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Aretex-Gerome\Documents\aretex Finance\"/>
    </mc:Choice>
  </mc:AlternateContent>
  <xr:revisionPtr revIDLastSave="0" documentId="13_ncr:1_{9A06559C-19C4-4DB2-8958-77EF890C853A}" xr6:coauthVersionLast="47" xr6:coauthVersionMax="47" xr10:uidLastSave="{00000000-0000-0000-0000-000000000000}"/>
  <bookViews>
    <workbookView xWindow="20370" yWindow="-9795" windowWidth="29040" windowHeight="15840" tabRatio="877" activeTab="1" xr2:uid="{00000000-000D-0000-FFFF-FFFF00000000}"/>
  </bookViews>
  <sheets>
    <sheet name="Dashboard" sheetId="70" r:id="rId1"/>
    <sheet name="Financials" sheetId="5" r:id="rId2"/>
    <sheet name="OPEX Review" sheetId="11" r:id="rId3"/>
    <sheet name="J1" sheetId="63" r:id="rId4"/>
    <sheet name="J1.1" sheetId="57" r:id="rId5"/>
    <sheet name="J3" sheetId="79" r:id="rId6"/>
    <sheet name="J2" sheetId="58" r:id="rId7"/>
    <sheet name="J4" sheetId="60" r:id="rId8"/>
    <sheet name="J5" sheetId="61" r:id="rId9"/>
    <sheet name="J6" sheetId="62" r:id="rId10"/>
    <sheet name="J7" sheetId="64" r:id="rId11"/>
    <sheet name="J8" sheetId="65" r:id="rId12"/>
    <sheet name="J9" sheetId="66" r:id="rId13"/>
    <sheet name="J10" sheetId="73" r:id="rId14"/>
    <sheet name="J11" sheetId="74" r:id="rId15"/>
    <sheet name="L1" sheetId="68" r:id="rId16"/>
    <sheet name="L1.1" sheetId="67" r:id="rId17"/>
    <sheet name="Cash in Bank" sheetId="78" r:id="rId18"/>
    <sheet name="Elimination" sheetId="10" r:id="rId19"/>
    <sheet name="CONSO-2023" sheetId="6" r:id="rId20"/>
    <sheet name="FY24 OPEX" sheetId="12" r:id="rId21"/>
    <sheet name="FY24 Budget" sheetId="71" r:id="rId22"/>
    <sheet name="LF" sheetId="4" r:id="rId23"/>
    <sheet name="LO" sheetId="3" r:id="rId24"/>
    <sheet name="LRF" sheetId="75" r:id="rId25"/>
    <sheet name="LU" sheetId="2" r:id="rId26"/>
    <sheet name="LF Pay on Sucess-Policy|Details" sheetId="7" r:id="rId27"/>
    <sheet name="LRF Pay on Sucess-Policy|Detail" sheetId="77" r:id="rId28"/>
    <sheet name="Pay Later - Policy|Details" sheetId="76" r:id="rId29"/>
  </sheets>
  <externalReferences>
    <externalReference r:id="rId30"/>
    <externalReference r:id="rId31"/>
  </externalReferences>
  <definedNames>
    <definedName name="_xlnm._FilterDatabase" localSheetId="19" hidden="1">'CONSO-2023'!$A$1:$AB$258</definedName>
    <definedName name="_xlnm._FilterDatabase" localSheetId="1" hidden="1">Financials!$A$10:$AL$37</definedName>
    <definedName name="_xlnm._FilterDatabase" localSheetId="3" hidden="1">'J1'!$B$1:$B$78</definedName>
    <definedName name="_xlnm._FilterDatabase" localSheetId="4" hidden="1">'J1.1'!$A$8:$G$17</definedName>
    <definedName name="_xlnm._FilterDatabase" localSheetId="13" hidden="1">'J10'!$A$672:$F$722</definedName>
    <definedName name="_xlnm._FilterDatabase" localSheetId="14" hidden="1">'J11'!$E$1:$E$294</definedName>
    <definedName name="_xlnm._FilterDatabase" localSheetId="6" hidden="1">'J2'!$A$8:$D$8</definedName>
    <definedName name="_xlnm._FilterDatabase" localSheetId="7" hidden="1">'J4'!$A$7:$E$7</definedName>
    <definedName name="_xlnm._FilterDatabase" localSheetId="8" hidden="1">'J5'!$D$1:$D$5</definedName>
    <definedName name="_xlnm._FilterDatabase" localSheetId="10" hidden="1">'J7'!$D$1:$D$305</definedName>
    <definedName name="_xlnm._FilterDatabase" localSheetId="11" hidden="1">'J8'!$A$6:$F$9</definedName>
    <definedName name="_xlnm._FilterDatabase" localSheetId="12" hidden="1">'J9'!$A$6:$E$11</definedName>
    <definedName name="_xlnm._FilterDatabase" localSheetId="15" hidden="1">'L1'!$B$1:$B$23</definedName>
    <definedName name="_xlnm._FilterDatabase" localSheetId="16" hidden="1">'L1.1'!#REF!</definedName>
    <definedName name="_xlnm._FilterDatabase" localSheetId="26" hidden="1">'LF Pay on Sucess-Policy|Details'!$A$5:$J$8142</definedName>
    <definedName name="_xlnm._FilterDatabase" localSheetId="23" hidden="1">LO!$E$34:$E$85</definedName>
    <definedName name="_xlnm._FilterDatabase" localSheetId="24" hidden="1">LRF!$A$1:$A$141</definedName>
    <definedName name="_xlnm._FilterDatabase" localSheetId="28" hidden="1">'Pay Later - Policy|Details'!$A$540:$H$639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17" i="6" l="1"/>
  <c r="Q76" i="5"/>
  <c r="J206" i="5" l="1"/>
  <c r="K170" i="3" l="1"/>
  <c r="K182" i="3"/>
  <c r="K188" i="3"/>
  <c r="H1208" i="76" l="1"/>
  <c r="H1269" i="76"/>
  <c r="G1208" i="76"/>
  <c r="F202" i="57"/>
  <c r="B5" i="68"/>
  <c r="E28" i="67"/>
  <c r="B11" i="68" s="1"/>
  <c r="IO9" i="10"/>
  <c r="IO8" i="10"/>
  <c r="IO7" i="10"/>
  <c r="IO6" i="10"/>
  <c r="IO10" i="10" s="1"/>
  <c r="E8" i="67" l="1"/>
  <c r="E12" i="67"/>
  <c r="K85" i="3" l="1"/>
  <c r="K87" i="3" s="1"/>
  <c r="R14" i="3"/>
  <c r="S14" i="3" s="1"/>
  <c r="T14" i="3" s="1"/>
  <c r="U14" i="3" s="1"/>
  <c r="V14" i="3" s="1"/>
  <c r="W14" i="3" s="1"/>
  <c r="X14" i="3" s="1"/>
  <c r="Y14" i="3" s="1"/>
  <c r="Z14" i="3" s="1"/>
  <c r="AA14" i="3" s="1"/>
  <c r="AB14" i="3" s="1"/>
  <c r="AC14" i="3" s="1"/>
  <c r="K111" i="3"/>
  <c r="R80" i="3"/>
  <c r="S80" i="3" s="1"/>
  <c r="T80" i="3" s="1"/>
  <c r="U80" i="3" s="1"/>
  <c r="V80" i="3" s="1"/>
  <c r="W80" i="3" s="1"/>
  <c r="X80" i="3" s="1"/>
  <c r="Y80" i="3" s="1"/>
  <c r="Z80" i="3" s="1"/>
  <c r="AA80" i="3" s="1"/>
  <c r="AB80" i="3" s="1"/>
  <c r="AC80" i="3" s="1"/>
  <c r="R78" i="3"/>
  <c r="S78" i="3" s="1"/>
  <c r="T78" i="3" s="1"/>
  <c r="U78" i="3" s="1"/>
  <c r="V78" i="3" s="1"/>
  <c r="W78" i="3" s="1"/>
  <c r="X78" i="3" s="1"/>
  <c r="Y78" i="3" s="1"/>
  <c r="Z78" i="3" s="1"/>
  <c r="AA78" i="3" s="1"/>
  <c r="AB78" i="3" s="1"/>
  <c r="AC78" i="3" s="1"/>
  <c r="R79" i="3"/>
  <c r="S79" i="3" s="1"/>
  <c r="Q78" i="3"/>
  <c r="Q79" i="3"/>
  <c r="Q80" i="3"/>
  <c r="A78" i="3"/>
  <c r="P78" i="3" s="1"/>
  <c r="A80" i="3"/>
  <c r="P80" i="3" s="1"/>
  <c r="Q26" i="3"/>
  <c r="O80" i="3" l="1"/>
  <c r="O78" i="3"/>
  <c r="E24" i="67"/>
  <c r="E20" i="67"/>
  <c r="G181" i="57"/>
  <c r="G182" i="57"/>
  <c r="G183" i="57"/>
  <c r="G184" i="57"/>
  <c r="G185" i="57"/>
  <c r="G186" i="57"/>
  <c r="G187" i="57"/>
  <c r="G188" i="57"/>
  <c r="G189" i="57"/>
  <c r="G190" i="57"/>
  <c r="G191" i="57"/>
  <c r="G192" i="57"/>
  <c r="G193" i="57"/>
  <c r="G194" i="57"/>
  <c r="G195" i="57"/>
  <c r="G196" i="57"/>
  <c r="G197" i="57"/>
  <c r="G198" i="57"/>
  <c r="G199" i="57"/>
  <c r="G200" i="57"/>
  <c r="G201" i="57"/>
  <c r="S35" i="75" l="1"/>
  <c r="T35" i="75" s="1"/>
  <c r="U35" i="75" s="1"/>
  <c r="V35" i="75" s="1"/>
  <c r="W35" i="75" s="1"/>
  <c r="X35" i="75" s="1"/>
  <c r="Y35" i="75" s="1"/>
  <c r="Z35" i="75" s="1"/>
  <c r="AA35" i="75" s="1"/>
  <c r="AB35" i="75" s="1"/>
  <c r="AC35" i="75" s="1"/>
  <c r="R35" i="75"/>
  <c r="A35" i="75"/>
  <c r="P35" i="75" s="1"/>
  <c r="S15" i="79"/>
  <c r="O15" i="79"/>
  <c r="I15" i="79"/>
  <c r="T14" i="79"/>
  <c r="T13" i="79"/>
  <c r="P13" i="79"/>
  <c r="J13" i="79"/>
  <c r="T12" i="79"/>
  <c r="P12" i="79"/>
  <c r="J12" i="79"/>
  <c r="T11" i="79"/>
  <c r="T15" i="79" s="1"/>
  <c r="P11" i="79"/>
  <c r="J11" i="79"/>
  <c r="J14" i="79" s="1"/>
  <c r="E9" i="79"/>
  <c r="F9" i="79" s="1"/>
  <c r="E8" i="79"/>
  <c r="E10" i="79" s="1"/>
  <c r="E7" i="79"/>
  <c r="E6" i="79"/>
  <c r="D6" i="79"/>
  <c r="D7" i="79" s="1"/>
  <c r="F5" i="79"/>
  <c r="C5" i="79"/>
  <c r="E4" i="79"/>
  <c r="C4" i="79"/>
  <c r="F4" i="79" s="1"/>
  <c r="F6" i="79" s="1"/>
  <c r="F7" i="79" l="1"/>
  <c r="F8" i="79" s="1"/>
  <c r="D8" i="79"/>
  <c r="D10" i="79" s="1"/>
  <c r="P14" i="79"/>
  <c r="P15" i="79" s="1"/>
  <c r="C6" i="79"/>
  <c r="C8" i="79" s="1"/>
  <c r="C10" i="79" s="1"/>
  <c r="J15" i="79"/>
  <c r="G17" i="57"/>
  <c r="G18" i="57"/>
  <c r="G19" i="57"/>
  <c r="C13" i="79" l="1"/>
  <c r="D14" i="79" s="1"/>
  <c r="F10" i="79"/>
  <c r="F11" i="79" s="1"/>
  <c r="F14" i="79" s="1"/>
  <c r="R107" i="75"/>
  <c r="S107" i="75" s="1"/>
  <c r="T107" i="75" s="1"/>
  <c r="U107" i="75" s="1"/>
  <c r="V107" i="75" s="1"/>
  <c r="W107" i="75" s="1"/>
  <c r="G108" i="75"/>
  <c r="H4" i="76" l="1"/>
  <c r="G4" i="76"/>
  <c r="F4" i="76"/>
  <c r="C4" i="76"/>
  <c r="CX43" i="70" l="1"/>
  <c r="IJ10" i="10"/>
  <c r="IJ9" i="10"/>
  <c r="IJ8" i="10"/>
  <c r="IJ7" i="10"/>
  <c r="IJ6" i="10"/>
  <c r="E16" i="67"/>
  <c r="E6" i="74" l="1"/>
  <c r="F6" i="73"/>
  <c r="G6" i="73" s="1"/>
  <c r="C3" i="58"/>
  <c r="J111" i="3"/>
  <c r="B7" i="63"/>
  <c r="F20" i="57"/>
  <c r="G16" i="57"/>
  <c r="G48" i="57"/>
  <c r="G160" i="57"/>
  <c r="G38" i="57"/>
  <c r="G138" i="57"/>
  <c r="G96" i="57"/>
  <c r="G178" i="57"/>
  <c r="G139" i="57"/>
  <c r="G129" i="57"/>
  <c r="G133" i="57"/>
  <c r="G134" i="57"/>
  <c r="G50" i="57"/>
  <c r="G51" i="57"/>
  <c r="G52" i="57"/>
  <c r="G53" i="57"/>
  <c r="G103" i="57"/>
  <c r="G154" i="57"/>
  <c r="G54" i="57"/>
  <c r="G55" i="57"/>
  <c r="G56" i="57"/>
  <c r="G57" i="57"/>
  <c r="G58" i="57"/>
  <c r="G59" i="57"/>
  <c r="G175" i="57"/>
  <c r="G61" i="57"/>
  <c r="G62" i="57"/>
  <c r="G63" i="57"/>
  <c r="G64" i="57"/>
  <c r="G65" i="57"/>
  <c r="G66" i="57"/>
  <c r="G150" i="57"/>
  <c r="G67" i="57"/>
  <c r="G68" i="57"/>
  <c r="G69" i="57"/>
  <c r="G70" i="57"/>
  <c r="J84" i="2" l="1"/>
  <c r="J124" i="75"/>
  <c r="J170" i="3"/>
  <c r="J23" i="3"/>
  <c r="I108" i="75" l="1"/>
  <c r="X107" i="75"/>
  <c r="Y107" i="75" s="1"/>
  <c r="Z107" i="75" s="1"/>
  <c r="AA107" i="75" s="1"/>
  <c r="AB107" i="75" s="1"/>
  <c r="AC107" i="75" s="1"/>
  <c r="G207" i="5"/>
  <c r="I217" i="6"/>
  <c r="I219" i="6"/>
  <c r="V195" i="5"/>
  <c r="O133" i="3"/>
  <c r="V77" i="5"/>
  <c r="V74" i="5"/>
  <c r="V75" i="5"/>
  <c r="IE6" i="10" l="1"/>
  <c r="IE9" i="10"/>
  <c r="IE8" i="10"/>
  <c r="IE7" i="10"/>
  <c r="IE10" i="10" l="1"/>
  <c r="B8" i="68"/>
  <c r="B7" i="68"/>
  <c r="B8" i="63" l="1"/>
  <c r="F205" i="57" l="1"/>
  <c r="F5" i="57" s="1"/>
  <c r="J75" i="2" l="1"/>
  <c r="I85" i="3"/>
  <c r="G92" i="57"/>
  <c r="O13" i="4" l="1"/>
  <c r="A13" i="4"/>
  <c r="A8" i="4"/>
  <c r="O8" i="4" s="1"/>
  <c r="J11" i="5"/>
  <c r="O14" i="2"/>
  <c r="O13" i="2"/>
  <c r="O12" i="2"/>
  <c r="O11" i="2"/>
  <c r="O10" i="2"/>
  <c r="O9" i="2"/>
  <c r="O23" i="2"/>
  <c r="O22" i="2"/>
  <c r="O21" i="2"/>
  <c r="O20" i="2"/>
  <c r="O38" i="2"/>
  <c r="O37" i="2"/>
  <c r="O42" i="2"/>
  <c r="O60" i="2"/>
  <c r="O59" i="2"/>
  <c r="O58" i="2"/>
  <c r="O57" i="2"/>
  <c r="O56" i="2"/>
  <c r="O55" i="2"/>
  <c r="O54" i="2"/>
  <c r="O53" i="2"/>
  <c r="O52" i="2"/>
  <c r="O51" i="2"/>
  <c r="O50" i="2"/>
  <c r="O71" i="2"/>
  <c r="O70" i="2"/>
  <c r="P39" i="3"/>
  <c r="O71" i="3"/>
  <c r="O69" i="3"/>
  <c r="O59" i="3"/>
  <c r="O45" i="3"/>
  <c r="O39" i="3"/>
  <c r="O99" i="3"/>
  <c r="O98" i="3"/>
  <c r="O118" i="3"/>
  <c r="O132" i="3"/>
  <c r="O110" i="4"/>
  <c r="P102" i="4"/>
  <c r="A102" i="4"/>
  <c r="O102" i="4" s="1"/>
  <c r="O93" i="4"/>
  <c r="O92" i="4"/>
  <c r="O91" i="4"/>
  <c r="O90" i="4"/>
  <c r="O89" i="4"/>
  <c r="O88" i="4"/>
  <c r="O87" i="4"/>
  <c r="O86" i="4"/>
  <c r="O85" i="4"/>
  <c r="O84" i="4"/>
  <c r="O83" i="4"/>
  <c r="O82" i="4"/>
  <c r="O81" i="4"/>
  <c r="O80" i="4"/>
  <c r="O79" i="4"/>
  <c r="O78" i="4"/>
  <c r="O77" i="4"/>
  <c r="O76" i="4"/>
  <c r="O75" i="4"/>
  <c r="O61" i="4"/>
  <c r="O66" i="4"/>
  <c r="O65" i="4"/>
  <c r="O64" i="4"/>
  <c r="O63" i="4"/>
  <c r="O62" i="4"/>
  <c r="O60" i="4"/>
  <c r="O56" i="4"/>
  <c r="O55" i="4"/>
  <c r="P34" i="4"/>
  <c r="A34" i="4"/>
  <c r="O34" i="4" s="1"/>
  <c r="A39" i="4"/>
  <c r="P39" i="4" s="1"/>
  <c r="O42" i="4"/>
  <c r="O41" i="4"/>
  <c r="O40" i="4"/>
  <c r="O38" i="4"/>
  <c r="O37" i="4"/>
  <c r="O36" i="4"/>
  <c r="O35" i="4"/>
  <c r="O33" i="4"/>
  <c r="O32" i="4"/>
  <c r="O31" i="4"/>
  <c r="O30" i="4"/>
  <c r="O29" i="4"/>
  <c r="O28" i="4"/>
  <c r="O27" i="4"/>
  <c r="O26" i="4"/>
  <c r="O25" i="4"/>
  <c r="O19" i="4"/>
  <c r="O18" i="4"/>
  <c r="O17" i="4"/>
  <c r="O16" i="4"/>
  <c r="O15" i="4"/>
  <c r="O14" i="4"/>
  <c r="O12" i="4"/>
  <c r="O11" i="4"/>
  <c r="O10" i="4"/>
  <c r="O9" i="4"/>
  <c r="O111" i="4"/>
  <c r="O39" i="4" l="1"/>
  <c r="X118" i="3" l="1"/>
  <c r="Y118" i="3" s="1"/>
  <c r="Z118" i="3" s="1"/>
  <c r="AA118" i="3" s="1"/>
  <c r="AB118" i="3" s="1"/>
  <c r="AC118" i="3" s="1"/>
  <c r="X119" i="3"/>
  <c r="Y119" i="3" s="1"/>
  <c r="Z119" i="3" s="1"/>
  <c r="AA119" i="3" s="1"/>
  <c r="AB119" i="3" s="1"/>
  <c r="AC119" i="3" s="1"/>
  <c r="HZ10" i="10" l="1"/>
  <c r="HZ9" i="10" l="1"/>
  <c r="HZ8" i="10"/>
  <c r="HZ7" i="10"/>
  <c r="HZ6" i="10"/>
  <c r="B6" i="68" l="1"/>
  <c r="G147" i="57"/>
  <c r="G128" i="57"/>
  <c r="G149" i="57"/>
  <c r="G41" i="57"/>
  <c r="G151" i="57"/>
  <c r="G37" i="57"/>
  <c r="G114" i="57"/>
  <c r="G113" i="57"/>
  <c r="G109" i="57"/>
  <c r="G164" i="57"/>
  <c r="G157" i="57"/>
  <c r="G124" i="57"/>
  <c r="G145" i="57"/>
  <c r="G112" i="57"/>
  <c r="G45" i="57"/>
  <c r="G136" i="57"/>
  <c r="G179" i="57"/>
  <c r="G135" i="57"/>
  <c r="G127" i="57"/>
  <c r="G174" i="57"/>
  <c r="G173" i="57"/>
  <c r="G180" i="57"/>
  <c r="G100" i="57"/>
  <c r="G111" i="57"/>
  <c r="G99" i="57"/>
  <c r="G107" i="57"/>
  <c r="G110" i="57"/>
  <c r="G34" i="57"/>
  <c r="G77" i="57"/>
  <c r="G47" i="57"/>
  <c r="G79" i="57"/>
  <c r="G80" i="57"/>
  <c r="G165" i="57"/>
  <c r="G106" i="57"/>
  <c r="G137" i="57"/>
  <c r="G78" i="57"/>
  <c r="G102" i="57"/>
  <c r="G140" i="57"/>
  <c r="G143" i="57"/>
  <c r="G142" i="57"/>
  <c r="G76" i="57"/>
  <c r="G75" i="57"/>
  <c r="G159" i="57"/>
  <c r="G132" i="57"/>
  <c r="G156" i="57"/>
  <c r="G97" i="57"/>
  <c r="G123" i="57"/>
  <c r="G95" i="57"/>
  <c r="G118" i="57"/>
  <c r="G152" i="57"/>
  <c r="G105" i="57"/>
  <c r="G117" i="57"/>
  <c r="G108" i="57"/>
  <c r="G94" i="57"/>
  <c r="G74" i="57"/>
  <c r="G93" i="57"/>
  <c r="G43" i="57"/>
  <c r="G91" i="57"/>
  <c r="G88" i="57"/>
  <c r="G141" i="57"/>
  <c r="G148" i="57"/>
  <c r="G84" i="57"/>
  <c r="G146" i="57"/>
  <c r="G73" i="57"/>
  <c r="G87" i="57"/>
  <c r="G144" i="57"/>
  <c r="G161" i="57"/>
  <c r="G176" i="57"/>
  <c r="G42" i="57"/>
  <c r="G155" i="57"/>
  <c r="G30" i="57"/>
  <c r="G86" i="57"/>
  <c r="G90" i="57"/>
  <c r="G171" i="57"/>
  <c r="G60" i="57"/>
  <c r="G101" i="57"/>
  <c r="G35" i="57"/>
  <c r="G126" i="57"/>
  <c r="G44" i="57"/>
  <c r="G119" i="57"/>
  <c r="G72" i="57"/>
  <c r="G98" i="57"/>
  <c r="G32" i="57"/>
  <c r="G167" i="57"/>
  <c r="G49" i="57"/>
  <c r="G166" i="57"/>
  <c r="G39" i="57"/>
  <c r="G31" i="57"/>
  <c r="G89" i="57"/>
  <c r="G169" i="57"/>
  <c r="G168" i="57"/>
  <c r="G172" i="57"/>
  <c r="G131" i="57"/>
  <c r="G85" i="57"/>
  <c r="G158" i="57"/>
  <c r="G130" i="57"/>
  <c r="G125" i="57"/>
  <c r="G104" i="57"/>
  <c r="G40" i="57"/>
  <c r="G46" i="57"/>
  <c r="G163" i="57"/>
  <c r="G170" i="57"/>
  <c r="G71" i="57"/>
  <c r="G162" i="57"/>
  <c r="G36" i="57"/>
  <c r="G116" i="57"/>
  <c r="G122" i="57"/>
  <c r="G121" i="57"/>
  <c r="G120" i="57"/>
  <c r="G28" i="57"/>
  <c r="G115" i="57"/>
  <c r="G33" i="57"/>
  <c r="G153" i="57"/>
  <c r="G27" i="57"/>
  <c r="G83" i="57"/>
  <c r="G82" i="57"/>
  <c r="G81" i="57"/>
  <c r="G29" i="57"/>
  <c r="G26" i="57"/>
  <c r="G25" i="57"/>
  <c r="G24" i="57"/>
  <c r="G177" i="57"/>
  <c r="G23" i="57"/>
  <c r="R99" i="3"/>
  <c r="H24" i="2"/>
  <c r="J96" i="75"/>
  <c r="K96" i="75"/>
  <c r="L96" i="75"/>
  <c r="M96" i="75"/>
  <c r="N96" i="75"/>
  <c r="I96" i="75"/>
  <c r="H96" i="75"/>
  <c r="G96" i="75"/>
  <c r="H96" i="4"/>
  <c r="G103" i="4" l="1"/>
  <c r="G87" i="75" l="1"/>
  <c r="HU9" i="10" l="1"/>
  <c r="HU8" i="10"/>
  <c r="HU7" i="10"/>
  <c r="HU6" i="10"/>
  <c r="HU10" i="10" l="1"/>
  <c r="G204" i="57" l="1"/>
  <c r="B6" i="63" l="1"/>
  <c r="G12" i="57"/>
  <c r="G13" i="57"/>
  <c r="G14" i="57"/>
  <c r="G15" i="57"/>
  <c r="G9" i="57"/>
  <c r="G10" i="57"/>
  <c r="G11" i="57"/>
  <c r="R77" i="5" l="1"/>
  <c r="I77" i="5"/>
  <c r="V141" i="3"/>
  <c r="W141" i="3" s="1"/>
  <c r="X141" i="3" s="1"/>
  <c r="Y141" i="3" s="1"/>
  <c r="Z141" i="3" s="1"/>
  <c r="AA141" i="3" s="1"/>
  <c r="AB141" i="3" s="1"/>
  <c r="AC141" i="3" s="1"/>
  <c r="V76" i="75"/>
  <c r="W76" i="75" s="1"/>
  <c r="X76" i="75" s="1"/>
  <c r="Y76" i="75" s="1"/>
  <c r="Z76" i="75" s="1"/>
  <c r="AA76" i="75" s="1"/>
  <c r="AB76" i="75" s="1"/>
  <c r="AC76" i="75" s="1"/>
  <c r="R79" i="75"/>
  <c r="R95" i="75"/>
  <c r="G12" i="12" l="1"/>
  <c r="F209" i="6"/>
  <c r="F137" i="6"/>
  <c r="H257" i="6"/>
  <c r="F35" i="6" l="1"/>
  <c r="HP10" i="10" l="1"/>
  <c r="A84" i="75" l="1"/>
  <c r="F96" i="75"/>
  <c r="F87" i="75"/>
  <c r="F108" i="75"/>
  <c r="HP9" i="10" l="1"/>
  <c r="HP8" i="10"/>
  <c r="HP7" i="10"/>
  <c r="HP6" i="10"/>
  <c r="E96" i="75" l="1"/>
  <c r="R84" i="75"/>
  <c r="S84" i="75"/>
  <c r="T84" i="75"/>
  <c r="U84" i="75"/>
  <c r="V84" i="75" s="1"/>
  <c r="W84" i="75" s="1"/>
  <c r="X84" i="75" s="1"/>
  <c r="Y84" i="75" s="1"/>
  <c r="Z84" i="75" s="1"/>
  <c r="AA84" i="75" s="1"/>
  <c r="AB84" i="75" s="1"/>
  <c r="AC84" i="75" s="1"/>
  <c r="Q84" i="75"/>
  <c r="AB257" i="6" l="1"/>
  <c r="AA257" i="6"/>
  <c r="Z257" i="6"/>
  <c r="Y257" i="6"/>
  <c r="X257" i="6"/>
  <c r="W257" i="6"/>
  <c r="V257" i="6"/>
  <c r="U257" i="6"/>
  <c r="T257" i="6"/>
  <c r="S257" i="6"/>
  <c r="R257" i="6"/>
  <c r="Q257" i="6"/>
  <c r="AB255" i="6"/>
  <c r="AA255" i="6"/>
  <c r="Z255" i="6"/>
  <c r="Y255" i="6"/>
  <c r="X255" i="6"/>
  <c r="W255" i="6"/>
  <c r="V255" i="6"/>
  <c r="U255" i="6"/>
  <c r="T255" i="6"/>
  <c r="S255" i="6"/>
  <c r="R255" i="6"/>
  <c r="Q255" i="6"/>
  <c r="AB254" i="6"/>
  <c r="AA254" i="6"/>
  <c r="Z254" i="6"/>
  <c r="Y254" i="6"/>
  <c r="X254" i="6"/>
  <c r="W254" i="6"/>
  <c r="V254" i="6"/>
  <c r="U254" i="6"/>
  <c r="T254" i="6"/>
  <c r="S254" i="6"/>
  <c r="R254" i="6"/>
  <c r="Q254" i="6"/>
  <c r="S137" i="4"/>
  <c r="T137" i="4"/>
  <c r="U137" i="4"/>
  <c r="V137" i="4"/>
  <c r="W137" i="4"/>
  <c r="X137" i="4"/>
  <c r="Y137" i="4"/>
  <c r="Z137" i="4"/>
  <c r="AA137" i="4"/>
  <c r="AB137" i="4"/>
  <c r="AC137" i="4"/>
  <c r="R138" i="4"/>
  <c r="S138" i="4"/>
  <c r="T138" i="4"/>
  <c r="S251" i="6"/>
  <c r="AB249" i="6"/>
  <c r="AA249" i="6"/>
  <c r="Z249" i="6"/>
  <c r="Y249" i="6"/>
  <c r="X249" i="6"/>
  <c r="W249" i="6"/>
  <c r="V249" i="6"/>
  <c r="U249" i="6"/>
  <c r="T249" i="6"/>
  <c r="S249" i="6"/>
  <c r="R249" i="6"/>
  <c r="Q249" i="6"/>
  <c r="V55" i="5"/>
  <c r="V54" i="5"/>
  <c r="V53" i="5"/>
  <c r="V52" i="5"/>
  <c r="V51" i="5"/>
  <c r="V50" i="5"/>
  <c r="V49" i="5"/>
  <c r="V48" i="5"/>
  <c r="B56" i="6"/>
  <c r="B55" i="6"/>
  <c r="P117" i="6"/>
  <c r="P116" i="6"/>
  <c r="P115" i="6"/>
  <c r="P114" i="6"/>
  <c r="P113" i="6"/>
  <c r="P112" i="6"/>
  <c r="P111" i="6"/>
  <c r="P110" i="6"/>
  <c r="P109" i="6"/>
  <c r="P108" i="6"/>
  <c r="P107" i="6"/>
  <c r="P106" i="6"/>
  <c r="P105" i="6"/>
  <c r="P104" i="6"/>
  <c r="P103" i="6"/>
  <c r="P102" i="6"/>
  <c r="P101" i="6"/>
  <c r="P100" i="6"/>
  <c r="P99" i="6"/>
  <c r="P98" i="6"/>
  <c r="P97" i="6"/>
  <c r="P96" i="6"/>
  <c r="P95" i="6"/>
  <c r="P94" i="6"/>
  <c r="P93" i="6"/>
  <c r="P92" i="6"/>
  <c r="P91" i="6"/>
  <c r="P90" i="6"/>
  <c r="P89" i="6"/>
  <c r="P88" i="6"/>
  <c r="P87" i="6"/>
  <c r="P86" i="6"/>
  <c r="P85" i="6"/>
  <c r="P84" i="6"/>
  <c r="P83" i="6"/>
  <c r="P82" i="6"/>
  <c r="P81" i="6"/>
  <c r="P80" i="6"/>
  <c r="P79" i="6"/>
  <c r="P78" i="6"/>
  <c r="P77" i="6"/>
  <c r="P76" i="6"/>
  <c r="P75" i="6"/>
  <c r="P74" i="6"/>
  <c r="P73" i="6"/>
  <c r="P72" i="6"/>
  <c r="P71" i="6"/>
  <c r="P70" i="6"/>
  <c r="P69" i="6"/>
  <c r="P68" i="6"/>
  <c r="P67" i="6"/>
  <c r="P66" i="6"/>
  <c r="P65" i="6"/>
  <c r="P64" i="6"/>
  <c r="P63" i="6"/>
  <c r="P62" i="6"/>
  <c r="P61" i="6"/>
  <c r="P60" i="6"/>
  <c r="P59" i="6"/>
  <c r="P58" i="6"/>
  <c r="P57" i="6"/>
  <c r="P54" i="6"/>
  <c r="P53" i="6"/>
  <c r="P52" i="6"/>
  <c r="P51" i="6"/>
  <c r="P50" i="6"/>
  <c r="P49" i="6"/>
  <c r="P48" i="6"/>
  <c r="P47" i="6"/>
  <c r="P118" i="6"/>
  <c r="P199" i="6"/>
  <c r="P197" i="6"/>
  <c r="S229" i="6"/>
  <c r="V152" i="5" l="1"/>
  <c r="P56" i="6"/>
  <c r="V196" i="5"/>
  <c r="V254" i="5"/>
  <c r="V60" i="5"/>
  <c r="V68" i="5"/>
  <c r="V260" i="5"/>
  <c r="V61" i="5"/>
  <c r="V69" i="5"/>
  <c r="P55" i="6"/>
  <c r="V64" i="5"/>
  <c r="V253" i="5"/>
  <c r="V62" i="5"/>
  <c r="V63" i="5"/>
  <c r="V57" i="5"/>
  <c r="V65" i="5"/>
  <c r="V148" i="5"/>
  <c r="V271" i="5"/>
  <c r="V157" i="5"/>
  <c r="V70" i="5"/>
  <c r="V71" i="5"/>
  <c r="V56" i="5"/>
  <c r="V58" i="5"/>
  <c r="V66" i="5"/>
  <c r="V258" i="5"/>
  <c r="V59" i="5"/>
  <c r="V67" i="5"/>
  <c r="V259" i="5"/>
  <c r="HK9" i="10"/>
  <c r="HK8" i="10"/>
  <c r="HK7" i="10"/>
  <c r="HK6" i="10"/>
  <c r="HK10" i="10" l="1"/>
  <c r="F4" i="7" l="1"/>
  <c r="D96" i="75" l="1"/>
  <c r="E170" i="3" l="1"/>
  <c r="E103" i="4" l="1"/>
  <c r="H39" i="2" l="1"/>
  <c r="E111" i="3"/>
  <c r="D124" i="75"/>
  <c r="D119" i="6" l="1"/>
  <c r="C96" i="75"/>
  <c r="R62" i="3"/>
  <c r="S62" i="3" s="1"/>
  <c r="T62" i="3" s="1"/>
  <c r="U62" i="3" s="1"/>
  <c r="V62" i="3" s="1"/>
  <c r="W62" i="3" s="1"/>
  <c r="X62" i="3" s="1"/>
  <c r="Y62" i="3" s="1"/>
  <c r="Z62" i="3" s="1"/>
  <c r="AA62" i="3" s="1"/>
  <c r="AB62" i="3" s="1"/>
  <c r="AC62" i="3" s="1"/>
  <c r="D158" i="3" l="1"/>
  <c r="D85" i="3" l="1"/>
  <c r="HF6" i="10" l="1"/>
  <c r="HF9" i="10"/>
  <c r="HF8" i="10"/>
  <c r="HF7" i="10"/>
  <c r="HF10" i="10" l="1"/>
  <c r="R106" i="5" l="1"/>
  <c r="B5" i="63" l="1"/>
  <c r="I270" i="5"/>
  <c r="T130" i="3"/>
  <c r="D120" i="3"/>
  <c r="H428" i="76" l="1"/>
  <c r="A95" i="75" l="1"/>
  <c r="C85" i="3"/>
  <c r="Q101" i="6" l="1"/>
  <c r="R101" i="6" s="1"/>
  <c r="S101" i="6" s="1"/>
  <c r="T101" i="6" s="1"/>
  <c r="U101" i="6" s="1"/>
  <c r="V101" i="6" s="1"/>
  <c r="W101" i="6" s="1"/>
  <c r="X101" i="6" s="1"/>
  <c r="Y101" i="6" s="1"/>
  <c r="Z101" i="6" s="1"/>
  <c r="AA101" i="6" s="1"/>
  <c r="AB101" i="6" s="1"/>
  <c r="Q102" i="6"/>
  <c r="R102" i="6" s="1"/>
  <c r="S102" i="6" s="1"/>
  <c r="T102" i="6" s="1"/>
  <c r="U102" i="6" s="1"/>
  <c r="V102" i="6" s="1"/>
  <c r="W102" i="6" s="1"/>
  <c r="X102" i="6" s="1"/>
  <c r="Y102" i="6" s="1"/>
  <c r="Z102" i="6" s="1"/>
  <c r="AA102" i="6" s="1"/>
  <c r="AB102" i="6" s="1"/>
  <c r="Q103" i="6"/>
  <c r="R103" i="6" s="1"/>
  <c r="S103" i="6" s="1"/>
  <c r="T103" i="6" s="1"/>
  <c r="U103" i="6" s="1"/>
  <c r="V103" i="6" s="1"/>
  <c r="W103" i="6" s="1"/>
  <c r="X103" i="6" s="1"/>
  <c r="Y103" i="6" s="1"/>
  <c r="Z103" i="6" s="1"/>
  <c r="AA103" i="6" s="1"/>
  <c r="AB103" i="6" s="1"/>
  <c r="Q104" i="6"/>
  <c r="R104" i="6" s="1"/>
  <c r="S104" i="6" s="1"/>
  <c r="T104" i="6" s="1"/>
  <c r="U104" i="6" s="1"/>
  <c r="V104" i="6" s="1"/>
  <c r="W104" i="6" s="1"/>
  <c r="X104" i="6" s="1"/>
  <c r="Y104" i="6" s="1"/>
  <c r="Z104" i="6" s="1"/>
  <c r="AA104" i="6" s="1"/>
  <c r="AB104" i="6" s="1"/>
  <c r="Q105" i="6"/>
  <c r="R105" i="6" s="1"/>
  <c r="S105" i="6" s="1"/>
  <c r="T105" i="6" s="1"/>
  <c r="U105" i="6" s="1"/>
  <c r="V105" i="6" s="1"/>
  <c r="W105" i="6" s="1"/>
  <c r="X105" i="6" s="1"/>
  <c r="Y105" i="6" s="1"/>
  <c r="Z105" i="6" s="1"/>
  <c r="AA105" i="6" s="1"/>
  <c r="AB105" i="6" s="1"/>
  <c r="Q106" i="6"/>
  <c r="R106" i="6" s="1"/>
  <c r="S106" i="6" s="1"/>
  <c r="T106" i="6" s="1"/>
  <c r="U106" i="6" s="1"/>
  <c r="V106" i="6" s="1"/>
  <c r="W106" i="6" s="1"/>
  <c r="X106" i="6" s="1"/>
  <c r="Y106" i="6" s="1"/>
  <c r="Z106" i="6" s="1"/>
  <c r="AA106" i="6" s="1"/>
  <c r="AB106" i="6" s="1"/>
  <c r="Q107" i="6"/>
  <c r="R107" i="6" s="1"/>
  <c r="S107" i="6" s="1"/>
  <c r="T107" i="6" s="1"/>
  <c r="U107" i="6" s="1"/>
  <c r="V107" i="6" s="1"/>
  <c r="W107" i="6" s="1"/>
  <c r="X107" i="6" s="1"/>
  <c r="Y107" i="6" s="1"/>
  <c r="Z107" i="6" s="1"/>
  <c r="AA107" i="6" s="1"/>
  <c r="AB107" i="6" s="1"/>
  <c r="Q108" i="6"/>
  <c r="R108" i="6" s="1"/>
  <c r="S108" i="6" s="1"/>
  <c r="T108" i="6" s="1"/>
  <c r="U108" i="6" s="1"/>
  <c r="V108" i="6" s="1"/>
  <c r="W108" i="6" s="1"/>
  <c r="X108" i="6" s="1"/>
  <c r="Y108" i="6" s="1"/>
  <c r="Z108" i="6" s="1"/>
  <c r="AA108" i="6" s="1"/>
  <c r="AB108" i="6" s="1"/>
  <c r="Q109" i="6"/>
  <c r="R109" i="6" s="1"/>
  <c r="S109" i="6" s="1"/>
  <c r="T109" i="6" s="1"/>
  <c r="U109" i="6" s="1"/>
  <c r="V109" i="6" s="1"/>
  <c r="W109" i="6" s="1"/>
  <c r="X109" i="6" s="1"/>
  <c r="Y109" i="6" s="1"/>
  <c r="Z109" i="6" s="1"/>
  <c r="AA109" i="6" s="1"/>
  <c r="AB109" i="6" s="1"/>
  <c r="Q110" i="6"/>
  <c r="R110" i="6" s="1"/>
  <c r="S110" i="6" s="1"/>
  <c r="T110" i="6" s="1"/>
  <c r="U110" i="6" s="1"/>
  <c r="V110" i="6" s="1"/>
  <c r="W110" i="6" s="1"/>
  <c r="X110" i="6" s="1"/>
  <c r="Y110" i="6" s="1"/>
  <c r="Z110" i="6" s="1"/>
  <c r="AA110" i="6" s="1"/>
  <c r="AB110" i="6" s="1"/>
  <c r="Q111" i="6"/>
  <c r="R111" i="6" s="1"/>
  <c r="S111" i="6" s="1"/>
  <c r="T111" i="6" s="1"/>
  <c r="U111" i="6" s="1"/>
  <c r="V111" i="6" s="1"/>
  <c r="W111" i="6" s="1"/>
  <c r="X111" i="6" s="1"/>
  <c r="Y111" i="6" s="1"/>
  <c r="Z111" i="6" s="1"/>
  <c r="AA111" i="6" s="1"/>
  <c r="AB111" i="6" s="1"/>
  <c r="Q112" i="6"/>
  <c r="R112" i="6" s="1"/>
  <c r="S112" i="6" s="1"/>
  <c r="T112" i="6" s="1"/>
  <c r="U112" i="6" s="1"/>
  <c r="V112" i="6" s="1"/>
  <c r="W112" i="6" s="1"/>
  <c r="X112" i="6" s="1"/>
  <c r="Y112" i="6" s="1"/>
  <c r="Z112" i="6" s="1"/>
  <c r="AA112" i="6" s="1"/>
  <c r="AB112" i="6" s="1"/>
  <c r="Q113" i="6"/>
  <c r="R113" i="6" s="1"/>
  <c r="S113" i="6" s="1"/>
  <c r="T113" i="6" s="1"/>
  <c r="U113" i="6" s="1"/>
  <c r="V113" i="6" s="1"/>
  <c r="W113" i="6" s="1"/>
  <c r="X113" i="6" s="1"/>
  <c r="Y113" i="6" s="1"/>
  <c r="Z113" i="6" s="1"/>
  <c r="AA113" i="6" s="1"/>
  <c r="AB113" i="6" s="1"/>
  <c r="Q114" i="6"/>
  <c r="R114" i="6" s="1"/>
  <c r="S114" i="6" s="1"/>
  <c r="T114" i="6" s="1"/>
  <c r="U114" i="6" s="1"/>
  <c r="V114" i="6" s="1"/>
  <c r="W114" i="6" s="1"/>
  <c r="X114" i="6" s="1"/>
  <c r="Y114" i="6" s="1"/>
  <c r="Z114" i="6" s="1"/>
  <c r="AA114" i="6" s="1"/>
  <c r="AB114" i="6" s="1"/>
  <c r="Q115" i="6"/>
  <c r="R115" i="6" s="1"/>
  <c r="S115" i="6" s="1"/>
  <c r="T115" i="6" s="1"/>
  <c r="U115" i="6" s="1"/>
  <c r="V115" i="6" s="1"/>
  <c r="W115" i="6" s="1"/>
  <c r="X115" i="6" s="1"/>
  <c r="Y115" i="6" s="1"/>
  <c r="Z115" i="6" s="1"/>
  <c r="AA115" i="6" s="1"/>
  <c r="AB115" i="6" s="1"/>
  <c r="Q116" i="6"/>
  <c r="R116" i="6" s="1"/>
  <c r="S116" i="6" s="1"/>
  <c r="T116" i="6" s="1"/>
  <c r="U116" i="6" s="1"/>
  <c r="V116" i="6" s="1"/>
  <c r="W116" i="6" s="1"/>
  <c r="X116" i="6" s="1"/>
  <c r="Y116" i="6" s="1"/>
  <c r="Z116" i="6" s="1"/>
  <c r="AA116" i="6" s="1"/>
  <c r="AB116" i="6" s="1"/>
  <c r="Q117" i="6"/>
  <c r="R117" i="6" s="1"/>
  <c r="S117" i="6" s="1"/>
  <c r="T117" i="6" s="1"/>
  <c r="U117" i="6" s="1"/>
  <c r="V117" i="6" s="1"/>
  <c r="W117" i="6" s="1"/>
  <c r="X117" i="6" s="1"/>
  <c r="Y117" i="6" s="1"/>
  <c r="Z117" i="6" s="1"/>
  <c r="AA117" i="6" s="1"/>
  <c r="AB117" i="6" s="1"/>
  <c r="Q118" i="6"/>
  <c r="R118" i="6" s="1"/>
  <c r="S118" i="6" s="1"/>
  <c r="T118" i="6" s="1"/>
  <c r="U118" i="6" s="1"/>
  <c r="V118" i="6" s="1"/>
  <c r="W118" i="6" s="1"/>
  <c r="X118" i="6" s="1"/>
  <c r="Y118" i="6" s="1"/>
  <c r="Z118" i="6" s="1"/>
  <c r="AA118" i="6" s="1"/>
  <c r="AB118" i="6" s="1"/>
  <c r="R229" i="6"/>
  <c r="T229" i="6"/>
  <c r="U229" i="6"/>
  <c r="V229" i="6"/>
  <c r="W229" i="6"/>
  <c r="X229" i="6"/>
  <c r="Y229" i="6"/>
  <c r="Z229" i="6"/>
  <c r="AA229" i="6"/>
  <c r="AB229" i="6"/>
  <c r="Q229" i="6"/>
  <c r="R215" i="6"/>
  <c r="S215" i="6"/>
  <c r="T215" i="6"/>
  <c r="U215" i="6"/>
  <c r="V215" i="6"/>
  <c r="W215" i="6"/>
  <c r="X215" i="6"/>
  <c r="Y215" i="6"/>
  <c r="Z215" i="6"/>
  <c r="AA215" i="6"/>
  <c r="AB215" i="6"/>
  <c r="Q215" i="6"/>
  <c r="Q209" i="6"/>
  <c r="Q217" i="6" s="1"/>
  <c r="AB171" i="6"/>
  <c r="AA171" i="6"/>
  <c r="Z171" i="6"/>
  <c r="Y171" i="6"/>
  <c r="X171" i="6"/>
  <c r="W171" i="6"/>
  <c r="V171" i="6"/>
  <c r="U171" i="6"/>
  <c r="T171" i="6"/>
  <c r="S171" i="6"/>
  <c r="R171" i="6"/>
  <c r="Q171" i="6"/>
  <c r="R165" i="6"/>
  <c r="S165" i="6"/>
  <c r="T165" i="6"/>
  <c r="U165" i="6"/>
  <c r="V165" i="6"/>
  <c r="X165" i="6"/>
  <c r="Y165" i="6"/>
  <c r="Z165" i="6"/>
  <c r="AA165" i="6"/>
  <c r="AB165" i="6"/>
  <c r="Q165" i="6"/>
  <c r="W164" i="6"/>
  <c r="W163" i="6"/>
  <c r="W165" i="6" s="1"/>
  <c r="W162" i="6"/>
  <c r="W161" i="6"/>
  <c r="W160" i="6"/>
  <c r="W159" i="6"/>
  <c r="R137" i="6"/>
  <c r="S137" i="6"/>
  <c r="T137" i="6"/>
  <c r="U137" i="6"/>
  <c r="V137" i="6"/>
  <c r="W137" i="6"/>
  <c r="X137" i="6"/>
  <c r="Y137" i="6"/>
  <c r="Z137" i="6"/>
  <c r="AA137" i="6"/>
  <c r="AB137" i="6"/>
  <c r="Q137" i="6"/>
  <c r="E209" i="6" l="1"/>
  <c r="D42" i="6"/>
  <c r="E42" i="6"/>
  <c r="F42" i="6"/>
  <c r="G42" i="6"/>
  <c r="H42" i="6"/>
  <c r="I42" i="6"/>
  <c r="J42" i="6"/>
  <c r="K42" i="6"/>
  <c r="L42" i="6"/>
  <c r="M42" i="6"/>
  <c r="N42" i="6"/>
  <c r="C42" i="6"/>
  <c r="M209" i="6"/>
  <c r="M215" i="6"/>
  <c r="R242" i="5"/>
  <c r="R243" i="5"/>
  <c r="L170" i="6" l="1"/>
  <c r="L165" i="6"/>
  <c r="L119" i="6"/>
  <c r="K215" i="6"/>
  <c r="K170" i="6"/>
  <c r="K119" i="6"/>
  <c r="J170" i="6"/>
  <c r="J119" i="6"/>
  <c r="I164" i="6"/>
  <c r="I163" i="6"/>
  <c r="I162" i="6"/>
  <c r="I161" i="6"/>
  <c r="I160" i="6"/>
  <c r="I159" i="6"/>
  <c r="I137" i="6"/>
  <c r="I119" i="6"/>
  <c r="G239" i="6"/>
  <c r="G119" i="6"/>
  <c r="F257" i="6"/>
  <c r="F165" i="6"/>
  <c r="E215" i="6"/>
  <c r="E170" i="6"/>
  <c r="E165" i="6"/>
  <c r="E137" i="6"/>
  <c r="F119" i="6"/>
  <c r="H119" i="6"/>
  <c r="M119" i="6"/>
  <c r="N119" i="6"/>
  <c r="E119" i="6"/>
  <c r="M257" i="6"/>
  <c r="E257" i="6"/>
  <c r="G257" i="6"/>
  <c r="I257" i="6"/>
  <c r="J257" i="6"/>
  <c r="K257" i="6"/>
  <c r="L257" i="6"/>
  <c r="N257" i="6"/>
  <c r="D257" i="6"/>
  <c r="E229" i="6"/>
  <c r="F229" i="6"/>
  <c r="G229" i="6"/>
  <c r="H229" i="6"/>
  <c r="I229" i="6"/>
  <c r="J229" i="6"/>
  <c r="K229" i="6"/>
  <c r="L229" i="6"/>
  <c r="M229" i="6"/>
  <c r="N229" i="6"/>
  <c r="D229" i="6"/>
  <c r="D215" i="6"/>
  <c r="D165" i="6"/>
  <c r="G137" i="6"/>
  <c r="H137" i="6"/>
  <c r="J137" i="6"/>
  <c r="K137" i="6"/>
  <c r="L137" i="6"/>
  <c r="M137" i="6"/>
  <c r="N137" i="6"/>
  <c r="D137" i="6"/>
  <c r="D35" i="6"/>
  <c r="D121" i="6" s="1"/>
  <c r="D239" i="6"/>
  <c r="E239" i="6"/>
  <c r="F239" i="6"/>
  <c r="H239" i="6"/>
  <c r="I239" i="6"/>
  <c r="J239" i="6"/>
  <c r="K239" i="6"/>
  <c r="L239" i="6"/>
  <c r="M239" i="6"/>
  <c r="N239" i="6"/>
  <c r="C239" i="6"/>
  <c r="C229" i="6"/>
  <c r="C215" i="6"/>
  <c r="G165" i="6"/>
  <c r="H165" i="6"/>
  <c r="J165" i="6"/>
  <c r="K165" i="6"/>
  <c r="M165" i="6"/>
  <c r="N165" i="6"/>
  <c r="C170" i="6"/>
  <c r="C165" i="6"/>
  <c r="C137" i="6"/>
  <c r="C209" i="6"/>
  <c r="F215" i="6"/>
  <c r="G215" i="6"/>
  <c r="H215" i="6"/>
  <c r="I215" i="6"/>
  <c r="J215" i="6"/>
  <c r="L215" i="6"/>
  <c r="N215" i="6"/>
  <c r="P206" i="6"/>
  <c r="P207" i="6"/>
  <c r="P208" i="6"/>
  <c r="D170" i="6"/>
  <c r="F170" i="6"/>
  <c r="G170" i="6"/>
  <c r="H170" i="6"/>
  <c r="I170" i="6"/>
  <c r="M170" i="6"/>
  <c r="N170" i="6"/>
  <c r="C119" i="6"/>
  <c r="C35" i="6"/>
  <c r="Q41" i="6"/>
  <c r="R41" i="6" s="1"/>
  <c r="S41" i="6" s="1"/>
  <c r="T41" i="6" s="1"/>
  <c r="U41" i="6" s="1"/>
  <c r="V41" i="6" s="1"/>
  <c r="Q34" i="6"/>
  <c r="R34" i="6" s="1"/>
  <c r="S34" i="6" s="1"/>
  <c r="Q33" i="6"/>
  <c r="R33" i="6" s="1"/>
  <c r="S33" i="6" s="1"/>
  <c r="Q32" i="6"/>
  <c r="R32" i="6" s="1"/>
  <c r="S32" i="6" s="1"/>
  <c r="T32" i="6" s="1"/>
  <c r="U32" i="6" s="1"/>
  <c r="I165" i="6" l="1"/>
  <c r="W41" i="6"/>
  <c r="X41" i="6" s="1"/>
  <c r="Y41" i="6" s="1"/>
  <c r="Z41" i="6" s="1"/>
  <c r="AA41" i="6" s="1"/>
  <c r="AB41" i="6" s="1"/>
  <c r="V32" i="6"/>
  <c r="W32" i="6" s="1"/>
  <c r="X32" i="6" s="1"/>
  <c r="Y32" i="6" s="1"/>
  <c r="Z32" i="6" s="1"/>
  <c r="AA32" i="6" s="1"/>
  <c r="AB32" i="6" s="1"/>
  <c r="T34" i="6"/>
  <c r="U34" i="6" s="1"/>
  <c r="V34" i="6" s="1"/>
  <c r="W34" i="6" s="1"/>
  <c r="X34" i="6" s="1"/>
  <c r="Y34" i="6" s="1"/>
  <c r="Z34" i="6" s="1"/>
  <c r="AA34" i="6" s="1"/>
  <c r="AB34" i="6" s="1"/>
  <c r="T33" i="6"/>
  <c r="U33" i="6" s="1"/>
  <c r="V33" i="6" s="1"/>
  <c r="W33" i="6" s="1"/>
  <c r="X33" i="6" s="1"/>
  <c r="Y33" i="6" s="1"/>
  <c r="Z33" i="6" s="1"/>
  <c r="AA33" i="6" s="1"/>
  <c r="AB33" i="6" s="1"/>
  <c r="D44" i="6"/>
  <c r="C217" i="6"/>
  <c r="C121" i="6"/>
  <c r="S95" i="75" l="1"/>
  <c r="T95" i="75" s="1"/>
  <c r="U95" i="75" s="1"/>
  <c r="V95" i="75" s="1"/>
  <c r="W95" i="75" s="1"/>
  <c r="X95" i="75" s="1"/>
  <c r="Y95" i="75" s="1"/>
  <c r="Z95" i="75" s="1"/>
  <c r="AA95" i="75" s="1"/>
  <c r="AB95" i="75" s="1"/>
  <c r="AC95" i="75" s="1"/>
  <c r="AC5" i="75" l="1"/>
  <c r="AB5" i="75"/>
  <c r="AA5" i="75"/>
  <c r="Z5" i="75"/>
  <c r="Y5" i="75"/>
  <c r="X5" i="75"/>
  <c r="W5" i="75"/>
  <c r="V5" i="75"/>
  <c r="U5" i="75"/>
  <c r="T5" i="75"/>
  <c r="S5" i="75"/>
  <c r="R5" i="75"/>
  <c r="AC5" i="2"/>
  <c r="AB5" i="2"/>
  <c r="AA5" i="2"/>
  <c r="Z5" i="2"/>
  <c r="Y5" i="2"/>
  <c r="X5" i="2"/>
  <c r="W5" i="2"/>
  <c r="V5" i="2"/>
  <c r="U5" i="2"/>
  <c r="T5" i="2"/>
  <c r="S5" i="2"/>
  <c r="R5" i="2"/>
  <c r="HA9" i="10"/>
  <c r="HA8" i="10"/>
  <c r="HA7" i="10"/>
  <c r="HA6" i="10"/>
  <c r="P28" i="12"/>
  <c r="O20" i="12"/>
  <c r="N20" i="12"/>
  <c r="M20" i="12"/>
  <c r="L20" i="12"/>
  <c r="K20" i="12"/>
  <c r="J20" i="12"/>
  <c r="I20" i="12"/>
  <c r="O18" i="12"/>
  <c r="N18" i="12"/>
  <c r="M18" i="12"/>
  <c r="L18" i="12"/>
  <c r="K18" i="12"/>
  <c r="J18" i="12"/>
  <c r="I18" i="12"/>
  <c r="O17" i="12"/>
  <c r="N17" i="12"/>
  <c r="M17" i="12"/>
  <c r="L17" i="12"/>
  <c r="K17" i="12"/>
  <c r="J17" i="12"/>
  <c r="I17" i="12"/>
  <c r="O16" i="12"/>
  <c r="N16" i="12"/>
  <c r="M16" i="12"/>
  <c r="L16" i="12"/>
  <c r="K16" i="12"/>
  <c r="J16" i="12"/>
  <c r="I16" i="12"/>
  <c r="O14" i="12"/>
  <c r="N14" i="12"/>
  <c r="M14" i="12"/>
  <c r="L14" i="12"/>
  <c r="K14" i="12"/>
  <c r="J14" i="12"/>
  <c r="I14" i="12"/>
  <c r="O13" i="12"/>
  <c r="N13" i="12"/>
  <c r="M13" i="12"/>
  <c r="L13" i="12"/>
  <c r="K13" i="12"/>
  <c r="J13" i="12"/>
  <c r="I13" i="12"/>
  <c r="O12" i="12"/>
  <c r="N12" i="12"/>
  <c r="M12" i="12"/>
  <c r="L12" i="12"/>
  <c r="K12" i="12"/>
  <c r="J12" i="12"/>
  <c r="I12" i="12"/>
  <c r="O11" i="12"/>
  <c r="N11" i="12"/>
  <c r="M11" i="12"/>
  <c r="L11" i="12"/>
  <c r="K11" i="12"/>
  <c r="J11" i="12"/>
  <c r="I11" i="12"/>
  <c r="O9" i="12"/>
  <c r="N9" i="12"/>
  <c r="M9" i="12"/>
  <c r="L9" i="12"/>
  <c r="K9" i="12"/>
  <c r="J9" i="12"/>
  <c r="I9" i="12"/>
  <c r="O8" i="12"/>
  <c r="N8" i="12"/>
  <c r="M8" i="12"/>
  <c r="L8" i="12"/>
  <c r="K8" i="12"/>
  <c r="J8" i="12"/>
  <c r="I8" i="12"/>
  <c r="O7" i="12"/>
  <c r="N7" i="12"/>
  <c r="M7" i="12"/>
  <c r="L7" i="12"/>
  <c r="K7" i="12"/>
  <c r="J7" i="12"/>
  <c r="I7" i="12"/>
  <c r="H20" i="12"/>
  <c r="G20" i="12"/>
  <c r="F20" i="12"/>
  <c r="E20" i="12"/>
  <c r="H18" i="12"/>
  <c r="G18" i="12"/>
  <c r="F18" i="12"/>
  <c r="E18" i="12"/>
  <c r="H17" i="12"/>
  <c r="G17" i="12"/>
  <c r="F17" i="12"/>
  <c r="E17" i="12"/>
  <c r="H16" i="12"/>
  <c r="G16" i="12"/>
  <c r="F16" i="12"/>
  <c r="E16" i="12"/>
  <c r="H14" i="12"/>
  <c r="G14" i="12"/>
  <c r="F14" i="12"/>
  <c r="E14" i="12"/>
  <c r="H13" i="12"/>
  <c r="G13" i="12"/>
  <c r="F13" i="12"/>
  <c r="E13" i="12"/>
  <c r="H12" i="12"/>
  <c r="F12" i="12"/>
  <c r="E12" i="12"/>
  <c r="H11" i="12"/>
  <c r="G11" i="12"/>
  <c r="F11" i="12"/>
  <c r="E11" i="12"/>
  <c r="H9" i="12"/>
  <c r="G9" i="12"/>
  <c r="F9" i="12"/>
  <c r="E9" i="12"/>
  <c r="H8" i="12"/>
  <c r="G8" i="12"/>
  <c r="F8" i="12"/>
  <c r="E8" i="12"/>
  <c r="H7" i="12"/>
  <c r="G7" i="12"/>
  <c r="F7" i="12"/>
  <c r="E7" i="12"/>
  <c r="D53" i="12"/>
  <c r="HA10" i="10" l="1"/>
  <c r="N87" i="75"/>
  <c r="GV6" i="10" l="1"/>
  <c r="GV9" i="10" l="1"/>
  <c r="GV8" i="10"/>
  <c r="GV7" i="10"/>
  <c r="N23" i="3"/>
  <c r="R34" i="75"/>
  <c r="S34" i="75" s="1"/>
  <c r="T34" i="75" s="1"/>
  <c r="U34" i="75" s="1"/>
  <c r="V34" i="75" s="1"/>
  <c r="W34" i="75" s="1"/>
  <c r="X34" i="75" s="1"/>
  <c r="Y34" i="75" s="1"/>
  <c r="Z34" i="75" s="1"/>
  <c r="AA34" i="75" s="1"/>
  <c r="AB34" i="75" s="1"/>
  <c r="AC34" i="75" s="1"/>
  <c r="A34" i="75"/>
  <c r="P34" i="75" s="1"/>
  <c r="N120" i="3"/>
  <c r="R53" i="3"/>
  <c r="S53" i="3" s="1"/>
  <c r="T53" i="3" s="1"/>
  <c r="U53" i="3" s="1"/>
  <c r="V53" i="3" s="1"/>
  <c r="W53" i="3" s="1"/>
  <c r="X53" i="3" s="1"/>
  <c r="Y53" i="3" s="1"/>
  <c r="Z53" i="3" s="1"/>
  <c r="AA53" i="3" s="1"/>
  <c r="AB53" i="3" s="1"/>
  <c r="AC53" i="3" s="1"/>
  <c r="Q53" i="3"/>
  <c r="A53" i="3"/>
  <c r="O53" i="3" s="1"/>
  <c r="M140" i="4"/>
  <c r="N68" i="4"/>
  <c r="N113" i="4"/>
  <c r="Q169" i="3"/>
  <c r="M116" i="75"/>
  <c r="M35" i="6"/>
  <c r="P53" i="3" l="1"/>
  <c r="GV10" i="10"/>
  <c r="GQ9" i="10"/>
  <c r="GQ8" i="10"/>
  <c r="GQ7" i="10"/>
  <c r="GQ6" i="10"/>
  <c r="GQ10" i="10" l="1"/>
  <c r="A62" i="3" l="1"/>
  <c r="O62" i="3" s="1"/>
  <c r="A63" i="3"/>
  <c r="O63" i="3" s="1"/>
  <c r="A14" i="3"/>
  <c r="P14" i="3" s="1"/>
  <c r="M158" i="3"/>
  <c r="P62" i="3" l="1"/>
  <c r="O14" i="3"/>
  <c r="M103" i="4"/>
  <c r="M68" i="4"/>
  <c r="N108" i="75"/>
  <c r="M108" i="75"/>
  <c r="R20" i="75"/>
  <c r="S20" i="75" s="1"/>
  <c r="T20" i="75" s="1"/>
  <c r="U20" i="75" s="1"/>
  <c r="V20" i="75" s="1"/>
  <c r="W20" i="75" s="1"/>
  <c r="X20" i="75" s="1"/>
  <c r="Y20" i="75" s="1"/>
  <c r="Z20" i="75" s="1"/>
  <c r="AA20" i="75" s="1"/>
  <c r="AB20" i="75" s="1"/>
  <c r="AC20" i="75" s="1"/>
  <c r="A64" i="3" l="1"/>
  <c r="R64" i="3"/>
  <c r="S64" i="3" s="1"/>
  <c r="T64" i="3" s="1"/>
  <c r="U64" i="3" s="1"/>
  <c r="V64" i="3" s="1"/>
  <c r="W64" i="3" s="1"/>
  <c r="X64" i="3" s="1"/>
  <c r="Y64" i="3" s="1"/>
  <c r="Z64" i="3" s="1"/>
  <c r="AA64" i="3" s="1"/>
  <c r="AB64" i="3" s="1"/>
  <c r="AC64" i="3" s="1"/>
  <c r="P64" i="3" l="1"/>
  <c r="O64" i="3"/>
  <c r="L87" i="75"/>
  <c r="GL9" i="10" l="1"/>
  <c r="GL8" i="10"/>
  <c r="GL7" i="10"/>
  <c r="GL6" i="10"/>
  <c r="GL10" i="10" l="1"/>
  <c r="L92" i="2"/>
  <c r="GG8" i="10" l="1"/>
  <c r="GG9" i="10"/>
  <c r="R59" i="3" l="1"/>
  <c r="S59" i="3" s="1"/>
  <c r="T59" i="3" s="1"/>
  <c r="U59" i="3" s="1"/>
  <c r="V59" i="3" s="1"/>
  <c r="W59" i="3" s="1"/>
  <c r="X59" i="3" s="1"/>
  <c r="Y59" i="3" s="1"/>
  <c r="Z59" i="3" s="1"/>
  <c r="AA59" i="3" s="1"/>
  <c r="AB59" i="3" s="1"/>
  <c r="AC59" i="3" s="1"/>
  <c r="K43" i="4"/>
  <c r="GG7" i="10"/>
  <c r="GG6" i="10"/>
  <c r="GG10" i="10" s="1"/>
  <c r="R192" i="5" l="1"/>
  <c r="GB9" i="10" l="1"/>
  <c r="GB8" i="10"/>
  <c r="GB7" i="10"/>
  <c r="GB6" i="10"/>
  <c r="FW6" i="10"/>
  <c r="A83" i="4"/>
  <c r="P83" i="4" s="1"/>
  <c r="GB10" i="10" l="1"/>
  <c r="J85" i="3"/>
  <c r="J103" i="4"/>
  <c r="K103" i="4"/>
  <c r="L103" i="4"/>
  <c r="N103" i="4"/>
  <c r="R83" i="4"/>
  <c r="S83" i="4" s="1"/>
  <c r="T83" i="4" s="1"/>
  <c r="U83" i="4" s="1"/>
  <c r="V83" i="4" s="1"/>
  <c r="W83" i="4" s="1"/>
  <c r="X83" i="4" s="1"/>
  <c r="Y83" i="4" s="1"/>
  <c r="Z83" i="4" s="1"/>
  <c r="Q83" i="4"/>
  <c r="AA83" i="4" l="1"/>
  <c r="AB83" i="4" s="1"/>
  <c r="AC83" i="4" s="1"/>
  <c r="R121" i="5" l="1"/>
  <c r="S76" i="75" l="1"/>
  <c r="T76" i="75"/>
  <c r="U76" i="75"/>
  <c r="R76" i="75"/>
  <c r="U141" i="3"/>
  <c r="T141" i="3"/>
  <c r="S141" i="3"/>
  <c r="R141" i="3"/>
  <c r="E112" i="75"/>
  <c r="F112" i="75"/>
  <c r="G112" i="75"/>
  <c r="H112" i="75"/>
  <c r="I112" i="75"/>
  <c r="A141" i="3" l="1"/>
  <c r="A142" i="3"/>
  <c r="O142" i="3" s="1"/>
  <c r="P141" i="3" l="1"/>
  <c r="O141" i="3"/>
  <c r="J16" i="77"/>
  <c r="A75" i="75" l="1"/>
  <c r="A76" i="75"/>
  <c r="P76" i="75" s="1"/>
  <c r="A77" i="75"/>
  <c r="J8895" i="7"/>
  <c r="J8894" i="7"/>
  <c r="J8893" i="7"/>
  <c r="J8892" i="7"/>
  <c r="J8891" i="7"/>
  <c r="J8890" i="7"/>
  <c r="J8889" i="7"/>
  <c r="J8888" i="7"/>
  <c r="J8887" i="7"/>
  <c r="J8886" i="7"/>
  <c r="J8885" i="7"/>
  <c r="J8884" i="7"/>
  <c r="J8883" i="7"/>
  <c r="J8882" i="7"/>
  <c r="J8881" i="7"/>
  <c r="K8880" i="7"/>
  <c r="J8880" i="7" s="1"/>
  <c r="J8878" i="7"/>
  <c r="I73" i="2"/>
  <c r="I63" i="2"/>
  <c r="I23" i="3"/>
  <c r="H158" i="3"/>
  <c r="I158" i="3"/>
  <c r="I147" i="3"/>
  <c r="H23" i="3" l="1"/>
  <c r="R84" i="3"/>
  <c r="S84" i="3" s="1"/>
  <c r="T84" i="3" s="1"/>
  <c r="U84" i="3" s="1"/>
  <c r="V84" i="3" s="1"/>
  <c r="W84" i="3" s="1"/>
  <c r="E85" i="3"/>
  <c r="F85" i="3"/>
  <c r="G85" i="3"/>
  <c r="H85" i="3"/>
  <c r="L85" i="3"/>
  <c r="M85" i="3"/>
  <c r="N85" i="3"/>
  <c r="Q84" i="3"/>
  <c r="A84" i="3"/>
  <c r="E124" i="75"/>
  <c r="I124" i="75"/>
  <c r="I46" i="75"/>
  <c r="R43" i="75"/>
  <c r="S43" i="75" s="1"/>
  <c r="T43" i="75" s="1"/>
  <c r="U43" i="75" s="1"/>
  <c r="V43" i="75" s="1"/>
  <c r="W43" i="75" s="1"/>
  <c r="X43" i="75" s="1"/>
  <c r="Y43" i="75" s="1"/>
  <c r="Z43" i="75" s="1"/>
  <c r="AA43" i="75" s="1"/>
  <c r="AB43" i="75" s="1"/>
  <c r="AC43" i="75" s="1"/>
  <c r="Q43" i="75"/>
  <c r="A43" i="75"/>
  <c r="P43" i="75" s="1"/>
  <c r="I24" i="75"/>
  <c r="R17" i="75"/>
  <c r="S17" i="75" s="1"/>
  <c r="T17" i="75" s="1"/>
  <c r="U17" i="75" s="1"/>
  <c r="V17" i="75" s="1"/>
  <c r="W17" i="75" s="1"/>
  <c r="X17" i="75" s="1"/>
  <c r="Y17" i="75" s="1"/>
  <c r="Z17" i="75" s="1"/>
  <c r="AA17" i="75" s="1"/>
  <c r="AB17" i="75" s="1"/>
  <c r="AC17" i="75" s="1"/>
  <c r="R16" i="75"/>
  <c r="S16" i="75" s="1"/>
  <c r="T16" i="75" s="1"/>
  <c r="U16" i="75" s="1"/>
  <c r="V16" i="75" s="1"/>
  <c r="W16" i="75" s="1"/>
  <c r="X16" i="75" s="1"/>
  <c r="Y16" i="75" s="1"/>
  <c r="Z16" i="75" s="1"/>
  <c r="AA16" i="75" s="1"/>
  <c r="AB16" i="75" s="1"/>
  <c r="AC16" i="75" s="1"/>
  <c r="Q17" i="75"/>
  <c r="Q16" i="75"/>
  <c r="A16" i="75"/>
  <c r="P16" i="75" s="1"/>
  <c r="A17" i="75"/>
  <c r="P17" i="75" s="1"/>
  <c r="A18" i="75"/>
  <c r="P18" i="75" s="1"/>
  <c r="N24" i="75"/>
  <c r="M24" i="75"/>
  <c r="L24" i="75"/>
  <c r="K24" i="75"/>
  <c r="J24" i="75"/>
  <c r="Q18" i="75"/>
  <c r="C24" i="75"/>
  <c r="R18" i="75"/>
  <c r="S18" i="75" s="1"/>
  <c r="T18" i="75" s="1"/>
  <c r="U18" i="75" s="1"/>
  <c r="V18" i="75" s="1"/>
  <c r="W18" i="75" s="1"/>
  <c r="X18" i="75" s="1"/>
  <c r="Y18" i="75" s="1"/>
  <c r="Z18" i="75" s="1"/>
  <c r="AA18" i="75" s="1"/>
  <c r="AB18" i="75" s="1"/>
  <c r="AC18" i="75" s="1"/>
  <c r="I103" i="4"/>
  <c r="H103" i="4"/>
  <c r="P84" i="3" l="1"/>
  <c r="O84" i="3"/>
  <c r="X84" i="3"/>
  <c r="Y84" i="3" s="1"/>
  <c r="FW9" i="10"/>
  <c r="FW8" i="10"/>
  <c r="FW7" i="10"/>
  <c r="H111" i="3"/>
  <c r="FW10" i="10" l="1"/>
  <c r="Z84" i="3"/>
  <c r="AA84" i="3" s="1"/>
  <c r="AB84" i="3" s="1"/>
  <c r="AC84" i="3" s="1"/>
  <c r="FR9" i="10"/>
  <c r="FR8" i="10"/>
  <c r="FR7" i="10"/>
  <c r="FR6" i="10"/>
  <c r="H113" i="4"/>
  <c r="A82" i="4"/>
  <c r="Q82" i="4"/>
  <c r="R82" i="4"/>
  <c r="S82" i="4"/>
  <c r="T82" i="4" s="1"/>
  <c r="U82" i="4" s="1"/>
  <c r="V82" i="4" s="1"/>
  <c r="W82" i="4" s="1"/>
  <c r="X82" i="4" s="1"/>
  <c r="Y82" i="4" s="1"/>
  <c r="Z82" i="4" s="1"/>
  <c r="AA82" i="4" s="1"/>
  <c r="AB82" i="4" s="1"/>
  <c r="AC82" i="4" s="1"/>
  <c r="M87" i="75"/>
  <c r="K87" i="75"/>
  <c r="J87" i="75"/>
  <c r="I87" i="75"/>
  <c r="H87" i="75"/>
  <c r="E87" i="75"/>
  <c r="D87" i="75"/>
  <c r="C87" i="75"/>
  <c r="A86" i="75"/>
  <c r="P86" i="75" s="1"/>
  <c r="R86" i="75"/>
  <c r="S86" i="75" s="1"/>
  <c r="T86" i="75" s="1"/>
  <c r="U86" i="75" s="1"/>
  <c r="V86" i="75" s="1"/>
  <c r="W86" i="75" s="1"/>
  <c r="X86" i="75" s="1"/>
  <c r="Y86" i="75" s="1"/>
  <c r="Z86" i="75" s="1"/>
  <c r="AA86" i="75" s="1"/>
  <c r="AB86" i="75" s="1"/>
  <c r="AC86" i="75" s="1"/>
  <c r="R85" i="75"/>
  <c r="S85" i="75" s="1"/>
  <c r="T85" i="75" s="1"/>
  <c r="U85" i="75" s="1"/>
  <c r="V85" i="75" s="1"/>
  <c r="W85" i="75" s="1"/>
  <c r="X85" i="75" s="1"/>
  <c r="Y85" i="75" s="1"/>
  <c r="Z85" i="75" s="1"/>
  <c r="AA85" i="75" s="1"/>
  <c r="AB85" i="75" s="1"/>
  <c r="AC85" i="75" s="1"/>
  <c r="A85" i="75"/>
  <c r="H24" i="75"/>
  <c r="A55" i="3"/>
  <c r="O55" i="3" s="1"/>
  <c r="Q55" i="3"/>
  <c r="R55" i="3"/>
  <c r="S55" i="3" s="1"/>
  <c r="T55" i="3" s="1"/>
  <c r="U55" i="3" s="1"/>
  <c r="V55" i="3" s="1"/>
  <c r="W55" i="3" s="1"/>
  <c r="A11" i="2"/>
  <c r="Q11" i="2"/>
  <c r="R11" i="2"/>
  <c r="S11" i="2" s="1"/>
  <c r="T11" i="2" s="1"/>
  <c r="U11" i="2" s="1"/>
  <c r="V11" i="2" s="1"/>
  <c r="W11" i="2" s="1"/>
  <c r="X11" i="2" s="1"/>
  <c r="Y11" i="2" s="1"/>
  <c r="Z11" i="2" s="1"/>
  <c r="AA11" i="2" s="1"/>
  <c r="AB11" i="2" s="1"/>
  <c r="AC11" i="2" s="1"/>
  <c r="J8877" i="7"/>
  <c r="J8876" i="7"/>
  <c r="J8875" i="7"/>
  <c r="J8874" i="7"/>
  <c r="J8873" i="7"/>
  <c r="J8872" i="7"/>
  <c r="P85" i="75" l="1"/>
  <c r="FR10" i="10"/>
  <c r="X55" i="3"/>
  <c r="Y55" i="3" s="1"/>
  <c r="Z55" i="3" s="1"/>
  <c r="AA55" i="3" s="1"/>
  <c r="AB55" i="3" s="1"/>
  <c r="AC55" i="3" s="1"/>
  <c r="P82" i="4"/>
  <c r="P55" i="3"/>
  <c r="P11" i="2"/>
  <c r="P71" i="3" l="1"/>
  <c r="V6" i="5" l="1"/>
  <c r="D229" i="5" l="1"/>
  <c r="R122" i="4"/>
  <c r="S122" i="4" s="1"/>
  <c r="T122" i="4" s="1"/>
  <c r="U122" i="4" s="1"/>
  <c r="V122" i="4" s="1"/>
  <c r="W122" i="4" s="1"/>
  <c r="X122" i="4" s="1"/>
  <c r="Y122" i="4" s="1"/>
  <c r="Z122" i="4" s="1"/>
  <c r="AA122" i="4" s="1"/>
  <c r="AB122" i="4" s="1"/>
  <c r="AC122" i="4" s="1"/>
  <c r="R26" i="4"/>
  <c r="S26" i="4" s="1"/>
  <c r="T26" i="4" s="1"/>
  <c r="U26" i="4" s="1"/>
  <c r="V26" i="4" s="1"/>
  <c r="W26" i="4" s="1"/>
  <c r="X26" i="4" s="1"/>
  <c r="Y26" i="4" s="1"/>
  <c r="Z26" i="4" s="1"/>
  <c r="AA26" i="4" s="1"/>
  <c r="AB26" i="4" s="1"/>
  <c r="AC26" i="4" s="1"/>
  <c r="R27" i="4"/>
  <c r="S27" i="4" s="1"/>
  <c r="T27" i="4" s="1"/>
  <c r="U27" i="4" s="1"/>
  <c r="V27" i="4" s="1"/>
  <c r="W27" i="4" s="1"/>
  <c r="X27" i="4" s="1"/>
  <c r="Y27" i="4" s="1"/>
  <c r="Z27" i="4" s="1"/>
  <c r="AA27" i="4" s="1"/>
  <c r="AB27" i="4" s="1"/>
  <c r="AC27" i="4" s="1"/>
  <c r="R28" i="4"/>
  <c r="S28" i="4" s="1"/>
  <c r="T28" i="4" s="1"/>
  <c r="U28" i="4" s="1"/>
  <c r="V28" i="4" s="1"/>
  <c r="W28" i="4" s="1"/>
  <c r="X28" i="4" s="1"/>
  <c r="Y28" i="4" s="1"/>
  <c r="Z28" i="4" s="1"/>
  <c r="AA28" i="4" s="1"/>
  <c r="AB28" i="4" s="1"/>
  <c r="AC28" i="4" s="1"/>
  <c r="R29" i="4"/>
  <c r="S29" i="4" s="1"/>
  <c r="T29" i="4" s="1"/>
  <c r="U29" i="4" s="1"/>
  <c r="V29" i="4" s="1"/>
  <c r="W29" i="4" s="1"/>
  <c r="X29" i="4" s="1"/>
  <c r="Y29" i="4" s="1"/>
  <c r="Z29" i="4" s="1"/>
  <c r="AA29" i="4" s="1"/>
  <c r="AB29" i="4" s="1"/>
  <c r="AC29" i="4" s="1"/>
  <c r="R30" i="4"/>
  <c r="S30" i="4" s="1"/>
  <c r="T30" i="4" s="1"/>
  <c r="U30" i="4" s="1"/>
  <c r="V30" i="4" s="1"/>
  <c r="W30" i="4" s="1"/>
  <c r="X30" i="4" s="1"/>
  <c r="Y30" i="4" s="1"/>
  <c r="Z30" i="4" s="1"/>
  <c r="AA30" i="4" s="1"/>
  <c r="AB30" i="4" s="1"/>
  <c r="AC30" i="4" s="1"/>
  <c r="R31" i="4"/>
  <c r="S31" i="4" s="1"/>
  <c r="T31" i="4" s="1"/>
  <c r="U31" i="4" s="1"/>
  <c r="V31" i="4" s="1"/>
  <c r="W31" i="4" s="1"/>
  <c r="X31" i="4" s="1"/>
  <c r="Y31" i="4" s="1"/>
  <c r="Z31" i="4" s="1"/>
  <c r="AA31" i="4" s="1"/>
  <c r="AB31" i="4" s="1"/>
  <c r="AC31" i="4" s="1"/>
  <c r="R32" i="4"/>
  <c r="S32" i="4" s="1"/>
  <c r="T32" i="4" s="1"/>
  <c r="U32" i="4" s="1"/>
  <c r="V32" i="4" s="1"/>
  <c r="W32" i="4" s="1"/>
  <c r="X32" i="4" s="1"/>
  <c r="Y32" i="4" s="1"/>
  <c r="Z32" i="4" s="1"/>
  <c r="AA32" i="4" s="1"/>
  <c r="AB32" i="4" s="1"/>
  <c r="AC32" i="4" s="1"/>
  <c r="R33" i="4"/>
  <c r="S33" i="4" s="1"/>
  <c r="T33" i="4" s="1"/>
  <c r="U33" i="4" s="1"/>
  <c r="V33" i="4" s="1"/>
  <c r="W33" i="4" s="1"/>
  <c r="X33" i="4" s="1"/>
  <c r="Y33" i="4" s="1"/>
  <c r="Z33" i="4" s="1"/>
  <c r="AA33" i="4" s="1"/>
  <c r="AB33" i="4" s="1"/>
  <c r="AC33" i="4" s="1"/>
  <c r="R34" i="4"/>
  <c r="S34" i="4" s="1"/>
  <c r="T34" i="4" s="1"/>
  <c r="U34" i="4" s="1"/>
  <c r="V34" i="4" s="1"/>
  <c r="W34" i="4" s="1"/>
  <c r="X34" i="4" s="1"/>
  <c r="Y34" i="4" s="1"/>
  <c r="Z34" i="4" s="1"/>
  <c r="AA34" i="4" s="1"/>
  <c r="AB34" i="4" s="1"/>
  <c r="AC34" i="4" s="1"/>
  <c r="R35" i="4"/>
  <c r="S35" i="4" s="1"/>
  <c r="T35" i="4" s="1"/>
  <c r="U35" i="4" s="1"/>
  <c r="V35" i="4" s="1"/>
  <c r="W35" i="4" s="1"/>
  <c r="X35" i="4" s="1"/>
  <c r="Y35" i="4" s="1"/>
  <c r="Z35" i="4" s="1"/>
  <c r="AA35" i="4" s="1"/>
  <c r="AB35" i="4" s="1"/>
  <c r="AC35" i="4" s="1"/>
  <c r="R36" i="4"/>
  <c r="S36" i="4" s="1"/>
  <c r="T36" i="4" s="1"/>
  <c r="U36" i="4" s="1"/>
  <c r="V36" i="4" s="1"/>
  <c r="W36" i="4" s="1"/>
  <c r="X36" i="4" s="1"/>
  <c r="Y36" i="4" s="1"/>
  <c r="Z36" i="4" s="1"/>
  <c r="AA36" i="4" s="1"/>
  <c r="AB36" i="4" s="1"/>
  <c r="AC36" i="4" s="1"/>
  <c r="R37" i="4"/>
  <c r="S37" i="4" s="1"/>
  <c r="T37" i="4" s="1"/>
  <c r="U37" i="4" s="1"/>
  <c r="V37" i="4" s="1"/>
  <c r="W37" i="4" s="1"/>
  <c r="X37" i="4" s="1"/>
  <c r="Y37" i="4" s="1"/>
  <c r="Z37" i="4" s="1"/>
  <c r="AA37" i="4" s="1"/>
  <c r="AB37" i="4" s="1"/>
  <c r="AC37" i="4" s="1"/>
  <c r="R38" i="4"/>
  <c r="S38" i="4" s="1"/>
  <c r="T38" i="4" s="1"/>
  <c r="U38" i="4" s="1"/>
  <c r="V38" i="4" s="1"/>
  <c r="W38" i="4" s="1"/>
  <c r="X38" i="4" s="1"/>
  <c r="Y38" i="4" s="1"/>
  <c r="Z38" i="4" s="1"/>
  <c r="AA38" i="4" s="1"/>
  <c r="AB38" i="4" s="1"/>
  <c r="AC38" i="4" s="1"/>
  <c r="R39" i="4"/>
  <c r="S39" i="4" s="1"/>
  <c r="T39" i="4" s="1"/>
  <c r="U39" i="4" s="1"/>
  <c r="V39" i="4" s="1"/>
  <c r="W39" i="4" s="1"/>
  <c r="X39" i="4" s="1"/>
  <c r="Y39" i="4" s="1"/>
  <c r="Z39" i="4" s="1"/>
  <c r="AA39" i="4" s="1"/>
  <c r="AB39" i="4" s="1"/>
  <c r="AC39" i="4" s="1"/>
  <c r="R40" i="4"/>
  <c r="S40" i="4" s="1"/>
  <c r="T40" i="4" s="1"/>
  <c r="U40" i="4" s="1"/>
  <c r="V40" i="4" s="1"/>
  <c r="W40" i="4" s="1"/>
  <c r="X40" i="4" s="1"/>
  <c r="Y40" i="4" s="1"/>
  <c r="Z40" i="4" s="1"/>
  <c r="AA40" i="4" s="1"/>
  <c r="AB40" i="4" s="1"/>
  <c r="AC40" i="4" s="1"/>
  <c r="R41" i="4"/>
  <c r="S41" i="4" s="1"/>
  <c r="T41" i="4" s="1"/>
  <c r="U41" i="4" s="1"/>
  <c r="V41" i="4" s="1"/>
  <c r="W41" i="4" s="1"/>
  <c r="X41" i="4" s="1"/>
  <c r="Y41" i="4" s="1"/>
  <c r="Z41" i="4" s="1"/>
  <c r="AA41" i="4" s="1"/>
  <c r="R42" i="4"/>
  <c r="S42" i="4" s="1"/>
  <c r="T42" i="4" s="1"/>
  <c r="U42" i="4" s="1"/>
  <c r="V42" i="4" s="1"/>
  <c r="W42" i="4" s="1"/>
  <c r="X42" i="4" s="1"/>
  <c r="Y42" i="4" s="1"/>
  <c r="Z42" i="4" s="1"/>
  <c r="AA42" i="4" s="1"/>
  <c r="AB42" i="4" s="1"/>
  <c r="AC42" i="4" s="1"/>
  <c r="R25" i="4"/>
  <c r="S25" i="4" s="1"/>
  <c r="R9" i="4"/>
  <c r="S9" i="4" s="1"/>
  <c r="T9" i="4" s="1"/>
  <c r="U9" i="4" s="1"/>
  <c r="V9" i="4" s="1"/>
  <c r="W9" i="4" s="1"/>
  <c r="X9" i="4" s="1"/>
  <c r="Y9" i="4" s="1"/>
  <c r="Z9" i="4" s="1"/>
  <c r="AA9" i="4" s="1"/>
  <c r="AB9" i="4" s="1"/>
  <c r="AC9" i="4" s="1"/>
  <c r="R10" i="4"/>
  <c r="S10" i="4" s="1"/>
  <c r="T10" i="4" s="1"/>
  <c r="U10" i="4" s="1"/>
  <c r="V10" i="4" s="1"/>
  <c r="W10" i="4" s="1"/>
  <c r="X10" i="4" s="1"/>
  <c r="Y10" i="4" s="1"/>
  <c r="Z10" i="4" s="1"/>
  <c r="AA10" i="4" s="1"/>
  <c r="AB10" i="4" s="1"/>
  <c r="AC10" i="4" s="1"/>
  <c r="R11" i="4"/>
  <c r="S11" i="4" s="1"/>
  <c r="T11" i="4" s="1"/>
  <c r="U11" i="4" s="1"/>
  <c r="V11" i="4" s="1"/>
  <c r="W11" i="4" s="1"/>
  <c r="X11" i="4" s="1"/>
  <c r="Y11" i="4" s="1"/>
  <c r="Z11" i="4" s="1"/>
  <c r="AA11" i="4" s="1"/>
  <c r="AB11" i="4" s="1"/>
  <c r="AC11" i="4" s="1"/>
  <c r="R12" i="4"/>
  <c r="S12" i="4" s="1"/>
  <c r="T12" i="4" s="1"/>
  <c r="U12" i="4" s="1"/>
  <c r="V12" i="4" s="1"/>
  <c r="W12" i="4" s="1"/>
  <c r="X12" i="4" s="1"/>
  <c r="Y12" i="4" s="1"/>
  <c r="Z12" i="4" s="1"/>
  <c r="AA12" i="4" s="1"/>
  <c r="AB12" i="4" s="1"/>
  <c r="AC12" i="4" s="1"/>
  <c r="R13" i="4"/>
  <c r="S13" i="4" s="1"/>
  <c r="T13" i="4" s="1"/>
  <c r="U13" i="4" s="1"/>
  <c r="V13" i="4" s="1"/>
  <c r="W13" i="4" s="1"/>
  <c r="X13" i="4" s="1"/>
  <c r="Y13" i="4" s="1"/>
  <c r="Z13" i="4" s="1"/>
  <c r="AA13" i="4" s="1"/>
  <c r="AB13" i="4" s="1"/>
  <c r="AC13" i="4" s="1"/>
  <c r="R14" i="4"/>
  <c r="S14" i="4" s="1"/>
  <c r="T14" i="4" s="1"/>
  <c r="U14" i="4" s="1"/>
  <c r="V14" i="4" s="1"/>
  <c r="W14" i="4" s="1"/>
  <c r="X14" i="4" s="1"/>
  <c r="Y14" i="4" s="1"/>
  <c r="Z14" i="4" s="1"/>
  <c r="AA14" i="4" s="1"/>
  <c r="AB14" i="4" s="1"/>
  <c r="AC14" i="4" s="1"/>
  <c r="R15" i="4"/>
  <c r="S15" i="4" s="1"/>
  <c r="T15" i="4" s="1"/>
  <c r="U15" i="4" s="1"/>
  <c r="V15" i="4" s="1"/>
  <c r="W15" i="4" s="1"/>
  <c r="X15" i="4" s="1"/>
  <c r="Y15" i="4" s="1"/>
  <c r="Z15" i="4" s="1"/>
  <c r="AA15" i="4" s="1"/>
  <c r="AB15" i="4" s="1"/>
  <c r="AC15" i="4" s="1"/>
  <c r="R16" i="4"/>
  <c r="S16" i="4" s="1"/>
  <c r="T16" i="4" s="1"/>
  <c r="U16" i="4" s="1"/>
  <c r="V16" i="4" s="1"/>
  <c r="W16" i="4" s="1"/>
  <c r="X16" i="4" s="1"/>
  <c r="Y16" i="4" s="1"/>
  <c r="Z16" i="4" s="1"/>
  <c r="AA16" i="4" s="1"/>
  <c r="AB16" i="4" s="1"/>
  <c r="AC16" i="4" s="1"/>
  <c r="R17" i="4"/>
  <c r="S17" i="4" s="1"/>
  <c r="T17" i="4" s="1"/>
  <c r="U17" i="4" s="1"/>
  <c r="V17" i="4" s="1"/>
  <c r="W17" i="4" s="1"/>
  <c r="X17" i="4" s="1"/>
  <c r="Y17" i="4" s="1"/>
  <c r="Z17" i="4" s="1"/>
  <c r="AA17" i="4" s="1"/>
  <c r="AB17" i="4" s="1"/>
  <c r="AC17" i="4" s="1"/>
  <c r="R18" i="4"/>
  <c r="S18" i="4" s="1"/>
  <c r="T18" i="4" s="1"/>
  <c r="U18" i="4" s="1"/>
  <c r="V18" i="4" s="1"/>
  <c r="W18" i="4" s="1"/>
  <c r="X18" i="4" s="1"/>
  <c r="Y18" i="4" s="1"/>
  <c r="Z18" i="4" s="1"/>
  <c r="AA18" i="4" s="1"/>
  <c r="AB18" i="4" s="1"/>
  <c r="AC18" i="4" s="1"/>
  <c r="R19" i="4"/>
  <c r="S19" i="4" s="1"/>
  <c r="T19" i="4" s="1"/>
  <c r="U19" i="4" s="1"/>
  <c r="V19" i="4" s="1"/>
  <c r="W19" i="4" s="1"/>
  <c r="X19" i="4" s="1"/>
  <c r="Y19" i="4" s="1"/>
  <c r="Z19" i="4" s="1"/>
  <c r="AA19" i="4" s="1"/>
  <c r="AB19" i="4" s="1"/>
  <c r="AC19" i="4" s="1"/>
  <c r="J8870" i="7"/>
  <c r="I8870" i="7"/>
  <c r="J8823" i="7"/>
  <c r="J8825" i="7"/>
  <c r="J8824" i="7"/>
  <c r="I9" i="76"/>
  <c r="I10" i="76"/>
  <c r="I11" i="76"/>
  <c r="I8" i="76"/>
  <c r="A154" i="3"/>
  <c r="O154" i="3" s="1"/>
  <c r="T25" i="4" l="1"/>
  <c r="U25" i="4" s="1"/>
  <c r="V25" i="4" s="1"/>
  <c r="W25" i="4" s="1"/>
  <c r="X25" i="4" s="1"/>
  <c r="Y25" i="4" s="1"/>
  <c r="Z25" i="4" s="1"/>
  <c r="S43" i="4"/>
  <c r="AB41" i="4"/>
  <c r="AC41" i="4" s="1"/>
  <c r="G147" i="3"/>
  <c r="G224" i="5"/>
  <c r="G238" i="5"/>
  <c r="AA25" i="4" l="1"/>
  <c r="AA43" i="4" s="1"/>
  <c r="G244" i="5"/>
  <c r="R221" i="5"/>
  <c r="N244" i="5"/>
  <c r="R240" i="5"/>
  <c r="R241" i="5"/>
  <c r="AB25" i="4" l="1"/>
  <c r="AC25" i="4" l="1"/>
  <c r="AC43" i="4" s="1"/>
  <c r="AB43" i="4"/>
  <c r="CQ42" i="70" l="1"/>
  <c r="H41" i="76"/>
  <c r="H40" i="76"/>
  <c r="H39" i="76"/>
  <c r="H38" i="76"/>
  <c r="H37" i="76"/>
  <c r="H36" i="76"/>
  <c r="H35" i="76"/>
  <c r="H34" i="76"/>
  <c r="H33" i="76"/>
  <c r="H32" i="76"/>
  <c r="H31" i="76"/>
  <c r="H30" i="76"/>
  <c r="H29" i="76"/>
  <c r="H28" i="76"/>
  <c r="H27" i="76"/>
  <c r="H26" i="76"/>
  <c r="H25" i="76"/>
  <c r="J12" i="77"/>
  <c r="J13" i="77"/>
  <c r="J11" i="77"/>
  <c r="I13" i="77"/>
  <c r="I12" i="77"/>
  <c r="I11" i="77"/>
  <c r="CE43" i="70" l="1"/>
  <c r="CZ44" i="70"/>
  <c r="CZ43" i="70"/>
  <c r="CZ42" i="70"/>
  <c r="CY44" i="70"/>
  <c r="CY43" i="70"/>
  <c r="CY42" i="70"/>
  <c r="CX44" i="70"/>
  <c r="CX42" i="70"/>
  <c r="CW44" i="70"/>
  <c r="CW43" i="70"/>
  <c r="CW42" i="70"/>
  <c r="CV44" i="70"/>
  <c r="CV43" i="70"/>
  <c r="CV42" i="70"/>
  <c r="DA44" i="70"/>
  <c r="CU44" i="70"/>
  <c r="CU43" i="70"/>
  <c r="CU42" i="70"/>
  <c r="DA43" i="70"/>
  <c r="CT44" i="70"/>
  <c r="CT43" i="70"/>
  <c r="CT42" i="70"/>
  <c r="CS44" i="70"/>
  <c r="CS43" i="70"/>
  <c r="CS42" i="70"/>
  <c r="CR44" i="70"/>
  <c r="CR43" i="70"/>
  <c r="CR42" i="70"/>
  <c r="CQ44" i="70"/>
  <c r="CQ43" i="70"/>
  <c r="DA42" i="70"/>
  <c r="DB44" i="70"/>
  <c r="DB43" i="70"/>
  <c r="DB42" i="70"/>
  <c r="CF43" i="70"/>
  <c r="CF44" i="70"/>
  <c r="CG44" i="70"/>
  <c r="CE42" i="70"/>
  <c r="CF42" i="70"/>
  <c r="C4" i="7"/>
  <c r="J8869" i="7"/>
  <c r="J8868" i="7"/>
  <c r="J8867" i="7"/>
  <c r="J8866" i="7"/>
  <c r="J8865" i="7"/>
  <c r="J8864" i="7"/>
  <c r="J8863" i="7"/>
  <c r="J8862" i="7"/>
  <c r="J8861" i="7"/>
  <c r="J8860" i="7"/>
  <c r="J8859" i="7"/>
  <c r="J8858" i="7"/>
  <c r="J8857" i="7"/>
  <c r="J8856" i="7"/>
  <c r="J8855" i="7"/>
  <c r="J8854" i="7"/>
  <c r="J8853" i="7"/>
  <c r="J8852" i="7"/>
  <c r="J8851" i="7"/>
  <c r="J8850" i="7"/>
  <c r="J8849" i="7"/>
  <c r="J8848" i="7"/>
  <c r="J8847" i="7"/>
  <c r="J8846" i="7"/>
  <c r="J8845" i="7"/>
  <c r="J8844" i="7"/>
  <c r="J8843" i="7"/>
  <c r="J8842" i="7"/>
  <c r="J8841" i="7"/>
  <c r="J8840" i="7"/>
  <c r="J8839" i="7"/>
  <c r="J8838" i="7"/>
  <c r="J8837" i="7"/>
  <c r="J8836" i="7"/>
  <c r="J8835" i="7"/>
  <c r="J8834" i="7"/>
  <c r="J8833" i="7"/>
  <c r="J8832" i="7"/>
  <c r="J8831" i="7"/>
  <c r="J8830" i="7"/>
  <c r="J8829" i="7"/>
  <c r="J8828" i="7"/>
  <c r="J8827" i="7"/>
  <c r="J8826" i="7"/>
  <c r="I8869" i="7"/>
  <c r="I8868" i="7"/>
  <c r="I8867" i="7"/>
  <c r="I8866" i="7"/>
  <c r="I8865" i="7"/>
  <c r="I8864" i="7"/>
  <c r="I8863" i="7"/>
  <c r="I8862" i="7"/>
  <c r="I8861" i="7"/>
  <c r="I8860" i="7"/>
  <c r="I8859" i="7"/>
  <c r="I8858" i="7"/>
  <c r="I8857" i="7"/>
  <c r="I8856" i="7"/>
  <c r="I8855" i="7"/>
  <c r="I8854" i="7"/>
  <c r="I8853" i="7"/>
  <c r="I8852" i="7"/>
  <c r="I8851" i="7"/>
  <c r="I8850" i="7"/>
  <c r="I8849" i="7"/>
  <c r="I8848" i="7"/>
  <c r="I8847" i="7"/>
  <c r="I8846" i="7"/>
  <c r="I8845" i="7"/>
  <c r="I8844" i="7"/>
  <c r="I8843" i="7"/>
  <c r="I8842" i="7"/>
  <c r="I8841" i="7"/>
  <c r="I8840" i="7"/>
  <c r="I8839" i="7"/>
  <c r="I8838" i="7"/>
  <c r="I8837" i="7"/>
  <c r="I8836" i="7"/>
  <c r="I8835" i="7"/>
  <c r="I8834" i="7"/>
  <c r="I8833" i="7"/>
  <c r="I8832" i="7"/>
  <c r="I8831" i="7"/>
  <c r="I8830" i="7"/>
  <c r="I8829" i="7"/>
  <c r="I8828" i="7"/>
  <c r="I8827" i="7"/>
  <c r="I8826" i="7"/>
  <c r="I8825" i="7"/>
  <c r="G124" i="75"/>
  <c r="F24" i="75"/>
  <c r="E24" i="75"/>
  <c r="D24" i="75"/>
  <c r="G24" i="75"/>
  <c r="R23" i="75"/>
  <c r="S23" i="75" s="1"/>
  <c r="T23" i="75" s="1"/>
  <c r="U23" i="75" s="1"/>
  <c r="V23" i="75" s="1"/>
  <c r="W23" i="75" s="1"/>
  <c r="X23" i="75" s="1"/>
  <c r="Y23" i="75" s="1"/>
  <c r="Z23" i="75" s="1"/>
  <c r="AA23" i="75" s="1"/>
  <c r="AB23" i="75" s="1"/>
  <c r="AC23" i="75" s="1"/>
  <c r="R22" i="75"/>
  <c r="S22" i="75" s="1"/>
  <c r="T22" i="75" s="1"/>
  <c r="U22" i="75" s="1"/>
  <c r="V22" i="75" s="1"/>
  <c r="W22" i="75" s="1"/>
  <c r="X22" i="75" s="1"/>
  <c r="Y22" i="75" s="1"/>
  <c r="Z22" i="75" s="1"/>
  <c r="AA22" i="75" s="1"/>
  <c r="AB22" i="75" s="1"/>
  <c r="AC22" i="75" s="1"/>
  <c r="R21" i="75"/>
  <c r="R19" i="75"/>
  <c r="S19" i="75" s="1"/>
  <c r="T19" i="75" s="1"/>
  <c r="U19" i="75" s="1"/>
  <c r="V19" i="75" s="1"/>
  <c r="W19" i="75" s="1"/>
  <c r="X19" i="75" s="1"/>
  <c r="Y19" i="75" s="1"/>
  <c r="Z19" i="75" s="1"/>
  <c r="AA19" i="75" s="1"/>
  <c r="AB19" i="75" s="1"/>
  <c r="AC19" i="75" s="1"/>
  <c r="R15" i="75"/>
  <c r="S15" i="75" s="1"/>
  <c r="T15" i="75" s="1"/>
  <c r="U15" i="75" s="1"/>
  <c r="V15" i="75" s="1"/>
  <c r="W15" i="75" s="1"/>
  <c r="X15" i="75" s="1"/>
  <c r="Y15" i="75" s="1"/>
  <c r="Z15" i="75" s="1"/>
  <c r="AA15" i="75" s="1"/>
  <c r="AB15" i="75" s="1"/>
  <c r="AC15" i="75" s="1"/>
  <c r="R14" i="75"/>
  <c r="S14" i="75" s="1"/>
  <c r="T14" i="75" s="1"/>
  <c r="U14" i="75" s="1"/>
  <c r="V14" i="75" s="1"/>
  <c r="W14" i="75" s="1"/>
  <c r="X14" i="75" s="1"/>
  <c r="Y14" i="75" s="1"/>
  <c r="Z14" i="75" s="1"/>
  <c r="AA14" i="75" s="1"/>
  <c r="AB14" i="75" s="1"/>
  <c r="AC14" i="75" s="1"/>
  <c r="R13" i="75"/>
  <c r="S13" i="75" s="1"/>
  <c r="T13" i="75" s="1"/>
  <c r="U13" i="75" s="1"/>
  <c r="V13" i="75" s="1"/>
  <c r="W13" i="75" s="1"/>
  <c r="X13" i="75" s="1"/>
  <c r="Y13" i="75" s="1"/>
  <c r="Z13" i="75" s="1"/>
  <c r="AA13" i="75" s="1"/>
  <c r="AB13" i="75" s="1"/>
  <c r="AC13" i="75" s="1"/>
  <c r="R12" i="75"/>
  <c r="S12" i="75" s="1"/>
  <c r="T12" i="75" s="1"/>
  <c r="U12" i="75" s="1"/>
  <c r="V12" i="75" s="1"/>
  <c r="W12" i="75" s="1"/>
  <c r="X12" i="75" s="1"/>
  <c r="Y12" i="75" s="1"/>
  <c r="Z12" i="75" s="1"/>
  <c r="AA12" i="75" s="1"/>
  <c r="AB12" i="75" s="1"/>
  <c r="AC12" i="75" s="1"/>
  <c r="R11" i="75"/>
  <c r="S11" i="75" s="1"/>
  <c r="R10" i="75"/>
  <c r="S10" i="75" s="1"/>
  <c r="T10" i="75" s="1"/>
  <c r="U10" i="75" s="1"/>
  <c r="V10" i="75" s="1"/>
  <c r="A19" i="75"/>
  <c r="A22" i="75"/>
  <c r="A23" i="75"/>
  <c r="P23" i="75" s="1"/>
  <c r="A13" i="3"/>
  <c r="O13" i="3" s="1"/>
  <c r="Q13" i="3"/>
  <c r="R13" i="3"/>
  <c r="S13" i="3" s="1"/>
  <c r="T13" i="3" s="1"/>
  <c r="U13" i="3" s="1"/>
  <c r="G73" i="2"/>
  <c r="G20" i="4"/>
  <c r="FM9" i="10"/>
  <c r="FM8" i="10"/>
  <c r="FM7" i="10"/>
  <c r="DC42" i="70" l="1"/>
  <c r="CR49" i="70"/>
  <c r="CQ49" i="70"/>
  <c r="CZ47" i="70"/>
  <c r="CR47" i="70"/>
  <c r="CY47" i="70"/>
  <c r="CS47" i="70"/>
  <c r="CE47" i="70"/>
  <c r="DA47" i="70"/>
  <c r="CX47" i="70"/>
  <c r="DC43" i="70"/>
  <c r="CQ47" i="70"/>
  <c r="CX49" i="70"/>
  <c r="CX48" i="70"/>
  <c r="DC44" i="70"/>
  <c r="CQ48" i="70"/>
  <c r="CU47" i="70"/>
  <c r="CU49" i="70"/>
  <c r="CU48" i="70"/>
  <c r="DA48" i="70"/>
  <c r="DA49" i="70"/>
  <c r="CR48" i="70"/>
  <c r="CY48" i="70"/>
  <c r="CY49" i="70"/>
  <c r="CT49" i="70"/>
  <c r="CT48" i="70"/>
  <c r="CV47" i="70"/>
  <c r="CV48" i="70"/>
  <c r="CV49" i="70"/>
  <c r="CS48" i="70"/>
  <c r="CS49" i="70"/>
  <c r="DB47" i="70"/>
  <c r="CW47" i="70"/>
  <c r="CZ48" i="70"/>
  <c r="CZ49" i="70"/>
  <c r="DB49" i="70"/>
  <c r="DB48" i="70"/>
  <c r="CT47" i="70"/>
  <c r="CW49" i="70"/>
  <c r="CW48" i="70"/>
  <c r="S21" i="75"/>
  <c r="T21" i="75" s="1"/>
  <c r="U21" i="75" s="1"/>
  <c r="V21" i="75" s="1"/>
  <c r="W21" i="75" s="1"/>
  <c r="X21" i="75" s="1"/>
  <c r="W10" i="75"/>
  <c r="X10" i="75" s="1"/>
  <c r="Y10" i="75" s="1"/>
  <c r="Z10" i="75" s="1"/>
  <c r="AA10" i="75" s="1"/>
  <c r="AB10" i="75" s="1"/>
  <c r="AC10" i="75" s="1"/>
  <c r="T11" i="75"/>
  <c r="U11" i="75" s="1"/>
  <c r="V11" i="75" s="1"/>
  <c r="W11" i="75" s="1"/>
  <c r="X11" i="75" s="1"/>
  <c r="Y11" i="75" s="1"/>
  <c r="Z11" i="75" s="1"/>
  <c r="AA11" i="75" s="1"/>
  <c r="AB11" i="75" s="1"/>
  <c r="AC11" i="75" s="1"/>
  <c r="CF49" i="70"/>
  <c r="CF47" i="70"/>
  <c r="CF48" i="70"/>
  <c r="V13" i="3"/>
  <c r="W13" i="3" s="1"/>
  <c r="X13" i="3" s="1"/>
  <c r="Y13" i="3" s="1"/>
  <c r="Z13" i="3" s="1"/>
  <c r="AA13" i="3" s="1"/>
  <c r="AB13" i="3" s="1"/>
  <c r="AC13" i="3" s="1"/>
  <c r="P13" i="3"/>
  <c r="FM6" i="10"/>
  <c r="P37" i="5"/>
  <c r="O37" i="5"/>
  <c r="N37" i="5"/>
  <c r="DC47" i="70" l="1"/>
  <c r="DC49" i="70"/>
  <c r="DC48" i="70"/>
  <c r="Y21" i="75"/>
  <c r="Z21" i="75" s="1"/>
  <c r="AA21" i="75" s="1"/>
  <c r="AB21" i="75" s="1"/>
  <c r="AC21" i="75" s="1"/>
  <c r="FM10" i="10"/>
  <c r="G37" i="5"/>
  <c r="F4" i="77" l="1"/>
  <c r="I4" i="77"/>
  <c r="G4" i="77"/>
  <c r="C4" i="77"/>
  <c r="J9" i="77"/>
  <c r="J8" i="77"/>
  <c r="J7" i="77"/>
  <c r="J6" i="77"/>
  <c r="CQ33" i="70" l="1"/>
  <c r="CQ32" i="70"/>
  <c r="CQ31" i="70"/>
  <c r="DA31" i="70"/>
  <c r="DA24" i="70" s="1"/>
  <c r="DB33" i="70"/>
  <c r="DB32" i="70"/>
  <c r="DB31" i="70"/>
  <c r="DB24" i="70" s="1"/>
  <c r="DA32" i="70"/>
  <c r="DA33" i="70"/>
  <c r="CZ33" i="70"/>
  <c r="CZ32" i="70"/>
  <c r="CZ31" i="70"/>
  <c r="CZ24" i="70" s="1"/>
  <c r="CY33" i="70"/>
  <c r="CY32" i="70"/>
  <c r="CY31" i="70"/>
  <c r="CY24" i="70" s="1"/>
  <c r="CX33" i="70"/>
  <c r="CX32" i="70"/>
  <c r="CX31" i="70"/>
  <c r="CR33" i="70"/>
  <c r="CW33" i="70"/>
  <c r="CW32" i="70"/>
  <c r="CW25" i="70" s="1"/>
  <c r="CW31" i="70"/>
  <c r="CW24" i="70" s="1"/>
  <c r="CS32" i="70"/>
  <c r="CV33" i="70"/>
  <c r="CV32" i="70"/>
  <c r="CV31" i="70"/>
  <c r="CV24" i="70" s="1"/>
  <c r="CU33" i="70"/>
  <c r="CU32" i="70"/>
  <c r="CU31" i="70"/>
  <c r="CU24" i="70" s="1"/>
  <c r="CS31" i="70"/>
  <c r="CR31" i="70"/>
  <c r="CR24" i="70" s="1"/>
  <c r="CT33" i="70"/>
  <c r="CT32" i="70"/>
  <c r="CT31" i="70"/>
  <c r="CT24" i="70" s="1"/>
  <c r="CR32" i="70"/>
  <c r="CS33" i="70"/>
  <c r="CM32" i="70"/>
  <c r="CJ33" i="70"/>
  <c r="CN32" i="70"/>
  <c r="CK33" i="70"/>
  <c r="CK32" i="70"/>
  <c r="CL32" i="70"/>
  <c r="CJ32" i="70"/>
  <c r="CN33" i="70"/>
  <c r="CM33" i="70"/>
  <c r="CL33" i="70"/>
  <c r="CI31" i="70"/>
  <c r="CI32" i="70"/>
  <c r="CI33" i="70"/>
  <c r="CE33" i="70"/>
  <c r="CG32" i="70"/>
  <c r="CG33" i="70"/>
  <c r="CF33" i="70"/>
  <c r="CF32" i="70"/>
  <c r="CG31" i="70"/>
  <c r="CE31" i="70"/>
  <c r="CC33" i="70"/>
  <c r="CD32" i="70"/>
  <c r="CE32" i="70"/>
  <c r="CD33" i="70"/>
  <c r="CH33" i="70"/>
  <c r="CN31" i="70"/>
  <c r="CM31" i="70"/>
  <c r="CL31" i="70"/>
  <c r="CK31" i="70"/>
  <c r="CJ31" i="70"/>
  <c r="CH31" i="70"/>
  <c r="CF31" i="70"/>
  <c r="CH32" i="70"/>
  <c r="CC32" i="70"/>
  <c r="R195" i="5"/>
  <c r="R194" i="5"/>
  <c r="R220" i="5"/>
  <c r="R219" i="5"/>
  <c r="R218" i="5"/>
  <c r="C20" i="4"/>
  <c r="D20" i="4"/>
  <c r="F20" i="4"/>
  <c r="FH9" i="10"/>
  <c r="FH7" i="10"/>
  <c r="FH6" i="10"/>
  <c r="CQ24" i="70" l="1"/>
  <c r="DC31" i="70"/>
  <c r="CQ38" i="70"/>
  <c r="CW38" i="70"/>
  <c r="CW26" i="70"/>
  <c r="CS25" i="70"/>
  <c r="CS36" i="70"/>
  <c r="CS38" i="70"/>
  <c r="CS26" i="70"/>
  <c r="CS37" i="70"/>
  <c r="CX37" i="70"/>
  <c r="CX24" i="70"/>
  <c r="CX25" i="70"/>
  <c r="CX36" i="70"/>
  <c r="CW36" i="70"/>
  <c r="CW37" i="70"/>
  <c r="DA25" i="70"/>
  <c r="DA36" i="70"/>
  <c r="CT36" i="70"/>
  <c r="CT25" i="70"/>
  <c r="CX38" i="70"/>
  <c r="CX26" i="70"/>
  <c r="CT37" i="70"/>
  <c r="CT26" i="70"/>
  <c r="CT38" i="70"/>
  <c r="DB36" i="70"/>
  <c r="DB25" i="70"/>
  <c r="CY25" i="70"/>
  <c r="CY36" i="70"/>
  <c r="DB26" i="70"/>
  <c r="DB38" i="70"/>
  <c r="DB37" i="70"/>
  <c r="CU38" i="70"/>
  <c r="CU25" i="70"/>
  <c r="CU36" i="70"/>
  <c r="CY37" i="70"/>
  <c r="CY38" i="70"/>
  <c r="CY26" i="70"/>
  <c r="CQ36" i="70"/>
  <c r="CQ25" i="70"/>
  <c r="DC32" i="70"/>
  <c r="DC36" i="70" s="1"/>
  <c r="CU26" i="70"/>
  <c r="CU37" i="70"/>
  <c r="DA37" i="70"/>
  <c r="DA38" i="70"/>
  <c r="DA26" i="70"/>
  <c r="CQ37" i="70"/>
  <c r="CQ26" i="70"/>
  <c r="DC33" i="70"/>
  <c r="DC38" i="70" s="1"/>
  <c r="CR25" i="70"/>
  <c r="CR36" i="70"/>
  <c r="CZ36" i="70"/>
  <c r="CZ25" i="70"/>
  <c r="CR26" i="70"/>
  <c r="CR37" i="70"/>
  <c r="CR38" i="70"/>
  <c r="CV36" i="70"/>
  <c r="CV25" i="70"/>
  <c r="CZ26" i="70"/>
  <c r="CZ38" i="70"/>
  <c r="CZ37" i="70"/>
  <c r="CS24" i="70"/>
  <c r="CV37" i="70"/>
  <c r="CV38" i="70"/>
  <c r="CV26" i="70"/>
  <c r="CI38" i="70"/>
  <c r="CI36" i="70"/>
  <c r="CF37" i="70"/>
  <c r="CE37" i="70"/>
  <c r="CE38" i="70"/>
  <c r="CG38" i="70"/>
  <c r="FH10" i="10"/>
  <c r="CF38" i="70"/>
  <c r="CG37" i="70"/>
  <c r="CG36" i="70"/>
  <c r="CC38" i="70"/>
  <c r="CD38" i="70"/>
  <c r="CE36" i="70"/>
  <c r="CH38" i="70"/>
  <c r="CF36" i="70"/>
  <c r="CJ38" i="70"/>
  <c r="DC24" i="70" l="1"/>
  <c r="DC26" i="70"/>
  <c r="DC25" i="70"/>
  <c r="DC37" i="70"/>
  <c r="I23" i="76"/>
  <c r="I22" i="76"/>
  <c r="I21" i="76"/>
  <c r="I20" i="76"/>
  <c r="I19" i="76"/>
  <c r="I18" i="76"/>
  <c r="I17" i="76"/>
  <c r="I16" i="76"/>
  <c r="J8821" i="7"/>
  <c r="J8820" i="7"/>
  <c r="J8819" i="7"/>
  <c r="J8818" i="7"/>
  <c r="J8817" i="7"/>
  <c r="J8816" i="7"/>
  <c r="J8815" i="7"/>
  <c r="J8814" i="7"/>
  <c r="J8813" i="7"/>
  <c r="J8812" i="7"/>
  <c r="J8811" i="7"/>
  <c r="J8810" i="7"/>
  <c r="J8809" i="7"/>
  <c r="J8808" i="7"/>
  <c r="J8807" i="7"/>
  <c r="J8806" i="7"/>
  <c r="J8805" i="7"/>
  <c r="J8804" i="7"/>
  <c r="J8803" i="7"/>
  <c r="J8802" i="7"/>
  <c r="J8801" i="7"/>
  <c r="J8800" i="7"/>
  <c r="J8799" i="7"/>
  <c r="J8798" i="7"/>
  <c r="J8797" i="7"/>
  <c r="J8796" i="7"/>
  <c r="J8795" i="7"/>
  <c r="J8794" i="7"/>
  <c r="J8793" i="7"/>
  <c r="J8792" i="7"/>
  <c r="J8791" i="7"/>
  <c r="R78" i="75"/>
  <c r="S78" i="75" s="1"/>
  <c r="T78" i="75" s="1"/>
  <c r="U78" i="75" s="1"/>
  <c r="V78" i="75" s="1"/>
  <c r="W78" i="75" s="1"/>
  <c r="X78" i="75" s="1"/>
  <c r="Y78" i="75" s="1"/>
  <c r="Z78" i="75" s="1"/>
  <c r="AA78" i="75" s="1"/>
  <c r="AB78" i="75" s="1"/>
  <c r="AC78" i="75" s="1"/>
  <c r="R77" i="75"/>
  <c r="S77" i="75" s="1"/>
  <c r="T77" i="75" s="1"/>
  <c r="U77" i="75" s="1"/>
  <c r="V77" i="75" s="1"/>
  <c r="W77" i="75" s="1"/>
  <c r="X77" i="75" s="1"/>
  <c r="Y77" i="75" s="1"/>
  <c r="Z77" i="75" s="1"/>
  <c r="AA77" i="75" s="1"/>
  <c r="AB77" i="75" s="1"/>
  <c r="AC77" i="75" s="1"/>
  <c r="R82" i="75"/>
  <c r="S82" i="75" s="1"/>
  <c r="T82" i="75" s="1"/>
  <c r="U82" i="75" s="1"/>
  <c r="V82" i="75" s="1"/>
  <c r="W82" i="75" s="1"/>
  <c r="X82" i="75" s="1"/>
  <c r="Y82" i="75" s="1"/>
  <c r="Z82" i="75" s="1"/>
  <c r="AA82" i="75" s="1"/>
  <c r="AB82" i="75" s="1"/>
  <c r="AC82" i="75" s="1"/>
  <c r="A82" i="75"/>
  <c r="P82" i="75" s="1"/>
  <c r="A78" i="75"/>
  <c r="P78" i="75" s="1"/>
  <c r="P77" i="75"/>
  <c r="R74" i="75"/>
  <c r="S74" i="75" s="1"/>
  <c r="T74" i="75" s="1"/>
  <c r="U74" i="75" s="1"/>
  <c r="V74" i="75" s="1"/>
  <c r="W74" i="75" s="1"/>
  <c r="X74" i="75" s="1"/>
  <c r="Y74" i="75" s="1"/>
  <c r="Z74" i="75" s="1"/>
  <c r="AA74" i="75" s="1"/>
  <c r="AB74" i="75" s="1"/>
  <c r="AC74" i="75" s="1"/>
  <c r="A74" i="75"/>
  <c r="P74" i="75" s="1"/>
  <c r="R44" i="75"/>
  <c r="S44" i="75" s="1"/>
  <c r="T44" i="75" s="1"/>
  <c r="U44" i="75" s="1"/>
  <c r="V44" i="75" s="1"/>
  <c r="W44" i="75" s="1"/>
  <c r="X44" i="75" s="1"/>
  <c r="Y44" i="75" s="1"/>
  <c r="Z44" i="75" s="1"/>
  <c r="AA44" i="75" s="1"/>
  <c r="AB44" i="75" s="1"/>
  <c r="AC44" i="75" s="1"/>
  <c r="R42" i="75"/>
  <c r="S42" i="75" s="1"/>
  <c r="T42" i="75" s="1"/>
  <c r="U42" i="75" s="1"/>
  <c r="V42" i="75" s="1"/>
  <c r="W42" i="75" s="1"/>
  <c r="X42" i="75" s="1"/>
  <c r="Y42" i="75" s="1"/>
  <c r="Z42" i="75" s="1"/>
  <c r="AA42" i="75" s="1"/>
  <c r="AB42" i="75" s="1"/>
  <c r="AC42" i="75" s="1"/>
  <c r="A44" i="75"/>
  <c r="P44" i="75" s="1"/>
  <c r="A42" i="75"/>
  <c r="A15" i="75"/>
  <c r="A14" i="75"/>
  <c r="R133" i="3"/>
  <c r="S133" i="3" s="1"/>
  <c r="T133" i="3" s="1"/>
  <c r="U133" i="3" s="1"/>
  <c r="V133" i="3" s="1"/>
  <c r="W133" i="3" s="1"/>
  <c r="X133" i="3" s="1"/>
  <c r="Y133" i="3" s="1"/>
  <c r="Z133" i="3" s="1"/>
  <c r="AA133" i="3" s="1"/>
  <c r="AB133" i="3" s="1"/>
  <c r="AC133" i="3" s="1"/>
  <c r="R132" i="3"/>
  <c r="S132" i="3"/>
  <c r="T132" i="3" s="1"/>
  <c r="U132" i="3" s="1"/>
  <c r="V132" i="3" s="1"/>
  <c r="W132" i="3" s="1"/>
  <c r="X132" i="3" s="1"/>
  <c r="Y132" i="3" s="1"/>
  <c r="Z132" i="3" s="1"/>
  <c r="AA132" i="3" s="1"/>
  <c r="AB132" i="3" s="1"/>
  <c r="AC132" i="3" s="1"/>
  <c r="M23" i="3"/>
  <c r="L23" i="3"/>
  <c r="K23" i="3"/>
  <c r="G23" i="3"/>
  <c r="F23" i="3"/>
  <c r="E23" i="3"/>
  <c r="D23" i="3"/>
  <c r="C23" i="3"/>
  <c r="R22" i="3"/>
  <c r="S22" i="3" s="1"/>
  <c r="T22" i="3" s="1"/>
  <c r="U22" i="3" s="1"/>
  <c r="V22" i="3" s="1"/>
  <c r="W22" i="3" s="1"/>
  <c r="X22" i="3" s="1"/>
  <c r="Y22" i="3" s="1"/>
  <c r="Z22" i="3" s="1"/>
  <c r="AA22" i="3" s="1"/>
  <c r="AB22" i="3" s="1"/>
  <c r="AC22" i="3" s="1"/>
  <c r="F103" i="4"/>
  <c r="R229" i="5"/>
  <c r="G230" i="5"/>
  <c r="S102" i="4"/>
  <c r="T102" i="4" s="1"/>
  <c r="U102" i="4" s="1"/>
  <c r="V102" i="4" s="1"/>
  <c r="W102" i="4" s="1"/>
  <c r="X102" i="4" s="1"/>
  <c r="Y102" i="4" s="1"/>
  <c r="Z102" i="4" s="1"/>
  <c r="AA102" i="4" s="1"/>
  <c r="AB102" i="4" s="1"/>
  <c r="AC102" i="4" s="1"/>
  <c r="R102" i="4"/>
  <c r="Q102" i="4"/>
  <c r="D103" i="4"/>
  <c r="C103" i="4"/>
  <c r="CR27" i="70" l="1"/>
  <c r="CV27" i="70"/>
  <c r="DA27" i="70"/>
  <c r="CZ27" i="70"/>
  <c r="CY27" i="70"/>
  <c r="CU27" i="70"/>
  <c r="DB27" i="70"/>
  <c r="CQ27" i="70"/>
  <c r="CT27" i="70"/>
  <c r="CX27" i="70"/>
  <c r="CS27" i="70"/>
  <c r="CW27" i="70"/>
  <c r="P42" i="75"/>
  <c r="I7" i="76"/>
  <c r="CK44" i="70" l="1"/>
  <c r="CL43" i="70"/>
  <c r="CL25" i="70" s="1"/>
  <c r="CM42" i="70"/>
  <c r="CM24" i="70" s="1"/>
  <c r="CI44" i="70"/>
  <c r="CN43" i="70"/>
  <c r="CJ44" i="70"/>
  <c r="CK43" i="70"/>
  <c r="CK25" i="70" s="1"/>
  <c r="CL42" i="70"/>
  <c r="CL24" i="70" s="1"/>
  <c r="CJ43" i="70"/>
  <c r="CH44" i="70"/>
  <c r="CI43" i="70"/>
  <c r="CJ42" i="70"/>
  <c r="CJ24" i="70" s="1"/>
  <c r="CH42" i="70"/>
  <c r="CH24" i="70" s="1"/>
  <c r="CH43" i="70"/>
  <c r="CI42" i="70"/>
  <c r="CI24" i="70" s="1"/>
  <c r="CN44" i="70"/>
  <c r="CG43" i="70"/>
  <c r="CG42" i="70"/>
  <c r="CG24" i="70" s="1"/>
  <c r="CL44" i="70"/>
  <c r="CM43" i="70"/>
  <c r="CN42" i="70"/>
  <c r="CN24" i="70" s="1"/>
  <c r="CF24" i="70"/>
  <c r="CK42" i="70"/>
  <c r="CK24" i="70" s="1"/>
  <c r="CM44" i="70"/>
  <c r="CC44" i="70"/>
  <c r="CC26" i="70" s="1"/>
  <c r="CD44" i="70"/>
  <c r="CD26" i="70" s="1"/>
  <c r="CD31" i="70"/>
  <c r="CE24" i="70"/>
  <c r="CC31" i="70"/>
  <c r="CC42" i="70"/>
  <c r="CD42" i="70"/>
  <c r="CC43" i="70"/>
  <c r="CC25" i="70" s="1"/>
  <c r="CD43" i="70"/>
  <c r="CD25" i="70" s="1"/>
  <c r="CE44" i="70"/>
  <c r="CK26" i="70" l="1"/>
  <c r="CI48" i="70"/>
  <c r="CM47" i="70"/>
  <c r="CE25" i="70"/>
  <c r="CE26" i="70"/>
  <c r="CE48" i="70"/>
  <c r="CE49" i="70"/>
  <c r="CN26" i="70"/>
  <c r="CL47" i="70"/>
  <c r="CM26" i="70"/>
  <c r="CL26" i="70"/>
  <c r="CN25" i="70"/>
  <c r="CM25" i="70"/>
  <c r="CD24" i="70"/>
  <c r="CG48" i="70"/>
  <c r="CG49" i="70"/>
  <c r="CG26" i="70"/>
  <c r="CK47" i="70"/>
  <c r="CL48" i="70"/>
  <c r="CL49" i="70"/>
  <c r="CF26" i="70"/>
  <c r="CJ49" i="70"/>
  <c r="CJ48" i="70"/>
  <c r="CJ26" i="70"/>
  <c r="CN47" i="70"/>
  <c r="CG47" i="70"/>
  <c r="CG25" i="70"/>
  <c r="CI47" i="70"/>
  <c r="CI25" i="70"/>
  <c r="CI49" i="70"/>
  <c r="CI26" i="70"/>
  <c r="CM49" i="70"/>
  <c r="CM48" i="70"/>
  <c r="CN49" i="70"/>
  <c r="CN48" i="70"/>
  <c r="CH48" i="70"/>
  <c r="CH49" i="70"/>
  <c r="CH26" i="70"/>
  <c r="CF25" i="70"/>
  <c r="CH47" i="70"/>
  <c r="CH25" i="70"/>
  <c r="CJ47" i="70"/>
  <c r="CJ25" i="70"/>
  <c r="CK48" i="70"/>
  <c r="CK49" i="70"/>
  <c r="CC24" i="70"/>
  <c r="CC48" i="70"/>
  <c r="CC47" i="70"/>
  <c r="CO32" i="70"/>
  <c r="CD48" i="70"/>
  <c r="CD49" i="70"/>
  <c r="CL38" i="70"/>
  <c r="CO31" i="70"/>
  <c r="CC36" i="70"/>
  <c r="CC37" i="70"/>
  <c r="CM38" i="70"/>
  <c r="CD36" i="70"/>
  <c r="CD37" i="70"/>
  <c r="CN38" i="70"/>
  <c r="CO33" i="70"/>
  <c r="CK38" i="70"/>
  <c r="CD47" i="70"/>
  <c r="CO43" i="70"/>
  <c r="CC49" i="70"/>
  <c r="CO44" i="70"/>
  <c r="R29" i="11"/>
  <c r="R115" i="5"/>
  <c r="R43" i="11"/>
  <c r="R37" i="11"/>
  <c r="J8789" i="7"/>
  <c r="J8788" i="7"/>
  <c r="J8787" i="7"/>
  <c r="J8786" i="7"/>
  <c r="J8785" i="7"/>
  <c r="J8784" i="7"/>
  <c r="J8783" i="7"/>
  <c r="J8782" i="7"/>
  <c r="J8781" i="7"/>
  <c r="J8780" i="7"/>
  <c r="J8779" i="7"/>
  <c r="J8778" i="7"/>
  <c r="J8777" i="7"/>
  <c r="J8776" i="7"/>
  <c r="J8775" i="7"/>
  <c r="J8774" i="7"/>
  <c r="J8773" i="7"/>
  <c r="J8772" i="7"/>
  <c r="J8771" i="7"/>
  <c r="J8770" i="7"/>
  <c r="J8769" i="7"/>
  <c r="J8768" i="7"/>
  <c r="J8767" i="7"/>
  <c r="J8766" i="7"/>
  <c r="J8765" i="7"/>
  <c r="J8764" i="7"/>
  <c r="J8763" i="7"/>
  <c r="J8762" i="7"/>
  <c r="J8761" i="7"/>
  <c r="J8760" i="7"/>
  <c r="J8759" i="7"/>
  <c r="J8758" i="7"/>
  <c r="J8757" i="7"/>
  <c r="J8756" i="7"/>
  <c r="J8755" i="7"/>
  <c r="J8754" i="7"/>
  <c r="J8753" i="7"/>
  <c r="J8752" i="7"/>
  <c r="J8751" i="7"/>
  <c r="J8750" i="7"/>
  <c r="J8749" i="7"/>
  <c r="J8748" i="7"/>
  <c r="J8747" i="7"/>
  <c r="J8746" i="7"/>
  <c r="J8745" i="7"/>
  <c r="J8744" i="7"/>
  <c r="J8743" i="7"/>
  <c r="Q39" i="3"/>
  <c r="FC6" i="10"/>
  <c r="CO26" i="70" l="1"/>
  <c r="CO25" i="70"/>
  <c r="CO24" i="70"/>
  <c r="CO38" i="70"/>
  <c r="CO49" i="70"/>
  <c r="P78" i="5"/>
  <c r="O78" i="5"/>
  <c r="N78" i="5"/>
  <c r="G154" i="5"/>
  <c r="G78" i="5"/>
  <c r="N124" i="75"/>
  <c r="M124" i="75"/>
  <c r="L124" i="75"/>
  <c r="K124" i="75"/>
  <c r="H124" i="75"/>
  <c r="F124" i="75"/>
  <c r="C124" i="75"/>
  <c r="Q122" i="75"/>
  <c r="R121" i="75"/>
  <c r="AC121" i="75" s="1"/>
  <c r="Q121" i="75"/>
  <c r="N116" i="75"/>
  <c r="L116" i="75"/>
  <c r="K116" i="75"/>
  <c r="J116" i="75"/>
  <c r="I116" i="75"/>
  <c r="H116" i="75"/>
  <c r="G116" i="75"/>
  <c r="F116" i="75"/>
  <c r="E116" i="75"/>
  <c r="D116" i="75"/>
  <c r="C116" i="75"/>
  <c r="R115" i="75"/>
  <c r="R116" i="75" s="1"/>
  <c r="Q115" i="75"/>
  <c r="N112" i="75"/>
  <c r="M112" i="75"/>
  <c r="L112" i="75"/>
  <c r="K112" i="75"/>
  <c r="J112" i="75"/>
  <c r="D112" i="75"/>
  <c r="C112" i="75"/>
  <c r="R111" i="75"/>
  <c r="S111" i="75" s="1"/>
  <c r="Q111" i="75"/>
  <c r="L108" i="75"/>
  <c r="K108" i="75"/>
  <c r="J108" i="75"/>
  <c r="H108" i="75"/>
  <c r="E108" i="75"/>
  <c r="D108" i="75"/>
  <c r="D118" i="75" s="1"/>
  <c r="D125" i="75" s="1"/>
  <c r="C108" i="75"/>
  <c r="R106" i="75"/>
  <c r="Q106" i="75"/>
  <c r="R105" i="75"/>
  <c r="R108" i="75" s="1"/>
  <c r="Q105" i="75"/>
  <c r="AC102" i="75"/>
  <c r="AB102" i="75"/>
  <c r="AA102" i="75"/>
  <c r="Z102" i="75"/>
  <c r="Y102" i="75"/>
  <c r="X102" i="75"/>
  <c r="W102" i="75"/>
  <c r="V102" i="75"/>
  <c r="U102" i="75"/>
  <c r="T102" i="75"/>
  <c r="S102" i="75"/>
  <c r="R102" i="75"/>
  <c r="R94" i="75"/>
  <c r="R96" i="75" s="1"/>
  <c r="Q94" i="75"/>
  <c r="A94" i="75"/>
  <c r="P94" i="75" s="1"/>
  <c r="N89" i="75"/>
  <c r="M89" i="75"/>
  <c r="L89" i="75"/>
  <c r="K89" i="75"/>
  <c r="J89" i="75"/>
  <c r="I89" i="75"/>
  <c r="H89" i="75"/>
  <c r="G89" i="75"/>
  <c r="F89" i="75"/>
  <c r="E89" i="75"/>
  <c r="D89" i="75"/>
  <c r="C89" i="75"/>
  <c r="S83" i="75"/>
  <c r="T83" i="75" s="1"/>
  <c r="U83" i="75" s="1"/>
  <c r="V83" i="75" s="1"/>
  <c r="W83" i="75" s="1"/>
  <c r="X83" i="75" s="1"/>
  <c r="Y83" i="75" s="1"/>
  <c r="Z83" i="75" s="1"/>
  <c r="AA83" i="75" s="1"/>
  <c r="AB83" i="75" s="1"/>
  <c r="AC83" i="75" s="1"/>
  <c r="R83" i="75"/>
  <c r="Q83" i="75"/>
  <c r="A83" i="75"/>
  <c r="P83" i="75" s="1"/>
  <c r="R81" i="75"/>
  <c r="S81" i="75" s="1"/>
  <c r="T81" i="75" s="1"/>
  <c r="U81" i="75" s="1"/>
  <c r="V81" i="75" s="1"/>
  <c r="W81" i="75" s="1"/>
  <c r="X81" i="75" s="1"/>
  <c r="Y81" i="75" s="1"/>
  <c r="Z81" i="75" s="1"/>
  <c r="AA81" i="75" s="1"/>
  <c r="AB81" i="75" s="1"/>
  <c r="AC81" i="75" s="1"/>
  <c r="Q81" i="75"/>
  <c r="A81" i="75"/>
  <c r="P81" i="75" s="1"/>
  <c r="R80" i="75"/>
  <c r="S80" i="75" s="1"/>
  <c r="T80" i="75" s="1"/>
  <c r="U80" i="75" s="1"/>
  <c r="V80" i="75" s="1"/>
  <c r="W80" i="75" s="1"/>
  <c r="X80" i="75" s="1"/>
  <c r="Y80" i="75" s="1"/>
  <c r="Z80" i="75" s="1"/>
  <c r="AA80" i="75" s="1"/>
  <c r="AB80" i="75" s="1"/>
  <c r="AC80" i="75" s="1"/>
  <c r="Q80" i="75"/>
  <c r="A80" i="75"/>
  <c r="P80" i="75" s="1"/>
  <c r="S79" i="75"/>
  <c r="T79" i="75" s="1"/>
  <c r="U79" i="75" s="1"/>
  <c r="V79" i="75" s="1"/>
  <c r="W79" i="75" s="1"/>
  <c r="X79" i="75" s="1"/>
  <c r="Y79" i="75" s="1"/>
  <c r="Z79" i="75" s="1"/>
  <c r="AA79" i="75" s="1"/>
  <c r="AB79" i="75" s="1"/>
  <c r="AC79" i="75" s="1"/>
  <c r="Q79" i="75"/>
  <c r="A79" i="75"/>
  <c r="P79" i="75" s="1"/>
  <c r="R75" i="75"/>
  <c r="S75" i="75" s="1"/>
  <c r="T75" i="75" s="1"/>
  <c r="U75" i="75" s="1"/>
  <c r="V75" i="75" s="1"/>
  <c r="W75" i="75" s="1"/>
  <c r="X75" i="75" s="1"/>
  <c r="Y75" i="75" s="1"/>
  <c r="Z75" i="75" s="1"/>
  <c r="AA75" i="75" s="1"/>
  <c r="AB75" i="75" s="1"/>
  <c r="AC75" i="75" s="1"/>
  <c r="Q75" i="75"/>
  <c r="P75" i="75"/>
  <c r="R73" i="75"/>
  <c r="Q73" i="75"/>
  <c r="A73" i="75"/>
  <c r="P73" i="75" s="1"/>
  <c r="N66" i="75"/>
  <c r="M66" i="75"/>
  <c r="L66" i="75"/>
  <c r="K66" i="75"/>
  <c r="J66" i="75"/>
  <c r="I66" i="75"/>
  <c r="H66" i="75"/>
  <c r="G66" i="75"/>
  <c r="F66" i="75"/>
  <c r="E66" i="75"/>
  <c r="D66" i="75"/>
  <c r="C66" i="75"/>
  <c r="R65" i="75"/>
  <c r="S65" i="75" s="1"/>
  <c r="T65" i="75" s="1"/>
  <c r="A65" i="75"/>
  <c r="P65" i="75" s="1"/>
  <c r="R64" i="75"/>
  <c r="S64" i="75" s="1"/>
  <c r="T64" i="75" s="1"/>
  <c r="U64" i="75" s="1"/>
  <c r="V64" i="75" s="1"/>
  <c r="W64" i="75" s="1"/>
  <c r="X64" i="75" s="1"/>
  <c r="Y64" i="75" s="1"/>
  <c r="Z64" i="75" s="1"/>
  <c r="AA64" i="75" s="1"/>
  <c r="AB64" i="75" s="1"/>
  <c r="AC64" i="75" s="1"/>
  <c r="A64" i="75"/>
  <c r="P64" i="75" s="1"/>
  <c r="R63" i="75"/>
  <c r="A63" i="75"/>
  <c r="P63" i="75" s="1"/>
  <c r="N60" i="75"/>
  <c r="M60" i="75"/>
  <c r="L60" i="75"/>
  <c r="K60" i="75"/>
  <c r="J60" i="75"/>
  <c r="I60" i="75"/>
  <c r="H60" i="75"/>
  <c r="G60" i="75"/>
  <c r="F60" i="75"/>
  <c r="E60" i="75"/>
  <c r="D60" i="75"/>
  <c r="C60" i="75"/>
  <c r="R59" i="75"/>
  <c r="R60" i="75" s="1"/>
  <c r="R122" i="75" s="1"/>
  <c r="R124" i="75" s="1"/>
  <c r="Q59" i="75"/>
  <c r="P59" i="75"/>
  <c r="AC54" i="75"/>
  <c r="AB54" i="75"/>
  <c r="AA54" i="75"/>
  <c r="Z54" i="75"/>
  <c r="Y54" i="75"/>
  <c r="X54" i="75"/>
  <c r="W54" i="75"/>
  <c r="V54" i="75"/>
  <c r="U54" i="75"/>
  <c r="T54" i="75"/>
  <c r="S54" i="75"/>
  <c r="R54" i="75"/>
  <c r="N46" i="75"/>
  <c r="M46" i="75"/>
  <c r="L46" i="75"/>
  <c r="K46" i="75"/>
  <c r="J46" i="75"/>
  <c r="H46" i="75"/>
  <c r="G46" i="75"/>
  <c r="F46" i="75"/>
  <c r="E46" i="75"/>
  <c r="D46" i="75"/>
  <c r="C46" i="75"/>
  <c r="R45" i="75"/>
  <c r="S45" i="75" s="1"/>
  <c r="T45" i="75" s="1"/>
  <c r="U45" i="75" s="1"/>
  <c r="V45" i="75" s="1"/>
  <c r="W45" i="75" s="1"/>
  <c r="X45" i="75" s="1"/>
  <c r="Y45" i="75" s="1"/>
  <c r="Z45" i="75" s="1"/>
  <c r="AA45" i="75" s="1"/>
  <c r="AB45" i="75" s="1"/>
  <c r="AC45" i="75" s="1"/>
  <c r="A45" i="75"/>
  <c r="P45" i="75" s="1"/>
  <c r="R41" i="75"/>
  <c r="S41" i="75" s="1"/>
  <c r="T41" i="75" s="1"/>
  <c r="U41" i="75" s="1"/>
  <c r="V41" i="75" s="1"/>
  <c r="P41" i="75"/>
  <c r="R40" i="75"/>
  <c r="S40" i="75" s="1"/>
  <c r="T40" i="75" s="1"/>
  <c r="U40" i="75" s="1"/>
  <c r="V40" i="75" s="1"/>
  <c r="W40" i="75" s="1"/>
  <c r="X40" i="75" s="1"/>
  <c r="Y40" i="75" s="1"/>
  <c r="Z40" i="75" s="1"/>
  <c r="AA40" i="75" s="1"/>
  <c r="AB40" i="75" s="1"/>
  <c r="AC40" i="75" s="1"/>
  <c r="A40" i="75"/>
  <c r="R39" i="75"/>
  <c r="S39" i="75" s="1"/>
  <c r="T39" i="75" s="1"/>
  <c r="U39" i="75" s="1"/>
  <c r="V39" i="75" s="1"/>
  <c r="W39" i="75" s="1"/>
  <c r="X39" i="75" s="1"/>
  <c r="Y39" i="75" s="1"/>
  <c r="Z39" i="75" s="1"/>
  <c r="AA39" i="75" s="1"/>
  <c r="AB39" i="75" s="1"/>
  <c r="AC39" i="75" s="1"/>
  <c r="A39" i="75"/>
  <c r="P39" i="75" s="1"/>
  <c r="R38" i="75"/>
  <c r="S38" i="75" s="1"/>
  <c r="T38" i="75" s="1"/>
  <c r="U38" i="75" s="1"/>
  <c r="V38" i="75" s="1"/>
  <c r="W38" i="75" s="1"/>
  <c r="X38" i="75" s="1"/>
  <c r="Y38" i="75" s="1"/>
  <c r="Z38" i="75" s="1"/>
  <c r="AA38" i="75" s="1"/>
  <c r="AB38" i="75" s="1"/>
  <c r="AC38" i="75" s="1"/>
  <c r="A38" i="75"/>
  <c r="R37" i="75"/>
  <c r="S37" i="75" s="1"/>
  <c r="T37" i="75" s="1"/>
  <c r="U37" i="75" s="1"/>
  <c r="V37" i="75" s="1"/>
  <c r="W37" i="75" s="1"/>
  <c r="X37" i="75" s="1"/>
  <c r="Y37" i="75" s="1"/>
  <c r="Z37" i="75" s="1"/>
  <c r="AA37" i="75" s="1"/>
  <c r="AB37" i="75" s="1"/>
  <c r="AC37" i="75" s="1"/>
  <c r="A37" i="75"/>
  <c r="P37" i="75" s="1"/>
  <c r="R36" i="75"/>
  <c r="S36" i="75" s="1"/>
  <c r="T36" i="75" s="1"/>
  <c r="U36" i="75" s="1"/>
  <c r="V36" i="75" s="1"/>
  <c r="W36" i="75" s="1"/>
  <c r="X36" i="75" s="1"/>
  <c r="Y36" i="75" s="1"/>
  <c r="Z36" i="75" s="1"/>
  <c r="AA36" i="75" s="1"/>
  <c r="AB36" i="75" s="1"/>
  <c r="AC36" i="75" s="1"/>
  <c r="A36" i="75"/>
  <c r="R33" i="75"/>
  <c r="S33" i="75" s="1"/>
  <c r="T33" i="75" s="1"/>
  <c r="U33" i="75" s="1"/>
  <c r="V33" i="75" s="1"/>
  <c r="W33" i="75" s="1"/>
  <c r="X33" i="75" s="1"/>
  <c r="Y33" i="75" s="1"/>
  <c r="Z33" i="75" s="1"/>
  <c r="AA33" i="75" s="1"/>
  <c r="AB33" i="75" s="1"/>
  <c r="AC33" i="75" s="1"/>
  <c r="A33" i="75"/>
  <c r="P33" i="75" s="1"/>
  <c r="R32" i="75"/>
  <c r="S32" i="75" s="1"/>
  <c r="T32" i="75" s="1"/>
  <c r="U32" i="75" s="1"/>
  <c r="V32" i="75" s="1"/>
  <c r="W32" i="75" s="1"/>
  <c r="X32" i="75" s="1"/>
  <c r="Y32" i="75" s="1"/>
  <c r="Z32" i="75" s="1"/>
  <c r="AA32" i="75" s="1"/>
  <c r="AB32" i="75" s="1"/>
  <c r="AC32" i="75" s="1"/>
  <c r="A32" i="75"/>
  <c r="P32" i="75" s="1"/>
  <c r="R31" i="75"/>
  <c r="S31" i="75" s="1"/>
  <c r="T31" i="75" s="1"/>
  <c r="U31" i="75" s="1"/>
  <c r="V31" i="75" s="1"/>
  <c r="W31" i="75" s="1"/>
  <c r="X31" i="75" s="1"/>
  <c r="Y31" i="75" s="1"/>
  <c r="Z31" i="75" s="1"/>
  <c r="AA31" i="75" s="1"/>
  <c r="AB31" i="75" s="1"/>
  <c r="AC31" i="75" s="1"/>
  <c r="A31" i="75"/>
  <c r="P31" i="75" s="1"/>
  <c r="R30" i="75"/>
  <c r="S30" i="75" s="1"/>
  <c r="T30" i="75" s="1"/>
  <c r="U30" i="75" s="1"/>
  <c r="V30" i="75" s="1"/>
  <c r="W30" i="75" s="1"/>
  <c r="X30" i="75" s="1"/>
  <c r="Y30" i="75" s="1"/>
  <c r="Z30" i="75" s="1"/>
  <c r="AA30" i="75" s="1"/>
  <c r="AB30" i="75" s="1"/>
  <c r="AC30" i="75" s="1"/>
  <c r="A30" i="75"/>
  <c r="R29" i="75"/>
  <c r="A29" i="75"/>
  <c r="P29" i="75" s="1"/>
  <c r="N26" i="75"/>
  <c r="M26" i="75"/>
  <c r="L26" i="75"/>
  <c r="K26" i="75"/>
  <c r="J26" i="75"/>
  <c r="I26" i="75"/>
  <c r="H26" i="75"/>
  <c r="G26" i="75"/>
  <c r="F26" i="75"/>
  <c r="E26" i="75"/>
  <c r="D26" i="75"/>
  <c r="C26" i="75"/>
  <c r="P22" i="75"/>
  <c r="P15" i="75"/>
  <c r="P14" i="75"/>
  <c r="A13" i="75"/>
  <c r="P13" i="75" s="1"/>
  <c r="A9" i="75"/>
  <c r="A11" i="75"/>
  <c r="P11" i="75" s="1"/>
  <c r="A10" i="75"/>
  <c r="R9" i="75"/>
  <c r="R24" i="75" s="1"/>
  <c r="P19" i="75"/>
  <c r="S63" i="75" l="1"/>
  <c r="T63" i="75" s="1"/>
  <c r="U63" i="75" s="1"/>
  <c r="V63" i="75" s="1"/>
  <c r="R66" i="75"/>
  <c r="G68" i="75"/>
  <c r="K77" i="5"/>
  <c r="K216" i="5"/>
  <c r="K192" i="5"/>
  <c r="S73" i="75"/>
  <c r="T73" i="75" s="1"/>
  <c r="T87" i="75" s="1"/>
  <c r="T89" i="75" s="1"/>
  <c r="R87" i="75"/>
  <c r="K238" i="5"/>
  <c r="K106" i="5"/>
  <c r="K242" i="5"/>
  <c r="C68" i="75"/>
  <c r="K68" i="75"/>
  <c r="K91" i="75" s="1"/>
  <c r="S94" i="75"/>
  <c r="S96" i="75" s="1"/>
  <c r="S59" i="75"/>
  <c r="K164" i="5"/>
  <c r="K223" i="5"/>
  <c r="K18" i="5"/>
  <c r="K25" i="5"/>
  <c r="K19" i="5"/>
  <c r="K20" i="5"/>
  <c r="K21" i="5"/>
  <c r="K22" i="5"/>
  <c r="K23" i="5"/>
  <c r="K24" i="5"/>
  <c r="K27" i="5"/>
  <c r="K26" i="5"/>
  <c r="CC27" i="70"/>
  <c r="CK27" i="70"/>
  <c r="K254" i="5"/>
  <c r="I48" i="75"/>
  <c r="R89" i="75"/>
  <c r="U73" i="75"/>
  <c r="H68" i="75"/>
  <c r="H91" i="75" s="1"/>
  <c r="W41" i="75"/>
  <c r="X41" i="75" s="1"/>
  <c r="Y41" i="75" s="1"/>
  <c r="Z41" i="75" s="1"/>
  <c r="AA41" i="75" s="1"/>
  <c r="AB41" i="75" s="1"/>
  <c r="AC41" i="75" s="1"/>
  <c r="K258" i="5"/>
  <c r="S105" i="75"/>
  <c r="K259" i="5"/>
  <c r="H48" i="75"/>
  <c r="P30" i="75"/>
  <c r="P36" i="75"/>
  <c r="P40" i="75"/>
  <c r="P38" i="75"/>
  <c r="G48" i="75"/>
  <c r="M48" i="75"/>
  <c r="N48" i="75"/>
  <c r="P12" i="75"/>
  <c r="CJ27" i="70"/>
  <c r="CI27" i="70"/>
  <c r="CL27" i="70"/>
  <c r="CN27" i="70"/>
  <c r="CM27" i="70"/>
  <c r="CH27" i="70"/>
  <c r="CF27" i="70"/>
  <c r="CG27" i="70"/>
  <c r="CE27" i="70"/>
  <c r="CD27" i="70"/>
  <c r="G91" i="75"/>
  <c r="C91" i="75"/>
  <c r="F118" i="75"/>
  <c r="F125" i="75" s="1"/>
  <c r="J48" i="75"/>
  <c r="K48" i="75"/>
  <c r="P10" i="75"/>
  <c r="K12" i="5"/>
  <c r="K29" i="11"/>
  <c r="N68" i="75"/>
  <c r="N91" i="75" s="1"/>
  <c r="L68" i="75"/>
  <c r="L91" i="75" s="1"/>
  <c r="F68" i="75"/>
  <c r="F91" i="75" s="1"/>
  <c r="W121" i="75"/>
  <c r="J118" i="75"/>
  <c r="J125" i="75" s="1"/>
  <c r="X121" i="75"/>
  <c r="K270" i="5" s="1"/>
  <c r="F48" i="75"/>
  <c r="J68" i="75"/>
  <c r="J91" i="75" s="1"/>
  <c r="I118" i="75"/>
  <c r="I125" i="75" s="1"/>
  <c r="S106" i="75"/>
  <c r="N118" i="75"/>
  <c r="N125" i="75" s="1"/>
  <c r="C118" i="75"/>
  <c r="C125" i="75" s="1"/>
  <c r="T66" i="75"/>
  <c r="P9" i="75"/>
  <c r="K46" i="11"/>
  <c r="K32" i="11"/>
  <c r="K19" i="11"/>
  <c r="K45" i="11"/>
  <c r="K31" i="11"/>
  <c r="K18" i="11"/>
  <c r="K27" i="11"/>
  <c r="K37" i="11"/>
  <c r="K44" i="11"/>
  <c r="K30" i="11"/>
  <c r="K17" i="11"/>
  <c r="K42" i="11"/>
  <c r="K28" i="11"/>
  <c r="K16" i="11"/>
  <c r="K41" i="11"/>
  <c r="K15" i="11"/>
  <c r="K10" i="11"/>
  <c r="K40" i="11"/>
  <c r="K26" i="11"/>
  <c r="K14" i="11"/>
  <c r="K54" i="11"/>
  <c r="K9" i="11"/>
  <c r="K39" i="11"/>
  <c r="K25" i="11"/>
  <c r="K13" i="11"/>
  <c r="K34" i="11"/>
  <c r="K20" i="11"/>
  <c r="K51" i="11"/>
  <c r="K38" i="11"/>
  <c r="K24" i="11"/>
  <c r="K57" i="11"/>
  <c r="K47" i="11"/>
  <c r="K43" i="11"/>
  <c r="K50" i="11"/>
  <c r="K36" i="11"/>
  <c r="K23" i="11"/>
  <c r="K56" i="11"/>
  <c r="K21" i="11"/>
  <c r="K49" i="11"/>
  <c r="K35" i="11"/>
  <c r="K22" i="11"/>
  <c r="K55" i="11"/>
  <c r="K48" i="11"/>
  <c r="K33" i="11"/>
  <c r="R26" i="75"/>
  <c r="C48" i="75"/>
  <c r="K118" i="75"/>
  <c r="K125" i="75" s="1"/>
  <c r="I68" i="75"/>
  <c r="I91" i="75" s="1"/>
  <c r="D68" i="75"/>
  <c r="D91" i="75" s="1"/>
  <c r="U65" i="75"/>
  <c r="V65" i="75" s="1"/>
  <c r="W65" i="75" s="1"/>
  <c r="X65" i="75" s="1"/>
  <c r="Y65" i="75" s="1"/>
  <c r="Z65" i="75" s="1"/>
  <c r="AA65" i="75" s="1"/>
  <c r="AB65" i="75" s="1"/>
  <c r="AC65" i="75" s="1"/>
  <c r="S9" i="75"/>
  <c r="D48" i="75"/>
  <c r="E68" i="75"/>
  <c r="E91" i="75" s="1"/>
  <c r="R68" i="75"/>
  <c r="L118" i="75"/>
  <c r="L125" i="75" s="1"/>
  <c r="E48" i="75"/>
  <c r="M118" i="75"/>
  <c r="M125" i="75" s="1"/>
  <c r="V121" i="75"/>
  <c r="R46" i="75"/>
  <c r="E118" i="75"/>
  <c r="E125" i="75" s="1"/>
  <c r="R112" i="75"/>
  <c r="R118" i="75" s="1"/>
  <c r="H118" i="75"/>
  <c r="H125" i="75" s="1"/>
  <c r="S115" i="75"/>
  <c r="L48" i="75"/>
  <c r="M68" i="75"/>
  <c r="M91" i="75" s="1"/>
  <c r="S29" i="75"/>
  <c r="S46" i="75" s="1"/>
  <c r="S66" i="75"/>
  <c r="G118" i="75"/>
  <c r="G125" i="75" s="1"/>
  <c r="W63" i="75"/>
  <c r="T111" i="75"/>
  <c r="S112" i="75"/>
  <c r="Y121" i="75"/>
  <c r="Z121" i="75"/>
  <c r="S121" i="75"/>
  <c r="AA121" i="75"/>
  <c r="T121" i="75"/>
  <c r="AB121" i="75"/>
  <c r="U121" i="75"/>
  <c r="R91" i="75" l="1"/>
  <c r="S108" i="75"/>
  <c r="T106" i="75"/>
  <c r="U106" i="75" s="1"/>
  <c r="S87" i="75"/>
  <c r="S89" i="75" s="1"/>
  <c r="T94" i="75"/>
  <c r="T96" i="75" s="1"/>
  <c r="S60" i="75"/>
  <c r="S122" i="75" s="1"/>
  <c r="S124" i="75" s="1"/>
  <c r="T59" i="75"/>
  <c r="DC27" i="70"/>
  <c r="K13" i="5"/>
  <c r="K29" i="5"/>
  <c r="K33" i="5"/>
  <c r="K15" i="5"/>
  <c r="K14" i="5"/>
  <c r="K36" i="5"/>
  <c r="K28" i="5"/>
  <c r="K34" i="5"/>
  <c r="K111" i="5"/>
  <c r="K32" i="5"/>
  <c r="K17" i="5"/>
  <c r="K209" i="5"/>
  <c r="K30" i="5"/>
  <c r="K16" i="5"/>
  <c r="Q16" i="5" s="1"/>
  <c r="Q75" i="5" s="1"/>
  <c r="K31" i="5"/>
  <c r="K74" i="5"/>
  <c r="K121" i="5"/>
  <c r="K35" i="5"/>
  <c r="Q35" i="5" s="1"/>
  <c r="V73" i="75"/>
  <c r="U87" i="75"/>
  <c r="U89" i="75" s="1"/>
  <c r="K159" i="5"/>
  <c r="K127" i="5"/>
  <c r="K88" i="5"/>
  <c r="K108" i="5"/>
  <c r="K214" i="5"/>
  <c r="K212" i="5"/>
  <c r="K98" i="5"/>
  <c r="K70" i="5"/>
  <c r="K197" i="5"/>
  <c r="K51" i="5"/>
  <c r="K11" i="5"/>
  <c r="K58" i="5"/>
  <c r="K160" i="5"/>
  <c r="K55" i="5"/>
  <c r="K201" i="5"/>
  <c r="K120" i="5"/>
  <c r="K128" i="5"/>
  <c r="K207" i="5"/>
  <c r="K68" i="5"/>
  <c r="K62" i="5"/>
  <c r="K61" i="5"/>
  <c r="K218" i="5"/>
  <c r="K129" i="5"/>
  <c r="K114" i="5"/>
  <c r="K149" i="5"/>
  <c r="K113" i="5"/>
  <c r="K177" i="5"/>
  <c r="K183" i="5"/>
  <c r="K185" i="5" s="1"/>
  <c r="K72" i="5"/>
  <c r="K92" i="5"/>
  <c r="K71" i="5"/>
  <c r="K109" i="5"/>
  <c r="K91" i="5"/>
  <c r="K53" i="5"/>
  <c r="K219" i="5"/>
  <c r="K116" i="5"/>
  <c r="K119" i="5"/>
  <c r="K227" i="5"/>
  <c r="K107" i="5"/>
  <c r="K94" i="5"/>
  <c r="K222" i="5"/>
  <c r="K105" i="5"/>
  <c r="K93" i="5"/>
  <c r="K64" i="5"/>
  <c r="K178" i="5"/>
  <c r="K42" i="5"/>
  <c r="K162" i="5"/>
  <c r="K50" i="5"/>
  <c r="K75" i="5"/>
  <c r="K243" i="5"/>
  <c r="K52" i="5"/>
  <c r="K194" i="5"/>
  <c r="K241" i="5"/>
  <c r="K213" i="5"/>
  <c r="K99" i="5"/>
  <c r="K203" i="5"/>
  <c r="K90" i="5"/>
  <c r="K206" i="5"/>
  <c r="K202" i="5"/>
  <c r="K89" i="5"/>
  <c r="K176" i="5"/>
  <c r="K122" i="5"/>
  <c r="K84" i="5"/>
  <c r="K208" i="5"/>
  <c r="K215" i="5"/>
  <c r="K49" i="5"/>
  <c r="K60" i="5"/>
  <c r="K115" i="5"/>
  <c r="K220" i="5"/>
  <c r="K73" i="5"/>
  <c r="Q73" i="5" s="1"/>
  <c r="Q19" i="5" s="1"/>
  <c r="K240" i="5"/>
  <c r="K211" i="5"/>
  <c r="K63" i="5"/>
  <c r="K135" i="5"/>
  <c r="K204" i="5"/>
  <c r="K67" i="5"/>
  <c r="K237" i="5"/>
  <c r="K193" i="5"/>
  <c r="K66" i="5"/>
  <c r="K161" i="5"/>
  <c r="K65" i="5"/>
  <c r="K100" i="5"/>
  <c r="K112" i="5"/>
  <c r="K200" i="5"/>
  <c r="K148" i="5"/>
  <c r="K221" i="5"/>
  <c r="K57" i="5"/>
  <c r="K56" i="5"/>
  <c r="K195" i="5"/>
  <c r="K59" i="5"/>
  <c r="T105" i="75"/>
  <c r="T108" i="75" s="1"/>
  <c r="K151" i="5"/>
  <c r="K102" i="5"/>
  <c r="K196" i="5"/>
  <c r="K41" i="5"/>
  <c r="K198" i="5"/>
  <c r="K174" i="5"/>
  <c r="K40" i="5"/>
  <c r="K101" i="5"/>
  <c r="K165" i="5"/>
  <c r="K103" i="5"/>
  <c r="K104" i="5"/>
  <c r="K118" i="5"/>
  <c r="K179" i="5"/>
  <c r="K83" i="5"/>
  <c r="K134" i="5"/>
  <c r="K228" i="5"/>
  <c r="K76" i="5"/>
  <c r="K97" i="5"/>
  <c r="K217" i="5"/>
  <c r="K175" i="5"/>
  <c r="K87" i="5"/>
  <c r="K110" i="5"/>
  <c r="K158" i="5"/>
  <c r="K95" i="5"/>
  <c r="K117" i="5"/>
  <c r="K152" i="5"/>
  <c r="K199" i="5"/>
  <c r="K210" i="5"/>
  <c r="K96" i="5"/>
  <c r="K69" i="5"/>
  <c r="K150" i="5"/>
  <c r="K205" i="5"/>
  <c r="K163" i="5"/>
  <c r="K229" i="5"/>
  <c r="S24" i="75"/>
  <c r="S26" i="75" s="1"/>
  <c r="CO27" i="70"/>
  <c r="V66" i="75"/>
  <c r="U66" i="75"/>
  <c r="T9" i="75"/>
  <c r="K11" i="11"/>
  <c r="R48" i="75"/>
  <c r="K52" i="11"/>
  <c r="S116" i="75"/>
  <c r="T115" i="75"/>
  <c r="U111" i="75"/>
  <c r="T112" i="75"/>
  <c r="T29" i="75"/>
  <c r="T46" i="75" s="1"/>
  <c r="W66" i="75"/>
  <c r="X63" i="75"/>
  <c r="V106" i="75" l="1"/>
  <c r="W106" i="75" s="1"/>
  <c r="R76" i="5"/>
  <c r="U94" i="75"/>
  <c r="U96" i="75" s="1"/>
  <c r="U59" i="75"/>
  <c r="T60" i="75"/>
  <c r="S68" i="75"/>
  <c r="S91" i="75" s="1"/>
  <c r="V87" i="75"/>
  <c r="V89" i="75" s="1"/>
  <c r="W73" i="75"/>
  <c r="R74" i="5"/>
  <c r="R75" i="5"/>
  <c r="K239" i="5"/>
  <c r="K244" i="5" s="1"/>
  <c r="K130" i="5"/>
  <c r="K85" i="5"/>
  <c r="K136" i="5"/>
  <c r="K43" i="5"/>
  <c r="K230" i="5"/>
  <c r="K180" i="5"/>
  <c r="U105" i="75"/>
  <c r="U108" i="75" s="1"/>
  <c r="S48" i="75"/>
  <c r="U9" i="75"/>
  <c r="U24" i="75" s="1"/>
  <c r="U26" i="75" s="1"/>
  <c r="T24" i="75"/>
  <c r="T26" i="75" s="1"/>
  <c r="K59" i="11"/>
  <c r="S118" i="75"/>
  <c r="U115" i="75"/>
  <c r="T116" i="75"/>
  <c r="X66" i="75"/>
  <c r="Y63" i="75"/>
  <c r="K157" i="5" s="1"/>
  <c r="U29" i="75"/>
  <c r="U46" i="75" s="1"/>
  <c r="V111" i="75"/>
  <c r="U112" i="75"/>
  <c r="V94" i="75" l="1"/>
  <c r="V96" i="75" s="1"/>
  <c r="K171" i="5"/>
  <c r="T122" i="75"/>
  <c r="T124" i="75" s="1"/>
  <c r="T68" i="75"/>
  <c r="T91" i="75" s="1"/>
  <c r="U60" i="75"/>
  <c r="V59" i="75"/>
  <c r="W87" i="75"/>
  <c r="W89" i="75" s="1"/>
  <c r="X73" i="75"/>
  <c r="K224" i="5"/>
  <c r="K232" i="5" s="1"/>
  <c r="T118" i="75"/>
  <c r="V105" i="75"/>
  <c r="V108" i="75" s="1"/>
  <c r="V9" i="75"/>
  <c r="W9" i="75" s="1"/>
  <c r="W24" i="75" s="1"/>
  <c r="T48" i="75"/>
  <c r="U116" i="75"/>
  <c r="V115" i="75"/>
  <c r="W111" i="75"/>
  <c r="X111" i="75" s="1"/>
  <c r="V112" i="75"/>
  <c r="U48" i="75"/>
  <c r="V29" i="75"/>
  <c r="X106" i="75"/>
  <c r="Y66" i="75"/>
  <c r="Z63" i="75"/>
  <c r="W94" i="75" l="1"/>
  <c r="W96" i="75" s="1"/>
  <c r="W59" i="75"/>
  <c r="V60" i="75"/>
  <c r="U122" i="75"/>
  <c r="U124" i="75" s="1"/>
  <c r="U68" i="75"/>
  <c r="U91" i="75" s="1"/>
  <c r="X87" i="75"/>
  <c r="X89" i="75" s="1"/>
  <c r="Y73" i="75"/>
  <c r="Y111" i="75"/>
  <c r="K260" i="5"/>
  <c r="K261" i="5" s="1"/>
  <c r="K271" i="5"/>
  <c r="V46" i="75"/>
  <c r="U118" i="75"/>
  <c r="V24" i="75"/>
  <c r="V26" i="75" s="1"/>
  <c r="W105" i="75"/>
  <c r="W108" i="75" s="1"/>
  <c r="V116" i="75"/>
  <c r="W115" i="75"/>
  <c r="Z66" i="75"/>
  <c r="AA63" i="75"/>
  <c r="W29" i="75"/>
  <c r="W46" i="75" s="1"/>
  <c r="W26" i="75"/>
  <c r="X9" i="75"/>
  <c r="X24" i="75" s="1"/>
  <c r="W112" i="75"/>
  <c r="Y106" i="75"/>
  <c r="K253" i="5" s="1"/>
  <c r="X94" i="75" l="1"/>
  <c r="X96" i="75" s="1"/>
  <c r="V122" i="75"/>
  <c r="V124" i="75" s="1"/>
  <c r="V68" i="75"/>
  <c r="V91" i="75" s="1"/>
  <c r="X59" i="75"/>
  <c r="W60" i="75"/>
  <c r="Y87" i="75"/>
  <c r="Y89" i="75" s="1"/>
  <c r="Z73" i="75"/>
  <c r="K272" i="5"/>
  <c r="V118" i="75"/>
  <c r="V48" i="75"/>
  <c r="X105" i="75"/>
  <c r="X108" i="75" s="1"/>
  <c r="X115" i="75"/>
  <c r="W116" i="75"/>
  <c r="X112" i="75"/>
  <c r="X26" i="75"/>
  <c r="Y9" i="75"/>
  <c r="Y24" i="75" s="1"/>
  <c r="Z106" i="75"/>
  <c r="AA66" i="75"/>
  <c r="AB63" i="75"/>
  <c r="W48" i="75"/>
  <c r="X29" i="75"/>
  <c r="Y94" i="75" l="1"/>
  <c r="Y96" i="75" s="1"/>
  <c r="W122" i="75"/>
  <c r="W124" i="75" s="1"/>
  <c r="W68" i="75"/>
  <c r="W91" i="75" s="1"/>
  <c r="X60" i="75"/>
  <c r="Y59" i="75"/>
  <c r="Z87" i="75"/>
  <c r="Z89" i="75" s="1"/>
  <c r="AA73" i="75"/>
  <c r="K252" i="5"/>
  <c r="K255" i="5" s="1"/>
  <c r="K54" i="5"/>
  <c r="X46" i="75"/>
  <c r="X48" i="75" s="1"/>
  <c r="W118" i="75"/>
  <c r="Y105" i="75"/>
  <c r="Y108" i="75" s="1"/>
  <c r="Y115" i="75"/>
  <c r="K264" i="5" s="1"/>
  <c r="K265" i="5" s="1"/>
  <c r="X116" i="75"/>
  <c r="AA106" i="75"/>
  <c r="Y29" i="75"/>
  <c r="Y46" i="75" s="1"/>
  <c r="AC63" i="75"/>
  <c r="AC66" i="75" s="1"/>
  <c r="AB66" i="75"/>
  <c r="Y26" i="75"/>
  <c r="Z9" i="75"/>
  <c r="Z24" i="75" s="1"/>
  <c r="Z111" i="75"/>
  <c r="Y112" i="75"/>
  <c r="Z94" i="75" l="1"/>
  <c r="Z96" i="75" s="1"/>
  <c r="X122" i="75"/>
  <c r="X124" i="75" s="1"/>
  <c r="X68" i="75"/>
  <c r="X91" i="75" s="1"/>
  <c r="K153" i="5"/>
  <c r="K154" i="5" s="1"/>
  <c r="Z59" i="75"/>
  <c r="Y60" i="75"/>
  <c r="AA87" i="75"/>
  <c r="AA89" i="75" s="1"/>
  <c r="AB73" i="75"/>
  <c r="K267" i="5"/>
  <c r="K274" i="5" s="1"/>
  <c r="K48" i="5"/>
  <c r="K78" i="5" s="1"/>
  <c r="X118" i="75"/>
  <c r="Z105" i="75"/>
  <c r="Z108" i="75" s="1"/>
  <c r="Z115" i="75"/>
  <c r="Y116" i="75"/>
  <c r="AB106" i="75"/>
  <c r="AA9" i="75"/>
  <c r="AA24" i="75" s="1"/>
  <c r="Z26" i="75"/>
  <c r="AA111" i="75"/>
  <c r="Z112" i="75"/>
  <c r="Y48" i="75"/>
  <c r="Z29" i="75"/>
  <c r="Z46" i="75" s="1"/>
  <c r="K273" i="5" l="1"/>
  <c r="K187" i="5"/>
  <c r="K245" i="5" s="1"/>
  <c r="AA94" i="75"/>
  <c r="AA96" i="75" s="1"/>
  <c r="Y122" i="75"/>
  <c r="Y124" i="75" s="1"/>
  <c r="Y68" i="75"/>
  <c r="Y91" i="75" s="1"/>
  <c r="Z60" i="75"/>
  <c r="AA59" i="75"/>
  <c r="AB87" i="75"/>
  <c r="AB89" i="75" s="1"/>
  <c r="AC73" i="75"/>
  <c r="AC87" i="75" s="1"/>
  <c r="AC89" i="75" s="1"/>
  <c r="Y118" i="75"/>
  <c r="AA105" i="75"/>
  <c r="AA108" i="75" s="1"/>
  <c r="AA115" i="75"/>
  <c r="Z116" i="75"/>
  <c r="AC106" i="75"/>
  <c r="AB111" i="75"/>
  <c r="AA112" i="75"/>
  <c r="AA26" i="75"/>
  <c r="AB9" i="75"/>
  <c r="AB24" i="75" s="1"/>
  <c r="Z48" i="75"/>
  <c r="AA29" i="75"/>
  <c r="AA46" i="75" s="1"/>
  <c r="AB94" i="75" l="1"/>
  <c r="AB96" i="75" s="1"/>
  <c r="K234" i="5"/>
  <c r="AA60" i="75"/>
  <c r="AB59" i="75"/>
  <c r="Z122" i="75"/>
  <c r="Z124" i="75" s="1"/>
  <c r="Z68" i="75"/>
  <c r="Z91" i="75" s="1"/>
  <c r="Z118" i="75"/>
  <c r="AB105" i="75"/>
  <c r="AB108" i="75" s="1"/>
  <c r="AA116" i="75"/>
  <c r="AB115" i="75"/>
  <c r="AA48" i="75"/>
  <c r="AB29" i="75"/>
  <c r="AB46" i="75" s="1"/>
  <c r="AB26" i="75"/>
  <c r="AC9" i="75"/>
  <c r="AC111" i="75"/>
  <c r="AC112" i="75" s="1"/>
  <c r="AB112" i="75"/>
  <c r="AC94" i="75" l="1"/>
  <c r="AC96" i="75" s="1"/>
  <c r="AB60" i="75"/>
  <c r="AC59" i="75"/>
  <c r="AC60" i="75" s="1"/>
  <c r="AA122" i="75"/>
  <c r="AA124" i="75" s="1"/>
  <c r="AA68" i="75"/>
  <c r="AA91" i="75" s="1"/>
  <c r="AA118" i="75"/>
  <c r="AC105" i="75"/>
  <c r="AC108" i="75" s="1"/>
  <c r="AC24" i="75"/>
  <c r="AC26" i="75" s="1"/>
  <c r="AC115" i="75"/>
  <c r="AC116" i="75" s="1"/>
  <c r="AB116" i="75"/>
  <c r="AB48" i="75"/>
  <c r="AC29" i="75"/>
  <c r="AC46" i="75" s="1"/>
  <c r="AC122" i="75" l="1"/>
  <c r="AC124" i="75" s="1"/>
  <c r="AC68" i="75"/>
  <c r="AC91" i="75" s="1"/>
  <c r="AB122" i="75"/>
  <c r="AB124" i="75" s="1"/>
  <c r="AB68" i="75"/>
  <c r="AB91" i="75" s="1"/>
  <c r="AC118" i="75"/>
  <c r="AB118" i="75"/>
  <c r="AC48" i="75"/>
  <c r="K37" i="5" l="1"/>
  <c r="K45" i="5" s="1"/>
  <c r="K80" i="5" s="1"/>
  <c r="FC9" i="10"/>
  <c r="FC7" i="10"/>
  <c r="R11" i="3"/>
  <c r="S11" i="3" s="1"/>
  <c r="T11" i="3" s="1"/>
  <c r="U11" i="3" s="1"/>
  <c r="V11" i="3" s="1"/>
  <c r="W11" i="3" s="1"/>
  <c r="X11" i="3" s="1"/>
  <c r="Y11" i="3" s="1"/>
  <c r="Z11" i="3" s="1"/>
  <c r="AA11" i="3" s="1"/>
  <c r="AB11" i="3" s="1"/>
  <c r="AC11" i="3" s="1"/>
  <c r="A11" i="3"/>
  <c r="P11" i="3" s="1"/>
  <c r="R88" i="4"/>
  <c r="S88" i="4"/>
  <c r="T88" i="4" s="1"/>
  <c r="U88" i="4" s="1"/>
  <c r="V88" i="4" s="1"/>
  <c r="W88" i="4" s="1"/>
  <c r="X88" i="4" s="1"/>
  <c r="Y88" i="4" s="1"/>
  <c r="Z88" i="4" s="1"/>
  <c r="AA88" i="4" s="1"/>
  <c r="AB88" i="4" s="1"/>
  <c r="AC88" i="4" s="1"/>
  <c r="A88" i="4"/>
  <c r="P88" i="4" s="1"/>
  <c r="J8742" i="7"/>
  <c r="J8740" i="7"/>
  <c r="FC10" i="10" l="1"/>
  <c r="R72" i="5" l="1"/>
  <c r="EX7" i="10"/>
  <c r="EX6" i="10"/>
  <c r="D43" i="4"/>
  <c r="EX9" i="10"/>
  <c r="EX10" i="10" l="1"/>
  <c r="A37" i="4" l="1"/>
  <c r="Q37" i="4"/>
  <c r="A27" i="4"/>
  <c r="Q27" i="4"/>
  <c r="Q18" i="4"/>
  <c r="A18" i="4"/>
  <c r="P18" i="4" s="1"/>
  <c r="A2" i="68"/>
  <c r="A2" i="74"/>
  <c r="A2" i="73"/>
  <c r="A2" i="66"/>
  <c r="A2" i="64"/>
  <c r="A2" i="62"/>
  <c r="A2" i="61"/>
  <c r="A2" i="60"/>
  <c r="A2" i="58"/>
  <c r="J8739" i="7"/>
  <c r="J8738" i="7"/>
  <c r="J8737" i="7"/>
  <c r="J8736" i="7"/>
  <c r="J8735" i="7"/>
  <c r="J8734" i="7"/>
  <c r="J8733" i="7"/>
  <c r="J8732" i="7"/>
  <c r="J8731" i="7"/>
  <c r="J8730" i="7"/>
  <c r="J8729" i="7"/>
  <c r="J8728" i="7"/>
  <c r="J8727" i="7"/>
  <c r="J8726" i="7"/>
  <c r="J8725" i="7"/>
  <c r="J8724" i="7"/>
  <c r="J8723" i="7"/>
  <c r="J8722" i="7"/>
  <c r="J8721" i="7"/>
  <c r="J8720" i="7"/>
  <c r="J8719" i="7"/>
  <c r="J8718" i="7"/>
  <c r="J8717" i="7"/>
  <c r="J8716" i="7"/>
  <c r="J8715" i="7"/>
  <c r="J8714" i="7"/>
  <c r="J8713" i="7"/>
  <c r="J8712" i="7"/>
  <c r="J8711" i="7"/>
  <c r="J8710" i="7"/>
  <c r="J8709" i="7"/>
  <c r="J8708" i="7"/>
  <c r="J8707" i="7"/>
  <c r="J8706" i="7"/>
  <c r="J8705" i="7"/>
  <c r="J8704" i="7"/>
  <c r="J8703" i="7"/>
  <c r="J8702" i="7"/>
  <c r="J8701" i="7"/>
  <c r="J8700" i="7"/>
  <c r="J8699" i="7"/>
  <c r="J8698" i="7"/>
  <c r="J8697" i="7"/>
  <c r="J8696" i="7"/>
  <c r="J8695" i="7"/>
  <c r="J8694" i="7"/>
  <c r="J8693" i="7"/>
  <c r="J8692" i="7"/>
  <c r="J8691" i="7"/>
  <c r="P37" i="4" l="1"/>
  <c r="R39" i="3" l="1"/>
  <c r="R40" i="3"/>
  <c r="R37" i="3"/>
  <c r="R12" i="3"/>
  <c r="R8" i="3"/>
  <c r="S39" i="3" l="1"/>
  <c r="T39" i="3" s="1"/>
  <c r="U39" i="3" s="1"/>
  <c r="V39" i="3" s="1"/>
  <c r="W39" i="3" s="1"/>
  <c r="X39" i="3" l="1"/>
  <c r="Y39" i="3" s="1"/>
  <c r="C147" i="3"/>
  <c r="C120" i="3"/>
  <c r="Q100" i="6"/>
  <c r="R100" i="6" s="1"/>
  <c r="S100" i="6" s="1"/>
  <c r="T100" i="6" s="1"/>
  <c r="U100" i="6" s="1"/>
  <c r="V100" i="6" s="1"/>
  <c r="W100" i="6" s="1"/>
  <c r="X100" i="6" s="1"/>
  <c r="Y100" i="6" s="1"/>
  <c r="Z100" i="6" s="1"/>
  <c r="AA100" i="6" s="1"/>
  <c r="AB100" i="6" s="1"/>
  <c r="Q99" i="6"/>
  <c r="R99" i="6" s="1"/>
  <c r="S99" i="6" s="1"/>
  <c r="T99" i="6" s="1"/>
  <c r="U99" i="6" s="1"/>
  <c r="V99" i="6" s="1"/>
  <c r="W99" i="6" s="1"/>
  <c r="X99" i="6" s="1"/>
  <c r="Y99" i="6" s="1"/>
  <c r="Z99" i="6" s="1"/>
  <c r="AA99" i="6" s="1"/>
  <c r="AB99" i="6" s="1"/>
  <c r="Q98" i="6"/>
  <c r="R98" i="6" s="1"/>
  <c r="S98" i="6" s="1"/>
  <c r="T98" i="6" s="1"/>
  <c r="U98" i="6" s="1"/>
  <c r="V98" i="6" s="1"/>
  <c r="W98" i="6" s="1"/>
  <c r="X98" i="6" s="1"/>
  <c r="Y98" i="6" s="1"/>
  <c r="Z98" i="6" s="1"/>
  <c r="AA98" i="6" s="1"/>
  <c r="AB98" i="6" s="1"/>
  <c r="Q97" i="6"/>
  <c r="R97" i="6" s="1"/>
  <c r="S97" i="6" s="1"/>
  <c r="T97" i="6" s="1"/>
  <c r="U97" i="6" s="1"/>
  <c r="V97" i="6" s="1"/>
  <c r="W97" i="6" s="1"/>
  <c r="X97" i="6" s="1"/>
  <c r="Y97" i="6" s="1"/>
  <c r="Z97" i="6" s="1"/>
  <c r="AA97" i="6" s="1"/>
  <c r="AB97" i="6" s="1"/>
  <c r="Q96" i="6"/>
  <c r="R96" i="6" s="1"/>
  <c r="S96" i="6" s="1"/>
  <c r="T96" i="6" s="1"/>
  <c r="U96" i="6" s="1"/>
  <c r="V96" i="6" s="1"/>
  <c r="W96" i="6" s="1"/>
  <c r="X96" i="6" s="1"/>
  <c r="Y96" i="6" s="1"/>
  <c r="Z96" i="6" s="1"/>
  <c r="AA96" i="6" s="1"/>
  <c r="AB96" i="6" s="1"/>
  <c r="Q95" i="6"/>
  <c r="R95" i="6" s="1"/>
  <c r="S95" i="6" s="1"/>
  <c r="T95" i="6" s="1"/>
  <c r="U95" i="6" s="1"/>
  <c r="V95" i="6" s="1"/>
  <c r="W95" i="6" s="1"/>
  <c r="X95" i="6" s="1"/>
  <c r="Y95" i="6" s="1"/>
  <c r="Z95" i="6" s="1"/>
  <c r="AA95" i="6" s="1"/>
  <c r="AB95" i="6" s="1"/>
  <c r="Q94" i="6"/>
  <c r="R94" i="6" s="1"/>
  <c r="S94" i="6" s="1"/>
  <c r="T94" i="6" s="1"/>
  <c r="U94" i="6" s="1"/>
  <c r="V94" i="6" s="1"/>
  <c r="W94" i="6" s="1"/>
  <c r="X94" i="6" s="1"/>
  <c r="Y94" i="6" s="1"/>
  <c r="Z94" i="6" s="1"/>
  <c r="AA94" i="6" s="1"/>
  <c r="AB94" i="6" s="1"/>
  <c r="Q93" i="6"/>
  <c r="R93" i="6" s="1"/>
  <c r="S93" i="6" s="1"/>
  <c r="T93" i="6" s="1"/>
  <c r="U93" i="6" s="1"/>
  <c r="V93" i="6" s="1"/>
  <c r="W93" i="6" s="1"/>
  <c r="X93" i="6" s="1"/>
  <c r="Y93" i="6" s="1"/>
  <c r="Z93" i="6" s="1"/>
  <c r="AA93" i="6" s="1"/>
  <c r="AB93" i="6" s="1"/>
  <c r="Q92" i="6"/>
  <c r="R92" i="6" s="1"/>
  <c r="S92" i="6" s="1"/>
  <c r="T92" i="6" s="1"/>
  <c r="U92" i="6" s="1"/>
  <c r="V92" i="6" s="1"/>
  <c r="W92" i="6" s="1"/>
  <c r="X92" i="6" s="1"/>
  <c r="Y92" i="6" s="1"/>
  <c r="Z92" i="6" s="1"/>
  <c r="AA92" i="6" s="1"/>
  <c r="AB92" i="6" s="1"/>
  <c r="Q91" i="6"/>
  <c r="R91" i="6" s="1"/>
  <c r="S91" i="6" s="1"/>
  <c r="T91" i="6" s="1"/>
  <c r="U91" i="6" s="1"/>
  <c r="V91" i="6" s="1"/>
  <c r="W91" i="6" s="1"/>
  <c r="X91" i="6" s="1"/>
  <c r="Y91" i="6" s="1"/>
  <c r="Z91" i="6" s="1"/>
  <c r="AA91" i="6" s="1"/>
  <c r="AB91" i="6" s="1"/>
  <c r="Q90" i="6"/>
  <c r="R90" i="6" s="1"/>
  <c r="S90" i="6" s="1"/>
  <c r="T90" i="6" s="1"/>
  <c r="U90" i="6" s="1"/>
  <c r="V90" i="6" s="1"/>
  <c r="W90" i="6" s="1"/>
  <c r="X90" i="6" s="1"/>
  <c r="Y90" i="6" s="1"/>
  <c r="Z90" i="6" s="1"/>
  <c r="AA90" i="6" s="1"/>
  <c r="AB90" i="6" s="1"/>
  <c r="Q89" i="6"/>
  <c r="R89" i="6" s="1"/>
  <c r="S89" i="6" s="1"/>
  <c r="T89" i="6" s="1"/>
  <c r="U89" i="6" s="1"/>
  <c r="V89" i="6" s="1"/>
  <c r="W89" i="6" s="1"/>
  <c r="X89" i="6" s="1"/>
  <c r="Y89" i="6" s="1"/>
  <c r="Z89" i="6" s="1"/>
  <c r="AA89" i="6" s="1"/>
  <c r="AB89" i="6" s="1"/>
  <c r="Q88" i="6"/>
  <c r="R88" i="6" s="1"/>
  <c r="S88" i="6" s="1"/>
  <c r="T88" i="6" s="1"/>
  <c r="U88" i="6" s="1"/>
  <c r="V88" i="6" s="1"/>
  <c r="W88" i="6" s="1"/>
  <c r="X88" i="6" s="1"/>
  <c r="Y88" i="6" s="1"/>
  <c r="Z88" i="6" s="1"/>
  <c r="AA88" i="6" s="1"/>
  <c r="AB88" i="6" s="1"/>
  <c r="Q87" i="6"/>
  <c r="R87" i="6" s="1"/>
  <c r="S87" i="6" s="1"/>
  <c r="T87" i="6" s="1"/>
  <c r="U87" i="6" s="1"/>
  <c r="V87" i="6" s="1"/>
  <c r="W87" i="6" s="1"/>
  <c r="X87" i="6" s="1"/>
  <c r="Y87" i="6" s="1"/>
  <c r="Z87" i="6" s="1"/>
  <c r="AA87" i="6" s="1"/>
  <c r="AB87" i="6" s="1"/>
  <c r="Q86" i="6"/>
  <c r="R86" i="6" s="1"/>
  <c r="S86" i="6" s="1"/>
  <c r="T86" i="6" s="1"/>
  <c r="U86" i="6" s="1"/>
  <c r="V86" i="6" s="1"/>
  <c r="W86" i="6" s="1"/>
  <c r="X86" i="6" s="1"/>
  <c r="Y86" i="6" s="1"/>
  <c r="Z86" i="6" s="1"/>
  <c r="AA86" i="6" s="1"/>
  <c r="AB86" i="6" s="1"/>
  <c r="Q85" i="6"/>
  <c r="R85" i="6" s="1"/>
  <c r="S85" i="6" s="1"/>
  <c r="T85" i="6" s="1"/>
  <c r="U85" i="6" s="1"/>
  <c r="V85" i="6" s="1"/>
  <c r="W85" i="6" s="1"/>
  <c r="X85" i="6" s="1"/>
  <c r="Y85" i="6" s="1"/>
  <c r="Z85" i="6" s="1"/>
  <c r="AA85" i="6" s="1"/>
  <c r="AB85" i="6" s="1"/>
  <c r="Q84" i="6"/>
  <c r="R84" i="6" s="1"/>
  <c r="S84" i="6" s="1"/>
  <c r="T84" i="6" s="1"/>
  <c r="U84" i="6" s="1"/>
  <c r="V84" i="6" s="1"/>
  <c r="W84" i="6" s="1"/>
  <c r="X84" i="6" s="1"/>
  <c r="Y84" i="6" s="1"/>
  <c r="Z84" i="6" s="1"/>
  <c r="AA84" i="6" s="1"/>
  <c r="AB84" i="6" s="1"/>
  <c r="Q83" i="6"/>
  <c r="R83" i="6" s="1"/>
  <c r="S83" i="6" s="1"/>
  <c r="T83" i="6" s="1"/>
  <c r="U83" i="6" s="1"/>
  <c r="V83" i="6" s="1"/>
  <c r="W83" i="6" s="1"/>
  <c r="X83" i="6" s="1"/>
  <c r="Y83" i="6" s="1"/>
  <c r="Z83" i="6" s="1"/>
  <c r="AA83" i="6" s="1"/>
  <c r="AB83" i="6" s="1"/>
  <c r="Q82" i="6"/>
  <c r="R82" i="6" s="1"/>
  <c r="S82" i="6" s="1"/>
  <c r="T82" i="6" s="1"/>
  <c r="U82" i="6" s="1"/>
  <c r="V82" i="6" s="1"/>
  <c r="W82" i="6" s="1"/>
  <c r="X82" i="6" s="1"/>
  <c r="Y82" i="6" s="1"/>
  <c r="Z82" i="6" s="1"/>
  <c r="AA82" i="6" s="1"/>
  <c r="AB82" i="6" s="1"/>
  <c r="Q81" i="6"/>
  <c r="R81" i="6" s="1"/>
  <c r="S81" i="6" s="1"/>
  <c r="T81" i="6" s="1"/>
  <c r="U81" i="6" s="1"/>
  <c r="V81" i="6" s="1"/>
  <c r="W81" i="6" s="1"/>
  <c r="X81" i="6" s="1"/>
  <c r="Y81" i="6" s="1"/>
  <c r="Z81" i="6" s="1"/>
  <c r="AA81" i="6" s="1"/>
  <c r="AB81" i="6" s="1"/>
  <c r="Q80" i="6"/>
  <c r="R80" i="6" s="1"/>
  <c r="S80" i="6" s="1"/>
  <c r="T80" i="6" s="1"/>
  <c r="U80" i="6" s="1"/>
  <c r="V80" i="6" s="1"/>
  <c r="W80" i="6" s="1"/>
  <c r="X80" i="6" s="1"/>
  <c r="Y80" i="6" s="1"/>
  <c r="Z80" i="6" s="1"/>
  <c r="AA80" i="6" s="1"/>
  <c r="AB80" i="6" s="1"/>
  <c r="Q79" i="6"/>
  <c r="R79" i="6" s="1"/>
  <c r="S79" i="6" s="1"/>
  <c r="T79" i="6" s="1"/>
  <c r="U79" i="6" s="1"/>
  <c r="V79" i="6" s="1"/>
  <c r="W79" i="6" s="1"/>
  <c r="X79" i="6" s="1"/>
  <c r="Y79" i="6" s="1"/>
  <c r="Z79" i="6" s="1"/>
  <c r="AA79" i="6" s="1"/>
  <c r="AB79" i="6" s="1"/>
  <c r="Q78" i="6"/>
  <c r="R78" i="6" s="1"/>
  <c r="S78" i="6" s="1"/>
  <c r="T78" i="6" s="1"/>
  <c r="U78" i="6" s="1"/>
  <c r="V78" i="6" s="1"/>
  <c r="W78" i="6" s="1"/>
  <c r="X78" i="6" s="1"/>
  <c r="Y78" i="6" s="1"/>
  <c r="Z78" i="6" s="1"/>
  <c r="AA78" i="6" s="1"/>
  <c r="AB78" i="6" s="1"/>
  <c r="Q77" i="6"/>
  <c r="R77" i="6" s="1"/>
  <c r="S77" i="6" s="1"/>
  <c r="T77" i="6" s="1"/>
  <c r="U77" i="6" s="1"/>
  <c r="V77" i="6" s="1"/>
  <c r="W77" i="6" s="1"/>
  <c r="X77" i="6" s="1"/>
  <c r="Y77" i="6" s="1"/>
  <c r="Z77" i="6" s="1"/>
  <c r="AA77" i="6" s="1"/>
  <c r="AB77" i="6" s="1"/>
  <c r="Q76" i="6"/>
  <c r="R76" i="6" s="1"/>
  <c r="S76" i="6" s="1"/>
  <c r="T76" i="6" s="1"/>
  <c r="U76" i="6" s="1"/>
  <c r="V76" i="6" s="1"/>
  <c r="W76" i="6" s="1"/>
  <c r="X76" i="6" s="1"/>
  <c r="Y76" i="6" s="1"/>
  <c r="Z76" i="6" s="1"/>
  <c r="AA76" i="6" s="1"/>
  <c r="AB76" i="6" s="1"/>
  <c r="Q75" i="6"/>
  <c r="R75" i="6" s="1"/>
  <c r="S75" i="6" s="1"/>
  <c r="T75" i="6" s="1"/>
  <c r="U75" i="6" s="1"/>
  <c r="V75" i="6" s="1"/>
  <c r="W75" i="6" s="1"/>
  <c r="X75" i="6" s="1"/>
  <c r="Y75" i="6" s="1"/>
  <c r="Z75" i="6" s="1"/>
  <c r="AA75" i="6" s="1"/>
  <c r="AB75" i="6" s="1"/>
  <c r="Q74" i="6"/>
  <c r="R74" i="6" s="1"/>
  <c r="S74" i="6" s="1"/>
  <c r="T74" i="6" s="1"/>
  <c r="U74" i="6" s="1"/>
  <c r="V74" i="6" s="1"/>
  <c r="W74" i="6" s="1"/>
  <c r="X74" i="6" s="1"/>
  <c r="Y74" i="6" s="1"/>
  <c r="Z74" i="6" s="1"/>
  <c r="AA74" i="6" s="1"/>
  <c r="AB74" i="6" s="1"/>
  <c r="Q73" i="6"/>
  <c r="R73" i="6" s="1"/>
  <c r="S73" i="6" s="1"/>
  <c r="T73" i="6" s="1"/>
  <c r="U73" i="6" s="1"/>
  <c r="V73" i="6" s="1"/>
  <c r="W73" i="6" s="1"/>
  <c r="X73" i="6" s="1"/>
  <c r="Y73" i="6" s="1"/>
  <c r="Z73" i="6" s="1"/>
  <c r="AA73" i="6" s="1"/>
  <c r="AB73" i="6" s="1"/>
  <c r="Q72" i="6"/>
  <c r="R72" i="6" s="1"/>
  <c r="S72" i="6" s="1"/>
  <c r="T72" i="6" s="1"/>
  <c r="U72" i="6" s="1"/>
  <c r="V72" i="6" s="1"/>
  <c r="W72" i="6" s="1"/>
  <c r="X72" i="6" s="1"/>
  <c r="Y72" i="6" s="1"/>
  <c r="Z72" i="6" s="1"/>
  <c r="AA72" i="6" s="1"/>
  <c r="AB72" i="6" s="1"/>
  <c r="Q71" i="6"/>
  <c r="R71" i="6" s="1"/>
  <c r="S71" i="6" s="1"/>
  <c r="T71" i="6" s="1"/>
  <c r="U71" i="6" s="1"/>
  <c r="V71" i="6" s="1"/>
  <c r="W71" i="6" s="1"/>
  <c r="X71" i="6" s="1"/>
  <c r="Y71" i="6" s="1"/>
  <c r="Z71" i="6" s="1"/>
  <c r="AA71" i="6" s="1"/>
  <c r="AB71" i="6" s="1"/>
  <c r="Q70" i="6"/>
  <c r="R70" i="6" s="1"/>
  <c r="S70" i="6" s="1"/>
  <c r="T70" i="6" s="1"/>
  <c r="U70" i="6" s="1"/>
  <c r="V70" i="6" s="1"/>
  <c r="W70" i="6" s="1"/>
  <c r="X70" i="6" s="1"/>
  <c r="Y70" i="6" s="1"/>
  <c r="Z70" i="6" s="1"/>
  <c r="AA70" i="6" s="1"/>
  <c r="AB70" i="6" s="1"/>
  <c r="Q69" i="6"/>
  <c r="R69" i="6" s="1"/>
  <c r="S69" i="6" s="1"/>
  <c r="T69" i="6" s="1"/>
  <c r="U69" i="6" s="1"/>
  <c r="V69" i="6" s="1"/>
  <c r="W69" i="6" s="1"/>
  <c r="X69" i="6" s="1"/>
  <c r="Y69" i="6" s="1"/>
  <c r="Z69" i="6" s="1"/>
  <c r="AA69" i="6" s="1"/>
  <c r="AB69" i="6" s="1"/>
  <c r="Q68" i="6"/>
  <c r="R68" i="6" s="1"/>
  <c r="S68" i="6" s="1"/>
  <c r="T68" i="6" s="1"/>
  <c r="U68" i="6" s="1"/>
  <c r="V68" i="6" s="1"/>
  <c r="W68" i="6" s="1"/>
  <c r="X68" i="6" s="1"/>
  <c r="Y68" i="6" s="1"/>
  <c r="Z68" i="6" s="1"/>
  <c r="AA68" i="6" s="1"/>
  <c r="AB68" i="6" s="1"/>
  <c r="Q67" i="6"/>
  <c r="R67" i="6" s="1"/>
  <c r="S67" i="6" s="1"/>
  <c r="T67" i="6" s="1"/>
  <c r="U67" i="6" s="1"/>
  <c r="V67" i="6" s="1"/>
  <c r="W67" i="6" s="1"/>
  <c r="X67" i="6" s="1"/>
  <c r="Y67" i="6" s="1"/>
  <c r="Z67" i="6" s="1"/>
  <c r="AA67" i="6" s="1"/>
  <c r="AB67" i="6" s="1"/>
  <c r="Q66" i="6"/>
  <c r="R66" i="6" s="1"/>
  <c r="S66" i="6" s="1"/>
  <c r="T66" i="6" s="1"/>
  <c r="U66" i="6" s="1"/>
  <c r="V66" i="6" s="1"/>
  <c r="W66" i="6" s="1"/>
  <c r="X66" i="6" s="1"/>
  <c r="Y66" i="6" s="1"/>
  <c r="Z66" i="6" s="1"/>
  <c r="AA66" i="6" s="1"/>
  <c r="AB66" i="6" s="1"/>
  <c r="Q65" i="6"/>
  <c r="R65" i="6" s="1"/>
  <c r="S65" i="6" s="1"/>
  <c r="T65" i="6" s="1"/>
  <c r="U65" i="6" s="1"/>
  <c r="V65" i="6" s="1"/>
  <c r="W65" i="6" s="1"/>
  <c r="X65" i="6" s="1"/>
  <c r="Y65" i="6" s="1"/>
  <c r="Z65" i="6" s="1"/>
  <c r="AA65" i="6" s="1"/>
  <c r="AB65" i="6" s="1"/>
  <c r="Q64" i="6"/>
  <c r="R64" i="6" s="1"/>
  <c r="S64" i="6" s="1"/>
  <c r="T64" i="6" s="1"/>
  <c r="U64" i="6" s="1"/>
  <c r="V64" i="6" s="1"/>
  <c r="W64" i="6" s="1"/>
  <c r="X64" i="6" s="1"/>
  <c r="Y64" i="6" s="1"/>
  <c r="Z64" i="6" s="1"/>
  <c r="AA64" i="6" s="1"/>
  <c r="AB64" i="6" s="1"/>
  <c r="Q63" i="6"/>
  <c r="R63" i="6" s="1"/>
  <c r="S63" i="6" s="1"/>
  <c r="T63" i="6" s="1"/>
  <c r="U63" i="6" s="1"/>
  <c r="V63" i="6" s="1"/>
  <c r="W63" i="6" s="1"/>
  <c r="X63" i="6" s="1"/>
  <c r="Y63" i="6" s="1"/>
  <c r="Z63" i="6" s="1"/>
  <c r="AA63" i="6" s="1"/>
  <c r="AB63" i="6" s="1"/>
  <c r="Q62" i="6"/>
  <c r="R62" i="6" s="1"/>
  <c r="S62" i="6" s="1"/>
  <c r="T62" i="6" s="1"/>
  <c r="U62" i="6" s="1"/>
  <c r="V62" i="6" s="1"/>
  <c r="W62" i="6" s="1"/>
  <c r="X62" i="6" s="1"/>
  <c r="Y62" i="6" s="1"/>
  <c r="Z62" i="6" s="1"/>
  <c r="AA62" i="6" s="1"/>
  <c r="AB62" i="6" s="1"/>
  <c r="Q61" i="6"/>
  <c r="R61" i="6" s="1"/>
  <c r="S61" i="6" s="1"/>
  <c r="T61" i="6" s="1"/>
  <c r="U61" i="6" s="1"/>
  <c r="V61" i="6" s="1"/>
  <c r="W61" i="6" s="1"/>
  <c r="X61" i="6" s="1"/>
  <c r="Y61" i="6" s="1"/>
  <c r="Z61" i="6" s="1"/>
  <c r="AA61" i="6" s="1"/>
  <c r="AB61" i="6" s="1"/>
  <c r="Q60" i="6"/>
  <c r="R60" i="6" s="1"/>
  <c r="S60" i="6" s="1"/>
  <c r="T60" i="6" s="1"/>
  <c r="U60" i="6" s="1"/>
  <c r="V60" i="6" s="1"/>
  <c r="W60" i="6" s="1"/>
  <c r="X60" i="6" s="1"/>
  <c r="Y60" i="6" s="1"/>
  <c r="Z60" i="6" s="1"/>
  <c r="AA60" i="6" s="1"/>
  <c r="AB60" i="6" s="1"/>
  <c r="Q59" i="6"/>
  <c r="R59" i="6" s="1"/>
  <c r="S59" i="6" s="1"/>
  <c r="T59" i="6" s="1"/>
  <c r="U59" i="6" s="1"/>
  <c r="V59" i="6" s="1"/>
  <c r="W59" i="6" s="1"/>
  <c r="X59" i="6" s="1"/>
  <c r="Y59" i="6" s="1"/>
  <c r="Z59" i="6" s="1"/>
  <c r="AA59" i="6" s="1"/>
  <c r="AB59" i="6" s="1"/>
  <c r="Q58" i="6"/>
  <c r="R58" i="6" s="1"/>
  <c r="S58" i="6" s="1"/>
  <c r="T58" i="6" s="1"/>
  <c r="U58" i="6" s="1"/>
  <c r="V58" i="6" s="1"/>
  <c r="W58" i="6" s="1"/>
  <c r="X58" i="6" s="1"/>
  <c r="Y58" i="6" s="1"/>
  <c r="Z58" i="6" s="1"/>
  <c r="AA58" i="6" s="1"/>
  <c r="AB58" i="6" s="1"/>
  <c r="Q57" i="6"/>
  <c r="R57" i="6" s="1"/>
  <c r="S57" i="6" s="1"/>
  <c r="T57" i="6" s="1"/>
  <c r="U57" i="6" s="1"/>
  <c r="V57" i="6" s="1"/>
  <c r="W57" i="6" s="1"/>
  <c r="X57" i="6" s="1"/>
  <c r="Y57" i="6" s="1"/>
  <c r="Z57" i="6" s="1"/>
  <c r="AA57" i="6" s="1"/>
  <c r="AB57" i="6" s="1"/>
  <c r="Q56" i="6"/>
  <c r="R56" i="6" s="1"/>
  <c r="S56" i="6" s="1"/>
  <c r="T56" i="6" s="1"/>
  <c r="U56" i="6" s="1"/>
  <c r="V56" i="6" s="1"/>
  <c r="W56" i="6" s="1"/>
  <c r="X56" i="6" s="1"/>
  <c r="Y56" i="6" s="1"/>
  <c r="Z56" i="6" s="1"/>
  <c r="AA56" i="6" s="1"/>
  <c r="AB56" i="6" s="1"/>
  <c r="Q55" i="6"/>
  <c r="R55" i="6" s="1"/>
  <c r="S55" i="6" s="1"/>
  <c r="T55" i="6" s="1"/>
  <c r="U55" i="6" s="1"/>
  <c r="V55" i="6" s="1"/>
  <c r="W55" i="6" s="1"/>
  <c r="X55" i="6" s="1"/>
  <c r="Y55" i="6" s="1"/>
  <c r="Z55" i="6" s="1"/>
  <c r="AA55" i="6" s="1"/>
  <c r="AB55" i="6" s="1"/>
  <c r="Q54" i="6"/>
  <c r="R54" i="6" s="1"/>
  <c r="S54" i="6" s="1"/>
  <c r="T54" i="6" s="1"/>
  <c r="U54" i="6" s="1"/>
  <c r="V54" i="6" s="1"/>
  <c r="W54" i="6" s="1"/>
  <c r="Q53" i="6"/>
  <c r="R53" i="6" s="1"/>
  <c r="S53" i="6" s="1"/>
  <c r="T53" i="6" s="1"/>
  <c r="U53" i="6" s="1"/>
  <c r="V53" i="6" s="1"/>
  <c r="W53" i="6" s="1"/>
  <c r="X53" i="6" s="1"/>
  <c r="Y53" i="6" s="1"/>
  <c r="Z53" i="6" s="1"/>
  <c r="AA53" i="6" s="1"/>
  <c r="AB53" i="6" s="1"/>
  <c r="Q52" i="6"/>
  <c r="R52" i="6" s="1"/>
  <c r="S52" i="6" s="1"/>
  <c r="T52" i="6" s="1"/>
  <c r="U52" i="6" s="1"/>
  <c r="V52" i="6" s="1"/>
  <c r="W52" i="6" s="1"/>
  <c r="X52" i="6" s="1"/>
  <c r="Y52" i="6" s="1"/>
  <c r="Z52" i="6" s="1"/>
  <c r="AA52" i="6" s="1"/>
  <c r="AB52" i="6" s="1"/>
  <c r="Q51" i="6"/>
  <c r="R51" i="6" s="1"/>
  <c r="S51" i="6" s="1"/>
  <c r="T51" i="6" s="1"/>
  <c r="U51" i="6" s="1"/>
  <c r="V51" i="6" s="1"/>
  <c r="W51" i="6" s="1"/>
  <c r="X51" i="6" s="1"/>
  <c r="Y51" i="6" s="1"/>
  <c r="Z51" i="6" s="1"/>
  <c r="AA51" i="6" s="1"/>
  <c r="AB51" i="6" s="1"/>
  <c r="Q50" i="6"/>
  <c r="R50" i="6" s="1"/>
  <c r="S50" i="6" s="1"/>
  <c r="T50" i="6" s="1"/>
  <c r="U50" i="6" s="1"/>
  <c r="V50" i="6" s="1"/>
  <c r="W50" i="6" s="1"/>
  <c r="X50" i="6" s="1"/>
  <c r="Y50" i="6" s="1"/>
  <c r="Z50" i="6" s="1"/>
  <c r="AA50" i="6" s="1"/>
  <c r="AB50" i="6" s="1"/>
  <c r="Q49" i="6"/>
  <c r="R49" i="6" s="1"/>
  <c r="S49" i="6" s="1"/>
  <c r="T49" i="6" s="1"/>
  <c r="U49" i="6" s="1"/>
  <c r="V49" i="6" s="1"/>
  <c r="W49" i="6" s="1"/>
  <c r="X49" i="6" s="1"/>
  <c r="Y49" i="6" s="1"/>
  <c r="Z49" i="6" s="1"/>
  <c r="AA49" i="6" s="1"/>
  <c r="AB49" i="6" s="1"/>
  <c r="Q48" i="6"/>
  <c r="R48" i="6" s="1"/>
  <c r="S48" i="6" s="1"/>
  <c r="T48" i="6" s="1"/>
  <c r="U48" i="6" s="1"/>
  <c r="V48" i="6" s="1"/>
  <c r="W48" i="6" s="1"/>
  <c r="X48" i="6" s="1"/>
  <c r="Y48" i="6" s="1"/>
  <c r="Z48" i="6" s="1"/>
  <c r="AA48" i="6" s="1"/>
  <c r="AB48" i="6" s="1"/>
  <c r="Q47" i="6"/>
  <c r="Q40" i="6"/>
  <c r="R40" i="6" s="1"/>
  <c r="S40" i="6" s="1"/>
  <c r="T40" i="6" s="1"/>
  <c r="U40" i="6" s="1"/>
  <c r="V40" i="6" s="1"/>
  <c r="W40" i="6" s="1"/>
  <c r="X40" i="6" s="1"/>
  <c r="Y40" i="6" s="1"/>
  <c r="Z40" i="6" s="1"/>
  <c r="AA40" i="6" s="1"/>
  <c r="AB40" i="6" s="1"/>
  <c r="Q39" i="6"/>
  <c r="Q31" i="6"/>
  <c r="R31" i="6" s="1"/>
  <c r="S31" i="6" s="1"/>
  <c r="T31" i="6" s="1"/>
  <c r="U31" i="6" s="1"/>
  <c r="V31" i="6" s="1"/>
  <c r="W31" i="6" s="1"/>
  <c r="X31" i="6" s="1"/>
  <c r="Y31" i="6" s="1"/>
  <c r="Z31" i="6" s="1"/>
  <c r="AA31" i="6" s="1"/>
  <c r="AB31" i="6" s="1"/>
  <c r="Q30" i="6"/>
  <c r="R30" i="6" s="1"/>
  <c r="S30" i="6" s="1"/>
  <c r="T30" i="6" s="1"/>
  <c r="U30" i="6" s="1"/>
  <c r="V30" i="6" s="1"/>
  <c r="W30" i="6" s="1"/>
  <c r="X30" i="6" s="1"/>
  <c r="Y30" i="6" s="1"/>
  <c r="Z30" i="6" s="1"/>
  <c r="AA30" i="6" s="1"/>
  <c r="AB30" i="6" s="1"/>
  <c r="Q29" i="6"/>
  <c r="R29" i="6" s="1"/>
  <c r="S29" i="6" s="1"/>
  <c r="T29" i="6" s="1"/>
  <c r="U29" i="6" s="1"/>
  <c r="V29" i="6" s="1"/>
  <c r="W29" i="6" s="1"/>
  <c r="X29" i="6" s="1"/>
  <c r="Y29" i="6" s="1"/>
  <c r="Z29" i="6" s="1"/>
  <c r="AA29" i="6" s="1"/>
  <c r="AB29" i="6" s="1"/>
  <c r="Q28" i="6"/>
  <c r="R28" i="6" s="1"/>
  <c r="S28" i="6" s="1"/>
  <c r="T28" i="6" s="1"/>
  <c r="U28" i="6" s="1"/>
  <c r="V28" i="6" s="1"/>
  <c r="W28" i="6" s="1"/>
  <c r="X28" i="6" s="1"/>
  <c r="Y28" i="6" s="1"/>
  <c r="Z28" i="6" s="1"/>
  <c r="AA28" i="6" s="1"/>
  <c r="AB28" i="6" s="1"/>
  <c r="Q27" i="6"/>
  <c r="R27" i="6" s="1"/>
  <c r="S27" i="6" s="1"/>
  <c r="T27" i="6" s="1"/>
  <c r="U27" i="6" s="1"/>
  <c r="V27" i="6" s="1"/>
  <c r="W27" i="6" s="1"/>
  <c r="X27" i="6" s="1"/>
  <c r="Y27" i="6" s="1"/>
  <c r="Z27" i="6" s="1"/>
  <c r="AA27" i="6" s="1"/>
  <c r="AB27" i="6" s="1"/>
  <c r="Q26" i="6"/>
  <c r="R26" i="6" s="1"/>
  <c r="S26" i="6" s="1"/>
  <c r="T26" i="6" s="1"/>
  <c r="U26" i="6" s="1"/>
  <c r="V26" i="6" s="1"/>
  <c r="W26" i="6" s="1"/>
  <c r="X26" i="6" s="1"/>
  <c r="Y26" i="6" s="1"/>
  <c r="Z26" i="6" s="1"/>
  <c r="AA26" i="6" s="1"/>
  <c r="AB26" i="6" s="1"/>
  <c r="Q25" i="6"/>
  <c r="R25" i="6" s="1"/>
  <c r="S25" i="6" s="1"/>
  <c r="T25" i="6" s="1"/>
  <c r="U25" i="6" s="1"/>
  <c r="V25" i="6" s="1"/>
  <c r="W25" i="6" s="1"/>
  <c r="X25" i="6" s="1"/>
  <c r="Y25" i="6" s="1"/>
  <c r="Z25" i="6" s="1"/>
  <c r="AA25" i="6" s="1"/>
  <c r="AB25" i="6" s="1"/>
  <c r="Q24" i="6"/>
  <c r="R24" i="6" s="1"/>
  <c r="S24" i="6" s="1"/>
  <c r="T24" i="6" s="1"/>
  <c r="U24" i="6" s="1"/>
  <c r="V24" i="6" s="1"/>
  <c r="W24" i="6" s="1"/>
  <c r="X24" i="6" s="1"/>
  <c r="Y24" i="6" s="1"/>
  <c r="Z24" i="6" s="1"/>
  <c r="AA24" i="6" s="1"/>
  <c r="AB24" i="6" s="1"/>
  <c r="Q23" i="6"/>
  <c r="R23" i="6" s="1"/>
  <c r="S23" i="6" s="1"/>
  <c r="T23" i="6" s="1"/>
  <c r="U23" i="6" s="1"/>
  <c r="V23" i="6" s="1"/>
  <c r="W23" i="6" s="1"/>
  <c r="X23" i="6" s="1"/>
  <c r="Y23" i="6" s="1"/>
  <c r="Z23" i="6" s="1"/>
  <c r="AA23" i="6" s="1"/>
  <c r="AB23" i="6" s="1"/>
  <c r="Q22" i="6"/>
  <c r="R22" i="6" s="1"/>
  <c r="S22" i="6" s="1"/>
  <c r="T22" i="6" s="1"/>
  <c r="U22" i="6" s="1"/>
  <c r="V22" i="6" s="1"/>
  <c r="W22" i="6" s="1"/>
  <c r="X22" i="6" s="1"/>
  <c r="Y22" i="6" s="1"/>
  <c r="Z22" i="6" s="1"/>
  <c r="AA22" i="6" s="1"/>
  <c r="AB22" i="6" s="1"/>
  <c r="Q21" i="6"/>
  <c r="R21" i="6" s="1"/>
  <c r="S21" i="6" s="1"/>
  <c r="T21" i="6" s="1"/>
  <c r="U21" i="6" s="1"/>
  <c r="V21" i="6" s="1"/>
  <c r="W21" i="6" s="1"/>
  <c r="X21" i="6" s="1"/>
  <c r="Y21" i="6" s="1"/>
  <c r="Z21" i="6" s="1"/>
  <c r="AA21" i="6" s="1"/>
  <c r="AB21" i="6" s="1"/>
  <c r="Q20" i="6"/>
  <c r="R20" i="6" s="1"/>
  <c r="S20" i="6" s="1"/>
  <c r="T20" i="6" s="1"/>
  <c r="U20" i="6" s="1"/>
  <c r="V20" i="6" s="1"/>
  <c r="W20" i="6" s="1"/>
  <c r="X20" i="6" s="1"/>
  <c r="Y20" i="6" s="1"/>
  <c r="Z20" i="6" s="1"/>
  <c r="AA20" i="6" s="1"/>
  <c r="AB20" i="6" s="1"/>
  <c r="Q19" i="6"/>
  <c r="R19" i="6" s="1"/>
  <c r="S19" i="6" s="1"/>
  <c r="T19" i="6" s="1"/>
  <c r="U19" i="6" s="1"/>
  <c r="V19" i="6" s="1"/>
  <c r="W19" i="6" s="1"/>
  <c r="X19" i="6" s="1"/>
  <c r="Y19" i="6" s="1"/>
  <c r="Z19" i="6" s="1"/>
  <c r="Q18" i="6"/>
  <c r="R18" i="6" s="1"/>
  <c r="S18" i="6" s="1"/>
  <c r="T18" i="6" s="1"/>
  <c r="U18" i="6" s="1"/>
  <c r="V18" i="6" s="1"/>
  <c r="W18" i="6" s="1"/>
  <c r="X18" i="6" s="1"/>
  <c r="Y18" i="6" s="1"/>
  <c r="Z18" i="6" s="1"/>
  <c r="AA18" i="6" s="1"/>
  <c r="AB18" i="6" s="1"/>
  <c r="Q17" i="6"/>
  <c r="R17" i="6" s="1"/>
  <c r="S17" i="6" s="1"/>
  <c r="Q16" i="6"/>
  <c r="R16" i="6" s="1"/>
  <c r="S16" i="6" s="1"/>
  <c r="Q15" i="6"/>
  <c r="R15" i="6" s="1"/>
  <c r="S15" i="6" s="1"/>
  <c r="Q14" i="6"/>
  <c r="R14" i="6" s="1"/>
  <c r="S14" i="6" s="1"/>
  <c r="T14" i="6" s="1"/>
  <c r="U14" i="6" s="1"/>
  <c r="V14" i="6" s="1"/>
  <c r="W14" i="6" s="1"/>
  <c r="X14" i="6" s="1"/>
  <c r="Y14" i="6" s="1"/>
  <c r="Z14" i="6" s="1"/>
  <c r="AA14" i="6" s="1"/>
  <c r="AB14" i="6" s="1"/>
  <c r="Q13" i="6"/>
  <c r="R13" i="6" s="1"/>
  <c r="S13" i="6" s="1"/>
  <c r="T13" i="6" s="1"/>
  <c r="U13" i="6" s="1"/>
  <c r="V13" i="6" s="1"/>
  <c r="W13" i="6" s="1"/>
  <c r="X13" i="6" s="1"/>
  <c r="Y13" i="6" s="1"/>
  <c r="Z13" i="6" s="1"/>
  <c r="AA13" i="6" s="1"/>
  <c r="AB13" i="6" s="1"/>
  <c r="Q12" i="6"/>
  <c r="Q11" i="6"/>
  <c r="R11" i="6" s="1"/>
  <c r="S11" i="6" s="1"/>
  <c r="T11" i="6" s="1"/>
  <c r="U11" i="6" s="1"/>
  <c r="V11" i="6" s="1"/>
  <c r="W11" i="6" s="1"/>
  <c r="X11" i="6" s="1"/>
  <c r="Y11" i="6" s="1"/>
  <c r="Z11" i="6" s="1"/>
  <c r="AA11" i="6" s="1"/>
  <c r="AB11" i="6" s="1"/>
  <c r="Q10" i="6"/>
  <c r="N35" i="6"/>
  <c r="L35" i="6"/>
  <c r="K35" i="6"/>
  <c r="J35" i="6"/>
  <c r="I35" i="6"/>
  <c r="H35" i="6"/>
  <c r="H121" i="6" s="1"/>
  <c r="G35" i="6"/>
  <c r="G121" i="6" s="1"/>
  <c r="F121" i="6"/>
  <c r="E35" i="6"/>
  <c r="E121" i="6" s="1"/>
  <c r="N249" i="6"/>
  <c r="M249" i="6"/>
  <c r="L249" i="6"/>
  <c r="K249" i="6"/>
  <c r="J249" i="6"/>
  <c r="I249" i="6"/>
  <c r="H249" i="6"/>
  <c r="G249" i="6"/>
  <c r="F249" i="6"/>
  <c r="E249" i="6"/>
  <c r="D249" i="6"/>
  <c r="C249" i="6"/>
  <c r="N245" i="6"/>
  <c r="M245" i="6"/>
  <c r="L245" i="6"/>
  <c r="K245" i="6"/>
  <c r="J245" i="6"/>
  <c r="I245" i="6"/>
  <c r="H245" i="6"/>
  <c r="H251" i="6" s="1"/>
  <c r="G245" i="6"/>
  <c r="G251" i="6" s="1"/>
  <c r="F245" i="6"/>
  <c r="E245" i="6"/>
  <c r="D245" i="6"/>
  <c r="C245" i="6"/>
  <c r="Q248" i="6"/>
  <c r="Q244" i="6"/>
  <c r="R244" i="6" s="1"/>
  <c r="S244" i="6" s="1"/>
  <c r="T244" i="6" s="1"/>
  <c r="U244" i="6" s="1"/>
  <c r="V244" i="6" s="1"/>
  <c r="W244" i="6" s="1"/>
  <c r="X244" i="6" s="1"/>
  <c r="Y244" i="6" s="1"/>
  <c r="Z244" i="6" s="1"/>
  <c r="AA244" i="6" s="1"/>
  <c r="AB244" i="6" s="1"/>
  <c r="Q243" i="6"/>
  <c r="R243" i="6" s="1"/>
  <c r="S243" i="6" s="1"/>
  <c r="T243" i="6" s="1"/>
  <c r="U243" i="6" s="1"/>
  <c r="V243" i="6" s="1"/>
  <c r="W243" i="6" s="1"/>
  <c r="X243" i="6" s="1"/>
  <c r="Y243" i="6" s="1"/>
  <c r="Z243" i="6" s="1"/>
  <c r="AA243" i="6" s="1"/>
  <c r="AB243" i="6" s="1"/>
  <c r="Q242" i="6"/>
  <c r="R242" i="6" s="1"/>
  <c r="S242" i="6" s="1"/>
  <c r="T242" i="6" s="1"/>
  <c r="U242" i="6" s="1"/>
  <c r="V242" i="6" s="1"/>
  <c r="W242" i="6" s="1"/>
  <c r="X242" i="6" s="1"/>
  <c r="Y242" i="6" s="1"/>
  <c r="Z242" i="6" s="1"/>
  <c r="AA242" i="6" s="1"/>
  <c r="AB242" i="6" s="1"/>
  <c r="Q238" i="6"/>
  <c r="R238" i="6" s="1"/>
  <c r="S238" i="6" s="1"/>
  <c r="T238" i="6" s="1"/>
  <c r="U238" i="6" s="1"/>
  <c r="V238" i="6" s="1"/>
  <c r="W238" i="6" s="1"/>
  <c r="X238" i="6" s="1"/>
  <c r="Y238" i="6" s="1"/>
  <c r="Z238" i="6" s="1"/>
  <c r="AA238" i="6" s="1"/>
  <c r="AB238" i="6" s="1"/>
  <c r="Q237" i="6"/>
  <c r="R237" i="6" s="1"/>
  <c r="S237" i="6" s="1"/>
  <c r="T237" i="6" s="1"/>
  <c r="U237" i="6" s="1"/>
  <c r="V237" i="6" s="1"/>
  <c r="W237" i="6" s="1"/>
  <c r="X237" i="6" s="1"/>
  <c r="Y237" i="6" s="1"/>
  <c r="Z237" i="6" s="1"/>
  <c r="AA237" i="6" s="1"/>
  <c r="AB237" i="6" s="1"/>
  <c r="Q236" i="6"/>
  <c r="R236" i="6" s="1"/>
  <c r="N209" i="6"/>
  <c r="N217" i="6" s="1"/>
  <c r="M217" i="6"/>
  <c r="L209" i="6"/>
  <c r="L217" i="6" s="1"/>
  <c r="K209" i="6"/>
  <c r="K217" i="6" s="1"/>
  <c r="J209" i="6"/>
  <c r="J217" i="6" s="1"/>
  <c r="I209" i="6"/>
  <c r="H209" i="6"/>
  <c r="G209" i="6"/>
  <c r="G217" i="6" s="1"/>
  <c r="F217" i="6"/>
  <c r="E217" i="6"/>
  <c r="D209" i="6"/>
  <c r="D217" i="6" s="1"/>
  <c r="AB153" i="6"/>
  <c r="AA153" i="6"/>
  <c r="Z153" i="6"/>
  <c r="Y153" i="6"/>
  <c r="X153" i="6"/>
  <c r="W153" i="6"/>
  <c r="V153" i="6"/>
  <c r="U153" i="6"/>
  <c r="T153" i="6"/>
  <c r="S153" i="6"/>
  <c r="R153" i="6"/>
  <c r="Q153" i="6"/>
  <c r="AB152" i="6"/>
  <c r="AB154" i="6" s="1"/>
  <c r="AA152" i="6"/>
  <c r="Z152" i="6"/>
  <c r="Y152" i="6"/>
  <c r="X152" i="6"/>
  <c r="W152" i="6"/>
  <c r="V152" i="6"/>
  <c r="U152" i="6"/>
  <c r="T152" i="6"/>
  <c r="S152" i="6"/>
  <c r="R152" i="6"/>
  <c r="Q152" i="6"/>
  <c r="N154" i="6"/>
  <c r="N156" i="6" s="1"/>
  <c r="M154" i="6"/>
  <c r="M156" i="6" s="1"/>
  <c r="L154" i="6"/>
  <c r="L156" i="6" s="1"/>
  <c r="K154" i="6"/>
  <c r="K156" i="6" s="1"/>
  <c r="J154" i="6"/>
  <c r="J156" i="6" s="1"/>
  <c r="I154" i="6"/>
  <c r="I156" i="6" s="1"/>
  <c r="H154" i="6"/>
  <c r="H156" i="6" s="1"/>
  <c r="G154" i="6"/>
  <c r="G156" i="6" s="1"/>
  <c r="F154" i="6"/>
  <c r="F156" i="6" s="1"/>
  <c r="E154" i="6"/>
  <c r="E156" i="6" s="1"/>
  <c r="D154" i="6"/>
  <c r="D156" i="6" s="1"/>
  <c r="C154" i="6"/>
  <c r="P226" i="6"/>
  <c r="P225" i="6"/>
  <c r="P224" i="6"/>
  <c r="P223" i="6"/>
  <c r="P214" i="6"/>
  <c r="P213" i="6"/>
  <c r="P212" i="6"/>
  <c r="P205" i="6"/>
  <c r="P204" i="6"/>
  <c r="P203" i="6"/>
  <c r="P202" i="6"/>
  <c r="P194" i="6"/>
  <c r="P193" i="6"/>
  <c r="P192" i="6"/>
  <c r="P191" i="6"/>
  <c r="P190" i="6"/>
  <c r="P189" i="6"/>
  <c r="P188" i="6"/>
  <c r="P187" i="6"/>
  <c r="P186" i="6"/>
  <c r="P185" i="6"/>
  <c r="P184" i="6"/>
  <c r="P183" i="6"/>
  <c r="P182" i="6"/>
  <c r="P181" i="6"/>
  <c r="P180" i="6"/>
  <c r="P179" i="6"/>
  <c r="P178" i="6"/>
  <c r="P177" i="6"/>
  <c r="P164" i="6"/>
  <c r="P163" i="6"/>
  <c r="P162" i="6"/>
  <c r="P161" i="6"/>
  <c r="P160" i="6"/>
  <c r="P159" i="6"/>
  <c r="P153" i="6"/>
  <c r="P152" i="6"/>
  <c r="P151" i="6"/>
  <c r="P150" i="6"/>
  <c r="P149" i="6"/>
  <c r="P148" i="6"/>
  <c r="P147" i="6"/>
  <c r="P146" i="6"/>
  <c r="P145" i="6"/>
  <c r="P144" i="6"/>
  <c r="P143" i="6"/>
  <c r="P142" i="6"/>
  <c r="P141" i="6"/>
  <c r="P140" i="6"/>
  <c r="P136" i="6"/>
  <c r="P135" i="6"/>
  <c r="P134" i="6"/>
  <c r="P133" i="6"/>
  <c r="P132" i="6"/>
  <c r="P131" i="6"/>
  <c r="P38" i="6"/>
  <c r="AD3" i="12"/>
  <c r="AD37" i="12" s="1"/>
  <c r="AC3" i="12"/>
  <c r="AC37" i="12" s="1"/>
  <c r="AB3" i="12"/>
  <c r="AB37" i="12" s="1"/>
  <c r="AA3" i="12"/>
  <c r="AA37" i="12" s="1"/>
  <c r="Z3" i="12"/>
  <c r="Z37" i="12" s="1"/>
  <c r="Y3" i="12"/>
  <c r="Y37" i="12" s="1"/>
  <c r="X3" i="12"/>
  <c r="X37" i="12" s="1"/>
  <c r="W3" i="12"/>
  <c r="W37" i="12" s="1"/>
  <c r="V3" i="12"/>
  <c r="V37" i="12" s="1"/>
  <c r="U3" i="12"/>
  <c r="U37" i="12" s="1"/>
  <c r="T3" i="12"/>
  <c r="T37" i="12" s="1"/>
  <c r="S3" i="12"/>
  <c r="S37" i="12" s="1"/>
  <c r="O37" i="12"/>
  <c r="N37" i="12"/>
  <c r="M37" i="12"/>
  <c r="L37" i="12"/>
  <c r="K37" i="12"/>
  <c r="J37" i="12"/>
  <c r="I37" i="12"/>
  <c r="H37" i="12"/>
  <c r="G37" i="12"/>
  <c r="F37" i="12"/>
  <c r="E37" i="12"/>
  <c r="D37" i="12"/>
  <c r="D46" i="12"/>
  <c r="S46" i="12" s="1"/>
  <c r="E46" i="12"/>
  <c r="F46" i="12"/>
  <c r="G46" i="12"/>
  <c r="H46" i="12"/>
  <c r="I46" i="12"/>
  <c r="J46" i="12"/>
  <c r="K46" i="12"/>
  <c r="L46" i="12"/>
  <c r="M46" i="12"/>
  <c r="N46" i="12"/>
  <c r="O46" i="12"/>
  <c r="D45" i="12"/>
  <c r="S45" i="12" s="1"/>
  <c r="E45" i="12"/>
  <c r="F45" i="12"/>
  <c r="G45" i="12"/>
  <c r="H45" i="12"/>
  <c r="I45" i="12"/>
  <c r="J45" i="12"/>
  <c r="K45" i="12"/>
  <c r="L45" i="12"/>
  <c r="M45" i="12"/>
  <c r="N45" i="12"/>
  <c r="O45" i="12"/>
  <c r="S19" i="12"/>
  <c r="T19" i="12" s="1"/>
  <c r="U19" i="12" s="1"/>
  <c r="V19" i="12" s="1"/>
  <c r="W19" i="12" s="1"/>
  <c r="X19" i="12" s="1"/>
  <c r="Y19" i="12" s="1"/>
  <c r="Z19" i="12" s="1"/>
  <c r="AA19" i="12" s="1"/>
  <c r="AB19" i="12" s="1"/>
  <c r="AC19" i="12" s="1"/>
  <c r="AD19" i="12" s="1"/>
  <c r="AE19" i="12" s="1"/>
  <c r="P19" i="12"/>
  <c r="P15" i="12"/>
  <c r="S15" i="12"/>
  <c r="T15" i="12" s="1"/>
  <c r="U15" i="12" s="1"/>
  <c r="V15" i="12" s="1"/>
  <c r="W15" i="12" s="1"/>
  <c r="X15" i="12" s="1"/>
  <c r="Y15" i="12" s="1"/>
  <c r="Z15" i="12" s="1"/>
  <c r="AA15" i="12" s="1"/>
  <c r="AB15" i="12" s="1"/>
  <c r="AC15" i="12" s="1"/>
  <c r="AD15" i="12" s="1"/>
  <c r="AE15" i="12" s="1"/>
  <c r="D52" i="12"/>
  <c r="S52" i="12" s="1"/>
  <c r="E52" i="12"/>
  <c r="F52" i="12"/>
  <c r="G52" i="12"/>
  <c r="H52" i="12"/>
  <c r="I52" i="12"/>
  <c r="J52" i="12"/>
  <c r="K52" i="12"/>
  <c r="L52" i="12"/>
  <c r="M52" i="12"/>
  <c r="N52" i="12"/>
  <c r="O52" i="12"/>
  <c r="P29" i="12"/>
  <c r="P10" i="12"/>
  <c r="P27" i="12"/>
  <c r="P7" i="12"/>
  <c r="P8" i="12"/>
  <c r="P9" i="12"/>
  <c r="P11" i="12"/>
  <c r="P12" i="12"/>
  <c r="P13" i="12"/>
  <c r="P14" i="12"/>
  <c r="P16" i="12"/>
  <c r="P17" i="12"/>
  <c r="P18" i="12"/>
  <c r="D6" i="12"/>
  <c r="P20" i="12"/>
  <c r="ET9" i="10"/>
  <c r="ET7" i="10"/>
  <c r="ET6" i="10"/>
  <c r="AC32" i="2"/>
  <c r="AB32" i="2"/>
  <c r="AA32" i="2"/>
  <c r="Z32" i="2"/>
  <c r="Y32" i="2"/>
  <c r="X32" i="2"/>
  <c r="W32" i="2"/>
  <c r="V32" i="2"/>
  <c r="U32" i="2"/>
  <c r="T32" i="2"/>
  <c r="S32" i="2"/>
  <c r="R32" i="2"/>
  <c r="AC79" i="2"/>
  <c r="AB79" i="2"/>
  <c r="AA79" i="2"/>
  <c r="Z79" i="2"/>
  <c r="Y79" i="2"/>
  <c r="X79" i="2"/>
  <c r="W79" i="2"/>
  <c r="V79" i="2"/>
  <c r="U79" i="2"/>
  <c r="T79" i="2"/>
  <c r="S79" i="2"/>
  <c r="R79" i="2"/>
  <c r="C63" i="2"/>
  <c r="AC119" i="4"/>
  <c r="AB119" i="4"/>
  <c r="AA119" i="4"/>
  <c r="Z119" i="4"/>
  <c r="Y119" i="4"/>
  <c r="X119" i="4"/>
  <c r="W119" i="4"/>
  <c r="V119" i="4"/>
  <c r="U119" i="4"/>
  <c r="T119" i="4"/>
  <c r="S119" i="4"/>
  <c r="R119" i="4"/>
  <c r="AC50" i="4"/>
  <c r="AB50" i="4"/>
  <c r="AA50" i="4"/>
  <c r="Z50" i="4"/>
  <c r="Y50" i="4"/>
  <c r="X50" i="4"/>
  <c r="W50" i="4"/>
  <c r="V50" i="4"/>
  <c r="U50" i="4"/>
  <c r="T50" i="4"/>
  <c r="S50" i="4"/>
  <c r="R50" i="4"/>
  <c r="AC5" i="4"/>
  <c r="AB5" i="4"/>
  <c r="AA5" i="4"/>
  <c r="Z5" i="4"/>
  <c r="Y5" i="4"/>
  <c r="X5" i="4"/>
  <c r="W5" i="4"/>
  <c r="V5" i="4"/>
  <c r="U5" i="4"/>
  <c r="T5" i="4"/>
  <c r="S5" i="4"/>
  <c r="R5" i="4"/>
  <c r="T15" i="6" l="1"/>
  <c r="U15" i="6" s="1"/>
  <c r="V15" i="6" s="1"/>
  <c r="W15" i="6" s="1"/>
  <c r="X15" i="6" s="1"/>
  <c r="Y15" i="6" s="1"/>
  <c r="Z15" i="6" s="1"/>
  <c r="AA15" i="6" s="1"/>
  <c r="AB15" i="6" s="1"/>
  <c r="V16" i="5"/>
  <c r="R248" i="6"/>
  <c r="S248" i="6" s="1"/>
  <c r="T17" i="6"/>
  <c r="U17" i="6" s="1"/>
  <c r="V17" i="6" s="1"/>
  <c r="W17" i="6" s="1"/>
  <c r="X17" i="6" s="1"/>
  <c r="Y17" i="6" s="1"/>
  <c r="Z17" i="6" s="1"/>
  <c r="AA17" i="6" s="1"/>
  <c r="AB17" i="6" s="1"/>
  <c r="V18" i="5"/>
  <c r="T16" i="6"/>
  <c r="U16" i="6" s="1"/>
  <c r="V16" i="6" s="1"/>
  <c r="W16" i="6" s="1"/>
  <c r="X16" i="6" s="1"/>
  <c r="Y16" i="6" s="1"/>
  <c r="Z16" i="6" s="1"/>
  <c r="AA16" i="6" s="1"/>
  <c r="AB16" i="6" s="1"/>
  <c r="V17" i="5"/>
  <c r="L251" i="6"/>
  <c r="V212" i="5"/>
  <c r="V237" i="5"/>
  <c r="V192" i="5"/>
  <c r="V121" i="5"/>
  <c r="V122" i="5"/>
  <c r="X54" i="6"/>
  <c r="Y54" i="6" s="1"/>
  <c r="V239" i="5"/>
  <c r="V243" i="5"/>
  <c r="V106" i="5"/>
  <c r="V242" i="5"/>
  <c r="N251" i="6"/>
  <c r="C251" i="6"/>
  <c r="D251" i="6"/>
  <c r="K251" i="6"/>
  <c r="I251" i="6"/>
  <c r="F251" i="6"/>
  <c r="E251" i="6"/>
  <c r="M251" i="6"/>
  <c r="J251" i="6"/>
  <c r="C156" i="6"/>
  <c r="C172" i="6" s="1"/>
  <c r="C219" i="6" s="1"/>
  <c r="Q42" i="6"/>
  <c r="R47" i="6"/>
  <c r="R119" i="6" s="1"/>
  <c r="Q119" i="6"/>
  <c r="Q35" i="6"/>
  <c r="T154" i="6"/>
  <c r="T156" i="6" s="1"/>
  <c r="T172" i="6" s="1"/>
  <c r="J172" i="6"/>
  <c r="J219" i="6" s="1"/>
  <c r="I44" i="6"/>
  <c r="I121" i="6" s="1"/>
  <c r="L44" i="6"/>
  <c r="L121" i="6" s="1"/>
  <c r="F44" i="6"/>
  <c r="V209" i="6"/>
  <c r="V217" i="6" s="1"/>
  <c r="AA19" i="6"/>
  <c r="AB19" i="6" s="1"/>
  <c r="H44" i="6"/>
  <c r="Z39" i="3"/>
  <c r="AA39" i="3" s="1"/>
  <c r="AB39" i="3" s="1"/>
  <c r="AC39" i="3" s="1"/>
  <c r="W209" i="6"/>
  <c r="W217" i="6" s="1"/>
  <c r="I172" i="6"/>
  <c r="AF15" i="12"/>
  <c r="G44" i="6"/>
  <c r="V229" i="5"/>
  <c r="V219" i="5"/>
  <c r="V211" i="5"/>
  <c r="V203" i="5"/>
  <c r="V176" i="5"/>
  <c r="V160" i="5"/>
  <c r="V149" i="5"/>
  <c r="V120" i="5"/>
  <c r="V112" i="5"/>
  <c r="V103" i="5"/>
  <c r="V95" i="5"/>
  <c r="V87" i="5"/>
  <c r="V42" i="5"/>
  <c r="V30" i="5"/>
  <c r="V22" i="5"/>
  <c r="V210" i="5"/>
  <c r="V202" i="5"/>
  <c r="V194" i="5"/>
  <c r="V175" i="5"/>
  <c r="V159" i="5"/>
  <c r="V119" i="5"/>
  <c r="V111" i="5"/>
  <c r="V102" i="5"/>
  <c r="V94" i="5"/>
  <c r="V84" i="5"/>
  <c r="V29" i="5"/>
  <c r="V21" i="5"/>
  <c r="V98" i="5"/>
  <c r="V14" i="5"/>
  <c r="V221" i="5"/>
  <c r="V197" i="5"/>
  <c r="V151" i="5"/>
  <c r="V127" i="5"/>
  <c r="V97" i="5"/>
  <c r="V24" i="5"/>
  <c r="V177" i="5"/>
  <c r="V113" i="5"/>
  <c r="V88" i="5"/>
  <c r="V31" i="5"/>
  <c r="V218" i="5"/>
  <c r="V228" i="5"/>
  <c r="V217" i="5"/>
  <c r="V209" i="5"/>
  <c r="V201" i="5"/>
  <c r="V193" i="5"/>
  <c r="V174" i="5"/>
  <c r="V158" i="5"/>
  <c r="V135" i="5"/>
  <c r="V118" i="5"/>
  <c r="V110" i="5"/>
  <c r="V101" i="5"/>
  <c r="V93" i="5"/>
  <c r="V83" i="5"/>
  <c r="V40" i="5"/>
  <c r="V28" i="5"/>
  <c r="V20" i="5"/>
  <c r="V129" i="5"/>
  <c r="V108" i="5"/>
  <c r="V91" i="5"/>
  <c r="V26" i="5"/>
  <c r="V222" i="5"/>
  <c r="V206" i="5"/>
  <c r="V179" i="5"/>
  <c r="V115" i="5"/>
  <c r="V73" i="5"/>
  <c r="V25" i="5"/>
  <c r="V238" i="5"/>
  <c r="V213" i="5"/>
  <c r="V178" i="5"/>
  <c r="V114" i="5"/>
  <c r="V89" i="5"/>
  <c r="V32" i="5"/>
  <c r="V220" i="5"/>
  <c r="V150" i="5"/>
  <c r="V96" i="5"/>
  <c r="V12" i="5"/>
  <c r="V241" i="5"/>
  <c r="V227" i="5"/>
  <c r="V216" i="5"/>
  <c r="V208" i="5"/>
  <c r="V200" i="5"/>
  <c r="V165" i="5"/>
  <c r="V134" i="5"/>
  <c r="V117" i="5"/>
  <c r="V109" i="5"/>
  <c r="V100" i="5"/>
  <c r="V92" i="5"/>
  <c r="V76" i="5"/>
  <c r="V35" i="5"/>
  <c r="V27" i="5"/>
  <c r="V19" i="5"/>
  <c r="V240" i="5"/>
  <c r="V223" i="5"/>
  <c r="V215" i="5"/>
  <c r="V207" i="5"/>
  <c r="V199" i="5"/>
  <c r="V183" i="5"/>
  <c r="V164" i="5"/>
  <c r="V153" i="5"/>
  <c r="V116" i="5"/>
  <c r="V99" i="5"/>
  <c r="V34" i="5"/>
  <c r="V15" i="5"/>
  <c r="V270" i="5"/>
  <c r="V214" i="5"/>
  <c r="V198" i="5"/>
  <c r="V163" i="5"/>
  <c r="V128" i="5"/>
  <c r="V107" i="5"/>
  <c r="V90" i="5"/>
  <c r="V33" i="5"/>
  <c r="V205" i="5"/>
  <c r="V162" i="5"/>
  <c r="V105" i="5"/>
  <c r="V72" i="5"/>
  <c r="V204" i="5"/>
  <c r="V161" i="5"/>
  <c r="V104" i="5"/>
  <c r="V23" i="5"/>
  <c r="Y209" i="6"/>
  <c r="Y217" i="6" s="1"/>
  <c r="V154" i="6"/>
  <c r="V156" i="6" s="1"/>
  <c r="V172" i="6" s="1"/>
  <c r="R209" i="6"/>
  <c r="R217" i="6" s="1"/>
  <c r="Z209" i="6"/>
  <c r="Z217" i="6" s="1"/>
  <c r="S209" i="6"/>
  <c r="S217" i="6" s="1"/>
  <c r="AB156" i="6"/>
  <c r="AB172" i="6" s="1"/>
  <c r="J44" i="6"/>
  <c r="J121" i="6" s="1"/>
  <c r="E172" i="6"/>
  <c r="E219" i="6" s="1"/>
  <c r="K44" i="6"/>
  <c r="K121" i="6" s="1"/>
  <c r="K172" i="6"/>
  <c r="K219" i="6" s="1"/>
  <c r="V29" i="11"/>
  <c r="M172" i="6"/>
  <c r="M219" i="6" s="1"/>
  <c r="AB245" i="6"/>
  <c r="E44" i="6"/>
  <c r="R245" i="6"/>
  <c r="AA209" i="6"/>
  <c r="AA217" i="6" s="1"/>
  <c r="Q239" i="6"/>
  <c r="C44" i="6"/>
  <c r="Q245" i="6"/>
  <c r="S236" i="6"/>
  <c r="R239" i="6"/>
  <c r="S245" i="6"/>
  <c r="M44" i="6"/>
  <c r="M121" i="6" s="1"/>
  <c r="T245" i="6"/>
  <c r="R10" i="6"/>
  <c r="V37" i="11"/>
  <c r="V43" i="11"/>
  <c r="N44" i="6"/>
  <c r="N121" i="6" s="1"/>
  <c r="U245" i="6"/>
  <c r="V245" i="6"/>
  <c r="R39" i="6"/>
  <c r="R42" i="6" s="1"/>
  <c r="W245" i="6"/>
  <c r="X245" i="6"/>
  <c r="U209" i="6"/>
  <c r="U217" i="6" s="1"/>
  <c r="Y245" i="6"/>
  <c r="Z245" i="6"/>
  <c r="AA245" i="6"/>
  <c r="ET10" i="10"/>
  <c r="R12" i="6"/>
  <c r="S12" i="6" s="1"/>
  <c r="V13" i="5" s="1"/>
  <c r="U154" i="6"/>
  <c r="U156" i="6" s="1"/>
  <c r="U172" i="6" s="1"/>
  <c r="U219" i="6" s="1"/>
  <c r="H172" i="6"/>
  <c r="H219" i="6" s="1"/>
  <c r="D172" i="6"/>
  <c r="D219" i="6" s="1"/>
  <c r="L172" i="6"/>
  <c r="L219" i="6" s="1"/>
  <c r="X209" i="6"/>
  <c r="X217" i="6" s="1"/>
  <c r="T209" i="6"/>
  <c r="T217" i="6" s="1"/>
  <c r="AB209" i="6"/>
  <c r="AB217" i="6" s="1"/>
  <c r="F172" i="6"/>
  <c r="F219" i="6" s="1"/>
  <c r="N172" i="6"/>
  <c r="N219" i="6" s="1"/>
  <c r="Y154" i="6"/>
  <c r="Y156" i="6" s="1"/>
  <c r="Y172" i="6" s="1"/>
  <c r="Y219" i="6" s="1"/>
  <c r="G172" i="6"/>
  <c r="G219" i="6" s="1"/>
  <c r="X154" i="6"/>
  <c r="X156" i="6" s="1"/>
  <c r="X172" i="6" s="1"/>
  <c r="Z154" i="6"/>
  <c r="Z156" i="6" s="1"/>
  <c r="Z172" i="6" s="1"/>
  <c r="Z219" i="6" s="1"/>
  <c r="R154" i="6"/>
  <c r="R156" i="6" s="1"/>
  <c r="R172" i="6" s="1"/>
  <c r="R219" i="6" s="1"/>
  <c r="Q154" i="6"/>
  <c r="W154" i="6"/>
  <c r="W156" i="6" s="1"/>
  <c r="W172" i="6" s="1"/>
  <c r="W219" i="6" s="1"/>
  <c r="S154" i="6"/>
  <c r="S156" i="6" s="1"/>
  <c r="S172" i="6" s="1"/>
  <c r="S219" i="6" s="1"/>
  <c r="AA154" i="6"/>
  <c r="AA156" i="6" s="1"/>
  <c r="AA172" i="6" s="1"/>
  <c r="AA219" i="6" s="1"/>
  <c r="P46" i="12"/>
  <c r="T46" i="12"/>
  <c r="U46" i="12" s="1"/>
  <c r="V46" i="12" s="1"/>
  <c r="W46" i="12" s="1"/>
  <c r="X46" i="12" s="1"/>
  <c r="Y46" i="12" s="1"/>
  <c r="Z46" i="12" s="1"/>
  <c r="AA46" i="12" s="1"/>
  <c r="AB46" i="12" s="1"/>
  <c r="AC46" i="12" s="1"/>
  <c r="AD46" i="12" s="1"/>
  <c r="AE46" i="12" s="1"/>
  <c r="AF19" i="12"/>
  <c r="T45" i="12"/>
  <c r="U45" i="12" s="1"/>
  <c r="V45" i="12" s="1"/>
  <c r="W45" i="12" s="1"/>
  <c r="X45" i="12" s="1"/>
  <c r="Y45" i="12" s="1"/>
  <c r="Z45" i="12" s="1"/>
  <c r="AA45" i="12" s="1"/>
  <c r="AB45" i="12" s="1"/>
  <c r="AC45" i="12" s="1"/>
  <c r="AD45" i="12" s="1"/>
  <c r="AE45" i="12" s="1"/>
  <c r="P45" i="12"/>
  <c r="T52" i="12"/>
  <c r="U52" i="12" s="1"/>
  <c r="V52" i="12" s="1"/>
  <c r="W52" i="12" s="1"/>
  <c r="X52" i="12" s="1"/>
  <c r="Y52" i="12" s="1"/>
  <c r="Z52" i="12" s="1"/>
  <c r="AA52" i="12" s="1"/>
  <c r="AB52" i="12" s="1"/>
  <c r="AC52" i="12" s="1"/>
  <c r="AD52" i="12" s="1"/>
  <c r="AE52" i="12" s="1"/>
  <c r="P52" i="12"/>
  <c r="V78" i="5" l="1"/>
  <c r="V224" i="5"/>
  <c r="V244" i="5"/>
  <c r="V154" i="5"/>
  <c r="V273" i="5" s="1"/>
  <c r="T248" i="6"/>
  <c r="U248" i="6" s="1"/>
  <c r="V248" i="6" s="1"/>
  <c r="W248" i="6" s="1"/>
  <c r="X248" i="6" s="1"/>
  <c r="Y248" i="6" s="1"/>
  <c r="Z248" i="6" s="1"/>
  <c r="AA248" i="6" s="1"/>
  <c r="AB248" i="6" s="1"/>
  <c r="V264" i="5"/>
  <c r="Q172" i="6"/>
  <c r="Q219" i="6" s="1"/>
  <c r="Q156" i="6"/>
  <c r="AB219" i="6"/>
  <c r="R251" i="6"/>
  <c r="X219" i="6"/>
  <c r="V219" i="6"/>
  <c r="T219" i="6"/>
  <c r="Z54" i="6"/>
  <c r="AA54" i="6" s="1"/>
  <c r="AB54" i="6" s="1"/>
  <c r="V230" i="5"/>
  <c r="S47" i="6"/>
  <c r="Q251" i="6"/>
  <c r="T12" i="6"/>
  <c r="U12" i="6" s="1"/>
  <c r="V12" i="6" s="1"/>
  <c r="W12" i="6" s="1"/>
  <c r="X12" i="6" s="1"/>
  <c r="Y12" i="6" s="1"/>
  <c r="Z12" i="6" s="1"/>
  <c r="AA12" i="6" s="1"/>
  <c r="AB12" i="6" s="1"/>
  <c r="V130" i="5"/>
  <c r="Q44" i="6"/>
  <c r="Q121" i="6" s="1"/>
  <c r="R35" i="6"/>
  <c r="S10" i="6"/>
  <c r="S39" i="6"/>
  <c r="S42" i="6" s="1"/>
  <c r="T236" i="6"/>
  <c r="S239" i="6"/>
  <c r="C188" i="3"/>
  <c r="AC164" i="3"/>
  <c r="AB164" i="3"/>
  <c r="AA164" i="3"/>
  <c r="Z164" i="3"/>
  <c r="Y164" i="3"/>
  <c r="X164" i="3"/>
  <c r="W164" i="3"/>
  <c r="V164" i="3"/>
  <c r="U164" i="3"/>
  <c r="T164" i="3"/>
  <c r="S164" i="3"/>
  <c r="R164" i="3"/>
  <c r="V232" i="5" l="1"/>
  <c r="T47" i="6"/>
  <c r="S119" i="6"/>
  <c r="U236" i="6"/>
  <c r="V252" i="5" s="1"/>
  <c r="V255" i="5" s="1"/>
  <c r="T239" i="6"/>
  <c r="T251" i="6" s="1"/>
  <c r="T39" i="6"/>
  <c r="T42" i="6" s="1"/>
  <c r="S35" i="6"/>
  <c r="T10" i="6"/>
  <c r="R44" i="6"/>
  <c r="R121" i="6" s="1"/>
  <c r="AC93" i="3"/>
  <c r="AB93" i="3"/>
  <c r="AA93" i="3"/>
  <c r="Z93" i="3"/>
  <c r="Y93" i="3"/>
  <c r="X93" i="3"/>
  <c r="W93" i="3"/>
  <c r="V93" i="3"/>
  <c r="U93" i="3"/>
  <c r="T93" i="3"/>
  <c r="S93" i="3"/>
  <c r="R93" i="3"/>
  <c r="R69" i="3"/>
  <c r="S69" i="3" s="1"/>
  <c r="T69" i="3" s="1"/>
  <c r="U69" i="3" s="1"/>
  <c r="V69" i="3" s="1"/>
  <c r="W69" i="3" s="1"/>
  <c r="R71" i="3"/>
  <c r="S71" i="3" s="1"/>
  <c r="T71" i="3" s="1"/>
  <c r="U71" i="3" s="1"/>
  <c r="V71" i="3" s="1"/>
  <c r="W71" i="3" s="1"/>
  <c r="X71" i="3" s="1"/>
  <c r="Y71" i="3" s="1"/>
  <c r="Z71" i="3" s="1"/>
  <c r="Q71" i="3"/>
  <c r="Q69" i="3"/>
  <c r="U47" i="6" l="1"/>
  <c r="T119" i="6"/>
  <c r="S44" i="6"/>
  <c r="S121" i="6" s="1"/>
  <c r="AA71" i="3"/>
  <c r="AB71" i="3" s="1"/>
  <c r="AC71" i="3" s="1"/>
  <c r="X69" i="3"/>
  <c r="U10" i="6"/>
  <c r="V11" i="5" s="1"/>
  <c r="T35" i="6"/>
  <c r="U39" i="6"/>
  <c r="V236" i="6"/>
  <c r="U239" i="6"/>
  <c r="U251" i="6" s="1"/>
  <c r="AC5" i="3"/>
  <c r="AB5" i="3"/>
  <c r="AA5" i="3"/>
  <c r="Z5" i="3"/>
  <c r="Y5" i="3"/>
  <c r="X5" i="3"/>
  <c r="W5" i="3"/>
  <c r="V5" i="3"/>
  <c r="U5" i="3"/>
  <c r="T5" i="3"/>
  <c r="S5" i="3"/>
  <c r="R5" i="3"/>
  <c r="V47" i="6" l="1"/>
  <c r="U119" i="6"/>
  <c r="V41" i="5"/>
  <c r="U42" i="6"/>
  <c r="Y69" i="3"/>
  <c r="Z69" i="3" s="1"/>
  <c r="AA69" i="3" s="1"/>
  <c r="W236" i="6"/>
  <c r="V239" i="6"/>
  <c r="V251" i="6" s="1"/>
  <c r="V39" i="6"/>
  <c r="V42" i="6" s="1"/>
  <c r="T44" i="6"/>
  <c r="T121" i="6" s="1"/>
  <c r="V10" i="6"/>
  <c r="U35" i="6"/>
  <c r="W47" i="6" l="1"/>
  <c r="W119" i="6" s="1"/>
  <c r="V119" i="6"/>
  <c r="U44" i="6"/>
  <c r="U121" i="6" s="1"/>
  <c r="AB69" i="3"/>
  <c r="W10" i="6"/>
  <c r="V35" i="6"/>
  <c r="W39" i="6"/>
  <c r="W42" i="6" s="1"/>
  <c r="X236" i="6"/>
  <c r="W239" i="6"/>
  <c r="W251" i="6" s="1"/>
  <c r="J8689" i="7"/>
  <c r="J8688" i="7"/>
  <c r="J8687" i="7"/>
  <c r="J8686" i="7"/>
  <c r="J8685" i="7"/>
  <c r="J8684" i="7"/>
  <c r="J8683" i="7"/>
  <c r="J8682" i="7"/>
  <c r="J8681" i="7"/>
  <c r="J8680" i="7"/>
  <c r="J8679" i="7"/>
  <c r="J8678" i="7"/>
  <c r="J8677" i="7"/>
  <c r="J8676" i="7"/>
  <c r="J8675" i="7"/>
  <c r="J8674" i="7"/>
  <c r="J8673" i="7"/>
  <c r="J8672" i="7"/>
  <c r="J8671" i="7"/>
  <c r="J8670" i="7"/>
  <c r="J8669" i="7"/>
  <c r="J8668" i="7"/>
  <c r="J8667" i="7"/>
  <c r="J8666" i="7"/>
  <c r="J8665" i="7"/>
  <c r="J8664" i="7"/>
  <c r="J8663" i="7"/>
  <c r="J8662" i="7"/>
  <c r="J8661" i="7"/>
  <c r="J8660" i="7"/>
  <c r="J8659" i="7"/>
  <c r="J8658" i="7"/>
  <c r="J8657" i="7"/>
  <c r="J8656" i="7"/>
  <c r="J8655" i="7"/>
  <c r="J8654" i="7"/>
  <c r="J8653" i="7"/>
  <c r="J8652" i="7"/>
  <c r="J8651" i="7"/>
  <c r="J8650" i="7"/>
  <c r="J8649" i="7"/>
  <c r="J8648" i="7"/>
  <c r="J8647" i="7"/>
  <c r="J8646" i="7"/>
  <c r="J8645" i="7"/>
  <c r="J8644" i="7"/>
  <c r="J8643" i="7"/>
  <c r="J8642" i="7"/>
  <c r="J8641" i="7"/>
  <c r="J8640" i="7"/>
  <c r="J8639" i="7"/>
  <c r="J8638" i="7"/>
  <c r="J8637" i="7"/>
  <c r="J8636" i="7"/>
  <c r="J8634" i="7"/>
  <c r="X47" i="6" l="1"/>
  <c r="AC69" i="3"/>
  <c r="Y236" i="6"/>
  <c r="X239" i="6"/>
  <c r="X251" i="6" s="1"/>
  <c r="X39" i="6"/>
  <c r="X42" i="6" s="1"/>
  <c r="V44" i="6"/>
  <c r="V121" i="6" s="1"/>
  <c r="X10" i="6"/>
  <c r="W35" i="6"/>
  <c r="R89" i="5"/>
  <c r="S40" i="3"/>
  <c r="T40" i="3" s="1"/>
  <c r="U40" i="3" s="1"/>
  <c r="V40" i="3" s="1"/>
  <c r="W40" i="3" s="1"/>
  <c r="Q40" i="3"/>
  <c r="A40" i="3"/>
  <c r="O40" i="3" s="1"/>
  <c r="R179" i="5"/>
  <c r="R178" i="5"/>
  <c r="EP9" i="10"/>
  <c r="EP7" i="10"/>
  <c r="EP6" i="10"/>
  <c r="Y47" i="6" l="1"/>
  <c r="Y119" i="6" s="1"/>
  <c r="X119" i="6"/>
  <c r="W44" i="6"/>
  <c r="W121" i="6" s="1"/>
  <c r="X40" i="3"/>
  <c r="Y40" i="3" s="1"/>
  <c r="V37" i="5"/>
  <c r="W74" i="5" s="1"/>
  <c r="Y10" i="6"/>
  <c r="X35" i="6"/>
  <c r="Y39" i="6"/>
  <c r="Y42" i="6" s="1"/>
  <c r="Z236" i="6"/>
  <c r="Y239" i="6"/>
  <c r="Y251" i="6" s="1"/>
  <c r="EP10" i="10"/>
  <c r="V123" i="5"/>
  <c r="P40" i="3"/>
  <c r="E6" i="66"/>
  <c r="O39" i="12"/>
  <c r="EL7" i="10"/>
  <c r="EL6" i="10"/>
  <c r="N147" i="3"/>
  <c r="W119" i="3"/>
  <c r="V119" i="3"/>
  <c r="U119" i="3"/>
  <c r="T119" i="3"/>
  <c r="S119" i="3"/>
  <c r="R119" i="3"/>
  <c r="W118" i="3"/>
  <c r="V118" i="3"/>
  <c r="U118" i="3"/>
  <c r="T118" i="3"/>
  <c r="S118" i="3"/>
  <c r="R118" i="3"/>
  <c r="R117" i="3"/>
  <c r="A119" i="3"/>
  <c r="A117" i="3"/>
  <c r="M120" i="3"/>
  <c r="L120" i="3"/>
  <c r="K120" i="3"/>
  <c r="J120" i="3"/>
  <c r="I120" i="3"/>
  <c r="H120" i="3"/>
  <c r="G120" i="3"/>
  <c r="F120" i="3"/>
  <c r="E120" i="3"/>
  <c r="P119" i="3" l="1"/>
  <c r="O119" i="3"/>
  <c r="P117" i="3"/>
  <c r="O117" i="3"/>
  <c r="W106" i="5"/>
  <c r="W77" i="5"/>
  <c r="Z47" i="6"/>
  <c r="Z40" i="3"/>
  <c r="W122" i="5"/>
  <c r="W121" i="5"/>
  <c r="W16" i="5"/>
  <c r="W18" i="5"/>
  <c r="W17" i="5"/>
  <c r="W19" i="5"/>
  <c r="W14" i="5"/>
  <c r="W75" i="5"/>
  <c r="W73" i="5"/>
  <c r="W15" i="5"/>
  <c r="W115" i="5"/>
  <c r="W12" i="5"/>
  <c r="W35" i="5"/>
  <c r="W134" i="5"/>
  <c r="W76" i="5"/>
  <c r="AA236" i="6"/>
  <c r="Z239" i="6"/>
  <c r="Z251" i="6" s="1"/>
  <c r="Z39" i="6"/>
  <c r="Z42" i="6" s="1"/>
  <c r="X44" i="6"/>
  <c r="X121" i="6" s="1"/>
  <c r="Z10" i="6"/>
  <c r="Y35" i="6"/>
  <c r="W72" i="5"/>
  <c r="W123" i="5"/>
  <c r="W89" i="5"/>
  <c r="P118" i="3"/>
  <c r="N63" i="2"/>
  <c r="J8633" i="7"/>
  <c r="J8632" i="7"/>
  <c r="J8631" i="7"/>
  <c r="J8630" i="7"/>
  <c r="J8629" i="7"/>
  <c r="J8628" i="7"/>
  <c r="J8627" i="7"/>
  <c r="J8626" i="7"/>
  <c r="J8625" i="7"/>
  <c r="J8624" i="7"/>
  <c r="J8623" i="7"/>
  <c r="J8622" i="7"/>
  <c r="J8621" i="7"/>
  <c r="J8620" i="7"/>
  <c r="J8619" i="7"/>
  <c r="J8618" i="7"/>
  <c r="J8617" i="7"/>
  <c r="J8616" i="7"/>
  <c r="J8615" i="7"/>
  <c r="J8614" i="7"/>
  <c r="J8613" i="7"/>
  <c r="J8612" i="7"/>
  <c r="J8611" i="7"/>
  <c r="J8610" i="7"/>
  <c r="J8609" i="7"/>
  <c r="J8608" i="7"/>
  <c r="J8607" i="7"/>
  <c r="J8606" i="7"/>
  <c r="J8605" i="7"/>
  <c r="J8604" i="7"/>
  <c r="J8603" i="7"/>
  <c r="J8602" i="7"/>
  <c r="J8601" i="7"/>
  <c r="J8600" i="7"/>
  <c r="J8599" i="7"/>
  <c r="J8598" i="7"/>
  <c r="J8597" i="7"/>
  <c r="J8596" i="7"/>
  <c r="J8595" i="7"/>
  <c r="J8594" i="7"/>
  <c r="J8593" i="7"/>
  <c r="J8592" i="7"/>
  <c r="J8591" i="7"/>
  <c r="J8590" i="7"/>
  <c r="J8589" i="7"/>
  <c r="J8588" i="7"/>
  <c r="J8587" i="7"/>
  <c r="J8586" i="7"/>
  <c r="J8585" i="7"/>
  <c r="J8584" i="7"/>
  <c r="J8583" i="7"/>
  <c r="J8582" i="7"/>
  <c r="J8581" i="7"/>
  <c r="J8580" i="7"/>
  <c r="J8578" i="7"/>
  <c r="AA47" i="6" l="1"/>
  <c r="Z119" i="6"/>
  <c r="AA40" i="3"/>
  <c r="AA10" i="6"/>
  <c r="Z35" i="6"/>
  <c r="AA39" i="6"/>
  <c r="AA42" i="6" s="1"/>
  <c r="AB236" i="6"/>
  <c r="AB239" i="6" s="1"/>
  <c r="AB251" i="6" s="1"/>
  <c r="AA239" i="6"/>
  <c r="AA251" i="6" s="1"/>
  <c r="Y44" i="6"/>
  <c r="Y121" i="6" s="1"/>
  <c r="J8577" i="7"/>
  <c r="J8576" i="7"/>
  <c r="J8575" i="7"/>
  <c r="J8574" i="7"/>
  <c r="J8573" i="7"/>
  <c r="J8572" i="7"/>
  <c r="J8571" i="7"/>
  <c r="J8570" i="7"/>
  <c r="J8569" i="7"/>
  <c r="J8568" i="7"/>
  <c r="J8567" i="7"/>
  <c r="J8566" i="7"/>
  <c r="J8565" i="7"/>
  <c r="J8564" i="7"/>
  <c r="J8563" i="7"/>
  <c r="J8562" i="7"/>
  <c r="J8561" i="7"/>
  <c r="J8560" i="7"/>
  <c r="J8559" i="7"/>
  <c r="J8558" i="7"/>
  <c r="J8557" i="7"/>
  <c r="J8556" i="7"/>
  <c r="J8555" i="7"/>
  <c r="J8554" i="7"/>
  <c r="J8553" i="7"/>
  <c r="J8552" i="7"/>
  <c r="J8551" i="7"/>
  <c r="J8550" i="7"/>
  <c r="J8549" i="7"/>
  <c r="J8548" i="7"/>
  <c r="J8547" i="7"/>
  <c r="J8546" i="7"/>
  <c r="J8545" i="7"/>
  <c r="J8544" i="7"/>
  <c r="J8543" i="7"/>
  <c r="J8542" i="7"/>
  <c r="J8541" i="7"/>
  <c r="J8540" i="7"/>
  <c r="J8539" i="7"/>
  <c r="J8538" i="7"/>
  <c r="J8537" i="7"/>
  <c r="J8536" i="7"/>
  <c r="J8535" i="7"/>
  <c r="J8534" i="7"/>
  <c r="J8533" i="7"/>
  <c r="J8532" i="7"/>
  <c r="J8531" i="7"/>
  <c r="J8530" i="7"/>
  <c r="J8529" i="7"/>
  <c r="J8528" i="7"/>
  <c r="J8527" i="7"/>
  <c r="J8526" i="7"/>
  <c r="J8525" i="7"/>
  <c r="J8524" i="7"/>
  <c r="J8523" i="7"/>
  <c r="J8522" i="7"/>
  <c r="J8521" i="7"/>
  <c r="J8520" i="7"/>
  <c r="J8519" i="7"/>
  <c r="J8518" i="7"/>
  <c r="J8517" i="7"/>
  <c r="J8516" i="7"/>
  <c r="J8515" i="7"/>
  <c r="I8578" i="7"/>
  <c r="I8577" i="7"/>
  <c r="I8576" i="7"/>
  <c r="I8575" i="7"/>
  <c r="I8574" i="7"/>
  <c r="I8573" i="7"/>
  <c r="I8572" i="7"/>
  <c r="I8571" i="7"/>
  <c r="I8570" i="7"/>
  <c r="I8569" i="7"/>
  <c r="I8568" i="7"/>
  <c r="I8567" i="7"/>
  <c r="I8566" i="7"/>
  <c r="I8565" i="7"/>
  <c r="I8564" i="7"/>
  <c r="I8563" i="7"/>
  <c r="I8562" i="7"/>
  <c r="I8561" i="7"/>
  <c r="I8560" i="7"/>
  <c r="I8559" i="7"/>
  <c r="I8558" i="7"/>
  <c r="I8557" i="7"/>
  <c r="I8556" i="7"/>
  <c r="I8555" i="7"/>
  <c r="I8554" i="7"/>
  <c r="I8553" i="7"/>
  <c r="I8552" i="7"/>
  <c r="I8551" i="7"/>
  <c r="I8550" i="7"/>
  <c r="I8549" i="7"/>
  <c r="I8548" i="7"/>
  <c r="I8547" i="7"/>
  <c r="I8546" i="7"/>
  <c r="I8545" i="7"/>
  <c r="I8544" i="7"/>
  <c r="I8543" i="7"/>
  <c r="I8542" i="7"/>
  <c r="I8541" i="7"/>
  <c r="I8540" i="7"/>
  <c r="I8539" i="7"/>
  <c r="I8538" i="7"/>
  <c r="I8537" i="7"/>
  <c r="I8536" i="7"/>
  <c r="I8535" i="7"/>
  <c r="I8534" i="7"/>
  <c r="I8533" i="7"/>
  <c r="I8532" i="7"/>
  <c r="I8531" i="7"/>
  <c r="I8530" i="7"/>
  <c r="I8529" i="7"/>
  <c r="I8528" i="7"/>
  <c r="I8527" i="7"/>
  <c r="I8526" i="7"/>
  <c r="I8525" i="7"/>
  <c r="I8524" i="7"/>
  <c r="I8523" i="7"/>
  <c r="I8522" i="7"/>
  <c r="I8521" i="7"/>
  <c r="I8520" i="7"/>
  <c r="I8519" i="7"/>
  <c r="I8518" i="7"/>
  <c r="I8517" i="7"/>
  <c r="I8516" i="7"/>
  <c r="I8515" i="7"/>
  <c r="AB47" i="6" l="1"/>
  <c r="AB119" i="6" s="1"/>
  <c r="AA119" i="6"/>
  <c r="AB40" i="3"/>
  <c r="AB39" i="6"/>
  <c r="Z44" i="6"/>
  <c r="Z121" i="6" s="1"/>
  <c r="AB10" i="6"/>
  <c r="AB35" i="6" s="1"/>
  <c r="AA35" i="6"/>
  <c r="AA44" i="6" s="1"/>
  <c r="Q19" i="4"/>
  <c r="M43" i="4"/>
  <c r="R91" i="4"/>
  <c r="S91" i="4" s="1"/>
  <c r="T91" i="4" s="1"/>
  <c r="U91" i="4" s="1"/>
  <c r="V91" i="4" s="1"/>
  <c r="W91" i="4" s="1"/>
  <c r="X91" i="4" s="1"/>
  <c r="Y91" i="4" s="1"/>
  <c r="Z91" i="4" s="1"/>
  <c r="AA91" i="4" s="1"/>
  <c r="AB91" i="4" s="1"/>
  <c r="AC91" i="4" s="1"/>
  <c r="M96" i="4"/>
  <c r="A91" i="4"/>
  <c r="P91" i="4" s="1"/>
  <c r="Q91" i="4"/>
  <c r="A60" i="4"/>
  <c r="N43" i="4"/>
  <c r="L43" i="4"/>
  <c r="J43" i="4"/>
  <c r="I43" i="4"/>
  <c r="H43" i="4"/>
  <c r="G43" i="4"/>
  <c r="F43" i="4"/>
  <c r="E43" i="4"/>
  <c r="C43" i="4"/>
  <c r="P42" i="4"/>
  <c r="Q42" i="4"/>
  <c r="A41" i="4"/>
  <c r="P41" i="4" s="1"/>
  <c r="Q41" i="4"/>
  <c r="A40" i="4"/>
  <c r="P40" i="4" s="1"/>
  <c r="Q40" i="4"/>
  <c r="N20" i="4"/>
  <c r="L20" i="4"/>
  <c r="K20" i="4"/>
  <c r="J20" i="4"/>
  <c r="I20" i="4"/>
  <c r="H20" i="4"/>
  <c r="E20" i="4"/>
  <c r="M20" i="4"/>
  <c r="Q17" i="4"/>
  <c r="A17" i="4"/>
  <c r="P17" i="4" s="1"/>
  <c r="A19" i="4"/>
  <c r="EL9" i="10"/>
  <c r="AB42" i="6" l="1"/>
  <c r="AB44" i="6" s="1"/>
  <c r="AA121" i="6"/>
  <c r="AC40" i="3"/>
  <c r="P19" i="4"/>
  <c r="EL10" i="10"/>
  <c r="W59" i="5" l="1"/>
  <c r="W52" i="5"/>
  <c r="W54" i="5"/>
  <c r="AB121" i="6"/>
  <c r="EH9" i="10"/>
  <c r="EH7" i="10"/>
  <c r="EH6" i="10"/>
  <c r="W61" i="5" l="1"/>
  <c r="W50" i="5"/>
  <c r="W60" i="5"/>
  <c r="W56" i="5"/>
  <c r="W53" i="5"/>
  <c r="W51" i="5"/>
  <c r="W58" i="5"/>
  <c r="W55" i="5"/>
  <c r="W57" i="5"/>
  <c r="W62" i="5"/>
  <c r="V36" i="5"/>
  <c r="W36" i="5" s="1"/>
  <c r="EH10" i="10"/>
  <c r="J8471" i="7"/>
  <c r="J8472" i="7"/>
  <c r="J8473" i="7"/>
  <c r="J8474" i="7"/>
  <c r="J8475" i="7"/>
  <c r="J8476" i="7"/>
  <c r="J8477" i="7"/>
  <c r="J8478" i="7"/>
  <c r="J8479" i="7"/>
  <c r="J8480" i="7"/>
  <c r="J8481" i="7"/>
  <c r="J8482" i="7"/>
  <c r="J8483" i="7"/>
  <c r="J8484" i="7"/>
  <c r="J8485" i="7"/>
  <c r="J8486" i="7"/>
  <c r="J8487" i="7"/>
  <c r="J8488" i="7"/>
  <c r="J8489" i="7"/>
  <c r="J8490" i="7"/>
  <c r="J8491" i="7"/>
  <c r="J8492" i="7"/>
  <c r="J8493" i="7"/>
  <c r="J8494" i="7"/>
  <c r="J8495" i="7"/>
  <c r="J8496" i="7"/>
  <c r="J8497" i="7"/>
  <c r="J8498" i="7"/>
  <c r="J8499" i="7"/>
  <c r="J8500" i="7"/>
  <c r="J8501" i="7"/>
  <c r="J8502" i="7"/>
  <c r="J8503" i="7"/>
  <c r="J8504" i="7"/>
  <c r="J8505" i="7"/>
  <c r="J8506" i="7"/>
  <c r="J8507" i="7"/>
  <c r="J8508" i="7"/>
  <c r="J8509" i="7"/>
  <c r="J8510" i="7"/>
  <c r="J8511" i="7"/>
  <c r="J8512" i="7"/>
  <c r="J8513" i="7"/>
  <c r="J8470" i="7"/>
  <c r="W49" i="5" l="1"/>
  <c r="ED9" i="10"/>
  <c r="ED7" i="10"/>
  <c r="ED6" i="10"/>
  <c r="ED10" i="10" l="1"/>
  <c r="I8412" i="7" l="1"/>
  <c r="I8411" i="7"/>
  <c r="I8410" i="7"/>
  <c r="J8409" i="7"/>
  <c r="J8408" i="7"/>
  <c r="J8407" i="7"/>
  <c r="J8406" i="7"/>
  <c r="J8405" i="7"/>
  <c r="J8404" i="7"/>
  <c r="J8403" i="7"/>
  <c r="J8402" i="7"/>
  <c r="J8401" i="7"/>
  <c r="J8400" i="7"/>
  <c r="J8399" i="7"/>
  <c r="J8398" i="7"/>
  <c r="J8397" i="7"/>
  <c r="J8396" i="7"/>
  <c r="J8395" i="7"/>
  <c r="J8394" i="7"/>
  <c r="J8393" i="7"/>
  <c r="J8392" i="7"/>
  <c r="J8391" i="7"/>
  <c r="J8390" i="7"/>
  <c r="J8389" i="7"/>
  <c r="J8388" i="7"/>
  <c r="J8387" i="7"/>
  <c r="J8386" i="7"/>
  <c r="J8385" i="7"/>
  <c r="J8384" i="7"/>
  <c r="J8383" i="7"/>
  <c r="J8382" i="7"/>
  <c r="J8381" i="7"/>
  <c r="J8380" i="7"/>
  <c r="J8379" i="7"/>
  <c r="J8378" i="7"/>
  <c r="J8377" i="7"/>
  <c r="J8376" i="7"/>
  <c r="J8375" i="7"/>
  <c r="J8374" i="7"/>
  <c r="J8373" i="7"/>
  <c r="J8372" i="7"/>
  <c r="J8371" i="7"/>
  <c r="I8409" i="7"/>
  <c r="I8408" i="7"/>
  <c r="I8407" i="7"/>
  <c r="I8406" i="7"/>
  <c r="I8405" i="7"/>
  <c r="I8404" i="7"/>
  <c r="I8403" i="7"/>
  <c r="I8402" i="7"/>
  <c r="I8401" i="7"/>
  <c r="I8400" i="7"/>
  <c r="I8399" i="7"/>
  <c r="I8398" i="7"/>
  <c r="I8397" i="7"/>
  <c r="I8396" i="7"/>
  <c r="I8395" i="7"/>
  <c r="I8394" i="7"/>
  <c r="I8393" i="7"/>
  <c r="I8392" i="7"/>
  <c r="I8391" i="7"/>
  <c r="I8390" i="7"/>
  <c r="I8389" i="7"/>
  <c r="I8388" i="7"/>
  <c r="I8387" i="7"/>
  <c r="I8386" i="7"/>
  <c r="I8385" i="7"/>
  <c r="I8384" i="7"/>
  <c r="I8383" i="7"/>
  <c r="I8382" i="7"/>
  <c r="I8381" i="7"/>
  <c r="I8380" i="7"/>
  <c r="I8379" i="7"/>
  <c r="I8378" i="7"/>
  <c r="I8377" i="7"/>
  <c r="I8376" i="7"/>
  <c r="I8375" i="7"/>
  <c r="I8374" i="7"/>
  <c r="I8373" i="7"/>
  <c r="I8372" i="7"/>
  <c r="I8371" i="7"/>
  <c r="R259" i="5"/>
  <c r="R258" i="5"/>
  <c r="Q261" i="5"/>
  <c r="P261" i="5"/>
  <c r="O261" i="5"/>
  <c r="N261" i="5"/>
  <c r="G261" i="5"/>
  <c r="R174" i="3"/>
  <c r="S174" i="3" s="1"/>
  <c r="T174" i="3" s="1"/>
  <c r="U174" i="3" s="1"/>
  <c r="V174" i="3" s="1"/>
  <c r="W174" i="3" s="1"/>
  <c r="X174" i="3" s="1"/>
  <c r="Y174" i="3" s="1"/>
  <c r="Z174" i="3" s="1"/>
  <c r="AA174" i="3" s="1"/>
  <c r="AB174" i="3" s="1"/>
  <c r="AC174" i="3" s="1"/>
  <c r="R173" i="3"/>
  <c r="Q176" i="3"/>
  <c r="Q173" i="3"/>
  <c r="I176" i="3"/>
  <c r="H176" i="3"/>
  <c r="G176" i="3"/>
  <c r="F176" i="3"/>
  <c r="E176" i="3"/>
  <c r="D176" i="3"/>
  <c r="C176" i="3"/>
  <c r="N176" i="3"/>
  <c r="M176" i="3"/>
  <c r="L176" i="3"/>
  <c r="K176" i="3"/>
  <c r="J176" i="3"/>
  <c r="DZ9" i="10"/>
  <c r="DZ7" i="10"/>
  <c r="DZ6" i="10"/>
  <c r="S173" i="3" l="1"/>
  <c r="DZ10" i="10"/>
  <c r="T173" i="3" l="1"/>
  <c r="U173" i="3" l="1"/>
  <c r="V173" i="3" l="1"/>
  <c r="W173" i="3" l="1"/>
  <c r="X173" i="3" l="1"/>
  <c r="Y173" i="3" l="1"/>
  <c r="Z173" i="3" l="1"/>
  <c r="AA173" i="3" l="1"/>
  <c r="AB173" i="3" l="1"/>
  <c r="AC173" i="3" l="1"/>
  <c r="J8369" i="7" l="1"/>
  <c r="J8368" i="7"/>
  <c r="J8367" i="7"/>
  <c r="J8366" i="7"/>
  <c r="J8365" i="7"/>
  <c r="J8364" i="7"/>
  <c r="J8363" i="7"/>
  <c r="J8362" i="7"/>
  <c r="J8361" i="7"/>
  <c r="J8360" i="7"/>
  <c r="J8359" i="7"/>
  <c r="J8358" i="7"/>
  <c r="J8357" i="7"/>
  <c r="J8356" i="7"/>
  <c r="J8355" i="7"/>
  <c r="J8354" i="7"/>
  <c r="J8353" i="7"/>
  <c r="J8352" i="7"/>
  <c r="J8351" i="7"/>
  <c r="J8350" i="7"/>
  <c r="J8349" i="7"/>
  <c r="J8348" i="7"/>
  <c r="J8347" i="7"/>
  <c r="J8346" i="7"/>
  <c r="J8345" i="7"/>
  <c r="J8344" i="7"/>
  <c r="J8343" i="7"/>
  <c r="I8369" i="7"/>
  <c r="I8368" i="7"/>
  <c r="I8367" i="7"/>
  <c r="I8366" i="7"/>
  <c r="I8365" i="7"/>
  <c r="I8364" i="7"/>
  <c r="I8363" i="7"/>
  <c r="I8362" i="7"/>
  <c r="I8361" i="7"/>
  <c r="I8360" i="7"/>
  <c r="I8359" i="7"/>
  <c r="I8358" i="7"/>
  <c r="I8357" i="7"/>
  <c r="I8356" i="7"/>
  <c r="I8355" i="7"/>
  <c r="I8354" i="7"/>
  <c r="I8353" i="7"/>
  <c r="I8352" i="7"/>
  <c r="I8351" i="7"/>
  <c r="I8350" i="7"/>
  <c r="I8349" i="7"/>
  <c r="I8348" i="7"/>
  <c r="I8347" i="7"/>
  <c r="I8346" i="7"/>
  <c r="I8345" i="7"/>
  <c r="I8344" i="7"/>
  <c r="I8343" i="7"/>
  <c r="DV9" i="10"/>
  <c r="DV7" i="10"/>
  <c r="DV6" i="10"/>
  <c r="DV10" i="10" l="1"/>
  <c r="R193" i="5" l="1"/>
  <c r="R131" i="3"/>
  <c r="S131" i="3" s="1"/>
  <c r="T131" i="3" s="1"/>
  <c r="U131" i="3" s="1"/>
  <c r="V131" i="3" s="1"/>
  <c r="W131" i="3" s="1"/>
  <c r="X131" i="3" s="1"/>
  <c r="Y131" i="3" s="1"/>
  <c r="Z131" i="3" s="1"/>
  <c r="AA131" i="3" s="1"/>
  <c r="AB131" i="3" s="1"/>
  <c r="AC131" i="3" s="1"/>
  <c r="Q131" i="3"/>
  <c r="A131" i="3"/>
  <c r="DR9" i="10"/>
  <c r="DR7" i="10"/>
  <c r="DR6" i="10"/>
  <c r="P131" i="3" l="1"/>
  <c r="O131" i="3"/>
  <c r="DR10" i="10"/>
  <c r="DN9" i="10" l="1"/>
  <c r="DN7" i="10"/>
  <c r="DN6" i="10"/>
  <c r="DN10" i="10" l="1"/>
  <c r="R69" i="5"/>
  <c r="R175" i="5"/>
  <c r="R174" i="5"/>
  <c r="G180" i="5"/>
  <c r="A115" i="3"/>
  <c r="A114" i="3"/>
  <c r="DJ9" i="10"/>
  <c r="DJ7" i="10"/>
  <c r="DJ6" i="10"/>
  <c r="R115" i="3"/>
  <c r="S115" i="3" s="1"/>
  <c r="T115" i="3" s="1"/>
  <c r="U115" i="3" s="1"/>
  <c r="V115" i="3" s="1"/>
  <c r="W115" i="3" s="1"/>
  <c r="X115" i="3" s="1"/>
  <c r="Y115" i="3" s="1"/>
  <c r="Z115" i="3" s="1"/>
  <c r="AA115" i="3" s="1"/>
  <c r="AB115" i="3" s="1"/>
  <c r="AC115" i="3" s="1"/>
  <c r="Q115" i="3"/>
  <c r="R114" i="3"/>
  <c r="S114" i="3" s="1"/>
  <c r="T114" i="3" s="1"/>
  <c r="U114" i="3" s="1"/>
  <c r="V114" i="3" s="1"/>
  <c r="W114" i="3" s="1"/>
  <c r="X114" i="3" s="1"/>
  <c r="Y114" i="3" s="1"/>
  <c r="Z114" i="3" s="1"/>
  <c r="AA114" i="3" s="1"/>
  <c r="AB114" i="3" s="1"/>
  <c r="AC114" i="3" s="1"/>
  <c r="Q114" i="3"/>
  <c r="A108" i="3"/>
  <c r="O108" i="3" s="1"/>
  <c r="N128" i="4"/>
  <c r="M128" i="4"/>
  <c r="L128" i="4"/>
  <c r="K128" i="4"/>
  <c r="J128" i="4"/>
  <c r="I128" i="4"/>
  <c r="H128" i="4"/>
  <c r="G128" i="4"/>
  <c r="F128" i="4"/>
  <c r="E128" i="4"/>
  <c r="D128" i="4"/>
  <c r="C128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P114" i="3" l="1"/>
  <c r="O114" i="3"/>
  <c r="P115" i="3"/>
  <c r="O115" i="3"/>
  <c r="DJ10" i="10"/>
  <c r="DF9" i="10" l="1"/>
  <c r="DF7" i="10"/>
  <c r="DF6" i="10"/>
  <c r="R57" i="3"/>
  <c r="S57" i="3" s="1"/>
  <c r="T57" i="3" s="1"/>
  <c r="U57" i="3" s="1"/>
  <c r="V57" i="3" s="1"/>
  <c r="W57" i="3" s="1"/>
  <c r="X57" i="3" s="1"/>
  <c r="R58" i="3"/>
  <c r="S58" i="3" s="1"/>
  <c r="T58" i="3" s="1"/>
  <c r="U58" i="3" s="1"/>
  <c r="V58" i="3" s="1"/>
  <c r="W58" i="3" s="1"/>
  <c r="Q58" i="3"/>
  <c r="Q57" i="3"/>
  <c r="A58" i="3"/>
  <c r="A57" i="3"/>
  <c r="R16" i="3"/>
  <c r="S16" i="3" s="1"/>
  <c r="T16" i="3" s="1"/>
  <c r="U16" i="3" s="1"/>
  <c r="V16" i="3" s="1"/>
  <c r="W16" i="3" s="1"/>
  <c r="X16" i="3" s="1"/>
  <c r="Y16" i="3" s="1"/>
  <c r="Z16" i="3" s="1"/>
  <c r="AA16" i="3" s="1"/>
  <c r="AB16" i="3" s="1"/>
  <c r="AC16" i="3" s="1"/>
  <c r="Q16" i="3"/>
  <c r="Q17" i="3"/>
  <c r="O16" i="3"/>
  <c r="W27" i="5"/>
  <c r="W26" i="5"/>
  <c r="A55" i="4"/>
  <c r="R148" i="5"/>
  <c r="N158" i="3"/>
  <c r="L158" i="3"/>
  <c r="K158" i="3"/>
  <c r="J158" i="3"/>
  <c r="G158" i="3"/>
  <c r="F158" i="3"/>
  <c r="E158" i="3"/>
  <c r="C158" i="3"/>
  <c r="R18" i="3"/>
  <c r="S18" i="3" s="1"/>
  <c r="T18" i="3" s="1"/>
  <c r="U18" i="3" s="1"/>
  <c r="V18" i="3" s="1"/>
  <c r="W18" i="3" s="1"/>
  <c r="X18" i="3" s="1"/>
  <c r="A18" i="3"/>
  <c r="P18" i="3" s="1"/>
  <c r="Q18" i="3"/>
  <c r="R10" i="2"/>
  <c r="S10" i="2" s="1"/>
  <c r="T10" i="2" s="1"/>
  <c r="U10" i="2" s="1"/>
  <c r="V10" i="2" s="1"/>
  <c r="W10" i="2" s="1"/>
  <c r="X10" i="2" s="1"/>
  <c r="Y10" i="2" s="1"/>
  <c r="Z10" i="2" s="1"/>
  <c r="AA10" i="2" s="1"/>
  <c r="AB10" i="2" s="1"/>
  <c r="AC10" i="2" s="1"/>
  <c r="Q10" i="2"/>
  <c r="Q9" i="2"/>
  <c r="A10" i="2"/>
  <c r="P10" i="2" s="1"/>
  <c r="R8" i="4"/>
  <c r="P58" i="3" l="1"/>
  <c r="O58" i="3"/>
  <c r="Y18" i="3"/>
  <c r="Z18" i="3" s="1"/>
  <c r="AA18" i="3" s="1"/>
  <c r="AB18" i="3" s="1"/>
  <c r="AC18" i="3" s="1"/>
  <c r="P57" i="3"/>
  <c r="O57" i="3"/>
  <c r="Y57" i="3"/>
  <c r="Z57" i="3" s="1"/>
  <c r="AA57" i="3" s="1"/>
  <c r="AB57" i="3" s="1"/>
  <c r="AC57" i="3" s="1"/>
  <c r="X58" i="3"/>
  <c r="Y58" i="3" s="1"/>
  <c r="Z58" i="3" s="1"/>
  <c r="AA58" i="3" s="1"/>
  <c r="AB58" i="3" s="1"/>
  <c r="AC58" i="3" s="1"/>
  <c r="DF10" i="10"/>
  <c r="P16" i="3"/>
  <c r="O18" i="3"/>
  <c r="R55" i="4"/>
  <c r="S55" i="4" s="1"/>
  <c r="T55" i="4" s="1"/>
  <c r="U55" i="4" s="1"/>
  <c r="V55" i="4" s="1"/>
  <c r="W55" i="4" s="1"/>
  <c r="X55" i="4" s="1"/>
  <c r="Y55" i="4" s="1"/>
  <c r="Z55" i="4" s="1"/>
  <c r="AA55" i="4" s="1"/>
  <c r="AB55" i="4" s="1"/>
  <c r="AC55" i="4" s="1"/>
  <c r="Q55" i="4"/>
  <c r="P55" i="4"/>
  <c r="N57" i="4"/>
  <c r="N70" i="4" s="1"/>
  <c r="M57" i="4"/>
  <c r="M70" i="4" s="1"/>
  <c r="L57" i="4"/>
  <c r="K57" i="4"/>
  <c r="J57" i="4"/>
  <c r="I57" i="4"/>
  <c r="H57" i="4"/>
  <c r="G57" i="4"/>
  <c r="F57" i="4"/>
  <c r="E57" i="4"/>
  <c r="D57" i="4"/>
  <c r="C57" i="4"/>
  <c r="DB9" i="10"/>
  <c r="DB7" i="10"/>
  <c r="DB6" i="10"/>
  <c r="DB10" i="10" l="1"/>
  <c r="O54" i="12" l="1"/>
  <c r="N54" i="12"/>
  <c r="M54" i="12"/>
  <c r="L54" i="12"/>
  <c r="K54" i="12"/>
  <c r="J54" i="12"/>
  <c r="I54" i="12"/>
  <c r="H54" i="12"/>
  <c r="G54" i="12"/>
  <c r="F54" i="12"/>
  <c r="E54" i="12"/>
  <c r="D54" i="12"/>
  <c r="S54" i="12" s="1"/>
  <c r="D55" i="12"/>
  <c r="S55" i="12" s="1"/>
  <c r="E55" i="12"/>
  <c r="F55" i="12"/>
  <c r="G55" i="12"/>
  <c r="H55" i="12"/>
  <c r="I55" i="12"/>
  <c r="J55" i="12"/>
  <c r="K55" i="12"/>
  <c r="L55" i="12"/>
  <c r="M55" i="12"/>
  <c r="N55" i="12"/>
  <c r="O55" i="12"/>
  <c r="V33" i="11"/>
  <c r="R33" i="11"/>
  <c r="V13" i="11"/>
  <c r="R13" i="11"/>
  <c r="V50" i="11"/>
  <c r="R50" i="11"/>
  <c r="V34" i="11"/>
  <c r="R34" i="11"/>
  <c r="V22" i="11"/>
  <c r="R22" i="11"/>
  <c r="Q52" i="11"/>
  <c r="P52" i="11"/>
  <c r="O52" i="11"/>
  <c r="N52" i="11"/>
  <c r="G52" i="11"/>
  <c r="T54" i="12" l="1"/>
  <c r="U54" i="12" s="1"/>
  <c r="V54" i="12" s="1"/>
  <c r="W54" i="12" s="1"/>
  <c r="X54" i="12" s="1"/>
  <c r="Y54" i="12" s="1"/>
  <c r="Z54" i="12" s="1"/>
  <c r="AA54" i="12" s="1"/>
  <c r="AB54" i="12" s="1"/>
  <c r="AC54" i="12" s="1"/>
  <c r="AD54" i="12" s="1"/>
  <c r="AE54" i="12" s="1"/>
  <c r="T55" i="12"/>
  <c r="U55" i="12" s="1"/>
  <c r="V55" i="12" s="1"/>
  <c r="W55" i="12" s="1"/>
  <c r="X55" i="12" s="1"/>
  <c r="Y55" i="12" s="1"/>
  <c r="Z55" i="12" s="1"/>
  <c r="AA55" i="12" s="1"/>
  <c r="AB55" i="12" s="1"/>
  <c r="AC55" i="12" s="1"/>
  <c r="AD55" i="12" s="1"/>
  <c r="AE55" i="12" s="1"/>
  <c r="P55" i="12"/>
  <c r="P54" i="12"/>
  <c r="CX9" i="10" l="1"/>
  <c r="CX7" i="10"/>
  <c r="CX6" i="10"/>
  <c r="CX10" i="10" l="1"/>
  <c r="V180" i="5"/>
  <c r="N171" i="5" l="1"/>
  <c r="O171" i="5"/>
  <c r="Q171" i="5"/>
  <c r="Q136" i="5" l="1"/>
  <c r="P136" i="5"/>
  <c r="O136" i="5"/>
  <c r="N136" i="5"/>
  <c r="G136" i="5"/>
  <c r="G123" i="5"/>
  <c r="N123" i="5"/>
  <c r="O123" i="5"/>
  <c r="P123" i="5"/>
  <c r="Q123" i="5"/>
  <c r="R71" i="5" l="1"/>
  <c r="R70" i="5"/>
  <c r="N73" i="2"/>
  <c r="N43" i="2"/>
  <c r="N65" i="2"/>
  <c r="CT6" i="10"/>
  <c r="W78" i="5" l="1"/>
  <c r="R157" i="5"/>
  <c r="P171" i="5"/>
  <c r="R222" i="5" l="1"/>
  <c r="R92" i="4"/>
  <c r="S92" i="4" s="1"/>
  <c r="T92" i="4" s="1"/>
  <c r="U92" i="4" s="1"/>
  <c r="V92" i="4" s="1"/>
  <c r="W92" i="4" s="1"/>
  <c r="X92" i="4" s="1"/>
  <c r="Y92" i="4" s="1"/>
  <c r="Z92" i="4" s="1"/>
  <c r="AA92" i="4" s="1"/>
  <c r="AB92" i="4" s="1"/>
  <c r="AC92" i="4" s="1"/>
  <c r="Q92" i="4"/>
  <c r="A92" i="4"/>
  <c r="P92" i="4" s="1"/>
  <c r="V136" i="5"/>
  <c r="W136" i="5" s="1"/>
  <c r="R135" i="5"/>
  <c r="R136" i="5" s="1"/>
  <c r="A38" i="4"/>
  <c r="Q38" i="4"/>
  <c r="R206" i="5"/>
  <c r="R84" i="4"/>
  <c r="S84" i="4" s="1"/>
  <c r="T84" i="4" s="1"/>
  <c r="U84" i="4" s="1"/>
  <c r="V84" i="4" s="1"/>
  <c r="W84" i="4" s="1"/>
  <c r="X84" i="4" s="1"/>
  <c r="Y84" i="4" s="1"/>
  <c r="Z84" i="4" s="1"/>
  <c r="AA84" i="4" s="1"/>
  <c r="AB84" i="4" s="1"/>
  <c r="AC84" i="4" s="1"/>
  <c r="Q84" i="4"/>
  <c r="A84" i="4"/>
  <c r="P84" i="4" s="1"/>
  <c r="A30" i="4"/>
  <c r="A29" i="4"/>
  <c r="Q30" i="4"/>
  <c r="Q29" i="4"/>
  <c r="Q28" i="4"/>
  <c r="A28" i="4"/>
  <c r="Q25" i="4"/>
  <c r="A25" i="4"/>
  <c r="Q15" i="4"/>
  <c r="A15" i="4"/>
  <c r="Q14" i="4"/>
  <c r="A14" i="4"/>
  <c r="Q13" i="4"/>
  <c r="A11" i="4"/>
  <c r="Q11" i="4"/>
  <c r="A10" i="4"/>
  <c r="A9" i="4"/>
  <c r="S8" i="4"/>
  <c r="Q10" i="4"/>
  <c r="Q9" i="4"/>
  <c r="Q8" i="4"/>
  <c r="R23" i="2"/>
  <c r="S23" i="2" s="1"/>
  <c r="T23" i="2" s="1"/>
  <c r="R22" i="2"/>
  <c r="S22" i="2" s="1"/>
  <c r="T22" i="2" s="1"/>
  <c r="U22" i="2" s="1"/>
  <c r="V22" i="2" s="1"/>
  <c r="W22" i="2" s="1"/>
  <c r="X22" i="2" s="1"/>
  <c r="Y22" i="2" s="1"/>
  <c r="Z22" i="2" s="1"/>
  <c r="AA22" i="2" s="1"/>
  <c r="AB22" i="2" s="1"/>
  <c r="AC22" i="2" s="1"/>
  <c r="R21" i="2"/>
  <c r="S21" i="2" s="1"/>
  <c r="T21" i="2" s="1"/>
  <c r="R20" i="2"/>
  <c r="S20" i="2" s="1"/>
  <c r="R14" i="2"/>
  <c r="S14" i="2" s="1"/>
  <c r="T14" i="2" s="1"/>
  <c r="U14" i="2" s="1"/>
  <c r="V14" i="2" s="1"/>
  <c r="W14" i="2" s="1"/>
  <c r="X14" i="2" s="1"/>
  <c r="Y14" i="2" s="1"/>
  <c r="Z14" i="2" s="1"/>
  <c r="AA14" i="2" s="1"/>
  <c r="AB14" i="2" s="1"/>
  <c r="AC14" i="2" s="1"/>
  <c r="R13" i="2"/>
  <c r="S13" i="2" s="1"/>
  <c r="T13" i="2" s="1"/>
  <c r="U13" i="2" s="1"/>
  <c r="V13" i="2" s="1"/>
  <c r="W13" i="2" s="1"/>
  <c r="X13" i="2" s="1"/>
  <c r="Y13" i="2" s="1"/>
  <c r="Z13" i="2" s="1"/>
  <c r="AA13" i="2" s="1"/>
  <c r="AB13" i="2" s="1"/>
  <c r="AC13" i="2" s="1"/>
  <c r="R12" i="2"/>
  <c r="R9" i="2"/>
  <c r="S9" i="2" s="1"/>
  <c r="T9" i="2" s="1"/>
  <c r="U9" i="2" s="1"/>
  <c r="V9" i="2" s="1"/>
  <c r="W9" i="2" s="1"/>
  <c r="X9" i="2" s="1"/>
  <c r="Y9" i="2" s="1"/>
  <c r="Z9" i="2" s="1"/>
  <c r="AA9" i="2" s="1"/>
  <c r="AB9" i="2" s="1"/>
  <c r="AC9" i="2" s="1"/>
  <c r="W28" i="5"/>
  <c r="R19" i="3"/>
  <c r="S19" i="3" s="1"/>
  <c r="T19" i="3" s="1"/>
  <c r="U19" i="3" s="1"/>
  <c r="V19" i="3" s="1"/>
  <c r="W19" i="3" s="1"/>
  <c r="X19" i="3" s="1"/>
  <c r="Y19" i="3" s="1"/>
  <c r="Z19" i="3" s="1"/>
  <c r="AA19" i="3" s="1"/>
  <c r="AB19" i="3" s="1"/>
  <c r="AC19" i="3" s="1"/>
  <c r="Q19" i="3"/>
  <c r="A9" i="3"/>
  <c r="O9" i="3" s="1"/>
  <c r="Q9" i="3"/>
  <c r="R9" i="3"/>
  <c r="N24" i="2"/>
  <c r="M24" i="2"/>
  <c r="L24" i="2"/>
  <c r="K24" i="2"/>
  <c r="J24" i="2"/>
  <c r="I24" i="2"/>
  <c r="G24" i="2"/>
  <c r="F24" i="2"/>
  <c r="E24" i="2"/>
  <c r="D24" i="2"/>
  <c r="C24" i="2"/>
  <c r="Q23" i="2"/>
  <c r="Q22" i="2"/>
  <c r="Q21" i="2"/>
  <c r="Q20" i="2"/>
  <c r="A23" i="2"/>
  <c r="P23" i="2" s="1"/>
  <c r="A22" i="2"/>
  <c r="P22" i="2" s="1"/>
  <c r="A21" i="2"/>
  <c r="A20" i="2"/>
  <c r="P20" i="2" s="1"/>
  <c r="N15" i="2"/>
  <c r="M15" i="2"/>
  <c r="L15" i="2"/>
  <c r="K15" i="2"/>
  <c r="J15" i="2"/>
  <c r="I15" i="2"/>
  <c r="H15" i="2"/>
  <c r="G15" i="2"/>
  <c r="F15" i="2"/>
  <c r="E15" i="2"/>
  <c r="D15" i="2"/>
  <c r="C15" i="2"/>
  <c r="A9" i="2"/>
  <c r="A14" i="2"/>
  <c r="P14" i="2" s="1"/>
  <c r="A13" i="2"/>
  <c r="P13" i="2" s="1"/>
  <c r="A12" i="2"/>
  <c r="Q14" i="2"/>
  <c r="Q13" i="2"/>
  <c r="Q12" i="2"/>
  <c r="S12" i="2" l="1"/>
  <c r="T12" i="2" s="1"/>
  <c r="U12" i="2" s="1"/>
  <c r="V12" i="2" s="1"/>
  <c r="W12" i="2" s="1"/>
  <c r="X12" i="2" s="1"/>
  <c r="Y12" i="2" s="1"/>
  <c r="Z12" i="2" s="1"/>
  <c r="AA12" i="2" s="1"/>
  <c r="AB12" i="2" s="1"/>
  <c r="AC12" i="2" s="1"/>
  <c r="U23" i="2"/>
  <c r="V23" i="2" s="1"/>
  <c r="W23" i="2" s="1"/>
  <c r="X23" i="2" s="1"/>
  <c r="Y23" i="2" s="1"/>
  <c r="Z23" i="2" s="1"/>
  <c r="AA23" i="2" s="1"/>
  <c r="AB23" i="2" s="1"/>
  <c r="AC23" i="2" s="1"/>
  <c r="U21" i="2"/>
  <c r="V21" i="2" s="1"/>
  <c r="W21" i="2" s="1"/>
  <c r="X21" i="2" s="1"/>
  <c r="Y21" i="2" s="1"/>
  <c r="Z21" i="2" s="1"/>
  <c r="AA21" i="2" s="1"/>
  <c r="AB21" i="2" s="1"/>
  <c r="AC21" i="2" s="1"/>
  <c r="S9" i="3"/>
  <c r="T9" i="3" s="1"/>
  <c r="U9" i="3" s="1"/>
  <c r="V9" i="3" s="1"/>
  <c r="W9" i="3" s="1"/>
  <c r="X9" i="3" s="1"/>
  <c r="Y9" i="3" s="1"/>
  <c r="Z9" i="3" s="1"/>
  <c r="AA9" i="3" s="1"/>
  <c r="AB9" i="3" s="1"/>
  <c r="AC9" i="3" s="1"/>
  <c r="P19" i="3"/>
  <c r="T8" i="4"/>
  <c r="P14" i="4"/>
  <c r="P9" i="4"/>
  <c r="P15" i="4"/>
  <c r="P11" i="4"/>
  <c r="P28" i="4"/>
  <c r="P30" i="4"/>
  <c r="P13" i="4"/>
  <c r="P10" i="4"/>
  <c r="J50" i="5"/>
  <c r="P12" i="2"/>
  <c r="P38" i="4"/>
  <c r="P29" i="4"/>
  <c r="P25" i="4"/>
  <c r="P8" i="4"/>
  <c r="S24" i="2"/>
  <c r="T20" i="2"/>
  <c r="U20" i="2" s="1"/>
  <c r="R24" i="2"/>
  <c r="O19" i="3"/>
  <c r="P9" i="3"/>
  <c r="P21" i="2"/>
  <c r="P9" i="2"/>
  <c r="R177" i="5"/>
  <c r="R176" i="5"/>
  <c r="Q180" i="5"/>
  <c r="P180" i="5"/>
  <c r="O180" i="5"/>
  <c r="N180" i="5"/>
  <c r="Q120" i="3"/>
  <c r="Q117" i="3"/>
  <c r="S117" i="3"/>
  <c r="T117" i="3" s="1"/>
  <c r="U117" i="3" s="1"/>
  <c r="V117" i="3" s="1"/>
  <c r="W117" i="3" s="1"/>
  <c r="X117" i="3" s="1"/>
  <c r="Y117" i="3" s="1"/>
  <c r="Z117" i="3" s="1"/>
  <c r="AA117" i="3" s="1"/>
  <c r="AB117" i="3" s="1"/>
  <c r="AC117" i="3" s="1"/>
  <c r="R116" i="3"/>
  <c r="R120" i="3" s="1"/>
  <c r="Q116" i="3"/>
  <c r="A116" i="3"/>
  <c r="P116" i="3" l="1"/>
  <c r="O116" i="3"/>
  <c r="U24" i="2"/>
  <c r="J54" i="5"/>
  <c r="J52" i="5"/>
  <c r="S116" i="3"/>
  <c r="T116" i="3" s="1"/>
  <c r="U116" i="3" s="1"/>
  <c r="U120" i="3" s="1"/>
  <c r="U8" i="4"/>
  <c r="R180" i="5"/>
  <c r="T24" i="2"/>
  <c r="I20" i="5"/>
  <c r="R96" i="5"/>
  <c r="N170" i="3"/>
  <c r="Q174" i="3"/>
  <c r="Q157" i="3"/>
  <c r="R157" i="3"/>
  <c r="S157" i="3"/>
  <c r="T157" i="3" s="1"/>
  <c r="U157" i="3" s="1"/>
  <c r="V157" i="3" s="1"/>
  <c r="W157" i="3" s="1"/>
  <c r="X157" i="3" s="1"/>
  <c r="Y157" i="3" s="1"/>
  <c r="Z157" i="3" s="1"/>
  <c r="AA157" i="3" s="1"/>
  <c r="AB157" i="3" s="1"/>
  <c r="AC157" i="3" s="1"/>
  <c r="Q46" i="3"/>
  <c r="R46" i="3"/>
  <c r="A157" i="3"/>
  <c r="O157" i="3" s="1"/>
  <c r="A46" i="3"/>
  <c r="P46" i="3" l="1"/>
  <c r="O46" i="3"/>
  <c r="S46" i="3"/>
  <c r="T46" i="3" s="1"/>
  <c r="U46" i="3" s="1"/>
  <c r="V46" i="3" s="1"/>
  <c r="W46" i="3" s="1"/>
  <c r="T120" i="3"/>
  <c r="S120" i="3"/>
  <c r="V116" i="3"/>
  <c r="V120" i="3" s="1"/>
  <c r="V8" i="4"/>
  <c r="P157" i="3"/>
  <c r="V20" i="2"/>
  <c r="CT9" i="10"/>
  <c r="CT7" i="10"/>
  <c r="D5" i="64"/>
  <c r="CP9" i="10"/>
  <c r="CP7" i="10"/>
  <c r="CP6" i="10"/>
  <c r="X46" i="3" l="1"/>
  <c r="Y46" i="3" s="1"/>
  <c r="Z46" i="3" s="1"/>
  <c r="AA46" i="3" s="1"/>
  <c r="AB46" i="3" s="1"/>
  <c r="AC46" i="3" s="1"/>
  <c r="CT10" i="10"/>
  <c r="W116" i="3"/>
  <c r="X116" i="3" s="1"/>
  <c r="W8" i="4"/>
  <c r="W20" i="2"/>
  <c r="V24" i="2"/>
  <c r="CP10" i="10"/>
  <c r="W120" i="3" l="1"/>
  <c r="X120" i="3"/>
  <c r="Y116" i="3"/>
  <c r="X8" i="4"/>
  <c r="X20" i="2"/>
  <c r="W24" i="2"/>
  <c r="Z116" i="3" l="1"/>
  <c r="Y120" i="3"/>
  <c r="Y8" i="4"/>
  <c r="Y20" i="2"/>
  <c r="X24" i="2"/>
  <c r="W23" i="5"/>
  <c r="S37" i="3"/>
  <c r="T37" i="3" s="1"/>
  <c r="U37" i="3" s="1"/>
  <c r="V37" i="3" s="1"/>
  <c r="R38" i="3"/>
  <c r="S38" i="3" s="1"/>
  <c r="T38" i="3" s="1"/>
  <c r="U38" i="3" s="1"/>
  <c r="V38" i="3" s="1"/>
  <c r="W38" i="3" s="1"/>
  <c r="R41" i="3"/>
  <c r="S41" i="3" s="1"/>
  <c r="R42" i="3"/>
  <c r="S42" i="3" s="1"/>
  <c r="T42" i="3" s="1"/>
  <c r="U42" i="3" s="1"/>
  <c r="V42" i="3" s="1"/>
  <c r="W42" i="3" s="1"/>
  <c r="R43" i="3"/>
  <c r="S43" i="3" s="1"/>
  <c r="T43" i="3" s="1"/>
  <c r="U43" i="3" s="1"/>
  <c r="V43" i="3" s="1"/>
  <c r="W43" i="3" s="1"/>
  <c r="R44" i="3"/>
  <c r="S44" i="3" s="1"/>
  <c r="T44" i="3" s="1"/>
  <c r="U44" i="3" s="1"/>
  <c r="V44" i="3" s="1"/>
  <c r="W44" i="3" s="1"/>
  <c r="R45" i="3"/>
  <c r="S45" i="3" s="1"/>
  <c r="T45" i="3" s="1"/>
  <c r="U45" i="3" s="1"/>
  <c r="V45" i="3" s="1"/>
  <c r="W45" i="3" s="1"/>
  <c r="R47" i="3"/>
  <c r="S47" i="3" s="1"/>
  <c r="T47" i="3" s="1"/>
  <c r="U47" i="3" s="1"/>
  <c r="V47" i="3" s="1"/>
  <c r="W47" i="3" s="1"/>
  <c r="R48" i="3"/>
  <c r="S48" i="3" s="1"/>
  <c r="T48" i="3" s="1"/>
  <c r="U48" i="3" s="1"/>
  <c r="V48" i="3" s="1"/>
  <c r="W48" i="3" s="1"/>
  <c r="R49" i="3"/>
  <c r="S49" i="3" s="1"/>
  <c r="T49" i="3" s="1"/>
  <c r="U49" i="3" s="1"/>
  <c r="V49" i="3" s="1"/>
  <c r="W49" i="3" s="1"/>
  <c r="R50" i="3"/>
  <c r="S50" i="3" s="1"/>
  <c r="T50" i="3" s="1"/>
  <c r="U50" i="3" s="1"/>
  <c r="V50" i="3" s="1"/>
  <c r="W50" i="3" s="1"/>
  <c r="R51" i="3"/>
  <c r="S51" i="3" s="1"/>
  <c r="T51" i="3" s="1"/>
  <c r="U51" i="3" s="1"/>
  <c r="V51" i="3" s="1"/>
  <c r="W51" i="3" s="1"/>
  <c r="R52" i="3"/>
  <c r="S52" i="3" s="1"/>
  <c r="T52" i="3" s="1"/>
  <c r="U52" i="3" s="1"/>
  <c r="V52" i="3" s="1"/>
  <c r="W52" i="3" s="1"/>
  <c r="R54" i="3"/>
  <c r="S54" i="3" s="1"/>
  <c r="T54" i="3" s="1"/>
  <c r="U54" i="3" s="1"/>
  <c r="V54" i="3" s="1"/>
  <c r="W54" i="3" s="1"/>
  <c r="R56" i="3"/>
  <c r="S56" i="3" s="1"/>
  <c r="T56" i="3" s="1"/>
  <c r="U56" i="3" s="1"/>
  <c r="V56" i="3" s="1"/>
  <c r="W56" i="3" s="1"/>
  <c r="R60" i="3"/>
  <c r="S60" i="3" s="1"/>
  <c r="T60" i="3" s="1"/>
  <c r="U60" i="3" s="1"/>
  <c r="V60" i="3" s="1"/>
  <c r="W60" i="3" s="1"/>
  <c r="R61" i="3"/>
  <c r="S61" i="3" s="1"/>
  <c r="T61" i="3" s="1"/>
  <c r="U61" i="3" s="1"/>
  <c r="V61" i="3" s="1"/>
  <c r="W61" i="3" s="1"/>
  <c r="R63" i="3"/>
  <c r="S63" i="3" s="1"/>
  <c r="T63" i="3" s="1"/>
  <c r="U63" i="3" s="1"/>
  <c r="V63" i="3" s="1"/>
  <c r="W63" i="3" s="1"/>
  <c r="R65" i="3"/>
  <c r="S65" i="3" s="1"/>
  <c r="T65" i="3" s="1"/>
  <c r="U65" i="3" s="1"/>
  <c r="V65" i="3" s="1"/>
  <c r="W65" i="3" s="1"/>
  <c r="R66" i="3"/>
  <c r="S66" i="3" s="1"/>
  <c r="T66" i="3" s="1"/>
  <c r="U66" i="3" s="1"/>
  <c r="V66" i="3" s="1"/>
  <c r="W66" i="3" s="1"/>
  <c r="R67" i="3"/>
  <c r="S67" i="3" s="1"/>
  <c r="T67" i="3" s="1"/>
  <c r="U67" i="3" s="1"/>
  <c r="V67" i="3" s="1"/>
  <c r="W67" i="3" s="1"/>
  <c r="R68" i="3"/>
  <c r="S68" i="3" s="1"/>
  <c r="T68" i="3" s="1"/>
  <c r="U68" i="3" s="1"/>
  <c r="V68" i="3" s="1"/>
  <c r="W68" i="3" s="1"/>
  <c r="R70" i="3"/>
  <c r="S70" i="3" s="1"/>
  <c r="T70" i="3" s="1"/>
  <c r="U70" i="3" s="1"/>
  <c r="V70" i="3" s="1"/>
  <c r="W70" i="3" s="1"/>
  <c r="R72" i="3"/>
  <c r="S72" i="3" s="1"/>
  <c r="T72" i="3" s="1"/>
  <c r="U72" i="3" s="1"/>
  <c r="V72" i="3" s="1"/>
  <c r="W72" i="3" s="1"/>
  <c r="X72" i="3" s="1"/>
  <c r="Y72" i="3" s="1"/>
  <c r="Z72" i="3" s="1"/>
  <c r="AA72" i="3" s="1"/>
  <c r="AB72" i="3" s="1"/>
  <c r="R73" i="3"/>
  <c r="S73" i="3" s="1"/>
  <c r="T73" i="3" s="1"/>
  <c r="U73" i="3" s="1"/>
  <c r="V73" i="3" s="1"/>
  <c r="W73" i="3" s="1"/>
  <c r="R74" i="3"/>
  <c r="S74" i="3" s="1"/>
  <c r="T74" i="3" s="1"/>
  <c r="U74" i="3" s="1"/>
  <c r="V74" i="3" s="1"/>
  <c r="W74" i="3" s="1"/>
  <c r="R75" i="3"/>
  <c r="S75" i="3" s="1"/>
  <c r="T75" i="3" s="1"/>
  <c r="U75" i="3" s="1"/>
  <c r="V75" i="3" s="1"/>
  <c r="W75" i="3" s="1"/>
  <c r="R76" i="3"/>
  <c r="S76" i="3" s="1"/>
  <c r="T76" i="3" s="1"/>
  <c r="U76" i="3" s="1"/>
  <c r="V76" i="3" s="1"/>
  <c r="W76" i="3" s="1"/>
  <c r="R77" i="3"/>
  <c r="S77" i="3" s="1"/>
  <c r="T77" i="3" s="1"/>
  <c r="U77" i="3" s="1"/>
  <c r="V77" i="3" s="1"/>
  <c r="W77" i="3" s="1"/>
  <c r="T79" i="3"/>
  <c r="U79" i="3" s="1"/>
  <c r="V79" i="3" s="1"/>
  <c r="W79" i="3" s="1"/>
  <c r="R81" i="3"/>
  <c r="R82" i="3"/>
  <c r="S82" i="3" s="1"/>
  <c r="T82" i="3" s="1"/>
  <c r="U82" i="3" s="1"/>
  <c r="V82" i="3" s="1"/>
  <c r="W82" i="3" s="1"/>
  <c r="R83" i="3"/>
  <c r="S83" i="3" s="1"/>
  <c r="T83" i="3" s="1"/>
  <c r="U83" i="3" s="1"/>
  <c r="V83" i="3" s="1"/>
  <c r="W83" i="3" s="1"/>
  <c r="Q8" i="3"/>
  <c r="S8" i="3"/>
  <c r="Q12" i="3"/>
  <c r="S12" i="3"/>
  <c r="T12" i="3" s="1"/>
  <c r="U12" i="3" s="1"/>
  <c r="V12" i="3" s="1"/>
  <c r="W12" i="3" s="1"/>
  <c r="X12" i="3" s="1"/>
  <c r="Y12" i="3" s="1"/>
  <c r="Z12" i="3" s="1"/>
  <c r="AA12" i="3" s="1"/>
  <c r="AB12" i="3" s="1"/>
  <c r="AC12" i="3" s="1"/>
  <c r="Q15" i="3"/>
  <c r="R15" i="3"/>
  <c r="S15" i="3" s="1"/>
  <c r="T15" i="3" s="1"/>
  <c r="U15" i="3" s="1"/>
  <c r="V15" i="3" s="1"/>
  <c r="W15" i="3" s="1"/>
  <c r="X15" i="3" s="1"/>
  <c r="Y15" i="3" s="1"/>
  <c r="Z15" i="3" s="1"/>
  <c r="AA15" i="3" s="1"/>
  <c r="AB15" i="3" s="1"/>
  <c r="AC15" i="3" s="1"/>
  <c r="Q21" i="3"/>
  <c r="R21" i="3"/>
  <c r="S21" i="3" s="1"/>
  <c r="T21" i="3" s="1"/>
  <c r="U21" i="3" s="1"/>
  <c r="V21" i="3" s="1"/>
  <c r="W21" i="3" s="1"/>
  <c r="X21" i="3" s="1"/>
  <c r="Y21" i="3" s="1"/>
  <c r="Z21" i="3" s="1"/>
  <c r="AA21" i="3" s="1"/>
  <c r="AB21" i="3" s="1"/>
  <c r="AC21" i="3" s="1"/>
  <c r="Q10" i="3"/>
  <c r="R10" i="3"/>
  <c r="R17" i="3"/>
  <c r="S17" i="3" s="1"/>
  <c r="T17" i="3" s="1"/>
  <c r="U17" i="3" s="1"/>
  <c r="V17" i="3" s="1"/>
  <c r="W17" i="3" s="1"/>
  <c r="X17" i="3" s="1"/>
  <c r="Y17" i="3" s="1"/>
  <c r="Z17" i="3" s="1"/>
  <c r="AA17" i="3" s="1"/>
  <c r="AB17" i="3" s="1"/>
  <c r="AC17" i="3" s="1"/>
  <c r="Q20" i="3"/>
  <c r="R20" i="3"/>
  <c r="S20" i="3" s="1"/>
  <c r="T20" i="3" s="1"/>
  <c r="U20" i="3" s="1"/>
  <c r="V20" i="3" s="1"/>
  <c r="W20" i="3" s="1"/>
  <c r="X20" i="3" s="1"/>
  <c r="Y20" i="3" s="1"/>
  <c r="Z20" i="3" s="1"/>
  <c r="AA20" i="3" s="1"/>
  <c r="AB20" i="3" s="1"/>
  <c r="AC20" i="3" s="1"/>
  <c r="A12" i="3"/>
  <c r="P12" i="3" s="1"/>
  <c r="Q39" i="4"/>
  <c r="Q16" i="4"/>
  <c r="K22" i="4"/>
  <c r="J22" i="4"/>
  <c r="I22" i="4"/>
  <c r="H22" i="4"/>
  <c r="G22" i="4"/>
  <c r="F22" i="4"/>
  <c r="E22" i="4"/>
  <c r="E45" i="4" s="1"/>
  <c r="D22" i="4"/>
  <c r="D45" i="4" s="1"/>
  <c r="C22" i="4"/>
  <c r="L22" i="4"/>
  <c r="A16" i="4"/>
  <c r="A20" i="3"/>
  <c r="P20" i="3" s="1"/>
  <c r="G57" i="11"/>
  <c r="S81" i="3" l="1"/>
  <c r="T81" i="3" s="1"/>
  <c r="U81" i="3" s="1"/>
  <c r="V81" i="3" s="1"/>
  <c r="W81" i="3" s="1"/>
  <c r="X81" i="3" s="1"/>
  <c r="W37" i="3"/>
  <c r="X37" i="3" s="1"/>
  <c r="Y37" i="3" s="1"/>
  <c r="Z37" i="3" s="1"/>
  <c r="AA37" i="3" s="1"/>
  <c r="AB37" i="3" s="1"/>
  <c r="AC37" i="3" s="1"/>
  <c r="T41" i="3"/>
  <c r="U41" i="3" s="1"/>
  <c r="V41" i="3" s="1"/>
  <c r="X63" i="3"/>
  <c r="Y63" i="3" s="1"/>
  <c r="Z63" i="3" s="1"/>
  <c r="AA63" i="3" s="1"/>
  <c r="AB63" i="3" s="1"/>
  <c r="AC63" i="3" s="1"/>
  <c r="AC72" i="3"/>
  <c r="X47" i="3"/>
  <c r="Y47" i="3" s="1"/>
  <c r="Z47" i="3" s="1"/>
  <c r="AA47" i="3" s="1"/>
  <c r="AB47" i="3" s="1"/>
  <c r="AC47" i="3" s="1"/>
  <c r="X56" i="3"/>
  <c r="Y56" i="3" s="1"/>
  <c r="Z56" i="3" s="1"/>
  <c r="AA56" i="3" s="1"/>
  <c r="AB56" i="3" s="1"/>
  <c r="AC56" i="3" s="1"/>
  <c r="X79" i="3"/>
  <c r="Y79" i="3" s="1"/>
  <c r="Z79" i="3" s="1"/>
  <c r="AA79" i="3" s="1"/>
  <c r="AB79" i="3" s="1"/>
  <c r="AC79" i="3" s="1"/>
  <c r="X68" i="3"/>
  <c r="Y68" i="3" s="1"/>
  <c r="Z68" i="3" s="1"/>
  <c r="AA68" i="3" s="1"/>
  <c r="AB68" i="3" s="1"/>
  <c r="AC68" i="3" s="1"/>
  <c r="X44" i="3"/>
  <c r="Y44" i="3" s="1"/>
  <c r="Z44" i="3" s="1"/>
  <c r="AA44" i="3" s="1"/>
  <c r="AB44" i="3" s="1"/>
  <c r="AC44" i="3" s="1"/>
  <c r="X77" i="3"/>
  <c r="Y77" i="3" s="1"/>
  <c r="Z77" i="3" s="1"/>
  <c r="AA77" i="3" s="1"/>
  <c r="AB77" i="3" s="1"/>
  <c r="AC77" i="3" s="1"/>
  <c r="X67" i="3"/>
  <c r="Y67" i="3" s="1"/>
  <c r="Z67" i="3" s="1"/>
  <c r="AA67" i="3" s="1"/>
  <c r="AB67" i="3" s="1"/>
  <c r="AC67" i="3" s="1"/>
  <c r="X52" i="3"/>
  <c r="Y52" i="3" s="1"/>
  <c r="Z52" i="3" s="1"/>
  <c r="AA52" i="3" s="1"/>
  <c r="AB52" i="3" s="1"/>
  <c r="AC52" i="3" s="1"/>
  <c r="X43" i="3"/>
  <c r="Y43" i="3" s="1"/>
  <c r="Z43" i="3" s="1"/>
  <c r="AA43" i="3" s="1"/>
  <c r="AB43" i="3" s="1"/>
  <c r="AC43" i="3" s="1"/>
  <c r="X49" i="3"/>
  <c r="Y49" i="3" s="1"/>
  <c r="Z49" i="3" s="1"/>
  <c r="AA49" i="3" s="1"/>
  <c r="AB49" i="3" s="1"/>
  <c r="AC49" i="3" s="1"/>
  <c r="X83" i="3"/>
  <c r="Y83" i="3" s="1"/>
  <c r="Z83" i="3" s="1"/>
  <c r="AA83" i="3" s="1"/>
  <c r="AB83" i="3" s="1"/>
  <c r="AC83" i="3" s="1"/>
  <c r="X61" i="3"/>
  <c r="Y61" i="3" s="1"/>
  <c r="Z61" i="3" s="1"/>
  <c r="AA61" i="3" s="1"/>
  <c r="AB61" i="3" s="1"/>
  <c r="AC61" i="3" s="1"/>
  <c r="X60" i="3"/>
  <c r="Y60" i="3" s="1"/>
  <c r="Z60" i="3" s="1"/>
  <c r="AA60" i="3" s="1"/>
  <c r="AB60" i="3" s="1"/>
  <c r="AC60" i="3" s="1"/>
  <c r="X45" i="3"/>
  <c r="Y45" i="3" s="1"/>
  <c r="Z45" i="3" s="1"/>
  <c r="AA45" i="3" s="1"/>
  <c r="AB45" i="3" s="1"/>
  <c r="AC45" i="3" s="1"/>
  <c r="X76" i="3"/>
  <c r="Y76" i="3" s="1"/>
  <c r="Z76" i="3" s="1"/>
  <c r="AA76" i="3" s="1"/>
  <c r="AB76" i="3" s="1"/>
  <c r="AC76" i="3" s="1"/>
  <c r="X66" i="3"/>
  <c r="Y66" i="3" s="1"/>
  <c r="Z66" i="3" s="1"/>
  <c r="AA66" i="3" s="1"/>
  <c r="AB66" i="3" s="1"/>
  <c r="AC66" i="3" s="1"/>
  <c r="X51" i="3"/>
  <c r="Y51" i="3" s="1"/>
  <c r="Z51" i="3" s="1"/>
  <c r="AA51" i="3" s="1"/>
  <c r="AB51" i="3" s="1"/>
  <c r="AC51" i="3" s="1"/>
  <c r="X42" i="3"/>
  <c r="Y42" i="3" s="1"/>
  <c r="Z42" i="3" s="1"/>
  <c r="AA42" i="3" s="1"/>
  <c r="AB42" i="3" s="1"/>
  <c r="AC42" i="3" s="1"/>
  <c r="X74" i="3"/>
  <c r="Y74" i="3" s="1"/>
  <c r="Z74" i="3" s="1"/>
  <c r="AA74" i="3" s="1"/>
  <c r="AB74" i="3" s="1"/>
  <c r="AC74" i="3" s="1"/>
  <c r="X38" i="3"/>
  <c r="Y38" i="3" s="1"/>
  <c r="X73" i="3"/>
  <c r="Y73" i="3" s="1"/>
  <c r="Z73" i="3" s="1"/>
  <c r="AA73" i="3" s="1"/>
  <c r="AB73" i="3" s="1"/>
  <c r="AC73" i="3" s="1"/>
  <c r="X48" i="3"/>
  <c r="Y48" i="3" s="1"/>
  <c r="Z48" i="3" s="1"/>
  <c r="AA48" i="3" s="1"/>
  <c r="AB48" i="3" s="1"/>
  <c r="AC48" i="3" s="1"/>
  <c r="X82" i="3"/>
  <c r="Y82" i="3" s="1"/>
  <c r="Z82" i="3" s="1"/>
  <c r="AA82" i="3" s="1"/>
  <c r="AB82" i="3" s="1"/>
  <c r="AC82" i="3" s="1"/>
  <c r="X70" i="3"/>
  <c r="Y70" i="3" s="1"/>
  <c r="Z70" i="3" s="1"/>
  <c r="AA70" i="3" s="1"/>
  <c r="AB70" i="3" s="1"/>
  <c r="AC70" i="3" s="1"/>
  <c r="X54" i="3"/>
  <c r="Y54" i="3" s="1"/>
  <c r="Z54" i="3" s="1"/>
  <c r="AA54" i="3" s="1"/>
  <c r="AB54" i="3" s="1"/>
  <c r="AC54" i="3" s="1"/>
  <c r="X75" i="3"/>
  <c r="Y75" i="3" s="1"/>
  <c r="Z75" i="3" s="1"/>
  <c r="AA75" i="3" s="1"/>
  <c r="AB75" i="3" s="1"/>
  <c r="AC75" i="3" s="1"/>
  <c r="X65" i="3"/>
  <c r="Y65" i="3" s="1"/>
  <c r="Z65" i="3" s="1"/>
  <c r="AA65" i="3" s="1"/>
  <c r="AB65" i="3" s="1"/>
  <c r="AC65" i="3" s="1"/>
  <c r="X50" i="3"/>
  <c r="Y50" i="3" s="1"/>
  <c r="Z50" i="3" s="1"/>
  <c r="AA50" i="3" s="1"/>
  <c r="AB50" i="3" s="1"/>
  <c r="AC50" i="3" s="1"/>
  <c r="S10" i="3"/>
  <c r="T10" i="3" s="1"/>
  <c r="U10" i="3" s="1"/>
  <c r="V10" i="3" s="1"/>
  <c r="W10" i="3" s="1"/>
  <c r="X10" i="3" s="1"/>
  <c r="Y10" i="3" s="1"/>
  <c r="Z10" i="3" s="1"/>
  <c r="AA10" i="3" s="1"/>
  <c r="AB10" i="3" s="1"/>
  <c r="AC10" i="3" s="1"/>
  <c r="R23" i="3"/>
  <c r="AA116" i="3"/>
  <c r="Z120" i="3"/>
  <c r="Z8" i="4"/>
  <c r="P16" i="4"/>
  <c r="J45" i="4"/>
  <c r="C45" i="4"/>
  <c r="K45" i="4"/>
  <c r="I45" i="4"/>
  <c r="Y24" i="2"/>
  <c r="Z20" i="2"/>
  <c r="F45" i="4"/>
  <c r="H45" i="4"/>
  <c r="G45" i="4"/>
  <c r="L45" i="4"/>
  <c r="O12" i="3"/>
  <c r="O20" i="3"/>
  <c r="V56" i="11"/>
  <c r="W41" i="3" l="1"/>
  <c r="X41" i="3" s="1"/>
  <c r="Y41" i="3" s="1"/>
  <c r="Z41" i="3" s="1"/>
  <c r="AA41" i="3" s="1"/>
  <c r="AB41" i="3" s="1"/>
  <c r="AC41" i="3" s="1"/>
  <c r="Z38" i="3"/>
  <c r="AA38" i="3" s="1"/>
  <c r="Y81" i="3"/>
  <c r="S23" i="3"/>
  <c r="AB116" i="3"/>
  <c r="AA120" i="3"/>
  <c r="AA8" i="4"/>
  <c r="Z24" i="2"/>
  <c r="AA20" i="2"/>
  <c r="T8" i="3"/>
  <c r="T23" i="3" s="1"/>
  <c r="Z81" i="3" l="1"/>
  <c r="AB38" i="3"/>
  <c r="AC116" i="3"/>
  <c r="AC120" i="3" s="1"/>
  <c r="AB120" i="3"/>
  <c r="AB8" i="4"/>
  <c r="AA24" i="2"/>
  <c r="AB20" i="2"/>
  <c r="U8" i="3"/>
  <c r="U23" i="3" s="1"/>
  <c r="AA81" i="3" l="1"/>
  <c r="AC38" i="3"/>
  <c r="AC8" i="4"/>
  <c r="AC20" i="2"/>
  <c r="AB24" i="2"/>
  <c r="V8" i="3"/>
  <c r="V23" i="3" s="1"/>
  <c r="I8149" i="7"/>
  <c r="I8150" i="7"/>
  <c r="I8151" i="7"/>
  <c r="I8152" i="7"/>
  <c r="I8153" i="7"/>
  <c r="I8154" i="7"/>
  <c r="I8155" i="7"/>
  <c r="I8156" i="7"/>
  <c r="I8157" i="7"/>
  <c r="I8158" i="7"/>
  <c r="I8159" i="7"/>
  <c r="I8148" i="7"/>
  <c r="AB81" i="3" l="1"/>
  <c r="AC24" i="2"/>
  <c r="W8" i="3"/>
  <c r="W23" i="3" s="1"/>
  <c r="CL9" i="10"/>
  <c r="CL7" i="10"/>
  <c r="CL6" i="10"/>
  <c r="L147" i="3"/>
  <c r="K96" i="4"/>
  <c r="J96" i="4"/>
  <c r="I96" i="4"/>
  <c r="G96" i="4"/>
  <c r="F96" i="4"/>
  <c r="E96" i="4"/>
  <c r="D96" i="4"/>
  <c r="C96" i="4"/>
  <c r="L96" i="4"/>
  <c r="E5" i="62"/>
  <c r="AC81" i="3" l="1"/>
  <c r="X8" i="3"/>
  <c r="X23" i="3" s="1"/>
  <c r="CL10" i="10"/>
  <c r="G8146" i="7"/>
  <c r="G4" i="7" s="1"/>
  <c r="K147" i="3"/>
  <c r="R64" i="5"/>
  <c r="K113" i="4"/>
  <c r="K68" i="4"/>
  <c r="R95" i="4"/>
  <c r="S95" i="4"/>
  <c r="T95" i="4"/>
  <c r="U95" i="4"/>
  <c r="V95" i="4"/>
  <c r="W95" i="4"/>
  <c r="X95" i="4"/>
  <c r="Y95" i="4"/>
  <c r="Z95" i="4"/>
  <c r="AA95" i="4" s="1"/>
  <c r="AB95" i="4" s="1"/>
  <c r="AC95" i="4" s="1"/>
  <c r="R78" i="4"/>
  <c r="S78" i="4" s="1"/>
  <c r="T78" i="4" s="1"/>
  <c r="U78" i="4" s="1"/>
  <c r="V78" i="4" s="1"/>
  <c r="W78" i="4" s="1"/>
  <c r="X78" i="4" s="1"/>
  <c r="Y78" i="4" s="1"/>
  <c r="Z78" i="4" s="1"/>
  <c r="AA78" i="4" s="1"/>
  <c r="AB78" i="4" s="1"/>
  <c r="AC78" i="4" s="1"/>
  <c r="R79" i="4"/>
  <c r="S79" i="4" s="1"/>
  <c r="T79" i="4" s="1"/>
  <c r="U79" i="4" s="1"/>
  <c r="V79" i="4" s="1"/>
  <c r="W79" i="4" s="1"/>
  <c r="X79" i="4" s="1"/>
  <c r="Y79" i="4" s="1"/>
  <c r="Z79" i="4" s="1"/>
  <c r="AA79" i="4" s="1"/>
  <c r="AB79" i="4" s="1"/>
  <c r="AC79" i="4" s="1"/>
  <c r="R80" i="4"/>
  <c r="S80" i="4" s="1"/>
  <c r="T80" i="4" s="1"/>
  <c r="U80" i="4" s="1"/>
  <c r="V80" i="4" s="1"/>
  <c r="W80" i="4" s="1"/>
  <c r="X80" i="4" s="1"/>
  <c r="Y80" i="4" s="1"/>
  <c r="Z80" i="4" s="1"/>
  <c r="AA80" i="4" s="1"/>
  <c r="AB80" i="4" s="1"/>
  <c r="AC80" i="4" s="1"/>
  <c r="R81" i="4"/>
  <c r="S81" i="4" s="1"/>
  <c r="T81" i="4" s="1"/>
  <c r="U81" i="4" s="1"/>
  <c r="V81" i="4" s="1"/>
  <c r="W81" i="4" s="1"/>
  <c r="X81" i="4" s="1"/>
  <c r="Y81" i="4" s="1"/>
  <c r="Z81" i="4" s="1"/>
  <c r="AA81" i="4" s="1"/>
  <c r="AB81" i="4" s="1"/>
  <c r="AC81" i="4" s="1"/>
  <c r="R85" i="4"/>
  <c r="S85" i="4" s="1"/>
  <c r="T85" i="4" s="1"/>
  <c r="U85" i="4" s="1"/>
  <c r="V85" i="4" s="1"/>
  <c r="W85" i="4" s="1"/>
  <c r="X85" i="4" s="1"/>
  <c r="Y85" i="4" s="1"/>
  <c r="Z85" i="4" s="1"/>
  <c r="AA85" i="4" s="1"/>
  <c r="AB85" i="4" s="1"/>
  <c r="AC85" i="4" s="1"/>
  <c r="R86" i="4"/>
  <c r="S86" i="4" s="1"/>
  <c r="T86" i="4" s="1"/>
  <c r="U86" i="4" s="1"/>
  <c r="V86" i="4" s="1"/>
  <c r="W86" i="4" s="1"/>
  <c r="X86" i="4" s="1"/>
  <c r="Y86" i="4" s="1"/>
  <c r="Z86" i="4" s="1"/>
  <c r="AA86" i="4" s="1"/>
  <c r="AB86" i="4" s="1"/>
  <c r="AC86" i="4" s="1"/>
  <c r="R87" i="4"/>
  <c r="S87" i="4" s="1"/>
  <c r="T87" i="4" s="1"/>
  <c r="U87" i="4" s="1"/>
  <c r="V87" i="4" s="1"/>
  <c r="W87" i="4" s="1"/>
  <c r="X87" i="4" s="1"/>
  <c r="Y87" i="4" s="1"/>
  <c r="Z87" i="4" s="1"/>
  <c r="AA87" i="4" s="1"/>
  <c r="AB87" i="4" s="1"/>
  <c r="AC87" i="4" s="1"/>
  <c r="R89" i="4"/>
  <c r="S89" i="4" s="1"/>
  <c r="T89" i="4" s="1"/>
  <c r="U89" i="4" s="1"/>
  <c r="V89" i="4" s="1"/>
  <c r="W89" i="4" s="1"/>
  <c r="X89" i="4" s="1"/>
  <c r="Y89" i="4" s="1"/>
  <c r="Z89" i="4" s="1"/>
  <c r="AA89" i="4" s="1"/>
  <c r="AB89" i="4" s="1"/>
  <c r="AC89" i="4" s="1"/>
  <c r="R90" i="4"/>
  <c r="S90" i="4" s="1"/>
  <c r="T90" i="4" s="1"/>
  <c r="U90" i="4" s="1"/>
  <c r="V90" i="4" s="1"/>
  <c r="W90" i="4" s="1"/>
  <c r="X90" i="4" s="1"/>
  <c r="Y90" i="4" s="1"/>
  <c r="Z90" i="4" s="1"/>
  <c r="AA90" i="4" s="1"/>
  <c r="AB90" i="4" s="1"/>
  <c r="AC90" i="4" s="1"/>
  <c r="R93" i="4"/>
  <c r="S93" i="4" s="1"/>
  <c r="T93" i="4" s="1"/>
  <c r="U93" i="4" s="1"/>
  <c r="V93" i="4" s="1"/>
  <c r="W93" i="4" s="1"/>
  <c r="X93" i="4" s="1"/>
  <c r="Y93" i="4" s="1"/>
  <c r="Z93" i="4" s="1"/>
  <c r="AA93" i="4" s="1"/>
  <c r="AB93" i="4" s="1"/>
  <c r="AC93" i="4" s="1"/>
  <c r="R94" i="4"/>
  <c r="S94" i="4"/>
  <c r="T94" i="4"/>
  <c r="U94" i="4"/>
  <c r="V94" i="4"/>
  <c r="W94" i="4"/>
  <c r="X94" i="4"/>
  <c r="Y94" i="4"/>
  <c r="Z94" i="4"/>
  <c r="AA94" i="4"/>
  <c r="AB94" i="4"/>
  <c r="AC94" i="4" s="1"/>
  <c r="Q32" i="4"/>
  <c r="A32" i="4"/>
  <c r="Y8" i="3" l="1"/>
  <c r="Y23" i="3" s="1"/>
  <c r="P32" i="4"/>
  <c r="CH9" i="10"/>
  <c r="CH7" i="10"/>
  <c r="CH6" i="10"/>
  <c r="O224" i="5"/>
  <c r="N224" i="5"/>
  <c r="R223" i="5"/>
  <c r="Q61" i="2"/>
  <c r="R61" i="2"/>
  <c r="S61" i="2"/>
  <c r="T61" i="2"/>
  <c r="U61" i="2"/>
  <c r="V61" i="2"/>
  <c r="W61" i="2"/>
  <c r="X61" i="2"/>
  <c r="Y61" i="2"/>
  <c r="Z61" i="2" s="1"/>
  <c r="AA61" i="2" s="1"/>
  <c r="AB61" i="2" s="1"/>
  <c r="AC61" i="2" s="1"/>
  <c r="Q62" i="2"/>
  <c r="R62" i="2"/>
  <c r="S62" i="2"/>
  <c r="T62" i="2"/>
  <c r="U62" i="2"/>
  <c r="V62" i="2"/>
  <c r="W62" i="2"/>
  <c r="X62" i="2"/>
  <c r="Y62" i="2"/>
  <c r="Z62" i="2"/>
  <c r="AA62" i="2" s="1"/>
  <c r="AB62" i="2" s="1"/>
  <c r="AC62" i="2" s="1"/>
  <c r="A62" i="2"/>
  <c r="A61" i="2"/>
  <c r="R146" i="3"/>
  <c r="S146" i="3" s="1"/>
  <c r="T146" i="3" s="1"/>
  <c r="U146" i="3" s="1"/>
  <c r="V146" i="3" s="1"/>
  <c r="W146" i="3" s="1"/>
  <c r="X146" i="3" s="1"/>
  <c r="Y146" i="3" s="1"/>
  <c r="Z146" i="3" s="1"/>
  <c r="AA146" i="3" s="1"/>
  <c r="AB146" i="3" s="1"/>
  <c r="AC146" i="3" s="1"/>
  <c r="Q146" i="3"/>
  <c r="A146" i="3"/>
  <c r="A95" i="4"/>
  <c r="P95" i="4" s="1"/>
  <c r="Q95" i="4"/>
  <c r="A94" i="4"/>
  <c r="P94" i="4" s="1"/>
  <c r="Q94" i="4"/>
  <c r="R227" i="5"/>
  <c r="J113" i="4"/>
  <c r="R99" i="4"/>
  <c r="Q99" i="4"/>
  <c r="K105" i="4"/>
  <c r="A99" i="4"/>
  <c r="O99" i="4" s="1"/>
  <c r="A100" i="4"/>
  <c r="O100" i="4" s="1"/>
  <c r="CD9" i="10"/>
  <c r="CD7" i="10"/>
  <c r="CD6" i="10"/>
  <c r="E5" i="65"/>
  <c r="P146" i="3" l="1"/>
  <c r="O146" i="3"/>
  <c r="P99" i="4"/>
  <c r="S99" i="4"/>
  <c r="CD10" i="10"/>
  <c r="P61" i="2"/>
  <c r="O61" i="2"/>
  <c r="P62" i="2"/>
  <c r="O62" i="2"/>
  <c r="Z8" i="3"/>
  <c r="Z23" i="3" s="1"/>
  <c r="O94" i="4"/>
  <c r="O95" i="4"/>
  <c r="CH10" i="10"/>
  <c r="T99" i="4" l="1"/>
  <c r="AA8" i="3"/>
  <c r="AA23" i="3" s="1"/>
  <c r="P224" i="5"/>
  <c r="I188" i="3"/>
  <c r="H188" i="3"/>
  <c r="BZ9" i="10"/>
  <c r="BZ7" i="10"/>
  <c r="BZ6" i="10"/>
  <c r="U99" i="4" l="1"/>
  <c r="V99" i="4" s="1"/>
  <c r="W99" i="4" s="1"/>
  <c r="X99" i="4" s="1"/>
  <c r="BZ10" i="10"/>
  <c r="AB8" i="3"/>
  <c r="AB23" i="3" s="1"/>
  <c r="Y99" i="4" l="1"/>
  <c r="AC8" i="3"/>
  <c r="AC23" i="3" s="1"/>
  <c r="Z99" i="4" l="1"/>
  <c r="B2" i="67"/>
  <c r="AA99" i="4" l="1"/>
  <c r="BV9" i="10"/>
  <c r="BV7" i="10"/>
  <c r="BV6" i="10"/>
  <c r="AB99" i="4" l="1"/>
  <c r="BV10" i="10"/>
  <c r="AC99" i="4" l="1"/>
  <c r="R20" i="4" l="1"/>
  <c r="BR9" i="10"/>
  <c r="BR7" i="10"/>
  <c r="BR6" i="10"/>
  <c r="E6" i="60"/>
  <c r="BR10" i="10" l="1"/>
  <c r="R36" i="3" l="1"/>
  <c r="R85" i="3" s="1"/>
  <c r="R28" i="3"/>
  <c r="S28" i="3" s="1"/>
  <c r="T28" i="3" s="1"/>
  <c r="U28" i="3" s="1"/>
  <c r="V28" i="3" s="1"/>
  <c r="W28" i="3" s="1"/>
  <c r="X28" i="3" s="1"/>
  <c r="Y28" i="3" s="1"/>
  <c r="Z28" i="3" s="1"/>
  <c r="AA28" i="3" s="1"/>
  <c r="AB28" i="3" s="1"/>
  <c r="AC28" i="3" s="1"/>
  <c r="R27" i="3"/>
  <c r="S27" i="3" s="1"/>
  <c r="T27" i="3" s="1"/>
  <c r="U27" i="3" s="1"/>
  <c r="V27" i="3" s="1"/>
  <c r="W27" i="3" s="1"/>
  <c r="X27" i="3" s="1"/>
  <c r="Y27" i="3" s="1"/>
  <c r="Z27" i="3" s="1"/>
  <c r="AA27" i="3" s="1"/>
  <c r="AB27" i="3" s="1"/>
  <c r="AC27" i="3" s="1"/>
  <c r="R26" i="3"/>
  <c r="S26" i="3" s="1"/>
  <c r="S36" i="3" l="1"/>
  <c r="S85" i="3" s="1"/>
  <c r="T26" i="3"/>
  <c r="U26" i="3" s="1"/>
  <c r="V26" i="3" s="1"/>
  <c r="W26" i="3" s="1"/>
  <c r="X26" i="3" s="1"/>
  <c r="Y26" i="3" s="1"/>
  <c r="Z26" i="3" s="1"/>
  <c r="AA26" i="3" s="1"/>
  <c r="AB26" i="3" s="1"/>
  <c r="AC26" i="3" s="1"/>
  <c r="AC29" i="3" s="1"/>
  <c r="S29" i="3"/>
  <c r="T36" i="3" l="1"/>
  <c r="BN9" i="10"/>
  <c r="BN7" i="10"/>
  <c r="BN6" i="10"/>
  <c r="U36" i="3" l="1"/>
  <c r="T85" i="3"/>
  <c r="BN10" i="10"/>
  <c r="U85" i="3" l="1"/>
  <c r="V36" i="3"/>
  <c r="BI6" i="10"/>
  <c r="W36" i="3" l="1"/>
  <c r="V85" i="3"/>
  <c r="Q83" i="2"/>
  <c r="X36" i="3" l="1"/>
  <c r="W85" i="3"/>
  <c r="BJ9" i="10"/>
  <c r="BJ7" i="10"/>
  <c r="BJ6" i="10"/>
  <c r="Y36" i="3" l="1"/>
  <c r="Y85" i="3" s="1"/>
  <c r="X85" i="3"/>
  <c r="BJ10" i="10"/>
  <c r="Z36" i="3" l="1"/>
  <c r="Z85" i="3" s="1"/>
  <c r="D68" i="4"/>
  <c r="AA36" i="3" l="1"/>
  <c r="AA85" i="3" s="1"/>
  <c r="D29" i="3"/>
  <c r="D31" i="3" l="1"/>
  <c r="AB36" i="3"/>
  <c r="AB85" i="3" s="1"/>
  <c r="BF9" i="10"/>
  <c r="BF7" i="10"/>
  <c r="BF6" i="10"/>
  <c r="AC36" i="3" l="1"/>
  <c r="AC85" i="3" s="1"/>
  <c r="BF10" i="10"/>
  <c r="A2" i="65"/>
  <c r="AJ16" i="70" l="1"/>
  <c r="AI16" i="70"/>
  <c r="AH17" i="70"/>
  <c r="AG17" i="70"/>
  <c r="AF16" i="70"/>
  <c r="AE16" i="70"/>
  <c r="AD17" i="70"/>
  <c r="AC17" i="70"/>
  <c r="AB16" i="70"/>
  <c r="AA16" i="70"/>
  <c r="Z17" i="70"/>
  <c r="Y17" i="70"/>
  <c r="AJ15" i="70"/>
  <c r="AI15" i="70"/>
  <c r="AH15" i="70"/>
  <c r="AG15" i="70"/>
  <c r="AF15" i="70"/>
  <c r="AE15" i="70"/>
  <c r="AD15" i="70"/>
  <c r="AC15" i="70"/>
  <c r="AB15" i="70"/>
  <c r="AA15" i="70"/>
  <c r="Z15" i="70"/>
  <c r="Y15" i="70"/>
  <c r="AK7" i="70" l="1"/>
  <c r="AK11" i="70"/>
  <c r="Y16" i="70"/>
  <c r="AC16" i="70"/>
  <c r="AG16" i="70"/>
  <c r="AA17" i="70"/>
  <c r="AE17" i="70"/>
  <c r="AI17" i="70"/>
  <c r="Z16" i="70"/>
  <c r="AD16" i="70"/>
  <c r="AH16" i="70"/>
  <c r="AB17" i="70"/>
  <c r="AF17" i="70"/>
  <c r="AJ17" i="70"/>
  <c r="AK12" i="70"/>
  <c r="AK8" i="70" l="1"/>
  <c r="AK15" i="70"/>
  <c r="Y8" i="70"/>
  <c r="AE8" i="70"/>
  <c r="AD8" i="70"/>
  <c r="Z8" i="70"/>
  <c r="AG8" i="70"/>
  <c r="AJ8" i="70"/>
  <c r="AF8" i="70"/>
  <c r="AI8" i="70"/>
  <c r="AK17" i="70"/>
  <c r="AK16" i="70"/>
  <c r="AH8" i="70"/>
  <c r="AC8" i="70"/>
  <c r="AB8" i="70"/>
  <c r="AA8" i="70"/>
  <c r="BB9" i="10" l="1"/>
  <c r="BB7" i="10"/>
  <c r="BB6" i="10"/>
  <c r="BB10" i="10" l="1"/>
  <c r="I5197" i="7"/>
  <c r="I5196" i="7"/>
  <c r="I5195" i="7"/>
  <c r="I5194" i="7"/>
  <c r="I5193" i="7"/>
  <c r="I5192" i="7"/>
  <c r="I5191" i="7"/>
  <c r="I5190" i="7"/>
  <c r="I5189" i="7"/>
  <c r="I5188" i="7"/>
  <c r="I5187" i="7"/>
  <c r="I5186" i="7"/>
  <c r="I5185" i="7"/>
  <c r="I5184" i="7"/>
  <c r="I5183" i="7"/>
  <c r="I5182" i="7"/>
  <c r="I5181" i="7"/>
  <c r="I5180" i="7"/>
  <c r="I5179" i="7"/>
  <c r="I5178" i="7"/>
  <c r="I5177" i="7"/>
  <c r="I5176" i="7"/>
  <c r="I5175" i="7"/>
  <c r="I5174" i="7"/>
  <c r="I5173" i="7"/>
  <c r="I5172" i="7"/>
  <c r="I5171" i="7"/>
  <c r="I5170" i="7"/>
  <c r="I5169" i="7"/>
  <c r="I5168" i="7"/>
  <c r="I5167" i="7"/>
  <c r="I5166" i="7"/>
  <c r="I5165" i="7"/>
  <c r="I5164" i="7"/>
  <c r="I5163" i="7"/>
  <c r="I5162" i="7"/>
  <c r="I5161" i="7"/>
  <c r="I5160" i="7"/>
  <c r="I5159" i="7"/>
  <c r="I5158" i="7"/>
  <c r="I5157" i="7"/>
  <c r="I5156" i="7"/>
  <c r="I5155" i="7"/>
  <c r="I5154" i="7"/>
  <c r="I5153" i="7"/>
  <c r="I5152" i="7"/>
  <c r="I5151" i="7"/>
  <c r="I5150" i="7"/>
  <c r="I5149" i="7"/>
  <c r="I5148" i="7"/>
  <c r="I5147" i="7"/>
  <c r="I5146" i="7"/>
  <c r="I5145" i="7"/>
  <c r="I5144" i="7"/>
  <c r="I5143" i="7"/>
  <c r="I5142" i="7"/>
  <c r="I5141" i="7"/>
  <c r="I5140" i="7"/>
  <c r="I5139" i="7"/>
  <c r="I5138" i="7"/>
  <c r="I5137" i="7"/>
  <c r="I5136" i="7"/>
  <c r="I5135" i="7"/>
  <c r="I5134" i="7"/>
  <c r="I5133" i="7"/>
  <c r="I5132" i="7"/>
  <c r="I5131" i="7"/>
  <c r="I5130" i="7"/>
  <c r="I5129" i="7"/>
  <c r="I5128" i="7"/>
  <c r="I5127" i="7"/>
  <c r="I5126" i="7"/>
  <c r="I5125" i="7"/>
  <c r="I5124" i="7"/>
  <c r="I5123" i="7"/>
  <c r="I5122" i="7"/>
  <c r="I5121" i="7"/>
  <c r="I5120" i="7"/>
  <c r="I5119" i="7"/>
  <c r="I5118" i="7"/>
  <c r="I5117" i="7"/>
  <c r="I5116" i="7"/>
  <c r="I5115" i="7"/>
  <c r="I5114" i="7"/>
  <c r="I5113" i="7"/>
  <c r="I5112" i="7"/>
  <c r="I5111" i="7"/>
  <c r="I5110" i="7"/>
  <c r="I5109" i="7"/>
  <c r="I5108" i="7"/>
  <c r="I5107" i="7"/>
  <c r="I5106" i="7"/>
  <c r="I5105" i="7"/>
  <c r="I5104" i="7"/>
  <c r="I5103" i="7"/>
  <c r="I5102" i="7"/>
  <c r="I5101" i="7"/>
  <c r="I5100" i="7"/>
  <c r="I5099" i="7"/>
  <c r="I5098" i="7"/>
  <c r="I5097" i="7"/>
  <c r="I5096" i="7"/>
  <c r="I5095" i="7"/>
  <c r="I5094" i="7"/>
  <c r="I5093" i="7"/>
  <c r="I5092" i="7"/>
  <c r="I5091" i="7"/>
  <c r="I5090" i="7"/>
  <c r="I5089" i="7"/>
  <c r="I5088" i="7"/>
  <c r="I5087" i="7"/>
  <c r="I5086" i="7"/>
  <c r="I5085" i="7"/>
  <c r="I5084" i="7"/>
  <c r="I5083" i="7"/>
  <c r="I5082" i="7"/>
  <c r="I5081" i="7"/>
  <c r="I5080" i="7"/>
  <c r="I5079" i="7"/>
  <c r="I5078" i="7"/>
  <c r="I5077" i="7"/>
  <c r="I5076" i="7"/>
  <c r="I5075" i="7"/>
  <c r="I5074" i="7"/>
  <c r="I5073" i="7"/>
  <c r="I5072" i="7"/>
  <c r="I5071" i="7"/>
  <c r="I5070" i="7"/>
  <c r="I5069" i="7"/>
  <c r="I5068" i="7"/>
  <c r="I5067" i="7"/>
  <c r="I5066" i="7"/>
  <c r="I5065" i="7"/>
  <c r="I5064" i="7"/>
  <c r="I5063" i="7"/>
  <c r="I5062" i="7"/>
  <c r="I5061" i="7"/>
  <c r="I5060" i="7"/>
  <c r="I5059" i="7"/>
  <c r="I5058" i="7"/>
  <c r="I5057" i="7"/>
  <c r="I5056" i="7"/>
  <c r="I5055" i="7"/>
  <c r="I5054" i="7"/>
  <c r="I5053" i="7"/>
  <c r="I5052" i="7"/>
  <c r="I5051" i="7"/>
  <c r="I5050" i="7"/>
  <c r="I5049" i="7"/>
  <c r="I5048" i="7"/>
  <c r="I5047" i="7"/>
  <c r="I5046" i="7"/>
  <c r="I5045" i="7"/>
  <c r="I5044" i="7"/>
  <c r="I5043" i="7"/>
  <c r="I5042" i="7"/>
  <c r="I5041" i="7"/>
  <c r="I5040" i="7"/>
  <c r="I5039" i="7"/>
  <c r="I5038" i="7"/>
  <c r="I5037" i="7"/>
  <c r="I5036" i="7"/>
  <c r="I5035" i="7"/>
  <c r="I5034" i="7"/>
  <c r="I5033" i="7"/>
  <c r="I5032" i="7"/>
  <c r="I5031" i="7"/>
  <c r="I5030" i="7"/>
  <c r="I5029" i="7"/>
  <c r="I5028" i="7"/>
  <c r="I5027" i="7"/>
  <c r="I5026" i="7"/>
  <c r="I5025" i="7"/>
  <c r="I5024" i="7"/>
  <c r="I5023" i="7"/>
  <c r="I5022" i="7"/>
  <c r="I5021" i="7"/>
  <c r="I5020" i="7"/>
  <c r="I5019" i="7"/>
  <c r="I5018" i="7"/>
  <c r="I5017" i="7"/>
  <c r="I5016" i="7"/>
  <c r="I5015" i="7"/>
  <c r="I5014" i="7"/>
  <c r="I5013" i="7"/>
  <c r="I5012" i="7"/>
  <c r="I5011" i="7"/>
  <c r="I5010" i="7"/>
  <c r="I5009" i="7"/>
  <c r="I5008" i="7"/>
  <c r="I5007" i="7"/>
  <c r="I5006" i="7"/>
  <c r="I5005" i="7"/>
  <c r="I5004" i="7"/>
  <c r="I5003" i="7"/>
  <c r="I5002" i="7"/>
  <c r="I5001" i="7"/>
  <c r="I5000" i="7"/>
  <c r="I4999" i="7"/>
  <c r="I4998" i="7"/>
  <c r="I4997" i="7"/>
  <c r="I4996" i="7"/>
  <c r="I4995" i="7"/>
  <c r="I4994" i="7"/>
  <c r="I4993" i="7"/>
  <c r="I4992" i="7"/>
  <c r="I4991" i="7"/>
  <c r="I4990" i="7"/>
  <c r="I4989" i="7"/>
  <c r="I4988" i="7"/>
  <c r="I4987" i="7"/>
  <c r="I4986" i="7"/>
  <c r="I4985" i="7"/>
  <c r="I4984" i="7"/>
  <c r="I4983" i="7"/>
  <c r="I4982" i="7"/>
  <c r="I4981" i="7"/>
  <c r="I4980" i="7"/>
  <c r="I4979" i="7"/>
  <c r="I4978" i="7"/>
  <c r="I4977" i="7"/>
  <c r="I4976" i="7"/>
  <c r="I4975" i="7"/>
  <c r="I4974" i="7"/>
  <c r="I4973" i="7"/>
  <c r="I4972" i="7"/>
  <c r="I4971" i="7"/>
  <c r="I4970" i="7"/>
  <c r="I4969" i="7"/>
  <c r="I4968" i="7"/>
  <c r="I4967" i="7"/>
  <c r="I4966" i="7"/>
  <c r="I4965" i="7"/>
  <c r="I4964" i="7"/>
  <c r="I4963" i="7"/>
  <c r="I4962" i="7"/>
  <c r="I4961" i="7"/>
  <c r="I4960" i="7"/>
  <c r="I4959" i="7"/>
  <c r="I4958" i="7"/>
  <c r="I4957" i="7"/>
  <c r="I4956" i="7"/>
  <c r="I4955" i="7"/>
  <c r="I4954" i="7"/>
  <c r="I4953" i="7"/>
  <c r="I4952" i="7"/>
  <c r="I4951" i="7"/>
  <c r="I4950" i="7"/>
  <c r="I4949" i="7"/>
  <c r="I4948" i="7"/>
  <c r="I4947" i="7"/>
  <c r="I4946" i="7"/>
  <c r="I4945" i="7"/>
  <c r="I4944" i="7"/>
  <c r="I4943" i="7"/>
  <c r="I4942" i="7"/>
  <c r="I4941" i="7"/>
  <c r="I4940" i="7"/>
  <c r="I4939" i="7"/>
  <c r="I4938" i="7"/>
  <c r="I4937" i="7"/>
  <c r="I4936" i="7"/>
  <c r="I4935" i="7"/>
  <c r="I4934" i="7"/>
  <c r="I4933" i="7"/>
  <c r="I4932" i="7"/>
  <c r="I4931" i="7"/>
  <c r="I4930" i="7"/>
  <c r="I4929" i="7"/>
  <c r="I4928" i="7"/>
  <c r="I4927" i="7"/>
  <c r="I4926" i="7"/>
  <c r="I4925" i="7"/>
  <c r="I4924" i="7"/>
  <c r="I4923" i="7"/>
  <c r="I4922" i="7"/>
  <c r="I4921" i="7"/>
  <c r="I4920" i="7"/>
  <c r="I4919" i="7"/>
  <c r="I4918" i="7"/>
  <c r="I4917" i="7"/>
  <c r="I4916" i="7"/>
  <c r="I4915" i="7"/>
  <c r="I4914" i="7"/>
  <c r="I4913" i="7"/>
  <c r="I4912" i="7"/>
  <c r="I4911" i="7"/>
  <c r="I4910" i="7"/>
  <c r="I4909" i="7"/>
  <c r="I4908" i="7"/>
  <c r="I4907" i="7"/>
  <c r="I4906" i="7"/>
  <c r="I4905" i="7"/>
  <c r="I4904" i="7"/>
  <c r="I4903" i="7"/>
  <c r="I4902" i="7"/>
  <c r="I4901" i="7"/>
  <c r="I4900" i="7"/>
  <c r="I4899" i="7"/>
  <c r="I4898" i="7"/>
  <c r="I4897" i="7"/>
  <c r="I4896" i="7"/>
  <c r="I4895" i="7"/>
  <c r="I4894" i="7"/>
  <c r="I4893" i="7"/>
  <c r="I4892" i="7"/>
  <c r="I4891" i="7"/>
  <c r="I4890" i="7"/>
  <c r="I4889" i="7"/>
  <c r="I4888" i="7"/>
  <c r="I4887" i="7"/>
  <c r="I4886" i="7"/>
  <c r="I4885" i="7"/>
  <c r="I4884" i="7"/>
  <c r="I4883" i="7"/>
  <c r="I4882" i="7"/>
  <c r="I4881" i="7"/>
  <c r="I4880" i="7"/>
  <c r="I4879" i="7"/>
  <c r="I4878" i="7"/>
  <c r="I4877" i="7"/>
  <c r="I4876" i="7"/>
  <c r="I4875" i="7"/>
  <c r="I4874" i="7"/>
  <c r="I4873" i="7"/>
  <c r="I4872" i="7"/>
  <c r="I4871" i="7"/>
  <c r="I4870" i="7"/>
  <c r="I4869" i="7"/>
  <c r="I4868" i="7"/>
  <c r="I4867" i="7"/>
  <c r="I4866" i="7"/>
  <c r="I4865" i="7"/>
  <c r="I4864" i="7"/>
  <c r="I4863" i="7"/>
  <c r="I4862" i="7"/>
  <c r="I4861" i="7"/>
  <c r="I4860" i="7"/>
  <c r="I4859" i="7"/>
  <c r="I4858" i="7"/>
  <c r="I4857" i="7"/>
  <c r="I4856" i="7"/>
  <c r="I4855" i="7"/>
  <c r="I4854" i="7"/>
  <c r="I4853" i="7"/>
  <c r="I4852" i="7"/>
  <c r="I4851" i="7"/>
  <c r="I4850" i="7"/>
  <c r="I4849" i="7"/>
  <c r="I4848" i="7"/>
  <c r="I4847" i="7"/>
  <c r="I4846" i="7"/>
  <c r="I4845" i="7"/>
  <c r="I4844" i="7"/>
  <c r="I4843" i="7"/>
  <c r="I4842" i="7"/>
  <c r="I4841" i="7"/>
  <c r="I4840" i="7"/>
  <c r="I4839" i="7"/>
  <c r="I4838" i="7"/>
  <c r="I4837" i="7"/>
  <c r="I4836" i="7"/>
  <c r="I4835" i="7"/>
  <c r="I4834" i="7"/>
  <c r="I4833" i="7"/>
  <c r="I4832" i="7"/>
  <c r="I4831" i="7"/>
  <c r="I4830" i="7"/>
  <c r="I4829" i="7"/>
  <c r="I4828" i="7"/>
  <c r="I4827" i="7"/>
  <c r="I4826" i="7"/>
  <c r="I4825" i="7"/>
  <c r="I4824" i="7"/>
  <c r="I4823" i="7"/>
  <c r="I4822" i="7"/>
  <c r="I4821" i="7"/>
  <c r="I4820" i="7"/>
  <c r="I4819" i="7"/>
  <c r="I4818" i="7"/>
  <c r="I4817" i="7"/>
  <c r="I4816" i="7"/>
  <c r="I4815" i="7"/>
  <c r="I4814" i="7"/>
  <c r="I4813" i="7"/>
  <c r="I4812" i="7"/>
  <c r="I4811" i="7"/>
  <c r="I4810" i="7"/>
  <c r="I4809" i="7"/>
  <c r="I4808" i="7"/>
  <c r="I4807" i="7"/>
  <c r="I4806" i="7"/>
  <c r="I4805" i="7"/>
  <c r="I4804" i="7"/>
  <c r="I4803" i="7"/>
  <c r="I4802" i="7"/>
  <c r="I4801" i="7"/>
  <c r="I4475" i="7"/>
  <c r="I4474" i="7"/>
  <c r="I4473" i="7"/>
  <c r="I4472" i="7"/>
  <c r="I4471" i="7"/>
  <c r="I4470" i="7"/>
  <c r="I4469" i="7"/>
  <c r="I4468" i="7"/>
  <c r="I4467" i="7"/>
  <c r="I4466" i="7"/>
  <c r="I4465" i="7"/>
  <c r="I4464" i="7"/>
  <c r="I4463" i="7"/>
  <c r="I4462" i="7"/>
  <c r="I4461" i="7"/>
  <c r="I4460" i="7"/>
  <c r="I4459" i="7"/>
  <c r="I4458" i="7"/>
  <c r="I4457" i="7"/>
  <c r="I4456" i="7"/>
  <c r="I4455" i="7"/>
  <c r="I4454" i="7"/>
  <c r="I4453" i="7"/>
  <c r="I4452" i="7"/>
  <c r="I4451" i="7"/>
  <c r="I4450" i="7"/>
  <c r="I4449" i="7"/>
  <c r="I4448" i="7"/>
  <c r="I4447" i="7"/>
  <c r="I4446" i="7"/>
  <c r="I4445" i="7"/>
  <c r="I4444" i="7"/>
  <c r="I4443" i="7"/>
  <c r="I4442" i="7"/>
  <c r="I4441" i="7"/>
  <c r="I4440" i="7"/>
  <c r="I4439" i="7"/>
  <c r="I4438" i="7"/>
  <c r="I4437" i="7"/>
  <c r="I4436" i="7"/>
  <c r="I4435" i="7"/>
  <c r="I4434" i="7"/>
  <c r="I4433" i="7"/>
  <c r="I4432" i="7"/>
  <c r="I4431" i="7"/>
  <c r="I4430" i="7"/>
  <c r="I4429" i="7"/>
  <c r="I4428" i="7"/>
  <c r="I4427" i="7"/>
  <c r="I4426" i="7"/>
  <c r="I4425" i="7"/>
  <c r="I4424" i="7"/>
  <c r="I4423" i="7"/>
  <c r="I4422" i="7"/>
  <c r="I4421" i="7"/>
  <c r="I4420" i="7"/>
  <c r="I4419" i="7"/>
  <c r="I4418" i="7"/>
  <c r="I4417" i="7"/>
  <c r="I4416" i="7"/>
  <c r="I4415" i="7"/>
  <c r="I4414" i="7"/>
  <c r="I4413" i="7"/>
  <c r="I4412" i="7"/>
  <c r="I4411" i="7"/>
  <c r="I4410" i="7"/>
  <c r="I4409" i="7"/>
  <c r="I4408" i="7"/>
  <c r="I4407" i="7"/>
  <c r="I4406" i="7"/>
  <c r="I4405" i="7"/>
  <c r="I4404" i="7"/>
  <c r="I4403" i="7"/>
  <c r="I4402" i="7"/>
  <c r="I4401" i="7"/>
  <c r="I4400" i="7"/>
  <c r="I4399" i="7"/>
  <c r="I4398" i="7"/>
  <c r="I4397" i="7"/>
  <c r="I4396" i="7"/>
  <c r="I4395" i="7"/>
  <c r="I4394" i="7"/>
  <c r="I4393" i="7"/>
  <c r="I4392" i="7"/>
  <c r="I4391" i="7"/>
  <c r="I4390" i="7"/>
  <c r="I4389" i="7"/>
  <c r="I4388" i="7"/>
  <c r="I4387" i="7"/>
  <c r="I4386" i="7"/>
  <c r="I4385" i="7"/>
  <c r="I4384" i="7"/>
  <c r="I4383" i="7"/>
  <c r="I4382" i="7"/>
  <c r="I4381" i="7"/>
  <c r="I4380" i="7"/>
  <c r="I4379" i="7"/>
  <c r="I4378" i="7"/>
  <c r="I4377" i="7"/>
  <c r="I4376" i="7"/>
  <c r="I4375" i="7"/>
  <c r="I4374" i="7"/>
  <c r="I4373" i="7"/>
  <c r="I4372" i="7"/>
  <c r="I4371" i="7"/>
  <c r="I4370" i="7"/>
  <c r="I4369" i="7"/>
  <c r="I4368" i="7"/>
  <c r="I4367" i="7"/>
  <c r="I4366" i="7"/>
  <c r="I4365" i="7"/>
  <c r="I4364" i="7"/>
  <c r="I4363" i="7"/>
  <c r="I4362" i="7"/>
  <c r="I4361" i="7"/>
  <c r="I4360" i="7"/>
  <c r="I4359" i="7"/>
  <c r="I4358" i="7"/>
  <c r="I4357" i="7"/>
  <c r="I4356" i="7"/>
  <c r="I4355" i="7"/>
  <c r="I4354" i="7"/>
  <c r="I4353" i="7"/>
  <c r="I4352" i="7"/>
  <c r="I4351" i="7"/>
  <c r="I4350" i="7"/>
  <c r="I4349" i="7"/>
  <c r="I4348" i="7"/>
  <c r="I4347" i="7"/>
  <c r="I4346" i="7"/>
  <c r="I4345" i="7"/>
  <c r="I4344" i="7"/>
  <c r="I4343" i="7"/>
  <c r="I4342" i="7"/>
  <c r="I4341" i="7"/>
  <c r="I4340" i="7"/>
  <c r="I4339" i="7"/>
  <c r="I4338" i="7"/>
  <c r="I4337" i="7"/>
  <c r="I4336" i="7"/>
  <c r="I4335" i="7"/>
  <c r="I4334" i="7"/>
  <c r="I4333" i="7"/>
  <c r="I4332" i="7"/>
  <c r="I4331" i="7"/>
  <c r="I4330" i="7"/>
  <c r="I4329" i="7"/>
  <c r="I4328" i="7"/>
  <c r="I4327" i="7"/>
  <c r="I4326" i="7"/>
  <c r="I4325" i="7"/>
  <c r="I4324" i="7"/>
  <c r="I4323" i="7"/>
  <c r="I4322" i="7"/>
  <c r="I4321" i="7"/>
  <c r="I4320" i="7"/>
  <c r="I4319" i="7"/>
  <c r="I4318" i="7"/>
  <c r="I4317" i="7"/>
  <c r="I4316" i="7"/>
  <c r="I4315" i="7"/>
  <c r="I4314" i="7"/>
  <c r="I4313" i="7"/>
  <c r="I4312" i="7"/>
  <c r="I4311" i="7"/>
  <c r="I4310" i="7"/>
  <c r="I4309" i="7"/>
  <c r="I4308" i="7"/>
  <c r="I4307" i="7"/>
  <c r="I4306" i="7"/>
  <c r="I4305" i="7"/>
  <c r="I4304" i="7"/>
  <c r="I4303" i="7"/>
  <c r="I4302" i="7"/>
  <c r="I4301" i="7"/>
  <c r="I4300" i="7"/>
  <c r="I4299" i="7"/>
  <c r="I4298" i="7"/>
  <c r="I4297" i="7"/>
  <c r="I4296" i="7"/>
  <c r="I4295" i="7"/>
  <c r="I4294" i="7"/>
  <c r="I4293" i="7"/>
  <c r="I4292" i="7"/>
  <c r="I4291" i="7"/>
  <c r="I4290" i="7"/>
  <c r="I4289" i="7"/>
  <c r="I4288" i="7"/>
  <c r="I4287" i="7"/>
  <c r="I4286" i="7"/>
  <c r="I4285" i="7"/>
  <c r="I4284" i="7"/>
  <c r="I4283" i="7"/>
  <c r="I4282" i="7"/>
  <c r="I4281" i="7"/>
  <c r="I4280" i="7"/>
  <c r="I4279" i="7"/>
  <c r="I4278" i="7"/>
  <c r="I4277" i="7"/>
  <c r="I4276" i="7"/>
  <c r="I4275" i="7"/>
  <c r="I4274" i="7"/>
  <c r="I4273" i="7"/>
  <c r="I4272" i="7"/>
  <c r="I4271" i="7"/>
  <c r="I4270" i="7"/>
  <c r="I4269" i="7"/>
  <c r="I4268" i="7"/>
  <c r="I4267" i="7"/>
  <c r="I4266" i="7"/>
  <c r="I4265" i="7"/>
  <c r="I4264" i="7"/>
  <c r="I4263" i="7"/>
  <c r="I4262" i="7"/>
  <c r="I4261" i="7"/>
  <c r="I4260" i="7"/>
  <c r="I4259" i="7"/>
  <c r="I4258" i="7"/>
  <c r="I4257" i="7"/>
  <c r="I4256" i="7"/>
  <c r="I4255" i="7"/>
  <c r="I4254" i="7"/>
  <c r="I4253" i="7"/>
  <c r="I4252" i="7"/>
  <c r="I4251" i="7"/>
  <c r="I4250" i="7"/>
  <c r="I4249" i="7"/>
  <c r="I4248" i="7"/>
  <c r="I4247" i="7"/>
  <c r="I4246" i="7"/>
  <c r="I4245" i="7"/>
  <c r="I4244" i="7"/>
  <c r="I4243" i="7"/>
  <c r="I4242" i="7"/>
  <c r="I4241" i="7"/>
  <c r="I4240" i="7"/>
  <c r="I4239" i="7"/>
  <c r="I4238" i="7"/>
  <c r="I4237" i="7"/>
  <c r="I4236" i="7"/>
  <c r="I4235" i="7"/>
  <c r="I4234" i="7"/>
  <c r="I4233" i="7"/>
  <c r="I4232" i="7"/>
  <c r="I4231" i="7"/>
  <c r="I4230" i="7"/>
  <c r="I4229" i="7"/>
  <c r="I4228" i="7"/>
  <c r="I4227" i="7"/>
  <c r="I4226" i="7"/>
  <c r="I4225" i="7"/>
  <c r="I4224" i="7"/>
  <c r="I4223" i="7"/>
  <c r="I4222" i="7"/>
  <c r="I4221" i="7"/>
  <c r="I4220" i="7"/>
  <c r="I4219" i="7"/>
  <c r="I4218" i="7"/>
  <c r="I4217" i="7"/>
  <c r="I4216" i="7"/>
  <c r="I4215" i="7"/>
  <c r="I4214" i="7"/>
  <c r="I4213" i="7"/>
  <c r="I4212" i="7"/>
  <c r="I4211" i="7"/>
  <c r="I4210" i="7"/>
  <c r="I4209" i="7"/>
  <c r="I4208" i="7"/>
  <c r="I4207" i="7"/>
  <c r="I4206" i="7"/>
  <c r="I4205" i="7"/>
  <c r="I4204" i="7"/>
  <c r="I4203" i="7"/>
  <c r="I4202" i="7"/>
  <c r="I4201" i="7"/>
  <c r="I4200" i="7"/>
  <c r="I4199" i="7"/>
  <c r="I4198" i="7"/>
  <c r="I4197" i="7"/>
  <c r="I4196" i="7"/>
  <c r="I4195" i="7"/>
  <c r="I4194" i="7"/>
  <c r="I4193" i="7"/>
  <c r="I4192" i="7"/>
  <c r="I4191" i="7"/>
  <c r="I4190" i="7"/>
  <c r="I4189" i="7"/>
  <c r="I4188" i="7"/>
  <c r="I4187" i="7"/>
  <c r="I4186" i="7"/>
  <c r="I4185" i="7"/>
  <c r="I4184" i="7"/>
  <c r="I4183" i="7"/>
  <c r="I4182" i="7"/>
  <c r="I4181" i="7"/>
  <c r="I4180" i="7"/>
  <c r="I4179" i="7"/>
  <c r="I4178" i="7"/>
  <c r="I4177" i="7"/>
  <c r="I4176" i="7"/>
  <c r="I4175" i="7"/>
  <c r="I4174" i="7"/>
  <c r="I4173" i="7"/>
  <c r="I4172" i="7"/>
  <c r="I4171" i="7"/>
  <c r="I4170" i="7"/>
  <c r="I4169" i="7"/>
  <c r="I4168" i="7"/>
  <c r="I4167" i="7"/>
  <c r="I4166" i="7"/>
  <c r="I4165" i="7"/>
  <c r="I4164" i="7"/>
  <c r="I4163" i="7"/>
  <c r="I4162" i="7"/>
  <c r="I4161" i="7"/>
  <c r="I4160" i="7"/>
  <c r="I4159" i="7"/>
  <c r="I4158" i="7"/>
  <c r="I4157" i="7"/>
  <c r="I4156" i="7"/>
  <c r="I4155" i="7"/>
  <c r="I4154" i="7"/>
  <c r="I4153" i="7"/>
  <c r="I4152" i="7"/>
  <c r="I4151" i="7"/>
  <c r="I4150" i="7"/>
  <c r="I4149" i="7"/>
  <c r="I4148" i="7"/>
  <c r="I4147" i="7"/>
  <c r="I4146" i="7"/>
  <c r="I4145" i="7"/>
  <c r="I4144" i="7"/>
  <c r="I4143" i="7"/>
  <c r="I4142" i="7"/>
  <c r="I4141" i="7"/>
  <c r="I4140" i="7"/>
  <c r="I4139" i="7"/>
  <c r="I4138" i="7"/>
  <c r="I4137" i="7"/>
  <c r="I4136" i="7"/>
  <c r="I4135" i="7"/>
  <c r="I4134" i="7"/>
  <c r="I4133" i="7"/>
  <c r="I4132" i="7"/>
  <c r="I4131" i="7"/>
  <c r="I4130" i="7"/>
  <c r="I4129" i="7"/>
  <c r="I4128" i="7"/>
  <c r="I4127" i="7"/>
  <c r="I4126" i="7"/>
  <c r="I4125" i="7"/>
  <c r="I4124" i="7"/>
  <c r="I4123" i="7"/>
  <c r="I4122" i="7"/>
  <c r="I4121" i="7"/>
  <c r="I4120" i="7"/>
  <c r="I4119" i="7"/>
  <c r="I4118" i="7"/>
  <c r="I4117" i="7"/>
  <c r="I4116" i="7"/>
  <c r="I4115" i="7"/>
  <c r="I4114" i="7"/>
  <c r="I4113" i="7"/>
  <c r="I4112" i="7"/>
  <c r="I4111" i="7"/>
  <c r="I4110" i="7"/>
  <c r="I4109" i="7"/>
  <c r="I4108" i="7"/>
  <c r="I4107" i="7"/>
  <c r="I4106" i="7"/>
  <c r="I4105" i="7"/>
  <c r="I4104" i="7"/>
  <c r="I4103" i="7"/>
  <c r="I4102" i="7"/>
  <c r="I4101" i="7"/>
  <c r="I4100" i="7"/>
  <c r="I4099" i="7"/>
  <c r="I4098" i="7"/>
  <c r="I4097" i="7"/>
  <c r="I4096" i="7"/>
  <c r="I4095" i="7"/>
  <c r="I4094" i="7"/>
  <c r="I4093" i="7"/>
  <c r="I4092" i="7"/>
  <c r="I4091" i="7"/>
  <c r="I4090" i="7"/>
  <c r="I4089" i="7"/>
  <c r="I4088" i="7"/>
  <c r="I4087" i="7"/>
  <c r="I4086" i="7"/>
  <c r="I4085" i="7"/>
  <c r="I4084" i="7"/>
  <c r="I4083" i="7"/>
  <c r="I4082" i="7"/>
  <c r="I4081" i="7"/>
  <c r="I4080" i="7"/>
  <c r="I4079" i="7"/>
  <c r="I4078" i="7"/>
  <c r="I4077" i="7"/>
  <c r="I4076" i="7"/>
  <c r="I4075" i="7"/>
  <c r="I4074" i="7"/>
  <c r="I4073" i="7"/>
  <c r="I4072" i="7"/>
  <c r="I4071" i="7"/>
  <c r="I4070" i="7"/>
  <c r="I4069" i="7"/>
  <c r="I4068" i="7"/>
  <c r="I4067" i="7"/>
  <c r="I4066" i="7"/>
  <c r="I4065" i="7"/>
  <c r="I4064" i="7"/>
  <c r="I4063" i="7"/>
  <c r="I4062" i="7"/>
  <c r="I4061" i="7"/>
  <c r="I4060" i="7"/>
  <c r="I4059" i="7"/>
  <c r="I4058" i="7"/>
  <c r="I4057" i="7"/>
  <c r="I4056" i="7"/>
  <c r="I4055" i="7"/>
  <c r="I4054" i="7"/>
  <c r="I4053" i="7"/>
  <c r="I4052" i="7"/>
  <c r="I4051" i="7"/>
  <c r="I4050" i="7"/>
  <c r="I4049" i="7"/>
  <c r="I4048" i="7"/>
  <c r="I4047" i="7"/>
  <c r="I4046" i="7"/>
  <c r="I4045" i="7"/>
  <c r="I4044" i="7"/>
  <c r="I4043" i="7"/>
  <c r="I4042" i="7"/>
  <c r="I4041" i="7"/>
  <c r="I4040" i="7"/>
  <c r="I4039" i="7"/>
  <c r="I4038" i="7"/>
  <c r="I4037" i="7"/>
  <c r="I4036" i="7"/>
  <c r="I4035" i="7"/>
  <c r="I4034" i="7"/>
  <c r="I4033" i="7"/>
  <c r="I4032" i="7"/>
  <c r="I4031" i="7"/>
  <c r="I4030" i="7"/>
  <c r="I4029" i="7"/>
  <c r="I4028" i="7"/>
  <c r="I4027" i="7"/>
  <c r="I4026" i="7"/>
  <c r="I4025" i="7"/>
  <c r="I4024" i="7"/>
  <c r="I4023" i="7"/>
  <c r="I4022" i="7"/>
  <c r="I4021" i="7"/>
  <c r="I4020" i="7"/>
  <c r="I4019" i="7"/>
  <c r="I4018" i="7"/>
  <c r="I4017" i="7"/>
  <c r="I4016" i="7"/>
  <c r="I4015" i="7"/>
  <c r="I4014" i="7"/>
  <c r="I4013" i="7"/>
  <c r="I4012" i="7"/>
  <c r="I4011" i="7"/>
  <c r="I4010" i="7"/>
  <c r="I4009" i="7"/>
  <c r="I4008" i="7"/>
  <c r="I4007" i="7"/>
  <c r="I4006" i="7"/>
  <c r="I4005" i="7"/>
  <c r="I4004" i="7"/>
  <c r="I4003" i="7"/>
  <c r="I4002" i="7"/>
  <c r="I4001" i="7"/>
  <c r="I4000" i="7"/>
  <c r="I3999" i="7"/>
  <c r="I3998" i="7"/>
  <c r="I3997" i="7"/>
  <c r="I3996" i="7"/>
  <c r="I3995" i="7"/>
  <c r="I3994" i="7"/>
  <c r="I3993" i="7"/>
  <c r="I3992" i="7"/>
  <c r="I3991" i="7"/>
  <c r="I3990" i="7"/>
  <c r="I3989" i="7"/>
  <c r="I3988" i="7"/>
  <c r="I3987" i="7"/>
  <c r="I3986" i="7"/>
  <c r="I3985" i="7"/>
  <c r="I3984" i="7"/>
  <c r="I3983" i="7"/>
  <c r="I3982" i="7"/>
  <c r="I3981" i="7"/>
  <c r="I3980" i="7"/>
  <c r="I3979" i="7"/>
  <c r="I3978" i="7"/>
  <c r="I3977" i="7"/>
  <c r="I3976" i="7"/>
  <c r="I3975" i="7"/>
  <c r="I3974" i="7"/>
  <c r="I3973" i="7"/>
  <c r="I3972" i="7"/>
  <c r="I3971" i="7"/>
  <c r="I3970" i="7"/>
  <c r="I3969" i="7"/>
  <c r="I3968" i="7"/>
  <c r="I3967" i="7"/>
  <c r="I3966" i="7"/>
  <c r="I3965" i="7"/>
  <c r="I3964" i="7"/>
  <c r="I3963" i="7"/>
  <c r="I3962" i="7"/>
  <c r="I3961" i="7"/>
  <c r="I3960" i="7"/>
  <c r="I3959" i="7"/>
  <c r="I3958" i="7"/>
  <c r="I3957" i="7"/>
  <c r="I3956" i="7"/>
  <c r="I3955" i="7"/>
  <c r="I3954" i="7"/>
  <c r="I3953" i="7"/>
  <c r="I3952" i="7"/>
  <c r="I3951" i="7"/>
  <c r="I3950" i="7"/>
  <c r="I3949" i="7"/>
  <c r="I3948" i="7"/>
  <c r="I3947" i="7"/>
  <c r="I3946" i="7"/>
  <c r="I3945" i="7"/>
  <c r="I3944" i="7"/>
  <c r="I3943" i="7"/>
  <c r="I3942" i="7"/>
  <c r="I3941" i="7"/>
  <c r="I3940" i="7"/>
  <c r="I3939" i="7"/>
  <c r="I3938" i="7"/>
  <c r="I3937" i="7"/>
  <c r="I3936" i="7"/>
  <c r="I3935" i="7"/>
  <c r="I3934" i="7"/>
  <c r="I3933" i="7"/>
  <c r="I3932" i="7"/>
  <c r="I3931" i="7"/>
  <c r="I3930" i="7"/>
  <c r="I3929" i="7"/>
  <c r="I3928" i="7"/>
  <c r="I3927" i="7"/>
  <c r="I3926" i="7"/>
  <c r="I3925" i="7"/>
  <c r="I3924" i="7"/>
  <c r="I3923" i="7"/>
  <c r="I3922" i="7"/>
  <c r="I3921" i="7"/>
  <c r="I3920" i="7"/>
  <c r="I3919" i="7"/>
  <c r="I3918" i="7"/>
  <c r="I3917" i="7"/>
  <c r="I3916" i="7"/>
  <c r="I3915" i="7"/>
  <c r="I3914" i="7"/>
  <c r="I3913" i="7"/>
  <c r="I3912" i="7"/>
  <c r="I3911" i="7"/>
  <c r="I3910" i="7"/>
  <c r="I3909" i="7"/>
  <c r="I3908" i="7"/>
  <c r="I3907" i="7"/>
  <c r="I3906" i="7"/>
  <c r="I3905" i="7"/>
  <c r="I3904" i="7"/>
  <c r="I3903" i="7"/>
  <c r="I3902" i="7"/>
  <c r="I3901" i="7"/>
  <c r="I3900" i="7"/>
  <c r="I3899" i="7"/>
  <c r="I3898" i="7"/>
  <c r="I3897" i="7"/>
  <c r="I3896" i="7"/>
  <c r="I3895" i="7"/>
  <c r="I3894" i="7"/>
  <c r="I3893" i="7"/>
  <c r="I3892" i="7"/>
  <c r="I3891" i="7"/>
  <c r="I3890" i="7"/>
  <c r="I3889" i="7"/>
  <c r="I3888" i="7"/>
  <c r="I3887" i="7"/>
  <c r="I3886" i="7"/>
  <c r="I3885" i="7"/>
  <c r="I3884" i="7"/>
  <c r="I3883" i="7"/>
  <c r="I3882" i="7"/>
  <c r="I3881" i="7"/>
  <c r="I3880" i="7"/>
  <c r="I3879" i="7"/>
  <c r="I3878" i="7"/>
  <c r="I3877" i="7"/>
  <c r="I3876" i="7"/>
  <c r="I3875" i="7"/>
  <c r="I3874" i="7"/>
  <c r="I3873" i="7"/>
  <c r="I3872" i="7"/>
  <c r="I3871" i="7"/>
  <c r="I3870" i="7"/>
  <c r="I3869" i="7"/>
  <c r="I3868" i="7"/>
  <c r="I3867" i="7"/>
  <c r="I3866" i="7"/>
  <c r="I3865" i="7"/>
  <c r="I3864" i="7"/>
  <c r="I3863" i="7"/>
  <c r="I3862" i="7"/>
  <c r="I3861" i="7"/>
  <c r="I3860" i="7"/>
  <c r="I3859" i="7"/>
  <c r="I3858" i="7"/>
  <c r="I3857" i="7"/>
  <c r="I3856" i="7"/>
  <c r="I3855" i="7"/>
  <c r="I3854" i="7"/>
  <c r="I3853" i="7"/>
  <c r="I3852" i="7"/>
  <c r="I3851" i="7"/>
  <c r="I3850" i="7"/>
  <c r="I3849" i="7"/>
  <c r="I3848" i="7"/>
  <c r="I3847" i="7"/>
  <c r="I3846" i="7"/>
  <c r="I3845" i="7"/>
  <c r="I3844" i="7"/>
  <c r="I3843" i="7"/>
  <c r="I3842" i="7"/>
  <c r="I3841" i="7"/>
  <c r="I3840" i="7"/>
  <c r="I3839" i="7"/>
  <c r="I3838" i="7"/>
  <c r="I3837" i="7"/>
  <c r="I3836" i="7"/>
  <c r="I3835" i="7"/>
  <c r="I3834" i="7"/>
  <c r="I3833" i="7"/>
  <c r="I3832" i="7"/>
  <c r="I3831" i="7"/>
  <c r="I3830" i="7"/>
  <c r="I3829" i="7"/>
  <c r="I3828" i="7"/>
  <c r="I3827" i="7"/>
  <c r="I3826" i="7"/>
  <c r="I3825" i="7"/>
  <c r="I3824" i="7"/>
  <c r="I3823" i="7"/>
  <c r="I3822" i="7"/>
  <c r="I3821" i="7"/>
  <c r="I3820" i="7"/>
  <c r="I3819" i="7"/>
  <c r="I3818" i="7"/>
  <c r="I3817" i="7"/>
  <c r="I3816" i="7"/>
  <c r="I3815" i="7"/>
  <c r="I3814" i="7"/>
  <c r="I3813" i="7"/>
  <c r="I3812" i="7"/>
  <c r="I3811" i="7"/>
  <c r="I3810" i="7"/>
  <c r="I3809" i="7"/>
  <c r="I3808" i="7"/>
  <c r="I3807" i="7"/>
  <c r="I3806" i="7"/>
  <c r="I3805" i="7"/>
  <c r="I3804" i="7"/>
  <c r="I3803" i="7"/>
  <c r="I3802" i="7"/>
  <c r="I3801" i="7"/>
  <c r="I3800" i="7"/>
  <c r="I3799" i="7"/>
  <c r="I3798" i="7"/>
  <c r="I3797" i="7"/>
  <c r="I3796" i="7"/>
  <c r="I3795" i="7"/>
  <c r="I3794" i="7"/>
  <c r="I3793" i="7"/>
  <c r="I3792" i="7"/>
  <c r="I3791" i="7"/>
  <c r="I3790" i="7"/>
  <c r="I3789" i="7"/>
  <c r="I3788" i="7"/>
  <c r="I3787" i="7"/>
  <c r="I3786" i="7"/>
  <c r="I3785" i="7"/>
  <c r="I3784" i="7"/>
  <c r="I3783" i="7"/>
  <c r="I3782" i="7"/>
  <c r="I3781" i="7"/>
  <c r="I3780" i="7"/>
  <c r="I3779" i="7"/>
  <c r="I3778" i="7"/>
  <c r="I3777" i="7"/>
  <c r="I3776" i="7"/>
  <c r="I3775" i="7"/>
  <c r="I3774" i="7"/>
  <c r="I3773" i="7"/>
  <c r="I3772" i="7"/>
  <c r="I3771" i="7"/>
  <c r="I3770" i="7"/>
  <c r="I3769" i="7"/>
  <c r="I3768" i="7"/>
  <c r="I3767" i="7"/>
  <c r="I3766" i="7"/>
  <c r="I3765" i="7"/>
  <c r="I3764" i="7"/>
  <c r="I3763" i="7"/>
  <c r="I3762" i="7"/>
  <c r="I3761" i="7"/>
  <c r="I3760" i="7"/>
  <c r="I3759" i="7"/>
  <c r="I3758" i="7"/>
  <c r="I3757" i="7"/>
  <c r="I3756" i="7"/>
  <c r="I3755" i="7"/>
  <c r="I3754" i="7"/>
  <c r="I3753" i="7"/>
  <c r="I3752" i="7"/>
  <c r="I3751" i="7"/>
  <c r="I3750" i="7"/>
  <c r="I3749" i="7"/>
  <c r="I3748" i="7"/>
  <c r="I3747" i="7"/>
  <c r="I3746" i="7"/>
  <c r="I3745" i="7"/>
  <c r="I3744" i="7"/>
  <c r="I3743" i="7"/>
  <c r="I3742" i="7"/>
  <c r="I3741" i="7"/>
  <c r="I3740" i="7"/>
  <c r="I3739" i="7"/>
  <c r="I3738" i="7"/>
  <c r="I3737" i="7"/>
  <c r="I3736" i="7"/>
  <c r="I3735" i="7"/>
  <c r="I3734" i="7"/>
  <c r="I3733" i="7"/>
  <c r="I3732" i="7"/>
  <c r="I3731" i="7"/>
  <c r="I3730" i="7"/>
  <c r="I3729" i="7"/>
  <c r="I3728" i="7"/>
  <c r="I3727" i="7"/>
  <c r="I3726" i="7"/>
  <c r="I3725" i="7"/>
  <c r="I3724" i="7"/>
  <c r="I3723" i="7"/>
  <c r="I3722" i="7"/>
  <c r="I3721" i="7"/>
  <c r="I3720" i="7"/>
  <c r="I3719" i="7"/>
  <c r="I3718" i="7"/>
  <c r="I3717" i="7"/>
  <c r="I3716" i="7"/>
  <c r="I3715" i="7"/>
  <c r="I3714" i="7"/>
  <c r="I3713" i="7"/>
  <c r="I3712" i="7"/>
  <c r="I3711" i="7"/>
  <c r="I3710" i="7"/>
  <c r="I3709" i="7"/>
  <c r="I3708" i="7"/>
  <c r="I3707" i="7"/>
  <c r="I3706" i="7"/>
  <c r="I3705" i="7"/>
  <c r="I3704" i="7"/>
  <c r="I3703" i="7"/>
  <c r="I3702" i="7"/>
  <c r="I3701" i="7"/>
  <c r="I3700" i="7"/>
  <c r="I3699" i="7"/>
  <c r="I3698" i="7"/>
  <c r="I3697" i="7"/>
  <c r="I3696" i="7"/>
  <c r="I3695" i="7"/>
  <c r="I3694" i="7"/>
  <c r="I3693" i="7"/>
  <c r="I3692" i="7"/>
  <c r="I3691" i="7"/>
  <c r="I3690" i="7"/>
  <c r="I3689" i="7"/>
  <c r="I3688" i="7"/>
  <c r="I3687" i="7"/>
  <c r="I3686" i="7"/>
  <c r="I3685" i="7"/>
  <c r="I3684" i="7"/>
  <c r="I3683" i="7"/>
  <c r="I3682" i="7"/>
  <c r="I3681" i="7"/>
  <c r="I3680" i="7"/>
  <c r="I3679" i="7"/>
  <c r="I3678" i="7"/>
  <c r="I3677" i="7"/>
  <c r="I3676" i="7"/>
  <c r="I3675" i="7"/>
  <c r="I3674" i="7"/>
  <c r="I3673" i="7"/>
  <c r="I3672" i="7"/>
  <c r="I3671" i="7"/>
  <c r="I3670" i="7"/>
  <c r="I3669" i="7"/>
  <c r="I3668" i="7"/>
  <c r="I3667" i="7"/>
  <c r="I3666" i="7"/>
  <c r="I3665" i="7"/>
  <c r="I3664" i="7"/>
  <c r="I3663" i="7"/>
  <c r="I3662" i="7"/>
  <c r="I3661" i="7"/>
  <c r="I3660" i="7"/>
  <c r="I3659" i="7"/>
  <c r="I3658" i="7"/>
  <c r="I3657" i="7"/>
  <c r="I3656" i="7"/>
  <c r="I3655" i="7"/>
  <c r="I3654" i="7"/>
  <c r="I3653" i="7"/>
  <c r="I3652" i="7"/>
  <c r="I3651" i="7"/>
  <c r="I3650" i="7"/>
  <c r="I3649" i="7"/>
  <c r="I3648" i="7"/>
  <c r="I3647" i="7"/>
  <c r="I3646" i="7"/>
  <c r="I3645" i="7"/>
  <c r="I3644" i="7"/>
  <c r="I3643" i="7"/>
  <c r="I3642" i="7"/>
  <c r="I3641" i="7"/>
  <c r="I3640" i="7"/>
  <c r="I3639" i="7"/>
  <c r="I3638" i="7"/>
  <c r="I3637" i="7"/>
  <c r="I3636" i="7"/>
  <c r="I3635" i="7"/>
  <c r="I3634" i="7"/>
  <c r="I3633" i="7"/>
  <c r="I3632" i="7"/>
  <c r="I3631" i="7"/>
  <c r="I3630" i="7"/>
  <c r="I3629" i="7"/>
  <c r="I3628" i="7"/>
  <c r="I3627" i="7"/>
  <c r="I3626" i="7"/>
  <c r="I3625" i="7"/>
  <c r="I3624" i="7"/>
  <c r="I3623" i="7"/>
  <c r="I3622" i="7"/>
  <c r="I3621" i="7"/>
  <c r="I3620" i="7"/>
  <c r="I3619" i="7"/>
  <c r="I3618" i="7"/>
  <c r="I3617" i="7"/>
  <c r="I3616" i="7"/>
  <c r="I3615" i="7"/>
  <c r="I3614" i="7"/>
  <c r="I3613" i="7"/>
  <c r="I3612" i="7"/>
  <c r="I3611" i="7"/>
  <c r="I3610" i="7"/>
  <c r="I3609" i="7"/>
  <c r="I3608" i="7"/>
  <c r="I3607" i="7"/>
  <c r="J2694" i="7"/>
  <c r="J2693" i="7"/>
  <c r="J2692" i="7"/>
  <c r="J2691" i="7"/>
  <c r="J2690" i="7"/>
  <c r="J2689" i="7"/>
  <c r="J2688" i="7"/>
  <c r="J2687" i="7"/>
  <c r="J2686" i="7"/>
  <c r="J2685" i="7"/>
  <c r="J2684" i="7"/>
  <c r="J2683" i="7"/>
  <c r="J2682" i="7"/>
  <c r="J2681" i="7"/>
  <c r="J2680" i="7"/>
  <c r="J2679" i="7"/>
  <c r="J2678" i="7"/>
  <c r="J2677" i="7"/>
  <c r="J2676" i="7"/>
  <c r="J2675" i="7"/>
  <c r="J2674" i="7"/>
  <c r="J2673" i="7"/>
  <c r="J2672" i="7"/>
  <c r="J2671" i="7"/>
  <c r="J2670" i="7"/>
  <c r="J2669" i="7"/>
  <c r="J2668" i="7"/>
  <c r="J2667" i="7"/>
  <c r="J2666" i="7"/>
  <c r="J2665" i="7"/>
  <c r="J2664" i="7"/>
  <c r="J2663" i="7"/>
  <c r="J2662" i="7"/>
  <c r="J2661" i="7"/>
  <c r="J2660" i="7"/>
  <c r="J2659" i="7"/>
  <c r="J2658" i="7"/>
  <c r="J2657" i="7"/>
  <c r="J2656" i="7"/>
  <c r="J2655" i="7"/>
  <c r="J2654" i="7"/>
  <c r="J2653" i="7"/>
  <c r="J2652" i="7"/>
  <c r="J2651" i="7"/>
  <c r="J2650" i="7"/>
  <c r="J2649" i="7"/>
  <c r="J2648" i="7"/>
  <c r="J2647" i="7"/>
  <c r="J2646" i="7"/>
  <c r="J2645" i="7"/>
  <c r="J2644" i="7"/>
  <c r="J2643" i="7"/>
  <c r="J2642" i="7"/>
  <c r="J2641" i="7"/>
  <c r="J2640" i="7"/>
  <c r="J2639" i="7"/>
  <c r="J2638" i="7"/>
  <c r="J2637" i="7"/>
  <c r="J2636" i="7"/>
  <c r="J2635" i="7"/>
  <c r="J2634" i="7"/>
  <c r="J2633" i="7"/>
  <c r="J2632" i="7"/>
  <c r="J2631" i="7"/>
  <c r="J2630" i="7"/>
  <c r="J2629" i="7"/>
  <c r="J2628" i="7"/>
  <c r="J2627" i="7"/>
  <c r="J2626" i="7"/>
  <c r="J2625" i="7"/>
  <c r="J2624" i="7"/>
  <c r="J2623" i="7"/>
  <c r="J2622" i="7"/>
  <c r="J2621" i="7"/>
  <c r="J2620" i="7"/>
  <c r="J2619" i="7"/>
  <c r="J2618" i="7"/>
  <c r="J2617" i="7"/>
  <c r="J2616" i="7"/>
  <c r="J2615" i="7"/>
  <c r="J2614" i="7"/>
  <c r="J2613" i="7"/>
  <c r="J2612" i="7"/>
  <c r="J2611" i="7"/>
  <c r="J2610" i="7"/>
  <c r="J2609" i="7"/>
  <c r="J2608" i="7"/>
  <c r="J2607" i="7"/>
  <c r="J2606" i="7"/>
  <c r="J2605" i="7"/>
  <c r="J2604" i="7"/>
  <c r="J2603" i="7"/>
  <c r="J2602" i="7"/>
  <c r="J2601" i="7"/>
  <c r="J2600" i="7"/>
  <c r="J2599" i="7"/>
  <c r="J2598" i="7"/>
  <c r="J2597" i="7"/>
  <c r="J2596" i="7"/>
  <c r="J2595" i="7"/>
  <c r="J2594" i="7"/>
  <c r="J2593" i="7"/>
  <c r="J2592" i="7"/>
  <c r="J2591" i="7"/>
  <c r="J2590" i="7"/>
  <c r="J2589" i="7"/>
  <c r="J2588" i="7"/>
  <c r="J2587" i="7"/>
  <c r="J2586" i="7"/>
  <c r="J2585" i="7"/>
  <c r="J2584" i="7"/>
  <c r="J2583" i="7"/>
  <c r="J2582" i="7"/>
  <c r="J2581" i="7"/>
  <c r="J2580" i="7"/>
  <c r="J2579" i="7"/>
  <c r="J2578" i="7"/>
  <c r="J2577" i="7"/>
  <c r="J2576" i="7"/>
  <c r="J2575" i="7"/>
  <c r="J2574" i="7"/>
  <c r="J2573" i="7"/>
  <c r="J2572" i="7"/>
  <c r="J2571" i="7"/>
  <c r="J2570" i="7"/>
  <c r="J2569" i="7"/>
  <c r="J2568" i="7"/>
  <c r="J2567" i="7"/>
  <c r="J2566" i="7"/>
  <c r="J2565" i="7"/>
  <c r="J2564" i="7"/>
  <c r="J2563" i="7"/>
  <c r="J2562" i="7"/>
  <c r="J2561" i="7"/>
  <c r="J2560" i="7"/>
  <c r="J2559" i="7"/>
  <c r="J2558" i="7"/>
  <c r="J2557" i="7"/>
  <c r="J2556" i="7"/>
  <c r="J2555" i="7"/>
  <c r="J2554" i="7"/>
  <c r="J2553" i="7"/>
  <c r="J2552" i="7"/>
  <c r="J2551" i="7"/>
  <c r="J2550" i="7"/>
  <c r="J2549" i="7"/>
  <c r="J2548" i="7"/>
  <c r="J2547" i="7"/>
  <c r="J2546" i="7"/>
  <c r="J2545" i="7"/>
  <c r="J2544" i="7"/>
  <c r="J2543" i="7"/>
  <c r="J2542" i="7"/>
  <c r="J2541" i="7"/>
  <c r="J2540" i="7"/>
  <c r="J2539" i="7"/>
  <c r="J2538" i="7"/>
  <c r="J2537" i="7"/>
  <c r="J2536" i="7"/>
  <c r="J2535" i="7"/>
  <c r="J2534" i="7"/>
  <c r="J2533" i="7"/>
  <c r="J2532" i="7"/>
  <c r="J2531" i="7"/>
  <c r="J2530" i="7"/>
  <c r="J2529" i="7"/>
  <c r="J2528" i="7"/>
  <c r="J2527" i="7"/>
  <c r="J2526" i="7"/>
  <c r="J2525" i="7"/>
  <c r="J2524" i="7"/>
  <c r="J2523" i="7"/>
  <c r="J2522" i="7"/>
  <c r="J2521" i="7"/>
  <c r="J2520" i="7"/>
  <c r="J2519" i="7"/>
  <c r="J2518" i="7"/>
  <c r="J2517" i="7"/>
  <c r="J2516" i="7"/>
  <c r="J2515" i="7"/>
  <c r="J2514" i="7"/>
  <c r="J2513" i="7"/>
  <c r="J2512" i="7"/>
  <c r="J2511" i="7"/>
  <c r="J2510" i="7"/>
  <c r="J2509" i="7"/>
  <c r="J2508" i="7"/>
  <c r="J2507" i="7"/>
  <c r="J2506" i="7"/>
  <c r="J2505" i="7"/>
  <c r="J2504" i="7"/>
  <c r="J2503" i="7"/>
  <c r="J2502" i="7"/>
  <c r="J2501" i="7"/>
  <c r="J2500" i="7"/>
  <c r="J2499" i="7"/>
  <c r="J2498" i="7"/>
  <c r="J2497" i="7"/>
  <c r="J2496" i="7"/>
  <c r="J2495" i="7"/>
  <c r="J2494" i="7"/>
  <c r="J2493" i="7"/>
  <c r="J2492" i="7"/>
  <c r="J2491" i="7"/>
  <c r="J2490" i="7"/>
  <c r="J2489" i="7"/>
  <c r="J2488" i="7"/>
  <c r="J2487" i="7"/>
  <c r="J2486" i="7"/>
  <c r="J2485" i="7"/>
  <c r="J2484" i="7"/>
  <c r="J2483" i="7"/>
  <c r="J2482" i="7"/>
  <c r="J2481" i="7"/>
  <c r="J2480" i="7"/>
  <c r="J2479" i="7"/>
  <c r="J2478" i="7"/>
  <c r="J2477" i="7"/>
  <c r="J2476" i="7"/>
  <c r="J2475" i="7"/>
  <c r="J2474" i="7"/>
  <c r="J2473" i="7"/>
  <c r="J2472" i="7"/>
  <c r="J2471" i="7"/>
  <c r="J2470" i="7"/>
  <c r="J2469" i="7"/>
  <c r="J2468" i="7"/>
  <c r="J2467" i="7"/>
  <c r="J2466" i="7"/>
  <c r="J2465" i="7"/>
  <c r="J2464" i="7"/>
  <c r="J2463" i="7"/>
  <c r="J2462" i="7"/>
  <c r="J2461" i="7"/>
  <c r="J2460" i="7"/>
  <c r="J2459" i="7"/>
  <c r="J2458" i="7"/>
  <c r="J2457" i="7"/>
  <c r="J2456" i="7"/>
  <c r="J2455" i="7"/>
  <c r="J2454" i="7"/>
  <c r="J2453" i="7"/>
  <c r="J2452" i="7"/>
  <c r="J2451" i="7"/>
  <c r="J2450" i="7"/>
  <c r="J2449" i="7"/>
  <c r="J2448" i="7"/>
  <c r="J2447" i="7"/>
  <c r="J2446" i="7"/>
  <c r="J2445" i="7"/>
  <c r="J2444" i="7"/>
  <c r="J2443" i="7"/>
  <c r="J2442" i="7"/>
  <c r="J2441" i="7"/>
  <c r="J2440" i="7"/>
  <c r="J2439" i="7"/>
  <c r="J2438" i="7"/>
  <c r="J2437" i="7"/>
  <c r="J2436" i="7"/>
  <c r="J2435" i="7"/>
  <c r="J2434" i="7"/>
  <c r="J2433" i="7"/>
  <c r="J2432" i="7"/>
  <c r="J2431" i="7"/>
  <c r="J2430" i="7"/>
  <c r="J2429" i="7"/>
  <c r="J2428" i="7"/>
  <c r="J2427" i="7"/>
  <c r="J2426" i="7"/>
  <c r="J2425" i="7"/>
  <c r="J2424" i="7"/>
  <c r="J2423" i="7"/>
  <c r="J2422" i="7"/>
  <c r="J2421" i="7"/>
  <c r="J2420" i="7"/>
  <c r="J2419" i="7"/>
  <c r="J2418" i="7"/>
  <c r="J2417" i="7"/>
  <c r="J2416" i="7"/>
  <c r="J2415" i="7"/>
  <c r="J2414" i="7"/>
  <c r="J2413" i="7"/>
  <c r="J2412" i="7"/>
  <c r="J2411" i="7"/>
  <c r="J2410" i="7"/>
  <c r="J2409" i="7"/>
  <c r="J2408" i="7"/>
  <c r="J2407" i="7"/>
  <c r="J2406" i="7"/>
  <c r="J2405" i="7"/>
  <c r="J2404" i="7"/>
  <c r="J2403" i="7"/>
  <c r="J2402" i="7"/>
  <c r="J2401" i="7"/>
  <c r="J2400" i="7"/>
  <c r="J2399" i="7"/>
  <c r="J2398" i="7"/>
  <c r="J2397" i="7"/>
  <c r="J2396" i="7"/>
  <c r="J2395" i="7"/>
  <c r="J2394" i="7"/>
  <c r="J2393" i="7"/>
  <c r="J2392" i="7"/>
  <c r="J2391" i="7"/>
  <c r="J2390" i="7"/>
  <c r="J2389" i="7"/>
  <c r="J2388" i="7"/>
  <c r="J2387" i="7"/>
  <c r="J2386" i="7"/>
  <c r="J2385" i="7"/>
  <c r="J2384" i="7"/>
  <c r="J2383" i="7"/>
  <c r="J2382" i="7"/>
  <c r="J2381" i="7"/>
  <c r="J2380" i="7"/>
  <c r="J2379" i="7"/>
  <c r="J2378" i="7"/>
  <c r="J2377" i="7"/>
  <c r="J2376" i="7"/>
  <c r="J2375" i="7"/>
  <c r="J2374" i="7"/>
  <c r="J2373" i="7"/>
  <c r="J2372" i="7"/>
  <c r="J2371" i="7"/>
  <c r="J2370" i="7"/>
  <c r="J2369" i="7"/>
  <c r="J2368" i="7"/>
  <c r="J2367" i="7"/>
  <c r="J2366" i="7"/>
  <c r="J2365" i="7"/>
  <c r="J2364" i="7"/>
  <c r="J2363" i="7"/>
  <c r="J2362" i="7"/>
  <c r="J2361" i="7"/>
  <c r="J2360" i="7"/>
  <c r="J2359" i="7"/>
  <c r="J2358" i="7"/>
  <c r="J2357" i="7"/>
  <c r="J2356" i="7"/>
  <c r="J2355" i="7"/>
  <c r="J2354" i="7"/>
  <c r="J2353" i="7"/>
  <c r="J2352" i="7"/>
  <c r="J2351" i="7"/>
  <c r="J2350" i="7"/>
  <c r="J2349" i="7"/>
  <c r="J2348" i="7"/>
  <c r="J2347" i="7"/>
  <c r="J2346" i="7"/>
  <c r="J2345" i="7"/>
  <c r="J2344" i="7"/>
  <c r="J2343" i="7"/>
  <c r="J2342" i="7"/>
  <c r="J2341" i="7"/>
  <c r="J2340" i="7"/>
  <c r="J2339" i="7"/>
  <c r="J2338" i="7"/>
  <c r="J2337" i="7"/>
  <c r="J2336" i="7"/>
  <c r="J2335" i="7"/>
  <c r="J2334" i="7"/>
  <c r="J2333" i="7"/>
  <c r="J2332" i="7"/>
  <c r="J2331" i="7"/>
  <c r="J2330" i="7"/>
  <c r="J2329" i="7"/>
  <c r="J2328" i="7"/>
  <c r="J2327" i="7"/>
  <c r="J2326" i="7"/>
  <c r="J2325" i="7"/>
  <c r="J2324" i="7"/>
  <c r="J2323" i="7"/>
  <c r="J2322" i="7"/>
  <c r="J2321" i="7"/>
  <c r="J2320" i="7"/>
  <c r="J2319" i="7"/>
  <c r="J2318" i="7"/>
  <c r="J2317" i="7"/>
  <c r="J2316" i="7"/>
  <c r="J2315" i="7"/>
  <c r="J2314" i="7"/>
  <c r="J2313" i="7"/>
  <c r="J2312" i="7"/>
  <c r="J2311" i="7"/>
  <c r="J2310" i="7"/>
  <c r="J2309" i="7"/>
  <c r="J2308" i="7"/>
  <c r="J2307" i="7"/>
  <c r="J2306" i="7"/>
  <c r="J2305" i="7"/>
  <c r="J2304" i="7"/>
  <c r="J2303" i="7"/>
  <c r="J2302" i="7"/>
  <c r="J2301" i="7"/>
  <c r="J2300" i="7"/>
  <c r="J2299" i="7"/>
  <c r="J2298" i="7"/>
  <c r="J2297" i="7"/>
  <c r="J2296" i="7"/>
  <c r="J2295" i="7"/>
  <c r="J2294" i="7"/>
  <c r="J2293" i="7"/>
  <c r="J2292" i="7"/>
  <c r="J2291" i="7"/>
  <c r="J2290" i="7"/>
  <c r="J2289" i="7"/>
  <c r="J2288" i="7"/>
  <c r="J2287" i="7"/>
  <c r="J2286" i="7"/>
  <c r="J2285" i="7"/>
  <c r="J2284" i="7"/>
  <c r="J2283" i="7"/>
  <c r="J2282" i="7"/>
  <c r="J2281" i="7"/>
  <c r="J2280" i="7"/>
  <c r="J2279" i="7"/>
  <c r="J2278" i="7"/>
  <c r="J2277" i="7"/>
  <c r="J2276" i="7"/>
  <c r="J2275" i="7"/>
  <c r="J2274" i="7"/>
  <c r="J2273" i="7"/>
  <c r="J2272" i="7"/>
  <c r="J2271" i="7"/>
  <c r="J2270" i="7"/>
  <c r="J2269" i="7"/>
  <c r="J2268" i="7"/>
  <c r="J2267" i="7"/>
  <c r="J2266" i="7"/>
  <c r="J2265" i="7"/>
  <c r="J2264" i="7"/>
  <c r="J2263" i="7"/>
  <c r="J2262" i="7"/>
  <c r="J2261" i="7"/>
  <c r="J2260" i="7"/>
  <c r="J2259" i="7"/>
  <c r="J2258" i="7"/>
  <c r="J2257" i="7"/>
  <c r="J2256" i="7"/>
  <c r="J2255" i="7"/>
  <c r="J2254" i="7"/>
  <c r="J2253" i="7"/>
  <c r="J2252" i="7"/>
  <c r="J2251" i="7"/>
  <c r="J2250" i="7"/>
  <c r="J2249" i="7"/>
  <c r="J2248" i="7"/>
  <c r="J2247" i="7"/>
  <c r="J2246" i="7"/>
  <c r="J2245" i="7"/>
  <c r="J2244" i="7"/>
  <c r="J2243" i="7"/>
  <c r="J2242" i="7"/>
  <c r="J2241" i="7"/>
  <c r="J2240" i="7"/>
  <c r="J2239" i="7"/>
  <c r="J2238" i="7"/>
  <c r="J2237" i="7"/>
  <c r="J2236" i="7"/>
  <c r="J2235" i="7"/>
  <c r="J2234" i="7"/>
  <c r="J2233" i="7"/>
  <c r="J2232" i="7"/>
  <c r="J2231" i="7"/>
  <c r="J2230" i="7"/>
  <c r="J2229" i="7"/>
  <c r="J2228" i="7"/>
  <c r="J2227" i="7"/>
  <c r="J2226" i="7"/>
  <c r="J2225" i="7"/>
  <c r="J2224" i="7"/>
  <c r="J2223" i="7"/>
  <c r="J2222" i="7"/>
  <c r="J2221" i="7"/>
  <c r="J2220" i="7"/>
  <c r="J2219" i="7"/>
  <c r="J2218" i="7"/>
  <c r="J2217" i="7"/>
  <c r="J2216" i="7"/>
  <c r="J2215" i="7"/>
  <c r="J2214" i="7"/>
  <c r="J2213" i="7"/>
  <c r="J2212" i="7"/>
  <c r="J2211" i="7"/>
  <c r="J2210" i="7"/>
  <c r="J2209" i="7"/>
  <c r="J2208" i="7"/>
  <c r="J2207" i="7"/>
  <c r="J2206" i="7"/>
  <c r="J2205" i="7"/>
  <c r="J2204" i="7"/>
  <c r="J2203" i="7"/>
  <c r="J2202" i="7"/>
  <c r="J2201" i="7"/>
  <c r="J2200" i="7"/>
  <c r="J2199" i="7"/>
  <c r="J2198" i="7"/>
  <c r="J2197" i="7"/>
  <c r="J2196" i="7"/>
  <c r="J2195" i="7"/>
  <c r="J2194" i="7"/>
  <c r="J2193" i="7"/>
  <c r="J2192" i="7"/>
  <c r="J2191" i="7"/>
  <c r="J2190" i="7"/>
  <c r="J2189" i="7"/>
  <c r="J2188" i="7"/>
  <c r="J2187" i="7"/>
  <c r="J2186" i="7"/>
  <c r="J2185" i="7"/>
  <c r="J2184" i="7"/>
  <c r="J2183" i="7"/>
  <c r="J2182" i="7"/>
  <c r="J2181" i="7"/>
  <c r="J2180" i="7"/>
  <c r="J2179" i="7"/>
  <c r="J2178" i="7"/>
  <c r="J2177" i="7"/>
  <c r="J2176" i="7"/>
  <c r="J2175" i="7"/>
  <c r="J2174" i="7"/>
  <c r="J2173" i="7"/>
  <c r="J2172" i="7"/>
  <c r="J2171" i="7"/>
  <c r="J2170" i="7"/>
  <c r="J2169" i="7"/>
  <c r="J2168" i="7"/>
  <c r="J2167" i="7"/>
  <c r="J2166" i="7"/>
  <c r="J2165" i="7"/>
  <c r="J2164" i="7"/>
  <c r="J2163" i="7"/>
  <c r="J2162" i="7"/>
  <c r="J2161" i="7"/>
  <c r="J2160" i="7"/>
  <c r="J2159" i="7"/>
  <c r="J2158" i="7"/>
  <c r="J2157" i="7"/>
  <c r="J2156" i="7"/>
  <c r="J2155" i="7"/>
  <c r="J2154" i="7"/>
  <c r="J2153" i="7"/>
  <c r="J2152" i="7"/>
  <c r="J2151" i="7"/>
  <c r="J2150" i="7"/>
  <c r="J2149" i="7"/>
  <c r="J2148" i="7"/>
  <c r="J2147" i="7"/>
  <c r="J2146" i="7"/>
  <c r="J2145" i="7"/>
  <c r="J2144" i="7"/>
  <c r="J2143" i="7"/>
  <c r="J2142" i="7"/>
  <c r="J2141" i="7"/>
  <c r="J2140" i="7"/>
  <c r="J2139" i="7"/>
  <c r="J2138" i="7"/>
  <c r="J2137" i="7"/>
  <c r="J2136" i="7"/>
  <c r="J2135" i="7"/>
  <c r="J2134" i="7"/>
  <c r="J2133" i="7"/>
  <c r="J2132" i="7"/>
  <c r="J2131" i="7"/>
  <c r="J2130" i="7"/>
  <c r="J2129" i="7"/>
  <c r="J2128" i="7"/>
  <c r="J2127" i="7"/>
  <c r="J2126" i="7"/>
  <c r="J2125" i="7"/>
  <c r="J2124" i="7"/>
  <c r="J2123" i="7"/>
  <c r="J2122" i="7"/>
  <c r="J2121" i="7"/>
  <c r="J2120" i="7"/>
  <c r="J2119" i="7"/>
  <c r="J2118" i="7"/>
  <c r="J2117" i="7"/>
  <c r="J2116" i="7"/>
  <c r="J2115" i="7"/>
  <c r="J2114" i="7"/>
  <c r="J2113" i="7"/>
  <c r="J2112" i="7"/>
  <c r="C2112" i="7"/>
  <c r="J2111" i="7"/>
  <c r="C2111" i="7"/>
  <c r="J2110" i="7"/>
  <c r="C2110" i="7"/>
  <c r="J2109" i="7"/>
  <c r="C2109" i="7"/>
  <c r="J2108" i="7"/>
  <c r="C2108" i="7"/>
  <c r="J2107" i="7"/>
  <c r="C2107" i="7"/>
  <c r="J2106" i="7"/>
  <c r="C2106" i="7"/>
  <c r="J2105" i="7"/>
  <c r="C2105" i="7"/>
  <c r="J2104" i="7"/>
  <c r="C2104" i="7"/>
  <c r="J2103" i="7"/>
  <c r="C2103" i="7"/>
  <c r="J2102" i="7"/>
  <c r="C2102" i="7"/>
  <c r="J2101" i="7"/>
  <c r="C2101" i="7"/>
  <c r="J2100" i="7"/>
  <c r="C2100" i="7"/>
  <c r="J2099" i="7"/>
  <c r="C2099" i="7"/>
  <c r="J2098" i="7"/>
  <c r="C2098" i="7"/>
  <c r="J2097" i="7"/>
  <c r="C2097" i="7"/>
  <c r="J2096" i="7"/>
  <c r="C2096" i="7"/>
  <c r="J2095" i="7"/>
  <c r="C2095" i="7"/>
  <c r="J2094" i="7"/>
  <c r="C2094" i="7"/>
  <c r="J2093" i="7"/>
  <c r="C2093" i="7"/>
  <c r="J2092" i="7"/>
  <c r="C2092" i="7"/>
  <c r="J2091" i="7"/>
  <c r="C2091" i="7"/>
  <c r="J2090" i="7"/>
  <c r="C2090" i="7"/>
  <c r="J2089" i="7"/>
  <c r="C2089" i="7"/>
  <c r="J2088" i="7"/>
  <c r="C2088" i="7"/>
  <c r="J2087" i="7"/>
  <c r="C2087" i="7"/>
  <c r="J2086" i="7"/>
  <c r="C2086" i="7"/>
  <c r="J2085" i="7"/>
  <c r="C2085" i="7"/>
  <c r="J2084" i="7"/>
  <c r="C2084" i="7"/>
  <c r="J2083" i="7"/>
  <c r="C2083" i="7"/>
  <c r="J2082" i="7"/>
  <c r="C2082" i="7"/>
  <c r="J2081" i="7"/>
  <c r="C2081" i="7"/>
  <c r="J2080" i="7"/>
  <c r="C2080" i="7"/>
  <c r="J2079" i="7"/>
  <c r="C2079" i="7"/>
  <c r="J2078" i="7"/>
  <c r="C2078" i="7"/>
  <c r="J2077" i="7"/>
  <c r="C2077" i="7"/>
  <c r="J2076" i="7"/>
  <c r="C2076" i="7"/>
  <c r="J2075" i="7"/>
  <c r="C2075" i="7"/>
  <c r="J2074" i="7"/>
  <c r="C2074" i="7"/>
  <c r="J2073" i="7"/>
  <c r="C2073" i="7"/>
  <c r="J2072" i="7"/>
  <c r="C2072" i="7"/>
  <c r="J2071" i="7"/>
  <c r="C2071" i="7"/>
  <c r="J2070" i="7"/>
  <c r="C2070" i="7"/>
  <c r="J2069" i="7"/>
  <c r="C2069" i="7"/>
  <c r="J2068" i="7"/>
  <c r="C2068" i="7"/>
  <c r="J2067" i="7"/>
  <c r="C2067" i="7"/>
  <c r="J2066" i="7"/>
  <c r="C2066" i="7"/>
  <c r="J2065" i="7"/>
  <c r="C2065" i="7"/>
  <c r="J2064" i="7"/>
  <c r="C2064" i="7"/>
  <c r="J2063" i="7"/>
  <c r="C2063" i="7"/>
  <c r="J2062" i="7"/>
  <c r="C2062" i="7"/>
  <c r="J2061" i="7"/>
  <c r="C2061" i="7"/>
  <c r="J2060" i="7"/>
  <c r="C2060" i="7"/>
  <c r="J2059" i="7"/>
  <c r="C2059" i="7"/>
  <c r="J2058" i="7"/>
  <c r="C2058" i="7"/>
  <c r="J2057" i="7"/>
  <c r="C2057" i="7"/>
  <c r="J2056" i="7"/>
  <c r="C2056" i="7"/>
  <c r="J2055" i="7"/>
  <c r="C2055" i="7"/>
  <c r="J2054" i="7"/>
  <c r="C2054" i="7"/>
  <c r="J2053" i="7"/>
  <c r="C2053" i="7"/>
  <c r="J2052" i="7"/>
  <c r="C2052" i="7"/>
  <c r="J2051" i="7"/>
  <c r="C2051" i="7"/>
  <c r="J2050" i="7"/>
  <c r="C2050" i="7"/>
  <c r="J2049" i="7"/>
  <c r="C2049" i="7"/>
  <c r="J2048" i="7"/>
  <c r="C2048" i="7"/>
  <c r="J2047" i="7"/>
  <c r="C2047" i="7"/>
  <c r="J2046" i="7"/>
  <c r="C2046" i="7"/>
  <c r="J2045" i="7"/>
  <c r="C2045" i="7"/>
  <c r="J2044" i="7"/>
  <c r="C2044" i="7"/>
  <c r="J2043" i="7"/>
  <c r="C2043" i="7"/>
  <c r="J2042" i="7"/>
  <c r="C2042" i="7"/>
  <c r="J2041" i="7"/>
  <c r="C2041" i="7"/>
  <c r="J2040" i="7"/>
  <c r="C2040" i="7"/>
  <c r="J2039" i="7"/>
  <c r="C2039" i="7"/>
  <c r="J2038" i="7"/>
  <c r="C2038" i="7"/>
  <c r="J2037" i="7"/>
  <c r="C2037" i="7"/>
  <c r="J2036" i="7"/>
  <c r="C2036" i="7"/>
  <c r="J2035" i="7"/>
  <c r="C2035" i="7"/>
  <c r="J2034" i="7"/>
  <c r="C2034" i="7"/>
  <c r="J2033" i="7"/>
  <c r="C2033" i="7"/>
  <c r="J2032" i="7"/>
  <c r="C2032" i="7"/>
  <c r="J2031" i="7"/>
  <c r="C2031" i="7"/>
  <c r="J2030" i="7"/>
  <c r="C2030" i="7"/>
  <c r="J2029" i="7"/>
  <c r="C2029" i="7"/>
  <c r="J2028" i="7"/>
  <c r="C2028" i="7"/>
  <c r="J2027" i="7"/>
  <c r="C2027" i="7"/>
  <c r="J2026" i="7"/>
  <c r="C2026" i="7"/>
  <c r="J2025" i="7"/>
  <c r="C2025" i="7"/>
  <c r="J2024" i="7"/>
  <c r="C2024" i="7"/>
  <c r="J2023" i="7"/>
  <c r="C2023" i="7"/>
  <c r="J2022" i="7"/>
  <c r="C2022" i="7"/>
  <c r="J2021" i="7"/>
  <c r="C2021" i="7"/>
  <c r="J2020" i="7"/>
  <c r="C2020" i="7"/>
  <c r="J2019" i="7"/>
  <c r="C2019" i="7"/>
  <c r="J2018" i="7"/>
  <c r="C2018" i="7"/>
  <c r="J2017" i="7"/>
  <c r="C2017" i="7"/>
  <c r="J2016" i="7"/>
  <c r="C2016" i="7"/>
  <c r="J2015" i="7"/>
  <c r="C2015" i="7"/>
  <c r="J2014" i="7"/>
  <c r="C2014" i="7"/>
  <c r="J2013" i="7"/>
  <c r="C2013" i="7"/>
  <c r="J2012" i="7"/>
  <c r="C2012" i="7"/>
  <c r="J2011" i="7"/>
  <c r="C2011" i="7"/>
  <c r="J2010" i="7"/>
  <c r="C2010" i="7"/>
  <c r="J2009" i="7"/>
  <c r="C2009" i="7"/>
  <c r="J2008" i="7"/>
  <c r="C2008" i="7"/>
  <c r="J2007" i="7"/>
  <c r="C2007" i="7"/>
  <c r="J2006" i="7"/>
  <c r="C2006" i="7"/>
  <c r="J2005" i="7"/>
  <c r="C2005" i="7"/>
  <c r="J2004" i="7"/>
  <c r="C2004" i="7"/>
  <c r="J2003" i="7"/>
  <c r="C2003" i="7"/>
  <c r="J2002" i="7"/>
  <c r="C2002" i="7"/>
  <c r="J2001" i="7"/>
  <c r="C2001" i="7"/>
  <c r="J2000" i="7"/>
  <c r="C2000" i="7"/>
  <c r="J1999" i="7"/>
  <c r="C1999" i="7"/>
  <c r="J1998" i="7"/>
  <c r="C1998" i="7"/>
  <c r="J1997" i="7"/>
  <c r="C1997" i="7"/>
  <c r="J1996" i="7"/>
  <c r="C1996" i="7"/>
  <c r="J1995" i="7"/>
  <c r="C1995" i="7"/>
  <c r="J1994" i="7"/>
  <c r="C1994" i="7"/>
  <c r="J1993" i="7"/>
  <c r="C1993" i="7"/>
  <c r="J1992" i="7"/>
  <c r="C1992" i="7"/>
  <c r="J1991" i="7"/>
  <c r="C1991" i="7"/>
  <c r="J1990" i="7"/>
  <c r="C1990" i="7"/>
  <c r="J1989" i="7"/>
  <c r="C1989" i="7"/>
  <c r="J1988" i="7"/>
  <c r="C1988" i="7"/>
  <c r="J1987" i="7"/>
  <c r="C1987" i="7"/>
  <c r="J1986" i="7"/>
  <c r="C1986" i="7"/>
  <c r="J1985" i="7"/>
  <c r="C1985" i="7"/>
  <c r="J1984" i="7"/>
  <c r="C1984" i="7"/>
  <c r="J1983" i="7"/>
  <c r="C1983" i="7"/>
  <c r="J1982" i="7"/>
  <c r="C1982" i="7"/>
  <c r="J1981" i="7"/>
  <c r="C1981" i="7"/>
  <c r="J1980" i="7"/>
  <c r="C1980" i="7"/>
  <c r="J1979" i="7"/>
  <c r="C1979" i="7"/>
  <c r="J1978" i="7"/>
  <c r="C1978" i="7"/>
  <c r="J1977" i="7"/>
  <c r="C1977" i="7"/>
  <c r="J1976" i="7"/>
  <c r="C1976" i="7"/>
  <c r="J1975" i="7"/>
  <c r="C1975" i="7"/>
  <c r="J1974" i="7"/>
  <c r="C1974" i="7"/>
  <c r="J1973" i="7"/>
  <c r="C1973" i="7"/>
  <c r="J1972" i="7"/>
  <c r="C1972" i="7"/>
  <c r="J1971" i="7"/>
  <c r="C1971" i="7"/>
  <c r="J1970" i="7"/>
  <c r="C1970" i="7"/>
  <c r="J1969" i="7"/>
  <c r="C1969" i="7"/>
  <c r="J1968" i="7"/>
  <c r="C1968" i="7"/>
  <c r="J1967" i="7"/>
  <c r="C1967" i="7"/>
  <c r="J1966" i="7"/>
  <c r="C1966" i="7"/>
  <c r="J1965" i="7"/>
  <c r="C1965" i="7"/>
  <c r="J1964" i="7"/>
  <c r="C1964" i="7"/>
  <c r="J1963" i="7"/>
  <c r="C1963" i="7"/>
  <c r="J1962" i="7"/>
  <c r="C1962" i="7"/>
  <c r="J1961" i="7"/>
  <c r="C1961" i="7"/>
  <c r="J1960" i="7"/>
  <c r="C1960" i="7"/>
  <c r="J1959" i="7"/>
  <c r="C1959" i="7"/>
  <c r="J1958" i="7"/>
  <c r="C1958" i="7"/>
  <c r="J1957" i="7"/>
  <c r="C1957" i="7"/>
  <c r="J1956" i="7"/>
  <c r="C1956" i="7"/>
  <c r="J1955" i="7"/>
  <c r="C1955" i="7"/>
  <c r="J1954" i="7"/>
  <c r="C1954" i="7"/>
  <c r="J1953" i="7"/>
  <c r="C1953" i="7"/>
  <c r="J1952" i="7"/>
  <c r="C1952" i="7"/>
  <c r="J1951" i="7"/>
  <c r="C1951" i="7"/>
  <c r="J1950" i="7"/>
  <c r="C1950" i="7"/>
  <c r="J1949" i="7"/>
  <c r="C1949" i="7"/>
  <c r="J1948" i="7"/>
  <c r="C1948" i="7"/>
  <c r="J1947" i="7"/>
  <c r="C1947" i="7"/>
  <c r="J1946" i="7"/>
  <c r="C1946" i="7"/>
  <c r="J1945" i="7"/>
  <c r="C1945" i="7"/>
  <c r="J1944" i="7"/>
  <c r="C1944" i="7"/>
  <c r="J1943" i="7"/>
  <c r="C1943" i="7"/>
  <c r="J1942" i="7"/>
  <c r="C1942" i="7"/>
  <c r="J1941" i="7"/>
  <c r="C1941" i="7"/>
  <c r="J1940" i="7"/>
  <c r="C1940" i="7"/>
  <c r="J1939" i="7"/>
  <c r="C1939" i="7"/>
  <c r="J1938" i="7"/>
  <c r="C1938" i="7"/>
  <c r="J1937" i="7"/>
  <c r="C1937" i="7"/>
  <c r="J1936" i="7"/>
  <c r="C1936" i="7"/>
  <c r="J1935" i="7"/>
  <c r="C1935" i="7"/>
  <c r="J1934" i="7"/>
  <c r="C1934" i="7"/>
  <c r="J1933" i="7"/>
  <c r="C1933" i="7"/>
  <c r="J1932" i="7"/>
  <c r="C1932" i="7"/>
  <c r="J1931" i="7"/>
  <c r="C1931" i="7"/>
  <c r="J1930" i="7"/>
  <c r="C1930" i="7"/>
  <c r="J1929" i="7"/>
  <c r="C1929" i="7"/>
  <c r="J1928" i="7"/>
  <c r="C1928" i="7"/>
  <c r="J1927" i="7"/>
  <c r="C1927" i="7"/>
  <c r="J1926" i="7"/>
  <c r="C1926" i="7"/>
  <c r="J1925" i="7"/>
  <c r="C1925" i="7"/>
  <c r="J1924" i="7"/>
  <c r="C1924" i="7"/>
  <c r="J1923" i="7"/>
  <c r="C1923" i="7"/>
  <c r="J1922" i="7"/>
  <c r="C1922" i="7"/>
  <c r="J1921" i="7"/>
  <c r="C1921" i="7"/>
  <c r="J1920" i="7"/>
  <c r="C1920" i="7"/>
  <c r="J1919" i="7"/>
  <c r="C1919" i="7"/>
  <c r="J1918" i="7"/>
  <c r="C1918" i="7"/>
  <c r="J1917" i="7"/>
  <c r="C1917" i="7"/>
  <c r="J1916" i="7"/>
  <c r="C1916" i="7"/>
  <c r="J1915" i="7"/>
  <c r="C1915" i="7"/>
  <c r="J1914" i="7"/>
  <c r="C1914" i="7"/>
  <c r="J1913" i="7"/>
  <c r="C1913" i="7"/>
  <c r="J1912" i="7"/>
  <c r="C1912" i="7"/>
  <c r="J1911" i="7"/>
  <c r="C1911" i="7"/>
  <c r="J1910" i="7"/>
  <c r="C1910" i="7"/>
  <c r="J1909" i="7"/>
  <c r="C1909" i="7"/>
  <c r="J1908" i="7"/>
  <c r="C1908" i="7"/>
  <c r="J1907" i="7"/>
  <c r="C1907" i="7"/>
  <c r="J1906" i="7"/>
  <c r="C1906" i="7"/>
  <c r="J1905" i="7"/>
  <c r="C1905" i="7"/>
  <c r="J1904" i="7"/>
  <c r="C1904" i="7"/>
  <c r="J1903" i="7"/>
  <c r="C1903" i="7"/>
  <c r="J1902" i="7"/>
  <c r="C1902" i="7"/>
  <c r="J1901" i="7"/>
  <c r="C1901" i="7"/>
  <c r="J1900" i="7"/>
  <c r="C1900" i="7"/>
  <c r="J1899" i="7"/>
  <c r="C1899" i="7"/>
  <c r="J1898" i="7"/>
  <c r="C1898" i="7"/>
  <c r="J1897" i="7"/>
  <c r="C1897" i="7"/>
  <c r="J1896" i="7"/>
  <c r="C1896" i="7"/>
  <c r="J1895" i="7"/>
  <c r="C1895" i="7"/>
  <c r="J1894" i="7"/>
  <c r="C1894" i="7"/>
  <c r="J1893" i="7"/>
  <c r="C1893" i="7"/>
  <c r="J1892" i="7"/>
  <c r="C1892" i="7"/>
  <c r="J1891" i="7"/>
  <c r="C1891" i="7"/>
  <c r="J1890" i="7"/>
  <c r="C1890" i="7"/>
  <c r="J1889" i="7"/>
  <c r="C1889" i="7"/>
  <c r="J1888" i="7"/>
  <c r="C1888" i="7"/>
  <c r="J1887" i="7"/>
  <c r="C1887" i="7"/>
  <c r="J1886" i="7"/>
  <c r="C1886" i="7"/>
  <c r="J1885" i="7"/>
  <c r="C1885" i="7"/>
  <c r="J1884" i="7"/>
  <c r="C1884" i="7"/>
  <c r="J1883" i="7"/>
  <c r="C1883" i="7"/>
  <c r="J1882" i="7"/>
  <c r="C1882" i="7"/>
  <c r="J1881" i="7"/>
  <c r="C1881" i="7"/>
  <c r="J1880" i="7"/>
  <c r="C1880" i="7"/>
  <c r="J1879" i="7"/>
  <c r="C1879" i="7"/>
  <c r="J1878" i="7"/>
  <c r="C1878" i="7"/>
  <c r="J1877" i="7"/>
  <c r="C1877" i="7"/>
  <c r="J1876" i="7"/>
  <c r="C1876" i="7"/>
  <c r="J1875" i="7"/>
  <c r="C1875" i="7"/>
  <c r="J1874" i="7"/>
  <c r="C1874" i="7"/>
  <c r="J1873" i="7"/>
  <c r="C1873" i="7"/>
  <c r="J1872" i="7"/>
  <c r="C1872" i="7"/>
  <c r="J1871" i="7"/>
  <c r="C1871" i="7"/>
  <c r="J1870" i="7"/>
  <c r="C1870" i="7"/>
  <c r="J1869" i="7"/>
  <c r="C1869" i="7"/>
  <c r="J1868" i="7"/>
  <c r="C1868" i="7"/>
  <c r="J1867" i="7"/>
  <c r="C1867" i="7"/>
  <c r="J1866" i="7"/>
  <c r="C1866" i="7"/>
  <c r="J1865" i="7"/>
  <c r="C1865" i="7"/>
  <c r="J1864" i="7"/>
  <c r="C1864" i="7"/>
  <c r="J1863" i="7"/>
  <c r="C1863" i="7"/>
  <c r="J1862" i="7"/>
  <c r="C1862" i="7"/>
  <c r="J1861" i="7"/>
  <c r="C1861" i="7"/>
  <c r="J1860" i="7"/>
  <c r="C1860" i="7"/>
  <c r="J1859" i="7"/>
  <c r="C1859" i="7"/>
  <c r="J1858" i="7"/>
  <c r="C1858" i="7"/>
  <c r="J1857" i="7"/>
  <c r="C1857" i="7"/>
  <c r="J1856" i="7"/>
  <c r="C1856" i="7"/>
  <c r="J1855" i="7"/>
  <c r="C1855" i="7"/>
  <c r="J1854" i="7"/>
  <c r="C1854" i="7"/>
  <c r="J1853" i="7"/>
  <c r="C1853" i="7"/>
  <c r="J1852" i="7"/>
  <c r="C1852" i="7"/>
  <c r="J1851" i="7"/>
  <c r="C1851" i="7"/>
  <c r="J1850" i="7"/>
  <c r="C1850" i="7"/>
  <c r="J1849" i="7"/>
  <c r="C1849" i="7"/>
  <c r="J1848" i="7"/>
  <c r="C1848" i="7"/>
  <c r="J1847" i="7"/>
  <c r="C1847" i="7"/>
  <c r="J1846" i="7"/>
  <c r="C1846" i="7"/>
  <c r="J1845" i="7"/>
  <c r="C1845" i="7"/>
  <c r="J1844" i="7"/>
  <c r="C1844" i="7"/>
  <c r="J1843" i="7"/>
  <c r="C1843" i="7"/>
  <c r="J1842" i="7"/>
  <c r="C1842" i="7"/>
  <c r="J1841" i="7"/>
  <c r="C1841" i="7"/>
  <c r="J1840" i="7"/>
  <c r="C1840" i="7"/>
  <c r="J1839" i="7"/>
  <c r="C1839" i="7"/>
  <c r="J1838" i="7"/>
  <c r="C1838" i="7"/>
  <c r="J1837" i="7"/>
  <c r="C1837" i="7"/>
  <c r="J1836" i="7"/>
  <c r="C1836" i="7"/>
  <c r="J1835" i="7"/>
  <c r="C1835" i="7"/>
  <c r="J1834" i="7"/>
  <c r="C1834" i="7"/>
  <c r="J1833" i="7"/>
  <c r="C1833" i="7"/>
  <c r="J1832" i="7"/>
  <c r="C1832" i="7"/>
  <c r="J1831" i="7"/>
  <c r="C1831" i="7"/>
  <c r="J1830" i="7"/>
  <c r="C1830" i="7"/>
  <c r="J1829" i="7"/>
  <c r="C1829" i="7"/>
  <c r="J1828" i="7"/>
  <c r="C1828" i="7"/>
  <c r="J1827" i="7"/>
  <c r="C1827" i="7"/>
  <c r="J1826" i="7"/>
  <c r="C1826" i="7"/>
  <c r="J1825" i="7"/>
  <c r="C1825" i="7"/>
  <c r="J1824" i="7"/>
  <c r="C1824" i="7"/>
  <c r="J1823" i="7"/>
  <c r="C1823" i="7"/>
  <c r="J1822" i="7"/>
  <c r="C1822" i="7"/>
  <c r="J1821" i="7"/>
  <c r="C1821" i="7"/>
  <c r="J1820" i="7"/>
  <c r="C1820" i="7"/>
  <c r="J1819" i="7"/>
  <c r="C1819" i="7"/>
  <c r="J1818" i="7"/>
  <c r="C1818" i="7"/>
  <c r="J1817" i="7"/>
  <c r="C1817" i="7"/>
  <c r="J1816" i="7"/>
  <c r="C1816" i="7"/>
  <c r="J1815" i="7"/>
  <c r="C1815" i="7"/>
  <c r="J1814" i="7"/>
  <c r="C1814" i="7"/>
  <c r="J1813" i="7"/>
  <c r="C1813" i="7"/>
  <c r="J1812" i="7"/>
  <c r="C1812" i="7"/>
  <c r="J1811" i="7"/>
  <c r="C1811" i="7"/>
  <c r="J1810" i="7"/>
  <c r="C1810" i="7"/>
  <c r="J1809" i="7"/>
  <c r="C1809" i="7"/>
  <c r="J1808" i="7"/>
  <c r="C1808" i="7"/>
  <c r="J1807" i="7"/>
  <c r="C1807" i="7"/>
  <c r="J1806" i="7"/>
  <c r="C1806" i="7"/>
  <c r="J1805" i="7"/>
  <c r="C1805" i="7"/>
  <c r="J1804" i="7"/>
  <c r="C1804" i="7"/>
  <c r="J1803" i="7"/>
  <c r="C1803" i="7"/>
  <c r="J1802" i="7"/>
  <c r="C1802" i="7"/>
  <c r="J1801" i="7"/>
  <c r="C1801" i="7"/>
  <c r="J1800" i="7"/>
  <c r="C1800" i="7"/>
  <c r="J1799" i="7"/>
  <c r="C1799" i="7"/>
  <c r="J1798" i="7"/>
  <c r="C1798" i="7"/>
  <c r="J1797" i="7"/>
  <c r="C1797" i="7"/>
  <c r="J1796" i="7"/>
  <c r="C1796" i="7"/>
  <c r="J1795" i="7"/>
  <c r="C1795" i="7"/>
  <c r="J1794" i="7"/>
  <c r="C1794" i="7"/>
  <c r="J1793" i="7"/>
  <c r="C1793" i="7"/>
  <c r="J1792" i="7"/>
  <c r="C1792" i="7"/>
  <c r="J1791" i="7"/>
  <c r="C1791" i="7"/>
  <c r="J1790" i="7"/>
  <c r="C1790" i="7"/>
  <c r="J1789" i="7"/>
  <c r="C1789" i="7"/>
  <c r="J1788" i="7"/>
  <c r="C1788" i="7"/>
  <c r="J1787" i="7"/>
  <c r="C1787" i="7"/>
  <c r="J1786" i="7"/>
  <c r="C1786" i="7"/>
  <c r="J1785" i="7"/>
  <c r="C1785" i="7"/>
  <c r="J1784" i="7"/>
  <c r="C1784" i="7"/>
  <c r="J1783" i="7"/>
  <c r="C1783" i="7"/>
  <c r="J1782" i="7"/>
  <c r="C1782" i="7"/>
  <c r="J1781" i="7"/>
  <c r="C1781" i="7"/>
  <c r="J1780" i="7"/>
  <c r="C1780" i="7"/>
  <c r="J1779" i="7"/>
  <c r="C1779" i="7"/>
  <c r="J1778" i="7"/>
  <c r="C1778" i="7"/>
  <c r="J1777" i="7"/>
  <c r="C1777" i="7"/>
  <c r="J1776" i="7"/>
  <c r="C1776" i="7"/>
  <c r="J1775" i="7"/>
  <c r="C1775" i="7"/>
  <c r="J1774" i="7"/>
  <c r="C1774" i="7"/>
  <c r="J1773" i="7"/>
  <c r="C1773" i="7"/>
  <c r="J1772" i="7"/>
  <c r="C1772" i="7"/>
  <c r="J1771" i="7"/>
  <c r="C1771" i="7"/>
  <c r="J1770" i="7"/>
  <c r="C1770" i="7"/>
  <c r="J1769" i="7"/>
  <c r="C1769" i="7"/>
  <c r="J1768" i="7"/>
  <c r="C1768" i="7"/>
  <c r="J1767" i="7"/>
  <c r="C1767" i="7"/>
  <c r="J1766" i="7"/>
  <c r="C1766" i="7"/>
  <c r="J1765" i="7"/>
  <c r="C1765" i="7"/>
  <c r="J1764" i="7"/>
  <c r="C1764" i="7"/>
  <c r="J1763" i="7"/>
  <c r="C1763" i="7"/>
  <c r="J1762" i="7"/>
  <c r="C1762" i="7"/>
  <c r="J1761" i="7"/>
  <c r="C1761" i="7"/>
  <c r="J1760" i="7"/>
  <c r="C1760" i="7"/>
  <c r="J1759" i="7"/>
  <c r="C1759" i="7"/>
  <c r="J1758" i="7"/>
  <c r="C1758" i="7"/>
  <c r="J1757" i="7"/>
  <c r="C1757" i="7"/>
  <c r="J1756" i="7"/>
  <c r="C1756" i="7"/>
  <c r="J1755" i="7"/>
  <c r="C1755" i="7"/>
  <c r="J1754" i="7"/>
  <c r="C1754" i="7"/>
  <c r="J1753" i="7"/>
  <c r="C1753" i="7"/>
  <c r="J1752" i="7"/>
  <c r="C1752" i="7"/>
  <c r="J1751" i="7"/>
  <c r="C1751" i="7"/>
  <c r="J1750" i="7"/>
  <c r="C1750" i="7"/>
  <c r="J1749" i="7"/>
  <c r="C1749" i="7"/>
  <c r="J1748" i="7"/>
  <c r="C1748" i="7"/>
  <c r="J1747" i="7"/>
  <c r="C1747" i="7"/>
  <c r="J1746" i="7"/>
  <c r="C1746" i="7"/>
  <c r="J1745" i="7"/>
  <c r="C1745" i="7"/>
  <c r="J1744" i="7"/>
  <c r="C1744" i="7"/>
  <c r="J1743" i="7"/>
  <c r="C1743" i="7"/>
  <c r="J1742" i="7"/>
  <c r="C1742" i="7"/>
  <c r="J1741" i="7"/>
  <c r="C1741" i="7"/>
  <c r="J1740" i="7"/>
  <c r="C1740" i="7"/>
  <c r="J1739" i="7"/>
  <c r="C1739" i="7"/>
  <c r="J1738" i="7"/>
  <c r="C1738" i="7"/>
  <c r="J1737" i="7"/>
  <c r="C1737" i="7"/>
  <c r="J1736" i="7"/>
  <c r="C1736" i="7"/>
  <c r="J1735" i="7"/>
  <c r="C1735" i="7"/>
  <c r="J1734" i="7"/>
  <c r="C1734" i="7"/>
  <c r="J1733" i="7"/>
  <c r="C1733" i="7"/>
  <c r="J1732" i="7"/>
  <c r="C1732" i="7"/>
  <c r="J1731" i="7"/>
  <c r="C1731" i="7"/>
  <c r="J1730" i="7"/>
  <c r="C1730" i="7"/>
  <c r="J1729" i="7"/>
  <c r="C1729" i="7"/>
  <c r="J1728" i="7"/>
  <c r="C1728" i="7"/>
  <c r="J1727" i="7"/>
  <c r="C1727" i="7"/>
  <c r="J1726" i="7"/>
  <c r="C1726" i="7"/>
  <c r="J1725" i="7"/>
  <c r="C1725" i="7"/>
  <c r="J1724" i="7"/>
  <c r="C1724" i="7"/>
  <c r="J1723" i="7"/>
  <c r="C1723" i="7"/>
  <c r="J1722" i="7"/>
  <c r="C1722" i="7"/>
  <c r="J1721" i="7"/>
  <c r="C1721" i="7"/>
  <c r="J1720" i="7"/>
  <c r="C1720" i="7"/>
  <c r="J1719" i="7"/>
  <c r="C1719" i="7"/>
  <c r="J1718" i="7"/>
  <c r="C1718" i="7"/>
  <c r="J1717" i="7"/>
  <c r="C1717" i="7"/>
  <c r="J1716" i="7"/>
  <c r="C1716" i="7"/>
  <c r="J1715" i="7"/>
  <c r="C1715" i="7"/>
  <c r="J1714" i="7"/>
  <c r="C1714" i="7"/>
  <c r="J1713" i="7"/>
  <c r="C1713" i="7"/>
  <c r="J1712" i="7"/>
  <c r="C1712" i="7"/>
  <c r="J1711" i="7"/>
  <c r="C1711" i="7"/>
  <c r="J1710" i="7"/>
  <c r="C1710" i="7"/>
  <c r="J1709" i="7"/>
  <c r="C1709" i="7"/>
  <c r="J1708" i="7"/>
  <c r="C1708" i="7"/>
  <c r="J1707" i="7"/>
  <c r="C1707" i="7"/>
  <c r="J1706" i="7"/>
  <c r="C1706" i="7"/>
  <c r="J1705" i="7"/>
  <c r="C1705" i="7"/>
  <c r="J1704" i="7"/>
  <c r="C1704" i="7"/>
  <c r="J1703" i="7"/>
  <c r="C1703" i="7"/>
  <c r="J1702" i="7"/>
  <c r="C1702" i="7"/>
  <c r="J1701" i="7"/>
  <c r="C1701" i="7"/>
  <c r="J1700" i="7"/>
  <c r="C1700" i="7"/>
  <c r="J1699" i="7"/>
  <c r="C1699" i="7"/>
  <c r="J1698" i="7"/>
  <c r="C1698" i="7"/>
  <c r="J1697" i="7"/>
  <c r="C1697" i="7"/>
  <c r="J1696" i="7"/>
  <c r="C1696" i="7"/>
  <c r="J1695" i="7"/>
  <c r="C1695" i="7"/>
  <c r="J1694" i="7"/>
  <c r="C1694" i="7"/>
  <c r="J1693" i="7"/>
  <c r="C1693" i="7"/>
  <c r="J1692" i="7"/>
  <c r="C1692" i="7"/>
  <c r="J1691" i="7"/>
  <c r="C1691" i="7"/>
  <c r="J1690" i="7"/>
  <c r="C1690" i="7"/>
  <c r="J1689" i="7"/>
  <c r="C1689" i="7"/>
  <c r="J1688" i="7"/>
  <c r="C1688" i="7"/>
  <c r="J1687" i="7"/>
  <c r="C1687" i="7"/>
  <c r="J1686" i="7"/>
  <c r="C1686" i="7"/>
  <c r="J1685" i="7"/>
  <c r="C1685" i="7"/>
  <c r="J1684" i="7"/>
  <c r="C1684" i="7"/>
  <c r="J1683" i="7"/>
  <c r="C1683" i="7"/>
  <c r="J1682" i="7"/>
  <c r="C1682" i="7"/>
  <c r="J1681" i="7"/>
  <c r="C1681" i="7"/>
  <c r="J1680" i="7"/>
  <c r="C1680" i="7"/>
  <c r="J1679" i="7"/>
  <c r="C1679" i="7"/>
  <c r="J1678" i="7"/>
  <c r="C1678" i="7"/>
  <c r="J1677" i="7"/>
  <c r="C1677" i="7"/>
  <c r="J1676" i="7"/>
  <c r="C1676" i="7"/>
  <c r="J1675" i="7"/>
  <c r="C1675" i="7"/>
  <c r="J1674" i="7"/>
  <c r="C1674" i="7"/>
  <c r="J1673" i="7"/>
  <c r="C1673" i="7"/>
  <c r="J1672" i="7"/>
  <c r="C1672" i="7"/>
  <c r="J1671" i="7"/>
  <c r="C1671" i="7"/>
  <c r="J1670" i="7"/>
  <c r="C1670" i="7"/>
  <c r="J1669" i="7"/>
  <c r="C1669" i="7"/>
  <c r="J1668" i="7"/>
  <c r="C1668" i="7"/>
  <c r="J1667" i="7"/>
  <c r="C1667" i="7"/>
  <c r="J1666" i="7"/>
  <c r="C1666" i="7"/>
  <c r="J1665" i="7"/>
  <c r="C1665" i="7"/>
  <c r="J1664" i="7"/>
  <c r="C1664" i="7"/>
  <c r="J1663" i="7"/>
  <c r="C1663" i="7"/>
  <c r="J1662" i="7"/>
  <c r="C1662" i="7"/>
  <c r="J1661" i="7"/>
  <c r="C1661" i="7"/>
  <c r="J1660" i="7"/>
  <c r="C1660" i="7"/>
  <c r="J1659" i="7"/>
  <c r="C1659" i="7"/>
  <c r="J1658" i="7"/>
  <c r="C1658" i="7"/>
  <c r="J1657" i="7"/>
  <c r="C1657" i="7"/>
  <c r="J1656" i="7"/>
  <c r="C1656" i="7"/>
  <c r="J1655" i="7"/>
  <c r="C1655" i="7"/>
  <c r="J1654" i="7"/>
  <c r="C1654" i="7"/>
  <c r="J1653" i="7"/>
  <c r="C1653" i="7"/>
  <c r="J1652" i="7"/>
  <c r="C1652" i="7"/>
  <c r="J1651" i="7"/>
  <c r="C1651" i="7"/>
  <c r="J1650" i="7"/>
  <c r="C1650" i="7"/>
  <c r="J1649" i="7"/>
  <c r="C1649" i="7"/>
  <c r="J1648" i="7"/>
  <c r="C1648" i="7"/>
  <c r="J1647" i="7"/>
  <c r="C1647" i="7"/>
  <c r="J1646" i="7"/>
  <c r="C1646" i="7"/>
  <c r="J1645" i="7"/>
  <c r="C1645" i="7"/>
  <c r="J1644" i="7"/>
  <c r="C1644" i="7"/>
  <c r="J1643" i="7"/>
  <c r="C1643" i="7"/>
  <c r="J1642" i="7"/>
  <c r="C1642" i="7"/>
  <c r="J1641" i="7"/>
  <c r="C1641" i="7"/>
  <c r="J1640" i="7"/>
  <c r="C1640" i="7"/>
  <c r="J1639" i="7"/>
  <c r="C1639" i="7"/>
  <c r="J1638" i="7"/>
  <c r="C1638" i="7"/>
  <c r="J1637" i="7"/>
  <c r="C1637" i="7"/>
  <c r="J1636" i="7"/>
  <c r="C1636" i="7"/>
  <c r="J1635" i="7"/>
  <c r="C1635" i="7"/>
  <c r="J1634" i="7"/>
  <c r="C1634" i="7"/>
  <c r="J1633" i="7"/>
  <c r="C1633" i="7"/>
  <c r="J1632" i="7"/>
  <c r="C1632" i="7"/>
  <c r="J1631" i="7"/>
  <c r="C1631" i="7"/>
  <c r="J1630" i="7"/>
  <c r="C1630" i="7"/>
  <c r="J1629" i="7"/>
  <c r="C1629" i="7"/>
  <c r="J1628" i="7"/>
  <c r="C1628" i="7"/>
  <c r="J1627" i="7"/>
  <c r="C1627" i="7"/>
  <c r="J1626" i="7"/>
  <c r="C1626" i="7"/>
  <c r="J1625" i="7"/>
  <c r="C1625" i="7"/>
  <c r="J1624" i="7"/>
  <c r="C1624" i="7"/>
  <c r="J1623" i="7"/>
  <c r="C1623" i="7"/>
  <c r="J1622" i="7"/>
  <c r="C1622" i="7"/>
  <c r="J1621" i="7"/>
  <c r="C1621" i="7"/>
  <c r="J1620" i="7"/>
  <c r="C1620" i="7"/>
  <c r="J1619" i="7"/>
  <c r="C1619" i="7"/>
  <c r="J1618" i="7"/>
  <c r="C1618" i="7"/>
  <c r="J1617" i="7"/>
  <c r="C1617" i="7"/>
  <c r="J1616" i="7"/>
  <c r="C1616" i="7"/>
  <c r="J1615" i="7"/>
  <c r="C1615" i="7"/>
  <c r="J1614" i="7"/>
  <c r="C1614" i="7"/>
  <c r="J1613" i="7"/>
  <c r="C1613" i="7"/>
  <c r="J1612" i="7"/>
  <c r="C1612" i="7"/>
  <c r="J1611" i="7"/>
  <c r="C1611" i="7"/>
  <c r="J1610" i="7"/>
  <c r="C1610" i="7"/>
  <c r="J1609" i="7"/>
  <c r="C1609" i="7"/>
  <c r="J1608" i="7"/>
  <c r="C1608" i="7"/>
  <c r="J1607" i="7"/>
  <c r="C1607" i="7"/>
  <c r="J1606" i="7"/>
  <c r="C1606" i="7"/>
  <c r="J1605" i="7"/>
  <c r="C1605" i="7"/>
  <c r="J1604" i="7"/>
  <c r="C1604" i="7"/>
  <c r="J1603" i="7"/>
  <c r="C1603" i="7"/>
  <c r="J1602" i="7"/>
  <c r="C1602" i="7"/>
  <c r="J1601" i="7"/>
  <c r="C1601" i="7"/>
  <c r="J1600" i="7"/>
  <c r="C1600" i="7"/>
  <c r="J1599" i="7"/>
  <c r="C1599" i="7"/>
  <c r="J1598" i="7"/>
  <c r="C1598" i="7"/>
  <c r="J1597" i="7"/>
  <c r="C1597" i="7"/>
  <c r="J1596" i="7"/>
  <c r="C1596" i="7"/>
  <c r="J1595" i="7"/>
  <c r="C1595" i="7"/>
  <c r="J1594" i="7"/>
  <c r="C1594" i="7"/>
  <c r="J1593" i="7"/>
  <c r="C1593" i="7"/>
  <c r="J1592" i="7"/>
  <c r="C1592" i="7"/>
  <c r="J1591" i="7"/>
  <c r="C1591" i="7"/>
  <c r="J1590" i="7"/>
  <c r="C1590" i="7"/>
  <c r="J1589" i="7"/>
  <c r="C1589" i="7"/>
  <c r="J1588" i="7"/>
  <c r="C1588" i="7"/>
  <c r="J1587" i="7"/>
  <c r="C1587" i="7"/>
  <c r="J1586" i="7"/>
  <c r="C1586" i="7"/>
  <c r="J1585" i="7"/>
  <c r="C1585" i="7"/>
  <c r="J1584" i="7"/>
  <c r="C1584" i="7"/>
  <c r="J1583" i="7"/>
  <c r="C1583" i="7"/>
  <c r="J1582" i="7"/>
  <c r="C1582" i="7"/>
  <c r="J1581" i="7"/>
  <c r="C1581" i="7"/>
  <c r="J1580" i="7"/>
  <c r="C1580" i="7"/>
  <c r="J1579" i="7"/>
  <c r="C1579" i="7"/>
  <c r="J1578" i="7"/>
  <c r="C1578" i="7"/>
  <c r="J1577" i="7"/>
  <c r="C1577" i="7"/>
  <c r="J1576" i="7"/>
  <c r="C1576" i="7"/>
  <c r="J1575" i="7"/>
  <c r="C1575" i="7"/>
  <c r="J1574" i="7"/>
  <c r="C1574" i="7"/>
  <c r="J1573" i="7"/>
  <c r="C1573" i="7"/>
  <c r="J1572" i="7"/>
  <c r="C1572" i="7"/>
  <c r="J1571" i="7"/>
  <c r="C1571" i="7"/>
  <c r="J1570" i="7"/>
  <c r="C1570" i="7"/>
  <c r="J1569" i="7"/>
  <c r="C1569" i="7"/>
  <c r="J1568" i="7"/>
  <c r="C1568" i="7"/>
  <c r="J1567" i="7"/>
  <c r="C1567" i="7"/>
  <c r="J1566" i="7"/>
  <c r="C1566" i="7"/>
  <c r="J1565" i="7"/>
  <c r="C1565" i="7"/>
  <c r="J1564" i="7"/>
  <c r="C1564" i="7"/>
  <c r="J1563" i="7"/>
  <c r="C1563" i="7"/>
  <c r="J1562" i="7"/>
  <c r="C1562" i="7"/>
  <c r="J1561" i="7"/>
  <c r="C1561" i="7"/>
  <c r="J1560" i="7"/>
  <c r="C1560" i="7"/>
  <c r="J1559" i="7"/>
  <c r="C1559" i="7"/>
  <c r="J1558" i="7"/>
  <c r="C1558" i="7"/>
  <c r="J1557" i="7"/>
  <c r="C1557" i="7"/>
  <c r="J1556" i="7"/>
  <c r="C1556" i="7"/>
  <c r="J1555" i="7"/>
  <c r="C1555" i="7"/>
  <c r="J1554" i="7"/>
  <c r="C1554" i="7"/>
  <c r="J1553" i="7"/>
  <c r="C1553" i="7"/>
  <c r="J1552" i="7"/>
  <c r="C1552" i="7"/>
  <c r="J1551" i="7"/>
  <c r="C1551" i="7"/>
  <c r="J1550" i="7"/>
  <c r="C1550" i="7"/>
  <c r="J1549" i="7"/>
  <c r="C1549" i="7"/>
  <c r="J1548" i="7"/>
  <c r="C1548" i="7"/>
  <c r="J1547" i="7"/>
  <c r="C1547" i="7"/>
  <c r="J1546" i="7"/>
  <c r="C1546" i="7"/>
  <c r="J1545" i="7"/>
  <c r="C1545" i="7"/>
  <c r="J1544" i="7"/>
  <c r="C1544" i="7"/>
  <c r="J1543" i="7"/>
  <c r="C1543" i="7"/>
  <c r="J1542" i="7"/>
  <c r="C1542" i="7"/>
  <c r="J1541" i="7"/>
  <c r="C1541" i="7"/>
  <c r="J1540" i="7"/>
  <c r="C1540" i="7"/>
  <c r="J1539" i="7"/>
  <c r="C1539" i="7"/>
  <c r="J1538" i="7"/>
  <c r="C1538" i="7"/>
  <c r="J1537" i="7"/>
  <c r="C1537" i="7"/>
  <c r="J1536" i="7"/>
  <c r="C1536" i="7"/>
  <c r="J1535" i="7"/>
  <c r="C1535" i="7"/>
  <c r="J1534" i="7"/>
  <c r="C1534" i="7"/>
  <c r="J1533" i="7"/>
  <c r="C1533" i="7"/>
  <c r="J1532" i="7"/>
  <c r="C1532" i="7"/>
  <c r="J1531" i="7"/>
  <c r="C1531" i="7"/>
  <c r="J1530" i="7"/>
  <c r="C1530" i="7"/>
  <c r="J1529" i="7"/>
  <c r="C1529" i="7"/>
  <c r="J1528" i="7"/>
  <c r="C1528" i="7"/>
  <c r="J1527" i="7"/>
  <c r="C1527" i="7"/>
  <c r="J1526" i="7"/>
  <c r="C1526" i="7"/>
  <c r="J1525" i="7"/>
  <c r="C1525" i="7"/>
  <c r="J1524" i="7"/>
  <c r="C1524" i="7"/>
  <c r="J1523" i="7"/>
  <c r="C1523" i="7"/>
  <c r="J1522" i="7"/>
  <c r="C1522" i="7"/>
  <c r="J1521" i="7"/>
  <c r="C1521" i="7"/>
  <c r="J1520" i="7"/>
  <c r="C1520" i="7"/>
  <c r="J1519" i="7"/>
  <c r="C1519" i="7"/>
  <c r="J1518" i="7"/>
  <c r="C1518" i="7"/>
  <c r="J1517" i="7"/>
  <c r="C1517" i="7"/>
  <c r="J1516" i="7"/>
  <c r="C1516" i="7"/>
  <c r="J1515" i="7"/>
  <c r="C1515" i="7"/>
  <c r="J1514" i="7"/>
  <c r="C1514" i="7"/>
  <c r="J1513" i="7"/>
  <c r="C1513" i="7"/>
  <c r="J1512" i="7"/>
  <c r="C1512" i="7"/>
  <c r="J1511" i="7"/>
  <c r="C1511" i="7"/>
  <c r="J1510" i="7"/>
  <c r="C1510" i="7"/>
  <c r="J1509" i="7"/>
  <c r="C1509" i="7"/>
  <c r="J1508" i="7"/>
  <c r="C1508" i="7"/>
  <c r="J1507" i="7"/>
  <c r="C1507" i="7"/>
  <c r="J1506" i="7"/>
  <c r="C1506" i="7"/>
  <c r="J1505" i="7"/>
  <c r="C1505" i="7"/>
  <c r="J1504" i="7"/>
  <c r="C1504" i="7"/>
  <c r="J1503" i="7"/>
  <c r="C1503" i="7"/>
  <c r="J1502" i="7"/>
  <c r="C1502" i="7"/>
  <c r="J1501" i="7"/>
  <c r="C1501" i="7"/>
  <c r="J1500" i="7"/>
  <c r="C1500" i="7"/>
  <c r="J1499" i="7"/>
  <c r="C1499" i="7"/>
  <c r="J1498" i="7"/>
  <c r="C1498" i="7"/>
  <c r="J1497" i="7"/>
  <c r="C1497" i="7"/>
  <c r="J1496" i="7"/>
  <c r="C1496" i="7"/>
  <c r="J1495" i="7"/>
  <c r="C1495" i="7"/>
  <c r="J1494" i="7"/>
  <c r="C1494" i="7"/>
  <c r="J1493" i="7"/>
  <c r="C1493" i="7"/>
  <c r="J1492" i="7"/>
  <c r="C1492" i="7"/>
  <c r="J1491" i="7"/>
  <c r="C1491" i="7"/>
  <c r="J1490" i="7"/>
  <c r="C1490" i="7"/>
  <c r="J1489" i="7"/>
  <c r="C1489" i="7"/>
  <c r="J1488" i="7"/>
  <c r="C1488" i="7"/>
  <c r="J1487" i="7"/>
  <c r="C1487" i="7"/>
  <c r="J1486" i="7"/>
  <c r="C1486" i="7"/>
  <c r="J1485" i="7"/>
  <c r="C1485" i="7"/>
  <c r="J1484" i="7"/>
  <c r="C1484" i="7"/>
  <c r="J1483" i="7"/>
  <c r="C1483" i="7"/>
  <c r="J1482" i="7"/>
  <c r="C1482" i="7"/>
  <c r="J1481" i="7"/>
  <c r="C1481" i="7"/>
  <c r="J1480" i="7"/>
  <c r="C1480" i="7"/>
  <c r="J1479" i="7"/>
  <c r="C1479" i="7"/>
  <c r="J1478" i="7"/>
  <c r="C1478" i="7"/>
  <c r="J1477" i="7"/>
  <c r="C1477" i="7"/>
  <c r="J1476" i="7"/>
  <c r="C1476" i="7"/>
  <c r="J1475" i="7"/>
  <c r="C1475" i="7"/>
  <c r="J1474" i="7"/>
  <c r="C1474" i="7"/>
  <c r="J1473" i="7"/>
  <c r="C1473" i="7"/>
  <c r="J1472" i="7"/>
  <c r="C1472" i="7"/>
  <c r="J1471" i="7"/>
  <c r="C1471" i="7"/>
  <c r="J1470" i="7"/>
  <c r="C1470" i="7"/>
  <c r="J1469" i="7"/>
  <c r="C1469" i="7"/>
  <c r="J1468" i="7"/>
  <c r="C1468" i="7"/>
  <c r="J1467" i="7"/>
  <c r="C1467" i="7"/>
  <c r="J1466" i="7"/>
  <c r="C1466" i="7"/>
  <c r="J1465" i="7"/>
  <c r="C1465" i="7"/>
  <c r="J1464" i="7"/>
  <c r="C1464" i="7"/>
  <c r="J1463" i="7"/>
  <c r="C1463" i="7"/>
  <c r="J1462" i="7"/>
  <c r="C1462" i="7"/>
  <c r="J1461" i="7"/>
  <c r="C1461" i="7"/>
  <c r="J1460" i="7"/>
  <c r="C1460" i="7"/>
  <c r="J1459" i="7"/>
  <c r="C1459" i="7"/>
  <c r="J1458" i="7"/>
  <c r="C1458" i="7"/>
  <c r="J1457" i="7"/>
  <c r="C1457" i="7"/>
  <c r="J1456" i="7"/>
  <c r="C1456" i="7"/>
  <c r="J1455" i="7"/>
  <c r="C1455" i="7"/>
  <c r="J1454" i="7"/>
  <c r="C1454" i="7"/>
  <c r="J1453" i="7"/>
  <c r="C1453" i="7"/>
  <c r="J1452" i="7"/>
  <c r="C1452" i="7"/>
  <c r="J1451" i="7"/>
  <c r="C1451" i="7"/>
  <c r="J1450" i="7"/>
  <c r="C1450" i="7"/>
  <c r="J1449" i="7"/>
  <c r="C1449" i="7"/>
  <c r="J1448" i="7"/>
  <c r="C1448" i="7"/>
  <c r="J1447" i="7"/>
  <c r="C1447" i="7"/>
  <c r="J1446" i="7"/>
  <c r="C1446" i="7"/>
  <c r="J1445" i="7"/>
  <c r="C1445" i="7"/>
  <c r="J1444" i="7"/>
  <c r="C1444" i="7"/>
  <c r="J1443" i="7"/>
  <c r="C1443" i="7"/>
  <c r="J1442" i="7"/>
  <c r="C1442" i="7"/>
  <c r="J1441" i="7"/>
  <c r="C1441" i="7"/>
  <c r="J1440" i="7"/>
  <c r="C1440" i="7"/>
  <c r="J1439" i="7"/>
  <c r="C1439" i="7"/>
  <c r="J1438" i="7"/>
  <c r="C1438" i="7"/>
  <c r="J1437" i="7"/>
  <c r="C1437" i="7"/>
  <c r="J1436" i="7"/>
  <c r="C1436" i="7"/>
  <c r="J1435" i="7"/>
  <c r="C1435" i="7"/>
  <c r="J1434" i="7"/>
  <c r="C1434" i="7"/>
  <c r="J1433" i="7"/>
  <c r="C1433" i="7"/>
  <c r="J1432" i="7"/>
  <c r="C1432" i="7"/>
  <c r="J1431" i="7"/>
  <c r="C1431" i="7"/>
  <c r="J1430" i="7"/>
  <c r="C1430" i="7"/>
  <c r="J1429" i="7"/>
  <c r="C1429" i="7"/>
  <c r="J1428" i="7"/>
  <c r="C1428" i="7"/>
  <c r="J1427" i="7"/>
  <c r="C1427" i="7"/>
  <c r="J1426" i="7"/>
  <c r="C1426" i="7"/>
  <c r="J1425" i="7"/>
  <c r="C1425" i="7"/>
  <c r="J1424" i="7"/>
  <c r="C1424" i="7"/>
  <c r="J1423" i="7"/>
  <c r="C1423" i="7"/>
  <c r="J1422" i="7"/>
  <c r="C1422" i="7"/>
  <c r="J1421" i="7"/>
  <c r="C1421" i="7"/>
  <c r="J1420" i="7"/>
  <c r="C1420" i="7"/>
  <c r="J1419" i="7"/>
  <c r="C1419" i="7"/>
  <c r="J1418" i="7"/>
  <c r="C1418" i="7"/>
  <c r="J1417" i="7"/>
  <c r="C1417" i="7"/>
  <c r="J1416" i="7"/>
  <c r="C1416" i="7"/>
  <c r="J1415" i="7"/>
  <c r="C1415" i="7"/>
  <c r="J1414" i="7"/>
  <c r="C1414" i="7"/>
  <c r="J1413" i="7"/>
  <c r="C1413" i="7"/>
  <c r="J1412" i="7"/>
  <c r="C1412" i="7"/>
  <c r="J1411" i="7"/>
  <c r="C1411" i="7"/>
  <c r="J1410" i="7"/>
  <c r="C1410" i="7"/>
  <c r="J1409" i="7"/>
  <c r="C1409" i="7"/>
  <c r="J1408" i="7"/>
  <c r="C1408" i="7"/>
  <c r="J1407" i="7"/>
  <c r="C1407" i="7"/>
  <c r="J1406" i="7"/>
  <c r="C1406" i="7"/>
  <c r="J1405" i="7"/>
  <c r="C1405" i="7"/>
  <c r="J1404" i="7"/>
  <c r="C1404" i="7"/>
  <c r="J1403" i="7"/>
  <c r="C1403" i="7"/>
  <c r="J1402" i="7"/>
  <c r="C1402" i="7"/>
  <c r="J1401" i="7"/>
  <c r="C1401" i="7"/>
  <c r="J1400" i="7"/>
  <c r="C1400" i="7"/>
  <c r="J1399" i="7"/>
  <c r="C1399" i="7"/>
  <c r="J1398" i="7"/>
  <c r="C1398" i="7"/>
  <c r="J1397" i="7"/>
  <c r="C1397" i="7"/>
  <c r="J1396" i="7"/>
  <c r="C1396" i="7"/>
  <c r="J1395" i="7"/>
  <c r="C1395" i="7"/>
  <c r="J1394" i="7"/>
  <c r="C1394" i="7"/>
  <c r="J1393" i="7"/>
  <c r="C1393" i="7"/>
  <c r="J1392" i="7"/>
  <c r="C1392" i="7"/>
  <c r="J1391" i="7"/>
  <c r="C1391" i="7"/>
  <c r="J1390" i="7"/>
  <c r="C1390" i="7"/>
  <c r="J1389" i="7"/>
  <c r="C1389" i="7"/>
  <c r="J1388" i="7"/>
  <c r="C1388" i="7"/>
  <c r="J1387" i="7"/>
  <c r="C1387" i="7"/>
  <c r="J1386" i="7"/>
  <c r="C1386" i="7"/>
  <c r="J1385" i="7"/>
  <c r="C1385" i="7"/>
  <c r="J1384" i="7"/>
  <c r="C1384" i="7"/>
  <c r="J1383" i="7"/>
  <c r="C1383" i="7"/>
  <c r="J1382" i="7"/>
  <c r="C1382" i="7"/>
  <c r="J1381" i="7"/>
  <c r="C1381" i="7"/>
  <c r="J1380" i="7"/>
  <c r="C1380" i="7"/>
  <c r="J1379" i="7"/>
  <c r="C1379" i="7"/>
  <c r="J1378" i="7"/>
  <c r="C1378" i="7"/>
  <c r="J1377" i="7"/>
  <c r="C1377" i="7"/>
  <c r="J1376" i="7"/>
  <c r="C1376" i="7"/>
  <c r="J1375" i="7"/>
  <c r="C1375" i="7"/>
  <c r="J1374" i="7"/>
  <c r="C1374" i="7"/>
  <c r="J1373" i="7"/>
  <c r="C1373" i="7"/>
  <c r="J1372" i="7"/>
  <c r="C1372" i="7"/>
  <c r="J1371" i="7"/>
  <c r="C1371" i="7"/>
  <c r="J1370" i="7"/>
  <c r="C1370" i="7"/>
  <c r="J1369" i="7"/>
  <c r="C1369" i="7"/>
  <c r="J1368" i="7"/>
  <c r="C1368" i="7"/>
  <c r="J1367" i="7"/>
  <c r="C1367" i="7"/>
  <c r="J1366" i="7"/>
  <c r="C1366" i="7"/>
  <c r="J1365" i="7"/>
  <c r="C1365" i="7"/>
  <c r="J1364" i="7"/>
  <c r="C1364" i="7"/>
  <c r="J1363" i="7"/>
  <c r="C1363" i="7"/>
  <c r="J1362" i="7"/>
  <c r="C1362" i="7"/>
  <c r="J1361" i="7"/>
  <c r="C1361" i="7"/>
  <c r="J1360" i="7"/>
  <c r="C1360" i="7"/>
  <c r="J1359" i="7"/>
  <c r="C1359" i="7"/>
  <c r="J1358" i="7"/>
  <c r="C1358" i="7"/>
  <c r="J1357" i="7"/>
  <c r="C1357" i="7"/>
  <c r="J1356" i="7"/>
  <c r="C1356" i="7"/>
  <c r="J1355" i="7"/>
  <c r="C1355" i="7"/>
  <c r="J1354" i="7"/>
  <c r="C1354" i="7"/>
  <c r="J1353" i="7"/>
  <c r="C1353" i="7"/>
  <c r="J1352" i="7"/>
  <c r="C1352" i="7"/>
  <c r="J1351" i="7"/>
  <c r="C1351" i="7"/>
  <c r="J1350" i="7"/>
  <c r="C1350" i="7"/>
  <c r="J1349" i="7"/>
  <c r="C1349" i="7"/>
  <c r="J1348" i="7"/>
  <c r="C1348" i="7"/>
  <c r="J1347" i="7"/>
  <c r="C1347" i="7"/>
  <c r="J1346" i="7"/>
  <c r="C1346" i="7"/>
  <c r="J1345" i="7"/>
  <c r="C1345" i="7"/>
  <c r="J1344" i="7"/>
  <c r="C1344" i="7"/>
  <c r="J1343" i="7"/>
  <c r="C1343" i="7"/>
  <c r="J1342" i="7"/>
  <c r="C1342" i="7"/>
  <c r="J1341" i="7"/>
  <c r="C1341" i="7"/>
  <c r="J1340" i="7"/>
  <c r="C1340" i="7"/>
  <c r="J1339" i="7"/>
  <c r="C1339" i="7"/>
  <c r="J1338" i="7"/>
  <c r="C1338" i="7"/>
  <c r="J1337" i="7"/>
  <c r="C1337" i="7"/>
  <c r="J1336" i="7"/>
  <c r="C1336" i="7"/>
  <c r="J1335" i="7"/>
  <c r="C1335" i="7"/>
  <c r="J1334" i="7"/>
  <c r="C1334" i="7"/>
  <c r="J1333" i="7"/>
  <c r="C1333" i="7"/>
  <c r="J1332" i="7"/>
  <c r="C1332" i="7"/>
  <c r="J1331" i="7"/>
  <c r="C1331" i="7"/>
  <c r="J1330" i="7"/>
  <c r="C1330" i="7"/>
  <c r="J1329" i="7"/>
  <c r="C1329" i="7"/>
  <c r="J1328" i="7"/>
  <c r="C1328" i="7"/>
  <c r="J1327" i="7"/>
  <c r="C1327" i="7"/>
  <c r="J1326" i="7"/>
  <c r="C1326" i="7"/>
  <c r="J1325" i="7"/>
  <c r="C1325" i="7"/>
  <c r="J1324" i="7"/>
  <c r="C1324" i="7"/>
  <c r="J1323" i="7"/>
  <c r="C1323" i="7"/>
  <c r="J1322" i="7"/>
  <c r="C1322" i="7"/>
  <c r="J1321" i="7"/>
  <c r="C1321" i="7"/>
  <c r="J1320" i="7"/>
  <c r="C1320" i="7"/>
  <c r="J1319" i="7"/>
  <c r="C1319" i="7"/>
  <c r="J1318" i="7"/>
  <c r="C1318" i="7"/>
  <c r="J1317" i="7"/>
  <c r="C1317" i="7"/>
  <c r="J1316" i="7"/>
  <c r="C1316" i="7"/>
  <c r="J1315" i="7"/>
  <c r="C1315" i="7"/>
  <c r="J1314" i="7"/>
  <c r="C1314" i="7"/>
  <c r="J1313" i="7"/>
  <c r="C1313" i="7"/>
  <c r="J1312" i="7"/>
  <c r="C1312" i="7"/>
  <c r="J1311" i="7"/>
  <c r="C1311" i="7"/>
  <c r="J1310" i="7"/>
  <c r="C1310" i="7"/>
  <c r="J1309" i="7"/>
  <c r="C1309" i="7"/>
  <c r="J1308" i="7"/>
  <c r="C1308" i="7"/>
  <c r="J1307" i="7"/>
  <c r="C1307" i="7"/>
  <c r="J1306" i="7"/>
  <c r="C1306" i="7"/>
  <c r="J1305" i="7"/>
  <c r="C1305" i="7"/>
  <c r="J1304" i="7"/>
  <c r="C1304" i="7"/>
  <c r="J1303" i="7"/>
  <c r="C1303" i="7"/>
  <c r="J1302" i="7"/>
  <c r="C1302" i="7"/>
  <c r="J1301" i="7"/>
  <c r="C1301" i="7"/>
  <c r="J1300" i="7"/>
  <c r="C1300" i="7"/>
  <c r="J1299" i="7"/>
  <c r="C1299" i="7"/>
  <c r="J1298" i="7"/>
  <c r="C1298" i="7"/>
  <c r="J1297" i="7"/>
  <c r="C1297" i="7"/>
  <c r="J1296" i="7"/>
  <c r="C1296" i="7"/>
  <c r="J1295" i="7"/>
  <c r="C1295" i="7"/>
  <c r="J1294" i="7"/>
  <c r="C1294" i="7"/>
  <c r="J1293" i="7"/>
  <c r="C1293" i="7"/>
  <c r="J1292" i="7"/>
  <c r="C1292" i="7"/>
  <c r="J1291" i="7"/>
  <c r="C1291" i="7"/>
  <c r="J1290" i="7"/>
  <c r="C1290" i="7"/>
  <c r="J1289" i="7"/>
  <c r="C1289" i="7"/>
  <c r="J1288" i="7"/>
  <c r="C1288" i="7"/>
  <c r="J1287" i="7"/>
  <c r="C1287" i="7"/>
  <c r="J1286" i="7"/>
  <c r="C1286" i="7"/>
  <c r="J1285" i="7"/>
  <c r="C1285" i="7"/>
  <c r="J1284" i="7"/>
  <c r="C1284" i="7"/>
  <c r="J1283" i="7"/>
  <c r="C1283" i="7"/>
  <c r="J1282" i="7"/>
  <c r="C1282" i="7"/>
  <c r="J1281" i="7"/>
  <c r="C1281" i="7"/>
  <c r="J1280" i="7"/>
  <c r="C1280" i="7"/>
  <c r="J1279" i="7"/>
  <c r="C1279" i="7"/>
  <c r="J1278" i="7"/>
  <c r="C1278" i="7"/>
  <c r="J1277" i="7"/>
  <c r="C1277" i="7"/>
  <c r="J1276" i="7"/>
  <c r="C1276" i="7"/>
  <c r="J1275" i="7"/>
  <c r="C1275" i="7"/>
  <c r="J1274" i="7"/>
  <c r="C1274" i="7"/>
  <c r="J1273" i="7"/>
  <c r="C1273" i="7"/>
  <c r="J1272" i="7"/>
  <c r="C1272" i="7"/>
  <c r="J1271" i="7"/>
  <c r="C1271" i="7"/>
  <c r="J1270" i="7"/>
  <c r="C1270" i="7"/>
  <c r="J1269" i="7"/>
  <c r="C1269" i="7"/>
  <c r="J1268" i="7"/>
  <c r="C1268" i="7"/>
  <c r="J1267" i="7"/>
  <c r="C1267" i="7"/>
  <c r="J1266" i="7"/>
  <c r="C1266" i="7"/>
  <c r="J1265" i="7"/>
  <c r="C1265" i="7"/>
  <c r="J1264" i="7"/>
  <c r="C1264" i="7"/>
  <c r="J1263" i="7"/>
  <c r="C1263" i="7"/>
  <c r="J1262" i="7"/>
  <c r="C1262" i="7"/>
  <c r="J1261" i="7"/>
  <c r="C1261" i="7"/>
  <c r="J1260" i="7"/>
  <c r="C1260" i="7"/>
  <c r="J1259" i="7"/>
  <c r="C1259" i="7"/>
  <c r="J1258" i="7"/>
  <c r="C1258" i="7"/>
  <c r="J1257" i="7"/>
  <c r="C1257" i="7"/>
  <c r="J1256" i="7"/>
  <c r="C1256" i="7"/>
  <c r="J1255" i="7"/>
  <c r="C1255" i="7"/>
  <c r="J1254" i="7"/>
  <c r="C1254" i="7"/>
  <c r="J1253" i="7"/>
  <c r="C1253" i="7"/>
  <c r="J1252" i="7"/>
  <c r="C1252" i="7"/>
  <c r="J1251" i="7"/>
  <c r="C1251" i="7"/>
  <c r="J1250" i="7"/>
  <c r="C1250" i="7"/>
  <c r="J1249" i="7"/>
  <c r="C1249" i="7"/>
  <c r="J1248" i="7"/>
  <c r="C1248" i="7"/>
  <c r="J1247" i="7"/>
  <c r="C1247" i="7"/>
  <c r="J1246" i="7"/>
  <c r="C1246" i="7"/>
  <c r="J1245" i="7"/>
  <c r="C1245" i="7"/>
  <c r="J1244" i="7"/>
  <c r="C1244" i="7"/>
  <c r="J1243" i="7"/>
  <c r="C1243" i="7"/>
  <c r="J1242" i="7"/>
  <c r="C1242" i="7"/>
  <c r="J1241" i="7"/>
  <c r="C1241" i="7"/>
  <c r="J1240" i="7"/>
  <c r="C1240" i="7"/>
  <c r="J1239" i="7"/>
  <c r="C1239" i="7"/>
  <c r="J1238" i="7"/>
  <c r="C1238" i="7"/>
  <c r="J1237" i="7"/>
  <c r="C1237" i="7"/>
  <c r="J1236" i="7"/>
  <c r="C1236" i="7"/>
  <c r="J1235" i="7"/>
  <c r="C1235" i="7"/>
  <c r="J1234" i="7"/>
  <c r="C1234" i="7"/>
  <c r="J1233" i="7"/>
  <c r="C1233" i="7"/>
  <c r="J1232" i="7"/>
  <c r="C1232" i="7"/>
  <c r="J1231" i="7"/>
  <c r="C1231" i="7"/>
  <c r="J1230" i="7"/>
  <c r="C1230" i="7"/>
  <c r="J1229" i="7"/>
  <c r="C1229" i="7"/>
  <c r="J1228" i="7"/>
  <c r="C1228" i="7"/>
  <c r="J1227" i="7"/>
  <c r="C1227" i="7"/>
  <c r="J1226" i="7"/>
  <c r="C1226" i="7"/>
  <c r="J1225" i="7"/>
  <c r="C1225" i="7"/>
  <c r="J1224" i="7"/>
  <c r="C1224" i="7"/>
  <c r="J1223" i="7"/>
  <c r="C1223" i="7"/>
  <c r="J1222" i="7"/>
  <c r="C1222" i="7"/>
  <c r="J1221" i="7"/>
  <c r="C1221" i="7"/>
  <c r="J1220" i="7"/>
  <c r="C1220" i="7"/>
  <c r="J1219" i="7"/>
  <c r="C1219" i="7"/>
  <c r="J1218" i="7"/>
  <c r="C1218" i="7"/>
  <c r="J1217" i="7"/>
  <c r="C1217" i="7"/>
  <c r="J1216" i="7"/>
  <c r="C1216" i="7"/>
  <c r="J1215" i="7"/>
  <c r="C1215" i="7"/>
  <c r="J1214" i="7"/>
  <c r="C1214" i="7"/>
  <c r="J1213" i="7"/>
  <c r="C1213" i="7"/>
  <c r="J1212" i="7"/>
  <c r="C1212" i="7"/>
  <c r="J1211" i="7"/>
  <c r="C1211" i="7"/>
  <c r="J1210" i="7"/>
  <c r="C1210" i="7"/>
  <c r="J1209" i="7"/>
  <c r="C1209" i="7"/>
  <c r="J1208" i="7"/>
  <c r="C1208" i="7"/>
  <c r="J1207" i="7"/>
  <c r="C1207" i="7"/>
  <c r="J1206" i="7"/>
  <c r="C1206" i="7"/>
  <c r="J1205" i="7"/>
  <c r="C1205" i="7"/>
  <c r="J1204" i="7"/>
  <c r="C1204" i="7"/>
  <c r="J1203" i="7"/>
  <c r="C1203" i="7"/>
  <c r="J1202" i="7"/>
  <c r="C1202" i="7"/>
  <c r="J1201" i="7"/>
  <c r="C1201" i="7"/>
  <c r="J1200" i="7"/>
  <c r="C1200" i="7"/>
  <c r="J1199" i="7"/>
  <c r="C1199" i="7"/>
  <c r="J1198" i="7"/>
  <c r="C1198" i="7"/>
  <c r="J1197" i="7"/>
  <c r="C1197" i="7"/>
  <c r="J1196" i="7"/>
  <c r="C1196" i="7"/>
  <c r="J1195" i="7"/>
  <c r="C1195" i="7"/>
  <c r="J1194" i="7"/>
  <c r="C1194" i="7"/>
  <c r="J1193" i="7"/>
  <c r="C1193" i="7"/>
  <c r="J1192" i="7"/>
  <c r="C1192" i="7"/>
  <c r="J1191" i="7"/>
  <c r="C1191" i="7"/>
  <c r="J1190" i="7"/>
  <c r="C1190" i="7"/>
  <c r="J1189" i="7"/>
  <c r="C1189" i="7"/>
  <c r="J1188" i="7"/>
  <c r="C1188" i="7"/>
  <c r="J1187" i="7"/>
  <c r="C1187" i="7"/>
  <c r="J1186" i="7"/>
  <c r="C1186" i="7"/>
  <c r="J1185" i="7"/>
  <c r="C1185" i="7"/>
  <c r="J1184" i="7"/>
  <c r="C1184" i="7"/>
  <c r="J1183" i="7"/>
  <c r="C1183" i="7"/>
  <c r="J1182" i="7"/>
  <c r="C1182" i="7"/>
  <c r="J1181" i="7"/>
  <c r="C1181" i="7"/>
  <c r="J1180" i="7"/>
  <c r="C1180" i="7"/>
  <c r="J1179" i="7"/>
  <c r="C1179" i="7"/>
  <c r="J1178" i="7"/>
  <c r="C1178" i="7"/>
  <c r="J1177" i="7"/>
  <c r="C1177" i="7"/>
  <c r="J1176" i="7"/>
  <c r="C1176" i="7"/>
  <c r="J1175" i="7"/>
  <c r="C1175" i="7"/>
  <c r="J1174" i="7"/>
  <c r="C1174" i="7"/>
  <c r="J1173" i="7"/>
  <c r="C1173" i="7"/>
  <c r="J1172" i="7"/>
  <c r="C1172" i="7"/>
  <c r="J1171" i="7"/>
  <c r="C1171" i="7"/>
  <c r="J1170" i="7"/>
  <c r="C1170" i="7"/>
  <c r="J1169" i="7"/>
  <c r="C1169" i="7"/>
  <c r="J1168" i="7"/>
  <c r="C1168" i="7"/>
  <c r="J1167" i="7"/>
  <c r="C1167" i="7"/>
  <c r="J1166" i="7"/>
  <c r="C1166" i="7"/>
  <c r="J1165" i="7"/>
  <c r="C1165" i="7"/>
  <c r="J1164" i="7"/>
  <c r="C1164" i="7"/>
  <c r="J1163" i="7"/>
  <c r="C1163" i="7"/>
  <c r="J1162" i="7"/>
  <c r="C1162" i="7"/>
  <c r="J1161" i="7"/>
  <c r="C1161" i="7"/>
  <c r="J1160" i="7"/>
  <c r="C1160" i="7"/>
  <c r="J1159" i="7"/>
  <c r="C1159" i="7"/>
  <c r="J1158" i="7"/>
  <c r="C1158" i="7"/>
  <c r="J1157" i="7"/>
  <c r="C1157" i="7"/>
  <c r="J1156" i="7"/>
  <c r="C1156" i="7"/>
  <c r="J1155" i="7"/>
  <c r="C1155" i="7"/>
  <c r="J1154" i="7"/>
  <c r="C1154" i="7"/>
  <c r="J1153" i="7"/>
  <c r="C1153" i="7"/>
  <c r="J1152" i="7"/>
  <c r="C1152" i="7"/>
  <c r="J1151" i="7"/>
  <c r="C1151" i="7"/>
  <c r="J1150" i="7"/>
  <c r="C1150" i="7"/>
  <c r="J1149" i="7"/>
  <c r="C1149" i="7"/>
  <c r="J1148" i="7"/>
  <c r="C1148" i="7"/>
  <c r="J1147" i="7"/>
  <c r="C1147" i="7"/>
  <c r="J1146" i="7"/>
  <c r="C1146" i="7"/>
  <c r="J1145" i="7"/>
  <c r="C1145" i="7"/>
  <c r="J1144" i="7"/>
  <c r="C1144" i="7"/>
  <c r="J1143" i="7"/>
  <c r="C1143" i="7"/>
  <c r="J1142" i="7"/>
  <c r="C1142" i="7"/>
  <c r="J1141" i="7"/>
  <c r="C1141" i="7"/>
  <c r="J1140" i="7"/>
  <c r="C1140" i="7"/>
  <c r="J1139" i="7"/>
  <c r="C1139" i="7"/>
  <c r="J1138" i="7"/>
  <c r="C1138" i="7"/>
  <c r="J1137" i="7"/>
  <c r="C1137" i="7"/>
  <c r="J1136" i="7"/>
  <c r="C1136" i="7"/>
  <c r="J1135" i="7"/>
  <c r="C1135" i="7"/>
  <c r="J1134" i="7"/>
  <c r="C1134" i="7"/>
  <c r="J1133" i="7"/>
  <c r="C1133" i="7"/>
  <c r="J1132" i="7"/>
  <c r="C1132" i="7"/>
  <c r="J1131" i="7"/>
  <c r="C1131" i="7"/>
  <c r="J1130" i="7"/>
  <c r="C1130" i="7"/>
  <c r="J1129" i="7"/>
  <c r="C1129" i="7"/>
  <c r="J1128" i="7"/>
  <c r="C1128" i="7"/>
  <c r="J1127" i="7"/>
  <c r="C1127" i="7"/>
  <c r="J1126" i="7"/>
  <c r="C1126" i="7"/>
  <c r="J1125" i="7"/>
  <c r="C1125" i="7"/>
  <c r="J1124" i="7"/>
  <c r="C1124" i="7"/>
  <c r="J1123" i="7"/>
  <c r="C1123" i="7"/>
  <c r="J1122" i="7"/>
  <c r="C1122" i="7"/>
  <c r="J1121" i="7"/>
  <c r="C1121" i="7"/>
  <c r="J1120" i="7"/>
  <c r="C1120" i="7"/>
  <c r="J1119" i="7"/>
  <c r="C1119" i="7"/>
  <c r="J1118" i="7"/>
  <c r="C1118" i="7"/>
  <c r="J1117" i="7"/>
  <c r="C1117" i="7"/>
  <c r="J1116" i="7"/>
  <c r="C1116" i="7"/>
  <c r="J1115" i="7"/>
  <c r="C1115" i="7"/>
  <c r="J1114" i="7"/>
  <c r="C1114" i="7"/>
  <c r="J1113" i="7"/>
  <c r="C1113" i="7"/>
  <c r="J1112" i="7"/>
  <c r="C1112" i="7"/>
  <c r="J1111" i="7"/>
  <c r="C1111" i="7"/>
  <c r="J1110" i="7"/>
  <c r="C1110" i="7"/>
  <c r="J1109" i="7"/>
  <c r="C1109" i="7"/>
  <c r="J1108" i="7"/>
  <c r="C1108" i="7"/>
  <c r="J1107" i="7"/>
  <c r="C1107" i="7"/>
  <c r="J1106" i="7"/>
  <c r="C1106" i="7"/>
  <c r="J1105" i="7"/>
  <c r="C1105" i="7"/>
  <c r="J1104" i="7"/>
  <c r="C1104" i="7"/>
  <c r="J1103" i="7"/>
  <c r="C1103" i="7"/>
  <c r="J1102" i="7"/>
  <c r="C1102" i="7"/>
  <c r="J1101" i="7"/>
  <c r="C1101" i="7"/>
  <c r="J1100" i="7"/>
  <c r="C1100" i="7"/>
  <c r="J1099" i="7"/>
  <c r="C1099" i="7"/>
  <c r="J1098" i="7"/>
  <c r="C1098" i="7"/>
  <c r="J1097" i="7"/>
  <c r="C1097" i="7"/>
  <c r="J1096" i="7"/>
  <c r="C1096" i="7"/>
  <c r="J1095" i="7"/>
  <c r="C1095" i="7"/>
  <c r="J1094" i="7"/>
  <c r="C1094" i="7"/>
  <c r="J1093" i="7"/>
  <c r="C1093" i="7"/>
  <c r="J1092" i="7"/>
  <c r="C1092" i="7"/>
  <c r="J1091" i="7"/>
  <c r="C1091" i="7"/>
  <c r="J1090" i="7"/>
  <c r="C1090" i="7"/>
  <c r="J1089" i="7"/>
  <c r="C1089" i="7"/>
  <c r="J1088" i="7"/>
  <c r="C1088" i="7"/>
  <c r="J1087" i="7"/>
  <c r="C1087" i="7"/>
  <c r="J1086" i="7"/>
  <c r="C1086" i="7"/>
  <c r="J1085" i="7"/>
  <c r="C1085" i="7"/>
  <c r="J1084" i="7"/>
  <c r="C1084" i="7"/>
  <c r="J1083" i="7"/>
  <c r="C1083" i="7"/>
  <c r="J1082" i="7"/>
  <c r="C1082" i="7"/>
  <c r="J1081" i="7"/>
  <c r="C1081" i="7"/>
  <c r="J1080" i="7"/>
  <c r="C1080" i="7"/>
  <c r="J1079" i="7"/>
  <c r="C1079" i="7"/>
  <c r="J1078" i="7"/>
  <c r="C1078" i="7"/>
  <c r="J1077" i="7"/>
  <c r="C1077" i="7"/>
  <c r="J1076" i="7"/>
  <c r="C1076" i="7"/>
  <c r="J1075" i="7"/>
  <c r="C1075" i="7"/>
  <c r="J1074" i="7"/>
  <c r="C1074" i="7"/>
  <c r="J1073" i="7"/>
  <c r="C1073" i="7"/>
  <c r="J1072" i="7"/>
  <c r="C1072" i="7"/>
  <c r="J1071" i="7"/>
  <c r="C1071" i="7"/>
  <c r="J1070" i="7"/>
  <c r="C1070" i="7"/>
  <c r="J1069" i="7"/>
  <c r="C1069" i="7"/>
  <c r="J1068" i="7"/>
  <c r="C1068" i="7"/>
  <c r="J1067" i="7"/>
  <c r="C1067" i="7"/>
  <c r="J1066" i="7"/>
  <c r="C1066" i="7"/>
  <c r="J1065" i="7"/>
  <c r="C1065" i="7"/>
  <c r="J1064" i="7"/>
  <c r="C1064" i="7"/>
  <c r="J1063" i="7"/>
  <c r="C1063" i="7"/>
  <c r="J1062" i="7"/>
  <c r="C1062" i="7"/>
  <c r="J1061" i="7"/>
  <c r="C1061" i="7"/>
  <c r="J1060" i="7"/>
  <c r="C1060" i="7"/>
  <c r="J1059" i="7"/>
  <c r="C1059" i="7"/>
  <c r="J1058" i="7"/>
  <c r="C1058" i="7"/>
  <c r="J1057" i="7"/>
  <c r="C1057" i="7"/>
  <c r="J1056" i="7"/>
  <c r="C1056" i="7"/>
  <c r="J1055" i="7"/>
  <c r="C1055" i="7"/>
  <c r="J1054" i="7"/>
  <c r="C1054" i="7"/>
  <c r="J1053" i="7"/>
  <c r="C1053" i="7"/>
  <c r="J1052" i="7"/>
  <c r="C1052" i="7"/>
  <c r="J1051" i="7"/>
  <c r="C1051" i="7"/>
  <c r="J1050" i="7"/>
  <c r="C1050" i="7"/>
  <c r="J1049" i="7"/>
  <c r="C1049" i="7"/>
  <c r="J1048" i="7"/>
  <c r="C1048" i="7"/>
  <c r="J1047" i="7"/>
  <c r="C1047" i="7"/>
  <c r="J1046" i="7"/>
  <c r="C1046" i="7"/>
  <c r="J1045" i="7"/>
  <c r="C1045" i="7"/>
  <c r="J1044" i="7"/>
  <c r="C1044" i="7"/>
  <c r="J1043" i="7"/>
  <c r="C1043" i="7"/>
  <c r="J1042" i="7"/>
  <c r="C1042" i="7"/>
  <c r="J1041" i="7"/>
  <c r="C1041" i="7"/>
  <c r="J1040" i="7"/>
  <c r="C1040" i="7"/>
  <c r="J1039" i="7"/>
  <c r="C1039" i="7"/>
  <c r="J1038" i="7"/>
  <c r="C1038" i="7"/>
  <c r="J1037" i="7"/>
  <c r="C1037" i="7"/>
  <c r="J1036" i="7"/>
  <c r="C1036" i="7"/>
  <c r="J1035" i="7"/>
  <c r="C1035" i="7"/>
  <c r="J1034" i="7"/>
  <c r="C1034" i="7"/>
  <c r="J1033" i="7"/>
  <c r="C1033" i="7"/>
  <c r="J1032" i="7"/>
  <c r="C1032" i="7"/>
  <c r="J1031" i="7"/>
  <c r="C1031" i="7"/>
  <c r="J1030" i="7"/>
  <c r="C1030" i="7"/>
  <c r="J1029" i="7"/>
  <c r="C1029" i="7"/>
  <c r="J1028" i="7"/>
  <c r="C1028" i="7"/>
  <c r="J1027" i="7"/>
  <c r="C1027" i="7"/>
  <c r="J1026" i="7"/>
  <c r="C1026" i="7"/>
  <c r="J1025" i="7"/>
  <c r="C1025" i="7"/>
  <c r="J1024" i="7"/>
  <c r="C1024" i="7"/>
  <c r="J1023" i="7"/>
  <c r="C1023" i="7"/>
  <c r="J1022" i="7"/>
  <c r="C1022" i="7"/>
  <c r="J1021" i="7"/>
  <c r="C1021" i="7"/>
  <c r="J1020" i="7"/>
  <c r="C1020" i="7"/>
  <c r="J1019" i="7"/>
  <c r="C1019" i="7"/>
  <c r="J1018" i="7"/>
  <c r="C1018" i="7"/>
  <c r="J1017" i="7"/>
  <c r="C1017" i="7"/>
  <c r="J1016" i="7"/>
  <c r="C1016" i="7"/>
  <c r="J1015" i="7"/>
  <c r="C1015" i="7"/>
  <c r="J1014" i="7"/>
  <c r="C1014" i="7"/>
  <c r="J1013" i="7"/>
  <c r="C1013" i="7"/>
  <c r="J1012" i="7"/>
  <c r="C1012" i="7"/>
  <c r="J1011" i="7"/>
  <c r="C1011" i="7"/>
  <c r="J1010" i="7"/>
  <c r="C1010" i="7"/>
  <c r="J1009" i="7"/>
  <c r="C1009" i="7"/>
  <c r="J1008" i="7"/>
  <c r="C1008" i="7"/>
  <c r="J1007" i="7"/>
  <c r="C1007" i="7"/>
  <c r="J1006" i="7"/>
  <c r="C1006" i="7"/>
  <c r="J1005" i="7"/>
  <c r="C1005" i="7"/>
  <c r="J1004" i="7"/>
  <c r="C1004" i="7"/>
  <c r="J1003" i="7"/>
  <c r="C1003" i="7"/>
  <c r="J1002" i="7"/>
  <c r="C1002" i="7"/>
  <c r="J1001" i="7"/>
  <c r="C1001" i="7"/>
  <c r="J1000" i="7"/>
  <c r="C1000" i="7"/>
  <c r="J999" i="7"/>
  <c r="C999" i="7"/>
  <c r="J998" i="7"/>
  <c r="C998" i="7"/>
  <c r="J997" i="7"/>
  <c r="C997" i="7"/>
  <c r="J996" i="7"/>
  <c r="C996" i="7"/>
  <c r="J995" i="7"/>
  <c r="C995" i="7"/>
  <c r="J994" i="7"/>
  <c r="C994" i="7"/>
  <c r="J993" i="7"/>
  <c r="C993" i="7"/>
  <c r="J992" i="7"/>
  <c r="C992" i="7"/>
  <c r="J991" i="7"/>
  <c r="C991" i="7"/>
  <c r="J990" i="7"/>
  <c r="C990" i="7"/>
  <c r="J989" i="7"/>
  <c r="C989" i="7"/>
  <c r="J988" i="7"/>
  <c r="C988" i="7"/>
  <c r="J987" i="7"/>
  <c r="C987" i="7"/>
  <c r="J986" i="7"/>
  <c r="C986" i="7"/>
  <c r="J985" i="7"/>
  <c r="C985" i="7"/>
  <c r="J984" i="7"/>
  <c r="C984" i="7"/>
  <c r="J983" i="7"/>
  <c r="C983" i="7"/>
  <c r="J982" i="7"/>
  <c r="C982" i="7"/>
  <c r="J981" i="7"/>
  <c r="C981" i="7"/>
  <c r="J980" i="7"/>
  <c r="C980" i="7"/>
  <c r="J979" i="7"/>
  <c r="C979" i="7"/>
  <c r="J978" i="7"/>
  <c r="C978" i="7"/>
  <c r="J977" i="7"/>
  <c r="C977" i="7"/>
  <c r="J976" i="7"/>
  <c r="C976" i="7"/>
  <c r="J975" i="7"/>
  <c r="C975" i="7"/>
  <c r="J974" i="7"/>
  <c r="C974" i="7"/>
  <c r="J973" i="7"/>
  <c r="C973" i="7"/>
  <c r="J972" i="7"/>
  <c r="C972" i="7"/>
  <c r="J971" i="7"/>
  <c r="C971" i="7"/>
  <c r="J970" i="7"/>
  <c r="C970" i="7"/>
  <c r="J969" i="7"/>
  <c r="C969" i="7"/>
  <c r="J968" i="7"/>
  <c r="C968" i="7"/>
  <c r="J967" i="7"/>
  <c r="C967" i="7"/>
  <c r="J966" i="7"/>
  <c r="C966" i="7"/>
  <c r="J965" i="7"/>
  <c r="C965" i="7"/>
  <c r="J964" i="7"/>
  <c r="C964" i="7"/>
  <c r="J963" i="7"/>
  <c r="C963" i="7"/>
  <c r="J962" i="7"/>
  <c r="C962" i="7"/>
  <c r="J961" i="7"/>
  <c r="C961" i="7"/>
  <c r="J960" i="7"/>
  <c r="C960" i="7"/>
  <c r="J959" i="7"/>
  <c r="C959" i="7"/>
  <c r="J958" i="7"/>
  <c r="C958" i="7"/>
  <c r="J957" i="7"/>
  <c r="C957" i="7"/>
  <c r="J956" i="7"/>
  <c r="C956" i="7"/>
  <c r="J955" i="7"/>
  <c r="C955" i="7"/>
  <c r="J954" i="7"/>
  <c r="C954" i="7"/>
  <c r="J953" i="7"/>
  <c r="C953" i="7"/>
  <c r="J952" i="7"/>
  <c r="C952" i="7"/>
  <c r="J951" i="7"/>
  <c r="C951" i="7"/>
  <c r="J950" i="7"/>
  <c r="C950" i="7"/>
  <c r="J949" i="7"/>
  <c r="C949" i="7"/>
  <c r="J948" i="7"/>
  <c r="C948" i="7"/>
  <c r="J947" i="7"/>
  <c r="C947" i="7"/>
  <c r="J946" i="7"/>
  <c r="C946" i="7"/>
  <c r="J945" i="7"/>
  <c r="C945" i="7"/>
  <c r="J944" i="7"/>
  <c r="C944" i="7"/>
  <c r="J943" i="7"/>
  <c r="C943" i="7"/>
  <c r="J942" i="7"/>
  <c r="C942" i="7"/>
  <c r="J941" i="7"/>
  <c r="C941" i="7"/>
  <c r="J940" i="7"/>
  <c r="C940" i="7"/>
  <c r="J939" i="7"/>
  <c r="C939" i="7"/>
  <c r="J938" i="7"/>
  <c r="C938" i="7"/>
  <c r="J937" i="7"/>
  <c r="C937" i="7"/>
  <c r="J936" i="7"/>
  <c r="C936" i="7"/>
  <c r="J935" i="7"/>
  <c r="C935" i="7"/>
  <c r="J934" i="7"/>
  <c r="C934" i="7"/>
  <c r="J933" i="7"/>
  <c r="C933" i="7"/>
  <c r="J932" i="7"/>
  <c r="C932" i="7"/>
  <c r="J931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I248" i="7"/>
  <c r="I247" i="7"/>
  <c r="I246" i="7"/>
  <c r="I245" i="7"/>
  <c r="I244" i="7"/>
  <c r="I243" i="7"/>
  <c r="I242" i="7"/>
  <c r="I241" i="7"/>
  <c r="I240" i="7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23" i="7"/>
  <c r="I222" i="7"/>
  <c r="I221" i="7"/>
  <c r="I220" i="7"/>
  <c r="I219" i="7"/>
  <c r="I218" i="7"/>
  <c r="I217" i="7"/>
  <c r="I216" i="7"/>
  <c r="I215" i="7"/>
  <c r="I214" i="7"/>
  <c r="I213" i="7"/>
  <c r="I212" i="7"/>
  <c r="I211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14" i="7"/>
  <c r="I113" i="7"/>
  <c r="I112" i="7"/>
  <c r="I111" i="7"/>
  <c r="I110" i="7"/>
  <c r="I109" i="7"/>
  <c r="I108" i="7"/>
  <c r="I107" i="7"/>
  <c r="I106" i="7"/>
  <c r="I105" i="7"/>
  <c r="I104" i="7"/>
  <c r="I103" i="7"/>
  <c r="I102" i="7"/>
  <c r="I101" i="7"/>
  <c r="I100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75" i="7"/>
  <c r="I74" i="7"/>
  <c r="I73" i="7"/>
  <c r="I72" i="7"/>
  <c r="I71" i="7"/>
  <c r="I70" i="7"/>
  <c r="I69" i="7"/>
  <c r="I68" i="7"/>
  <c r="I67" i="7"/>
  <c r="I66" i="7"/>
  <c r="I65" i="7"/>
  <c r="I64" i="7"/>
  <c r="I63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I31" i="7"/>
  <c r="I30" i="7"/>
  <c r="I29" i="7"/>
  <c r="I28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Q98" i="2"/>
  <c r="R97" i="2"/>
  <c r="AB97" i="2" s="1"/>
  <c r="Q97" i="2"/>
  <c r="N92" i="2"/>
  <c r="M92" i="2"/>
  <c r="K92" i="2"/>
  <c r="J92" i="2"/>
  <c r="I92" i="2"/>
  <c r="H92" i="2"/>
  <c r="G92" i="2"/>
  <c r="F92" i="2"/>
  <c r="E92" i="2"/>
  <c r="D92" i="2"/>
  <c r="C92" i="2"/>
  <c r="R91" i="2"/>
  <c r="R92" i="2" s="1"/>
  <c r="Q91" i="2"/>
  <c r="N88" i="2"/>
  <c r="M88" i="2"/>
  <c r="L88" i="2"/>
  <c r="K88" i="2"/>
  <c r="J88" i="2"/>
  <c r="I88" i="2"/>
  <c r="H88" i="2"/>
  <c r="G88" i="2"/>
  <c r="F88" i="2"/>
  <c r="E88" i="2"/>
  <c r="D88" i="2"/>
  <c r="C88" i="2"/>
  <c r="R87" i="2"/>
  <c r="S87" i="2" s="1"/>
  <c r="Q87" i="2"/>
  <c r="N84" i="2"/>
  <c r="M84" i="2"/>
  <c r="L84" i="2"/>
  <c r="K84" i="2"/>
  <c r="I84" i="2"/>
  <c r="H84" i="2"/>
  <c r="G84" i="2"/>
  <c r="F84" i="2"/>
  <c r="E84" i="2"/>
  <c r="D84" i="2"/>
  <c r="C84" i="2"/>
  <c r="R83" i="2"/>
  <c r="S83" i="2" s="1"/>
  <c r="T83" i="2" s="1"/>
  <c r="U83" i="2" s="1"/>
  <c r="V83" i="2" s="1"/>
  <c r="W83" i="2" s="1"/>
  <c r="X83" i="2" s="1"/>
  <c r="Y83" i="2" s="1"/>
  <c r="Z83" i="2" s="1"/>
  <c r="AA83" i="2" s="1"/>
  <c r="AB83" i="2" s="1"/>
  <c r="AC83" i="2" s="1"/>
  <c r="R82" i="2"/>
  <c r="S82" i="2" s="1"/>
  <c r="Q82" i="2"/>
  <c r="M73" i="2"/>
  <c r="L73" i="2"/>
  <c r="K73" i="2"/>
  <c r="J73" i="2"/>
  <c r="H73" i="2"/>
  <c r="F73" i="2"/>
  <c r="E73" i="2"/>
  <c r="D73" i="2"/>
  <c r="C73" i="2"/>
  <c r="R72" i="2"/>
  <c r="S72" i="2" s="1"/>
  <c r="T72" i="2" s="1"/>
  <c r="Q72" i="2"/>
  <c r="A72" i="2"/>
  <c r="O72" i="2" s="1"/>
  <c r="R71" i="2"/>
  <c r="S71" i="2" s="1"/>
  <c r="T71" i="2" s="1"/>
  <c r="U71" i="2" s="1"/>
  <c r="V71" i="2" s="1"/>
  <c r="W71" i="2" s="1"/>
  <c r="X71" i="2" s="1"/>
  <c r="Y71" i="2" s="1"/>
  <c r="Z71" i="2" s="1"/>
  <c r="AA71" i="2" s="1"/>
  <c r="AB71" i="2" s="1"/>
  <c r="AC71" i="2" s="1"/>
  <c r="Q71" i="2"/>
  <c r="A71" i="2"/>
  <c r="P71" i="2" s="1"/>
  <c r="R70" i="2"/>
  <c r="S70" i="2" s="1"/>
  <c r="T70" i="2" s="1"/>
  <c r="U70" i="2" s="1"/>
  <c r="V70" i="2" s="1"/>
  <c r="W70" i="2" s="1"/>
  <c r="X70" i="2" s="1"/>
  <c r="Y70" i="2" s="1"/>
  <c r="Z70" i="2" s="1"/>
  <c r="AA70" i="2" s="1"/>
  <c r="AB70" i="2" s="1"/>
  <c r="AC70" i="2" s="1"/>
  <c r="Q70" i="2"/>
  <c r="A70" i="2"/>
  <c r="M63" i="2"/>
  <c r="M65" i="2" s="1"/>
  <c r="L63" i="2"/>
  <c r="L65" i="2" s="1"/>
  <c r="K63" i="2"/>
  <c r="K65" i="2" s="1"/>
  <c r="J63" i="2"/>
  <c r="J65" i="2" s="1"/>
  <c r="I65" i="2"/>
  <c r="H63" i="2"/>
  <c r="H65" i="2" s="1"/>
  <c r="G63" i="2"/>
  <c r="G65" i="2" s="1"/>
  <c r="F63" i="2"/>
  <c r="F65" i="2" s="1"/>
  <c r="E63" i="2"/>
  <c r="E65" i="2" s="1"/>
  <c r="D63" i="2"/>
  <c r="D65" i="2" s="1"/>
  <c r="C65" i="2"/>
  <c r="R60" i="2"/>
  <c r="S60" i="2" s="1"/>
  <c r="T60" i="2" s="1"/>
  <c r="U60" i="2" s="1"/>
  <c r="V60" i="2" s="1"/>
  <c r="W60" i="2" s="1"/>
  <c r="X60" i="2" s="1"/>
  <c r="Y60" i="2" s="1"/>
  <c r="Z60" i="2" s="1"/>
  <c r="AA60" i="2" s="1"/>
  <c r="AB60" i="2" s="1"/>
  <c r="AC60" i="2" s="1"/>
  <c r="Q60" i="2"/>
  <c r="A60" i="2"/>
  <c r="P60" i="2" s="1"/>
  <c r="R59" i="2"/>
  <c r="S59" i="2" s="1"/>
  <c r="T59" i="2" s="1"/>
  <c r="U59" i="2" s="1"/>
  <c r="V59" i="2" s="1"/>
  <c r="W59" i="2" s="1"/>
  <c r="X59" i="2" s="1"/>
  <c r="Y59" i="2" s="1"/>
  <c r="Z59" i="2" s="1"/>
  <c r="AA59" i="2" s="1"/>
  <c r="AB59" i="2" s="1"/>
  <c r="AC59" i="2" s="1"/>
  <c r="Q59" i="2"/>
  <c r="A59" i="2"/>
  <c r="R58" i="2"/>
  <c r="S58" i="2" s="1"/>
  <c r="T58" i="2" s="1"/>
  <c r="U58" i="2" s="1"/>
  <c r="V58" i="2" s="1"/>
  <c r="W58" i="2" s="1"/>
  <c r="X58" i="2" s="1"/>
  <c r="Y58" i="2" s="1"/>
  <c r="Z58" i="2" s="1"/>
  <c r="AA58" i="2" s="1"/>
  <c r="AB58" i="2" s="1"/>
  <c r="AC58" i="2" s="1"/>
  <c r="Q58" i="2"/>
  <c r="A58" i="2"/>
  <c r="P58" i="2" s="1"/>
  <c r="R57" i="2"/>
  <c r="S57" i="2" s="1"/>
  <c r="T57" i="2" s="1"/>
  <c r="U57" i="2" s="1"/>
  <c r="V57" i="2" s="1"/>
  <c r="W57" i="2" s="1"/>
  <c r="X57" i="2" s="1"/>
  <c r="Y57" i="2" s="1"/>
  <c r="Z57" i="2" s="1"/>
  <c r="AA57" i="2" s="1"/>
  <c r="AB57" i="2" s="1"/>
  <c r="AC57" i="2" s="1"/>
  <c r="Q57" i="2"/>
  <c r="A57" i="2"/>
  <c r="R56" i="2"/>
  <c r="S56" i="2" s="1"/>
  <c r="T56" i="2" s="1"/>
  <c r="U56" i="2" s="1"/>
  <c r="V56" i="2" s="1"/>
  <c r="W56" i="2" s="1"/>
  <c r="X56" i="2" s="1"/>
  <c r="Y56" i="2" s="1"/>
  <c r="Z56" i="2" s="1"/>
  <c r="AA56" i="2" s="1"/>
  <c r="AB56" i="2" s="1"/>
  <c r="AC56" i="2" s="1"/>
  <c r="Q56" i="2"/>
  <c r="A56" i="2"/>
  <c r="R55" i="2"/>
  <c r="S55" i="2" s="1"/>
  <c r="T55" i="2" s="1"/>
  <c r="U55" i="2" s="1"/>
  <c r="V55" i="2" s="1"/>
  <c r="W55" i="2" s="1"/>
  <c r="X55" i="2" s="1"/>
  <c r="Y55" i="2" s="1"/>
  <c r="Z55" i="2" s="1"/>
  <c r="AA55" i="2" s="1"/>
  <c r="AB55" i="2" s="1"/>
  <c r="AC55" i="2" s="1"/>
  <c r="Q55" i="2"/>
  <c r="A55" i="2"/>
  <c r="P55" i="2" s="1"/>
  <c r="R54" i="2"/>
  <c r="S54" i="2" s="1"/>
  <c r="T54" i="2" s="1"/>
  <c r="U54" i="2" s="1"/>
  <c r="V54" i="2" s="1"/>
  <c r="W54" i="2" s="1"/>
  <c r="X54" i="2" s="1"/>
  <c r="Y54" i="2" s="1"/>
  <c r="Z54" i="2" s="1"/>
  <c r="AA54" i="2" s="1"/>
  <c r="AB54" i="2" s="1"/>
  <c r="AC54" i="2" s="1"/>
  <c r="Q54" i="2"/>
  <c r="A54" i="2"/>
  <c r="P54" i="2" s="1"/>
  <c r="R53" i="2"/>
  <c r="S53" i="2" s="1"/>
  <c r="T53" i="2" s="1"/>
  <c r="U53" i="2" s="1"/>
  <c r="V53" i="2" s="1"/>
  <c r="W53" i="2" s="1"/>
  <c r="X53" i="2" s="1"/>
  <c r="Y53" i="2" s="1"/>
  <c r="Z53" i="2" s="1"/>
  <c r="AA53" i="2" s="1"/>
  <c r="AB53" i="2" s="1"/>
  <c r="AC53" i="2" s="1"/>
  <c r="Q53" i="2"/>
  <c r="A53" i="2"/>
  <c r="P53" i="2" s="1"/>
  <c r="S52" i="2"/>
  <c r="T52" i="2" s="1"/>
  <c r="U52" i="2" s="1"/>
  <c r="V52" i="2" s="1"/>
  <c r="W52" i="2" s="1"/>
  <c r="X52" i="2" s="1"/>
  <c r="Y52" i="2" s="1"/>
  <c r="Z52" i="2" s="1"/>
  <c r="AA52" i="2" s="1"/>
  <c r="AB52" i="2" s="1"/>
  <c r="AC52" i="2" s="1"/>
  <c r="Q52" i="2"/>
  <c r="A52" i="2"/>
  <c r="P52" i="2" s="1"/>
  <c r="R51" i="2"/>
  <c r="S51" i="2" s="1"/>
  <c r="T51" i="2" s="1"/>
  <c r="U51" i="2" s="1"/>
  <c r="V51" i="2" s="1"/>
  <c r="W51" i="2" s="1"/>
  <c r="X51" i="2" s="1"/>
  <c r="Y51" i="2" s="1"/>
  <c r="Z51" i="2" s="1"/>
  <c r="AA51" i="2" s="1"/>
  <c r="AB51" i="2" s="1"/>
  <c r="AC51" i="2" s="1"/>
  <c r="Q51" i="2"/>
  <c r="A51" i="2"/>
  <c r="R50" i="2"/>
  <c r="Q50" i="2"/>
  <c r="A50" i="2"/>
  <c r="M43" i="2"/>
  <c r="L43" i="2"/>
  <c r="K43" i="2"/>
  <c r="J43" i="2"/>
  <c r="I43" i="2"/>
  <c r="H43" i="2"/>
  <c r="H45" i="2" s="1"/>
  <c r="H67" i="2" s="1"/>
  <c r="G43" i="2"/>
  <c r="F43" i="2"/>
  <c r="E43" i="2"/>
  <c r="D43" i="2"/>
  <c r="C43" i="2"/>
  <c r="R42" i="2"/>
  <c r="R43" i="2" s="1"/>
  <c r="Q42" i="2"/>
  <c r="A42" i="2"/>
  <c r="N39" i="2"/>
  <c r="M39" i="2"/>
  <c r="L39" i="2"/>
  <c r="K39" i="2"/>
  <c r="J39" i="2"/>
  <c r="I39" i="2"/>
  <c r="G39" i="2"/>
  <c r="F39" i="2"/>
  <c r="E39" i="2"/>
  <c r="D39" i="2"/>
  <c r="C39" i="2"/>
  <c r="C45" i="2" s="1"/>
  <c r="R38" i="2"/>
  <c r="S38" i="2" s="1"/>
  <c r="Q38" i="2"/>
  <c r="A38" i="2"/>
  <c r="R37" i="2"/>
  <c r="S37" i="2" s="1"/>
  <c r="T37" i="2" s="1"/>
  <c r="U37" i="2" s="1"/>
  <c r="V37" i="2" s="1"/>
  <c r="W37" i="2" s="1"/>
  <c r="X37" i="2" s="1"/>
  <c r="Y37" i="2" s="1"/>
  <c r="Z37" i="2" s="1"/>
  <c r="AA37" i="2" s="1"/>
  <c r="AB37" i="2" s="1"/>
  <c r="AC37" i="2" s="1"/>
  <c r="Q37" i="2"/>
  <c r="N17" i="2"/>
  <c r="M17" i="2"/>
  <c r="L17" i="2"/>
  <c r="K17" i="2"/>
  <c r="J17" i="2"/>
  <c r="I17" i="2"/>
  <c r="H17" i="2"/>
  <c r="G17" i="2"/>
  <c r="G26" i="2" s="1"/>
  <c r="F17" i="2"/>
  <c r="E17" i="2"/>
  <c r="D17" i="2"/>
  <c r="C17" i="2"/>
  <c r="R15" i="2"/>
  <c r="Q188" i="3"/>
  <c r="N188" i="3"/>
  <c r="M188" i="3"/>
  <c r="L188" i="3"/>
  <c r="J188" i="3"/>
  <c r="G188" i="3"/>
  <c r="F188" i="3"/>
  <c r="E188" i="3"/>
  <c r="S188" i="3" s="1"/>
  <c r="D188" i="3"/>
  <c r="Q186" i="3"/>
  <c r="R185" i="3"/>
  <c r="AA185" i="3" s="1"/>
  <c r="Q185" i="3"/>
  <c r="Q184" i="3"/>
  <c r="Q182" i="3"/>
  <c r="Q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R179" i="3"/>
  <c r="S179" i="3" s="1"/>
  <c r="S180" i="3" s="1"/>
  <c r="Q179" i="3"/>
  <c r="Q178" i="3"/>
  <c r="R175" i="3"/>
  <c r="R176" i="3" s="1"/>
  <c r="Q175" i="3"/>
  <c r="Q172" i="3"/>
  <c r="Q170" i="3"/>
  <c r="M170" i="3"/>
  <c r="L170" i="3"/>
  <c r="I170" i="3"/>
  <c r="H170" i="3"/>
  <c r="G170" i="3"/>
  <c r="F170" i="3"/>
  <c r="D170" i="3"/>
  <c r="C170" i="3"/>
  <c r="R169" i="3"/>
  <c r="S169" i="3" s="1"/>
  <c r="T169" i="3" s="1"/>
  <c r="U169" i="3" s="1"/>
  <c r="V169" i="3" s="1"/>
  <c r="W169" i="3" s="1"/>
  <c r="X169" i="3" s="1"/>
  <c r="Y169" i="3" s="1"/>
  <c r="Z169" i="3" s="1"/>
  <c r="AA169" i="3" s="1"/>
  <c r="AB169" i="3" s="1"/>
  <c r="AC169" i="3" s="1"/>
  <c r="R168" i="3"/>
  <c r="Q168" i="3"/>
  <c r="R167" i="3"/>
  <c r="Q167" i="3"/>
  <c r="Q166" i="3"/>
  <c r="R156" i="3"/>
  <c r="S156" i="3" s="1"/>
  <c r="T156" i="3" s="1"/>
  <c r="U156" i="3" s="1"/>
  <c r="V156" i="3" s="1"/>
  <c r="W156" i="3" s="1"/>
  <c r="X156" i="3" s="1"/>
  <c r="Y156" i="3" s="1"/>
  <c r="Z156" i="3" s="1"/>
  <c r="AA156" i="3" s="1"/>
  <c r="AB156" i="3" s="1"/>
  <c r="AC156" i="3" s="1"/>
  <c r="Q156" i="3"/>
  <c r="A156" i="3"/>
  <c r="O156" i="3" s="1"/>
  <c r="R155" i="3"/>
  <c r="S155" i="3" s="1"/>
  <c r="Q155" i="3"/>
  <c r="A155" i="3"/>
  <c r="O155" i="3" s="1"/>
  <c r="R154" i="3"/>
  <c r="Q154" i="3"/>
  <c r="P154" i="3"/>
  <c r="N149" i="3"/>
  <c r="M147" i="3"/>
  <c r="M149" i="3" s="1"/>
  <c r="L149" i="3"/>
  <c r="K149" i="3"/>
  <c r="J147" i="3"/>
  <c r="J149" i="3" s="1"/>
  <c r="I149" i="3"/>
  <c r="H147" i="3"/>
  <c r="H149" i="3" s="1"/>
  <c r="G149" i="3"/>
  <c r="F147" i="3"/>
  <c r="F149" i="3" s="1"/>
  <c r="E147" i="3"/>
  <c r="E149" i="3" s="1"/>
  <c r="D147" i="3"/>
  <c r="D149" i="3" s="1"/>
  <c r="C149" i="3"/>
  <c r="R145" i="3"/>
  <c r="S145" i="3" s="1"/>
  <c r="T145" i="3" s="1"/>
  <c r="U145" i="3" s="1"/>
  <c r="V145" i="3" s="1"/>
  <c r="W145" i="3" s="1"/>
  <c r="X145" i="3" s="1"/>
  <c r="Y145" i="3" s="1"/>
  <c r="Z145" i="3" s="1"/>
  <c r="AA145" i="3" s="1"/>
  <c r="AB145" i="3" s="1"/>
  <c r="AC145" i="3" s="1"/>
  <c r="Q145" i="3"/>
  <c r="A145" i="3"/>
  <c r="R144" i="3"/>
  <c r="S144" i="3" s="1"/>
  <c r="T144" i="3" s="1"/>
  <c r="U144" i="3" s="1"/>
  <c r="V144" i="3" s="1"/>
  <c r="W144" i="3" s="1"/>
  <c r="X144" i="3" s="1"/>
  <c r="Y144" i="3" s="1"/>
  <c r="Z144" i="3" s="1"/>
  <c r="AA144" i="3" s="1"/>
  <c r="AB144" i="3" s="1"/>
  <c r="AC144" i="3" s="1"/>
  <c r="Q144" i="3"/>
  <c r="A144" i="3"/>
  <c r="R143" i="3"/>
  <c r="S143" i="3" s="1"/>
  <c r="T143" i="3" s="1"/>
  <c r="U143" i="3" s="1"/>
  <c r="V143" i="3" s="1"/>
  <c r="W143" i="3" s="1"/>
  <c r="X143" i="3" s="1"/>
  <c r="Y143" i="3" s="1"/>
  <c r="Z143" i="3" s="1"/>
  <c r="AA143" i="3" s="1"/>
  <c r="AB143" i="3" s="1"/>
  <c r="AC143" i="3" s="1"/>
  <c r="Q143" i="3"/>
  <c r="A143" i="3"/>
  <c r="O143" i="3" s="1"/>
  <c r="R142" i="3"/>
  <c r="S142" i="3" s="1"/>
  <c r="T142" i="3" s="1"/>
  <c r="U142" i="3" s="1"/>
  <c r="V142" i="3" s="1"/>
  <c r="W142" i="3" s="1"/>
  <c r="X142" i="3" s="1"/>
  <c r="Y142" i="3" s="1"/>
  <c r="Z142" i="3" s="1"/>
  <c r="AA142" i="3" s="1"/>
  <c r="AB142" i="3" s="1"/>
  <c r="AC142" i="3" s="1"/>
  <c r="Q142" i="3"/>
  <c r="P142" i="3"/>
  <c r="R140" i="3"/>
  <c r="S140" i="3" s="1"/>
  <c r="T140" i="3" s="1"/>
  <c r="U140" i="3" s="1"/>
  <c r="V140" i="3" s="1"/>
  <c r="W140" i="3" s="1"/>
  <c r="X140" i="3" s="1"/>
  <c r="Y140" i="3" s="1"/>
  <c r="Z140" i="3" s="1"/>
  <c r="AA140" i="3" s="1"/>
  <c r="AB140" i="3" s="1"/>
  <c r="AC140" i="3" s="1"/>
  <c r="Q140" i="3"/>
  <c r="A140" i="3"/>
  <c r="O140" i="3" s="1"/>
  <c r="R139" i="3"/>
  <c r="S139" i="3" s="1"/>
  <c r="T139" i="3" s="1"/>
  <c r="U139" i="3" s="1"/>
  <c r="V139" i="3" s="1"/>
  <c r="W139" i="3" s="1"/>
  <c r="X139" i="3" s="1"/>
  <c r="Y139" i="3" s="1"/>
  <c r="Z139" i="3" s="1"/>
  <c r="Q139" i="3"/>
  <c r="A139" i="3"/>
  <c r="O139" i="3" s="1"/>
  <c r="R138" i="3"/>
  <c r="S138" i="3" s="1"/>
  <c r="T138" i="3" s="1"/>
  <c r="U138" i="3" s="1"/>
  <c r="V138" i="3" s="1"/>
  <c r="W138" i="3" s="1"/>
  <c r="X138" i="3" s="1"/>
  <c r="Y138" i="3" s="1"/>
  <c r="Z138" i="3" s="1"/>
  <c r="AA138" i="3" s="1"/>
  <c r="AB138" i="3" s="1"/>
  <c r="AC138" i="3" s="1"/>
  <c r="Q138" i="3"/>
  <c r="A138" i="3"/>
  <c r="R137" i="3"/>
  <c r="S137" i="3" s="1"/>
  <c r="T137" i="3" s="1"/>
  <c r="U137" i="3" s="1"/>
  <c r="V137" i="3" s="1"/>
  <c r="W137" i="3" s="1"/>
  <c r="X137" i="3" s="1"/>
  <c r="Y137" i="3" s="1"/>
  <c r="Z137" i="3" s="1"/>
  <c r="AA137" i="3" s="1"/>
  <c r="AB137" i="3" s="1"/>
  <c r="AC137" i="3" s="1"/>
  <c r="Q137" i="3"/>
  <c r="A137" i="3"/>
  <c r="R136" i="3"/>
  <c r="S136" i="3" s="1"/>
  <c r="T136" i="3" s="1"/>
  <c r="U136" i="3" s="1"/>
  <c r="V136" i="3" s="1"/>
  <c r="W136" i="3" s="1"/>
  <c r="X136" i="3" s="1"/>
  <c r="Y136" i="3" s="1"/>
  <c r="Z136" i="3" s="1"/>
  <c r="AA136" i="3" s="1"/>
  <c r="AB136" i="3" s="1"/>
  <c r="AC136" i="3" s="1"/>
  <c r="Q136" i="3"/>
  <c r="A136" i="3"/>
  <c r="R135" i="3"/>
  <c r="S135" i="3" s="1"/>
  <c r="T135" i="3" s="1"/>
  <c r="U135" i="3" s="1"/>
  <c r="V135" i="3" s="1"/>
  <c r="W135" i="3" s="1"/>
  <c r="X135" i="3" s="1"/>
  <c r="Y135" i="3" s="1"/>
  <c r="Z135" i="3" s="1"/>
  <c r="AA135" i="3" s="1"/>
  <c r="AB135" i="3" s="1"/>
  <c r="AC135" i="3" s="1"/>
  <c r="Q135" i="3"/>
  <c r="A135" i="3"/>
  <c r="R134" i="3"/>
  <c r="S134" i="3" s="1"/>
  <c r="T134" i="3" s="1"/>
  <c r="U134" i="3" s="1"/>
  <c r="V134" i="3" s="1"/>
  <c r="W134" i="3" s="1"/>
  <c r="X134" i="3" s="1"/>
  <c r="Y134" i="3" s="1"/>
  <c r="Z134" i="3" s="1"/>
  <c r="AA134" i="3" s="1"/>
  <c r="AB134" i="3" s="1"/>
  <c r="AC134" i="3" s="1"/>
  <c r="Q134" i="3"/>
  <c r="A134" i="3"/>
  <c r="R130" i="3"/>
  <c r="Q130" i="3"/>
  <c r="A130" i="3"/>
  <c r="O130" i="3" s="1"/>
  <c r="N124" i="3"/>
  <c r="M124" i="3"/>
  <c r="L124" i="3"/>
  <c r="K124" i="3"/>
  <c r="J124" i="3"/>
  <c r="I124" i="3"/>
  <c r="H124" i="3"/>
  <c r="G124" i="3"/>
  <c r="F124" i="3"/>
  <c r="E124" i="3"/>
  <c r="C124" i="3"/>
  <c r="R123" i="3"/>
  <c r="S123" i="3" s="1"/>
  <c r="T123" i="3" s="1"/>
  <c r="U123" i="3" s="1"/>
  <c r="V123" i="3" s="1"/>
  <c r="W123" i="3" s="1"/>
  <c r="X123" i="3" s="1"/>
  <c r="Y123" i="3" s="1"/>
  <c r="Z123" i="3" s="1"/>
  <c r="AA123" i="3" s="1"/>
  <c r="AB123" i="3" s="1"/>
  <c r="AC123" i="3" s="1"/>
  <c r="Q123" i="3"/>
  <c r="A123" i="3"/>
  <c r="P123" i="3" s="1"/>
  <c r="N111" i="3"/>
  <c r="M111" i="3"/>
  <c r="L111" i="3"/>
  <c r="I111" i="3"/>
  <c r="G111" i="3"/>
  <c r="F111" i="3"/>
  <c r="D111" i="3"/>
  <c r="C111" i="3"/>
  <c r="R110" i="3"/>
  <c r="S110" i="3" s="1"/>
  <c r="T110" i="3" s="1"/>
  <c r="U110" i="3" s="1"/>
  <c r="V110" i="3" s="1"/>
  <c r="W110" i="3" s="1"/>
  <c r="X110" i="3" s="1"/>
  <c r="Y110" i="3" s="1"/>
  <c r="Z110" i="3" s="1"/>
  <c r="AA110" i="3" s="1"/>
  <c r="AB110" i="3" s="1"/>
  <c r="AC110" i="3" s="1"/>
  <c r="Q110" i="3"/>
  <c r="A110" i="3"/>
  <c r="O110" i="3" s="1"/>
  <c r="R109" i="3"/>
  <c r="S109" i="3" s="1"/>
  <c r="T109" i="3" s="1"/>
  <c r="U109" i="3" s="1"/>
  <c r="V109" i="3" s="1"/>
  <c r="W109" i="3" s="1"/>
  <c r="X109" i="3" s="1"/>
  <c r="Y109" i="3" s="1"/>
  <c r="Z109" i="3" s="1"/>
  <c r="AA109" i="3" s="1"/>
  <c r="AB109" i="3" s="1"/>
  <c r="AC109" i="3" s="1"/>
  <c r="A109" i="3"/>
  <c r="O109" i="3" s="1"/>
  <c r="R108" i="3"/>
  <c r="S108" i="3" s="1"/>
  <c r="T108" i="3" s="1"/>
  <c r="U108" i="3" s="1"/>
  <c r="V108" i="3" s="1"/>
  <c r="W108" i="3" s="1"/>
  <c r="X108" i="3" s="1"/>
  <c r="Y108" i="3" s="1"/>
  <c r="Z108" i="3" s="1"/>
  <c r="AA108" i="3" s="1"/>
  <c r="AB108" i="3" s="1"/>
  <c r="AC108" i="3" s="1"/>
  <c r="Q108" i="3"/>
  <c r="P108" i="3"/>
  <c r="R107" i="3"/>
  <c r="Q107" i="3"/>
  <c r="A107" i="3"/>
  <c r="R106" i="3"/>
  <c r="S106" i="3" s="1"/>
  <c r="T106" i="3" s="1"/>
  <c r="U106" i="3" s="1"/>
  <c r="V106" i="3" s="1"/>
  <c r="W106" i="3" s="1"/>
  <c r="X106" i="3" s="1"/>
  <c r="Y106" i="3" s="1"/>
  <c r="Z106" i="3" s="1"/>
  <c r="AA106" i="3" s="1"/>
  <c r="AB106" i="3" s="1"/>
  <c r="AC106" i="3" s="1"/>
  <c r="Q106" i="3"/>
  <c r="A106" i="3"/>
  <c r="R105" i="3"/>
  <c r="S105" i="3" s="1"/>
  <c r="T105" i="3" s="1"/>
  <c r="U105" i="3" s="1"/>
  <c r="V105" i="3" s="1"/>
  <c r="W105" i="3" s="1"/>
  <c r="X105" i="3" s="1"/>
  <c r="Y105" i="3" s="1"/>
  <c r="Z105" i="3" s="1"/>
  <c r="AA105" i="3" s="1"/>
  <c r="AB105" i="3" s="1"/>
  <c r="AC105" i="3" s="1"/>
  <c r="Q105" i="3"/>
  <c r="A105" i="3"/>
  <c r="R104" i="3"/>
  <c r="S104" i="3" s="1"/>
  <c r="T104" i="3" s="1"/>
  <c r="U104" i="3" s="1"/>
  <c r="V104" i="3" s="1"/>
  <c r="W104" i="3" s="1"/>
  <c r="X104" i="3" s="1"/>
  <c r="Y104" i="3" s="1"/>
  <c r="Z104" i="3" s="1"/>
  <c r="AA104" i="3" s="1"/>
  <c r="AB104" i="3" s="1"/>
  <c r="AC104" i="3" s="1"/>
  <c r="Q104" i="3"/>
  <c r="A104" i="3"/>
  <c r="R103" i="3"/>
  <c r="S103" i="3" s="1"/>
  <c r="Q103" i="3"/>
  <c r="A103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S99" i="3"/>
  <c r="T99" i="3" s="1"/>
  <c r="U99" i="3" s="1"/>
  <c r="V99" i="3" s="1"/>
  <c r="W99" i="3" s="1"/>
  <c r="X99" i="3" s="1"/>
  <c r="Y99" i="3" s="1"/>
  <c r="Z99" i="3" s="1"/>
  <c r="AA99" i="3" s="1"/>
  <c r="AB99" i="3" s="1"/>
  <c r="AC99" i="3" s="1"/>
  <c r="Q99" i="3"/>
  <c r="P99" i="3"/>
  <c r="R98" i="3"/>
  <c r="S98" i="3" s="1"/>
  <c r="Q98" i="3"/>
  <c r="P98" i="3"/>
  <c r="Q83" i="3"/>
  <c r="A83" i="3"/>
  <c r="O83" i="3" s="1"/>
  <c r="Q82" i="3"/>
  <c r="A82" i="3"/>
  <c r="O82" i="3" s="1"/>
  <c r="Q81" i="3"/>
  <c r="A81" i="3"/>
  <c r="O81" i="3" s="1"/>
  <c r="A79" i="3"/>
  <c r="Q77" i="3"/>
  <c r="A77" i="3"/>
  <c r="O77" i="3" s="1"/>
  <c r="Q76" i="3"/>
  <c r="A76" i="3"/>
  <c r="O76" i="3" s="1"/>
  <c r="Q75" i="3"/>
  <c r="A75" i="3"/>
  <c r="O75" i="3" s="1"/>
  <c r="Q74" i="3"/>
  <c r="A74" i="3"/>
  <c r="Q73" i="3"/>
  <c r="A73" i="3"/>
  <c r="O73" i="3" s="1"/>
  <c r="Q72" i="3"/>
  <c r="A72" i="3"/>
  <c r="O72" i="3" s="1"/>
  <c r="Q70" i="3"/>
  <c r="A70" i="3"/>
  <c r="O70" i="3" s="1"/>
  <c r="Q68" i="3"/>
  <c r="A68" i="3"/>
  <c r="Q67" i="3"/>
  <c r="A67" i="3"/>
  <c r="O67" i="3" s="1"/>
  <c r="Q66" i="3"/>
  <c r="A66" i="3"/>
  <c r="O66" i="3" s="1"/>
  <c r="Q65" i="3"/>
  <c r="A65" i="3"/>
  <c r="O65" i="3" s="1"/>
  <c r="Q63" i="3"/>
  <c r="Q61" i="3"/>
  <c r="A61" i="3"/>
  <c r="O61" i="3" s="1"/>
  <c r="Q60" i="3"/>
  <c r="A60" i="3"/>
  <c r="O60" i="3" s="1"/>
  <c r="Q56" i="3"/>
  <c r="A56" i="3"/>
  <c r="O56" i="3" s="1"/>
  <c r="Q54" i="3"/>
  <c r="A54" i="3"/>
  <c r="O54" i="3" s="1"/>
  <c r="Q52" i="3"/>
  <c r="A52" i="3"/>
  <c r="O52" i="3" s="1"/>
  <c r="Q51" i="3"/>
  <c r="A51" i="3"/>
  <c r="O51" i="3" s="1"/>
  <c r="Q50" i="3"/>
  <c r="A50" i="3"/>
  <c r="O50" i="3" s="1"/>
  <c r="Q49" i="3"/>
  <c r="A49" i="3"/>
  <c r="O49" i="3" s="1"/>
  <c r="Q48" i="3"/>
  <c r="A48" i="3"/>
  <c r="Q47" i="3"/>
  <c r="A47" i="3"/>
  <c r="O47" i="3" s="1"/>
  <c r="Q45" i="3"/>
  <c r="Q44" i="3"/>
  <c r="A44" i="3"/>
  <c r="O44" i="3" s="1"/>
  <c r="Q43" i="3"/>
  <c r="A43" i="3"/>
  <c r="O43" i="3" s="1"/>
  <c r="A42" i="3"/>
  <c r="O42" i="3" s="1"/>
  <c r="Q41" i="3"/>
  <c r="A41" i="3"/>
  <c r="O41" i="3" s="1"/>
  <c r="Q38" i="3"/>
  <c r="A38" i="3"/>
  <c r="O38" i="3" s="1"/>
  <c r="Q37" i="3"/>
  <c r="A37" i="3"/>
  <c r="Q36" i="3"/>
  <c r="A36" i="3"/>
  <c r="N29" i="3"/>
  <c r="N31" i="3" s="1"/>
  <c r="N33" i="3" s="1"/>
  <c r="M29" i="3"/>
  <c r="L29" i="3"/>
  <c r="L31" i="3" s="1"/>
  <c r="L33" i="3" s="1"/>
  <c r="K29" i="3"/>
  <c r="K31" i="3" s="1"/>
  <c r="J29" i="3"/>
  <c r="I29" i="3"/>
  <c r="H29" i="3"/>
  <c r="G29" i="3"/>
  <c r="F29" i="3"/>
  <c r="E29" i="3"/>
  <c r="C29" i="3"/>
  <c r="A28" i="3"/>
  <c r="O28" i="3" s="1"/>
  <c r="R29" i="3"/>
  <c r="Q27" i="3"/>
  <c r="A27" i="3"/>
  <c r="A26" i="3"/>
  <c r="A17" i="3"/>
  <c r="A10" i="3"/>
  <c r="P10" i="3" s="1"/>
  <c r="A21" i="3"/>
  <c r="P21" i="3" s="1"/>
  <c r="A15" i="3"/>
  <c r="A8" i="3"/>
  <c r="Q138" i="4"/>
  <c r="R137" i="4"/>
  <c r="Q137" i="4"/>
  <c r="N132" i="4"/>
  <c r="N134" i="4" s="1"/>
  <c r="M132" i="4"/>
  <c r="M134" i="4" s="1"/>
  <c r="L132" i="4"/>
  <c r="K132" i="4"/>
  <c r="J132" i="4"/>
  <c r="I132" i="4"/>
  <c r="H132" i="4"/>
  <c r="G132" i="4"/>
  <c r="F132" i="4"/>
  <c r="E132" i="4"/>
  <c r="D132" i="4"/>
  <c r="C132" i="4"/>
  <c r="R131" i="4"/>
  <c r="S131" i="4" s="1"/>
  <c r="Q131" i="4"/>
  <c r="R127" i="4"/>
  <c r="R128" i="4" s="1"/>
  <c r="Q127" i="4"/>
  <c r="R123" i="4"/>
  <c r="S123" i="4" s="1"/>
  <c r="T123" i="4" s="1"/>
  <c r="U123" i="4" s="1"/>
  <c r="V123" i="4" s="1"/>
  <c r="W123" i="4" s="1"/>
  <c r="X123" i="4" s="1"/>
  <c r="Y123" i="4" s="1"/>
  <c r="Z123" i="4" s="1"/>
  <c r="AA123" i="4" s="1"/>
  <c r="AB123" i="4" s="1"/>
  <c r="AC123" i="4" s="1"/>
  <c r="Q123" i="4"/>
  <c r="Q122" i="4"/>
  <c r="M113" i="4"/>
  <c r="L113" i="4"/>
  <c r="I113" i="4"/>
  <c r="G113" i="4"/>
  <c r="F113" i="4"/>
  <c r="E113" i="4"/>
  <c r="D113" i="4"/>
  <c r="C113" i="4"/>
  <c r="R112" i="4"/>
  <c r="S112" i="4" s="1"/>
  <c r="T112" i="4" s="1"/>
  <c r="U112" i="4" s="1"/>
  <c r="V112" i="4" s="1"/>
  <c r="W112" i="4" s="1"/>
  <c r="X112" i="4" s="1"/>
  <c r="Y112" i="4" s="1"/>
  <c r="Z112" i="4" s="1"/>
  <c r="AA112" i="4" s="1"/>
  <c r="AB112" i="4" s="1"/>
  <c r="AC112" i="4" s="1"/>
  <c r="Q112" i="4"/>
  <c r="A112" i="4"/>
  <c r="P112" i="4" s="1"/>
  <c r="R111" i="4"/>
  <c r="S111" i="4" s="1"/>
  <c r="T111" i="4" s="1"/>
  <c r="U111" i="4" s="1"/>
  <c r="V111" i="4" s="1"/>
  <c r="W111" i="4" s="1"/>
  <c r="X111" i="4" s="1"/>
  <c r="Y111" i="4" s="1"/>
  <c r="Z111" i="4" s="1"/>
  <c r="AA111" i="4" s="1"/>
  <c r="AB111" i="4" s="1"/>
  <c r="AC111" i="4" s="1"/>
  <c r="Q111" i="4"/>
  <c r="A111" i="4"/>
  <c r="P111" i="4" s="1"/>
  <c r="R110" i="4"/>
  <c r="S110" i="4" s="1"/>
  <c r="Q110" i="4"/>
  <c r="A110" i="4"/>
  <c r="P110" i="4" s="1"/>
  <c r="R101" i="4"/>
  <c r="Q101" i="4"/>
  <c r="A101" i="4"/>
  <c r="R100" i="4"/>
  <c r="Q100" i="4"/>
  <c r="P100" i="4"/>
  <c r="N96" i="4"/>
  <c r="N105" i="4" s="1"/>
  <c r="M105" i="4"/>
  <c r="L105" i="4"/>
  <c r="E105" i="4"/>
  <c r="C105" i="4"/>
  <c r="Q93" i="4"/>
  <c r="A93" i="4"/>
  <c r="Q90" i="4"/>
  <c r="A90" i="4"/>
  <c r="Q89" i="4"/>
  <c r="A89" i="4"/>
  <c r="P89" i="4" s="1"/>
  <c r="Q87" i="4"/>
  <c r="A87" i="4"/>
  <c r="Q86" i="4"/>
  <c r="A86" i="4"/>
  <c r="P86" i="4" s="1"/>
  <c r="Q85" i="4"/>
  <c r="A85" i="4"/>
  <c r="P85" i="4" s="1"/>
  <c r="Q81" i="4"/>
  <c r="A81" i="4"/>
  <c r="P81" i="4" s="1"/>
  <c r="Q80" i="4"/>
  <c r="A80" i="4"/>
  <c r="P80" i="4" s="1"/>
  <c r="Q79" i="4"/>
  <c r="A79" i="4"/>
  <c r="P79" i="4" s="1"/>
  <c r="Q78" i="4"/>
  <c r="A78" i="4"/>
  <c r="P78" i="4" s="1"/>
  <c r="R77" i="4"/>
  <c r="S77" i="4" s="1"/>
  <c r="T77" i="4" s="1"/>
  <c r="U77" i="4" s="1"/>
  <c r="V77" i="4" s="1"/>
  <c r="W77" i="4" s="1"/>
  <c r="X77" i="4" s="1"/>
  <c r="Y77" i="4" s="1"/>
  <c r="Z77" i="4" s="1"/>
  <c r="AA77" i="4" s="1"/>
  <c r="AB77" i="4" s="1"/>
  <c r="AC77" i="4" s="1"/>
  <c r="Q77" i="4"/>
  <c r="A77" i="4"/>
  <c r="P77" i="4" s="1"/>
  <c r="R76" i="4"/>
  <c r="S76" i="4" s="1"/>
  <c r="T76" i="4" s="1"/>
  <c r="U76" i="4" s="1"/>
  <c r="V76" i="4" s="1"/>
  <c r="W76" i="4" s="1"/>
  <c r="X76" i="4" s="1"/>
  <c r="Y76" i="4" s="1"/>
  <c r="Z76" i="4" s="1"/>
  <c r="AA76" i="4" s="1"/>
  <c r="AB76" i="4" s="1"/>
  <c r="AC76" i="4" s="1"/>
  <c r="Q76" i="4"/>
  <c r="A76" i="4"/>
  <c r="R75" i="4"/>
  <c r="Q75" i="4"/>
  <c r="A75" i="4"/>
  <c r="P75" i="4" s="1"/>
  <c r="L68" i="4"/>
  <c r="J68" i="4"/>
  <c r="I68" i="4"/>
  <c r="H68" i="4"/>
  <c r="G68" i="4"/>
  <c r="F68" i="4"/>
  <c r="E68" i="4"/>
  <c r="C68" i="4"/>
  <c r="R67" i="4"/>
  <c r="S67" i="4" s="1"/>
  <c r="T67" i="4" s="1"/>
  <c r="U67" i="4" s="1"/>
  <c r="V67" i="4" s="1"/>
  <c r="W67" i="4" s="1"/>
  <c r="X67" i="4" s="1"/>
  <c r="Y67" i="4" s="1"/>
  <c r="Z67" i="4" s="1"/>
  <c r="AA67" i="4" s="1"/>
  <c r="AB67" i="4" s="1"/>
  <c r="AC67" i="4" s="1"/>
  <c r="Q67" i="4"/>
  <c r="A67" i="4"/>
  <c r="P67" i="4" s="1"/>
  <c r="R66" i="4"/>
  <c r="S66" i="4" s="1"/>
  <c r="T66" i="4" s="1"/>
  <c r="U66" i="4" s="1"/>
  <c r="V66" i="4" s="1"/>
  <c r="W66" i="4" s="1"/>
  <c r="X66" i="4" s="1"/>
  <c r="Y66" i="4" s="1"/>
  <c r="Z66" i="4" s="1"/>
  <c r="AA66" i="4" s="1"/>
  <c r="AB66" i="4" s="1"/>
  <c r="AC66" i="4" s="1"/>
  <c r="Q66" i="4"/>
  <c r="A66" i="4"/>
  <c r="P66" i="4" s="1"/>
  <c r="R65" i="4"/>
  <c r="S65" i="4" s="1"/>
  <c r="T65" i="4" s="1"/>
  <c r="U65" i="4" s="1"/>
  <c r="V65" i="4" s="1"/>
  <c r="W65" i="4" s="1"/>
  <c r="X65" i="4" s="1"/>
  <c r="Y65" i="4" s="1"/>
  <c r="Z65" i="4" s="1"/>
  <c r="AA65" i="4" s="1"/>
  <c r="AB65" i="4" s="1"/>
  <c r="AC65" i="4" s="1"/>
  <c r="Q65" i="4"/>
  <c r="A65" i="4"/>
  <c r="P65" i="4" s="1"/>
  <c r="R64" i="4"/>
  <c r="S64" i="4" s="1"/>
  <c r="T64" i="4" s="1"/>
  <c r="U64" i="4" s="1"/>
  <c r="V64" i="4" s="1"/>
  <c r="W64" i="4" s="1"/>
  <c r="X64" i="4" s="1"/>
  <c r="Y64" i="4" s="1"/>
  <c r="Z64" i="4" s="1"/>
  <c r="AA64" i="4" s="1"/>
  <c r="AB64" i="4" s="1"/>
  <c r="AC64" i="4" s="1"/>
  <c r="Q64" i="4"/>
  <c r="A64" i="4"/>
  <c r="P64" i="4" s="1"/>
  <c r="R63" i="4"/>
  <c r="S63" i="4" s="1"/>
  <c r="T63" i="4" s="1"/>
  <c r="U63" i="4" s="1"/>
  <c r="V63" i="4" s="1"/>
  <c r="W63" i="4" s="1"/>
  <c r="X63" i="4" s="1"/>
  <c r="Y63" i="4" s="1"/>
  <c r="Z63" i="4" s="1"/>
  <c r="AA63" i="4" s="1"/>
  <c r="AB63" i="4" s="1"/>
  <c r="AC63" i="4" s="1"/>
  <c r="Q63" i="4"/>
  <c r="A63" i="4"/>
  <c r="P63" i="4" s="1"/>
  <c r="R62" i="4"/>
  <c r="S62" i="4" s="1"/>
  <c r="T62" i="4" s="1"/>
  <c r="U62" i="4" s="1"/>
  <c r="V62" i="4" s="1"/>
  <c r="W62" i="4" s="1"/>
  <c r="X62" i="4" s="1"/>
  <c r="Y62" i="4" s="1"/>
  <c r="Z62" i="4" s="1"/>
  <c r="AA62" i="4" s="1"/>
  <c r="AB62" i="4" s="1"/>
  <c r="AC62" i="4" s="1"/>
  <c r="Q62" i="4"/>
  <c r="A62" i="4"/>
  <c r="R61" i="4"/>
  <c r="S61" i="4" s="1"/>
  <c r="T61" i="4" s="1"/>
  <c r="U61" i="4" s="1"/>
  <c r="V61" i="4" s="1"/>
  <c r="W61" i="4" s="1"/>
  <c r="X61" i="4" s="1"/>
  <c r="Y61" i="4" s="1"/>
  <c r="Z61" i="4" s="1"/>
  <c r="AA61" i="4" s="1"/>
  <c r="AB61" i="4" s="1"/>
  <c r="AC61" i="4" s="1"/>
  <c r="Q61" i="4"/>
  <c r="A61" i="4"/>
  <c r="R60" i="4"/>
  <c r="S60" i="4" s="1"/>
  <c r="Q60" i="4"/>
  <c r="P60" i="4"/>
  <c r="R56" i="4"/>
  <c r="Q56" i="4"/>
  <c r="A56" i="4"/>
  <c r="P56" i="4" s="1"/>
  <c r="Q36" i="4"/>
  <c r="A36" i="4"/>
  <c r="Q33" i="4"/>
  <c r="A33" i="4"/>
  <c r="Q34" i="4"/>
  <c r="Q31" i="4"/>
  <c r="A31" i="4"/>
  <c r="Q35" i="4"/>
  <c r="A35" i="4"/>
  <c r="R43" i="4"/>
  <c r="Q26" i="4"/>
  <c r="A26" i="4"/>
  <c r="N22" i="4"/>
  <c r="N45" i="4" s="1"/>
  <c r="M22" i="4"/>
  <c r="M45" i="4" s="1"/>
  <c r="S20" i="4"/>
  <c r="Q12" i="4"/>
  <c r="A12" i="4"/>
  <c r="AU9" i="10"/>
  <c r="AX9" i="10" s="1"/>
  <c r="AT9" i="10"/>
  <c r="AP9" i="10"/>
  <c r="AL9" i="10"/>
  <c r="AH9" i="10"/>
  <c r="AD9" i="10"/>
  <c r="Z9" i="10"/>
  <c r="V9" i="10"/>
  <c r="R9" i="10"/>
  <c r="N9" i="10"/>
  <c r="J9" i="10"/>
  <c r="F9" i="10"/>
  <c r="AX7" i="10"/>
  <c r="AT7" i="10"/>
  <c r="AP7" i="10"/>
  <c r="AL7" i="10"/>
  <c r="AH7" i="10"/>
  <c r="AD7" i="10"/>
  <c r="Z7" i="10"/>
  <c r="V7" i="10"/>
  <c r="R7" i="10"/>
  <c r="N7" i="10"/>
  <c r="J7" i="10"/>
  <c r="F7" i="10"/>
  <c r="AX6" i="10"/>
  <c r="AT6" i="10"/>
  <c r="AP6" i="10"/>
  <c r="AL6" i="10"/>
  <c r="AH6" i="10"/>
  <c r="AD6" i="10"/>
  <c r="Z6" i="10"/>
  <c r="V6" i="10"/>
  <c r="R6" i="10"/>
  <c r="N6" i="10"/>
  <c r="J6" i="10"/>
  <c r="F6" i="10"/>
  <c r="O56" i="12"/>
  <c r="N56" i="12"/>
  <c r="M56" i="12"/>
  <c r="L56" i="12"/>
  <c r="K56" i="12"/>
  <c r="J56" i="12"/>
  <c r="I56" i="12"/>
  <c r="H56" i="12"/>
  <c r="G56" i="12"/>
  <c r="F56" i="12"/>
  <c r="E56" i="12"/>
  <c r="D56" i="12"/>
  <c r="V51" i="11"/>
  <c r="O53" i="12"/>
  <c r="N53" i="12"/>
  <c r="M53" i="12"/>
  <c r="L53" i="12"/>
  <c r="K53" i="12"/>
  <c r="J53" i="12"/>
  <c r="I53" i="12"/>
  <c r="H53" i="12"/>
  <c r="G53" i="12"/>
  <c r="F53" i="12"/>
  <c r="E53" i="12"/>
  <c r="S53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S51" i="12" s="1"/>
  <c r="O50" i="12"/>
  <c r="N50" i="12"/>
  <c r="M50" i="12"/>
  <c r="L50" i="12"/>
  <c r="K50" i="12"/>
  <c r="J50" i="12"/>
  <c r="I50" i="12"/>
  <c r="H50" i="12"/>
  <c r="G50" i="12"/>
  <c r="F50" i="12"/>
  <c r="E50" i="12"/>
  <c r="D50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S49" i="12" s="1"/>
  <c r="O48" i="12"/>
  <c r="N48" i="12"/>
  <c r="M48" i="12"/>
  <c r="L48" i="12"/>
  <c r="K48" i="12"/>
  <c r="J48" i="12"/>
  <c r="I48" i="12"/>
  <c r="H48" i="12"/>
  <c r="G48" i="12"/>
  <c r="F48" i="12"/>
  <c r="E48" i="12"/>
  <c r="D48" i="12"/>
  <c r="S48" i="12" s="1"/>
  <c r="O47" i="12"/>
  <c r="N47" i="12"/>
  <c r="M47" i="12"/>
  <c r="L47" i="12"/>
  <c r="K47" i="12"/>
  <c r="J47" i="12"/>
  <c r="I47" i="12"/>
  <c r="H47" i="12"/>
  <c r="G47" i="12"/>
  <c r="F47" i="12"/>
  <c r="E47" i="12"/>
  <c r="D47" i="12"/>
  <c r="S47" i="12" s="1"/>
  <c r="O44" i="12"/>
  <c r="N44" i="12"/>
  <c r="M44" i="12"/>
  <c r="L44" i="12"/>
  <c r="K44" i="12"/>
  <c r="J44" i="12"/>
  <c r="I44" i="12"/>
  <c r="H44" i="12"/>
  <c r="G44" i="12"/>
  <c r="F44" i="12"/>
  <c r="E44" i="12"/>
  <c r="D44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S42" i="12" s="1"/>
  <c r="O41" i="12"/>
  <c r="N41" i="12"/>
  <c r="M41" i="12"/>
  <c r="L41" i="12"/>
  <c r="K41" i="12"/>
  <c r="J41" i="12"/>
  <c r="I41" i="12"/>
  <c r="H41" i="12"/>
  <c r="G41" i="12"/>
  <c r="F41" i="12"/>
  <c r="E41" i="12"/>
  <c r="D41" i="12"/>
  <c r="S41" i="12" s="1"/>
  <c r="O40" i="12"/>
  <c r="N40" i="12"/>
  <c r="M40" i="12"/>
  <c r="L40" i="12"/>
  <c r="K40" i="12"/>
  <c r="J40" i="12"/>
  <c r="I40" i="12"/>
  <c r="H40" i="12"/>
  <c r="G40" i="12"/>
  <c r="F40" i="12"/>
  <c r="E40" i="12"/>
  <c r="D40" i="12"/>
  <c r="N39" i="12"/>
  <c r="M39" i="12"/>
  <c r="L39" i="12"/>
  <c r="K39" i="12"/>
  <c r="J39" i="12"/>
  <c r="I39" i="12"/>
  <c r="H39" i="12"/>
  <c r="G39" i="12"/>
  <c r="F39" i="12"/>
  <c r="E39" i="12"/>
  <c r="D39" i="12"/>
  <c r="S39" i="12" s="1"/>
  <c r="S32" i="12"/>
  <c r="T32" i="12" s="1"/>
  <c r="P32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S29" i="12"/>
  <c r="T29" i="12" s="1"/>
  <c r="U29" i="12" s="1"/>
  <c r="V29" i="12" s="1"/>
  <c r="W29" i="12" s="1"/>
  <c r="X29" i="12" s="1"/>
  <c r="Y29" i="12" s="1"/>
  <c r="Z29" i="12" s="1"/>
  <c r="AA29" i="12" s="1"/>
  <c r="AB29" i="12" s="1"/>
  <c r="AC29" i="12" s="1"/>
  <c r="AD29" i="12" s="1"/>
  <c r="AE29" i="12" s="1"/>
  <c r="S27" i="12"/>
  <c r="T27" i="12" s="1"/>
  <c r="U27" i="12" s="1"/>
  <c r="O26" i="12"/>
  <c r="N26" i="12"/>
  <c r="M26" i="12"/>
  <c r="L26" i="12"/>
  <c r="K26" i="12"/>
  <c r="J26" i="12"/>
  <c r="I26" i="12"/>
  <c r="H26" i="12"/>
  <c r="G26" i="12"/>
  <c r="F26" i="12"/>
  <c r="E26" i="12"/>
  <c r="D26" i="12"/>
  <c r="S24" i="12"/>
  <c r="T24" i="12" s="1"/>
  <c r="U24" i="12" s="1"/>
  <c r="V24" i="12" s="1"/>
  <c r="W24" i="12" s="1"/>
  <c r="X24" i="12" s="1"/>
  <c r="Y24" i="12" s="1"/>
  <c r="Z24" i="12" s="1"/>
  <c r="AA24" i="12" s="1"/>
  <c r="AB24" i="12" s="1"/>
  <c r="AC24" i="12" s="1"/>
  <c r="AD24" i="12" s="1"/>
  <c r="AE24" i="12" s="1"/>
  <c r="P24" i="12"/>
  <c r="S23" i="12"/>
  <c r="T23" i="12" s="1"/>
  <c r="U23" i="12" s="1"/>
  <c r="P23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S20" i="12"/>
  <c r="T20" i="12" s="1"/>
  <c r="U20" i="12" s="1"/>
  <c r="V20" i="12" s="1"/>
  <c r="W20" i="12" s="1"/>
  <c r="X20" i="12" s="1"/>
  <c r="Y20" i="12" s="1"/>
  <c r="Z20" i="12" s="1"/>
  <c r="AA20" i="12" s="1"/>
  <c r="AB20" i="12" s="1"/>
  <c r="AC20" i="12" s="1"/>
  <c r="AD20" i="12" s="1"/>
  <c r="AE20" i="12" s="1"/>
  <c r="S18" i="12"/>
  <c r="T18" i="12" s="1"/>
  <c r="U18" i="12" s="1"/>
  <c r="V18" i="12" s="1"/>
  <c r="W18" i="12" s="1"/>
  <c r="X18" i="12" s="1"/>
  <c r="Y18" i="12" s="1"/>
  <c r="Z18" i="12" s="1"/>
  <c r="AA18" i="12" s="1"/>
  <c r="AB18" i="12" s="1"/>
  <c r="AC18" i="12" s="1"/>
  <c r="AD18" i="12" s="1"/>
  <c r="AE18" i="12" s="1"/>
  <c r="S17" i="12"/>
  <c r="T17" i="12" s="1"/>
  <c r="U17" i="12" s="1"/>
  <c r="V17" i="12" s="1"/>
  <c r="W17" i="12" s="1"/>
  <c r="X17" i="12" s="1"/>
  <c r="Y17" i="12" s="1"/>
  <c r="S16" i="12"/>
  <c r="T16" i="12" s="1"/>
  <c r="U16" i="12" s="1"/>
  <c r="V16" i="12" s="1"/>
  <c r="W16" i="12" s="1"/>
  <c r="X16" i="12" s="1"/>
  <c r="Y16" i="12" s="1"/>
  <c r="Z16" i="12" s="1"/>
  <c r="AA16" i="12" s="1"/>
  <c r="AB16" i="12" s="1"/>
  <c r="AC16" i="12" s="1"/>
  <c r="AD16" i="12" s="1"/>
  <c r="AE16" i="12" s="1"/>
  <c r="S14" i="12"/>
  <c r="T14" i="12" s="1"/>
  <c r="U14" i="12" s="1"/>
  <c r="V14" i="12" s="1"/>
  <c r="W14" i="12" s="1"/>
  <c r="X14" i="12" s="1"/>
  <c r="Y14" i="12" s="1"/>
  <c r="Z14" i="12" s="1"/>
  <c r="AA14" i="12" s="1"/>
  <c r="AB14" i="12" s="1"/>
  <c r="AC14" i="12" s="1"/>
  <c r="AD14" i="12" s="1"/>
  <c r="AE14" i="12" s="1"/>
  <c r="S13" i="12"/>
  <c r="T13" i="12" s="1"/>
  <c r="U13" i="12" s="1"/>
  <c r="V13" i="12" s="1"/>
  <c r="W13" i="12" s="1"/>
  <c r="X13" i="12" s="1"/>
  <c r="Y13" i="12" s="1"/>
  <c r="Z13" i="12" s="1"/>
  <c r="AA13" i="12" s="1"/>
  <c r="AB13" i="12" s="1"/>
  <c r="AC13" i="12" s="1"/>
  <c r="AD13" i="12" s="1"/>
  <c r="AE13" i="12" s="1"/>
  <c r="S12" i="12"/>
  <c r="T12" i="12" s="1"/>
  <c r="U12" i="12" s="1"/>
  <c r="V12" i="12" s="1"/>
  <c r="W12" i="12" s="1"/>
  <c r="X12" i="12" s="1"/>
  <c r="Y12" i="12" s="1"/>
  <c r="Z12" i="12" s="1"/>
  <c r="AA12" i="12" s="1"/>
  <c r="AB12" i="12" s="1"/>
  <c r="AC12" i="12" s="1"/>
  <c r="AD12" i="12" s="1"/>
  <c r="AE12" i="12" s="1"/>
  <c r="S11" i="12"/>
  <c r="T11" i="12" s="1"/>
  <c r="U11" i="12" s="1"/>
  <c r="V11" i="12" s="1"/>
  <c r="W11" i="12" s="1"/>
  <c r="X11" i="12" s="1"/>
  <c r="Y11" i="12" s="1"/>
  <c r="Z11" i="12" s="1"/>
  <c r="AA11" i="12" s="1"/>
  <c r="AB11" i="12" s="1"/>
  <c r="AC11" i="12" s="1"/>
  <c r="AD11" i="12" s="1"/>
  <c r="AE11" i="12" s="1"/>
  <c r="S9" i="12"/>
  <c r="T9" i="12" s="1"/>
  <c r="U9" i="12" s="1"/>
  <c r="V9" i="12" s="1"/>
  <c r="W9" i="12" s="1"/>
  <c r="X9" i="12" s="1"/>
  <c r="Y9" i="12" s="1"/>
  <c r="Z9" i="12" s="1"/>
  <c r="AA9" i="12" s="1"/>
  <c r="AB9" i="12" s="1"/>
  <c r="AC9" i="12" s="1"/>
  <c r="AD9" i="12" s="1"/>
  <c r="AE9" i="12" s="1"/>
  <c r="S8" i="12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S7" i="12"/>
  <c r="T7" i="12" s="1"/>
  <c r="O6" i="12"/>
  <c r="N6" i="12"/>
  <c r="M6" i="12"/>
  <c r="L6" i="12"/>
  <c r="K6" i="12"/>
  <c r="J6" i="12"/>
  <c r="I6" i="12"/>
  <c r="H6" i="12"/>
  <c r="G6" i="12"/>
  <c r="F6" i="12"/>
  <c r="E6" i="12"/>
  <c r="V55" i="11"/>
  <c r="R55" i="11"/>
  <c r="R54" i="11"/>
  <c r="Q57" i="11"/>
  <c r="P57" i="11"/>
  <c r="N57" i="11"/>
  <c r="V49" i="11"/>
  <c r="R49" i="11"/>
  <c r="R51" i="11"/>
  <c r="V42" i="11"/>
  <c r="R42" i="11"/>
  <c r="V44" i="11"/>
  <c r="R44" i="11"/>
  <c r="V38" i="11"/>
  <c r="R38" i="11"/>
  <c r="V36" i="11"/>
  <c r="R36" i="11"/>
  <c r="V31" i="11"/>
  <c r="R31" i="11"/>
  <c r="V41" i="11"/>
  <c r="R41" i="11"/>
  <c r="V39" i="11"/>
  <c r="R39" i="11"/>
  <c r="R32" i="11"/>
  <c r="R30" i="11"/>
  <c r="V24" i="11"/>
  <c r="R24" i="11"/>
  <c r="V25" i="11"/>
  <c r="R25" i="11"/>
  <c r="V35" i="11"/>
  <c r="R35" i="11"/>
  <c r="V17" i="11"/>
  <c r="R17" i="11"/>
  <c r="V16" i="11"/>
  <c r="R16" i="11"/>
  <c r="V15" i="11"/>
  <c r="R15" i="11"/>
  <c r="R40" i="11"/>
  <c r="R27" i="11"/>
  <c r="R18" i="11"/>
  <c r="R20" i="11"/>
  <c r="R14" i="11"/>
  <c r="R28" i="11"/>
  <c r="V23" i="11"/>
  <c r="R23" i="11"/>
  <c r="V19" i="11"/>
  <c r="R19" i="11"/>
  <c r="R48" i="11"/>
  <c r="R21" i="11"/>
  <c r="V26" i="11"/>
  <c r="R26" i="11"/>
  <c r="R47" i="11"/>
  <c r="V46" i="11"/>
  <c r="R46" i="11"/>
  <c r="R45" i="11"/>
  <c r="Q11" i="11"/>
  <c r="Q59" i="11" s="1"/>
  <c r="P11" i="11"/>
  <c r="P59" i="11" s="1"/>
  <c r="O11" i="11"/>
  <c r="N11" i="11"/>
  <c r="N59" i="11" s="1"/>
  <c r="G11" i="11"/>
  <c r="G59" i="11" s="1"/>
  <c r="V10" i="11"/>
  <c r="R10" i="11"/>
  <c r="R9" i="11"/>
  <c r="Q272" i="5"/>
  <c r="P272" i="5"/>
  <c r="O272" i="5"/>
  <c r="N272" i="5"/>
  <c r="G272" i="5"/>
  <c r="R271" i="5"/>
  <c r="R270" i="5"/>
  <c r="Q265" i="5"/>
  <c r="P265" i="5"/>
  <c r="O265" i="5"/>
  <c r="N265" i="5"/>
  <c r="G265" i="5"/>
  <c r="R264" i="5"/>
  <c r="R265" i="5" s="1"/>
  <c r="V261" i="5"/>
  <c r="R260" i="5"/>
  <c r="R261" i="5" s="1"/>
  <c r="Q255" i="5"/>
  <c r="P255" i="5"/>
  <c r="O255" i="5"/>
  <c r="N255" i="5"/>
  <c r="G255" i="5"/>
  <c r="R254" i="5"/>
  <c r="R253" i="5"/>
  <c r="R252" i="5"/>
  <c r="V249" i="5"/>
  <c r="T249" i="5"/>
  <c r="Q244" i="5"/>
  <c r="P244" i="5"/>
  <c r="O244" i="5"/>
  <c r="R239" i="5"/>
  <c r="R238" i="5"/>
  <c r="R237" i="5"/>
  <c r="Q230" i="5"/>
  <c r="P230" i="5"/>
  <c r="P232" i="5" s="1"/>
  <c r="O230" i="5"/>
  <c r="O232" i="5" s="1"/>
  <c r="N230" i="5"/>
  <c r="R228" i="5"/>
  <c r="R217" i="5"/>
  <c r="R216" i="5"/>
  <c r="R215" i="5"/>
  <c r="R214" i="5"/>
  <c r="R213" i="5"/>
  <c r="R212" i="5"/>
  <c r="R205" i="5"/>
  <c r="R204" i="5"/>
  <c r="R203" i="5"/>
  <c r="R202" i="5"/>
  <c r="R201" i="5"/>
  <c r="R200" i="5"/>
  <c r="R199" i="5"/>
  <c r="R198" i="5"/>
  <c r="R197" i="5"/>
  <c r="R196" i="5"/>
  <c r="Q185" i="5"/>
  <c r="P185" i="5"/>
  <c r="O185" i="5"/>
  <c r="N185" i="5"/>
  <c r="G185" i="5"/>
  <c r="V184" i="5"/>
  <c r="R184" i="5"/>
  <c r="R183" i="5"/>
  <c r="R185" i="5" s="1"/>
  <c r="G171" i="5"/>
  <c r="V170" i="5"/>
  <c r="R170" i="5"/>
  <c r="V169" i="5"/>
  <c r="R169" i="5"/>
  <c r="V168" i="5"/>
  <c r="R168" i="5"/>
  <c r="V167" i="5"/>
  <c r="R167" i="5"/>
  <c r="V166" i="5"/>
  <c r="R166" i="5"/>
  <c r="R165" i="5"/>
  <c r="R164" i="5"/>
  <c r="R163" i="5"/>
  <c r="R162" i="5"/>
  <c r="R161" i="5"/>
  <c r="R160" i="5"/>
  <c r="R159" i="5"/>
  <c r="R158" i="5"/>
  <c r="Q154" i="5"/>
  <c r="P154" i="5"/>
  <c r="O154" i="5"/>
  <c r="N154" i="5"/>
  <c r="R152" i="5"/>
  <c r="R151" i="5"/>
  <c r="R150" i="5"/>
  <c r="R149" i="5"/>
  <c r="T143" i="5"/>
  <c r="V143" i="5" s="1"/>
  <c r="Q130" i="5"/>
  <c r="P130" i="5"/>
  <c r="O130" i="5"/>
  <c r="N130" i="5"/>
  <c r="G130" i="5"/>
  <c r="R129" i="5"/>
  <c r="R128" i="5"/>
  <c r="R127" i="5"/>
  <c r="R120" i="5"/>
  <c r="R119" i="5"/>
  <c r="R122" i="5"/>
  <c r="R114" i="5"/>
  <c r="R116" i="5"/>
  <c r="R110" i="5"/>
  <c r="R109" i="5"/>
  <c r="R107" i="5"/>
  <c r="R67" i="5"/>
  <c r="R104" i="5"/>
  <c r="R113" i="5"/>
  <c r="R111" i="5"/>
  <c r="R105" i="5"/>
  <c r="R103" i="5"/>
  <c r="R98" i="5"/>
  <c r="R99" i="5"/>
  <c r="R108" i="5"/>
  <c r="R91" i="5"/>
  <c r="R90" i="5"/>
  <c r="R88" i="5"/>
  <c r="R112" i="5"/>
  <c r="R101" i="5"/>
  <c r="R92" i="5"/>
  <c r="R94" i="5"/>
  <c r="R87" i="5"/>
  <c r="R102" i="5"/>
  <c r="R97" i="5"/>
  <c r="R93" i="5"/>
  <c r="R118" i="5"/>
  <c r="R95" i="5"/>
  <c r="R100" i="5"/>
  <c r="R117" i="5"/>
  <c r="Q85" i="5"/>
  <c r="Q125" i="5" s="1"/>
  <c r="P85" i="5"/>
  <c r="O85" i="5"/>
  <c r="O125" i="5" s="1"/>
  <c r="N85" i="5"/>
  <c r="N125" i="5" s="1"/>
  <c r="G85" i="5"/>
  <c r="G125" i="5" s="1"/>
  <c r="R84" i="5"/>
  <c r="R83" i="5"/>
  <c r="R66" i="5"/>
  <c r="R65" i="5"/>
  <c r="Q43" i="5"/>
  <c r="P43" i="5"/>
  <c r="O43" i="5"/>
  <c r="N43" i="5"/>
  <c r="G43" i="5"/>
  <c r="G45" i="5" s="1"/>
  <c r="W42" i="5"/>
  <c r="R42" i="5"/>
  <c r="W41" i="5"/>
  <c r="R41" i="5"/>
  <c r="W40" i="5"/>
  <c r="R40" i="5"/>
  <c r="R68" i="5"/>
  <c r="T6" i="5"/>
  <c r="P79" i="3" l="1"/>
  <c r="O79" i="3"/>
  <c r="H125" i="3"/>
  <c r="P48" i="3"/>
  <c r="O48" i="3"/>
  <c r="P138" i="3"/>
  <c r="O138" i="3"/>
  <c r="P68" i="3"/>
  <c r="O68" i="3"/>
  <c r="P74" i="3"/>
  <c r="O74" i="3"/>
  <c r="P37" i="3"/>
  <c r="O37" i="3"/>
  <c r="P136" i="3"/>
  <c r="O136" i="3"/>
  <c r="P145" i="3"/>
  <c r="O145" i="3"/>
  <c r="P134" i="3"/>
  <c r="O134" i="3"/>
  <c r="P137" i="3"/>
  <c r="O137" i="3"/>
  <c r="P135" i="3"/>
  <c r="O135" i="3"/>
  <c r="P144" i="3"/>
  <c r="O144" i="3"/>
  <c r="H195" i="5"/>
  <c r="O103" i="3"/>
  <c r="P106" i="3"/>
  <c r="O106" i="3"/>
  <c r="P104" i="3"/>
  <c r="O104" i="3"/>
  <c r="P105" i="3"/>
  <c r="O105" i="3"/>
  <c r="P107" i="3"/>
  <c r="O107" i="3"/>
  <c r="J77" i="5"/>
  <c r="O101" i="4"/>
  <c r="H74" i="2"/>
  <c r="S130" i="3"/>
  <c r="U130" i="3" s="1"/>
  <c r="R147" i="3"/>
  <c r="R149" i="3" s="1"/>
  <c r="S154" i="3"/>
  <c r="R158" i="3"/>
  <c r="S167" i="3"/>
  <c r="T167" i="3" s="1"/>
  <c r="R170" i="3"/>
  <c r="H77" i="5"/>
  <c r="H192" i="5"/>
  <c r="H106" i="5"/>
  <c r="H242" i="5"/>
  <c r="CR12" i="70"/>
  <c r="CY7" i="70"/>
  <c r="CU12" i="70"/>
  <c r="CQ11" i="70"/>
  <c r="CT11" i="70"/>
  <c r="CU7" i="70"/>
  <c r="CY11" i="70"/>
  <c r="CV11" i="70"/>
  <c r="CT12" i="70"/>
  <c r="CZ11" i="70"/>
  <c r="DA7" i="70"/>
  <c r="CR11" i="70"/>
  <c r="CQ12" i="70"/>
  <c r="CX12" i="70"/>
  <c r="CS12" i="70"/>
  <c r="DB12" i="70"/>
  <c r="CW7" i="70"/>
  <c r="CW11" i="70"/>
  <c r="CQ7" i="70"/>
  <c r="CX11" i="70"/>
  <c r="CS11" i="70"/>
  <c r="DB7" i="70"/>
  <c r="CW12" i="70"/>
  <c r="CZ7" i="70"/>
  <c r="CT7" i="70"/>
  <c r="CX7" i="70"/>
  <c r="CS7" i="70"/>
  <c r="DA12" i="70"/>
  <c r="CR7" i="70"/>
  <c r="CV12" i="70"/>
  <c r="DA11" i="70"/>
  <c r="CU11" i="70"/>
  <c r="DB11" i="70"/>
  <c r="CZ12" i="70"/>
  <c r="CY12" i="70"/>
  <c r="CV7" i="70"/>
  <c r="J106" i="5"/>
  <c r="J242" i="5"/>
  <c r="J164" i="5"/>
  <c r="C67" i="2"/>
  <c r="C74" i="2" s="1"/>
  <c r="I106" i="5"/>
  <c r="I242" i="5"/>
  <c r="I164" i="5"/>
  <c r="I205" i="5"/>
  <c r="V171" i="5"/>
  <c r="H88" i="5"/>
  <c r="H102" i="5"/>
  <c r="H66" i="5"/>
  <c r="P41" i="3"/>
  <c r="H121" i="5"/>
  <c r="H205" i="5"/>
  <c r="P62" i="4"/>
  <c r="J201" i="5"/>
  <c r="J205" i="5"/>
  <c r="J202" i="5"/>
  <c r="J203" i="5"/>
  <c r="J204" i="5"/>
  <c r="J197" i="5"/>
  <c r="J198" i="5"/>
  <c r="J199" i="5"/>
  <c r="J200" i="5"/>
  <c r="F94" i="2"/>
  <c r="C31" i="3"/>
  <c r="C33" i="3" s="1"/>
  <c r="C87" i="3" s="1"/>
  <c r="H12" i="5"/>
  <c r="P82" i="3"/>
  <c r="H18" i="5"/>
  <c r="H16" i="5"/>
  <c r="H15" i="5"/>
  <c r="H17" i="5"/>
  <c r="H74" i="5"/>
  <c r="G187" i="5"/>
  <c r="AP10" i="10"/>
  <c r="AA139" i="3"/>
  <c r="AB139" i="3" s="1"/>
  <c r="AC139" i="3" s="1"/>
  <c r="N10" i="10"/>
  <c r="AT10" i="10"/>
  <c r="H258" i="5"/>
  <c r="R10" i="10"/>
  <c r="V10" i="10"/>
  <c r="I258" i="5"/>
  <c r="J252" i="5"/>
  <c r="J258" i="5"/>
  <c r="I34" i="5"/>
  <c r="I32" i="5"/>
  <c r="I63" i="5"/>
  <c r="R63" i="5" s="1"/>
  <c r="I33" i="5"/>
  <c r="I69" i="5"/>
  <c r="I70" i="5"/>
  <c r="I71" i="5"/>
  <c r="V45" i="11"/>
  <c r="I4" i="7"/>
  <c r="R244" i="5"/>
  <c r="Z10" i="10"/>
  <c r="P56" i="3"/>
  <c r="P57" i="2"/>
  <c r="R103" i="4"/>
  <c r="S101" i="4"/>
  <c r="J10" i="10"/>
  <c r="M107" i="4"/>
  <c r="M114" i="4" s="1"/>
  <c r="E34" i="12"/>
  <c r="V43" i="5"/>
  <c r="V45" i="5" s="1"/>
  <c r="V80" i="5" s="1"/>
  <c r="W80" i="5" s="1"/>
  <c r="P17" i="3"/>
  <c r="AD10" i="10"/>
  <c r="AH10" i="10"/>
  <c r="AX10" i="10"/>
  <c r="AL10" i="10"/>
  <c r="P45" i="3"/>
  <c r="C125" i="3"/>
  <c r="C151" i="3" s="1"/>
  <c r="C159" i="3" s="1"/>
  <c r="D125" i="3"/>
  <c r="D151" i="3" s="1"/>
  <c r="D159" i="3" s="1"/>
  <c r="R96" i="4"/>
  <c r="Z17" i="12"/>
  <c r="AA17" i="12" s="1"/>
  <c r="AB17" i="12" s="1"/>
  <c r="AC17" i="12" s="1"/>
  <c r="AD17" i="12" s="1"/>
  <c r="AE17" i="12" s="1"/>
  <c r="AF17" i="12" s="1"/>
  <c r="S42" i="2"/>
  <c r="S43" i="2" s="1"/>
  <c r="R57" i="4"/>
  <c r="R140" i="4" s="1"/>
  <c r="S56" i="4"/>
  <c r="N125" i="3"/>
  <c r="N151" i="3" s="1"/>
  <c r="N159" i="3" s="1"/>
  <c r="AF9" i="12"/>
  <c r="P70" i="2"/>
  <c r="V18" i="11"/>
  <c r="AF18" i="12"/>
  <c r="J48" i="5"/>
  <c r="AF12" i="12"/>
  <c r="J182" i="3"/>
  <c r="J189" i="3" s="1"/>
  <c r="P33" i="4"/>
  <c r="P36" i="4"/>
  <c r="P12" i="4"/>
  <c r="J56" i="5" s="1"/>
  <c r="R124" i="4"/>
  <c r="R154" i="5"/>
  <c r="R273" i="5" s="1"/>
  <c r="P51" i="2"/>
  <c r="D182" i="3"/>
  <c r="D189" i="3" s="1"/>
  <c r="T154" i="3"/>
  <c r="S158" i="3"/>
  <c r="P61" i="4"/>
  <c r="V54" i="11"/>
  <c r="V57" i="11" s="1"/>
  <c r="V47" i="11"/>
  <c r="V20" i="11"/>
  <c r="V30" i="11"/>
  <c r="P31" i="12"/>
  <c r="S31" i="12"/>
  <c r="AF13" i="12"/>
  <c r="AF24" i="12"/>
  <c r="AF29" i="12"/>
  <c r="U32" i="12"/>
  <c r="T31" i="12"/>
  <c r="AF20" i="12"/>
  <c r="AF8" i="12"/>
  <c r="N57" i="12"/>
  <c r="F57" i="12"/>
  <c r="AF16" i="12"/>
  <c r="AF14" i="12"/>
  <c r="AF11" i="12"/>
  <c r="G57" i="12"/>
  <c r="O57" i="12"/>
  <c r="I34" i="12"/>
  <c r="K57" i="12"/>
  <c r="P6" i="12"/>
  <c r="K34" i="12"/>
  <c r="H57" i="12"/>
  <c r="D34" i="12"/>
  <c r="L34" i="12"/>
  <c r="M34" i="12"/>
  <c r="U7" i="12"/>
  <c r="T6" i="12"/>
  <c r="S6" i="12"/>
  <c r="S26" i="12"/>
  <c r="F34" i="12"/>
  <c r="N34" i="12"/>
  <c r="T48" i="12"/>
  <c r="U48" i="12" s="1"/>
  <c r="V48" i="12" s="1"/>
  <c r="W48" i="12" s="1"/>
  <c r="X48" i="12" s="1"/>
  <c r="Y48" i="12" s="1"/>
  <c r="Z48" i="12" s="1"/>
  <c r="AA48" i="12" s="1"/>
  <c r="AB48" i="12" s="1"/>
  <c r="AC48" i="12" s="1"/>
  <c r="AD48" i="12" s="1"/>
  <c r="AE48" i="12" s="1"/>
  <c r="G34" i="12"/>
  <c r="O34" i="12"/>
  <c r="P26" i="12"/>
  <c r="J34" i="12"/>
  <c r="V27" i="12"/>
  <c r="U26" i="12"/>
  <c r="T26" i="12"/>
  <c r="M57" i="12"/>
  <c r="J57" i="12"/>
  <c r="L57" i="12"/>
  <c r="E57" i="12"/>
  <c r="P44" i="12"/>
  <c r="P56" i="12"/>
  <c r="I57" i="12"/>
  <c r="T49" i="12"/>
  <c r="U49" i="12" s="1"/>
  <c r="V49" i="12" s="1"/>
  <c r="W49" i="12" s="1"/>
  <c r="X49" i="12" s="1"/>
  <c r="Y49" i="12" s="1"/>
  <c r="Z49" i="12" s="1"/>
  <c r="AA49" i="12" s="1"/>
  <c r="AB49" i="12" s="1"/>
  <c r="AC49" i="12" s="1"/>
  <c r="AD49" i="12" s="1"/>
  <c r="AE49" i="12" s="1"/>
  <c r="T51" i="12"/>
  <c r="U51" i="12" s="1"/>
  <c r="V51" i="12" s="1"/>
  <c r="W51" i="12" s="1"/>
  <c r="X51" i="12" s="1"/>
  <c r="Y51" i="12" s="1"/>
  <c r="Z51" i="12" s="1"/>
  <c r="AA51" i="12" s="1"/>
  <c r="AB51" i="12" s="1"/>
  <c r="AC51" i="12" s="1"/>
  <c r="AD51" i="12" s="1"/>
  <c r="AE51" i="12" s="1"/>
  <c r="P22" i="12"/>
  <c r="S22" i="12"/>
  <c r="T41" i="12"/>
  <c r="U41" i="12" s="1"/>
  <c r="V41" i="12" s="1"/>
  <c r="W41" i="12" s="1"/>
  <c r="X41" i="12" s="1"/>
  <c r="Y41" i="12" s="1"/>
  <c r="Z41" i="12" s="1"/>
  <c r="AA41" i="12" s="1"/>
  <c r="AB41" i="12" s="1"/>
  <c r="AC41" i="12" s="1"/>
  <c r="AD41" i="12" s="1"/>
  <c r="AE41" i="12" s="1"/>
  <c r="P42" i="12"/>
  <c r="H34" i="12"/>
  <c r="P43" i="12"/>
  <c r="T47" i="12"/>
  <c r="U47" i="12" s="1"/>
  <c r="V47" i="12" s="1"/>
  <c r="W47" i="12" s="1"/>
  <c r="X47" i="12" s="1"/>
  <c r="Y47" i="12" s="1"/>
  <c r="Z47" i="12" s="1"/>
  <c r="AA47" i="12" s="1"/>
  <c r="AB47" i="12" s="1"/>
  <c r="AC47" i="12" s="1"/>
  <c r="AD47" i="12" s="1"/>
  <c r="AE47" i="12" s="1"/>
  <c r="P48" i="12"/>
  <c r="P53" i="12"/>
  <c r="P40" i="12"/>
  <c r="T42" i="12"/>
  <c r="U42" i="12" s="1"/>
  <c r="V42" i="12" s="1"/>
  <c r="W42" i="12" s="1"/>
  <c r="X42" i="12" s="1"/>
  <c r="Y42" i="12" s="1"/>
  <c r="Z42" i="12" s="1"/>
  <c r="AA42" i="12" s="1"/>
  <c r="AB42" i="12" s="1"/>
  <c r="AC42" i="12" s="1"/>
  <c r="AD42" i="12" s="1"/>
  <c r="AE42" i="12" s="1"/>
  <c r="P50" i="12"/>
  <c r="T53" i="12"/>
  <c r="U53" i="12" s="1"/>
  <c r="V53" i="12" s="1"/>
  <c r="W53" i="12" s="1"/>
  <c r="X53" i="12" s="1"/>
  <c r="Y53" i="12" s="1"/>
  <c r="Z53" i="12" s="1"/>
  <c r="AA53" i="12" s="1"/>
  <c r="AB53" i="12" s="1"/>
  <c r="AC53" i="12" s="1"/>
  <c r="AD53" i="12" s="1"/>
  <c r="AE53" i="12" s="1"/>
  <c r="V23" i="12"/>
  <c r="U22" i="12"/>
  <c r="T39" i="12"/>
  <c r="P39" i="12"/>
  <c r="T22" i="12"/>
  <c r="S40" i="12"/>
  <c r="T40" i="12" s="1"/>
  <c r="U40" i="12" s="1"/>
  <c r="V40" i="12" s="1"/>
  <c r="W40" i="12" s="1"/>
  <c r="X40" i="12" s="1"/>
  <c r="Y40" i="12" s="1"/>
  <c r="Z40" i="12" s="1"/>
  <c r="AA40" i="12" s="1"/>
  <c r="AB40" i="12" s="1"/>
  <c r="AC40" i="12" s="1"/>
  <c r="AD40" i="12" s="1"/>
  <c r="AE40" i="12" s="1"/>
  <c r="S44" i="12"/>
  <c r="T44" i="12" s="1"/>
  <c r="U44" i="12" s="1"/>
  <c r="V44" i="12" s="1"/>
  <c r="W44" i="12" s="1"/>
  <c r="X44" i="12" s="1"/>
  <c r="Y44" i="12" s="1"/>
  <c r="Z44" i="12" s="1"/>
  <c r="AA44" i="12" s="1"/>
  <c r="AB44" i="12" s="1"/>
  <c r="AC44" i="12" s="1"/>
  <c r="AD44" i="12" s="1"/>
  <c r="AE44" i="12" s="1"/>
  <c r="S50" i="12"/>
  <c r="T50" i="12" s="1"/>
  <c r="U50" i="12" s="1"/>
  <c r="V50" i="12" s="1"/>
  <c r="W50" i="12" s="1"/>
  <c r="X50" i="12" s="1"/>
  <c r="Y50" i="12" s="1"/>
  <c r="Z50" i="12" s="1"/>
  <c r="AA50" i="12" s="1"/>
  <c r="AB50" i="12" s="1"/>
  <c r="AC50" i="12" s="1"/>
  <c r="AD50" i="12" s="1"/>
  <c r="AE50" i="12" s="1"/>
  <c r="S56" i="12"/>
  <c r="T56" i="12" s="1"/>
  <c r="U56" i="12" s="1"/>
  <c r="V56" i="12" s="1"/>
  <c r="P41" i="12"/>
  <c r="P47" i="12"/>
  <c r="P51" i="12"/>
  <c r="D57" i="12"/>
  <c r="P49" i="12"/>
  <c r="S43" i="12"/>
  <c r="T43" i="12" s="1"/>
  <c r="U43" i="12" s="1"/>
  <c r="V43" i="12" s="1"/>
  <c r="W43" i="12" s="1"/>
  <c r="X43" i="12" s="1"/>
  <c r="Y43" i="12" s="1"/>
  <c r="Z43" i="12" s="1"/>
  <c r="AA43" i="12" s="1"/>
  <c r="AB43" i="12" s="1"/>
  <c r="AC43" i="12" s="1"/>
  <c r="AD43" i="12" s="1"/>
  <c r="AE43" i="12" s="1"/>
  <c r="R11" i="11"/>
  <c r="R52" i="11"/>
  <c r="R57" i="11" s="1"/>
  <c r="O59" i="11"/>
  <c r="P26" i="4"/>
  <c r="R171" i="5"/>
  <c r="R123" i="5"/>
  <c r="N45" i="2"/>
  <c r="N67" i="2" s="1"/>
  <c r="N74" i="2" s="1"/>
  <c r="P26" i="3"/>
  <c r="O26" i="3"/>
  <c r="P27" i="3"/>
  <c r="O27" i="3"/>
  <c r="P8" i="3"/>
  <c r="P140" i="3"/>
  <c r="J94" i="2"/>
  <c r="C26" i="2"/>
  <c r="K26" i="2"/>
  <c r="D45" i="2"/>
  <c r="D67" i="2" s="1"/>
  <c r="D74" i="2" s="1"/>
  <c r="H26" i="2"/>
  <c r="H94" i="2"/>
  <c r="P59" i="2"/>
  <c r="S15" i="2"/>
  <c r="S17" i="2" s="1"/>
  <c r="S26" i="2" s="1"/>
  <c r="D75" i="2" s="1"/>
  <c r="I253" i="5"/>
  <c r="F26" i="2"/>
  <c r="J26" i="2"/>
  <c r="P56" i="2"/>
  <c r="P72" i="2"/>
  <c r="I259" i="5"/>
  <c r="P38" i="2"/>
  <c r="I17" i="11" s="1"/>
  <c r="P50" i="2"/>
  <c r="I254" i="5"/>
  <c r="C94" i="2"/>
  <c r="L26" i="2"/>
  <c r="S50" i="2"/>
  <c r="S63" i="2" s="1"/>
  <c r="S65" i="2" s="1"/>
  <c r="R63" i="2"/>
  <c r="R65" i="2" s="1"/>
  <c r="D94" i="2"/>
  <c r="E94" i="2"/>
  <c r="I182" i="3"/>
  <c r="I189" i="3" s="1"/>
  <c r="S107" i="3"/>
  <c r="S111" i="3" s="1"/>
  <c r="K189" i="3"/>
  <c r="L182" i="3"/>
  <c r="L189" i="3" s="1"/>
  <c r="R22" i="4"/>
  <c r="R45" i="4" s="1"/>
  <c r="C115" i="4" s="1"/>
  <c r="J259" i="5"/>
  <c r="H259" i="5"/>
  <c r="H182" i="3"/>
  <c r="H189" i="3" s="1"/>
  <c r="N26" i="2"/>
  <c r="P77" i="3"/>
  <c r="P139" i="3"/>
  <c r="N182" i="3"/>
  <c r="N189" i="3" s="1"/>
  <c r="P63" i="3"/>
  <c r="P83" i="3"/>
  <c r="M182" i="3"/>
  <c r="M189" i="3" s="1"/>
  <c r="H254" i="5"/>
  <c r="P60" i="3"/>
  <c r="N87" i="3"/>
  <c r="N94" i="2"/>
  <c r="M94" i="2"/>
  <c r="N100" i="2"/>
  <c r="M45" i="2"/>
  <c r="M67" i="2" s="1"/>
  <c r="M74" i="2" s="1"/>
  <c r="M26" i="2"/>
  <c r="L87" i="3"/>
  <c r="P15" i="3"/>
  <c r="O10" i="3"/>
  <c r="O8" i="3"/>
  <c r="O17" i="3"/>
  <c r="O15" i="3"/>
  <c r="O21" i="3"/>
  <c r="P54" i="3"/>
  <c r="P81" i="3"/>
  <c r="J253" i="5"/>
  <c r="P93" i="4"/>
  <c r="T20" i="4"/>
  <c r="P42" i="3"/>
  <c r="P38" i="3"/>
  <c r="P110" i="3"/>
  <c r="O36" i="3"/>
  <c r="P51" i="3"/>
  <c r="P75" i="3"/>
  <c r="P36" i="3"/>
  <c r="P44" i="3"/>
  <c r="P67" i="3"/>
  <c r="P49" i="3"/>
  <c r="P73" i="3"/>
  <c r="E31" i="3"/>
  <c r="E33" i="3" s="1"/>
  <c r="E87" i="3" s="1"/>
  <c r="M31" i="3"/>
  <c r="M33" i="3" s="1"/>
  <c r="M87" i="3" s="1"/>
  <c r="P65" i="3"/>
  <c r="P47" i="3"/>
  <c r="P70" i="3"/>
  <c r="P156" i="3"/>
  <c r="O57" i="11"/>
  <c r="L94" i="2"/>
  <c r="L134" i="4"/>
  <c r="K70" i="4"/>
  <c r="K107" i="4" s="1"/>
  <c r="K114" i="4" s="1"/>
  <c r="J254" i="5"/>
  <c r="P31" i="4"/>
  <c r="J15" i="5" s="1"/>
  <c r="L70" i="4"/>
  <c r="L107" i="4" s="1"/>
  <c r="L114" i="4" s="1"/>
  <c r="K125" i="3"/>
  <c r="K151" i="3" s="1"/>
  <c r="K159" i="3" s="1"/>
  <c r="K33" i="3"/>
  <c r="K94" i="2"/>
  <c r="P125" i="5"/>
  <c r="G232" i="5"/>
  <c r="Q267" i="5"/>
  <c r="R255" i="5"/>
  <c r="R267" i="5" s="1"/>
  <c r="P101" i="4"/>
  <c r="J23" i="5"/>
  <c r="S75" i="4"/>
  <c r="S96" i="4" s="1"/>
  <c r="P87" i="4"/>
  <c r="P90" i="4"/>
  <c r="J70" i="4"/>
  <c r="P35" i="4"/>
  <c r="P76" i="4"/>
  <c r="N45" i="5"/>
  <c r="N80" i="5" s="1"/>
  <c r="N267" i="5"/>
  <c r="P45" i="5"/>
  <c r="P80" i="5" s="1"/>
  <c r="O267" i="5"/>
  <c r="S88" i="2"/>
  <c r="T87" i="2"/>
  <c r="M100" i="2"/>
  <c r="L100" i="2"/>
  <c r="I26" i="2"/>
  <c r="P42" i="2"/>
  <c r="I74" i="5" s="1"/>
  <c r="K45" i="2"/>
  <c r="K67" i="2" s="1"/>
  <c r="K74" i="2" s="1"/>
  <c r="U97" i="2"/>
  <c r="I100" i="2"/>
  <c r="K100" i="2"/>
  <c r="L45" i="2"/>
  <c r="S91" i="2"/>
  <c r="S92" i="2" s="1"/>
  <c r="Y97" i="2"/>
  <c r="AC97" i="2"/>
  <c r="D26" i="2"/>
  <c r="E26" i="2"/>
  <c r="R88" i="2"/>
  <c r="P28" i="3"/>
  <c r="P109" i="3"/>
  <c r="P155" i="3"/>
  <c r="P43" i="3"/>
  <c r="P50" i="3"/>
  <c r="P52" i="3"/>
  <c r="P61" i="3"/>
  <c r="P66" i="3"/>
  <c r="P72" i="3"/>
  <c r="P76" i="3"/>
  <c r="P103" i="3"/>
  <c r="P130" i="3"/>
  <c r="P143" i="3"/>
  <c r="R180" i="3"/>
  <c r="T185" i="3"/>
  <c r="L125" i="3"/>
  <c r="L151" i="3" s="1"/>
  <c r="L159" i="3" s="1"/>
  <c r="X185" i="3"/>
  <c r="O123" i="3"/>
  <c r="S168" i="3"/>
  <c r="T168" i="3" s="1"/>
  <c r="U168" i="3" s="1"/>
  <c r="V168" i="3" s="1"/>
  <c r="W168" i="3" s="1"/>
  <c r="X168" i="3" s="1"/>
  <c r="Y168" i="3" s="1"/>
  <c r="Z168" i="3" s="1"/>
  <c r="M125" i="3"/>
  <c r="M151" i="3" s="1"/>
  <c r="M159" i="3" s="1"/>
  <c r="AB185" i="3"/>
  <c r="N107" i="4"/>
  <c r="N114" i="4" s="1"/>
  <c r="G70" i="4"/>
  <c r="S100" i="4"/>
  <c r="K134" i="4"/>
  <c r="R230" i="5"/>
  <c r="R85" i="5"/>
  <c r="N232" i="5"/>
  <c r="P267" i="5"/>
  <c r="O45" i="5"/>
  <c r="O80" i="5" s="1"/>
  <c r="R130" i="5"/>
  <c r="N187" i="5"/>
  <c r="G267" i="5"/>
  <c r="R43" i="5"/>
  <c r="G80" i="5"/>
  <c r="G139" i="5" s="1"/>
  <c r="O187" i="5"/>
  <c r="O234" i="5" s="1"/>
  <c r="R272" i="5"/>
  <c r="P187" i="5"/>
  <c r="Q187" i="5"/>
  <c r="J125" i="3"/>
  <c r="J151" i="3" s="1"/>
  <c r="J159" i="3" s="1"/>
  <c r="J31" i="3"/>
  <c r="J33" i="3" s="1"/>
  <c r="J87" i="3" s="1"/>
  <c r="J45" i="2"/>
  <c r="J67" i="2" s="1"/>
  <c r="J74" i="2" s="1"/>
  <c r="J100" i="2"/>
  <c r="J134" i="4"/>
  <c r="J105" i="4"/>
  <c r="O67" i="4"/>
  <c r="I70" i="4"/>
  <c r="O112" i="4"/>
  <c r="J140" i="4"/>
  <c r="I94" i="2"/>
  <c r="I45" i="2"/>
  <c r="I67" i="2" s="1"/>
  <c r="I74" i="2" s="1"/>
  <c r="I125" i="3"/>
  <c r="I151" i="3" s="1"/>
  <c r="I159" i="3" s="1"/>
  <c r="I31" i="3"/>
  <c r="I33" i="3" s="1"/>
  <c r="I87" i="3" s="1"/>
  <c r="I134" i="4"/>
  <c r="I105" i="4"/>
  <c r="I140" i="4"/>
  <c r="H134" i="4"/>
  <c r="H151" i="3"/>
  <c r="H159" i="3" s="1"/>
  <c r="H31" i="3"/>
  <c r="H33" i="3" s="1"/>
  <c r="H87" i="3" s="1"/>
  <c r="H100" i="2"/>
  <c r="H105" i="4"/>
  <c r="H140" i="4"/>
  <c r="H70" i="4"/>
  <c r="G182" i="3"/>
  <c r="G189" i="3" s="1"/>
  <c r="G125" i="3"/>
  <c r="G151" i="3" s="1"/>
  <c r="G159" i="3" s="1"/>
  <c r="G31" i="3"/>
  <c r="G33" i="3" s="1"/>
  <c r="G87" i="3" s="1"/>
  <c r="G94" i="2"/>
  <c r="G45" i="2"/>
  <c r="G67" i="2" s="1"/>
  <c r="G74" i="2" s="1"/>
  <c r="G100" i="2"/>
  <c r="G134" i="4"/>
  <c r="G105" i="4"/>
  <c r="F182" i="3"/>
  <c r="F189" i="3" s="1"/>
  <c r="F125" i="3"/>
  <c r="F151" i="3" s="1"/>
  <c r="F159" i="3" s="1"/>
  <c r="F31" i="3"/>
  <c r="F33" i="3" s="1"/>
  <c r="F87" i="3" s="1"/>
  <c r="F100" i="2"/>
  <c r="F45" i="2"/>
  <c r="F67" i="2" s="1"/>
  <c r="F74" i="2" s="1"/>
  <c r="F134" i="4"/>
  <c r="F105" i="4"/>
  <c r="F70" i="4"/>
  <c r="G140" i="4"/>
  <c r="P37" i="2"/>
  <c r="E125" i="3"/>
  <c r="E151" i="3" s="1"/>
  <c r="E159" i="3" s="1"/>
  <c r="E45" i="2"/>
  <c r="E67" i="2" s="1"/>
  <c r="E74" i="2" s="1"/>
  <c r="E182" i="3"/>
  <c r="E189" i="3" s="1"/>
  <c r="E134" i="4"/>
  <c r="E140" i="4"/>
  <c r="E70" i="4"/>
  <c r="D33" i="3"/>
  <c r="D87" i="3" s="1"/>
  <c r="D134" i="4"/>
  <c r="D105" i="4"/>
  <c r="D70" i="4"/>
  <c r="U185" i="3"/>
  <c r="Y185" i="3"/>
  <c r="AC185" i="3"/>
  <c r="V185" i="3"/>
  <c r="Z185" i="3"/>
  <c r="S185" i="3"/>
  <c r="W185" i="3"/>
  <c r="T179" i="3"/>
  <c r="C182" i="3"/>
  <c r="C189" i="3" s="1"/>
  <c r="S175" i="3"/>
  <c r="S176" i="3" s="1"/>
  <c r="T155" i="3"/>
  <c r="U147" i="3"/>
  <c r="U149" i="3" s="1"/>
  <c r="T147" i="3"/>
  <c r="T149" i="3" s="1"/>
  <c r="S147" i="3"/>
  <c r="S149" i="3" s="1"/>
  <c r="V130" i="3"/>
  <c r="R111" i="3"/>
  <c r="T103" i="3"/>
  <c r="R100" i="3"/>
  <c r="R186" i="3" s="1"/>
  <c r="R188" i="3" s="1"/>
  <c r="T98" i="3"/>
  <c r="S100" i="3"/>
  <c r="S186" i="3" s="1"/>
  <c r="R31" i="3"/>
  <c r="R33" i="3" s="1"/>
  <c r="C134" i="4"/>
  <c r="S127" i="4"/>
  <c r="V97" i="2"/>
  <c r="Z97" i="2"/>
  <c r="S97" i="2"/>
  <c r="W97" i="2"/>
  <c r="AA97" i="2"/>
  <c r="T97" i="2"/>
  <c r="X97" i="2"/>
  <c r="R84" i="2"/>
  <c r="S84" i="2"/>
  <c r="T82" i="2"/>
  <c r="R73" i="2"/>
  <c r="U72" i="2"/>
  <c r="T73" i="2"/>
  <c r="S73" i="2"/>
  <c r="T38" i="2"/>
  <c r="S39" i="2"/>
  <c r="R39" i="2"/>
  <c r="R17" i="2"/>
  <c r="R26" i="2" s="1"/>
  <c r="C75" i="2" s="1"/>
  <c r="T131" i="4"/>
  <c r="S132" i="4"/>
  <c r="R132" i="4"/>
  <c r="S124" i="4"/>
  <c r="T110" i="4"/>
  <c r="S113" i="4"/>
  <c r="R113" i="4"/>
  <c r="S68" i="4"/>
  <c r="T60" i="4"/>
  <c r="R68" i="4"/>
  <c r="C140" i="4"/>
  <c r="D140" i="4"/>
  <c r="C70" i="4"/>
  <c r="C107" i="4" s="1"/>
  <c r="C114" i="4" s="1"/>
  <c r="V272" i="5"/>
  <c r="V85" i="5"/>
  <c r="W85" i="5" s="1"/>
  <c r="V185" i="5"/>
  <c r="V265" i="5"/>
  <c r="CV17" i="70" l="1"/>
  <c r="L77" i="5"/>
  <c r="T77" i="5" s="1"/>
  <c r="Y77" i="5" s="1"/>
  <c r="CU15" i="70"/>
  <c r="G245" i="5"/>
  <c r="CX15" i="70"/>
  <c r="CS15" i="70"/>
  <c r="CY15" i="70"/>
  <c r="CW15" i="70"/>
  <c r="CY16" i="70"/>
  <c r="CY17" i="70"/>
  <c r="CT17" i="70"/>
  <c r="CT16" i="70"/>
  <c r="CV15" i="70"/>
  <c r="DA15" i="70"/>
  <c r="DC7" i="70"/>
  <c r="CV8" i="70" s="1"/>
  <c r="CT15" i="70"/>
  <c r="CR17" i="70"/>
  <c r="CR15" i="70"/>
  <c r="CW17" i="70"/>
  <c r="CW16" i="70"/>
  <c r="DB15" i="70"/>
  <c r="DA16" i="70"/>
  <c r="DA17" i="70"/>
  <c r="DB17" i="70"/>
  <c r="DB16" i="70"/>
  <c r="CQ15" i="70"/>
  <c r="DC11" i="70"/>
  <c r="CU16" i="70"/>
  <c r="CU17" i="70"/>
  <c r="CZ15" i="70"/>
  <c r="CS17" i="70"/>
  <c r="CS16" i="70"/>
  <c r="CX17" i="70"/>
  <c r="CX16" i="70"/>
  <c r="CZ17" i="70"/>
  <c r="CZ16" i="70"/>
  <c r="CV16" i="70"/>
  <c r="CQ17" i="70"/>
  <c r="DC12" i="70"/>
  <c r="CQ16" i="70"/>
  <c r="CR16" i="70"/>
  <c r="L242" i="5"/>
  <c r="T242" i="5" s="1"/>
  <c r="X242" i="5" s="1"/>
  <c r="L106" i="5"/>
  <c r="T106" i="5" s="1"/>
  <c r="X106" i="5" s="1"/>
  <c r="P234" i="5"/>
  <c r="P245" i="5"/>
  <c r="V125" i="5"/>
  <c r="W125" i="5" s="1"/>
  <c r="I17" i="5"/>
  <c r="I31" i="11"/>
  <c r="I62" i="5"/>
  <c r="I121" i="5"/>
  <c r="I18" i="5"/>
  <c r="I15" i="5"/>
  <c r="L15" i="5" s="1"/>
  <c r="I16" i="5"/>
  <c r="J16" i="5"/>
  <c r="J121" i="5"/>
  <c r="J74" i="5"/>
  <c r="L74" i="5" s="1"/>
  <c r="T74" i="5" s="1"/>
  <c r="J17" i="5"/>
  <c r="J18" i="5"/>
  <c r="I48" i="11"/>
  <c r="I51" i="11"/>
  <c r="I27" i="11"/>
  <c r="I15" i="11"/>
  <c r="I55" i="11"/>
  <c r="I19" i="11"/>
  <c r="I44" i="11"/>
  <c r="I32" i="11"/>
  <c r="I38" i="11"/>
  <c r="I21" i="11"/>
  <c r="I18" i="11"/>
  <c r="I9" i="11"/>
  <c r="I14" i="11"/>
  <c r="I41" i="11"/>
  <c r="I20" i="11"/>
  <c r="R15" i="5"/>
  <c r="R16" i="5"/>
  <c r="R17" i="5"/>
  <c r="R18" i="5"/>
  <c r="H107" i="4"/>
  <c r="H114" i="4" s="1"/>
  <c r="J222" i="5"/>
  <c r="J16" i="11"/>
  <c r="J55" i="11"/>
  <c r="H15" i="11"/>
  <c r="H71" i="5"/>
  <c r="H13" i="11"/>
  <c r="I23" i="11"/>
  <c r="I36" i="11"/>
  <c r="I28" i="11"/>
  <c r="I49" i="11"/>
  <c r="I45" i="11"/>
  <c r="I25" i="11"/>
  <c r="I40" i="11"/>
  <c r="I10" i="11"/>
  <c r="J31" i="11"/>
  <c r="J40" i="11"/>
  <c r="H36" i="11"/>
  <c r="H51" i="11"/>
  <c r="I54" i="11"/>
  <c r="H54" i="11"/>
  <c r="I49" i="5"/>
  <c r="J220" i="5"/>
  <c r="V48" i="11"/>
  <c r="I30" i="5"/>
  <c r="I26" i="5"/>
  <c r="J76" i="5"/>
  <c r="I58" i="5"/>
  <c r="I179" i="5"/>
  <c r="I221" i="5"/>
  <c r="I37" i="11"/>
  <c r="I194" i="5"/>
  <c r="I14" i="5"/>
  <c r="H240" i="5"/>
  <c r="I56" i="11"/>
  <c r="I52" i="5"/>
  <c r="I148" i="5"/>
  <c r="I193" i="5"/>
  <c r="I89" i="5"/>
  <c r="I209" i="5"/>
  <c r="I218" i="5"/>
  <c r="I19" i="5"/>
  <c r="H56" i="11"/>
  <c r="I48" i="5"/>
  <c r="I67" i="5"/>
  <c r="J27" i="5"/>
  <c r="I55" i="5"/>
  <c r="I72" i="5"/>
  <c r="I76" i="5"/>
  <c r="J115" i="5"/>
  <c r="I73" i="5"/>
  <c r="V28" i="11"/>
  <c r="I47" i="11"/>
  <c r="I222" i="5"/>
  <c r="I34" i="11"/>
  <c r="I56" i="5"/>
  <c r="H58" i="5"/>
  <c r="H60" i="5"/>
  <c r="I134" i="5"/>
  <c r="I29" i="11"/>
  <c r="I24" i="11"/>
  <c r="I46" i="11"/>
  <c r="I16" i="11"/>
  <c r="I42" i="11"/>
  <c r="J30" i="11"/>
  <c r="H19" i="11"/>
  <c r="J29" i="11"/>
  <c r="I53" i="5"/>
  <c r="I51" i="5"/>
  <c r="H49" i="5"/>
  <c r="H33" i="11"/>
  <c r="W56" i="12"/>
  <c r="X56" i="12" s="1"/>
  <c r="Y56" i="12" s="1"/>
  <c r="Z56" i="12" s="1"/>
  <c r="AA56" i="12" s="1"/>
  <c r="AB56" i="12" s="1"/>
  <c r="AC56" i="12" s="1"/>
  <c r="AD56" i="12" s="1"/>
  <c r="AE56" i="12" s="1"/>
  <c r="V9" i="11"/>
  <c r="V11" i="11" s="1"/>
  <c r="V21" i="11"/>
  <c r="I50" i="11"/>
  <c r="I57" i="5"/>
  <c r="I35" i="5"/>
  <c r="I115" i="5"/>
  <c r="I229" i="5"/>
  <c r="H220" i="5"/>
  <c r="I59" i="5"/>
  <c r="I240" i="5"/>
  <c r="L258" i="5"/>
  <c r="T258" i="5" s="1"/>
  <c r="X258" i="5" s="1"/>
  <c r="J10" i="11"/>
  <c r="I28" i="5"/>
  <c r="I135" i="5"/>
  <c r="I33" i="11"/>
  <c r="I175" i="5"/>
  <c r="J134" i="5"/>
  <c r="I11" i="5"/>
  <c r="I12" i="5"/>
  <c r="I219" i="5"/>
  <c r="I241" i="5"/>
  <c r="H28" i="5"/>
  <c r="Q28" i="5" s="1"/>
  <c r="R28" i="5" s="1"/>
  <c r="I206" i="5"/>
  <c r="I50" i="5"/>
  <c r="V32" i="11"/>
  <c r="I22" i="11"/>
  <c r="I21" i="5"/>
  <c r="V40" i="11"/>
  <c r="I60" i="5"/>
  <c r="I75" i="5"/>
  <c r="I36" i="5"/>
  <c r="I237" i="5"/>
  <c r="I61" i="5"/>
  <c r="I26" i="11"/>
  <c r="I39" i="11"/>
  <c r="I35" i="11"/>
  <c r="I30" i="11"/>
  <c r="H14" i="5"/>
  <c r="R14" i="5" s="1"/>
  <c r="I54" i="5"/>
  <c r="J51" i="5"/>
  <c r="I13" i="11"/>
  <c r="I27" i="5"/>
  <c r="H21" i="5"/>
  <c r="R21" i="5" s="1"/>
  <c r="I174" i="5"/>
  <c r="V27" i="11"/>
  <c r="I178" i="5"/>
  <c r="I153" i="5"/>
  <c r="I43" i="11"/>
  <c r="I220" i="5"/>
  <c r="I195" i="5"/>
  <c r="I243" i="5"/>
  <c r="J46" i="11"/>
  <c r="J9" i="11"/>
  <c r="J45" i="11"/>
  <c r="J67" i="5"/>
  <c r="J193" i="5"/>
  <c r="J34" i="11"/>
  <c r="J20" i="11"/>
  <c r="J49" i="5"/>
  <c r="J241" i="5"/>
  <c r="J28" i="11"/>
  <c r="J21" i="5"/>
  <c r="J72" i="5"/>
  <c r="J240" i="5"/>
  <c r="J27" i="11"/>
  <c r="J39" i="11"/>
  <c r="J38" i="11"/>
  <c r="J24" i="11"/>
  <c r="J135" i="5"/>
  <c r="J30" i="5"/>
  <c r="J62" i="5"/>
  <c r="J61" i="5"/>
  <c r="J229" i="5"/>
  <c r="J36" i="5"/>
  <c r="J243" i="5"/>
  <c r="J25" i="11"/>
  <c r="J19" i="11"/>
  <c r="J18" i="11"/>
  <c r="J71" i="5"/>
  <c r="J148" i="5"/>
  <c r="J57" i="5"/>
  <c r="J178" i="5"/>
  <c r="J60" i="5"/>
  <c r="J43" i="11"/>
  <c r="J59" i="5"/>
  <c r="J17" i="11"/>
  <c r="J21" i="11"/>
  <c r="J14" i="11"/>
  <c r="J41" i="11"/>
  <c r="J32" i="11"/>
  <c r="J56" i="11"/>
  <c r="J63" i="5"/>
  <c r="J50" i="11"/>
  <c r="J26" i="5"/>
  <c r="J58" i="5"/>
  <c r="J89" i="5"/>
  <c r="J209" i="5"/>
  <c r="J37" i="11"/>
  <c r="J195" i="5"/>
  <c r="J33" i="11"/>
  <c r="J47" i="11"/>
  <c r="J70" i="5"/>
  <c r="J13" i="11"/>
  <c r="J174" i="5"/>
  <c r="J179" i="5"/>
  <c r="J153" i="5"/>
  <c r="J54" i="11"/>
  <c r="J218" i="5"/>
  <c r="J55" i="5"/>
  <c r="J51" i="11"/>
  <c r="J44" i="11"/>
  <c r="J215" i="5"/>
  <c r="J49" i="11"/>
  <c r="J48" i="11"/>
  <c r="J22" i="11"/>
  <c r="J69" i="5"/>
  <c r="J35" i="5"/>
  <c r="J36" i="11"/>
  <c r="J73" i="5"/>
  <c r="J219" i="5"/>
  <c r="J14" i="5"/>
  <c r="J221" i="5"/>
  <c r="J23" i="11"/>
  <c r="J15" i="11"/>
  <c r="J42" i="11"/>
  <c r="J26" i="11"/>
  <c r="J53" i="5"/>
  <c r="J175" i="5"/>
  <c r="J32" i="5"/>
  <c r="J35" i="11"/>
  <c r="J12" i="5"/>
  <c r="J75" i="5"/>
  <c r="J194" i="5"/>
  <c r="J19" i="5"/>
  <c r="H31" i="11"/>
  <c r="H24" i="11"/>
  <c r="H20" i="11"/>
  <c r="H135" i="5"/>
  <c r="H67" i="5"/>
  <c r="H34" i="11"/>
  <c r="H64" i="5"/>
  <c r="H193" i="5"/>
  <c r="H55" i="5"/>
  <c r="H134" i="5"/>
  <c r="H37" i="11"/>
  <c r="H219" i="5"/>
  <c r="H194" i="5"/>
  <c r="H36" i="5"/>
  <c r="H11" i="5"/>
  <c r="Q11" i="5" s="1"/>
  <c r="R11" i="5" s="1"/>
  <c r="H115" i="5"/>
  <c r="H62" i="5"/>
  <c r="H61" i="5"/>
  <c r="H27" i="5"/>
  <c r="R27" i="5" s="1"/>
  <c r="H56" i="5"/>
  <c r="H209" i="5"/>
  <c r="H29" i="11"/>
  <c r="H229" i="5"/>
  <c r="H241" i="5"/>
  <c r="H47" i="11"/>
  <c r="H21" i="11"/>
  <c r="H35" i="11"/>
  <c r="H16" i="11"/>
  <c r="H53" i="5"/>
  <c r="H148" i="5"/>
  <c r="H175" i="5"/>
  <c r="H57" i="5"/>
  <c r="H13" i="5"/>
  <c r="Q13" i="5" s="1"/>
  <c r="H59" i="5"/>
  <c r="H243" i="5"/>
  <c r="H44" i="11"/>
  <c r="H41" i="11"/>
  <c r="H40" i="11"/>
  <c r="H39" i="11"/>
  <c r="H42" i="11"/>
  <c r="H51" i="5"/>
  <c r="H26" i="5"/>
  <c r="H174" i="5"/>
  <c r="H179" i="5"/>
  <c r="H72" i="5"/>
  <c r="H153" i="5"/>
  <c r="H73" i="5"/>
  <c r="H19" i="5"/>
  <c r="H25" i="11"/>
  <c r="H46" i="11"/>
  <c r="H32" i="11"/>
  <c r="H17" i="11"/>
  <c r="H48" i="11"/>
  <c r="H30" i="11"/>
  <c r="H27" i="11"/>
  <c r="H70" i="5"/>
  <c r="H30" i="5"/>
  <c r="R30" i="5" s="1"/>
  <c r="H69" i="5"/>
  <c r="H178" i="5"/>
  <c r="H89" i="5"/>
  <c r="H221" i="5"/>
  <c r="H75" i="5"/>
  <c r="H14" i="11"/>
  <c r="H18" i="11"/>
  <c r="H28" i="11"/>
  <c r="H45" i="11"/>
  <c r="H63" i="5"/>
  <c r="H50" i="11"/>
  <c r="H35" i="5"/>
  <c r="R35" i="5" s="1"/>
  <c r="H218" i="5"/>
  <c r="H55" i="11"/>
  <c r="H49" i="11"/>
  <c r="H26" i="11"/>
  <c r="H9" i="11"/>
  <c r="H38" i="11"/>
  <c r="H23" i="11"/>
  <c r="H10" i="11"/>
  <c r="H52" i="5"/>
  <c r="H222" i="5"/>
  <c r="H48" i="5"/>
  <c r="H22" i="11"/>
  <c r="H65" i="5"/>
  <c r="H76" i="5"/>
  <c r="H43" i="11"/>
  <c r="H127" i="5"/>
  <c r="F107" i="4"/>
  <c r="F114" i="4" s="1"/>
  <c r="E107" i="4"/>
  <c r="E114" i="4" s="1"/>
  <c r="CM36" i="70"/>
  <c r="CM37" i="70"/>
  <c r="CH36" i="70"/>
  <c r="CH37" i="70"/>
  <c r="CN36" i="70"/>
  <c r="CN37" i="70"/>
  <c r="CO42" i="70"/>
  <c r="CI37" i="70"/>
  <c r="CL37" i="70"/>
  <c r="CL36" i="70"/>
  <c r="CJ37" i="70"/>
  <c r="CJ36" i="70"/>
  <c r="CK37" i="70"/>
  <c r="CK36" i="70"/>
  <c r="S103" i="4"/>
  <c r="S105" i="4" s="1"/>
  <c r="T101" i="4"/>
  <c r="R59" i="11"/>
  <c r="S94" i="2"/>
  <c r="T91" i="2"/>
  <c r="T92" i="2" s="1"/>
  <c r="L259" i="5"/>
  <c r="L254" i="5"/>
  <c r="T254" i="5" s="1"/>
  <c r="X254" i="5" s="1"/>
  <c r="T42" i="2"/>
  <c r="U42" i="2" s="1"/>
  <c r="U43" i="2" s="1"/>
  <c r="R70" i="4"/>
  <c r="J101" i="2"/>
  <c r="T50" i="2"/>
  <c r="T63" i="2" s="1"/>
  <c r="T65" i="2" s="1"/>
  <c r="T100" i="4"/>
  <c r="T75" i="4"/>
  <c r="T96" i="4" s="1"/>
  <c r="S57" i="4"/>
  <c r="S140" i="4" s="1"/>
  <c r="T56" i="4"/>
  <c r="K101" i="2"/>
  <c r="W69" i="5"/>
  <c r="G107" i="4"/>
  <c r="G114" i="4" s="1"/>
  <c r="T127" i="4"/>
  <c r="S128" i="4"/>
  <c r="S134" i="4" s="1"/>
  <c r="W30" i="5"/>
  <c r="W21" i="5"/>
  <c r="R87" i="3"/>
  <c r="C160" i="3" s="1"/>
  <c r="U154" i="3"/>
  <c r="T158" i="3"/>
  <c r="V32" i="12"/>
  <c r="U31" i="12"/>
  <c r="S34" i="12"/>
  <c r="T34" i="12"/>
  <c r="P34" i="12"/>
  <c r="V7" i="12"/>
  <c r="U6" i="12"/>
  <c r="W27" i="12"/>
  <c r="V26" i="12"/>
  <c r="P57" i="12"/>
  <c r="S57" i="12"/>
  <c r="T57" i="12"/>
  <c r="U39" i="12"/>
  <c r="W23" i="12"/>
  <c r="V22" i="12"/>
  <c r="R134" i="4"/>
  <c r="O139" i="5"/>
  <c r="N139" i="5"/>
  <c r="P139" i="5"/>
  <c r="W37" i="5"/>
  <c r="R187" i="5"/>
  <c r="H101" i="2"/>
  <c r="N101" i="2"/>
  <c r="W63" i="5"/>
  <c r="W48" i="5"/>
  <c r="W70" i="5"/>
  <c r="W71" i="5"/>
  <c r="W135" i="5"/>
  <c r="H50" i="5"/>
  <c r="H54" i="5"/>
  <c r="J22" i="5"/>
  <c r="H206" i="5"/>
  <c r="U20" i="4"/>
  <c r="T22" i="4"/>
  <c r="T43" i="4"/>
  <c r="J107" i="4"/>
  <c r="J114" i="4" s="1"/>
  <c r="K140" i="4"/>
  <c r="K141" i="4" s="1"/>
  <c r="J20" i="5"/>
  <c r="J28" i="5"/>
  <c r="J177" i="5"/>
  <c r="J176" i="5"/>
  <c r="J34" i="5"/>
  <c r="J33" i="5"/>
  <c r="H20" i="5"/>
  <c r="R20" i="5" s="1"/>
  <c r="H32" i="5"/>
  <c r="R32" i="5" s="1"/>
  <c r="H33" i="5"/>
  <c r="H34" i="5"/>
  <c r="H176" i="5"/>
  <c r="H177" i="5"/>
  <c r="W33" i="5"/>
  <c r="W32" i="5"/>
  <c r="W34" i="5"/>
  <c r="W20" i="5"/>
  <c r="T15" i="2"/>
  <c r="T17" i="2" s="1"/>
  <c r="T26" i="2" s="1"/>
  <c r="E75" i="2" s="1"/>
  <c r="M101" i="2"/>
  <c r="I161" i="5"/>
  <c r="R94" i="2"/>
  <c r="I223" i="5"/>
  <c r="I101" i="2"/>
  <c r="I176" i="5"/>
  <c r="I160" i="5"/>
  <c r="L67" i="2"/>
  <c r="L74" i="2" s="1"/>
  <c r="I158" i="5"/>
  <c r="I227" i="5"/>
  <c r="I64" i="5"/>
  <c r="I29" i="5"/>
  <c r="I96" i="5"/>
  <c r="I162" i="5"/>
  <c r="I177" i="5"/>
  <c r="S170" i="3"/>
  <c r="S182" i="3" s="1"/>
  <c r="H41" i="5"/>
  <c r="T107" i="3"/>
  <c r="T111" i="3" s="1"/>
  <c r="D141" i="4"/>
  <c r="J96" i="5"/>
  <c r="S22" i="4"/>
  <c r="S45" i="4" s="1"/>
  <c r="J122" i="5"/>
  <c r="R182" i="3"/>
  <c r="H270" i="5"/>
  <c r="H25" i="5"/>
  <c r="R25" i="5" s="1"/>
  <c r="H96" i="5"/>
  <c r="W29" i="5"/>
  <c r="W96" i="5"/>
  <c r="H112" i="5"/>
  <c r="H68" i="5"/>
  <c r="H91" i="5"/>
  <c r="H168" i="5"/>
  <c r="H29" i="5"/>
  <c r="R29" i="5" s="1"/>
  <c r="H87" i="5"/>
  <c r="H110" i="5"/>
  <c r="R125" i="3"/>
  <c r="R151" i="3" s="1"/>
  <c r="H31" i="5"/>
  <c r="R31" i="5" s="1"/>
  <c r="H90" i="5"/>
  <c r="J223" i="5"/>
  <c r="J99" i="5"/>
  <c r="J90" i="5"/>
  <c r="J87" i="5"/>
  <c r="J29" i="5"/>
  <c r="J208" i="5"/>
  <c r="H118" i="5"/>
  <c r="H213" i="5"/>
  <c r="H160" i="5"/>
  <c r="H113" i="5"/>
  <c r="H151" i="5"/>
  <c r="H208" i="5"/>
  <c r="H104" i="5"/>
  <c r="H23" i="5"/>
  <c r="H158" i="5"/>
  <c r="H210" i="5"/>
  <c r="H214" i="5"/>
  <c r="H203" i="5"/>
  <c r="H120" i="5"/>
  <c r="H166" i="5"/>
  <c r="H129" i="5"/>
  <c r="H122" i="5"/>
  <c r="H197" i="5"/>
  <c r="H215" i="5"/>
  <c r="H164" i="5"/>
  <c r="L164" i="5" s="1"/>
  <c r="H223" i="5"/>
  <c r="H165" i="5"/>
  <c r="H105" i="5"/>
  <c r="H100" i="5"/>
  <c r="H40" i="5"/>
  <c r="H93" i="5"/>
  <c r="H42" i="5"/>
  <c r="H24" i="5"/>
  <c r="R24" i="5" s="1"/>
  <c r="H216" i="5"/>
  <c r="H184" i="5"/>
  <c r="H152" i="5"/>
  <c r="H22" i="5"/>
  <c r="R22" i="5" s="1"/>
  <c r="H169" i="5"/>
  <c r="H92" i="5"/>
  <c r="H167" i="5"/>
  <c r="H83" i="5"/>
  <c r="H159" i="5"/>
  <c r="H200" i="5"/>
  <c r="H128" i="5"/>
  <c r="H163" i="5"/>
  <c r="H107" i="5"/>
  <c r="H116" i="5"/>
  <c r="H150" i="5"/>
  <c r="H212" i="5"/>
  <c r="H111" i="5"/>
  <c r="H101" i="5"/>
  <c r="H204" i="5"/>
  <c r="H84" i="5"/>
  <c r="H217" i="5"/>
  <c r="H95" i="5"/>
  <c r="H99" i="5"/>
  <c r="H199" i="5"/>
  <c r="H114" i="5"/>
  <c r="H196" i="5"/>
  <c r="H207" i="5"/>
  <c r="H119" i="5"/>
  <c r="H183" i="5"/>
  <c r="H97" i="5"/>
  <c r="H170" i="5"/>
  <c r="H211" i="5"/>
  <c r="H201" i="5"/>
  <c r="H239" i="5"/>
  <c r="H198" i="5"/>
  <c r="H103" i="5"/>
  <c r="H162" i="5"/>
  <c r="H109" i="5"/>
  <c r="H227" i="5"/>
  <c r="H202" i="5"/>
  <c r="H94" i="5"/>
  <c r="H98" i="5"/>
  <c r="H117" i="5"/>
  <c r="H228" i="5"/>
  <c r="H108" i="5"/>
  <c r="W64" i="5"/>
  <c r="L101" i="2"/>
  <c r="J119" i="5"/>
  <c r="J111" i="5"/>
  <c r="J94" i="5"/>
  <c r="J212" i="5"/>
  <c r="J213" i="5"/>
  <c r="J41" i="5"/>
  <c r="J207" i="5"/>
  <c r="J64" i="5"/>
  <c r="J65" i="5"/>
  <c r="AA168" i="3"/>
  <c r="AB168" i="3" s="1"/>
  <c r="AC168" i="3" s="1"/>
  <c r="G234" i="5"/>
  <c r="J211" i="5"/>
  <c r="J113" i="5"/>
  <c r="J97" i="5"/>
  <c r="J114" i="5"/>
  <c r="J102" i="5"/>
  <c r="J183" i="5"/>
  <c r="J227" i="5"/>
  <c r="J169" i="5"/>
  <c r="J160" i="5"/>
  <c r="J84" i="5"/>
  <c r="J83" i="5"/>
  <c r="J129" i="5"/>
  <c r="J105" i="5"/>
  <c r="J118" i="5"/>
  <c r="J196" i="5"/>
  <c r="J110" i="5"/>
  <c r="J93" i="5"/>
  <c r="J42" i="5"/>
  <c r="J239" i="5"/>
  <c r="J127" i="5"/>
  <c r="J98" i="5"/>
  <c r="J100" i="5"/>
  <c r="J107" i="5"/>
  <c r="J95" i="5"/>
  <c r="J166" i="5"/>
  <c r="J149" i="5"/>
  <c r="J120" i="5"/>
  <c r="J108" i="5"/>
  <c r="J68" i="5"/>
  <c r="J217" i="5"/>
  <c r="J104" i="5"/>
  <c r="J117" i="5"/>
  <c r="J167" i="5"/>
  <c r="J238" i="5"/>
  <c r="J159" i="5"/>
  <c r="J66" i="5"/>
  <c r="J170" i="5"/>
  <c r="J158" i="5"/>
  <c r="J210" i="5"/>
  <c r="J31" i="5"/>
  <c r="J163" i="5"/>
  <c r="J116" i="5"/>
  <c r="J112" i="5"/>
  <c r="J40" i="5"/>
  <c r="J88" i="5"/>
  <c r="J25" i="5"/>
  <c r="J216" i="5"/>
  <c r="J103" i="5"/>
  <c r="J162" i="5"/>
  <c r="J168" i="5"/>
  <c r="J165" i="5"/>
  <c r="J151" i="5"/>
  <c r="J109" i="5"/>
  <c r="J92" i="5"/>
  <c r="J184" i="5"/>
  <c r="J128" i="5"/>
  <c r="J101" i="5"/>
  <c r="J24" i="5"/>
  <c r="J214" i="5"/>
  <c r="J152" i="5"/>
  <c r="J161" i="5"/>
  <c r="J141" i="4"/>
  <c r="N234" i="5"/>
  <c r="R274" i="5"/>
  <c r="R125" i="5"/>
  <c r="G101" i="2"/>
  <c r="U87" i="2"/>
  <c r="T88" i="2"/>
  <c r="N140" i="4"/>
  <c r="N141" i="4" s="1"/>
  <c r="C141" i="4"/>
  <c r="I107" i="4"/>
  <c r="I114" i="4" s="1"/>
  <c r="L140" i="4"/>
  <c r="L141" i="4" s="1"/>
  <c r="M141" i="4"/>
  <c r="G141" i="4"/>
  <c r="I141" i="4"/>
  <c r="H141" i="4"/>
  <c r="I197" i="5"/>
  <c r="I167" i="5"/>
  <c r="I163" i="5"/>
  <c r="I200" i="5"/>
  <c r="I25" i="5"/>
  <c r="I120" i="5"/>
  <c r="I170" i="5"/>
  <c r="I116" i="5"/>
  <c r="I84" i="5"/>
  <c r="I150" i="5"/>
  <c r="I108" i="5"/>
  <c r="I103" i="5"/>
  <c r="I66" i="5"/>
  <c r="I95" i="5"/>
  <c r="I211" i="5"/>
  <c r="I238" i="5"/>
  <c r="I91" i="5"/>
  <c r="I201" i="5"/>
  <c r="I112" i="5"/>
  <c r="I65" i="5"/>
  <c r="I110" i="5"/>
  <c r="I169" i="5"/>
  <c r="I104" i="5"/>
  <c r="I98" i="5"/>
  <c r="I105" i="5"/>
  <c r="I102" i="5"/>
  <c r="I101" i="5"/>
  <c r="I210" i="5"/>
  <c r="I165" i="5"/>
  <c r="I90" i="5"/>
  <c r="I41" i="5"/>
  <c r="I208" i="5"/>
  <c r="I92" i="5"/>
  <c r="I207" i="5"/>
  <c r="I97" i="5"/>
  <c r="I159" i="5"/>
  <c r="I87" i="5"/>
  <c r="I213" i="5"/>
  <c r="I129" i="5"/>
  <c r="I68" i="5"/>
  <c r="I203" i="5"/>
  <c r="I128" i="5"/>
  <c r="I100" i="5"/>
  <c r="I214" i="5"/>
  <c r="I152" i="5"/>
  <c r="I118" i="5"/>
  <c r="I204" i="5"/>
  <c r="I119" i="5"/>
  <c r="I31" i="5"/>
  <c r="I217" i="5"/>
  <c r="I228" i="5"/>
  <c r="I199" i="5"/>
  <c r="I122" i="5"/>
  <c r="I99" i="5"/>
  <c r="I202" i="5"/>
  <c r="I88" i="5"/>
  <c r="I42" i="5"/>
  <c r="I198" i="5"/>
  <c r="I168" i="5"/>
  <c r="I94" i="5"/>
  <c r="I196" i="5"/>
  <c r="I93" i="5"/>
  <c r="I83" i="5"/>
  <c r="I117" i="5"/>
  <c r="I40" i="5"/>
  <c r="I13" i="5"/>
  <c r="I149" i="5"/>
  <c r="I107" i="5"/>
  <c r="I215" i="5"/>
  <c r="I111" i="5"/>
  <c r="I183" i="5"/>
  <c r="I127" i="5"/>
  <c r="I114" i="5"/>
  <c r="I166" i="5"/>
  <c r="I216" i="5"/>
  <c r="I109" i="5"/>
  <c r="I23" i="5"/>
  <c r="I212" i="5"/>
  <c r="I184" i="5"/>
  <c r="I113" i="5"/>
  <c r="I24" i="5"/>
  <c r="F101" i="2"/>
  <c r="F140" i="4"/>
  <c r="F141" i="4" s="1"/>
  <c r="E100" i="2"/>
  <c r="E101" i="2" s="1"/>
  <c r="E141" i="4"/>
  <c r="T43" i="2"/>
  <c r="D107" i="4"/>
  <c r="D114" i="4" s="1"/>
  <c r="T180" i="3"/>
  <c r="U179" i="3"/>
  <c r="T175" i="3"/>
  <c r="T176" i="3" s="1"/>
  <c r="T170" i="3"/>
  <c r="U167" i="3"/>
  <c r="U155" i="3"/>
  <c r="W130" i="3"/>
  <c r="V147" i="3"/>
  <c r="V149" i="3" s="1"/>
  <c r="U103" i="3"/>
  <c r="S125" i="3"/>
  <c r="S151" i="3" s="1"/>
  <c r="U98" i="3"/>
  <c r="T100" i="3"/>
  <c r="T186" i="3" s="1"/>
  <c r="T188" i="3" s="1"/>
  <c r="T84" i="2"/>
  <c r="U82" i="2"/>
  <c r="V72" i="2"/>
  <c r="U73" i="2"/>
  <c r="C100" i="2"/>
  <c r="C101" i="2" s="1"/>
  <c r="D100" i="2"/>
  <c r="D101" i="2" s="1"/>
  <c r="S98" i="2"/>
  <c r="S100" i="2" s="1"/>
  <c r="S45" i="2"/>
  <c r="S67" i="2" s="1"/>
  <c r="R98" i="2"/>
  <c r="R100" i="2" s="1"/>
  <c r="R45" i="2"/>
  <c r="R67" i="2" s="1"/>
  <c r="T39" i="2"/>
  <c r="U38" i="2"/>
  <c r="U131" i="4"/>
  <c r="T132" i="4"/>
  <c r="T124" i="4"/>
  <c r="U110" i="4"/>
  <c r="T113" i="4"/>
  <c r="R105" i="4"/>
  <c r="U60" i="4"/>
  <c r="T68" i="4"/>
  <c r="W114" i="5"/>
  <c r="W108" i="5"/>
  <c r="W97" i="5"/>
  <c r="W129" i="5"/>
  <c r="W13" i="5"/>
  <c r="W87" i="5"/>
  <c r="W92" i="5"/>
  <c r="W25" i="5"/>
  <c r="W130" i="5"/>
  <c r="W113" i="5"/>
  <c r="W118" i="5"/>
  <c r="W24" i="5"/>
  <c r="W127" i="5"/>
  <c r="W90" i="5"/>
  <c r="W95" i="5"/>
  <c r="W11" i="5"/>
  <c r="W94" i="5"/>
  <c r="W100" i="5"/>
  <c r="W110" i="5"/>
  <c r="W68" i="5"/>
  <c r="W67" i="5"/>
  <c r="W105" i="5"/>
  <c r="W88" i="5"/>
  <c r="W101" i="5"/>
  <c r="W102" i="5"/>
  <c r="W31" i="5"/>
  <c r="W116" i="5"/>
  <c r="W99" i="5"/>
  <c r="W93" i="5"/>
  <c r="W66" i="5"/>
  <c r="W120" i="5"/>
  <c r="W84" i="5"/>
  <c r="W83" i="5"/>
  <c r="W109" i="5"/>
  <c r="W112" i="5"/>
  <c r="W43" i="5"/>
  <c r="V267" i="5"/>
  <c r="W111" i="5"/>
  <c r="W117" i="5"/>
  <c r="W128" i="5"/>
  <c r="W104" i="5"/>
  <c r="W119" i="5"/>
  <c r="W98" i="5"/>
  <c r="W65" i="5"/>
  <c r="W103" i="5"/>
  <c r="W22" i="5"/>
  <c r="W91" i="5"/>
  <c r="W107" i="5"/>
  <c r="H123" i="5" l="1"/>
  <c r="DC17" i="70"/>
  <c r="X74" i="5"/>
  <c r="Y74" i="5"/>
  <c r="X77" i="5"/>
  <c r="CW8" i="70"/>
  <c r="DC15" i="70"/>
  <c r="H78" i="5"/>
  <c r="CQ8" i="70"/>
  <c r="CZ8" i="70"/>
  <c r="CY8" i="70"/>
  <c r="R36" i="5"/>
  <c r="H37" i="5"/>
  <c r="I78" i="5"/>
  <c r="J78" i="5"/>
  <c r="CR8" i="70"/>
  <c r="CT8" i="70"/>
  <c r="CU8" i="70"/>
  <c r="DB8" i="70"/>
  <c r="CS8" i="70"/>
  <c r="DC16" i="70"/>
  <c r="CX8" i="70"/>
  <c r="DA8" i="70"/>
  <c r="Y242" i="5"/>
  <c r="Y106" i="5"/>
  <c r="U91" i="2"/>
  <c r="L209" i="5"/>
  <c r="Q209" i="5" s="1"/>
  <c r="R209" i="5" s="1"/>
  <c r="T209" i="5" s="1"/>
  <c r="X209" i="5" s="1"/>
  <c r="L174" i="5"/>
  <c r="T174" i="5" s="1"/>
  <c r="Y174" i="5" s="1"/>
  <c r="L163" i="5"/>
  <c r="D3" i="58" s="1"/>
  <c r="D4" i="58" s="1"/>
  <c r="R19" i="5"/>
  <c r="V139" i="5"/>
  <c r="V140" i="5" s="1"/>
  <c r="L56" i="5"/>
  <c r="L57" i="5"/>
  <c r="L165" i="5"/>
  <c r="T165" i="5" s="1"/>
  <c r="L16" i="5"/>
  <c r="T16" i="5" s="1"/>
  <c r="X16" i="5" s="1"/>
  <c r="L159" i="5"/>
  <c r="T159" i="5" s="1"/>
  <c r="Y159" i="5" s="1"/>
  <c r="L162" i="5"/>
  <c r="T162" i="5" s="1"/>
  <c r="T164" i="5"/>
  <c r="Y164" i="5" s="1"/>
  <c r="L167" i="5"/>
  <c r="T167" i="5" s="1"/>
  <c r="L168" i="5"/>
  <c r="T168" i="5" s="1"/>
  <c r="L210" i="5"/>
  <c r="Q210" i="5" s="1"/>
  <c r="L160" i="5"/>
  <c r="T160" i="5" s="1"/>
  <c r="Y160" i="5" s="1"/>
  <c r="L158" i="5"/>
  <c r="T158" i="5" s="1"/>
  <c r="Y158" i="5" s="1"/>
  <c r="L166" i="5"/>
  <c r="T166" i="5" s="1"/>
  <c r="L17" i="5"/>
  <c r="T17" i="5" s="1"/>
  <c r="X17" i="5" s="1"/>
  <c r="L18" i="5"/>
  <c r="T18" i="5" s="1"/>
  <c r="Y18" i="5" s="1"/>
  <c r="T103" i="4"/>
  <c r="T105" i="4" s="1"/>
  <c r="L48" i="5"/>
  <c r="R26" i="5"/>
  <c r="L122" i="5"/>
  <c r="I11" i="11"/>
  <c r="L52" i="5"/>
  <c r="Q52" i="5" s="1"/>
  <c r="R52" i="5" s="1"/>
  <c r="T52" i="5" s="1"/>
  <c r="R23" i="5"/>
  <c r="L15" i="11"/>
  <c r="T15" i="11" s="1"/>
  <c r="R34" i="5"/>
  <c r="R33" i="5"/>
  <c r="L44" i="11"/>
  <c r="T44" i="11" s="1"/>
  <c r="Y44" i="11" s="1"/>
  <c r="Z44" i="11" s="1"/>
  <c r="L71" i="5"/>
  <c r="T71" i="5" s="1"/>
  <c r="Y71" i="5" s="1"/>
  <c r="L67" i="5"/>
  <c r="T67" i="5" s="1"/>
  <c r="I136" i="5"/>
  <c r="H11" i="11"/>
  <c r="L32" i="11"/>
  <c r="T32" i="11" s="1"/>
  <c r="Y32" i="11" s="1"/>
  <c r="Z32" i="11" s="1"/>
  <c r="L219" i="5"/>
  <c r="T219" i="5" s="1"/>
  <c r="Y219" i="5" s="1"/>
  <c r="L27" i="11"/>
  <c r="T27" i="11" s="1"/>
  <c r="Y27" i="11" s="1"/>
  <c r="Z27" i="11" s="1"/>
  <c r="L9" i="11"/>
  <c r="T9" i="11" s="1"/>
  <c r="J136" i="5"/>
  <c r="L38" i="11"/>
  <c r="T38" i="11" s="1"/>
  <c r="Y38" i="11" s="1"/>
  <c r="Z38" i="11" s="1"/>
  <c r="L243" i="5"/>
  <c r="T243" i="5" s="1"/>
  <c r="Y243" i="5" s="1"/>
  <c r="L70" i="5"/>
  <c r="T70" i="5" s="1"/>
  <c r="Y70" i="5" s="1"/>
  <c r="L29" i="11"/>
  <c r="T29" i="11" s="1"/>
  <c r="Y29" i="11" s="1"/>
  <c r="Z29" i="11" s="1"/>
  <c r="J11" i="11"/>
  <c r="L48" i="11"/>
  <c r="T48" i="11" s="1"/>
  <c r="Y48" i="11" s="1"/>
  <c r="Z48" i="11" s="1"/>
  <c r="L32" i="5"/>
  <c r="T32" i="5" s="1"/>
  <c r="J57" i="11"/>
  <c r="L28" i="11"/>
  <c r="T28" i="11" s="1"/>
  <c r="Y28" i="11" s="1"/>
  <c r="Z28" i="11" s="1"/>
  <c r="L153" i="5"/>
  <c r="T153" i="5" s="1"/>
  <c r="Y153" i="5" s="1"/>
  <c r="L43" i="11"/>
  <c r="T43" i="11" s="1"/>
  <c r="Y43" i="11" s="1"/>
  <c r="Z43" i="11" s="1"/>
  <c r="L221" i="5"/>
  <c r="T221" i="5" s="1"/>
  <c r="Y221" i="5" s="1"/>
  <c r="L20" i="11"/>
  <c r="T20" i="11" s="1"/>
  <c r="Y20" i="11" s="1"/>
  <c r="Z20" i="11" s="1"/>
  <c r="L31" i="11"/>
  <c r="T31" i="11" s="1"/>
  <c r="Y31" i="11" s="1"/>
  <c r="Z31" i="11" s="1"/>
  <c r="L240" i="5"/>
  <c r="T240" i="5" s="1"/>
  <c r="X240" i="5" s="1"/>
  <c r="L30" i="11"/>
  <c r="T30" i="11" s="1"/>
  <c r="Y30" i="11" s="1"/>
  <c r="Z30" i="11" s="1"/>
  <c r="L26" i="5"/>
  <c r="T26" i="5" s="1"/>
  <c r="L39" i="11"/>
  <c r="T39" i="11" s="1"/>
  <c r="Y39" i="11" s="1"/>
  <c r="Z39" i="11" s="1"/>
  <c r="L179" i="5"/>
  <c r="T179" i="5" s="1"/>
  <c r="X179" i="5" s="1"/>
  <c r="L19" i="11"/>
  <c r="T19" i="11" s="1"/>
  <c r="Y19" i="11" s="1"/>
  <c r="Z19" i="11" s="1"/>
  <c r="L21" i="5"/>
  <c r="T21" i="5" s="1"/>
  <c r="Y21" i="5" s="1"/>
  <c r="L33" i="11"/>
  <c r="T33" i="11" s="1"/>
  <c r="Y33" i="11" s="1"/>
  <c r="Z33" i="11" s="1"/>
  <c r="L51" i="11"/>
  <c r="T51" i="11" s="1"/>
  <c r="Y51" i="11" s="1"/>
  <c r="Z51" i="11" s="1"/>
  <c r="L16" i="11"/>
  <c r="T16" i="11" s="1"/>
  <c r="Y16" i="11" s="1"/>
  <c r="Z16" i="11" s="1"/>
  <c r="T15" i="5"/>
  <c r="X15" i="5" s="1"/>
  <c r="H57" i="11"/>
  <c r="L24" i="11"/>
  <c r="T24" i="11" s="1"/>
  <c r="Y24" i="11" s="1"/>
  <c r="Z24" i="11" s="1"/>
  <c r="L36" i="11"/>
  <c r="T36" i="11" s="1"/>
  <c r="Y36" i="11" s="1"/>
  <c r="Z36" i="11" s="1"/>
  <c r="L45" i="11"/>
  <c r="T45" i="11" s="1"/>
  <c r="Y45" i="11" s="1"/>
  <c r="L134" i="5"/>
  <c r="T134" i="5" s="1"/>
  <c r="L55" i="11"/>
  <c r="T55" i="11" s="1"/>
  <c r="Y55" i="11" s="1"/>
  <c r="Z55" i="11" s="1"/>
  <c r="L56" i="11"/>
  <c r="T56" i="11" s="1"/>
  <c r="Y56" i="11" s="1"/>
  <c r="Z56" i="11" s="1"/>
  <c r="I57" i="11"/>
  <c r="L40" i="11"/>
  <c r="T40" i="11" s="1"/>
  <c r="Y40" i="11" s="1"/>
  <c r="Z40" i="11" s="1"/>
  <c r="L11" i="5"/>
  <c r="T11" i="5" s="1"/>
  <c r="L195" i="5"/>
  <c r="T195" i="5" s="1"/>
  <c r="L76" i="5"/>
  <c r="T76" i="5" s="1"/>
  <c r="Y76" i="5" s="1"/>
  <c r="L28" i="5"/>
  <c r="L46" i="11"/>
  <c r="T46" i="11" s="1"/>
  <c r="Y46" i="11" s="1"/>
  <c r="Z46" i="11" s="1"/>
  <c r="L35" i="11"/>
  <c r="T35" i="11" s="1"/>
  <c r="Y35" i="11" s="1"/>
  <c r="Z35" i="11" s="1"/>
  <c r="L115" i="5"/>
  <c r="T115" i="5" s="1"/>
  <c r="X115" i="5" s="1"/>
  <c r="I52" i="11"/>
  <c r="L30" i="5"/>
  <c r="T30" i="5" s="1"/>
  <c r="X30" i="5" s="1"/>
  <c r="L50" i="11"/>
  <c r="T50" i="11" s="1"/>
  <c r="Y50" i="11" s="1"/>
  <c r="Z50" i="11" s="1"/>
  <c r="L222" i="5"/>
  <c r="T222" i="5" s="1"/>
  <c r="L60" i="5"/>
  <c r="Q60" i="5" s="1"/>
  <c r="R60" i="5" s="1"/>
  <c r="T60" i="5" s="1"/>
  <c r="L55" i="5"/>
  <c r="Q55" i="5" s="1"/>
  <c r="L58" i="5"/>
  <c r="Y258" i="5"/>
  <c r="L135" i="5"/>
  <c r="T135" i="5" s="1"/>
  <c r="L49" i="5"/>
  <c r="Q49" i="5" s="1"/>
  <c r="R49" i="5" s="1"/>
  <c r="L12" i="5"/>
  <c r="Q12" i="5" s="1"/>
  <c r="R12" i="5" s="1"/>
  <c r="T12" i="5" s="1"/>
  <c r="Y12" i="5" s="1"/>
  <c r="L63" i="5"/>
  <c r="T63" i="5" s="1"/>
  <c r="Y63" i="5" s="1"/>
  <c r="L75" i="5"/>
  <c r="L218" i="5"/>
  <c r="T218" i="5" s="1"/>
  <c r="X218" i="5" s="1"/>
  <c r="L37" i="11"/>
  <c r="T37" i="11" s="1"/>
  <c r="Y37" i="11" s="1"/>
  <c r="Z37" i="11" s="1"/>
  <c r="L10" i="11"/>
  <c r="T10" i="11" s="1"/>
  <c r="Y10" i="11" s="1"/>
  <c r="Z10" i="11" s="1"/>
  <c r="L241" i="5"/>
  <c r="T241" i="5" s="1"/>
  <c r="X241" i="5" s="1"/>
  <c r="L51" i="5"/>
  <c r="Q51" i="5" s="1"/>
  <c r="R51" i="5" s="1"/>
  <c r="T51" i="5" s="1"/>
  <c r="L27" i="5"/>
  <c r="T27" i="5" s="1"/>
  <c r="X27" i="5" s="1"/>
  <c r="L14" i="5"/>
  <c r="T14" i="5" s="1"/>
  <c r="Y14" i="5" s="1"/>
  <c r="L34" i="11"/>
  <c r="T34" i="11" s="1"/>
  <c r="Y34" i="11" s="1"/>
  <c r="Z34" i="11" s="1"/>
  <c r="L220" i="5"/>
  <c r="T220" i="5" s="1"/>
  <c r="Y220" i="5" s="1"/>
  <c r="L18" i="11"/>
  <c r="T18" i="11" s="1"/>
  <c r="Y18" i="11" s="1"/>
  <c r="Z18" i="11" s="1"/>
  <c r="L194" i="5"/>
  <c r="L42" i="11"/>
  <c r="T42" i="11" s="1"/>
  <c r="Y42" i="11" s="1"/>
  <c r="Z42" i="11" s="1"/>
  <c r="L47" i="11"/>
  <c r="T47" i="11" s="1"/>
  <c r="Y47" i="11" s="1"/>
  <c r="Z47" i="11" s="1"/>
  <c r="L59" i="5"/>
  <c r="Q59" i="5" s="1"/>
  <c r="R59" i="5" s="1"/>
  <c r="T59" i="5" s="1"/>
  <c r="Y59" i="5" s="1"/>
  <c r="H136" i="5"/>
  <c r="H52" i="11"/>
  <c r="L72" i="5"/>
  <c r="T72" i="5" s="1"/>
  <c r="X72" i="5" s="1"/>
  <c r="L69" i="5"/>
  <c r="T69" i="5" s="1"/>
  <c r="X69" i="5" s="1"/>
  <c r="L23" i="11"/>
  <c r="T23" i="11" s="1"/>
  <c r="Y23" i="11" s="1"/>
  <c r="Z23" i="11" s="1"/>
  <c r="L22" i="11"/>
  <c r="T22" i="11" s="1"/>
  <c r="Y22" i="11" s="1"/>
  <c r="Z22" i="11" s="1"/>
  <c r="L25" i="11"/>
  <c r="T25" i="11" s="1"/>
  <c r="Y25" i="11" s="1"/>
  <c r="Z25" i="11" s="1"/>
  <c r="L36" i="5"/>
  <c r="L49" i="11"/>
  <c r="T49" i="11" s="1"/>
  <c r="Y49" i="11" s="1"/>
  <c r="Z49" i="11" s="1"/>
  <c r="L41" i="11"/>
  <c r="T41" i="11" s="1"/>
  <c r="Y41" i="11" s="1"/>
  <c r="Z41" i="11" s="1"/>
  <c r="L178" i="5"/>
  <c r="T178" i="5" s="1"/>
  <c r="Y178" i="5" s="1"/>
  <c r="L193" i="5"/>
  <c r="T193" i="5" s="1"/>
  <c r="X193" i="5" s="1"/>
  <c r="L61" i="5"/>
  <c r="Q61" i="5" s="1"/>
  <c r="R61" i="5" s="1"/>
  <c r="T61" i="5" s="1"/>
  <c r="Y61" i="5" s="1"/>
  <c r="L175" i="5"/>
  <c r="T175" i="5" s="1"/>
  <c r="Y175" i="5" s="1"/>
  <c r="L14" i="11"/>
  <c r="T14" i="11" s="1"/>
  <c r="L53" i="5"/>
  <c r="L73" i="5"/>
  <c r="L13" i="11"/>
  <c r="T13" i="11" s="1"/>
  <c r="Y13" i="11" s="1"/>
  <c r="Z13" i="11" s="1"/>
  <c r="L21" i="11"/>
  <c r="T21" i="11" s="1"/>
  <c r="Y21" i="11" s="1"/>
  <c r="Z21" i="11" s="1"/>
  <c r="L35" i="5"/>
  <c r="L19" i="5"/>
  <c r="L26" i="11"/>
  <c r="T26" i="11" s="1"/>
  <c r="Y26" i="11" s="1"/>
  <c r="Z26" i="11" s="1"/>
  <c r="L17" i="11"/>
  <c r="T17" i="11" s="1"/>
  <c r="Y17" i="11" s="1"/>
  <c r="Z17" i="11" s="1"/>
  <c r="L54" i="11"/>
  <c r="L62" i="5"/>
  <c r="Q62" i="5" s="1"/>
  <c r="R62" i="5" s="1"/>
  <c r="T62" i="5" s="1"/>
  <c r="L89" i="5"/>
  <c r="T89" i="5" s="1"/>
  <c r="X89" i="5" s="1"/>
  <c r="J52" i="11"/>
  <c r="L148" i="5"/>
  <c r="T148" i="5" s="1"/>
  <c r="L229" i="5"/>
  <c r="T229" i="5" s="1"/>
  <c r="Y229" i="5" s="1"/>
  <c r="H130" i="5"/>
  <c r="L33" i="5"/>
  <c r="L34" i="5"/>
  <c r="L20" i="5"/>
  <c r="T20" i="5" s="1"/>
  <c r="L23" i="5"/>
  <c r="L31" i="5"/>
  <c r="T31" i="5" s="1"/>
  <c r="L25" i="5"/>
  <c r="T25" i="5" s="1"/>
  <c r="L24" i="5"/>
  <c r="T24" i="5" s="1"/>
  <c r="L29" i="5"/>
  <c r="T29" i="5" s="1"/>
  <c r="CO36" i="70"/>
  <c r="CO37" i="70"/>
  <c r="CO47" i="70"/>
  <c r="CO48" i="70"/>
  <c r="I230" i="5"/>
  <c r="H230" i="5"/>
  <c r="U101" i="4"/>
  <c r="L215" i="5"/>
  <c r="T215" i="5" s="1"/>
  <c r="Y215" i="5" s="1"/>
  <c r="U34" i="12"/>
  <c r="L208" i="5"/>
  <c r="Q208" i="5" s="1"/>
  <c r="L94" i="5"/>
  <c r="T94" i="5" s="1"/>
  <c r="Y94" i="5" s="1"/>
  <c r="L205" i="5"/>
  <c r="T205" i="5" s="1"/>
  <c r="L207" i="5"/>
  <c r="Q207" i="5" s="1"/>
  <c r="L204" i="5"/>
  <c r="T204" i="5" s="1"/>
  <c r="X204" i="5" s="1"/>
  <c r="L90" i="5"/>
  <c r="T90" i="5" s="1"/>
  <c r="Y90" i="5" s="1"/>
  <c r="L206" i="5"/>
  <c r="T206" i="5" s="1"/>
  <c r="Z206" i="5" s="1"/>
  <c r="L87" i="5"/>
  <c r="L177" i="5"/>
  <c r="T177" i="5" s="1"/>
  <c r="X177" i="5" s="1"/>
  <c r="L214" i="5"/>
  <c r="T214" i="5" s="1"/>
  <c r="X214" i="5" s="1"/>
  <c r="L99" i="5"/>
  <c r="T99" i="5" s="1"/>
  <c r="Y99" i="5" s="1"/>
  <c r="L88" i="5"/>
  <c r="T88" i="5" s="1"/>
  <c r="Y88" i="5" s="1"/>
  <c r="L95" i="5"/>
  <c r="T95" i="5" s="1"/>
  <c r="L96" i="5"/>
  <c r="T96" i="5" s="1"/>
  <c r="X96" i="5" s="1"/>
  <c r="L120" i="5"/>
  <c r="T120" i="5" s="1"/>
  <c r="Y120" i="5" s="1"/>
  <c r="L127" i="5"/>
  <c r="L118" i="5"/>
  <c r="T118" i="5" s="1"/>
  <c r="Y118" i="5" s="1"/>
  <c r="L112" i="5"/>
  <c r="T112" i="5" s="1"/>
  <c r="Y112" i="5" s="1"/>
  <c r="L117" i="5"/>
  <c r="T117" i="5" s="1"/>
  <c r="L198" i="5"/>
  <c r="T198" i="5" s="1"/>
  <c r="X198" i="5" s="1"/>
  <c r="L217" i="5"/>
  <c r="T217" i="5" s="1"/>
  <c r="X217" i="5" s="1"/>
  <c r="L83" i="5"/>
  <c r="T83" i="5" s="1"/>
  <c r="L203" i="5"/>
  <c r="T203" i="5" s="1"/>
  <c r="Y203" i="5" s="1"/>
  <c r="L102" i="5"/>
  <c r="T102" i="5" s="1"/>
  <c r="L98" i="5"/>
  <c r="T98" i="5" s="1"/>
  <c r="Y98" i="5" s="1"/>
  <c r="L119" i="5"/>
  <c r="T119" i="5" s="1"/>
  <c r="Y119" i="5" s="1"/>
  <c r="L84" i="5"/>
  <c r="T84" i="5" s="1"/>
  <c r="X84" i="5" s="1"/>
  <c r="L116" i="5"/>
  <c r="T116" i="5" s="1"/>
  <c r="X116" i="5" s="1"/>
  <c r="L104" i="5"/>
  <c r="T104" i="5" s="1"/>
  <c r="X104" i="5" s="1"/>
  <c r="L176" i="5"/>
  <c r="L107" i="5"/>
  <c r="T107" i="5" s="1"/>
  <c r="Y107" i="5" s="1"/>
  <c r="L92" i="5"/>
  <c r="T92" i="5" s="1"/>
  <c r="X92" i="5" s="1"/>
  <c r="L93" i="5"/>
  <c r="T93" i="5" s="1"/>
  <c r="L103" i="5"/>
  <c r="T103" i="5" s="1"/>
  <c r="L183" i="5"/>
  <c r="T183" i="5" s="1"/>
  <c r="X183" i="5" s="1"/>
  <c r="L212" i="5"/>
  <c r="L216" i="5"/>
  <c r="T216" i="5" s="1"/>
  <c r="X216" i="5" s="1"/>
  <c r="L202" i="5"/>
  <c r="T202" i="5" s="1"/>
  <c r="Y202" i="5" s="1"/>
  <c r="L201" i="5"/>
  <c r="T201" i="5" s="1"/>
  <c r="Y201" i="5" s="1"/>
  <c r="L196" i="5"/>
  <c r="L197" i="5"/>
  <c r="T197" i="5" s="1"/>
  <c r="X197" i="5" s="1"/>
  <c r="L227" i="5"/>
  <c r="L211" i="5"/>
  <c r="Q211" i="5" s="1"/>
  <c r="L114" i="5"/>
  <c r="T114" i="5" s="1"/>
  <c r="Y114" i="5" s="1"/>
  <c r="L101" i="5"/>
  <c r="T101" i="5" s="1"/>
  <c r="X101" i="5" s="1"/>
  <c r="L128" i="5"/>
  <c r="L100" i="5"/>
  <c r="T100" i="5" s="1"/>
  <c r="L113" i="5"/>
  <c r="T113" i="5" s="1"/>
  <c r="Y113" i="5" s="1"/>
  <c r="L109" i="5"/>
  <c r="T109" i="5" s="1"/>
  <c r="Y109" i="5" s="1"/>
  <c r="L199" i="5"/>
  <c r="T199" i="5" s="1"/>
  <c r="Y199" i="5" s="1"/>
  <c r="L200" i="5"/>
  <c r="T200" i="5" s="1"/>
  <c r="Y200" i="5" s="1"/>
  <c r="L152" i="5"/>
  <c r="T152" i="5" s="1"/>
  <c r="L105" i="5"/>
  <c r="T105" i="5" s="1"/>
  <c r="X105" i="5" s="1"/>
  <c r="L129" i="5"/>
  <c r="L108" i="5"/>
  <c r="T108" i="5" s="1"/>
  <c r="Y108" i="5" s="1"/>
  <c r="L97" i="5"/>
  <c r="T97" i="5" s="1"/>
  <c r="L111" i="5"/>
  <c r="T111" i="5" s="1"/>
  <c r="X111" i="5" s="1"/>
  <c r="L213" i="5"/>
  <c r="T213" i="5" s="1"/>
  <c r="X213" i="5" s="1"/>
  <c r="L110" i="5"/>
  <c r="T110" i="5" s="1"/>
  <c r="X110" i="5" s="1"/>
  <c r="L65" i="5"/>
  <c r="T65" i="5" s="1"/>
  <c r="J43" i="5"/>
  <c r="L64" i="5"/>
  <c r="L41" i="5"/>
  <c r="T41" i="5" s="1"/>
  <c r="L54" i="5"/>
  <c r="Q54" i="5" s="1"/>
  <c r="L42" i="5"/>
  <c r="T42" i="5" s="1"/>
  <c r="L50" i="5"/>
  <c r="L66" i="5"/>
  <c r="T66" i="5" s="1"/>
  <c r="X66" i="5" s="1"/>
  <c r="L40" i="5"/>
  <c r="T40" i="5" s="1"/>
  <c r="L68" i="5"/>
  <c r="T68" i="5" s="1"/>
  <c r="R107" i="4"/>
  <c r="S70" i="4"/>
  <c r="S107" i="4" s="1"/>
  <c r="U75" i="4"/>
  <c r="U96" i="4" s="1"/>
  <c r="V42" i="2"/>
  <c r="V43" i="2" s="1"/>
  <c r="U100" i="4"/>
  <c r="H180" i="5"/>
  <c r="U50" i="2"/>
  <c r="U63" i="2" s="1"/>
  <c r="U65" i="2" s="1"/>
  <c r="T57" i="4"/>
  <c r="T140" i="4" s="1"/>
  <c r="U56" i="4"/>
  <c r="U43" i="4"/>
  <c r="T45" i="4"/>
  <c r="V20" i="4"/>
  <c r="V22" i="4" s="1"/>
  <c r="I123" i="5"/>
  <c r="T259" i="5"/>
  <c r="X259" i="5" s="1"/>
  <c r="J180" i="5"/>
  <c r="I180" i="5"/>
  <c r="U127" i="4"/>
  <c r="T128" i="4"/>
  <c r="T134" i="4" s="1"/>
  <c r="V154" i="3"/>
  <c r="U158" i="3"/>
  <c r="U15" i="2"/>
  <c r="U17" i="2" s="1"/>
  <c r="U26" i="2" s="1"/>
  <c r="F75" i="2" s="1"/>
  <c r="W32" i="12"/>
  <c r="V31" i="12"/>
  <c r="W7" i="12"/>
  <c r="V6" i="12"/>
  <c r="X27" i="12"/>
  <c r="W26" i="12"/>
  <c r="X23" i="12"/>
  <c r="W22" i="12"/>
  <c r="U57" i="12"/>
  <c r="V39" i="12"/>
  <c r="V14" i="11" s="1"/>
  <c r="V52" i="11" s="1"/>
  <c r="V59" i="11" s="1"/>
  <c r="W45" i="5"/>
  <c r="U22" i="4"/>
  <c r="J270" i="5"/>
  <c r="L270" i="5" s="1"/>
  <c r="Y254" i="5"/>
  <c r="U107" i="3"/>
  <c r="U111" i="3" s="1"/>
  <c r="L223" i="5"/>
  <c r="T223" i="5" s="1"/>
  <c r="Y223" i="5" s="1"/>
  <c r="H185" i="5"/>
  <c r="H43" i="5"/>
  <c r="H85" i="5"/>
  <c r="H125" i="5" s="1"/>
  <c r="H253" i="5"/>
  <c r="J185" i="5"/>
  <c r="L169" i="5"/>
  <c r="T169" i="5" s="1"/>
  <c r="L170" i="5"/>
  <c r="T170" i="5" s="1"/>
  <c r="L184" i="5"/>
  <c r="T184" i="5" s="1"/>
  <c r="X184" i="5" s="1"/>
  <c r="J130" i="5"/>
  <c r="J85" i="5"/>
  <c r="U88" i="2"/>
  <c r="V87" i="2"/>
  <c r="I43" i="5"/>
  <c r="I185" i="5"/>
  <c r="I130" i="5"/>
  <c r="I85" i="5"/>
  <c r="I125" i="5" s="1"/>
  <c r="U180" i="3"/>
  <c r="V179" i="3"/>
  <c r="T182" i="3"/>
  <c r="U175" i="3"/>
  <c r="U176" i="3" s="1"/>
  <c r="U170" i="3"/>
  <c r="V167" i="3"/>
  <c r="V155" i="3"/>
  <c r="X130" i="3"/>
  <c r="W147" i="3"/>
  <c r="W149" i="3" s="1"/>
  <c r="V103" i="3"/>
  <c r="T125" i="3"/>
  <c r="T151" i="3" s="1"/>
  <c r="U100" i="3"/>
  <c r="U186" i="3" s="1"/>
  <c r="U188" i="3" s="1"/>
  <c r="V98" i="3"/>
  <c r="S31" i="3"/>
  <c r="T29" i="3"/>
  <c r="T94" i="2"/>
  <c r="V91" i="2"/>
  <c r="U92" i="2"/>
  <c r="U84" i="2"/>
  <c r="V82" i="2"/>
  <c r="V73" i="2"/>
  <c r="W72" i="2"/>
  <c r="V38" i="2"/>
  <c r="U39" i="2"/>
  <c r="T98" i="2"/>
  <c r="T100" i="2" s="1"/>
  <c r="T45" i="2"/>
  <c r="T67" i="2" s="1"/>
  <c r="U132" i="4"/>
  <c r="V131" i="4"/>
  <c r="U124" i="4"/>
  <c r="U113" i="4"/>
  <c r="V110" i="4"/>
  <c r="V60" i="4"/>
  <c r="U68" i="4"/>
  <c r="X222" i="5" l="1"/>
  <c r="F6" i="74"/>
  <c r="Q57" i="5"/>
  <c r="R57" i="5" s="1"/>
  <c r="T57" i="5" s="1"/>
  <c r="Y57" i="5" s="1"/>
  <c r="Q56" i="5"/>
  <c r="R56" i="5" s="1"/>
  <c r="T56" i="5" s="1"/>
  <c r="T194" i="5"/>
  <c r="X194" i="5" s="1"/>
  <c r="DC8" i="70"/>
  <c r="L78" i="5"/>
  <c r="T36" i="5"/>
  <c r="X36" i="5" s="1"/>
  <c r="Y62" i="5"/>
  <c r="Q48" i="5"/>
  <c r="R48" i="5" s="1"/>
  <c r="T48" i="5" s="1"/>
  <c r="Q224" i="5"/>
  <c r="Q232" i="5" s="1"/>
  <c r="Q245" i="5" s="1"/>
  <c r="V75" i="4"/>
  <c r="V96" i="4" s="1"/>
  <c r="T28" i="5"/>
  <c r="T19" i="5"/>
  <c r="Y19" i="5" s="1"/>
  <c r="X83" i="5"/>
  <c r="X85" i="5" s="1"/>
  <c r="T85" i="5"/>
  <c r="X103" i="5"/>
  <c r="W34" i="11"/>
  <c r="V60" i="11"/>
  <c r="Y195" i="5"/>
  <c r="T163" i="5"/>
  <c r="Z163" i="5" s="1"/>
  <c r="Q53" i="5"/>
  <c r="R53" i="5" s="1"/>
  <c r="T53" i="5" s="1"/>
  <c r="Q58" i="5"/>
  <c r="R58" i="5" s="1"/>
  <c r="T58" i="5" s="1"/>
  <c r="R55" i="5"/>
  <c r="T55" i="5" s="1"/>
  <c r="Y55" i="5" s="1"/>
  <c r="T33" i="5"/>
  <c r="T35" i="5"/>
  <c r="X35" i="5" s="1"/>
  <c r="T212" i="5"/>
  <c r="Y212" i="5" s="1"/>
  <c r="T75" i="5"/>
  <c r="Y75" i="5" s="1"/>
  <c r="Q37" i="5"/>
  <c r="X71" i="5"/>
  <c r="I59" i="11"/>
  <c r="Y16" i="5"/>
  <c r="X18" i="5"/>
  <c r="Y17" i="5"/>
  <c r="T23" i="5"/>
  <c r="X23" i="5" s="1"/>
  <c r="R73" i="5"/>
  <c r="T73" i="5" s="1"/>
  <c r="T34" i="5"/>
  <c r="X219" i="5"/>
  <c r="X243" i="5"/>
  <c r="W31" i="11"/>
  <c r="W32" i="11"/>
  <c r="Y14" i="11"/>
  <c r="Z14" i="11" s="1"/>
  <c r="W45" i="11"/>
  <c r="W44" i="11"/>
  <c r="W47" i="11"/>
  <c r="W16" i="11"/>
  <c r="W10" i="11"/>
  <c r="W20" i="11"/>
  <c r="W42" i="11"/>
  <c r="W38" i="11"/>
  <c r="W24" i="11"/>
  <c r="W33" i="11"/>
  <c r="W26" i="11"/>
  <c r="W55" i="11"/>
  <c r="W19" i="11"/>
  <c r="W13" i="11"/>
  <c r="X70" i="5"/>
  <c r="J59" i="11"/>
  <c r="X153" i="5"/>
  <c r="X221" i="5"/>
  <c r="Y240" i="5"/>
  <c r="Y179" i="5"/>
  <c r="X21" i="5"/>
  <c r="Y209" i="5"/>
  <c r="L57" i="11"/>
  <c r="H59" i="11"/>
  <c r="X195" i="5"/>
  <c r="Y218" i="5"/>
  <c r="X76" i="5"/>
  <c r="Y115" i="5"/>
  <c r="Y222" i="5"/>
  <c r="Y30" i="5"/>
  <c r="Y193" i="5"/>
  <c r="L11" i="11"/>
  <c r="T11" i="11"/>
  <c r="Z222" i="5"/>
  <c r="T136" i="5"/>
  <c r="Y72" i="5"/>
  <c r="X63" i="5"/>
  <c r="X175" i="5"/>
  <c r="L136" i="5"/>
  <c r="T49" i="5"/>
  <c r="Y49" i="5" s="1"/>
  <c r="X174" i="5"/>
  <c r="X62" i="5"/>
  <c r="T54" i="11"/>
  <c r="T57" i="11" s="1"/>
  <c r="X178" i="5"/>
  <c r="X59" i="5"/>
  <c r="X61" i="5"/>
  <c r="Y241" i="5"/>
  <c r="Y89" i="5"/>
  <c r="Y69" i="5"/>
  <c r="X220" i="5"/>
  <c r="L52" i="11"/>
  <c r="T122" i="5"/>
  <c r="W29" i="11"/>
  <c r="X134" i="5"/>
  <c r="W27" i="11"/>
  <c r="W41" i="11"/>
  <c r="W46" i="11"/>
  <c r="W59" i="11"/>
  <c r="W22" i="11"/>
  <c r="T127" i="5"/>
  <c r="X127" i="5" s="1"/>
  <c r="Y127" i="5" s="1"/>
  <c r="W51" i="11"/>
  <c r="W49" i="11"/>
  <c r="W30" i="11"/>
  <c r="W48" i="11"/>
  <c r="W40" i="11"/>
  <c r="W56" i="11"/>
  <c r="W52" i="11"/>
  <c r="W43" i="11"/>
  <c r="W57" i="11"/>
  <c r="W17" i="11"/>
  <c r="W15" i="11"/>
  <c r="W11" i="11"/>
  <c r="W35" i="11"/>
  <c r="W23" i="11"/>
  <c r="W9" i="11"/>
  <c r="W50" i="11"/>
  <c r="T129" i="5"/>
  <c r="W37" i="11"/>
  <c r="W18" i="11"/>
  <c r="W28" i="11"/>
  <c r="W21" i="11"/>
  <c r="W54" i="11"/>
  <c r="W36" i="11"/>
  <c r="W25" i="11"/>
  <c r="W39" i="11"/>
  <c r="W14" i="11"/>
  <c r="T128" i="5"/>
  <c r="X128" i="5" s="1"/>
  <c r="Y134" i="5"/>
  <c r="X229" i="5"/>
  <c r="X14" i="5"/>
  <c r="X12" i="5"/>
  <c r="Y60" i="5"/>
  <c r="X60" i="5"/>
  <c r="Y15" i="5"/>
  <c r="Y51" i="5"/>
  <c r="X51" i="5"/>
  <c r="R54" i="5"/>
  <c r="T54" i="5" s="1"/>
  <c r="Y52" i="5"/>
  <c r="X52" i="5"/>
  <c r="Q50" i="5"/>
  <c r="U103" i="4"/>
  <c r="U105" i="4" s="1"/>
  <c r="T227" i="5"/>
  <c r="X227" i="5" s="1"/>
  <c r="V101" i="4"/>
  <c r="Y205" i="5"/>
  <c r="W42" i="2"/>
  <c r="W43" i="2" s="1"/>
  <c r="Y9" i="11"/>
  <c r="Z9" i="11" s="1"/>
  <c r="L85" i="5"/>
  <c r="L253" i="5"/>
  <c r="T253" i="5" s="1"/>
  <c r="X253" i="5" s="1"/>
  <c r="Y148" i="5"/>
  <c r="X152" i="5"/>
  <c r="Y152" i="5"/>
  <c r="L180" i="5"/>
  <c r="L185" i="5"/>
  <c r="T270" i="5"/>
  <c r="Y270" i="5" s="1"/>
  <c r="T196" i="5"/>
  <c r="Y196" i="5" s="1"/>
  <c r="Y135" i="5"/>
  <c r="X148" i="5"/>
  <c r="V100" i="4"/>
  <c r="Y162" i="5"/>
  <c r="X162" i="5"/>
  <c r="V50" i="2"/>
  <c r="V43" i="4"/>
  <c r="V45" i="4" s="1"/>
  <c r="G115" i="4" s="1"/>
  <c r="W20" i="4"/>
  <c r="W22" i="4" s="1"/>
  <c r="U45" i="4"/>
  <c r="F115" i="4" s="1"/>
  <c r="T70" i="4"/>
  <c r="T107" i="4" s="1"/>
  <c r="U57" i="4"/>
  <c r="V56" i="4"/>
  <c r="Y259" i="5"/>
  <c r="U128" i="4"/>
  <c r="U134" i="4" s="1"/>
  <c r="V127" i="4"/>
  <c r="S33" i="3"/>
  <c r="S87" i="3" s="1"/>
  <c r="D160" i="3" s="1"/>
  <c r="W154" i="3"/>
  <c r="V158" i="3"/>
  <c r="V15" i="2"/>
  <c r="V17" i="2" s="1"/>
  <c r="V26" i="2" s="1"/>
  <c r="G75" i="2" s="1"/>
  <c r="Y206" i="5"/>
  <c r="V34" i="12"/>
  <c r="X32" i="12"/>
  <c r="W31" i="12"/>
  <c r="X7" i="12"/>
  <c r="W6" i="12"/>
  <c r="Y27" i="12"/>
  <c r="X26" i="12"/>
  <c r="V57" i="12"/>
  <c r="W39" i="12"/>
  <c r="Y23" i="12"/>
  <c r="X22" i="12"/>
  <c r="Y15" i="11"/>
  <c r="T52" i="11"/>
  <c r="R211" i="5"/>
  <c r="T211" i="5" s="1"/>
  <c r="Y211" i="5" s="1"/>
  <c r="R210" i="5"/>
  <c r="T210" i="5" s="1"/>
  <c r="R208" i="5"/>
  <c r="Y166" i="5"/>
  <c r="X67" i="5"/>
  <c r="X135" i="5"/>
  <c r="X95" i="5"/>
  <c r="Y95" i="5"/>
  <c r="X97" i="5"/>
  <c r="Y97" i="5"/>
  <c r="X117" i="5"/>
  <c r="Y117" i="5"/>
  <c r="X100" i="5"/>
  <c r="Y100" i="5"/>
  <c r="X93" i="5"/>
  <c r="Y93" i="5"/>
  <c r="T87" i="5"/>
  <c r="X102" i="5"/>
  <c r="Y102" i="5"/>
  <c r="X31" i="5"/>
  <c r="X24" i="5"/>
  <c r="X42" i="5"/>
  <c r="Y29" i="5"/>
  <c r="X32" i="5"/>
  <c r="X68" i="5"/>
  <c r="Y25" i="5"/>
  <c r="X40" i="5"/>
  <c r="X41" i="5"/>
  <c r="Y20" i="5"/>
  <c r="T64" i="5"/>
  <c r="X206" i="5"/>
  <c r="X20" i="5"/>
  <c r="Y32" i="5"/>
  <c r="Y177" i="5"/>
  <c r="T176" i="5"/>
  <c r="T180" i="5" s="1"/>
  <c r="V107" i="3"/>
  <c r="V111" i="3" s="1"/>
  <c r="Y96" i="5"/>
  <c r="X29" i="5"/>
  <c r="X223" i="5"/>
  <c r="X90" i="5"/>
  <c r="X215" i="5"/>
  <c r="X160" i="5"/>
  <c r="X205" i="5"/>
  <c r="Y67" i="5"/>
  <c r="X99" i="5"/>
  <c r="X158" i="5"/>
  <c r="Y213" i="5"/>
  <c r="Y198" i="5"/>
  <c r="X94" i="5"/>
  <c r="X119" i="5"/>
  <c r="Y111" i="5"/>
  <c r="Y169" i="5"/>
  <c r="X169" i="5"/>
  <c r="X203" i="5"/>
  <c r="X65" i="5"/>
  <c r="X113" i="5"/>
  <c r="Y204" i="5"/>
  <c r="X120" i="5"/>
  <c r="X164" i="5"/>
  <c r="X108" i="5"/>
  <c r="X167" i="5"/>
  <c r="Y66" i="5"/>
  <c r="X107" i="5"/>
  <c r="Y104" i="5"/>
  <c r="Y170" i="5"/>
  <c r="X170" i="5"/>
  <c r="Y65" i="5"/>
  <c r="X112" i="5"/>
  <c r="Y105" i="5"/>
  <c r="X114" i="5"/>
  <c r="X166" i="5"/>
  <c r="X25" i="5"/>
  <c r="Y183" i="5"/>
  <c r="T185" i="5"/>
  <c r="Y185" i="5" s="1"/>
  <c r="X109" i="5"/>
  <c r="Y184" i="5"/>
  <c r="X202" i="5"/>
  <c r="Y197" i="5"/>
  <c r="X159" i="5"/>
  <c r="X185" i="5"/>
  <c r="Y31" i="5"/>
  <c r="Y68" i="5"/>
  <c r="Y165" i="5"/>
  <c r="X165" i="5"/>
  <c r="Y110" i="5"/>
  <c r="Y214" i="5"/>
  <c r="X199" i="5"/>
  <c r="Y167" i="5"/>
  <c r="X98" i="5"/>
  <c r="Y24" i="5"/>
  <c r="L130" i="5"/>
  <c r="Y92" i="5"/>
  <c r="X168" i="5"/>
  <c r="X118" i="5"/>
  <c r="X200" i="5"/>
  <c r="Y217" i="5"/>
  <c r="Y83" i="5"/>
  <c r="X88" i="5"/>
  <c r="Y84" i="5"/>
  <c r="Y116" i="5"/>
  <c r="Y168" i="5"/>
  <c r="X201" i="5"/>
  <c r="Y216" i="5"/>
  <c r="Y103" i="5"/>
  <c r="L43" i="5"/>
  <c r="T43" i="5"/>
  <c r="U40" i="5" s="1"/>
  <c r="Y40" i="5" s="1"/>
  <c r="Y101" i="5"/>
  <c r="V88" i="2"/>
  <c r="W87" i="2"/>
  <c r="H45" i="5"/>
  <c r="H80" i="5" s="1"/>
  <c r="H139" i="5" s="1"/>
  <c r="H140" i="5" s="1"/>
  <c r="V180" i="3"/>
  <c r="W179" i="3"/>
  <c r="U182" i="3"/>
  <c r="V175" i="3"/>
  <c r="V176" i="3" s="1"/>
  <c r="W167" i="3"/>
  <c r="V170" i="3"/>
  <c r="W155" i="3"/>
  <c r="X147" i="3"/>
  <c r="X149" i="3" s="1"/>
  <c r="Y130" i="3"/>
  <c r="W103" i="3"/>
  <c r="V100" i="3"/>
  <c r="V186" i="3" s="1"/>
  <c r="V188" i="3" s="1"/>
  <c r="W98" i="3"/>
  <c r="U125" i="3"/>
  <c r="U151" i="3" s="1"/>
  <c r="U29" i="3"/>
  <c r="T31" i="3"/>
  <c r="T33" i="3" s="1"/>
  <c r="T87" i="3" s="1"/>
  <c r="E160" i="3" s="1"/>
  <c r="V92" i="2"/>
  <c r="W91" i="2"/>
  <c r="U94" i="2"/>
  <c r="V84" i="2"/>
  <c r="W82" i="2"/>
  <c r="X72" i="2"/>
  <c r="W73" i="2"/>
  <c r="U98" i="2"/>
  <c r="U100" i="2" s="1"/>
  <c r="U45" i="2"/>
  <c r="U67" i="2" s="1"/>
  <c r="W38" i="2"/>
  <c r="V39" i="2"/>
  <c r="W131" i="4"/>
  <c r="V132" i="4"/>
  <c r="V124" i="4"/>
  <c r="W110" i="4"/>
  <c r="V113" i="4"/>
  <c r="W75" i="4"/>
  <c r="W96" i="4" s="1"/>
  <c r="W60" i="4"/>
  <c r="V68" i="4"/>
  <c r="Z45" i="11"/>
  <c r="X56" i="5" l="1"/>
  <c r="Y194" i="5"/>
  <c r="Y36" i="5"/>
  <c r="Q78" i="5"/>
  <c r="U138" i="4"/>
  <c r="U140" i="4" s="1"/>
  <c r="H224" i="5"/>
  <c r="X19" i="5"/>
  <c r="X57" i="5"/>
  <c r="X163" i="5"/>
  <c r="Y163" i="5"/>
  <c r="X53" i="5"/>
  <c r="Y53" i="5"/>
  <c r="X48" i="5"/>
  <c r="X58" i="5"/>
  <c r="Y58" i="5"/>
  <c r="X55" i="5"/>
  <c r="Y35" i="5"/>
  <c r="X212" i="5"/>
  <c r="Y122" i="5"/>
  <c r="X122" i="5"/>
  <c r="X75" i="5"/>
  <c r="X26" i="5"/>
  <c r="X33" i="5"/>
  <c r="Y33" i="5"/>
  <c r="X34" i="5"/>
  <c r="Y73" i="5"/>
  <c r="X73" i="5"/>
  <c r="Y34" i="5"/>
  <c r="Y56" i="5"/>
  <c r="L59" i="11"/>
  <c r="Y54" i="11"/>
  <c r="Z54" i="11" s="1"/>
  <c r="T59" i="11"/>
  <c r="U29" i="11" s="1"/>
  <c r="X49" i="5"/>
  <c r="T130" i="5"/>
  <c r="X136" i="5"/>
  <c r="Y136" i="5" s="1"/>
  <c r="Y128" i="5"/>
  <c r="X129" i="5"/>
  <c r="Y129" i="5" s="1"/>
  <c r="V63" i="2"/>
  <c r="V65" i="2" s="1"/>
  <c r="W50" i="2"/>
  <c r="W63" i="2" s="1"/>
  <c r="W65" i="2" s="1"/>
  <c r="X42" i="2"/>
  <c r="W43" i="4"/>
  <c r="W45" i="4" s="1"/>
  <c r="Y54" i="5"/>
  <c r="X54" i="5"/>
  <c r="R50" i="5"/>
  <c r="R78" i="5" s="1"/>
  <c r="V103" i="4"/>
  <c r="V105" i="4" s="1"/>
  <c r="Y227" i="5"/>
  <c r="W101" i="4"/>
  <c r="Y11" i="11"/>
  <c r="Z11" i="11" s="1"/>
  <c r="W100" i="4"/>
  <c r="Y48" i="5"/>
  <c r="X270" i="5"/>
  <c r="Y253" i="5"/>
  <c r="X196" i="5"/>
  <c r="X20" i="4"/>
  <c r="X22" i="4" s="1"/>
  <c r="X28" i="5"/>
  <c r="V57" i="4"/>
  <c r="W56" i="4"/>
  <c r="U70" i="4"/>
  <c r="U107" i="4" s="1"/>
  <c r="Y85" i="5"/>
  <c r="W15" i="2"/>
  <c r="W17" i="2" s="1"/>
  <c r="W26" i="2" s="1"/>
  <c r="H75" i="2" s="1"/>
  <c r="V128" i="4"/>
  <c r="V134" i="4" s="1"/>
  <c r="W127" i="4"/>
  <c r="X154" i="3"/>
  <c r="W158" i="3"/>
  <c r="W34" i="12"/>
  <c r="Y32" i="12"/>
  <c r="X31" i="12"/>
  <c r="Y7" i="12"/>
  <c r="X6" i="12"/>
  <c r="Z27" i="12"/>
  <c r="Y26" i="12"/>
  <c r="Y22" i="12"/>
  <c r="Z23" i="12"/>
  <c r="W57" i="12"/>
  <c r="X39" i="12"/>
  <c r="Y39" i="12" s="1"/>
  <c r="Z15" i="11"/>
  <c r="Y52" i="11"/>
  <c r="R207" i="5"/>
  <c r="T207" i="5" s="1"/>
  <c r="X207" i="5" s="1"/>
  <c r="X210" i="5"/>
  <c r="Y210" i="5"/>
  <c r="T208" i="5"/>
  <c r="X64" i="5"/>
  <c r="X87" i="5"/>
  <c r="Y87" i="5"/>
  <c r="Y64" i="5"/>
  <c r="Y176" i="5"/>
  <c r="X176" i="5"/>
  <c r="X180" i="5" s="1"/>
  <c r="W107" i="3"/>
  <c r="W111" i="3" s="1"/>
  <c r="Y11" i="5"/>
  <c r="X11" i="5"/>
  <c r="X211" i="5"/>
  <c r="U41" i="5"/>
  <c r="Y41" i="5" s="1"/>
  <c r="Y43" i="5"/>
  <c r="U43" i="5"/>
  <c r="U42" i="5"/>
  <c r="Y42" i="5" s="1"/>
  <c r="X43" i="5"/>
  <c r="W88" i="2"/>
  <c r="X87" i="2"/>
  <c r="U31" i="3"/>
  <c r="U33" i="3" s="1"/>
  <c r="W180" i="3"/>
  <c r="X179" i="3"/>
  <c r="V182" i="3"/>
  <c r="W175" i="3"/>
  <c r="W176" i="3" s="1"/>
  <c r="X167" i="3"/>
  <c r="W170" i="3"/>
  <c r="X155" i="3"/>
  <c r="Y147" i="3"/>
  <c r="Y149" i="3" s="1"/>
  <c r="Z130" i="3"/>
  <c r="X103" i="3"/>
  <c r="V125" i="3"/>
  <c r="V151" i="3" s="1"/>
  <c r="X98" i="3"/>
  <c r="W100" i="3"/>
  <c r="W186" i="3" s="1"/>
  <c r="W188" i="3" s="1"/>
  <c r="V29" i="3"/>
  <c r="V94" i="2"/>
  <c r="W92" i="2"/>
  <c r="X91" i="2"/>
  <c r="W84" i="2"/>
  <c r="X82" i="2"/>
  <c r="Y72" i="2"/>
  <c r="X73" i="2"/>
  <c r="V98" i="2"/>
  <c r="V100" i="2" s="1"/>
  <c r="V45" i="2"/>
  <c r="X38" i="2"/>
  <c r="W39" i="2"/>
  <c r="X131" i="4"/>
  <c r="W132" i="4"/>
  <c r="W124" i="4"/>
  <c r="X110" i="4"/>
  <c r="W113" i="4"/>
  <c r="X75" i="4"/>
  <c r="X96" i="4" s="1"/>
  <c r="W68" i="4"/>
  <c r="X60" i="4"/>
  <c r="W139" i="5"/>
  <c r="V138" i="4" l="1"/>
  <c r="V140" i="4" s="1"/>
  <c r="Q234" i="5"/>
  <c r="Y42" i="2"/>
  <c r="I157" i="5" s="1"/>
  <c r="X43" i="2"/>
  <c r="U50" i="11"/>
  <c r="U34" i="11"/>
  <c r="U33" i="11"/>
  <c r="Y57" i="11"/>
  <c r="Z57" i="11" s="1"/>
  <c r="U48" i="11"/>
  <c r="U40" i="11"/>
  <c r="U39" i="11"/>
  <c r="U49" i="11"/>
  <c r="U25" i="11"/>
  <c r="U35" i="11"/>
  <c r="U42" i="11"/>
  <c r="U51" i="11"/>
  <c r="U38" i="11"/>
  <c r="U41" i="11"/>
  <c r="U56" i="11"/>
  <c r="U13" i="11"/>
  <c r="U54" i="11"/>
  <c r="U17" i="11"/>
  <c r="U30" i="11"/>
  <c r="U45" i="11"/>
  <c r="U24" i="11"/>
  <c r="U26" i="11"/>
  <c r="U19" i="11"/>
  <c r="U31" i="11"/>
  <c r="U21" i="11"/>
  <c r="U16" i="11"/>
  <c r="U43" i="11"/>
  <c r="U47" i="11"/>
  <c r="U36" i="11"/>
  <c r="U23" i="11"/>
  <c r="U20" i="11"/>
  <c r="U28" i="11"/>
  <c r="U11" i="11"/>
  <c r="U55" i="11"/>
  <c r="U44" i="11"/>
  <c r="U59" i="11"/>
  <c r="U22" i="11"/>
  <c r="U27" i="11"/>
  <c r="U18" i="11"/>
  <c r="U9" i="11"/>
  <c r="U37" i="11"/>
  <c r="U46" i="11"/>
  <c r="U32" i="11"/>
  <c r="U14" i="11"/>
  <c r="U10" i="11"/>
  <c r="U57" i="11"/>
  <c r="U15" i="11"/>
  <c r="U52" i="11"/>
  <c r="V67" i="2"/>
  <c r="X130" i="5"/>
  <c r="Y130" i="5" s="1"/>
  <c r="X50" i="2"/>
  <c r="X63" i="2" s="1"/>
  <c r="X65" i="2" s="1"/>
  <c r="W103" i="4"/>
  <c r="W105" i="4" s="1"/>
  <c r="U87" i="3"/>
  <c r="F160" i="3" s="1"/>
  <c r="X43" i="4"/>
  <c r="X45" i="4" s="1"/>
  <c r="T50" i="5"/>
  <c r="T78" i="5" s="1"/>
  <c r="X15" i="2"/>
  <c r="X17" i="2" s="1"/>
  <c r="X26" i="2" s="1"/>
  <c r="I75" i="2" s="1"/>
  <c r="X100" i="4"/>
  <c r="Y100" i="4" s="1"/>
  <c r="X101" i="4"/>
  <c r="Y20" i="4"/>
  <c r="Y22" i="4" s="1"/>
  <c r="W57" i="4"/>
  <c r="X56" i="4"/>
  <c r="V70" i="4"/>
  <c r="V107" i="4" s="1"/>
  <c r="W128" i="4"/>
  <c r="W134" i="4" s="1"/>
  <c r="X127" i="4"/>
  <c r="Y154" i="3"/>
  <c r="H237" i="5" s="1"/>
  <c r="X158" i="3"/>
  <c r="X34" i="12"/>
  <c r="Y31" i="12"/>
  <c r="Z32" i="12"/>
  <c r="Z7" i="12"/>
  <c r="Y6" i="12"/>
  <c r="AA27" i="12"/>
  <c r="Z26" i="12"/>
  <c r="X57" i="12"/>
  <c r="AA23" i="12"/>
  <c r="Z22" i="12"/>
  <c r="Z52" i="11"/>
  <c r="Y207" i="5"/>
  <c r="R224" i="5"/>
  <c r="X208" i="5"/>
  <c r="Y208" i="5"/>
  <c r="X107" i="3"/>
  <c r="X111" i="3" s="1"/>
  <c r="X88" i="2"/>
  <c r="Y87" i="2"/>
  <c r="V31" i="3"/>
  <c r="V33" i="3" s="1"/>
  <c r="V87" i="3" s="1"/>
  <c r="G160" i="3" s="1"/>
  <c r="W94" i="2"/>
  <c r="X180" i="3"/>
  <c r="Y179" i="3"/>
  <c r="W182" i="3"/>
  <c r="X175" i="3"/>
  <c r="X176" i="3" s="1"/>
  <c r="X170" i="3"/>
  <c r="Y167" i="3"/>
  <c r="Y155" i="3"/>
  <c r="AA130" i="3"/>
  <c r="Z147" i="3"/>
  <c r="Z149" i="3" s="1"/>
  <c r="Y103" i="3"/>
  <c r="W125" i="3"/>
  <c r="W151" i="3" s="1"/>
  <c r="Y98" i="3"/>
  <c r="X100" i="3"/>
  <c r="X186" i="3" s="1"/>
  <c r="X188" i="3" s="1"/>
  <c r="W29" i="3"/>
  <c r="W31" i="3" s="1"/>
  <c r="W33" i="3" s="1"/>
  <c r="Y91" i="2"/>
  <c r="X92" i="2"/>
  <c r="X84" i="2"/>
  <c r="Y82" i="2"/>
  <c r="Z72" i="2"/>
  <c r="Y73" i="2"/>
  <c r="W98" i="2"/>
  <c r="W100" i="2" s="1"/>
  <c r="W45" i="2"/>
  <c r="W67" i="2" s="1"/>
  <c r="X39" i="2"/>
  <c r="Y38" i="2"/>
  <c r="Y131" i="4"/>
  <c r="X132" i="4"/>
  <c r="X124" i="4"/>
  <c r="Y110" i="4"/>
  <c r="X113" i="4"/>
  <c r="Y75" i="4"/>
  <c r="Y60" i="4"/>
  <c r="X68" i="4"/>
  <c r="W138" i="4" l="1"/>
  <c r="W140" i="4" s="1"/>
  <c r="Y96" i="4"/>
  <c r="J192" i="5"/>
  <c r="Z42" i="2"/>
  <c r="Y43" i="2"/>
  <c r="Y59" i="11"/>
  <c r="Z59" i="11" s="1"/>
  <c r="Y50" i="2"/>
  <c r="Y15" i="2"/>
  <c r="Y17" i="2" s="1"/>
  <c r="Y26" i="2" s="1"/>
  <c r="Y43" i="4"/>
  <c r="Y45" i="4" s="1"/>
  <c r="Z20" i="4"/>
  <c r="Z22" i="4" s="1"/>
  <c r="Y50" i="5"/>
  <c r="X50" i="5"/>
  <c r="X78" i="5" s="1"/>
  <c r="Y78" i="5"/>
  <c r="X103" i="4"/>
  <c r="X105" i="4" s="1"/>
  <c r="Y101" i="4"/>
  <c r="W70" i="4"/>
  <c r="W107" i="4" s="1"/>
  <c r="X57" i="4"/>
  <c r="Y56" i="4"/>
  <c r="X128" i="4"/>
  <c r="X134" i="4" s="1"/>
  <c r="Y127" i="4"/>
  <c r="Z154" i="3"/>
  <c r="Y158" i="3"/>
  <c r="Y34" i="12"/>
  <c r="AA32" i="12"/>
  <c r="Z31" i="12"/>
  <c r="AA7" i="12"/>
  <c r="Z6" i="12"/>
  <c r="AB27" i="12"/>
  <c r="AA26" i="12"/>
  <c r="AB23" i="12"/>
  <c r="AA22" i="12"/>
  <c r="Y57" i="12"/>
  <c r="Z39" i="12"/>
  <c r="Y107" i="3"/>
  <c r="Y111" i="3" s="1"/>
  <c r="Z87" i="2"/>
  <c r="Y88" i="2"/>
  <c r="W87" i="3"/>
  <c r="H160" i="3" s="1"/>
  <c r="Y180" i="3"/>
  <c r="Z179" i="3"/>
  <c r="X182" i="3"/>
  <c r="Y175" i="3"/>
  <c r="Y176" i="3" s="1"/>
  <c r="Y170" i="3"/>
  <c r="Z167" i="3"/>
  <c r="Z155" i="3"/>
  <c r="AB130" i="3"/>
  <c r="AA147" i="3"/>
  <c r="AA149" i="3" s="1"/>
  <c r="Z103" i="3"/>
  <c r="X125" i="3"/>
  <c r="X151" i="3" s="1"/>
  <c r="Y100" i="3"/>
  <c r="Y186" i="3" s="1"/>
  <c r="Y188" i="3" s="1"/>
  <c r="Z98" i="3"/>
  <c r="X29" i="3"/>
  <c r="Z91" i="2"/>
  <c r="Y92" i="2"/>
  <c r="X94" i="2"/>
  <c r="Y84" i="2"/>
  <c r="Z82" i="2"/>
  <c r="Z73" i="2"/>
  <c r="AA72" i="2"/>
  <c r="Z38" i="2"/>
  <c r="Y39" i="2"/>
  <c r="X98" i="2"/>
  <c r="X100" i="2" s="1"/>
  <c r="X45" i="2"/>
  <c r="X67" i="2" s="1"/>
  <c r="Y132" i="4"/>
  <c r="Z131" i="4"/>
  <c r="Y124" i="4"/>
  <c r="Y113" i="4"/>
  <c r="Z110" i="4"/>
  <c r="Z100" i="4"/>
  <c r="Z75" i="4"/>
  <c r="Z96" i="4" s="1"/>
  <c r="Z60" i="4"/>
  <c r="Y68" i="4"/>
  <c r="X138" i="4" l="1"/>
  <c r="X140" i="4" s="1"/>
  <c r="Y63" i="2"/>
  <c r="Y65" i="2" s="1"/>
  <c r="I192" i="5"/>
  <c r="Y103" i="4"/>
  <c r="Y105" i="4" s="1"/>
  <c r="J228" i="5"/>
  <c r="L228" i="5" s="1"/>
  <c r="T228" i="5" s="1"/>
  <c r="J224" i="5"/>
  <c r="AA42" i="2"/>
  <c r="Z43" i="2"/>
  <c r="Z50" i="2"/>
  <c r="Z63" i="2" s="1"/>
  <c r="Z65" i="2" s="1"/>
  <c r="Z15" i="2"/>
  <c r="Z17" i="2" s="1"/>
  <c r="Z26" i="2" s="1"/>
  <c r="K75" i="2" s="1"/>
  <c r="Z43" i="4"/>
  <c r="Z45" i="4" s="1"/>
  <c r="AA20" i="4"/>
  <c r="AA22" i="4" s="1"/>
  <c r="Z101" i="4"/>
  <c r="Z103" i="4" s="1"/>
  <c r="Z105" i="4" s="1"/>
  <c r="Z34" i="12"/>
  <c r="Y57" i="4"/>
  <c r="Z56" i="4"/>
  <c r="X70" i="4"/>
  <c r="X107" i="4" s="1"/>
  <c r="Y128" i="4"/>
  <c r="Y134" i="4" s="1"/>
  <c r="Z127" i="4"/>
  <c r="AA154" i="3"/>
  <c r="Z158" i="3"/>
  <c r="AB32" i="12"/>
  <c r="AA31" i="12"/>
  <c r="AB7" i="12"/>
  <c r="AA6" i="12"/>
  <c r="AC27" i="12"/>
  <c r="AB26" i="12"/>
  <c r="AA39" i="12"/>
  <c r="Z57" i="12"/>
  <c r="AC23" i="12"/>
  <c r="AB22" i="12"/>
  <c r="Z107" i="3"/>
  <c r="Z111" i="3" s="1"/>
  <c r="AA87" i="2"/>
  <c r="Z88" i="2"/>
  <c r="Y94" i="2"/>
  <c r="X31" i="3"/>
  <c r="X33" i="3" s="1"/>
  <c r="Z180" i="3"/>
  <c r="AA179" i="3"/>
  <c r="Y182" i="3"/>
  <c r="Z175" i="3"/>
  <c r="Z176" i="3" s="1"/>
  <c r="AA167" i="3"/>
  <c r="Z170" i="3"/>
  <c r="AA155" i="3"/>
  <c r="AB147" i="3"/>
  <c r="AB149" i="3" s="1"/>
  <c r="AC130" i="3"/>
  <c r="AC147" i="3" s="1"/>
  <c r="AC149" i="3" s="1"/>
  <c r="AA103" i="3"/>
  <c r="Z100" i="3"/>
  <c r="Z186" i="3" s="1"/>
  <c r="Z188" i="3" s="1"/>
  <c r="AA98" i="3"/>
  <c r="AA100" i="3" s="1"/>
  <c r="AA186" i="3" s="1"/>
  <c r="AA188" i="3" s="1"/>
  <c r="Y125" i="3"/>
  <c r="Y151" i="3" s="1"/>
  <c r="Y29" i="3"/>
  <c r="Z92" i="2"/>
  <c r="AA91" i="2"/>
  <c r="Z84" i="2"/>
  <c r="AA82" i="2"/>
  <c r="AB72" i="2"/>
  <c r="AA73" i="2"/>
  <c r="Y98" i="2"/>
  <c r="Y100" i="2" s="1"/>
  <c r="Y45" i="2"/>
  <c r="AA38" i="2"/>
  <c r="Z39" i="2"/>
  <c r="AA131" i="4"/>
  <c r="Z132" i="4"/>
  <c r="Z124" i="4"/>
  <c r="AA110" i="4"/>
  <c r="Z113" i="4"/>
  <c r="AA100" i="4"/>
  <c r="AA75" i="4"/>
  <c r="AA96" i="4" s="1"/>
  <c r="AA60" i="4"/>
  <c r="Z68" i="4"/>
  <c r="AB20" i="4"/>
  <c r="I224" i="5" l="1"/>
  <c r="L192" i="5"/>
  <c r="T192" i="5" s="1"/>
  <c r="Y138" i="4"/>
  <c r="Y140" i="4" s="1"/>
  <c r="AA50" i="2"/>
  <c r="AA63" i="2" s="1"/>
  <c r="AA65" i="2" s="1"/>
  <c r="Y67" i="2"/>
  <c r="X228" i="5"/>
  <c r="Y228" i="5"/>
  <c r="AB42" i="2"/>
  <c r="AA43" i="2"/>
  <c r="X87" i="3"/>
  <c r="I160" i="3" s="1"/>
  <c r="AA15" i="2"/>
  <c r="AA17" i="2" s="1"/>
  <c r="AA26" i="2" s="1"/>
  <c r="L75" i="2" s="1"/>
  <c r="AA45" i="4"/>
  <c r="L115" i="4" s="1"/>
  <c r="AA101" i="4"/>
  <c r="AA103" i="4" s="1"/>
  <c r="AA105" i="4" s="1"/>
  <c r="Y70" i="4"/>
  <c r="Y107" i="4" s="1"/>
  <c r="AA34" i="12"/>
  <c r="Z57" i="4"/>
  <c r="AA56" i="4"/>
  <c r="Z128" i="4"/>
  <c r="Z134" i="4" s="1"/>
  <c r="AA127" i="4"/>
  <c r="AB154" i="3"/>
  <c r="AA158" i="3"/>
  <c r="AC32" i="12"/>
  <c r="AB31" i="12"/>
  <c r="AB6" i="12"/>
  <c r="AC7" i="12"/>
  <c r="AD27" i="12"/>
  <c r="AC26" i="12"/>
  <c r="AC22" i="12"/>
  <c r="AD23" i="12"/>
  <c r="AB39" i="12"/>
  <c r="AA57" i="12"/>
  <c r="AB22" i="4"/>
  <c r="I171" i="5"/>
  <c r="AA107" i="3"/>
  <c r="AA111" i="3" s="1"/>
  <c r="AA88" i="2"/>
  <c r="AB87" i="2"/>
  <c r="Y31" i="3"/>
  <c r="Y33" i="3" s="1"/>
  <c r="Y87" i="3" s="1"/>
  <c r="J160" i="3" s="1"/>
  <c r="AA180" i="3"/>
  <c r="AB179" i="3"/>
  <c r="Z182" i="3"/>
  <c r="AA175" i="3"/>
  <c r="AA176" i="3" s="1"/>
  <c r="AB167" i="3"/>
  <c r="AC167" i="3" s="1"/>
  <c r="AA170" i="3"/>
  <c r="AB155" i="3"/>
  <c r="AB103" i="3"/>
  <c r="Z125" i="3"/>
  <c r="Z151" i="3" s="1"/>
  <c r="AB98" i="3"/>
  <c r="Z29" i="3"/>
  <c r="Z94" i="2"/>
  <c r="AA92" i="2"/>
  <c r="AB91" i="2"/>
  <c r="AA84" i="2"/>
  <c r="AB82" i="2"/>
  <c r="AC72" i="2"/>
  <c r="AB73" i="2"/>
  <c r="Z98" i="2"/>
  <c r="Z45" i="2"/>
  <c r="Z67" i="2" s="1"/>
  <c r="AB38" i="2"/>
  <c r="AA39" i="2"/>
  <c r="AB131" i="4"/>
  <c r="AA132" i="4"/>
  <c r="AA124" i="4"/>
  <c r="AB110" i="4"/>
  <c r="AA113" i="4"/>
  <c r="AB100" i="4"/>
  <c r="AB75" i="4"/>
  <c r="AB96" i="4" s="1"/>
  <c r="AA68" i="4"/>
  <c r="AB60" i="4"/>
  <c r="AC20" i="4"/>
  <c r="Z138" i="4" l="1"/>
  <c r="Z140" i="4" s="1"/>
  <c r="AB50" i="2"/>
  <c r="AB63" i="2" s="1"/>
  <c r="AB65" i="2" s="1"/>
  <c r="L224" i="5"/>
  <c r="AB43" i="2"/>
  <c r="AC42" i="2"/>
  <c r="AC43" i="2" s="1"/>
  <c r="AB15" i="2"/>
  <c r="AB17" i="2" s="1"/>
  <c r="AB26" i="2" s="1"/>
  <c r="M75" i="2" s="1"/>
  <c r="AB45" i="4"/>
  <c r="M115" i="4" s="1"/>
  <c r="AB101" i="4"/>
  <c r="AB103" i="4" s="1"/>
  <c r="AB105" i="4" s="1"/>
  <c r="H232" i="5"/>
  <c r="AA57" i="4"/>
  <c r="AB56" i="4"/>
  <c r="Z70" i="4"/>
  <c r="Z107" i="4" s="1"/>
  <c r="AA128" i="4"/>
  <c r="AA134" i="4" s="1"/>
  <c r="AB127" i="4"/>
  <c r="AC154" i="3"/>
  <c r="AB158" i="3"/>
  <c r="AB34" i="12"/>
  <c r="AD32" i="12"/>
  <c r="AC31" i="12"/>
  <c r="AD7" i="12"/>
  <c r="AC6" i="12"/>
  <c r="AE27" i="12"/>
  <c r="AD26" i="12"/>
  <c r="AB57" i="12"/>
  <c r="AC39" i="12"/>
  <c r="AE23" i="12"/>
  <c r="AD22" i="12"/>
  <c r="AC73" i="2"/>
  <c r="I239" i="5"/>
  <c r="AB107" i="3"/>
  <c r="AB111" i="3" s="1"/>
  <c r="AC22" i="4"/>
  <c r="J13" i="5"/>
  <c r="L13" i="5" s="1"/>
  <c r="J150" i="5"/>
  <c r="L150" i="5" s="1"/>
  <c r="T150" i="5" s="1"/>
  <c r="J260" i="5"/>
  <c r="J261" i="5" s="1"/>
  <c r="Z100" i="2"/>
  <c r="AB88" i="2"/>
  <c r="AC87" i="2"/>
  <c r="Z31" i="3"/>
  <c r="Z33" i="3" s="1"/>
  <c r="Z87" i="3" s="1"/>
  <c r="K160" i="3" s="1"/>
  <c r="AB180" i="3"/>
  <c r="AC179" i="3"/>
  <c r="AC180" i="3" s="1"/>
  <c r="AA182" i="3"/>
  <c r="AB175" i="3"/>
  <c r="AB176" i="3" s="1"/>
  <c r="AB170" i="3"/>
  <c r="AC155" i="3"/>
  <c r="AC103" i="3"/>
  <c r="AA125" i="3"/>
  <c r="AA151" i="3" s="1"/>
  <c r="AC98" i="3"/>
  <c r="AC100" i="3" s="1"/>
  <c r="AC186" i="3" s="1"/>
  <c r="AC188" i="3" s="1"/>
  <c r="AB100" i="3"/>
  <c r="AB186" i="3" s="1"/>
  <c r="AB188" i="3" s="1"/>
  <c r="AA29" i="3"/>
  <c r="AA31" i="3" s="1"/>
  <c r="AA33" i="3" s="1"/>
  <c r="AA87" i="3" s="1"/>
  <c r="L160" i="3" s="1"/>
  <c r="AA94" i="2"/>
  <c r="AC91" i="2"/>
  <c r="AB92" i="2"/>
  <c r="AB84" i="2"/>
  <c r="AC82" i="2"/>
  <c r="AA98" i="2"/>
  <c r="AA100" i="2" s="1"/>
  <c r="AA45" i="2"/>
  <c r="AA67" i="2" s="1"/>
  <c r="AB39" i="2"/>
  <c r="AC38" i="2"/>
  <c r="AC131" i="4"/>
  <c r="AB132" i="4"/>
  <c r="AB124" i="4"/>
  <c r="AC110" i="4"/>
  <c r="AB113" i="4"/>
  <c r="AC100" i="4"/>
  <c r="AC75" i="4"/>
  <c r="AC96" i="4" s="1"/>
  <c r="AC60" i="4"/>
  <c r="AB68" i="4"/>
  <c r="AA138" i="4" l="1"/>
  <c r="AA140" i="4" s="1"/>
  <c r="J157" i="5"/>
  <c r="J171" i="5" s="1"/>
  <c r="T224" i="5"/>
  <c r="Y224" i="5" s="1"/>
  <c r="Z192" i="5"/>
  <c r="AC50" i="2"/>
  <c r="I232" i="5" s="1"/>
  <c r="L239" i="5"/>
  <c r="T239" i="5" s="1"/>
  <c r="X239" i="5" s="1"/>
  <c r="AC15" i="2"/>
  <c r="AC17" i="2" s="1"/>
  <c r="AC26" i="2" s="1"/>
  <c r="N75" i="2" s="1"/>
  <c r="J37" i="5"/>
  <c r="J45" i="5" s="1"/>
  <c r="J80" i="5" s="1"/>
  <c r="AC45" i="4"/>
  <c r="N115" i="4" s="1"/>
  <c r="AC101" i="4"/>
  <c r="AC103" i="4" s="1"/>
  <c r="AC105" i="4" s="1"/>
  <c r="Y150" i="5"/>
  <c r="X150" i="5"/>
  <c r="J154" i="5"/>
  <c r="AB57" i="4"/>
  <c r="AC56" i="4"/>
  <c r="AC57" i="4" s="1"/>
  <c r="AA70" i="4"/>
  <c r="AA107" i="4" s="1"/>
  <c r="AC158" i="3"/>
  <c r="AB128" i="4"/>
  <c r="AB134" i="4" s="1"/>
  <c r="AC127" i="4"/>
  <c r="AC128" i="4" s="1"/>
  <c r="AC34" i="12"/>
  <c r="AE32" i="12"/>
  <c r="AD31" i="12"/>
  <c r="AE7" i="12"/>
  <c r="AD6" i="12"/>
  <c r="AE26" i="12"/>
  <c r="AF26" i="12" s="1"/>
  <c r="AF27" i="12"/>
  <c r="AE22" i="12"/>
  <c r="AF23" i="12"/>
  <c r="AC57" i="12"/>
  <c r="AD39" i="12"/>
  <c r="H238" i="5"/>
  <c r="L238" i="5" s="1"/>
  <c r="I244" i="5"/>
  <c r="AC88" i="2"/>
  <c r="I260" i="5"/>
  <c r="I261" i="5" s="1"/>
  <c r="AC39" i="2"/>
  <c r="AC98" i="2" s="1"/>
  <c r="I151" i="5"/>
  <c r="AC92" i="2"/>
  <c r="I264" i="5"/>
  <c r="I265" i="5" s="1"/>
  <c r="AC84" i="2"/>
  <c r="I252" i="5"/>
  <c r="I255" i="5" s="1"/>
  <c r="H264" i="5"/>
  <c r="AC107" i="3"/>
  <c r="AC132" i="4"/>
  <c r="J264" i="5"/>
  <c r="J265" i="5" s="1"/>
  <c r="J91" i="5"/>
  <c r="L91" i="5" s="1"/>
  <c r="J271" i="5"/>
  <c r="AC113" i="4"/>
  <c r="J237" i="5"/>
  <c r="L237" i="5" s="1"/>
  <c r="AC170" i="3"/>
  <c r="H252" i="5"/>
  <c r="H149" i="5"/>
  <c r="I22" i="5"/>
  <c r="L22" i="5" s="1"/>
  <c r="H157" i="5"/>
  <c r="AC68" i="4"/>
  <c r="AB182" i="3"/>
  <c r="AC175" i="3"/>
  <c r="AC176" i="3" s="1"/>
  <c r="AB125" i="3"/>
  <c r="AB151" i="3" s="1"/>
  <c r="AB29" i="3"/>
  <c r="AB94" i="2"/>
  <c r="AB98" i="2"/>
  <c r="AB100" i="2" s="1"/>
  <c r="AB45" i="2"/>
  <c r="AB67" i="2" s="1"/>
  <c r="AC124" i="4"/>
  <c r="L244" i="5" l="1"/>
  <c r="L37" i="5"/>
  <c r="L45" i="5" s="1"/>
  <c r="L80" i="5" s="1"/>
  <c r="AC138" i="4"/>
  <c r="AC140" i="4" s="1"/>
  <c r="AB138" i="4"/>
  <c r="AB140" i="4" s="1"/>
  <c r="J273" i="5"/>
  <c r="L157" i="5"/>
  <c r="T157" i="5" s="1"/>
  <c r="G5" i="57" s="1"/>
  <c r="J272" i="5"/>
  <c r="J187" i="5"/>
  <c r="AC63" i="2"/>
  <c r="AC65" i="2" s="1"/>
  <c r="I37" i="5"/>
  <c r="I45" i="5" s="1"/>
  <c r="L151" i="5"/>
  <c r="T151" i="5" s="1"/>
  <c r="Y151" i="5" s="1"/>
  <c r="I154" i="5"/>
  <c r="L149" i="5"/>
  <c r="T149" i="5" s="1"/>
  <c r="H154" i="5"/>
  <c r="AC70" i="4"/>
  <c r="J230" i="5"/>
  <c r="J232" i="5" s="1"/>
  <c r="L252" i="5"/>
  <c r="H265" i="5"/>
  <c r="L264" i="5"/>
  <c r="T264" i="5" s="1"/>
  <c r="R13" i="5"/>
  <c r="T13" i="5" s="1"/>
  <c r="Q45" i="5"/>
  <c r="Q80" i="5" s="1"/>
  <c r="H244" i="5"/>
  <c r="T238" i="5"/>
  <c r="X238" i="5" s="1"/>
  <c r="AB70" i="4"/>
  <c r="AB107" i="4" s="1"/>
  <c r="AD34" i="12"/>
  <c r="AE31" i="12"/>
  <c r="AF31" i="12" s="1"/>
  <c r="AF32" i="12"/>
  <c r="AE6" i="12"/>
  <c r="AF6" i="12" s="1"/>
  <c r="AF7" i="12"/>
  <c r="AD57" i="12"/>
  <c r="AE39" i="12"/>
  <c r="AE57" i="12" s="1"/>
  <c r="AF22" i="12"/>
  <c r="AC45" i="2"/>
  <c r="I267" i="5"/>
  <c r="AC94" i="2"/>
  <c r="Y239" i="5"/>
  <c r="AC100" i="2"/>
  <c r="I271" i="5"/>
  <c r="H161" i="5"/>
  <c r="AC111" i="3"/>
  <c r="AC134" i="4"/>
  <c r="J255" i="5"/>
  <c r="J244" i="5"/>
  <c r="AC182" i="3"/>
  <c r="H260" i="5"/>
  <c r="H255" i="5"/>
  <c r="H271" i="5"/>
  <c r="H273" i="5" s="1"/>
  <c r="AC31" i="3"/>
  <c r="AC33" i="3" s="1"/>
  <c r="AC87" i="3" s="1"/>
  <c r="N160" i="3" s="1"/>
  <c r="AB31" i="3"/>
  <c r="AB33" i="3" s="1"/>
  <c r="AB87" i="3" s="1"/>
  <c r="M160" i="3" s="1"/>
  <c r="R232" i="5"/>
  <c r="R245" i="5" s="1"/>
  <c r="I187" i="5" l="1"/>
  <c r="I245" i="5" s="1"/>
  <c r="I272" i="5"/>
  <c r="I274" i="5" s="1"/>
  <c r="J245" i="5"/>
  <c r="X157" i="5"/>
  <c r="H5" i="57"/>
  <c r="AC67" i="2"/>
  <c r="R37" i="5"/>
  <c r="R45" i="5" s="1"/>
  <c r="R80" i="5" s="1"/>
  <c r="L161" i="5"/>
  <c r="T161" i="5" s="1"/>
  <c r="I80" i="5"/>
  <c r="X151" i="5"/>
  <c r="L154" i="5"/>
  <c r="T237" i="5"/>
  <c r="T244" i="5" s="1"/>
  <c r="AC107" i="4"/>
  <c r="L230" i="5"/>
  <c r="L232" i="5" s="1"/>
  <c r="L271" i="5"/>
  <c r="Y149" i="5"/>
  <c r="X149" i="5"/>
  <c r="T154" i="5"/>
  <c r="H261" i="5"/>
  <c r="H267" i="5" s="1"/>
  <c r="L260" i="5"/>
  <c r="L261" i="5" s="1"/>
  <c r="Q139" i="5"/>
  <c r="J267" i="5"/>
  <c r="J274" i="5" s="1"/>
  <c r="AC125" i="3"/>
  <c r="AC151" i="3" s="1"/>
  <c r="AE34" i="12"/>
  <c r="AF34" i="12" s="1"/>
  <c r="Y238" i="5"/>
  <c r="I234" i="5"/>
  <c r="H171" i="5"/>
  <c r="H187" i="5" s="1"/>
  <c r="H245" i="5" s="1"/>
  <c r="L265" i="5"/>
  <c r="T91" i="5"/>
  <c r="T252" i="5"/>
  <c r="T230" i="5"/>
  <c r="Y264" i="5"/>
  <c r="T265" i="5"/>
  <c r="Y265" i="5" s="1"/>
  <c r="X264" i="5"/>
  <c r="X265" i="5" s="1"/>
  <c r="T22" i="5"/>
  <c r="T37" i="5" s="1"/>
  <c r="U74" i="5" s="1"/>
  <c r="H272" i="5"/>
  <c r="R234" i="5"/>
  <c r="H274" i="5" l="1"/>
  <c r="L273" i="5"/>
  <c r="U77" i="5"/>
  <c r="Y230" i="5"/>
  <c r="T232" i="5"/>
  <c r="L171" i="5"/>
  <c r="Y161" i="5"/>
  <c r="X161" i="5"/>
  <c r="X171" i="5" s="1"/>
  <c r="T171" i="5"/>
  <c r="T187" i="5" s="1"/>
  <c r="I139" i="5"/>
  <c r="I140" i="5" s="1"/>
  <c r="K123" i="5"/>
  <c r="K125" i="5"/>
  <c r="K139" i="5" s="1"/>
  <c r="K140" i="5" s="1"/>
  <c r="L121" i="5"/>
  <c r="T121" i="5" s="1"/>
  <c r="T123" i="5" s="1"/>
  <c r="J123" i="5"/>
  <c r="J125" i="5"/>
  <c r="X244" i="5"/>
  <c r="X237" i="5"/>
  <c r="H234" i="5"/>
  <c r="L272" i="5"/>
  <c r="Y237" i="5"/>
  <c r="R139" i="5"/>
  <c r="Y154" i="5"/>
  <c r="X154" i="5"/>
  <c r="Y13" i="5"/>
  <c r="X13" i="5"/>
  <c r="J234" i="5"/>
  <c r="X91" i="5"/>
  <c r="Y192" i="5"/>
  <c r="X192" i="5"/>
  <c r="X224" i="5" s="1"/>
  <c r="L255" i="5"/>
  <c r="X230" i="5"/>
  <c r="Y91" i="5"/>
  <c r="T260" i="5"/>
  <c r="T261" i="5" s="1"/>
  <c r="X252" i="5"/>
  <c r="X255" i="5" s="1"/>
  <c r="T255" i="5"/>
  <c r="Y252" i="5"/>
  <c r="X22" i="5"/>
  <c r="Y22" i="5"/>
  <c r="T271" i="5"/>
  <c r="T273" i="5" s="1"/>
  <c r="Y157" i="5"/>
  <c r="L187" i="5" l="1"/>
  <c r="L245" i="5" s="1"/>
  <c r="T245" i="5"/>
  <c r="U242" i="5"/>
  <c r="Y261" i="5"/>
  <c r="U122" i="5"/>
  <c r="U106" i="5"/>
  <c r="L234" i="5"/>
  <c r="T125" i="5"/>
  <c r="Y125" i="5" s="1"/>
  <c r="U121" i="5"/>
  <c r="Y121" i="5"/>
  <c r="X121" i="5"/>
  <c r="X125" i="5" s="1"/>
  <c r="J139" i="5"/>
  <c r="J140" i="5" s="1"/>
  <c r="L123" i="5"/>
  <c r="L125" i="5"/>
  <c r="L139" i="5" s="1"/>
  <c r="U62" i="5"/>
  <c r="U18" i="5"/>
  <c r="U17" i="5"/>
  <c r="U16" i="5"/>
  <c r="U19" i="5"/>
  <c r="U61" i="5"/>
  <c r="U241" i="5"/>
  <c r="U240" i="5"/>
  <c r="U243" i="5"/>
  <c r="U59" i="5"/>
  <c r="U14" i="5"/>
  <c r="Y271" i="5"/>
  <c r="X271" i="5"/>
  <c r="X273" i="5" s="1"/>
  <c r="U194" i="5"/>
  <c r="U195" i="5"/>
  <c r="U220" i="5"/>
  <c r="U219" i="5"/>
  <c r="U218" i="5"/>
  <c r="U75" i="5"/>
  <c r="U73" i="5"/>
  <c r="U15" i="5"/>
  <c r="U36" i="5"/>
  <c r="U115" i="5"/>
  <c r="U55" i="5"/>
  <c r="U57" i="5"/>
  <c r="U51" i="5"/>
  <c r="U49" i="5"/>
  <c r="U52" i="5"/>
  <c r="U58" i="5"/>
  <c r="U53" i="5"/>
  <c r="U50" i="5"/>
  <c r="U54" i="5"/>
  <c r="U56" i="5"/>
  <c r="U221" i="5"/>
  <c r="U229" i="5"/>
  <c r="U12" i="5"/>
  <c r="Y244" i="5"/>
  <c r="T45" i="5"/>
  <c r="T80" i="5" s="1"/>
  <c r="U80" i="5" s="1"/>
  <c r="U37" i="5"/>
  <c r="U76" i="5"/>
  <c r="U35" i="5"/>
  <c r="U60" i="5"/>
  <c r="U134" i="5"/>
  <c r="U11" i="5"/>
  <c r="U21" i="5"/>
  <c r="U30" i="5"/>
  <c r="U26" i="5"/>
  <c r="Y26" i="5" s="1"/>
  <c r="U27" i="5"/>
  <c r="Y27" i="5" s="1"/>
  <c r="U31" i="5"/>
  <c r="U25" i="5"/>
  <c r="U24" i="5"/>
  <c r="U20" i="5"/>
  <c r="U23" i="5"/>
  <c r="Y23" i="5" s="1"/>
  <c r="U29" i="5"/>
  <c r="U32" i="5"/>
  <c r="U34" i="5"/>
  <c r="U33" i="5"/>
  <c r="U28" i="5"/>
  <c r="Y28" i="5" s="1"/>
  <c r="U78" i="5"/>
  <c r="U136" i="5"/>
  <c r="U13" i="5"/>
  <c r="U22" i="5"/>
  <c r="U153" i="5"/>
  <c r="U152" i="5"/>
  <c r="U150" i="5"/>
  <c r="U149" i="5"/>
  <c r="U151" i="5"/>
  <c r="U179" i="5"/>
  <c r="U209" i="5"/>
  <c r="U72" i="5"/>
  <c r="X37" i="5"/>
  <c r="U123" i="5"/>
  <c r="Y123" i="5"/>
  <c r="U89" i="5"/>
  <c r="U69" i="5"/>
  <c r="Y37" i="5"/>
  <c r="U63" i="5"/>
  <c r="U71" i="5"/>
  <c r="U70" i="5"/>
  <c r="U48" i="5"/>
  <c r="U135" i="5"/>
  <c r="L267" i="5"/>
  <c r="L274" i="5" s="1"/>
  <c r="Y255" i="5"/>
  <c r="Y260" i="5"/>
  <c r="T267" i="5"/>
  <c r="W261" i="5" s="1"/>
  <c r="X260" i="5"/>
  <c r="U104" i="5"/>
  <c r="U94" i="5"/>
  <c r="U83" i="5"/>
  <c r="U129" i="5"/>
  <c r="U102" i="5"/>
  <c r="U90" i="5"/>
  <c r="U103" i="5"/>
  <c r="U108" i="5"/>
  <c r="U66" i="5"/>
  <c r="U99" i="5"/>
  <c r="U84" i="5"/>
  <c r="U91" i="5"/>
  <c r="U120" i="5"/>
  <c r="U96" i="5"/>
  <c r="U68" i="5"/>
  <c r="U127" i="5"/>
  <c r="U119" i="5"/>
  <c r="U92" i="5"/>
  <c r="U128" i="5"/>
  <c r="U111" i="5"/>
  <c r="U116" i="5"/>
  <c r="U98" i="5"/>
  <c r="U130" i="5"/>
  <c r="U88" i="5"/>
  <c r="U101" i="5"/>
  <c r="U105" i="5"/>
  <c r="U87" i="5"/>
  <c r="U118" i="5"/>
  <c r="U110" i="5"/>
  <c r="U85" i="5"/>
  <c r="U64" i="5"/>
  <c r="U117" i="5"/>
  <c r="U95" i="5"/>
  <c r="U100" i="5"/>
  <c r="U93" i="5"/>
  <c r="U67" i="5"/>
  <c r="U114" i="5"/>
  <c r="U97" i="5"/>
  <c r="U65" i="5"/>
  <c r="U107" i="5"/>
  <c r="U112" i="5"/>
  <c r="U109" i="5"/>
  <c r="U113" i="5"/>
  <c r="Y171" i="5"/>
  <c r="T272" i="5"/>
  <c r="Y272" i="5" s="1"/>
  <c r="U261" i="5" l="1"/>
  <c r="X232" i="5"/>
  <c r="X123" i="5"/>
  <c r="T139" i="5"/>
  <c r="U139" i="5" s="1"/>
  <c r="U125" i="5"/>
  <c r="T234" i="5"/>
  <c r="X272" i="5"/>
  <c r="X45" i="5"/>
  <c r="X80" i="5" s="1"/>
  <c r="X139" i="5" s="1"/>
  <c r="Y45" i="5"/>
  <c r="U178" i="5"/>
  <c r="U180" i="5"/>
  <c r="U193" i="5"/>
  <c r="X261" i="5"/>
  <c r="X267" i="5" s="1"/>
  <c r="W258" i="5"/>
  <c r="U258" i="5"/>
  <c r="U174" i="5"/>
  <c r="U175" i="5"/>
  <c r="U148" i="5"/>
  <c r="U154" i="5"/>
  <c r="U157" i="5"/>
  <c r="U206" i="5"/>
  <c r="U222" i="5"/>
  <c r="U177" i="5"/>
  <c r="U176" i="5"/>
  <c r="Y232" i="5"/>
  <c r="W260" i="5"/>
  <c r="U254" i="5"/>
  <c r="W253" i="5"/>
  <c r="W265" i="5"/>
  <c r="U255" i="5"/>
  <c r="W267" i="5"/>
  <c r="U265" i="5"/>
  <c r="W255" i="5"/>
  <c r="U252" i="5"/>
  <c r="U260" i="5"/>
  <c r="W252" i="5"/>
  <c r="W259" i="5"/>
  <c r="U264" i="5"/>
  <c r="Y267" i="5"/>
  <c r="W254" i="5"/>
  <c r="U253" i="5"/>
  <c r="U259" i="5"/>
  <c r="W264" i="5"/>
  <c r="U267" i="5"/>
  <c r="U45" i="5"/>
  <c r="U171" i="5"/>
  <c r="T274" i="5"/>
  <c r="U162" i="5"/>
  <c r="U230" i="5"/>
  <c r="U213" i="5"/>
  <c r="U196" i="5"/>
  <c r="I273" i="5" s="1"/>
  <c r="U167" i="5"/>
  <c r="U215" i="5"/>
  <c r="U239" i="5"/>
  <c r="U228" i="5"/>
  <c r="U168" i="5"/>
  <c r="U163" i="5"/>
  <c r="U237" i="5"/>
  <c r="U216" i="5"/>
  <c r="U160" i="5"/>
  <c r="U207" i="5"/>
  <c r="U158" i="5"/>
  <c r="U197" i="5"/>
  <c r="U183" i="5"/>
  <c r="U211" i="5"/>
  <c r="U208" i="5"/>
  <c r="U212" i="5"/>
  <c r="U164" i="5"/>
  <c r="U166" i="5"/>
  <c r="U184" i="5"/>
  <c r="U159" i="5"/>
  <c r="U204" i="5"/>
  <c r="U223" i="5"/>
  <c r="U165" i="5"/>
  <c r="U201" i="5"/>
  <c r="U224" i="5"/>
  <c r="U214" i="5"/>
  <c r="U185" i="5"/>
  <c r="U169" i="5"/>
  <c r="U200" i="5"/>
  <c r="U203" i="5"/>
  <c r="U187" i="5"/>
  <c r="U227" i="5"/>
  <c r="U198" i="5"/>
  <c r="U192" i="5"/>
  <c r="U244" i="5"/>
  <c r="U217" i="5"/>
  <c r="U205" i="5"/>
  <c r="U238" i="5"/>
  <c r="U232" i="5"/>
  <c r="U202" i="5"/>
  <c r="U199" i="5"/>
  <c r="U210" i="5"/>
  <c r="U170" i="5"/>
  <c r="U161" i="5"/>
  <c r="Y80" i="5" l="1"/>
  <c r="U234" i="5"/>
  <c r="Y139" i="5" l="1"/>
  <c r="E115" i="4"/>
  <c r="D115" i="4"/>
  <c r="H115" i="4"/>
  <c r="K115" i="4"/>
  <c r="J115" i="4"/>
  <c r="I115" i="4"/>
  <c r="Z165" i="5" l="1"/>
  <c r="Y180" i="5" l="1"/>
  <c r="V187" i="5"/>
  <c r="V234" i="5" l="1"/>
  <c r="V245" i="5"/>
  <c r="W242" i="5"/>
  <c r="W240" i="5"/>
  <c r="W241" i="5"/>
  <c r="W243" i="5"/>
  <c r="W194" i="5"/>
  <c r="W195" i="5"/>
  <c r="W220" i="5"/>
  <c r="W218" i="5"/>
  <c r="W219" i="5"/>
  <c r="W221" i="5"/>
  <c r="W229" i="5"/>
  <c r="W151" i="5"/>
  <c r="W149" i="5"/>
  <c r="W152" i="5"/>
  <c r="W153" i="5"/>
  <c r="W150" i="5"/>
  <c r="W180" i="5"/>
  <c r="W209" i="5"/>
  <c r="W183" i="5"/>
  <c r="W169" i="5"/>
  <c r="W202" i="5"/>
  <c r="W175" i="5"/>
  <c r="W174" i="5"/>
  <c r="W161" i="5"/>
  <c r="W210" i="5"/>
  <c r="W168" i="5"/>
  <c r="W228" i="5"/>
  <c r="W167" i="5"/>
  <c r="W201" i="5"/>
  <c r="W237" i="5"/>
  <c r="W227" i="5"/>
  <c r="W178" i="5"/>
  <c r="W208" i="5"/>
  <c r="W166" i="5"/>
  <c r="W211" i="5"/>
  <c r="W184" i="5"/>
  <c r="W197" i="5"/>
  <c r="W159" i="5"/>
  <c r="W217" i="5"/>
  <c r="W185" i="5"/>
  <c r="W179" i="5"/>
  <c r="W238" i="5"/>
  <c r="W157" i="5"/>
  <c r="W224" i="5"/>
  <c r="W244" i="5"/>
  <c r="W204" i="5"/>
  <c r="W170" i="5"/>
  <c r="W192" i="5"/>
  <c r="W206" i="5"/>
  <c r="W222" i="5"/>
  <c r="W207" i="5"/>
  <c r="W239" i="5"/>
  <c r="W164" i="5"/>
  <c r="W163" i="5"/>
  <c r="W212" i="5"/>
  <c r="W230" i="5"/>
  <c r="W203" i="5"/>
  <c r="W171" i="5"/>
  <c r="W223" i="5"/>
  <c r="W158" i="5"/>
  <c r="W177" i="5"/>
  <c r="W148" i="5"/>
  <c r="W154" i="5"/>
  <c r="X187" i="5"/>
  <c r="X245" i="5" s="1"/>
  <c r="W200" i="5"/>
  <c r="W214" i="5"/>
  <c r="W213" i="5"/>
  <c r="W232" i="5"/>
  <c r="W162" i="5"/>
  <c r="W187" i="5"/>
  <c r="W176" i="5"/>
  <c r="Y187" i="5"/>
  <c r="W196" i="5"/>
  <c r="W216" i="5"/>
  <c r="W193" i="5"/>
  <c r="W199" i="5"/>
  <c r="W160" i="5"/>
  <c r="W198" i="5"/>
  <c r="W165" i="5"/>
  <c r="W205" i="5"/>
  <c r="W215" i="5"/>
  <c r="Y234" i="5" l="1"/>
  <c r="X234" i="5"/>
  <c r="W234" i="5"/>
  <c r="N245" i="5" l="1"/>
  <c r="N7" i="70" l="1"/>
  <c r="CK7" i="70"/>
  <c r="AX7" i="70"/>
  <c r="BU7" i="70"/>
  <c r="Q7" i="70"/>
  <c r="H7" i="70"/>
  <c r="BJ7" i="70"/>
  <c r="BG7" i="70"/>
  <c r="AV7" i="70"/>
  <c r="BX7" i="70"/>
  <c r="BT7" i="70"/>
  <c r="CE7" i="70"/>
  <c r="CN7" i="70"/>
  <c r="G24" i="70"/>
  <c r="P7" i="70"/>
  <c r="BW7" i="70"/>
  <c r="H24" i="70"/>
  <c r="R7" i="70"/>
  <c r="AW7" i="70"/>
  <c r="AQ7" i="70"/>
  <c r="BZ7" i="70"/>
  <c r="CD7" i="70"/>
  <c r="CM7" i="70"/>
  <c r="F24" i="70"/>
  <c r="D7" i="70"/>
  <c r="BQ7" i="70"/>
  <c r="G7" i="70"/>
  <c r="CI7" i="70"/>
  <c r="BF7" i="70"/>
  <c r="L7" i="70"/>
  <c r="O7" i="70"/>
  <c r="BB7" i="70"/>
  <c r="BL7" i="70"/>
  <c r="AO7" i="70"/>
  <c r="CF7" i="70"/>
  <c r="CH7" i="70"/>
  <c r="AN7" i="70"/>
  <c r="C24" i="70"/>
  <c r="BE7" i="70"/>
  <c r="S7" i="70"/>
  <c r="F7" i="70"/>
  <c r="T7" i="70"/>
  <c r="BK7" i="70"/>
  <c r="AT7" i="70"/>
  <c r="BR7" i="70"/>
  <c r="CJ7" i="70"/>
  <c r="V7" i="70"/>
  <c r="AU7" i="70"/>
  <c r="BY7" i="70"/>
  <c r="E7" i="70"/>
  <c r="BI7" i="70"/>
  <c r="BH7" i="70"/>
  <c r="AS7" i="70"/>
  <c r="BP7" i="70"/>
  <c r="CG7" i="70"/>
  <c r="E24" i="70"/>
  <c r="AR7" i="70"/>
  <c r="BD7" i="70"/>
  <c r="U7" i="70"/>
  <c r="M7" i="70"/>
  <c r="BC7" i="70"/>
  <c r="AP7" i="70"/>
  <c r="BS7" i="70"/>
  <c r="BV7" i="70"/>
  <c r="CL7" i="70"/>
  <c r="D24" i="70"/>
  <c r="AM7" i="70"/>
  <c r="P11" i="70"/>
  <c r="BE11" i="70"/>
  <c r="C7" i="70"/>
  <c r="AP11" i="70"/>
  <c r="AP12" i="70"/>
  <c r="BK11" i="70"/>
  <c r="BW11" i="70"/>
  <c r="BY11" i="70"/>
  <c r="AQ11" i="70"/>
  <c r="CI11" i="70"/>
  <c r="CH11" i="70"/>
  <c r="BL12" i="70"/>
  <c r="G11" i="70"/>
  <c r="AU11" i="70"/>
  <c r="U11" i="70"/>
  <c r="BV11" i="70"/>
  <c r="BG11" i="70"/>
  <c r="H12" i="70"/>
  <c r="BE12" i="70"/>
  <c r="BK12" i="70"/>
  <c r="BF12" i="70"/>
  <c r="S12" i="70"/>
  <c r="BI11" i="70"/>
  <c r="AV12" i="70"/>
  <c r="E11" i="70"/>
  <c r="BF11" i="70"/>
  <c r="Q12" i="70"/>
  <c r="BC11" i="70"/>
  <c r="BV12" i="70"/>
  <c r="BR12" i="70"/>
  <c r="AX11" i="70"/>
  <c r="AX15" i="70" s="1"/>
  <c r="BA7" i="70"/>
  <c r="CC7" i="70"/>
  <c r="CI12" i="70"/>
  <c r="BO7" i="70"/>
  <c r="CF12" i="70"/>
  <c r="M11" i="70"/>
  <c r="CH12" i="70"/>
  <c r="E12" i="70"/>
  <c r="AN11" i="70"/>
  <c r="H11" i="70"/>
  <c r="BA12" i="70"/>
  <c r="BH11" i="70"/>
  <c r="F12" i="70"/>
  <c r="O11" i="70"/>
  <c r="R12" i="70"/>
  <c r="C11" i="70"/>
  <c r="G12" i="70"/>
  <c r="AS12" i="70"/>
  <c r="Q11" i="70"/>
  <c r="BP11" i="70"/>
  <c r="BW12" i="70"/>
  <c r="BU11" i="70"/>
  <c r="BU15" i="70" s="1"/>
  <c r="CM12" i="70"/>
  <c r="CG11" i="70"/>
  <c r="CD11" i="70"/>
  <c r="BC12" i="70"/>
  <c r="CF11" i="70"/>
  <c r="BJ12" i="70"/>
  <c r="K11" i="70"/>
  <c r="AW12" i="70"/>
  <c r="BP12" i="70"/>
  <c r="BI12" i="70"/>
  <c r="BA11" i="70"/>
  <c r="BH12" i="70"/>
  <c r="BJ11" i="70"/>
  <c r="L11" i="70"/>
  <c r="AN12" i="70"/>
  <c r="AO12" i="70"/>
  <c r="M12" i="70"/>
  <c r="N11" i="70"/>
  <c r="BS11" i="70"/>
  <c r="BZ12" i="70"/>
  <c r="BQ11" i="70"/>
  <c r="BR11" i="70"/>
  <c r="V11" i="70"/>
  <c r="V15" i="70" s="1"/>
  <c r="CL12" i="70"/>
  <c r="CL11" i="70"/>
  <c r="CK11" i="70"/>
  <c r="CC12" i="70"/>
  <c r="K7" i="70"/>
  <c r="C12" i="70"/>
  <c r="BQ12" i="70"/>
  <c r="O12" i="70"/>
  <c r="O16" i="70" s="1"/>
  <c r="U12" i="70"/>
  <c r="AR11" i="70"/>
  <c r="BY12" i="70"/>
  <c r="CN11" i="70"/>
  <c r="BD11" i="70"/>
  <c r="BB11" i="70"/>
  <c r="K12" i="70"/>
  <c r="AU12" i="70"/>
  <c r="N12" i="70"/>
  <c r="D12" i="70"/>
  <c r="AM12" i="70"/>
  <c r="AW11" i="70"/>
  <c r="AW15" i="70" s="1"/>
  <c r="AX12" i="70"/>
  <c r="AX16" i="70" s="1"/>
  <c r="BX12" i="70"/>
  <c r="BZ11" i="70"/>
  <c r="AO11" i="70"/>
  <c r="CG12" i="70"/>
  <c r="AV11" i="70"/>
  <c r="CE12" i="70"/>
  <c r="BL11" i="70"/>
  <c r="AM11" i="70"/>
  <c r="CN12" i="70"/>
  <c r="CE11" i="70"/>
  <c r="T11" i="70"/>
  <c r="CJ12" i="70"/>
  <c r="BD12" i="70"/>
  <c r="BG12" i="70"/>
  <c r="BB12" i="70"/>
  <c r="P12" i="70"/>
  <c r="T12" i="70"/>
  <c r="D11" i="70"/>
  <c r="L12" i="70"/>
  <c r="V12" i="70"/>
  <c r="R11" i="70"/>
  <c r="F11" i="70"/>
  <c r="AQ12" i="70"/>
  <c r="AS11" i="70"/>
  <c r="AR12" i="70"/>
  <c r="AT12" i="70"/>
  <c r="AT11" i="70"/>
  <c r="AT15" i="70" s="1"/>
  <c r="S11" i="70"/>
  <c r="BS12" i="70"/>
  <c r="BO12" i="70"/>
  <c r="BU12" i="70"/>
  <c r="BT12" i="70"/>
  <c r="BX11" i="70"/>
  <c r="BT11" i="70"/>
  <c r="CJ11" i="70"/>
  <c r="CK12" i="70"/>
  <c r="CM11" i="70"/>
  <c r="BO11" i="70"/>
  <c r="CC11" i="70"/>
  <c r="CD12" i="70"/>
  <c r="G31" i="70"/>
  <c r="C31" i="70"/>
  <c r="D31" i="70"/>
  <c r="H42" i="70"/>
  <c r="H31" i="70"/>
  <c r="F31" i="70"/>
  <c r="E42" i="70"/>
  <c r="C42" i="70"/>
  <c r="D42" i="70"/>
  <c r="G42" i="70"/>
  <c r="E31" i="70"/>
  <c r="F42" i="70"/>
  <c r="D15" i="70" l="1"/>
  <c r="F15" i="70"/>
  <c r="CN15" i="70"/>
  <c r="BY16" i="70"/>
  <c r="N15" i="70"/>
  <c r="D16" i="70"/>
  <c r="N16" i="70"/>
  <c r="BI17" i="70"/>
  <c r="BF15" i="70"/>
  <c r="F16" i="70"/>
  <c r="L15" i="70"/>
  <c r="AM16" i="70"/>
  <c r="AQ16" i="70"/>
  <c r="U16" i="70"/>
  <c r="BT15" i="70"/>
  <c r="CF15" i="70"/>
  <c r="BL15" i="70"/>
  <c r="AV15" i="70"/>
  <c r="AQ15" i="70"/>
  <c r="CE15" i="70"/>
  <c r="BM11" i="70"/>
  <c r="T15" i="70"/>
  <c r="BX15" i="70"/>
  <c r="BX16" i="70"/>
  <c r="BQ15" i="70"/>
  <c r="CK15" i="70"/>
  <c r="AR16" i="70"/>
  <c r="E16" i="70"/>
  <c r="CG17" i="70"/>
  <c r="BW17" i="70"/>
  <c r="I7" i="70"/>
  <c r="C8" i="70" s="1"/>
  <c r="BY15" i="70"/>
  <c r="C17" i="70"/>
  <c r="CI15" i="70"/>
  <c r="AU16" i="70"/>
  <c r="E15" i="70"/>
  <c r="BB15" i="70"/>
  <c r="BU17" i="70"/>
  <c r="BG15" i="70"/>
  <c r="BB16" i="70"/>
  <c r="CM15" i="70"/>
  <c r="BS16" i="70"/>
  <c r="BG16" i="70"/>
  <c r="BS15" i="70"/>
  <c r="G17" i="70"/>
  <c r="BV15" i="70"/>
  <c r="BJ15" i="70"/>
  <c r="BW15" i="70"/>
  <c r="P16" i="70"/>
  <c r="V16" i="70"/>
  <c r="M17" i="70"/>
  <c r="BQ17" i="70"/>
  <c r="BJ16" i="70"/>
  <c r="Q17" i="70"/>
  <c r="P15" i="70"/>
  <c r="CG15" i="70"/>
  <c r="S16" i="70"/>
  <c r="AU15" i="70"/>
  <c r="BK15" i="70"/>
  <c r="O15" i="70"/>
  <c r="BD17" i="70"/>
  <c r="CJ15" i="70"/>
  <c r="BZ16" i="70"/>
  <c r="CE17" i="70"/>
  <c r="K15" i="70"/>
  <c r="BC15" i="70"/>
  <c r="H15" i="70"/>
  <c r="CK16" i="70"/>
  <c r="CD15" i="70"/>
  <c r="AN15" i="70"/>
  <c r="L16" i="70"/>
  <c r="BZ15" i="70"/>
  <c r="AS15" i="70"/>
  <c r="U15" i="70"/>
  <c r="CA7" i="70"/>
  <c r="BQ8" i="70" s="1"/>
  <c r="CN16" i="70"/>
  <c r="BP17" i="70"/>
  <c r="CH17" i="70"/>
  <c r="BR15" i="70"/>
  <c r="CD16" i="70"/>
  <c r="T17" i="70"/>
  <c r="BO15" i="70"/>
  <c r="BO16" i="70"/>
  <c r="AP17" i="70"/>
  <c r="BC17" i="70"/>
  <c r="CO7" i="70"/>
  <c r="CG16" i="70"/>
  <c r="BQ16" i="70"/>
  <c r="R16" i="70"/>
  <c r="BR17" i="70"/>
  <c r="BI15" i="70"/>
  <c r="BO17" i="70"/>
  <c r="AQ17" i="70"/>
  <c r="AO15" i="70"/>
  <c r="AN16" i="70"/>
  <c r="M15" i="70"/>
  <c r="R15" i="70"/>
  <c r="BG17" i="70"/>
  <c r="AY11" i="70"/>
  <c r="AU17" i="70"/>
  <c r="BY17" i="70"/>
  <c r="BP15" i="70"/>
  <c r="BH15" i="70"/>
  <c r="BK17" i="70"/>
  <c r="BV16" i="70"/>
  <c r="BU16" i="70"/>
  <c r="BB17" i="70"/>
  <c r="CD17" i="70"/>
  <c r="BT17" i="70"/>
  <c r="AX17" i="70"/>
  <c r="CC16" i="70"/>
  <c r="BZ17" i="70"/>
  <c r="BC16" i="70"/>
  <c r="Q15" i="70"/>
  <c r="BA16" i="70"/>
  <c r="Q16" i="70"/>
  <c r="BE17" i="70"/>
  <c r="BD16" i="70"/>
  <c r="BM7" i="70"/>
  <c r="BM8" i="70" s="1"/>
  <c r="AW17" i="70"/>
  <c r="BF17" i="70"/>
  <c r="BT16" i="70"/>
  <c r="AY12" i="70"/>
  <c r="I12" i="70"/>
  <c r="BH16" i="70"/>
  <c r="BR16" i="70"/>
  <c r="BE15" i="70"/>
  <c r="S17" i="70"/>
  <c r="S15" i="70"/>
  <c r="AP15" i="70"/>
  <c r="N17" i="70"/>
  <c r="AR17" i="70"/>
  <c r="C16" i="70"/>
  <c r="BA15" i="70"/>
  <c r="AS17" i="70"/>
  <c r="AT16" i="70"/>
  <c r="K17" i="70"/>
  <c r="W7" i="70"/>
  <c r="M8" i="70" s="1"/>
  <c r="AO17" i="70"/>
  <c r="CM16" i="70"/>
  <c r="CF17" i="70"/>
  <c r="AV17" i="70"/>
  <c r="H17" i="70"/>
  <c r="G15" i="70"/>
  <c r="CL17" i="70"/>
  <c r="BX17" i="70"/>
  <c r="D17" i="70"/>
  <c r="CM17" i="70"/>
  <c r="CO11" i="70"/>
  <c r="CA12" i="70"/>
  <c r="AT17" i="70"/>
  <c r="CN17" i="70"/>
  <c r="I11" i="70"/>
  <c r="BV17" i="70"/>
  <c r="H16" i="70"/>
  <c r="BL17" i="70"/>
  <c r="AY7" i="70"/>
  <c r="AQ8" i="70" s="1"/>
  <c r="CL15" i="70"/>
  <c r="AM15" i="70"/>
  <c r="O17" i="70"/>
  <c r="CO12" i="70"/>
  <c r="AN17" i="70"/>
  <c r="BI16" i="70"/>
  <c r="BW16" i="70"/>
  <c r="BM12" i="70"/>
  <c r="CI17" i="70"/>
  <c r="CH15" i="70"/>
  <c r="BD15" i="70"/>
  <c r="BA17" i="70"/>
  <c r="CA11" i="70"/>
  <c r="W11" i="70"/>
  <c r="AR15" i="70"/>
  <c r="CL16" i="70"/>
  <c r="M16" i="70"/>
  <c r="AW16" i="70"/>
  <c r="G16" i="70"/>
  <c r="F17" i="70"/>
  <c r="CJ16" i="70"/>
  <c r="E17" i="70"/>
  <c r="CF16" i="70"/>
  <c r="BK16" i="70"/>
  <c r="AP16" i="70"/>
  <c r="CC15" i="70"/>
  <c r="CK17" i="70"/>
  <c r="V17" i="70"/>
  <c r="T16" i="70"/>
  <c r="L17" i="70"/>
  <c r="P17" i="70"/>
  <c r="AM17" i="70"/>
  <c r="U17" i="70"/>
  <c r="CC17" i="70"/>
  <c r="AO16" i="70"/>
  <c r="C15" i="70"/>
  <c r="CJ17" i="70"/>
  <c r="CH16" i="70"/>
  <c r="BE16" i="70"/>
  <c r="BL16" i="70"/>
  <c r="BS17" i="70"/>
  <c r="CE16" i="70"/>
  <c r="K16" i="70"/>
  <c r="BH17" i="70"/>
  <c r="BP16" i="70"/>
  <c r="BJ17" i="70"/>
  <c r="AS16" i="70"/>
  <c r="R17" i="70"/>
  <c r="CI16" i="70"/>
  <c r="AV16" i="70"/>
  <c r="BF16" i="70"/>
  <c r="W12" i="70"/>
  <c r="CN8" i="70" l="1"/>
  <c r="C25" i="70"/>
  <c r="CH8" i="70"/>
  <c r="I8" i="70"/>
  <c r="F25" i="70"/>
  <c r="W15" i="70"/>
  <c r="I15" i="70"/>
  <c r="D25" i="70"/>
  <c r="G25" i="70"/>
  <c r="H25" i="70"/>
  <c r="E25" i="70"/>
  <c r="D8" i="70"/>
  <c r="H8" i="70"/>
  <c r="CD8" i="70"/>
  <c r="G8" i="70"/>
  <c r="F8" i="70"/>
  <c r="AY16" i="70"/>
  <c r="E8" i="70"/>
  <c r="CF8" i="70"/>
  <c r="CK8" i="70"/>
  <c r="CO16" i="70"/>
  <c r="CG8" i="70"/>
  <c r="CI8" i="70"/>
  <c r="W8" i="70"/>
  <c r="T8" i="70"/>
  <c r="BR8" i="70"/>
  <c r="N8" i="70"/>
  <c r="R8" i="70"/>
  <c r="S8" i="70"/>
  <c r="O8" i="70"/>
  <c r="AN8" i="70"/>
  <c r="BE8" i="70"/>
  <c r="AY8" i="70"/>
  <c r="BM16" i="70"/>
  <c r="AP8" i="70"/>
  <c r="AV8" i="70"/>
  <c r="CA8" i="70"/>
  <c r="BW8" i="70"/>
  <c r="BU8" i="70"/>
  <c r="BS8" i="70"/>
  <c r="BT8" i="70"/>
  <c r="BV8" i="70"/>
  <c r="BP8" i="70"/>
  <c r="BO8" i="70"/>
  <c r="BX8" i="70"/>
  <c r="BZ8" i="70"/>
  <c r="K8" i="70"/>
  <c r="CA16" i="70"/>
  <c r="BY8" i="70"/>
  <c r="CA15" i="70"/>
  <c r="CO17" i="70"/>
  <c r="L8" i="70"/>
  <c r="AY17" i="70"/>
  <c r="BG8" i="70"/>
  <c r="BF8" i="70"/>
  <c r="CM8" i="70"/>
  <c r="CC8" i="70"/>
  <c r="CJ8" i="70"/>
  <c r="BA8" i="70"/>
  <c r="CE8" i="70"/>
  <c r="AT8" i="70"/>
  <c r="CL8" i="70"/>
  <c r="CO15" i="70"/>
  <c r="I17" i="70"/>
  <c r="I16" i="70"/>
  <c r="AR8" i="70"/>
  <c r="AW8" i="70"/>
  <c r="BM15" i="70"/>
  <c r="U8" i="70"/>
  <c r="BL8" i="70"/>
  <c r="AY15" i="70"/>
  <c r="BD8" i="70"/>
  <c r="AX8" i="70"/>
  <c r="AO8" i="70"/>
  <c r="BH8" i="70"/>
  <c r="BJ8" i="70"/>
  <c r="AM8" i="70"/>
  <c r="BC8" i="70"/>
  <c r="V8" i="70"/>
  <c r="Q8" i="70"/>
  <c r="BB8" i="70"/>
  <c r="AU8" i="70"/>
  <c r="BK8" i="70"/>
  <c r="P8" i="70"/>
  <c r="BI8" i="70"/>
  <c r="AS8" i="70"/>
  <c r="CA17" i="70"/>
  <c r="W17" i="70"/>
  <c r="W16" i="70"/>
  <c r="BM17" i="70"/>
  <c r="CO8" i="70" l="1"/>
  <c r="Z157" i="5" l="1"/>
</calcChain>
</file>

<file path=xl/sharedStrings.xml><?xml version="1.0" encoding="utf-8"?>
<sst xmlns="http://schemas.openxmlformats.org/spreadsheetml/2006/main" count="29848" uniqueCount="24513">
  <si>
    <t>Total Equity</t>
  </si>
  <si>
    <t>Current Year Earnings</t>
  </si>
  <si>
    <t>Equity</t>
  </si>
  <si>
    <t>Net Assets</t>
  </si>
  <si>
    <t>Total Liabilities</t>
  </si>
  <si>
    <t xml:space="preserve">   Total Current Liabilities</t>
  </si>
  <si>
    <t xml:space="preserve">   Interco - ListSure Finance</t>
  </si>
  <si>
    <t xml:space="preserve">   Accounts Payable</t>
  </si>
  <si>
    <t xml:space="preserve">   Current Liabilities</t>
  </si>
  <si>
    <t>Liabilities</t>
  </si>
  <si>
    <t>Total Assets</t>
  </si>
  <si>
    <t xml:space="preserve">   Total Current Assets</t>
  </si>
  <si>
    <t xml:space="preserve">   Accounts Receivable</t>
  </si>
  <si>
    <t xml:space="preserve">   Current Assets</t>
  </si>
  <si>
    <t xml:space="preserve">   Total Bank</t>
  </si>
  <si>
    <t xml:space="preserve">   ListSure Premium New - 1705</t>
  </si>
  <si>
    <t xml:space="preserve">   Bank</t>
  </si>
  <si>
    <t>Assets</t>
  </si>
  <si>
    <t>ListSure Underwriting Pty Ltd</t>
  </si>
  <si>
    <t>Balance Sheet</t>
  </si>
  <si>
    <t>Net Profit</t>
  </si>
  <si>
    <t>Gross Profit</t>
  </si>
  <si>
    <t>Total Income</t>
  </si>
  <si>
    <t>Interest Income</t>
  </si>
  <si>
    <t>Income</t>
  </si>
  <si>
    <t>Profit &amp; Loss</t>
  </si>
  <si>
    <t xml:space="preserve">   Superannuation Payable</t>
  </si>
  <si>
    <t xml:space="preserve">   Interco - ListSure Holdings</t>
  </si>
  <si>
    <t xml:space="preserve">   GST</t>
  </si>
  <si>
    <t xml:space="preserve">   Term Deposit</t>
  </si>
  <si>
    <t xml:space="preserve">   ListSure General Account (OLD)</t>
  </si>
  <si>
    <t xml:space="preserve">   ListSure General Account (NEW)</t>
  </si>
  <si>
    <t>ListSure Operations Pty Ltd</t>
  </si>
  <si>
    <t>Total Operating Expenses</t>
  </si>
  <si>
    <t>Wages and Salaries</t>
  </si>
  <si>
    <t>Travel - National</t>
  </si>
  <si>
    <t>Superannuation</t>
  </si>
  <si>
    <t>Subscriptions</t>
  </si>
  <si>
    <t>Rent</t>
  </si>
  <si>
    <t>Printing &amp; Stationery</t>
  </si>
  <si>
    <t>Parking</t>
  </si>
  <si>
    <t>Office Expenses</t>
  </si>
  <si>
    <t>Marketing</t>
  </si>
  <si>
    <t>Legal expenses</t>
  </si>
  <si>
    <t>Entertainment</t>
  </si>
  <si>
    <t>Bank Fees</t>
  </si>
  <si>
    <t>Advertising</t>
  </si>
  <si>
    <t>Less Operating Expenses</t>
  </si>
  <si>
    <t>Admin Fees</t>
  </si>
  <si>
    <t>ListSure Finance Pty Ltd</t>
  </si>
  <si>
    <t xml:space="preserve">   GST Collected</t>
  </si>
  <si>
    <t xml:space="preserve">   Interco - ListSure Operations</t>
  </si>
  <si>
    <t xml:space="preserve">   Interco - ListSure Underwriting</t>
  </si>
  <si>
    <t xml:space="preserve">   Non-Current Liabilities</t>
  </si>
  <si>
    <t xml:space="preserve">   Total Non-Current Liabilities</t>
  </si>
  <si>
    <t>STATEMENT OF FINANCIAL PERFORMANCE</t>
  </si>
  <si>
    <t>LISTSURE</t>
  </si>
  <si>
    <t>Consolidation Worksheet</t>
  </si>
  <si>
    <t>ListSure Operations</t>
  </si>
  <si>
    <t>Listsure Underwriting</t>
  </si>
  <si>
    <t>Listsure Finance</t>
  </si>
  <si>
    <t>Check</t>
  </si>
  <si>
    <t>STATEMENT OF FINANCIAL POSITION</t>
  </si>
  <si>
    <t>Combined</t>
  </si>
  <si>
    <t>Elimination</t>
  </si>
  <si>
    <t>Consolidated</t>
  </si>
  <si>
    <t>ListSure
Holdings</t>
  </si>
  <si>
    <t>Investment</t>
  </si>
  <si>
    <t xml:space="preserve">   Noncurrent Assets</t>
  </si>
  <si>
    <t xml:space="preserve">   Total Noncurrent Assets</t>
  </si>
  <si>
    <t xml:space="preserve">   Investment in Subsidiaries</t>
  </si>
  <si>
    <t>YTD</t>
  </si>
  <si>
    <t>400 - Advertising</t>
  </si>
  <si>
    <t>404 - Bank Fees</t>
  </si>
  <si>
    <t>420 - Entertainment</t>
  </si>
  <si>
    <t>441 - Legal expenses</t>
  </si>
  <si>
    <t>446 - Marketing</t>
  </si>
  <si>
    <t>453 - Office Expenses</t>
  </si>
  <si>
    <t>459 - Parking</t>
  </si>
  <si>
    <t>461 - Printing &amp; Stationery</t>
  </si>
  <si>
    <t>469 - Rent</t>
  </si>
  <si>
    <t>477 - Wages and Salaries</t>
  </si>
  <si>
    <t>478 - Superannuation</t>
  </si>
  <si>
    <t>485 - Subscriptions</t>
  </si>
  <si>
    <t>493 - Travel - National</t>
  </si>
  <si>
    <t xml:space="preserve">   858 - Interco - ListSure Holdings</t>
  </si>
  <si>
    <t xml:space="preserve">   857 - Interco - ListSure Finance</t>
  </si>
  <si>
    <t xml:space="preserve">   856 - Interco - ListSure Underwriting</t>
  </si>
  <si>
    <t xml:space="preserve">   826 - Superannuation Payable</t>
  </si>
  <si>
    <t xml:space="preserve">   820 - GST</t>
  </si>
  <si>
    <t xml:space="preserve">   804 - Wages Payable - Payroll</t>
  </si>
  <si>
    <t xml:space="preserve">   800 - Accounts Payable</t>
  </si>
  <si>
    <t xml:space="preserve">   645 - Term Deposit</t>
  </si>
  <si>
    <t xml:space="preserve">   610 - Accounts Receivable</t>
  </si>
  <si>
    <t xml:space="preserve">   601 - ListSure Premium New - 1705</t>
  </si>
  <si>
    <t xml:space="preserve">   812 - Stamp Duty Collected</t>
  </si>
  <si>
    <t xml:space="preserve">   816 - GST Collected</t>
  </si>
  <si>
    <t xml:space="preserve">   850 - Suspense</t>
  </si>
  <si>
    <t xml:space="preserve">   855 - Interco - ListSure Operations</t>
  </si>
  <si>
    <t xml:space="preserve">   600 - ListSure Finance - 6887</t>
  </si>
  <si>
    <t xml:space="preserve">   910 - Loan - Leveton (Listing Expenses)</t>
  </si>
  <si>
    <t>202</t>
  </si>
  <si>
    <t>200</t>
  </si>
  <si>
    <t>270</t>
  </si>
  <si>
    <t>400</t>
  </si>
  <si>
    <t>402</t>
  </si>
  <si>
    <t>404</t>
  </si>
  <si>
    <t>412</t>
  </si>
  <si>
    <t>420</t>
  </si>
  <si>
    <t>441</t>
  </si>
  <si>
    <t>446</t>
  </si>
  <si>
    <t>448</t>
  </si>
  <si>
    <t>453</t>
  </si>
  <si>
    <t>459</t>
  </si>
  <si>
    <t>461</t>
  </si>
  <si>
    <t>469</t>
  </si>
  <si>
    <t>477</t>
  </si>
  <si>
    <t>478</t>
  </si>
  <si>
    <t>485</t>
  </si>
  <si>
    <t>493</t>
  </si>
  <si>
    <t>610</t>
  </si>
  <si>
    <t>645</t>
  </si>
  <si>
    <t>800</t>
  </si>
  <si>
    <t>804</t>
  </si>
  <si>
    <t>820</t>
  </si>
  <si>
    <t>825</t>
  </si>
  <si>
    <t>826</t>
  </si>
  <si>
    <t>856</t>
  </si>
  <si>
    <t>857</t>
  </si>
  <si>
    <t>858</t>
  </si>
  <si>
    <t>970</t>
  </si>
  <si>
    <t xml:space="preserve">   PAYG Withholdings Payable</t>
  </si>
  <si>
    <t xml:space="preserve">   Wages Payable - Payroll</t>
  </si>
  <si>
    <t>601</t>
  </si>
  <si>
    <t>600</t>
  </si>
  <si>
    <t>810</t>
  </si>
  <si>
    <t>812</t>
  </si>
  <si>
    <t>816</t>
  </si>
  <si>
    <t>850</t>
  </si>
  <si>
    <t>855</t>
  </si>
  <si>
    <t xml:space="preserve">   Stamp Duty Collected</t>
  </si>
  <si>
    <t>437</t>
  </si>
  <si>
    <t>615</t>
  </si>
  <si>
    <t xml:space="preserve">   Suspense</t>
  </si>
  <si>
    <t>PERIOD</t>
  </si>
  <si>
    <t>MTD</t>
  </si>
  <si>
    <t>MONTH</t>
  </si>
  <si>
    <t>&lt;&lt;  PLS SELECT FROM LIST</t>
  </si>
  <si>
    <t>AS OF</t>
  </si>
  <si>
    <t>960 - Retained Earnings</t>
  </si>
  <si>
    <t>960</t>
  </si>
  <si>
    <t xml:space="preserve">   814 - Admin Fees Collected</t>
  </si>
  <si>
    <t>808</t>
  </si>
  <si>
    <t>814</t>
  </si>
  <si>
    <t xml:space="preserve">   Admin Fees Collected</t>
  </si>
  <si>
    <t>%DIFF</t>
  </si>
  <si>
    <t>Reference</t>
  </si>
  <si>
    <t>DIFFERENCE</t>
  </si>
  <si>
    <t>Fields for updating</t>
  </si>
  <si>
    <t>%INC</t>
  </si>
  <si>
    <t>%T</t>
  </si>
  <si>
    <t>208 - Management Fees</t>
  </si>
  <si>
    <t>AP/AR</t>
  </si>
  <si>
    <t>TOTAL</t>
  </si>
  <si>
    <t>Interco AR/AP</t>
  </si>
  <si>
    <t>Mgmt Fee</t>
  </si>
  <si>
    <t>Statement of Cash Flows</t>
  </si>
  <si>
    <t>Cash Flows from Operating Activities</t>
  </si>
  <si>
    <t>Receipts from customers</t>
  </si>
  <si>
    <t>Payments to suppliers and employees</t>
  </si>
  <si>
    <t>Total Cash Flows from Operating Activities</t>
  </si>
  <si>
    <t>Cash Flows from Investing Activities</t>
  </si>
  <si>
    <t>Other cash items from investing activities</t>
  </si>
  <si>
    <t>Total Cash Flows from Investing Activities</t>
  </si>
  <si>
    <t>Cash Flows from Financing Activities</t>
  </si>
  <si>
    <t>Other cash items from financing activities</t>
  </si>
  <si>
    <t>Total Cash Flows from Financing Activities</t>
  </si>
  <si>
    <t>Net Cash Flows</t>
  </si>
  <si>
    <t>Cash Balances</t>
  </si>
  <si>
    <t>Cash and cash equivalents at beginning of period</t>
  </si>
  <si>
    <t>Cash and cash equivalents at end of period</t>
  </si>
  <si>
    <t>Net change in cash for period</t>
  </si>
  <si>
    <t>473</t>
  </si>
  <si>
    <t>Labour</t>
  </si>
  <si>
    <t>Non-Labour</t>
  </si>
  <si>
    <t>473 - System License Fees</t>
  </si>
  <si>
    <t>System License Fees</t>
  </si>
  <si>
    <t>414</t>
  </si>
  <si>
    <t xml:space="preserve">   860 - Rounding</t>
  </si>
  <si>
    <t xml:space="preserve">   Rounding</t>
  </si>
  <si>
    <t>860</t>
  </si>
  <si>
    <t>204 - Withdrawal fees</t>
  </si>
  <si>
    <t>402 - ASIC Fees</t>
  </si>
  <si>
    <t>429 - General Expenses</t>
  </si>
  <si>
    <t>ListSure</t>
  </si>
  <si>
    <t>Invoice No.</t>
  </si>
  <si>
    <t>Date</t>
  </si>
  <si>
    <t>Expected Settlement Date</t>
  </si>
  <si>
    <t>Loan Amount</t>
  </si>
  <si>
    <t>ListSure Fees</t>
  </si>
  <si>
    <t>Net Amount</t>
  </si>
  <si>
    <t>Premium</t>
  </si>
  <si>
    <t>ListSure UW</t>
  </si>
  <si>
    <t>Hollard</t>
  </si>
  <si>
    <t>Total</t>
  </si>
  <si>
    <t>INV-0004</t>
  </si>
  <si>
    <t>15 Orr St, Bondi</t>
  </si>
  <si>
    <t>INV-0008</t>
  </si>
  <si>
    <t>1/246 Bondi Rd, Bondi</t>
  </si>
  <si>
    <t>INV-0009</t>
  </si>
  <si>
    <t>7/28-30 Fletcher St, Bondi</t>
  </si>
  <si>
    <t>INV-0013</t>
  </si>
  <si>
    <t>43/33 Kimberley St, Vaucluse</t>
  </si>
  <si>
    <t>INV-0012</t>
  </si>
  <si>
    <t>3/65 Curlewis Street</t>
  </si>
  <si>
    <t>INV-0014</t>
  </si>
  <si>
    <t>6/22A New St, Bondi</t>
  </si>
  <si>
    <t>INV-0017</t>
  </si>
  <si>
    <t>11/1A Edward St, Bondi Beach</t>
  </si>
  <si>
    <t>INV-0018</t>
  </si>
  <si>
    <t>27 Hough St, Bondi Junction</t>
  </si>
  <si>
    <t>INV-0020</t>
  </si>
  <si>
    <t>38/17-23 Newland St, Bondi Junction</t>
  </si>
  <si>
    <t>INV-0024</t>
  </si>
  <si>
    <t>224 Birrell St, Bondi Junction - Endorsement</t>
  </si>
  <si>
    <t>INV-0022</t>
  </si>
  <si>
    <t>224 Birrell St, Bondi Junction</t>
  </si>
  <si>
    <t>INV-0026</t>
  </si>
  <si>
    <t>7/453 Bourke St, Surry Hills</t>
  </si>
  <si>
    <t>INV-0028</t>
  </si>
  <si>
    <t>35 Hospital Rd, Concord West</t>
  </si>
  <si>
    <t>INV-0030</t>
  </si>
  <si>
    <t>106/2A Hollywood Avenue, Bondi Junction</t>
  </si>
  <si>
    <t>INV-0032</t>
  </si>
  <si>
    <t>203E / 1-7 Allengrove Crs, North Ryde</t>
  </si>
  <si>
    <t>INV-0036</t>
  </si>
  <si>
    <t>18/9-15 William St, Randwick</t>
  </si>
  <si>
    <t>INV-0034</t>
  </si>
  <si>
    <t>21 Brisbane Street, Bondi Junction</t>
  </si>
  <si>
    <t>INV-0039</t>
  </si>
  <si>
    <t>1/1A Bundarra Road, Bellevue Hill</t>
  </si>
  <si>
    <t>INV-FEES-1</t>
  </si>
  <si>
    <t>85-97 New South Head Road, Edgecliff, NSW, 2027</t>
  </si>
  <si>
    <t>INV-FEES-2</t>
  </si>
  <si>
    <t>45 Union Street, Paddington, New South Wales</t>
  </si>
  <si>
    <t>INV-0040</t>
  </si>
  <si>
    <t>4 Raleigh Crescent, St Ives Chase</t>
  </si>
  <si>
    <t>INV-0042</t>
  </si>
  <si>
    <t>12 Conway Avenue, Randwick</t>
  </si>
  <si>
    <t>INV-FEES-3</t>
  </si>
  <si>
    <t>16 Hollis Avenue, Denistone East, NSW</t>
  </si>
  <si>
    <t>INV-FEES-4</t>
  </si>
  <si>
    <t>126 Boundary Street, Paddington, NSW</t>
  </si>
  <si>
    <t>INV-0044</t>
  </si>
  <si>
    <t>153 Dover Road, Dover Heights</t>
  </si>
  <si>
    <t>INV-FEES-10</t>
  </si>
  <si>
    <t>7 Young Street, Warrawee, NSW</t>
  </si>
  <si>
    <t>INV-FEES-11</t>
  </si>
  <si>
    <t>18A Hampden Avenue, Wahroonga, NSW</t>
  </si>
  <si>
    <t>INV-FEES-12</t>
  </si>
  <si>
    <t>15-19 Onslow Avenue, Elizabeth Bay, NSW</t>
  </si>
  <si>
    <t>INV-0046</t>
  </si>
  <si>
    <t>91 Watsons St, Bondi</t>
  </si>
  <si>
    <t>INV-0048</t>
  </si>
  <si>
    <t>11/35 Birriga Rd, Bellevue Hill</t>
  </si>
  <si>
    <t>INV-FEES-8</t>
  </si>
  <si>
    <t>5 Monterey Street, St.Ives, NSW</t>
  </si>
  <si>
    <t>INV-FEES-19</t>
  </si>
  <si>
    <t xml:space="preserve"> 3/531 New South Head Road, Double Bay,</t>
  </si>
  <si>
    <t>INV-FEES-13</t>
  </si>
  <si>
    <t>6 Weonga Road, Dover Heights, NSW</t>
  </si>
  <si>
    <t>INV-FEES-21</t>
  </si>
  <si>
    <t>204/12 Brodie Spark Drive, Wolli Creek, NSW</t>
  </si>
  <si>
    <t>INV-FEES-23</t>
  </si>
  <si>
    <t>1504/1 Brodie Spark Drive, Wolli Creek</t>
  </si>
  <si>
    <t>INV-0051</t>
  </si>
  <si>
    <t>8 Taylor St, Gordon</t>
  </si>
  <si>
    <t>INV-0052</t>
  </si>
  <si>
    <t>107A Murriverie Rd, North Bondi</t>
  </si>
  <si>
    <t>INV-FEES-28</t>
  </si>
  <si>
    <t>18 Vaucluse, Vaucluse, NSW</t>
  </si>
  <si>
    <t>INV-FEES-29</t>
  </si>
  <si>
    <t>55 Northampton Drive, Glenfield</t>
  </si>
  <si>
    <t>INV-FEES-30</t>
  </si>
  <si>
    <t>91B Eastern Road, Turramurra</t>
  </si>
  <si>
    <t>INV-FEES-34</t>
  </si>
  <si>
    <t>24 Wood Street, Eastwood</t>
  </si>
  <si>
    <t>INV-FEES-35</t>
  </si>
  <si>
    <t>102 Eastwood Avenue, Epping</t>
  </si>
  <si>
    <t>INV-FEES-36</t>
  </si>
  <si>
    <t>9 Lansdowne Street, Eastwood</t>
  </si>
  <si>
    <t>INV-FEES-20</t>
  </si>
  <si>
    <t>9/24a Railway Parade, Kogarah</t>
  </si>
  <si>
    <t>INV-FEES-22</t>
  </si>
  <si>
    <t>1706/2 Chisholm Street, Wolli Creek</t>
  </si>
  <si>
    <t>INV-FEES-37</t>
  </si>
  <si>
    <t>147A Copeland Road, Beecroft</t>
  </si>
  <si>
    <t>INV-0054</t>
  </si>
  <si>
    <t>6 Craig Avenue, Vaucluse</t>
  </si>
  <si>
    <t>INV-FEES-27</t>
  </si>
  <si>
    <t>506/20 Brodie Spark Drive, Wolli Creek</t>
  </si>
  <si>
    <t>INV-0057</t>
  </si>
  <si>
    <t>61/355 Old South Head Rd, North Bondi</t>
  </si>
  <si>
    <t>INV-FEES-39</t>
  </si>
  <si>
    <t>28 Kintore Street, Wahroonga, NSW</t>
  </si>
  <si>
    <t>INV-FEES-38</t>
  </si>
  <si>
    <t>905/12 Mcleay Street, Potts Point, NSW</t>
  </si>
  <si>
    <t>INV-0058</t>
  </si>
  <si>
    <t>1/31 Macpherson St, Waverley, NSW</t>
  </si>
  <si>
    <t>INV-FEES-41</t>
  </si>
  <si>
    <t>23 Alma Street, Pymble, NSW</t>
  </si>
  <si>
    <t>INV-FEES-42</t>
  </si>
  <si>
    <t>16 Illoura Avenue, Wahroonga, NSW</t>
  </si>
  <si>
    <t>INV-FEES-43</t>
  </si>
  <si>
    <t>7/3 Fullerton Street, Woollarah, NSW</t>
  </si>
  <si>
    <t>INV-FEES-44</t>
  </si>
  <si>
    <t>44 Princes Street, Turramurra, NSW</t>
  </si>
  <si>
    <t>INV-FEES-45</t>
  </si>
  <si>
    <t>4 Worcester Place, Turramurra, NSW</t>
  </si>
  <si>
    <t>Month</t>
  </si>
  <si>
    <t>Policy Dashboard</t>
  </si>
  <si>
    <t xml:space="preserve">   805 - Accrued Expenses</t>
  </si>
  <si>
    <t>LO</t>
  </si>
  <si>
    <t>LU</t>
  </si>
  <si>
    <t>LF</t>
  </si>
  <si>
    <t>Receivables</t>
  </si>
  <si>
    <t>STATEMENT OF CASH FLOWS</t>
  </si>
  <si>
    <t>INV-0061</t>
  </si>
  <si>
    <t>INV-0064</t>
  </si>
  <si>
    <t>INV-0065</t>
  </si>
  <si>
    <t>INV-FEES-46</t>
  </si>
  <si>
    <t>INV-FEES-15</t>
  </si>
  <si>
    <t>INV-FEES-62-58</t>
  </si>
  <si>
    <t>INV-FEES-64-60</t>
  </si>
  <si>
    <t>INV-FEES-65-62</t>
  </si>
  <si>
    <t>INV-FEES-67-63</t>
  </si>
  <si>
    <t>INV-FEES-68-64</t>
  </si>
  <si>
    <t>INV-FEES-70-65</t>
  </si>
  <si>
    <t>INV-FEES-48-48</t>
  </si>
  <si>
    <t>INV-FEES-0067</t>
  </si>
  <si>
    <t>INV-FEES-0069</t>
  </si>
  <si>
    <t>INV-FEES-71-67</t>
  </si>
  <si>
    <t>INV-FEES-72-68</t>
  </si>
  <si>
    <t>INV-FEES-49-66</t>
  </si>
  <si>
    <t>INV-0071</t>
  </si>
  <si>
    <t>INV-FEES-78-76</t>
  </si>
  <si>
    <t>INV-FEES-80-78</t>
  </si>
  <si>
    <t>INV-FEES-81-79</t>
  </si>
  <si>
    <t>INV-FEES-73-69</t>
  </si>
  <si>
    <t>INV-FEES-53-50</t>
  </si>
  <si>
    <t>INV-FEES-55-52</t>
  </si>
  <si>
    <t>INV-FEES-75-73</t>
  </si>
  <si>
    <t>INV-FEES-77-82</t>
  </si>
  <si>
    <t>INV-FEES-79-77</t>
  </si>
  <si>
    <t>INV-FEES-86-84</t>
  </si>
  <si>
    <t>INV-FEES-87-85</t>
  </si>
  <si>
    <t>107A Murriverie Rd, North Bondi, NSW</t>
  </si>
  <si>
    <t>B801/222 Botany Road, Alexandria</t>
  </si>
  <si>
    <t>89 Watson Street, Bondi, NSW</t>
  </si>
  <si>
    <t>55 Homer Street, Earlwood, NSW</t>
  </si>
  <si>
    <t>12 Nepean Avenue, Normanhurst, NSW</t>
  </si>
  <si>
    <t>5/2b Holt Street, Double Bay, NSW</t>
  </si>
  <si>
    <t>14 Lynbrae Avenue, Beecroft, NSW</t>
  </si>
  <si>
    <t>103 Edgeworth David Avenue, Wahroonga</t>
  </si>
  <si>
    <t>12/2 Freeman Place, Carlingford, NSW</t>
  </si>
  <si>
    <t>150 Darvall Road, West Ryde, NSW</t>
  </si>
  <si>
    <t>74 Holdsworth Street, Woollahra, NSW</t>
  </si>
  <si>
    <t>235 Military Road, Dover Heights</t>
  </si>
  <si>
    <t>89 Watsons Street, Bondi - Endorsement</t>
  </si>
  <si>
    <t>4 Lansdowne Street, Eastwood, NSW</t>
  </si>
  <si>
    <t>20A Russel Avenue, Wahroonga, NSW</t>
  </si>
  <si>
    <t>3A Queens Avenue, Vaucluse, NSW</t>
  </si>
  <si>
    <t>1/31 Macpherson St, Waverly - Endorsement</t>
  </si>
  <si>
    <t>4 Cedar Street, Normanhurst, NSW</t>
  </si>
  <si>
    <t>6/14 Stafford Street, Double Bay, NSW</t>
  </si>
  <si>
    <t>23 Surrey Road, Turramurra, NSW</t>
  </si>
  <si>
    <t>545 Glenmore Road, Edgecliff, NSW</t>
  </si>
  <si>
    <t>78 Billyard Avenue, Wahroonga, NSW</t>
  </si>
  <si>
    <t>29A Young St, Wahroonga, NSW</t>
  </si>
  <si>
    <t>6 Chambers Avenue, Bondi Beach, NSW</t>
  </si>
  <si>
    <t>59 Fox Valley Road, Wahroonga, NSW</t>
  </si>
  <si>
    <t>5/509 New South Head Road, Double Bay, NSW</t>
  </si>
  <si>
    <t>4 Hastings Road, Warrawee, NSW</t>
  </si>
  <si>
    <t>14 Edgecliff Road, Woollahra, NSW</t>
  </si>
  <si>
    <t>204</t>
  </si>
  <si>
    <t>Withdrawal fees</t>
  </si>
  <si>
    <t>429</t>
  </si>
  <si>
    <t>General Expenses</t>
  </si>
  <si>
    <t>208</t>
  </si>
  <si>
    <t>Management fees</t>
  </si>
  <si>
    <t>Labour Costs (including super and STI)</t>
  </si>
  <si>
    <t xml:space="preserve">Other </t>
  </si>
  <si>
    <t>Book Keeping &amp; Claims Management (outsourced)</t>
  </si>
  <si>
    <t>Travel</t>
  </si>
  <si>
    <t>Risk and Compliance (outsourced)</t>
  </si>
  <si>
    <t>Insurance</t>
  </si>
  <si>
    <t>Technology (devices and support)</t>
  </si>
  <si>
    <t xml:space="preserve">Accounting, Audit, and Tax Advice </t>
  </si>
  <si>
    <t>Actuarial Consulting</t>
  </si>
  <si>
    <t>Legal</t>
  </si>
  <si>
    <t>Data</t>
  </si>
  <si>
    <t>Non-Labour Costs</t>
  </si>
  <si>
    <t>Forecast</t>
  </si>
  <si>
    <t xml:space="preserve">   ATO Liability</t>
  </si>
  <si>
    <t>802</t>
  </si>
  <si>
    <t>Cash receipts from other operating activities</t>
  </si>
  <si>
    <t>INV-FEES-92-90</t>
  </si>
  <si>
    <t>4A Lansdowne Street, Eastwood, NSW</t>
  </si>
  <si>
    <t>INV-FEES-93-91</t>
  </si>
  <si>
    <t>5 Winton Street, Warrawee, NSW</t>
  </si>
  <si>
    <t>INV-FEES-94-92</t>
  </si>
  <si>
    <t>1 Marriot Grove, Castle Hill, NSW</t>
  </si>
  <si>
    <t>INV-FEES-95-93</t>
  </si>
  <si>
    <t>7 Rutland Pl, North Wahroonga, NSW</t>
  </si>
  <si>
    <t>INV-FEES-96-94</t>
  </si>
  <si>
    <t>1 Mahratta Avenue, Wahroonga, NSW</t>
  </si>
  <si>
    <t>INV-FEES-84-81</t>
  </si>
  <si>
    <t>79 Bayview Avenue, Earlwood, NSW</t>
  </si>
  <si>
    <t>INV-FEES-100-97</t>
  </si>
  <si>
    <t>2 Range View Place, Willow Vale, NSW</t>
  </si>
  <si>
    <t>INV-FEES-101-98</t>
  </si>
  <si>
    <t>10 Buckra St, Turramurra, NSW</t>
  </si>
  <si>
    <t>INV-FEES-85-83</t>
  </si>
  <si>
    <t>8/1 Aston Gardens, Bellevue Hill, NSW</t>
  </si>
  <si>
    <t>INV-FEES-109-105</t>
  </si>
  <si>
    <t>31 Lamorna Avenue, Beecroft, NSW</t>
  </si>
  <si>
    <t>INV-FEES-110-106</t>
  </si>
  <si>
    <t>403/2c Munderah Street, Wahroonga, NSW</t>
  </si>
  <si>
    <t>INV-FEES-120-117</t>
  </si>
  <si>
    <t>13 Ruthven Street, Bondi Junction, NSW</t>
  </si>
  <si>
    <t>INV-FEES-111-107</t>
  </si>
  <si>
    <t>40 Tennyson Avenue, Turramurra, NSW</t>
  </si>
  <si>
    <t>INV-FEES-108-104</t>
  </si>
  <si>
    <t>2/2a Brabyn Street, Denistone East, NSW</t>
  </si>
  <si>
    <t>INV-FEES-123-119</t>
  </si>
  <si>
    <t>10/21b Billyard Avenue, Elizabeth Bay, NSW</t>
  </si>
  <si>
    <t>INV-FEES-124-120</t>
  </si>
  <si>
    <t>9 Havilah Avenue, Wahroonga, NSW</t>
  </si>
  <si>
    <t>INV-FEES-117-114</t>
  </si>
  <si>
    <t>5/168 Hastings Parade, Bondi Beach, NSW</t>
  </si>
  <si>
    <t>INV-FEES-126-123</t>
  </si>
  <si>
    <t>1 Lilla Road, Pennant Hills, NSW</t>
  </si>
  <si>
    <t>INV-FEES-127-124</t>
  </si>
  <si>
    <t>1/8 Shinfield Avenue, Saint Ives</t>
  </si>
  <si>
    <t>INV-FEES-88-86</t>
  </si>
  <si>
    <t>505/1 Brodie Spark Drive, Wolli Creek, NSW</t>
  </si>
  <si>
    <t>INV-FEES-116-113</t>
  </si>
  <si>
    <t>534/17 Memorial Avenue, Saint Ives, NSW</t>
  </si>
  <si>
    <t>INV-FEES-115-112</t>
  </si>
  <si>
    <t>32 Clarinda St, Hornsby, NSW</t>
  </si>
  <si>
    <t>Operating Expenses</t>
  </si>
  <si>
    <t>OPEX Review: Actual vs Budget</t>
  </si>
  <si>
    <t>XERO Chart of Accounts Mapping</t>
  </si>
  <si>
    <t>Amount</t>
  </si>
  <si>
    <t>%</t>
  </si>
  <si>
    <t>Variance</t>
  </si>
  <si>
    <t>ACTUAL</t>
  </si>
  <si>
    <t>BUDGET</t>
  </si>
  <si>
    <t xml:space="preserve">   825 - PAYG Withholdings Payable</t>
  </si>
  <si>
    <t>412 - Consulting</t>
  </si>
  <si>
    <t>ASIC Fees</t>
  </si>
  <si>
    <t>Consulting</t>
  </si>
  <si>
    <t>413</t>
  </si>
  <si>
    <t>New</t>
  </si>
  <si>
    <t>INV-FFES-131-135</t>
  </si>
  <si>
    <t>191 Copeland Road East, Beecroft, NSW</t>
  </si>
  <si>
    <t>INV-FEES-143-151</t>
  </si>
  <si>
    <t>22 McDonald Street, North Rocks, NSW</t>
  </si>
  <si>
    <t>INV-FEES-141-148</t>
  </si>
  <si>
    <t>132A Murray Farm Road, Beecroft, NSW</t>
  </si>
  <si>
    <t>INV-FEES-137-143</t>
  </si>
  <si>
    <t>153 Old South Head Road, Bondi Junction, NSW</t>
  </si>
  <si>
    <t>INV-FEES-138-144</t>
  </si>
  <si>
    <t>1 Karoo Avenue, East Lindfield, NSW</t>
  </si>
  <si>
    <t>INV-FEES-136-142</t>
  </si>
  <si>
    <t>18-22 Stanley Street, St. Ives, NSW</t>
  </si>
  <si>
    <t>INV-FEES-144-153</t>
  </si>
  <si>
    <t>10/20 Ocean Avenue, Double Bay, NSW</t>
  </si>
  <si>
    <t>INV-FEES-139-145</t>
  </si>
  <si>
    <t>18A Napier Street, Dover Heights, NSW</t>
  </si>
  <si>
    <t>INV-FEES-150-159</t>
  </si>
  <si>
    <t>1 Holmes Street, Turramurra, NSW</t>
  </si>
  <si>
    <t>INV-FEES-149-158</t>
  </si>
  <si>
    <t>52 Manor Road, Hornsby, NSW</t>
  </si>
  <si>
    <t>INV-FEES-148-157</t>
  </si>
  <si>
    <t>1 Little Selwyn Street, Paddington, NSW</t>
  </si>
  <si>
    <t>INV-FEES-97-95</t>
  </si>
  <si>
    <t>28 Wolli Creek Road, Banksia, NSW</t>
  </si>
  <si>
    <t>INV-FEES-146-155</t>
  </si>
  <si>
    <t>903/1 Magdalene Terrace, Wolli Creek, NSW</t>
  </si>
  <si>
    <t>INV-FEES-135-141</t>
  </si>
  <si>
    <t>29 Kimberley Street, East Killara, NSW</t>
  </si>
  <si>
    <t xml:space="preserve">   810 - Premiums Collected - Hollard</t>
  </si>
  <si>
    <t xml:space="preserve">   811 - Premiums Collected - ListSure</t>
  </si>
  <si>
    <t xml:space="preserve">   819 - Unearned Premiums</t>
  </si>
  <si>
    <t>811</t>
  </si>
  <si>
    <t xml:space="preserve">   Premiums Collected - ListSure</t>
  </si>
  <si>
    <t xml:space="preserve">   Premiums Collected - Hollard</t>
  </si>
  <si>
    <t>819</t>
  </si>
  <si>
    <t xml:space="preserve">   Unearned Premiums</t>
  </si>
  <si>
    <t>INV-FEES-154-162</t>
  </si>
  <si>
    <t>27 Hampden Avenue, Wahroonga, NSW</t>
  </si>
  <si>
    <t>INV-FEES-156-164</t>
  </si>
  <si>
    <t>1 Rosella Court, Pearcedale, Victoria</t>
  </si>
  <si>
    <t>INV-FEES-157-165</t>
  </si>
  <si>
    <t>4 Golconda Avenue, Frankston, Victoria</t>
  </si>
  <si>
    <t>INV-FEES-158-166</t>
  </si>
  <si>
    <t>56 Baxter-Tooradin Road, Baxter, Victoria</t>
  </si>
  <si>
    <t>INV-FEES-159-167</t>
  </si>
  <si>
    <t>46 Anthony Street, Langwarrin, Victoria</t>
  </si>
  <si>
    <t>INV-FEES-160-168</t>
  </si>
  <si>
    <t>19 Pepperbush Crescent, Langwarrin, Victoria</t>
  </si>
  <si>
    <t>INV-FEES-161-169</t>
  </si>
  <si>
    <t>462 McClelland Drive, Langwarrin, Victoria</t>
  </si>
  <si>
    <t>INV-FEES-162-170</t>
  </si>
  <si>
    <t>17 Arabil Street, Frankston, Victoria</t>
  </si>
  <si>
    <t>INV-FEES-165-174</t>
  </si>
  <si>
    <t>3 Bundanoon Place, Hornsby Height, NSW</t>
  </si>
  <si>
    <t>INV-FEES-164-173</t>
  </si>
  <si>
    <t>2a Yannina Avenue, Hornsby Heights, NSW</t>
  </si>
  <si>
    <t>INV-FEES-153-171</t>
  </si>
  <si>
    <t>18 Gurner Street, Paddington, NSW</t>
  </si>
  <si>
    <t>INV-FEES-167-179</t>
  </si>
  <si>
    <t>1A Karloo Street, Turramurra, New South Wales</t>
  </si>
  <si>
    <t>INV-FEES-168-180</t>
  </si>
  <si>
    <t>2 Hewitt Avenue, Wahroonga, New South Wales</t>
  </si>
  <si>
    <t>INV-FEES-119-181</t>
  </si>
  <si>
    <t>4/45 Lorraine Avenue, Bardwell Valley, New South Wales</t>
  </si>
  <si>
    <t>INV-FEES-175-189</t>
  </si>
  <si>
    <t>1740 Pacific Highway, Wahroonga, New South Wales</t>
  </si>
  <si>
    <t>INV-FEES-178-192</t>
  </si>
  <si>
    <t>37 Tamarisk Crescent, Cherrybrook, New South Wales</t>
  </si>
  <si>
    <t>INV-FEES-179-193</t>
  </si>
  <si>
    <t>54 Tripoli Avenue, Carlingford, New South Wales</t>
  </si>
  <si>
    <t>INV-FEES-171-184</t>
  </si>
  <si>
    <t>69 Mount Pleasant Avenue, Normanhurst, NSW</t>
  </si>
  <si>
    <t>INV-FEES-181-195</t>
  </si>
  <si>
    <t>89 Grosvenor Street, Wahroonga, New South Wales</t>
  </si>
  <si>
    <t>INV-FEES-188-203</t>
  </si>
  <si>
    <t>6-8 Ithaca Road, Elizabeth Bay NSW</t>
  </si>
  <si>
    <t>INV-FEES-189-204</t>
  </si>
  <si>
    <t>49 Yanderra Grove, Cherrybrook NSW</t>
  </si>
  <si>
    <t>INV-FEES-176-191</t>
  </si>
  <si>
    <t>9403-5 Loftus Street, Arncliffe, New South Wales</t>
  </si>
  <si>
    <t>INV-FEES-187-202</t>
  </si>
  <si>
    <t>211/1 Magdalene Terrace, Wolli Creek, New South Wales</t>
  </si>
  <si>
    <t>INV-FEES-195-211</t>
  </si>
  <si>
    <t>2/54 Golden Avenue, Bonbeach VIC</t>
  </si>
  <si>
    <t>INV-FEES-163-172</t>
  </si>
  <si>
    <t>11A Brighton Street, Frankston South, Victoria</t>
  </si>
  <si>
    <t>INV-FEES-112-108</t>
  </si>
  <si>
    <t>63 Hargrave Street, Paddington, New South Wales</t>
  </si>
  <si>
    <t>INV-FEES-134-138</t>
  </si>
  <si>
    <t>5 Niblick Circuit, Sandhurst, Victoria</t>
  </si>
  <si>
    <t>INV-FEES-193-209</t>
  </si>
  <si>
    <t>7-9 Shenton Avenue, Bankstown NSW</t>
  </si>
  <si>
    <t>INV-FEES-192-208</t>
  </si>
  <si>
    <t>702/24 Levey Street, Wolli Creek NSW</t>
  </si>
  <si>
    <t>INV-FEES-145-154</t>
  </si>
  <si>
    <t>1710/20 Chisholm Street, Wolli Creek, New South Wales</t>
  </si>
  <si>
    <t>INV-FEES-201-221</t>
  </si>
  <si>
    <t>19/299 Forbes Street, Darlinghurst NSW</t>
  </si>
  <si>
    <t>INV-FEES-202-222</t>
  </si>
  <si>
    <t>4/31 Hollywood Avenue, Bondi Junction NSW</t>
  </si>
  <si>
    <t>INV-FEES-185-200</t>
  </si>
  <si>
    <t>106/35d Arncliffe Street, Wolli Creek, New South Wales</t>
  </si>
  <si>
    <t>INV-FEES-190-205</t>
  </si>
  <si>
    <t>4/489 Old South Head Road, Rose Bay NSW</t>
  </si>
  <si>
    <t>INV-FEES-208-229</t>
  </si>
  <si>
    <t>26 Dorchester Crescent, Carrum Downs VIC</t>
  </si>
  <si>
    <t>INV-FEES-209-230</t>
  </si>
  <si>
    <t>6 Fieldlark Court, Carrum Downs VIC</t>
  </si>
  <si>
    <t>INV-FEES-210-231</t>
  </si>
  <si>
    <t>17 Garnet Close, Skye VIC</t>
  </si>
  <si>
    <t>INV-FEES-211-232</t>
  </si>
  <si>
    <t>12/25 Lats Avenue, Carrum Downs VIC</t>
  </si>
  <si>
    <t>INV-FEES-212-233</t>
  </si>
  <si>
    <t>5/38 McCormicks Road, Skye VIC</t>
  </si>
  <si>
    <t>INV-FEES-213-234</t>
  </si>
  <si>
    <t>5/22 Patty Street, Mentone VIC</t>
  </si>
  <si>
    <t>INV-FEES-215-236</t>
  </si>
  <si>
    <t>8 Wodalla Circuit, Sandhurst VIC</t>
  </si>
  <si>
    <t>INV-FEES-216-237</t>
  </si>
  <si>
    <t>5 Gleeson Court, Langwarrin VIC</t>
  </si>
  <si>
    <t>INV-FEES-217-238</t>
  </si>
  <si>
    <t>9 Indigofera Way, Langwarrin VIC</t>
  </si>
  <si>
    <t>INV-FEES-218-239</t>
  </si>
  <si>
    <t>14 Isis Place, Hastings VIC</t>
  </si>
  <si>
    <t>INV-FEES-219-240</t>
  </si>
  <si>
    <t>88 Southgateway, Langwarrin VIC</t>
  </si>
  <si>
    <t>INV-FEES-221-242</t>
  </si>
  <si>
    <t>2/15 Micheala Court, Langwarrin VIC</t>
  </si>
  <si>
    <t>INV-FEES-222-243</t>
  </si>
  <si>
    <t>5 Atherton Close, Aspendale Gardens VIC</t>
  </si>
  <si>
    <t>INV-FEES-225-246</t>
  </si>
  <si>
    <t>28 Fintona Crescent, Cranbourne West VIC</t>
  </si>
  <si>
    <t>INV-FEES-226-247</t>
  </si>
  <si>
    <t>70 Hughes Avenue, Chelsea VIC</t>
  </si>
  <si>
    <t>INV-FEES-227-248</t>
  </si>
  <si>
    <t>7 Kingston Court, Chelsea VIC</t>
  </si>
  <si>
    <t>INV-FEES-230-251</t>
  </si>
  <si>
    <t>6 Calwell Court, Skye VIC</t>
  </si>
  <si>
    <t>INV-FEES-232-253</t>
  </si>
  <si>
    <t>22 Sunny Vale Drive, Langwarrin VIC</t>
  </si>
  <si>
    <t>INV-FEES-233-254</t>
  </si>
  <si>
    <t>224 McLeod Road, Patterson Lakes VIC</t>
  </si>
  <si>
    <t>INV-FEES-234-255</t>
  </si>
  <si>
    <t>86 Northcliffe Road, Edithvale VIC</t>
  </si>
  <si>
    <t>INV-FEES-235-256</t>
  </si>
  <si>
    <t>8 Kinaldy Crescent, Kellyville NSW</t>
  </si>
  <si>
    <t>INV-FEES-236-257</t>
  </si>
  <si>
    <t>30 Scullin Place, North Wahroonga NSW</t>
  </si>
  <si>
    <t>INV-FEES-242-265</t>
  </si>
  <si>
    <t>4A Boomerang Street, Turramurra NSW</t>
  </si>
  <si>
    <t>INV-FEES-243-266</t>
  </si>
  <si>
    <t>44 Sutherland Road, Beecroft NSW</t>
  </si>
  <si>
    <t>INV-FEES-244-267</t>
  </si>
  <si>
    <t>6 Koora Avenue, Wahroonga NSW</t>
  </si>
  <si>
    <t>INV-FEES-206-268</t>
  </si>
  <si>
    <t>437-439 Bourke Street, Surry Hills NSW</t>
  </si>
  <si>
    <t>INV-FEES-241-264</t>
  </si>
  <si>
    <t>2/30 Chappell Drive, Wantirna South VIC</t>
  </si>
  <si>
    <t>INV-FEES-245-269</t>
  </si>
  <si>
    <t>118 Pentecost Avenue, Turramurra NSW</t>
  </si>
  <si>
    <t>INV-FEES-249-275</t>
  </si>
  <si>
    <t>94 Chapman Avenue, Beecroft NSW</t>
  </si>
  <si>
    <t>INV-FEES-237-258</t>
  </si>
  <si>
    <t>5/15 Birriga Road, Bellevue Hill NSW</t>
  </si>
  <si>
    <t>INV-FEES-246-271</t>
  </si>
  <si>
    <t>2/8 Wairoa Avenue, North Bondi NSW</t>
  </si>
  <si>
    <t>17/01/2018</t>
  </si>
  <si>
    <t>25/01/2018</t>
  </si>
  <si>
    <t>29/01/2018</t>
  </si>
  <si>
    <t>31/01/2018</t>
  </si>
  <si>
    <t>19/01/2018</t>
  </si>
  <si>
    <t>13/02/2018</t>
  </si>
  <si>
    <t>14/02/2018</t>
  </si>
  <si>
    <t>16/02/2018</t>
  </si>
  <si>
    <t>21/02/2018</t>
  </si>
  <si>
    <t>22/02/2018</t>
  </si>
  <si>
    <t>26/02/2018</t>
  </si>
  <si>
    <t>27/02/2018</t>
  </si>
  <si>
    <t>28/02/2018</t>
  </si>
  <si>
    <t>17/04/2018</t>
  </si>
  <si>
    <t>20/05/2018</t>
  </si>
  <si>
    <t>30/04/2018</t>
  </si>
  <si>
    <t>16/05/2018</t>
  </si>
  <si>
    <t>24/06/2018</t>
  </si>
  <si>
    <t>24/04/2018</t>
  </si>
  <si>
    <t>17/06/2018</t>
  </si>
  <si>
    <t>14/05/2018</t>
  </si>
  <si>
    <t>23/05/2018</t>
  </si>
  <si>
    <t>17/05/2018</t>
  </si>
  <si>
    <t>22/05/2018</t>
  </si>
  <si>
    <t>15/06/2018</t>
  </si>
  <si>
    <t>27/05/2018</t>
  </si>
  <si>
    <t>28/05/2018</t>
  </si>
  <si>
    <t>INV-FEES-198-219</t>
  </si>
  <si>
    <t>INV-FEES-250-280</t>
  </si>
  <si>
    <t>INV-FEES-147-156</t>
  </si>
  <si>
    <t>INV-FEES-252-276</t>
  </si>
  <si>
    <t>INV-FEES-255-281</t>
  </si>
  <si>
    <t>INV-FEES-191-206</t>
  </si>
  <si>
    <t>INV-FEES-182-301</t>
  </si>
  <si>
    <t>INV-FEES-270-303</t>
  </si>
  <si>
    <t>INV-FEES-251-283</t>
  </si>
  <si>
    <t>INV-FEES-231-252</t>
  </si>
  <si>
    <t>INV-FEES-269-302</t>
  </si>
  <si>
    <t>INV-FEES-271-304</t>
  </si>
  <si>
    <t>INV-FEES-272-306</t>
  </si>
  <si>
    <t>INV-FEES-229-250</t>
  </si>
  <si>
    <t>INV-FEES-273-307</t>
  </si>
  <si>
    <t>INV-FEES-274-311</t>
  </si>
  <si>
    <t>INV-FEES-207-228</t>
  </si>
  <si>
    <t>INV-FEES-223-244</t>
  </si>
  <si>
    <t>INV-FEES-224-245</t>
  </si>
  <si>
    <t>INV-FEES-267-314</t>
  </si>
  <si>
    <t>INV-FEES-260-288</t>
  </si>
  <si>
    <t>INV-FEES-280-317</t>
  </si>
  <si>
    <t>INV-FEES-278-315</t>
  </si>
  <si>
    <t>INV-FEES-263-295</t>
  </si>
  <si>
    <t>INV-FEES-287-326</t>
  </si>
  <si>
    <t>INV-FEES-248-274</t>
  </si>
  <si>
    <t>INV-FEES-290-329</t>
  </si>
  <si>
    <t>INV-FEES-258-287</t>
  </si>
  <si>
    <t>NV-FEES-276-313</t>
  </si>
  <si>
    <t>INV-FEES-299-338</t>
  </si>
  <si>
    <t>INV-FEES-306-344</t>
  </si>
  <si>
    <t>INV-FEES-302-340</t>
  </si>
  <si>
    <t>INV-FEES-309-347</t>
  </si>
  <si>
    <t>INV-FEES-311-348</t>
  </si>
  <si>
    <t>INV-FEES-312-349</t>
  </si>
  <si>
    <t>INV-FEES-313-350</t>
  </si>
  <si>
    <t>INV-FEES-314-351</t>
  </si>
  <si>
    <t>INV-FEES-317-356</t>
  </si>
  <si>
    <t>INV-FEES-319-358</t>
  </si>
  <si>
    <t>INV-FEES-321-360</t>
  </si>
  <si>
    <t>INV-FEES-320-359</t>
  </si>
  <si>
    <t>INV-FEES-323-363</t>
  </si>
  <si>
    <t>INV-FEES-324-362</t>
  </si>
  <si>
    <t>INV-FEES-325-364</t>
  </si>
  <si>
    <t>INV-FEES-326-365</t>
  </si>
  <si>
    <t>INV-FEES-327-366</t>
  </si>
  <si>
    <t>INV-FEES-328-367</t>
  </si>
  <si>
    <t>INV-FEES-329-368</t>
  </si>
  <si>
    <t>INV-FEES-330-369</t>
  </si>
  <si>
    <t>INV-FEES-332-370</t>
  </si>
  <si>
    <t>INV-FEES-331-371</t>
  </si>
  <si>
    <t>INV-FEES-333-372</t>
  </si>
  <si>
    <t>INV-FEES-334-373</t>
  </si>
  <si>
    <t>INV-FEES-301-374</t>
  </si>
  <si>
    <t>8 Kambala Road, Bellevue Hill NSW</t>
  </si>
  <si>
    <t>158 Military Road, Dover Heights NSW</t>
  </si>
  <si>
    <t>6a MacLeay Street, North Bondi, New South Wales</t>
  </si>
  <si>
    <t>3 The Glen, Beecroft NSW</t>
  </si>
  <si>
    <t>22A Mona Vale Road, Pymble NSW</t>
  </si>
  <si>
    <t>240/60 Cook Road, Centennial Park NSW</t>
  </si>
  <si>
    <t>312/25 Allen Street, Waterloo, New South Wales</t>
  </si>
  <si>
    <t>16 Elgin Street, Gordon NSW, Australia</t>
  </si>
  <si>
    <t>199 Warrimoo Avenue, Saint Ives Chase NSW</t>
  </si>
  <si>
    <t>1414/20 Chisholm Street, Wolli Creek NSW</t>
  </si>
  <si>
    <t>61 Fairlawn Avenue, Turramurra NSW</t>
  </si>
  <si>
    <t>141 Grosvenor Street, Wahroonga NSW</t>
  </si>
  <si>
    <t>74 Malua Circuit, Sandhurst VIC</t>
  </si>
  <si>
    <t>24 Crampton Chase, Sandhurst VIC</t>
  </si>
  <si>
    <t>19 Vivi Court, Skye VIC</t>
  </si>
  <si>
    <t>6/34 Valetta Street, Carrum VIC</t>
  </si>
  <si>
    <t>4/106 Broderick Road, Carrum Downs VIC</t>
  </si>
  <si>
    <t>2/18 Charles Street, Seaford VIC</t>
  </si>
  <si>
    <t>98 Coolibar Avenue, Seaford VIC</t>
  </si>
  <si>
    <t>9/1 Isabel Avenue, Vaucluse NSW</t>
  </si>
  <si>
    <t>1/171 Carrington Road, Coogee NSW</t>
  </si>
  <si>
    <t>16 Eric Court, Langwarrin VIC</t>
  </si>
  <si>
    <t>16 Denman Street, Turramurra NSW</t>
  </si>
  <si>
    <t>1/8 Olga Street, Scoresby VIC</t>
  </si>
  <si>
    <t>50 Clifton Park Drive, Carrum Downs VIC</t>
  </si>
  <si>
    <t>60 King Street, Eastlakes NSW</t>
  </si>
  <si>
    <t>2 Lamorna Avenue, Beecroft NSW</t>
  </si>
  <si>
    <t>42/1 Beach Road, Bondi Beach NSW</t>
  </si>
  <si>
    <t>21 Sandgate Road, Blackburn South VIC</t>
  </si>
  <si>
    <t>6 Oberon Drive, Carrum Downs VIC</t>
  </si>
  <si>
    <t>28 Rundle Drive, Carrum Downs VIC</t>
  </si>
  <si>
    <t>12/51 Elizabeth Bay Road, Elizabeth Bay NSW</t>
  </si>
  <si>
    <t>214 Gladesville Boulevard, Patterson Lakes VIC</t>
  </si>
  <si>
    <t>4 Windsor Grange Court, Skye VIC</t>
  </si>
  <si>
    <t>4/3 Harbourview Crescent, Abbotsford NSW</t>
  </si>
  <si>
    <t>8 Jade Place, West Pennant Hills NSW</t>
  </si>
  <si>
    <t>15 Jarman Drive, Langwarrin VIC</t>
  </si>
  <si>
    <t>16 St Austell Ct, Skye VIC</t>
  </si>
  <si>
    <t>531 Frankston - Dandenong Road, Carrum Downs VIC</t>
  </si>
  <si>
    <t>1/45 Broadway, Bonbeach VIC</t>
  </si>
  <si>
    <t>12/51 Hall Road, Carrum Downs VIC</t>
  </si>
  <si>
    <t>1/20 Patterson Street, Bonbeach VIC</t>
  </si>
  <si>
    <t>7/699 Heatherton Rd, Clayton South VIC</t>
  </si>
  <si>
    <t>10 Lady Penrhyn Close, Cranbourne West VIC</t>
  </si>
  <si>
    <t>5 Warbler Court, Carrum Downs VIC</t>
  </si>
  <si>
    <t>2 St Anthony Ct, Carrum Downs VIC</t>
  </si>
  <si>
    <t>31 Sandfield Drive, Carrum Downs VIC</t>
  </si>
  <si>
    <t>7 Lawson Close, Cranbourne VIC</t>
  </si>
  <si>
    <t>3/47 Lardner Rd, Frankston VIC</t>
  </si>
  <si>
    <t>77 Rangeview Drive, Skye VIC</t>
  </si>
  <si>
    <t>9 Marine Drive, Patterson Lakes VIC</t>
  </si>
  <si>
    <t>10 Kensei Place, Sandhurst VIC</t>
  </si>
  <si>
    <t>9/26 Marlow Avenue, West Ryde NSW</t>
  </si>
  <si>
    <t>5 Clearwater Drive, Pakenham VIC</t>
  </si>
  <si>
    <t>20/062018</t>
  </si>
  <si>
    <t>INV-FEES-307-345</t>
  </si>
  <si>
    <t>4/91 Ogradys Road, Carrum Downs VIC</t>
  </si>
  <si>
    <t>260</t>
  </si>
  <si>
    <t>Other revenue</t>
  </si>
  <si>
    <t>260 - Other revenue</t>
  </si>
  <si>
    <t>INV-FEES-336-376</t>
  </si>
  <si>
    <t>INV-FEES-337-377</t>
  </si>
  <si>
    <t>INV-FEES-338-378</t>
  </si>
  <si>
    <t>INV-FEES-291-331</t>
  </si>
  <si>
    <t>INV-FEES-339-379</t>
  </si>
  <si>
    <t>INV-FEES-340-380</t>
  </si>
  <si>
    <t>INV-FEES-341-381</t>
  </si>
  <si>
    <t>INV-FEES-345-385</t>
  </si>
  <si>
    <t>INV-FEES-346-386</t>
  </si>
  <si>
    <t>INV-FEES-347-387</t>
  </si>
  <si>
    <t>INV-FEES-348-389</t>
  </si>
  <si>
    <t>INV-FEES-349-390</t>
  </si>
  <si>
    <t>INV-FEES-304-343</t>
  </si>
  <si>
    <t>INV-FEES-335-375</t>
  </si>
  <si>
    <t>INV-FEES-353-392</t>
  </si>
  <si>
    <t>INV-FEES-350-395</t>
  </si>
  <si>
    <t>INV-FEES-354-396</t>
  </si>
  <si>
    <t>INV-FEES-357-398</t>
  </si>
  <si>
    <t>INV-FEES-356-397</t>
  </si>
  <si>
    <t>INV-FEES-358-399</t>
  </si>
  <si>
    <t>INV-FEES-360-402</t>
  </si>
  <si>
    <t>INV-FEES-364-405</t>
  </si>
  <si>
    <t>INV-FEES-305-342</t>
  </si>
  <si>
    <t>INV-FEES-365-407</t>
  </si>
  <si>
    <t>INV-FEES-369-412</t>
  </si>
  <si>
    <t>INV-FEES-371-414</t>
  </si>
  <si>
    <t>INV-FEES-372-415</t>
  </si>
  <si>
    <t>INV-FEES-374-417</t>
  </si>
  <si>
    <t>INV-FEES-375-418</t>
  </si>
  <si>
    <t>INV-FEES-376-419</t>
  </si>
  <si>
    <t>INV-FEES-316-354</t>
  </si>
  <si>
    <t>INV-FEES-361-403</t>
  </si>
  <si>
    <t>INV-FEES-368-411</t>
  </si>
  <si>
    <t>INV-FEES-367-410</t>
  </si>
  <si>
    <t>INV-FEES-293-332</t>
  </si>
  <si>
    <t>INV-FEES-380-422</t>
  </si>
  <si>
    <t>INV-FEES-381-423</t>
  </si>
  <si>
    <t>INV-FEES-370-413</t>
  </si>
  <si>
    <t>INV-FEES-385-429</t>
  </si>
  <si>
    <t>INV-FEES-389-434</t>
  </si>
  <si>
    <t>INV-FEES-391-436</t>
  </si>
  <si>
    <t>INV-FEES-379-433</t>
  </si>
  <si>
    <t>INV-FEES-388-432</t>
  </si>
  <si>
    <t>INV-FEES-394-440</t>
  </si>
  <si>
    <t>INV-FEES-318-357</t>
  </si>
  <si>
    <t>INV-FEES-397-443</t>
  </si>
  <si>
    <t>INV-FEES-398-444</t>
  </si>
  <si>
    <t>INV-FEES-400-447</t>
  </si>
  <si>
    <t>NV-FEES-401-448</t>
  </si>
  <si>
    <t>INV-FEES-402-449</t>
  </si>
  <si>
    <t>INV-FEES-403-450</t>
  </si>
  <si>
    <t>INV-FEES-405-452</t>
  </si>
  <si>
    <t>INV-FEES-406-453</t>
  </si>
  <si>
    <t>INV-FEES-404-451</t>
  </si>
  <si>
    <t>INV-FEES-408-454</t>
  </si>
  <si>
    <t>INV-FEES-409-455</t>
  </si>
  <si>
    <t>INV-FEES-414-458</t>
  </si>
  <si>
    <t>INV-FEES-415-459</t>
  </si>
  <si>
    <t>INV-FEES-423-467</t>
  </si>
  <si>
    <t>INV-FEES-424-468</t>
  </si>
  <si>
    <t>INV-FEES-383-425</t>
  </si>
  <si>
    <t>INV-FEES-425-470</t>
  </si>
  <si>
    <t>INV-FEES-428-473</t>
  </si>
  <si>
    <t>INV-FEES-434-478</t>
  </si>
  <si>
    <t>INV-FEES-438-482</t>
  </si>
  <si>
    <t>INV-FEES-440-483</t>
  </si>
  <si>
    <t>INV-FEES-441-484</t>
  </si>
  <si>
    <t>INV-FEES-442-485</t>
  </si>
  <si>
    <t>INV-FEES-444-488</t>
  </si>
  <si>
    <t>INV-FEES-445-489</t>
  </si>
  <si>
    <t>INV-FEES-446-490</t>
  </si>
  <si>
    <t>INV-FEES-448-492</t>
  </si>
  <si>
    <t>INV-FEES-449-493</t>
  </si>
  <si>
    <t>INV-FEES-447-491</t>
  </si>
  <si>
    <t>INV-FEES-422-466</t>
  </si>
  <si>
    <t>INV-FEES-456-501</t>
  </si>
  <si>
    <t>INV-FEES-458-502</t>
  </si>
  <si>
    <t>INV-FEES-459-503</t>
  </si>
  <si>
    <t>INV-FEES-460-506</t>
  </si>
  <si>
    <t>INV-FEES-461-507</t>
  </si>
  <si>
    <t>INV-FEES-411-469</t>
  </si>
  <si>
    <t>INV-FEES-315-352</t>
  </si>
  <si>
    <t>INV-FEES-462-508</t>
  </si>
  <si>
    <t>INV-FEES-396-446</t>
  </si>
  <si>
    <t>52 Crepe Avenue, Cranbourne West VIC</t>
  </si>
  <si>
    <t>52 Long Street, Langwarrin VIC</t>
  </si>
  <si>
    <t>7 Noel Road, Langwarrin VIC</t>
  </si>
  <si>
    <t>73 Archbold Road, East Lindfield NSW</t>
  </si>
  <si>
    <t>9 Chatswood Avenue, Langwarrin VIC</t>
  </si>
  <si>
    <t>16 Holloway Circuit, Botanic Ridge VIC</t>
  </si>
  <si>
    <t>3 Waralong Court, Langwarrin VIC</t>
  </si>
  <si>
    <t>10 Verona Street, Paddington NSW</t>
  </si>
  <si>
    <t>17A Fraser Road, Normanhurst NSW</t>
  </si>
  <si>
    <t>9/26 Marlow Avenue, Denistone NSW</t>
  </si>
  <si>
    <t>8 Carrington Road, Hornsby NSW, Australia</t>
  </si>
  <si>
    <t>31 Joyce Street, Cranbourne West VIC</t>
  </si>
  <si>
    <t>4 Millicent Avenue, Bulleen VIC</t>
  </si>
  <si>
    <t>121 Centre Road, Langwarrin VIC</t>
  </si>
  <si>
    <t>31 Royal St Georges Chase, Botanic Ridge VIC</t>
  </si>
  <si>
    <t>3 Quarterdeck Road, Sandhurst VIC</t>
  </si>
  <si>
    <t>6 Ferrier Close, Sandhurst VIC</t>
  </si>
  <si>
    <t>514/2c Munderah Street, Wahroonga NSW</t>
  </si>
  <si>
    <t>18 Park Valley Crescent, Langwarrin VIC</t>
  </si>
  <si>
    <t>19 Malua Circuit, Sandhurst VIC</t>
  </si>
  <si>
    <t>11 Jones Street, Ryde NSW</t>
  </si>
  <si>
    <t>10 Park Valley Crescent, Langwarrin VIC</t>
  </si>
  <si>
    <t>16/65 Brighton Boulevard, Bondi Beach NSW</t>
  </si>
  <si>
    <t>101 Rosslyn Avenue, Seaford VIC</t>
  </si>
  <si>
    <t>20 Fellowes Street, Seaford VIC</t>
  </si>
  <si>
    <t>9 Oates Court, Cranbourne North VIC</t>
  </si>
  <si>
    <t>8 Boronia Avenue, Turramurra NSW</t>
  </si>
  <si>
    <t>4/21 Brunnings Rd, Carrum Downs VIC</t>
  </si>
  <si>
    <t>26 Pimelia Mews, Botanic Ridge VIC</t>
  </si>
  <si>
    <t>3 Hill Farm Drive, Clyde VIC</t>
  </si>
  <si>
    <t>1009/5 Brodie Spark Drive, Wolli Creek NSW</t>
  </si>
  <si>
    <t>7 Trinity Drive, Langwarrin VIC</t>
  </si>
  <si>
    <t>71 Diamond Parade, Skye VIC</t>
  </si>
  <si>
    <t>21 Pier One Drive, Patterson Lakes VIC</t>
  </si>
  <si>
    <t>6/526 New South Head Road, Double Bay NSW</t>
  </si>
  <si>
    <t>43 Kuranda Street, Langwarrin VIC</t>
  </si>
  <si>
    <t>8 Fisher Mews, Waterways VIC</t>
  </si>
  <si>
    <t>116/20 Chisholm Street, Wolli Creek NSW</t>
  </si>
  <si>
    <t>21 Boomerang Street, Turramurra NSW</t>
  </si>
  <si>
    <t>51 Hallifax Street, Seaford VIC</t>
  </si>
  <si>
    <t>705/2 Birtley Place, Elizabeth Bay NSW</t>
  </si>
  <si>
    <t>11 Wentworth Street, Randwick NSW</t>
  </si>
  <si>
    <t>2 Barnett Avenue, Carrum Downs VIC</t>
  </si>
  <si>
    <t>18/27 Brunnings Road, Carrum Downs VIC</t>
  </si>
  <si>
    <t>7 Flying Star Walk, Skye VIC</t>
  </si>
  <si>
    <t>4 Belmont Court, Carrum Downs VIC</t>
  </si>
  <si>
    <t>1A Margaret Street, Langwarrin VIC</t>
  </si>
  <si>
    <t>23 Maxwell Court, Langwarrin VIC</t>
  </si>
  <si>
    <t>86 Sandarra Boulevard, Sandhurst VIC</t>
  </si>
  <si>
    <t>26 Heritage Drive, Skye VIC</t>
  </si>
  <si>
    <t>22 Black Gum Crescent, Cranbourne West VIC</t>
  </si>
  <si>
    <t>3/29 Pomona Street, Pennant Hills NSW</t>
  </si>
  <si>
    <t>203 Tryon Road, East Lindfield NSW</t>
  </si>
  <si>
    <t>55A Brand Street, Carlingford NSW</t>
  </si>
  <si>
    <t>11/22 Ocean Avenue, Double Bay NSW</t>
  </si>
  <si>
    <t>36 Hunt Drive, Seaford VIC</t>
  </si>
  <si>
    <t>5B Grove Street, Eastwood NSW</t>
  </si>
  <si>
    <t>12 Buckra Street, Turramurra NSW</t>
  </si>
  <si>
    <t>15 Adams Avenue, Turramurra NSW</t>
  </si>
  <si>
    <t>32 Wahgunyah Crescent, Langwarrin VIC</t>
  </si>
  <si>
    <t>2/16 Cranbrook Road, Bellevue Hill NSW</t>
  </si>
  <si>
    <t>102 Berry Avenue, Edithvale VIC</t>
  </si>
  <si>
    <t>77A Loughnan Road, Ringwood VIC</t>
  </si>
  <si>
    <t>7/22 McCormicks Road, Skye VIC</t>
  </si>
  <si>
    <t>17 Sunny Vale Drive, Langwarrin VIC</t>
  </si>
  <si>
    <t>1/68 Edithvale Road, Edithvale VIC</t>
  </si>
  <si>
    <t>14/19a Cadles Road, Carrum Downs VIC</t>
  </si>
  <si>
    <t>25 Randall Avenue, Edithvale VIC</t>
  </si>
  <si>
    <t>2/7 Newton Street, Seaford VIC</t>
  </si>
  <si>
    <t>27 Jupiter Crescent, Cranbourne West VIC</t>
  </si>
  <si>
    <t>120 Ella Grove, Chelsea VIC</t>
  </si>
  <si>
    <t>39 Dorothy Crescent, Mornington VIC</t>
  </si>
  <si>
    <t>6 Rex Court, Somerville VIC</t>
  </si>
  <si>
    <t>60 George Street, Dover Heights NSW</t>
  </si>
  <si>
    <t>12 Nada Way, Carrum Downs VIC</t>
  </si>
  <si>
    <t>2 Nada, Carrum Downs VIC</t>
  </si>
  <si>
    <t>1/27 Ivan Avenue, Edithvale VIC</t>
  </si>
  <si>
    <t>1 Wynnstay Road, Seaford VIC</t>
  </si>
  <si>
    <t>46 Gilbert Street, Dover Heights NSW</t>
  </si>
  <si>
    <t>29/228 Moore Park Road, Paddington NSW</t>
  </si>
  <si>
    <t>1 Mathew Court, Langwarrin VIC</t>
  </si>
  <si>
    <t>2/3 Kingsclere Street, Vermont VIC</t>
  </si>
  <si>
    <t xml:space="preserve">	4 Galilee Drive, Sandhurst VIC</t>
  </si>
  <si>
    <t xml:space="preserve">   610a - Accounts Receivable - Earned Premium</t>
  </si>
  <si>
    <t xml:space="preserve">   610b - Accounts Receivable - Earned Finance Fees</t>
  </si>
  <si>
    <t xml:space="preserve">   610c - Accounts Receivable - Earned Admin Fee</t>
  </si>
  <si>
    <t xml:space="preserve">   610d - Accounts Receivable - Other Accounts Receivable</t>
  </si>
  <si>
    <t>610a</t>
  </si>
  <si>
    <t>610b</t>
  </si>
  <si>
    <t>610c</t>
  </si>
  <si>
    <t>610d</t>
  </si>
  <si>
    <t xml:space="preserve">   Accounts Receivable - Earned Premium</t>
  </si>
  <si>
    <t xml:space="preserve">   Accounts Receivable - Earned Finance Fees</t>
  </si>
  <si>
    <t xml:space="preserve">   Accounts Receivable - Earned Admin Fee</t>
  </si>
  <si>
    <t xml:space="preserve">   Accounts Receivable - Other Accounts Receivable</t>
  </si>
  <si>
    <t xml:space="preserve">   Unrecognised Finance Fees</t>
  </si>
  <si>
    <t xml:space="preserve">   808 - Unrecognised Finance Fees</t>
  </si>
  <si>
    <t>INV-FEES-344-384</t>
  </si>
  <si>
    <t>88-98 King Street, Randwick NSW</t>
  </si>
  <si>
    <t>INV-FEES-426-471</t>
  </si>
  <si>
    <t>7 Pinehurst Place, Chirnside Park VIC</t>
  </si>
  <si>
    <t>INV-FEES-431-481</t>
  </si>
  <si>
    <t>1/23 Blair Street, Bondi Beach NSW</t>
  </si>
  <si>
    <t>INV-FEES-463-509</t>
  </si>
  <si>
    <t>4 Corella Court, Carrum Downs VIC</t>
  </si>
  <si>
    <t>INV-FEES-464-510</t>
  </si>
  <si>
    <t>2/48 Broderick Rd, Carrum Downs VIC</t>
  </si>
  <si>
    <t>INV-FEES-465-511</t>
  </si>
  <si>
    <t>29 Sunflower Circuit, Carrum Downs</t>
  </si>
  <si>
    <t>INV-FEES-468-513</t>
  </si>
  <si>
    <t>73D Montrose Avenue, Edithvale VIC</t>
  </si>
  <si>
    <t>INV-FEES-470-516</t>
  </si>
  <si>
    <t>8/60 Gladesville Boulevard, Patterson Lakes VIC</t>
  </si>
  <si>
    <t>INV-FEES-471-517</t>
  </si>
  <si>
    <t>13 Derwent Lane, Sandhurst VIC</t>
  </si>
  <si>
    <t>INV-FEES-474-521</t>
  </si>
  <si>
    <t>2 Glynelea Crescent, Skye VIC</t>
  </si>
  <si>
    <t>INV-FEES-475-522</t>
  </si>
  <si>
    <t>6/93 Allied Drive, Skye VIC</t>
  </si>
  <si>
    <t>INV-FEES-466-512</t>
  </si>
  <si>
    <t>4 Chaleyer Street, Rose Bay NSW</t>
  </si>
  <si>
    <t>INV-FEES-390-435</t>
  </si>
  <si>
    <t>111/152 Campbell Parade, Bondi Beach NSW</t>
  </si>
  <si>
    <t>INV-FEES-382-424</t>
  </si>
  <si>
    <t>101/152 Campbell Parade, Bondi Beach NSW</t>
  </si>
  <si>
    <t>INV-FEES-477-524</t>
  </si>
  <si>
    <t>438 Baxter-Tooradin Road, Pearcedale VIC</t>
  </si>
  <si>
    <t>INV-FEES-478-525</t>
  </si>
  <si>
    <t>13 Spence Terrace, Sandhurst VIC</t>
  </si>
  <si>
    <t>INV-FEES-472-518</t>
  </si>
  <si>
    <t>70 Oaklands Way, Pakenham VIC</t>
  </si>
  <si>
    <t>INV-FEES-481-528</t>
  </si>
  <si>
    <t>23 Rodney Avenue, Beecroft NSW</t>
  </si>
  <si>
    <t>INV-FEES-310-532</t>
  </si>
  <si>
    <t>32 Regent Street, Chippendale NSW</t>
  </si>
  <si>
    <t>INV-FEES-496-544</t>
  </si>
  <si>
    <t>6/93 Allied Drive, Carrum Downs VIC</t>
  </si>
  <si>
    <t>INV-FEES-432-476</t>
  </si>
  <si>
    <t>2/164 Wellington Street, Bondi Beach NSW</t>
  </si>
  <si>
    <t>INV-FEES-497-545</t>
  </si>
  <si>
    <t>9 Ash Grove South, Langwarrin VIC</t>
  </si>
  <si>
    <t>INV-FEES-500-548</t>
  </si>
  <si>
    <t>4 Spindrift Court, Carrum Downs VIC</t>
  </si>
  <si>
    <t>INV-FEES-494-542</t>
  </si>
  <si>
    <t>47 Stevens Road, Langwarrin VIC</t>
  </si>
  <si>
    <t>INV-FEES-501-549</t>
  </si>
  <si>
    <t>12 Tarcoola Way, Sandhurst VIC</t>
  </si>
  <si>
    <t>INV-FEES-502-552</t>
  </si>
  <si>
    <t>35 Barbara Street, Vermont VIC</t>
  </si>
  <si>
    <t>INV-FEES-489-536</t>
  </si>
  <si>
    <t>1/50a Cameron Street, Doonside NSW</t>
  </si>
  <si>
    <t>INV-FEES-498-546</t>
  </si>
  <si>
    <t>22 Rothwell Road, Turramurra NSW</t>
  </si>
  <si>
    <t>INV-FEES-511-561</t>
  </si>
  <si>
    <t>29 Wynden Drive, Frankston VIC</t>
  </si>
  <si>
    <t>INV-FEES-512-563</t>
  </si>
  <si>
    <t>15 Market Court, Skye VIC</t>
  </si>
  <si>
    <t>INV-FEES-514-565</t>
  </si>
  <si>
    <t>51 Boundary Drain Road, Koo Wee Rup VIC</t>
  </si>
  <si>
    <t>INV-FEES-504-558</t>
  </si>
  <si>
    <t>9A Hotham Street, Mont Albert VIC</t>
  </si>
  <si>
    <t>INV-FEES-485-534</t>
  </si>
  <si>
    <t>49 Mill Street, Carlton NSW</t>
  </si>
  <si>
    <t>INV-FEES-486-533</t>
  </si>
  <si>
    <t>20 Kirkwood Street, Beaumaris VIC</t>
  </si>
  <si>
    <t>INV-FEES-406-519</t>
  </si>
  <si>
    <t>INV-FEES-501-566</t>
  </si>
  <si>
    <t>INV-FEES-451-496</t>
  </si>
  <si>
    <t>12 Alfred Deakin Grove, Skye VIC</t>
  </si>
  <si>
    <t>INV-FEES-483-530</t>
  </si>
  <si>
    <t>30/162 Port Hacking Road, Sylvania NSW</t>
  </si>
  <si>
    <t>INV-FEES-508-556</t>
  </si>
  <si>
    <t>1/112 Homer Street, Earlwood NSW</t>
  </si>
  <si>
    <t>INV-FEES-479-526</t>
  </si>
  <si>
    <t>1/35 Birriga Road, Bellevue Hill NSW</t>
  </si>
  <si>
    <t>INV-FEES-513-564</t>
  </si>
  <si>
    <t>6 McCann Place, Hassall Grove NSW</t>
  </si>
  <si>
    <t>INV-FEES-515-567</t>
  </si>
  <si>
    <t>5 Govan Street, Langwarrin VIC</t>
  </si>
  <si>
    <t>INV-FEES-518-570</t>
  </si>
  <si>
    <t>25 Horsfield Street, Cranbourne North VIC</t>
  </si>
  <si>
    <t>INV-FEES-510-557</t>
  </si>
  <si>
    <t>16 Nicholas Street, Blacktown NSW</t>
  </si>
  <si>
    <t>INV-FEES-519-572</t>
  </si>
  <si>
    <t>3 Scotch Parade, Chelsea VIC</t>
  </si>
  <si>
    <t>INV-FEES-516-568</t>
  </si>
  <si>
    <t>3 Silverbank Crt, Carrum Downs VIC, Australia</t>
  </si>
  <si>
    <t>INV-FEES-517-569</t>
  </si>
  <si>
    <t>7 Bandler Drive, Carrum Downs VIC</t>
  </si>
  <si>
    <t>INV-FEES-525-577</t>
  </si>
  <si>
    <t>36 Pinewood Drive, Carrum Downs VIC</t>
  </si>
  <si>
    <t>INV-FEES-526-578</t>
  </si>
  <si>
    <t>1/23 Melissa Way, Pakenham VIC</t>
  </si>
  <si>
    <t>INV-FEES-527-579</t>
  </si>
  <si>
    <t>44a Cannes Avenue, Bonbeach VIC</t>
  </si>
  <si>
    <t>INV-FEES-528-580</t>
  </si>
  <si>
    <t>INV-FEES-529-581</t>
  </si>
  <si>
    <t>91 Broderick Rd, Carrum Downs VIC</t>
  </si>
  <si>
    <t>INV-FEES-531-583</t>
  </si>
  <si>
    <t>30 Clarendon Drive, Somerville VIC</t>
  </si>
  <si>
    <t>INV-FEES-532-584</t>
  </si>
  <si>
    <t>24 Kelly Drive, Langwarrin VIC</t>
  </si>
  <si>
    <t>INV-FEES-533-585</t>
  </si>
  <si>
    <t>29/75 Herbert Rd, Carrum Downs VIC</t>
  </si>
  <si>
    <t>INV-FEES-523-575</t>
  </si>
  <si>
    <t>10 Leslie Road, Bexley NSW</t>
  </si>
  <si>
    <t>INV-FEES-509-559</t>
  </si>
  <si>
    <t>1/10 Orient Avenue, Mitcham VIC</t>
  </si>
  <si>
    <t>INV-FEES-535-587</t>
  </si>
  <si>
    <t>19 Inglis Road, Berwick VIC</t>
  </si>
  <si>
    <t>INV-FEES-536-588</t>
  </si>
  <si>
    <t>17 Rhone Grove, Skye VIC</t>
  </si>
  <si>
    <t>INV-FEES-520-573</t>
  </si>
  <si>
    <t>77 Eliburn Drive, Cranbourne East VIC</t>
  </si>
  <si>
    <t>INV-FEES-540-592</t>
  </si>
  <si>
    <t>6 Protea Street, Carrum Downs VIC</t>
  </si>
  <si>
    <t>INV-FEES-542-596</t>
  </si>
  <si>
    <t>13 Roma Avenue, Wallacia NSW</t>
  </si>
  <si>
    <t>INV-FEES-543-598</t>
  </si>
  <si>
    <t>109/5 Bear Street, Mordialloc VIC</t>
  </si>
  <si>
    <t>INV-FEES-534-586</t>
  </si>
  <si>
    <t>2 St Ives Ct, Croydon Hills VIC</t>
  </si>
  <si>
    <t>INV-FEES-377-420</t>
  </si>
  <si>
    <t>1404/7 Magdalene Terrace, Wolli Creek NSW</t>
  </si>
  <si>
    <t>INV-FEES-540-602</t>
  </si>
  <si>
    <t>INV-FEES-544-599</t>
  </si>
  <si>
    <t>1/8 Friarbird Crescent, Glenmore Park NSW</t>
  </si>
  <si>
    <t>INV-FEES-545-600</t>
  </si>
  <si>
    <t>62 Warwick St, Penrith NSW</t>
  </si>
  <si>
    <t>INV-FEES-546-601</t>
  </si>
  <si>
    <t>80a Roberts St, Essendon VIC</t>
  </si>
  <si>
    <t>INV-FEES-549-604</t>
  </si>
  <si>
    <t>30 Broderick Road, Carrum Downs VIC</t>
  </si>
  <si>
    <t>INV-FEES-503-562</t>
  </si>
  <si>
    <t>34 Majestic Drive, Officer VIC</t>
  </si>
  <si>
    <t>INV-FEES-552-607</t>
  </si>
  <si>
    <t>17 Becky Avenue, North Rocks NSW</t>
  </si>
  <si>
    <t>INV-FEES-553-608</t>
  </si>
  <si>
    <t>7 Moorilla Avenue, Carlingford NSW</t>
  </si>
  <si>
    <t>INV-FEES-554-609</t>
  </si>
  <si>
    <t>9 Orana Avenue, Pymble NSW</t>
  </si>
  <si>
    <t>INV-FEES-556-611</t>
  </si>
  <si>
    <t>29 Trentino Road, Turramurra NSW</t>
  </si>
  <si>
    <t>INV-FEES-557-612</t>
  </si>
  <si>
    <t>2/12 Cavendish Street, Pennant Hills NSW</t>
  </si>
  <si>
    <t>INV-FEES-561-614</t>
  </si>
  <si>
    <t>4 Shaddock Avenue, Pymble NSW</t>
  </si>
  <si>
    <t>INV-FEES-562-617</t>
  </si>
  <si>
    <t>19 Sussex Crescent, Seaford VIC</t>
  </si>
  <si>
    <t>INV-FEES-529-621</t>
  </si>
  <si>
    <t>91 Broderick Rd, Carrum Downs VIC - Endorsement</t>
  </si>
  <si>
    <t>INV-FEES-533-623</t>
  </si>
  <si>
    <t>29/75 Herbert Rd, Carrum Downs VIC - Endorsement</t>
  </si>
  <si>
    <t>INV-FEES-567-624</t>
  </si>
  <si>
    <t>2/126 Cadles Rd, Carrum Downs VIC</t>
  </si>
  <si>
    <t>INV-FEES-568-625</t>
  </si>
  <si>
    <t>15 Dalray St, Sandhurst VIC</t>
  </si>
  <si>
    <t>INV-FEES-559-629</t>
  </si>
  <si>
    <t>5/5 Shortland Close, North Richmond NSW</t>
  </si>
  <si>
    <t>INV-FEES-499-547</t>
  </si>
  <si>
    <t>4 Justus Street, North Bondi NSW</t>
  </si>
  <si>
    <t>INV-FEES-572-630</t>
  </si>
  <si>
    <t>40 Boomerang Drive, Glossodia NSW</t>
  </si>
  <si>
    <t>INV-FEES-575-633</t>
  </si>
  <si>
    <t>20 Maple Street, Langwarrin VIC</t>
  </si>
  <si>
    <t>INV-FEES-570-626</t>
  </si>
  <si>
    <t>7 Rosenthal Street, Doonside NSW</t>
  </si>
  <si>
    <t>INV-FEES-574-632</t>
  </si>
  <si>
    <t>116 Wilkes Crescent, Tregear NSW</t>
  </si>
  <si>
    <t>INV-FEES-576-634</t>
  </si>
  <si>
    <t>18b Woodland Mews, Langwarrin VIC</t>
  </si>
  <si>
    <t>INV-FEES-525-635</t>
  </si>
  <si>
    <t>INV-FEES-563-618</t>
  </si>
  <si>
    <t>44 Armata Crescent, Frankston North VIC</t>
  </si>
  <si>
    <t>INV-FEES-577-636</t>
  </si>
  <si>
    <t>17 Ballymore Court, Frankston VIC</t>
  </si>
  <si>
    <t>INV-FEES-579-637</t>
  </si>
  <si>
    <t>16 Delatite Way, Skye VIC</t>
  </si>
  <si>
    <t>INV-FEES-578-638</t>
  </si>
  <si>
    <t>42 Noga Avenue, Keilor East VIC</t>
  </si>
  <si>
    <t>INV-FEES-580-639</t>
  </si>
  <si>
    <t>9/70 Sandhurst Boulevard, Sandhurst VIC</t>
  </si>
  <si>
    <t>INV-FEES-581-640</t>
  </si>
  <si>
    <t>INV-FEES-584-642</t>
  </si>
  <si>
    <t>14 Myhaven Circuit, Carrum Downs VIC</t>
  </si>
  <si>
    <t>INV-FEES-537-589</t>
  </si>
  <si>
    <t>905/20 Brodie Spark Drive, Wolli Creek NSW</t>
  </si>
  <si>
    <t>INV-FEES-586-644</t>
  </si>
  <si>
    <t>12 Bellis Circuit, Botanic Ridge VIC</t>
  </si>
  <si>
    <t>INV-FEES-583-641</t>
  </si>
  <si>
    <t>43 Muriel Street, Niddrie VIC</t>
  </si>
  <si>
    <t>INV-FEES-589-646</t>
  </si>
  <si>
    <t>INV-FEES-596-652</t>
  </si>
  <si>
    <t>INV-FEES-606-663</t>
  </si>
  <si>
    <t>INV-FEES-604-661</t>
  </si>
  <si>
    <t>INV-FEES-609-668</t>
  </si>
  <si>
    <t>INV-FEES-539-591</t>
  </si>
  <si>
    <t>INV-FEES-588-664</t>
  </si>
  <si>
    <t>INV-FEES-610-669</t>
  </si>
  <si>
    <t>INV-FEES-611-670</t>
  </si>
  <si>
    <t>INV-FEES-538-590</t>
  </si>
  <si>
    <t>INV-FEES-616-675</t>
  </si>
  <si>
    <t>INV-FEES-569-627</t>
  </si>
  <si>
    <t>INV-FEES-614-673</t>
  </si>
  <si>
    <t>INV-FEES-622-680</t>
  </si>
  <si>
    <t>INV-FEES-623-681</t>
  </si>
  <si>
    <t>INV-FEES-624-682</t>
  </si>
  <si>
    <t>INV-FEES-625-683</t>
  </si>
  <si>
    <t>INV-FEES-613-672</t>
  </si>
  <si>
    <t>INV-FEES-627-684</t>
  </si>
  <si>
    <t>INV-FEES-628-686</t>
  </si>
  <si>
    <t>INV-FEES-630-688</t>
  </si>
  <si>
    <t>INV-FEES-629-689</t>
  </si>
  <si>
    <t>INV-FEES-631-690</t>
  </si>
  <si>
    <t>INV-FEES-632-691</t>
  </si>
  <si>
    <t>INV-FEES-592-649</t>
  </si>
  <si>
    <t>INV-FEES-618-677</t>
  </si>
  <si>
    <t>INV-FEES-636-696</t>
  </si>
  <si>
    <t>INV-FEES-639-699</t>
  </si>
  <si>
    <t>INV-FEES-650-711</t>
  </si>
  <si>
    <t>INV-FEES-656-719</t>
  </si>
  <si>
    <t>INV-FEES-657-720</t>
  </si>
  <si>
    <t>INV-FEES-197-727</t>
  </si>
  <si>
    <t>INV-FEES-663-728</t>
  </si>
  <si>
    <t>INV-FEES-647-712</t>
  </si>
  <si>
    <t>INV-FEES-545-729</t>
  </si>
  <si>
    <t>INV-FEES-651-714</t>
  </si>
  <si>
    <t>INV-FEES-668-731</t>
  </si>
  <si>
    <t>INV-FEES-660-725</t>
  </si>
  <si>
    <t>INV-FEES-671-733</t>
  </si>
  <si>
    <t>INV-FEES-608-702</t>
  </si>
  <si>
    <t>INV-FEES-595-654</t>
  </si>
  <si>
    <t>INV-FEES-674-739</t>
  </si>
  <si>
    <t>INV-FEES-678-742</t>
  </si>
  <si>
    <t>INV-FEES-676-738</t>
  </si>
  <si>
    <t>INV-FEES-664-743</t>
  </si>
  <si>
    <t>INV-FEES-667-730</t>
  </si>
  <si>
    <t>INV-FEES-679-745</t>
  </si>
  <si>
    <t>INV-FEES-673-735</t>
  </si>
  <si>
    <t>INV-FEES-682-749</t>
  </si>
  <si>
    <t>INV-FEES-621-679</t>
  </si>
  <si>
    <t>INV-FEES-670-732</t>
  </si>
  <si>
    <t>INV-FEES-428-693</t>
  </si>
  <si>
    <t>INV-FEES-652-715</t>
  </si>
  <si>
    <t>INV-FEES-689-756</t>
  </si>
  <si>
    <t>INV-FEES-565-620</t>
  </si>
  <si>
    <t>INV-FEES-694-759</t>
  </si>
  <si>
    <t>INV-FEES-696-761</t>
  </si>
  <si>
    <t>INV-FEES-700-766</t>
  </si>
  <si>
    <t>INV-FEES-701-767</t>
  </si>
  <si>
    <t>INV-FEES-683-751</t>
  </si>
  <si>
    <t>INV-FEES-699-765</t>
  </si>
  <si>
    <t>INV-FEES-703-770</t>
  </si>
  <si>
    <t>INV-FEES-591-648</t>
  </si>
  <si>
    <t>INV-FEES-704-771</t>
  </si>
  <si>
    <t>INV-FEES-603-660</t>
  </si>
  <si>
    <t>INV-FEES-706-775</t>
  </si>
  <si>
    <t>INV-FEES-417-774</t>
  </si>
  <si>
    <t>INV-FEES-708-776</t>
  </si>
  <si>
    <t>INV-FEES-710-778</t>
  </si>
  <si>
    <t>INV-FEES-712-780</t>
  </si>
  <si>
    <t>INV-FEES-714-781</t>
  </si>
  <si>
    <t>INV-FEES-662-726</t>
  </si>
  <si>
    <t>INV-FEES-715-783</t>
  </si>
  <si>
    <t>INV-FEES-718-786</t>
  </si>
  <si>
    <t>INV-FEES-702-768</t>
  </si>
  <si>
    <t>INV-FEES-716-784</t>
  </si>
  <si>
    <t>11 The Avenue, Warrimoo NSW</t>
  </si>
  <si>
    <t>63 Binyang Avenue, Glenmore Park NSW</t>
  </si>
  <si>
    <t>78 Union Road, Langwarrin VIC</t>
  </si>
  <si>
    <t>2/25 Nepean Highway, Aspendale VIC</t>
  </si>
  <si>
    <t>4 Jennifer Court, Langwarrin VIC</t>
  </si>
  <si>
    <t>5/11 Norton Avenue, Rose Bay NSW</t>
  </si>
  <si>
    <t>4/133 MacLeay Street, Potts Point NSW</t>
  </si>
  <si>
    <t>24 Torrens Terrace, Sandhurst VIC</t>
  </si>
  <si>
    <t>24/1 Rogal Place, Macquarie Park NSW</t>
  </si>
  <si>
    <t>8-10 Brodie Spark Drive, Wolli Creek NSW</t>
  </si>
  <si>
    <t>15 Bundanoon Place, Hornsby Heights NSW</t>
  </si>
  <si>
    <t>797 Botany Road, Rosebery NSW</t>
  </si>
  <si>
    <t>13 Cameron Street, Airport West VIC</t>
  </si>
  <si>
    <t>60 Barlow Street, Cambridge Park NSW</t>
  </si>
  <si>
    <t>13 Black St, Chelsea VIC</t>
  </si>
  <si>
    <t>19 Lakeview Drive, Cranebrook NSW</t>
  </si>
  <si>
    <t>50 Cambridge Street, Cambridge Park NSW</t>
  </si>
  <si>
    <t>1A Halley Avenue, Bexley NSW</t>
  </si>
  <si>
    <t>31 Adelphi Crescent, Doonside NSW 2767</t>
  </si>
  <si>
    <t>2 Belgrave Place, Carrum Downs VIC</t>
  </si>
  <si>
    <t>176 Baxter-Tooradin Road, Baxter VIC</t>
  </si>
  <si>
    <t>1/7 Harris Grove, Bayswater VIC</t>
  </si>
  <si>
    <t>2/7 Harris Grove, Bayswater VIC</t>
  </si>
  <si>
    <t>2/11 Jericho Court, Berwick VIC</t>
  </si>
  <si>
    <t>46 Campaspe Drive, Croydon Hills VIC</t>
  </si>
  <si>
    <t>35 Atlantic Drive, Pakenham VIC</t>
  </si>
  <si>
    <t>7/70 Wells Rd, Seaford VIC</t>
  </si>
  <si>
    <t>5/2 Galston Road, Hornsby NSW</t>
  </si>
  <si>
    <t>4A Swanpool Avenue, Chelsea VIC</t>
  </si>
  <si>
    <t>6/56 Park Avenue, Kingswood NSW</t>
  </si>
  <si>
    <t>4 Warradale Road, Silverdale NSW, i-Australia</t>
  </si>
  <si>
    <t>2/24 Waratah Street, Rushcutters Bay NSW</t>
  </si>
  <si>
    <t>200 Sandhurst Boulevard, Sandhurst VIC</t>
  </si>
  <si>
    <t>25 Byron Street, Coogee NSW</t>
  </si>
  <si>
    <t>62 Warwick St, Penrith NSW - Endorsement</t>
  </si>
  <si>
    <t>2 Woodmason Road, Boronia VIC</t>
  </si>
  <si>
    <t>51 Protea St, Carrum Downs VIC</t>
  </si>
  <si>
    <t>5 Rosenthal Street, Doonside NSW</t>
  </si>
  <si>
    <t>14 Mainridge Vista, Keilor East VIC</t>
  </si>
  <si>
    <t>53 Kitchener Street, Box Hill South VIC</t>
  </si>
  <si>
    <t>8 Langley Street, Ringwood East VIC</t>
  </si>
  <si>
    <t>38 Limestone Avenue, Keilor East VIC</t>
  </si>
  <si>
    <t>2 Monique Drive, Langwarrin VIC</t>
  </si>
  <si>
    <t>23 Driver Avenue, Wallacia NSW</t>
  </si>
  <si>
    <t>331 Lieutenant Bowen Drive, Bowen Mountain NSW</t>
  </si>
  <si>
    <t>49 Brunnings Rd, Carrum Downs VIC</t>
  </si>
  <si>
    <t>12 Gleeson Court, Langwarrin VIC</t>
  </si>
  <si>
    <t>B412/797 Botany Road, Rosebery NSW</t>
  </si>
  <si>
    <t>306/1 Magdalene Terrace, Wolli Creek NSW</t>
  </si>
  <si>
    <t>37/31-39 Diamond Bay Road, Vaucluse NSW</t>
  </si>
  <si>
    <t>77A Loughnan Road, Ringwood VIC - Endorsement</t>
  </si>
  <si>
    <t>516/6 Bidjigal Road, Arncliffe NSW</t>
  </si>
  <si>
    <t>2/34 Julie Court, Langwarrin VIC</t>
  </si>
  <si>
    <t>76 Aqueduct Road, Langwarrin VIC</t>
  </si>
  <si>
    <t>13/32 Lats Ave, Carrum Downs VIC</t>
  </si>
  <si>
    <t>5/165 North Road, Langwarrin VIC</t>
  </si>
  <si>
    <t>39 Broadway, Bonbeach VIC</t>
  </si>
  <si>
    <t>2 Tarcoola Way, Sandhurst VIC</t>
  </si>
  <si>
    <t>206/26 Levey Street, Wolli Creek NSW</t>
  </si>
  <si>
    <t>1 Halley Avenue, Bexley NSW</t>
  </si>
  <si>
    <t>7 Huntingdale Street, Officer VIC</t>
  </si>
  <si>
    <t>19 Casella Street, Mitcham VIC</t>
  </si>
  <si>
    <t>13 Broderick Rd, Carrum Downs VIC</t>
  </si>
  <si>
    <t>13/435 Old South Head Road, Rose Bay NSW</t>
  </si>
  <si>
    <t>2/14 Newington Parade, Chelsea VIC</t>
  </si>
  <si>
    <t>65 Village High Road, Vaucluse NSW</t>
  </si>
  <si>
    <t>37 First Street, Warragamba NSW</t>
  </si>
  <si>
    <t>1005/13 Angas Street, Meadowbank NSW</t>
  </si>
  <si>
    <t>55 Greenside Circuit, Sandhurst VIC</t>
  </si>
  <si>
    <t>14 Kilkenny Road, South Penrith NSW</t>
  </si>
  <si>
    <t>79 Parkwood Street, Plumpton NSW</t>
  </si>
  <si>
    <t>16 Winchmore Street, Merrylands NSW</t>
  </si>
  <si>
    <t>11 Keith Avenue, Edithvale VIC</t>
  </si>
  <si>
    <t>124A Kingsgrove Road, Kingsgrove NSW</t>
  </si>
  <si>
    <t>4 Lucy Place, Carrum Downs VIC</t>
  </si>
  <si>
    <t xml:space="preserve">   Prepayments</t>
  </si>
  <si>
    <t>620</t>
  </si>
  <si>
    <t xml:space="preserve">   620 - Prepayments</t>
  </si>
  <si>
    <t>970 - Share Capital</t>
  </si>
  <si>
    <t xml:space="preserve">   ListSure Finance - 6887</t>
  </si>
  <si>
    <t>Invoice Date</t>
  </si>
  <si>
    <t>Due Date</t>
  </si>
  <si>
    <t>Invoice Reference</t>
  </si>
  <si>
    <t>Intercompany Receivable</t>
  </si>
  <si>
    <t>Term Deposit</t>
  </si>
  <si>
    <t>Loan Advanced Summary</t>
  </si>
  <si>
    <t>Apr-19</t>
  </si>
  <si>
    <t>May-19</t>
  </si>
  <si>
    <t>Jun-19</t>
  </si>
  <si>
    <t>Sponsorship</t>
  </si>
  <si>
    <t>447</t>
  </si>
  <si>
    <t>474 - Data Expenses</t>
  </si>
  <si>
    <t>475 - System Support</t>
  </si>
  <si>
    <t>474</t>
  </si>
  <si>
    <t>475</t>
  </si>
  <si>
    <t>Data Expenses</t>
  </si>
  <si>
    <t>System Support</t>
  </si>
  <si>
    <t>Luton Gungahlin</t>
  </si>
  <si>
    <t>INV-FEES-1008-1086</t>
  </si>
  <si>
    <t>27 Allington Place, Langwarrin VIC</t>
  </si>
  <si>
    <t>INV-FEES-866-932</t>
  </si>
  <si>
    <t>3 Limb Circuit, Moncrieff ACT</t>
  </si>
  <si>
    <t>INV-FEES-1013-1088</t>
  </si>
  <si>
    <t>55 Westbury Circuit, Nicholls ACT</t>
  </si>
  <si>
    <t>INV-FEES-1003-1081</t>
  </si>
  <si>
    <t>65 David Street, O'Connor ACT</t>
  </si>
  <si>
    <t>INV-FEES-1007-1085</t>
  </si>
  <si>
    <t>42 Jorgensen Street, Moncrieff ACT</t>
  </si>
  <si>
    <t>INV-FEES-998-1076</t>
  </si>
  <si>
    <t>89 Samaria Street, Crace ACT</t>
  </si>
  <si>
    <t>INV-FEES-926-998</t>
  </si>
  <si>
    <t>130/15 Coranderrk Street, Reid ACT</t>
  </si>
  <si>
    <t>INV-FEES-872-938</t>
  </si>
  <si>
    <t>5 Clayton Place, Fadden ACT</t>
  </si>
  <si>
    <t>INV-FEES-933-1004</t>
  </si>
  <si>
    <t>9/3 Wyoming Street, Blackwall NSW</t>
  </si>
  <si>
    <t>INV-FEES-931-1002</t>
  </si>
  <si>
    <t>9 Pinetop Avenue, Narara NSW</t>
  </si>
  <si>
    <t>INV-FEES-983-1058</t>
  </si>
  <si>
    <t>4 Aldinga Drive, Wamberal NSW</t>
  </si>
  <si>
    <t>INV-FEES-948-1026</t>
  </si>
  <si>
    <t>8 Leslie Ave, Gorokan NSW</t>
  </si>
  <si>
    <t>INV-FEES-968-1041</t>
  </si>
  <si>
    <t>51 Fravent Street, Toukley NSW</t>
  </si>
  <si>
    <t>INV-FEES-1005-1083</t>
  </si>
  <si>
    <t>13 Martingale Place, Pakenham VIC</t>
  </si>
  <si>
    <t>5/163 Queen Victoria Street, Bexley NSW</t>
  </si>
  <si>
    <t>INV-FEES-992-1070</t>
  </si>
  <si>
    <t>18 Dalnott Road, Gorokan NSW</t>
  </si>
  <si>
    <t>INV-FEES-985-1061</t>
  </si>
  <si>
    <t>465 Medway Road, Medway NSW</t>
  </si>
  <si>
    <t>8/91 Kangaloon Road, Bowral NSW</t>
  </si>
  <si>
    <t>INV-FEES-681-1071</t>
  </si>
  <si>
    <t>7/8 Jaques Avenue, Bondi Beach NSW - endorsement</t>
  </si>
  <si>
    <t>INV-FEES-990-1067</t>
  </si>
  <si>
    <t>35 Burns Road, Wahroonga NSW</t>
  </si>
  <si>
    <t>INV-FEES-724-791</t>
  </si>
  <si>
    <t>34 Johnstone St, Seaford VIC</t>
  </si>
  <si>
    <t>INV-FEES-726-793</t>
  </si>
  <si>
    <t>12 Madisson Cres, Carrum Downs VIC</t>
  </si>
  <si>
    <t>INV-FEES-720-794</t>
  </si>
  <si>
    <t>168 Mitchell Drive, Glossodia NSW</t>
  </si>
  <si>
    <t>INV-FEES-729-795</t>
  </si>
  <si>
    <t>11 Partridge Crescent, Carrum Downs VIC</t>
  </si>
  <si>
    <t>INV-FEES-730-796</t>
  </si>
  <si>
    <t>154 Station Street, Aspendale VIC</t>
  </si>
  <si>
    <t>INV-FEES-697-763</t>
  </si>
  <si>
    <t>13 Broadhurst Way, Caroline Springs VIC</t>
  </si>
  <si>
    <t>INV-FEES-731-797</t>
  </si>
  <si>
    <t>21 Warren Court, Keilor East VIC</t>
  </si>
  <si>
    <t>INV-FEES-732-798</t>
  </si>
  <si>
    <t>7/8 Sherdley Green, Caroline Springs VIC</t>
  </si>
  <si>
    <t>INV-FEES-734-799</t>
  </si>
  <si>
    <t>52 Sanoma Drive, Skye VIC</t>
  </si>
  <si>
    <t>INV-FEES-735-800</t>
  </si>
  <si>
    <t>26 Robin Drive, Carrum Downs VIC</t>
  </si>
  <si>
    <t>INV-FEES-599-658</t>
  </si>
  <si>
    <t>422/18 Bonar Street, Wolli Creek NSW</t>
  </si>
  <si>
    <t>INV-FEES-725-792</t>
  </si>
  <si>
    <t>106/2a Hollywood Avenue, Bondi Junction NSW</t>
  </si>
  <si>
    <t>INV-FEES-721-805</t>
  </si>
  <si>
    <t>22 Allen Road, Blacktown NSW</t>
  </si>
  <si>
    <t>INV-FEES-742-806</t>
  </si>
  <si>
    <t>47 Coveny Street, Doonside NSW</t>
  </si>
  <si>
    <t>INV-FEES-687-754</t>
  </si>
  <si>
    <t>6 Kauri Street, Blacktown NSW</t>
  </si>
  <si>
    <t>INV-FEES-615-674</t>
  </si>
  <si>
    <t>5 Nathan Crescent, Dean Park NSW</t>
  </si>
  <si>
    <t>INV-FEES-738-803</t>
  </si>
  <si>
    <t>85/205 Barker Street, Randwick NSW</t>
  </si>
  <si>
    <t>INV-FEES-737-802</t>
  </si>
  <si>
    <t>9 Glazebury Court, Langwarrin VIC</t>
  </si>
  <si>
    <t>INV-FEES-747-813</t>
  </si>
  <si>
    <t>27 Feathertop Chase, Burwood East VIC</t>
  </si>
  <si>
    <t>INV-FEES-680-748</t>
  </si>
  <si>
    <t>10 Ware Crescent, Ringwood East VIC</t>
  </si>
  <si>
    <t>INV-FEES-751-816</t>
  </si>
  <si>
    <t>9 Wynnstay Road, Seaford VIC</t>
  </si>
  <si>
    <t>INV-FEES-755-820</t>
  </si>
  <si>
    <t>55 Ebony Avenue, Carlingford NSW</t>
  </si>
  <si>
    <t>INV-FEES-740-818</t>
  </si>
  <si>
    <t>20 Lexington Cresent, Officer VIC</t>
  </si>
  <si>
    <t>INV-FEES-741-808</t>
  </si>
  <si>
    <t>23 Bavaria Lane, Pakenham VIC</t>
  </si>
  <si>
    <t>INV-FEES-748-814</t>
  </si>
  <si>
    <t>4/7 Gilbert Street, Dover Heights NSW</t>
  </si>
  <si>
    <t>INV-FEES-522-790</t>
  </si>
  <si>
    <t>388-392 Fairlight Road, Mulgoa NSW</t>
  </si>
  <si>
    <t>INV-FEES-761-824</t>
  </si>
  <si>
    <t>46 Quarry Road, Langwarrin VIC</t>
  </si>
  <si>
    <t>INV-FEES-762-825</t>
  </si>
  <si>
    <t>113 Walkers Road, Mount Eliza VIC</t>
  </si>
  <si>
    <t>INV-FEES-763-826</t>
  </si>
  <si>
    <t>16 The Road, Penrith NSW</t>
  </si>
  <si>
    <t>INV-FEES-766-827</t>
  </si>
  <si>
    <t>21 Cotoneaster Way, Langwarrin VIC</t>
  </si>
  <si>
    <t>INV-FEES-723-789</t>
  </si>
  <si>
    <t>43 Ireland Avenue, Wantirna South VIC</t>
  </si>
  <si>
    <t>INV-FEES-769-831</t>
  </si>
  <si>
    <t>29 Glenn Street, Dean Park NSW</t>
  </si>
  <si>
    <t>INV-FEES-765-833</t>
  </si>
  <si>
    <t>44 Faulkner Street, Forest Hill VIC</t>
  </si>
  <si>
    <t>INV-FEES-659-723</t>
  </si>
  <si>
    <t>97 Malakoff Street, Marrickville NSW</t>
  </si>
  <si>
    <t>INV-FEES-772-835</t>
  </si>
  <si>
    <t>20 Britten Close, Cranebrook NSW</t>
  </si>
  <si>
    <t>INV-FEES-775-840</t>
  </si>
  <si>
    <t>77 Third Street, Warragamba NSW</t>
  </si>
  <si>
    <t>INV-FEES-773-837</t>
  </si>
  <si>
    <t>14 Elimatta Avenue, Jordan Springs NSW</t>
  </si>
  <si>
    <t>INV-FEES-771-838</t>
  </si>
  <si>
    <t>4/43 Lennox Street, Richmond NSW</t>
  </si>
  <si>
    <t>INV-FEES-776-841</t>
  </si>
  <si>
    <t>18 Narelle Court, Skye VIC</t>
  </si>
  <si>
    <t>INV-FEES-778-843</t>
  </si>
  <si>
    <t>16 Taylors Road, Silverdale NSW</t>
  </si>
  <si>
    <t>INV-FEES-752-829</t>
  </si>
  <si>
    <t>1C Arthur Place, Croydon VIC</t>
  </si>
  <si>
    <t>INV-FEES-789-848</t>
  </si>
  <si>
    <t>94 Sandarra Blvd, Sandhurst VIC</t>
  </si>
  <si>
    <t>INV-FEES-791-852</t>
  </si>
  <si>
    <t>21 Phillip Road, St Ives Chase NSW</t>
  </si>
  <si>
    <t>INV-FEES-780-845</t>
  </si>
  <si>
    <t>18A Pearra Way, Claremont Meadows NSW</t>
  </si>
  <si>
    <t>INV-FEES-784-855</t>
  </si>
  <si>
    <t>24 Ross Smith Crescent, Scullin ACT</t>
  </si>
  <si>
    <t>INV-FEES-785-856</t>
  </si>
  <si>
    <t>32 Murrung Crescent, Ngunnawal ACT</t>
  </si>
  <si>
    <t>INV-FEES-777-842</t>
  </si>
  <si>
    <t>10 Tatchell Street, Calwell ACT</t>
  </si>
  <si>
    <t>INV-FEES-805-868</t>
  </si>
  <si>
    <t>2 Crossandra Close, Cranebrook NSW</t>
  </si>
  <si>
    <t>INV-FEES-713-782</t>
  </si>
  <si>
    <t>1/27 Cave Hill Road, Lilydale VIC</t>
  </si>
  <si>
    <t>INV-FEES-799-863</t>
  </si>
  <si>
    <t>118 Eglinton Street, Moonee Ponds VIC</t>
  </si>
  <si>
    <t>INV-FEES-806-869</t>
  </si>
  <si>
    <t>3717-19 Oxley Street, Griffith ACT</t>
  </si>
  <si>
    <t>INV-FEES-809-871</t>
  </si>
  <si>
    <t>11A May Street, Aberfeldie VIC</t>
  </si>
  <si>
    <t>INV-FEES-810-872</t>
  </si>
  <si>
    <t>212 Mascoma Street, Strathmore Heights VIC</t>
  </si>
  <si>
    <t>INV-FEES-796-858</t>
  </si>
  <si>
    <t>3/19 Belle Crescent, Mordialloc VIC</t>
  </si>
  <si>
    <t>INV-FEES-813-875</t>
  </si>
  <si>
    <t>8 James St, Guildford West NSW</t>
  </si>
  <si>
    <t>INV-FEES-817-880</t>
  </si>
  <si>
    <t>7 Madisson Crescent, Carrum Downs VIC</t>
  </si>
  <si>
    <t>INV-FEES-819-884</t>
  </si>
  <si>
    <t>15 Giliruk Crescent, Ngunnawal ACT</t>
  </si>
  <si>
    <t>INV-FEES-800-864</t>
  </si>
  <si>
    <t>310d/35 Arncliffe Street, Wolli Creek NSW</t>
  </si>
  <si>
    <t>INV-FEES-807-881</t>
  </si>
  <si>
    <t>25 Lorne Avenue, South Penrith NSW</t>
  </si>
  <si>
    <t>INV-FEES-825-889</t>
  </si>
  <si>
    <t>6/16 Bloom St, Frankston VIC</t>
  </si>
  <si>
    <t>INV-FEES-827-891</t>
  </si>
  <si>
    <t>5/20 Robin Drive, Carrum Downs VICc</t>
  </si>
  <si>
    <t>INV-FEES-753-817</t>
  </si>
  <si>
    <t>6c/7 Ocean Avenue, Double Bay NSW</t>
  </si>
  <si>
    <t>INV-FEES-833-898</t>
  </si>
  <si>
    <t>118 Osburn Drive, MacGregor ACT</t>
  </si>
  <si>
    <t>INV-FEES-835-900</t>
  </si>
  <si>
    <t>2 Nike Court, Carrum Downs VIC</t>
  </si>
  <si>
    <t>INV-FEES-838-903</t>
  </si>
  <si>
    <t>5 Hellenic Court, Carrum Downs VIC</t>
  </si>
  <si>
    <t>INV-FEES-826-890</t>
  </si>
  <si>
    <t>17 Stenhouse Close, Evatt ACT</t>
  </si>
  <si>
    <t>INV-FEES-695-760</t>
  </si>
  <si>
    <t>507 Mitcham Road, Mitcham VIC</t>
  </si>
  <si>
    <t>INV-FEES-821-886</t>
  </si>
  <si>
    <t>24 Hoddle Street, Essendon VIC</t>
  </si>
  <si>
    <t>INV-FEES-834-899</t>
  </si>
  <si>
    <t>41 Toppano Street, Moncrieff ACT</t>
  </si>
  <si>
    <t>INV-FEES-843-907</t>
  </si>
  <si>
    <t>5 Kestrel Close, Chelsea Heights VIC</t>
  </si>
  <si>
    <t>INV-FEES-844-908</t>
  </si>
  <si>
    <t>8/2 Trist Street, Franklin ACT</t>
  </si>
  <si>
    <t>INV-FEES-846-910</t>
  </si>
  <si>
    <t>11 Grampians Street, Palmerston ACT</t>
  </si>
  <si>
    <t>INV-FEES-852-915</t>
  </si>
  <si>
    <t>29 Cascade Road, Cranebrook NSW</t>
  </si>
  <si>
    <t>INV-FEES-855-920</t>
  </si>
  <si>
    <t>2/12 Salisbury Avenue, Blackburn VIC</t>
  </si>
  <si>
    <t>INV-FEES-857-922</t>
  </si>
  <si>
    <t>32/13 Chandler Street, Belconnen ACT</t>
  </si>
  <si>
    <t>INV-FEES-859-923</t>
  </si>
  <si>
    <t>17 Whitfield Circuit, Nicholls ACT</t>
  </si>
  <si>
    <t>INV-FEES-811-874</t>
  </si>
  <si>
    <t>17 Kilgariff Street, Coombs ACT</t>
  </si>
  <si>
    <t>INV-FEES-842-906</t>
  </si>
  <si>
    <t>110a Willarong Road, Caringbah NSW</t>
  </si>
  <si>
    <t>INV-FEES-759-926</t>
  </si>
  <si>
    <t>6 Worrall Street, Holt ACT</t>
  </si>
  <si>
    <t>INV-FEES-863-928</t>
  </si>
  <si>
    <t>24 Sherwood Avenue, Chelsea VIC</t>
  </si>
  <si>
    <t>INV-FEES-865-931</t>
  </si>
  <si>
    <t>37 Lily Way, Skye VIC</t>
  </si>
  <si>
    <t>INV-FEES-831-895</t>
  </si>
  <si>
    <t>50 Glenayr Avenue, North Bondi NSW</t>
  </si>
  <si>
    <t>INV-FEES-867-933</t>
  </si>
  <si>
    <t>4 Valerie Court, Seaford VIC</t>
  </si>
  <si>
    <t>INV-FEES-860-924</t>
  </si>
  <si>
    <t>1 Skenes Avenue, Eastwood NSW</t>
  </si>
  <si>
    <t>INV-FEES-757-822</t>
  </si>
  <si>
    <t>6/1 Aston Gardens, Bellevue Hill NSW</t>
  </si>
  <si>
    <t>INV-FEES-783-859</t>
  </si>
  <si>
    <t>212/3 Gearin Alley, Mascot NSW, Australia</t>
  </si>
  <si>
    <t>INV-FEES-754-819</t>
  </si>
  <si>
    <t>1/29 Balfour Road, Rose Bay NSW</t>
  </si>
  <si>
    <t>INV-FEES-845-937</t>
  </si>
  <si>
    <t>20 Honeysuckle Close, Pakenham VIC</t>
  </si>
  <si>
    <t>INV-FEES-874-941</t>
  </si>
  <si>
    <t>226 Smith Street, South Penrith NSW</t>
  </si>
  <si>
    <t>INV-FEES-875-944</t>
  </si>
  <si>
    <t>40 Galbraith Close, Banks ACT</t>
  </si>
  <si>
    <t>INV-FEES-856-919</t>
  </si>
  <si>
    <t>54 Killarney Avenue, Blacktown NSW</t>
  </si>
  <si>
    <t>INV-FEES-861-925</t>
  </si>
  <si>
    <t>4 Windermere Avenue, Charmhaven NSW</t>
  </si>
  <si>
    <t>INV-FEES-880-949</t>
  </si>
  <si>
    <t>2 Challenger Court, Chelsea Heights VIC</t>
  </si>
  <si>
    <t>INV-FEES-870-935</t>
  </si>
  <si>
    <t>308/104 Northbourne Avenue, Dickson ACT</t>
  </si>
  <si>
    <t>INV-FEES-731-836</t>
  </si>
  <si>
    <t>21 Warren Court, Keilor East VIC - endorsement</t>
  </si>
  <si>
    <t>INV-FEES-858-948</t>
  </si>
  <si>
    <t>5 Guthega Close, Woodcroft NSW</t>
  </si>
  <si>
    <t>INV-FEES-886-954</t>
  </si>
  <si>
    <t>7 Mulga Place, Carrum Downs VIC</t>
  </si>
  <si>
    <t>INV-FEES-590-647</t>
  </si>
  <si>
    <t>1 Pursell Avenue, Blackburn South VIC</t>
  </si>
  <si>
    <t>INV-FEES-787-851</t>
  </si>
  <si>
    <t>18 McGilvray Close, Gordon ACT</t>
  </si>
  <si>
    <t>INV-FEES-884-953</t>
  </si>
  <si>
    <t>11 Kallaroo Rd, San Remo NSW</t>
  </si>
  <si>
    <t>INV-FEES-883-952</t>
  </si>
  <si>
    <t>9 Kallaroo Rd, San Remo NSW</t>
  </si>
  <si>
    <t>INV-FEES-839-904</t>
  </si>
  <si>
    <t>5/130 Aliberti Drive, Blacktown NSW</t>
  </si>
  <si>
    <t>INV-FEES-888-957</t>
  </si>
  <si>
    <t>2/9 Sherwood Avenue, Chelsea VIC</t>
  </si>
  <si>
    <t>INV-FEES-889-958</t>
  </si>
  <si>
    <t>35 Lucena Crescent, Lethbridge Park NSW</t>
  </si>
  <si>
    <t>INV-FEES-869-960</t>
  </si>
  <si>
    <t>3 Young Street, Pakenham VIC</t>
  </si>
  <si>
    <t>INV-FEES-890-961</t>
  </si>
  <si>
    <t>15/160 Maxwell Street, South Penrith NSW</t>
  </si>
  <si>
    <t>INV-FEES-891-963</t>
  </si>
  <si>
    <t>20/2 Woonona Avenue, Wahroonga NSW</t>
  </si>
  <si>
    <t>INV-FEES-786-909</t>
  </si>
  <si>
    <t>2 Devonia Street, Pakenham VIC</t>
  </si>
  <si>
    <t>INV-FEES-892-964</t>
  </si>
  <si>
    <t>4 Mountford Rise, Pakenham VIC</t>
  </si>
  <si>
    <t>INV-FEES-893-965</t>
  </si>
  <si>
    <t>12 Swamp Gum Close, Pakenham VIC</t>
  </si>
  <si>
    <t>INV-FEES-850-914</t>
  </si>
  <si>
    <t>INV-FEES-898-971</t>
  </si>
  <si>
    <t>6 De Bortoli Street, Harrison ACT</t>
  </si>
  <si>
    <t>INV-FEES-895-966</t>
  </si>
  <si>
    <t>5 Parilla Street, Crace ACT</t>
  </si>
  <si>
    <t>INV-FEES-824-888</t>
  </si>
  <si>
    <t>808/7 Magdalene Terrace, Wolli Creek NSW</t>
  </si>
  <si>
    <t>INV-FEES-681-747</t>
  </si>
  <si>
    <t>7/8 Jaques Avenue, Bondi Beach NSW</t>
  </si>
  <si>
    <t>INV-FEES-903-982</t>
  </si>
  <si>
    <t>22 Benning Avenue, South Turramurra NSW</t>
  </si>
  <si>
    <t>INV-FEES-908-983</t>
  </si>
  <si>
    <t>12 Rutland Place, North Wahroonga NSW</t>
  </si>
  <si>
    <t>INV-FEES-913-984</t>
  </si>
  <si>
    <t>102 Fawkner Street, Aberfeldie VIC</t>
  </si>
  <si>
    <t>NV-FEES-877-943</t>
  </si>
  <si>
    <t>32B Collins Street, Chadstone VIC</t>
  </si>
  <si>
    <t>INV-FEES-823-885</t>
  </si>
  <si>
    <t>2/340 Edgecliff Road, Woollahra NSW</t>
  </si>
  <si>
    <t>NV-FEES-909-980</t>
  </si>
  <si>
    <t>75 Kett Street, Blackburn North VIC</t>
  </si>
  <si>
    <t>INV-FEES-879-947</t>
  </si>
  <si>
    <t>25 Willow Avenue, Cheltenham VIC</t>
  </si>
  <si>
    <t>INV-FEES-925-997</t>
  </si>
  <si>
    <t>23 Cromwell Circuit, Isabella Plains ACT</t>
  </si>
  <si>
    <t>INV-FEES-836-901</t>
  </si>
  <si>
    <t>91 Devon Street, Cheltenham VIC</t>
  </si>
  <si>
    <t>INV-FEES-912-1010</t>
  </si>
  <si>
    <t>10/49 Elizabeth Bay Road, Elizabeth Bay NSW</t>
  </si>
  <si>
    <t>INV-FEES-930-1012</t>
  </si>
  <si>
    <t>81 Castle Hill Road, West Pennant Hills NSW</t>
  </si>
  <si>
    <t>INV-FEES-911-1014</t>
  </si>
  <si>
    <t>12a Rutland Place, North Wahroonga NSW</t>
  </si>
  <si>
    <t>INV-FEES-900-972</t>
  </si>
  <si>
    <t>57 Loddon Drive, Taylors Hill VIC</t>
  </si>
  <si>
    <t>INV-FEES-941-1015</t>
  </si>
  <si>
    <t>17 Murchison Street, Saint Ives NSW</t>
  </si>
  <si>
    <t>INV-FEES-838-1021</t>
  </si>
  <si>
    <t>5 Hellenic Court, Carrum Downs VIC- Endorsement</t>
  </si>
  <si>
    <t>INV-FEES-939-1023</t>
  </si>
  <si>
    <t>4 Snodgrass Street, Pakenham VIC</t>
  </si>
  <si>
    <t>INV-FEES-634-956</t>
  </si>
  <si>
    <t>8 Belvedere Court, Blackburn North VIC</t>
  </si>
  <si>
    <t>INV-FEES-961-1034</t>
  </si>
  <si>
    <t>3/223 Thames Promenade, Chelsea VIC</t>
  </si>
  <si>
    <t>INV-FEES-954-1027</t>
  </si>
  <si>
    <t>3/8 Hill Street, Box Hill South VIC</t>
  </si>
  <si>
    <t>INV-FEES-963-1036</t>
  </si>
  <si>
    <t>55A Keith Avenue, Edithvale VIC</t>
  </si>
  <si>
    <t>INV-FEES-962-1035</t>
  </si>
  <si>
    <t>3/47 Henry Street, Pakenham VIC</t>
  </si>
  <si>
    <t>INV-FEES-934-1040</t>
  </si>
  <si>
    <t>66 Deloraine Drive, Leonay NSW</t>
  </si>
  <si>
    <t>INV-FEES-959-1031</t>
  </si>
  <si>
    <t>3 Ascot Court, Pakenham VIC</t>
  </si>
  <si>
    <t>INV-FEES-953-1025</t>
  </si>
  <si>
    <t>4 Stewart Street, The Entrance North NSW</t>
  </si>
  <si>
    <t>INV-FEES-969-1042</t>
  </si>
  <si>
    <t>80 Bill Ferguson Circuit, Bonner ACT</t>
  </si>
  <si>
    <t>INV-FEES-977-1051</t>
  </si>
  <si>
    <t>11 Mathew Court, Langwarrin VIC</t>
  </si>
  <si>
    <t>INV-FEES-986-1062</t>
  </si>
  <si>
    <t>1/25 Hughes Avenue, Edithvale VIC</t>
  </si>
  <si>
    <t>INV-FEES-982-1057</t>
  </si>
  <si>
    <t>1 Peta Close, Bateau Bay NSW</t>
  </si>
  <si>
    <t>INV-FEES-989-1066</t>
  </si>
  <si>
    <t>INV-FEES-960-1033</t>
  </si>
  <si>
    <t>7 Tishler Street, Wright ACT</t>
  </si>
  <si>
    <t>INV-FEES-979-1055</t>
  </si>
  <si>
    <t>32 Woy Woy Road, Kariong NSW</t>
  </si>
  <si>
    <t>INV-FEES-848-913</t>
  </si>
  <si>
    <t>2 Allen Street, Ringwood VIC</t>
  </si>
  <si>
    <t>INV-FEES-736-801</t>
  </si>
  <si>
    <t>14/2 Fifth Avenue, Blacktown NSW</t>
  </si>
  <si>
    <t>INV-FEES-955-1029</t>
  </si>
  <si>
    <t>Labour Costs (ex bonus)</t>
  </si>
  <si>
    <t>Provision for 2x BDMs</t>
  </si>
  <si>
    <t>Capital Expenses</t>
  </si>
  <si>
    <t>INV-FEES-972-1047</t>
  </si>
  <si>
    <t>100 Gallipoli Ave, Umina Beach NSW</t>
  </si>
  <si>
    <t>INV-FEES-1027-1102</t>
  </si>
  <si>
    <t>33 Francis Street, Cambridge Park NSW</t>
  </si>
  <si>
    <t>INV-FEES-938-1008</t>
  </si>
  <si>
    <t>16 Fraser Road, Killcare NSW</t>
  </si>
  <si>
    <t>INV-FEES-1024-1097</t>
  </si>
  <si>
    <t>42 John Crawford Crescent, Casey ACT</t>
  </si>
  <si>
    <t>INV-FEES-1030-1106</t>
  </si>
  <si>
    <t>26 Panoramic Drive, Langwarrin VIC</t>
  </si>
  <si>
    <t>INV-FEES-1022-1095</t>
  </si>
  <si>
    <t>31 Monze Drive, Langwarrin VIC</t>
  </si>
  <si>
    <t>INV-FEES-1033-1109</t>
  </si>
  <si>
    <t>4/354 Nepean Highway, Chelsea VIC</t>
  </si>
  <si>
    <t>INV-FEES-1040-1116</t>
  </si>
  <si>
    <t>34/2 Spray Street, Frankston VIC</t>
  </si>
  <si>
    <t>INV-FEES-794-853</t>
  </si>
  <si>
    <t>2/379 Middleborough Road, Box Hill VIC</t>
  </si>
  <si>
    <t>INV-FEES-987-1065</t>
  </si>
  <si>
    <t>2/41 Frederick St, East Gosford NSW</t>
  </si>
  <si>
    <t>INV-FEES-974-1048</t>
  </si>
  <si>
    <t>6/48 Spencer Street, Rose Bay NSW</t>
  </si>
  <si>
    <t>INV-FEES-1047-1125</t>
  </si>
  <si>
    <t>7 Barrine Court, Skye VIC</t>
  </si>
  <si>
    <t>INV-FEES-1023-1098</t>
  </si>
  <si>
    <t>13 Popran Way, Blue Haven NSW</t>
  </si>
  <si>
    <t>INV-FEES-1020-1094</t>
  </si>
  <si>
    <t>12 Kingscote Crescent, Bonython ACT</t>
  </si>
  <si>
    <t>INV-FEES-1048-1131</t>
  </si>
  <si>
    <t>57 Kinkead Street, Evatt ACT</t>
  </si>
  <si>
    <t>INV-FEES-1009-1147</t>
  </si>
  <si>
    <t>72/87 Beecroft Road, Beecroft NSW</t>
  </si>
  <si>
    <t>INV-FEES-1010-1146</t>
  </si>
  <si>
    <t>73/87 Beecroft Road, Beecroft NSW</t>
  </si>
  <si>
    <t>INV-FEES-1066-1145</t>
  </si>
  <si>
    <t>168 Francis Street, Lilyfield NSW</t>
  </si>
  <si>
    <t>INV-FEES-1064-1142</t>
  </si>
  <si>
    <t>213 Gladesville Boulevard, Patterson Lakes VIC</t>
  </si>
  <si>
    <t>INV-FEES-1054-1135</t>
  </si>
  <si>
    <t>2 Ash Grove South, Langwarrin VIC</t>
  </si>
  <si>
    <t>INV-FEES-993-1100</t>
  </si>
  <si>
    <t>2 Nambucca Crescent, Blue Haven NSW</t>
  </si>
  <si>
    <t>INV-FEES-1077-1158</t>
  </si>
  <si>
    <t>14 Glengarry Drive, Glenmore Park NSW</t>
  </si>
  <si>
    <t>INV-FEES-995-1074</t>
  </si>
  <si>
    <t>9 Yackerboom Avenue, Buff Point NSW</t>
  </si>
  <si>
    <t>INV-FEES-711-1075</t>
  </si>
  <si>
    <t>29 Olola Ave, Vaucluse NSW</t>
  </si>
  <si>
    <t>71/11/2018</t>
  </si>
  <si>
    <t>INV-FEES-1079-1164</t>
  </si>
  <si>
    <t>2/144 Hargrave Street, Paddington NSW</t>
  </si>
  <si>
    <t>INV-FEES-978-1059</t>
  </si>
  <si>
    <t>INV-FEES-1072-1154</t>
  </si>
  <si>
    <t>155 Delia Avenue, Halekulani NSW</t>
  </si>
  <si>
    <t>INV-FEES-1084-1163</t>
  </si>
  <si>
    <t>3 Juniper Court, Woongarrah NSW</t>
  </si>
  <si>
    <t>INV-FEES-1096-1174</t>
  </si>
  <si>
    <t>4/60 Great Western Highway, Emu Plains NSW</t>
  </si>
  <si>
    <t>INV-FEES-943-1179</t>
  </si>
  <si>
    <t>45 Military Road, Dover Heights NSW</t>
  </si>
  <si>
    <t>INV-FEES-1093-1170</t>
  </si>
  <si>
    <t>2/140 Hoffmans Road, Essendon West VIC</t>
  </si>
  <si>
    <t>INV-FEES-967-1052</t>
  </si>
  <si>
    <t>6/64 Lowanna Street, Braddon ACT</t>
  </si>
  <si>
    <t>INV-FEES-1000-1078</t>
  </si>
  <si>
    <t>20 Woko Street, Woongarrah NSW</t>
  </si>
  <si>
    <t>INV-FEES-999-1089</t>
  </si>
  <si>
    <t>7 Mistral Close, Gwandalan NSW</t>
  </si>
  <si>
    <t>INV-FEES-1081-1161</t>
  </si>
  <si>
    <t>15 Karen Close, Lisarow NSW</t>
  </si>
  <si>
    <t>INV-FEES-1103-1184</t>
  </si>
  <si>
    <t>24/72 MacLeay Street, Turner ACT</t>
  </si>
  <si>
    <t>INV-FEES-981-1056</t>
  </si>
  <si>
    <t>29 Ulooloo Road, Gwandalan NSW</t>
  </si>
  <si>
    <t>INV-FEES-1053-1133</t>
  </si>
  <si>
    <t>3 Boulton Road, Blackburn VIC</t>
  </si>
  <si>
    <t>INV-FEES-1116-1209</t>
  </si>
  <si>
    <t>5 Wilshire Avenue, Carlingford NSW</t>
  </si>
  <si>
    <t>INV-FEES-1113-1208</t>
  </si>
  <si>
    <t>2A Freeman Place, Carlingford NSW</t>
  </si>
  <si>
    <t>INV-FEES-1119-1207</t>
  </si>
  <si>
    <t>82 River Avenue, Chatswood West NSW</t>
  </si>
  <si>
    <t>INV-FEES-1092-1169</t>
  </si>
  <si>
    <t>58 Pinehurst Way, Blue Haven NSW</t>
  </si>
  <si>
    <t>NV-FEES-413-962</t>
  </si>
  <si>
    <t>1b Clairvaux Road, Vaucluse NSW</t>
  </si>
  <si>
    <t>INV-FEES-1069-1150</t>
  </si>
  <si>
    <t>42 Euree Street, Reid ACT</t>
  </si>
  <si>
    <t>INV-FEES-1089-1167</t>
  </si>
  <si>
    <t>101/1 Mouat Street, Lyneham ACT</t>
  </si>
  <si>
    <t>INV-FEES-1134-1213</t>
  </si>
  <si>
    <t>14 Eleanor Court, Pakenham VIC</t>
  </si>
  <si>
    <t>INV-FEES-1111-1206</t>
  </si>
  <si>
    <t>10 Kitchener Street, St. Ives NSW</t>
  </si>
  <si>
    <t>INV-FEES-1136-1216</t>
  </si>
  <si>
    <t>217/1 Mouat Street, Lyneham ACT</t>
  </si>
  <si>
    <t>INV-FEES-1141-1221</t>
  </si>
  <si>
    <t>26 Howelston Road, Gorokan NSW</t>
  </si>
  <si>
    <t>INV-FEES-1142-1222</t>
  </si>
  <si>
    <t>25 Wellington Street, Ngunnawal ACT</t>
  </si>
  <si>
    <t>INV-FEES-1150-1227</t>
  </si>
  <si>
    <t>8 Rangiari Street, Bonner ACT</t>
  </si>
  <si>
    <t>INV-FEES-1151-1228</t>
  </si>
  <si>
    <t>120/57 Benjamin Way, Belconnen ACT</t>
  </si>
  <si>
    <t>INV-FEES-1153-1232</t>
  </si>
  <si>
    <t>279/84 Chandler Street, Belconnen ACT</t>
  </si>
  <si>
    <t>INV-FEES-1139-1219</t>
  </si>
  <si>
    <t>49 Beagle Street, Red Hill ACT</t>
  </si>
  <si>
    <t>INV-FEES-854-921</t>
  </si>
  <si>
    <t>4 Piedmont Court, Croydon North VIC</t>
  </si>
  <si>
    <t>INV-FEES-1006-1084</t>
  </si>
  <si>
    <t>99/121 Easty Street, Phillip ACT</t>
  </si>
  <si>
    <t>INV-FEES-1035-1110</t>
  </si>
  <si>
    <t>24 Albany Crescent, Aspendale VIC</t>
  </si>
  <si>
    <t>INV-FEES-1127-1204</t>
  </si>
  <si>
    <t>11/4 Iluka Street, Rose Bay NSW</t>
  </si>
  <si>
    <t>INV-FEES-1156-1240</t>
  </si>
  <si>
    <t>57 Turner Road, Langwarrin VIC</t>
  </si>
  <si>
    <t>INV-FEES-1159-1238</t>
  </si>
  <si>
    <t>108 Katrina Street, Blackburn North VIC</t>
  </si>
  <si>
    <t>2INV-FEES-965-1039</t>
  </si>
  <si>
    <t>17 Meerup Street, Amaroo ACT</t>
  </si>
  <si>
    <t>INV-FEES-1106-1188</t>
  </si>
  <si>
    <t>1/20 Stornaway Road, Queanbeyan NSW</t>
  </si>
  <si>
    <t>INV-FEES-743-807</t>
  </si>
  <si>
    <t>29 Koonung Road, Blackburn North VIC</t>
  </si>
  <si>
    <t>INV-FEES-1164-1247</t>
  </si>
  <si>
    <t>2/2 Sanoma Drive, Skye VIC</t>
  </si>
  <si>
    <t>INV-FEES-904-1249</t>
  </si>
  <si>
    <t>14 Meston Place, Fadden ACT</t>
  </si>
  <si>
    <t>INV-FEES-1167-1252</t>
  </si>
  <si>
    <t>22 Kukundi Drive, Glenmore Park NSW</t>
  </si>
  <si>
    <t>INV-FEES-1181-1265</t>
  </si>
  <si>
    <t>8 French Avenue, Edithvale VIC</t>
  </si>
  <si>
    <t>INV-FEES-1144-1237</t>
  </si>
  <si>
    <t>6 Miller Crescent, Blue Haven NSW</t>
  </si>
  <si>
    <t>INV-FEES-1172-1257</t>
  </si>
  <si>
    <t>1 Wisteria Court, Skye VIC</t>
  </si>
  <si>
    <t>INV-FEES-726-1268</t>
  </si>
  <si>
    <t>12 Madisson Cres, Carrum Downs VIC - endorsement</t>
  </si>
  <si>
    <t>INV-FEES-1185-1271</t>
  </si>
  <si>
    <t>627C Nepean Highway, Carrum VIC</t>
  </si>
  <si>
    <t>INV-FEES-1161-1267</t>
  </si>
  <si>
    <t>10/28 Bowman Street, Richmond NSW</t>
  </si>
  <si>
    <t>INV-FEES-1101-1181</t>
  </si>
  <si>
    <t>6/282 Main Road, Toukley NSW</t>
  </si>
  <si>
    <t>INV-FEES-1061-1148</t>
  </si>
  <si>
    <t>2/49 Leahy Close, Narrabundah ACT</t>
  </si>
  <si>
    <t>INV-FEES-1036-1112</t>
  </si>
  <si>
    <t>17 Robert Street, Parkdale VIC</t>
  </si>
  <si>
    <t>INV-FEES-1194-1279</t>
  </si>
  <si>
    <t>41 Huntingdon Drive, Wantirna South VIC</t>
  </si>
  <si>
    <t>INV-FEES-1193-1278</t>
  </si>
  <si>
    <t>43 Lee-Steere Crescent, Kambah ACT</t>
  </si>
  <si>
    <t>INV-FEES-1041-1121</t>
  </si>
  <si>
    <t>101 Kerry Crescent, Berkeley Vale NSW</t>
  </si>
  <si>
    <t>INV-FEES-1200-1283</t>
  </si>
  <si>
    <t>39 Wilkes Crescent, Tregear NSW</t>
  </si>
  <si>
    <t>INV-FEES-1201-1284</t>
  </si>
  <si>
    <t>1 Ruxton Rise, Beaumaris VIC, Australia</t>
  </si>
  <si>
    <t>INV-FEES-1202-1285</t>
  </si>
  <si>
    <t>65 Maccallum Circuit, Florey ACT</t>
  </si>
  <si>
    <t>INV-FEES-1205-1291</t>
  </si>
  <si>
    <t>1012/120 Eastern Valley Way, Belconnen ACT</t>
  </si>
  <si>
    <t>INV-FEES-1210-1295</t>
  </si>
  <si>
    <t>10 Olney Drive, Blue Haven NSW</t>
  </si>
  <si>
    <t>INV-FEES-1214-1298</t>
  </si>
  <si>
    <t>26 McGowan Drive, Skye VIC</t>
  </si>
  <si>
    <t>INV-FEES-645-721</t>
  </si>
  <si>
    <t>35 Mallory Street, Dean Park NSW</t>
  </si>
  <si>
    <t>INV-FEES-1055-1134</t>
  </si>
  <si>
    <t>11 Baynton Street, Norah Head NSW</t>
  </si>
  <si>
    <t>INV-FEES-1192-1277</t>
  </si>
  <si>
    <t>8/36 Frencham Street, Downer ACT</t>
  </si>
  <si>
    <t>INV-FEES-1132-1211</t>
  </si>
  <si>
    <t>1/19 Birriga Road, Bellevue Hill NSW</t>
  </si>
  <si>
    <t>INV-FEES-1076-1157</t>
  </si>
  <si>
    <t>52 Settlers Road, Wadalba NSW</t>
  </si>
  <si>
    <t>INV-FEES-1223-1305</t>
  </si>
  <si>
    <t>8 James McFarlane Wynd, Skye VIC</t>
  </si>
  <si>
    <t>INV-FEES-1070-1152</t>
  </si>
  <si>
    <t>54 Settlers Road, Wadalba NSW</t>
  </si>
  <si>
    <t>INV-FEES-1217-1301</t>
  </si>
  <si>
    <t>3 Gomi Court, Frankston VIC</t>
  </si>
  <si>
    <t>INV-FEES-1207-1292</t>
  </si>
  <si>
    <t>9 Kempsey Street, Jamisontown NSW</t>
  </si>
  <si>
    <t>INV-FEES-1216-1300</t>
  </si>
  <si>
    <t>65 Overall Avenue, Casey ACT</t>
  </si>
  <si>
    <t>INV-FEES-843-1287</t>
  </si>
  <si>
    <t>5 Kestrel Close, Chelsea Heights VIC - endorsement</t>
  </si>
  <si>
    <t>INV-FEES-1176-1311</t>
  </si>
  <si>
    <t>54 Livingstone Avenue, Pymble NSW</t>
  </si>
  <si>
    <t>INV-FEES-1026-1099</t>
  </si>
  <si>
    <t>19 Kamilaroo Avenue, Lake Munmorah NSW</t>
  </si>
  <si>
    <t>INV-FEES-1230-1314</t>
  </si>
  <si>
    <t>17 Thuroong Place, Cranebrook NSW</t>
  </si>
  <si>
    <t>INV-FEES-1225-1309</t>
  </si>
  <si>
    <t>50 Overall Avenue, Casey ACT</t>
  </si>
  <si>
    <t>INV-FEES-686-753</t>
  </si>
  <si>
    <t>32 Esdale Street, Blackburn VIC</t>
  </si>
  <si>
    <t>INV-FEES-971-1043</t>
  </si>
  <si>
    <t>2/170 Main Road, Toukley NSW</t>
  </si>
  <si>
    <t>INV-FEES-1056-1137</t>
  </si>
  <si>
    <t>24B Kincumber Crescent, Davistown NSW</t>
  </si>
  <si>
    <t>INV-FEES-1241-1328</t>
  </si>
  <si>
    <t>126 Cranbourne-Frankston Road, Langwarrin VIC</t>
  </si>
  <si>
    <t>INV-FEES-1052-1132</t>
  </si>
  <si>
    <t>14A Wymeera Circuit, Wyee Point NSW</t>
  </si>
  <si>
    <t>INV-FEES-1196-1281</t>
  </si>
  <si>
    <t>5/52 Holden Street, Gosford NSW</t>
  </si>
  <si>
    <t>INV-FEES-610-1342</t>
  </si>
  <si>
    <t>24 Torrens Terrace, Sandhurst VIC - endorsement</t>
  </si>
  <si>
    <t>INV-FEES-1244-1331</t>
  </si>
  <si>
    <t>3 Andrew Street, Seaford VIC</t>
  </si>
  <si>
    <t>INV-FEES-1247-1334</t>
  </si>
  <si>
    <t>9 Peel Street, Glenbrook NSW</t>
  </si>
  <si>
    <t>INV-FEES-1249-1337</t>
  </si>
  <si>
    <t>11 Shellbourne Place, Cranebrook NSW</t>
  </si>
  <si>
    <t>INV-FEES-1074-1155</t>
  </si>
  <si>
    <t>11 Kalakau Avenue, Forresters Beach NSW</t>
  </si>
  <si>
    <t>INV-FEES-1123-1225</t>
  </si>
  <si>
    <t>53 Barega Close, Buff Point NSW</t>
  </si>
  <si>
    <t>INV-FEES-1065-1143</t>
  </si>
  <si>
    <t>1/16 O'Donnell Street, North Bondi NSW</t>
  </si>
  <si>
    <t>INV-FEES-1266-1351</t>
  </si>
  <si>
    <t>107 Kirkwood Avenue, Seaford VIC</t>
  </si>
  <si>
    <t>INV-FEES-1169-1255</t>
  </si>
  <si>
    <t>43 Henry Parry Drive, East Gosford NSW</t>
  </si>
  <si>
    <t>INV-FEES-1206-1327</t>
  </si>
  <si>
    <t>32 Glenvista Road, Pakenham VIC</t>
  </si>
  <si>
    <t>INV-FEES-1276-1362</t>
  </si>
  <si>
    <t>22 Clifton Street, Aberfeldie VIC</t>
  </si>
  <si>
    <t>INV-FEES-1265-1365</t>
  </si>
  <si>
    <t>16 Hannah Street, Beecroft NSW</t>
  </si>
  <si>
    <t>INV-FEES-1264-1366</t>
  </si>
  <si>
    <t>27/2 East Crescent Street, McMahons Point NSW</t>
  </si>
  <si>
    <t>INV-FEES-1278-1364</t>
  </si>
  <si>
    <t>14 Mead Street, Banksia NSW</t>
  </si>
  <si>
    <t>INV-FEES-1281-1370</t>
  </si>
  <si>
    <t>19 Ulana Avenue, Halekulani NSW</t>
  </si>
  <si>
    <t>INV-FEES-1280-1369</t>
  </si>
  <si>
    <t>13/34 Gosse Street, Kingston ACT</t>
  </si>
  <si>
    <t>INV-FEES-1245-1332</t>
  </si>
  <si>
    <t>59a Lloyd Street, Strathmore VIC</t>
  </si>
  <si>
    <t>INV-FEES-1173-1258</t>
  </si>
  <si>
    <t>511/2-6 Brodie Spark Drive, Wolli Creek NSW, Australia</t>
  </si>
  <si>
    <t>INV-FEES-1291-1378</t>
  </si>
  <si>
    <t>1/25 Broadway, Bonbeach VIC</t>
  </si>
  <si>
    <t>INV-FEES-1232-1315</t>
  </si>
  <si>
    <t>4/155 Queen Victoria Street, Bexley NSW</t>
  </si>
  <si>
    <t>INV-FEES-1128-1205</t>
  </si>
  <si>
    <t>227b/1 Colombo Street, Mitcham VIC</t>
  </si>
  <si>
    <t>INV-FEES-1117-1374</t>
  </si>
  <si>
    <t>16 Brothers Street, Dundas Valley NSW</t>
  </si>
  <si>
    <t>INV-FEES-1171-1256</t>
  </si>
  <si>
    <t>8 Corkwood Road, Woongarrah NSW</t>
  </si>
  <si>
    <t>INV-FEES-1286-1373</t>
  </si>
  <si>
    <t>27 Twelfth Street, Warragamba NSW</t>
  </si>
  <si>
    <t>INV-FEES-1285-1372</t>
  </si>
  <si>
    <t>1232 Mulgoa Road, Mulgoa NSW</t>
  </si>
  <si>
    <t>INV-FEES-1268-1354</t>
  </si>
  <si>
    <t>25 Hillcrest Road, Mirrabooka NSW</t>
  </si>
  <si>
    <t>INV-FEES-538-1262</t>
  </si>
  <si>
    <t>8-10 Brodie Spark Drive, Wolli Creek NSW - endorsement</t>
  </si>
  <si>
    <t>INV-FEES-1240-1326</t>
  </si>
  <si>
    <t>29 Barbara Street, Vermont VIC</t>
  </si>
  <si>
    <t>INV-FEES-1187-1272</t>
  </si>
  <si>
    <t>7/5 Centennial Ave, Long Jetty NSW</t>
  </si>
  <si>
    <t>INV-FEES-1004-1082</t>
  </si>
  <si>
    <t>51 Arlington Street, Gorokan NSW</t>
  </si>
  <si>
    <t>INV-FEES-1307-1392</t>
  </si>
  <si>
    <t>9 Miljanovic Street, Forde ACT</t>
  </si>
  <si>
    <t>INV-FEES-454-1357</t>
  </si>
  <si>
    <t>14/111 Homer Street, Earlwood NSW</t>
  </si>
  <si>
    <t>INV-FEES-1215-1299</t>
  </si>
  <si>
    <t>34 Asca Drive, Green Point NSW</t>
  </si>
  <si>
    <t>INV-FEES-1329-1411</t>
  </si>
  <si>
    <t>14/5 Thurston Street, Penrith NSW</t>
  </si>
  <si>
    <t>INV-FEES-1263-1350</t>
  </si>
  <si>
    <t>44A Bogan Road, Booker Bay NSW</t>
  </si>
  <si>
    <t>INV-FEES-1287-1408</t>
  </si>
  <si>
    <t>2502/16 Hannah Street, Beecroft NSW</t>
  </si>
  <si>
    <t>INV-FEES-1321-1407</t>
  </si>
  <si>
    <t>10 Normanby Chase, Sandhurst VIC</t>
  </si>
  <si>
    <t>INV-FEES-1312-1397</t>
  </si>
  <si>
    <t>2 Coonanga Avenue, Budgewoi NSW</t>
  </si>
  <si>
    <t>INV-FEES-1062-1144</t>
  </si>
  <si>
    <t>12 Baker Gardens, Ainslie ACT</t>
  </si>
  <si>
    <t>INV-FEES-1309-1394</t>
  </si>
  <si>
    <t>82/46 Kings Canyon Street, Harrison ACT</t>
  </si>
  <si>
    <t>INV-FEES-1288-1376</t>
  </si>
  <si>
    <t>96 South Road, Brighton VIC</t>
  </si>
  <si>
    <t>INV-FEES-1256-134</t>
  </si>
  <si>
    <t>17 Mault Place, Monash ACT</t>
  </si>
  <si>
    <t>INV-FEES-1262-1349</t>
  </si>
  <si>
    <t>17 Robert Street, Wyoming NSW</t>
  </si>
  <si>
    <t>INV-FEES-1336-1420</t>
  </si>
  <si>
    <t>5/52 Cameron Street, Doonside NSW</t>
  </si>
  <si>
    <t>INV-FEES-1338-1422</t>
  </si>
  <si>
    <t>39 Richter Close, Fadden ACT</t>
  </si>
  <si>
    <t>INV-FEES-1166-1250</t>
  </si>
  <si>
    <t>143/80 John Whiteway Drive, Gosford NSW</t>
  </si>
  <si>
    <t>INV-FEES-1297-1384</t>
  </si>
  <si>
    <t>929 The Entrance Road, Forresters Beach NSW</t>
  </si>
  <si>
    <t>INV-FEES-1342-1426</t>
  </si>
  <si>
    <t>2 John Monash Drive, Skye VIC</t>
  </si>
  <si>
    <t>INV-FEES-1294-1379</t>
  </si>
  <si>
    <t>91 Stanley Street, Wyongah NSW</t>
  </si>
  <si>
    <t>INV-FEES-1349-1431</t>
  </si>
  <si>
    <t>3/148 Nepean Highway, Aspendale VIC</t>
  </si>
  <si>
    <t>INV-FEES-1324-1410</t>
  </si>
  <si>
    <t>5 Penny Place, Ourimbah NSW</t>
  </si>
  <si>
    <t>INV-FEES-1328-1439</t>
  </si>
  <si>
    <t>8 Larbert Avenue, Wahroonga NSW</t>
  </si>
  <si>
    <t>INV-FEES-745-810</t>
  </si>
  <si>
    <t>1A Linlithgow Street, Mitcham VIC</t>
  </si>
  <si>
    <t>INV-FEES-1334-1418</t>
  </si>
  <si>
    <t>3 Tucker Blvd, Carrum Downs VIC</t>
  </si>
  <si>
    <t>INV-FEES-1333-1417</t>
  </si>
  <si>
    <t>15 Barnett Ave, Carrum Downs VIC</t>
  </si>
  <si>
    <t>INV-FEES-1360-1444</t>
  </si>
  <si>
    <t>19/17 Wimmera Street, Harrison ACT</t>
  </si>
  <si>
    <t>INV-FEES-1361-1445</t>
  </si>
  <si>
    <t>27 Coningham Street, Gowrie ACT</t>
  </si>
  <si>
    <t>INV-FEES-1203-1289</t>
  </si>
  <si>
    <t>65 Robin Crescent, Woy Woy NSW</t>
  </si>
  <si>
    <t>INV-FEES-1369-1453</t>
  </si>
  <si>
    <t>66 Koomooloo Crescent, Shalvey NSW</t>
  </si>
  <si>
    <t>INV-FEES-1372-1455</t>
  </si>
  <si>
    <t>1/14 Melaleuca Drive, Carrum VIC</t>
  </si>
  <si>
    <t>INV-FEES-1373-1456</t>
  </si>
  <si>
    <t>8/50 Barry St, Seaford VIC</t>
  </si>
  <si>
    <t>INV-FEES-820-1352</t>
  </si>
  <si>
    <t>3/75 Birriga Road, Bellevue Hill NSW</t>
  </si>
  <si>
    <t>INV-FEES-1235-1387</t>
  </si>
  <si>
    <t>9 Coogee Avenue, The Entrance North NSW</t>
  </si>
  <si>
    <t>INV-FEES-1370-1464</t>
  </si>
  <si>
    <t>24 Kiogle Street, Wahroonga NSW</t>
  </si>
  <si>
    <t>INV-FEES-1385-1469</t>
  </si>
  <si>
    <t>45 Sandarra Blvd, Sandhurst VIC</t>
  </si>
  <si>
    <t>INV-FEES-1384-1468</t>
  </si>
  <si>
    <t>166/90 Bonar Street, Wolli Creek NSW</t>
  </si>
  <si>
    <t>INV-FEES-1332-1415</t>
  </si>
  <si>
    <t>122 Old Gosford Road, Wamberal NSW</t>
  </si>
  <si>
    <t>INV-FEES-1282-1371</t>
  </si>
  <si>
    <t>49 Earl Street, Randwick NSW</t>
  </si>
  <si>
    <t>INV-FEES-1392-1477</t>
  </si>
  <si>
    <t>29 Beauty Point Crescent, Leonay NSW</t>
  </si>
  <si>
    <t>INV-FEES-1391-1475</t>
  </si>
  <si>
    <t>9 Ippia Place, Palmerston ACT</t>
  </si>
  <si>
    <t>INV-FEES-1313-1416</t>
  </si>
  <si>
    <t>9 Ourringo Street, Budgewoi NSW</t>
  </si>
  <si>
    <t>INV-FEES-1394-1479</t>
  </si>
  <si>
    <t>57 Leonay Parade, Leonay NSW</t>
  </si>
  <si>
    <t>INV-FEES-1407-1494</t>
  </si>
  <si>
    <t>19 Kevin Street, Evatt ACT</t>
  </si>
  <si>
    <t>INV-FEES-1221-1304</t>
  </si>
  <si>
    <t>17/185 King Street, Mascot NSW</t>
  </si>
  <si>
    <t>INV-FEES-1335-1419</t>
  </si>
  <si>
    <t>31 Noorong Avenue, Forresters Beach NSW</t>
  </si>
  <si>
    <t>INV-FEES-1196-1443</t>
  </si>
  <si>
    <t>INV-FEES-1255-1344</t>
  </si>
  <si>
    <t>60 Harold White Avenue, Coombs ACT</t>
  </si>
  <si>
    <t>INV-FEES-818-1504</t>
  </si>
  <si>
    <t>27 Clarke St, Vaucluse NSW</t>
  </si>
  <si>
    <t>INV-FEES-1323-1438</t>
  </si>
  <si>
    <t>23/39 Cook Road, Centennial Park NSW</t>
  </si>
  <si>
    <t>INV-FEES-1322-1511</t>
  </si>
  <si>
    <t>35 Arthur Street, Mittagong NSW</t>
  </si>
  <si>
    <t>INV-FEES-1419-1512</t>
  </si>
  <si>
    <t>24a Mittagong Road, Bowral NSW</t>
  </si>
  <si>
    <t>INV-FEES-1325-1510</t>
  </si>
  <si>
    <t>69 Broughton Street, Moss Vale NSW</t>
  </si>
  <si>
    <t>INV-FEES-1273-1359</t>
  </si>
  <si>
    <t>3 Margaret Street, Karabar NSW</t>
  </si>
  <si>
    <t>INV-FEES-1440-1529</t>
  </si>
  <si>
    <t>181 Bowral Street, Bowral NSW</t>
  </si>
  <si>
    <t>INV-FEES-1395-1487</t>
  </si>
  <si>
    <t>7B Wood Place, Chifley ACT</t>
  </si>
  <si>
    <t>INV-FEES-1442-1530</t>
  </si>
  <si>
    <t>2/44 Shackel Avenue, Clovelly NSW</t>
  </si>
  <si>
    <t>INV-FEES-1443-1534</t>
  </si>
  <si>
    <t>209/72 McLachlan Avenue, Darlinghurst NSW</t>
  </si>
  <si>
    <t>INV-FEES-1300-1385</t>
  </si>
  <si>
    <t>14 Holly Avenue, Narara NSW</t>
  </si>
  <si>
    <t>INV-FEES-1340-1424</t>
  </si>
  <si>
    <t>6 Portland Street, Dover Heights NSW</t>
  </si>
  <si>
    <t>INV-FEES-1444-1539</t>
  </si>
  <si>
    <t>25 Bott Crescent, Casey ACT</t>
  </si>
  <si>
    <t>INV-FEES-788-1540</t>
  </si>
  <si>
    <t>4/67 Torrens Street, Canberra ACT</t>
  </si>
  <si>
    <t>INV-FEES-1447-1542</t>
  </si>
  <si>
    <t>28 Cudgewa Lane, Harrison ACT</t>
  </si>
  <si>
    <t>INV-FEES-1427-1520</t>
  </si>
  <si>
    <t>3 Allnutt Crescent, Forde ACT</t>
  </si>
  <si>
    <t>INV-FEES-1438-1528</t>
  </si>
  <si>
    <t>30A Lochiel Avenue, Edithvale VIC</t>
  </si>
  <si>
    <t>INV-FEES-1450-1544</t>
  </si>
  <si>
    <t>16 Carron Street, Page ACT</t>
  </si>
  <si>
    <t>INV-FEES-1310-1395</t>
  </si>
  <si>
    <t>48a Menindee Avenue, Blue Haven NSW</t>
  </si>
  <si>
    <t>INV-FEES-1452-1545</t>
  </si>
  <si>
    <t>36 Mountain View Drive, Woongarrah NSW</t>
  </si>
  <si>
    <t>INV-FEES-1387-1472</t>
  </si>
  <si>
    <t>5109/34 Wellington Place, Bondi NSW</t>
  </si>
  <si>
    <t>INV-FEES-1082-1162</t>
  </si>
  <si>
    <t>11 Jacaranda Avenue, Glenning Valley NSW</t>
  </si>
  <si>
    <t>INV-FEES-1374-1458</t>
  </si>
  <si>
    <t>7/20 Hampden Road, Lakemba NSW</t>
  </si>
  <si>
    <t>INV-FEES-1379-1463</t>
  </si>
  <si>
    <t>421 Liverpool Road, Strathfield NSW</t>
  </si>
  <si>
    <t>INV-FEES-1317-1428</t>
  </si>
  <si>
    <t>2/4 Del Mar Drive, Copacabana NSW</t>
  </si>
  <si>
    <t>INV-FEES-1458-1550</t>
  </si>
  <si>
    <t>1/18 Monomeeth Street, Bexley NSW</t>
  </si>
  <si>
    <t>INV-FEES-1454-1552</t>
  </si>
  <si>
    <t>47 Balmoral Drive, Gorokan NSW</t>
  </si>
  <si>
    <t>INV-FEES-1459-1551</t>
  </si>
  <si>
    <t>266 The Entrance Road, Erina NSW</t>
  </si>
  <si>
    <t>INV-FEES-1446-1541</t>
  </si>
  <si>
    <t>11 Verco Street, Hackett ACT</t>
  </si>
  <si>
    <t>INV-FEES-1223-1405</t>
  </si>
  <si>
    <t>8 James McFarlane Wynd, Skye VIC - endorsement</t>
  </si>
  <si>
    <t>INV-FEES-1308-1393</t>
  </si>
  <si>
    <t>37 Goodhope Street, Paddington NSW</t>
  </si>
  <si>
    <t>INV-FEES-1331-1414</t>
  </si>
  <si>
    <t>86 Harrow Road, Bexley NSW</t>
  </si>
  <si>
    <t>INV-FEES-767-828</t>
  </si>
  <si>
    <t>6/11 Diamond Bay Road, Vaucluse NSW</t>
  </si>
  <si>
    <t>INV-FEES-1058-1563</t>
  </si>
  <si>
    <t>10 Glenmore Ridge Drive, Glenmore Park NSW</t>
  </si>
  <si>
    <t>INV-FEES-1470-1564</t>
  </si>
  <si>
    <t>78 Herron Crescent, Latham ACT</t>
  </si>
  <si>
    <t>INV-FEES-692-769</t>
  </si>
  <si>
    <t>47 Derby Street, Vaucluse NSW 2030</t>
  </si>
  <si>
    <t>INV-FEES-1396-1480</t>
  </si>
  <si>
    <t>53 Werrina Parade, Blue Bay NSW</t>
  </si>
  <si>
    <t>INV-FEES-1480-1573</t>
  </si>
  <si>
    <t>48 Nabilla Avenue, Seaford VIC</t>
  </si>
  <si>
    <t>INV-FEES-1175-1260</t>
  </si>
  <si>
    <t>20 Del Rio Drive, Copacabana NSW</t>
  </si>
  <si>
    <t>INV-FEES-1363-1447</t>
  </si>
  <si>
    <t>55 Gilgandra Road, North Bondi NSW</t>
  </si>
  <si>
    <t>INV-FEES-1451-1548</t>
  </si>
  <si>
    <t>1/30 Marine Parade, The Entrance NSW</t>
  </si>
  <si>
    <t>INV-FEES-1485-1576</t>
  </si>
  <si>
    <t>32 Pier One Drive, Patterson Lakes VIC</t>
  </si>
  <si>
    <t>INV-FEES-1489-1581</t>
  </si>
  <si>
    <t>1/91 Ogradys Road, Carrum Downs VIC</t>
  </si>
  <si>
    <t>INV-FEES-1493-1584</t>
  </si>
  <si>
    <t>4/12 Adina Street, Carlingford NSW</t>
  </si>
  <si>
    <t>INV-FEES-1496-1588</t>
  </si>
  <si>
    <t>51 Daramoolen Street, Ngunnawal ACT</t>
  </si>
  <si>
    <t>INV-FEES-1220-1536</t>
  </si>
  <si>
    <t>59 Cambridge St, Umina Beach NSW</t>
  </si>
  <si>
    <t>INV-FEES-1477-1580</t>
  </si>
  <si>
    <t>37 Doris Turner Street, Forde ACT</t>
  </si>
  <si>
    <t>INV-FEES-1075-1156</t>
  </si>
  <si>
    <t>27 Packham Street, Box Hill North VIC</t>
  </si>
  <si>
    <t>INV-FEES-1236-1321</t>
  </si>
  <si>
    <t>9/231 Dorking Road, Box Hill North VIC</t>
  </si>
  <si>
    <t>INV-FEES-1494-1587</t>
  </si>
  <si>
    <t>502/9 Birdwood Avenue, Lane Cove NSW</t>
  </si>
  <si>
    <t>INV-FEES-1460-1554</t>
  </si>
  <si>
    <t>9 Lady Kendall Drive, Blue Haven NSW</t>
  </si>
  <si>
    <t>INV-FEES-1490-1586</t>
  </si>
  <si>
    <t>5 Duff Street, Turramurra NSW</t>
  </si>
  <si>
    <t>INV-FEES-1521-1617</t>
  </si>
  <si>
    <t>22 McHenry Road, Cranebrook NSW</t>
  </si>
  <si>
    <t>INV-FEES-1538-1633</t>
  </si>
  <si>
    <t>41 Sorrento Rd, Empire Bay NSW</t>
  </si>
  <si>
    <t>INV-FEES-1239-1325</t>
  </si>
  <si>
    <t>20/10 Albert Street, Ourimbah NSW</t>
  </si>
  <si>
    <t>INV-FEES-906-978</t>
  </si>
  <si>
    <t>1/6 Freeman Street, Conder ACT</t>
  </si>
  <si>
    <t>INV-FEES-1503-1598</t>
  </si>
  <si>
    <t>49 Fernhill Avenue, Hamlyn Terrace NSW</t>
  </si>
  <si>
    <t>INV-FEES-1505-1600</t>
  </si>
  <si>
    <t>55 Delatite Way, Skye VIC</t>
  </si>
  <si>
    <t>INV-FEES-1508-1603</t>
  </si>
  <si>
    <t>7 Starchenko Court, Carrum Downs VIC</t>
  </si>
  <si>
    <t>INV-FEES-1510-1604</t>
  </si>
  <si>
    <t>26 Manchester Drive, Skye VIC</t>
  </si>
  <si>
    <t>INV-FEES-1423-1515</t>
  </si>
  <si>
    <t>11 Taylor Rd, Lisarow NSW</t>
  </si>
  <si>
    <t>INV-FEES-1429-1521</t>
  </si>
  <si>
    <t>308/74-76 Roslyn Gardens, Rushcutters Bay NSW</t>
  </si>
  <si>
    <t>INV-FEES-1543-1639</t>
  </si>
  <si>
    <t>7 Lexton Drive, Langwarrin VIC</t>
  </si>
  <si>
    <t>INV-FEES-1495-1589</t>
  </si>
  <si>
    <t>60 Sherwood Place, Royalla NSW</t>
  </si>
  <si>
    <t>INV-FEES-1305-1402</t>
  </si>
  <si>
    <t>6 Donview Court, Croydon VIC</t>
  </si>
  <si>
    <t>INV-FEES-1371-1454</t>
  </si>
  <si>
    <t>12 Peacock Street, Burwood VIC</t>
  </si>
  <si>
    <t>INV-FEES-1537-1632</t>
  </si>
  <si>
    <t>1/279 O'Sullivan Road, Bellevue Hill NSW</t>
  </si>
  <si>
    <t>INV-FEES-1545-1641</t>
  </si>
  <si>
    <t>7 Chantilly Avenue, Avondale Heights VIC</t>
  </si>
  <si>
    <t>INV-FEES-1511-1606</t>
  </si>
  <si>
    <t>31 Fairley Crescent, Theodore ACT</t>
  </si>
  <si>
    <t>INV-FEES-1457-1549</t>
  </si>
  <si>
    <t>3/111 Springvale Road, Nunawading VIC</t>
  </si>
  <si>
    <t>INV-FEES-1551-1645</t>
  </si>
  <si>
    <t>5/6 Billyard Avenue, Elizabeth Bay NSW</t>
  </si>
  <si>
    <t>INV-FEES-1253-1476</t>
  </si>
  <si>
    <t>74A Rickard Road, Warrimoo NSW</t>
  </si>
  <si>
    <t>INV-FEES-1552-1648</t>
  </si>
  <si>
    <t>205 Obriens Road, Bayles VIC</t>
  </si>
  <si>
    <t>INV-FEES-1553-1649</t>
  </si>
  <si>
    <t>14 Silver Way, Koo Wee Rup VIC</t>
  </si>
  <si>
    <t>INV-FEES-1515-1610</t>
  </si>
  <si>
    <t>6 Bunce Place, Werrington County NSW</t>
  </si>
  <si>
    <t>INV-FEES-1411-1498</t>
  </si>
  <si>
    <t>1/26 Ena Street, Terrigal NSW</t>
  </si>
  <si>
    <t>INV-FEES-1560-1654</t>
  </si>
  <si>
    <t>21 Lindsay Crescent, South Penrith NSW</t>
  </si>
  <si>
    <t>INV-FEES-1565-1660</t>
  </si>
  <si>
    <t>85 Maple St, Seaford VIC</t>
  </si>
  <si>
    <t>INV-FEES-1566-1661</t>
  </si>
  <si>
    <t>109 Keverstone Circuit, Isabella Plains ACT</t>
  </si>
  <si>
    <t>INV-FEES-1572-1667</t>
  </si>
  <si>
    <t>44 Tanbark Circuit, Werrington Downs NSW</t>
  </si>
  <si>
    <t>INV-FEES-1179-1263</t>
  </si>
  <si>
    <t>4/20-22 Carlisle Street, Rose Bay NSW</t>
  </si>
  <si>
    <t>INV-FEES-1481-1574</t>
  </si>
  <si>
    <t>26 Beaufort Road, Terrigal NSW</t>
  </si>
  <si>
    <t>INV-FEES-1577-1673</t>
  </si>
  <si>
    <t>24 Melaleuca Drive, Carrum VIC</t>
  </si>
  <si>
    <t>INV-FEES-1368-1457</t>
  </si>
  <si>
    <t>1/12 Squirrel Street, Woy Woy NSW</t>
  </si>
  <si>
    <t>INV-FEES-1585-1678</t>
  </si>
  <si>
    <t>2 Bushy Park Place, Carrum Downs VIC</t>
  </si>
  <si>
    <t>INV-FEES-1570-1665</t>
  </si>
  <si>
    <t>4 Primrose Place, Woy Woy NSW</t>
  </si>
  <si>
    <t>INV-FEES-1586-1679</t>
  </si>
  <si>
    <t>8 Mulga Place, Carrum Downs VIC</t>
  </si>
  <si>
    <t>INV-FEES-1597-1688</t>
  </si>
  <si>
    <t>112 Quakers Road, Marayong NSW</t>
  </si>
  <si>
    <t>INV-FEES-1598-1689</t>
  </si>
  <si>
    <t>27 Hyslop Crescent, Casey ACT</t>
  </si>
  <si>
    <t>INV-FEES-1599-1690</t>
  </si>
  <si>
    <t>8/464 Station Street, Bonbeach VIC</t>
  </si>
  <si>
    <t>INV-FEES-1600-1691</t>
  </si>
  <si>
    <t>3 Louis Loder Street, Theodore ACT</t>
  </si>
  <si>
    <t>INV-FEES-1252-1340</t>
  </si>
  <si>
    <t>50 Barrenjoey Road, Ettalong Beach NSW</t>
  </si>
  <si>
    <t>INV-FEES-1601-1692</t>
  </si>
  <si>
    <t>2 Seaton Avenue, Wahroonga NSW</t>
  </si>
  <si>
    <t>INV-FEES-1311-1413</t>
  </si>
  <si>
    <t>95 Aloha Drive, Chittaway Bay NSW</t>
  </si>
  <si>
    <t>INV-FEES-1519-1615</t>
  </si>
  <si>
    <t>11 Wilkie-King Avenue, Saratoga NSW</t>
  </si>
  <si>
    <t>INV-FEES-1602-1693</t>
  </si>
  <si>
    <t>11/17 Wylde Street, Potts Point NSW</t>
  </si>
  <si>
    <t>INV-FEES-1518-1614</t>
  </si>
  <si>
    <t>1103/20 Brodie Spark Drive, Wolli Creek NSW</t>
  </si>
  <si>
    <t>INV-FEES-1517-1613</t>
  </si>
  <si>
    <t>501/1 Queens Avenue, Hawthorn VIC</t>
  </si>
  <si>
    <t>INV-FEES-1486-1578</t>
  </si>
  <si>
    <t>66 Kalua Drive, Chittaway Bay NSW</t>
  </si>
  <si>
    <t>INV-FEES-1473-1567</t>
  </si>
  <si>
    <t>3/46 Warren Road, Mordialloc VIC</t>
  </si>
  <si>
    <t>INV-FEES-1611-1700</t>
  </si>
  <si>
    <t>21 Beasley Street, Torrens ACT</t>
  </si>
  <si>
    <t>INV-FEES-1618-1706</t>
  </si>
  <si>
    <t>33 Highview Avenue, San Remo NSW</t>
  </si>
  <si>
    <t>INV-FEES-1620-1709</t>
  </si>
  <si>
    <t>54 Wandewoi Avenue, San Remo NSW</t>
  </si>
  <si>
    <t>INV-FEES-1531-1628</t>
  </si>
  <si>
    <t>9/24 Spencer Street, Rose Bay NSW</t>
  </si>
  <si>
    <t>INV-FEES-1541-1636</t>
  </si>
  <si>
    <t>40 Boos Road, Forresters Beach NSW</t>
  </si>
  <si>
    <t>INV-FEES-1575-1671</t>
  </si>
  <si>
    <t>30 Northview Drive, Bateau Bay NSW</t>
  </si>
  <si>
    <t>INV-FEES-1559-1655</t>
  </si>
  <si>
    <t>6 Papa Way, Officer VIC</t>
  </si>
  <si>
    <t>INV-FEES-1614-1702</t>
  </si>
  <si>
    <t>38 First Street, Warragamba NSW</t>
  </si>
  <si>
    <t>INV-FEES-1626-1715</t>
  </si>
  <si>
    <t>64 Brumbys Rd, Carrum Downs VIC</t>
  </si>
  <si>
    <t>INV-FEES-1635-1724</t>
  </si>
  <si>
    <t>14 Guillemot Street, Cranebrook NSW</t>
  </si>
  <si>
    <t>INV-FEES-1637-1726</t>
  </si>
  <si>
    <t>3 Ti-Tree Grove, Seaford VIC</t>
  </si>
  <si>
    <t>INV-FEES-1638-1727</t>
  </si>
  <si>
    <t>18/2 Sanoma Drive, Skye VIC</t>
  </si>
  <si>
    <t>INV-FEES-1642-1731</t>
  </si>
  <si>
    <t>5 Great Thorne Street, Edgecliff NSW</t>
  </si>
  <si>
    <t>INV-FEES-1646-1737</t>
  </si>
  <si>
    <t>18b Park Street, Mordialloc VIC</t>
  </si>
  <si>
    <t>INV-FEES-1421-1513</t>
  </si>
  <si>
    <t>40 The Corso, Gorokan NSW</t>
  </si>
  <si>
    <t>INV-FEES-1587-1680</t>
  </si>
  <si>
    <t>25 Benwerrin Road, Wamberal NSW</t>
  </si>
  <si>
    <t>INV-FEES-1651-1741</t>
  </si>
  <si>
    <t>209/72 Chandos Street, St Leonards NSW</t>
  </si>
  <si>
    <t>INV-FEES-1652-1743</t>
  </si>
  <si>
    <t>19 Denman Street, Turramurra NSW</t>
  </si>
  <si>
    <t>INV-FEES-1640-1730</t>
  </si>
  <si>
    <t>51/80 Cook Road, Centennial Park NSW</t>
  </si>
  <si>
    <t>INV-FEES-1653-1744</t>
  </si>
  <si>
    <t>28 Cobran Road, Cheltenham NSW</t>
  </si>
  <si>
    <t>INV-FEES-1654-1745</t>
  </si>
  <si>
    <t>22 Cherry Blossom Crescent, Hamlyn Terrace NSW</t>
  </si>
  <si>
    <t>INV-FEES-1655-1746</t>
  </si>
  <si>
    <t>6 Panaview Crescent, North Rocks NSW</t>
  </si>
  <si>
    <t>INV-FEES-1656-1747</t>
  </si>
  <si>
    <t>9 Audine Avenue, Epping NSW</t>
  </si>
  <si>
    <t>INV-FEES-1667-1761</t>
  </si>
  <si>
    <t>699b George Street, South Windsor NSW</t>
  </si>
  <si>
    <t>INV-FEES-1669-1759</t>
  </si>
  <si>
    <t>25 Earnshaw Drive, Carrum Downs VIC</t>
  </si>
  <si>
    <t>INV-FEES-1420-1509</t>
  </si>
  <si>
    <t>40 Glenayr Avenue, North Bondi NSW</t>
  </si>
  <si>
    <t>INV-FEES-1530-1625</t>
  </si>
  <si>
    <t>97 Roper Road, Blue Haven NSW</t>
  </si>
  <si>
    <t>INV-FEES-1665-1758</t>
  </si>
  <si>
    <t>38/30 Blackall Street, Barton ACT</t>
  </si>
  <si>
    <t>INV-FEES-1664-1757</t>
  </si>
  <si>
    <t>66 Pearcedale Road, Pearcedale VIC</t>
  </si>
  <si>
    <t>INV-FEES-1661-1754</t>
  </si>
  <si>
    <t>32 Gipps Road, Greystanes NSW</t>
  </si>
  <si>
    <t>INV-FEES-1627-1716</t>
  </si>
  <si>
    <t>INV-FEES-1658-1749</t>
  </si>
  <si>
    <t>16 Trevone Street, Padstow NSW</t>
  </si>
  <si>
    <t>INV-FEES-1657-1748</t>
  </si>
  <si>
    <t>7/20 Hampden Rd, Lakemba NSW</t>
  </si>
  <si>
    <t>INV-FEES-1531-1750</t>
  </si>
  <si>
    <t>9/24 Spencer Street, Rose Bay NSW - endorsement</t>
  </si>
  <si>
    <t>INV-FEES-1539-1634</t>
  </si>
  <si>
    <t>8 Monique Drive, Langwarrin VIC</t>
  </si>
  <si>
    <t>INV-FEES-1453-1546</t>
  </si>
  <si>
    <t>8 Devas Court, Carrum Downs VIC</t>
  </si>
  <si>
    <t>INV-FEES-1650-1751</t>
  </si>
  <si>
    <t>59 Berry Avenue, Edithvale VIC</t>
  </si>
  <si>
    <t>INV-FEES-1674-1767</t>
  </si>
  <si>
    <t>2/20 Dominion Circuit, Forrest ACT</t>
  </si>
  <si>
    <t>INV-FEES-1610-1699</t>
  </si>
  <si>
    <t>16 Boongala Avenue, Empire Bay NSW</t>
  </si>
  <si>
    <t>INV-FEES-1523-1619</t>
  </si>
  <si>
    <t>81 Roslyn Street, Burwood VIC</t>
  </si>
  <si>
    <t>INV-FEES-1631-1720</t>
  </si>
  <si>
    <t>50 Westbrook Parade, Gorokan NSW</t>
  </si>
  <si>
    <t>INV-FEES-1683-1774</t>
  </si>
  <si>
    <t>29 Athelstan Road, Camberwell VIC</t>
  </si>
  <si>
    <t>INV-FEES-1613-1733</t>
  </si>
  <si>
    <t>206 Steyne Road, Saratoga NSW</t>
  </si>
  <si>
    <t>INV-FEES-1621-1710</t>
  </si>
  <si>
    <t>1/8 Kendra Place, Keysborough VIC</t>
  </si>
  <si>
    <t>INV-FEES-1689-1780</t>
  </si>
  <si>
    <t>35 Cansdale Street, Blacktown NSW</t>
  </si>
  <si>
    <t>INV-FEES-1692-1784</t>
  </si>
  <si>
    <t>7/24 Honiton Avenue East, Carlingford NSW</t>
  </si>
  <si>
    <t>INV-FEES-1694-1786</t>
  </si>
  <si>
    <t>233/50 McLachlan Avenue, Darlinghurst NSW</t>
  </si>
  <si>
    <t>INV-FEES-1347-1437</t>
  </si>
  <si>
    <t>14 Mary Street, Officer VIC</t>
  </si>
  <si>
    <t>INV-FEES-1042-1120</t>
  </si>
  <si>
    <t>48 Butmaroo Street, Bungendore NSW</t>
  </si>
  <si>
    <t>INV-FEES-1625-1714</t>
  </si>
  <si>
    <t>43 The Corso, Saratoga NSW</t>
  </si>
  <si>
    <t>INV-FEES-1707-1799</t>
  </si>
  <si>
    <t>11 Pardalote Avenue, Carrum Downs VIC</t>
  </si>
  <si>
    <t>INV-FEES-1699-1791</t>
  </si>
  <si>
    <t>7/38 Hadley St, Seaford VIC</t>
  </si>
  <si>
    <t>INV-FEES-1705-1795</t>
  </si>
  <si>
    <t>72 Malua Circuit, Sandhurst VIC</t>
  </si>
  <si>
    <t>INV-FEES-1476-1570</t>
  </si>
  <si>
    <t>3 Waterworth Street, Dunlop ACT</t>
  </si>
  <si>
    <t>INV-FEES-1472-1568</t>
  </si>
  <si>
    <t>48 Osborne Avenue, Umina Beach NSW</t>
  </si>
  <si>
    <t>INV-FEES-1472-1781</t>
  </si>
  <si>
    <t>48 Osborne Avenue, Umina Beach NSW- endorsement</t>
  </si>
  <si>
    <t>INV-FEES-1636-1725</t>
  </si>
  <si>
    <t>901/15 Brodie Spark Drive, Wolli Creek NSW</t>
  </si>
  <si>
    <t>INV-FEES-1612-1701</t>
  </si>
  <si>
    <t>191 River Road, Leonay NSW</t>
  </si>
  <si>
    <t>INV-FEES-1720-1811</t>
  </si>
  <si>
    <t>8 Kensei Place, Sandhurst VIC</t>
  </si>
  <si>
    <t>INV-FEES-1728-1820</t>
  </si>
  <si>
    <t>8 Dewar Place, Evatt ACT</t>
  </si>
  <si>
    <t>INV-FEES-1670-1762</t>
  </si>
  <si>
    <t>28 Birrell Street, Bondi Junction NSW</t>
  </si>
  <si>
    <t>INV-FEES-1730-1822</t>
  </si>
  <si>
    <t>16/2 Station Road, Auburn NSW</t>
  </si>
  <si>
    <t>INV-FEES-706-1813</t>
  </si>
  <si>
    <t>2/14 Newington Parade, Chelsea VIC - endorsement</t>
  </si>
  <si>
    <t>INV-FEES-1764-1856</t>
  </si>
  <si>
    <t>5 Turakina Avenue, Edithvale VIC</t>
  </si>
  <si>
    <t>INV-FEES-1742-1832</t>
  </si>
  <si>
    <t>11A Culgoa Avenue, Eastwood NSW</t>
  </si>
  <si>
    <t>INV-FEES-1731-1823</t>
  </si>
  <si>
    <t>1/66 Sherwood Avenue, Chelsea VIC</t>
  </si>
  <si>
    <t>INV-FEES-1743-1834</t>
  </si>
  <si>
    <t>5A Dunmore Avenue, Carlingford NSW</t>
  </si>
  <si>
    <t>INV-FEES-1352-1433</t>
  </si>
  <si>
    <t>401/5-9 Studley Park Road, Kew VIC</t>
  </si>
  <si>
    <t>INV-FEES-1403-1488</t>
  </si>
  <si>
    <t>243 Avoca Drive, Kincumber NSW</t>
  </si>
  <si>
    <t>INV-FEES-1746-1839</t>
  </si>
  <si>
    <t>95 Bluehills Boulevard, Pakenham VIC</t>
  </si>
  <si>
    <t>INV-FEES-1749-1840</t>
  </si>
  <si>
    <t>6/50 Green Island Avenue, Mount Martha VIC</t>
  </si>
  <si>
    <t>INV-FEES-1750-1841</t>
  </si>
  <si>
    <t>61 Orchard Road, Beecroft NSW</t>
  </si>
  <si>
    <t>INV-FEES-1756-1848</t>
  </si>
  <si>
    <t>33 Marinique Drive, Aspendale Gardens VIC</t>
  </si>
  <si>
    <t>INV-FEES-1759-1850</t>
  </si>
  <si>
    <t>7/529 New Canterbury Road, Dulwich Hill NSW</t>
  </si>
  <si>
    <t>INV-FEES-1679-1771</t>
  </si>
  <si>
    <t>51 Sandalwood Drive, Pakenham VIC</t>
  </si>
  <si>
    <t>INV-FEES-1522-1618</t>
  </si>
  <si>
    <t>25 Yimbala Street, Killarney Vale NSW</t>
  </si>
  <si>
    <t>INV-FEES-1696-1788</t>
  </si>
  <si>
    <t>7 Paraka Close, Umina Beach NSW</t>
  </si>
  <si>
    <t>INV-FEES-1766-1857</t>
  </si>
  <si>
    <t>47 Jacaranda Road, Caringbah South NSW</t>
  </si>
  <si>
    <t>INV-FEES-1767-1858</t>
  </si>
  <si>
    <t>24a Merville Street, Concord West NSW</t>
  </si>
  <si>
    <t>INV-FEES-1732-1824</t>
  </si>
  <si>
    <t>12 Sunhill Crescent, Erina NSW</t>
  </si>
  <si>
    <t>INV-FEES-1628-1717</t>
  </si>
  <si>
    <t>13 Nari Avenue, Point Clare NSW</t>
  </si>
  <si>
    <t>INV-FEES-1757-1847</t>
  </si>
  <si>
    <t>78 Ringwood Lane, Exeter NSW</t>
  </si>
  <si>
    <t>INV-FEES-1751-1842</t>
  </si>
  <si>
    <t>19 Emily Circuit, Bowral NSW</t>
  </si>
  <si>
    <t>INV-FEES-1734-1826</t>
  </si>
  <si>
    <t>133 Merrigang Street, Bowral NSW</t>
  </si>
  <si>
    <t>INV-FEES-1780-1869</t>
  </si>
  <si>
    <t>47 De Graaff Street, Holder ACT</t>
  </si>
  <si>
    <t>INV-FEES-1791-1881</t>
  </si>
  <si>
    <t>4A Ellerslie Road, Bexley NSW</t>
  </si>
  <si>
    <t>INV-FEES-1772-1871</t>
  </si>
  <si>
    <t>2/165 Power Road, Doveton VIC</t>
  </si>
  <si>
    <t>INV-FEES-1641-1732</t>
  </si>
  <si>
    <t>12 New Street, Ashfield NSW</t>
  </si>
  <si>
    <t>INV-FEES-1777-1867</t>
  </si>
  <si>
    <t>3/169 Gertrude St, Gosford NSW</t>
  </si>
  <si>
    <t>INV-FEES-1708-1800</t>
  </si>
  <si>
    <t>89 Birdwood Drive, Blue Haven NSW</t>
  </si>
  <si>
    <t>INV-FEES-1783-1872</t>
  </si>
  <si>
    <t>31 Waverley Street, Randwick NSW</t>
  </si>
  <si>
    <t>INV-FEES-1788-1878</t>
  </si>
  <si>
    <t>32 Golden Way, Skye VIC</t>
  </si>
  <si>
    <t>INV-FEES-1782-1873</t>
  </si>
  <si>
    <t>7/137 Ahern Road, Pakenham VIC</t>
  </si>
  <si>
    <t>INV-FEES-1784-1874</t>
  </si>
  <si>
    <t>12/16 Discovery Street, Red Hill ACT</t>
  </si>
  <si>
    <t>INV-FEES-1463-1557</t>
  </si>
  <si>
    <t>29 Darley Road, Bardwell Park NSW</t>
  </si>
  <si>
    <t>INV-FEES-1798-1885</t>
  </si>
  <si>
    <t>37 Szer Way, Carrum Downs VIC</t>
  </si>
  <si>
    <t>INV-FEES-1765-1855</t>
  </si>
  <si>
    <t>4 The Rampart, Umina Beach NSW</t>
  </si>
  <si>
    <t>INV-FEES-1768-1859</t>
  </si>
  <si>
    <t>2/41 Francis Street, Bondi Beach NSW</t>
  </si>
  <si>
    <t>INV-FEES-1516-1611</t>
  </si>
  <si>
    <t>79A Bayview Avenue, Earlwood NSW</t>
  </si>
  <si>
    <t>INV-FEES-1482-1575</t>
  </si>
  <si>
    <t>25 Olive Grove, Lilydale VIC</t>
  </si>
  <si>
    <t>INV-FEES-924-995</t>
  </si>
  <si>
    <t>2/31 Mt Dandenong Rd, Ringwood East VIC</t>
  </si>
  <si>
    <t>INV-FEES-1344-1833</t>
  </si>
  <si>
    <t>82/40 George Street, Leichhardt NSW</t>
  </si>
  <si>
    <t>INV-FEES-1529-1624</t>
  </si>
  <si>
    <t>7/9 Queens Avenue, Rushcutters Bay NSW</t>
  </si>
  <si>
    <t>INV-FEES-1252-1798</t>
  </si>
  <si>
    <t>50 Barrenjoey Road, Ettalong Beach NSW - endorsement</t>
  </si>
  <si>
    <t>INV-FEES-1806-1895</t>
  </si>
  <si>
    <t>297 Woolooware Road, Burraneer NSW</t>
  </si>
  <si>
    <t>INV-FEES-1425-1517</t>
  </si>
  <si>
    <t>14 Mountain Ash Way, Umina Beach NSW</t>
  </si>
  <si>
    <t>INV-FEES-1811-1898</t>
  </si>
  <si>
    <t>48 McKellar Boulevard, Blue Haven NSW</t>
  </si>
  <si>
    <t>INV-FEES-1633-1721</t>
  </si>
  <si>
    <t>6 Teak Place, Jerrabomberra NSW</t>
  </si>
  <si>
    <t>INV-FEES-1839-1925</t>
  </si>
  <si>
    <t>9 Murchison Close, Blue Haven NSW</t>
  </si>
  <si>
    <t>INV-FEES-1386-1508</t>
  </si>
  <si>
    <t>742 The Entrance Road, Wamberal NSW</t>
  </si>
  <si>
    <t>INV-FEES-1834-1922</t>
  </si>
  <si>
    <t>1 Aaron Place, Silverdale NSW</t>
  </si>
  <si>
    <t>INV-FEES-1826-1913</t>
  </si>
  <si>
    <t>37 Barry Street, Cambridge Park NSW</t>
  </si>
  <si>
    <t>INV-FEES-1802-1888</t>
  </si>
  <si>
    <t>16/21 Battye Street, Bruce ACT</t>
  </si>
  <si>
    <t>INV-FEES-1786-1877</t>
  </si>
  <si>
    <t>100 Bradleys Road, North Avoca NSW</t>
  </si>
  <si>
    <t>INV-FEES-1854-1942</t>
  </si>
  <si>
    <t>15 Reynard Place, Cranbourne East VIC</t>
  </si>
  <si>
    <t>INV-FEES-1513-1607</t>
  </si>
  <si>
    <t>12 Cascade Street, Paddington NSW</t>
  </si>
  <si>
    <t>INV-FEES-1528-1623</t>
  </si>
  <si>
    <t>23 Brooks Hill Lane, Wamberal NSW</t>
  </si>
  <si>
    <t>INV-FEES-1593-1685</t>
  </si>
  <si>
    <t>1/6 Ghersi Avenue, Wamberal NSW</t>
  </si>
  <si>
    <t>INV-FEES-1866-1963</t>
  </si>
  <si>
    <t>54A Glenola Road, Chelsea VIC</t>
  </si>
  <si>
    <t>INV-FEES-1868-1962</t>
  </si>
  <si>
    <t>8 Middleton Avenue, Cranebrook NSW</t>
  </si>
  <si>
    <t>INV-FEES-1872-1968</t>
  </si>
  <si>
    <t>8 Nelmes Road, Blue Haven NSW</t>
  </si>
  <si>
    <t>INV-FEES-1873-1969</t>
  </si>
  <si>
    <t>101 Emu Drive, San Remo NSW</t>
  </si>
  <si>
    <t>INV-FEES-1773-1863</t>
  </si>
  <si>
    <t>20 Taggart Terrace, Coombs ACT</t>
  </si>
  <si>
    <t>INV-FEES-1706-1797</t>
  </si>
  <si>
    <t>15a/21 Beissel Street, Belconnen ACT</t>
  </si>
  <si>
    <t>INV-FEES-1814-1901</t>
  </si>
  <si>
    <t>31 Mueller Street, Yarralumla ACT</t>
  </si>
  <si>
    <t>INV-FEES-1858-1951</t>
  </si>
  <si>
    <t>10 Field Street, Pakenham VIC</t>
  </si>
  <si>
    <t>INV-FEES-1846-1933</t>
  </si>
  <si>
    <t>31/41 Lawrenson Circuit, Jacka ACT</t>
  </si>
  <si>
    <t>INV-FEES-1874-1970</t>
  </si>
  <si>
    <t>13/7 Stokes Street, Lane Cove North NSW</t>
  </si>
  <si>
    <t>INV-FEES-1677-1770</t>
  </si>
  <si>
    <t>187 Storey Street, Maroubra NSW</t>
  </si>
  <si>
    <t>INV-FEES-1570-1928</t>
  </si>
  <si>
    <t>4 Primrose Place, Woy Woy NSW- Endorsement</t>
  </si>
  <si>
    <t>INV-FEES-1713-1957</t>
  </si>
  <si>
    <t>92a Military Road, Dover Heights NSW</t>
  </si>
  <si>
    <t>INV-FEES-1688-1779</t>
  </si>
  <si>
    <t>1/6 Colmer Street, Bruce ACT</t>
  </si>
  <si>
    <t>INV-FEES-1818-1905</t>
  </si>
  <si>
    <t>192/142 Anketell Street, Greenway ACT</t>
  </si>
  <si>
    <t>INV-FEES-1816-1903</t>
  </si>
  <si>
    <t>49 McCusker Drive, Bungendore NSW - endorsement</t>
  </si>
  <si>
    <t>INV-FEES-1697-1789</t>
  </si>
  <si>
    <t>36 Edrington Park Drive, Berwick VIC</t>
  </si>
  <si>
    <t>INV-FEES-1616-1705</t>
  </si>
  <si>
    <t>71 Bridge Street, Lane Cove NSW</t>
  </si>
  <si>
    <t>INV-FEES-1880-1978</t>
  </si>
  <si>
    <t>14 Bentwing Parade, Murrays Beach NSW</t>
  </si>
  <si>
    <t>INV-FEES-1678-1772</t>
  </si>
  <si>
    <t>5/36 Wilson St, Cheltenham VIC</t>
  </si>
  <si>
    <t>INV-FEES-1687-1778</t>
  </si>
  <si>
    <t>36 Fenton Court, Keysborough VIC</t>
  </si>
  <si>
    <t>INV-FEES-1883-1980</t>
  </si>
  <si>
    <t>51 Tuggerawong Road, Wyongah NSW</t>
  </si>
  <si>
    <t>INV-FEES-1891-1986</t>
  </si>
  <si>
    <t>704/240 Bunda Street, Canberra ACT</t>
  </si>
  <si>
    <t>INV-FEES-1889-1985</t>
  </si>
  <si>
    <t>2/22 Second Avenue, Chelsea Heights VIC</t>
  </si>
  <si>
    <t>INV-FEES-1771-1861</t>
  </si>
  <si>
    <t>71 Grandview Street, Shelly Beach NSW</t>
  </si>
  <si>
    <t>INV-FEES-867-1976</t>
  </si>
  <si>
    <t>4 Valerie Court, Seaford VIC - endorsement</t>
  </si>
  <si>
    <t>INV-FEES-1815-1902</t>
  </si>
  <si>
    <t>12-243a Old South Head Rd, Bondi Junction NSW</t>
  </si>
  <si>
    <t>INV-FEES-1957-2058</t>
  </si>
  <si>
    <t>31 Malua Circuit, Sandhurst VIC</t>
  </si>
  <si>
    <t>INV-FEES-1955-2056</t>
  </si>
  <si>
    <t>6/500 Glenferrie Road, Hawthorn VIC</t>
  </si>
  <si>
    <t>INV-FEES-1948-2046</t>
  </si>
  <si>
    <t>93 Hedderwick Street, Essendon VIC</t>
  </si>
  <si>
    <t>INV-FEES-1877-1975</t>
  </si>
  <si>
    <t>25 Bruxner Close, Gowrie ACT</t>
  </si>
  <si>
    <t>INV-FEES-1558-1653</t>
  </si>
  <si>
    <t>9 Baynton Street, Norah Head NSW</t>
  </si>
  <si>
    <t>INV-FEES-1933-2031</t>
  </si>
  <si>
    <t>72 Lochiel Avenue, Edithvale VIC</t>
  </si>
  <si>
    <t>INV-FEES-1578-1674</t>
  </si>
  <si>
    <t>29 Larapinta Street, Gwandalan NSW</t>
  </si>
  <si>
    <t>INV-FEES-1833-1919</t>
  </si>
  <si>
    <t>601/13 Bayswater Road, Potts Point NSW</t>
  </si>
  <si>
    <t>INV-FEES-1923-2022</t>
  </si>
  <si>
    <t>220 Sandhurst Boulevard, Sandhurst VIC</t>
  </si>
  <si>
    <t>INV-FEES-1920-2020</t>
  </si>
  <si>
    <t>2/79 Northcliffe Road, Edithvale VIC</t>
  </si>
  <si>
    <t>INV-FEES-1596-1687</t>
  </si>
  <si>
    <t>28 Princes Street, Bexley NSW</t>
  </si>
  <si>
    <t>INV-FEES-1916-2017</t>
  </si>
  <si>
    <t>37 Boomerang Street, Turramurra NSW</t>
  </si>
  <si>
    <t>INV-FEES-1913-2014</t>
  </si>
  <si>
    <t>96 Essex Street, Epping NSW</t>
  </si>
  <si>
    <t>INV-FEES-1912-2013</t>
  </si>
  <si>
    <t>5/14 Station Street, West Ryde NSW</t>
  </si>
  <si>
    <t>INV-FEES-1769-2012</t>
  </si>
  <si>
    <t>5 Briar Street, St. Ives NSW</t>
  </si>
  <si>
    <t>INV-FEES-1381-1466</t>
  </si>
  <si>
    <t>15 Earl Street, Shelly Beach NSW</t>
  </si>
  <si>
    <t>INV-FEES-1817-1904</t>
  </si>
  <si>
    <t>74 Petterd Street, Page ACT</t>
  </si>
  <si>
    <t>INV-FEES-1862-1958</t>
  </si>
  <si>
    <t>18 Walker Street, Moonee Ponds VIC</t>
  </si>
  <si>
    <t>INV-FEES-1716-1808</t>
  </si>
  <si>
    <t>1/2 Nelson Street, Bondi Junction NSW</t>
  </si>
  <si>
    <t>INV-FEES-1461-1553</t>
  </si>
  <si>
    <t>3/8 Benelong Crescent, Bellevue Hill NSW</t>
  </si>
  <si>
    <t>INV-FEES-1896-1991</t>
  </si>
  <si>
    <t>3/40a Broadway, Bonbeach VIC</t>
  </si>
  <si>
    <t>INV-FEES-1789-2010</t>
  </si>
  <si>
    <t>229 Wyee Road, Wyee NSW</t>
  </si>
  <si>
    <t>INV-FEES-1981-2080</t>
  </si>
  <si>
    <t>55 Balmoral Street, Blacktown NSW</t>
  </si>
  <si>
    <t>INV-FEES-1685-1775</t>
  </si>
  <si>
    <t>1300 Nepean Highway, Cheltenham VIC</t>
  </si>
  <si>
    <t>INV-FEES-1704-1796</t>
  </si>
  <si>
    <t>86 Majestic Boulevard, Cranbourne VIC</t>
  </si>
  <si>
    <t>INV-FEES-1895-1996</t>
  </si>
  <si>
    <t>830 Koo Wee Rup-Longwarry Road, Bayles VIC</t>
  </si>
  <si>
    <t>INV-FEES-1909-2007</t>
  </si>
  <si>
    <t>19 Kooloora Road, Noraville NSW</t>
  </si>
  <si>
    <t>INV-FEES-1972-2071</t>
  </si>
  <si>
    <t>11/19 Eastlake Parade, Kingston ACT</t>
  </si>
  <si>
    <t>INV-FEES-1790-1879</t>
  </si>
  <si>
    <t>3/165 Gertrude Street, Gosford NSW</t>
  </si>
  <si>
    <t>INV-FEES-1827-2048</t>
  </si>
  <si>
    <t>2/15 Sandpiper Place, Green Point NSW</t>
  </si>
  <si>
    <t>INV-FEES-1907-2065</t>
  </si>
  <si>
    <t>32 Roslyn Street, Lane Cove North NSW</t>
  </si>
  <si>
    <t>INV-FEES-1441-1532</t>
  </si>
  <si>
    <t>9 Foxtail Crescent, Woongarrah NSW</t>
  </si>
  <si>
    <t>INV-FEES-1800-1887</t>
  </si>
  <si>
    <t>1 Huelin Circuit, Flynn ACT</t>
  </si>
  <si>
    <t>INV-FEES-1795-2005</t>
  </si>
  <si>
    <t>312/35e Arncliffe Street, Wolli Creek NSW</t>
  </si>
  <si>
    <t>INV-FEES-1898-1994</t>
  </si>
  <si>
    <t>16 Wakool Crescent, Woongarrah NSW</t>
  </si>
  <si>
    <t>INV-FEES-1893-1995</t>
  </si>
  <si>
    <t>40 Malcolm Road, Langwarrin VIC</t>
  </si>
  <si>
    <t>INV-FEES-1918-2019</t>
  </si>
  <si>
    <t>137 Grosvenor Street, North Wahroonga NSW</t>
  </si>
  <si>
    <t>INV-FEES-1914-2015</t>
  </si>
  <si>
    <t>902/12 Ithaca Road, Elizabeth Bay NSW</t>
  </si>
  <si>
    <t>INV-FEES-1861-1954</t>
  </si>
  <si>
    <t>547 The Entrance Road, Bateau Bay NSW</t>
  </si>
  <si>
    <t>INV-FEES-1859-1955</t>
  </si>
  <si>
    <t>2/22 New McLean Street, Edgecliff NSW</t>
  </si>
  <si>
    <t>INV-FEES-1835-1923</t>
  </si>
  <si>
    <t>2/285-295 Bondi Road, Bondi Junction NSW</t>
  </si>
  <si>
    <t>INV-FEES-1943-2039</t>
  </si>
  <si>
    <t>37 Berry Avenue, Edithvale VIC</t>
  </si>
  <si>
    <t>INV-FEES-1897-1993</t>
  </si>
  <si>
    <t>9 Fergus Road, Karabar NSW</t>
  </si>
  <si>
    <t>INV-FEES-1680-1776</t>
  </si>
  <si>
    <t>7 Dashwood Close, Wamberal NSW</t>
  </si>
  <si>
    <t>INV-FEES-1926-2023</t>
  </si>
  <si>
    <t>2 Loxwood Avenue, Cambridge Park NSW</t>
  </si>
  <si>
    <t>INV-FEES-1881-1979</t>
  </si>
  <si>
    <t>46 Adelaide Street, Woollahra NSW</t>
  </si>
  <si>
    <t>INV-FEES-1911-2011</t>
  </si>
  <si>
    <t>1/21 Merle Street, Blackburn North VIC</t>
  </si>
  <si>
    <t>INV-FEES-1876-1973</t>
  </si>
  <si>
    <t>2 Victoria St, Queens Park NSW</t>
  </si>
  <si>
    <t>INV-FEES-1935-2032</t>
  </si>
  <si>
    <t>801/3 Rockdale Plaza Drive, Rockdale NSW</t>
  </si>
  <si>
    <t>INV-FEES-1860-1953</t>
  </si>
  <si>
    <t>153 Cook Road, Centennial Park NSW</t>
  </si>
  <si>
    <t>INV-FEES-1900-1998</t>
  </si>
  <si>
    <t>47b Jellicoe Street, Caringbah South NSW</t>
  </si>
  <si>
    <t>INV-FEES-1867-1961</t>
  </si>
  <si>
    <t>10/466 Wilson Street, Darlington NSW</t>
  </si>
  <si>
    <t>INV-FEES-1849-1937</t>
  </si>
  <si>
    <t>1 Ellalong Way, Woongarrah NSW</t>
  </si>
  <si>
    <t>INV-FEES-1713-2077</t>
  </si>
  <si>
    <t>INV-FEES-1850-1938</t>
  </si>
  <si>
    <t>1 Piper Drive, Hamlyn Terrace NSW</t>
  </si>
  <si>
    <t>INV-FEES-1919-2102</t>
  </si>
  <si>
    <t>36 Simpson Street, Bondi Beach NSW</t>
  </si>
  <si>
    <t>INV-FEES-1992-2101</t>
  </si>
  <si>
    <t>38 Beaumont Street, Rose Bay NSW</t>
  </si>
  <si>
    <t>INV-FEES-2002-2096</t>
  </si>
  <si>
    <t>14 Arlene Drive, Skye VIC</t>
  </si>
  <si>
    <t>INV-FEES-2011-2110</t>
  </si>
  <si>
    <t>16 Cutter Place, Bowral NSW</t>
  </si>
  <si>
    <t>INV-FEES-1899-1997</t>
  </si>
  <si>
    <t>5/15 Marlo Road, Cronulla NSW</t>
  </si>
  <si>
    <t>INV-FEES-1823-1921</t>
  </si>
  <si>
    <t>20/353a Old South Head Road, North Bondi NSW</t>
  </si>
  <si>
    <t>INV-FEES-1995-2092</t>
  </si>
  <si>
    <t>6/65 Finlayson Street, Lane Cove NSW</t>
  </si>
  <si>
    <t>INV-FEES-2025-2128</t>
  </si>
  <si>
    <t>8 Opal Close, South Penrith NSW</t>
  </si>
  <si>
    <t>INV-FEES-2027-2131</t>
  </si>
  <si>
    <t>6 William Street, Cambridge Park NSW</t>
  </si>
  <si>
    <t>INV-FEES-1980-2079</t>
  </si>
  <si>
    <t>1345 Nepean Highway, Cheltenham VIC</t>
  </si>
  <si>
    <t>INV-FEES-2008-2109</t>
  </si>
  <si>
    <t>208/35 Simmons Street, South Yarra VIC</t>
  </si>
  <si>
    <t>INV-FEES-1975-2074</t>
  </si>
  <si>
    <t>15 Angophora Street, Rivett ACT</t>
  </si>
  <si>
    <t>INV-FEES-413-2133</t>
  </si>
  <si>
    <t>1b Clairvaux Road, Vaucluse NSW - endorsement</t>
  </si>
  <si>
    <t>INV-FEES-2015-2114</t>
  </si>
  <si>
    <t>1 Meckiff Avenue, North Rocks NSW</t>
  </si>
  <si>
    <t>INV-FEES-2012-2111</t>
  </si>
  <si>
    <t>101 Central Road, Hampton Park VIC</t>
  </si>
  <si>
    <t>INV-FEES-1958-2059</t>
  </si>
  <si>
    <t>49 Oleander Parade, Caringbah South NSW</t>
  </si>
  <si>
    <t>INV-FEES-1956-2057</t>
  </si>
  <si>
    <t>64 Correys Avenue, Concord NSW</t>
  </si>
  <si>
    <t>INV-FEES-1954-2053</t>
  </si>
  <si>
    <t>1 Raeburn Avenue, Castlecrag NSW</t>
  </si>
  <si>
    <t>INV-FEES-1944-2040</t>
  </si>
  <si>
    <t>11 Riverview Street, Concord NSW</t>
  </si>
  <si>
    <t>INV-FEES-2033-2140</t>
  </si>
  <si>
    <t>6 Currawong Drive, Carrum Downs VIC</t>
  </si>
  <si>
    <t>INV-FEES-2020-2121</t>
  </si>
  <si>
    <t>50 Strathavan Drive, Berwick VIC</t>
  </si>
  <si>
    <t>INV-FEES-2034-2141</t>
  </si>
  <si>
    <t>14 Diamond Parade, Skye VIC</t>
  </si>
  <si>
    <t>INV-FEES-2000-2095</t>
  </si>
  <si>
    <t>480 The Entrance Road, Bateau Bay NSW</t>
  </si>
  <si>
    <t>INV-FEES-1528-2119</t>
  </si>
  <si>
    <t>23 Brooks Hill Lane, Wamberal NSW- Endorsement</t>
  </si>
  <si>
    <t>INV-FEES-2035-2143</t>
  </si>
  <si>
    <t>20/19 Condamine Street, Turner ACT</t>
  </si>
  <si>
    <t>INV-FEES-1615-1707</t>
  </si>
  <si>
    <t>5/111 Surrey Road, Blackburn VIC</t>
  </si>
  <si>
    <t>INV-FEES-2053-2159</t>
  </si>
  <si>
    <t>3/37 Swan Walk, Chelsea VIC</t>
  </si>
  <si>
    <t>INV-FEES-2051-2157</t>
  </si>
  <si>
    <t>11/127 Kinross Avenue, Edithvale VIC</t>
  </si>
  <si>
    <t>INV-FEES-841-2139</t>
  </si>
  <si>
    <t>112 Hastings Parade, North Bondi NSW</t>
  </si>
  <si>
    <t>INV-FEES-2049-2155</t>
  </si>
  <si>
    <t>19 Avondale Avenue, Chelsea VIC</t>
  </si>
  <si>
    <t>INV-FEES-2037-2145</t>
  </si>
  <si>
    <t>48/17 Wimmera Street, Harrison ACT</t>
  </si>
  <si>
    <t>INV-FEES-1828-1914</t>
  </si>
  <si>
    <t>74 Wilshire Street, Dickson ACT</t>
  </si>
  <si>
    <t>INV-FEES-2060-2166</t>
  </si>
  <si>
    <t>18/81 Gerard Lane, Cremorne NSW</t>
  </si>
  <si>
    <t>INV-FEES-2058-2165</t>
  </si>
  <si>
    <t>473 Liverpool Street, Darlinghurst NSW</t>
  </si>
  <si>
    <t>INV-FEES-1987-2087</t>
  </si>
  <si>
    <t>15 Marsden Crescent, Doncaster East VIC</t>
  </si>
  <si>
    <t>INV-FEES-2065-2172</t>
  </si>
  <si>
    <t>2/75 Berry Avenue, Edithvale VIC</t>
  </si>
  <si>
    <t>INV-FEES-2066-2173</t>
  </si>
  <si>
    <t>3 Archer Road, Garfield VIC</t>
  </si>
  <si>
    <t>INV-FEES-2026-2130</t>
  </si>
  <si>
    <t>74 Freelands Drive, Burnside Heights VIC</t>
  </si>
  <si>
    <t>INV-FEES-2057-2164</t>
  </si>
  <si>
    <t>69 Midson Road, Epping NSW</t>
  </si>
  <si>
    <t>INV-FEES-1978-2118</t>
  </si>
  <si>
    <t>595 Mowbray Road West, Lane Cove North NSW</t>
  </si>
  <si>
    <t>INV-FEES-2044-2151</t>
  </si>
  <si>
    <t>207 Nicholson Parade, Cronulla NSW</t>
  </si>
  <si>
    <t>INV-FEES-2048-2154</t>
  </si>
  <si>
    <t>30B Walker Street, Canada Bay NSW</t>
  </si>
  <si>
    <t>INV-FEES-2069-2176</t>
  </si>
  <si>
    <t>601/306 Oxford Street, Bondi Junction NSW</t>
  </si>
  <si>
    <t>INV-FEES-2070-2177</t>
  </si>
  <si>
    <t>23/20 Robin Drive, Carrum Downs VIC</t>
  </si>
  <si>
    <t>INV-FEES-2075-2182</t>
  </si>
  <si>
    <t>1/11 Immerset Drive, Chelsea Heights VIC</t>
  </si>
  <si>
    <t>INV-FEES-1976-2075</t>
  </si>
  <si>
    <t>29 Christie Road, Lisarow NSW</t>
  </si>
  <si>
    <t>INV-FEES-2091-2195</t>
  </si>
  <si>
    <t>28/124 Parramatta Rd, Camperdown NSW</t>
  </si>
  <si>
    <t>INV-FEES-2094-2199</t>
  </si>
  <si>
    <t>24 Henry Street, Leichhardt NSW</t>
  </si>
  <si>
    <t>INV-FEES-2087-2191</t>
  </si>
  <si>
    <t>75/140 Thynne Street, Bruce ACT</t>
  </si>
  <si>
    <t>INV-FEES-2089-2194</t>
  </si>
  <si>
    <t>34 Cardinal Avenue, Beecroft NSW</t>
  </si>
  <si>
    <t>INV-FEES-2092-2197</t>
  </si>
  <si>
    <t>18/223 Carlingford Road, Carlingford NSW</t>
  </si>
  <si>
    <t>INV-FEES-2093-2198</t>
  </si>
  <si>
    <t>28 Tatchell Street, Calwell ACT</t>
  </si>
  <si>
    <t>INV-FEES-2095-2200</t>
  </si>
  <si>
    <t>13 Mebbin Circuit, Woongarrah NSW</t>
  </si>
  <si>
    <t>INV-FEES-2096-2201</t>
  </si>
  <si>
    <t>189 Oxley Drive, Mittagong NSW</t>
  </si>
  <si>
    <t>INV-FEES-2097-2202</t>
  </si>
  <si>
    <t>56 Percival Street, Lilyfield NSW</t>
  </si>
  <si>
    <t>INV-FEES-1991-2089</t>
  </si>
  <si>
    <t>6 Gertrude Street, Wolli Creek NSW</t>
  </si>
  <si>
    <t>INV-FEES-1609-1697</t>
  </si>
  <si>
    <t>3 Mountain Ash Road, Hamlyn Terrace NSW</t>
  </si>
  <si>
    <t>INV-FEES-1709-1802</t>
  </si>
  <si>
    <t>17 Ethel Street, Vaucluse NSW</t>
  </si>
  <si>
    <t>INV-FEES-1908-2006</t>
  </si>
  <si>
    <t>1108/10 Gertrude Street, Wolli Creek NSW</t>
  </si>
  <si>
    <t>INV-FEES-1735-2209</t>
  </si>
  <si>
    <t>31 Thomas Street, Beaconsfield VIC</t>
  </si>
  <si>
    <t>INV-FEES-855-1992</t>
  </si>
  <si>
    <t>INV-FEES-2108-2214</t>
  </si>
  <si>
    <t>25/21 Hall Rd, Carrum Downs VIC</t>
  </si>
  <si>
    <t>INV-FEES-2109-2215</t>
  </si>
  <si>
    <t>5/196 North Road, Langwarrin VIC</t>
  </si>
  <si>
    <t>INV-FEES-2110-2216</t>
  </si>
  <si>
    <t>2/73 Sherwood Avenue, Chelsea VIC</t>
  </si>
  <si>
    <t>INV-FEES-1842-1930</t>
  </si>
  <si>
    <t>12 Old Farm Place, Ourimbah NSW</t>
  </si>
  <si>
    <t>INV-FEES-2115-2222</t>
  </si>
  <si>
    <t>13/1 Nepean Hwy, Seaford VIC</t>
  </si>
  <si>
    <t>INV-FEES-2117-2224</t>
  </si>
  <si>
    <t>46a Bayside Avenue, Edithvale VIC</t>
  </si>
  <si>
    <t>INV-FEES-2122-2230</t>
  </si>
  <si>
    <t>9 Cicala Court, Langwarrin VIC</t>
  </si>
  <si>
    <t>INV-FEES-2128-2238</t>
  </si>
  <si>
    <t>68/41 Clare Burton Crescent, Franklin ACT</t>
  </si>
  <si>
    <t>INV-FEES-1957-2246</t>
  </si>
  <si>
    <t>31 Malua Circuit, Sandhurst VIC - endorsement</t>
  </si>
  <si>
    <t>INV-FEES-1830-1916</t>
  </si>
  <si>
    <t>48 Lentara Road, Umina Beach NSW</t>
  </si>
  <si>
    <t>INV-FEES-1712-1804</t>
  </si>
  <si>
    <t>14 Rain Forest Road, Wyoming NSW</t>
  </si>
  <si>
    <t>INV-FEES-2113-2219</t>
  </si>
  <si>
    <t>6 Persimmon Way, Aintree VIC</t>
  </si>
  <si>
    <t>INV-FEES-2106-2213</t>
  </si>
  <si>
    <t>3 Lalor Court, Caroline Springs VIC</t>
  </si>
  <si>
    <t>INV-FEES-1547-1651</t>
  </si>
  <si>
    <t>INV-FEES-968-2257</t>
  </si>
  <si>
    <t>51 Fravent Street, Toukley NSW - endorsement</t>
  </si>
  <si>
    <t>INV-FEES-2107-2227</t>
  </si>
  <si>
    <t>4 Camlarni Close, Avondale Heights VIC</t>
  </si>
  <si>
    <t>INV-FEES-2181-2288</t>
  </si>
  <si>
    <t>2/151 Stella Street, Toowoon Bay NSW</t>
  </si>
  <si>
    <t>INV-FEES-2124-2231</t>
  </si>
  <si>
    <t>133 Cresthaven Avenue, Bateau Bay NSW</t>
  </si>
  <si>
    <t>INV-FEES-2073-2180</t>
  </si>
  <si>
    <t>12 Breadalbane Avenue, Cairnlea VIC</t>
  </si>
  <si>
    <t>INV-FEES-2191-2299</t>
  </si>
  <si>
    <t>406/20 Camberwell Road, Camberwell VIC</t>
  </si>
  <si>
    <t>INV-FEES-2176-2283</t>
  </si>
  <si>
    <t>20/19 Shirley Road, Wollstonecraft NSW</t>
  </si>
  <si>
    <t>INV-FEES-2119-2226</t>
  </si>
  <si>
    <t>45 Flakelar Crescent, Terrigal NSW</t>
  </si>
  <si>
    <t>INV-FEES-1917-2018</t>
  </si>
  <si>
    <t>6/4 Cadigal Place, Dover Heights NSW</t>
  </si>
  <si>
    <t>INV-FEES-2156-2264</t>
  </si>
  <si>
    <t>3/13 Onslow Street, Rose Bay NSW</t>
  </si>
  <si>
    <t>INV-FEES-2165-2271</t>
  </si>
  <si>
    <t>52 Rosella Circuit, Blue Haven NSW</t>
  </si>
  <si>
    <t>INV-FEES-2167-2274</t>
  </si>
  <si>
    <t>1b Hayward Court, Vermont VIC</t>
  </si>
  <si>
    <t>INV-FEES-2168-2275</t>
  </si>
  <si>
    <t>64 Bruce Street, Brighton-Le-Sands NSW</t>
  </si>
  <si>
    <t>INV-FEES-2175-2281</t>
  </si>
  <si>
    <t>36 Athelstan Road, Camberwell VIC</t>
  </si>
  <si>
    <t>INV-FEES-2178-2285</t>
  </si>
  <si>
    <t>15 Barker Avenue, San Remo NSW</t>
  </si>
  <si>
    <t>INV-FEES-2177-2284</t>
  </si>
  <si>
    <t>1/617 Springvale Road, Springvale South VIC</t>
  </si>
  <si>
    <t>INV-FEES-2174-2282</t>
  </si>
  <si>
    <t>33 Sinclair Street, Wollstonecraft NSW</t>
  </si>
  <si>
    <t>INV-FEES-2185-2292</t>
  </si>
  <si>
    <t>38 Maxwell Court, Langwarrin VIC</t>
  </si>
  <si>
    <t>INV-FEES-1865-1960</t>
  </si>
  <si>
    <t>3/73 Wattle Tree Road, Holgate NSW</t>
  </si>
  <si>
    <t>INV-FEES-2183-2290</t>
  </si>
  <si>
    <t>162 Killeaton Street, Saint Ives NSW</t>
  </si>
  <si>
    <t>INV-FEES-2179-2286</t>
  </si>
  <si>
    <t>68 Marshall Road, Airport West VIC</t>
  </si>
  <si>
    <t>INV-FEES-2100-2205</t>
  </si>
  <si>
    <t>20/29 Central Coast Highway, West Gosford NSW</t>
  </si>
  <si>
    <t>INV-FEES-2147-2254</t>
  </si>
  <si>
    <t>36 Gellibrand Street, Campbell ACT</t>
  </si>
  <si>
    <t>INV-FEES-2152-2260</t>
  </si>
  <si>
    <t>5 Hunt Place, Werrington County NSW</t>
  </si>
  <si>
    <t>INV-FEES-2216-2324</t>
  </si>
  <si>
    <t>9/47 McMillan Crescent, Griffith ACT</t>
  </si>
  <si>
    <t>INV-FEES-1233-2234</t>
  </si>
  <si>
    <t>43 Fitzhardinge Crescent, Evatt ACT</t>
  </si>
  <si>
    <t>INV-FEES-1233-2273</t>
  </si>
  <si>
    <t>43 Fitzhardinge Crescent, Evatt ACT - endorsement</t>
  </si>
  <si>
    <t>INV-FEES-2225-2335</t>
  </si>
  <si>
    <t>6 Hurwood Place, Nicholls ACT</t>
  </si>
  <si>
    <t>INV-FEES-2169-2276</t>
  </si>
  <si>
    <t>6 Patton Place, Banks ACT</t>
  </si>
  <si>
    <t>INV-FEES-2148-2255</t>
  </si>
  <si>
    <t>79 MacFarland Crescent, Pearce ACT</t>
  </si>
  <si>
    <t>INV-FEES-2061-2168</t>
  </si>
  <si>
    <t>35 Lakedge Avenue, Berkeley Vale NSW</t>
  </si>
  <si>
    <t>INV-FEES-1977-2076</t>
  </si>
  <si>
    <t>38a Greenvale Road, Green Point NSW</t>
  </si>
  <si>
    <t>INV-FEES-1934-2042</t>
  </si>
  <si>
    <t>6 Dawson Place, Turramurra NSW</t>
  </si>
  <si>
    <t>INV-FEES-2188-2296</t>
  </si>
  <si>
    <t>39 Chittaway Road, Chittaway Bay NSW</t>
  </si>
  <si>
    <t>INV-FEES-2226-2336</t>
  </si>
  <si>
    <t>15 Willonga Street, Strathmore VIC</t>
  </si>
  <si>
    <t>INV-FEES-2233-2343</t>
  </si>
  <si>
    <t>2/10b Downs Road, Seaford VIC</t>
  </si>
  <si>
    <t>INV-FEES-1527-1622</t>
  </si>
  <si>
    <t>10 Jacana Close, Tumbi Umbi NSW</t>
  </si>
  <si>
    <t>INV-FEES-2196-2305</t>
  </si>
  <si>
    <t>22 Lakeview Road, Morisset Park NSW</t>
  </si>
  <si>
    <t>INV-FEES-1984-2083</t>
  </si>
  <si>
    <t>3 Pearl Close, Lake Munmorah NSW</t>
  </si>
  <si>
    <t>INV-FEES-2238-2349</t>
  </si>
  <si>
    <t>49 Melrose Avenue, Sylvania NSW</t>
  </si>
  <si>
    <t>INV-FEES-2239-2350</t>
  </si>
  <si>
    <t>2/10 Valda Street, Bexley NSW</t>
  </si>
  <si>
    <t>INV-FEES-2205-2325</t>
  </si>
  <si>
    <t>22/77 Newman-Morris Circuit, Oxley ACT</t>
  </si>
  <si>
    <t>INV-FEES-2190-2300</t>
  </si>
  <si>
    <t>6/184 Longueville Road, Lane Cove NSW</t>
  </si>
  <si>
    <t>INV-FEES-2236-2346</t>
  </si>
  <si>
    <t>INV-FEES-2234-2344</t>
  </si>
  <si>
    <t>INV-FEES-2253-2365</t>
  </si>
  <si>
    <t>6 Bawden St, Carrum Downs VIC</t>
  </si>
  <si>
    <t>INV-FEES-2249-2359</t>
  </si>
  <si>
    <t>12 Wild Cherry Avenue, Pakenham VIC</t>
  </si>
  <si>
    <t>INV-FEES-2072-2179</t>
  </si>
  <si>
    <t>11 Narracan Close, Caroline Springs VIC</t>
  </si>
  <si>
    <t>INV-FEES-2241-2352</t>
  </si>
  <si>
    <t>6/601 Nepean Hwy, Bonbeach VIC</t>
  </si>
  <si>
    <t>INV-FEES-2151-2259</t>
  </si>
  <si>
    <t>15 Wattlepark Street, Caroline Springs VIC</t>
  </si>
  <si>
    <t>INV-FEES-2245-2356</t>
  </si>
  <si>
    <t>5/55 McClelland Drive, Skye VIC</t>
  </si>
  <si>
    <t>INV-FEES-2261-2373</t>
  </si>
  <si>
    <t>61 Birdwood Drive, Blue Haven NSW</t>
  </si>
  <si>
    <t>INV-FEES-2262-2374</t>
  </si>
  <si>
    <t>3/106 Curlewis Street, Bondi Beach NSW</t>
  </si>
  <si>
    <t>INV-FEES-1967-2066</t>
  </si>
  <si>
    <t>8 Cheel Street, Oakleigh East VIC</t>
  </si>
  <si>
    <t>INV-FEES-1952-2055</t>
  </si>
  <si>
    <t>2b Picadilly Street, Oakleigh South VIC</t>
  </si>
  <si>
    <t>INV-FEES-2255-2367</t>
  </si>
  <si>
    <t>58 Liamena Avenue, San Remo NSW</t>
  </si>
  <si>
    <t>INV-FEES-1189-2380</t>
  </si>
  <si>
    <t>8 Yoorala Road, Yarrawonga Park NSW</t>
  </si>
  <si>
    <t>INV-FEES-1606-1742</t>
  </si>
  <si>
    <t>2/45 Cleek Avenue, Oakleigh South VIC</t>
  </si>
  <si>
    <t>INV-FEES-2270-2382</t>
  </si>
  <si>
    <t>401/1 Missenden Road, Camperdown NSW</t>
  </si>
  <si>
    <t>INV-FEES-2154-2262</t>
  </si>
  <si>
    <t>11/25b Roscoe Street, Bondi Beach NSW</t>
  </si>
  <si>
    <t>INV-FEES-2297-2405</t>
  </si>
  <si>
    <t>1 Brigantine Court, Patterson Lakes VIC</t>
  </si>
  <si>
    <t>INV-FEES-2276-2387</t>
  </si>
  <si>
    <t>33B Mirral Road, Caringbah South NSW</t>
  </si>
  <si>
    <t>INV-FEES-2281-2391</t>
  </si>
  <si>
    <t>19 Spence Terrace, Sandhurst VIC</t>
  </si>
  <si>
    <t>INV-FEES-2284-2393</t>
  </si>
  <si>
    <t>198 Jabanungga Avenue, Ngunnawal ACT</t>
  </si>
  <si>
    <t>INV-FEES-2230-2341</t>
  </si>
  <si>
    <t>106 Goodwin Street, Lyneham ACT</t>
  </si>
  <si>
    <t>INV-FEES-2007-2107</t>
  </si>
  <si>
    <t>1/2 Amaroo Court, Box Hill North VIC</t>
  </si>
  <si>
    <t>INV-FEES-2267-2396</t>
  </si>
  <si>
    <t>57 Yarralumla Drive, Langwarrin VIC</t>
  </si>
  <si>
    <t>INV-FEES-2232-2348</t>
  </si>
  <si>
    <t>206 Belgrave Esplanade, Sylvania Waters NSW</t>
  </si>
  <si>
    <t>INV-FEES-2120-2228</t>
  </si>
  <si>
    <t>4/48 Broken Bay Road, Ettalong Beach NSW</t>
  </si>
  <si>
    <t>INV-FEES-2010-2125</t>
  </si>
  <si>
    <t>9 Mirrabooka Road, Mirrabooka NSW</t>
  </si>
  <si>
    <t>INV-FEES-2294-2398</t>
  </si>
  <si>
    <t>3 Wembley Circuit, Pakenham VIC</t>
  </si>
  <si>
    <t>INV-FEES-2301-2407</t>
  </si>
  <si>
    <t>27 Casuarina Road, Gymea Bay NSW</t>
  </si>
  <si>
    <t>INV-FEES-2302-2408</t>
  </si>
  <si>
    <t>8a Nepean Highway, Aspendale VIC</t>
  </si>
  <si>
    <t>INV-FEES-2306-2413</t>
  </si>
  <si>
    <t>1/12 Glenbrook Avenue, Bonbeach VIC</t>
  </si>
  <si>
    <t>INV-FEES-1563-1658</t>
  </si>
  <si>
    <t>50 Platypus Road, Berkeley Vale NSW</t>
  </si>
  <si>
    <t>INV-FEES-2206-2312</t>
  </si>
  <si>
    <t>18 Nyngan Street, Quakers Hill NSW</t>
  </si>
  <si>
    <t>INV-FEES-2308-2415</t>
  </si>
  <si>
    <t>158 Gannons Road, Caringbah South NSW</t>
  </si>
  <si>
    <t>INV-FEES-2310-2416</t>
  </si>
  <si>
    <t>1 Mcilveen Place, Oxley ACT</t>
  </si>
  <si>
    <t>INV-FEES-2316-2422</t>
  </si>
  <si>
    <t>50 Everly Circuit, Pakenham VIC</t>
  </si>
  <si>
    <t>INV-FEES-2318-2424</t>
  </si>
  <si>
    <t>912/480 Riversdale Road, Hawthorn East VIC</t>
  </si>
  <si>
    <t>INV-FEES-2321-2426</t>
  </si>
  <si>
    <t>15/14 Henry Street, Penrith NSW</t>
  </si>
  <si>
    <t>INV-FEES-2320-2425</t>
  </si>
  <si>
    <t>16/7 Cyan Crescent, Officer VIC</t>
  </si>
  <si>
    <t>INV-FEES-2076-2183</t>
  </si>
  <si>
    <t>91 Barnard Circuit, Florey ACT</t>
  </si>
  <si>
    <t>INV-FEES-2265-2378</t>
  </si>
  <si>
    <t>6 Swan St, Kanwal NSW</t>
  </si>
  <si>
    <t>INV-FEES-2333-2440</t>
  </si>
  <si>
    <t>118/81 Riversdale Road, Hawthorn VIC</t>
  </si>
  <si>
    <t>INV-FEES-2336-2443</t>
  </si>
  <si>
    <t>4 Mauve Street, Pakenham VIC</t>
  </si>
  <si>
    <t>INV-FEES-2345-2449</t>
  </si>
  <si>
    <t>127/72 Wentworth Avenue, Kingston ACT</t>
  </si>
  <si>
    <t>INV-FEES-2300-2417</t>
  </si>
  <si>
    <t>11 Stockmans Circuit, Pakenham VIC</t>
  </si>
  <si>
    <t>INV-FEES-2077-2184</t>
  </si>
  <si>
    <t>13/15 Koolang Road, Green Point NSW</t>
  </si>
  <si>
    <t>INV-FEES-2207-2313</t>
  </si>
  <si>
    <t>68 Bourke Road, Ettalong Beach NSW</t>
  </si>
  <si>
    <t>INV-FEES-2341-2446</t>
  </si>
  <si>
    <t>500 The Entrance Road, Bateau Bay NSW</t>
  </si>
  <si>
    <t>INV-FEES-2322-2428</t>
  </si>
  <si>
    <t>10/80 Bent Street, Neutral Bay NSW</t>
  </si>
  <si>
    <t>NV-FEES-2364-2475</t>
  </si>
  <si>
    <t>5 Kalang Court, Patterson Lakes VIC</t>
  </si>
  <si>
    <t>INV-FEES-2366-2477</t>
  </si>
  <si>
    <t>28A Osborn Road, Normanhurst NSW</t>
  </si>
  <si>
    <t>INV-FEES-2090-2196</t>
  </si>
  <si>
    <t>3 Village Road, Saratoga NSW</t>
  </si>
  <si>
    <t>INV-FEES-2368-2479</t>
  </si>
  <si>
    <t>6/103 Cathedral Street, Woolloomooloo NSW</t>
  </si>
  <si>
    <t>INV-FEES-2369-2480</t>
  </si>
  <si>
    <t>3005/91 Liverpool Street, Sydney NSW</t>
  </si>
  <si>
    <t>INV-FEES-2317-2423</t>
  </si>
  <si>
    <t>42 Spowers Circuit, Holder ACT</t>
  </si>
  <si>
    <t>INV-FEES-1694-2487</t>
  </si>
  <si>
    <t>233/50 McLachlan Avenue, Darlinghurst NSW - endorsement</t>
  </si>
  <si>
    <t>INV-FEES-2372-2483</t>
  </si>
  <si>
    <t>22 Bon Accord Avenue, Bondi Junction NSW</t>
  </si>
  <si>
    <t>INV-FEES-2373-2484</t>
  </si>
  <si>
    <t>31 Page Avenue, North Wahroonga NSW</t>
  </si>
  <si>
    <t>INV-FEES-2378-2490</t>
  </si>
  <si>
    <t>5 Leeds Place, Turramurra NSW</t>
  </si>
  <si>
    <t>INV-FEES-2305-2410</t>
  </si>
  <si>
    <t>22 Dorothy Avenue, Woy Woy NSW</t>
  </si>
  <si>
    <t>INV-FEES-2029-2136</t>
  </si>
  <si>
    <t>16 Morley Avenue, Bateau Bay NSW</t>
  </si>
  <si>
    <t>INV-FEES-2367-2478</t>
  </si>
  <si>
    <t>1/106 Mawson Drive, Mawson ACT</t>
  </si>
  <si>
    <t>INV-FEES-2237-2347</t>
  </si>
  <si>
    <t>22 Joan Street, Forresters Beach NSW</t>
  </si>
  <si>
    <t>INV-FEES-2390-2500</t>
  </si>
  <si>
    <t>6/36 York Street, Oatlands NSW</t>
  </si>
  <si>
    <t>INV-FEES-2391-2503</t>
  </si>
  <si>
    <t>134 River Avenue, Chatswood West NSW</t>
  </si>
  <si>
    <t>INV-FEES-2395-2505</t>
  </si>
  <si>
    <t>16 Ganmain Road, Pymble NSW</t>
  </si>
  <si>
    <t>INV-FEES-1484-1577</t>
  </si>
  <si>
    <t>84 Mona Vale Road, Pymble NSW</t>
  </si>
  <si>
    <t>INV-FEES-2138-2244</t>
  </si>
  <si>
    <t>27A Governor Road, Mordialloc VIC</t>
  </si>
  <si>
    <t>INV-FEES-2397-2507</t>
  </si>
  <si>
    <t>27 Lang Road, Langwarrin VIC</t>
  </si>
  <si>
    <t>INV-FEES-1137-2142</t>
  </si>
  <si>
    <t>1 Petrarch Avenue, Vaucluse NSW</t>
  </si>
  <si>
    <t>INV-FEES-2046-2153</t>
  </si>
  <si>
    <t>4/5 Victory Parade, Tascott NSW</t>
  </si>
  <si>
    <t>INV-FEES-2278-2513</t>
  </si>
  <si>
    <t>7/14 The Boulevard, Hawthorn VIC</t>
  </si>
  <si>
    <t>INV-FEES-2339-2445</t>
  </si>
  <si>
    <t>19 Northumbria Street, Cranbourne East VIC</t>
  </si>
  <si>
    <t>INV-FEES-2376-2488</t>
  </si>
  <si>
    <t>24 Duffy Street, Maribyrnong VIC</t>
  </si>
  <si>
    <t>INV-FEES-2370-2481</t>
  </si>
  <si>
    <t>16 Golden Grove Circuit, Terrigal NSW</t>
  </si>
  <si>
    <t>INV-FEES-2416-2525</t>
  </si>
  <si>
    <t>2 Birchfield Court, Narre Warren VIC</t>
  </si>
  <si>
    <t>INV-FEES-1571-1666</t>
  </si>
  <si>
    <t>1/86 Hastings Road, Terrigal NSW</t>
  </si>
  <si>
    <t>INV-FEES-2404-2512</t>
  </si>
  <si>
    <t>37 Carron Street, Page ACT</t>
  </si>
  <si>
    <t>INV-FEES-2412-2520</t>
  </si>
  <si>
    <t>100/41 Philip Hodgins Street, Wright ACT</t>
  </si>
  <si>
    <t>INV-FEES-2417-2527</t>
  </si>
  <si>
    <t>3 Claremont Court, Langwarrin VIC</t>
  </si>
  <si>
    <t>INV-FEES-2346-2452</t>
  </si>
  <si>
    <t>11 Reid Drive, Chatswood West NSW</t>
  </si>
  <si>
    <t>INV-FEES-2423-2533</t>
  </si>
  <si>
    <t>8 Kingsley Road, Airport West VIC</t>
  </si>
  <si>
    <t>INV-FEES-2017-2116</t>
  </si>
  <si>
    <t>51 Polilight Street, Dunlop ACT</t>
  </si>
  <si>
    <t>INV-FEES-2425-2537</t>
  </si>
  <si>
    <t>43 Galilee Drive, Sandhurst VIC</t>
  </si>
  <si>
    <t>INV-FEES-2430-2538</t>
  </si>
  <si>
    <t>1/85 Ogradys Road, Carrum Downs VIC</t>
  </si>
  <si>
    <t>INV-FEES-2244-2355</t>
  </si>
  <si>
    <t>1/65 Queen St, Ashfield NSW</t>
  </si>
  <si>
    <t>INV-FEES-2433-2544</t>
  </si>
  <si>
    <t>4 Ebony Drive, Langwarrin VIC</t>
  </si>
  <si>
    <t>INV-FEES-2207-2521</t>
  </si>
  <si>
    <t>68 Bourke Road, Ettalong Beach NSW - endorsement</t>
  </si>
  <si>
    <t>INV-FEES-2438-2546</t>
  </si>
  <si>
    <t>14 Rosemont Drive, Narre Warren VIC</t>
  </si>
  <si>
    <t>INV-FEES-2158-2372</t>
  </si>
  <si>
    <t>44 Jacaranda Avenue, Kilsyth VIC</t>
  </si>
  <si>
    <t>INV-FEES-2440-2548</t>
  </si>
  <si>
    <t>14/15 Potts Road, Langwarrin VIC</t>
  </si>
  <si>
    <t>INV-FEES-841-2556</t>
  </si>
  <si>
    <t>112 Hastings Parade, North Bondi NSW - endorsement</t>
  </si>
  <si>
    <t>INV-FEES-2257-2559</t>
  </si>
  <si>
    <t>19 Sycamore Street, Langwarrin VIC</t>
  </si>
  <si>
    <t>INV-FEES-2461-2565</t>
  </si>
  <si>
    <t>32 Karingal Drive, Frankston VIC</t>
  </si>
  <si>
    <t>INV-FEES-2458-2562</t>
  </si>
  <si>
    <t>92 North Shore Drive, Patterson Lakes VIC</t>
  </si>
  <si>
    <t>INV-FEES-2463-2567</t>
  </si>
  <si>
    <t>8a/111 Knox Street, Watson ACT</t>
  </si>
  <si>
    <t>INV-FEES-2295-2404</t>
  </si>
  <si>
    <t>291A The Round Drive, Avoca Beach NSW</t>
  </si>
  <si>
    <t>INV-FEES-2311-2421</t>
  </si>
  <si>
    <t>25 Stan Johnson Drive, Hamlyn Terrace NSW</t>
  </si>
  <si>
    <t>INV-FEES-2467-2573</t>
  </si>
  <si>
    <t>3/52 Sherwood Avenue, Chelsea VIC</t>
  </si>
  <si>
    <t>INV-FEES-2080-2186</t>
  </si>
  <si>
    <t>1810 Wisemans Ferry Road, Central Mangrove NSW</t>
  </si>
  <si>
    <t>INV-FEES-2472-2578</t>
  </si>
  <si>
    <t>140/142 Mapleton Avenue, Harrison ACT</t>
  </si>
  <si>
    <t>INV-FEES-2476-2581</t>
  </si>
  <si>
    <t>1 Irving Road, Pakenham VIC</t>
  </si>
  <si>
    <t>INV-FEES-2484-2590</t>
  </si>
  <si>
    <t>21 Elizabeth Street, Burradoo NSW</t>
  </si>
  <si>
    <t>INV-FEES-2485-2591</t>
  </si>
  <si>
    <t>22 Northam Drive, North Rocks NSW</t>
  </si>
  <si>
    <t>INV-FEES-2489-2594</t>
  </si>
  <si>
    <t>3 Bessemer Street, Mittagong NSW</t>
  </si>
  <si>
    <t>INV-FEES-2414-2524</t>
  </si>
  <si>
    <t>22 Maranoa Street, Wyoming NSW</t>
  </si>
  <si>
    <t>INV-FEES-2436-2543</t>
  </si>
  <si>
    <t>7 Mawarra Street, Gwandalan NSW</t>
  </si>
  <si>
    <t>INV-FEES-2483-2589</t>
  </si>
  <si>
    <t>19 Highland Crescent, Narre Warren South VIC</t>
  </si>
  <si>
    <t>INV-FEES-2492-2597</t>
  </si>
  <si>
    <t>16 Mt Warning Cres, Palmerston ACT</t>
  </si>
  <si>
    <t>INV-FEES-2501-2605</t>
  </si>
  <si>
    <t>86 Edithvale Road, Edithvale VIC</t>
  </si>
  <si>
    <t>INV-FEES-2451-2557</t>
  </si>
  <si>
    <t>1/7 Ballantyne Street, Mosman NSW</t>
  </si>
  <si>
    <t>INV-FEES-2450-2555</t>
  </si>
  <si>
    <t>3 Jimmy Little Street, Moncrieff ACT</t>
  </si>
  <si>
    <t>INV-FEES-2510-2612</t>
  </si>
  <si>
    <t>27 Jardine Court, Sandhurst VIC</t>
  </si>
  <si>
    <t>INV-FEES-2509-2613</t>
  </si>
  <si>
    <t>133a Cooper Street, Essendon VIC</t>
  </si>
  <si>
    <t>INV-FEES-2022-2123</t>
  </si>
  <si>
    <t>5/84 Cavanagh Street, Cheltenham VIC</t>
  </si>
  <si>
    <t>INV-FEES-2512-2615</t>
  </si>
  <si>
    <t>25 Blossom Street, Mitcham VIC</t>
  </si>
  <si>
    <t>INV-FEES-2513-2616</t>
  </si>
  <si>
    <t>3/5 Derry Street, Aberfeldie VIC</t>
  </si>
  <si>
    <t>INV-FEES-2516-2618</t>
  </si>
  <si>
    <t>11 Jordon Street, Cambridge Park NSW</t>
  </si>
  <si>
    <t>INV-FEES-2235-2345</t>
  </si>
  <si>
    <t>76 Bland Street, Ashfield NSW</t>
  </si>
  <si>
    <t>INV-FEES-2517-2620</t>
  </si>
  <si>
    <t>10b Wynnstay Road, Seaford VIC</t>
  </si>
  <si>
    <t>INV-FEES-2515-2619</t>
  </si>
  <si>
    <t>83 Cairns Road, Hampton Park VIC</t>
  </si>
  <si>
    <t>INV-FEES-2521-2627</t>
  </si>
  <si>
    <t>1/385 Station Street, Bonbeach VIC</t>
  </si>
  <si>
    <t>INV-FEES-2523-2628</t>
  </si>
  <si>
    <t>38 Loxley Boulevard, Narre Warren South VIC</t>
  </si>
  <si>
    <t>INV-FEES-2429-2550</t>
  </si>
  <si>
    <t>8/128 Francis Street, Bondi Beach NSW</t>
  </si>
  <si>
    <t>INV-FEES-2389-2501</t>
  </si>
  <si>
    <t>14a Royal Avenue, Mooroolbark VIC</t>
  </si>
  <si>
    <t>INV-FEES-2530-2635</t>
  </si>
  <si>
    <t>206/750 Kingsway, Gymea NSW</t>
  </si>
  <si>
    <t>INV-FEES-2532-2637</t>
  </si>
  <si>
    <t>12 Lewellin Grove, Carrum VIC</t>
  </si>
  <si>
    <t>INV-FEES-590-2569</t>
  </si>
  <si>
    <t>1 Pursell Avenue, Blackburn South VIC - endorsement</t>
  </si>
  <si>
    <t>INV-FEES-2329-2437</t>
  </si>
  <si>
    <t>39 Johnston Street, Annandale NSW</t>
  </si>
  <si>
    <t>INV-FEES-2021-2122</t>
  </si>
  <si>
    <t>1/290b Pound Road, Hampton Park VIC</t>
  </si>
  <si>
    <t>INV-FEES-2529-2634</t>
  </si>
  <si>
    <t>9/71 Bimberi Crescent, Palmerston ACT</t>
  </si>
  <si>
    <t>INV-FEES-2528-2633</t>
  </si>
  <si>
    <t>3 Ballin Street, Kings Park VIC</t>
  </si>
  <si>
    <t>INV-FEES-2479-2585</t>
  </si>
  <si>
    <t>57 Tuggerah Street, Lisarow NSW</t>
  </si>
  <si>
    <t>INV-FEES-2541-2644</t>
  </si>
  <si>
    <t>50 Glenayr Ave, Bondi Beach NSW</t>
  </si>
  <si>
    <t>INV-FEES-2503-2608</t>
  </si>
  <si>
    <t>90 Bannerman Road, Lisarow NSW</t>
  </si>
  <si>
    <t>INV-FEES-2549-2651</t>
  </si>
  <si>
    <t>17 Princes Domain Drive, Hallam VIC</t>
  </si>
  <si>
    <t>INV-FEES-2352-2460</t>
  </si>
  <si>
    <t>53 Waratah Street, East Gosford NSW</t>
  </si>
  <si>
    <t>INV-FEES-2531-2636</t>
  </si>
  <si>
    <t>76 Freelands Drive, Burnside Heights VIC</t>
  </si>
  <si>
    <t>INV-FEES-2150-2258</t>
  </si>
  <si>
    <t>21/ 69 -77 Lancefield Drive, Caroline Springs VIC</t>
  </si>
  <si>
    <t>INV-FEES-1717-1807</t>
  </si>
  <si>
    <t>2/8 Kendra Place, Keysborough VIC</t>
  </si>
  <si>
    <t>INV-FEES-2456-2561</t>
  </si>
  <si>
    <t>806/12 Brodie Spark Drive, Wolli Creek NSW</t>
  </si>
  <si>
    <t>INV-FEES-2556-2659</t>
  </si>
  <si>
    <t>134A Stoney Creek Road, Beaconsfield Upper VIC</t>
  </si>
  <si>
    <t>INV-FEES-2381-2516</t>
  </si>
  <si>
    <t>1/5 Whiting Road, Ettalong Beach NSW</t>
  </si>
  <si>
    <t>INV-FEES-1809-1897</t>
  </si>
  <si>
    <t>1/30 Fairfax Road, Bellevue Hill NSW</t>
  </si>
  <si>
    <t>INV-FEES-2573-2678</t>
  </si>
  <si>
    <t>13b Lind Street, Strathmore VIC</t>
  </si>
  <si>
    <t>INV-FEES-2143-2251</t>
  </si>
  <si>
    <t>30 Matthew Flinders Avenue, Endeavour Hills VIC</t>
  </si>
  <si>
    <t>INV-FEES-1349-2673</t>
  </si>
  <si>
    <t>3/148 Nepean Highway, Aspendale VIC- endorsement</t>
  </si>
  <si>
    <t>INV-FEES-2526-2631</t>
  </si>
  <si>
    <t>2/6 Burrumarra Avenue, Ngunnawal ACT</t>
  </si>
  <si>
    <t>INV-FEES-2572-2676</t>
  </si>
  <si>
    <t>41/60 John Gorton Drive, Coombs ACT</t>
  </si>
  <si>
    <t>INV-FEES-2574-2677</t>
  </si>
  <si>
    <t>139/45 Catalano Street, Wright ACT</t>
  </si>
  <si>
    <t>INV-FEES-2578-2684</t>
  </si>
  <si>
    <t>36 Benedetto Crescent, Cranbourne East VIC</t>
  </si>
  <si>
    <t>INV-FEES-2579-2685</t>
  </si>
  <si>
    <t>4 Castlereagh St, Carrum Downs VIC</t>
  </si>
  <si>
    <t>INV-FEES-2580-2686</t>
  </si>
  <si>
    <t>10 Laurie Court, Skye VIC</t>
  </si>
  <si>
    <t>INV-FEES-2469-2575</t>
  </si>
  <si>
    <t>25 Kurrajong Way, Blackburn North VIC</t>
  </si>
  <si>
    <t>INV-FEES-1796-1883</t>
  </si>
  <si>
    <t>34 Tumbi Road, Tumbi Umbi NSW</t>
  </si>
  <si>
    <t>INV-FEES-2506-2667</t>
  </si>
  <si>
    <t>3 Lockyer Street, Griffith ACT</t>
  </si>
  <si>
    <t>INV-FEES-2568-2671</t>
  </si>
  <si>
    <t>5 Elderberry Place, Frankston South VIC</t>
  </si>
  <si>
    <t>INV-FEES-2581-2687</t>
  </si>
  <si>
    <t>9 Kingston Avenue, Narre Warren South VIC</t>
  </si>
  <si>
    <t>INV-FEES-2411-2518</t>
  </si>
  <si>
    <t>4 Barnard Crescent, Toukley NSW</t>
  </si>
  <si>
    <t>INV-FEES-2585-2692</t>
  </si>
  <si>
    <t>3 Edgecliffe Ave, South Coogee NSW</t>
  </si>
  <si>
    <t>INV-FEES-2454-2630</t>
  </si>
  <si>
    <t>64/177 Bellevue Road, Bellevue Hill NSW</t>
  </si>
  <si>
    <t>INV-FEES-2588-2695</t>
  </si>
  <si>
    <t>46 Barker Avenue, San Remo NSW</t>
  </si>
  <si>
    <t>INV-FEES-2292-2427</t>
  </si>
  <si>
    <t>26 Cranbrook Road, Bellevue Hill NSW</t>
  </si>
  <si>
    <t>INV-FEES-2594-2702</t>
  </si>
  <si>
    <t>8 Quindi Court, Mount Eliza VIC</t>
  </si>
  <si>
    <t>INV-FEES-2595-2704</t>
  </si>
  <si>
    <t>3/25 Jolly Street, Frankston VIC</t>
  </si>
  <si>
    <t>INV-FEES-2386-2502</t>
  </si>
  <si>
    <t>6/291 Miller Street, Cammeray NSW</t>
  </si>
  <si>
    <t>INV-FEES-2335-2703</t>
  </si>
  <si>
    <t>701/12 Provan Street, Campbell ACT</t>
  </si>
  <si>
    <t>INV-FEES-2551-2652</t>
  </si>
  <si>
    <t>5 Centre Court, Highett VIC</t>
  </si>
  <si>
    <t>INV-FEES-2325-2431</t>
  </si>
  <si>
    <t>1/3 Oaks Ave, Long Jetty NSW</t>
  </si>
  <si>
    <t>INV-FEES-2584-2691</t>
  </si>
  <si>
    <t>7 The Postern, Umina Beach NSW</t>
  </si>
  <si>
    <t>INV-FEES-2538-2641</t>
  </si>
  <si>
    <t>32 Camellia Circle, Woy Woy NSW</t>
  </si>
  <si>
    <t>INV-FEES-2003-2474</t>
  </si>
  <si>
    <t>19 Greendale Court, Narre Warren VIC</t>
  </si>
  <si>
    <t>INV-FEES-2104-2212</t>
  </si>
  <si>
    <t>71 Bellevue Drive, Berwick VIC</t>
  </si>
  <si>
    <t>INV-FEES-2125-2233</t>
  </si>
  <si>
    <t>2/17 McNabb Street, Berwick VIC</t>
  </si>
  <si>
    <t>INV-FEES-2137-2247</t>
  </si>
  <si>
    <t>6 Northview Court, Beaconsfield VIC</t>
  </si>
  <si>
    <t>INV-FEES-2180-2287</t>
  </si>
  <si>
    <t>21 Bonnington Boulevard, Clyde North VIC</t>
  </si>
  <si>
    <t>INV-FEES-2192-2301</t>
  </si>
  <si>
    <t>46 Hamilton Drive, Cranbourne North VIC</t>
  </si>
  <si>
    <t>INV-FEES-1702-1794</t>
  </si>
  <si>
    <t>10 Lindenow Court, Cranbourne North VIC</t>
  </si>
  <si>
    <t>INV-FEES-2327-2435</t>
  </si>
  <si>
    <t>5 Lorikeet Court, Pakenham VIC</t>
  </si>
  <si>
    <t>INV-FEES-1990-2088</t>
  </si>
  <si>
    <t>22 Stainsby Close, Endeavour Hills VIC</t>
  </si>
  <si>
    <t>INV-FEES-2387-2498</t>
  </si>
  <si>
    <t>19 Archer Road, Garfield VIC</t>
  </si>
  <si>
    <t>INV-FEES-2400-2510</t>
  </si>
  <si>
    <t>14 Fairchild Place, Pakenham VIC</t>
  </si>
  <si>
    <t>INV-FEES-1999-2473</t>
  </si>
  <si>
    <t>2 Albany Court, Wantirna VIC</t>
  </si>
  <si>
    <t>INV-FEES-2482-2588</t>
  </si>
  <si>
    <t>3 Golden Green Street, Pakenham VIC</t>
  </si>
  <si>
    <t>INV-FEES-2535-2639</t>
  </si>
  <si>
    <t>5 Artfield Street, Cranbourne East VIC</t>
  </si>
  <si>
    <t>INV-FEES-2001-2097</t>
  </si>
  <si>
    <t>856 High Street Road, Glen Waverley VIC</t>
  </si>
  <si>
    <t>INV-FEES-2559-2664</t>
  </si>
  <si>
    <t>28 Melbourne Avenue, Deakin ACT</t>
  </si>
  <si>
    <t>INV-FEES-2312-2418</t>
  </si>
  <si>
    <t>8 Harwood Court, Berwick VIC</t>
  </si>
  <si>
    <t>INV-FEES-2136-2245</t>
  </si>
  <si>
    <t>1 Logan Court, Noble Park VIC</t>
  </si>
  <si>
    <t>INV-FEES-2146-2253</t>
  </si>
  <si>
    <t>19 Bendigo Court, Cranbourne VIC</t>
  </si>
  <si>
    <t>INV-FEES-2186-2293</t>
  </si>
  <si>
    <t>7 Lonarto Avenue, Clyde North VIC</t>
  </si>
  <si>
    <t>INV-FEES-2620-2732</t>
  </si>
  <si>
    <t>11/5 Boundary Street, Darlinghurst NSW</t>
  </si>
  <si>
    <t>INV-FEES-2199-2307</t>
  </si>
  <si>
    <t>10 Kirren Close, Cranbourne VIC</t>
  </si>
  <si>
    <t>INV-FEES-2204-2310</t>
  </si>
  <si>
    <t>37 Rosebery Street, Lang Lang VIC</t>
  </si>
  <si>
    <t>INV-FEES-2324-2430</t>
  </si>
  <si>
    <t>29 Archers Field Drive, Cranbourne East VIC</t>
  </si>
  <si>
    <t>INV-FEES-2357-2466</t>
  </si>
  <si>
    <t>5 Botanic Ridge Boulevard, Botanic Ridge VIC</t>
  </si>
  <si>
    <t>INV-FEES-2388-2499</t>
  </si>
  <si>
    <t>18 Landscape Drive, Mooroolbark VIC</t>
  </si>
  <si>
    <t>INV-FEES-2396-2506</t>
  </si>
  <si>
    <t>12 Irving Road, Pakenham VIC</t>
  </si>
  <si>
    <t>INV-FEES-2392-2504</t>
  </si>
  <si>
    <t>40 Green Mist Crescent, Botanic Ridge VIC</t>
  </si>
  <si>
    <t>INV-FEES-2422-2531</t>
  </si>
  <si>
    <t>11 Rannoch Street, Cranbourne East VIC</t>
  </si>
  <si>
    <t>INV-FEES-2504-2609</t>
  </si>
  <si>
    <t>2 Nyarrin Place, Cranbourne West VIC</t>
  </si>
  <si>
    <t>INV-FEES-2470-2576</t>
  </si>
  <si>
    <t>27 Homewood Road, Cranbourne South VIC</t>
  </si>
  <si>
    <t>INV-FEES-2449-2622</t>
  </si>
  <si>
    <t>22 Coriyule Court, Cranbourne North VIC</t>
  </si>
  <si>
    <t>INV-FEES-2527-2632</t>
  </si>
  <si>
    <t>11 Ellwood Drive, Pearcedale VIC</t>
  </si>
  <si>
    <t>INV-FEES-2520-2626</t>
  </si>
  <si>
    <t>6 Saunton Drive, Cranbourne VIC</t>
  </si>
  <si>
    <t>INV-FEES-2380-2492</t>
  </si>
  <si>
    <t>16 Trevino Way, Cranbourne North VIC</t>
  </si>
  <si>
    <t>INV-FEES-2562-2665</t>
  </si>
  <si>
    <t>8/150 North West Arm Road, Grays Point NSW</t>
  </si>
  <si>
    <t>INV-FEES-1819-2117</t>
  </si>
  <si>
    <t>13 Butterfield Place, Cranbourne East VIC</t>
  </si>
  <si>
    <t>INV-FEES-2634-2747</t>
  </si>
  <si>
    <t>26 Blackmore Street, Dandenong North VIC</t>
  </si>
  <si>
    <t>INV-FEES-1989-2470</t>
  </si>
  <si>
    <t>56 Station Creek Way, Botanic Ridge VIC</t>
  </si>
  <si>
    <t>INV-FEES-1993-2090</t>
  </si>
  <si>
    <t>2 Highrise Court, Narre Warren VIC</t>
  </si>
  <si>
    <t>INV-FEES-1994-2091</t>
  </si>
  <si>
    <t>12 Stockmans Circuit, Pakenham VIC</t>
  </si>
  <si>
    <t>INV-FEES-1997-2094</t>
  </si>
  <si>
    <t>142 Paperbark Street, Doveton VIC</t>
  </si>
  <si>
    <t>INV-FEES-2005-2099</t>
  </si>
  <si>
    <t>11 Kooyong Close, Officer VIC</t>
  </si>
  <si>
    <t>INV-FEES-2172-2279</t>
  </si>
  <si>
    <t>126 Bungower Road, Somerville VIC</t>
  </si>
  <si>
    <t>INV-FEES-2194-2304</t>
  </si>
  <si>
    <t>44 Castillo Avenue, Clyde North VIC</t>
  </si>
  <si>
    <t>INV-FEES-2632-2745</t>
  </si>
  <si>
    <t>16/204 MacFarlane Burnet Avenue, MacGregor ACT</t>
  </si>
  <si>
    <t>INV-FEES-2638-2750</t>
  </si>
  <si>
    <t>13 Halfrey Circuit, Wanniassa ACT</t>
  </si>
  <si>
    <t>INV-FEES-2217-2326</t>
  </si>
  <si>
    <t>43 Burlington Crescent, Wantirna VIC</t>
  </si>
  <si>
    <t>INV-FEES-2635-2752</t>
  </si>
  <si>
    <t>15 Weathertop Way, Cranbourne East VIC</t>
  </si>
  <si>
    <t>INV-FEES-2240-2351</t>
  </si>
  <si>
    <t>122 Maramba Drive, Narre Warren VIC</t>
  </si>
  <si>
    <t>INV-FEES-2250-2360</t>
  </si>
  <si>
    <t>19 Evesham Street, Cranbourne North VIC</t>
  </si>
  <si>
    <t>INV-FEES-2272-2385</t>
  </si>
  <si>
    <t>12 Highland Crescent, Narre Warren South VIC</t>
  </si>
  <si>
    <t>INV-FEES-2642-2755</t>
  </si>
  <si>
    <t>17 Church Street, Bundanoon NSW</t>
  </si>
  <si>
    <t>INV-FEES-2351-2459</t>
  </si>
  <si>
    <t>3/7 Nicholas Court, Hastings VIC</t>
  </si>
  <si>
    <t>INV-FEES-2399-2509</t>
  </si>
  <si>
    <t>21 Ashton Place, Pakenham VIC</t>
  </si>
  <si>
    <t>INV-FEES-2465-2571</t>
  </si>
  <si>
    <t>67 Hedgevale Drive, Officer VIC</t>
  </si>
  <si>
    <t>INV-FEES-2656-2769</t>
  </si>
  <si>
    <t>17 Lineham Drive, Cranbourne East VIC</t>
  </si>
  <si>
    <t>INV-FEES-2653-2766</t>
  </si>
  <si>
    <t>3 Walbrook Drive, Clyde North VIC</t>
  </si>
  <si>
    <t>INV-FEES-2652-2765</t>
  </si>
  <si>
    <t>7 Sutherland Avenue, Wahroonga NSW</t>
  </si>
  <si>
    <t>INV-FEES-2548-2661</t>
  </si>
  <si>
    <t>12 Fiona Court, Ringwood VIC</t>
  </si>
  <si>
    <t>INV-FEES-2415-2526</t>
  </si>
  <si>
    <t>25 Surf Rider Avenue, North Avoca NSW</t>
  </si>
  <si>
    <t>INV-FEES-2649-2762</t>
  </si>
  <si>
    <t>65 Rawson Avenue, Queens Park NSW</t>
  </si>
  <si>
    <t>INV-FEES-2648-2761</t>
  </si>
  <si>
    <t>141 Lawless Drive, Cranbourne North VIC</t>
  </si>
  <si>
    <t>INV-FEES-2428-2539</t>
  </si>
  <si>
    <t>2 Estella Court, Narre Warren VIC</t>
  </si>
  <si>
    <t>INV-FEES-2071-2178</t>
  </si>
  <si>
    <t>97 Clive Steele Avenue, Monash ACT</t>
  </si>
  <si>
    <t>INV-FEES-1821-1934</t>
  </si>
  <si>
    <t>106 Scenic Highway, Terrigal NSW</t>
  </si>
  <si>
    <t>INV-FEES-1821-2736</t>
  </si>
  <si>
    <t>106 Scenic Highway, Terrigal NSW - endorsement</t>
  </si>
  <si>
    <t>INV-FEES-2591-2698</t>
  </si>
  <si>
    <t>101 Anita Avenue, Lake Munmorah NSW</t>
  </si>
  <si>
    <t>INV-FEES-2499-2756</t>
  </si>
  <si>
    <t>260/7 Irving Street, Phillip ACT</t>
  </si>
  <si>
    <t>INV-FEES-2643-2757</t>
  </si>
  <si>
    <t>43 Cazneaux Crescent, Weston ACT</t>
  </si>
  <si>
    <t>INV-FEES-2644-2758</t>
  </si>
  <si>
    <t>14 Monastery Place, Cherrybrook NSW</t>
  </si>
  <si>
    <t>INV-FEES-2647-2760</t>
  </si>
  <si>
    <t>1 Kingsley Close, Wahroonga NSW</t>
  </si>
  <si>
    <t>INV-FEES-2659-2772</t>
  </si>
  <si>
    <t>7 Victoria Avenue, West Pymble NSW</t>
  </si>
  <si>
    <t>INV-FEES-2662-2778</t>
  </si>
  <si>
    <t>9/8 Nonda Avenue, Doncaster East VIC</t>
  </si>
  <si>
    <t>INV-FEES-2665-2780</t>
  </si>
  <si>
    <t>2/17 Swanpool Avenue, Chelsea VIC</t>
  </si>
  <si>
    <t>INV-FEES-2666-2781</t>
  </si>
  <si>
    <t>1 Fiander Close, Cranbourne East VIC</t>
  </si>
  <si>
    <t>INV-FEES-2596-2705</t>
  </si>
  <si>
    <t>5 Gladys Avenue, Berkeley Vale NSW</t>
  </si>
  <si>
    <t>INV-FEES-2442-2785</t>
  </si>
  <si>
    <t>4 James Hird Drive, Hastings VIC</t>
  </si>
  <si>
    <t>INV-FEES-2554-2658</t>
  </si>
  <si>
    <t>72 Narambi Road, Buff Point NSW</t>
  </si>
  <si>
    <t>INV-FEES-2677-2793</t>
  </si>
  <si>
    <t>7 Edinburgh Drive, Skye VIC</t>
  </si>
  <si>
    <t>INV-FEES-2569-2672</t>
  </si>
  <si>
    <t>104/80 John Whiteway Drive, Gosford NSW</t>
  </si>
  <si>
    <t>INV-FEES-2678-2794</t>
  </si>
  <si>
    <t>14 Celsius Drive, Cranbourne North VIC</t>
  </si>
  <si>
    <t>INV-FEES-2680-2796</t>
  </si>
  <si>
    <t>11 Pomegranate Way, Pakenham VIC</t>
  </si>
  <si>
    <t>INV-FEES-2681-2795</t>
  </si>
  <si>
    <t>7 Hawthorn Court, Carrum Downs VIC</t>
  </si>
  <si>
    <t>INV-FEES-2684-2800</t>
  </si>
  <si>
    <t>4/52 Woodbine Grove, Chelsea VIC</t>
  </si>
  <si>
    <t>INV-FEES-2674-2791</t>
  </si>
  <si>
    <t>112/339 Mitcham Road, Mitcham VIC</t>
  </si>
  <si>
    <t>INV-FEES-2660-2773</t>
  </si>
  <si>
    <t>65 Kendall Street, West Pymble NSW</t>
  </si>
  <si>
    <t>INV-FEES-2628-2803</t>
  </si>
  <si>
    <t>14a Croton Street, Rivett ACT</t>
  </si>
  <si>
    <t>INV-FEES-2508-2611</t>
  </si>
  <si>
    <t>101 Louisiana Road, Hamlyn Terrace NSW</t>
  </si>
  <si>
    <t>INV-FEES-2689-2805</t>
  </si>
  <si>
    <t>4 Beulah Street, Kingsford NSW</t>
  </si>
  <si>
    <t>INV-FEES-2690-2806</t>
  </si>
  <si>
    <t>3 Comtois Lane, Clyde North VIC</t>
  </si>
  <si>
    <t>INV-FEES-2692-2807</t>
  </si>
  <si>
    <t>26 Edgecliff Road, Woollahra NSW</t>
  </si>
  <si>
    <t>INV-FEES-2691-2808</t>
  </si>
  <si>
    <t>2/21 Bayside Avenue, Edithvale VIC</t>
  </si>
  <si>
    <t>INV-FEES-2693-2809</t>
  </si>
  <si>
    <t>66 Mountainview Boulevard, Cranbourne North VIC</t>
  </si>
  <si>
    <t>INV-FEES-2145-2252</t>
  </si>
  <si>
    <t>28b Ellwood Drive, Pearcedale VIC</t>
  </si>
  <si>
    <t>INV-FEES-2639-2797</t>
  </si>
  <si>
    <t>25/19 Flood Street, Bondi NSW</t>
  </si>
  <si>
    <t>INV-FEES-2683-2799</t>
  </si>
  <si>
    <t>11/14 Edward Street, Bondi Beach NSW</t>
  </si>
  <si>
    <t>INV-FEES-2700-2816</t>
  </si>
  <si>
    <t>23A Elsie Grove, Edithvale VIC</t>
  </si>
  <si>
    <t>INV-FEES-2686-2801</t>
  </si>
  <si>
    <t>60 Settlers Road, Wadalba NSW</t>
  </si>
  <si>
    <t>INV-FEES-851-1382</t>
  </si>
  <si>
    <t>67 Lockhart Road, Ringwood North VIC</t>
  </si>
  <si>
    <t>INV-FEES-2687-2802</t>
  </si>
  <si>
    <t>58 Settlers Road, Wadalba NSW</t>
  </si>
  <si>
    <t>INV-FEES-2707-2825</t>
  </si>
  <si>
    <t>23 Fernlea Avenue, Rowville VIC</t>
  </si>
  <si>
    <t>INV-FEES-2563-2666</t>
  </si>
  <si>
    <t>49A Lucinda Avenue, Killarney Vale NSW</t>
  </si>
  <si>
    <t>INV-FEES-1903-2836</t>
  </si>
  <si>
    <t>1/43 Ocean Street, North Avoca NSW</t>
  </si>
  <si>
    <t>INV-FEES-2646-2759</t>
  </si>
  <si>
    <t>63 Murriverie Road, North Bondi NSW</t>
  </si>
  <si>
    <t>INV-FEES-2365-2519</t>
  </si>
  <si>
    <t>20 Ryries Parade, Cremorne NSW</t>
  </si>
  <si>
    <t>INV-FEES-2611-2721</t>
  </si>
  <si>
    <t>30 Dover Road, Wamberal NSW</t>
  </si>
  <si>
    <t>INV-FEES-2464-2570</t>
  </si>
  <si>
    <t>50 Georgia Avenue, Wyoming NSW</t>
  </si>
  <si>
    <t>INV-FEES-2695-2823</t>
  </si>
  <si>
    <t>14b Croton Street, Rivett ACT</t>
  </si>
  <si>
    <t>INV-FEES-2714-2831</t>
  </si>
  <si>
    <t>206/91b Bridge Road, Westmead NSW</t>
  </si>
  <si>
    <t>INV-FEES-2714-2832</t>
  </si>
  <si>
    <t>206/91b Bridge Road, Westmead NSW - Endorsement</t>
  </si>
  <si>
    <t>INV-FEES-2724-2844</t>
  </si>
  <si>
    <t>3/12a Darling Point Road, Darling Point NSW</t>
  </si>
  <si>
    <t>INV-FEES-2725-2845</t>
  </si>
  <si>
    <t>79 Chevalley Loop, Gordon ACT</t>
  </si>
  <si>
    <t>INV-FEES-2726-2846</t>
  </si>
  <si>
    <t>1 Simon Place, Kambah ACT</t>
  </si>
  <si>
    <t>INV-FEES-1568-1663</t>
  </si>
  <si>
    <t>1 Dallas Street, Mentone VIC</t>
  </si>
  <si>
    <t>INV-FEES-2718-2837</t>
  </si>
  <si>
    <t>29 Raffindale Crescent, Cranbourne West VIC</t>
  </si>
  <si>
    <t>INV-FEES-2729-2847</t>
  </si>
  <si>
    <t>4/5 Burnie Street, Lyons ACT</t>
  </si>
  <si>
    <t>INV-FEES-2709-2850</t>
  </si>
  <si>
    <t>16 Menindee Avenue, Blue Haven NSW</t>
  </si>
  <si>
    <t>INV-FEES-2274-2403</t>
  </si>
  <si>
    <t>12/2a Milner Crescent, Wollstonecraft NSW</t>
  </si>
  <si>
    <t>INV-FEES-2736-2857</t>
  </si>
  <si>
    <t>25 Ellim Place, Cranebrook NSW</t>
  </si>
  <si>
    <t>INV-FEES-2589-2696</t>
  </si>
  <si>
    <t>27 Table Top Road, North Avoca NSW</t>
  </si>
  <si>
    <t>INV-FEES-2738-2860</t>
  </si>
  <si>
    <t>32 Dirrawan Gardens, Reid ACT</t>
  </si>
  <si>
    <t>INV-FEES-2740-2863</t>
  </si>
  <si>
    <t>4 Cloverlea Grove, Narre Warren South VIC</t>
  </si>
  <si>
    <t>INV-FEES-2741-2864</t>
  </si>
  <si>
    <t>99/31 Anketell Street, Greenway ACT</t>
  </si>
  <si>
    <t>INV-FEES-2650-2764</t>
  </si>
  <si>
    <t>39 Laguna Parade, Berkeley Vale NSW</t>
  </si>
  <si>
    <t>INV-FEES-2743-2866</t>
  </si>
  <si>
    <t>46 Fox Valley Road, Wahroonga NSW</t>
  </si>
  <si>
    <t>INV-FEES-2745-2868</t>
  </si>
  <si>
    <t>38 Hopewell Street, Paddington NSW</t>
  </si>
  <si>
    <t>INV-FEES-2747-2870</t>
  </si>
  <si>
    <t>7/354 Nepean Highway, Chelsea VIC</t>
  </si>
  <si>
    <t>INV-FEES-2748-2871</t>
  </si>
  <si>
    <t>9 Colston Street, Ryde NSW</t>
  </si>
  <si>
    <t>INV-FEES-2604-2774</t>
  </si>
  <si>
    <t>175 Hastings Parade, North Bondi NSW</t>
  </si>
  <si>
    <t>INV-FEES-2752-2876</t>
  </si>
  <si>
    <t>20 David Close, Skye VIC</t>
  </si>
  <si>
    <t>INV-FEES-2746-2869</t>
  </si>
  <si>
    <t>18/17 Coco Parade, Skye VIC</t>
  </si>
  <si>
    <t>INV-FEES-1852-1940</t>
  </si>
  <si>
    <t>11 Pelican Street, Tumbi Umbi NSW</t>
  </si>
  <si>
    <t>INV-FEES-2405-2514</t>
  </si>
  <si>
    <t>40 The Arena, North Avoca NSW</t>
  </si>
  <si>
    <t>INV-FEES-2410-2522</t>
  </si>
  <si>
    <t>37/220 Gertrude Street, North Gosford NSW</t>
  </si>
  <si>
    <t>INV-FEES-2256-2369</t>
  </si>
  <si>
    <t>7/52a Sir Thomas Mitchell Road, Bondi Beach NSW</t>
  </si>
  <si>
    <t>INV-FEES-2560-2663</t>
  </si>
  <si>
    <t>11 Kilburn Close, Dunlop ACT</t>
  </si>
  <si>
    <t>INV-FEES-1886-2882</t>
  </si>
  <si>
    <t>56 Broadsmith Street, Scullin ACT</t>
  </si>
  <si>
    <t>INV-FEES-2480-2584</t>
  </si>
  <si>
    <t>4 Hayter Place, Page ACT</t>
  </si>
  <si>
    <t>INV-FEES-2761-2888</t>
  </si>
  <si>
    <t>8 Colverwell Crescent, Jerrabomberra NSW</t>
  </si>
  <si>
    <t>INV-FEES-2766-2893</t>
  </si>
  <si>
    <t>18 Avisha Way, Narre Warren VIC</t>
  </si>
  <si>
    <t>INV-FEES-2767-2894</t>
  </si>
  <si>
    <t>96/311 Anketell Street, Greenway ACT</t>
  </si>
  <si>
    <t>INV-FEES-2771-2900</t>
  </si>
  <si>
    <t>9 Beechtree Way, Cranbourne North VIC</t>
  </si>
  <si>
    <t>INV-FEES-2776-2905</t>
  </si>
  <si>
    <t>3 Gorman Place, Cranebrook NSW</t>
  </si>
  <si>
    <t>INV-FEES-2778-2906</t>
  </si>
  <si>
    <t>13 Christie Street, South Penrith NSW</t>
  </si>
  <si>
    <t>INV-FEES-2779-2908</t>
  </si>
  <si>
    <t>4/72 Tenison-Woods Circuit, Bonython ACT</t>
  </si>
  <si>
    <t>INV-FEES-2014-2113</t>
  </si>
  <si>
    <t>4 Ronald Street, Moorabbin VIC</t>
  </si>
  <si>
    <t>INV-FEES-2783-2911</t>
  </si>
  <si>
    <t>56 Warramoo Crescent, Narrabundah ACT</t>
  </si>
  <si>
    <t>INV-FEES-2676-2811</t>
  </si>
  <si>
    <t>1B Oregon Street, Blacktown NSW</t>
  </si>
  <si>
    <t>INV-FEES-2786-2913</t>
  </si>
  <si>
    <t>96 Valetta Street, Carrum VIC</t>
  </si>
  <si>
    <t>INV-FEES-2598-2753</t>
  </si>
  <si>
    <t>1/16a Spruson Street, Neutral Bay NSW</t>
  </si>
  <si>
    <t>INV-FEES-2198-2306</t>
  </si>
  <si>
    <t>22 Lovell Road, Umina Beach NSW</t>
  </si>
  <si>
    <t>INV-FEES-2790-2917</t>
  </si>
  <si>
    <t>6 Scarborough Drive, Narre Warren South VIC</t>
  </si>
  <si>
    <t>INV-FEES-2791-2918</t>
  </si>
  <si>
    <t>509/8 Montrose Place, Hawthorn East VIC</t>
  </si>
  <si>
    <t>INV-FEES-2706-2822</t>
  </si>
  <si>
    <t>97/88 Bonar Street, Wolli Creek NSW</t>
  </si>
  <si>
    <t>INV-FEES-1766-2862</t>
  </si>
  <si>
    <t>47 Jacaranda Road, Caringbah South NSW - endorsement</t>
  </si>
  <si>
    <t>INV-FEES-2655-2768</t>
  </si>
  <si>
    <t>2/15 Furber Road, Centennial Park NSW</t>
  </si>
  <si>
    <t>INV-FEES-2625-2859</t>
  </si>
  <si>
    <t>218 Dandaraga Road, Mirrabooka NSW</t>
  </si>
  <si>
    <t>INV-FEES-2431-2540</t>
  </si>
  <si>
    <t>15 Tegans Close, Hallam VIC</t>
  </si>
  <si>
    <t>INV-FEES-2437-2545</t>
  </si>
  <si>
    <t>8 Acheron Close, Hallam VIC</t>
  </si>
  <si>
    <t>INV-FEES-2444-2553</t>
  </si>
  <si>
    <t>24 Bangalay Place, Berwick VIC</t>
  </si>
  <si>
    <t>INV-FEES-2468-2574</t>
  </si>
  <si>
    <t>72 Fillmore Road, Dandenong North VIC</t>
  </si>
  <si>
    <t>INV-FEES-2539-2643</t>
  </si>
  <si>
    <t>3/285 Canterbury Road, Bayswater North VIC</t>
  </si>
  <si>
    <t>INV-FEES-2542-2646</t>
  </si>
  <si>
    <t>2 Teri Street, Frankston VIC</t>
  </si>
  <si>
    <t>INV-FEES-2553-2656</t>
  </si>
  <si>
    <t>5/4 Pointside Avenue, Bayswater North VIC</t>
  </si>
  <si>
    <t>INV-FEES-2555-2657</t>
  </si>
  <si>
    <t>65 Lewis Road, Wantirna South VIC</t>
  </si>
  <si>
    <t>INV-FEES-2552-2655</t>
  </si>
  <si>
    <t>140 Cannons Creek Road, Cannons Creek VIC</t>
  </si>
  <si>
    <t>INV-FEES-2561-2668</t>
  </si>
  <si>
    <t>8 Kindred Avenue, Cranbourne North VIC</t>
  </si>
  <si>
    <t>INV-FEES-2799-2926</t>
  </si>
  <si>
    <t>60 Stornaway Road, Queanbeyan NSW</t>
  </si>
  <si>
    <t>INV-FEES-1536-2929</t>
  </si>
  <si>
    <t>2 Goff Street, Beaconsfield VIC</t>
  </si>
  <si>
    <t>INV-FEES-2571-2679</t>
  </si>
  <si>
    <t>90 Hoysted Avenue, Cranbourne North VIC</t>
  </si>
  <si>
    <t>INV-FEES-2802-2931</t>
  </si>
  <si>
    <t>18 Lusitano Way, Clyde North VIC</t>
  </si>
  <si>
    <t>INV-FEES-2419-2528</t>
  </si>
  <si>
    <t>9 Croydon Road, Croydon NSW</t>
  </si>
  <si>
    <t>INV-FEES-2624-2858</t>
  </si>
  <si>
    <t>61A Malvina Parade, Lake Haven NSW</t>
  </si>
  <si>
    <t>INV-FEES-2810-2940</t>
  </si>
  <si>
    <t>1 Crampton Square, Bonbeach VIC</t>
  </si>
  <si>
    <t>INV-FEES-2753-2877</t>
  </si>
  <si>
    <t>3A Evan Street, Parkdale VIC</t>
  </si>
  <si>
    <t>INV-FEES-2818-2946</t>
  </si>
  <si>
    <t>70 Sabel Drive, Cranbourne North VIC</t>
  </si>
  <si>
    <t>INV-FEES-2794-2923</t>
  </si>
  <si>
    <t>12/332 Riversdale Road, Hawthorn East VIC</t>
  </si>
  <si>
    <t>INV-FEES-2782-2910</t>
  </si>
  <si>
    <t>24 Wilford Street, Newtown NSW</t>
  </si>
  <si>
    <t>INV-FEES-2550-2653</t>
  </si>
  <si>
    <t>12 Kogarah Court, Keysborough VIC</t>
  </si>
  <si>
    <t>INV-FEES-2768-2895</t>
  </si>
  <si>
    <t>4/22 Otway Street, Harrison ACT</t>
  </si>
  <si>
    <t>INV-FEES-2821-2949</t>
  </si>
  <si>
    <t>23 Bowler Street, Hawthorn East VIC</t>
  </si>
  <si>
    <t>INV-FEES-2823-2950</t>
  </si>
  <si>
    <t>13 Blackburn Mews, Langwarrin VIC, Australia</t>
  </si>
  <si>
    <t>INV-FEES-2780-2909</t>
  </si>
  <si>
    <t>6 Alison Court, Langwarrin VIC</t>
  </si>
  <si>
    <t>INV-FEES-2697-2812</t>
  </si>
  <si>
    <t>6/53b Ocean Street, Woollahra NSW</t>
  </si>
  <si>
    <t>INV-FEES-2828-2956</t>
  </si>
  <si>
    <t>7/60 Gladesville Boulevard, Patterson Lakes VIC</t>
  </si>
  <si>
    <t>INV-FEES-2830-2958</t>
  </si>
  <si>
    <t>1A Teragalin Drive, Chain Valley Bay NSW</t>
  </si>
  <si>
    <t>INV-FEES-2789-2960</t>
  </si>
  <si>
    <t>60 Chi Avenue, Keysborough VIC</t>
  </si>
  <si>
    <t>INV-FEES-2837-2966</t>
  </si>
  <si>
    <t>24 Alice Mary Road, Cranbourne West VIC</t>
  </si>
  <si>
    <t>INV-FEES-1423-2939</t>
  </si>
  <si>
    <t>11 Taylor Rd, Lisarow NSW - endorsement</t>
  </si>
  <si>
    <t>INV-FEES-2838-2967</t>
  </si>
  <si>
    <t>18/59 Cadles Rd, Carrum Downs VIC</t>
  </si>
  <si>
    <t>INV-FEES-1998-2969</t>
  </si>
  <si>
    <t>21 Childers Street, Cranbourne VIC</t>
  </si>
  <si>
    <t>INV-FEES-2200-2970</t>
  </si>
  <si>
    <t>2 Bradshaw Way, Cranbourne East VIC</t>
  </si>
  <si>
    <t>INV-FEES-2313-2971</t>
  </si>
  <si>
    <t>11 Dalton Way, Cranbourne East VIC</t>
  </si>
  <si>
    <t>INV-FEES-2288-2972</t>
  </si>
  <si>
    <t>79 Ebeli Close, Narre Warren North VIC</t>
  </si>
  <si>
    <t>INV-FEES-2841-2973</t>
  </si>
  <si>
    <t>35 Monomeith Street, Tooradin VIC</t>
  </si>
  <si>
    <t>INV-FEES-2840-2974</t>
  </si>
  <si>
    <t>17 Windradyne Street, Ngunnawal ACT</t>
  </si>
  <si>
    <t>INV-FEES-2446-2975</t>
  </si>
  <si>
    <t>6 Federation Court, Narre Warren South VIC</t>
  </si>
  <si>
    <t>INV-FEES-2844-2977</t>
  </si>
  <si>
    <t>6 Glenn Close, Cranbourne West VIC</t>
  </si>
  <si>
    <t>INV-FEES-2781-2980</t>
  </si>
  <si>
    <t>44 Beaconsfield-Emerald Road, Emerald VIC</t>
  </si>
  <si>
    <t>INV-FEES-2845-2979</t>
  </si>
  <si>
    <t>38 Vernon Avenue, Eastlakes NSW</t>
  </si>
  <si>
    <t>INV-FEES-2162-2269</t>
  </si>
  <si>
    <t>11/137 Smith Street, Summer Hill NSW</t>
  </si>
  <si>
    <t>INV-FEES-2847-2982</t>
  </si>
  <si>
    <t>181/15 Mower Place, Phillip ACT</t>
  </si>
  <si>
    <t>INV-FEES-2859-2990</t>
  </si>
  <si>
    <t>27 Kramer Drive, Berwick VIC</t>
  </si>
  <si>
    <t>INV-FEES-1159-2961</t>
  </si>
  <si>
    <t>108 Katrina Street, Blackburn North VIC - endorsement</t>
  </si>
  <si>
    <t>INV-FEES-2809-2938</t>
  </si>
  <si>
    <t>11 Heatherdew Close, Endeavour Hills VIC</t>
  </si>
  <si>
    <t>INV-FEES-2688-2804</t>
  </si>
  <si>
    <t>2B Keith Street, Parkdale VIC</t>
  </si>
  <si>
    <t>INV-FEES-2576-2681</t>
  </si>
  <si>
    <t>4/6 Tasman Place, Lyons ACT</t>
  </si>
  <si>
    <t>INV-FEES-1979-2978</t>
  </si>
  <si>
    <t>1/9 Hereward St, Maroubra NSW</t>
  </si>
  <si>
    <t>INV-FEES-2855-2987</t>
  </si>
  <si>
    <t>64 Park Avenue, Ashfield NSW</t>
  </si>
  <si>
    <t>INV-FEES-2742-2865</t>
  </si>
  <si>
    <t>7/20 Ijong Street, Braddon ACT</t>
  </si>
  <si>
    <t>INV-FEES-2860-2991</t>
  </si>
  <si>
    <t>21 Canning Drive, Berwick VIC</t>
  </si>
  <si>
    <t>INV-FEES-2832-2994</t>
  </si>
  <si>
    <t>122 Overport Road, Frankston South VIC</t>
  </si>
  <si>
    <t>INV-FEES-2866-2998</t>
  </si>
  <si>
    <t>2 Fouz Mews, Cranbourne East VIC</t>
  </si>
  <si>
    <t>INV-FEES-2540-2645</t>
  </si>
  <si>
    <t>72 Maidstone Street, Ringwood VIC</t>
  </si>
  <si>
    <t>INV-FEES-2867-2999</t>
  </si>
  <si>
    <t>27 William Street, Concord NSW</t>
  </si>
  <si>
    <t>INV-FEES-2161-2268</t>
  </si>
  <si>
    <t>20 Kula Close, Buff Point NSW</t>
  </si>
  <si>
    <t>INV-FEES-2834-2963</t>
  </si>
  <si>
    <t>4 Ironbark Road, Ballina NSW</t>
  </si>
  <si>
    <t>INV-FEES-2184-2291</t>
  </si>
  <si>
    <t>10 Fleet Street, Summer Hill NSW</t>
  </si>
  <si>
    <t>INV-FEES-2824-2952</t>
  </si>
  <si>
    <t>7 Reid Court, Mornington VIC</t>
  </si>
  <si>
    <t>INV-FEES-2418-2534</t>
  </si>
  <si>
    <t>18 Jinka Street, Hawker ACT</t>
  </si>
  <si>
    <t>INV-FEES-2441-2549</t>
  </si>
  <si>
    <t>19/60 John Gorton Drive, Coombs ACT</t>
  </si>
  <si>
    <t>INV-FEES-2502-2606</t>
  </si>
  <si>
    <t>11 Shiels Street, Cranbourne East VIC</t>
  </si>
  <si>
    <t>INV-FEES-2514-2617</t>
  </si>
  <si>
    <t>71 Green Gully Road, Clyde VIC</t>
  </si>
  <si>
    <t>INV-FEES-2334-2441</t>
  </si>
  <si>
    <t>5 Greenock Crescent, Cranbourne East VIC</t>
  </si>
  <si>
    <t>INV-FEES-2546-2650</t>
  </si>
  <si>
    <t>8/76 The Esplanade, Caroline Springs VIC</t>
  </si>
  <si>
    <t>INV-FEES-2822-3001</t>
  </si>
  <si>
    <t>13/59 Dwyer Street, North Gosford NSW</t>
  </si>
  <si>
    <t>INV-FEES-2133-2242</t>
  </si>
  <si>
    <t>60 Stachon Street, North Gosford NSW</t>
  </si>
  <si>
    <t>INV-FEES-2624-2992</t>
  </si>
  <si>
    <t>61A Malvina Parade, Lake Haven NSW - endorsement</t>
  </si>
  <si>
    <t>INV-FEES-2800-2928</t>
  </si>
  <si>
    <t>301/3 Campbell Crescent, Terrigal NSW</t>
  </si>
  <si>
    <t>INV-FEES-2833-2962</t>
  </si>
  <si>
    <t>12 Kobada Avenue, Buff Point NSW</t>
  </si>
  <si>
    <t>INV-FEES-2875-3006</t>
  </si>
  <si>
    <t>40-44 Warrawong Drive, Berwick VIC</t>
  </si>
  <si>
    <t>INV-FEES-2819-2947</t>
  </si>
  <si>
    <t>19 Greenhaven Drive, Umina Beach NSW</t>
  </si>
  <si>
    <t>INV-FEES-1806-2921</t>
  </si>
  <si>
    <t>297 Woolooware Road, Burraneer NSW - endorsement</t>
  </si>
  <si>
    <t>INV-FEES-2878-3009</t>
  </si>
  <si>
    <t>3 Staunton Walk, Cranbourne East VIC</t>
  </si>
  <si>
    <t>INV-FEES-2625-2993</t>
  </si>
  <si>
    <t>218 Dandaraga Road, Mirrabooka NSW - endorsement</t>
  </si>
  <si>
    <t>INV-FEES-2864-3007</t>
  </si>
  <si>
    <t>7/14 Trevillian Quay, Kingston ACT</t>
  </si>
  <si>
    <t>INV-FEES-2881-3013</t>
  </si>
  <si>
    <t>23 Dugdale Street, Cook ACT</t>
  </si>
  <si>
    <t>INV-FEES-2882-3014</t>
  </si>
  <si>
    <t>10 Dean Close, Narre Warren South VIC</t>
  </si>
  <si>
    <t>INV-FEES-2883-3015</t>
  </si>
  <si>
    <t>23/27 George Street, Kingswood NSW</t>
  </si>
  <si>
    <t>INV-FEES-2785-2919</t>
  </si>
  <si>
    <t>1 Burke Terrace, East Ballina NSW</t>
  </si>
  <si>
    <t>INV-FEES-2894-3024</t>
  </si>
  <si>
    <t>15a Murene Court, Boronia VIC</t>
  </si>
  <si>
    <t>INV-FEES-1767-3025</t>
  </si>
  <si>
    <t>24a Merville Street, Concord West NSW - endorsement</t>
  </si>
  <si>
    <t>INV-FEES-2605-2718</t>
  </si>
  <si>
    <t>7/14 Fairfax Road, Bellevue Hill NSW</t>
  </si>
  <si>
    <t>INV-FEES-2829-2957</t>
  </si>
  <si>
    <t>1/14 Cudgegong Street, Budgewoi NSW</t>
  </si>
  <si>
    <t>INV-FEES-2856-2988</t>
  </si>
  <si>
    <t>13 Allnutt Court, Cheltenham VIC</t>
  </si>
  <si>
    <t>INV-FEES-2658-2771</t>
  </si>
  <si>
    <t>280 Avoca Drive, Avoca Beach NSW</t>
  </si>
  <si>
    <t>INV-FEES-2902-3029</t>
  </si>
  <si>
    <t>28 Lily Way, Skye VIC</t>
  </si>
  <si>
    <t>INV-FEES-2682-2798</t>
  </si>
  <si>
    <t>1345 Nepean Highway Service Road, Cheltenham VIC</t>
  </si>
  <si>
    <t>INV-FEES-2905-3032</t>
  </si>
  <si>
    <t>2/36 Peel Street, Berwick VIC</t>
  </si>
  <si>
    <t>INV-FEES-2907-3034</t>
  </si>
  <si>
    <t>2/978 Mountain Highway, Boronia VIC</t>
  </si>
  <si>
    <t>INV-FEES-2913-3039</t>
  </si>
  <si>
    <t>16 Bayside Grove, Seaford VIC</t>
  </si>
  <si>
    <t>INV-FEES-2466-2572</t>
  </si>
  <si>
    <t>9 King Street, Bondi NSW</t>
  </si>
  <si>
    <t>INV-FEES-2749-3041</t>
  </si>
  <si>
    <t>130A Sutherland Road, Beecroft NSW</t>
  </si>
  <si>
    <t>INV-FEES-2914-3042</t>
  </si>
  <si>
    <t>14 Brick Court, Pearcedale VIC</t>
  </si>
  <si>
    <t>INV-FEES-2915-3043</t>
  </si>
  <si>
    <t>12 Koombalah Avenue, South Turramurra NSW</t>
  </si>
  <si>
    <t>INV-FEES-2918-3046</t>
  </si>
  <si>
    <t>88 Doyle Terrace, Chapman ACT</t>
  </si>
  <si>
    <t>INV-FEES-2924-3052</t>
  </si>
  <si>
    <t>7 Ben Drive, Pakenham VIC</t>
  </si>
  <si>
    <t>INV-FEES-2872-3003</t>
  </si>
  <si>
    <t>84 Laelana Avenue, Halekulani NSW</t>
  </si>
  <si>
    <t>INV-FEES-2804-2932</t>
  </si>
  <si>
    <t>66 Rickard Road, Warrimoo NSW</t>
  </si>
  <si>
    <t>INV-FEES-2919-3047</t>
  </si>
  <si>
    <t>5 Lyell Road, Boronia VIC</t>
  </si>
  <si>
    <t>INV-FEES-2908-3035</t>
  </si>
  <si>
    <t>515 Tinderry Road, Michelago NSW</t>
  </si>
  <si>
    <t>INV-FEES-2893-3022</t>
  </si>
  <si>
    <t>40A Tormore Road, Boronia VIC</t>
  </si>
  <si>
    <t>INV-FEES-2903-3031</t>
  </si>
  <si>
    <t>5 Andre Court, Cranbourne West VIC</t>
  </si>
  <si>
    <t>INV-FEES-2928-3057</t>
  </si>
  <si>
    <t>30 Rundle Drive, Carrum Downs VIC</t>
  </si>
  <si>
    <t>INV-FEES-2921-3060</t>
  </si>
  <si>
    <t>86 Hume Crescent, Werrington County NSW</t>
  </si>
  <si>
    <t>INV-FEES-2931-3062</t>
  </si>
  <si>
    <t>27 Murchison Link, Pakenham VIC</t>
  </si>
  <si>
    <t>INV-FEES-2876-3008</t>
  </si>
  <si>
    <t>59 Beulah Road, Noraville NSW</t>
  </si>
  <si>
    <t>INV-FEES-2936-3067</t>
  </si>
  <si>
    <t>6 Boynton Place, Berwick VIC</t>
  </si>
  <si>
    <t>INV-FEES-2861-2995</t>
  </si>
  <si>
    <t>1/47 Lucinda Avenue, Killarney Vale NSW</t>
  </si>
  <si>
    <t>INV-FEES-2946-3077</t>
  </si>
  <si>
    <t>58 The Avenue, Narre Warren South VIC</t>
  </si>
  <si>
    <t>INV-FEES-2949-3080</t>
  </si>
  <si>
    <t>306-308 Canterbury Road, Bayswater North VIC</t>
  </si>
  <si>
    <t>INV-FEES-2965-3098</t>
  </si>
  <si>
    <t>63 Settlers Run, Botanic Ridge VIC</t>
  </si>
  <si>
    <t>INV-FEES-1792-3099</t>
  </si>
  <si>
    <t>139A Koola Avenue, East Killara NSW</t>
  </si>
  <si>
    <t>INV-FEES-2967-3100</t>
  </si>
  <si>
    <t>2/17 Adelaide Street, Tweed Heads NSW</t>
  </si>
  <si>
    <t>INV-FEES-2950-3081</t>
  </si>
  <si>
    <t>192 Station Street, Koo Wee Rup VIC</t>
  </si>
  <si>
    <t>INV-FEES-2951-3082</t>
  </si>
  <si>
    <t>11-13 Elizabeth Street, Cranbourne North VIC</t>
  </si>
  <si>
    <t>INV-FEES-2952-3084</t>
  </si>
  <si>
    <t>8 Waterside Drive, Pakenham VIC</t>
  </si>
  <si>
    <t>INV-FEES-1867-3088</t>
  </si>
  <si>
    <t>10/466 Wilson Street, Darlington NSW - endorsement</t>
  </si>
  <si>
    <t>INV-FEES-1484-3053</t>
  </si>
  <si>
    <t>84 Mona Vale Road, Pymble NSW - endorsement</t>
  </si>
  <si>
    <t>INV-FEES-2490-2595</t>
  </si>
  <si>
    <t>21 Gladys Lister Street, Franklin ACT</t>
  </si>
  <si>
    <t>INV-FEES-2970-3104</t>
  </si>
  <si>
    <t>INV-FEES-2798-2927</t>
  </si>
  <si>
    <t>2 Sunny Waters Road, Kincumber NSW</t>
  </si>
  <si>
    <t>INV-FEES-2964-3095</t>
  </si>
  <si>
    <t>42 Clifford Drive, Pakenham VIC</t>
  </si>
  <si>
    <t>INV-FEES-2941-3072</t>
  </si>
  <si>
    <t>22 Taylors Road, Silverdale NSW</t>
  </si>
  <si>
    <t>INV-FEES-2606-2713</t>
  </si>
  <si>
    <t>18 Stafford Street, Paddington NSW</t>
  </si>
  <si>
    <t>INV-FEES-2420-2878</t>
  </si>
  <si>
    <t>3 Coral Tree Place, Point Clare NSW</t>
  </si>
  <si>
    <t>INV-FEES-2963-3094</t>
  </si>
  <si>
    <t>4/15 Argyle Avenue, Chelsea VIC</t>
  </si>
  <si>
    <t>INV-FEES-1824-1911</t>
  </si>
  <si>
    <t>36 Sheffield Drive, Terrigal NSW</t>
  </si>
  <si>
    <t>INV-FEES-2945-3075</t>
  </si>
  <si>
    <t>86 Paperbark Street, Doveton VIC</t>
  </si>
  <si>
    <t>INV-FEES-2948-3079</t>
  </si>
  <si>
    <t>17 Hillcrest Road, Frankston VIC</t>
  </si>
  <si>
    <t>INV-FEES-2814-3083</t>
  </si>
  <si>
    <t>INV-FEES-2956-3087</t>
  </si>
  <si>
    <t>2/15 Shenfield Avenue, Chelsea VIC</t>
  </si>
  <si>
    <t>INV-FEES-2958-3089</t>
  </si>
  <si>
    <t>48 Charles Perkins Circuit, Bonner ACT</t>
  </si>
  <si>
    <t>INV-FEES-2732-2852</t>
  </si>
  <si>
    <t>1411/120 Eastern Valley Way, Belconnen ACT</t>
  </si>
  <si>
    <t>INV-FEES-2160-3128</t>
  </si>
  <si>
    <t>10 Audie Parade, Berkeley Vale NSW</t>
  </si>
  <si>
    <t>INV-FEES-2989-3127</t>
  </si>
  <si>
    <t>131 Clive Steele Avenue, Monash ACT</t>
  </si>
  <si>
    <t>INV-FEES-2987-3123</t>
  </si>
  <si>
    <t>37 Bettington Circuit, Charnwood ACT</t>
  </si>
  <si>
    <t>INV-FEES-2957-3122</t>
  </si>
  <si>
    <t>5/75 Bellhouse Crescent, Moncrieff ACT</t>
  </si>
  <si>
    <t>INV-FEES-2713-2830</t>
  </si>
  <si>
    <t>41/136 Thynne Street, Bruce ACT</t>
  </si>
  <si>
    <t>INV-FEES-2962-3093</t>
  </si>
  <si>
    <t>61 Warrego Circuit, Sandhurst VIC</t>
  </si>
  <si>
    <t>INV-FEES-2961-3092</t>
  </si>
  <si>
    <t>21 Queen Street, Chippendale NSW</t>
  </si>
  <si>
    <t>INV-FEES-2960-3091</t>
  </si>
  <si>
    <t>27 Mahoney Crescent, Seaford VIC</t>
  </si>
  <si>
    <t>INV-FEES-2997-3134</t>
  </si>
  <si>
    <t>214 Smiths Lane, Cranbourne South VIC</t>
  </si>
  <si>
    <t>INV-FEES-2842-3026</t>
  </si>
  <si>
    <t>28a Taranna Street, Mornington VIC</t>
  </si>
  <si>
    <t>INV-FEES-2774-2902</t>
  </si>
  <si>
    <t>8 Emarald Close, Mornington VIC</t>
  </si>
  <si>
    <t>INV-FEES-2453-2614</t>
  </si>
  <si>
    <t>33 Godfrey Street, Banksia NSW</t>
  </si>
  <si>
    <t>INV-FEES-2435-2542</t>
  </si>
  <si>
    <t>4a Cams Boulevard, Summerland Point NSW</t>
  </si>
  <si>
    <t>INV-FEES-2873-3096</t>
  </si>
  <si>
    <t>40 James Sea Drive, Green Point NSW</t>
  </si>
  <si>
    <t>INV-FEES-2998-3135</t>
  </si>
  <si>
    <t>8 Willard Court, Berwick VIC</t>
  </si>
  <si>
    <t>INV-FEES-2930-3061</t>
  </si>
  <si>
    <t>87b Georges River Crescent, Oyster Bay NSW</t>
  </si>
  <si>
    <t>INV-FEES-2493-2598</t>
  </si>
  <si>
    <t>64 Wairakei Road, Wamberal NSW</t>
  </si>
  <si>
    <t>INV-FEES-2976-3109</t>
  </si>
  <si>
    <t>INV-FEES-2929-3059</t>
  </si>
  <si>
    <t>5 Mayfair Close, Terrigal NSW</t>
  </si>
  <si>
    <t>INV-FEES-2948-3143</t>
  </si>
  <si>
    <t>17 Hillcrest Road, Frankston VIC - endorsement</t>
  </si>
  <si>
    <t>INV-FEES-2959-3090</t>
  </si>
  <si>
    <t>8/2 Ocean Street North, Bondi NSW</t>
  </si>
  <si>
    <t>INV-FEES-3009-3147</t>
  </si>
  <si>
    <t>6/294 Nepean Highway, Edithvale VIC</t>
  </si>
  <si>
    <t>INV-FEES-2984-3120</t>
  </si>
  <si>
    <t>10/10 Batley Street, West Gosford NSW</t>
  </si>
  <si>
    <t>INV-FEES-2985-3121</t>
  </si>
  <si>
    <t>26 MacKenzie Avenue, Woy Woy NSW</t>
  </si>
  <si>
    <t>INV-FEES-3012-3150</t>
  </si>
  <si>
    <t>105/8 Clydebank Road, Edithvale VIC</t>
  </si>
  <si>
    <t>INV-FEES-3014-3152</t>
  </si>
  <si>
    <t>5 Leman Crescent, Noble Park VIC</t>
  </si>
  <si>
    <t>INV-FEES-3015-3153</t>
  </si>
  <si>
    <t>31 Tyrone Avenue, Pakenham VIC</t>
  </si>
  <si>
    <t>INV-FEES-2897-3165</t>
  </si>
  <si>
    <t>38 Vista Crescent, Rowville VIC</t>
  </si>
  <si>
    <t>INV-FEES-3013-3151</t>
  </si>
  <si>
    <t>4 Jericho Court, Carrum Downs VIC</t>
  </si>
  <si>
    <t>INV-FEES-2892-3023</t>
  </si>
  <si>
    <t>6 Lang Street, Mosman NSW</t>
  </si>
  <si>
    <t>INV-FEES-3019-3158</t>
  </si>
  <si>
    <t>63 Viewgrand Drive, Berwick VIC</t>
  </si>
  <si>
    <t>INV-FEES-2836-2965</t>
  </si>
  <si>
    <t>7 Dalley Avenue, Vaucluse NSW</t>
  </si>
  <si>
    <t>INV-FEES-3016-3155</t>
  </si>
  <si>
    <t>3 Cavalier Drive, Berwick VIC</t>
  </si>
  <si>
    <t>INV-FEES-2926-3055</t>
  </si>
  <si>
    <t>152 Stanley Street, Kanwal NSW</t>
  </si>
  <si>
    <t>INV-FEES-1958-3174</t>
  </si>
  <si>
    <t>49 Oleander Parade, Caringbah South NSW - endorsement</t>
  </si>
  <si>
    <t>INV-FEES-3042-3173</t>
  </si>
  <si>
    <t>88/42 Paul Coe Crescent, Ngunnawal ACT</t>
  </si>
  <si>
    <t>INV-FEES-2887-3018</t>
  </si>
  <si>
    <t>49B Elizabeth St, Bentleigh East VIC</t>
  </si>
  <si>
    <t>INV-FEES-2631-2744</t>
  </si>
  <si>
    <t>29 Swadling Street, Long Jetty NSW</t>
  </si>
  <si>
    <t>INV-FEES-1770-1860</t>
  </si>
  <si>
    <t>55 Mirral Road, Caringbah South NSW</t>
  </si>
  <si>
    <t>INV-FEES-1855-1956</t>
  </si>
  <si>
    <t>11/83 Old South Head Road, Bondi Junction NSW</t>
  </si>
  <si>
    <t>INV-FEES-2851-2984</t>
  </si>
  <si>
    <t>4/28 Balfour Road, Rose Bay NSW</t>
  </si>
  <si>
    <t>INV-FEES-3070-3212</t>
  </si>
  <si>
    <t>30 Browtop Road, Narre Warren VIC</t>
  </si>
  <si>
    <t>INV-FEES-2910-3040</t>
  </si>
  <si>
    <t>7A Stratford Park Drive, Terrigal NSW</t>
  </si>
  <si>
    <t>INV-FEES-3069-3211</t>
  </si>
  <si>
    <t>20 Shedworth Street, Marayong NSW</t>
  </si>
  <si>
    <t>INV-FEES-3043-3178</t>
  </si>
  <si>
    <t>35 Omeara Crescent, Cranbourne East VIC</t>
  </si>
  <si>
    <t>INV-FEES-3039-3177</t>
  </si>
  <si>
    <t>16 Wendy Way, Pakenham VIC</t>
  </si>
  <si>
    <t>INV-FEES-3037-3180</t>
  </si>
  <si>
    <t>17 Lancelot Avenue, Clyde VIC</t>
  </si>
  <si>
    <t>INV-FEES-3038-3181</t>
  </si>
  <si>
    <t>9 Kamala Road, Clyde North VIC</t>
  </si>
  <si>
    <t>INV-FEES-3032-3184</t>
  </si>
  <si>
    <t>3 Hillwood Street, Clyde VIC</t>
  </si>
  <si>
    <t>INV-FEES-2935-3065</t>
  </si>
  <si>
    <t>5207/30 Wellington Street, Bondi NSW 2026</t>
  </si>
  <si>
    <t>INV-FEES-3031-3186</t>
  </si>
  <si>
    <t>11 Fairweather Parade, Officer VIC</t>
  </si>
  <si>
    <t>INV-FEES-2981-3116</t>
  </si>
  <si>
    <t>3 Melaleuca Street, Killarney Vale NSW</t>
  </si>
  <si>
    <t>INV-FEES-2843-2976</t>
  </si>
  <si>
    <t>37A Sutherland Road, Armadale VIC</t>
  </si>
  <si>
    <t>INV-FEES-2889-3020</t>
  </si>
  <si>
    <t>39D Sandford Street, Highett VIC</t>
  </si>
  <si>
    <t>INV-FEES-3056-3196</t>
  </si>
  <si>
    <t>19 Arabana Street, Aranda ACT</t>
  </si>
  <si>
    <t>INV-FEES-3030-3169</t>
  </si>
  <si>
    <t>188 Mataram Road, Woongarrah NSW</t>
  </si>
  <si>
    <t>INV-FEES-3022-3163</t>
  </si>
  <si>
    <t>4 Foxwood Drive, Cranbourne East VIC</t>
  </si>
  <si>
    <t>INV-FEES-3018-3154</t>
  </si>
  <si>
    <t>36 Cascade Street, Paddington NSW</t>
  </si>
  <si>
    <t>INV-FEES-3035-3171</t>
  </si>
  <si>
    <t>43 Nectar Road, Botanic Ridge VIC</t>
  </si>
  <si>
    <t>INV-FEES-3036-3182</t>
  </si>
  <si>
    <t>26 Boonwurrung Street, Cranbourne East VIC</t>
  </si>
  <si>
    <t>INV-FEES-3002-3139</t>
  </si>
  <si>
    <t>50 Glenalva Parade, Cannons Creek VIC</t>
  </si>
  <si>
    <t>INV-FEES-2966-3097</t>
  </si>
  <si>
    <t>109A Humphreys Road, Kincumber South NSW</t>
  </si>
  <si>
    <t>INV-FEES-3040-3176</t>
  </si>
  <si>
    <t>4 Aramon Way, Berwick VIC</t>
  </si>
  <si>
    <t>INV-FEES-2885-3017</t>
  </si>
  <si>
    <t>191 Avoca Drive, Green Point NSW</t>
  </si>
  <si>
    <t>INV-FEES-1666-1760</t>
  </si>
  <si>
    <t>19 Carlyle Crescent, Clyde North VIC</t>
  </si>
  <si>
    <t>INV-FEES-1996-2093</t>
  </si>
  <si>
    <t>4 Dellinea Street, Cranbourne North VIC</t>
  </si>
  <si>
    <t>INV-FEES-2018-2476</t>
  </si>
  <si>
    <t>1/59 Clairmont Avenue, Cranbourne VIC</t>
  </si>
  <si>
    <t>INV-FEES-1397-1481</t>
  </si>
  <si>
    <t>39A Lee-Ann Crescent, Croydon VIC</t>
  </si>
  <si>
    <t>INV-FEES-2356-2465</t>
  </si>
  <si>
    <t>20 St Laurent Rise, Knoxfield VIC</t>
  </si>
  <si>
    <t>INV-FEES-2349-2457</t>
  </si>
  <si>
    <t>2/79 Strathavan Drive, Berwick VIC</t>
  </si>
  <si>
    <t>INV-FEES-2219-3136</t>
  </si>
  <si>
    <t>12 Hyde Place, Hughes ACT</t>
  </si>
  <si>
    <t>INV-FEES-2911-3037</t>
  </si>
  <si>
    <t>21 Darnel Street, Elanora QLD</t>
  </si>
  <si>
    <t>INV-FEES-2979-3114</t>
  </si>
  <si>
    <t>21 Foxhill Place, Banora Point NSW</t>
  </si>
  <si>
    <t>INV-FEES-3027-3167</t>
  </si>
  <si>
    <t>11/3 Sallywattle Drive, Suffolk Park NSW</t>
  </si>
  <si>
    <t>INV-FEES-3053-3193</t>
  </si>
  <si>
    <t>15 Dobbys Crescent, Terranora NSW</t>
  </si>
  <si>
    <t>INV-FEES-3006-3142</t>
  </si>
  <si>
    <t>7 Eliot Street, Mannering Park NSW</t>
  </si>
  <si>
    <t>INV-FEES-3029-3168</t>
  </si>
  <si>
    <t>4 Commodore Court, Banora Point NSW</t>
  </si>
  <si>
    <t>INV-FEES-3033-3170</t>
  </si>
  <si>
    <t>27 Seabrook Street, Elanora QLD</t>
  </si>
  <si>
    <t>INV-FEES-3080-3222</t>
  </si>
  <si>
    <t>5/843 New South Head Rd, Rose Bay NSW</t>
  </si>
  <si>
    <t>INV-FEES-2927-3203</t>
  </si>
  <si>
    <t>2 Old Farm Place, Ourimbah NSW</t>
  </si>
  <si>
    <t>INV-FEES-3085-3226</t>
  </si>
  <si>
    <t>4/37 Fravent Street, Toukley NSW</t>
  </si>
  <si>
    <t>INV-FEES-2630-2742</t>
  </si>
  <si>
    <t>1/822 Military Road, Mosman NSW</t>
  </si>
  <si>
    <t>INV-FEES-3087-3228</t>
  </si>
  <si>
    <t>8/7 Cyan Crescent, Officer VIC</t>
  </si>
  <si>
    <t>INV-FEES-2925-3054</t>
  </si>
  <si>
    <t>7/70 Bay Road, Waverton NSW</t>
  </si>
  <si>
    <t>INV-FEES-3088-3229</t>
  </si>
  <si>
    <t>6 Beech Street, Pakenham VIC</t>
  </si>
  <si>
    <t>INV-FEES-3095-3235</t>
  </si>
  <si>
    <t>3 Ellalong Road, North Turramurra NSW</t>
  </si>
  <si>
    <t>INV-FEES-3096-3236</t>
  </si>
  <si>
    <t>8 Yalleroi Avenue, West Pymble NSW</t>
  </si>
  <si>
    <t>INV-FEES-3097-3237</t>
  </si>
  <si>
    <t>16 Westbank Avenue, Emu Plains NSW</t>
  </si>
  <si>
    <t>INV-FEES-3054-3194</t>
  </si>
  <si>
    <t>2/19 Belle Crescent, Mordialloc VIC</t>
  </si>
  <si>
    <t>INV-FEES-3100-3238</t>
  </si>
  <si>
    <t>16 Norah Avenue, Charmhaven NSW</t>
  </si>
  <si>
    <t>INV-FEES-3020-3157</t>
  </si>
  <si>
    <t>2/39 Hammond Road, Dandenong VIC</t>
  </si>
  <si>
    <t>INV-FEES-3112-3251</t>
  </si>
  <si>
    <t>2 Wigan Street, Stanhope Gardens NSW</t>
  </si>
  <si>
    <t>INV-FEES-3010-3148</t>
  </si>
  <si>
    <t>18 Ulooloo Road, Gwandalan NSW</t>
  </si>
  <si>
    <t>INV-FEES-3115-3254</t>
  </si>
  <si>
    <t>8 McDougall Street, Kensington NSW</t>
  </si>
  <si>
    <t>10/02/1019</t>
  </si>
  <si>
    <t>INV-FEES-3081-3223</t>
  </si>
  <si>
    <t>34/21 Wiseman Street, Macquarie ACT</t>
  </si>
  <si>
    <t>INV-FEES-3118-3256</t>
  </si>
  <si>
    <t>17 Sundial Court, Berwick VIC</t>
  </si>
  <si>
    <t>INV-FEES-3101-3239</t>
  </si>
  <si>
    <t>38 Central Coast Highway, Kariong NSW</t>
  </si>
  <si>
    <t>INV-FEES-3102-3241</t>
  </si>
  <si>
    <t>5 David Street, Bowral NSW</t>
  </si>
  <si>
    <t>INV-FEES-3103-3242</t>
  </si>
  <si>
    <t>126 Pentecost Avenue, Turramurra NSW</t>
  </si>
  <si>
    <t>INV-FEES-3058-3198</t>
  </si>
  <si>
    <t>1/10 Grosvenor Road, Terrigal NSW</t>
  </si>
  <si>
    <t>INV-FEES-3062-3204</t>
  </si>
  <si>
    <t>12 Tyrrell Street, Googong NSW</t>
  </si>
  <si>
    <t>INV-FEES-3111-3250</t>
  </si>
  <si>
    <t>47 Sherwood Avenue, Chelsea VIC</t>
  </si>
  <si>
    <t>INV-FEES-3119-3258</t>
  </si>
  <si>
    <t>11/209 Waterloo Road, Marsfield NSW</t>
  </si>
  <si>
    <t>INV-FEES-3122-3260</t>
  </si>
  <si>
    <t>8 Papillion Way, Narre Warren South VIC</t>
  </si>
  <si>
    <t>INV-FEES-2978-3113</t>
  </si>
  <si>
    <t>9 Liz O'Neill Street, Casey ACT</t>
  </si>
  <si>
    <t>INV-FEES-3125-3262</t>
  </si>
  <si>
    <t>687 Pacific Highway, Mount Colah NSW</t>
  </si>
  <si>
    <t>INV-FEES-3126-3263</t>
  </si>
  <si>
    <t>18 Conferta Court, Cranbourne West VIC</t>
  </si>
  <si>
    <t>INV-FEES-3089-3264</t>
  </si>
  <si>
    <t>56 Marsh Grove, Berwick VIC</t>
  </si>
  <si>
    <t>INV-FEES-2764-2891</t>
  </si>
  <si>
    <t>22 Roe Street, North Bondi NSW</t>
  </si>
  <si>
    <t>INV-FEES-3127-3265</t>
  </si>
  <si>
    <t>266 Alisma Boulevard, Cranbourne North VIC</t>
  </si>
  <si>
    <t>INV-FEES-2651-2763</t>
  </si>
  <si>
    <t>25A MacArthur Street, Killarney Vale NSW</t>
  </si>
  <si>
    <t>INV-FEES-3060-3200</t>
  </si>
  <si>
    <t>30 Stone Hill Circuit, Cranbourne East VIC</t>
  </si>
  <si>
    <t>INV-FEES-2857-3103</t>
  </si>
  <si>
    <t>79 Bienvenue Drive, Currumbin Waters QLD</t>
  </si>
  <si>
    <t>INV-FEES-3104-3243</t>
  </si>
  <si>
    <t>349 Princes Highway, Narre Warren VIC</t>
  </si>
  <si>
    <t>INV-FEES-3090-3230</t>
  </si>
  <si>
    <t>257 Wyee Road, Wyee NSW</t>
  </si>
  <si>
    <t>INV-FEES-2955-3274</t>
  </si>
  <si>
    <t>11 Lytham Court, Langwarrin VIC</t>
  </si>
  <si>
    <t>INV-FEES-3131-3270</t>
  </si>
  <si>
    <t>24 Bridgewater Boulevard, Berwick VIC</t>
  </si>
  <si>
    <t>INV-FEES-3135-3275</t>
  </si>
  <si>
    <t>11/136 Cherry Street, Ballina NSW</t>
  </si>
  <si>
    <t>INV-FEES-3137-3277</t>
  </si>
  <si>
    <t>14 Woods Terrace, East Ballina NSW</t>
  </si>
  <si>
    <t>INV-FEES-3140-3280</t>
  </si>
  <si>
    <t>58 Riverside Drive, West Ballina NSW</t>
  </si>
  <si>
    <t>INV-FEES-3139-3279</t>
  </si>
  <si>
    <t>2/35 Leyte Avenue, Palm Beach QLD</t>
  </si>
  <si>
    <t>INV-FEES-3026-3166</t>
  </si>
  <si>
    <t>INV-FEES-3123-3261</t>
  </si>
  <si>
    <t>5 Riviera Avenue, North Rocks NSW</t>
  </si>
  <si>
    <t>INV-FEES-2848-3070</t>
  </si>
  <si>
    <t>2/78 Uriarra Road, Crestwood NSW</t>
  </si>
  <si>
    <t>INV-FEES-2277-2388</t>
  </si>
  <si>
    <t>79 Sandarra Boulevard, Sandhurst VIC</t>
  </si>
  <si>
    <t>INV-FEES-3142-3282</t>
  </si>
  <si>
    <t>42 Fraser Avenue, Edithvale VIC</t>
  </si>
  <si>
    <t>INV-FEES-3151-3289</t>
  </si>
  <si>
    <t>2/14 McNabb Street, Berwick VIC</t>
  </si>
  <si>
    <t>INV-FEES-3171-3309</t>
  </si>
  <si>
    <t>10 Olivia Way, Hastings VIC</t>
  </si>
  <si>
    <t>INV-FEES-3170-3308</t>
  </si>
  <si>
    <t>8 Cromwell Lane, Cranbourne East VIC</t>
  </si>
  <si>
    <t>INV-FEES-3169-3307</t>
  </si>
  <si>
    <t>4 Pinecrest Court, Berwick VIC</t>
  </si>
  <si>
    <t>INV-FEES-3167-3305</t>
  </si>
  <si>
    <t>35 Glenelg Street, Clyde North VIC</t>
  </si>
  <si>
    <t>INV-FEES-3152-3290</t>
  </si>
  <si>
    <t>71 Cooloongatta Road, Camberwell VIC</t>
  </si>
  <si>
    <t>INV-FEES-2880-3012</t>
  </si>
  <si>
    <t>14/75 Warren Road, Marrickville NSW</t>
  </si>
  <si>
    <t>INV-FEES-3147-3286</t>
  </si>
  <si>
    <t>20 William Webb Drive, Evatt ACT</t>
  </si>
  <si>
    <t>INV-FEES-3153-3291</t>
  </si>
  <si>
    <t>112 Karingal Drive, Frankston VIC</t>
  </si>
  <si>
    <t>INV-FEES-3145-3293</t>
  </si>
  <si>
    <t>59 Poppet Road, Wamboin NSW</t>
  </si>
  <si>
    <t>INV-FEES-3163-3300</t>
  </si>
  <si>
    <t>4 Julie Court, Langwarrin VIC</t>
  </si>
  <si>
    <t>INV-FEES-3065-3207</t>
  </si>
  <si>
    <t>5 Enniss Avenue, Bentleigh East VIC</t>
  </si>
  <si>
    <t>INV-FEES-3177-3319</t>
  </si>
  <si>
    <t>62 Flowerbloom Crescent, Clyde North VIC</t>
  </si>
  <si>
    <t>INV-FEES-2839-2968</t>
  </si>
  <si>
    <t>11/55 The Boulevarde, Lewisham NSW</t>
  </si>
  <si>
    <t>INV-FEES-3141-3281</t>
  </si>
  <si>
    <t>3/3 Moore Avenue, Clayton South VIC</t>
  </si>
  <si>
    <t>INV-FEES-3106-3246</t>
  </si>
  <si>
    <t>17 Stoke Crescent, South Penrith NSW</t>
  </si>
  <si>
    <t>INV-FEES-2820-2948</t>
  </si>
  <si>
    <t>194 Kissing Point Road, Turramurra NSW</t>
  </si>
  <si>
    <t>INV-FEES-3132-3271</t>
  </si>
  <si>
    <t>20 Twin Lakes Drive, Lake Haven NSW</t>
  </si>
  <si>
    <t>INV-FEES-2488-3329</t>
  </si>
  <si>
    <t>18 Lineham Drive, Cranbourne East VIC</t>
  </si>
  <si>
    <t>INV-FEES-3179-3328c</t>
  </si>
  <si>
    <t>58 Coolibar Avenue, Seaford VIC</t>
  </si>
  <si>
    <t>INV-FEES-3183-3324</t>
  </si>
  <si>
    <t>5/72 Fenwick Drive, East Ballina NSW</t>
  </si>
  <si>
    <t>INV-FEES-3107-3247</t>
  </si>
  <si>
    <t>203/148a Albany Street, Point Frederick NSW</t>
  </si>
  <si>
    <t>INV-FEES-2999-3137</t>
  </si>
  <si>
    <t>20 Darryl Road, Wyoming NSW</t>
  </si>
  <si>
    <t>INV-FEES-3174-3313</t>
  </si>
  <si>
    <t>23/23 Temperley Street, Nicholls ACT</t>
  </si>
  <si>
    <t>INV-FEES-3174-3318</t>
  </si>
  <si>
    <t>23/23 Temperley Street, Nicholls ACT - endorsement</t>
  </si>
  <si>
    <t>INV-FEES-3190-3331</t>
  </si>
  <si>
    <t>1403/91b Bridge Road, Westmead NSW</t>
  </si>
  <si>
    <t>INV-FEES-3192-3333</t>
  </si>
  <si>
    <t>15/3 Madeira Street, Sylvania NSW</t>
  </si>
  <si>
    <t>INV-FEES-3191-3332</t>
  </si>
  <si>
    <t>44 Sheaffe Street, Holder ACT</t>
  </si>
  <si>
    <t>INV-FEES-3199-3340</t>
  </si>
  <si>
    <t>1/23 Fantail Court, Carrum Downs VIC</t>
  </si>
  <si>
    <t>INV-FEES-3200-3341</t>
  </si>
  <si>
    <t>2/21 Tamar Street, Bayswater VIC</t>
  </si>
  <si>
    <t>INV-FEES-1120-1197</t>
  </si>
  <si>
    <t>2/2 Walter Street, Mitcham VIC</t>
  </si>
  <si>
    <t>INV-FEES-3098-3267</t>
  </si>
  <si>
    <t>88 Kalakau Avenue, Forresters Beach NSW</t>
  </si>
  <si>
    <t>INV-FEES-3207-3347</t>
  </si>
  <si>
    <t>15/3 London Circuit, Canberra ACT</t>
  </si>
  <si>
    <t>INV-FEES-3209-3348</t>
  </si>
  <si>
    <t>15 Bugle Lane, Cranbourne West VIC</t>
  </si>
  <si>
    <t>INV-FEES-3203-3344</t>
  </si>
  <si>
    <t>9 Lamont Crescent, Cranbourne VIC</t>
  </si>
  <si>
    <t>INV-FEES-3210-3350</t>
  </si>
  <si>
    <t>6 Marine Drive, Patterson Lakes VIC</t>
  </si>
  <si>
    <t>INV-FEES-2971-3105</t>
  </si>
  <si>
    <t>6 Panorama Terrace, Green Point NSW</t>
  </si>
  <si>
    <t>14//02/2019</t>
  </si>
  <si>
    <t>INV-FEES-3204-3345</t>
  </si>
  <si>
    <t>2 Karen Close, Langwarrin VIC</t>
  </si>
  <si>
    <t>INV-FEES-3216-3355</t>
  </si>
  <si>
    <t>2/83 McLeod Road, Carrum VIC</t>
  </si>
  <si>
    <t>INV-FEES-3195-3336</t>
  </si>
  <si>
    <t>9 Aldor Green, Conder ACT</t>
  </si>
  <si>
    <t>INV-FEES-2896-3144</t>
  </si>
  <si>
    <t>12-14 Young Street, Coledale NSW</t>
  </si>
  <si>
    <t>INV-FEES-3154-3294</t>
  </si>
  <si>
    <t>18/28 Hythe Street, Mount Druitt NSW</t>
  </si>
  <si>
    <t>INV-FEES-3156-3317</t>
  </si>
  <si>
    <t>7 Chestnut Crescent, Bidwill NSW</t>
  </si>
  <si>
    <t>INV-FEES-3159-3297</t>
  </si>
  <si>
    <t>79 Dorothy Avenue, Woy Woy NSW</t>
  </si>
  <si>
    <t>INV-FEES-3136-3276</t>
  </si>
  <si>
    <t>5 Eric Wright Street, Forde ACT</t>
  </si>
  <si>
    <t>INV-FEES-3180-3358</t>
  </si>
  <si>
    <t>11/54 Chaseling Street, Phillip ACT</t>
  </si>
  <si>
    <t>INV-FEES-3221-3361</t>
  </si>
  <si>
    <t>107 Keverstone Circuit, Isabella Plains ACT</t>
  </si>
  <si>
    <t>INV-FEES-2614-2725</t>
  </si>
  <si>
    <t>11 Spring Gully Place, Wahroonga NSW</t>
  </si>
  <si>
    <t>INV-FEES-3121-3259</t>
  </si>
  <si>
    <t>10 Crowley Court, Charnwood ACT</t>
  </si>
  <si>
    <t>INV-FEES-2545-2648</t>
  </si>
  <si>
    <t>4 Alleyne Close, MacGregor ACT</t>
  </si>
  <si>
    <t>INV-FEES-3235-3375</t>
  </si>
  <si>
    <t>92 Carrum Woods Drive, Carrum Downs VIC</t>
  </si>
  <si>
    <t>INV-FEES-2079-3377</t>
  </si>
  <si>
    <t>114 Lachlan Street, Macquarie ACT</t>
  </si>
  <si>
    <t>INV-FEES-3236-3379</t>
  </si>
  <si>
    <t>14 Gloria Place, South Penrith NSW</t>
  </si>
  <si>
    <t>INV-FEES-3235-3395</t>
  </si>
  <si>
    <t>92 Carrum Woods Drive, Carrum Downs VIC - endorsement</t>
  </si>
  <si>
    <t>INV-FEES-3238-3383</t>
  </si>
  <si>
    <t>2/6 York Street, Bonbeach VIC</t>
  </si>
  <si>
    <t>INV-FEES-3233-3384</t>
  </si>
  <si>
    <t>75 Dunlop Road, Bittern VIC</t>
  </si>
  <si>
    <t>INV-FEES-3239-3385</t>
  </si>
  <si>
    <t>1/20 Long Street, Frankston VIC</t>
  </si>
  <si>
    <t>INV-FEES-2282-3386</t>
  </si>
  <si>
    <t>19 Spence Terrace, Sandhurst VIC - endorsement</t>
  </si>
  <si>
    <t>INV-FEES-3242-3387</t>
  </si>
  <si>
    <t>10 Quail Close, Chelsea Heights VIC</t>
  </si>
  <si>
    <t>INV-FEES-3247-3392</t>
  </si>
  <si>
    <t>11 Woodlands Road, Cranbourne South VIC</t>
  </si>
  <si>
    <t>INV-FEES-3251-3397</t>
  </si>
  <si>
    <t>102/748-750 Kingsway, Gymea NSW 2227</t>
  </si>
  <si>
    <t>INV-FEES-3249-3396</t>
  </si>
  <si>
    <t>59 Sackville Street, Bardwell Valley NSW</t>
  </si>
  <si>
    <t>INV-FEES-3225-3366</t>
  </si>
  <si>
    <t>193 Karoo Road, Rowville VIC</t>
  </si>
  <si>
    <t>INV-FEES-3244-3390</t>
  </si>
  <si>
    <t>7/27-51 Charles Street, Bentleigh East VIC 3165</t>
  </si>
  <si>
    <t>INV-FEES-3252-3398</t>
  </si>
  <si>
    <t>20/11 Sydney Avenue, Forrest ACT</t>
  </si>
  <si>
    <t>INV-FEES-3254-3399</t>
  </si>
  <si>
    <t>5/7 Koomaloo Place, Carrum Downs VIC</t>
  </si>
  <si>
    <t>INV-FEES-3255-3400</t>
  </si>
  <si>
    <t>17 Simmental Drive, Clyde North VIC 3978</t>
  </si>
  <si>
    <t>INV-FEES-3260-3407</t>
  </si>
  <si>
    <t>11 Archibald Avenue, Narre Warren VIC</t>
  </si>
  <si>
    <t>INV-FEES-3265-3415</t>
  </si>
  <si>
    <t>7/131 - 139 Kinross Avenue, Edithvale VIC 3196</t>
  </si>
  <si>
    <t>INV-FEES-3259-3408</t>
  </si>
  <si>
    <t>50 &amp; 52 Jackwood Drive, Clyde North VIC 3978</t>
  </si>
  <si>
    <t>INV-FEES-3050-3189</t>
  </si>
  <si>
    <t>8/53 Mina Wylie Crescent, Gordon ACT</t>
  </si>
  <si>
    <t>INV-FEES-3256-3423</t>
  </si>
  <si>
    <t>45 Warrawee Circuit, Frankston VIC</t>
  </si>
  <si>
    <t>INV-FEES-3253-3403</t>
  </si>
  <si>
    <t>20 Crystal Brook Court, Narre Warren South VIC - endorsement</t>
  </si>
  <si>
    <t>INV-FEES-3253-3401</t>
  </si>
  <si>
    <t>20 Crystal Brook Court, Narre Warren South VIC</t>
  </si>
  <si>
    <t>INV-FEES-3003-3156</t>
  </si>
  <si>
    <t>INV-FEES-3281-3429</t>
  </si>
  <si>
    <t>28 Denver Drive, Narre Warren VIC</t>
  </si>
  <si>
    <t>INV-FEES-3286-3437</t>
  </si>
  <si>
    <t>12 Auburn Close, Pakenham VIC 3810</t>
  </si>
  <si>
    <t>INV-FEES-3262-3413</t>
  </si>
  <si>
    <t>32/2 Brunswick Road, Terrigal NSW</t>
  </si>
  <si>
    <t>INV-FEES-3282-3430</t>
  </si>
  <si>
    <t>12 Grant Court, Beaconsfield Upper VIC</t>
  </si>
  <si>
    <t>INV-FEES-3228-3369</t>
  </si>
  <si>
    <t>170 Settlers Run, Botanic Ridge VIC</t>
  </si>
  <si>
    <t>INV-FEES-3189-3330</t>
  </si>
  <si>
    <t>97 Limb Circuit, Moncrieff ACT</t>
  </si>
  <si>
    <t>INV-FEES-2443-2551</t>
  </si>
  <si>
    <t>20 Goulburn Street, Macquarie ACT</t>
  </si>
  <si>
    <t>INV-FEES-2462-2568</t>
  </si>
  <si>
    <t>1/7 Anembo Avenue, Summerland Point NSW</t>
  </si>
  <si>
    <t>INV-FEES-2737-3405</t>
  </si>
  <si>
    <t>22 Ranfurlie Boulevard, Cranbourne West VIC</t>
  </si>
  <si>
    <t>INV-FEES-3219-3359</t>
  </si>
  <si>
    <t>82/11 Yarranabbe Road, Darling Point NSW</t>
  </si>
  <si>
    <t>INV-FEES-3222-3362</t>
  </si>
  <si>
    <t>22/34 Hythe Street, Mount Druitt NSW</t>
  </si>
  <si>
    <t>INV-FEES-3229-3370</t>
  </si>
  <si>
    <t>1/36 Ash Street, Terrigal NSW</t>
  </si>
  <si>
    <t>INV-FEES-1793-3411</t>
  </si>
  <si>
    <t>44 Wentworth Street, Dover Heights NSW</t>
  </si>
  <si>
    <t>INV-FEES-3218-3417</t>
  </si>
  <si>
    <t>68 Barmah Drive West, Wantirna VIC</t>
  </si>
  <si>
    <t>INV-FEES-3105-3244</t>
  </si>
  <si>
    <t>10 Resthaven Avenue, Charmhaven NSW</t>
  </si>
  <si>
    <t>INV-FEES-3206-3346</t>
  </si>
  <si>
    <t>86B Victoria Road, Bellevue Hill NSW</t>
  </si>
  <si>
    <t>INV-FEES-3257-3404</t>
  </si>
  <si>
    <t>44 Bronzewing Close, Elanora QLD</t>
  </si>
  <si>
    <t>INV-FEES-2944-3074</t>
  </si>
  <si>
    <t>16 Bluewave Crescent, Forresters Beach NSW</t>
  </si>
  <si>
    <t>INV-FEES-2557-2660</t>
  </si>
  <si>
    <t>1702/253 Oxford Street, Bondi Junction NSW</t>
  </si>
  <si>
    <t>INV-FEES-3294-3444</t>
  </si>
  <si>
    <t>2306/850 Whitehorse Road, Box Hill VIC</t>
  </si>
  <si>
    <t>INV-FEES-3292-3447</t>
  </si>
  <si>
    <t>1 Lavender Lane, Carrum Downs VIC</t>
  </si>
  <si>
    <t>INV-FEES-3277-3425</t>
  </si>
  <si>
    <t>127/15 John Cleland Crescent, Florey ACT</t>
  </si>
  <si>
    <t>INV-FEES-3263-3414</t>
  </si>
  <si>
    <t>2/40a Broadway, Bonbeach VIC</t>
  </si>
  <si>
    <t>INV-FEES-3288-3443</t>
  </si>
  <si>
    <t>88/18 College Street, Darlinghurst NSW</t>
  </si>
  <si>
    <t>INV-FEES-3302-3456</t>
  </si>
  <si>
    <t>139 Capital Avenue, Glen Waverley VIC</t>
  </si>
  <si>
    <t>INV-FEES-3148-3287</t>
  </si>
  <si>
    <t>4/55 Australia Street, Saint Marys NSW</t>
  </si>
  <si>
    <t>INV-FEES-3285-3436</t>
  </si>
  <si>
    <t>22/473 Princes Highway, Noble Park VIC</t>
  </si>
  <si>
    <t>INV-FEES-3312-3466</t>
  </si>
  <si>
    <t>40 Fleetwood Drive, Narre Warren VIC</t>
  </si>
  <si>
    <t>INV-FEES-3057-3197</t>
  </si>
  <si>
    <t>1 Old Tumbi Road, Wamberal NSW</t>
  </si>
  <si>
    <t>INV-FEES-3314-3468</t>
  </si>
  <si>
    <t>13 Balarang Court, Patterson Lakes VIC</t>
  </si>
  <si>
    <t>INV-FEES-3293-3473</t>
  </si>
  <si>
    <t>2/48 Berry Avenue, Edithvale VIC</t>
  </si>
  <si>
    <t>INV-FEES-3324-3476</t>
  </si>
  <si>
    <t>82 Epsom Road, Ascot Vale VIC</t>
  </si>
  <si>
    <t>INV-FEES-3327-3479</t>
  </si>
  <si>
    <t>B407/48-56 Derby Street, Penrith NSW 2750</t>
  </si>
  <si>
    <t>INV-FEES-3295-3445</t>
  </si>
  <si>
    <t>4 Eva Florence Way, Narre Warren South VIC</t>
  </si>
  <si>
    <t>INV-FEES-3328-3480</t>
  </si>
  <si>
    <t>27 Kuranda Crescent, Berwick VIC</t>
  </si>
  <si>
    <t>INV-FEES-2590-2697</t>
  </si>
  <si>
    <t>89/98 Corinna Street, Phillip ACT</t>
  </si>
  <si>
    <t>INV-FEES-3155-3295</t>
  </si>
  <si>
    <t>10/36 Luxford Road, Mount Druitt NSW</t>
  </si>
  <si>
    <t>INV-FEES-2803-2930</t>
  </si>
  <si>
    <t>7 Roseview Avenue, Roselands NSW</t>
  </si>
  <si>
    <t>INV-FEES-3332-3484</t>
  </si>
  <si>
    <t>3 Third Avenue, Chelsea Heights VIC</t>
  </si>
  <si>
    <t>INV-FEES-3333-3485</t>
  </si>
  <si>
    <t>1 Wakefield Court, Cranbourne North VIC</t>
  </si>
  <si>
    <t>INV-FEES-3066-3209</t>
  </si>
  <si>
    <t>3/18 McLachlan Avenue, Long Jetty NSW</t>
  </si>
  <si>
    <t>INV-FEES-3340-3494</t>
  </si>
  <si>
    <t>7 Devas Court, Carrum Downs VIC</t>
  </si>
  <si>
    <t>INV-FEES-3329-3481</t>
  </si>
  <si>
    <t>33 Nigra Street, Doveton VIC</t>
  </si>
  <si>
    <t>INV-FEES-3330-3483</t>
  </si>
  <si>
    <t>19 Clairwood Avenue, Pakenham VIC</t>
  </si>
  <si>
    <t>INV-FEES-3343-3496</t>
  </si>
  <si>
    <t>8 Kalimna Close, Lake Haven NSW</t>
  </si>
  <si>
    <t>INV-FEES-3346-3501</t>
  </si>
  <si>
    <t>2605/4 Sterling Circuit , Camperdown NSW 2050</t>
  </si>
  <si>
    <t>INV-FEES-3354-3508</t>
  </si>
  <si>
    <t>5 Casilda Street, Harrison ACT</t>
  </si>
  <si>
    <t>INV-FEES-3355-3510</t>
  </si>
  <si>
    <t>6 Black Caesar Drive, Cranbourne East VIC</t>
  </si>
  <si>
    <t>INV-FEES-3358-3513</t>
  </si>
  <si>
    <t>5 Elmbank Drive, Keysborough VIC</t>
  </si>
  <si>
    <t>INV-FEES-3361-3516</t>
  </si>
  <si>
    <t>5/591 Broken Head Road, Byron Bay NSW</t>
  </si>
  <si>
    <t>INV-FEES-3291-3442</t>
  </si>
  <si>
    <t>5 Buckingham Way, Elanora QLD</t>
  </si>
  <si>
    <t>INV-FEES-3350-3505</t>
  </si>
  <si>
    <t>10 Bolding Street, Ballina NSW</t>
  </si>
  <si>
    <t>INV-FEES-3348-3503</t>
  </si>
  <si>
    <t>2/6 Marge Porter Place, West Ballina NSW</t>
  </si>
  <si>
    <t>INV-FEES-3349-3504</t>
  </si>
  <si>
    <t>7/145 Cherry Street, Ballina NSW</t>
  </si>
  <si>
    <t>INV-FEES-3278-3426</t>
  </si>
  <si>
    <t>53A Gordon Road, Long Jetty NSW</t>
  </si>
  <si>
    <t>INV-FEES-3352-3507</t>
  </si>
  <si>
    <t>3/11 Potter Street, Dandenong VIC</t>
  </si>
  <si>
    <t>INV-FEES-3345-3500</t>
  </si>
  <si>
    <t>12/25 Wootton Crescent, Gordon ACT</t>
  </si>
  <si>
    <t>INV-FEES-3366-3521</t>
  </si>
  <si>
    <t>160 Station St, Aspendale VIC</t>
  </si>
  <si>
    <t>INV-FEES-3374-3528</t>
  </si>
  <si>
    <t>1/12 View Road, Bayswater VIC</t>
  </si>
  <si>
    <t>INV-FEES-3376-3531</t>
  </si>
  <si>
    <t>5 Olivetree Drive, Keysborough VIC</t>
  </si>
  <si>
    <t>INV-FEES-3185-3532</t>
  </si>
  <si>
    <t>101 Mansfield Street, Berwick VIC</t>
  </si>
  <si>
    <t>INV-FEES-3311-3465</t>
  </si>
  <si>
    <t>10 Granary Court, Werrington Downs NSW</t>
  </si>
  <si>
    <t>INV-FEES-3318-3469</t>
  </si>
  <si>
    <t>13 Angus Court, Pakenham VIC</t>
  </si>
  <si>
    <t>INV-FEES-3379-3537</t>
  </si>
  <si>
    <t>54 Gasmata Crescent, Whalan NSW</t>
  </si>
  <si>
    <t>INV-FEES-1901-1999</t>
  </si>
  <si>
    <t>1/68 St Georges Rd, Bexley NSW</t>
  </si>
  <si>
    <t>INV-FEES-1937-2034</t>
  </si>
  <si>
    <t>1/107 Cragg Street, Condell Park NSW</t>
  </si>
  <si>
    <t>INV-FEES-2344-2450</t>
  </si>
  <si>
    <t>7/10 Fourth Avenue, Campsie NSW</t>
  </si>
  <si>
    <t>INV-FEES-2537-2642</t>
  </si>
  <si>
    <t>38-40 Albert Street, Bexley NSW</t>
  </si>
  <si>
    <t>INV-FEES-3383-3542</t>
  </si>
  <si>
    <t>41 Carlisle Crescent, Beecroft NSW</t>
  </si>
  <si>
    <t>INV-FEES-3384-3543</t>
  </si>
  <si>
    <t>45 Manuka Drive, Boronia VIC</t>
  </si>
  <si>
    <t>INV-FEES-2474-2625</t>
  </si>
  <si>
    <t>1a Clareville Avenue, Sans Souci NSW</t>
  </si>
  <si>
    <t>INV-FEES-3363-3518</t>
  </si>
  <si>
    <t>13/7 Irving Street, Phillip ACT</t>
  </si>
  <si>
    <t>INV-FEES-3370-3524</t>
  </si>
  <si>
    <t>5 Alsace Street, Dandenong VIC</t>
  </si>
  <si>
    <t>INV-FEES-3373-3526</t>
  </si>
  <si>
    <t>2/16a Callander Road, Noble Park VIC</t>
  </si>
  <si>
    <t>INV-FEES-790-849</t>
  </si>
  <si>
    <t>9/22 Wentworth St, Croydon Park NSW</t>
  </si>
  <si>
    <t>INV-FEES-2725-3545</t>
  </si>
  <si>
    <t>79 Chevalley Loop, Gordon ACT - endorsement</t>
  </si>
  <si>
    <t>INV-FEES-3388-3548</t>
  </si>
  <si>
    <t>25 Augustus Drive, Berwick VIC</t>
  </si>
  <si>
    <t>INV-FEES-3389-3549</t>
  </si>
  <si>
    <t>27 Dash Drive, Cranbourne East VIC</t>
  </si>
  <si>
    <t>INV-FEES-3391-3550</t>
  </si>
  <si>
    <t>43 Fishermans Drive, Blind Bight VIC</t>
  </si>
  <si>
    <t>INV-FEES-3245-3391</t>
  </si>
  <si>
    <t>46 Regent Street, Bonnells Bay NSW</t>
  </si>
  <si>
    <t>INV-FEES-3375-3530</t>
  </si>
  <si>
    <t>9 Boldrewood Road, Blackett NSW</t>
  </si>
  <si>
    <t>INV-FEES-3335-3487</t>
  </si>
  <si>
    <t>108 Ourimbah Creek Road, Ourimbah NSW</t>
  </si>
  <si>
    <t>INV-FEES-3396-3553</t>
  </si>
  <si>
    <t>4 Juliana Drive, Carrum Downs VIC</t>
  </si>
  <si>
    <t>INV-FEES-3083-3227</t>
  </si>
  <si>
    <t>17B Tamar Avenue, Toukley NSW</t>
  </si>
  <si>
    <t>INV-FEES-3212-3352</t>
  </si>
  <si>
    <t>321 Fernleigh Drive, Googong NSW</t>
  </si>
  <si>
    <t>INV-FEES-3401-3558</t>
  </si>
  <si>
    <t>42 Sandalwood Drive, Pakenham VIC</t>
  </si>
  <si>
    <t>INV-FEES-3402-3559</t>
  </si>
  <si>
    <t>20/5 Dunlop Rd, Blue Haven NSW</t>
  </si>
  <si>
    <t>INV-FEES-3403-3560</t>
  </si>
  <si>
    <t>2 Spurwood Rd, Turramurra NSW</t>
  </si>
  <si>
    <t>INV-FEES-3404-3561</t>
  </si>
  <si>
    <t>17 King Ranch Drive, Bowral NSW</t>
  </si>
  <si>
    <t>INV-FEES-3380-3536</t>
  </si>
  <si>
    <t>5 Serengeti Close, Kincumber NSW</t>
  </si>
  <si>
    <t>INV-FEES-3392-3552</t>
  </si>
  <si>
    <t>43 Como Parade, Clyde North VIC</t>
  </si>
  <si>
    <t>INV-FEES-3359-3514</t>
  </si>
  <si>
    <t>10 Moon Street, Ballina NSW</t>
  </si>
  <si>
    <t>INV-FEES-3400-3557</t>
  </si>
  <si>
    <t>46 Deschamp Crescent, Rowville VIC</t>
  </si>
  <si>
    <t>INV-FEES-3377-3533</t>
  </si>
  <si>
    <t>11 Reid Court, Dandenong North VIC</t>
  </si>
  <si>
    <t>INV-FEES-3243-3409</t>
  </si>
  <si>
    <t>8 Zora Place, Bateau Bay NSW</t>
  </si>
  <si>
    <t>INV-FEES-3408-3565</t>
  </si>
  <si>
    <t>426 Rix Road, Beaconsfield VIC</t>
  </si>
  <si>
    <t>INV-FEES-3117-3255</t>
  </si>
  <si>
    <t>2/10 Surrey Road West, Croydon VIC</t>
  </si>
  <si>
    <t>INV-FEES-2793-2933</t>
  </si>
  <si>
    <t>10 Box Place, Latham ACT</t>
  </si>
  <si>
    <t>INV-FEES-3406-3570</t>
  </si>
  <si>
    <t>7 Ti Tree Crescent, Officer VIC</t>
  </si>
  <si>
    <t>INV-FEES-2500-2675</t>
  </si>
  <si>
    <t>19 Arthur St, Bexley NSW</t>
  </si>
  <si>
    <t>INV-FEES-2730-2943</t>
  </si>
  <si>
    <t>76 Preddys Road, Bexley North NSW</t>
  </si>
  <si>
    <t>INV-FEES-2342-2532</t>
  </si>
  <si>
    <t>17/74 Bonds Road, Roselands NSW</t>
  </si>
  <si>
    <t>INV-FEES-2597-2706</t>
  </si>
  <si>
    <t>6/112 Victoria Road, Punchbowl NSW</t>
  </si>
  <si>
    <t>INV-FEES-3237-3381</t>
  </si>
  <si>
    <t>28 Lloyd Avenue, Chain Valley Bay NSW</t>
  </si>
  <si>
    <t>INV-FEES-3283-3454</t>
  </si>
  <si>
    <t>14b Uralba Avenue, Caringbah South NSW</t>
  </si>
  <si>
    <t>INV-FEES-1487-1579</t>
  </si>
  <si>
    <t>26/645 Forest Road, Bexley NSW</t>
  </si>
  <si>
    <t>INV-FEES-3415-3572</t>
  </si>
  <si>
    <t>5/3 Bryant Street, Beverly Hills NSW</t>
  </si>
  <si>
    <t>INV-FEES-3184-3323</t>
  </si>
  <si>
    <t>21 Warrain Street, Frankston VIC</t>
  </si>
  <si>
    <t>INV-FEES-3289-3448</t>
  </si>
  <si>
    <t>30 Narambi Road, Mornington VIC</t>
  </si>
  <si>
    <t>INV-FEES-3390-3574</t>
  </si>
  <si>
    <t>33 Josephine Avenue, Cranbourne North VIC</t>
  </si>
  <si>
    <t>INV-FEES-3419-3576</t>
  </si>
  <si>
    <t>16 Dunlop Rd, Blue Haven NSW</t>
  </si>
  <si>
    <t>INV-FEES-3409-3564</t>
  </si>
  <si>
    <t>19/4 Park Avenue, Burleigh Heads QLD</t>
  </si>
  <si>
    <t>INV-FEES-3420-3577</t>
  </si>
  <si>
    <t>114 Herbert Street, Dandenong VIC</t>
  </si>
  <si>
    <t>INV-FEES-3425-3582</t>
  </si>
  <si>
    <t>12 Pamplona Way, Clyde North VIC</t>
  </si>
  <si>
    <t>INV-FEES-3223-3364</t>
  </si>
  <si>
    <t>8/134 The Boulevarde, Dulwich Hill NSW</t>
  </si>
  <si>
    <t>INV-FEES-2406-2515</t>
  </si>
  <si>
    <t>51 Eddystone Road, Bexley NSW</t>
  </si>
  <si>
    <t>INV-FEES-2669-2787</t>
  </si>
  <si>
    <t>37-39 Gladstone Street, Bexley NSW</t>
  </si>
  <si>
    <t>INV-FEES-2619-2731</t>
  </si>
  <si>
    <t>57 Willington Street, Turrella NSW</t>
  </si>
  <si>
    <t>INV-FEES-1922-2021</t>
  </si>
  <si>
    <t>16-63 Bonar Street, Arncliffe NSW</t>
  </si>
  <si>
    <t>INV-FEES-3438-3594</t>
  </si>
  <si>
    <t>69 McCrea Boulevard, San Remo NSW</t>
  </si>
  <si>
    <t>INV-FEES-3133-3595</t>
  </si>
  <si>
    <t>41 Levine Street, Evatt ACT</t>
  </si>
  <si>
    <t>INV-FEES-3439-3596</t>
  </si>
  <si>
    <t>112 Ridgehaven Road, Silverdale NSW</t>
  </si>
  <si>
    <t>INV-FEES-3106-3499</t>
  </si>
  <si>
    <t>17 Stoke Crescent, South Penrith NSW - endorsement</t>
  </si>
  <si>
    <t>INV-FEES-3208-3349</t>
  </si>
  <si>
    <t>1 Ian Avenue, Ringwood East VIC</t>
  </si>
  <si>
    <t>INV-FEES-3441-3599</t>
  </si>
  <si>
    <t>2/82 Argyle Avenue, Chelsea VIC</t>
  </si>
  <si>
    <t>INV-FEES-2899-3573</t>
  </si>
  <si>
    <t>2/55 The Boulevarde, Lewisham NSW</t>
  </si>
  <si>
    <t>INV-FEES-3444-3602</t>
  </si>
  <si>
    <t>152 Linsell Boulevard, Cranbourne East VIC</t>
  </si>
  <si>
    <t>INV-FEES-3407-3563</t>
  </si>
  <si>
    <t>10 Gregory Street, Berkeley Vale NSW 2261</t>
  </si>
  <si>
    <t>INV-FEES-3434-3598</t>
  </si>
  <si>
    <t>17 Pegasus Road, Cranbourne West VIC</t>
  </si>
  <si>
    <t>INV-FEES-3227-3368</t>
  </si>
  <si>
    <t>50 Saidor Road, Whalan NSW</t>
  </si>
  <si>
    <t>INV-FEES-3447-3604</t>
  </si>
  <si>
    <t>95 Henry Street, Pakenham VIC</t>
  </si>
  <si>
    <t>INV-FEES-3448-3606</t>
  </si>
  <si>
    <t>3 Dubin Court, Wantirna South VIC</t>
  </si>
  <si>
    <t>INV-FEES-3449-3607</t>
  </si>
  <si>
    <t>1/5 Wills Avenue, Waverley NSW 2024</t>
  </si>
  <si>
    <t>INV-FEES-2337-2444</t>
  </si>
  <si>
    <t>38 Preddys Road, Bexley NSW</t>
  </si>
  <si>
    <t>INV-FEES-3452-3610</t>
  </si>
  <si>
    <t>5/45 Stopford Crescent, Fadden ACT</t>
  </si>
  <si>
    <t>INV-FEES-3453-3611</t>
  </si>
  <si>
    <t>INV-FEES-3454-3613</t>
  </si>
  <si>
    <t>13 North Shore Drive, Patterson Lakes VIC</t>
  </si>
  <si>
    <t>INV-FEES-3456-3615</t>
  </si>
  <si>
    <t>19B Mitre Crescent, Berwick VIC</t>
  </si>
  <si>
    <t>INV-FEES-3280-3434</t>
  </si>
  <si>
    <t>3 Greenslope Drive, Green Point NSW</t>
  </si>
  <si>
    <t>INV-FEES-3460-3618</t>
  </si>
  <si>
    <t>4 Culmara Place, Engadine NSW</t>
  </si>
  <si>
    <t>INV-FEES-3465-3624</t>
  </si>
  <si>
    <t>37 Wilona Way, Berwick VIC</t>
  </si>
  <si>
    <t>INV-FEES-3429-3585</t>
  </si>
  <si>
    <t>12 Karangal Crescent, Buff Point NSW</t>
  </si>
  <si>
    <t>INV-FEES-3471-3628</t>
  </si>
  <si>
    <t>2 Johnstone Street, Seaford VIC</t>
  </si>
  <si>
    <t>INV-FEES-1827-3591</t>
  </si>
  <si>
    <t>2/15 Sandpiper Place, Green Point NSW - endorsement</t>
  </si>
  <si>
    <t>INV-FEES-3459-3619</t>
  </si>
  <si>
    <t>35 Border Crescent, Pottsville NSW</t>
  </si>
  <si>
    <t>INV-FEES-3462-3620</t>
  </si>
  <si>
    <t>7 Miro Way, Plumpton VIC</t>
  </si>
  <si>
    <t>INV-FEES-3476-3632</t>
  </si>
  <si>
    <t>4/2 Edinburgh Drive, Beaconsfield VIC 3807</t>
  </si>
  <si>
    <t>INV-FEES-3446-3605</t>
  </si>
  <si>
    <t>97 Greenhaven Drive, Umina Beach NSW</t>
  </si>
  <si>
    <t>INV-FEES-3475-3635</t>
  </si>
  <si>
    <t>4 Arbroath Road, Wantirna South VIC 3152</t>
  </si>
  <si>
    <t>INV-FEES-3468-3626</t>
  </si>
  <si>
    <t>4/8 McClenaghan Place, Pakenham VIC</t>
  </si>
  <si>
    <t>INV-FEES-3443-3601</t>
  </si>
  <si>
    <t>419 Ocean Beach Road, Umina Beach NSW</t>
  </si>
  <si>
    <t>INV-FEES-3433-3589</t>
  </si>
  <si>
    <t>9 Gum Nut Drive, Langwarrin VIC</t>
  </si>
  <si>
    <t>INV-FEES-3489-3647</t>
  </si>
  <si>
    <t>16 Shetland Court, Pakenham VIC 3810</t>
  </si>
  <si>
    <t>INV-FEES-3012-3650</t>
  </si>
  <si>
    <t>105/8 Clydebank Road, Edithvale VIC - endorsement</t>
  </si>
  <si>
    <t>INV-FEES-3463-3621</t>
  </si>
  <si>
    <t>807 Heatherton Road, Springvale VIC</t>
  </si>
  <si>
    <t>INV-FEES-1801-1889</t>
  </si>
  <si>
    <t>159 Birdwood Drive, Blue Haven NSW</t>
  </si>
  <si>
    <t>INV-FEES-2612-2723</t>
  </si>
  <si>
    <t>4 Dight Avenue, Balwyn North VIC</t>
  </si>
  <si>
    <t>INV-FEES-1612-3245</t>
  </si>
  <si>
    <t>INV-FEES-3323-3475</t>
  </si>
  <si>
    <t>516 Hawkesbury Road, Winmalee NSW</t>
  </si>
  <si>
    <t>INV-FEES-3497-3661</t>
  </si>
  <si>
    <t>18 Yeran Street, Sylvania NSW</t>
  </si>
  <si>
    <t>INV-FEES-3422-3579</t>
  </si>
  <si>
    <t>19 Victoria Street, Erskineville NSW</t>
  </si>
  <si>
    <t>INV-FEES-3493-3657</t>
  </si>
  <si>
    <t>Lot 228 Teal Street, Ballina NSW 2478</t>
  </si>
  <si>
    <t>INV-FEES-3485-3643</t>
  </si>
  <si>
    <t>2/21 Kyla Street, Alstonville NSW</t>
  </si>
  <si>
    <t>INV-FEES-3479-3637</t>
  </si>
  <si>
    <t>2/8 Russell Court, Miami QLD</t>
  </si>
  <si>
    <t>INV-FEES-2868-3002</t>
  </si>
  <si>
    <t>6 Old Gosford Road, Wamberal NSW</t>
  </si>
  <si>
    <t>INV-FEES-2563-3292</t>
  </si>
  <si>
    <t>INV-FEES-3214-3353</t>
  </si>
  <si>
    <t>26 Gladesville Boulevard, Patterson Lakes VIC</t>
  </si>
  <si>
    <t>INV-FEES-3113-3252</t>
  </si>
  <si>
    <t>1101/12 Neild Avenue, Darlinghurst NSW</t>
  </si>
  <si>
    <t>INV-FEES-2266-2379</t>
  </si>
  <si>
    <t>5/75 Smith Street, Summer Hill NSW</t>
  </si>
  <si>
    <t>INV-FEES-3486-3645</t>
  </si>
  <si>
    <t>71 Louis Loder Street, Theodore ACT</t>
  </si>
  <si>
    <t>19/01/2020</t>
  </si>
  <si>
    <t>INV-FEES-3498-3662</t>
  </si>
  <si>
    <t>46 Robin Drive, Carrum Downs VIC</t>
  </si>
  <si>
    <t>INV-FEES-1501-1595</t>
  </si>
  <si>
    <t>2/3 St Georges Rd, Bexley NSW</t>
  </si>
  <si>
    <t>23/11/2019</t>
  </si>
  <si>
    <t>INV-FEES-2808-2937</t>
  </si>
  <si>
    <t>2/68 Lincoln Road, Croydon VIC</t>
  </si>
  <si>
    <t>27/11/2019</t>
  </si>
  <si>
    <t>INV-FEES-3487-3644</t>
  </si>
  <si>
    <t>97 Kennington Park Drive, Endeavour Hills VIC</t>
  </si>
  <si>
    <t>30/11/2019</t>
  </si>
  <si>
    <t>INV-FEES-2947-3078</t>
  </si>
  <si>
    <t>1/9 Hillcrest Street, Terrigal NSW</t>
  </si>
  <si>
    <t>INV-FEES-3490-3648</t>
  </si>
  <si>
    <t>3 Simpson Drive, Dandenong North VIC</t>
  </si>
  <si>
    <t>4/12//2018</t>
  </si>
  <si>
    <t>INV-FEES-1925-2027</t>
  </si>
  <si>
    <t>21 Manchester Street, Dulwich Hill NSW</t>
  </si>
  <si>
    <t>INV-FEES-3506-3669</t>
  </si>
  <si>
    <t>9 Shearwater Court, Mornington VIC</t>
  </si>
  <si>
    <t>INV-FEES-3508-3671</t>
  </si>
  <si>
    <t>11 Solley Court, Carrum Downs VIC</t>
  </si>
  <si>
    <t>INV-FEES-3515-3676</t>
  </si>
  <si>
    <t>4/2 Snodgrass Street, Pakenham VIC</t>
  </si>
  <si>
    <t>INV-FEES-3516-3677</t>
  </si>
  <si>
    <t>630 Cranbourne-Frankston Road, Cranbourne South VIC</t>
  </si>
  <si>
    <t>INV-FEES-3518-3679</t>
  </si>
  <si>
    <t>3 Jazz Court, Pakenham VIC</t>
  </si>
  <si>
    <t>INV-FEES-3526-3686</t>
  </si>
  <si>
    <t>27 Sparkes Close, Fadden ACT</t>
  </si>
  <si>
    <t>INV-FEES-3338-3492</t>
  </si>
  <si>
    <t>25/5 Lusty Street, Wolli Creek NSW</t>
  </si>
  <si>
    <t>INV-FEES-3410-3654</t>
  </si>
  <si>
    <t>50 Bakali Road, Tumbi Umbi NSW</t>
  </si>
  <si>
    <t>INV-FEES-3536-3693</t>
  </si>
  <si>
    <t>2/4 Paton Crescent, Boronia VIC</t>
  </si>
  <si>
    <t>INV-FEES-3473-3631</t>
  </si>
  <si>
    <t>90 Gamban Road, Gwandalan NSW</t>
  </si>
  <si>
    <t>INV-FEES-3537-3694</t>
  </si>
  <si>
    <t>86 Fraser Avenue, Edithvale VIC</t>
  </si>
  <si>
    <t>INV-FEES-3426-3584</t>
  </si>
  <si>
    <t>26 Clark Road, Toukley NSW</t>
  </si>
  <si>
    <t>INV-FEES-3540-3696</t>
  </si>
  <si>
    <t>2/1 Arthur Street, Seaford VIC</t>
  </si>
  <si>
    <t>INV-FEES-3542-3698</t>
  </si>
  <si>
    <t>6 Ben Hall Street, Cranbourne East VIC</t>
  </si>
  <si>
    <t>INV-FEES-3483-3641</t>
  </si>
  <si>
    <t>2/127 Sunshine Parade, Miami QLD</t>
  </si>
  <si>
    <t>INV-FEES-3523-3684</t>
  </si>
  <si>
    <t>15 Kristina Court, Pakenham VIC</t>
  </si>
  <si>
    <t>INV-FEES-2891-3021</t>
  </si>
  <si>
    <t>12 Rosedale Street, Dulwich Hill NSW</t>
  </si>
  <si>
    <t>15/02/2019</t>
  </si>
  <si>
    <t>INV-FEES-2545-3715</t>
  </si>
  <si>
    <t>14 Alleyne Close, MacGregor ACT - endorsement</t>
  </si>
  <si>
    <t>24/11/2019</t>
  </si>
  <si>
    <t>INV-FEES-3545-3701</t>
  </si>
  <si>
    <t>INV-FEES-3548-3705</t>
  </si>
  <si>
    <t>13/156-164 Chalmers Street, Surry Hills NSW 2010</t>
  </si>
  <si>
    <t>INV-FEES-3416-3712</t>
  </si>
  <si>
    <t>51 Tamara Circuit, Langwarrin VIC 3910</t>
  </si>
  <si>
    <t>INV-FEES-3250-3394</t>
  </si>
  <si>
    <t>11 North Barrington Road, Woongarrah NSW</t>
  </si>
  <si>
    <t>INV-FEES-3546-3702</t>
  </si>
  <si>
    <t>58 Chesney Circuit, Clyde VIC 3978</t>
  </si>
  <si>
    <t>INV-FEES-2520-3703</t>
  </si>
  <si>
    <t>6 Saunton Drive, Cranbourne VIC - endorsement</t>
  </si>
  <si>
    <t>23/10/2019</t>
  </si>
  <si>
    <t>INV-FEES-2700-3717</t>
  </si>
  <si>
    <t>23A Elsie Grove, Edithvale VIC - endorsement</t>
  </si>
  <si>
    <t>25/10/2019</t>
  </si>
  <si>
    <t>INV-FEES-3364-3519</t>
  </si>
  <si>
    <t>9 Bay View Avenue, East Gosford NSW</t>
  </si>
  <si>
    <t>INV-FEES-3549-3706</t>
  </si>
  <si>
    <t>2/67 Disney Street, Crib Point VIC</t>
  </si>
  <si>
    <t>INV-FEES-3478-3633</t>
  </si>
  <si>
    <t>5 Lyndale Court, Dandenong North VIC</t>
  </si>
  <si>
    <t>INV-FEES-3552-3708</t>
  </si>
  <si>
    <t>15 Wedgebill Place, Cranebrook NSW</t>
  </si>
  <si>
    <t>INV-FEES-2732-3714</t>
  </si>
  <si>
    <t>1411/120 Eastern Valley Way, Belconnen ACT - endorsement</t>
  </si>
  <si>
    <t>INV-FEES-3557-3716</t>
  </si>
  <si>
    <t>8 Anton Court, Chelsea Heights VIC</t>
  </si>
  <si>
    <t>20/12/2019</t>
  </si>
  <si>
    <t>INV-FEES-3560-3718</t>
  </si>
  <si>
    <t>3 Struthers Street, Cronulla NSW</t>
  </si>
  <si>
    <t>INV-FEES-2520-3719</t>
  </si>
  <si>
    <t>INV-FEES-3561-3720</t>
  </si>
  <si>
    <t>5 Rule Street, Isaacs ACT</t>
  </si>
  <si>
    <t>INV-FEES-3220-3360</t>
  </si>
  <si>
    <t>2 Bronzewing Drive, Erina NSW</t>
  </si>
  <si>
    <t>INV-FEES-3558-3723</t>
  </si>
  <si>
    <t>5 Bon Court, Narre Warren North VIC</t>
  </si>
  <si>
    <t>INV-FEES-3551-3709</t>
  </si>
  <si>
    <t>6 Shore Brace, Tascott NSW</t>
  </si>
  <si>
    <t>INV-FEES-3568-3727</t>
  </si>
  <si>
    <t>9 Jade Avenue, Koo Wee Rup VIC</t>
  </si>
  <si>
    <t>INV-FEES-3570-3729</t>
  </si>
  <si>
    <t>31 Shaftsbury Avenue, Berwick VIC</t>
  </si>
  <si>
    <t>INV-FEES-3574-3732</t>
  </si>
  <si>
    <t>3/15 Potts Rd, Langwarrin VIC</t>
  </si>
  <si>
    <t>INV-FEES-2762-2890</t>
  </si>
  <si>
    <t>4 Sinclair Crescent, Wyong NSW</t>
  </si>
  <si>
    <t>INV-FEES-3577-3735</t>
  </si>
  <si>
    <t>42 Willslie Crescent, Berwick VIC</t>
  </si>
  <si>
    <t>INV-FEES-3582-3741</t>
  </si>
  <si>
    <t>17 Fitzwilliam Circuit, Clyde North VIC 3978</t>
  </si>
  <si>
    <t>INV-FEES-3541-3697</t>
  </si>
  <si>
    <t>48 McLachlan Avenue, Long Jetty NSW</t>
  </si>
  <si>
    <t>INV-FEES-3563-3722</t>
  </si>
  <si>
    <t>2 Sunnycrest Drive, Terranora NSW</t>
  </si>
  <si>
    <t>INV-FEES-3573-3731</t>
  </si>
  <si>
    <t>18 Godwin Crescent, Cranbourne North VIC</t>
  </si>
  <si>
    <t>INV-FEES-3539-3749</t>
  </si>
  <si>
    <t>43/22 Newington Road, Marrickville NSW</t>
  </si>
  <si>
    <t>INV-FEES-3544-3700</t>
  </si>
  <si>
    <t>31 Renishaw Drive, Officer VIC</t>
  </si>
  <si>
    <t>INV-FEES-3566-3725</t>
  </si>
  <si>
    <t>12 Evelyn Court, Dingley Village VIC</t>
  </si>
  <si>
    <t>INV-FEES-2728-2849</t>
  </si>
  <si>
    <t>186 Bayswater Road, Croydon South VIC</t>
  </si>
  <si>
    <t>INV-FEES-3580-3739</t>
  </si>
  <si>
    <t>26 Parnki Parade, Palm Beach QLD</t>
  </si>
  <si>
    <t>INV-FEES-3591-3757</t>
  </si>
  <si>
    <t>1/35 George Chudleigh Drive, Hallam VIC</t>
  </si>
  <si>
    <t>INV-FEES-3583-3745</t>
  </si>
  <si>
    <t>INV-FEES-3575-3742</t>
  </si>
  <si>
    <t>27 The Outlook, Glen Waverley VIC</t>
  </si>
  <si>
    <t>INV-FEES-3593-3759</t>
  </si>
  <si>
    <t>4/140 Hoffmans Road, Essendon VIC</t>
  </si>
  <si>
    <t>INV-FEES-3603-3769</t>
  </si>
  <si>
    <t>12 Bronte Boulevard, Officer VIC 3809</t>
  </si>
  <si>
    <t>INV-FEES-3604-3770</t>
  </si>
  <si>
    <t>14 Bronte Boulevard, Officer VIC</t>
  </si>
  <si>
    <t>INV-FEES-3598-3764</t>
  </si>
  <si>
    <t>47 Schooner Road, Seaford SA</t>
  </si>
  <si>
    <t>INV-FEES-3599-3765</t>
  </si>
  <si>
    <t>36 Wigham Road, Aldinga Beach SA</t>
  </si>
  <si>
    <t>INV-FEES-3600-3766</t>
  </si>
  <si>
    <t>13 Sapphire Way, Aldinga Beach SA</t>
  </si>
  <si>
    <t>INV-FEES-3601-3767</t>
  </si>
  <si>
    <t>32 Jaguar Avenue, Port Willunga SA</t>
  </si>
  <si>
    <t>14/12/2019</t>
  </si>
  <si>
    <t>INV-FEES-3609-3777</t>
  </si>
  <si>
    <t>9 Quarrion Drive, Carrum Downs VIC</t>
  </si>
  <si>
    <t>INV-FEES-3611-3780</t>
  </si>
  <si>
    <t>17 Langside Grove, Cranbourne East VIC 3977</t>
  </si>
  <si>
    <t>INV-FEES-2773-2903</t>
  </si>
  <si>
    <t>22 Hartog Avenue, Lake Munmorah NSW</t>
  </si>
  <si>
    <t>INV-FEES-3614-3783</t>
  </si>
  <si>
    <t>8 Everton Lane, Langwarrin VIC</t>
  </si>
  <si>
    <t>17/12/2019</t>
  </si>
  <si>
    <t>INV-FEES-3616-3784</t>
  </si>
  <si>
    <t>13 Strikeline Cres, Clyde North VIC 3978</t>
  </si>
  <si>
    <t>INV-FEES-3385-3544</t>
  </si>
  <si>
    <t>235 Scenic Highway, Terrigal NSW</t>
  </si>
  <si>
    <t>INV-FEES-3378-3534</t>
  </si>
  <si>
    <t>2-4 Mulkarra Avenue, Gosford NSW</t>
  </si>
  <si>
    <t>INV-FEES-2581-3790</t>
  </si>
  <si>
    <t>9 Kingston Avenue, Narre Warren South VIC - endorsement</t>
  </si>
  <si>
    <t>INV-FEES-2483-3791</t>
  </si>
  <si>
    <t>19 Highland Crescent, Narre Warren South VIC - endorsement</t>
  </si>
  <si>
    <t>INV-FEES-3620-3789</t>
  </si>
  <si>
    <t>51 Arbourlea Boulevard, Cranbourne North VIC</t>
  </si>
  <si>
    <t>INV-FEES-3469-3627</t>
  </si>
  <si>
    <t>5 Begonia Place, Woolooware NSW</t>
  </si>
  <si>
    <t>INV-FEES-3083-3736</t>
  </si>
  <si>
    <t>17B Tamar Avenue, Toukley NSW - endorsement</t>
  </si>
  <si>
    <t>28/11/2019</t>
  </si>
  <si>
    <t>INV-FEES-3629-3795</t>
  </si>
  <si>
    <t>33 Kosciuszko Circuit, Clyde VIC 3978</t>
  </si>
  <si>
    <t>INV-FEES-3513-3675</t>
  </si>
  <si>
    <t>57 Forresters Beach Road, Forresters Beach NSW</t>
  </si>
  <si>
    <t>INV-FEES-3634-3800</t>
  </si>
  <si>
    <t>23 Jabiru Drive, Chelsea Heights VIC</t>
  </si>
  <si>
    <t>18/12/2019</t>
  </si>
  <si>
    <t>INV-FEES-3567-3726</t>
  </si>
  <si>
    <t>16 Coriyule Court, Cranbourne North VIC</t>
  </si>
  <si>
    <t>INV-FEES-3635-3801</t>
  </si>
  <si>
    <t>11 Eden Terrace, Port Willunga SA</t>
  </si>
  <si>
    <t>INV-FEES-3581-3740</t>
  </si>
  <si>
    <t>17/2 Cunningham Street, Griffith ACT</t>
  </si>
  <si>
    <t>19/01/2010</t>
  </si>
  <si>
    <t>INV-FEES-2397-3804</t>
  </si>
  <si>
    <t>27 Lang Road, Langwarrin VIC - - endorsement</t>
  </si>
  <si>
    <t>16/10/2019</t>
  </si>
  <si>
    <t>INV-FEES-3510-3672</t>
  </si>
  <si>
    <t>226/218 Bay Road, Sandringham VIC</t>
  </si>
  <si>
    <t>INV-FEES-3643-3810</t>
  </si>
  <si>
    <t>8 Wynnstay Road, Seaford VIC</t>
  </si>
  <si>
    <t>19/12/2019</t>
  </si>
  <si>
    <t>INV-FEES-3642-3809</t>
  </si>
  <si>
    <t>7 Crimson Street, Officer VIC</t>
  </si>
  <si>
    <t>INV-FEES-3296-3446</t>
  </si>
  <si>
    <t>13 Arthur Street, Bellevue Hill NSW</t>
  </si>
  <si>
    <t>18/02/2020</t>
  </si>
  <si>
    <t>INV-FEES-3649-3814</t>
  </si>
  <si>
    <t>4 Alice Mary Rd, Cranbourne West VIC</t>
  </si>
  <si>
    <t>INV-FEES-3651-3817</t>
  </si>
  <si>
    <t>28 Parkdale Drive, Carrum Downs VIC</t>
  </si>
  <si>
    <t>13/12/2019</t>
  </si>
  <si>
    <t>INV-FEES-3652-3818</t>
  </si>
  <si>
    <t>20 Plaistow Court, Cranbourne North VIC</t>
  </si>
  <si>
    <t>INV-FEES-3650-3816</t>
  </si>
  <si>
    <t>8/11 High Street, Batemans Bay NSW</t>
  </si>
  <si>
    <t>INV-FEES-3596-3761</t>
  </si>
  <si>
    <t>7 Bushland Crescent, Carlingford NSW</t>
  </si>
  <si>
    <t>INV-FEES-3656-3822</t>
  </si>
  <si>
    <t>18 Kamona Street, Clyde VIC 3978</t>
  </si>
  <si>
    <t>INV-FEES-3368-3522</t>
  </si>
  <si>
    <t>1805/3 White Haven Avenue, Magenta NSW</t>
  </si>
  <si>
    <t>INV-FEES-3653-3819</t>
  </si>
  <si>
    <t>36 Herbert Street, Dandenong VIC</t>
  </si>
  <si>
    <t>INV-FEES-3661-3829</t>
  </si>
  <si>
    <t>22b David Avenue, Caringbah South NSW</t>
  </si>
  <si>
    <t>INV-FEES-3663-3831</t>
  </si>
  <si>
    <t>30 Irving Road, Pakenham VIC</t>
  </si>
  <si>
    <t>INV-FEES-3667-3835</t>
  </si>
  <si>
    <t>43 Linden Tree Way, Cranbourne North VIC</t>
  </si>
  <si>
    <t>13/12/2018</t>
  </si>
  <si>
    <t>INV-FEES-3670-3838</t>
  </si>
  <si>
    <t>115 Brookwater Parade, Lyndhurst VIC</t>
  </si>
  <si>
    <t>INV-FEES-3657-3823</t>
  </si>
  <si>
    <t>12/17 Korina Avenue, Coolangatta QLD 4225</t>
  </si>
  <si>
    <t>INV-FEES-3660-3827</t>
  </si>
  <si>
    <t>7 Jandakot Court, Elanora QLD</t>
  </si>
  <si>
    <t>INV-FEES-3673-3841</t>
  </si>
  <si>
    <t>40 Irving Road, Pakenham VIC</t>
  </si>
  <si>
    <t>14/12/2018</t>
  </si>
  <si>
    <t>INV-FEES-2562-3842</t>
  </si>
  <si>
    <t>8/150 North West Arm Road, Grays Point NSW - endorsement</t>
  </si>
  <si>
    <t>24/10/2019</t>
  </si>
  <si>
    <t>INV-FEES-3685-3857</t>
  </si>
  <si>
    <t>19 Heydon Crescent, Evatt ACT</t>
  </si>
  <si>
    <t>INV-FEES-3595-3762</t>
  </si>
  <si>
    <t>6 Acorn Place, Ourimbah NSW</t>
  </si>
  <si>
    <t>INV-FEES-3689-3861</t>
  </si>
  <si>
    <t>47 Darvall Street, Naremburn NSW</t>
  </si>
  <si>
    <t>INV-FEES-3687-3859</t>
  </si>
  <si>
    <t>16 Chunooma Road, North Wahroonga NSW</t>
  </si>
  <si>
    <t>17/01/2020</t>
  </si>
  <si>
    <t>INV-FEES-3698-3872</t>
  </si>
  <si>
    <t>16 Palkarra Court, Skye VIC</t>
  </si>
  <si>
    <t>INV-FEES-3579-3866</t>
  </si>
  <si>
    <t>33 Tara Downs, Lennox Head NSW</t>
  </si>
  <si>
    <t>INV-FEES-3684-3855</t>
  </si>
  <si>
    <t>83 Oliver Avenue, Goonellabah NSW</t>
  </si>
  <si>
    <t>INV-FEES-3300-3826</t>
  </si>
  <si>
    <t>38 Avoca Street, Bondi NSW</t>
  </si>
  <si>
    <t>31/01/2020</t>
  </si>
  <si>
    <t>INV-FEES-3505-3670</t>
  </si>
  <si>
    <t>29 Columbia Boulevard, Chirnside Park VIC</t>
  </si>
  <si>
    <t>INV-FEES-3284-3431</t>
  </si>
  <si>
    <t>80 Melville Street, Kincumber NSW</t>
  </si>
  <si>
    <t>INV-FEES-3511-3674</t>
  </si>
  <si>
    <t>234/39 Benjamin Way, Belconnen ACT</t>
  </si>
  <si>
    <t>17/12/2018</t>
  </si>
  <si>
    <t>15/12/2019</t>
  </si>
  <si>
    <t>INV-FEES-3511-3713</t>
  </si>
  <si>
    <t>234/39 Benjamin Way, Belconnen ACT - eendorsement</t>
  </si>
  <si>
    <t>INV-FEES-3702-3876</t>
  </si>
  <si>
    <t>6/16 Fellowes Street, Seaford VIC</t>
  </si>
  <si>
    <t>INV-FEES-2221-3880</t>
  </si>
  <si>
    <t>27 Hedley Street, Hackett ACT - endorsement</t>
  </si>
  <si>
    <t>16/12/2018</t>
  </si>
  <si>
    <t>INV-FEES-1298-3882</t>
  </si>
  <si>
    <t>23 Slight Place, Holt ACT - endorsement</t>
  </si>
  <si>
    <t>INV-FEES-1153-3881</t>
  </si>
  <si>
    <t>279/84 Chandler Street, Belconnen ACT - endorsement</t>
  </si>
  <si>
    <t>25/08/2019</t>
  </si>
  <si>
    <t>INV-FEES-3646-3813</t>
  </si>
  <si>
    <t>5/40 Eileen Good Street, Greenway ACT</t>
  </si>
  <si>
    <t>INV-FEES-3694-3867</t>
  </si>
  <si>
    <t>7 Goonak Parade, Narara NSW</t>
  </si>
  <si>
    <t>INV-FEES-3712-3890</t>
  </si>
  <si>
    <t>79 Maxwell Street, South Penrith NSW</t>
  </si>
  <si>
    <t>14.01/2020</t>
  </si>
  <si>
    <t>INV-FEES-3716-3892</t>
  </si>
  <si>
    <t>66 Barry Street, Cambridge Park NSW</t>
  </si>
  <si>
    <t>INV-FEES-3714-3891</t>
  </si>
  <si>
    <t>1/36 Silver Gum Drive, Pakenham VIC</t>
  </si>
  <si>
    <t>INV-FEES-3633-3799</t>
  </si>
  <si>
    <t>137 Monaro Crescent, Red Hill ACT</t>
  </si>
  <si>
    <t>INV-FEES-3715-3901</t>
  </si>
  <si>
    <t>33 Evesham Street, Cranbourne North VIC</t>
  </si>
  <si>
    <t>INV-FEES-3721-3897</t>
  </si>
  <si>
    <t>14 Morley Avenue, Bateau Bay NSW</t>
  </si>
  <si>
    <t>INV-FEES-3704-3883</t>
  </si>
  <si>
    <t>7/80 Duringan Street, Currumbin QLD</t>
  </si>
  <si>
    <t>INV-FEES-3706-3885</t>
  </si>
  <si>
    <t>4 Macandie Street, Casey ACT</t>
  </si>
  <si>
    <t>INV-FEES-3722-3898</t>
  </si>
  <si>
    <t>15 Tasman Way, Pakenham VIC</t>
  </si>
  <si>
    <t>INV-FEES-3731-3909</t>
  </si>
  <si>
    <t>3 Eastbourne Crescent, Officer VIC 3809</t>
  </si>
  <si>
    <t>18/12/2018</t>
  </si>
  <si>
    <t>INV-FEES-3355-3910</t>
  </si>
  <si>
    <t>6 Black Caesar Drive, Cranbourne East VIC - endorsement</t>
  </si>
  <si>
    <t>22/11/2019</t>
  </si>
  <si>
    <t>INV-FEES-3619-3787</t>
  </si>
  <si>
    <t>15 Nigella Circuit, Hamlyn Terrace NSW</t>
  </si>
  <si>
    <t>19/11/2019</t>
  </si>
  <si>
    <t>INV-FEES-3691-3863</t>
  </si>
  <si>
    <t>6 Pikler Rise, Moncrieff ACT 2914</t>
  </si>
  <si>
    <t>19/12/2018</t>
  </si>
  <si>
    <t>INV-FEES-3739-3917</t>
  </si>
  <si>
    <t>66 Reid Street, Werrington NSW</t>
  </si>
  <si>
    <t>INV-FEES-3740-3918</t>
  </si>
  <si>
    <t>4 Billabong Glen, Werrington Downs NSW</t>
  </si>
  <si>
    <t>INV-FEES-3744-3922</t>
  </si>
  <si>
    <t>15 Reddan Avenue, Penrith NSW</t>
  </si>
  <si>
    <t>14/01/2020</t>
  </si>
  <si>
    <t>INV-FEES-3469-3856</t>
  </si>
  <si>
    <t>5 Begonia Place, Woolooware NSW - endorsement</t>
  </si>
  <si>
    <t>INV-FEES-3749-3927</t>
  </si>
  <si>
    <t>45 Charles Todd Crescent, Werrington County NSW</t>
  </si>
  <si>
    <t>INV-FEES-3560-3858</t>
  </si>
  <si>
    <t>3 Struthers Street, Cronulla NSW - endorsement</t>
  </si>
  <si>
    <t>INV-FEES-2942-3923</t>
  </si>
  <si>
    <t>26 Toorak Crescent, Emu Plains NSW</t>
  </si>
  <si>
    <t>INV-FEES-3562-3721</t>
  </si>
  <si>
    <t>77 Tomewin Mountain Road, Currumbin Valley QLD</t>
  </si>
  <si>
    <t>INV-FEES-3757-3936</t>
  </si>
  <si>
    <t>35 Motton Road, The Gurdies VIC</t>
  </si>
  <si>
    <t>INV-FEES-3756-3935</t>
  </si>
  <si>
    <t>22 Queensbury Road, Penshurst NSW</t>
  </si>
  <si>
    <t>INV-FEES-3758-3937</t>
  </si>
  <si>
    <t>10 Illawarra Crescent, Dandenong North VIC</t>
  </si>
  <si>
    <t>INV-FEES-3759-3940</t>
  </si>
  <si>
    <t>43 Bayswater Road, Lindfield NSW</t>
  </si>
  <si>
    <t>INV-FEES-3709-3939</t>
  </si>
  <si>
    <t>25 Dress Circle Drive, Lennox Head NSW</t>
  </si>
  <si>
    <t>INV-FEES-3761-3941</t>
  </si>
  <si>
    <t>2/13 Second Avenue, Dandenong North VIC</t>
  </si>
  <si>
    <t>21/12/2019</t>
  </si>
  <si>
    <t>INV-FEES-3762-3943</t>
  </si>
  <si>
    <t>9 Cairns Road, Hampton Park VIC</t>
  </si>
  <si>
    <t>INV-FEES-3556-3728</t>
  </si>
  <si>
    <t>121 Hillcrest Avenue, Hurstville Grove NSW 2220</t>
  </si>
  <si>
    <t>15/01/2020</t>
  </si>
  <si>
    <t>INV-FEES-3728-3906</t>
  </si>
  <si>
    <t>41 Shrivell Circuit, Dunlop ACT</t>
  </si>
  <si>
    <t>INV-FEES-3677-3849</t>
  </si>
  <si>
    <t>244/51 The Esplanade, Ettalong Beach NSW</t>
  </si>
  <si>
    <t>INV-FEES-3765-3947</t>
  </si>
  <si>
    <t>23 Whatley Street, Carrum VIC</t>
  </si>
  <si>
    <t>INV-FEES-3527-3778</t>
  </si>
  <si>
    <t>2/5 Victory Parade, Tascott NSW 2250</t>
  </si>
  <si>
    <t>INV-FEES-3768-3950</t>
  </si>
  <si>
    <t>4/38 Golden Avenue, Bonbeach VIC</t>
  </si>
  <si>
    <t>INV-FEES-3397-3554</t>
  </si>
  <si>
    <t>9 View Street, North Avoca NSW</t>
  </si>
  <si>
    <t>INV-FEES-2496-3945</t>
  </si>
  <si>
    <t>116 Main Road, Toukley NSW</t>
  </si>
  <si>
    <t>INV-FEES-3755-3934</t>
  </si>
  <si>
    <t>7 Lalor Court, Caroline Springs VIC</t>
  </si>
  <si>
    <t>INV-FEES-3766-3948</t>
  </si>
  <si>
    <t>34 William Street, Ashfield NSW</t>
  </si>
  <si>
    <t>INV-FEES-3764-3944</t>
  </si>
  <si>
    <t>6 Heeterra Court, Elanora QLD</t>
  </si>
  <si>
    <t>INV-FEES-3681-3852</t>
  </si>
  <si>
    <t>55 Andrew Lloyd Drive, Doonside NSW</t>
  </si>
  <si>
    <t>20/12/2018</t>
  </si>
  <si>
    <t>INV-FEES-3781-3961</t>
  </si>
  <si>
    <t>28 Queen Street, Concord West NSW</t>
  </si>
  <si>
    <t>INV-FEES-3752-3932</t>
  </si>
  <si>
    <t>187 Birdwood Drive, Blue Haven NSW</t>
  </si>
  <si>
    <t>INV-FEES-3630-3796</t>
  </si>
  <si>
    <t>25 Billabong Street, Woy Woy NSW</t>
  </si>
  <si>
    <t>18/01/2020</t>
  </si>
  <si>
    <t>INV-FEES-3779-3959</t>
  </si>
  <si>
    <t>31 Blaxland Avenue, Cranbourne North VIC 3977</t>
  </si>
  <si>
    <t>INV-FEES-3787-3965</t>
  </si>
  <si>
    <t>15 Moore Road, Reynella SA</t>
  </si>
  <si>
    <t>INV-FEES-3788-3966</t>
  </si>
  <si>
    <t>1 Short Street, Christies Beach SA</t>
  </si>
  <si>
    <t>INV-FEES-3789-3967</t>
  </si>
  <si>
    <t>5 Smiley Way, Botanic Ridge VIC</t>
  </si>
  <si>
    <t>INV-FEES-3790-3968</t>
  </si>
  <si>
    <t>28 Springhill Drive, Cranbourne VIC</t>
  </si>
  <si>
    <t>INV-FEES-3733-3908</t>
  </si>
  <si>
    <t>7 Alan Watt Crescent, Casey ACT</t>
  </si>
  <si>
    <t>INV-FEES-3665-3833</t>
  </si>
  <si>
    <t>102/63 Giles Street, Kingston ACT</t>
  </si>
  <si>
    <t>INV-FEES-3668-3836</t>
  </si>
  <si>
    <t>61/41 Terrigal Drive, Terrigal NSW</t>
  </si>
  <si>
    <t>INV-FEES-3588-3754</t>
  </si>
  <si>
    <t>18 Francis Road, North Avoca NSW</t>
  </si>
  <si>
    <t>INV-FEES-3783-3962</t>
  </si>
  <si>
    <t>37 Dalkin Crescent, Casey ACT</t>
  </si>
  <si>
    <t>INV-FEES-3718-3894</t>
  </si>
  <si>
    <t>58 Bacchus Circuit, Kambah ACT</t>
  </si>
  <si>
    <t>21/12/2018</t>
  </si>
  <si>
    <t>INV-FEES-3792-3970</t>
  </si>
  <si>
    <t>39 Bushy Park Avenue, Caroline Springs VIC</t>
  </si>
  <si>
    <t>INV-FEES-3793-3971</t>
  </si>
  <si>
    <t>29 Gaskin Avenue, Hastings VIC</t>
  </si>
  <si>
    <t>INV-FEES-3796-3974</t>
  </si>
  <si>
    <t>37 Beresford Rd, Rose Bay NSW</t>
  </si>
  <si>
    <t>20/07/2019</t>
  </si>
  <si>
    <t>INV-FEES-3655-3821</t>
  </si>
  <si>
    <t>1/259 Springvale Road, Nunawading VIC</t>
  </si>
  <si>
    <t>29/01/2020</t>
  </si>
  <si>
    <t>INV-FEES-3782-3960</t>
  </si>
  <si>
    <t>15 Nargoon Court, Ocean Shores NSW</t>
  </si>
  <si>
    <t>INV-FEES-3791-3969</t>
  </si>
  <si>
    <t>2 The Crest, Lennox Head NSW</t>
  </si>
  <si>
    <t>INV-FEES-3641-3808</t>
  </si>
  <si>
    <t>476 Main Road, Noraville NSW</t>
  </si>
  <si>
    <t>INV-FEES-3741-3919</t>
  </si>
  <si>
    <t>81 Anniversary Avenue, Terrigal NSW</t>
  </si>
  <si>
    <t>INV-FEES-3803-3980</t>
  </si>
  <si>
    <t>28 Coates Street, Mount Druitt NSW</t>
  </si>
  <si>
    <t>INV-FEES-3488-3646</t>
  </si>
  <si>
    <t>57/80 Cook Road, Centennial Park NSW</t>
  </si>
  <si>
    <t>INV-FEES-3810-3986</t>
  </si>
  <si>
    <t>16 Roulston Court, Noble Park North VIC</t>
  </si>
  <si>
    <t>24/12/2018</t>
  </si>
  <si>
    <t>INV-FEES-3811-3987</t>
  </si>
  <si>
    <t>202/6 Gerrale Street, Cronulla NSW</t>
  </si>
  <si>
    <t>26/12/2018</t>
  </si>
  <si>
    <t>INV-FEES-3813-3989</t>
  </si>
  <si>
    <t>72 Elmswood Boulevard, Keysborough VIC</t>
  </si>
  <si>
    <t>27/12/2018</t>
  </si>
  <si>
    <t>28/12/2018</t>
  </si>
  <si>
    <t>INV-FEES-3814-3990</t>
  </si>
  <si>
    <t>56 Wyralla Avenue, Epping NSW</t>
  </si>
  <si>
    <t>INV-FEES-3815-3991</t>
  </si>
  <si>
    <t>41 Queen Street, Bowral NSW</t>
  </si>
  <si>
    <t>27/12/2019</t>
  </si>
  <si>
    <t>INV-FEES-3816-3992</t>
  </si>
  <si>
    <t>47 Woodstock Road, Carlingford NSW</t>
  </si>
  <si>
    <t>INV-FEES-3817-3993</t>
  </si>
  <si>
    <t>3 Karril Avenue, Beecroft NSW</t>
  </si>
  <si>
    <t>INV-FEES-3819-3995</t>
  </si>
  <si>
    <t>24 Willowtree Drive, Pakenham VIC</t>
  </si>
  <si>
    <t>28/12/2019</t>
  </si>
  <si>
    <t>INV-FEES-3794-3972</t>
  </si>
  <si>
    <t>99 Cheviot Avenue, Berwick VIC</t>
  </si>
  <si>
    <t>INV-FEES-3823-3999</t>
  </si>
  <si>
    <t>112 Panorama Avenue, Charmhaven NSW</t>
  </si>
  <si>
    <t>INV-FEES-3585-3753</t>
  </si>
  <si>
    <t>37 Beresford Road, Bellevue Hill NSW</t>
  </si>
  <si>
    <t>INV-FEES-3830-4006</t>
  </si>
  <si>
    <t>1/7 Marshall Street, Noble Park VIC</t>
  </si>
  <si>
    <t>INV-FEES-3831-4007</t>
  </si>
  <si>
    <t>15/117 McLeod Rd, Patterson Lakes VIC</t>
  </si>
  <si>
    <t>INV-FEES-3797-4009</t>
  </si>
  <si>
    <t>19 Lapwing Court, Langwarrin VIC</t>
  </si>
  <si>
    <t>INV-FEES-3834-4010</t>
  </si>
  <si>
    <t>2 Blacker Road, Aldinga Beach SA</t>
  </si>
  <si>
    <t>INV-FEES-3832-4008</t>
  </si>
  <si>
    <t>3 Burton Bank, Aldinga Beach SA</t>
  </si>
  <si>
    <t>INV-FEES-3835-4011</t>
  </si>
  <si>
    <t>1/174 Tuggerawong Road, Wyongah NSW</t>
  </si>
  <si>
    <t>INV-FEES-3836-4012</t>
  </si>
  <si>
    <t>36 Highberry Street, Woongarrah NSW</t>
  </si>
  <si>
    <t>INV-FEES-3837-4013</t>
  </si>
  <si>
    <t>1 Moala Parade, Charmhaven NSW</t>
  </si>
  <si>
    <t>INV-FEES-3840-4016</t>
  </si>
  <si>
    <t>7 Market Court, Skye VIC</t>
  </si>
  <si>
    <t>INV-FEES-3842-4018</t>
  </si>
  <si>
    <t>5 Aquamarine Crescent, Skye VIC</t>
  </si>
  <si>
    <t>INV-FEES-3843-4019</t>
  </si>
  <si>
    <t>5/2 Coventry Drive, Sandhurst VIC</t>
  </si>
  <si>
    <t>INV-FEES-3805-3982</t>
  </si>
  <si>
    <t>6 Adina Place, Wamberal NSW</t>
  </si>
  <si>
    <t>INV-FEES-3849-4024</t>
  </si>
  <si>
    <t>1 Linden Court, Carrum Downs VIC</t>
  </si>
  <si>
    <t>INV-FEES-3800-3977</t>
  </si>
  <si>
    <t>13/49 Dwyer Street, North Gosford NSW</t>
  </si>
  <si>
    <t>INV-FEES-3852-4027</t>
  </si>
  <si>
    <t>5 Jessica Place, Carrum Downs VIC</t>
  </si>
  <si>
    <t>INV-FEES-3851-4026</t>
  </si>
  <si>
    <t>522/27 Lonsdale Street, Braddon ACT</t>
  </si>
  <si>
    <t>INV-FEES-3778-4030</t>
  </si>
  <si>
    <t>27 Hann Street, Pearcedale VIC</t>
  </si>
  <si>
    <t>INV-FEES-3856-4032</t>
  </si>
  <si>
    <t>17/107 Army Road, Pakenham VIC</t>
  </si>
  <si>
    <t>INV-FEES-3798-3975</t>
  </si>
  <si>
    <t>45 Pacific Highway, San Remo NSW</t>
  </si>
  <si>
    <t>INV-FEES-3746-3925</t>
  </si>
  <si>
    <t>18 Dolly Avenue, Springfield NSW</t>
  </si>
  <si>
    <t>INV-FEES-3853-4029</t>
  </si>
  <si>
    <t>21 Waterford Parade, Skennars Head NSW</t>
  </si>
  <si>
    <t>INV-FEES-3859-4033</t>
  </si>
  <si>
    <t>7 Yeates Court, Wollongbar NSW</t>
  </si>
  <si>
    <t>INV-FEES-3846-4028</t>
  </si>
  <si>
    <t>65 Blue Seas Parade, Lennox Head NSW</t>
  </si>
  <si>
    <t>INV-FEES-3868-4042</t>
  </si>
  <si>
    <t>16 Desert Rose Court, Cranbourne VIC</t>
  </si>
  <si>
    <t>INV-FEES-3872-4045</t>
  </si>
  <si>
    <t>15 Baxter-Tooradin Road, Pearcedale VIC</t>
  </si>
  <si>
    <t>INV-FEES-3822-3998</t>
  </si>
  <si>
    <t>19 Tiffany Avenue, Cheltenham VIC</t>
  </si>
  <si>
    <t>INV-FEES-3875-4050</t>
  </si>
  <si>
    <t>5 Stephellen Way, Cranbourne West VIC</t>
  </si>
  <si>
    <t>INV-FEES-3876-4051</t>
  </si>
  <si>
    <t>1 Bluegrass Walk, Frankston VIC</t>
  </si>
  <si>
    <t>INV-FEES-3877-4052</t>
  </si>
  <si>
    <t>21 Monique Drive, Langwarrin VIC</t>
  </si>
  <si>
    <t>INV-FEES-3858-4053</t>
  </si>
  <si>
    <t>28 Sloane Drive, Clyde North VIC</t>
  </si>
  <si>
    <t>INV-FEES-3850-4025</t>
  </si>
  <si>
    <t>5 Soling Crescent, Cranebrook NSW</t>
  </si>
  <si>
    <t>INV-FEES-3881-4057</t>
  </si>
  <si>
    <t>43 Limeburner Grove, Botanic Ridge VIC</t>
  </si>
  <si>
    <t>INV-FEES-3882-4059</t>
  </si>
  <si>
    <t>12 Curran Drive, Officer VIC</t>
  </si>
  <si>
    <t>INV-FEES-3144-3283</t>
  </si>
  <si>
    <t>44 Dickerson Way, Caroline Springs VIC</t>
  </si>
  <si>
    <t>INV-FEES-3801-3978</t>
  </si>
  <si>
    <t>11 Pump House Crescent, Clyde VIC 3978</t>
  </si>
  <si>
    <t>INV-FEES-3885-4062</t>
  </si>
  <si>
    <t>2/297 Station St, Chelsea VIC</t>
  </si>
  <si>
    <t>INV-FEES-3230-3869</t>
  </si>
  <si>
    <t>13 O'Donnell Street, North Bondi NSW</t>
  </si>
  <si>
    <t>INV-FEES-3888-4065</t>
  </si>
  <si>
    <t>72 Hawkesbury Crescent, Farrer ACT</t>
  </si>
  <si>
    <t>INV-FEES-3134-4036</t>
  </si>
  <si>
    <t>4/118 Bondi Road, Bondi Junction NSW</t>
  </si>
  <si>
    <t>INV-FEES-3890-4067</t>
  </si>
  <si>
    <t>25 Miller Street, BERWICK (3806) VIC 2018</t>
  </si>
  <si>
    <t>INV-FEES-3883-4060</t>
  </si>
  <si>
    <t>18 Sullivan Street, Springvale VIC</t>
  </si>
  <si>
    <t>INV-FEES-3893-4071</t>
  </si>
  <si>
    <t>3 Glover Court, Berwick VIC</t>
  </si>
  <si>
    <t>INV-FEES-3727-4070</t>
  </si>
  <si>
    <t>260 Gurdies-st Helier Road, The Gurdies VIC</t>
  </si>
  <si>
    <t>INV-FEES-3879-4055</t>
  </si>
  <si>
    <t>INV-FEES-3826-4001</t>
  </si>
  <si>
    <t>109/314 Buff Point Avenue, Buff Point NSW</t>
  </si>
  <si>
    <t>INV-FEES-2650-4058</t>
  </si>
  <si>
    <t>39 Laguna Parade, Berkeley Vale NSW - endorsement</t>
  </si>
  <si>
    <t>INV-FEES-3867-4040</t>
  </si>
  <si>
    <t>3 Bronhill Street, Currumbin Waters QLD</t>
  </si>
  <si>
    <t>INV-FEES-3891-4069</t>
  </si>
  <si>
    <t>32 Dry Dock Road, Tweed Heads South NSW</t>
  </si>
  <si>
    <t>INV-FEES-3894-4072</t>
  </si>
  <si>
    <t>216 Ballina Road, East Lismore NSW</t>
  </si>
  <si>
    <t>INV-FEES-3896-4075</t>
  </si>
  <si>
    <t>40 North Hidden Valley Circuit, Beaconsfield VIC</t>
  </si>
  <si>
    <t>INV-FEES-3848-4022</t>
  </si>
  <si>
    <t>9 Palkarra Court, Skye VIC</t>
  </si>
  <si>
    <t>INV-FEES-2510-4078</t>
  </si>
  <si>
    <t>27 Jardine Court, Sandhurst VIC - endorsement</t>
  </si>
  <si>
    <t>INV-FEES-3589-4079</t>
  </si>
  <si>
    <t>7 Eloora Road, Long Jetty NSW</t>
  </si>
  <si>
    <t>INV-FEES-3898-4077</t>
  </si>
  <si>
    <t>181a Majura Avenue, Dickson ACT</t>
  </si>
  <si>
    <t>INV-FEES-3908-4088</t>
  </si>
  <si>
    <t>4 Ruvina Street, Aspendale VIC</t>
  </si>
  <si>
    <t>INV-FEES-3495-4091</t>
  </si>
  <si>
    <t>50 Gouldsmith Street, Dunlop ACT</t>
  </si>
  <si>
    <t>INV-FEES-3912-4092</t>
  </si>
  <si>
    <t>338/7 Crescent Street, Waterloo NSW</t>
  </si>
  <si>
    <t>INV-FEES-3904-4085</t>
  </si>
  <si>
    <t>2/55 James Smith Circuit, Conder ACT</t>
  </si>
  <si>
    <t>INV-FEES-3763-3938</t>
  </si>
  <si>
    <t>1/19 Norton Street, Ballina NSW</t>
  </si>
  <si>
    <t>INV-FEES-2650-4073</t>
  </si>
  <si>
    <t>INV-FEES-3736-3914</t>
  </si>
  <si>
    <t>2/11 Tahiti Avenue, Palm Beach QLD</t>
  </si>
  <si>
    <t>INV-FEES-3914-4094</t>
  </si>
  <si>
    <t>4/15 Tenison-Woods Circuit, Bonython ACT</t>
  </si>
  <si>
    <t>INV-FEES-2233-4097</t>
  </si>
  <si>
    <t>2/10b Downs Road, Seaford VIC - endorsement</t>
  </si>
  <si>
    <t>INV-FEES-3864-4038</t>
  </si>
  <si>
    <t>53 Scenic Highway, Terrigal NSW</t>
  </si>
  <si>
    <t>INV-FEES-3918-4100</t>
  </si>
  <si>
    <t>5/4 The Strand, Chelsea VIC</t>
  </si>
  <si>
    <t>INV-FEES-3554-3711</t>
  </si>
  <si>
    <t>2 Shelbury Place, Frankston South VIC</t>
  </si>
  <si>
    <t>INV-FEES-3193-3334</t>
  </si>
  <si>
    <t>86 Hibberd Crescent, Forde ACT</t>
  </si>
  <si>
    <t>INV-FEES-3895-4102</t>
  </si>
  <si>
    <t>47 Wenga Drive, Alstonvale NSW</t>
  </si>
  <si>
    <t>INV-FEES-3925-4106</t>
  </si>
  <si>
    <t>6 Orama Ave, Carrum Downs VIC</t>
  </si>
  <si>
    <t>INV-FEES-3802-3979</t>
  </si>
  <si>
    <t>56 Berrys Head Road, Wyoming NSW</t>
  </si>
  <si>
    <t>INV-FEES-3799-3976</t>
  </si>
  <si>
    <t>32A Alistair Avenue, Forresters Beach NSW</t>
  </si>
  <si>
    <t>INV-FEES-3926-4107</t>
  </si>
  <si>
    <t>22 Green Mist Crescent, Botanic Ridge VIC</t>
  </si>
  <si>
    <t>INV-FEES-3929-4110</t>
  </si>
  <si>
    <t>14 The Quadrant, Narre Warren South VIC</t>
  </si>
  <si>
    <t>INV-FEES-3612-3781</t>
  </si>
  <si>
    <t>1/64 Chaleyer Street, Rose Bay NSW</t>
  </si>
  <si>
    <t>INV-FEES-3936-4118</t>
  </si>
  <si>
    <t>7 Clark Court, Berwick VIC</t>
  </si>
  <si>
    <t>INV-FEES-3889-4068</t>
  </si>
  <si>
    <t>3/8 Darcy Street, Mornington VIC</t>
  </si>
  <si>
    <t>INV-FEES-3903-4084</t>
  </si>
  <si>
    <t>158 Pacific Highway, Watanobbi NSW</t>
  </si>
  <si>
    <t>INV-FEES-3920-4101</t>
  </si>
  <si>
    <t>11/15 Charlton Crescent, Gordon ACT</t>
  </si>
  <si>
    <t>INV-FEES-3941-4123</t>
  </si>
  <si>
    <t>79 Settlers Run, Botanic Ridge VIC</t>
  </si>
  <si>
    <t>INV-FEES-3943-4125</t>
  </si>
  <si>
    <t>4/109 Marine Parade, Hastings VIC</t>
  </si>
  <si>
    <t>INV-FEES-3607-3775</t>
  </si>
  <si>
    <t>2 King Street, Ourimbah NSW</t>
  </si>
  <si>
    <t>INV-FEES-3717-3893</t>
  </si>
  <si>
    <t>30 Milyerra Road, Kariong NSW</t>
  </si>
  <si>
    <t>INV-FEES-3937-4119</t>
  </si>
  <si>
    <t>3 Merri Place, Conder ACT</t>
  </si>
  <si>
    <t>INV-FEES-3857-4048</t>
  </si>
  <si>
    <t>24 Yale Avenue, Keysborough VIC</t>
  </si>
  <si>
    <t>INV-FEES-3923-4105</t>
  </si>
  <si>
    <t>5 Taree Place, Dharruk NSW</t>
  </si>
  <si>
    <t>INV-FEES-3944-4126</t>
  </si>
  <si>
    <t>29 Dawes Street, Little Bay NSW</t>
  </si>
  <si>
    <t>INV-FEES-3915-4095</t>
  </si>
  <si>
    <t>21/15 Fitzroy Street, Forrest ACT</t>
  </si>
  <si>
    <t>INV-FEES-3945-4127</t>
  </si>
  <si>
    <t>25 Clarendon Street, Pakenham VIC</t>
  </si>
  <si>
    <t>01/19/2020</t>
  </si>
  <si>
    <t>INV-FEES-3946-4128</t>
  </si>
  <si>
    <t>50 Nettle Drive, Hallam VIC</t>
  </si>
  <si>
    <t>INV-FEES-3622-3788</t>
  </si>
  <si>
    <t>2/436 Middleborough Road, Blackburn VIC</t>
  </si>
  <si>
    <t>01/23/2020</t>
  </si>
  <si>
    <t>INV-FEES-3949-4131</t>
  </si>
  <si>
    <t>48 Frawley Road, Hallam VIC</t>
  </si>
  <si>
    <t>INV-FEES-3954-4138</t>
  </si>
  <si>
    <t>14 Everglades Street, Lyndhurst VIC</t>
  </si>
  <si>
    <t>INV-FEES-3626-4004</t>
  </si>
  <si>
    <t>31 Gladstone Road, North Brighton SA</t>
  </si>
  <si>
    <t>01/14/2020</t>
  </si>
  <si>
    <t>INV-FEES-3942-4124</t>
  </si>
  <si>
    <t>INV-FEES-3959-4141</t>
  </si>
  <si>
    <t>2 Calyute Street, Bonner ACT</t>
  </si>
  <si>
    <t>INV-FEES-3960-4143</t>
  </si>
  <si>
    <t>19 Sylvania Road, Sylvania NSW</t>
  </si>
  <si>
    <t>INV-FEES-3046-4130</t>
  </si>
  <si>
    <t>11 Donnison Place, Charnwood ACT</t>
  </si>
  <si>
    <t>INV-FEES-3878-4054</t>
  </si>
  <si>
    <t>18 Dale Avenue, Chain Valley Bay NSW</t>
  </si>
  <si>
    <t>INV-FEES-3838-4014</t>
  </si>
  <si>
    <t>7 Plymouth Drive, Wamberal NSW</t>
  </si>
  <si>
    <t>INV-FEES-3962-4145</t>
  </si>
  <si>
    <t>8d/4 Distillery Drive, Pyrmont NSW</t>
  </si>
  <si>
    <t>07/16/2019</t>
  </si>
  <si>
    <t>INV-FEES-3963-4146</t>
  </si>
  <si>
    <t>6 Frallon Crescent, Frankston VIC</t>
  </si>
  <si>
    <t>01/13/2019</t>
  </si>
  <si>
    <t>INV-FEES-3900-4081</t>
  </si>
  <si>
    <t>7 Cairn Curran Terrace, Caroline Springs VIC</t>
  </si>
  <si>
    <t>01/14/2019</t>
  </si>
  <si>
    <t>INV-FEES-3892-4076</t>
  </si>
  <si>
    <t>4 Toutcher Street, Mawson ACT</t>
  </si>
  <si>
    <t>INV-FEES-3725-3902</t>
  </si>
  <si>
    <t>51 Piddington Street, Watson ACT</t>
  </si>
  <si>
    <t>01/26/2020</t>
  </si>
  <si>
    <t>INV-FEES-3951-4134</t>
  </si>
  <si>
    <t>3 Welsby Place, Fadden ACT</t>
  </si>
  <si>
    <t>INV-FEES-3625-3792</t>
  </si>
  <si>
    <t>190 Bungarribee Road, Blacktown NSW</t>
  </si>
  <si>
    <t>INV-FEES-3809-3985</t>
  </si>
  <si>
    <t>9 Hollyrood Drive, Berwick VIC</t>
  </si>
  <si>
    <t>INV-FEES-3980-4166</t>
  </si>
  <si>
    <t>23 Newcastle Way, Langwarrin VIC</t>
  </si>
  <si>
    <t>01/21/2020</t>
  </si>
  <si>
    <t>INV-FEES-3618-3786</t>
  </si>
  <si>
    <t>23 Windsor Road, Wamberal NSW</t>
  </si>
  <si>
    <t>01/17/2020</t>
  </si>
  <si>
    <t>INV-FEES-3968-4150</t>
  </si>
  <si>
    <t>15/21 Eastlake Parade, Kingston ACT</t>
  </si>
  <si>
    <t>01/16/2020</t>
  </si>
  <si>
    <t>INV-FEES-3707-3886</t>
  </si>
  <si>
    <t>8 Kalani Street, Budgewoi NSW</t>
  </si>
  <si>
    <t>INV-FEES-3760-3942</t>
  </si>
  <si>
    <t>83A Duntroon Street, Hurlstone Park NSW</t>
  </si>
  <si>
    <t>INV-FEES-3260-4171</t>
  </si>
  <si>
    <t>11 Archibald Avenue, Narre Warren VIC - endorsement</t>
  </si>
  <si>
    <t>INV-FEES-3986-4172</t>
  </si>
  <si>
    <t>18 Lucinda Lane, Cranbourne North VIC</t>
  </si>
  <si>
    <t>INV-FEES-3979-4164</t>
  </si>
  <si>
    <t>18A Castlereagh Crescent, Bateau Bay NSW</t>
  </si>
  <si>
    <t>INV-FEES-3952-4135</t>
  </si>
  <si>
    <t>5/11 Cavanough Street, Phillip ACT</t>
  </si>
  <si>
    <t>INV-FEES-3994-4180</t>
  </si>
  <si>
    <t>30 Hancock Drive, Berwick VIC</t>
  </si>
  <si>
    <t>INV-FEES-3995-4182</t>
  </si>
  <si>
    <t>10 Wonder Street, Officer VIC</t>
  </si>
  <si>
    <t>INV-FEES-3984-4181</t>
  </si>
  <si>
    <t>28 View Road, Vermont VIC</t>
  </si>
  <si>
    <t>INV-FEES-3999-4186</t>
  </si>
  <si>
    <t>14 Glenfern Road, Ferntree Gully VIC</t>
  </si>
  <si>
    <t>01/15/2019</t>
  </si>
  <si>
    <t>INV-FEES-4002-4189</t>
  </si>
  <si>
    <t>163 Brighton Road, Somerton Park SA</t>
  </si>
  <si>
    <t>01/15/2020</t>
  </si>
  <si>
    <t>INV-FEES-4006-4192</t>
  </si>
  <si>
    <t>47 Rowan Drive, Doveton VIC</t>
  </si>
  <si>
    <t>INV-FEES-3967-4193</t>
  </si>
  <si>
    <t>8 Oatlands Road, Narre Warren North VIC</t>
  </si>
  <si>
    <t>INV-FEES-4007-4194</t>
  </si>
  <si>
    <t>5-7 Janine Road, Narre Warren North VIC</t>
  </si>
  <si>
    <t>INV-FEES-3982-4168</t>
  </si>
  <si>
    <t>19-21 King Street, Ourimbah NSW</t>
  </si>
  <si>
    <t>INV-FEES-3560-4197</t>
  </si>
  <si>
    <t>Offset - 3 Struthers Street, Cronulla NSW - Endorsement</t>
  </si>
  <si>
    <t>INV-FEES-4010-4201</t>
  </si>
  <si>
    <t>21 Copper Beech Road, Beaconsfield VIC 3807</t>
  </si>
  <si>
    <t>INV-FEES-4017-4204</t>
  </si>
  <si>
    <t>19 Eva Court, Hallam VIC</t>
  </si>
  <si>
    <t>INV-FEES-4014-4206</t>
  </si>
  <si>
    <t>24 Coronation Avenue, Cronulla NSW</t>
  </si>
  <si>
    <t>INV-FEES-4021-4207</t>
  </si>
  <si>
    <t>22 Doonbrae Avenue, Noble Park North VIC</t>
  </si>
  <si>
    <t>INV-FEES-4022-4208</t>
  </si>
  <si>
    <t>34 La Perouse Boulevard, Bonbeach VIC</t>
  </si>
  <si>
    <t>01/18/2020</t>
  </si>
  <si>
    <t>INV-FEES-3833-4209</t>
  </si>
  <si>
    <t>5/428 McClelland Drive, Langwarrin VIC</t>
  </si>
  <si>
    <t>INV-FEES-4026-4214</t>
  </si>
  <si>
    <t>30 Bight Court, Mermaid Waters QLD</t>
  </si>
  <si>
    <t>01/16/2019</t>
  </si>
  <si>
    <t>INV-FEES-4000-4187</t>
  </si>
  <si>
    <t>INV-FEES-4015-4219</t>
  </si>
  <si>
    <t>3 Rosewin Court, Berwick VIC</t>
  </si>
  <si>
    <t>INV-FEES-4032-4220</t>
  </si>
  <si>
    <t>22 Shaftsbury Avenue, Berwick VIC</t>
  </si>
  <si>
    <t xml:space="preserve">INV-FEES-2691-4237 
</t>
  </si>
  <si>
    <t>2/21 Bayside Avenue, Edithvale VIC - endorsement</t>
  </si>
  <si>
    <t>10/24/2019</t>
  </si>
  <si>
    <t>INV-FEES-3992-4176</t>
  </si>
  <si>
    <t>235 Buff Point Avenue, Buff Point NSW</t>
  </si>
  <si>
    <t>INV-FEES-2905-4234</t>
  </si>
  <si>
    <t>2/36 Peel Street, Berwick VIC - endorsement</t>
  </si>
  <si>
    <t>INV-FEES-3142-4233</t>
  </si>
  <si>
    <t xml:space="preserve">42 Fraser Avenue, Edithvale VIC - endorsement
</t>
  </si>
  <si>
    <t>11/13/2019</t>
  </si>
  <si>
    <t>INV-FEES-4047-4231</t>
  </si>
  <si>
    <t>30 Lexington Cresent, Officer VIC</t>
  </si>
  <si>
    <t>01/28/2020</t>
  </si>
  <si>
    <t>INV-FEES-4008-4195</t>
  </si>
  <si>
    <t>1 Yalga Close, Palmerston ACT</t>
  </si>
  <si>
    <t>INV-FEES-3997-4184</t>
  </si>
  <si>
    <t>73 Bellevue Drive, Berwick VIC</t>
  </si>
  <si>
    <t>INV-FEES-4035-4223</t>
  </si>
  <si>
    <t>10/36 Pound Road, Hampton Park VIC</t>
  </si>
  <si>
    <t>INV-FEES-4036-4224</t>
  </si>
  <si>
    <t>18 Billing Street, Springvale VIC</t>
  </si>
  <si>
    <t>INV-FEES-3774-3954</t>
  </si>
  <si>
    <t>1 Chipp Street, Coombs ACT</t>
  </si>
  <si>
    <t>INV-FEES-4039-4226</t>
  </si>
  <si>
    <t>8 Almondbank Road, Cranbourne East VIC 3977</t>
  </si>
  <si>
    <t>INV-FEES-4040-4227</t>
  </si>
  <si>
    <t>4/10 New Beach Road, Darling Point NSW</t>
  </si>
  <si>
    <t>07/24/2019</t>
  </si>
  <si>
    <t>INV-FEES-3981-4165</t>
  </si>
  <si>
    <t>15a Hillpark Drive, Mornington VIC</t>
  </si>
  <si>
    <t>INV-FEES-4053-4243</t>
  </si>
  <si>
    <t>1/11 Derby Parade, Bonbeach VIC</t>
  </si>
  <si>
    <t>INV-FEES-4054-4244</t>
  </si>
  <si>
    <t>7 Fairwater Drive, Breakfast Point NSW</t>
  </si>
  <si>
    <t>07/23/2019</t>
  </si>
  <si>
    <t>INV-FEES-3839-4015</t>
  </si>
  <si>
    <t>53 Carramar Street, Mornington VIC</t>
  </si>
  <si>
    <t>INV-FEES-4004-4190</t>
  </si>
  <si>
    <t>32 (Lot 529) Midnight Avenue, Caddens NSW 2747</t>
  </si>
  <si>
    <t>INV-FEES-3388-4246</t>
  </si>
  <si>
    <t>25 Augustus Drive, Berwick VIC - endorsement</t>
  </si>
  <si>
    <t>11/26/2019</t>
  </si>
  <si>
    <t>INV-FEES-3854-4031</t>
  </si>
  <si>
    <t>8/131 Racecourse Road, Mount Martha VIC</t>
  </si>
  <si>
    <t>01/17/2019</t>
  </si>
  <si>
    <t>INV-FEES-4061-4250</t>
  </si>
  <si>
    <t>5 Woodchase Court, Cranbourne East VIC</t>
  </si>
  <si>
    <t>INV-FEES-4064-4253</t>
  </si>
  <si>
    <t>11 Savage Way, Clyde North VIC 3978</t>
  </si>
  <si>
    <t>INV-FEES-4034-4221</t>
  </si>
  <si>
    <t>47 Box Street, Doveton VIC</t>
  </si>
  <si>
    <t>INV-FEES-4033-4222</t>
  </si>
  <si>
    <t>12 Niblick Street, North Bondi NSW</t>
  </si>
  <si>
    <t>01/22/2020</t>
  </si>
  <si>
    <t>INV-FEES-4055-4245</t>
  </si>
  <si>
    <t>13/5a Whiteside Street, North Ryde NSW</t>
  </si>
  <si>
    <t>INV-FEES-4068-4256</t>
  </si>
  <si>
    <t>13 McMahon Avenue, Cranbourne North VIC</t>
  </si>
  <si>
    <t>INV-FEES-4072-4260</t>
  </si>
  <si>
    <t>77 Mountainview Boulevard, Cranbourne North VIC</t>
  </si>
  <si>
    <t>INV-FEES-4050-4238</t>
  </si>
  <si>
    <t>82 Miller Street, Mount Druitt NSW</t>
  </si>
  <si>
    <t>INV-FEES-4038-4265</t>
  </si>
  <si>
    <t>49 Bruce Street, Stanmore NSW</t>
  </si>
  <si>
    <t>02/14/2020</t>
  </si>
  <si>
    <t>INV-FEES-4080-4267</t>
  </si>
  <si>
    <t>226 Power Road, Endeavour Hills VIC</t>
  </si>
  <si>
    <t>INV-FEES-4083-4272</t>
  </si>
  <si>
    <t>1/21 Sherwood Avenue, Chelsea VIC</t>
  </si>
  <si>
    <t>INV-FEES-4082-4271</t>
  </si>
  <si>
    <t>4 Muriel Stewart Circuit, Bonner ACT</t>
  </si>
  <si>
    <t>02/23/2020</t>
  </si>
  <si>
    <t>INV-FEES-4063-4252</t>
  </si>
  <si>
    <t>810 Currumbin Creek Road, Currumbin Valley QLD</t>
  </si>
  <si>
    <t>INV-FEES-4024-4212</t>
  </si>
  <si>
    <t>43 Bione Avenue, Banora Point NSW</t>
  </si>
  <si>
    <t>INV-FEES-4027-4215</t>
  </si>
  <si>
    <t>60 Fifteenth Avenue, Palm Beach QLD</t>
  </si>
  <si>
    <t>INV-FEES-4088-4279</t>
  </si>
  <si>
    <t>25 Scribbly Gum Close, San Remo NSW</t>
  </si>
  <si>
    <t>INV-FEES-4087-4278</t>
  </si>
  <si>
    <t>5/15 Shenfield Avenue, Chelsea VIC</t>
  </si>
  <si>
    <t>INV-FEES-4086-4277</t>
  </si>
  <si>
    <t>7 Nebo Way, Clyde VIC</t>
  </si>
  <si>
    <t>INV-FEES-4067-4257</t>
  </si>
  <si>
    <t>14 Chantell Avenue, Endeavour Hills VIC</t>
  </si>
  <si>
    <t>INV-FEES-4078-4266</t>
  </si>
  <si>
    <t>11c/3 Darling Point Road, Darling Point NSW</t>
  </si>
  <si>
    <t>01/31/2020</t>
  </si>
  <si>
    <t>INV-FEES-4051-4240</t>
  </si>
  <si>
    <t>19 Bungendore Road, Picketts Valley NSW</t>
  </si>
  <si>
    <t>01/18/2019</t>
  </si>
  <si>
    <t>INV-FEES-4096-4291</t>
  </si>
  <si>
    <t>88 Pindara Boulevard, Langwarrin VIC</t>
  </si>
  <si>
    <t>01/24/2020</t>
  </si>
  <si>
    <t>INV-FEES-3871-4044</t>
  </si>
  <si>
    <t>19 Gadara Drive, South Penrith NSW</t>
  </si>
  <si>
    <t>INV-FEES-4100-4296</t>
  </si>
  <si>
    <t>18 Tyrone Avenue, Pakenham VIC</t>
  </si>
  <si>
    <t>INV-FEES-4079-4293</t>
  </si>
  <si>
    <t>13 Hibernia Place, Cranbourne East VIC</t>
  </si>
  <si>
    <t>INV-FEES-4093-4289</t>
  </si>
  <si>
    <t>93 Popondetta Road, Emerton NSW</t>
  </si>
  <si>
    <t>INV-FEES-3976-4160</t>
  </si>
  <si>
    <t>3/63 Burns Road, Ourimbah NSW</t>
  </si>
  <si>
    <t>INV-FEES-3841-4017</t>
  </si>
  <si>
    <t>16 Kensei Place, Sandhurst VIC</t>
  </si>
  <si>
    <t>INV-FEES-4118-4310</t>
  </si>
  <si>
    <t>11 Webster Drive, Patterson Lakes VIC</t>
  </si>
  <si>
    <t>INV-FEES-3519-3680</t>
  </si>
  <si>
    <t>9 Liverpool Street, Paddington NSW</t>
  </si>
  <si>
    <t>INV-FEES-4104-4298</t>
  </si>
  <si>
    <t>26 Montbrae Circuit, Narre Warren North VIC 3804</t>
  </si>
  <si>
    <t>INV-FEES-4037-4225</t>
  </si>
  <si>
    <t>14 Cusack Pl, Blackett NSW</t>
  </si>
  <si>
    <t>01/21/2019</t>
  </si>
  <si>
    <t>INV-FEES-4102-4295</t>
  </si>
  <si>
    <t>40 Henry Lawson Avenue, Werrington County NSW</t>
  </si>
  <si>
    <t>01/29/2020</t>
  </si>
  <si>
    <t>INV-FEES-4135-4330</t>
  </si>
  <si>
    <t>4 Navarre Drive, Cranbourne West VIC</t>
  </si>
  <si>
    <t>INV-FEES-4141-4335</t>
  </si>
  <si>
    <t>13 Archers Field Drive, Cranbourne East VIC 3977</t>
  </si>
  <si>
    <t>INV-FEES-3901-4082</t>
  </si>
  <si>
    <t>8 Withers Way, Mentone VIC</t>
  </si>
  <si>
    <t>INV-FEES-3185-4338</t>
  </si>
  <si>
    <t>INV-FEES-4146-4339</t>
  </si>
  <si>
    <t>3 Orchid Avenue, Mornington VIC</t>
  </si>
  <si>
    <t>INV-FEES-4148-4340</t>
  </si>
  <si>
    <t>64 Rebecca Street, Doveton VIC</t>
  </si>
  <si>
    <t>INV-FEES-3865-4039</t>
  </si>
  <si>
    <t>2/2 Norberta Street, The Entrance NSW</t>
  </si>
  <si>
    <t>INV-FEES-3312-4342</t>
  </si>
  <si>
    <t>INV-FEES-3985-4170</t>
  </si>
  <si>
    <t>74 Cape Three Points Road, Avoca Beach NSW</t>
  </si>
  <si>
    <t>INV-FEES-4151-4346</t>
  </si>
  <si>
    <t>3/2 Edward Street, Langwarrin VIC 3910</t>
  </si>
  <si>
    <t>INV-FEES-4150-4345</t>
  </si>
  <si>
    <t>23 Laurel Avenue, Boronia VIC</t>
  </si>
  <si>
    <t>INV-FEES-3902-4083</t>
  </si>
  <si>
    <t>4 Courtenay Road, Rose Bay NSW</t>
  </si>
  <si>
    <t>INV-FEES-4156-4354</t>
  </si>
  <si>
    <t>73/2 Acacia Court, Robina QLD</t>
  </si>
  <si>
    <t>INV-FEES-4158-4356</t>
  </si>
  <si>
    <t>7 Bahama Avenue, Alstonville NSW</t>
  </si>
  <si>
    <t>INV-FEES-4159-4357</t>
  </si>
  <si>
    <t>5 Foott Street, Garran ACT, Australia</t>
  </si>
  <si>
    <t>INV-FEES-4163-4361</t>
  </si>
  <si>
    <t>15 Fox Street, Ballina NSW</t>
  </si>
  <si>
    <t>INV-FEES-3913-4093</t>
  </si>
  <si>
    <t>18/6 Trelawney Street, Woollahra NSW</t>
  </si>
  <si>
    <t>01/22/2019</t>
  </si>
  <si>
    <t>01/30/2020</t>
  </si>
  <si>
    <t>INV-FEES-4120-4312</t>
  </si>
  <si>
    <t>29 Rannoch Street, Cranbourne East VIC 3977</t>
  </si>
  <si>
    <t>INV-FEES-4066-4255</t>
  </si>
  <si>
    <t>17 Stapylton Street, Coolangatta QLD</t>
  </si>
  <si>
    <t>INV-FEES-4170-4370</t>
  </si>
  <si>
    <t>11 Grenda Court, Dandenong VIC</t>
  </si>
  <si>
    <t>INV-FEES-4167-4367</t>
  </si>
  <si>
    <t>9 Jasella Drive, Botanic Ridge VIC</t>
  </si>
  <si>
    <t>INV-FEES-4003-4371</t>
  </si>
  <si>
    <t>10 Bimberry Circuit, Clyde VIC</t>
  </si>
  <si>
    <t>01/25/2020</t>
  </si>
  <si>
    <t>INV-FEES-4172-4372</t>
  </si>
  <si>
    <t>1 Amethyst Close, Skye VIC</t>
  </si>
  <si>
    <t>INV-FEES-3807-3984</t>
  </si>
  <si>
    <t>3 Ellsa Close, Keysborough VIC</t>
  </si>
  <si>
    <t>INV-FEES-4177-4380</t>
  </si>
  <si>
    <t>202 Sparrow Lane, Carrum Downs VIC 3201</t>
  </si>
  <si>
    <t>INV-FEES-4182-4384</t>
  </si>
  <si>
    <t>17 Elcan Avenue , Cranbourne West VIC 3977</t>
  </si>
  <si>
    <t>INV-FEES-4111-4305</t>
  </si>
  <si>
    <t>1 Camellia Place, Woongarrah NSW</t>
  </si>
  <si>
    <t>INV-FEES-4187-4389</t>
  </si>
  <si>
    <t>120 Brady Road, Dandenong North VIC</t>
  </si>
  <si>
    <t>INV-FEES-4185-4387</t>
  </si>
  <si>
    <t>40 First Street, Warragamba NSW</t>
  </si>
  <si>
    <t>INV-FEES-4108-4302</t>
  </si>
  <si>
    <t>9 Mornington Circuit, Gwandalan NSW</t>
  </si>
  <si>
    <t>INV-FEES-4012-4200</t>
  </si>
  <si>
    <t>324A Tuggerawong Road, Tuggerawong NSW</t>
  </si>
  <si>
    <t>INV-FEES-4193-4395</t>
  </si>
  <si>
    <t>39 Woodlands Drive, Glenmore Park NSW</t>
  </si>
  <si>
    <t>INV-FEES-3346-4392</t>
  </si>
  <si>
    <t>2605/4 Sterling Circuit , Camperdown NSW 2050 - endorsement</t>
  </si>
  <si>
    <t>05/21/2019</t>
  </si>
  <si>
    <t>INV-FEES-3796-4326</t>
  </si>
  <si>
    <t>37 Beresford Rd, Rose Bay NSW - endorsement</t>
  </si>
  <si>
    <t>07/20/2019</t>
  </si>
  <si>
    <t>INV-FEES-4178-4381</t>
  </si>
  <si>
    <t>1 Lucille Place, Lilydale VIC 3140</t>
  </si>
  <si>
    <t>01/27/2020</t>
  </si>
  <si>
    <t>INV-FEES-4197-4400</t>
  </si>
  <si>
    <t>18/28 Bridge Road, Hornsby NSW</t>
  </si>
  <si>
    <t>INV-FEES-4201-4402</t>
  </si>
  <si>
    <t>8 Auburn Close, Pakenham VIC 3810</t>
  </si>
  <si>
    <t>INV-FEES-4134-4329</t>
  </si>
  <si>
    <t>18 Amiel Street, Springvale VIC</t>
  </si>
  <si>
    <t>INV-FEES-4137-4332</t>
  </si>
  <si>
    <t>29/15 Simpsons Road, Elanora QLD</t>
  </si>
  <si>
    <t>INV-FEES-4142-4336</t>
  </si>
  <si>
    <t>6 Giliruk Crescent, Ngunnawal ACT</t>
  </si>
  <si>
    <t>INV-FEES-4076-4264</t>
  </si>
  <si>
    <t>4/27 Castlefield Street, Bondi NSW</t>
  </si>
  <si>
    <t>INV-FEES-4205-4408</t>
  </si>
  <si>
    <t>33 Sandarra Blvd, Sandhurst VIC</t>
  </si>
  <si>
    <t>INV-FEES-2868-4283</t>
  </si>
  <si>
    <t>27 William Street, Concord NSW - endorsement</t>
  </si>
  <si>
    <t>INV-FEES-3215-4344</t>
  </si>
  <si>
    <t>181/15 Coranderrk Street, Canberra ACT</t>
  </si>
  <si>
    <t>INV-FEES-4005-4191</t>
  </si>
  <si>
    <t>18 Harvey Place, Endeavour Hills VIC</t>
  </si>
  <si>
    <t>INV-FEES-4046-4230</t>
  </si>
  <si>
    <t>2 Lindsay Place, Doonside NSW</t>
  </si>
  <si>
    <t>INV-FEES-4212-4416</t>
  </si>
  <si>
    <t>21 Sullivan Drive, Somerville VIC</t>
  </si>
  <si>
    <t>INV-FEES-4085-4274</t>
  </si>
  <si>
    <t>224 Plummers Road, Burra NSW</t>
  </si>
  <si>
    <t>INV-FEES-4216-4417</t>
  </si>
  <si>
    <t>720 Tourist Road, Kangaloon NSW</t>
  </si>
  <si>
    <t>INV-FEES-4028-4216</t>
  </si>
  <si>
    <t>27 Roylston Street, Paddington NSW</t>
  </si>
  <si>
    <t>01/23/2019</t>
  </si>
  <si>
    <t>INV-FEES-4186-4388</t>
  </si>
  <si>
    <t>12/23 Balfour Road, Rose Bay NSW</t>
  </si>
  <si>
    <t>INV-FEES-4013-4379</t>
  </si>
  <si>
    <t>123 Hutchinson Drive, Lynbrook VIC</t>
  </si>
  <si>
    <t>INV-FEES-4218-4419</t>
  </si>
  <si>
    <t>306/2 City View Road, Pennant Hills NSW</t>
  </si>
  <si>
    <t>INV-FEES-4219-4420</t>
  </si>
  <si>
    <t>2 Kiewa Court, Dandenong North VIC</t>
  </si>
  <si>
    <t>INV-FEES-3962-4376</t>
  </si>
  <si>
    <t>8d/4 Distillery Drive, Pyrmont NSW - endorsement</t>
  </si>
  <si>
    <t>INV-FEES-4231-4431</t>
  </si>
  <si>
    <t>3/3 Gahnia Place, Hamlyn Terrace NSW</t>
  </si>
  <si>
    <t>INV-FEES-3243-4418</t>
  </si>
  <si>
    <t>8 Zora Place, Bateau Bay NSW - endorsement</t>
  </si>
  <si>
    <t>INV-FEES-4232-4433</t>
  </si>
  <si>
    <t>10 Quarterdeck Road, Sandhurst VIC</t>
  </si>
  <si>
    <t>INV-FEES-3902-4432</t>
  </si>
  <si>
    <t>4 Courtenay Road, Rose Bay NSW - endorsement</t>
  </si>
  <si>
    <t>INV-FEES-3169-4434</t>
  </si>
  <si>
    <t>4 Pinecrest Court, Berwick VIC - endorsement</t>
  </si>
  <si>
    <t>INV-FEES-4233-4436</t>
  </si>
  <si>
    <t>68 Eastern Road, Turramurra NSW</t>
  </si>
  <si>
    <t>INV-FEES-4092-4288</t>
  </si>
  <si>
    <t>15 Orchard Road, Beecroft NSW</t>
  </si>
  <si>
    <t>INV-FEES-4234-4438</t>
  </si>
  <si>
    <t>10 Coney Hatch Lane, Sutton Forest NSW</t>
  </si>
  <si>
    <t>INV-FEES-4235-4439</t>
  </si>
  <si>
    <t>16 Brookes Street, Thornleigh NSW</t>
  </si>
  <si>
    <t>INV-FEES-4236-4442</t>
  </si>
  <si>
    <t>29 Brown Road, Christies Beach SA</t>
  </si>
  <si>
    <t>INV-FEES-4136-4383</t>
  </si>
  <si>
    <t>1 Monze Drive, Langwarrin VIC</t>
  </si>
  <si>
    <t>INV-FEES-4107-4300</t>
  </si>
  <si>
    <t>3 Dale Close, Terrigal NSW</t>
  </si>
  <si>
    <t>INV-FEES-4240-4444</t>
  </si>
  <si>
    <t>61 Livingstone Avenue, Pymble NSW</t>
  </si>
  <si>
    <t>INV-FEES-4241-4445</t>
  </si>
  <si>
    <t>29 Centennial Road, Bowral NSW</t>
  </si>
  <si>
    <t>INV-FEES-4242-4446</t>
  </si>
  <si>
    <t>6 Sunninghill Avenue, Burradoo NSW</t>
  </si>
  <si>
    <t>INV-FEES-4244-4448</t>
  </si>
  <si>
    <t>47 Mill Street, Carlton NSW</t>
  </si>
  <si>
    <t>INV-FEES-4245-4449</t>
  </si>
  <si>
    <t>11 Sunflower Circuit, Carrum Downs VIC 3201</t>
  </si>
  <si>
    <t>INV-FEES-3804-3981</t>
  </si>
  <si>
    <t>INV-FEES-3316-3467</t>
  </si>
  <si>
    <t>28 Treeby Boulevard, Mordialloc VIC</t>
  </si>
  <si>
    <t>INV-FEES-4113-4307</t>
  </si>
  <si>
    <t>23/25 Oakden Street, Greenway ACT</t>
  </si>
  <si>
    <t>INV-FEES-4183-4385</t>
  </si>
  <si>
    <t>6/6 Tramway Street, Rosebery NSW</t>
  </si>
  <si>
    <t>INV-FEES-4019-4205</t>
  </si>
  <si>
    <t>6 Reserve Street, Neutral Bay NSW</t>
  </si>
  <si>
    <t>INV-FEES-4075-4263</t>
  </si>
  <si>
    <t>1/14 Edward Street, Bondi Beach NSW</t>
  </si>
  <si>
    <t>INV-FEES-4077-4365</t>
  </si>
  <si>
    <t>9/9 Lucius Street, Bondi Beach NSW</t>
  </si>
  <si>
    <t>INV-FEES-4189-4391</t>
  </si>
  <si>
    <t>37 Mountford Rise, Pakenham VIC</t>
  </si>
  <si>
    <t>INV-FEES-4206-4451</t>
  </si>
  <si>
    <t>2 Tamarisk Road, Narre Warren VIC</t>
  </si>
  <si>
    <t>INV-FEES-3910-4142</t>
  </si>
  <si>
    <t>65-67 Kangaroo Point Road, Kangaroo Point NSW</t>
  </si>
  <si>
    <t>INV-FEES-4043-4236</t>
  </si>
  <si>
    <t>6/18 Shinfield Avenue, Saint Ives NSW</t>
  </si>
  <si>
    <t>INV-FEES-2897-4452</t>
  </si>
  <si>
    <t>38 Vista Crescent, Rowville VIC - endorsement</t>
  </si>
  <si>
    <t>INV-FEES-4060-4251</t>
  </si>
  <si>
    <t>83 Nicholson Parade, Cronulla NSW</t>
  </si>
  <si>
    <t>INV-FEES-2349-4456</t>
  </si>
  <si>
    <t>2/79 Strathavan Drive, Berwick VIC - endorsement</t>
  </si>
  <si>
    <t>INV-FEES-4123-4314</t>
  </si>
  <si>
    <t>112/20 Chisholm Street, Wolli Creek NSW</t>
  </si>
  <si>
    <t>INV-FEES-4253-4461</t>
  </si>
  <si>
    <t>212/6-22 Tench Avenue, Penrith NSW 2750</t>
  </si>
  <si>
    <t>01/24/2019</t>
  </si>
  <si>
    <t>INV-FEES-4256-4462</t>
  </si>
  <si>
    <t>14 Gerard Court, Pakenham VIC</t>
  </si>
  <si>
    <t>INV-FEES-3072-3216</t>
  </si>
  <si>
    <t>65 Alwyn Street, Mitcham VIC</t>
  </si>
  <si>
    <t>INV-FEES-4237-4440</t>
  </si>
  <si>
    <t>13/138 Centre Dandenong Road, Cheltenham VIC 3192</t>
  </si>
  <si>
    <t>INV-FEES-4202-4437</t>
  </si>
  <si>
    <t>114 Pentecost Avenue, Turramurra NSW</t>
  </si>
  <si>
    <t>INV-FEES-3628-3794</t>
  </si>
  <si>
    <t>32 Gill Avenue, Avoca Beach NSW</t>
  </si>
  <si>
    <t>INV-FEES-3957-4140</t>
  </si>
  <si>
    <t>169/39 Catalano Street, Wright ACT</t>
  </si>
  <si>
    <t>INV-FEES-2290-2397</t>
  </si>
  <si>
    <t>37a Maculata Drive, Cranbourne West VIC</t>
  </si>
  <si>
    <t>INV-FEES-4168-4375</t>
  </si>
  <si>
    <t>3/6 Winton Terrace, Varsity Lakes QLD</t>
  </si>
  <si>
    <t>INV-FEES-3690-4459</t>
  </si>
  <si>
    <t>412/20 Chisholm Street, Wolli Creek NSW</t>
  </si>
  <si>
    <t>INV-FEES-4126-4318</t>
  </si>
  <si>
    <t>2/30-32 Arncliffe Street, Wolli Creek NSW 2205</t>
  </si>
  <si>
    <t>INV-FEES-4223-4424</t>
  </si>
  <si>
    <t>259 Burge Road, Woy Woy NSW</t>
  </si>
  <si>
    <t>INV-FEES-4251-4458</t>
  </si>
  <si>
    <t>30/135 Blamey Crescent, Campbell ACT</t>
  </si>
  <si>
    <t>INV-FEES-4268-4476</t>
  </si>
  <si>
    <t>18 Gilga Street, Mornington VIC</t>
  </si>
  <si>
    <t>INV-FEES-4239-4443</t>
  </si>
  <si>
    <t>17 Kelly Road, Christies Beach SA</t>
  </si>
  <si>
    <t>INV-FEES-4273-4480</t>
  </si>
  <si>
    <t>5 Louise Court, Seaford VIC</t>
  </si>
  <si>
    <t>01/25/2019</t>
  </si>
  <si>
    <t>INV-FEES-4001-4188</t>
  </si>
  <si>
    <t>12/3 Ferguson Street, Glenelg North SA</t>
  </si>
  <si>
    <t>INV-FEES-4192-4396</t>
  </si>
  <si>
    <t>3 Wittenoom Crescent, Stirling ACT</t>
  </si>
  <si>
    <t>INV-FEES-4230-4430</t>
  </si>
  <si>
    <t>24/115 Canberra Avenue, Griffith ACT 2603</t>
  </si>
  <si>
    <t>INV-FEES-4112-4306</t>
  </si>
  <si>
    <t>5 Giliruk Crescent, Ngunnawal ACT</t>
  </si>
  <si>
    <t>INV-FEES-4254-4483</t>
  </si>
  <si>
    <t>223 Paterson Drive, Lynbrook VIC</t>
  </si>
  <si>
    <t>INV-FEES-4276-4485</t>
  </si>
  <si>
    <t>5/48 Broderick Road, Carrum Downs VIC</t>
  </si>
  <si>
    <t>INV-FEES-4277-4487</t>
  </si>
  <si>
    <t>26/60-68 Gladesville Blvd, Patterson Lakes VIC 3197</t>
  </si>
  <si>
    <t>INV-FEES-3525-3687</t>
  </si>
  <si>
    <t>4/21 Mosman Street, Mosman NSW 2088</t>
  </si>
  <si>
    <t>INV-FEES-4255-4471</t>
  </si>
  <si>
    <t>1/17 Barringun Crescent, Clayton South VIC</t>
  </si>
  <si>
    <t>INV-FEES-3938-4120</t>
  </si>
  <si>
    <t>21 Buckingham Road, Berkeley Vale NSW</t>
  </si>
  <si>
    <t>INV-FEES-4280-4489</t>
  </si>
  <si>
    <t>30 Olive Road, Devon Meadows VIC</t>
  </si>
  <si>
    <t>INV-FEES-4281-4494</t>
  </si>
  <si>
    <t>31 William Street, Essendon VIC</t>
  </si>
  <si>
    <t>INV-FEES-4203-4406</t>
  </si>
  <si>
    <t>4/21 Melbourne Street, East Gosford NSW</t>
  </si>
  <si>
    <t>INV-FEES-4282-4496</t>
  </si>
  <si>
    <t>INV-FEES-4208-4411</t>
  </si>
  <si>
    <t>37 Third Avenue, Toukley NSW</t>
  </si>
  <si>
    <t>INV-FEES-3182-4482</t>
  </si>
  <si>
    <t>12B Clissold Road, Wahroonga NSW</t>
  </si>
  <si>
    <t>01/28/2019</t>
  </si>
  <si>
    <t>INV-FEES-2349-4507</t>
  </si>
  <si>
    <t>10/22/2019</t>
  </si>
  <si>
    <t>INV-FEES-4270-4495</t>
  </si>
  <si>
    <t>60 Eucalypt Place, Royalla NSW</t>
  </si>
  <si>
    <t>INV-FEES-3977-4162</t>
  </si>
  <si>
    <t>9 Buna Road, Kanwal NSW</t>
  </si>
  <si>
    <t>INV-FEES-4030-4218</t>
  </si>
  <si>
    <t>1/21 South Ave, Double Bay NSW</t>
  </si>
  <si>
    <t>INV-FEES-2731-2851</t>
  </si>
  <si>
    <t>21/36 Wycombe Road, Neutral Bay NSW</t>
  </si>
  <si>
    <t>INV-FEES-4283-4497</t>
  </si>
  <si>
    <t>15a Moona Road, Kirrawee NSW</t>
  </si>
  <si>
    <t>08/17/2019</t>
  </si>
  <si>
    <t>INV-FEES-4300-4517</t>
  </si>
  <si>
    <t>7 Glover Close, Pakenham VIC 3810</t>
  </si>
  <si>
    <t>01/29/2019</t>
  </si>
  <si>
    <t>INV-FEES-4011-4199</t>
  </si>
  <si>
    <t>15 Sharman Place, Gordon ACT</t>
  </si>
  <si>
    <t>INV-FEES-4249-4457</t>
  </si>
  <si>
    <t>7 Altarnun Road, Langwarrin VIC</t>
  </si>
  <si>
    <t>INV-FEES-4229-4429</t>
  </si>
  <si>
    <t>2 Belah Avenue, Vaucluse NSW</t>
  </si>
  <si>
    <t>INV-FEES-4304-4524</t>
  </si>
  <si>
    <t>251/806 Bourke Street, Waterloo NSW</t>
  </si>
  <si>
    <t>INV-FEES-4074-4262</t>
  </si>
  <si>
    <t>68 Simpson Street, Bondi Beach NSW</t>
  </si>
  <si>
    <t>INV-FEES-4306-4527</t>
  </si>
  <si>
    <t>27 Lothbury Drive, Clyde North VIC</t>
  </si>
  <si>
    <t>INV-FEES-3423-3580</t>
  </si>
  <si>
    <t>25 Linoak Avenue, Lalor VIC</t>
  </si>
  <si>
    <t>INV-FEES-3181-3321</t>
  </si>
  <si>
    <t>16/36 Luxford Road, Mount Druitt NSW</t>
  </si>
  <si>
    <t>INV-FEES-4310-4532</t>
  </si>
  <si>
    <t>65/2 Newchurch Street, Coombs ACT 2611</t>
  </si>
  <si>
    <t>INV-FEES-3821-3997</t>
  </si>
  <si>
    <t>56 Jells Road, Cheltenham VIC</t>
  </si>
  <si>
    <t>INV-FEES-2536-2640</t>
  </si>
  <si>
    <t>1/12 Barrenjoey Road, Ettalong Beach NSW</t>
  </si>
  <si>
    <t>INV-FEES-4029-4217</t>
  </si>
  <si>
    <t>177 Stanley Street, Kanwal NSW</t>
  </si>
  <si>
    <t>INV-FEES-4153-4350</t>
  </si>
  <si>
    <t>11/27 Masons Parade, Point Frederick NSW</t>
  </si>
  <si>
    <t>INV-FEES-4320-4540</t>
  </si>
  <si>
    <t>12 Mayune Court, Cranbourne VIC</t>
  </si>
  <si>
    <t>INV-FEES-4330-4546</t>
  </si>
  <si>
    <t>15 Rhinelander Close, Clyde North VIC</t>
  </si>
  <si>
    <t>INV-FEES-4014-4522</t>
  </si>
  <si>
    <t>24 Coronation Avenue, Cronulla NSW - endorsement</t>
  </si>
  <si>
    <t>INV-FEES-4164-4363</t>
  </si>
  <si>
    <t>26 Edith Street, Epping VIC</t>
  </si>
  <si>
    <t>01/30/2019</t>
  </si>
  <si>
    <t>02/15/2020</t>
  </si>
  <si>
    <t>INV-FEES-4305-4526</t>
  </si>
  <si>
    <t>9 Anderson Avenue, Blackett NSW</t>
  </si>
  <si>
    <t>INV-FEES-3971-4157</t>
  </si>
  <si>
    <t>222 Macdiarmid Road, Burra NSW</t>
  </si>
  <si>
    <t>INV-FEES-3753-4559</t>
  </si>
  <si>
    <t>10/22 Parkside Lane, Westmead NSW</t>
  </si>
  <si>
    <t>INV-FEES-4288-4500</t>
  </si>
  <si>
    <t>9/26 William Hudson Crescent, Monash ACT</t>
  </si>
  <si>
    <t>INV-FEES-4302-4520</t>
  </si>
  <si>
    <t>2/77 Cranbourne-Frankston Road, Langwarrin VIC</t>
  </si>
  <si>
    <t>INV-FEES-4272-4479</t>
  </si>
  <si>
    <t>26/31 Jirrang Road, Narara NSW</t>
  </si>
  <si>
    <t>INV-FEES-4160-4359</t>
  </si>
  <si>
    <t>1/3 Lynne Avenue, Wantirna South VIC</t>
  </si>
  <si>
    <t>INV-FEES-4346-4571</t>
  </si>
  <si>
    <t>82 Mountainview Boulevard , Cranbourne North VIC 3977</t>
  </si>
  <si>
    <t>INV-FEES-4162-4360</t>
  </si>
  <si>
    <t>34 Aleman Green, Mernda VIC</t>
  </si>
  <si>
    <t>INV-FEES-4326-4550</t>
  </si>
  <si>
    <t>32/11 Wanderlight Avenue, Lawson ACT</t>
  </si>
  <si>
    <t>02/16/2020</t>
  </si>
  <si>
    <t>INV-FEES-3275-4549</t>
  </si>
  <si>
    <t>7/9 Lucius Street, Bondi Beach NSW</t>
  </si>
  <si>
    <t>INV-FEES-4031-4276</t>
  </si>
  <si>
    <t>76 Boronia Road, Bellevue Hill NSW</t>
  </si>
  <si>
    <t>INV-FEES-4161-4358</t>
  </si>
  <si>
    <t>24/90 Edgars Road, Thomastown VIC</t>
  </si>
  <si>
    <t>INV-FEES-4337-4558</t>
  </si>
  <si>
    <t>55 Hemmings Crescent, Richardson ACT</t>
  </si>
  <si>
    <t>02/09/0202</t>
  </si>
  <si>
    <t>INV-FEES-4336-4557</t>
  </si>
  <si>
    <t>2 Charteris Crescent, Chifley ACT</t>
  </si>
  <si>
    <t>03/15/2020</t>
  </si>
  <si>
    <t>INV-FEES-4350-4573</t>
  </si>
  <si>
    <t>48 Mountford Rise, Pakenham VIC 3810</t>
  </si>
  <si>
    <t>INV-FEES-4299-4515</t>
  </si>
  <si>
    <t>8 Caxton Close, Clyde VIC 3978</t>
  </si>
  <si>
    <t>INV-FEES-1741-4511</t>
  </si>
  <si>
    <t>115A Military Road, Dover Heights NSW</t>
  </si>
  <si>
    <t>INV-FEES-2892-4301</t>
  </si>
  <si>
    <t>6 Lang Street, Mosman NSW - endorsement</t>
  </si>
  <si>
    <t>11/14/2019</t>
  </si>
  <si>
    <t>INV-FEES-4352-4574</t>
  </si>
  <si>
    <t>2/27 Munro Avenue, Edithvale VIC</t>
  </si>
  <si>
    <t>INV-FEES-4296-4513</t>
  </si>
  <si>
    <t>21 Oxley Way, Endeavour Hills VIC</t>
  </si>
  <si>
    <t>INV-FEES-4295-4510</t>
  </si>
  <si>
    <t>55 Warrego Circuit, Sandhurst VIC</t>
  </si>
  <si>
    <t>01/31/2019</t>
  </si>
  <si>
    <t>INV-FEES-4191-4393</t>
  </si>
  <si>
    <t>1/19 Myponga Terrace, Broadview SA</t>
  </si>
  <si>
    <t>INV-FEES-4132-4591</t>
  </si>
  <si>
    <t>22 Oxen Way, Caddens NSW 2747</t>
  </si>
  <si>
    <t>INV-FEES-4370-4592</t>
  </si>
  <si>
    <t>4 Garrett Court, Narre Warren VIC</t>
  </si>
  <si>
    <t>INV-FEES-4371-4593</t>
  </si>
  <si>
    <t>37 McGowan Drive, Skye VIC</t>
  </si>
  <si>
    <t>INV-FEES-4372-4594</t>
  </si>
  <si>
    <t>5 Milla Way, Koo Wee Rup VIC</t>
  </si>
  <si>
    <t>INV-FEES-4373-4595</t>
  </si>
  <si>
    <t>14 Karuah Place, Engadine NSW</t>
  </si>
  <si>
    <t>INV-FEES-4367-4597</t>
  </si>
  <si>
    <t>5 Tullaroop Court, Lysterfield VIC</t>
  </si>
  <si>
    <t>INV-FEES-4364-4599</t>
  </si>
  <si>
    <t>23 Greenhill Road, Bayswater North VIC</t>
  </si>
  <si>
    <t>INV-FEES-4165-4364</t>
  </si>
  <si>
    <t>6 Cromwell Court, Lalor VIC</t>
  </si>
  <si>
    <t>INV-FEES-4190-4394</t>
  </si>
  <si>
    <t>7 Jean Avenue, Berkeley Vale NSW</t>
  </si>
  <si>
    <t>INV-FEES-4349-4572</t>
  </si>
  <si>
    <t>50 Barrington Drive, Woongarrah NSW</t>
  </si>
  <si>
    <t>INV-FEES-4375-4598</t>
  </si>
  <si>
    <t>38 Marathon Boulevard, Craigieburn VIC</t>
  </si>
  <si>
    <t>INV-FEES-4380-4604</t>
  </si>
  <si>
    <t>43 Georgia Way, Hastings VIC</t>
  </si>
  <si>
    <t>INV-FEES-4361-4605</t>
  </si>
  <si>
    <t>54 Leemak Crescent, Berwick VIC</t>
  </si>
  <si>
    <t>INV-FEES-4382-4607</t>
  </si>
  <si>
    <t>26 Polblue Street, Cranbourne North VIC</t>
  </si>
  <si>
    <t>INV-FEES-4384-4609</t>
  </si>
  <si>
    <t>1/77 Burlington Street, Oakleigh VIC</t>
  </si>
  <si>
    <t>INV-FEES-4385-4610</t>
  </si>
  <si>
    <t>3/10 Rhode Island, Patterson Lakes VIC</t>
  </si>
  <si>
    <t>INV-FEES-3469-4525</t>
  </si>
  <si>
    <t>INV-FEES-4297-4514</t>
  </si>
  <si>
    <t>42 Glenn Street, Umina Beach NSW</t>
  </si>
  <si>
    <t>INV-FEES-4387-4611</t>
  </si>
  <si>
    <t>10 Pyrus Court, Doveton VIC</t>
  </si>
  <si>
    <t>INV-FEES-4222-4426</t>
  </si>
  <si>
    <t>3 Alewa Avenue, Halekulani NSW</t>
  </si>
  <si>
    <t>INV-FEES-4391-4614</t>
  </si>
  <si>
    <t>7 Guava Court, Langwarrin VIC</t>
  </si>
  <si>
    <t>INV-FEES-4392-4615</t>
  </si>
  <si>
    <t>40/33 Epsom Road, Rosebery NSW 2018</t>
  </si>
  <si>
    <t>INV-FEES-3899-4080</t>
  </si>
  <si>
    <t>13/30 Marine Parade, The Entrance NSW</t>
  </si>
  <si>
    <t>INV-FEES-3825-4000</t>
  </si>
  <si>
    <t>4 Brett Court, Cheltenham VIC</t>
  </si>
  <si>
    <t>INV-FEES-4365-4585</t>
  </si>
  <si>
    <t>12 Orara Court, Byron Bay NSW</t>
  </si>
  <si>
    <t>INV-FEES-4353-4579</t>
  </si>
  <si>
    <t>23 The Bittern Boulevard, Bittern VIC 3918</t>
  </si>
  <si>
    <t>INV-FEES-4396-4620</t>
  </si>
  <si>
    <t>2/4 Liege Avenue, Noble Park VIC, Australia</t>
  </si>
  <si>
    <t>INV-FEES-4271-4478</t>
  </si>
  <si>
    <t>INV-FEES-3648-3815</t>
  </si>
  <si>
    <t>1/223 Westgarth Street, Northcote VIC</t>
  </si>
  <si>
    <t>INV-FEES-4399-4624</t>
  </si>
  <si>
    <t>14 Bluebird Road, Cranebrook NSW</t>
  </si>
  <si>
    <t>INV-FEES-3521-4626</t>
  </si>
  <si>
    <t>19 Hendry Close, Nicholls ACT</t>
  </si>
  <si>
    <t>INV-FEES-2067-4627</t>
  </si>
  <si>
    <t>7 Polilight Street, Dunlop ACT</t>
  </si>
  <si>
    <t>INV-FEES-4386-4630</t>
  </si>
  <si>
    <t>4/8 Falconer Road, Boronia VIC</t>
  </si>
  <si>
    <t>INV-FEES-4341-4565</t>
  </si>
  <si>
    <t>35 Bonarba Link, Googong NSW</t>
  </si>
  <si>
    <t>INV-FEES-4329-4548</t>
  </si>
  <si>
    <t>8 Gerald Drive, Langwarrin VIC</t>
  </si>
  <si>
    <t>INV-FEES-4408-4634</t>
  </si>
  <si>
    <t>35 Carr-Boyd Road, Cranbourne South VIC</t>
  </si>
  <si>
    <t>INV-FEES-4188-4390</t>
  </si>
  <si>
    <t>45 Lumeah Avenue, Wamberal NSW</t>
  </si>
  <si>
    <t>INV-FEES-4410-4636</t>
  </si>
  <si>
    <t>5 Cobb Avenue, Jamisontown NSW</t>
  </si>
  <si>
    <t>INV-FEES-4070-4259</t>
  </si>
  <si>
    <t>63 Kerry Crescent, Berkeley Vale NSW</t>
  </si>
  <si>
    <t>INV-FEES-4412-4638</t>
  </si>
  <si>
    <t>29 Norman Street, Five Dock NSW</t>
  </si>
  <si>
    <t>INV-FEES-3494-4640</t>
  </si>
  <si>
    <t>7 Beadle Place, Charnwood ACT</t>
  </si>
  <si>
    <t>INV-FEES-4419-4645</t>
  </si>
  <si>
    <t>9 Spinnaker Court, Aldinga Beach SA</t>
  </si>
  <si>
    <t>INV-FEES-4243-4447</t>
  </si>
  <si>
    <t>12 John Street, Seacliff Park SA</t>
  </si>
  <si>
    <t>INV-FEES-3909-4516</t>
  </si>
  <si>
    <t>25 Seventh Avenue, Toukley NSW</t>
  </si>
  <si>
    <t>INV-FEES-4422-4648</t>
  </si>
  <si>
    <t>54 Ku-Ring-Gai Avenue, Turramurra NSW</t>
  </si>
  <si>
    <t>INV-FEES-4424-4649</t>
  </si>
  <si>
    <t>1 Blantyre Avenue, Chelsea VIC</t>
  </si>
  <si>
    <t>INV-FEES-4426-4651</t>
  </si>
  <si>
    <t>12 Jaguar Avenue, Port Willunga SA</t>
  </si>
  <si>
    <t>INV-FEES-4427-4653</t>
  </si>
  <si>
    <t>3/13 Leicester Avenue, Mount Eliza VIC</t>
  </si>
  <si>
    <t>INV-FEES-4430-4655</t>
  </si>
  <si>
    <t>2/275 Cranbourne-Frankston Road, Langwarrin VIC</t>
  </si>
  <si>
    <t>INV-FEES-4343-4587</t>
  </si>
  <si>
    <t>2 Bertram Street, Glen Iris VIC</t>
  </si>
  <si>
    <t>INV-FEES-4355-4576</t>
  </si>
  <si>
    <t>37 Old Belgrave Road, Upper Ferntree Gully VIC</t>
  </si>
  <si>
    <t>INV-FEES-2751-4210</t>
  </si>
  <si>
    <t>7/2b Birriga Road, Bellevue Hill NSW</t>
  </si>
  <si>
    <t>INV-FEES-4423-4650</t>
  </si>
  <si>
    <t>7 Boswell Crescent, Florey ACT</t>
  </si>
  <si>
    <t>INV-FEES-4179-4666</t>
  </si>
  <si>
    <t xml:space="preserve">	49 Milne Street, Crib Point VIC</t>
  </si>
  <si>
    <t>INV-FEES-2535-4667</t>
  </si>
  <si>
    <t>5 Artfield Street, Cranbourne East VIC - endorsement</t>
  </si>
  <si>
    <t>INV-FEES-4388-4668</t>
  </si>
  <si>
    <t>7 Stony Point Road, Crib Point VIC</t>
  </si>
  <si>
    <t>INV-FEES-4445-4670</t>
  </si>
  <si>
    <t>11 Bural Court, Ngunnawal ACT</t>
  </si>
  <si>
    <t>INV-FEES-3511-4672</t>
  </si>
  <si>
    <t>234/39 Benjamin Way, Belconnen ACT - endorsement</t>
  </si>
  <si>
    <t>INV-FEES-4453-4675</t>
  </si>
  <si>
    <t>6 Vera Court, Dandenong VIC</t>
  </si>
  <si>
    <t>INV-FEES-4452-4676</t>
  </si>
  <si>
    <t>3 Gidran Way, Clyde North VIC</t>
  </si>
  <si>
    <t>INV-FEES-4440-4662</t>
  </si>
  <si>
    <t>40 Hedgeley Road, Keysborough VIC</t>
  </si>
  <si>
    <t>INV-FEES-4454-4679</t>
  </si>
  <si>
    <t>16 Tallow Wood Place, Lennox Head NSW</t>
  </si>
  <si>
    <t>INV-FEES-4405-4632</t>
  </si>
  <si>
    <t>7 James McAuley Crescent, Wright ACT</t>
  </si>
  <si>
    <t>INV-FEES-3009-4697</t>
  </si>
  <si>
    <t>6/294 Nepean Highway, Edithvale VIC - endorsement</t>
  </si>
  <si>
    <t>INV-FEES-3471-4702</t>
  </si>
  <si>
    <t>2 Johnstone Street, Seaford VIC - endorsement</t>
  </si>
  <si>
    <t>INV-FEES-4462-4685</t>
  </si>
  <si>
    <t>1/214 Corrigan Road, Noble Park VIC</t>
  </si>
  <si>
    <t>INV-FEES-4465-4687</t>
  </si>
  <si>
    <t>26 Malcolm Crescent, Keysborough VIC</t>
  </si>
  <si>
    <t>INV-FEES-4466-4688</t>
  </si>
  <si>
    <t>10/3 Market Street, Dandenong VIC</t>
  </si>
  <si>
    <t>INV-FEES-3669-3837</t>
  </si>
  <si>
    <t>15 Mercator Close, Lake Munmorah NSW</t>
  </si>
  <si>
    <t>INV-FEES-4400-4625</t>
  </si>
  <si>
    <t>2/5 Beane Street West, Gosford NSW</t>
  </si>
  <si>
    <t>INV-FEES-4471-4693</t>
  </si>
  <si>
    <t>22 Honeyeater Place, Carrum Downs VIC</t>
  </si>
  <si>
    <t>INV-FEES-4398-4623</t>
  </si>
  <si>
    <t>2/4 Liege Avenue, Noble Park VIC 3174</t>
  </si>
  <si>
    <t>INV-FEES-4457-4682</t>
  </si>
  <si>
    <t>56/1 Limburg Way, Greenway ACT</t>
  </si>
  <si>
    <t>INV-FEES-4418-4643</t>
  </si>
  <si>
    <t>179 Military Road, Dover Heights NSW</t>
  </si>
  <si>
    <t>INV-FEES-4500-4710</t>
  </si>
  <si>
    <t>18 Ballarto Rd, Frankston North VIC</t>
  </si>
  <si>
    <t>INV-FEES-4334-4554</t>
  </si>
  <si>
    <t>21 Zarro Street, Scoresby VIC</t>
  </si>
  <si>
    <t>INV-FEES-4456-4681</t>
  </si>
  <si>
    <t>1/61 Ashby Circuit, Kambah ACT</t>
  </si>
  <si>
    <t>INV-FEES-4506-4712</t>
  </si>
  <si>
    <t>3/7 Monahans Road, Cranbourne West VIC</t>
  </si>
  <si>
    <t>INV-FEES-4509-4713</t>
  </si>
  <si>
    <t>20 Rodwell Street, Dandenong VIC</t>
  </si>
  <si>
    <t>INV-FEES-4409-4635</t>
  </si>
  <si>
    <t>13/7-9 Gilbert Street, Dover Heights NSW 2030</t>
  </si>
  <si>
    <t>INV-FEES-3844-4020</t>
  </si>
  <si>
    <t>9/65 Curlewis Street, Bondi Beach NSW</t>
  </si>
  <si>
    <t>INV-FEES-4217-4720</t>
  </si>
  <si>
    <t>72 Roberts Street, Essendon VIC</t>
  </si>
  <si>
    <t>INV-FEES-4523-4719</t>
  </si>
  <si>
    <t>27/72 Coghlan Street, Niddrie VIC 3042</t>
  </si>
  <si>
    <t>INV-FEES-3251-4717</t>
  </si>
  <si>
    <t>102/748-750 Kingsway, Gymea NSW 2227 - endorsement</t>
  </si>
  <si>
    <t>INV-FEES-4524-4722</t>
  </si>
  <si>
    <t>5 Aileen Court, Hallam VIC</t>
  </si>
  <si>
    <t>INV-FEES-4525-4723</t>
  </si>
  <si>
    <t>49/60-68 Gladesville Boulevard, Patterson Lakes VIC 3197</t>
  </si>
  <si>
    <t>INV-FEES-4324-4544</t>
  </si>
  <si>
    <t>2/6 Huckson Street, Dandenong VIC</t>
  </si>
  <si>
    <t>INV-FEES-4528-4727</t>
  </si>
  <si>
    <t>35 Grange Circuit, Beaconsfield VIC</t>
  </si>
  <si>
    <t>INV-FEES-4529-4729</t>
  </si>
  <si>
    <t>9/40 Princes Highway, Dandenong VIC</t>
  </si>
  <si>
    <t>INV-FEES-4530-4730</t>
  </si>
  <si>
    <t>16 Berridale Avenue, South Penrith NSW</t>
  </si>
  <si>
    <t>INV-FEES-4531-4731</t>
  </si>
  <si>
    <t>1/26 Boyd Street, Dandenong North VIC</t>
  </si>
  <si>
    <t>INV-FEES-4374-4596</t>
  </si>
  <si>
    <t>13-15 Karingal Street, Croydon North VIC</t>
  </si>
  <si>
    <t>INV-FEES-4533-4732</t>
  </si>
  <si>
    <t>18 Pomegranate Way, Pakenham VIC</t>
  </si>
  <si>
    <t>INV-FEES-4534-4734</t>
  </si>
  <si>
    <t>67 Bernly Boulevard, Berwick VIC</t>
  </si>
  <si>
    <t>INV-FEES-4536-4735</t>
  </si>
  <si>
    <t>3/21 The Glen, Ferntree Gully VIC</t>
  </si>
  <si>
    <t>INV-FEES-3924-4137</t>
  </si>
  <si>
    <t>90 Bimbimbie Drive, Dewhurst VIC</t>
  </si>
  <si>
    <t>INV-FEES-4269-4477</t>
  </si>
  <si>
    <t>70 Little John Road, Warranwood VIC</t>
  </si>
  <si>
    <t>INV-FEES-4485-4695</t>
  </si>
  <si>
    <t>36/20 Federal Highway, Watson ACT 2902</t>
  </si>
  <si>
    <t>INV-FEES-4397-4622</t>
  </si>
  <si>
    <t>892 Medinah Avenue, Robina QLD 4226</t>
  </si>
  <si>
    <t>INV-FEES-4363-4584</t>
  </si>
  <si>
    <t>1151 Gold Coast Highway, Palm Beach QLD</t>
  </si>
  <si>
    <t>INV-FEES-4357-4590</t>
  </si>
  <si>
    <t>357 Lakedge Avenue, Berkeley Vale NSW</t>
  </si>
  <si>
    <t>INV-FEES-4362-4582</t>
  </si>
  <si>
    <t>2205/9 Brodie Spark Drive, Wolli Creek NSW</t>
  </si>
  <si>
    <t>INV-FEES-4461-4684</t>
  </si>
  <si>
    <t>9 Jennings Court, Narre Warren South VIC</t>
  </si>
  <si>
    <t>INV-FEES-4539-4737</t>
  </si>
  <si>
    <t>57 Niblick Circuit, Sandhurst VIC</t>
  </si>
  <si>
    <t>INV-FEES-4359-4581</t>
  </si>
  <si>
    <t>32 Middlesex Avenue, Gorokan NSW</t>
  </si>
  <si>
    <t>INV-FEES-4287-4569</t>
  </si>
  <si>
    <t>11 Acacia Avenue, Oakleigh South VIC</t>
  </si>
  <si>
    <t>INV-FEES-4265-4470</t>
  </si>
  <si>
    <t>2/12 Haynes Street, Penrith NSW</t>
  </si>
  <si>
    <t>INV-FEES-4545-4744</t>
  </si>
  <si>
    <t>10 Carson Street, Dandenong VIC</t>
  </si>
  <si>
    <t>INV-FEES-4541-4739</t>
  </si>
  <si>
    <t>67 Radburn Road, Hebersham NSW</t>
  </si>
  <si>
    <t>INV-FEES-4550-4749</t>
  </si>
  <si>
    <t>3 Rapanea Court, Endeavour Hills VIC</t>
  </si>
  <si>
    <t>INV-FEES-3088-4752</t>
  </si>
  <si>
    <t>6 Beech Street, Pakenham VIC - endorsement</t>
  </si>
  <si>
    <t>INV-FEES-4356-4751</t>
  </si>
  <si>
    <t>1/85 Charman Road, Beaumaris VIC</t>
  </si>
  <si>
    <t>INV-FEES-4309-4531</t>
  </si>
  <si>
    <t>32/324 Woodstock Avenue, Mount Druitt NSW</t>
  </si>
  <si>
    <t>INV-FEES-4415-4644</t>
  </si>
  <si>
    <t>151/177 Bellevue Road, Bellevue Hill NSW</t>
  </si>
  <si>
    <t>INV-FEES-4552-4753</t>
  </si>
  <si>
    <t>8/2 Bluehills Boulevard, Pakenham VIC</t>
  </si>
  <si>
    <t>INV-FEES-4293-4506</t>
  </si>
  <si>
    <t>7/41 Faunce Street, Gosford NSW 2250</t>
  </si>
  <si>
    <t>INV-FEES-4556-4758</t>
  </si>
  <si>
    <t>11/70 Wells Rd, Seaford VIC</t>
  </si>
  <si>
    <t>INV-FEES-4558-4760</t>
  </si>
  <si>
    <t>2/26 Claire Circuit, West Ballina NSW</t>
  </si>
  <si>
    <t>INV-FEES-4564-4764</t>
  </si>
  <si>
    <t>52/39 Jerrabomberra Avenue, Narrabundah ACT</t>
  </si>
  <si>
    <t>INV-FEES-4521-4721</t>
  </si>
  <si>
    <t>35 Nature Circuit, Cranbourne North VIC</t>
  </si>
  <si>
    <t>INV-FEES-3012-4768</t>
  </si>
  <si>
    <t>INV-FEES-4546-4745</t>
  </si>
  <si>
    <t>29 Henty Street, Pakenham VIC</t>
  </si>
  <si>
    <t>INV-FEES-600-4368</t>
  </si>
  <si>
    <t>147A Military Rd, Dover Heights NSW 2030</t>
  </si>
  <si>
    <t>INV-FEES-4563-4763</t>
  </si>
  <si>
    <t>10 Morris Court, Officer VIC 3809</t>
  </si>
  <si>
    <t>INV-FEES-4526-4742</t>
  </si>
  <si>
    <t>52 Saint Heliers Road, Silverdale NSW</t>
  </si>
  <si>
    <t>INV-FEES-4378-4602</t>
  </si>
  <si>
    <t>149 Kerry Crescent, Berkeley Vale NSW</t>
  </si>
  <si>
    <t>INV-FEES-4575-4777</t>
  </si>
  <si>
    <t>1/6 Downton Grove, Kew VIC</t>
  </si>
  <si>
    <t>INV-FEES-4581-4782</t>
  </si>
  <si>
    <t xml:space="preserve">8 Eccles Way, Botanic Ridge VIC 3977
</t>
  </si>
  <si>
    <t>INV-FEES-4584-4785</t>
  </si>
  <si>
    <t xml:space="preserve">11 Bellsquarry Avenue, Cranbourne East VIC
</t>
  </si>
  <si>
    <t>INV-FEES-4587-4788</t>
  </si>
  <si>
    <t>45a Preddys Road, Bexley NSW</t>
  </si>
  <si>
    <t>INV-FEES-4166-4366</t>
  </si>
  <si>
    <t>47 Beachview Esplanade, Macmasters Beach NSW</t>
  </si>
  <si>
    <t>INV-FEES-4520-4716</t>
  </si>
  <si>
    <t>6 Jopson Close, Umina Beach NSW</t>
  </si>
  <si>
    <t>INV-FEES-4020-4268</t>
  </si>
  <si>
    <t>4/44 Darling Point Road, Darling Point NSW</t>
  </si>
  <si>
    <t>INV-FEES-4578-4780</t>
  </si>
  <si>
    <t>202/91D Bridge Road, Westmead NSW 2145</t>
  </si>
  <si>
    <t>INV-FEES-4213-4415</t>
  </si>
  <si>
    <t>109/1a Clement Place, Rushcutters Bay NSW 2011</t>
  </si>
  <si>
    <t>INV-FEES-4403-4726</t>
  </si>
  <si>
    <t>11 Montague Drive, Jordan Springs NSW</t>
  </si>
  <si>
    <t>INV-FEES-4591-4793</t>
  </si>
  <si>
    <t>28 Highmount Drive, Hampton Park VIC</t>
  </si>
  <si>
    <t>INV-FEES-4350-4816</t>
  </si>
  <si>
    <t>48 Mountford Rise, Pakenham VIC 3810 - endorsement</t>
  </si>
  <si>
    <t>INV-FEES-4596-4796</t>
  </si>
  <si>
    <t xml:space="preserve">10 Reginald Court, Cranbourne West VIC
</t>
  </si>
  <si>
    <t>INV-FEES-4601-4801</t>
  </si>
  <si>
    <t>149 Karingal Drive, Frankston VIC</t>
  </si>
  <si>
    <t>INV-FEES-4602-4802</t>
  </si>
  <si>
    <t>9 Mahogany Close, Hampton Park VIC 3976</t>
  </si>
  <si>
    <t>INV-FEES-4081-4286</t>
  </si>
  <si>
    <t>1/117 Hopetoun Avenue, Vaucluse NSW</t>
  </si>
  <si>
    <t>INV-FEES-4604-4806</t>
  </si>
  <si>
    <t>11 Gwenton Avenue, Cranbourne East VIC</t>
  </si>
  <si>
    <t>INV-FEES-4211-4414</t>
  </si>
  <si>
    <t>28 Wadalba Avenue, Lake Haven NSW</t>
  </si>
  <si>
    <t>INV-FEES-4561-4773</t>
  </si>
  <si>
    <t>2/31 Donald Avenue , Umina Beach NSW 2257</t>
  </si>
  <si>
    <t>INV-FEES-4611-4811</t>
  </si>
  <si>
    <t>112 Murray Road, Cora Lynn VIC</t>
  </si>
  <si>
    <t>INV-FEES-4613-4813</t>
  </si>
  <si>
    <t>57 Cunningham Street, Kingston ACT</t>
  </si>
  <si>
    <t>INV-FEES-4313-4535</t>
  </si>
  <si>
    <t>29 Wyomee Avenue, West Pymble NSW</t>
  </si>
  <si>
    <t>INV-FEES-4437-4660</t>
  </si>
  <si>
    <t>353 Cheltenham Road, Keysborough VIC</t>
  </si>
  <si>
    <t>INV-FEES-4594-4795</t>
  </si>
  <si>
    <t>25/1198 Gold Coast Highway, Palm Beach QLD 4221</t>
  </si>
  <si>
    <t>INV-FEES-4617-4819</t>
  </si>
  <si>
    <t>3/23 McCormicks Rd, Carrum Downs VIC</t>
  </si>
  <si>
    <t>INV-FEES-4618-4820</t>
  </si>
  <si>
    <t>12/2 Coventry Drive, Sandhurst VIC</t>
  </si>
  <si>
    <t>INV-FEES-3935-4117</t>
  </si>
  <si>
    <t>290 Corrigan Road, Keysborough VIC</t>
  </si>
  <si>
    <t>INV-FEES-4486-4696</t>
  </si>
  <si>
    <t>44 Anniversary Avenue, Terrigal NSW</t>
  </si>
  <si>
    <t>INV-FEES-4583-4784</t>
  </si>
  <si>
    <t>4 Lowell Drive, Keysborough VIC</t>
  </si>
  <si>
    <t>INV-FEES-4625-4828</t>
  </si>
  <si>
    <t>27 Riverstone Boulevard, Clyde North VIC 3978</t>
  </si>
  <si>
    <t>INV-FEES-4629-4830</t>
  </si>
  <si>
    <t>5 Highview Rd, Skye VIC</t>
  </si>
  <si>
    <t>INV-FEES-4631-4832</t>
  </si>
  <si>
    <t>417 Pimlico Road, Pimlico NSW</t>
  </si>
  <si>
    <t>INV-FEES-4632-4833</t>
  </si>
  <si>
    <t>5 Purves Street, Coraki NSW</t>
  </si>
  <si>
    <t>INV-FEES-4606-4807</t>
  </si>
  <si>
    <t>160 Binna Burra Road, Binna Burra NSW</t>
  </si>
  <si>
    <t>INV-FEES-4635-4835</t>
  </si>
  <si>
    <t>7 Belltrees Court, Pearcedale VIC</t>
  </si>
  <si>
    <t>INV-FEES-3662-3830</t>
  </si>
  <si>
    <t>1/246 Campbell Parade, Bondi Beach NSW</t>
  </si>
  <si>
    <t>INV-FEES-4420-4646</t>
  </si>
  <si>
    <t>43/2 Veryard Lane, Belconnen ACT</t>
  </si>
  <si>
    <t>INV-FEES-4624-4827</t>
  </si>
  <si>
    <t>2 Lords Lane, Officer VIC</t>
  </si>
  <si>
    <t>INV-FEES-4640-4840</t>
  </si>
  <si>
    <t>16 Faygate Court, Frankston VIC</t>
  </si>
  <si>
    <t>INV-FEES-4605-4805</t>
  </si>
  <si>
    <t>4/6 Boondilla Road, The Entrance NSW</t>
  </si>
  <si>
    <t>INV-FEES-4381-4606</t>
  </si>
  <si>
    <t>181 Pacific Highway, Charmhaven NSW</t>
  </si>
  <si>
    <t>INV-FEES-4221-4422</t>
  </si>
  <si>
    <t>41 William Street, Rose Bay NSW</t>
  </si>
  <si>
    <t>INV-FEES-4636-4837</t>
  </si>
  <si>
    <t>7 Thom Road, Lang Lang VIC 3984</t>
  </si>
  <si>
    <t>INV-FEES-4318-4539</t>
  </si>
  <si>
    <t>15/2 Oceanview Avenue, Dover Heights NSW</t>
  </si>
  <si>
    <t>INV-FEES-3818-3994</t>
  </si>
  <si>
    <t>11/2 Mulkarra Avenue, Gosford NSW</t>
  </si>
  <si>
    <t>INV-FEES-4654-4855</t>
  </si>
  <si>
    <t>3/727 Old South Head Road, Vaucluse NSW</t>
  </si>
  <si>
    <t>INV-FEES-4655-4858</t>
  </si>
  <si>
    <t>39 Avonbury Circuit, Cranbourne West VIC</t>
  </si>
  <si>
    <t>INV-FEES-4657-4859</t>
  </si>
  <si>
    <t>58 Ironbark Road, Ballina NSW</t>
  </si>
  <si>
    <t>INV-FEES-4143-4337</t>
  </si>
  <si>
    <t>42 Balfour Close, Springfield NSW</t>
  </si>
  <si>
    <t>INV-FEES-4492-4861</t>
  </si>
  <si>
    <t>4 Alcorso Vista, Coombs ACT</t>
  </si>
  <si>
    <t>INV-FEES-4656-4860</t>
  </si>
  <si>
    <t>14/5 Carpenter Street, Colyton NSW</t>
  </si>
  <si>
    <t>INV-FEES-4660-4862</t>
  </si>
  <si>
    <t>1/13 Phillip Street, Roselands NSW</t>
  </si>
  <si>
    <t>INV-FEES-4348-4570</t>
  </si>
  <si>
    <t>5 Nathan Place, Lake Haven NSW</t>
  </si>
  <si>
    <t>INV-FEES-4659-4863</t>
  </si>
  <si>
    <t>6 Hidden Grove Boulevard, Keysborough VIC</t>
  </si>
  <si>
    <t>INV-FEES-4669-4869</t>
  </si>
  <si>
    <t>15 Mertz Place, Mawson ACT</t>
  </si>
  <si>
    <t>INV-FEES-4653-4853</t>
  </si>
  <si>
    <t>29 Craigie Avenue, Kanwal NSW</t>
  </si>
  <si>
    <t>INV-FEES-4609-4815</t>
  </si>
  <si>
    <t>1 Dalgarno Close, Oxley ACT</t>
  </si>
  <si>
    <t>INV-FEES-4402-4725</t>
  </si>
  <si>
    <t>49 Mosely Avenue, South Penrith NSW</t>
  </si>
  <si>
    <t>INV-FEES-3983-4167</t>
  </si>
  <si>
    <t>6/35 Ardgower Road, Noble Park VIC</t>
  </si>
  <si>
    <t>INV-FEES-3933-4866</t>
  </si>
  <si>
    <t>199 Corrigan Road, Noble Park VIC</t>
  </si>
  <si>
    <t>INV-FEES-4246-4450</t>
  </si>
  <si>
    <t>7/2 Mulkarra Avenue, Gosford NSW</t>
  </si>
  <si>
    <t>INV-FEES-4685-4888</t>
  </si>
  <si>
    <t>14/249 Lonsdale Street, Dandenong VIC</t>
  </si>
  <si>
    <t>INV-FEES-4095-4889</t>
  </si>
  <si>
    <t>U5, 5-7 Thornleigh Street, Thornleigh NSW 2120</t>
  </si>
  <si>
    <t>INV-FEES-4688-4892</t>
  </si>
  <si>
    <t>35/5 Burbury Close, Barton ACT</t>
  </si>
  <si>
    <t>INV-FEES-4435-4891</t>
  </si>
  <si>
    <t>34 Corella Way, Westleigh NSW</t>
  </si>
  <si>
    <t>INV-FEES-4693-4896</t>
  </si>
  <si>
    <t>63 Allanfield Crescent, Boronia VIC</t>
  </si>
  <si>
    <t>INV-FEES-4358-4583</t>
  </si>
  <si>
    <t>12 Ourringo Avenue, Lake Haven NSW</t>
  </si>
  <si>
    <t>INV-FEES-4335-4555</t>
  </si>
  <si>
    <t>1/133 Ocean View Drive, Wamberal NSW</t>
  </si>
  <si>
    <t>INV-FEES-4697-4899</t>
  </si>
  <si>
    <t>4 Adrian Street, Christie Downs SA</t>
  </si>
  <si>
    <t>INV-FEES-4698-4900</t>
  </si>
  <si>
    <t>36 Wootoona Avenue, Christies Beach SA</t>
  </si>
  <si>
    <t>INV-FEES-4210-4413</t>
  </si>
  <si>
    <t>15 Platypus Road, Berkeley Vale NSW</t>
  </si>
  <si>
    <t>INV-FEES-4307-4528</t>
  </si>
  <si>
    <t>16/32 Chandos Street, Ashfield NSW</t>
  </si>
  <si>
    <t>INV-FEES-4664-4865</t>
  </si>
  <si>
    <t>11 Yurara Close, Kincumber NSW</t>
  </si>
  <si>
    <t>INV-FEES-4700-4903</t>
  </si>
  <si>
    <t>2A Richmond Avenue, Sylvania NSW</t>
  </si>
  <si>
    <t>INV-FEES-4703-4905</t>
  </si>
  <si>
    <t>43 Carlisle Crescent, Beecroft NSW</t>
  </si>
  <si>
    <t>INV-FEES-4701-4904</t>
  </si>
  <si>
    <t>8/32 Balfour Road, Rose Bay NSW</t>
  </si>
  <si>
    <t>INV-FEES-4470-4692</t>
  </si>
  <si>
    <t>3/58 Kurraba Road, North Sydney NSW</t>
  </si>
  <si>
    <t>INV-FEES-3456-4907</t>
  </si>
  <si>
    <t>19B Mitre Crescent, Berwick VIC - endorsement</t>
  </si>
  <si>
    <t>INV-FEES-4707-4909</t>
  </si>
  <si>
    <t>4 Ridgehaven Road, Silverdale NSW</t>
  </si>
  <si>
    <t>INV-FEES-4643-4854</t>
  </si>
  <si>
    <t>INV-FEES-4711-4914</t>
  </si>
  <si>
    <t>12 Burchall Grove, Dandenong North VIC</t>
  </si>
  <si>
    <t>INV-FEES-3919-4114</t>
  </si>
  <si>
    <t>2/1 Tintern Avenue, Bayswater North VIC</t>
  </si>
  <si>
    <t>INV-FEES-4713-4915</t>
  </si>
  <si>
    <t>25/80 Cheltenham Road, Dandenong VIC</t>
  </si>
  <si>
    <t>INV-FEES-3757-4918</t>
  </si>
  <si>
    <t>35 Motton Road, The Gurdies VIC - endorsement</t>
  </si>
  <si>
    <t>INV-FEES-4645-4845</t>
  </si>
  <si>
    <t>31B Fulton Street, Gilles Plains SA</t>
  </si>
  <si>
    <t>INV-FEES-4709-4919</t>
  </si>
  <si>
    <t>4 Kokoda Place, Bowral NSW</t>
  </si>
  <si>
    <t>INV-FEES-4715-4920</t>
  </si>
  <si>
    <t>73 Malton Road, Beecroft NSW</t>
  </si>
  <si>
    <t>INV-FEES-2740-4923</t>
  </si>
  <si>
    <t>4 Cloverlea Grove, Narre Warren South VIC - endorsement 1</t>
  </si>
  <si>
    <t>INV-FEES-2740-4922</t>
  </si>
  <si>
    <t>4 Cloverlea Grove, Narre Warren South VIC - endorsement 2</t>
  </si>
  <si>
    <t>INV-FEES-4732-4942</t>
  </si>
  <si>
    <t>5/8 John Tipping Grove, Penrith NSW</t>
  </si>
  <si>
    <t>INV-FEES-4690-4928</t>
  </si>
  <si>
    <t>5 Oak Street, Normanhurst NSW</t>
  </si>
  <si>
    <t>INV-FEES-4647-4849</t>
  </si>
  <si>
    <t>2 Cliff Street, Watsons Bay NSW</t>
  </si>
  <si>
    <t>INV-FEES-4695-4898</t>
  </si>
  <si>
    <t>14 Salacia Close, Saint Huberts Island NSW</t>
  </si>
  <si>
    <t>INV-FEES-4683-4885</t>
  </si>
  <si>
    <t>87 Anniversary Avenue, Terrigal NSW</t>
  </si>
  <si>
    <t>INV-FEES-4682-4886</t>
  </si>
  <si>
    <t>12 Silky Oak Close, Green Point NSW</t>
  </si>
  <si>
    <t>INV-FEES-4724-4931</t>
  </si>
  <si>
    <t>17 Irish Court, Bonbeach VIC</t>
  </si>
  <si>
    <t>INV-FEES-4726-4934</t>
  </si>
  <si>
    <t>10 Snowy Street, Dandenong North VIC</t>
  </si>
  <si>
    <t>INV-FEES-4689-4936</t>
  </si>
  <si>
    <t>32 The Circuit, Pakenham VIC</t>
  </si>
  <si>
    <t>INV-FEES-2997-4937</t>
  </si>
  <si>
    <t>214 Smiths Lane, Cranbourne South VIC - Endorsement</t>
  </si>
  <si>
    <t>INV-FEES-4568-4792</t>
  </si>
  <si>
    <t>15 Worra Street, Lightsview SA 5085</t>
  </si>
  <si>
    <t>INV-FEES-2458-4945</t>
  </si>
  <si>
    <t>92 North Shore Drive, Patterson Lakes VIC - Endorsement</t>
  </si>
  <si>
    <t>INV-FEES-4090-4282</t>
  </si>
  <si>
    <t>24 Bryn Mawr Boulevard, Berwick VIC</t>
  </si>
  <si>
    <t>INV-FEES-4737-4948</t>
  </si>
  <si>
    <t>27 Prospect Avenue, Jordan Springs NSW 2745</t>
  </si>
  <si>
    <t>INV-FEES-4738-4949</t>
  </si>
  <si>
    <t>INV-FEES-4712-4916</t>
  </si>
  <si>
    <t>13 Barley Crescent, Clyde North VIC 3978</t>
  </si>
  <si>
    <t>INV-FEES-4746-4955</t>
  </si>
  <si>
    <t>304/195 Station Street, Edithvale VIC</t>
  </si>
  <si>
    <t>INV-FEES-3442-3600</t>
  </si>
  <si>
    <t>48A Clyde Street, North Bondi NSW</t>
  </si>
  <si>
    <t>INV-FEES-4748-4958</t>
  </si>
  <si>
    <t>7 Thunderbolt Drive, Cranbourne East VIC</t>
  </si>
  <si>
    <t>INV-FEES-4630-4851</t>
  </si>
  <si>
    <t>5/481 New South Head Road, Double Bay NSW</t>
  </si>
  <si>
    <t>INV-FEES-4540-4738</t>
  </si>
  <si>
    <t>INV-FEES-4416-4641</t>
  </si>
  <si>
    <t>34 Dalwood Circuit , Aintree VIC 3336</t>
  </si>
  <si>
    <t>INV-FEES-4745-4956</t>
  </si>
  <si>
    <t>42 Mackellar Street, Pakenham VIC</t>
  </si>
  <si>
    <t>INV-FEES-3410-4950</t>
  </si>
  <si>
    <t>50 Bakali Road, Tumbi Umbi NSW - endorsement</t>
  </si>
  <si>
    <t>INV-FEES-4600-4800</t>
  </si>
  <si>
    <t>7b/23 Thornton Street, Darling Point NSW</t>
  </si>
  <si>
    <t>INV-FEES-4759-4971</t>
  </si>
  <si>
    <t>26 Demmie Mews, Lyndhurst VIC</t>
  </si>
  <si>
    <t>INV-FEES-4760-4973</t>
  </si>
  <si>
    <t>55/311 Anketell Street, Greenway ACT</t>
  </si>
  <si>
    <t>INV-FEES-4343-4952</t>
  </si>
  <si>
    <t>INV-FEES-4294-4508</t>
  </si>
  <si>
    <t>9 Pymble Avenue, Pymble NSW</t>
  </si>
  <si>
    <t>INV-FEES-4675-4878</t>
  </si>
  <si>
    <t>21 Jean Avenue, Berkeley Vale NSW</t>
  </si>
  <si>
    <t>INV-FEES-3701-4968</t>
  </si>
  <si>
    <t>35 Northwind Avenue, Point Clare NSW</t>
  </si>
  <si>
    <t>INV-FEES-4615-4817</t>
  </si>
  <si>
    <t>4 Tumbi Road, Tumbi Umbi NSW</t>
  </si>
  <si>
    <t>INV-FEES-4436-4821</t>
  </si>
  <si>
    <t>10 Churchill Road, Rose Bay NSW</t>
  </si>
  <si>
    <t>INV-FEES-4772-4983</t>
  </si>
  <si>
    <t>1 Manu Place, Waramanga ACT</t>
  </si>
  <si>
    <t>INV-FEES-4250-4503</t>
  </si>
  <si>
    <t>70A Cook Road, Centennial Park NSW</t>
  </si>
  <si>
    <t>INV-FEES-4679-4882</t>
  </si>
  <si>
    <t>29/43 Ijong Street, Braddon ACT</t>
  </si>
  <si>
    <t>INV-FEES-4722-4930</t>
  </si>
  <si>
    <t>4/7 Nalla Court, Palm Beach QLD</t>
  </si>
  <si>
    <t>INV-FEES-4765-4978</t>
  </si>
  <si>
    <t>43 The Ridgeway, Cumbalum NSW</t>
  </si>
  <si>
    <t>INV-FEES-4766-4979</t>
  </si>
  <si>
    <t>7 Crescent Street, Lismore NSW</t>
  </si>
  <si>
    <t>INV-FEES-4735-4946</t>
  </si>
  <si>
    <t>46 Pine Crescent, Boronia VIC</t>
  </si>
  <si>
    <t>INV-FEES-4779-4988</t>
  </si>
  <si>
    <t xml:space="preserve">	7 Miller Crescent, Blue Haven NSW</t>
  </si>
  <si>
    <t>INV-FEES-4447-4990</t>
  </si>
  <si>
    <t>94 Wandewoi Avenue, San Remo NSW</t>
  </si>
  <si>
    <t>INV-FEES-4694-5007</t>
  </si>
  <si>
    <t>4 Ochre Drive, Aldinga Beach SA</t>
  </si>
  <si>
    <t>INV-FEES-4794-5006</t>
  </si>
  <si>
    <t>24 Desoto Drive, Port Willunga SA</t>
  </si>
  <si>
    <t>INV-FEES-4792-5005</t>
  </si>
  <si>
    <t>15 Eaglehawk Drive, Berwick VIC</t>
  </si>
  <si>
    <t>INV-FEES-4196-4399</t>
  </si>
  <si>
    <t>13 Bridgewater Place, Terrigal NSW</t>
  </si>
  <si>
    <t>INV-FEES-4390-4613</t>
  </si>
  <si>
    <t>21 Meadowlands Way, Berwick VIC</t>
  </si>
  <si>
    <t>INV-FEES-4790-4999</t>
  </si>
  <si>
    <t>6 Doveton Avenue, Eumemmerring VIC</t>
  </si>
  <si>
    <t>INV-FEES-4786-4997</t>
  </si>
  <si>
    <t>26 Percival Street, Holder ACT</t>
  </si>
  <si>
    <t>INV-FEES-4781-4992</t>
  </si>
  <si>
    <t>18A Silverdale Road, Silverdale NSW</t>
  </si>
  <si>
    <t>INV-FEES-4662-4870</t>
  </si>
  <si>
    <t>613 Bourke Street, Surry Hills NSW</t>
  </si>
  <si>
    <t>INV-FEES-4673-4876</t>
  </si>
  <si>
    <t>3 Talara Avenue, Bateau Bay NSW</t>
  </si>
  <si>
    <t>INV-FEES-4797-5010</t>
  </si>
  <si>
    <t>1 Murphy Street, Blaxland NSW</t>
  </si>
  <si>
    <t>INV-FEES-4782-4994</t>
  </si>
  <si>
    <t>37 Kalgoorlie Crescent, Fisher ACT</t>
  </si>
  <si>
    <t>INV-FEES-4663-4864</t>
  </si>
  <si>
    <t>1603 Magenta Drive, Magenta NSW</t>
  </si>
  <si>
    <t>INV-FEES-4799-5013</t>
  </si>
  <si>
    <t>59 Rothwell Road, Warrawee NSW</t>
  </si>
  <si>
    <t>INV-FEES-4710-4913</t>
  </si>
  <si>
    <t>5 Mawarra Street, Gwandalan NSW</t>
  </si>
  <si>
    <t>INV-FEES-4802-5014</t>
  </si>
  <si>
    <t>13 Favenc Circle, Griffith ACT</t>
  </si>
  <si>
    <t>INV-FEES-4803-5016</t>
  </si>
  <si>
    <t>3 Barellan Mews, Berwick VIC</t>
  </si>
  <si>
    <t>INV-FEES-4761-4974</t>
  </si>
  <si>
    <t>5 Anchorage Circle, Summerland Point NSW</t>
  </si>
  <si>
    <t>INV-FEES-2921-5008</t>
  </si>
  <si>
    <t>86 Hume Crescent, Werrington County NSW - endorsement</t>
  </si>
  <si>
    <t>INV-FEES-4826-5035</t>
  </si>
  <si>
    <t>217/18 Danks Street, Waterloo NSW</t>
  </si>
  <si>
    <t>INV-FEES-4827-5037</t>
  </si>
  <si>
    <t>29/206-212 Great Western Hwy , Kingswood NSW 2747</t>
  </si>
  <si>
    <t>INV-FEES-4532-4733</t>
  </si>
  <si>
    <t>15 Grove End Road, Endeavour Hills VIC</t>
  </si>
  <si>
    <t>INV-FEES-4825-5038</t>
  </si>
  <si>
    <t>37 Gilmore Crescent, Lynbrook VIC 3975</t>
  </si>
  <si>
    <t>INV-FEES-4810-5021</t>
  </si>
  <si>
    <t>74/42 Paul Coe Crescent, Ngunnawal ACT</t>
  </si>
  <si>
    <t>INV-FEES-4813-5026</t>
  </si>
  <si>
    <t>17 Maringa Close, Wantirna South VIC</t>
  </si>
  <si>
    <t>INV-FEES-4829-5040</t>
  </si>
  <si>
    <t>2/64 Ahern Road, Pakenham VIC</t>
  </si>
  <si>
    <t>INV-FEES-4752-4964</t>
  </si>
  <si>
    <t>14/21 Brunnings Rd, Carrum Downs VIC</t>
  </si>
  <si>
    <t>INV-FEES-4832-5046</t>
  </si>
  <si>
    <t>77A Silverdale Road, Silverdale NSW</t>
  </si>
  <si>
    <t>INV-FEES-4815-5028</t>
  </si>
  <si>
    <t>33 Burke Road, Ferntree Gully VIC</t>
  </si>
  <si>
    <t>INV-FEES-4838-5054</t>
  </si>
  <si>
    <t>21A Clarke Street, Vaucluse NSW</t>
  </si>
  <si>
    <t>INV-FEES-4837-5050</t>
  </si>
  <si>
    <t>3 Ferris Street, Christies Beach SA</t>
  </si>
  <si>
    <t>INV-FEES-3617-4857</t>
  </si>
  <si>
    <t>315-317 New South Head Road, Double Bay NSW</t>
  </si>
  <si>
    <t>INV-FEES-4808-5048</t>
  </si>
  <si>
    <t>7 Bellis Circuit, Botanic Ridge VIC</t>
  </si>
  <si>
    <t>INV-FEES-4807-5018</t>
  </si>
  <si>
    <t>43 Marangani Avenue, North Gosford NSW</t>
  </si>
  <si>
    <t>INV-FEES-4839-5055</t>
  </si>
  <si>
    <t>3/42 Buchanan Road, Berwick VIC 3806</t>
  </si>
  <si>
    <t>INV-FEES-2603-2712</t>
  </si>
  <si>
    <t>64 Rowans Road, Highett VIC</t>
  </si>
  <si>
    <t>INV-FEES-4785-5058</t>
  </si>
  <si>
    <t>5/39 Hillside Grove, Airport West VIC</t>
  </si>
  <si>
    <t>INV-FEES-4401-4629</t>
  </si>
  <si>
    <t>55 Greenhaven Circuit, Woongarrah NSW</t>
  </si>
  <si>
    <t>INV-FEES-4855-5070</t>
  </si>
  <si>
    <t>24 Trafford Rd, Carrum Downs VIC</t>
  </si>
  <si>
    <t>INV-FEES-4863-5076</t>
  </si>
  <si>
    <t>5 Ruffles Close, Narre Warren South VIC</t>
  </si>
  <si>
    <t>INV-FEES-2700-5077</t>
  </si>
  <si>
    <t>INV-FEES-4864-5078</t>
  </si>
  <si>
    <t>20a Hazeldene Court, Berwick VIC 3806</t>
  </si>
  <si>
    <t>INV-FEES-4865-5080</t>
  </si>
  <si>
    <t>3/149a Princes Highway, Dandenong VIC</t>
  </si>
  <si>
    <t>INV-FEES-4866-5081</t>
  </si>
  <si>
    <t>1/11 Rodd Street, Dandenong VIC</t>
  </si>
  <si>
    <t>INV-FEES-4871-5086</t>
  </si>
  <si>
    <t>52 Herbert Rd, Carrum Downs VIC</t>
  </si>
  <si>
    <t>INV-FEES-4788-5051</t>
  </si>
  <si>
    <t>23 Redan Street, Mosman NSW</t>
  </si>
  <si>
    <t>INV-FEES-4873-5088</t>
  </si>
  <si>
    <t>2/1 Reserve Street, Berwick VIC 3806</t>
  </si>
  <si>
    <t>INV-FEES-4872-5087</t>
  </si>
  <si>
    <t>8 Inglewood Avenue, Noble Park North VIC</t>
  </si>
  <si>
    <t>INV-FEES-4842-5056</t>
  </si>
  <si>
    <t>10 Tallowood Crescent, Ourimbah NSW</t>
  </si>
  <si>
    <t>INV-FEES-4870-5085</t>
  </si>
  <si>
    <t>149 Lineham Drive, Cranbourne East VIC 3977</t>
  </si>
  <si>
    <t>INV-FEES-4551-4750</t>
  </si>
  <si>
    <t>6/33 Kimberley Street, Vaucluse NSW</t>
  </si>
  <si>
    <t>INV-FEES-4464-4689</t>
  </si>
  <si>
    <t>14 The Peninsula, Killarney Vale NSW</t>
  </si>
  <si>
    <t>INV-FEES-4843-5079</t>
  </si>
  <si>
    <t>31a Ironbark Road, Ballina NSW</t>
  </si>
  <si>
    <t>INV-FEES-4868-5082</t>
  </si>
  <si>
    <t>9 Tenth Ave, Palm Beach QLD</t>
  </si>
  <si>
    <t>INV-FEES-4819-5032</t>
  </si>
  <si>
    <t>12 Lansell Court, Rowville VIC</t>
  </si>
  <si>
    <t>INV-FEES-4880-5093</t>
  </si>
  <si>
    <t>68 Marsh Grove, Berwick VIC</t>
  </si>
  <si>
    <t>INV-FEES-4879-5094</t>
  </si>
  <si>
    <t>INV-FEES-4881-5096</t>
  </si>
  <si>
    <t>65 Fincham Crescent, Wanniassa ACT</t>
  </si>
  <si>
    <t>INV-FEES-3955-5099</t>
  </si>
  <si>
    <t>80 Wanda Road, Cranbourne South VIC</t>
  </si>
  <si>
    <t>INV-FEES-4852-5067</t>
  </si>
  <si>
    <t>73 Rachelle Road, Keilor East VIC</t>
  </si>
  <si>
    <t>INV-FEES-4883-5100</t>
  </si>
  <si>
    <t>3 Villella Drive, Pakenham VIC</t>
  </si>
  <si>
    <t>INV-FEES-4884-5101</t>
  </si>
  <si>
    <t xml:space="preserve">68 Crepe Avenue, Cranbourne West VIC </t>
  </si>
  <si>
    <t>INV-FEES-4885-5102</t>
  </si>
  <si>
    <t>49 Leonay Parade, Leonay NSW</t>
  </si>
  <si>
    <t>INV-FEES-4877-5092</t>
  </si>
  <si>
    <t>40 Cazneaux Crescent, Weston ACT</t>
  </si>
  <si>
    <t>INV-FEES-4894-5110</t>
  </si>
  <si>
    <t>30 Grimwade Crescent, Frankston VIC</t>
  </si>
  <si>
    <t>INV-FEES-4895-5111</t>
  </si>
  <si>
    <t>8 Sidney Street, Cranbourne VIC</t>
  </si>
  <si>
    <t>INV-FEES-4897-5113</t>
  </si>
  <si>
    <t>2 Moodemere Street, Noble Park VIC</t>
  </si>
  <si>
    <t>INV-FEES-2852-4771</t>
  </si>
  <si>
    <t>INV-FEES-4562-5114</t>
  </si>
  <si>
    <t>73 McMurdo Avenue, Tregear NSW</t>
  </si>
  <si>
    <t>INV-FEES-3448-5116</t>
  </si>
  <si>
    <t>INV-FEES-4899-5117</t>
  </si>
  <si>
    <t>53 Baracchi Crescent, Giralang ACT</t>
  </si>
  <si>
    <t>INV-FEES-4597-4797</t>
  </si>
  <si>
    <t>11 Jacob Lane, Lightsview SA</t>
  </si>
  <si>
    <t>INV-FEES-4904-5123</t>
  </si>
  <si>
    <t>20a Vincent Street, Edithvale VIC</t>
  </si>
  <si>
    <t>INV-FEES-4862-5075</t>
  </si>
  <si>
    <t>12/293 Cranbourne-Frankston Road, Langwarrin VIC</t>
  </si>
  <si>
    <t>INV-FEES-4828-5041</t>
  </si>
  <si>
    <t>1 Neville Close, Bateau Bay NSW</t>
  </si>
  <si>
    <t>INV-FEES-4889-5105</t>
  </si>
  <si>
    <t>16/12 Albermarle Place, Phillip ACT</t>
  </si>
  <si>
    <t>INV-FEES-4888-5104</t>
  </si>
  <si>
    <t>29 Mepunga Street, Concord West NSW</t>
  </si>
  <si>
    <t>INV-FEES-4908-5127</t>
  </si>
  <si>
    <t>90 Player Drive, Narre Warren VIC</t>
  </si>
  <si>
    <t>INV-FEES-4909-5129</t>
  </si>
  <si>
    <t>3/49 Glenola Road, Chelsea VIC</t>
  </si>
  <si>
    <t>INV-FEES-4912-5133</t>
  </si>
  <si>
    <t>310 Invermay Road West, Athlone VIC</t>
  </si>
  <si>
    <t>INV-FEES-4638-4856</t>
  </si>
  <si>
    <t>3/11 Nimbin Street, The Entrance NSW</t>
  </si>
  <si>
    <t>INV-FEES-4913-5134</t>
  </si>
  <si>
    <t>10 Wills Avenue, Pakenham VIC</t>
  </si>
  <si>
    <t>INV-FEES-4907-5128</t>
  </si>
  <si>
    <t>3/14 McNabb Street, Berwick VIC 3806</t>
  </si>
  <si>
    <t>INV-FEES-4914-5135</t>
  </si>
  <si>
    <t>7 North Hidden Valley Circuit, Beaconsfield VIC</t>
  </si>
  <si>
    <t>INV-FEES-4796-5136</t>
  </si>
  <si>
    <t>1/11 King David Court, Hampton Park VIC</t>
  </si>
  <si>
    <t>INV-FEES-4860-5072</t>
  </si>
  <si>
    <t>29 Lansell Court, Carrum Downs VIC</t>
  </si>
  <si>
    <t>INV-FEES-4918-5140</t>
  </si>
  <si>
    <t>14/11 Brunnings Rd, Carrum Downs VIC</t>
  </si>
  <si>
    <t>INV-FEES-4850-5065</t>
  </si>
  <si>
    <t>1 St Kilda Parade, Taylors Hill VIC</t>
  </si>
  <si>
    <t>INV-FEES-4890-5106</t>
  </si>
  <si>
    <t>4 Mahlan Close, Hillside VIC</t>
  </si>
  <si>
    <t>INV-FEES-4849-5064</t>
  </si>
  <si>
    <t>27 Pyrmont Terrace, Taylors Hill VIC</t>
  </si>
  <si>
    <t>INV-FEES-4927-5148</t>
  </si>
  <si>
    <t>72 Greenwood Drive, Carrum Downs VIC</t>
  </si>
  <si>
    <t>INV-FEES-4926-5147</t>
  </si>
  <si>
    <t>179 Langtree Crescent, Crace ACT</t>
  </si>
  <si>
    <t>INV-FEES-4780-4993</t>
  </si>
  <si>
    <t>24 Braemar Drive, Wamberal NSW</t>
  </si>
  <si>
    <t>INV-FEES-4933-5152</t>
  </si>
  <si>
    <t>84 Dunlop Road, Bittern VIC 3918</t>
  </si>
  <si>
    <t>INV-FEES-4278-4512</t>
  </si>
  <si>
    <t>3 Greenleaf Place, Buff Point NSW</t>
  </si>
  <si>
    <t>INV-FEES-4060-4281</t>
  </si>
  <si>
    <t>83 Nicholson Parade, Cronulla NSW - endorsement</t>
  </si>
  <si>
    <t>INV-FEES-4921-5142</t>
  </si>
  <si>
    <t>32 Manna Gum Drive, Pakenham VIC</t>
  </si>
  <si>
    <t>INV-FEES-4924-5145</t>
  </si>
  <si>
    <t>10 Grasswren Close, Langwarrin VIC 3910</t>
  </si>
  <si>
    <t>INV-FEES-4497-4711</t>
  </si>
  <si>
    <t>14/7 Turnbull Court, Ringwood VIC</t>
  </si>
  <si>
    <t>INV-FEES-4559-4762</t>
  </si>
  <si>
    <t>14 Barnett Avenue, Glynde SA</t>
  </si>
  <si>
    <t>INV-FEES-4930-5162</t>
  </si>
  <si>
    <t>83a Nimmo Street, Essendon VIC</t>
  </si>
  <si>
    <t>INV-FEES-4925-5146</t>
  </si>
  <si>
    <t>235 North West Arm Road, Grays Point NSW</t>
  </si>
  <si>
    <t>INV-FEES-4301-4518</t>
  </si>
  <si>
    <t>9 Weonga Place, San Remo NSW</t>
  </si>
  <si>
    <t>INV-FEES-4916-5138</t>
  </si>
  <si>
    <t>3 Starfish Crescent, Tugun QLD</t>
  </si>
  <si>
    <t>INV-FEES-4548-4746</t>
  </si>
  <si>
    <t>199 Richmond Road, Penrith NSW</t>
  </si>
  <si>
    <t>INV-FEES-4942-5159</t>
  </si>
  <si>
    <t>8 Attenborough Square, Wantirna VIC</t>
  </si>
  <si>
    <t>INV-FEES-4946-5164</t>
  </si>
  <si>
    <t>163 Settlers Run, Botanic Ridge VIC 3977</t>
  </si>
  <si>
    <t>INV-FEES-4959-5173</t>
  </si>
  <si>
    <t>42 Oxford Street, Cambridge Park NSW</t>
  </si>
  <si>
    <t>INV-FEES-4755-4969</t>
  </si>
  <si>
    <t>86 International Avenue, Salisbury North SA</t>
  </si>
  <si>
    <t>INV-FEES-4736-4947</t>
  </si>
  <si>
    <t>47 Turbayne Crescent, Forde ACT</t>
  </si>
  <si>
    <t>INV-FEES-4940-5156</t>
  </si>
  <si>
    <t>59 Highview Street, Tumbi Umbi NSW</t>
  </si>
  <si>
    <t>INV-FEES-4935-5178</t>
  </si>
  <si>
    <t>67 Stoney Creek Road, Bexley NSW</t>
  </si>
  <si>
    <t>INV-FEES-4963-5179</t>
  </si>
  <si>
    <t>6 Halcyon Circuit, Aldinga Beach SA</t>
  </si>
  <si>
    <t>INV-FEES-4758-4972</t>
  </si>
  <si>
    <t>3 Susan Close, Halekulani NSW</t>
  </si>
  <si>
    <t>INV-FEES-4965-5181</t>
  </si>
  <si>
    <t>9 Towbeet Way, Botanic Ridge VIC</t>
  </si>
  <si>
    <t>INV-FEES-4945-5163</t>
  </si>
  <si>
    <t>12/24 Kiora Road, Miranda NSW</t>
  </si>
  <si>
    <t>INV-FEES-4501-5090</t>
  </si>
  <si>
    <t>4A Kamilaroi Road, Bayview NSW</t>
  </si>
  <si>
    <t>INV-FEES-4967-5183</t>
  </si>
  <si>
    <t>4 Northcote Street, Seaford VIC</t>
  </si>
  <si>
    <t>INV-FEES-4968-5184</t>
  </si>
  <si>
    <t>60 Berry Avenue, Edithvale VIC</t>
  </si>
  <si>
    <t>INV-FEES-4955-5171</t>
  </si>
  <si>
    <t>40 Emu Drive, San Remo NSW</t>
  </si>
  <si>
    <t>INV-FEES-4969-5186</t>
  </si>
  <si>
    <t>166 Nelson Street, Annandale NSW</t>
  </si>
  <si>
    <t>INV-FEES-4951-5168</t>
  </si>
  <si>
    <t>18 Dillon Road, Wamberal NSW</t>
  </si>
  <si>
    <t>INV-FEES-4975-5192</t>
  </si>
  <si>
    <t>16 Warrego Circuit, Sandhurst VIC</t>
  </si>
  <si>
    <t>INV-FEES-4823-5036</t>
  </si>
  <si>
    <t>23 Leumeah Avenue, Chain Valley Bay NSW</t>
  </si>
  <si>
    <t>INV-FEES-4976-5193</t>
  </si>
  <si>
    <t>5 Falmouth Road, Narre Warren South VIC</t>
  </si>
  <si>
    <t>INV-FEES-4988-5200</t>
  </si>
  <si>
    <t>1 Chapman Avenue, Penrith NSW</t>
  </si>
  <si>
    <t>INV-FEES-4938-5155</t>
  </si>
  <si>
    <t>50 Waranga Street, Dandenong North VIC</t>
  </si>
  <si>
    <t>INV-FEES-4971-5190</t>
  </si>
  <si>
    <t>79 Victory Road, Airport West VIC</t>
  </si>
  <si>
    <t>INV-FEES-4947-5165</t>
  </si>
  <si>
    <t>11 Woodland Road, Terrigal NSW</t>
  </si>
  <si>
    <t>INV-FEES-4692-4897</t>
  </si>
  <si>
    <t>3/31 Empire Bay Drive, Daleys Point NSW</t>
  </si>
  <si>
    <t>INV-FEES-4989-5201</t>
  </si>
  <si>
    <t>4 Stephen Crescent, Christie Downs SA</t>
  </si>
  <si>
    <t>INV-FEES-4972-5188</t>
  </si>
  <si>
    <t>56 Benkel Avenue, Cheltenham VIC</t>
  </si>
  <si>
    <t>INV-FEES-4667-4868</t>
  </si>
  <si>
    <t>21/55 Dwyer Street, North Gosford NSW</t>
  </si>
  <si>
    <t>INV-FEES-4992-5203</t>
  </si>
  <si>
    <t>1/28 Nursery Ave, Frankston VIC</t>
  </si>
  <si>
    <t>INV-FEES-4993-5206</t>
  </si>
  <si>
    <t>4 Chancellor Drive, Cranbourne West VIC</t>
  </si>
  <si>
    <t>INV-FEES-4997-5211</t>
  </si>
  <si>
    <t>76 Hindmarsh Street, Cranebrook NSW</t>
  </si>
  <si>
    <t>INV-FEES-4998-5212</t>
  </si>
  <si>
    <t>42 Banyalla Drive, Cranbourne West VIC</t>
  </si>
  <si>
    <t>INV-FEES-5002-5216</t>
  </si>
  <si>
    <t>12 Priddle Street, Monash ACT</t>
  </si>
  <si>
    <t>INV-FEES-2707-5217</t>
  </si>
  <si>
    <t>23 Fernlea Avenue, Rowville VIC - endorsement</t>
  </si>
  <si>
    <t>INV-FEES-3890-5221</t>
  </si>
  <si>
    <t>25 Miller Street, BERWICK (3806) VIC 2018 - endorsement</t>
  </si>
  <si>
    <t>INV-FEES-3893-5222</t>
  </si>
  <si>
    <t>3 Glover Court, Berwick VIC - endorsement</t>
  </si>
  <si>
    <t>INV-FEES-5010-5227</t>
  </si>
  <si>
    <t>2/57 Wilma Avenue, Dandenong VIC</t>
  </si>
  <si>
    <t>INV-FEES-4791-5000</t>
  </si>
  <si>
    <t>20 Sonny Crescent, Terrigal NSW</t>
  </si>
  <si>
    <t>INV-FEES-4404-4631</t>
  </si>
  <si>
    <t>1/12 Hill Street, Coogee NSW</t>
  </si>
  <si>
    <t>INV-FEES-4733-4943</t>
  </si>
  <si>
    <t>29 Singleton Road, Point Clare NSW</t>
  </si>
  <si>
    <t>INV-FEES-5013-5231</t>
  </si>
  <si>
    <t>9/238 Cranbourne Rd, Frankston VIC</t>
  </si>
  <si>
    <t>INV-FEES-5019-5232</t>
  </si>
  <si>
    <t>93 Bimberry Circuit , Clyde VIC 3978</t>
  </si>
  <si>
    <t>INV-FEES-5021-5233</t>
  </si>
  <si>
    <t>7 Boyd Avenue, Oakleigh East VIC</t>
  </si>
  <si>
    <t>INV-FEES-5022-5235</t>
  </si>
  <si>
    <t>28 Kalbian Drive, Clyde North VIC 3978</t>
  </si>
  <si>
    <t>INV-FEES-4854-5069</t>
  </si>
  <si>
    <t>2 Stamford Close, Kanwal NSW</t>
  </si>
  <si>
    <t>INV-FEES-5033-5248</t>
  </si>
  <si>
    <t>11 Green Acres Court, Langwarrin VIC</t>
  </si>
  <si>
    <t>INV-FEES-5032-5247</t>
  </si>
  <si>
    <t>14 Blueridge Drive, Blue Haven NSW</t>
  </si>
  <si>
    <t>INV-FEES-5031-5246</t>
  </si>
  <si>
    <t>134 Lakeside Parade, Jordan Springs NSW</t>
  </si>
  <si>
    <t>INV-FEES-5034-5249</t>
  </si>
  <si>
    <t>3 Rochford Street, Erskineville NSW</t>
  </si>
  <si>
    <t>INV-FEES-5036-5251</t>
  </si>
  <si>
    <t>83 Jumbuck Crescent, Lawson ACT</t>
  </si>
  <si>
    <t>INV-FEES-5046-5260</t>
  </si>
  <si>
    <t>45 Trillium Boulevard, Cranbourne VIC 3977</t>
  </si>
  <si>
    <t>INV-FEES-5052-5265</t>
  </si>
  <si>
    <t>1 Balmaceda Court, Berwick VIC 3806</t>
  </si>
  <si>
    <t>INV-FEES-3220-5176</t>
  </si>
  <si>
    <t>2 Bronzewing Drive, Erina NSW  - endorsement</t>
  </si>
  <si>
    <t>INV-FEES-4740-4954</t>
  </si>
  <si>
    <t>14 Bardon Lane, Brightwaters NSW 2264</t>
  </si>
  <si>
    <t>INV-FEES-4987-5199</t>
  </si>
  <si>
    <t>52 Refshauge Crescent, MacGregor ACT</t>
  </si>
  <si>
    <t>INV-FEES-4195-4398</t>
  </si>
  <si>
    <t>39 Riviera Avenue, Terrigal NSW</t>
  </si>
  <si>
    <t>INV-FEES-3965-4148</t>
  </si>
  <si>
    <t>30 Muraban Road, Summerland Point NSW</t>
  </si>
  <si>
    <t>INV-FEES-4607-4808</t>
  </si>
  <si>
    <t>13/137 Blair Street, Bondi Beach NSW</t>
  </si>
  <si>
    <t>INV-FEES-3570-5272</t>
  </si>
  <si>
    <t>31 Shaftsbury Avenue, Berwick VIC - endorsement</t>
  </si>
  <si>
    <t>INV-FEES-5067-5277</t>
  </si>
  <si>
    <t>83 Melbourne Street, Oxley Park NSW</t>
  </si>
  <si>
    <t>INV-FEES-5069-5280</t>
  </si>
  <si>
    <t>100 Osborne Road, Burradoo NSW</t>
  </si>
  <si>
    <t>INV-FEES-4972-5236</t>
  </si>
  <si>
    <t>56 Benkel Avenue, Cheltenham VIC - endorsement</t>
  </si>
  <si>
    <t>INV-FEES-5073-5284</t>
  </si>
  <si>
    <t>303/383 Burwood Road, Hawthorn VIC</t>
  </si>
  <si>
    <t>INV-FEES-4704-4908</t>
  </si>
  <si>
    <t>95 Clovelly Road , Randwick NSW 2031</t>
  </si>
  <si>
    <t>INV-FEES-5077-5288</t>
  </si>
  <si>
    <t>19 Carrington Avenue, Seaford VIC 3198</t>
  </si>
  <si>
    <t>INV-FEES-5083-5293</t>
  </si>
  <si>
    <t>19 Wild Scotchman Way, Cranbourne East VIC 3977</t>
  </si>
  <si>
    <t>INV-FEES-5080-5295</t>
  </si>
  <si>
    <t>399 Chesterville Road, Bentleigh East VIC</t>
  </si>
  <si>
    <t>INV-FEES-5089-5298</t>
  </si>
  <si>
    <t>23 Plateau Crescent, Hampton Park VIC</t>
  </si>
  <si>
    <t>INV-FEES-5044-5258</t>
  </si>
  <si>
    <t>40 Winston Drive, Doncaster VIC</t>
  </si>
  <si>
    <t>INV-FEES-5090-5299</t>
  </si>
  <si>
    <t>3/833 Toorak Road, Hawthorn East VIC</t>
  </si>
  <si>
    <t>INV-FEES-4312-4534</t>
  </si>
  <si>
    <t>96 Humphreys Road, Kincumber South NSW</t>
  </si>
  <si>
    <t>INV-FEES-3994-5300</t>
  </si>
  <si>
    <t>30 Hancock Drive, Berwick VIC - endorsement</t>
  </si>
  <si>
    <t>INV-FEES-5091-5301</t>
  </si>
  <si>
    <t>17 Silver Way, Koo Wee Rup VIC 3981</t>
  </si>
  <si>
    <t>INV-FEES-5093-5302</t>
  </si>
  <si>
    <t>13 Colac Court, Patterson Lakes VIC</t>
  </si>
  <si>
    <t>INV-FEES-5094-5305</t>
  </si>
  <si>
    <t>91 Chalcot Drive, Endeavour Hills VIC 3802</t>
  </si>
  <si>
    <t>INV-FEES-5072-5283</t>
  </si>
  <si>
    <t>2/187 Hawkesbury Road, Winmalee NSW</t>
  </si>
  <si>
    <t>INV-FEES-5097-5307</t>
  </si>
  <si>
    <t>4/7 Glenola Road, Chelsea VIC</t>
  </si>
  <si>
    <t>INV-FEES-3907-4087</t>
  </si>
  <si>
    <t>104 Lambrigg Street, Farrer ACT</t>
  </si>
  <si>
    <t>INV-FEES-4176-4377</t>
  </si>
  <si>
    <t>76 Beach Road, Silverwater NSW</t>
  </si>
  <si>
    <t>INV-FEES-4719-4926</t>
  </si>
  <si>
    <t>155 Hargrave Street, Paddington NSW</t>
  </si>
  <si>
    <t>INV-FEES-5075-5287</t>
  </si>
  <si>
    <t>603/25 Colley Terrace, Glenelg SA</t>
  </si>
  <si>
    <t>INV-FEES-5086-5296</t>
  </si>
  <si>
    <t>13 Brittle Gum Road, Cranbourne East VIC 3977</t>
  </si>
  <si>
    <t>INV-FEES-4805-5017</t>
  </si>
  <si>
    <t>200 Kingsford Smith Drive, Spence ACT</t>
  </si>
  <si>
    <t>INV-FEES-4757-4970</t>
  </si>
  <si>
    <t>1 Epstein Street, Franklin ACT 2913</t>
  </si>
  <si>
    <t>INV-FEES-4990-5237</t>
  </si>
  <si>
    <t>30 Terama Crescent, Bayswater VIC</t>
  </si>
  <si>
    <t>INV-FEES-5098-5308</t>
  </si>
  <si>
    <t>2/61 Chelsea Road, Chelsea VIC</t>
  </si>
  <si>
    <t>INV-FEES-5100-5309</t>
  </si>
  <si>
    <t>1 Maintop Ridge, Botanic Ridge VIC 3977</t>
  </si>
  <si>
    <t>INV-FEES-2193-5257</t>
  </si>
  <si>
    <t>12 Helen Drive, Copacabana NSW</t>
  </si>
  <si>
    <t>INV-FEES-4716-5289</t>
  </si>
  <si>
    <t>63 Hewitt Avenue, Wahroonga NSW</t>
  </si>
  <si>
    <t>INV-FEES-5082-5291</t>
  </si>
  <si>
    <t>31C Roland Avenue, Wahroonga NSW</t>
  </si>
  <si>
    <t>INV-FEES-5081-5290</t>
  </si>
  <si>
    <t>28A Palmerston Road, Waitara NSW</t>
  </si>
  <si>
    <t>INV-FEES-5110-5316</t>
  </si>
  <si>
    <t>13 Clearwater Drive, Pakenham VIC</t>
  </si>
  <si>
    <t>INV-FEES-5111-5317</t>
  </si>
  <si>
    <t>11 Lorne Avenue, South Penrith NSW</t>
  </si>
  <si>
    <t>INV-FEES-5109-5315</t>
  </si>
  <si>
    <t>4/100 Cadles Road, Carrum Downs VIC</t>
  </si>
  <si>
    <t>INV-FEES-4747-4957</t>
  </si>
  <si>
    <t>2 Apollo Avenue, West Pymble NSW</t>
  </si>
  <si>
    <t>INV-FEES-5087-5297</t>
  </si>
  <si>
    <t>16 Old Plenty Road, South Morang VIC</t>
  </si>
  <si>
    <t>INV-FEES-5113-5319</t>
  </si>
  <si>
    <t>9/91 Ogradys Road, Carrum Downs VIC</t>
  </si>
  <si>
    <t>INV-FEES-4861-5074</t>
  </si>
  <si>
    <t>2 Hopkins Place, North Turramurra NSW</t>
  </si>
  <si>
    <t>INV-FEES-5115-5321</t>
  </si>
  <si>
    <t>2/20 Bondi Road, Bonbeach VIC</t>
  </si>
  <si>
    <t>INV-FEES-5027-5242</t>
  </si>
  <si>
    <t>7/48 Beach Road, Bondi Beach NSW</t>
  </si>
  <si>
    <t>INV-FEES-5092-5303</t>
  </si>
  <si>
    <t>95 Muru Drive, Glenmore Park NSW</t>
  </si>
  <si>
    <t>INV-FEES-5121-5329</t>
  </si>
  <si>
    <t>23 Merriwee Chase, Sandhurst VIC</t>
  </si>
  <si>
    <t>INV-FEES-5125-5332</t>
  </si>
  <si>
    <t>2A Northcote Street, Seaford VIC</t>
  </si>
  <si>
    <t>INV-FEES-4893-5107</t>
  </si>
  <si>
    <t>19/13 Greville Street, Caroline Springs VIC</t>
  </si>
  <si>
    <t>INV-FEES-5007-5223</t>
  </si>
  <si>
    <t>2 Grand Central Boulevard, Pakenham VIC</t>
  </si>
  <si>
    <t>INV-FEES-5128-5334</t>
  </si>
  <si>
    <t>33 Martinique Drive, Seaford Rise SA</t>
  </si>
  <si>
    <t>INV-FEES-5129-5335</t>
  </si>
  <si>
    <t>17 Wallace Street, Marrickville NSW</t>
  </si>
  <si>
    <t>INV-FEES-5130-5336</t>
  </si>
  <si>
    <t>15/34-35 Nepean Highway, Aspendale VIC 3195</t>
  </si>
  <si>
    <t>INV-FEES-5135-5341</t>
  </si>
  <si>
    <t>9/118 Victoria Street, Hastings VIC 3915</t>
  </si>
  <si>
    <t>INV-FEES-5132-5338</t>
  </si>
  <si>
    <t>23 Colman Road, Goolwa South SA</t>
  </si>
  <si>
    <t>INV-FEES-4948-5166</t>
  </si>
  <si>
    <t>41 Delepan Drive, Tyabb VIC</t>
  </si>
  <si>
    <t>INV-FEES-5119-5326</t>
  </si>
  <si>
    <t>28 Kuranda Street, Langwarrin VIC</t>
  </si>
  <si>
    <t>INV-FEES-5084-5294</t>
  </si>
  <si>
    <t>72 Birchfield Crescent, Wantirna VIC 3152</t>
  </si>
  <si>
    <t>INV-FEES-4520-5057</t>
  </si>
  <si>
    <t>6 Jopson Close, Umina Beach NSW -  endorsement</t>
  </si>
  <si>
    <t>INV-FEES-4931-5185</t>
  </si>
  <si>
    <t>65 Hillsyde Parade, Strathmore VIC</t>
  </si>
  <si>
    <t>INV-FEES-5146-5353</t>
  </si>
  <si>
    <t>111/383 Burwood Road, Hawthorn VIC</t>
  </si>
  <si>
    <t>INV-FEES-5152-5359</t>
  </si>
  <si>
    <t>4 Columba Street, Christie Downs SA</t>
  </si>
  <si>
    <t>INV-FEES-4932-5151</t>
  </si>
  <si>
    <t>1/6 Moore Street, BONDI NSW 2026</t>
  </si>
  <si>
    <t>INV-FEES-4966-5182</t>
  </si>
  <si>
    <t>16 Bowes Place, Doonside NSW</t>
  </si>
  <si>
    <t>INV-FEES-4467-4690</t>
  </si>
  <si>
    <t>6 Grovedale Close, Thomastown VIC</t>
  </si>
  <si>
    <t>INV-FEES-5156-5362</t>
  </si>
  <si>
    <t>1/17 Arthur Avenue, Cronulla NSW</t>
  </si>
  <si>
    <t>INV-FEES-4999-5213</t>
  </si>
  <si>
    <t>6 Bagatelle Avenue, Wollert VIC</t>
  </si>
  <si>
    <t>INV-FEES-4668-4871</t>
  </si>
  <si>
    <t>31 Stornaway Crescent, Berkeley Vale NSW</t>
  </si>
  <si>
    <t>INV-FEES-5160-5366</t>
  </si>
  <si>
    <t>15 Leichhardt Court, Sandhurst VIC</t>
  </si>
  <si>
    <t>INV-FEES-5161-5367</t>
  </si>
  <si>
    <t>10 Cootamundra Street, Doveton VIC</t>
  </si>
  <si>
    <t>INV-FEES-3829-4005</t>
  </si>
  <si>
    <t>21 &amp; 21A Bukkai Road, Wyee NSW 2259</t>
  </si>
  <si>
    <t>INV-FEES-5143-5350</t>
  </si>
  <si>
    <t>11 Hood Place, Watson ACT</t>
  </si>
  <si>
    <t>INV-FEES-5165-5371</t>
  </si>
  <si>
    <t>10/120 Victoria Road, Gladesville NSW</t>
  </si>
  <si>
    <t>INV-FEES-5040-5253</t>
  </si>
  <si>
    <t>36 Hillside Road, Avoca Beach NSW</t>
  </si>
  <si>
    <t>INV-FEES-4835-5372</t>
  </si>
  <si>
    <t>17 Henbury Street, Cranbourne North VIC 3977</t>
  </si>
  <si>
    <t>INV-FEES-4228-4435</t>
  </si>
  <si>
    <t>46 Gladstone Street, Thomastown VIC</t>
  </si>
  <si>
    <t>INV-FEES-4919-5141</t>
  </si>
  <si>
    <t>41 Midelton Avenue, North Bondi NSW</t>
  </si>
  <si>
    <t>INV-FEES-4699-4902</t>
  </si>
  <si>
    <t>1/16 Edith Street, Gorokan NSW 2263</t>
  </si>
  <si>
    <t>INV-FEES-4684-4887</t>
  </si>
  <si>
    <t>3/16 Edith Street, Gorokan NSW</t>
  </si>
  <si>
    <t>INV-FEES-3143-3284</t>
  </si>
  <si>
    <t>2/1 Rene Street, Beaumaris VIC</t>
  </si>
  <si>
    <t>INV-FEES-5145-5351</t>
  </si>
  <si>
    <t>6/5 Walker St, Werrington NSW</t>
  </si>
  <si>
    <t>INV-FEES-5174-5378</t>
  </si>
  <si>
    <t>16 Colac Court, Patterson Lakes VIC</t>
  </si>
  <si>
    <t>INV-FEES-5177-5381</t>
  </si>
  <si>
    <t>48A Hallifax Street, Seaford VIC</t>
  </si>
  <si>
    <t>INV-FEES-5167-5379</t>
  </si>
  <si>
    <t>328 Luxford Road, Lethbridge Park NSW</t>
  </si>
  <si>
    <t>INV-FEES-4962-5177</t>
  </si>
  <si>
    <t>5/55 Wickham Road, Hampton East VIC</t>
  </si>
  <si>
    <t>INV-FEES-5186-5394</t>
  </si>
  <si>
    <t>7 Third Avenue, Chelsea Heights VIC</t>
  </si>
  <si>
    <t>INV-FEES-5099-5396</t>
  </si>
  <si>
    <t>2/310 Centre Road, Narre Warren South VIC 3805</t>
  </si>
  <si>
    <t>INV-FEES-5190-5398</t>
  </si>
  <si>
    <t>1A Balmerino Square, Frankston VIC</t>
  </si>
  <si>
    <t>INV-FEES-5078-5397</t>
  </si>
  <si>
    <t>123 Barrenjoey Road, Mona Vale NSW</t>
  </si>
  <si>
    <t>INV-FEES-5192-5400</t>
  </si>
  <si>
    <t>66 Ogradys Road, Carrum Downs VIC</t>
  </si>
  <si>
    <t>INV-FEES-5193-5401</t>
  </si>
  <si>
    <t>10 Fleetwood Drive, Narre Warren VIC</t>
  </si>
  <si>
    <t>INV-FEES-5112-5318</t>
  </si>
  <si>
    <t>18/41-55 Terrigal Drive, Terrigal NSW 2260</t>
  </si>
  <si>
    <t>INV-FEES-5194-5402</t>
  </si>
  <si>
    <t>14 Dunlop Rd, Blue Haven NSW</t>
  </si>
  <si>
    <t>INV-FEES-4845-5060</t>
  </si>
  <si>
    <t>55 Pomona Road, Empire Bay NSW</t>
  </si>
  <si>
    <t>INV-FEES-5195-5403</t>
  </si>
  <si>
    <t>9/27 Police Road, Mulgrave VIC</t>
  </si>
  <si>
    <t>INV-FEES-4258-4465</t>
  </si>
  <si>
    <t>121 Blueridge Drive, Blue Haven NSW</t>
  </si>
  <si>
    <t>INV-FEES-5172-5376</t>
  </si>
  <si>
    <t>6 Morotai Avenue, Kingfisher Shores NSW</t>
  </si>
  <si>
    <t>INV-FEES-5198-5408</t>
  </si>
  <si>
    <t>49b Station St, Aspendale VIC</t>
  </si>
  <si>
    <t>INV-FEES-4502-5130</t>
  </si>
  <si>
    <t>32 Dolphin Crescent, Avalon Beach NSW</t>
  </si>
  <si>
    <t>INV-FEES-5203-5413</t>
  </si>
  <si>
    <t>43 Hunt Club Boulevard, Cranbourne East VIC</t>
  </si>
  <si>
    <t>INV-FEES-5206-5415</t>
  </si>
  <si>
    <t>35 Sutherland Road, Cheltenham NSW</t>
  </si>
  <si>
    <t>INV-FEES-5209-5417</t>
  </si>
  <si>
    <t>5 Victoria Place, Paddington NSW</t>
  </si>
  <si>
    <t>INV-FEES-4671-4874</t>
  </si>
  <si>
    <t>37 Kanooka Street, Rivett ACT</t>
  </si>
  <si>
    <t>INV-FEES-5063-5275</t>
  </si>
  <si>
    <t>INV-FEES-5149-5404</t>
  </si>
  <si>
    <t>Barry Plant Essendon</t>
  </si>
  <si>
    <t>INV-FEES-4857-5073</t>
  </si>
  <si>
    <t>27 Anchorage Crescent, Terrigal NSW</t>
  </si>
  <si>
    <t>INV-FEES-5048-5261</t>
  </si>
  <si>
    <t>16 Argus Street, Cheltenham VIC</t>
  </si>
  <si>
    <t>INV-FEES-4809-5019</t>
  </si>
  <si>
    <t>6A Marathon Street, Wyong NSW</t>
  </si>
  <si>
    <t>INV-FEES-4007-5421</t>
  </si>
  <si>
    <t>5-7 Janine Road, Narre Warren North VIC - endorsement</t>
  </si>
  <si>
    <t>INV-FEES-5212-5419</t>
  </si>
  <si>
    <t>16 Lineham Drive, Cranbourne East VIC</t>
  </si>
  <si>
    <t>INV-FEES-5170-5390</t>
  </si>
  <si>
    <t>11 Jinchilla Road, Terrey Hills NSW</t>
  </si>
  <si>
    <t>INV-FEES-5222-5432</t>
  </si>
  <si>
    <t>6 Karen Court, Morphett Vale SA</t>
  </si>
  <si>
    <t>INV-FEES-3638-3803</t>
  </si>
  <si>
    <t>4/525 Princes Highway, Noble Park VIC</t>
  </si>
  <si>
    <t>INV-FEES-3637-3802</t>
  </si>
  <si>
    <t>3/525 Princes Highway, Noble Park VIC</t>
  </si>
  <si>
    <t>INV-FEES-5226-5435</t>
  </si>
  <si>
    <t>17 Ashcroft Close, Hallam VIC</t>
  </si>
  <si>
    <t>INV-FEES-5185-5389</t>
  </si>
  <si>
    <t>5/171 Bugden Avenue, Gowrie ACT</t>
  </si>
  <si>
    <t>INV-FEES-5207-5416</t>
  </si>
  <si>
    <t>70A Gorge Road, South Morang VIC</t>
  </si>
  <si>
    <t>INV-FEES-5239-5448</t>
  </si>
  <si>
    <t>12 Jasmine Court, Cranbourne North VIC 3977</t>
  </si>
  <si>
    <t>INV-FEES-5060-5292</t>
  </si>
  <si>
    <t>38 Port Jackson Road, Terrigal NSW</t>
  </si>
  <si>
    <t>INV-FEES-5240-5449</t>
  </si>
  <si>
    <t>2560 Silverdale Road, Wallacia NSW</t>
  </si>
  <si>
    <t>INV-FEES-5197-5450</t>
  </si>
  <si>
    <t>51 Gibson Street, Silverdale NSW</t>
  </si>
  <si>
    <t>INV-FEES-5242-5451</t>
  </si>
  <si>
    <t>43 Avonbury Circuit, Cranbourne West VIC</t>
  </si>
  <si>
    <t>INV-FEES-5245-5455</t>
  </si>
  <si>
    <t>7 Monica Court, Pearcedale VIC</t>
  </si>
  <si>
    <t>INV-FEES-2841-5458</t>
  </si>
  <si>
    <t>35 Monomeith Street, Tooradin VIC - endorsement</t>
  </si>
  <si>
    <t>INV-FEES-4479-5446</t>
  </si>
  <si>
    <t>14 Sunnyridge Place, Bayview NSW</t>
  </si>
  <si>
    <t>INV-FEES-5248-5459</t>
  </si>
  <si>
    <t>1 Renmark Court, Berwick VIC 3806</t>
  </si>
  <si>
    <t>INV-FEES-5202-5411</t>
  </si>
  <si>
    <t>2 Clydebank Avenue, Endeavour Hills VIC</t>
  </si>
  <si>
    <t>INV-FEES-5058-5268</t>
  </si>
  <si>
    <t>9 County Close, Umina Beach NSW</t>
  </si>
  <si>
    <t>INV-FEES-4554-4755</t>
  </si>
  <si>
    <t>27 Napier Street, Paddington NSW</t>
  </si>
  <si>
    <t>INV-FEES-5233-5461</t>
  </si>
  <si>
    <t>9a Ambleside Crescent, Berwick VIC 3806</t>
  </si>
  <si>
    <t>INV-FEES-5171-5434</t>
  </si>
  <si>
    <t>12 Fricker Place, Casey ACT</t>
  </si>
  <si>
    <t>INV-FEES-5252-5462</t>
  </si>
  <si>
    <t>40 Glenalva Parade, Cannons Creek VIC</t>
  </si>
  <si>
    <t>INV-FEES-5196-5406</t>
  </si>
  <si>
    <t>5/291 Edgecliff Road, Woollahra NSW</t>
  </si>
  <si>
    <t>INV-FEES-3729-4843</t>
  </si>
  <si>
    <t>7 Loombah Road, Dover Heights NSW</t>
  </si>
  <si>
    <t>INV-FEES-5258-5468</t>
  </si>
  <si>
    <t>154 Sylvania Road, Miranda NSW</t>
  </si>
  <si>
    <t>NV-FEES-5260-5470</t>
  </si>
  <si>
    <t>82 Cumberland Road, Greystanes NSW</t>
  </si>
  <si>
    <t>INV-FEES-5230-5442</t>
  </si>
  <si>
    <t>1165 Sheepwash Road, Avoca NSW</t>
  </si>
  <si>
    <t>INV-FEES-5163-5369</t>
  </si>
  <si>
    <t>38 Valley Fair Drive, Narre Warren VIC</t>
  </si>
  <si>
    <t>INV-FEES-4648-5204</t>
  </si>
  <si>
    <t>15 Beresford Road, Rose Bay NSW 2029</t>
  </si>
  <si>
    <t>INV-FEES-5101-5310</t>
  </si>
  <si>
    <t>10 Vivian St, Bellevue Hill NSW</t>
  </si>
  <si>
    <t>INV-FEES-5270-5476</t>
  </si>
  <si>
    <t>29 Ashford Drive, Pakenham VIC</t>
  </si>
  <si>
    <t>INV-FEES-5199-5409</t>
  </si>
  <si>
    <t>14 Epping Road, Double Bay NSW</t>
  </si>
  <si>
    <t>INV-FEES-5275-5480</t>
  </si>
  <si>
    <t>10 Walnut Way, Pakenham VIC</t>
  </si>
  <si>
    <t>INV-FEES-5274-5481</t>
  </si>
  <si>
    <t>13 Natren Court, Berwick VIC</t>
  </si>
  <si>
    <t>INV-FEES-5276-5482</t>
  </si>
  <si>
    <t>3/1 Imperial Avenue, Bondi Beach NSW</t>
  </si>
  <si>
    <t>INV-FEES-5272-5486</t>
  </si>
  <si>
    <t>24 Hilton Street, Beaumaris VIC</t>
  </si>
  <si>
    <t>INV-FEES-5278-5488</t>
  </si>
  <si>
    <t>23/41-43 Cadles Rd,, Carrum Downs VIC 3201</t>
  </si>
  <si>
    <t>INV-FEES-4692-5464</t>
  </si>
  <si>
    <t>INV-FEES-5279-5489</t>
  </si>
  <si>
    <t>14 Sassafras Place, Cranbourne North VIC</t>
  </si>
  <si>
    <t>INV-FEES-4257-4463</t>
  </si>
  <si>
    <t>16 Kalakau Avenue, Forresters Beach NSW</t>
  </si>
  <si>
    <t>INV-FEES-5173-5377</t>
  </si>
  <si>
    <t>52 Dundonald Road, Hamlyn Terrace NSW</t>
  </si>
  <si>
    <t>INV-FEES-5281-5491</t>
  </si>
  <si>
    <t>14 Silkwood Avenue, Berwick VIC 3806</t>
  </si>
  <si>
    <t>INV-FEES-5282-5492</t>
  </si>
  <si>
    <t>6 Merle Street, North Epping NSW</t>
  </si>
  <si>
    <t>INV-FEES-5284-5494</t>
  </si>
  <si>
    <t>48 Alice Street, Turramurra NSW</t>
  </si>
  <si>
    <t>INV-FEES-5126-5357</t>
  </si>
  <si>
    <t>11 Vivian Street, Bellevue Hill NSW</t>
  </si>
  <si>
    <t>INV-FEES-5264-5473</t>
  </si>
  <si>
    <t>3 Berbet Street, O'Malley ACT</t>
  </si>
  <si>
    <t>INV-FEES-5127-5333</t>
  </si>
  <si>
    <t>17 Fletcher Street, Tamarama NSW</t>
  </si>
  <si>
    <t>INV-FEES-5251-5471</t>
  </si>
  <si>
    <t>8/99 Disney Street, Crib Point VIC 3919</t>
  </si>
  <si>
    <t>INV-FEES-5285-5495</t>
  </si>
  <si>
    <t>10 Kosciuszko Circuit, Clyde VIC 3978</t>
  </si>
  <si>
    <t>INV-FEES-5286-5496</t>
  </si>
  <si>
    <t>33 Warrangi Street, Turramurra NSW</t>
  </si>
  <si>
    <t>INV-FEES-5139-5346</t>
  </si>
  <si>
    <t>12 Graneby Rise, Mount Evelyn VIC</t>
  </si>
  <si>
    <t>INV-FEES-3997-5497</t>
  </si>
  <si>
    <t>INV-FEES-4853-5068</t>
  </si>
  <si>
    <t>36 Voyager Street, Wadalba NSW</t>
  </si>
  <si>
    <t>INV-FEES-5296-5506</t>
  </si>
  <si>
    <t>26 Amagula Avenue, Ngunnawal ACT</t>
  </si>
  <si>
    <t>INV-FEES-5224-5438</t>
  </si>
  <si>
    <t>9 Bushlark Court, Berwick VIC 3806</t>
  </si>
  <si>
    <t>INV-FEES-5315-5527</t>
  </si>
  <si>
    <t>7/19 Ewos Parade, Cronulla NSW</t>
  </si>
  <si>
    <t>INV-FEES-5312-5525</t>
  </si>
  <si>
    <t>6/8 Rhoden Court, Dandenong North VIC</t>
  </si>
  <si>
    <t>INV-FEES-5253-5518</t>
  </si>
  <si>
    <t>2/27 Dudley St, Essendon North VIC</t>
  </si>
  <si>
    <t>INV-FEES-5303-5515</t>
  </si>
  <si>
    <t>2 Erinka Crescent, Patterson Lakes VIC</t>
  </si>
  <si>
    <t>INV-FEES-5302-5514</t>
  </si>
  <si>
    <t>60 Nettle Drive, Hallam VIC</t>
  </si>
  <si>
    <t>INV-FEES-5300-5510</t>
  </si>
  <si>
    <t>13 Picasso Place, Emu Plains NSW</t>
  </si>
  <si>
    <t>INV-FEES-5162-5368</t>
  </si>
  <si>
    <t>10 Warrabri Place, West Pymble NSW</t>
  </si>
  <si>
    <t>INV-FEES-5001-5214</t>
  </si>
  <si>
    <t>175 Ocean View Drive, Wamberal NSW</t>
  </si>
  <si>
    <t>INV-FEES-5297-5507</t>
  </si>
  <si>
    <t>1/136 Windsor Crescent, Surrey Hills VIC</t>
  </si>
  <si>
    <t>INV-FEES-5291-5502</t>
  </si>
  <si>
    <t>2/159 Cleeland Street, Dandenong VIC</t>
  </si>
  <si>
    <t>INV-FEES-5290-5500</t>
  </si>
  <si>
    <t>8 Adriana Circuit, Botanic Ridge VIC</t>
  </si>
  <si>
    <t>INV-FEES-5288-5498</t>
  </si>
  <si>
    <t>48 Ogradys Road, Carrum Downs VIC</t>
  </si>
  <si>
    <t>INV-FEES-5216-5424</t>
  </si>
  <si>
    <t>5/45 Palm Meadows Drive, Carrara QLD</t>
  </si>
  <si>
    <t>INV-FEES-5314-5526</t>
  </si>
  <si>
    <t>832 Legend Trail, Robina QLD</t>
  </si>
  <si>
    <t>INV-FEES-5289-5499</t>
  </si>
  <si>
    <t>34 Catherine Crescent, Ballina NSW</t>
  </si>
  <si>
    <t>INV-FEES-3666-3834</t>
  </si>
  <si>
    <t>1/20 William St, Double Bay NSW</t>
  </si>
  <si>
    <t>INV-FEES-3748-5436</t>
  </si>
  <si>
    <t>17 Laird Drive, Avoca Beach NSW</t>
  </si>
  <si>
    <t>INV-FEES-5324-5532</t>
  </si>
  <si>
    <t>19 Carcoola Road, Saint Ives NSW</t>
  </si>
  <si>
    <t>INV-FEES-5008-5226</t>
  </si>
  <si>
    <t>12 Narelle Close, Lisarow NSW</t>
  </si>
  <si>
    <t>INV-FEES-4981-5205</t>
  </si>
  <si>
    <t>5 Stella Road, Umina Beach NSW</t>
  </si>
  <si>
    <t>INV-FEES-5331-5535</t>
  </si>
  <si>
    <t>15 Julia Court, Cranbourne North VIC</t>
  </si>
  <si>
    <t>INV-FEES-5341-5543</t>
  </si>
  <si>
    <t>4/4 Buchanan Road, Berwick VIC 3806</t>
  </si>
  <si>
    <t>INV-FEES-4885-5513</t>
  </si>
  <si>
    <t>49 Leonay Parade, Leonay NSW - endorsement</t>
  </si>
  <si>
    <t>INV-FEES-5350-5549</t>
  </si>
  <si>
    <t>3 Haines Street, Cranbourne East VIC 3977</t>
  </si>
  <si>
    <t>INV-FEES-5359-5558</t>
  </si>
  <si>
    <t xml:space="preserve">	34 Alderford Drive, Wantirna VIC</t>
  </si>
  <si>
    <t>INV-FEES-5298-5508</t>
  </si>
  <si>
    <t>15 Benwerrin Road, Wamberal NSW</t>
  </si>
  <si>
    <t>INV-FEES-5277-5485</t>
  </si>
  <si>
    <t>8 Oxford Drive, Thomastown VIC</t>
  </si>
  <si>
    <t>INV-FEES-5268-5475</t>
  </si>
  <si>
    <t>84 Lewis Luxton Avenue, Gordon ACT</t>
  </si>
  <si>
    <t>INV-FEES-5316-5528</t>
  </si>
  <si>
    <t>1/765 Boronia Road, Wantirna VIC 3152</t>
  </si>
  <si>
    <t>INV-FEES-5325-5533</t>
  </si>
  <si>
    <t>29 Avona Avenue, Glebe NSW</t>
  </si>
  <si>
    <t>INV-FEES-5243-5453</t>
  </si>
  <si>
    <t>73 The Broadwaters, Tascott NSW</t>
  </si>
  <si>
    <t>INV-FEES-5351-5550</t>
  </si>
  <si>
    <t>27 Robina Street, Blacktown NSW</t>
  </si>
  <si>
    <t>INV-FEES-5259-5557</t>
  </si>
  <si>
    <t>41 Kings Road, Vaucluse NSW</t>
  </si>
  <si>
    <t>INV-FEES-5311-5524</t>
  </si>
  <si>
    <t>197 Candy Road, Burra NSW</t>
  </si>
  <si>
    <t>INV-FEES-5356-5554</t>
  </si>
  <si>
    <t>86/311 Flemington Road, Franklin ACT</t>
  </si>
  <si>
    <t>INV-FEES-5369-5563</t>
  </si>
  <si>
    <t>20 Home Street, Bayswater North VIC 3153</t>
  </si>
  <si>
    <t>INV-FEES-2622-2733</t>
  </si>
  <si>
    <t>57 Natuna Avenue, Budgewoi NSW</t>
  </si>
  <si>
    <t>INV-FEES-5355-5553</t>
  </si>
  <si>
    <t>6 Bushby Street, Hackham SA</t>
  </si>
  <si>
    <t>INV-FEES-5292-5503</t>
  </si>
  <si>
    <t>27 Mentone View, Conder ACT</t>
  </si>
  <si>
    <t>INV-FEES-5318-5529</t>
  </si>
  <si>
    <t>15 Houndsforth Street, Cranbourne East VIC</t>
  </si>
  <si>
    <t>INV-FEES-5255-5465</t>
  </si>
  <si>
    <t>19 Kaye Avenue, Kanwal NSW</t>
  </si>
  <si>
    <t>INV-FEES-5323-5531</t>
  </si>
  <si>
    <t>7 Kamilaroy Road, West Pymble NSW</t>
  </si>
  <si>
    <t>INV-FEES-4194-4397</t>
  </si>
  <si>
    <t>45 Platypus Road, Berkeley Vale NSW</t>
  </si>
  <si>
    <t>INV-FEES-5191-5399</t>
  </si>
  <si>
    <t>141 Bellevue Road, Bellevue Hill NSW</t>
  </si>
  <si>
    <t>INV-FEES-3605-5551</t>
  </si>
  <si>
    <t>200 Dora Street, Dora Creek NSW</t>
  </si>
  <si>
    <t>INV-FEES-5138-5384</t>
  </si>
  <si>
    <t>124 Fletcher Street, Woollahra NSW</t>
  </si>
  <si>
    <t>INV-FEES-5347-5547</t>
  </si>
  <si>
    <t>4 Woodland Road, Terrigal NSW</t>
  </si>
  <si>
    <t>INV-FEES-5383-5575</t>
  </si>
  <si>
    <t>17 Oceanview Avenue, Dover Heights NSW</t>
  </si>
  <si>
    <t>INV-FEES-5337-5562</t>
  </si>
  <si>
    <t>112 Chandos Street, Crows Nest NSW</t>
  </si>
  <si>
    <t>INV-FEES-5409-5600</t>
  </si>
  <si>
    <t>24 Bingham Rise, Lynbrook VIC</t>
  </si>
  <si>
    <t>INV-FEES-5414-5606</t>
  </si>
  <si>
    <t>1/30 Olive Road, Eumemmerring VIC</t>
  </si>
  <si>
    <t>INV-FEES-4040-5608</t>
  </si>
  <si>
    <t>4/10 New Beach Road, Darling Point NSW - endorsement</t>
  </si>
  <si>
    <t>INV-FEES-5416-5609</t>
  </si>
  <si>
    <t>12 Els Court, Berwick VIC</t>
  </si>
  <si>
    <t>INV-FEES-5417-5611</t>
  </si>
  <si>
    <t>1/34 Blossom Drive, Doveton VIC</t>
  </si>
  <si>
    <t>INV-FEES-5107-5312</t>
  </si>
  <si>
    <t>13b Lincoln Road, Croydon VIC</t>
  </si>
  <si>
    <t>INV-FEES-5267-5487</t>
  </si>
  <si>
    <t>34 Central Coast Highway, Kariong NSW</t>
  </si>
  <si>
    <t>INV-FEES-5418-5612</t>
  </si>
  <si>
    <t>33 Charlton Street, Springvale VIC</t>
  </si>
  <si>
    <t>INV-FEES-5421-5614</t>
  </si>
  <si>
    <t>9/65 Edgar Street North, Glen Iris VIC</t>
  </si>
  <si>
    <t>INV-FEES-5178-5382</t>
  </si>
  <si>
    <t>13/23 Chave Street, Holt ACT</t>
  </si>
  <si>
    <t>INV-FEES-5037-5252</t>
  </si>
  <si>
    <t>10 Captain Cook Crescent, Long Jetty NSW</t>
  </si>
  <si>
    <t>INV-FEES-5427-5619</t>
  </si>
  <si>
    <t>11 Foxglove Court, Cranbourne North VIC</t>
  </si>
  <si>
    <t>INV-FEES-4599-5039</t>
  </si>
  <si>
    <t>57 Barcom Avenue, Darlinghurst NSW</t>
  </si>
  <si>
    <t>INV-FEES-5430-5620</t>
  </si>
  <si>
    <t>16 Knights Bridge Court, Narre Warren VIC</t>
  </si>
  <si>
    <t>INV-FEES-4950-5167</t>
  </si>
  <si>
    <t>1/15 Bradley Drive, Mill Park VIC</t>
  </si>
  <si>
    <t>INV-FEES-5425-5618</t>
  </si>
  <si>
    <t>2/19 Lats Avenue, Carrum Downs VIC</t>
  </si>
  <si>
    <t>INV-FEES-5042-5255</t>
  </si>
  <si>
    <t>4/40 Blair Street, North Bondi NSW</t>
  </si>
  <si>
    <t>INV-FEES-5384-5573</t>
  </si>
  <si>
    <t>16/33 Kimberley Street, Vaucluse NSW</t>
  </si>
  <si>
    <t>INV-FEES-5464-5624</t>
  </si>
  <si>
    <t>32 Dutton Close, Lynbrook VIC</t>
  </si>
  <si>
    <t>INV-FEES-5117-5323</t>
  </si>
  <si>
    <t>25 River Street, Broadwater NSW</t>
  </si>
  <si>
    <t>INV-FEES-5117-5324</t>
  </si>
  <si>
    <t>25 River Street, Broadwater NSW - endorsement</t>
  </si>
  <si>
    <t>INV-FEES-5466-5627</t>
  </si>
  <si>
    <t>21 Ethereal Way, Sandhurst VIC</t>
  </si>
  <si>
    <t>INV-FEES-5307-5521</t>
  </si>
  <si>
    <t>14 Sarnia Avenue, Clearview SA</t>
  </si>
  <si>
    <t>INV-FEES-5124-5331</t>
  </si>
  <si>
    <t>21 Tipuana Drive, Elanora QLD</t>
  </si>
  <si>
    <t>INV-FEES-5469-5630</t>
  </si>
  <si>
    <t>87 Havana Parade, Pakenham VIC</t>
  </si>
  <si>
    <t>INV-FEES-5468-5629</t>
  </si>
  <si>
    <t>15 Hannalore Way, Patterson Lakes VIC</t>
  </si>
  <si>
    <t>INV-FEES-4812-5053</t>
  </si>
  <si>
    <t>14/22 Wylde Street, Potts Point NSW</t>
  </si>
  <si>
    <t>INV-FEES-4332-4552</t>
  </si>
  <si>
    <t>3/39 Eulinga Road, Clarinda VIC</t>
  </si>
  <si>
    <t>INV-FEES-5471-5632</t>
  </si>
  <si>
    <t>21B Orchard Street, Epping NSW</t>
  </si>
  <si>
    <t>INV-FEES-5472-5633</t>
  </si>
  <si>
    <t>181 Disney Street, Crib Point VIC</t>
  </si>
  <si>
    <t>INV-FEES-5476-5634</t>
  </si>
  <si>
    <t>29 Elmsford Crescent, Cranbourne West VIC</t>
  </si>
  <si>
    <t>INV-FEES-5408-5598</t>
  </si>
  <si>
    <t>2/19 Foch Street, Box Hill South VIC</t>
  </si>
  <si>
    <t>INV-FEES-5478-5636</t>
  </si>
  <si>
    <t>5 Argyle Street, Watanobbi NSW</t>
  </si>
  <si>
    <t>INV-FEES-5479-5637</t>
  </si>
  <si>
    <t>106 Berry Avenue, Edithvale VIC</t>
  </si>
  <si>
    <t>INV-FEES-5480-5638</t>
  </si>
  <si>
    <t>7/28 Imperial Avenue, Bondi Beach NSW</t>
  </si>
  <si>
    <t>INV-FEES-5424-5617</t>
  </si>
  <si>
    <t>19 De Chair Street, Deakin ACT</t>
  </si>
  <si>
    <t>INV-FEES-3960-5610</t>
  </si>
  <si>
    <t>19 Sylvania Road, Sylvania NSW-endorsement</t>
  </si>
  <si>
    <t>INV-FEES-5489-5646</t>
  </si>
  <si>
    <t>6 Fermoy Lane, Narre Warren VIC</t>
  </si>
  <si>
    <t>INV-FEES-3874-4047</t>
  </si>
  <si>
    <t>18 Bensley Close, Lake Haven NSW</t>
  </si>
  <si>
    <t>INV-FEES-5484-5643</t>
  </si>
  <si>
    <t>74 Blue Horizons Way, Pakenham VIC</t>
  </si>
  <si>
    <t>INV-FEES-5470-5631</t>
  </si>
  <si>
    <t>9/49-51 Spencer Street, , Rose Bay NSW 2029</t>
  </si>
  <si>
    <t>INV-FEES-5498-5657</t>
  </si>
  <si>
    <t>67 Aquatic Drive, Cranbourne West VIC 3977</t>
  </si>
  <si>
    <t>INV-FEES-5501-5659</t>
  </si>
  <si>
    <t>18 Lima Avenue, Tyabb VIC 3913</t>
  </si>
  <si>
    <t>INV-FEES-5510-5667</t>
  </si>
  <si>
    <t>158a Parraweena Road, Miranda NSW</t>
  </si>
  <si>
    <t>INV-FEES-5517-5669</t>
  </si>
  <si>
    <t>9/74 Callander Road, Noble Park VIC</t>
  </si>
  <si>
    <t>INV-FEES-5346-5546</t>
  </si>
  <si>
    <t>17 Dagmar Berne Street, MacGregor ACT</t>
  </si>
  <si>
    <t>INV-FEES-4086-5683</t>
  </si>
  <si>
    <t>INV-FEES-3929-5684</t>
  </si>
  <si>
    <t>INV-FEES-5530-5685</t>
  </si>
  <si>
    <t>3 Sikes Road, Clyde North VIC</t>
  </si>
  <si>
    <t>INV-FEES-5533-5688</t>
  </si>
  <si>
    <t>93 Wyndham Street, Alexandria NSW</t>
  </si>
  <si>
    <t>INV-FEES-5269-5477</t>
  </si>
  <si>
    <t>371 Childs Road, Mill Park VIC</t>
  </si>
  <si>
    <t>INV-FEES-5500-5658</t>
  </si>
  <si>
    <t>3/19 Nockolds Crescent, Noble Park VIC</t>
  </si>
  <si>
    <t>INV-FEES-5244-5454</t>
  </si>
  <si>
    <t>18/2 Terilbah Place, The Entrance North NSW</t>
  </si>
  <si>
    <t>INV-FEES-5310-5599</t>
  </si>
  <si>
    <t>207 Centre Dandenong Road, Cheltenham VIC</t>
  </si>
  <si>
    <t>INV-FEES-5538-5692</t>
  </si>
  <si>
    <t>2 Glasshouse Court, Berwick VIC</t>
  </si>
  <si>
    <t>INV-FEES-5542-5696</t>
  </si>
  <si>
    <t>164 River Road, Emu Plains NSW</t>
  </si>
  <si>
    <t>INV-FEES-5547-5698</t>
  </si>
  <si>
    <t>21-23 Calway Street, Drouin VIC</t>
  </si>
  <si>
    <t>INV-FEES-5527-5680</t>
  </si>
  <si>
    <t>11 Pogson Street, Moncrieff ACT 2914</t>
  </si>
  <si>
    <t>INV-FEES-5280-5490</t>
  </si>
  <si>
    <t>97 Robinswood Parade, Narre Warren South VIC</t>
  </si>
  <si>
    <t>INV-FEES-5557-5709</t>
  </si>
  <si>
    <t>33A Bell Bird Drive, Bayswater North VIC</t>
  </si>
  <si>
    <t>INV-FEES-5387-5576</t>
  </si>
  <si>
    <t>409/1a Clement Place, Rushcutters Bay NSW</t>
  </si>
  <si>
    <t>INV-FEES-5477-5635</t>
  </si>
  <si>
    <t>29 Dorset Road, Dandenong North VIC</t>
  </si>
  <si>
    <t>INV-FEES-5539-5693</t>
  </si>
  <si>
    <t>34 Fifth Avenue, Dandenong VIC</t>
  </si>
  <si>
    <t>INV-FEES-5555-5707</t>
  </si>
  <si>
    <t>112 Ahern Road, Pakenham VIC</t>
  </si>
  <si>
    <t>INV-FEES-4784-5084</t>
  </si>
  <si>
    <t>20 Hanley Street, Avondale Heights VIC</t>
  </si>
  <si>
    <t>INV-FEES-2571-5710</t>
  </si>
  <si>
    <t>90 Hoysted Avenue, Cranbourne North VIC - endorsement</t>
  </si>
  <si>
    <t>INV-FEES-5551-5703</t>
  </si>
  <si>
    <t>7 Wighton Terrace, Casey ACT</t>
  </si>
  <si>
    <t>INV-FEES-5573-5719</t>
  </si>
  <si>
    <t>1/150 Cadles Road, Carrum Downs VIC</t>
  </si>
  <si>
    <t>INV-FEES-4982-5234</t>
  </si>
  <si>
    <t>4 Taroona Avenue, Berkeley Vale NSW</t>
  </si>
  <si>
    <t>INV-FEES-5578-5723</t>
  </si>
  <si>
    <t>27 Gordon Road, Bowral NSW</t>
  </si>
  <si>
    <t>INV-FEES-5354-5552</t>
  </si>
  <si>
    <t>22B Moss Court, Aldinga Beach SA</t>
  </si>
  <si>
    <t>INV-FEES-5380-5570</t>
  </si>
  <si>
    <t>148 Newell Avenue, Middleton SA</t>
  </si>
  <si>
    <t>INV-FEES-5585-5730</t>
  </si>
  <si>
    <t>33 Darook Park Road, Cronulla NSW</t>
  </si>
  <si>
    <t>INV-FEES-5567-5714</t>
  </si>
  <si>
    <t>5/37 Barr Smith Avenue, Bonython ACT</t>
  </si>
  <si>
    <t>INV-FEES-5529-5682</t>
  </si>
  <si>
    <t>2/41 Leahy Close, Narrabundah ACT</t>
  </si>
  <si>
    <t>INV-FEES-923-996</t>
  </si>
  <si>
    <t>372 Livingstone Road, Marrickville NSW</t>
  </si>
  <si>
    <t>INV-FEES-5579-5726</t>
  </si>
  <si>
    <t>470 Main Rd, Noraville NSW</t>
  </si>
  <si>
    <t>INV-FEES-5328-5534</t>
  </si>
  <si>
    <t>23 Greenhaven Drive, Umina Beach NSW</t>
  </si>
  <si>
    <t>INV-FEES-5552-5704</t>
  </si>
  <si>
    <t>12/610-618 New Canterbury Road, Hurlstone Park NSW 2193</t>
  </si>
  <si>
    <t>INV-FEES-5399-5587</t>
  </si>
  <si>
    <t>5/61 Dening Street, The Entrance NSW</t>
  </si>
  <si>
    <t>INV-FEES-5378-5568</t>
  </si>
  <si>
    <t>2 Swan St, Kanwal NSW</t>
  </si>
  <si>
    <t>INV-FEES-5577-5722</t>
  </si>
  <si>
    <t>304/38 Gozzard Street, Gungahlin ACT</t>
  </si>
  <si>
    <t>INV-FEES-4681-4884</t>
  </si>
  <si>
    <t>4 Greenslope Drive, Green Point NSW</t>
  </si>
  <si>
    <t>INV-FEES-5602-5744</t>
  </si>
  <si>
    <t>6/696 Old South Head Road, Rose Bay NSW 2029</t>
  </si>
  <si>
    <t>INV-FEES-5502-5660</t>
  </si>
  <si>
    <t>16 Lamina Avenue, Mill Park VIC</t>
  </si>
  <si>
    <t>INV-FEES-5605-5747</t>
  </si>
  <si>
    <t>6 Fraser Street, Aldinga Beach SA</t>
  </si>
  <si>
    <t>INV-FEES-4299-5751</t>
  </si>
  <si>
    <t>8 Caxton Close, Clyde VIC 3978 - endorsement</t>
  </si>
  <si>
    <t>INV-FEES-5507-5665</t>
  </si>
  <si>
    <t>7 Stanley Street, Wyongah NSW</t>
  </si>
  <si>
    <t>INV-FEES-5540-5695</t>
  </si>
  <si>
    <t>95 Delia Avenue, Halekulani NSW</t>
  </si>
  <si>
    <t>INV-FEES-5612-5758</t>
  </si>
  <si>
    <t>8 Kariola Street, Lane Cove North NSW</t>
  </si>
  <si>
    <t>INV-FEES-4306-5752</t>
  </si>
  <si>
    <t>27 Lothbury Drive, Clyde North VIC - endorsement</t>
  </si>
  <si>
    <t>INV-FEES-2125-5778</t>
  </si>
  <si>
    <t>2/17 McNabb Street, Berwick VIC - endorsement</t>
  </si>
  <si>
    <t>INV-FEES-5590-5773</t>
  </si>
  <si>
    <t>11 Bainton Place, Doonside NSW</t>
  </si>
  <si>
    <t>INV-FEES-5604-5746</t>
  </si>
  <si>
    <t>19b Sapphire Street, Niddrie VIC</t>
  </si>
  <si>
    <t>INV-FEES-5601-5743</t>
  </si>
  <si>
    <t>104 Marisa Crescent, Berwick VIC</t>
  </si>
  <si>
    <t>INV-FEES-5508-5666</t>
  </si>
  <si>
    <t>18 Brennan Avenue, Beaconsfield Upper VIC</t>
  </si>
  <si>
    <t>INV-FEES-4978-5194</t>
  </si>
  <si>
    <t>36 Sittella Drive, Berwick VIC</t>
  </si>
  <si>
    <t>INV-FEES-5637-5786</t>
  </si>
  <si>
    <t>7 Lazarus Place, Wanniassa ACT</t>
  </si>
  <si>
    <t>INV-FEES-5639-5787</t>
  </si>
  <si>
    <t>32 Natanya Drive, Pakenham VIC</t>
  </si>
  <si>
    <t>INV-FEES-5643-5792</t>
  </si>
  <si>
    <t>17 Grand Central Boulevard, Pakenham VIC</t>
  </si>
  <si>
    <t>INV-FEES-5610-5755</t>
  </si>
  <si>
    <t>5/18 Solly Place, Belconnen ACT</t>
  </si>
  <si>
    <t>INV-FEES-5628-5776</t>
  </si>
  <si>
    <t>8 Warneet Road, Blind Bright VIC 3980</t>
  </si>
  <si>
    <t>INV-FEES-5536-5690</t>
  </si>
  <si>
    <t>71 Malvina Parade, Lake Haven NSW</t>
  </si>
  <si>
    <t>INV-FEES-5646-5797</t>
  </si>
  <si>
    <t>209/285-305 Centre Road, Bentleigh VIC 3204</t>
  </si>
  <si>
    <t>INV-FEES-5266-5804</t>
  </si>
  <si>
    <t>27 Waterhouse Way, Botanic Ridge VIC</t>
  </si>
  <si>
    <t>INV-FEES-4672-4875</t>
  </si>
  <si>
    <t>133 O'Sullivan Road, Bellevue Hill NSW</t>
  </si>
  <si>
    <t>INV-FEES-5467-5628</t>
  </si>
  <si>
    <t>30 Denham Street, Bondi NSW</t>
  </si>
  <si>
    <t>INV-FEES-4956-5172</t>
  </si>
  <si>
    <t>132 Hillside Road, Avoca Beach NSW</t>
  </si>
  <si>
    <t>INV-FEES-5625-5774</t>
  </si>
  <si>
    <t>21 South Pacific Drive, Macmasters Beach NSW</t>
  </si>
  <si>
    <t>INV-FEES-5673-5825</t>
  </si>
  <si>
    <t>42 Scotsburn Way, Endeavour Hills VIC</t>
  </si>
  <si>
    <t>INV-FEES-5661-5812</t>
  </si>
  <si>
    <t>4 Dryandra Crescent, Keysborough VIC</t>
  </si>
  <si>
    <t>INV-FEES-5679-5832</t>
  </si>
  <si>
    <t>4/277 Canterbury Road, Bayswater North VIC 3153</t>
  </si>
  <si>
    <t>INV-FEES-5683-5835</t>
  </si>
  <si>
    <t>44 Balinga Drive, Skye VIC</t>
  </si>
  <si>
    <t>INV-FEES-5660-5811</t>
  </si>
  <si>
    <t>174 Dalgetty Road, Beaumaris VIC</t>
  </si>
  <si>
    <t>INV-FEES-5686-5840</t>
  </si>
  <si>
    <t>480A Pennant Hills Road, Pennant Hills NSW</t>
  </si>
  <si>
    <t>INV-FEES-5344-5545</t>
  </si>
  <si>
    <t>65/8 Baudinette Circuit, Bruce ACT</t>
  </si>
  <si>
    <t>INV-FEES-5693-5845</t>
  </si>
  <si>
    <t>18/2 Ridgeline Way, Highland Park QLD</t>
  </si>
  <si>
    <t>INV-FEES-5423-5616</t>
  </si>
  <si>
    <t>1 Michael Parade, Karabar NSW</t>
  </si>
  <si>
    <t>INV-FEES-5582-5727</t>
  </si>
  <si>
    <t>8 Bardo Road, Kincumber NSW</t>
  </si>
  <si>
    <t>INV-FEES-5528-5681</t>
  </si>
  <si>
    <t>75 Edrington Park Drive, Berwick VIC 3806</t>
  </si>
  <si>
    <t>INV-FEES-5541-5694</t>
  </si>
  <si>
    <t>33 Maramba Drive, Narre Warren VIC</t>
  </si>
  <si>
    <t>INV-FEES-5516-5671</t>
  </si>
  <si>
    <t>27 Yorkminster Avenue, Wantirna VIC</t>
  </si>
  <si>
    <t>INV-FEES-5698-5850</t>
  </si>
  <si>
    <t>8 Merlin Drive, Cranbourne North VIC</t>
  </si>
  <si>
    <t>INV-FEES-5697-5849</t>
  </si>
  <si>
    <t>11 Toulouse Terrace, Narre Warren South VIC</t>
  </si>
  <si>
    <t>INV-FEES-5703-5856</t>
  </si>
  <si>
    <t>20 Waugh Close, Blue Haven NSW</t>
  </si>
  <si>
    <t>INV-FEES-5704-5858</t>
  </si>
  <si>
    <t>83 Highview Avenue, San Remo NSW</t>
  </si>
  <si>
    <t>INV-FEES-5309-5602</t>
  </si>
  <si>
    <t>209 Centre Dandenong Road, Cheltenham VIC</t>
  </si>
  <si>
    <t>INV-FEES-5739-5891</t>
  </si>
  <si>
    <t>35 Brackenbury Street, Warrandyte VIC</t>
  </si>
  <si>
    <t>INV-FEES-5708-5864</t>
  </si>
  <si>
    <t>3/55 Boronia Road, Boronia VIC 3155</t>
  </si>
  <si>
    <t>INV-FEES-5709-5865</t>
  </si>
  <si>
    <t>401/23 Kendall Inlet, Cabarita NSW</t>
  </si>
  <si>
    <t>INV-FEES-5710-5866</t>
  </si>
  <si>
    <t>2 Anastasi Place, Hastings VIC 3915</t>
  </si>
  <si>
    <t>INV-FEES-5711-5867</t>
  </si>
  <si>
    <t>2 Matthew Flinders Avenue, Endeavour Hills VIC</t>
  </si>
  <si>
    <t>INV-FEES-5712-5868</t>
  </si>
  <si>
    <t>81 Gleneagles Drive, Endeavour Hills VIC</t>
  </si>
  <si>
    <t>INV-FEES-5718-5872</t>
  </si>
  <si>
    <t>8 Tuckett Place, Calwell ACT</t>
  </si>
  <si>
    <t>INV-FEES-5717-5873</t>
  </si>
  <si>
    <t>5 Crowe Avenue, Cranbourne West VIC</t>
  </si>
  <si>
    <t>INV-FEES-5598-5740</t>
  </si>
  <si>
    <t>11 Mernda Avenue, Bonbeach VIC</t>
  </si>
  <si>
    <t>INV-FEES-5719-5874</t>
  </si>
  <si>
    <t>85 Hardy Avenue, Cannons Creek VIC</t>
  </si>
  <si>
    <t>INV-FEES-5713-5869</t>
  </si>
  <si>
    <t>6 Kingfisher Court , Hastings VIC 3915</t>
  </si>
  <si>
    <t>INV-FEES-5722-5877</t>
  </si>
  <si>
    <t>14 Jardine Court, Sandhurst VIC</t>
  </si>
  <si>
    <t>INV-FEES-5619-5765</t>
  </si>
  <si>
    <t>15/269 Riley Street, Surry Hills NSW</t>
  </si>
  <si>
    <t>INV-FEES-5728-5882</t>
  </si>
  <si>
    <t>1/66-68 Ewos Parade, , Cronulla NSW 2230</t>
  </si>
  <si>
    <t>INV-FEES-5734-5885</t>
  </si>
  <si>
    <t>82 Castle Howard Road, Beecroft NSW</t>
  </si>
  <si>
    <t>INV-FEES-5735-5887</t>
  </si>
  <si>
    <t>26/19a Tusculum Street, Potts Point NSW</t>
  </si>
  <si>
    <t>INV-FEES-5740-5892</t>
  </si>
  <si>
    <t>27/1 Hoffman Street, Moncrieff ACT 2914</t>
  </si>
  <si>
    <t>INV-FEES-5379-5569</t>
  </si>
  <si>
    <t>1 King Street, Goolwa Beach SA</t>
  </si>
  <si>
    <t>INV-FEES-5743-5895</t>
  </si>
  <si>
    <t>5 Cypress Court, Cranbourne North VIC</t>
  </si>
  <si>
    <t>INV-FEES-5615-5761</t>
  </si>
  <si>
    <t>13 Priestley Place, Florey ACT</t>
  </si>
  <si>
    <t>INV-FEES-5761-5910</t>
  </si>
  <si>
    <t>1 Karingal Place, Blue Haven NSW</t>
  </si>
  <si>
    <t>INV-FEES-5762-5912</t>
  </si>
  <si>
    <t>2/14 Rotherham Street, Bateau Bay NSW</t>
  </si>
  <si>
    <t>INV-FEES-5774-5920</t>
  </si>
  <si>
    <t>21 Espie Court, Botanic Ridge VIC</t>
  </si>
  <si>
    <t>INV-FEES-5325-5861</t>
  </si>
  <si>
    <t>29 Avona Avenue, Glebe NSW-endorsement</t>
  </si>
  <si>
    <t>INV-FEES-5142-5349</t>
  </si>
  <si>
    <t>17 Shakespeare Drive, Delahey VIC</t>
  </si>
  <si>
    <t>INV-FEES-5658-5807</t>
  </si>
  <si>
    <t>10/5 View Street, Marrickville NSW</t>
  </si>
  <si>
    <t>INV-FEES-5729-5883</t>
  </si>
  <si>
    <t>17 Somerset Drive, Dandenong North VIC</t>
  </si>
  <si>
    <t>INV-FEES-5293-5504</t>
  </si>
  <si>
    <t>8 Amanda Drive, Carrum Downs VIC</t>
  </si>
  <si>
    <t>INV-FEES-5781-5928</t>
  </si>
  <si>
    <t>19 Lemmons Road, Robertson NSW</t>
  </si>
  <si>
    <t>INV-FEES-5375-5565</t>
  </si>
  <si>
    <t>79 Capesthorne Drive, Derrimut VIC</t>
  </si>
  <si>
    <t>INV-FEES-5783-5934</t>
  </si>
  <si>
    <t>29 Dale Street, Burrawang NSW</t>
  </si>
  <si>
    <t>INV-FEES-5784-5935</t>
  </si>
  <si>
    <t>1213 Mulgoa Road, Mulgoa NSW</t>
  </si>
  <si>
    <t>INV-FEES-5765-5937</t>
  </si>
  <si>
    <t>2 Roselea Way, Beecroft NSW</t>
  </si>
  <si>
    <t>INV-FEES-5785-5938</t>
  </si>
  <si>
    <t>20 Yanilla Avenue, Wahroonga NSW</t>
  </si>
  <si>
    <t>INV-FEES-3964-5224</t>
  </si>
  <si>
    <t>3/74 Mahoneys Road, Forest Hill VIC</t>
  </si>
  <si>
    <t>INV-FEES-5649-5799</t>
  </si>
  <si>
    <t>80 Ryans Road, Umina Beach NSW</t>
  </si>
  <si>
    <t>INV-FEES-5726-5888</t>
  </si>
  <si>
    <t>6/65 Johnston Street, Annandale NSW</t>
  </si>
  <si>
    <t>INV-FEES-5677-5829</t>
  </si>
  <si>
    <t>161 Hall Street, Bondi Beach NSW</t>
  </si>
  <si>
    <t>INV-FEES-5801-5951</t>
  </si>
  <si>
    <t>3 Alma St, Parramatta NSW</t>
  </si>
  <si>
    <t>INV-FEES-5800-5952</t>
  </si>
  <si>
    <t>11/3 Calder Road, Rydalmere NSW</t>
  </si>
  <si>
    <t>INV-FEES-5797-5953</t>
  </si>
  <si>
    <t>3/61-63 High Street, Parramatta NSW 2150</t>
  </si>
  <si>
    <t>INV-FEES-5803-5956</t>
  </si>
  <si>
    <t>4 Superior Waters, Pakenham VIC</t>
  </si>
  <si>
    <t>INV-FEES-5806-5959</t>
  </si>
  <si>
    <t>49 Barnsley Drive, Endeavour Hills VIC</t>
  </si>
  <si>
    <t>INV-FEES-5332-5538</t>
  </si>
  <si>
    <t>45 Waters Road, Naremburn NSW</t>
  </si>
  <si>
    <t>INV-FEES-5808-5961</t>
  </si>
  <si>
    <t>9/302 Golf Links Road, Narre Warren VIC</t>
  </si>
  <si>
    <t>INV-FEES-5820-5974</t>
  </si>
  <si>
    <t>193 Paddington Street, Paddington NSW</t>
  </si>
  <si>
    <t>INV-FEES-5655-5977</t>
  </si>
  <si>
    <t>4 Stonemason Road, Clyde North VIC 3977</t>
  </si>
  <si>
    <t>INV-FEES-5635-5978</t>
  </si>
  <si>
    <t>2 Stonemason Road, Clyde North VIC 3931</t>
  </si>
  <si>
    <t>INV-FEES-5636-5785</t>
  </si>
  <si>
    <t>36 Stefan Drive, Berwick VIC</t>
  </si>
  <si>
    <t>INV-FEES-4941-5157</t>
  </si>
  <si>
    <t>47 Darri Rd, Wyongah NSW</t>
  </si>
  <si>
    <t>INV-FEES-5652-5802</t>
  </si>
  <si>
    <t>13/29 St Helena Pl, Adelaide SA</t>
  </si>
  <si>
    <t>INV-FEES-5831-5985</t>
  </si>
  <si>
    <t>16 Messmate Court, Mount Martha VIC</t>
  </si>
  <si>
    <t>INV-FEES-5670-5822</t>
  </si>
  <si>
    <t>11/67 Warrangarree Drive, Woronora Heights NSW</t>
  </si>
  <si>
    <t>INV-FEES-5647-5940</t>
  </si>
  <si>
    <t>32 Rosewood Drive, Umina Beach NSW</t>
  </si>
  <si>
    <t>INV-FEES-5799-5950</t>
  </si>
  <si>
    <t>222 George Street, Parramatta NSW, Australia</t>
  </si>
  <si>
    <t>INV-FEES-5816-5971</t>
  </si>
  <si>
    <t>3/494 Ocean Beach Road, Umina Beach NSW</t>
  </si>
  <si>
    <t>INV-FEES-5386-5580</t>
  </si>
  <si>
    <t>138 The Boulevarde, Caringbah NSW</t>
  </si>
  <si>
    <t>INV-FEES-5624-5772</t>
  </si>
  <si>
    <t>110 Cape Three Points Road, Avoca Beach NSW</t>
  </si>
  <si>
    <t>INV-FEES-5051-5999</t>
  </si>
  <si>
    <t>A706/21-39 Waitara Avenue, Waitara NSW</t>
  </si>
  <si>
    <t>INV-FEES-5844-6000</t>
  </si>
  <si>
    <t>5 Craddock Street, Wentworthville NSW</t>
  </si>
  <si>
    <t>INV-FEES-5845-6001</t>
  </si>
  <si>
    <t>12/40-44 Brickfield Street, North Parramatta NSW</t>
  </si>
  <si>
    <t>INV-FEES-5846-6002</t>
  </si>
  <si>
    <t>17 Gaza Road, West Ryde NSW</t>
  </si>
  <si>
    <t>INV-FEES-5847-6003</t>
  </si>
  <si>
    <t>22 Rita Street, Merrylands NSW</t>
  </si>
  <si>
    <t>INV-FEES-5848-6004</t>
  </si>
  <si>
    <t>85/109-113 George Street, Parramatta NSW</t>
  </si>
  <si>
    <t>INV-FEES-5853-6007</t>
  </si>
  <si>
    <t>15 Dalley Avenue, Vaucluse NSW</t>
  </si>
  <si>
    <t>INV-FEES-4354-4836</t>
  </si>
  <si>
    <t>44 The Ridge, Narara NSW</t>
  </si>
  <si>
    <t>INV-FEES-5855-6008</t>
  </si>
  <si>
    <t>1/8 Cathie Court, Narre Warren VIC</t>
  </si>
  <si>
    <t>INV-FEES-5754-5905</t>
  </si>
  <si>
    <t>49 Yammerbook Way, Cranbourne East VIC</t>
  </si>
  <si>
    <t>INV-FEES-5858-6011</t>
  </si>
  <si>
    <t>4 Blue Water Drive, Mount Martha VIC 3934</t>
  </si>
  <si>
    <t>INV-FEES-1831-6014</t>
  </si>
  <si>
    <t>12 McCullock Place, Kambah ACT</t>
  </si>
  <si>
    <t>INV-FEES-5732-6019</t>
  </si>
  <si>
    <t>553 Pacific Highway, Mount Colah NSW</t>
  </si>
  <si>
    <t>INV-FEES-5593-6021</t>
  </si>
  <si>
    <t>6 Rigby Court, Narre Warren South VIC</t>
  </si>
  <si>
    <t>INV-FEES-5867-6022</t>
  </si>
  <si>
    <t>17 Commonwealth Terrace, Sandhurst VIC</t>
  </si>
  <si>
    <t>INV-FEES-5877-6032</t>
  </si>
  <si>
    <t>28/11 Hawk Avenue, Pakenham VIC</t>
  </si>
  <si>
    <t>INV-FEES-5407-5597</t>
  </si>
  <si>
    <t>24 Captain Arthur Phillip Drive, Terrigal NSW</t>
  </si>
  <si>
    <t>INV-FEES-5383-5863</t>
  </si>
  <si>
    <t>17 Oceanview Avenue, Dover Heights NSW - endorsement</t>
  </si>
  <si>
    <t>INV-FEES-5053-5998</t>
  </si>
  <si>
    <t>3 Attow Street, Winston Hills NSW</t>
  </si>
  <si>
    <t>INV-FEES-5875-6036</t>
  </si>
  <si>
    <t>12 Waterloo Street, Rozelle NSW</t>
  </si>
  <si>
    <t>INV-FEES-5234-5444</t>
  </si>
  <si>
    <t>51 Lancaster Parade, Bateau Bay NSW</t>
  </si>
  <si>
    <t>INV-FEES-5889-6041</t>
  </si>
  <si>
    <t>1/57 Surrey Road, Blackburn North VIC</t>
  </si>
  <si>
    <t>INV-FEES-974-3195</t>
  </si>
  <si>
    <t>6/48 Spencer Street, Rose Bay NSW - endorsement</t>
  </si>
  <si>
    <t>INV-FEES-5890-6043</t>
  </si>
  <si>
    <t>INV-FEES-5891-6045</t>
  </si>
  <si>
    <t>11 Craft Street, Officer VIC</t>
  </si>
  <si>
    <t>INV-FEES-4840-6051</t>
  </si>
  <si>
    <t>4 Cato Place, Illawong NSW</t>
  </si>
  <si>
    <t>INV-FEES-5893-6048</t>
  </si>
  <si>
    <t>1/32 Genista Street, Frankston South VIC</t>
  </si>
  <si>
    <t>INV-FEES-4818-5061</t>
  </si>
  <si>
    <t>584 Bourke Street, Surry Hills NSW</t>
  </si>
  <si>
    <t>INV-FEES-4882-5097</t>
  </si>
  <si>
    <t>42 Rowland Street, MacGregor ACT</t>
  </si>
  <si>
    <t>INV-FEES-4824-5034</t>
  </si>
  <si>
    <t>244 Flemington Road, Harrison ACT</t>
  </si>
  <si>
    <t>INV-FEES-5672-5824</t>
  </si>
  <si>
    <t>153, Bay Street, Botany NSW</t>
  </si>
  <si>
    <t>INV-FEES-5545-5699</t>
  </si>
  <si>
    <t>9/39 Birriga Road, Bellevue Hill NSW</t>
  </si>
  <si>
    <t>INV-FEES-5857-6012</t>
  </si>
  <si>
    <t>225/100 Gungahlin Place, Gungahlin ACT</t>
  </si>
  <si>
    <t>INV-FEES-5859-6013</t>
  </si>
  <si>
    <t>45 Yumba Avenue, Ngunnawal ACT</t>
  </si>
  <si>
    <t>INV-FEES-5817-5973</t>
  </si>
  <si>
    <t>71 Kavangal Cct, Ngunnawal ACT</t>
  </si>
  <si>
    <t>INV-FEES-5775-5921</t>
  </si>
  <si>
    <t>50 Evesham Street, Cranbourne North VIC</t>
  </si>
  <si>
    <t>INV-FEES-5865-6061</t>
  </si>
  <si>
    <t>21 Oxen Way, CADDENS NSW 2747</t>
  </si>
  <si>
    <t>INV-FEES-5546-5697</t>
  </si>
  <si>
    <t>7/32 Riverwalk Avenue, Robina QLD</t>
  </si>
  <si>
    <t>INV-FEES-5780-5929</t>
  </si>
  <si>
    <t>300 Hall Road, Skye VIC</t>
  </si>
  <si>
    <t>INV-FEES-5902-6063</t>
  </si>
  <si>
    <t>13 Gordon Place, Sellicks Beach SA</t>
  </si>
  <si>
    <t>INV-FEES-5908-6066</t>
  </si>
  <si>
    <t>2/5 Aston Gardens, Bellevue Hill NSW</t>
  </si>
  <si>
    <t>INV-FEES-5910-6070</t>
  </si>
  <si>
    <t>39 Lamrock Avenue, Bondi Beach NSW</t>
  </si>
  <si>
    <t>INV-FEES-5912-6072</t>
  </si>
  <si>
    <t>156 Power Road, Doveton VIC</t>
  </si>
  <si>
    <t>INV-FEES-5915-6073</t>
  </si>
  <si>
    <t>18/170 Beach Road, Sandringham VIC</t>
  </si>
  <si>
    <t>INV-FEES-5832-5986</t>
  </si>
  <si>
    <t>10/385 Liverpool Street, Darlinghurst NSW</t>
  </si>
  <si>
    <t>INV-FEES-5916-6075</t>
  </si>
  <si>
    <t>5 Castlecrag Close, Endeavour Hills VIC</t>
  </si>
  <si>
    <t>INV-FEES-5377-5567</t>
  </si>
  <si>
    <t>14 Hinkler Street, Brighton Le Sands NSW 2216</t>
  </si>
  <si>
    <t>INV-FEES-5919-6078</t>
  </si>
  <si>
    <t>6/49 Oberon Drive, Carrum Downs VIC</t>
  </si>
  <si>
    <t>INV-FEES-5921-6081</t>
  </si>
  <si>
    <t>1607/29 Hunter Street, Parramatta NSW 2150</t>
  </si>
  <si>
    <t>INV-FEES-5922-6082</t>
  </si>
  <si>
    <t>22/31-39 Gladstone Street, North Parramatta NSW 2150</t>
  </si>
  <si>
    <t>INV-FEES-5925-6084</t>
  </si>
  <si>
    <t>9 Uralba Place, Oatlands NSW</t>
  </si>
  <si>
    <t>INV-FEES-5927-6085</t>
  </si>
  <si>
    <t>1/22-24 Thomas Street, Parramatta NSW 2150</t>
  </si>
  <si>
    <t>INV-FEES-5741-5893</t>
  </si>
  <si>
    <t>5 Tradewinds Avenue, Terrigal NSW 2260</t>
  </si>
  <si>
    <t>INV-FEES-5928-6086</t>
  </si>
  <si>
    <t>58 Tangemere Way, Cranbourne East VIC</t>
  </si>
  <si>
    <t>INV-FEES-5854-6010</t>
  </si>
  <si>
    <t>27/1 Hoffman Street, Moncrieff ACT</t>
  </si>
  <si>
    <t>INV-FEES-5884-6049</t>
  </si>
  <si>
    <t>12 Russell Avenue, Wahroonga NSW</t>
  </si>
  <si>
    <t>INV-FEES-5935-6093</t>
  </si>
  <si>
    <t>11/137 Ahern Road, Pakenham VIC</t>
  </si>
  <si>
    <t>INV-FEES-5936-6097</t>
  </si>
  <si>
    <t>12 Kendall Street, Essendon VIC</t>
  </si>
  <si>
    <t>INV-FEES-5943-6102</t>
  </si>
  <si>
    <t>61 Tram Road, Doncaster VIC</t>
  </si>
  <si>
    <t>INV-FEES-5945-6105</t>
  </si>
  <si>
    <t>10/31 Brunnings Road, Carrum Downs VIC</t>
  </si>
  <si>
    <t>INV-FEES-5946-6106</t>
  </si>
  <si>
    <t>INV-FEES-5575-6020</t>
  </si>
  <si>
    <t>10 Rich Street, Higgins ACT</t>
  </si>
  <si>
    <t>INV-FEES-5714-5871</t>
  </si>
  <si>
    <t>715/45 Macquarie Street, Parramatta NSW</t>
  </si>
  <si>
    <t>INV-FEES-5849-6096</t>
  </si>
  <si>
    <t>5 Civic Place, Berwick VIC</t>
  </si>
  <si>
    <t>INV-FEES-5934-6094</t>
  </si>
  <si>
    <t>INV-FEES-5955-6115</t>
  </si>
  <si>
    <t>2 Wang Court, Cranbourne VIC</t>
  </si>
  <si>
    <t>INV-FEES-5938-6103</t>
  </si>
  <si>
    <t>1 Marisa Place, Pakenham VIC,</t>
  </si>
  <si>
    <t>INV-FEES-4961-5180</t>
  </si>
  <si>
    <t>4/4-6 William Street, Donvale VIC 3111</t>
  </si>
  <si>
    <t>INV-FEES-5123-5330</t>
  </si>
  <si>
    <t>3/28 Bayswater Road, Croydon VIC</t>
  </si>
  <si>
    <t>INV-FEES-5550-5701</t>
  </si>
  <si>
    <t>26d/356 George Street, Waterloo NSW</t>
  </si>
  <si>
    <t>INV-FEES-5960-6119</t>
  </si>
  <si>
    <t>12 Taggart Terrace, Coombs ACT</t>
  </si>
  <si>
    <t>INV-FEES-5688-5843</t>
  </si>
  <si>
    <t>23/456 Gardeners Road, Alexandria NSW</t>
  </si>
  <si>
    <t>INV-FEES-5883-6037</t>
  </si>
  <si>
    <t>43 Theodore Street, Curtin ACT</t>
  </si>
  <si>
    <t>INV-FEES-5966-6124</t>
  </si>
  <si>
    <t>101/2 Tweed Street, Hawthorn VIC</t>
  </si>
  <si>
    <t>INV-FEES-5810-5963</t>
  </si>
  <si>
    <t>31b Jacana Grove, Heathcote NSW</t>
  </si>
  <si>
    <t>INV-FEES-4316-4537</t>
  </si>
  <si>
    <t>8 Mavora Court, Taylors Hill VIC</t>
  </si>
  <si>
    <t>INV-FEES-5914-6137</t>
  </si>
  <si>
    <t>3 Sundial Court, Berwick VIC</t>
  </si>
  <si>
    <t>INV-FEES-5961-6138</t>
  </si>
  <si>
    <t>15 Cardiff Grove, Cranbourne East VIC</t>
  </si>
  <si>
    <t>INV-FEES-5975-6139</t>
  </si>
  <si>
    <t>11 Bellman Avenue, Clyde VIC 3978</t>
  </si>
  <si>
    <t>INV-FEES-5977-6140</t>
  </si>
  <si>
    <t>16 Vickers Avenue, Strathmore Heights VIC</t>
  </si>
  <si>
    <t>INV-FEES-5988-6150</t>
  </si>
  <si>
    <t>44/1259 Pittwater Road, Narrabeen, Narrabeen NSW 2101</t>
  </si>
  <si>
    <t>INV-FEES-5342-5768</t>
  </si>
  <si>
    <t>45 Charles Street, Forest Lodge NSW</t>
  </si>
  <si>
    <t>INV-FEES-4665-5437</t>
  </si>
  <si>
    <t>136 Croydon Road, Bexley NSW</t>
  </si>
  <si>
    <t>INV-FEES-5972-6133</t>
  </si>
  <si>
    <t>INV-FEES-5886-6038</t>
  </si>
  <si>
    <t>11 Chelsea Close, Noraville NSW</t>
  </si>
  <si>
    <t>INV-FEES-3960-6148</t>
  </si>
  <si>
    <t>19 Sylvania Road, Sylvania NSW - endorsement</t>
  </si>
  <si>
    <t>INV-FEES-4528-6166</t>
  </si>
  <si>
    <t>35 Grange Circuit, Beaconsfield VIC-endorsement</t>
  </si>
  <si>
    <t>INV-FEES-6003-6167</t>
  </si>
  <si>
    <t>11/63 O'Sullivan Road, Rose Bay NSW</t>
  </si>
  <si>
    <t>INV-FEES-5997-6159</t>
  </si>
  <si>
    <t>23 McCallum Drive, Cranbourne East VIC</t>
  </si>
  <si>
    <t>INV-FEES-5791-5941</t>
  </si>
  <si>
    <t>47 Loxton Terrace, Epping VIC</t>
  </si>
  <si>
    <t>INV-FEES-6008-6172</t>
  </si>
  <si>
    <t>6/9 -11 Mactier Street, Narrabeen NSW 2101</t>
  </si>
  <si>
    <t>INV-FEES-5675-5826</t>
  </si>
  <si>
    <t>9 Colbourne Avenue, Glebe NSW</t>
  </si>
  <si>
    <t>INV-FEES-6000-6164</t>
  </si>
  <si>
    <t>14 Tattle Grove, Cranbourne East VIC</t>
  </si>
  <si>
    <t>INV-FEES-6012-6176</t>
  </si>
  <si>
    <t>17 Clairmont Avenue, Cranbourne VIC</t>
  </si>
  <si>
    <t>INV-FEES-5052-6177</t>
  </si>
  <si>
    <t>1 Balmaceda Court, Berwick VIC 3806 - endorsement</t>
  </si>
  <si>
    <t>INV-FEES-6014-6179</t>
  </si>
  <si>
    <t>5 Beard Place, Kambah ACT</t>
  </si>
  <si>
    <t>INV-FEES-6017-6182</t>
  </si>
  <si>
    <t>4/280 Nepean Highway, Seaford VIC</t>
  </si>
  <si>
    <t>INV-FEES-5627-5945</t>
  </si>
  <si>
    <t>22 Venetia Street, Sylvania NSW</t>
  </si>
  <si>
    <t>INV-FEES-5986-6147</t>
  </si>
  <si>
    <t>25 McKellar Boulevard, Blue Haven NSW</t>
  </si>
  <si>
    <t>INV-FEES-6022-6189</t>
  </si>
  <si>
    <t>24 Third Avenue, Chelsea Heights VIC</t>
  </si>
  <si>
    <t>INV-FEES-6024-6191</t>
  </si>
  <si>
    <t>Unit 102/195 Station Street, Edithvale VIC 3196</t>
  </si>
  <si>
    <t>INV-FEES-4777-5997</t>
  </si>
  <si>
    <t>643 Pacific Highway, Wyoming NSW</t>
  </si>
  <si>
    <t>INV-FEES-6036-6201</t>
  </si>
  <si>
    <t>4 Andiah Close, San Remo NSW</t>
  </si>
  <si>
    <t>INV-FEES-5381-5571</t>
  </si>
  <si>
    <t>26 Standfield Road, Aldinga Beach SA</t>
  </si>
  <si>
    <t>INV-FEES-5764-6194</t>
  </si>
  <si>
    <t>102 Boundary Road, Mortdale NSW</t>
  </si>
  <si>
    <t>INV-FEES-6026-6193</t>
  </si>
  <si>
    <t>80 Calais Circuit, Cranbourne West VIC</t>
  </si>
  <si>
    <t>INV-FEES-5620-5766</t>
  </si>
  <si>
    <t>223/17 Irving Street, Phillip ACT</t>
  </si>
  <si>
    <t>INV-FEES-5909-6069</t>
  </si>
  <si>
    <t>1304/253 Oxford Street, Bondi Junction NSW</t>
  </si>
  <si>
    <t>INV-FEES-5412-5605</t>
  </si>
  <si>
    <t>4/57-59 Victoria Street, Werrington NSW</t>
  </si>
  <si>
    <t>INV-FEES-6021-6188</t>
  </si>
  <si>
    <t>4 John Street, Pakenham VIC</t>
  </si>
  <si>
    <t>INV-FEES-5873-6030</t>
  </si>
  <si>
    <t>2/27 Paul Crescent, Epping VIC</t>
  </si>
  <si>
    <t>INV-FEES-5394-6207</t>
  </si>
  <si>
    <t>6/5 Lethbridge Street, Penrith NSW</t>
  </si>
  <si>
    <t>INV-FEES-5213-5420</t>
  </si>
  <si>
    <t>41 Murrumbidgee Crescent, Bateau Bay NSW</t>
  </si>
  <si>
    <t>INV-FEES-5954-6114</t>
  </si>
  <si>
    <t>1B Hutson Way, Mount Martha VIC</t>
  </si>
  <si>
    <t>INV-FEES-5905-6065</t>
  </si>
  <si>
    <t>25 Allison Street, Mornington VIC</t>
  </si>
  <si>
    <t>INV-FEES-6058-6224</t>
  </si>
  <si>
    <t>INV-FEES-6060-6226</t>
  </si>
  <si>
    <t>112 Woolooware Road, Burraneer NSW</t>
  </si>
  <si>
    <t>INV-FEES-6041-6205</t>
  </si>
  <si>
    <t>7 Willow Drive, Hampton Park VIC</t>
  </si>
  <si>
    <t>INV-FEES-5586-5731</t>
  </si>
  <si>
    <t>14 Beaconsfield Avenue, Concord NSW</t>
  </si>
  <si>
    <t>INV-FEES-4943-5161</t>
  </si>
  <si>
    <t>53 Albert Hill Road, Lilydale VIC</t>
  </si>
  <si>
    <t>INV-FEES-5410-5601</t>
  </si>
  <si>
    <t>42 Edward Street, Bondi NSW</t>
  </si>
  <si>
    <t>INV-FEES-5898-6056</t>
  </si>
  <si>
    <t>19 Brookland Greens Boulevard, Cranbourne VIC</t>
  </si>
  <si>
    <t>INV-FEES-6086-6253</t>
  </si>
  <si>
    <t>25 Devonport Street, Lyons ACT</t>
  </si>
  <si>
    <t>INV-FEES-5814-6029</t>
  </si>
  <si>
    <t>18 Lupin Street, Mernda VIC</t>
  </si>
  <si>
    <t>INV-FEES-5870-6260</t>
  </si>
  <si>
    <t>28 Overport Road, Frankston South VIC</t>
  </si>
  <si>
    <t>INV-FEES-6045-6210</t>
  </si>
  <si>
    <t>403/150 Liverpool Street, Darlinghurst NSW</t>
  </si>
  <si>
    <t>INV-FEES-5666-5817</t>
  </si>
  <si>
    <t>13 Banksia Close, Kings Langley NSW</t>
  </si>
  <si>
    <t>INV-FEES-5804-5957</t>
  </si>
  <si>
    <t>16/1 Bay Drive, Meadowbank NSW</t>
  </si>
  <si>
    <t>INV-FEES-6106-6278</t>
  </si>
  <si>
    <t>10 Barondi Avenue, Narre Warren VIC</t>
  </si>
  <si>
    <t>INV-FEES-6120-6291</t>
  </si>
  <si>
    <t>9 Dunbar Avenue, Cranbourne VIC</t>
  </si>
  <si>
    <t>INV-FEES-6123-6292</t>
  </si>
  <si>
    <t xml:space="preserve">8/23-25 Main Street, Narre Warren North VIC </t>
  </si>
  <si>
    <t>INV-FEES-6122-6293</t>
  </si>
  <si>
    <t>154 Victory Road, Airport West VIC</t>
  </si>
  <si>
    <t>INV-FEES-4974-5191</t>
  </si>
  <si>
    <t>4 Victor Close, Tumbi Umbi NSW</t>
  </si>
  <si>
    <t>INV-FEES-6130-6299</t>
  </si>
  <si>
    <t>6 Redhill Court, Endeavour Hills VIC</t>
  </si>
  <si>
    <t>INV-FEES-5866-6023</t>
  </si>
  <si>
    <t>11 Lisa Court, Paradise SA</t>
  </si>
  <si>
    <t>INV-FEES-6136-6305</t>
  </si>
  <si>
    <t>13 Patricia Court, Hampton Park VIC</t>
  </si>
  <si>
    <t>INV-FEES-5402-5784</t>
  </si>
  <si>
    <t>426 Bourke Street, Surry Hills NSW</t>
  </si>
  <si>
    <t>INV-FEES-6137-6307</t>
  </si>
  <si>
    <t>4/10 Henson Street, Marrickville NSW</t>
  </si>
  <si>
    <t>INV-FEES-6144-6316</t>
  </si>
  <si>
    <t>3/102 Ernest Street, Lakemba NSW</t>
  </si>
  <si>
    <t>INV-FEES-6149-6320</t>
  </si>
  <si>
    <t>6 Oaklands Way, Pakenham VIC</t>
  </si>
  <si>
    <t>INV-FEES-6152-6323</t>
  </si>
  <si>
    <t>51 Iliffe Street, Bexley NSW</t>
  </si>
  <si>
    <t>INV-FEES-6153-6324</t>
  </si>
  <si>
    <t>9 Eskdale Court, Narre Warren VIC</t>
  </si>
  <si>
    <t>INV-FEES-6156-6328</t>
  </si>
  <si>
    <t>51 Browtop Road, Narre Warren VIC</t>
  </si>
  <si>
    <t>INV-FEES-6031-6329</t>
  </si>
  <si>
    <t>3/102 Fleetwood Drive, Narre Warren VIC</t>
  </si>
  <si>
    <t>INV-FEES-5678-5831</t>
  </si>
  <si>
    <t>61/2 Rouseabout Street, Lawson ACT</t>
  </si>
  <si>
    <t>INV-FEES-5851-6006</t>
  </si>
  <si>
    <t>3/100 Fern Street, Randwick NSW</t>
  </si>
  <si>
    <t>INV-FEES-6183-6354</t>
  </si>
  <si>
    <t>35 Tanami Street, Harrison ACT</t>
  </si>
  <si>
    <t>INV-FEES-6182-6353</t>
  </si>
  <si>
    <t>85 Gamble Road, Carrum Downs VIC</t>
  </si>
  <si>
    <t>INV-FEES-6189-6360</t>
  </si>
  <si>
    <t>15 Timble Way, Clyde North VIC</t>
  </si>
  <si>
    <t>INV-FEES-5995-6157</t>
  </si>
  <si>
    <t>20 Caro Way, Fraiser Rise VIC</t>
  </si>
  <si>
    <t>INV-FEES-6197-6365</t>
  </si>
  <si>
    <t>1/29 Muriel Stewart Circuit, Bonner ACT</t>
  </si>
  <si>
    <t>INV-FEES-6178-6349</t>
  </si>
  <si>
    <t>16 Feltham Street, Pearcedale VIC</t>
  </si>
  <si>
    <t>INV-FEES-4577-6340</t>
  </si>
  <si>
    <t>5 Dallachy Place, Page ACT</t>
  </si>
  <si>
    <t>INV-FEES-6199-6367</t>
  </si>
  <si>
    <t>131a Doveton Avenue, Doveton VIC</t>
  </si>
  <si>
    <t>INV-FEES-5932-6090</t>
  </si>
  <si>
    <t>23 Jindabyne Avenue, Dandenong North VIC</t>
  </si>
  <si>
    <t>INV-FEES-5824-5979</t>
  </si>
  <si>
    <t>32 Avoca Drive, Kincumber NSW</t>
  </si>
  <si>
    <t>INV-FEES-6200-6368</t>
  </si>
  <si>
    <t>INV-FEES-6187-6373</t>
  </si>
  <si>
    <t>21 Hooleys Road, Warragul VIC</t>
  </si>
  <si>
    <t>INV-FEES-6162-6334</t>
  </si>
  <si>
    <t>9 Tripodi Circuit, Parafield Gardens SA</t>
  </si>
  <si>
    <t>INV-FEES-6205-6377</t>
  </si>
  <si>
    <t>1 Rose Garden Court, Narre Warren North VIC</t>
  </si>
  <si>
    <t>INV-FEES-6171-6343</t>
  </si>
  <si>
    <t>32/2 Veryard Lane, Belconnen ACT</t>
  </si>
  <si>
    <t>INV-FEES-6040-6204</t>
  </si>
  <si>
    <t>39 Shirley Street, Ourimbah NSW</t>
  </si>
  <si>
    <t>INV-FEES-6215-6382</t>
  </si>
  <si>
    <t>2/202 Gladstone Road, Dandenong North VIC</t>
  </si>
  <si>
    <t>INV-FEES-5926-6091</t>
  </si>
  <si>
    <t>86 Messmate Street, Lalor VIC</t>
  </si>
  <si>
    <t>INV-FEES-6108-6281</t>
  </si>
  <si>
    <t>23 Stoney Creek Road, Beaconsfield Upper VIC</t>
  </si>
  <si>
    <t>INV-FEES-6236-6402</t>
  </si>
  <si>
    <t>11/323 Bondi Road, Bondi Beach NSW</t>
  </si>
  <si>
    <t>INV-FEES-6240-6406</t>
  </si>
  <si>
    <t>INV-FEES-6242-6408</t>
  </si>
  <si>
    <t>62/508 Kingsway, Miranda NSW</t>
  </si>
  <si>
    <t>INV-FEES-6245-6410</t>
  </si>
  <si>
    <t>56 Carlile Street, Evatt ACT</t>
  </si>
  <si>
    <t>INV-FEES-6007-6170</t>
  </si>
  <si>
    <t>104/169-175 Phillip Street, Waterloo NSW 2017</t>
  </si>
  <si>
    <t>INV-FEES-6262-6428</t>
  </si>
  <si>
    <t>15 Robin Circuit, Tweed Heads South NSW 2485</t>
  </si>
  <si>
    <t>INV-FEES-6247-6413</t>
  </si>
  <si>
    <t>47 Delma View, Gungahlin ACT</t>
  </si>
  <si>
    <t>INV-FEES-5587-5732</t>
  </si>
  <si>
    <t>18 Scribbly Gum Close, San Remo NSW</t>
  </si>
  <si>
    <t>INV-FEES-6235-6401</t>
  </si>
  <si>
    <t>1104/73 Victoria Street, Potts Point NSW</t>
  </si>
  <si>
    <t>INV-FEES-6281-6448</t>
  </si>
  <si>
    <t>18 Bottletree Road, Botanic Ridge VIC 3977</t>
  </si>
  <si>
    <t>INV-FEES-6288-6456</t>
  </si>
  <si>
    <t>10800 Pacific Highway, Broadwater NSW</t>
  </si>
  <si>
    <t>INV-FEES-6237-6403</t>
  </si>
  <si>
    <t>1/32 King Street, Ashfield NSW</t>
  </si>
  <si>
    <t>INV-FEES-6301-6473</t>
  </si>
  <si>
    <t>11 Irene Court, Chelsea VIC</t>
  </si>
  <si>
    <t>INV-FEES-6009-6173</t>
  </si>
  <si>
    <t>1/470 Boronia Road, Wantirna South VIC</t>
  </si>
  <si>
    <t>INV-FEES-4094-4290</t>
  </si>
  <si>
    <t>118 Stanley Street, Wyongah NSW</t>
  </si>
  <si>
    <t>INV-FEES-5607-5750</t>
  </si>
  <si>
    <t>2/89 Yeramba Road, Summerland Point NSW</t>
  </si>
  <si>
    <t>INV-FEES-6241-6407</t>
  </si>
  <si>
    <t>39A Parriwi Road, Mosman NSW</t>
  </si>
  <si>
    <t>INV-FEES-6329-6503</t>
  </si>
  <si>
    <t>165 Warrandyte Road, Langwarrin VIC</t>
  </si>
  <si>
    <t>INV-FEES-6265-6432</t>
  </si>
  <si>
    <t>24 Elspeth Circuit, Mount Martha VIC</t>
  </si>
  <si>
    <t>INV-FEES-6267-6434</t>
  </si>
  <si>
    <t>2 Morrel Place, Kingswood NSW</t>
  </si>
  <si>
    <t>INV-FEES-6335-6510</t>
  </si>
  <si>
    <t>48 Nowra Rd, Moss Vale NSW</t>
  </si>
  <si>
    <t>INV-FEES-6291-6459</t>
  </si>
  <si>
    <t>2 Fern Place, Leonay NSW</t>
  </si>
  <si>
    <t>INV-FEES-3537-6524</t>
  </si>
  <si>
    <t>86 Fraser Avenue, Edithvale VIC - endorsement</t>
  </si>
  <si>
    <t>INV-FEES-4652-5052</t>
  </si>
  <si>
    <t>55 &amp; 57 Wilson Street, Cheltenham VIC 3192</t>
  </si>
  <si>
    <t>INV-FEES-5913-6074</t>
  </si>
  <si>
    <t>8 Oakmont Place, Woongarrah NSW</t>
  </si>
  <si>
    <t>INV-FEES-6352-6532</t>
  </si>
  <si>
    <t>74 Balaclava Street, Balaclava NSW</t>
  </si>
  <si>
    <t>INV-FEES-6353-6533</t>
  </si>
  <si>
    <t>109 Glenmore Road, Paddington NSW</t>
  </si>
  <si>
    <t>INV-FEES-6339-6515</t>
  </si>
  <si>
    <t>2/8 Alkaringa Road, Gymea Bay NSW</t>
  </si>
  <si>
    <t>INV-FEES-5838-5992</t>
  </si>
  <si>
    <t>8 Helena Street, Kirrawee NSW, Australia</t>
  </si>
  <si>
    <t>INV-FEES-6379-6569</t>
  </si>
  <si>
    <t>3 Killara Court, Sandhurst VIC</t>
  </si>
  <si>
    <t>INV-FEES-6368-6563</t>
  </si>
  <si>
    <t>20/18-20 Great Western Highway, Parramatta NSW</t>
  </si>
  <si>
    <t>INV-FEES-5374-5564</t>
  </si>
  <si>
    <t>House 15/153-165 Grosvenor Street, North Wahroonga NSW</t>
  </si>
  <si>
    <t>INV-FEES-6313-6488</t>
  </si>
  <si>
    <t>30 Lantern Drive, Seaford Rise SA</t>
  </si>
  <si>
    <t>INV-FEES-5348-5670</t>
  </si>
  <si>
    <t>23 Vista Street, Sans Souci NSW</t>
  </si>
  <si>
    <t>INV-FEES-6294-6465</t>
  </si>
  <si>
    <t>55 Rusden Road, Blaxland NSW</t>
  </si>
  <si>
    <t>INV-FEES-6358-6548</t>
  </si>
  <si>
    <t>41 Pickles Street, Scullin ACT</t>
  </si>
  <si>
    <t>INV-FEES-5630-6449</t>
  </si>
  <si>
    <t>17 Camelot Drive, Cranebrook NSW</t>
  </si>
  <si>
    <t>INV-FEES-6376-6567</t>
  </si>
  <si>
    <t>311/6 Provan Street, Campbell ACT</t>
  </si>
  <si>
    <t>INV-FEES-6263-6430</t>
  </si>
  <si>
    <t>73 Robertson Drive, Mornington VIC</t>
  </si>
  <si>
    <t>INV-FEES-6238-6404</t>
  </si>
  <si>
    <t>15/2a Wentworth Street, Point Piper NSW</t>
  </si>
  <si>
    <t>INV-FEES-6407-6595</t>
  </si>
  <si>
    <t>417/1 Queens Avenue, Hawthorn VIC</t>
  </si>
  <si>
    <t>INV-FEES-6427-6625</t>
  </si>
  <si>
    <t>14 Royal St Georges Chase, Botanic Ridge VIC</t>
  </si>
  <si>
    <t>INV-FEES-5306-5520</t>
  </si>
  <si>
    <t>55 Glenworth Valley Road, Wendoree Park NSW</t>
  </si>
  <si>
    <t>INV-FEES-6432-6635</t>
  </si>
  <si>
    <t>51 Carr-Boyd Road, Cranbourne South VIC</t>
  </si>
  <si>
    <t>INV-FEES-6223-6390</t>
  </si>
  <si>
    <t>23 Lynx Place, Cranebrook NSW</t>
  </si>
  <si>
    <t>INV-FEES-6260-6429</t>
  </si>
  <si>
    <t>10 Bickley Road, South Penrith NSW</t>
  </si>
  <si>
    <t>INV-FEES-6395-6584</t>
  </si>
  <si>
    <t>24 Chevalley Loop, Gordon ACT</t>
  </si>
  <si>
    <t>INV-FEES-5987-6149</t>
  </si>
  <si>
    <t>5 Parkstone Drive, Bayswater North VIC</t>
  </si>
  <si>
    <t>INV-FEES-6261-6636</t>
  </si>
  <si>
    <t>2/150 Cranbourne-Frankston Road, Langwarrin VIC</t>
  </si>
  <si>
    <t>INV-FEES-6071-6239</t>
  </si>
  <si>
    <t>5 Lackenwood Crescent, Galston NSW</t>
  </si>
  <si>
    <t>INV-FEES-5779-5927</t>
  </si>
  <si>
    <t xml:space="preserve">45 Jasper Avenue, Hamlyn Terrace NSW </t>
  </si>
  <si>
    <t>INV-FEES-6226-6496</t>
  </si>
  <si>
    <t>66 Blackwood Terrace, Holder ACT</t>
  </si>
  <si>
    <t>INV-FEES-6454-6650</t>
  </si>
  <si>
    <t>34 Hilary St, Winston Hills NSW</t>
  </si>
  <si>
    <t>INV-FEES-4206-6598</t>
  </si>
  <si>
    <t>2 Tamarisk Road, Narre Warren VIC - endorsement</t>
  </si>
  <si>
    <t>INV-FEES-5990-6152</t>
  </si>
  <si>
    <t>2/73 Grasmere Road, Cremorne NSW</t>
  </si>
  <si>
    <t>INV-FEES-4670-4873</t>
  </si>
  <si>
    <t>9 Wilson Road, Terrigal NSW</t>
  </si>
  <si>
    <t>INV-FEES-6249-6423</t>
  </si>
  <si>
    <t>4/26 Watt Avenue, Oak Park VIC</t>
  </si>
  <si>
    <t>INV-FEES-6462-6662</t>
  </si>
  <si>
    <t>26 Bowen Street, Cranbourne VIC</t>
  </si>
  <si>
    <t>INV-FEES-5942-6100</t>
  </si>
  <si>
    <t>14 North Haven Drive, Epping VIC,</t>
  </si>
  <si>
    <t>INV-FEES-6466-6666</t>
  </si>
  <si>
    <t>4 Dava Court, Gladstone Park VIC</t>
  </si>
  <si>
    <t>INV-FEES-6481-6682</t>
  </si>
  <si>
    <t>10 Barton Avenue, Haberfield NSW</t>
  </si>
  <si>
    <t>INV-FEES-6482-6683</t>
  </si>
  <si>
    <t>53 Westbrook Avenue, Wahroonga NSW</t>
  </si>
  <si>
    <t>INV-FEES-6374-6562</t>
  </si>
  <si>
    <t>46 Lushington Street, East Gosford NSW</t>
  </si>
  <si>
    <t>INV-FEES-6500-6704</t>
  </si>
  <si>
    <t>4 Morice Place, Bonython ACT</t>
  </si>
  <si>
    <t>INV-FEES-6499-6703</t>
  </si>
  <si>
    <t>3/2 Murray Street, Lane Cove North NSW</t>
  </si>
  <si>
    <t>INV-FEES-6492-6692</t>
  </si>
  <si>
    <t>25 Black Wattle Way, Cranbourne VIC</t>
  </si>
  <si>
    <t>INV-FEES-6243-6409</t>
  </si>
  <si>
    <t>20/32 Short Street, Homebush NSW</t>
  </si>
  <si>
    <t>INV-FEES-6522-6727</t>
  </si>
  <si>
    <t>13 Dougherty Court, Mulgrave VIC</t>
  </si>
  <si>
    <t>INV-FEES-6525-6731</t>
  </si>
  <si>
    <t>28 Ruffy Drive, Cranbourne VIC</t>
  </si>
  <si>
    <t>INV-FEES-6526-6732</t>
  </si>
  <si>
    <t>3 Raduett Court, Endeavour Hills VIC</t>
  </si>
  <si>
    <t>INV-FEES-6527-6733</t>
  </si>
  <si>
    <t>47 Hampton Street, Hurstville Grove NSW</t>
  </si>
  <si>
    <t>INV-FEES-6179-6350</t>
  </si>
  <si>
    <t>44 Lakeside Drive, Sandhurst VIC</t>
  </si>
  <si>
    <t>INV-FEES-6133-6302</t>
  </si>
  <si>
    <t>25 Verdant Avenue, Sandhurst VIC</t>
  </si>
  <si>
    <t>INV-FEES-6530-6736</t>
  </si>
  <si>
    <t>25 Third Avenue, Dandenong North VIC</t>
  </si>
  <si>
    <t>INV-FEES-6491-6691</t>
  </si>
  <si>
    <t>INV-FEES-1266-6530</t>
  </si>
  <si>
    <t>107 Kirkwood Avenue, Seaford VIC - endorsement</t>
  </si>
  <si>
    <t>INV-FEES-6291-6514</t>
  </si>
  <si>
    <t>INV-FEES-6341-6518</t>
  </si>
  <si>
    <t>214 Buffalo Road, Ryde NSW</t>
  </si>
  <si>
    <t>INV-FEES-5856-6009</t>
  </si>
  <si>
    <t>2/42 Cliffbrook Parade, Clovelly NSW</t>
  </si>
  <si>
    <t>INV-FEES-6476-6681</t>
  </si>
  <si>
    <t>6 Spouse Place, Moncrieff ACT 2914</t>
  </si>
  <si>
    <t>INV-FEES-6538-6743</t>
  </si>
  <si>
    <t>5 Tooradin Esplanade, Tooradin VIC</t>
  </si>
  <si>
    <t>INV-FEES-6542-6746</t>
  </si>
  <si>
    <t>7 Clifton Park Dve, Carrum Downs VIC 3201</t>
  </si>
  <si>
    <t>INV-FEES-6307-6502</t>
  </si>
  <si>
    <t>2A Henry Street, Pakenham VIC</t>
  </si>
  <si>
    <t>INV-FEES-6176-6348</t>
  </si>
  <si>
    <t>23 Rodney Court, Skye VIC</t>
  </si>
  <si>
    <t>INV-FEES-6372-6566</t>
  </si>
  <si>
    <t>14 Regal Court, Carrum Downs VIC</t>
  </si>
  <si>
    <t>INV-FEES-6451-6648</t>
  </si>
  <si>
    <t>30 Edgecliffe Avenue, South Coogee NSW</t>
  </si>
  <si>
    <t>INV-FEES-6547-6751</t>
  </si>
  <si>
    <t>21 Galilee Drive, Sandhurst VIC</t>
  </si>
  <si>
    <t>INV-FEES-6349-6554</t>
  </si>
  <si>
    <t>62B Shearwater Drive, Berkeley NSW</t>
  </si>
  <si>
    <t>INV-FEES-6282-6507</t>
  </si>
  <si>
    <t>4 Flotilla Circuit, Llandilo NSW</t>
  </si>
  <si>
    <t>INV-FEES-5219-6769</t>
  </si>
  <si>
    <t>105/20 Levey Street, Wolli Creek NSW</t>
  </si>
  <si>
    <t>INV-FEES-6559-6771</t>
  </si>
  <si>
    <t>1/40 Ruskin Street, Byron Bay NSW</t>
  </si>
  <si>
    <t>INV-FEES-5753-5903</t>
  </si>
  <si>
    <t>34-36 Jennifer Street, Junction Village VIC</t>
  </si>
  <si>
    <t>INV-FEES-6373-6561</t>
  </si>
  <si>
    <t>2/130 Old South Head Road, Bellevue Hill NSW</t>
  </si>
  <si>
    <t>INV-FEES-5786-5939</t>
  </si>
  <si>
    <t>11/1074 Botany Road, Botany NSW 2019</t>
  </si>
  <si>
    <t>INV-FEES-6570-6782</t>
  </si>
  <si>
    <t>5 Colenso Street, Carrum VIC</t>
  </si>
  <si>
    <t>INV-FEES-6560-6772</t>
  </si>
  <si>
    <t>12 Vivian Way, Mount Martha VIC 3934</t>
  </si>
  <si>
    <t>INV-FEES-6582-6795</t>
  </si>
  <si>
    <t>7 Montpelier Place, Manly NSW</t>
  </si>
  <si>
    <t>INV-FEES-6565-6780</t>
  </si>
  <si>
    <t>32 The Glade, Hampton Park VIC</t>
  </si>
  <si>
    <t>INV-FEES-6572-6787</t>
  </si>
  <si>
    <t>28/39 Chandler Street, Belconnen ACT</t>
  </si>
  <si>
    <t>INV-FEES-6126-6295</t>
  </si>
  <si>
    <t>2/102 Willoughby Road, Terrigal NSW</t>
  </si>
  <si>
    <t>INV-FEES-6046-6214</t>
  </si>
  <si>
    <t>73 Stamford Bridge Avenue, Kellyville NSW 2155</t>
  </si>
  <si>
    <t>INV-FEES-6475-6675</t>
  </si>
  <si>
    <t>12/6 Parkes Avenue, Werrington NSW</t>
  </si>
  <si>
    <t>INV-FEES-6474-6674</t>
  </si>
  <si>
    <t>9/71 O'Neill Street, Guildford NSW</t>
  </si>
  <si>
    <t>INV-FEES-6167-6341</t>
  </si>
  <si>
    <t>45 Warratta Road, Killarney Vale NSW</t>
  </si>
  <si>
    <t>INV-FEES-4390-6807</t>
  </si>
  <si>
    <t>21 Meadowlands Way, Berwick VIC-endorsement</t>
  </si>
  <si>
    <t>INV-FEES-6595-6808</t>
  </si>
  <si>
    <t>5/4 Buchanan Road, Berwick VIC</t>
  </si>
  <si>
    <t>INV-FEES-6596-6809</t>
  </si>
  <si>
    <t>31 Jardine Court, Sandhurst VIC</t>
  </si>
  <si>
    <t>INV-FEES-5811-5962</t>
  </si>
  <si>
    <t>27A Ascot Avenue, Avoca Beach NSW</t>
  </si>
  <si>
    <t>INV-FEES-6606-6821</t>
  </si>
  <si>
    <t>6 Yate Mews, Berwick VIC</t>
  </si>
  <si>
    <t>INV-FEES-6608-6822</t>
  </si>
  <si>
    <t>18 Beagle Street, Cranbourne East VIC</t>
  </si>
  <si>
    <t>INV-FEES-6612-6829</t>
  </si>
  <si>
    <t>45 Bluemist Circuit, Lyndhurst VIC</t>
  </si>
  <si>
    <t>INV-FEES-5707-5859</t>
  </si>
  <si>
    <t>22 Marmion St, Mannering Park NSW</t>
  </si>
  <si>
    <t>INV-FEES-6190-6359</t>
  </si>
  <si>
    <t>8 Winter Lane, Carrum Downs VIC 3201</t>
  </si>
  <si>
    <t>INV-FEES-5682-5837</t>
  </si>
  <si>
    <t>27 Mariemont Avenue, Wantirna VIC</t>
  </si>
  <si>
    <t>INV-FEES-6276-6442</t>
  </si>
  <si>
    <t>115/66 Allara Street, Canberra ACT</t>
  </si>
  <si>
    <t>INV-FEES-6216-6446</t>
  </si>
  <si>
    <t>11 Blundell Street, Queanbeyan East NSW</t>
  </si>
  <si>
    <t>INV-FEES-5911-6071</t>
  </si>
  <si>
    <t>12/83 Old South Head Rd, Bondi Junction NSW 2022</t>
  </si>
  <si>
    <t>INV-FEES-6616-6834</t>
  </si>
  <si>
    <t>2 Bluewater Drive, Sandhurst VIC</t>
  </si>
  <si>
    <t>INV-FEES-6617-6837</t>
  </si>
  <si>
    <t>22 Jasa Crescent, Cranbourne West VIC</t>
  </si>
  <si>
    <t>INV-FEES-5685-5838</t>
  </si>
  <si>
    <t>2/502 Carlisle Ave, Mount Druitt NSW</t>
  </si>
  <si>
    <t>INV-FEES-6623-6846</t>
  </si>
  <si>
    <t>412a/37 Nancarrow Avenue, Meadowbank NSW</t>
  </si>
  <si>
    <t>INV-FEES-6624-6847</t>
  </si>
  <si>
    <t>4 Burns Road South, Beecroft NSW</t>
  </si>
  <si>
    <t>INV-FEES-6627-6851</t>
  </si>
  <si>
    <t>21 Riverwood Drive, Botanic Ridge VIC 3977</t>
  </si>
  <si>
    <t>INV-FEES-6328-6501</t>
  </si>
  <si>
    <t>14 Tremaine Avenue, Kings Park VIC 3021</t>
  </si>
  <si>
    <t>INV-FEES-6630-6854</t>
  </si>
  <si>
    <t>196 Linsell Boulevard, Cranbourne East VIC</t>
  </si>
  <si>
    <t>INV-FEES-6634-6859</t>
  </si>
  <si>
    <t>13 Wynette Close, Hampton Park VIC</t>
  </si>
  <si>
    <t>INV-FEES-3471-6858</t>
  </si>
  <si>
    <t>INV-FEES-6638-6865</t>
  </si>
  <si>
    <t>1/36 Munro Avenue, Edithvale VIC</t>
  </si>
  <si>
    <t>INV-FEES-5405-6555</t>
  </si>
  <si>
    <t>62a Shearwater Drive, Berkeley NSW</t>
  </si>
  <si>
    <t>INV-FEES-6125-6296</t>
  </si>
  <si>
    <t>5/162 Avoca Drive, Avoca Beach NSW</t>
  </si>
  <si>
    <t>INV-FEES-6293-6463</t>
  </si>
  <si>
    <t>1 Moxham Street, Cranebrook NSW</t>
  </si>
  <si>
    <t>INV-FEES-6643-6871</t>
  </si>
  <si>
    <t>118 The Boulevarde, Dulwich Hill NSW</t>
  </si>
  <si>
    <t>INV-FEES-6564-6779</t>
  </si>
  <si>
    <t>28/16 David Miller Crescent, Casey ACT</t>
  </si>
  <si>
    <t>INV-FEES-5411-5603</t>
  </si>
  <si>
    <t>1/115 High Street, North Sydney NSW</t>
  </si>
  <si>
    <t>INV-FEES-6652-6878</t>
  </si>
  <si>
    <t>7 Mona Vale Close, Pearcedale VIC</t>
  </si>
  <si>
    <t>INV-FEES-6655-6883</t>
  </si>
  <si>
    <t>18B Maury Road, Chelsea VIC</t>
  </si>
  <si>
    <t>INV-FEES-5649-6778</t>
  </si>
  <si>
    <t>80 Ryans Road, Umina Beach NSW - endorsement</t>
  </si>
  <si>
    <t>INV-FEES-6666-6894</t>
  </si>
  <si>
    <t>131 East Road, Seaford VIC</t>
  </si>
  <si>
    <t>INV-FEES-6676-6904</t>
  </si>
  <si>
    <t>111 Abbott Street, Sandringham VIC</t>
  </si>
  <si>
    <t>INV-FEES-6677-6906</t>
  </si>
  <si>
    <t>15A Elden Street, Toukley NSW</t>
  </si>
  <si>
    <t>INV-FEES-6209-6378</t>
  </si>
  <si>
    <t>10 Dome Court, Springvale South VIC</t>
  </si>
  <si>
    <t>INV-FEES-6665-6893</t>
  </si>
  <si>
    <t>1/4 Jamieson Court, Pakenham VIC</t>
  </si>
  <si>
    <t>INV-FEES-6193-6362</t>
  </si>
  <si>
    <t>5 Kings Domain, Caroline Springs VIC</t>
  </si>
  <si>
    <t>INV-FEES-6704-6942</t>
  </si>
  <si>
    <t>17 Strabane Way, Hampton Park VIC</t>
  </si>
  <si>
    <t>INV-FEES-6706-6947</t>
  </si>
  <si>
    <t>2/241 Power Road, Endeavour Hills VIC</t>
  </si>
  <si>
    <t>INV-FEES-6711-6951</t>
  </si>
  <si>
    <t>19/37-41 Glen Park Road, Bayswater North VIC</t>
  </si>
  <si>
    <t>INV-FEES-6712-6952</t>
  </si>
  <si>
    <t>9 Dundass Grove, Botanic Ridge VIC</t>
  </si>
  <si>
    <t>INV-FEES-6710-6949</t>
  </si>
  <si>
    <t>11 Meroula Street, Casey ACT, Australia</t>
  </si>
  <si>
    <t>INV-FEES-6468-6668</t>
  </si>
  <si>
    <t>60 Cross Street, Baulkham Hills NSW</t>
  </si>
  <si>
    <t>INV-FEES-6727-6971</t>
  </si>
  <si>
    <t>60 Dyott Avenue, Hampstead Gardens SA</t>
  </si>
  <si>
    <t>INV-FEES-6731-6976</t>
  </si>
  <si>
    <t>10 Northumbria Street, Cranbourne East VIC</t>
  </si>
  <si>
    <t>INV-FEES-4385-6923</t>
  </si>
  <si>
    <t>3/10 Rhode Island, Patterson Lakes VIC - Endorsement</t>
  </si>
  <si>
    <t>INV-FEES-2747-6933</t>
  </si>
  <si>
    <t>7/354 Nepean Highway, Chelsea VIC-endorsement</t>
  </si>
  <si>
    <t>INV-FEES-6006-6171</t>
  </si>
  <si>
    <t>INV-FEES-6639-6866</t>
  </si>
  <si>
    <t>38/4 Kingsway, Dee Why NSW</t>
  </si>
  <si>
    <t>INV-FEES-6696-6932</t>
  </si>
  <si>
    <t>15 Stanhope Place, Pakenham VIC</t>
  </si>
  <si>
    <t>INV-FEES-6702-6938</t>
  </si>
  <si>
    <t>55 Madgwick Street, Coombs ACT</t>
  </si>
  <si>
    <t>INV-FEES-6723-6968</t>
  </si>
  <si>
    <t>23 Wittunga Crescent, Banks ACT</t>
  </si>
  <si>
    <t>INV-FEES-6738-6983</t>
  </si>
  <si>
    <t>8 Ironbark Close, Hampton Park VIC</t>
  </si>
  <si>
    <t>INV-FEES-6681-6912</t>
  </si>
  <si>
    <t>1/5 Marine Parade, The Entrance NSW</t>
  </si>
  <si>
    <t>INV-FEES-6573-6788</t>
  </si>
  <si>
    <t>12 Nancy Street, North Bondi NSW 2026</t>
  </si>
  <si>
    <t>INV-FEES-5813-5965</t>
  </si>
  <si>
    <t>703c/8 Bourke Street, Mascot NSW</t>
  </si>
  <si>
    <t>INV-FEES-6527-7002</t>
  </si>
  <si>
    <t>47 Hampton Street, Hurstville Grove NSW-endorsement</t>
  </si>
  <si>
    <t>INV-FEES-5996-6158</t>
  </si>
  <si>
    <t>60 Bonar Street, Arncliffe NSW</t>
  </si>
  <si>
    <t>INV-FEES-5030-5243</t>
  </si>
  <si>
    <t>5/41-43 Onslow Street, Rose Bay NSW 2029</t>
  </si>
  <si>
    <t>INV-FEES-5746-5898</t>
  </si>
  <si>
    <t>2/24 New Street, Bondi NSW</t>
  </si>
  <si>
    <t>INV-FEES-6461-6661</t>
  </si>
  <si>
    <t>18 Carramarr Road, Castle Hill NSW</t>
  </si>
  <si>
    <t>INV-FEES-5688-6768</t>
  </si>
  <si>
    <t>23/456 Gardeners Road, Alexandria NSW - endorsement</t>
  </si>
  <si>
    <t>INV-FEES-6640-6868</t>
  </si>
  <si>
    <t>24/121 Easty Street, Phillip ACT</t>
  </si>
  <si>
    <t>INV-FEES-6568-6785</t>
  </si>
  <si>
    <t>15 Woodland Parkway, Buff Point NSW</t>
  </si>
  <si>
    <t>INV-FEES-6779-7054</t>
  </si>
  <si>
    <t>2 Redleap Court, Endeavour Hills VIC</t>
  </si>
  <si>
    <t>INV-FEES-6713-7052</t>
  </si>
  <si>
    <t>48 Sefton Road, Westleigh NSW</t>
  </si>
  <si>
    <t>INV-FEES-6146-6317</t>
  </si>
  <si>
    <t>16 Scaysbrook Drive, Kincumber NSW</t>
  </si>
  <si>
    <t>INV-FEES-6628-6852</t>
  </si>
  <si>
    <t>83 Fenton Avenue, Christies Beach SA</t>
  </si>
  <si>
    <t>INV-FEES-6781-7058</t>
  </si>
  <si>
    <t>311 Blaxcell Street, South Granville NSW</t>
  </si>
  <si>
    <t>INV-FEES-6753-7004</t>
  </si>
  <si>
    <t>101/26 Marsh Street, Wolli Creek NSW</t>
  </si>
  <si>
    <t>INV-FEES-6789-7074</t>
  </si>
  <si>
    <t>47 Cambden Park Parade, Ferntree Gully VIC</t>
  </si>
  <si>
    <t>INV-FEES-6794-7077</t>
  </si>
  <si>
    <t>48 Ironbark Road, Ballina NSW</t>
  </si>
  <si>
    <t>INV-FEES-588-1202</t>
  </si>
  <si>
    <t>4/133 Macleay Street, Potts Point NSW-endorsement</t>
  </si>
  <si>
    <t>INV-FEES-6800-7085</t>
  </si>
  <si>
    <t>11 Oakwood Drive, Ballina NSW</t>
  </si>
  <si>
    <t>INV-FEES-6820-7105</t>
  </si>
  <si>
    <t>23 Wandin Road, Camberwell VIC</t>
  </si>
  <si>
    <t>INV-FEES-6821-7106</t>
  </si>
  <si>
    <t>10 Beverley Place, Werrington County NSW</t>
  </si>
  <si>
    <t>INV-FEES-6305-6476</t>
  </si>
  <si>
    <t>3/145 Avoca Drive, Avoca Beach NSW</t>
  </si>
  <si>
    <t>INV-FEES-6801-7084</t>
  </si>
  <si>
    <t>1 Jessica Mews, Berwick VIC</t>
  </si>
  <si>
    <t>INV-FEES-6804-7093</t>
  </si>
  <si>
    <t>36 Kaimas Way, Dandenong VIC</t>
  </si>
  <si>
    <t>INV-FEES-6835-7120</t>
  </si>
  <si>
    <t>832a Barrenjoey Road, Palm Beach NSW</t>
  </si>
  <si>
    <t>INV-FEES-6797-7080</t>
  </si>
  <si>
    <t>23/25 Malmsbury Street, Hawthorn VIC</t>
  </si>
  <si>
    <t>INV-FEES-5757-5907</t>
  </si>
  <si>
    <t>6 Caralee Place, Tumbi Umbi NSW</t>
  </si>
  <si>
    <t>INV-FEES-6823-7108</t>
  </si>
  <si>
    <t>44/161 Uriarra Road, Queanbeyan NSW</t>
  </si>
  <si>
    <t>INV-FEES-6868-7159</t>
  </si>
  <si>
    <t>7491 Illawarra Highway, Sutton Forest NSW</t>
  </si>
  <si>
    <t>INV-FEES-6875-7164</t>
  </si>
  <si>
    <t>11 Kirkwood Crescent, Hampton Park VIC</t>
  </si>
  <si>
    <t>INV-FEES-6876-7166</t>
  </si>
  <si>
    <t>1/108 Mansfield Street, Berwick VIC</t>
  </si>
  <si>
    <t>INV-FEES-6796-7079</t>
  </si>
  <si>
    <t>70 Gilgandra Road, North Bondi NSW</t>
  </si>
  <si>
    <t>INV-FEES-6879-7167</t>
  </si>
  <si>
    <t>6 Glynelea Crescent, Skye VIC</t>
  </si>
  <si>
    <t>INV-FEES-6874-7165</t>
  </si>
  <si>
    <t>18 Mabillon Way, Clyde North VIC</t>
  </si>
  <si>
    <t>INV-FEES-6881-7171</t>
  </si>
  <si>
    <t>313 Frankston - Dandenong Road, Frankston North VIC</t>
  </si>
  <si>
    <t>INV-FEES-6883-7172</t>
  </si>
  <si>
    <t>10 Mallum Avenue, Frankston VIC</t>
  </si>
  <si>
    <t>INV-FEES-6882-7173</t>
  </si>
  <si>
    <t>10 Eagle Court, Blind Bight VIC</t>
  </si>
  <si>
    <t>INV-FEES-6885-7174</t>
  </si>
  <si>
    <t>5 Burvill Place, Stirling ACT</t>
  </si>
  <si>
    <t>INV-FEES-6887-7178</t>
  </si>
  <si>
    <t>2/50 Tinks Road, Narre Warren VIC</t>
  </si>
  <si>
    <t>INV-FEES-6834-7177</t>
  </si>
  <si>
    <t>45 Hastings Road, Terrigal NSW</t>
  </si>
  <si>
    <t>INV-FEES-6896-7186</t>
  </si>
  <si>
    <t>18/7 Turramurra Avenue, Turramurra NSW</t>
  </si>
  <si>
    <t>INV-FEES-6816-7190</t>
  </si>
  <si>
    <t>63 Westminster Street, Bexley NSW</t>
  </si>
  <si>
    <t>INV-FEES-6651-6877</t>
  </si>
  <si>
    <t>525/5 Dunstan Grove, Lindfield NSW</t>
  </si>
  <si>
    <t>INV-FEES-6913-7202</t>
  </si>
  <si>
    <t>9/8 Mina Court, Carrum Downs VIC</t>
  </si>
  <si>
    <t>INV-FEES-6793-7076</t>
  </si>
  <si>
    <t>15 St James Ave, Earlwood NSW</t>
  </si>
  <si>
    <t>INV-FEES-6920-7211</t>
  </si>
  <si>
    <t>4/97 Birriga Road, Bellevue Hill NSW</t>
  </si>
  <si>
    <t>INV-FEES-6609-6823</t>
  </si>
  <si>
    <t>7 Bishop Avenue, West Pennant Hills NSW</t>
  </si>
  <si>
    <t>INV-FEES-6923-7215</t>
  </si>
  <si>
    <t>610/616 Glenferrie Road, Hawthorn VIC</t>
  </si>
  <si>
    <t>INV-FEES-6928-7220</t>
  </si>
  <si>
    <t>8 Glenbrook Avenue, Bonbeach VIC</t>
  </si>
  <si>
    <t>INV-FEES-6930-7223</t>
  </si>
  <si>
    <t>33/107 Macpherson Street, Waverley NSW</t>
  </si>
  <si>
    <t>INV-FEES-6934-7227</t>
  </si>
  <si>
    <t>39 St Thomas St, Bronte NSW</t>
  </si>
  <si>
    <t>INV-FEES-6935-7228</t>
  </si>
  <si>
    <t>16 Famechon Road, Chelsea VIC</t>
  </si>
  <si>
    <t>INV-FEES-6938-7229</t>
  </si>
  <si>
    <t>52 Gordon Street, Aldinga Beach SA</t>
  </si>
  <si>
    <t>INV-FEES-5840-5994</t>
  </si>
  <si>
    <t>17 Taylor Terrace, Christies Beach SA</t>
  </si>
  <si>
    <t>INV-FEES-6939-7231</t>
  </si>
  <si>
    <t>20 Panorama Avenue, Hackham SA</t>
  </si>
  <si>
    <t>INV-FEES-6944-7236</t>
  </si>
  <si>
    <t>205 Excelsior Parade, Hindmarsh Island SA</t>
  </si>
  <si>
    <t>INV-FEES-6715-6955</t>
  </si>
  <si>
    <t>30 Bates Avenue, Thomastown VIC</t>
  </si>
  <si>
    <t>INV-FEES-6675-6907</t>
  </si>
  <si>
    <t>2 Aberdeen Court, Epping VIC</t>
  </si>
  <si>
    <t>INV-FEES-6557-6770</t>
  </si>
  <si>
    <t>29 Allendale Avenue, Wollert VIC</t>
  </si>
  <si>
    <t>INV-FEES-6028-6308</t>
  </si>
  <si>
    <t>8 Yellow Gum Crescent, Mooroolbark VIC 3138</t>
  </si>
  <si>
    <t>INV-FEES-6861-7154</t>
  </si>
  <si>
    <t>17 Albion Street, Pennant Hills NSW</t>
  </si>
  <si>
    <t>INV-FEES-6929-7221</t>
  </si>
  <si>
    <t>56 Kiers Road, Miami QLD</t>
  </si>
  <si>
    <t>INV-FEES-6957-7250</t>
  </si>
  <si>
    <t>30 Highview Rd, Skye VIC</t>
  </si>
  <si>
    <t>INV-FEES-6965-7260</t>
  </si>
  <si>
    <t>21 Kerrie Anne Court, Skye VIC</t>
  </si>
  <si>
    <t>INV-FEES-5777-5980</t>
  </si>
  <si>
    <t>257/18 Lusty Street, Wolli Creek NSW</t>
  </si>
  <si>
    <t>INV-FEES-6942-7234</t>
  </si>
  <si>
    <t>10 Herrick Street, Sellicks Beach SA</t>
  </si>
  <si>
    <t>INV-FEES-6996-7292</t>
  </si>
  <si>
    <t>14/5 Harry Hopman Circuit, Gordon ACT</t>
  </si>
  <si>
    <t>INV-FEES-6993-7289</t>
  </si>
  <si>
    <t>31 Abbey Rd, Narre Warren South VIC</t>
  </si>
  <si>
    <t>INV-FEES-6992-7288</t>
  </si>
  <si>
    <t>77 St Lawrence Ave, Blue Haven NSW</t>
  </si>
  <si>
    <t>INV-FEES-3603-7284</t>
  </si>
  <si>
    <t>12 Bronte Boulevard, Officer VIC 3809 - endorsement</t>
  </si>
  <si>
    <t>INV-FEES-6830-7117</t>
  </si>
  <si>
    <t>8 Chester Road, Turramurra NSW</t>
  </si>
  <si>
    <t>INV-FEES-6980-7275</t>
  </si>
  <si>
    <t>78 Jacksons Road, Noble Park North VIC</t>
  </si>
  <si>
    <t>INV-FEES-6978-7274</t>
  </si>
  <si>
    <t>6/35 Ann Street, Dandenong VIC</t>
  </si>
  <si>
    <t>INV-FEES-6974-7270</t>
  </si>
  <si>
    <t>1/59 Nepean Hwy, Seaford VIC</t>
  </si>
  <si>
    <t>INV-FEES-5818-7059</t>
  </si>
  <si>
    <t>29/59 Chester Avenue, Maroubra NSW</t>
  </si>
  <si>
    <t>INV-FEES-7009-7305</t>
  </si>
  <si>
    <t>3 Annand Close, Cranbourne West VIC</t>
  </si>
  <si>
    <t>INV-FEES-6556-6762</t>
  </si>
  <si>
    <t>6B/17-25 William Street, Botany NSW 2019</t>
  </si>
  <si>
    <t>INV-FEES-6922-7214</t>
  </si>
  <si>
    <t>7 Richardson Drive, Mornington VIC</t>
  </si>
  <si>
    <t>INV-FEES-6158-6330</t>
  </si>
  <si>
    <t>101S/2 Lardelli Drive, Ryde NSW 2112</t>
  </si>
  <si>
    <t>INV-FEES-6799-7082</t>
  </si>
  <si>
    <t>164 Veron Road, Umina Beach NSW</t>
  </si>
  <si>
    <t>INV-FEES-7032-7334</t>
  </si>
  <si>
    <t>12 Hudson St, Cranbourne VIC</t>
  </si>
  <si>
    <t>INV-FEES-7046-7356</t>
  </si>
  <si>
    <t>7/127 Riversdale Road, Hawthorn VIC</t>
  </si>
  <si>
    <t>INV-FEES-7048-7362</t>
  </si>
  <si>
    <t>GB02/15 Bond Street, Caulfield North VIC 3161</t>
  </si>
  <si>
    <t>INV-FEES-5427-7377</t>
  </si>
  <si>
    <t>11 Foxglove Court, Cranbourne North VIC - endorsement</t>
  </si>
  <si>
    <t>INV-FEES-6611-6830</t>
  </si>
  <si>
    <t>27 Beresford Road, Rose Bay NSW</t>
  </si>
  <si>
    <t>INV-FEES-6805-7089</t>
  </si>
  <si>
    <t>28 Reynolds Road, Noraville NSW</t>
  </si>
  <si>
    <t>INV-FEES-6733-6980</t>
  </si>
  <si>
    <t>42 Middlesex Avenue, Gorokan NSW</t>
  </si>
  <si>
    <t>INV-FEES-7052-7383</t>
  </si>
  <si>
    <t>33 Amron Street, Chelsea Heights VIC</t>
  </si>
  <si>
    <t>INV-FEES-7058-7385</t>
  </si>
  <si>
    <t>525 Warrandyte Road, Langwarrin South VIC</t>
  </si>
  <si>
    <t>INV-FEES-7062-7391</t>
  </si>
  <si>
    <t>12 Iriswells Close, Tooradin VIC</t>
  </si>
  <si>
    <t>INV-FEES-6914-7203</t>
  </si>
  <si>
    <t>2/7 Watling Place, Weston ACT</t>
  </si>
  <si>
    <t>INV-FEES-7090-7420</t>
  </si>
  <si>
    <t>370 Station Street, Chelsea VIC</t>
  </si>
  <si>
    <t>INV-FEES-7091-7421</t>
  </si>
  <si>
    <t>6 Poole Street, Werrington County NSW</t>
  </si>
  <si>
    <t>INV-FEES-5313-7422</t>
  </si>
  <si>
    <t>5 Solley Court, Carrum Downs VIC</t>
  </si>
  <si>
    <t>INV-FEES-6277-6447</t>
  </si>
  <si>
    <t>30 Wandella Avenue, Bateau Bay NSW</t>
  </si>
  <si>
    <t>INV-FEES-7093-7424</t>
  </si>
  <si>
    <t>54 Coromandel Crescent, Knoxfield VIC</t>
  </si>
  <si>
    <t>INV-FEES-6878-7169</t>
  </si>
  <si>
    <t>50 Fishermans Parade, Daleys Point NSW</t>
  </si>
  <si>
    <t>INV-FEES-7102-7433</t>
  </si>
  <si>
    <t>1/54 Thames Promenade, Chelsea VIC</t>
  </si>
  <si>
    <t>INV-FEES-7103-7434</t>
  </si>
  <si>
    <t>3 Nardoo Road, Aldinga Beach SA</t>
  </si>
  <si>
    <t>INV-FEES-7087-7417</t>
  </si>
  <si>
    <t>16 Bridgewater Drive, Dingley Village VIC</t>
  </si>
  <si>
    <t>INV-FEES-7110-7440</t>
  </si>
  <si>
    <t>27 Avalon Crescent, Cranbourne East VIC</t>
  </si>
  <si>
    <t>INV-FEES-4981-7216</t>
  </si>
  <si>
    <t>5 Stella Road, Umina Beach NSW-endorsement</t>
  </si>
  <si>
    <t>INV-FEES-6997-7293</t>
  </si>
  <si>
    <t>5/1559 Botany Road, Botany NSW</t>
  </si>
  <si>
    <t>INV-FEES-7123-7457</t>
  </si>
  <si>
    <t>65A Yaralla Street, Concord West NSW</t>
  </si>
  <si>
    <t>INV-FEES-7134-7473</t>
  </si>
  <si>
    <t>180 Linsell Boulevard, Cranbourne East VIC</t>
  </si>
  <si>
    <t>INV-FEES-7138-7476</t>
  </si>
  <si>
    <t>48 Dickson Street, Newtown NSW</t>
  </si>
  <si>
    <t>INV-FEES-6851-7136</t>
  </si>
  <si>
    <t>88 Tillyard Drive, Flynn ACT</t>
  </si>
  <si>
    <t>INV-FEES-7045-7355</t>
  </si>
  <si>
    <t>1 Cotton Street, North Epping NSW</t>
  </si>
  <si>
    <t>INV-FEES-6385-6867</t>
  </si>
  <si>
    <t>2 Roland Close, Terrigal NSW</t>
  </si>
  <si>
    <t>INV-FEES-7144-7482</t>
  </si>
  <si>
    <t>1 Edols Place, Charnwood ACT</t>
  </si>
  <si>
    <t>INV-FEES-5663-7483</t>
  </si>
  <si>
    <t>7 Rolland Place, Flynn ACT</t>
  </si>
  <si>
    <t>INV-FEES-6774-7050</t>
  </si>
  <si>
    <t>32 Tristania Terrace, Dernancourt SA</t>
  </si>
  <si>
    <t>INV-FEES-7157-7493</t>
  </si>
  <si>
    <t>7 Katahdin Terrace, Cranbourne North VIC</t>
  </si>
  <si>
    <t>INV-FEES-7160-7496</t>
  </si>
  <si>
    <t>1/26 Jeffers Street, Noble Park VIC</t>
  </si>
  <si>
    <t>INV-FEES-7165-7502</t>
  </si>
  <si>
    <t>57 Yallambee Road, Berowra NSW</t>
  </si>
  <si>
    <t>INV-FEES-7161-7497</t>
  </si>
  <si>
    <t>31 Gillian Place, Pakenham VIC</t>
  </si>
  <si>
    <t>INV-FEES-6620-6839</t>
  </si>
  <si>
    <t>11 John Street, Forresters Beach NSW</t>
  </si>
  <si>
    <t>INV-FEES-7174-7512</t>
  </si>
  <si>
    <t>102 Lineham Drive, Cranbourne East VIC</t>
  </si>
  <si>
    <t>INV-FEES-6180-7531</t>
  </si>
  <si>
    <t>9 Eric Court, Langwarrin VIC</t>
  </si>
  <si>
    <t>INV-FEES-5881-7528</t>
  </si>
  <si>
    <t>37 Jarman Drive, Langwarrin VIC</t>
  </si>
  <si>
    <t>INV-FEES-7196-7543</t>
  </si>
  <si>
    <t>19 Henry Street, Leichhardt NSW</t>
  </si>
  <si>
    <t>INV-FEES-7201-7547</t>
  </si>
  <si>
    <t>22 Holding Street, Beaumaris VIC</t>
  </si>
  <si>
    <t>INV-FEES-7203-7550</t>
  </si>
  <si>
    <t>1a Wingate Avenue, Eastwood NSW</t>
  </si>
  <si>
    <t>INV-FEES-7210-7561</t>
  </si>
  <si>
    <t>33 Parman Avenue, Pakenham VIC</t>
  </si>
  <si>
    <t>INV-FEES-5504-5662</t>
  </si>
  <si>
    <t>5/47 Onslow Street, Rose Bay NSW</t>
  </si>
  <si>
    <t>INV-FEES-5030-7341</t>
  </si>
  <si>
    <t>5/41-43 Onslow Street, Rose Bay NSW - endorsement</t>
  </si>
  <si>
    <t>INV-FEES-6759-7014</t>
  </si>
  <si>
    <t>46 Coogee Street, Randwick NSW</t>
  </si>
  <si>
    <t>INV-FEES-6688-6929</t>
  </si>
  <si>
    <t>273 Beauchamp Road, Matraville NSW</t>
  </si>
  <si>
    <t>INV-FEES-6159-6338</t>
  </si>
  <si>
    <t>85A Dunlop Street, Epping NSW</t>
  </si>
  <si>
    <t>INV-FEES-6952-7244</t>
  </si>
  <si>
    <t>3 Corunna Road, Eastwood NSW</t>
  </si>
  <si>
    <t>INV-FEES-7249-7607</t>
  </si>
  <si>
    <t>38 Roach Street, Arncliffe NSW</t>
  </si>
  <si>
    <t>INV-FEES-7231-7583</t>
  </si>
  <si>
    <t>INV-FEES-7252-7611</t>
  </si>
  <si>
    <t>16/2 Womerah Street, Turramurra NSW</t>
  </si>
  <si>
    <t>INV-FEES-7253-7612</t>
  </si>
  <si>
    <t>34/2 Barton Road, Artarmon NSW</t>
  </si>
  <si>
    <t>INV-FEES-7255-7616</t>
  </si>
  <si>
    <t>30 Kirwan Circuit, Stirling ACT</t>
  </si>
  <si>
    <t>INV-FEES-7260-7620</t>
  </si>
  <si>
    <t>7 Thenford Close, Cranbourne East VIC</t>
  </si>
  <si>
    <t>INV-FEES-7264-7623</t>
  </si>
  <si>
    <t>208 Bugden Avenue, Fadden ACT</t>
  </si>
  <si>
    <t>INV-FEES-5058-7586</t>
  </si>
  <si>
    <t>9 County Close, Umina Beach NSW-endorsement</t>
  </si>
  <si>
    <t>INV-FEES-6832-7349</t>
  </si>
  <si>
    <t>404/2b Mona Road, Darling Point NSW</t>
  </si>
  <si>
    <t>INV-FEES-6936-7253</t>
  </si>
  <si>
    <t>114/72 Henrietta Street, Waverley NSW</t>
  </si>
  <si>
    <t>INV-FEES-7266-7625</t>
  </si>
  <si>
    <t>22 Tawleed Grove, Clyde North VIC</t>
  </si>
  <si>
    <t>INV-FEES-7270-7628</t>
  </si>
  <si>
    <t>7 Dellinea Street, Cranbourne North VIC</t>
  </si>
  <si>
    <t>INV-FEES-6999-7296</t>
  </si>
  <si>
    <t>8/23 Anniversary Street, Botany NSW 2019</t>
  </si>
  <si>
    <t>INV-FEES-7267-7637</t>
  </si>
  <si>
    <t>462 Fogarty Road, Maryknoll VIC</t>
  </si>
  <si>
    <t>INV-FEES-6815-7101</t>
  </si>
  <si>
    <t>27 Taurus Close, Kincumber NSW</t>
  </si>
  <si>
    <t>INV-FEES-5193-7641</t>
  </si>
  <si>
    <t>INV-FEES-6460-6659</t>
  </si>
  <si>
    <t>44B Hornsey Street, Rozelle NSW</t>
  </si>
  <si>
    <t>INV-FEES-6775-7049</t>
  </si>
  <si>
    <t>18 Lumeah Avenue, Wamberal NSW</t>
  </si>
  <si>
    <t>INV-FEES-7295-7663</t>
  </si>
  <si>
    <t>40 Billarga Road, Westleigh NSW</t>
  </si>
  <si>
    <t>INV-FEES-6507-6711</t>
  </si>
  <si>
    <t>10 Kooronya Road, Kincumber NSW</t>
  </si>
  <si>
    <t>INV-FEES-3229-7430</t>
  </si>
  <si>
    <t>INV-FEES-6743-6989</t>
  </si>
  <si>
    <t>10 Crozier Circuit, Kambah ACT</t>
  </si>
  <si>
    <t>INV-FEES-7215-7562</t>
  </si>
  <si>
    <t>15 Bedford Crescent, Collaroy NSW</t>
  </si>
  <si>
    <t>INV-FEES-7303-7674</t>
  </si>
  <si>
    <t>4/60 Hutchinson Street, Saint Peters NSW</t>
  </si>
  <si>
    <t>INV-FEES-7304-7676</t>
  </si>
  <si>
    <t>1555 Burra Road, Burra NSW</t>
  </si>
  <si>
    <t>INV-FEES-7308-7683</t>
  </si>
  <si>
    <t>64 Central Road, Avalon Beach NSW</t>
  </si>
  <si>
    <t>INV-FEES-6716-6956</t>
  </si>
  <si>
    <t>118 Eaststone Avenue, Wollert VIC</t>
  </si>
  <si>
    <t>INV-FEES-6424-6622</t>
  </si>
  <si>
    <t>4 Pippa Way, Kalklallo VIC 3064</t>
  </si>
  <si>
    <t>INV-FEES-7320-7697</t>
  </si>
  <si>
    <t>4/26 Dianella Street, Caringbah NSW</t>
  </si>
  <si>
    <t>INV-FEES-7319-7700</t>
  </si>
  <si>
    <t>13 Glenburn Street, Thomastown VIC</t>
  </si>
  <si>
    <t>INV-FEES-6940-7232</t>
  </si>
  <si>
    <t>166 Newland Street, Queens Park NSW</t>
  </si>
  <si>
    <t>INV-FEES-6581-7631</t>
  </si>
  <si>
    <t>3/7 Adderstone Avenue, North Sydney NSW</t>
  </si>
  <si>
    <t>INV-FEES-7312-7691</t>
  </si>
  <si>
    <t>37 Roberts Street, Essendon VIC</t>
  </si>
  <si>
    <t>INV-FEES-7331-7712</t>
  </si>
  <si>
    <t>46 Kiber Drive, Glenmore Park NSW</t>
  </si>
  <si>
    <t>INV-FEES-6871-7553</t>
  </si>
  <si>
    <t>1/11 Helen Street, Lane Cove North NSW</t>
  </si>
  <si>
    <t>INV-FEES-6253-6417</t>
  </si>
  <si>
    <t>1/11 Railway Cres, Hampton VIC</t>
  </si>
  <si>
    <t>INV-FEES-7336-7720</t>
  </si>
  <si>
    <t>105 Pearcedale Road, Pearcedale VIC</t>
  </si>
  <si>
    <t>INV-FEES-7339-7722</t>
  </si>
  <si>
    <t>32 Spence Terrace, Sandhurst VIC</t>
  </si>
  <si>
    <t>INV-FEES-7340-7724</t>
  </si>
  <si>
    <t>72 Weir Road, Warragamba NSW</t>
  </si>
  <si>
    <t>INV-FEES-6924-7409</t>
  </si>
  <si>
    <t>9 Westwood Road, Cranbourne East VIC</t>
  </si>
  <si>
    <t>INV-FEES-7346-7730</t>
  </si>
  <si>
    <t>3 Nandaly Place, Cranbourne West VIC</t>
  </si>
  <si>
    <t>INV-FEES-7358-7743</t>
  </si>
  <si>
    <t>2/52-56 Gray Street, Kogarah NSW</t>
  </si>
  <si>
    <t>INV-FEES-1577-7744</t>
  </si>
  <si>
    <t>24 Melaleuca Drive, Carrum VIC - endorsement</t>
  </si>
  <si>
    <t>INV-FEES-7216-7563</t>
  </si>
  <si>
    <t>4/2 Hunter Street, Warriewood NSW</t>
  </si>
  <si>
    <t>INV-FEES-5622-5771</t>
  </si>
  <si>
    <t>264 Brisbane Water Drive, West Gosford NSW</t>
  </si>
  <si>
    <t>INV-FEES-7081-7412</t>
  </si>
  <si>
    <t>12 Bishop Street, Lake Haven NSW</t>
  </si>
  <si>
    <t>INV-FEES-7344-7728</t>
  </si>
  <si>
    <t>4 Patrick Close, Lyndhurst VIC,</t>
  </si>
  <si>
    <t>INV-FEES-7380-7788</t>
  </si>
  <si>
    <t>42 Cromarty Crescent, Winston Hills NSW</t>
  </si>
  <si>
    <t>INV-FEES-6872-7162</t>
  </si>
  <si>
    <t>71 Bream Street, Coogee NSW</t>
  </si>
  <si>
    <t>INV-FEES-5052-7639</t>
  </si>
  <si>
    <t>1 Balmaceda Court, Berwick VIC - endorsement</t>
  </si>
  <si>
    <t>INV-FEES-7086-7416</t>
  </si>
  <si>
    <t>6 Stepney Court, Rowville VIC</t>
  </si>
  <si>
    <t>INV-FEES-7391-7801</t>
  </si>
  <si>
    <t>11 Bluebell Court, Berwick VIC</t>
  </si>
  <si>
    <t>INV-FEES-6458-6657</t>
  </si>
  <si>
    <t>25 Polwarth Circuit, Dunlop ACT</t>
  </si>
  <si>
    <t>INV-FEES-6477-6678</t>
  </si>
  <si>
    <t>22 Gooraway Drive, Castle Hill NSW</t>
  </si>
  <si>
    <t>INV-FEES-6936-7615</t>
  </si>
  <si>
    <t>114/72 Henrietta Street, Waverley NSW-endorsement</t>
  </si>
  <si>
    <t>INV-FEES-7435-7855</t>
  </si>
  <si>
    <t>74 Grange Drive, Lysterfield VIC</t>
  </si>
  <si>
    <t>INV-FEES-7438-7856</t>
  </si>
  <si>
    <t>15 Avril Street, Dandenong North VIC</t>
  </si>
  <si>
    <t>INV-FEES-7440-7859</t>
  </si>
  <si>
    <t>3 Waterhouse Way, Botanic Ridge VIC</t>
  </si>
  <si>
    <t>INV-FEES-7381-7791</t>
  </si>
  <si>
    <t>35 Fulton Avenue, Wentworthville NSW</t>
  </si>
  <si>
    <t>INV-FEES-6805-7470</t>
  </si>
  <si>
    <t>28 Reynolds Road, Noraville NSW-endorsement</t>
  </si>
  <si>
    <t>INV-FEES-7437-7857</t>
  </si>
  <si>
    <t>34 Bushlark Drive, Carrum Downs VIC</t>
  </si>
  <si>
    <t>INV-FEES-7454-7875</t>
  </si>
  <si>
    <t>1 Pendle Close, Narre Warren South VIC</t>
  </si>
  <si>
    <t>INV-FEES-7449-7867</t>
  </si>
  <si>
    <t>5 Pitta Place, Carrum Downs VIC</t>
  </si>
  <si>
    <t>INV-FEES-6184-6355</t>
  </si>
  <si>
    <t>6 Gatehouse Place, Belconnen ACT</t>
  </si>
  <si>
    <t>INV-FEES-6903-7193</t>
  </si>
  <si>
    <t>3 Joan Court, Skye VIC</t>
  </si>
  <si>
    <t>INV-FEES-5623-7805</t>
  </si>
  <si>
    <t>42 Tarrant Crescent, Dunlop ACT</t>
  </si>
  <si>
    <t>INV-FEES-7398-7812</t>
  </si>
  <si>
    <t>20 Waterways Drive, Cranbourne North VIC</t>
  </si>
  <si>
    <t>INV-FEES-7415-7830</t>
  </si>
  <si>
    <t>15/16 David Miller Crescent, Casey ACT</t>
  </si>
  <si>
    <t>INV-FEES-7315-7695</t>
  </si>
  <si>
    <t>215 McFarlane Drive, Minchinbury NSW</t>
  </si>
  <si>
    <t>INV-FEES-6141-6313</t>
  </si>
  <si>
    <t>8 Salerno Way, Rowville VIC</t>
  </si>
  <si>
    <t>INV-FEES-7101-7432</t>
  </si>
  <si>
    <t>17 Bidgee Road, Ryde NSW</t>
  </si>
  <si>
    <t>INV-FEES-7411-7823</t>
  </si>
  <si>
    <t>33 Bunduluk Crescent, Ngunnawal ACT</t>
  </si>
  <si>
    <t>INV-FEES-7422-7840</t>
  </si>
  <si>
    <t>2 Attiwell Circuit, Kambah ACT</t>
  </si>
  <si>
    <t>INV-FEES-6487-7000</t>
  </si>
  <si>
    <t>42 Parer Street, Maroubra NSW</t>
  </si>
  <si>
    <t>INV-FEES-7495-7930</t>
  </si>
  <si>
    <t>4 Renishaw Drive, Officer VIC</t>
  </si>
  <si>
    <t>INV-FEES-7497-7934</t>
  </si>
  <si>
    <t>6 Egerton Street, Officer VIC</t>
  </si>
  <si>
    <t>INV-FEES-6943-7235</t>
  </si>
  <si>
    <t>23 Stella Drive, Thomastown VIC</t>
  </si>
  <si>
    <t>INV-FEES-7175-7515</t>
  </si>
  <si>
    <t>3a Farnell Road, Woy Woy NSW</t>
  </si>
  <si>
    <t>INV-FEES-7524-7967</t>
  </si>
  <si>
    <t>21 Sheldon Drive, Berwick VIC</t>
  </si>
  <si>
    <t>INV-FEES-7529-7976</t>
  </si>
  <si>
    <t>1/10 Parkhill Drive, Berwick VIC</t>
  </si>
  <si>
    <t>INV-FEES-7531-7977</t>
  </si>
  <si>
    <t>7 Francis Street, Hunters Hill NSW</t>
  </si>
  <si>
    <t>INV-FEES-5503-5661</t>
  </si>
  <si>
    <t>26/205 Birrell Street, Waverley NSW</t>
  </si>
  <si>
    <t>INV-FEES-7536-7982</t>
  </si>
  <si>
    <t>4 Emerald Crescent, Koo Wee Rup VIC</t>
  </si>
  <si>
    <t>INV-FEES-7021-7319</t>
  </si>
  <si>
    <t>20 Knowlman Avenue, Pymble NSW</t>
  </si>
  <si>
    <t>INV-FEES-7541-7988</t>
  </si>
  <si>
    <t>2117 Frankston - Flinders Road, Hastings VIC</t>
  </si>
  <si>
    <t>INV-FEES-7553-8004</t>
  </si>
  <si>
    <t>7 Carawatha Street, Beecroft NSW</t>
  </si>
  <si>
    <t>INV-FEES-7526-7971</t>
  </si>
  <si>
    <t>157 Caravan Head Road, Oyster Bay NSW</t>
  </si>
  <si>
    <t>INV-FEES-7568-8026</t>
  </si>
  <si>
    <t>2/3 Delmont Court, Cranbourne VIC</t>
  </si>
  <si>
    <t>INV-FEES-4945-7874</t>
  </si>
  <si>
    <t>12/24 Kiora Road, Miranda NSW-endorsement</t>
  </si>
  <si>
    <t>INV-FEES-7591-8048</t>
  </si>
  <si>
    <t>2/14 Fourth Avenue, Chelsea Heights VIC</t>
  </si>
  <si>
    <t>INV-FEES-7593-8049</t>
  </si>
  <si>
    <t>54 North Shore Drive, Patterson Lakes VIC</t>
  </si>
  <si>
    <t>INV-FEES-6687-6919</t>
  </si>
  <si>
    <t>603/2A-8 Burwood Road, Burwood NSW 2134</t>
  </si>
  <si>
    <t>INV-FEES-5964-7339</t>
  </si>
  <si>
    <t>72 Maunder Avenue, Girraween NSW</t>
  </si>
  <si>
    <t>INV-FEES-7621-8083</t>
  </si>
  <si>
    <t>3/204 Nepean Highway, Seaford VIC</t>
  </si>
  <si>
    <t>INV-FEES-5940-8087</t>
  </si>
  <si>
    <t>10 City Road, Ringwood VIC</t>
  </si>
  <si>
    <t>INV-FEES-7498-7935</t>
  </si>
  <si>
    <t>25b James Road, Toukley NSW</t>
  </si>
  <si>
    <t>INV-FEES-7522-7968</t>
  </si>
  <si>
    <t>8 Edith Avenue, Croydon VIC</t>
  </si>
  <si>
    <t>INV-FEES-7634-8100</t>
  </si>
  <si>
    <t>20 Benelong Crescent, Seaford VIC</t>
  </si>
  <si>
    <t>INV-FEES-7519-7966</t>
  </si>
  <si>
    <t>8 Sunset Drive, Heathmont VIC</t>
  </si>
  <si>
    <t>INV-FEES-4696-4901</t>
  </si>
  <si>
    <t>69/1 Lamond Drive, Warrawee NSW</t>
  </si>
  <si>
    <t>INV-FEES-7641-8106</t>
  </si>
  <si>
    <t>36a MacDonald Grove, Mornington VIC</t>
  </si>
  <si>
    <t>INV-FEES-7642-8108</t>
  </si>
  <si>
    <t>45 Bungower Road Service Road, Mornington VIC</t>
  </si>
  <si>
    <t>INV-FEES-6566-6781</t>
  </si>
  <si>
    <t>24 Broome Crescent, Cranbourne North VIC</t>
  </si>
  <si>
    <t>INV-FEES-7648-8116</t>
  </si>
  <si>
    <t>49 Oaktree Drive, Hampton Park VIC</t>
  </si>
  <si>
    <t>INV-FEES-7654-8123</t>
  </si>
  <si>
    <t>74 Fragar Road, South Penrith NSW</t>
  </si>
  <si>
    <t>INV-FEES-7654-8126</t>
  </si>
  <si>
    <t>74 Fragar Road, South Penrith NSW-endorsement</t>
  </si>
  <si>
    <t>INV-FEES-7656-8133</t>
  </si>
  <si>
    <t>21 Cirai Crescent, Cranbourne West VIC</t>
  </si>
  <si>
    <t>INV-FEES-5011-5229</t>
  </si>
  <si>
    <t>11a Cobham St, Cheltenham VIC</t>
  </si>
  <si>
    <t>INV-FEES-5530-8114</t>
  </si>
  <si>
    <t>3 Sikes Road, Clyde North VIC - endorsement</t>
  </si>
  <si>
    <t>INV-FEES-7630-8093</t>
  </si>
  <si>
    <t>7 Stocks Drive, Cranbourne West VIC</t>
  </si>
  <si>
    <t>INV-FEES-7652-8122</t>
  </si>
  <si>
    <t>16 Angas Street, Ainslie ACT</t>
  </si>
  <si>
    <t>INV-FEES-6285-6863</t>
  </si>
  <si>
    <t>5 Monica Street, Kincumber NSW</t>
  </si>
  <si>
    <t>INV-FEES-3880-4056</t>
  </si>
  <si>
    <t>50 Dundonald Road, Hamlyn Terrace NSW</t>
  </si>
  <si>
    <t>INV-FEES-7661-8138</t>
  </si>
  <si>
    <t>704/222 City Walk, Canberra ACT</t>
  </si>
  <si>
    <t>INV-FEES-7244-7602</t>
  </si>
  <si>
    <t>304/2A-8 Burwood Road, Burwood NSW</t>
  </si>
  <si>
    <t>INV-FEES-7687-8185</t>
  </si>
  <si>
    <t>107 Pridham Blvd, Aldinga Beach SA</t>
  </si>
  <si>
    <t>INV-FEES-7034-7335</t>
  </si>
  <si>
    <t>22a Wood Street, Eastwood NSW</t>
  </si>
  <si>
    <t>INV-FEES-7644-8113</t>
  </si>
  <si>
    <t>1/443 Beach Road, Beaumaris VIC</t>
  </si>
  <si>
    <t>INV-FEES-7681-8176</t>
  </si>
  <si>
    <t>4 Plummer Road, Mentone VIC</t>
  </si>
  <si>
    <t>INV-FEES-7617-8086</t>
  </si>
  <si>
    <t>22 Pin Oak Court, Canterbury VIC</t>
  </si>
  <si>
    <t>INV-FEES-7142-7480</t>
  </si>
  <si>
    <t>1 Wills Avenue, Castle Hill NSW</t>
  </si>
  <si>
    <t>INV-FEES-7697-8202</t>
  </si>
  <si>
    <t>50 Waterford Way, Glenmore Park NSW</t>
  </si>
  <si>
    <t>INV-FEES-7590-8050</t>
  </si>
  <si>
    <t>501/273 Mann Street, Gosford NSW</t>
  </si>
  <si>
    <t>INV-FEES-7699-8207</t>
  </si>
  <si>
    <t>11 Cullen Court, Patterson Lakes VIC</t>
  </si>
  <si>
    <t>INV-FEES-5058-7668</t>
  </si>
  <si>
    <t>9 County Close, Umina Beach NSW - endorsement</t>
  </si>
  <si>
    <t>INV-FEES-6654-6885</t>
  </si>
  <si>
    <t>59/441 Alfred Street North, Neutral Bay NSW</t>
  </si>
  <si>
    <t>INV-FEES-4612-4812</t>
  </si>
  <si>
    <t>61 Lucinda Avenue, Killarney Vale NSW</t>
  </si>
  <si>
    <t>INV-FEES-7723-8241</t>
  </si>
  <si>
    <t>175 Anthony Rolfe Avenue, Gungahlin ACT</t>
  </si>
  <si>
    <t>INV-FEES-6894-7185</t>
  </si>
  <si>
    <t>203/8 Cornelia Road, Toongabbie NSW</t>
  </si>
  <si>
    <t>INV-FEES-7092-7474</t>
  </si>
  <si>
    <t>2/52 Gray St, Kogarah NSW</t>
  </si>
  <si>
    <t>INV-FEES-7179-7519</t>
  </si>
  <si>
    <t>4/22 Balfour Road, Rose Bay NSW</t>
  </si>
  <si>
    <t>INV-FEES-7736-8257</t>
  </si>
  <si>
    <t>8 Dante Court, Lang Lang VIC</t>
  </si>
  <si>
    <t>INV-FEES-7691-8198</t>
  </si>
  <si>
    <t>160/264 City Walk, Canberra ACT</t>
  </si>
  <si>
    <t>INV-FEES-7444-7861</t>
  </si>
  <si>
    <t>14/2 Oak Street, Clovelly NSW</t>
  </si>
  <si>
    <t>INV-FEES-5824-8008</t>
  </si>
  <si>
    <t>32 Avoca Drive, Kincumber NSW - endorsement</t>
  </si>
  <si>
    <t>INV-FEES-7745-8273</t>
  </si>
  <si>
    <t>206 Ryde Road, West Pymble NSW</t>
  </si>
  <si>
    <t>INV-FEES-7077-7428</t>
  </si>
  <si>
    <t>14 Oleanda Crescent, Nunawading VIC</t>
  </si>
  <si>
    <t>INV-FEES-7030-7333</t>
  </si>
  <si>
    <t>62 Roper Road, Blue Haven NSW</t>
  </si>
  <si>
    <t>INV-FEES-5944-8305</t>
  </si>
  <si>
    <t>21 Sonia Street, Ringwood VIC</t>
  </si>
  <si>
    <t>INV-FEES-7682-8180</t>
  </si>
  <si>
    <t>1/1-9 Burns Road, Ourimbah NSW</t>
  </si>
  <si>
    <t>INV-FEES-7764-8311</t>
  </si>
  <si>
    <t>1 Terrapin Drive, Narre Warren South VIC</t>
  </si>
  <si>
    <t>INV-FEES-6587-8320</t>
  </si>
  <si>
    <t>6 Woodbine Street , Pakenham VIC</t>
  </si>
  <si>
    <t>INV-FEES-7779-8324</t>
  </si>
  <si>
    <t>831/243 Pyrmont Street, Pyrmont NSW</t>
  </si>
  <si>
    <t>INV-FEES-7782-8336</t>
  </si>
  <si>
    <t>10 Liffey Avenue, Cumbalum NSW</t>
  </si>
  <si>
    <t>INV-FEES-5391-5582</t>
  </si>
  <si>
    <t>14/151a Smith Street, Summer Hill NSW</t>
  </si>
  <si>
    <t>INV-FEES-7786-8342</t>
  </si>
  <si>
    <t xml:space="preserve">1/37-41 Glen Park Road, Bayswater North VIC </t>
  </si>
  <si>
    <t>INV-FEES-6729-6973</t>
  </si>
  <si>
    <t>220 Ridgecrop Drive, Castle Hill NSW</t>
  </si>
  <si>
    <t>INV-FEES-7808-8369</t>
  </si>
  <si>
    <t>61 Great Western Highway, Blaxland NSW</t>
  </si>
  <si>
    <t>INV-FEES-7772-8318</t>
  </si>
  <si>
    <t>33 Joyce Street, Cranbourne West VIC</t>
  </si>
  <si>
    <t>INV-FEES-7780-8328</t>
  </si>
  <si>
    <t>60 Hopetoun Road, Tooradin VIC</t>
  </si>
  <si>
    <t>INV-FEES-7753-8290</t>
  </si>
  <si>
    <t>78 Lyndarum Drive, Epping VIC</t>
  </si>
  <si>
    <t>INV-FEES-7712-8232</t>
  </si>
  <si>
    <t>14 Bulwarra Close, O'Malley ACT</t>
  </si>
  <si>
    <t>INV-FEES-7761-8301</t>
  </si>
  <si>
    <t>10 Staatz Court, Tallebudgera QLD</t>
  </si>
  <si>
    <t>INV-FEES-7713-8228</t>
  </si>
  <si>
    <t>25 Lucy Beeton Crescent, Bonner ACT</t>
  </si>
  <si>
    <t>INV-FEES-4730-4940</t>
  </si>
  <si>
    <t>50 Pentecost Avenue, Pymble NSW</t>
  </si>
  <si>
    <t>INV-FEES-7776-8322</t>
  </si>
  <si>
    <t>47 Alfred Street, Mittagong NSW</t>
  </si>
  <si>
    <t>INV-FEES-6020-6187</t>
  </si>
  <si>
    <t>104/2 Queen Street, Blackburn VIC</t>
  </si>
  <si>
    <t>INV-FEES-7017-7314</t>
  </si>
  <si>
    <t>196 Dora Street, Dora Creek NSW</t>
  </si>
  <si>
    <t>INV-FEES-7535-7981</t>
  </si>
  <si>
    <t>17 Murray Street, Booker Bay NSW</t>
  </si>
  <si>
    <t>INV-FEES-7707-8218</t>
  </si>
  <si>
    <t>7 Beach Street, Blakehurst NSW</t>
  </si>
  <si>
    <t>INV-FEES-7408-7820</t>
  </si>
  <si>
    <t>65 McKellar Boulevard, Blue Haven NSW</t>
  </si>
  <si>
    <t>INV-FEES-7659-8136</t>
  </si>
  <si>
    <t>39/127 Georgiana Terrace, Gosford NSW</t>
  </si>
  <si>
    <t>INV-FEES-6886-7175</t>
  </si>
  <si>
    <t>19/95 Manns Road, Narara NSW</t>
  </si>
  <si>
    <t>INV-FEES-6897-7187</t>
  </si>
  <si>
    <t>23 Melville Street, Kincumber NSW</t>
  </si>
  <si>
    <t>INV-FEES-7872-8470</t>
  </si>
  <si>
    <t>19 Cedar Drive, Hastings VIC</t>
  </si>
  <si>
    <t>INV-FEES-7226-7599</t>
  </si>
  <si>
    <t>3 Johnston Road, Eastwood NSW</t>
  </si>
  <si>
    <t>INV-FEES-7570-8033</t>
  </si>
  <si>
    <t>5/90-92 Ringwood Street, Ringwood VIC</t>
  </si>
  <si>
    <t>INV-FEES-7714-8229</t>
  </si>
  <si>
    <t>19 Grandview Parade, Epping NSW</t>
  </si>
  <si>
    <t>INV-FEES-6091-8171</t>
  </si>
  <si>
    <t>7 Weeroona Avenue, Woollahra NSW</t>
  </si>
  <si>
    <t>INV-FEES-7363-7755</t>
  </si>
  <si>
    <t>41 Lake View Road, Wamberal NSW</t>
  </si>
  <si>
    <t>INV-FEES-5824-8365</t>
  </si>
  <si>
    <t>INV-FEES-7925-8518</t>
  </si>
  <si>
    <t>16 Holford Crescent, Gordon NSW</t>
  </si>
  <si>
    <t>INV-FEES-8105-8659</t>
  </si>
  <si>
    <t>27/190 Burnett Street, Mays Hill NSW</t>
  </si>
  <si>
    <t>INV-FEES-6774-8604</t>
  </si>
  <si>
    <t>32 Tristania Terrace, Dernancourt SA-endorsement</t>
  </si>
  <si>
    <t>INV-FEES-7640-8628</t>
  </si>
  <si>
    <t>20 Cotoneaster Way, Langwarrin VIC</t>
  </si>
  <si>
    <t>INV-FEES-8057-8620</t>
  </si>
  <si>
    <t>34 Railway Parade, Seaford VIC</t>
  </si>
  <si>
    <t>INV-FEES-7278-7644</t>
  </si>
  <si>
    <t>13/2 Daniel Street, Botany NSW</t>
  </si>
  <si>
    <t>INV-FEES-7608-8070</t>
  </si>
  <si>
    <t>95 Shelton Crescent, Noble Park North VIC</t>
  </si>
  <si>
    <t>INV-FEES-8116-8669</t>
  </si>
  <si>
    <t>36 Willoughby Street, Epping NSW</t>
  </si>
  <si>
    <t>INV-FEES-8117-8670</t>
  </si>
  <si>
    <t>6 Sandford Road, Turramurra NSW</t>
  </si>
  <si>
    <t>INV-FEES-8123-8675</t>
  </si>
  <si>
    <t>1/46-48 Morton Street, Parramatta NSW</t>
  </si>
  <si>
    <t>INV-FEES-6933-7225</t>
  </si>
  <si>
    <t>2/22 Nicol Street, Highett VIC</t>
  </si>
  <si>
    <t>INV-FEES-7628-8091</t>
  </si>
  <si>
    <t>5/6 Nalla Court, Palm Beach QLD</t>
  </si>
  <si>
    <t>INV-FEES-7284-8688</t>
  </si>
  <si>
    <t>25 Baileys Road, Coopers Shoot NSW</t>
  </si>
  <si>
    <t>INV-FEES-7806-8366</t>
  </si>
  <si>
    <t>95 Kalakau Avenue, Forresters Beach NSW</t>
  </si>
  <si>
    <t>INV-FEES-5357-5555</t>
  </si>
  <si>
    <t>2 Ochre Place, Christie Downs SA,</t>
  </si>
  <si>
    <t>INV-FEES-6900-7715</t>
  </si>
  <si>
    <t>19/110 Julia Flynn Avenue, Isaacs ACT</t>
  </si>
  <si>
    <t>INV-FEES-8094-8646</t>
  </si>
  <si>
    <t>41 Elgin Ave, Christies Beach SA</t>
  </si>
  <si>
    <t>INV-FEES-8145-8709</t>
  </si>
  <si>
    <t>21 Pacific Vista Drive, Byron Bay NSW</t>
  </si>
  <si>
    <t>INV-FEES-8153-8718</t>
  </si>
  <si>
    <t>5 Scullin Street, Cranbourne East VIC</t>
  </si>
  <si>
    <t>INV-FEES-8119-8671</t>
  </si>
  <si>
    <t>15 Padley Street, Pearcedale VIC</t>
  </si>
  <si>
    <t>INV-FEES-8163-8729</t>
  </si>
  <si>
    <t>146 Wentworth Parade, Hindmarsh Island SA</t>
  </si>
  <si>
    <t>INV-FEES-6413-6605</t>
  </si>
  <si>
    <t>7 Ghostgum Court, Bundoora VIC</t>
  </si>
  <si>
    <t>INV-FEES-7893-8572</t>
  </si>
  <si>
    <t>11 Nolan Court, Sandhurst VIC</t>
  </si>
  <si>
    <t>INV-FEES-7349-7733</t>
  </si>
  <si>
    <t>4 Roxburgh Crescent, Stanhope Gardens NSW</t>
  </si>
  <si>
    <t>INV-FEES-7717-8238</t>
  </si>
  <si>
    <t>15 Homestead Place, Mill Park VIC</t>
  </si>
  <si>
    <t>INV-FEES-3048-3188</t>
  </si>
  <si>
    <t>45 Henry Parry Drive, East Gosford NSW</t>
  </si>
  <si>
    <t>INV-FEES-8175-8744</t>
  </si>
  <si>
    <t>28 Majestic Drive, Officer VIC</t>
  </si>
  <si>
    <t>INV-FEES-6870-7161</t>
  </si>
  <si>
    <t>30a Ocean View Road, Gorokan NSW</t>
  </si>
  <si>
    <t>INV-FEES-6426-6621</t>
  </si>
  <si>
    <t>37 First Farm Drive, Castle Hill NSW</t>
  </si>
  <si>
    <t>INV-FEES-7390-7848</t>
  </si>
  <si>
    <t>21 Woodstream Crescent, Kellyville NSW</t>
  </si>
  <si>
    <t>INV-FEES-8213-8782</t>
  </si>
  <si>
    <t>3 Cardiff Grove, Cranbourne East VIC</t>
  </si>
  <si>
    <t>INV-FEES-7451-7871</t>
  </si>
  <si>
    <t>31 Teragalin Drive, Chain Valley Bay NSW</t>
  </si>
  <si>
    <t>INV-FEES-8223-8791</t>
  </si>
  <si>
    <t>88 North Shore Drive, Patterson Lakes VIC</t>
  </si>
  <si>
    <t>INV-FEES-7491-8794</t>
  </si>
  <si>
    <t>11 Marklin Street, Cranbourne VIC</t>
  </si>
  <si>
    <t>INV-FEES-5973-6136</t>
  </si>
  <si>
    <t>5 Dermot Street, Oakleigh South VIC</t>
  </si>
  <si>
    <t>INV-FEES-8177-8745</t>
  </si>
  <si>
    <t>6 Volpato Street, Forde ACT</t>
  </si>
  <si>
    <t>INV-FEES-6866-7158</t>
  </si>
  <si>
    <t>30 Ocean View Road, Gorokan NSW</t>
  </si>
  <si>
    <t>INV-FEES-8228-8797</t>
  </si>
  <si>
    <t>25a Stewart Street, North Bondi NSW</t>
  </si>
  <si>
    <t>INV-FEES-8206-8773</t>
  </si>
  <si>
    <t>14 Ebony Drive, Pakenham VIC</t>
  </si>
  <si>
    <t>INV-FEES-8229-8799</t>
  </si>
  <si>
    <t>39 Alexandra Crescent, Bayview NSW</t>
  </si>
  <si>
    <t>INV-FEES-8212-8781</t>
  </si>
  <si>
    <t>40/60 John Gorton Drive, Coombs ACT</t>
  </si>
  <si>
    <t>INV-FEES-7732-8255</t>
  </si>
  <si>
    <t>6/44b Bayswater Road, Potts Point NSW</t>
  </si>
  <si>
    <t>INV-FEES-8262-8843</t>
  </si>
  <si>
    <t>39 Nindi Crescent, Glenmore Park NSW</t>
  </si>
  <si>
    <t>INV-FEES-5058-8404</t>
  </si>
  <si>
    <t>INV-FEES-8297-8887</t>
  </si>
  <si>
    <t>6 Lombardi Close, Skye VIC</t>
  </si>
  <si>
    <t>INV-FEES-7278-8857</t>
  </si>
  <si>
    <t>13/2 Daniel Street, Botany NSW - endorsement</t>
  </si>
  <si>
    <t>INV-FEES-7175-8754</t>
  </si>
  <si>
    <t>3a Farnell Road, Woy Woy NSW - endorsement</t>
  </si>
  <si>
    <t>INV-FEES-8311-8898</t>
  </si>
  <si>
    <t>3 Gathering Street, Clyde VIC 3978</t>
  </si>
  <si>
    <t>INV-FEES-8304-8900</t>
  </si>
  <si>
    <t>41-43 King Road, Harkaway VIC</t>
  </si>
  <si>
    <t>INV-FEES-8256-8830</t>
  </si>
  <si>
    <t>14 Werriwa Crescent, Isabella Plains ACT</t>
  </si>
  <si>
    <t>INV-FEES-8118-8884</t>
  </si>
  <si>
    <t>12 Seale Close, Beecroft NSW</t>
  </si>
  <si>
    <t>INV-FEES-7604-8068</t>
  </si>
  <si>
    <t>16 Frazer Avenue , Gulfview Heights SA 5096</t>
  </si>
  <si>
    <t>INV-FEES-8319-8911</t>
  </si>
  <si>
    <t>25/473 Princes Highway, Noble Park VIC</t>
  </si>
  <si>
    <t>INV-FEES-8110-8663</t>
  </si>
  <si>
    <t>601W / 599 Pacific Highway, St Leonards NSW 2065</t>
  </si>
  <si>
    <t>INV-FEES-8164-8730</t>
  </si>
  <si>
    <t>29 Berripa Close, North Ryde NSW</t>
  </si>
  <si>
    <t>INV-FEES-8168-8835</t>
  </si>
  <si>
    <t>2 Grey Box Avenue, Noarlunga Centre SA</t>
  </si>
  <si>
    <t>INV-FEES-8336-8930</t>
  </si>
  <si>
    <t>1/20 Clydebank Road, Edithvale VIC</t>
  </si>
  <si>
    <t>INV-FEES-8333-8925</t>
  </si>
  <si>
    <t>67/3 Wulumay Close, Rozelle NSW</t>
  </si>
  <si>
    <t>INV-FEES-6060-8939</t>
  </si>
  <si>
    <t>112 Woolooware Road, Burraneer NSW-endorsement</t>
  </si>
  <si>
    <t>INV-FEES-8374-8986</t>
  </si>
  <si>
    <t>17/31 Brunnings Road, Carrum Downs VIC</t>
  </si>
  <si>
    <t>INV-FEES-7101-8993</t>
  </si>
  <si>
    <t>17 Bidgee Road, Ryde NSW - endorsement</t>
  </si>
  <si>
    <t>INV-FEES-8389-9006</t>
  </si>
  <si>
    <t>5 Hugo Court, Narre Warren VIC</t>
  </si>
  <si>
    <t>INV-FEES-8391-9007</t>
  </si>
  <si>
    <t>INV-FEES-8372-8979</t>
  </si>
  <si>
    <t>29 Ford Street, North Ryde NSW</t>
  </si>
  <si>
    <t>INV-FEES-8403-9016</t>
  </si>
  <si>
    <t>69 Aldridge Street, Endeavour Hills VIC</t>
  </si>
  <si>
    <t>INV-FEES-8424-9037</t>
  </si>
  <si>
    <t>20a Fowler Street, Bonbeach VIC</t>
  </si>
  <si>
    <t>INV-FEES-7754-8291</t>
  </si>
  <si>
    <t>23 Delmare Street, Lalor VIC</t>
  </si>
  <si>
    <t>INV-FEES-8436-9053</t>
  </si>
  <si>
    <t>625b Nepean Hwy, Carrum VIC</t>
  </si>
  <si>
    <t>INV-FEES-8398-9013</t>
  </si>
  <si>
    <t>134a Halsey Road, Airport West VIC</t>
  </si>
  <si>
    <t>INV-FEES-8441-9064</t>
  </si>
  <si>
    <t>30 Peregrine Avenue, Greenhills Beach NSW</t>
  </si>
  <si>
    <t>INV-FEES-8240-8824</t>
  </si>
  <si>
    <t>22 Maree Avenue, Terrigal NSW</t>
  </si>
  <si>
    <t>INV-FEES-8240-9066</t>
  </si>
  <si>
    <t>22 Maree Avenue, Terrigal NSW - endorsement</t>
  </si>
  <si>
    <t>INV-FEES-8011-8599</t>
  </si>
  <si>
    <t>20/30 Stephen Road, Botany NSW</t>
  </si>
  <si>
    <t>INV-FEES-6777-7053</t>
  </si>
  <si>
    <t>13 Sherwood Place, North Ryde NSW</t>
  </si>
  <si>
    <t>INV-FEES-8457-9110</t>
  </si>
  <si>
    <t>27/47-49 Gladstone Street, North Parramatta NSW</t>
  </si>
  <si>
    <t>INV-FEES-8465-9121</t>
  </si>
  <si>
    <t>38 Magenta Square, Amaroo ACT</t>
  </si>
  <si>
    <t>INV-FEES-8303-8892</t>
  </si>
  <si>
    <t>10 Great North Road, Five Dock NSW</t>
  </si>
  <si>
    <t>INV-FEES-8360-8963</t>
  </si>
  <si>
    <t>1 Bandicoot Drive, Garfield VIC</t>
  </si>
  <si>
    <t>INV-FEES-8473-9133</t>
  </si>
  <si>
    <t>3/34 Birdwood St, Frankston VIC</t>
  </si>
  <si>
    <t>INV-FEES-8477-9138</t>
  </si>
  <si>
    <t>67 Diamond Parade, Skye VIC</t>
  </si>
  <si>
    <t>INV-FEES-8483-9148</t>
  </si>
  <si>
    <t>3 Bouverie Place, Skye VIC</t>
  </si>
  <si>
    <t>INV-FEES-6631-6855</t>
  </si>
  <si>
    <t>11/205a Albany Street, Point Frederick NSW</t>
  </si>
  <si>
    <t>INV-FEES-8502-9168</t>
  </si>
  <si>
    <t>15 Gilbert Avenue, Gorokan NSW</t>
  </si>
  <si>
    <t>INV-FEES-8505-9171</t>
  </si>
  <si>
    <t>2 Blowering Street, Duffy ACT</t>
  </si>
  <si>
    <t>INV-FEES-8510-9180</t>
  </si>
  <si>
    <t>23-24 Gardiner Street, Goolwa SA</t>
  </si>
  <si>
    <t>INV-FEES-8511-9183</t>
  </si>
  <si>
    <t>INV-FEES-8466-9122</t>
  </si>
  <si>
    <t>33 Carlisle Road, Ferntree Gully VIC</t>
  </si>
  <si>
    <t>INV-FEES-8519-9188</t>
  </si>
  <si>
    <t>1/97 Oak Road, Kirrawee NSW</t>
  </si>
  <si>
    <t>INV-FEES-8518-9189</t>
  </si>
  <si>
    <t>24 Cecil Street, Kew Victoria</t>
  </si>
  <si>
    <t>INV-FEES-7369-7756</t>
  </si>
  <si>
    <t>4/280 Terrigal Drive, Terrigal NSW</t>
  </si>
  <si>
    <t>INV-FEES-8523-9198</t>
  </si>
  <si>
    <t>31a Jacana Grove, Heathcote NSW</t>
  </si>
  <si>
    <t>INV-FEES-8513-9185</t>
  </si>
  <si>
    <t>4 Longley Place, Florey ACT</t>
  </si>
  <si>
    <t>INV-FEES-7884-8487</t>
  </si>
  <si>
    <t>8 Shona Close, Narara NSW</t>
  </si>
  <si>
    <t>INV-FEES-4947-9187</t>
  </si>
  <si>
    <t>INV-FEES-8538-9203</t>
  </si>
  <si>
    <t>14 Arcadia Crescent, Sellicks Beach SA</t>
  </si>
  <si>
    <t>INV-FEES-8589-9258</t>
  </si>
  <si>
    <t>16 Landy Avenue, Penrith NSW</t>
  </si>
  <si>
    <t>INV-FEES-7480-7912</t>
  </si>
  <si>
    <t>22 Blackford Avenue, Kanwal NSW</t>
  </si>
  <si>
    <t>INV-FEES-8439-9059</t>
  </si>
  <si>
    <t>29 Lentara Road, Umina Beach NSW</t>
  </si>
  <si>
    <t>INV-FEES-8584-9253</t>
  </si>
  <si>
    <t>5/4-6 Foot Street, Frankston VIC</t>
  </si>
  <si>
    <t>INV-FEES-8604-9274</t>
  </si>
  <si>
    <t>7 Eliburn Drive, Cranbourne East VIC</t>
  </si>
  <si>
    <t>INV-FEES-8549-9213</t>
  </si>
  <si>
    <t>602/18-22, GOSFORD NSW</t>
  </si>
  <si>
    <t>INV-FEES-8627-9293</t>
  </si>
  <si>
    <t>113 Bentons Rd, Mornington VIC</t>
  </si>
  <si>
    <t>INV-FEES-5984-6145</t>
  </si>
  <si>
    <t>9 Marillian Avenue, Waitara NSW</t>
  </si>
  <si>
    <t>INV-FEES-8654-9341</t>
  </si>
  <si>
    <t>27 Nagle Crescent, Blue Haven NSW</t>
  </si>
  <si>
    <t>INV-FEES-7144-9334</t>
  </si>
  <si>
    <t>1 Edols Place, Charnwood ACT - endorsement</t>
  </si>
  <si>
    <t>INV-FEES-8656-9343</t>
  </si>
  <si>
    <t>17 Botham Crescent, Pakenham VIC</t>
  </si>
  <si>
    <t>INV-FEES-8671-9358</t>
  </si>
  <si>
    <t>22/824 Heatherton Road, Springvale VIC</t>
  </si>
  <si>
    <t>INV-FEES-8673-9359</t>
  </si>
  <si>
    <t>14/5 Devitt Avenue, Newington NSW</t>
  </si>
  <si>
    <t>INV-FEES-4581-9365</t>
  </si>
  <si>
    <t>8 Eccles Way, Botanic Ridge VIC - endorsement</t>
  </si>
  <si>
    <t>INV-FEES-8684-9379</t>
  </si>
  <si>
    <t>4 Cerbera Bend, Cranbourne North VIC</t>
  </si>
  <si>
    <t>INV-FEES-8243-8820</t>
  </si>
  <si>
    <t>421a Blaxland Road, Denistone East NSW</t>
  </si>
  <si>
    <t>INV-FEES-8698-9394</t>
  </si>
  <si>
    <t>4/13 St Annes Terrace, Glenelg North SA</t>
  </si>
  <si>
    <t>INV-FEES-8704-9400</t>
  </si>
  <si>
    <t>10 Weber Drive, Mornington VIC</t>
  </si>
  <si>
    <t>INV-FEES-8699-9403</t>
  </si>
  <si>
    <t>6/62-72 Bay Road, Sandreingham VIC 3191</t>
  </si>
  <si>
    <t>INV-FEES-5786-8225</t>
  </si>
  <si>
    <t>11/1074 Botany Road, Botany NSW 2019-endorsement</t>
  </si>
  <si>
    <t>INV-FEES-2732-9406</t>
  </si>
  <si>
    <t>1411/120 Eastern Valley Way, Belconnen ACT-endorsement</t>
  </si>
  <si>
    <t>INV-FEES-8736-9410</t>
  </si>
  <si>
    <t>26 Grandview Grove, Reynella SA</t>
  </si>
  <si>
    <t>INV-FEES-3694-8006</t>
  </si>
  <si>
    <t>7 Goonak Parade, Narara NSW-endorsement</t>
  </si>
  <si>
    <t>INV-FEES-6968-7264</t>
  </si>
  <si>
    <t>4 Cameron Street, Airport West VIC</t>
  </si>
  <si>
    <t>INV-FEES-7028-7329</t>
  </si>
  <si>
    <t>2 Niangala Place, Frenchs Forest NSW</t>
  </si>
  <si>
    <t>INV-FEES-7990-8576</t>
  </si>
  <si>
    <t>51 Old Gosford Road, Wamberal NSW</t>
  </si>
  <si>
    <t>INV-FEES-8748-9429</t>
  </si>
  <si>
    <t>8 Kosciuszko Circuit, Clyde VIC</t>
  </si>
  <si>
    <t>INV-FEES-8635-9311</t>
  </si>
  <si>
    <t>15 Kantara Road, Canton Beach NSW</t>
  </si>
  <si>
    <t>INV-FEES-8755-9435</t>
  </si>
  <si>
    <t>23 Clifton Park Drive, Carrum Downs VIC</t>
  </si>
  <si>
    <t>INV-FEES-8761-9445</t>
  </si>
  <si>
    <t>6 Northa Court, Langwarrin VIC</t>
  </si>
  <si>
    <t>INV-FEES-8757-9439</t>
  </si>
  <si>
    <t>16 Stewart Street, Randwick NSW</t>
  </si>
  <si>
    <t>INV-FEES-8767-9451</t>
  </si>
  <si>
    <t>4/48 Broderick Road, Carrum Downs VIC</t>
  </si>
  <si>
    <t>INV-FEES-8770-9454</t>
  </si>
  <si>
    <t>1/1 Sixth Avenue, Glenelg East SA</t>
  </si>
  <si>
    <t>INV-FEES-7676-8167</t>
  </si>
  <si>
    <t>92 Lake Shore Drive, North Avoca NSW</t>
  </si>
  <si>
    <t>INV-FEES-8804-9495</t>
  </si>
  <si>
    <t>3 James Street, Noble Park VIC</t>
  </si>
  <si>
    <t>INV-FEES-8143-8707</t>
  </si>
  <si>
    <t>1 Hillside Avenue, Vaucluse NSW</t>
  </si>
  <si>
    <t>INV-FEES-8655-9342</t>
  </si>
  <si>
    <t>1 Phyllis Ave, Kanwal NSW</t>
  </si>
  <si>
    <t>INV-FEES-8834-9537</t>
  </si>
  <si>
    <t>2 Maureen Court, Narre Warren VIC</t>
  </si>
  <si>
    <t>INV-FEES-8838-9541</t>
  </si>
  <si>
    <t>36 Cleveland Street, Wahroonga NSW</t>
  </si>
  <si>
    <t>INV-FEES-8840-9544</t>
  </si>
  <si>
    <t>72 Greenhaven Drive, Pennant Hills NSW</t>
  </si>
  <si>
    <t>INV-FEES-8506-9174</t>
  </si>
  <si>
    <t>INV-FEES-7735-8266</t>
  </si>
  <si>
    <t>23 Auburn Road, South Morang VIC</t>
  </si>
  <si>
    <t>INV-FEES-7490-7927</t>
  </si>
  <si>
    <t>45 Trentino Road, Turramurra NSW</t>
  </si>
  <si>
    <t>INV-FEES-7685-8192</t>
  </si>
  <si>
    <t>431 Old Windsor Road, Baulkham Hills NSW</t>
  </si>
  <si>
    <t>INV-FEES-8861-9581</t>
  </si>
  <si>
    <t>50 Weber Drive, Mornington VIC</t>
  </si>
  <si>
    <t>INV-FEES-5670-9593</t>
  </si>
  <si>
    <t>INV-FEES-5815-5968</t>
  </si>
  <si>
    <t>205 Botany Street, Kingsford NSW</t>
  </si>
  <si>
    <t>INV-FEES-8888-9621</t>
  </si>
  <si>
    <t>48 Third Street, Warragamba NSW</t>
  </si>
  <si>
    <t>INV-FEES-6453-8424</t>
  </si>
  <si>
    <t>1 Coane Street, Ormond VIC</t>
  </si>
  <si>
    <t>INV-FEES-8877-9603</t>
  </si>
  <si>
    <t>42 Bykool Avenue, Kingsgrove NSW</t>
  </si>
  <si>
    <t>INV-FEES-8657-9344</t>
  </si>
  <si>
    <t>102 Oberon Street, Randwick NSW</t>
  </si>
  <si>
    <t>INV-FEES-8909-9651</t>
  </si>
  <si>
    <t>3/33 Rankin Road, Boronia VIC</t>
  </si>
  <si>
    <t>INV-FEES-6776-7051</t>
  </si>
  <si>
    <t>12 Aberdeen Place, Stanhope Gardens NSW</t>
  </si>
  <si>
    <t>INV-FEES-8114-8703</t>
  </si>
  <si>
    <t>33 Elimatta Street, Reid ACT</t>
  </si>
  <si>
    <t>INV-FEES-8940-9692</t>
  </si>
  <si>
    <t>12 Lancelot Avenue, Clyde VIC 3978</t>
  </si>
  <si>
    <t>INV-FEES-7928-8526</t>
  </si>
  <si>
    <t>3/39 Glebe Street, Forest Hill VIC</t>
  </si>
  <si>
    <t>INV-FEES-8476-9236</t>
  </si>
  <si>
    <t>10 Johnson Road, Galston NSW</t>
  </si>
  <si>
    <t>INV-FEES-7132-7467</t>
  </si>
  <si>
    <t>6/9 Ruth Street, Naremburn NSW</t>
  </si>
  <si>
    <t>INV-FEES-6946-7238</t>
  </si>
  <si>
    <t>4/60 Hutchinson Street, St Peters NSW</t>
  </si>
  <si>
    <t>INV-FEES-8880-9757</t>
  </si>
  <si>
    <t>85 Iluka Avenue, San Remo NSW</t>
  </si>
  <si>
    <t>INV-FEES-8992-9851</t>
  </si>
  <si>
    <t>21 Russell Avenue, Valley Heights NSW</t>
  </si>
  <si>
    <t>INV-FEES-8033-8612</t>
  </si>
  <si>
    <t>3 Lawrence Street, West Ryde NSW</t>
  </si>
  <si>
    <t>INV-FEES-6793-7206</t>
  </si>
  <si>
    <t>15 St James Ave, Earlwood NSW - endorsement</t>
  </si>
  <si>
    <t>INV-FEES-9016-9887</t>
  </si>
  <si>
    <t>41 Thirteenth Street, Warragamba NSW</t>
  </si>
  <si>
    <t>INV-FEES-6694-8109</t>
  </si>
  <si>
    <t>5/10 Evaline Street, Campsie NSW</t>
  </si>
  <si>
    <t>INV-FEES-8099-8651</t>
  </si>
  <si>
    <t>7 Blue Bell Drive, Wamberal NSW</t>
  </si>
  <si>
    <t>INV-FEES-8927-9928</t>
  </si>
  <si>
    <t>2/3 Hunter Street, Mornington VIC</t>
  </si>
  <si>
    <t>INV-FEES-9083-9964</t>
  </si>
  <si>
    <t>3/39 Anderson Street, East Ballina NSW</t>
  </si>
  <si>
    <t>INV-FEES-9082-9965</t>
  </si>
  <si>
    <t>15 Bowman Drive, Mornington VIC</t>
  </si>
  <si>
    <t>INV-FEES-9084-9966</t>
  </si>
  <si>
    <t>26 Robin Hill Drive, Mornington VIC</t>
  </si>
  <si>
    <t>INV-FEES-8628-9296</t>
  </si>
  <si>
    <t>41 Tyrone Street, Langwarrin VIC</t>
  </si>
  <si>
    <t>INV-FEES-9108-10001</t>
  </si>
  <si>
    <t>410 Pacific Highway, Gordon NSW</t>
  </si>
  <si>
    <t>INV-FEES-8919-9666</t>
  </si>
  <si>
    <t>51/324 Woodstock Avenue, Mount Druitt, NSW</t>
  </si>
  <si>
    <t>INV-FEES-9120-10014</t>
  </si>
  <si>
    <t>21/44 Luxford Road, Mount Druitt NSW</t>
  </si>
  <si>
    <t>INV-FEES-6970-7266</t>
  </si>
  <si>
    <t>7 Pacha Place, Shalvey NSW</t>
  </si>
  <si>
    <t>INV-FEES-9126-10021</t>
  </si>
  <si>
    <t>7 Bija Drive, Glenmore Park NSW</t>
  </si>
  <si>
    <t>INV-FEES-5182-5386</t>
  </si>
  <si>
    <t>12 Grose Avenue, North St Marys NSW</t>
  </si>
  <si>
    <t>INV-FEES-9131-10024</t>
  </si>
  <si>
    <t>39/2 Archibald Street, Lyneham ACT</t>
  </si>
  <si>
    <t>INV-FEES-9138-10043</t>
  </si>
  <si>
    <t>4 Salisbury Street, Sandringham VIC</t>
  </si>
  <si>
    <t>INV-FEES-9159-10055</t>
  </si>
  <si>
    <t>1/9 Jericho Crt, Carrum Downs VIC</t>
  </si>
  <si>
    <t>INV-FEES-9161-10060</t>
  </si>
  <si>
    <t>21 Brunel Road, Seaford VIC</t>
  </si>
  <si>
    <t>INV-FEES-7353-7739</t>
  </si>
  <si>
    <t>5 Highland Avenue, Rostrevor SA</t>
  </si>
  <si>
    <t>INV-FEES-7915-8512</t>
  </si>
  <si>
    <t>68 Liberator Drive, Paralowie SA</t>
  </si>
  <si>
    <t>INV-FEES-7357-7742</t>
  </si>
  <si>
    <t>20 Robin Circuit, Hewett SA</t>
  </si>
  <si>
    <t>INV-FEES-6909-9951</t>
  </si>
  <si>
    <t>18 Halford Crescent, Page ACT</t>
  </si>
  <si>
    <t>INV-FEES-8606-9993</t>
  </si>
  <si>
    <t>59 Exford Drive, Mornington VIC</t>
  </si>
  <si>
    <t>INV-FEES-7333-7716</t>
  </si>
  <si>
    <t>28 Ballinger Avenue, Riverstone NSW 2765</t>
  </si>
  <si>
    <t>INV-FEES-9214-10099</t>
  </si>
  <si>
    <t>41 Blue Seas Parade, Lennox Head NSW</t>
  </si>
  <si>
    <t>INV-FEES-9227-10104</t>
  </si>
  <si>
    <t>2/1 Yuraygir Place, Lennox Head NSW</t>
  </si>
  <si>
    <t>INV-FEES-9249-10108</t>
  </si>
  <si>
    <t>35 Ravenhill Crescent, Endeavour Hills VIC</t>
  </si>
  <si>
    <t>INV-FEES-7495-10153</t>
  </si>
  <si>
    <t>4 Renishaw Drive, Officer VIC-endorsement</t>
  </si>
  <si>
    <t>INV-FEES-9286-10155</t>
  </si>
  <si>
    <t>6 Bridle Court, Endeavour Hills VIC</t>
  </si>
  <si>
    <t>INV-FEES-7359-7745</t>
  </si>
  <si>
    <t>13 Harcourt Place, North Avoca NSW</t>
  </si>
  <si>
    <t>INV-FEES-6991-7287</t>
  </si>
  <si>
    <t>7 Wategos Street, Greenhills Beach NSW</t>
  </si>
  <si>
    <t>INV-FEES-7464-7894</t>
  </si>
  <si>
    <t>5 Candlewood Close, Kanwal NSW</t>
  </si>
  <si>
    <t>INV-FEES-8720-9552</t>
  </si>
  <si>
    <t>4/7 Brougham St, East Gosford NSW</t>
  </si>
  <si>
    <t>INV-FEES-7589-8051</t>
  </si>
  <si>
    <t>2/1 Archer Cl, Kanwal NSW</t>
  </si>
  <si>
    <t>INV-FEES-9318-10210</t>
  </si>
  <si>
    <t>14 Trentham Way, Langwarrin VIC</t>
  </si>
  <si>
    <t>INV-FEES-9320-10214</t>
  </si>
  <si>
    <t>21 Minore Place, Tweed Heads NSW</t>
  </si>
  <si>
    <t>INV-FEES-9322-10216</t>
  </si>
  <si>
    <t>24 St Austell Ct, Skye VIC</t>
  </si>
  <si>
    <t>INV-FEES-9328-10222</t>
  </si>
  <si>
    <t>86 Dover Street, Aldinga Beach SA</t>
  </si>
  <si>
    <t>INV-FEES-9363-10258</t>
  </si>
  <si>
    <t>12 Burns Rd, Winston Hills NSW</t>
  </si>
  <si>
    <t>INV-FEES-9070-9959</t>
  </si>
  <si>
    <t>17a Allchurch Avenue, North Plympton SA</t>
  </si>
  <si>
    <t>INV-FEES-9381-10281</t>
  </si>
  <si>
    <t>5/587 Nepean Highway, Bonbeach VIC</t>
  </si>
  <si>
    <t>INV-FEES-9321-10215</t>
  </si>
  <si>
    <t>19 Vandeven Court, Ferntree Gully VIC</t>
  </si>
  <si>
    <t>INV-FEES-9386-10286</t>
  </si>
  <si>
    <t>4 Gluyas Street, Farrer ACT</t>
  </si>
  <si>
    <t>INV-FEES-1153-9569</t>
  </si>
  <si>
    <t>279/84 Chandler Street, Belconnen ACT-endorsement</t>
  </si>
  <si>
    <t>INV-FEES-9385-10283</t>
  </si>
  <si>
    <t>14 Budyan Court, Ngunnawal ACT</t>
  </si>
  <si>
    <t>INV-FEES-4937-5154</t>
  </si>
  <si>
    <t>18 Denison Close, Terrigal NSW</t>
  </si>
  <si>
    <t>INV-FEES-8843-10042</t>
  </si>
  <si>
    <t>3/268 Maroondah Highway, Croydon VIC</t>
  </si>
  <si>
    <t>INV-FEES-9063-9943</t>
  </si>
  <si>
    <t>27 Admirala Avenue, Dandenong North VIC</t>
  </si>
  <si>
    <t>INV-FEES-9398-10299</t>
  </si>
  <si>
    <t>3/239 Kingsway, Caringbah NSW</t>
  </si>
  <si>
    <t>INV-FEES-9401-10303</t>
  </si>
  <si>
    <t>151 Great Western Highway, Emu Plains NSW</t>
  </si>
  <si>
    <t>INV-FEES-8362-8978</t>
  </si>
  <si>
    <t>4 Clifford Road, Miranda NSW</t>
  </si>
  <si>
    <t>INV-FEES-9404-10305</t>
  </si>
  <si>
    <t>54 Carolina Park Road, Avoca Beach NSW</t>
  </si>
  <si>
    <t>INV-FEES-9406-10307</t>
  </si>
  <si>
    <t>8 Dennis Place, Jerrabomberra NSW</t>
  </si>
  <si>
    <t>INV-FEES-9409-10310</t>
  </si>
  <si>
    <t>615C/3 Broughton Street, Parramatta NSW 2150</t>
  </si>
  <si>
    <t>INV-FEES-6573-6953</t>
  </si>
  <si>
    <t>12 Nancy Street, North Bondi NSW 2026-endorsement</t>
  </si>
  <si>
    <t>INV-FEES-6205-10334</t>
  </si>
  <si>
    <t>1 Rose Garden Court, Narre Warren North VIC 3804-endorsement</t>
  </si>
  <si>
    <t>INV-FEES-9427-10338</t>
  </si>
  <si>
    <t>47 Felton Street, Telopea NSW</t>
  </si>
  <si>
    <t>INV-FEES-5470-10343</t>
  </si>
  <si>
    <t>9/49-51 Spencer Street, , Rose Bay NSW 2029-endirsement</t>
  </si>
  <si>
    <t>INV-FEES-9430-10344</t>
  </si>
  <si>
    <t>5/18 Noble Street, Noble Park VIC</t>
  </si>
  <si>
    <t>INV-FEES-9018-9893</t>
  </si>
  <si>
    <t>43 Eynesbury View, Wollert VIC</t>
  </si>
  <si>
    <t>INV-FEES-9437-10351</t>
  </si>
  <si>
    <t>12 John Russell Road, Cranbourne West VIC</t>
  </si>
  <si>
    <t>INV-FEES-8669-9356</t>
  </si>
  <si>
    <t>44 Jasmine Drive, Mill Park VIC</t>
  </si>
  <si>
    <t>INV-FEES-8186-8750</t>
  </si>
  <si>
    <t>26 Glendale Avenue, Epping VIC</t>
  </si>
  <si>
    <t>INV-FEES-9456-10371</t>
  </si>
  <si>
    <t>14/25 Cadles Road, Carrum Downs VIC</t>
  </si>
  <si>
    <t>INV-FEES-9458-10377</t>
  </si>
  <si>
    <t>5/22 John Street, St Marys NSW</t>
  </si>
  <si>
    <t>INV-FEES-9250-10111</t>
  </si>
  <si>
    <t>40a McMillan St, Clayton South VIC</t>
  </si>
  <si>
    <t>INV-FEES-9465-10385</t>
  </si>
  <si>
    <t>77 Scotsdale Drive, Cranbourne East VIC</t>
  </si>
  <si>
    <t>INV-FEES-9494-10444</t>
  </si>
  <si>
    <t>2/772 Whitehorse Road, Mont Albert VIC</t>
  </si>
  <si>
    <t>INV-FEES-8109-9372</t>
  </si>
  <si>
    <t>62 Oakley Road, North Bondi NSW</t>
  </si>
  <si>
    <t>INV-FEES-9467-10386</t>
  </si>
  <si>
    <t>58 Wurundjeri Boulevard, Berwick VIC</t>
  </si>
  <si>
    <t>INV-FEES-6556-7975</t>
  </si>
  <si>
    <t>6B/17-25 William Street, Botany NSW - endorsement</t>
  </si>
  <si>
    <t>INV-FEES-6527-10340</t>
  </si>
  <si>
    <t>INV-FEES-9455-10373</t>
  </si>
  <si>
    <t>15 Hawkesbury Street, Berwick VIC</t>
  </si>
  <si>
    <t>INV-FEES-5585-10379</t>
  </si>
  <si>
    <t>33 Darook Park Road, Cronulla NSW - endorsement</t>
  </si>
  <si>
    <t>INV-FEES-9479-10416</t>
  </si>
  <si>
    <t>12 Salisbury Street, Lang Lang VIC</t>
  </si>
  <si>
    <t>INV-FEES-8458-9111</t>
  </si>
  <si>
    <t>7a Stratford Park Drive, Terrigal NSW</t>
  </si>
  <si>
    <t>INV-FEES-9419-10388</t>
  </si>
  <si>
    <t>59 Sydney Parkinson Avenue, Endeavour Hills VIC</t>
  </si>
  <si>
    <t>INV-FEES-9495-10446</t>
  </si>
  <si>
    <t>1 Cassinia Link, Pakenham VIC</t>
  </si>
  <si>
    <t>INV-FEES-9500-10461</t>
  </si>
  <si>
    <t>13 Tawney Road, Clyde North VIC</t>
  </si>
  <si>
    <t>INV-FEES-9509-10477</t>
  </si>
  <si>
    <t>32 Ethereal Way, Sandhurst VIC,</t>
  </si>
  <si>
    <t>INV-FEES-9402-10304</t>
  </si>
  <si>
    <t>212/6-14 Metro Parade, Mawson Lakes SA</t>
  </si>
  <si>
    <t>INV-FEES-5698-10505</t>
  </si>
  <si>
    <t>8 Merlin Drive, Cranbourne North VIC - endorsement</t>
  </si>
  <si>
    <t>INV-FEES-9525-10508</t>
  </si>
  <si>
    <t>8 William Avenue, Dandenong VIC</t>
  </si>
  <si>
    <t>INV-FEES-9303-10184</t>
  </si>
  <si>
    <t>9/16 Glebe Street, Randwick NSW</t>
  </si>
  <si>
    <t>INV-FEES-6999-10436</t>
  </si>
  <si>
    <t>8/23 Anniversary Street, Botany NSW - endorsement</t>
  </si>
  <si>
    <t>INV-FEES-9535-10526</t>
  </si>
  <si>
    <t>34 Georgetown Way, Officer VIC</t>
  </si>
  <si>
    <t>INV-FEES-9536-10532</t>
  </si>
  <si>
    <t>14 Waterbush Crescent, Lyndhurst VIC</t>
  </si>
  <si>
    <t>INV-FEES-6592-10553</t>
  </si>
  <si>
    <t>24 Edmonds Street, Narre Warren VIC</t>
  </si>
  <si>
    <t>INV-FEES-9557-10578</t>
  </si>
  <si>
    <t>9/16 Eyre Street, Griffith ACT</t>
  </si>
  <si>
    <t>INV-FEES-9405-10321</t>
  </si>
  <si>
    <t>6 Caringal Avenue, Doncaster VIC</t>
  </si>
  <si>
    <t>INV-FEES-7554-8016</t>
  </si>
  <si>
    <t>52/5 Prings Road, Niagara Park NSW</t>
  </si>
  <si>
    <t>INV-FEES-9542-10554</t>
  </si>
  <si>
    <t>31 Cockle Avenue, Aldinga Beach SA</t>
  </si>
  <si>
    <t>INV-FEES-9485-10422</t>
  </si>
  <si>
    <t>24/44 Medworth Crescent, Lyneham ACT</t>
  </si>
  <si>
    <t>INV-FEES-4730-10389</t>
  </si>
  <si>
    <t>50 Pentecost Avenue, Pymble NSW-endorsement</t>
  </si>
  <si>
    <t>INV-FEES-8837-10367</t>
  </si>
  <si>
    <t>1 Handley Avenue, Thornleigh NSW</t>
  </si>
  <si>
    <t>INV-FEES-8670-9357</t>
  </si>
  <si>
    <t>30/9 Myrtle Street, Botany NSW</t>
  </si>
  <si>
    <t>INV-FEES-9579-10633</t>
  </si>
  <si>
    <t>6/226a Kooyong Road, Toorak VIC</t>
  </si>
  <si>
    <t>INV-FEES-9559-10580</t>
  </si>
  <si>
    <t>143/61 John Gorton Drive, Wright ACT</t>
  </si>
  <si>
    <t>INV-FEES-9178-10081</t>
  </si>
  <si>
    <t>51/41-55 Terrigal Drive, Terrigal NSW 2260</t>
  </si>
  <si>
    <t>INV-FEES-6895-7184</t>
  </si>
  <si>
    <t>INV-FEES-6442-6677</t>
  </si>
  <si>
    <t>14 Courigal Avenue, Kincumber NSW</t>
  </si>
  <si>
    <t>INV-FEES-9035-9916</t>
  </si>
  <si>
    <t>4 Lynne Street, Lalor VIC</t>
  </si>
  <si>
    <t>INV-FEES-9532-10517</t>
  </si>
  <si>
    <t>5 Bellbird Street, Modbury Heights SA</t>
  </si>
  <si>
    <t>INV-FEES-9599-10657</t>
  </si>
  <si>
    <t>68 Scottsglade Road, Christie Downs SA</t>
  </si>
  <si>
    <t>INV-FEES-9601-10662</t>
  </si>
  <si>
    <t>5a Cricklewood Avenue, Frankston VIC</t>
  </si>
  <si>
    <t>INV-FEES-9605-10664</t>
  </si>
  <si>
    <t>8 Bronhill Court, Cranbourne West VIC</t>
  </si>
  <si>
    <t>INV-FEES-8166-8733</t>
  </si>
  <si>
    <t>2a Robin Street, Port Noarlunga South SA</t>
  </si>
  <si>
    <t>INV-FEES-9625-10685</t>
  </si>
  <si>
    <t>44 Albion St, Harris Park NSW</t>
  </si>
  <si>
    <t>INV-FEES-8386-9002</t>
  </si>
  <si>
    <t>3/8 Lewis Street, Frankston VIC</t>
  </si>
  <si>
    <t>INV-FEES-9062-9941</t>
  </si>
  <si>
    <t>1/140 The Entrance Road, The Entrance NSW</t>
  </si>
  <si>
    <t>INV-FEES-9301-10180</t>
  </si>
  <si>
    <t>10 Correa Court, Toronto NSW</t>
  </si>
  <si>
    <t>INV-FEES-7752-8289</t>
  </si>
  <si>
    <t>4 Coverdale Close, Lake Haven NSW</t>
  </si>
  <si>
    <t>INV-FEES-5766-8442</t>
  </si>
  <si>
    <t>11 Apple Street, Constitution Hill NSW</t>
  </si>
  <si>
    <t>INV-FEES-9600-10658</t>
  </si>
  <si>
    <t>2/214 Burraneer Bay Road, South Caringbah NSW 2229</t>
  </si>
  <si>
    <t>INV-FEES-9598-10652</t>
  </si>
  <si>
    <t>1/214 Burraneer Bay Road, Caringbah South NSW</t>
  </si>
  <si>
    <t>INV-FEES-9592-10644</t>
  </si>
  <si>
    <t>3602/1 Kings Cross Road, Potts Point NSW</t>
  </si>
  <si>
    <t>INV-FEES-9645-10718</t>
  </si>
  <si>
    <t>45/5 Thompson Road, Patterson Lakes VIC</t>
  </si>
  <si>
    <t>INV-FEES-8664-9352</t>
  </si>
  <si>
    <t>14 Brennan Avenue, Kincumber NSW</t>
  </si>
  <si>
    <t>INV-FEES-7414-7828</t>
  </si>
  <si>
    <t>20 Bathurst Street, Woollahra NSW</t>
  </si>
  <si>
    <t>INV-FEES-9655-10734</t>
  </si>
  <si>
    <t>7 Trovita Drive, Berwick VIC</t>
  </si>
  <si>
    <t>INV-FEES-6043-6208</t>
  </si>
  <si>
    <t>59 Roberta Street, Greystanes NSW</t>
  </si>
  <si>
    <t>INV-FEES-9582-10635</t>
  </si>
  <si>
    <t>2/1 Ocean Street, Woollahra NSW</t>
  </si>
  <si>
    <t>INV-FEES-4762-4975</t>
  </si>
  <si>
    <t>68 George Street, Dover Heights NSW</t>
  </si>
  <si>
    <t>INV-FEES-7706-8216</t>
  </si>
  <si>
    <t>6 Ulm Street, Ermington NSW</t>
  </si>
  <si>
    <t>INV-FEES-8675-9363</t>
  </si>
  <si>
    <t>38 Reservoir Crescent, Rowville VIC</t>
  </si>
  <si>
    <t>INV-FEES-6029-6195</t>
  </si>
  <si>
    <t>25/26 Irvine Street, Kingsford NSW</t>
  </si>
  <si>
    <t>INV-FEES-9709-10776</t>
  </si>
  <si>
    <t>6/154 Brisbane Street, St Marys NSW</t>
  </si>
  <si>
    <t>INV-FEES-9022-9905</t>
  </si>
  <si>
    <t>8d Denmead Avenue, Campbelltown SA</t>
  </si>
  <si>
    <t>INV-FEES-7532-7978</t>
  </si>
  <si>
    <t>62 Marlborough Street, Surry Hills NSW</t>
  </si>
  <si>
    <t>INV-FEES-7756-8294</t>
  </si>
  <si>
    <t>61 Glen Road, Niagara Park NSW</t>
  </si>
  <si>
    <t>INV-FEES-9527-10511</t>
  </si>
  <si>
    <t>10 Chestnut street, Aintree VIC</t>
  </si>
  <si>
    <t>INV-FEES-9576-10684</t>
  </si>
  <si>
    <t>1/57 South Street, Rydalmere NSW</t>
  </si>
  <si>
    <t>INV-FEES-9711-10777</t>
  </si>
  <si>
    <t>56 Keldie Street, Forestville NSW</t>
  </si>
  <si>
    <t>INV-FEES-6339-10375</t>
  </si>
  <si>
    <t>2/8 Alkaringa Road, Gymea Bay NSW-endorsement</t>
  </si>
  <si>
    <t>INV-FEES-8691-9391</t>
  </si>
  <si>
    <t>32 Cromer Parade, Millswood SA</t>
  </si>
  <si>
    <t>INV-FEES-9783-10857</t>
  </si>
  <si>
    <t>12 Jindabyne Court, Lysterfield VIC</t>
  </si>
  <si>
    <t>INV-FEES-7774-8601</t>
  </si>
  <si>
    <t>23/40a Roslyn Gardens, Rushcutters Bay NSW</t>
  </si>
  <si>
    <t>INV-FEES-7632-8099</t>
  </si>
  <si>
    <t>20 Cuthbert Road, Killarney Vale NSW</t>
  </si>
  <si>
    <t>INV-FEES-5383-9340</t>
  </si>
  <si>
    <t>17 Oceanview Avenue, Dover Heights NSW-Endorsement</t>
  </si>
  <si>
    <t>INV-FEES-9591-10645</t>
  </si>
  <si>
    <t>168a North Road, Langwarrin VIC</t>
  </si>
  <si>
    <t>INV-FEES-8451-9088</t>
  </si>
  <si>
    <t>20 Prince Street, Wamberal NSW</t>
  </si>
  <si>
    <t>INV-FEES-9791-10870</t>
  </si>
  <si>
    <t>270 Bourkes Creek Road, Pakenham Upper VIC</t>
  </si>
  <si>
    <t>INV-FEES-8918-10272</t>
  </si>
  <si>
    <t>1 White Haven Ave, Magenta NSW</t>
  </si>
  <si>
    <t>INV-FEES-8920-9669</t>
  </si>
  <si>
    <t>14 Fitzgerald Crescent, Blackett NSW</t>
  </si>
  <si>
    <t>INV-FEES-9817-10923</t>
  </si>
  <si>
    <t>16 Natanya Drive, Pakenham VIC</t>
  </si>
  <si>
    <t>INV-FEES-9627-10953</t>
  </si>
  <si>
    <t>6 Turano Way, Clyde North VIC 3978</t>
  </si>
  <si>
    <t>INV-FEES-9848-10957</t>
  </si>
  <si>
    <t>21 Ferguson Avenue, Thornleigh NSW</t>
  </si>
  <si>
    <t>INV-FEES-7577-8177</t>
  </si>
  <si>
    <t>45 James Cook Drive, Kings Langley NSW</t>
  </si>
  <si>
    <t>INV-FEES-6139-10964</t>
  </si>
  <si>
    <t>11 Fairlight Avenue, East Killara NSW</t>
  </si>
  <si>
    <t>INV-FEES-7883-8486</t>
  </si>
  <si>
    <t>312/2 Chisholm Street, Wolli Creek NSW</t>
  </si>
  <si>
    <t>INV-FEES-9844-10972</t>
  </si>
  <si>
    <t>14 Ilya Ave, Bayview NSW</t>
  </si>
  <si>
    <t>INV-FEES-9871-11000</t>
  </si>
  <si>
    <t>3/62 Kevin Avenue, Ferntree Gully VIC</t>
  </si>
  <si>
    <t>INV-FEES-8170-10727</t>
  </si>
  <si>
    <t>7 Grono Place, Mcgraths Hill NSW</t>
  </si>
  <si>
    <t>INV-FEES-9878-11008</t>
  </si>
  <si>
    <t>93 Monterey Boulevard, Frankston North VIC</t>
  </si>
  <si>
    <t>INV-FEES-9310-10204</t>
  </si>
  <si>
    <t>3 Manifold Road, Blackett NSW</t>
  </si>
  <si>
    <t>INV-FEES-9899-11033</t>
  </si>
  <si>
    <t>INV-FEES-9904-11043</t>
  </si>
  <si>
    <t>17 Guthrie Rd, Christies Beach SA</t>
  </si>
  <si>
    <t>INV-FEES-9916-11055</t>
  </si>
  <si>
    <t>78/10 Thynne Street, Bruce ACT</t>
  </si>
  <si>
    <t>INV-FEES-8201-8776</t>
  </si>
  <si>
    <t>96 Bay Road, Blue Bay NSW 2261</t>
  </si>
  <si>
    <t>INV-FEES-9908-11045</t>
  </si>
  <si>
    <t>12/211 Kosciuszko Avenue, Palmerston ACT</t>
  </si>
  <si>
    <t>INV-FEES-4538-4736</t>
  </si>
  <si>
    <t>16 Jones Ave, Toukley NSW</t>
  </si>
  <si>
    <t>INV-FEES-9747-10837</t>
  </si>
  <si>
    <t>11 Samantha Crescent, Kincumber NSW</t>
  </si>
  <si>
    <t>INV-FEES-5233-11075</t>
  </si>
  <si>
    <t>9a Ambleside Crescent, Berwick VIC - endorsement</t>
  </si>
  <si>
    <t>INV-FEES-8251-8826</t>
  </si>
  <si>
    <t>30/127 Burns Bay Road, Lane Cove NSW</t>
  </si>
  <si>
    <t>INV-FEES-9737-10824</t>
  </si>
  <si>
    <t>46 Louisiana Road, Hamlyn Terrace NSW</t>
  </si>
  <si>
    <t>INV-FEES-9938-11119</t>
  </si>
  <si>
    <t>6 Thoroughbred Drive, Clyde North VIC</t>
  </si>
  <si>
    <t>INV-FEES-9673-10754</t>
  </si>
  <si>
    <t>2 Pacific View Street, Forresters Beach NSW</t>
  </si>
  <si>
    <t>INV-FEES-9936-11114</t>
  </si>
  <si>
    <t>404/13 Oscar Street, Chatswood NSW</t>
  </si>
  <si>
    <t>INV-FEES-9564-10599</t>
  </si>
  <si>
    <t>INV-FEES-9958-11150</t>
  </si>
  <si>
    <t>37 Grange Circuit, Beaconsfield VIC</t>
  </si>
  <si>
    <t>INV-FEES-5988-11175</t>
  </si>
  <si>
    <t>44/1259 Pittwater Road, Narrabeen, Narrabeen NSW -  endorsement</t>
  </si>
  <si>
    <t>INV-FEES-9976-11202</t>
  </si>
  <si>
    <t>25 Ellalong Road, North Turramurra NSW</t>
  </si>
  <si>
    <t>INV-FEES-9614-10679</t>
  </si>
  <si>
    <t>4/522 New South Head Road, Double Bay NSW</t>
  </si>
  <si>
    <t>INV-FEES-9931-11095</t>
  </si>
  <si>
    <t>11/22 Dulcie Holland Crescent, Moncrieff ACT</t>
  </si>
  <si>
    <t>INV-FEES-9037-11120</t>
  </si>
  <si>
    <t>17 Queen Street, Randwick NSW</t>
  </si>
  <si>
    <t>INV-FEES-9989-11214</t>
  </si>
  <si>
    <t>9/11 Brunnings Road, Carrum Downs VIC</t>
  </si>
  <si>
    <t>INV-FEES-8540-9219</t>
  </si>
  <si>
    <t>81 Skyhawk Avenue, Hamlyn Terrace</t>
  </si>
  <si>
    <t>INV-FEES-9981-11205</t>
  </si>
  <si>
    <t>36 Cassowary Avenue, Pakenham VIC</t>
  </si>
  <si>
    <t>INV-FEES-9982-11206</t>
  </si>
  <si>
    <t>8 Storey Ave, Aldinga Beach SA</t>
  </si>
  <si>
    <t>INV-FEES-9728-10820</t>
  </si>
  <si>
    <t>70 Eastern Road, Tumbi Umbi NSW</t>
  </si>
  <si>
    <t>INV-FEES-9733-10827</t>
  </si>
  <si>
    <t>226 Johns Road, Wadalba NSW</t>
  </si>
  <si>
    <t>INV-FEES-9991-11216</t>
  </si>
  <si>
    <t>4 Jasa Crescent, Cranbourne West VIC</t>
  </si>
  <si>
    <t>INV-FEES-10001-11232</t>
  </si>
  <si>
    <t>14 Lucy Street, Kingswood NSW</t>
  </si>
  <si>
    <t>INV-FEES-10009-11245</t>
  </si>
  <si>
    <t>53 Westbury Circuit, Nicholls ACT</t>
  </si>
  <si>
    <t>INV-FEES-9996-11228</t>
  </si>
  <si>
    <t>17 Cassandra Avenue, Saint Ives NSW</t>
  </si>
  <si>
    <t>INV-FEES-9629-10693</t>
  </si>
  <si>
    <t>19 Gymea Crescent, Mannering Park NSW</t>
  </si>
  <si>
    <t>INV-FEES-9515-10488</t>
  </si>
  <si>
    <t>334a Bambra Road, Caulfield South VIC</t>
  </si>
  <si>
    <t>INV-FEES-9167-10068</t>
  </si>
  <si>
    <t>22 Bridgewater Drive, Dingley Village VIC</t>
  </si>
  <si>
    <t>INV-FEES-9923-11066</t>
  </si>
  <si>
    <t>17 Garnet Drive, Caddens NSW 2747</t>
  </si>
  <si>
    <t>INV-FEES-9918-11288</t>
  </si>
  <si>
    <t>3/2 Chapman Crescent, Avoca Beach NSW</t>
  </si>
  <si>
    <t>INV-FEES-9679-10765</t>
  </si>
  <si>
    <t>7/79 Rufus Street, Epping VIC</t>
  </si>
  <si>
    <t>INV-FEES-10036-11306</t>
  </si>
  <si>
    <t>2 Mondana Way, Mount Martha VIC</t>
  </si>
  <si>
    <t>INV-FEES-10042-11314</t>
  </si>
  <si>
    <t>8/281-282 Nepean Highway, Seaford VIC</t>
  </si>
  <si>
    <t>INV-FEES-6244-6412</t>
  </si>
  <si>
    <t>24 Stephenson Road, Bateau Bay NSW</t>
  </si>
  <si>
    <t>INV-FEES-5689-5842</t>
  </si>
  <si>
    <t>31 Glenn Avenue, Northmead NSW</t>
  </si>
  <si>
    <t>INV-FEES-9459-10435</t>
  </si>
  <si>
    <t>90 Elwood Road, MacDonald Park SA</t>
  </si>
  <si>
    <t>INV-FEES-10046-11336</t>
  </si>
  <si>
    <t>1 Marks Court, Harkaway VIC</t>
  </si>
  <si>
    <t>INV-FEES-9649-10726</t>
  </si>
  <si>
    <t>2 Kumali Close, Allambie Heights NSW</t>
  </si>
  <si>
    <t>INV-FEES-10004-11237</t>
  </si>
  <si>
    <t>5/16a Callander Road, Noble Park VIC</t>
  </si>
  <si>
    <t>INV-FEES-10029-11289</t>
  </si>
  <si>
    <t>22 Hill Farm Drive, Clyde VIC</t>
  </si>
  <si>
    <t>INV-FEES-8590-9268</t>
  </si>
  <si>
    <t>6/12 Francis Street, Bondi Beach NSW</t>
  </si>
  <si>
    <t>INV-FEES-9892-11029</t>
  </si>
  <si>
    <t>12 Narelle Close, Lisarow NSW 2250</t>
  </si>
  <si>
    <t>INV-FEES-9276-10143</t>
  </si>
  <si>
    <t>4 Dive Street, Matraville NSW</t>
  </si>
  <si>
    <t>INV-FEES-10090-11378</t>
  </si>
  <si>
    <t>75 Roper Rd, Blue Haven NSW</t>
  </si>
  <si>
    <t>INV-FEES-10092-11383</t>
  </si>
  <si>
    <t>134 Halsey Road, Airport West VIC</t>
  </si>
  <si>
    <t>INV-FEES-10104-11401</t>
  </si>
  <si>
    <t>32 Hibertia Avenue, Elanora QLD</t>
  </si>
  <si>
    <t>INV-FEES-10048-11323</t>
  </si>
  <si>
    <t>32 Nowranie Street, Summer Hill NSW</t>
  </si>
  <si>
    <t>INV-FEES-10115-11427</t>
  </si>
  <si>
    <t>193 Copeland Rd, Beecroft NSW</t>
  </si>
  <si>
    <t>INV-FEES-10076-11359</t>
  </si>
  <si>
    <t>10/51 Park Street, Hawthorn VIC</t>
  </si>
  <si>
    <t>INV-FEES-10098-11395</t>
  </si>
  <si>
    <t>9 Dalziell Crescent, Cranbourne North VIC 3977</t>
  </si>
  <si>
    <t>INV-FEES-10097-11391</t>
  </si>
  <si>
    <t>Unit 5/4 Liege Avenue, Noble Park North VIC 3174</t>
  </si>
  <si>
    <t>INV-FEES-9584-10638</t>
  </si>
  <si>
    <t>25 Third Avenue, Toukley NSW</t>
  </si>
  <si>
    <t>INV-FEES-10116-11428</t>
  </si>
  <si>
    <t>25 Gladys Lister Street, Franklin ACT</t>
  </si>
  <si>
    <t>INV-FEES-8192-8756</t>
  </si>
  <si>
    <t>2 Arkell Place, Charnwood ACT</t>
  </si>
  <si>
    <t>INV-FEES-10195-11511</t>
  </si>
  <si>
    <t>80 Epping Road, Lane Cove NSW</t>
  </si>
  <si>
    <t>INV-FEES-9934-11113</t>
  </si>
  <si>
    <t>96 Hibberd Crescent, Forde ACT</t>
  </si>
  <si>
    <t>INV-FEES-6907-7196</t>
  </si>
  <si>
    <t>48/46 John Street, Lidcombe NSW</t>
  </si>
  <si>
    <t>INV-FEES-8496-11014</t>
  </si>
  <si>
    <t>10 Beth Way, Glenwood NSW</t>
  </si>
  <si>
    <t>INV-FEES-10205-11521</t>
  </si>
  <si>
    <t>201/102 Macpherson Street, Cremorne NSW</t>
  </si>
  <si>
    <t>INV-FEES-10005-11241</t>
  </si>
  <si>
    <t>11 Nile Crescent, Cranbourne VIC</t>
  </si>
  <si>
    <t>INV-FEES-10211-11527</t>
  </si>
  <si>
    <t>6 Stephanie Close, Berwick VIC</t>
  </si>
  <si>
    <t>INV-FEES-8272-8858</t>
  </si>
  <si>
    <t>28 O'Hanlon Road, Queanbeyan NSW</t>
  </si>
  <si>
    <t>INV-FEES-10224-11541</t>
  </si>
  <si>
    <t>20 Lake View Drive, Narre Warren South VIC</t>
  </si>
  <si>
    <t>INV-FEES-9622-11476</t>
  </si>
  <si>
    <t>2/1a Clement Street, Rushcutters Bay NSW</t>
  </si>
  <si>
    <t>INV-FEES-10108-11423</t>
  </si>
  <si>
    <t>2 Spring Street, Beecroft NSW</t>
  </si>
  <si>
    <t>INV-FEES-10230-11546</t>
  </si>
  <si>
    <t>2 Venezia Way, Skye VIC</t>
  </si>
  <si>
    <t>INV-FEES-9596-10649</t>
  </si>
  <si>
    <t>2 Manning Place, Seven Hills NSW</t>
  </si>
  <si>
    <t>INV-FEES-7444-10769</t>
  </si>
  <si>
    <t>14/2 Oak Street, Clovelly NSW - endorsement</t>
  </si>
  <si>
    <t>INV-FEES-10236-11557</t>
  </si>
  <si>
    <t>INV-FEES-10231-11547</t>
  </si>
  <si>
    <t>45/324 Woodstock Ave, Mount Druitt NSW</t>
  </si>
  <si>
    <t>INV-FEES-10240-11562</t>
  </si>
  <si>
    <t>66 Browns Road, Devon Meadows VIC</t>
  </si>
  <si>
    <t>INV-FEES-6833-10848</t>
  </si>
  <si>
    <t>22/2 Shirley Street, Carlingford NSW</t>
  </si>
  <si>
    <t>INV-FEES-10242-11564</t>
  </si>
  <si>
    <t>43 Sanoma Drive, Skye VIC</t>
  </si>
  <si>
    <t>INV-FEES-8185-11451</t>
  </si>
  <si>
    <t>4/549 Old South Head Road, Rose Bay NSW</t>
  </si>
  <si>
    <t>INV-FEES-10234-11553</t>
  </si>
  <si>
    <t>3/43 Australia Street, St Marys NSW</t>
  </si>
  <si>
    <t>INV-FEES-10049-11322</t>
  </si>
  <si>
    <t>5/6 Cross Street, Balgowlah NSW</t>
  </si>
  <si>
    <t>INV-FEES-8425-9040</t>
  </si>
  <si>
    <t>19/57 Delmar Parade, Dee Why NSW</t>
  </si>
  <si>
    <t>INV-FEES-7956-8548</t>
  </si>
  <si>
    <t>1 Falabella Street, Beaumont Hills NSW</t>
  </si>
  <si>
    <t>INV-FEES-9839-11452</t>
  </si>
  <si>
    <t>13/177 Bellevue Road, Bellevue Hill NSW</t>
  </si>
  <si>
    <t>INV-FEES-4909-11338</t>
  </si>
  <si>
    <t>3/49 Glenola Road, Chelsea VIC - endorsement</t>
  </si>
  <si>
    <t>INV-FEES-9714-10780</t>
  </si>
  <si>
    <t>4/33 Malvern Avenue, Manly NSW</t>
  </si>
  <si>
    <t>INV-FEES-10278-11641</t>
  </si>
  <si>
    <t>12 Bella Vista Crescent, Pakenham VIC</t>
  </si>
  <si>
    <t>INV-FEES-6806-7087</t>
  </si>
  <si>
    <t>3/2 Peel Street, Dover Heights NSW</t>
  </si>
  <si>
    <t>INV-FEES-7005-7309</t>
  </si>
  <si>
    <t>73 Kawana Avenue, Blue Haven NSW</t>
  </si>
  <si>
    <t>INV-FEES-8607-9279</t>
  </si>
  <si>
    <t>7/1 Aston Gardens, Bellevue Hill NSW</t>
  </si>
  <si>
    <t>INV-FEES-10274-11619</t>
  </si>
  <si>
    <t>24 Seacrest Place, Mount Martha VIC</t>
  </si>
  <si>
    <t>INV-FEES-10287-11664</t>
  </si>
  <si>
    <t>17 Smalls Road, Ryde NSW</t>
  </si>
  <si>
    <t>INV-FEES-10302-11671</t>
  </si>
  <si>
    <t>12 Benanee Drive, Frankston VIC</t>
  </si>
  <si>
    <t>INV-FEES-9900-11037</t>
  </si>
  <si>
    <t>306/12 Pennant Street, Castle Hill NSW</t>
  </si>
  <si>
    <t>INV-FEES-7251-7610</t>
  </si>
  <si>
    <t>38 Evergood Close, Weston ACT</t>
  </si>
  <si>
    <t>INV-FEES-9581-10634</t>
  </si>
  <si>
    <t>10 Nash Place, North Ryde NSW</t>
  </si>
  <si>
    <t>INV-FEES-10335-11708</t>
  </si>
  <si>
    <t>20 Grove Court, Carrum Downs VIC</t>
  </si>
  <si>
    <t>INV-FEES-9941-11592</t>
  </si>
  <si>
    <t>164 James Cook Drive, Kings Langley NSW</t>
  </si>
  <si>
    <t>INV-FEES-10173-11466</t>
  </si>
  <si>
    <t>842/2 The Crescent, Wentworth Point NSW</t>
  </si>
  <si>
    <t>INV-FEES-6060-11605</t>
  </si>
  <si>
    <t>INV-FEES-8965-9765</t>
  </si>
  <si>
    <t>8 Colorado Drive, Blue Haven NSW</t>
  </si>
  <si>
    <t>INV-FEES-9979-11204</t>
  </si>
  <si>
    <t>33 Aspect Drive, Keysborough VIC</t>
  </si>
  <si>
    <t>INV-FEES-10351-11745</t>
  </si>
  <si>
    <t>2 Cyprus Place, Pakenham VIC</t>
  </si>
  <si>
    <t>INV-FEES-4311-4533</t>
  </si>
  <si>
    <t>65 Swadling Street, Long Jetty NSW</t>
  </si>
  <si>
    <t>INV-FEES-10364-11756</t>
  </si>
  <si>
    <t>16 Wynette Close, Hampton Park VIC</t>
  </si>
  <si>
    <t>INV-FEES-10365-11757</t>
  </si>
  <si>
    <t>1/7 Lachlan Drive, Endeavour Hills VIC</t>
  </si>
  <si>
    <t>INV-FEES-6031-11768</t>
  </si>
  <si>
    <t>3/102 Fleetwood Drive, Narre Warren VIC - endorsement</t>
  </si>
  <si>
    <t>INV-FEES-10378-11771</t>
  </si>
  <si>
    <t>47 Melville Street, West Ryde NSW</t>
  </si>
  <si>
    <t>INV-FEES-10074-11357</t>
  </si>
  <si>
    <t>6 Sally Place, Kellyville NSW</t>
  </si>
  <si>
    <t>INV-FEES-7733-11707</t>
  </si>
  <si>
    <t>226 Evans Street, Rozelle NSW</t>
  </si>
  <si>
    <t>INV-FEES-10379-11772</t>
  </si>
  <si>
    <t>02 Mobourne Street, Bonner ACT</t>
  </si>
  <si>
    <t>INV-FEES-10386-11788</t>
  </si>
  <si>
    <t>6 Makitti Close, Tooradin VIC</t>
  </si>
  <si>
    <t>INV-FEES-10062-11792</t>
  </si>
  <si>
    <t>8 Hancock Street, Bexley NSW</t>
  </si>
  <si>
    <t>INV-FEES-10395-11800</t>
  </si>
  <si>
    <t>18 Tristania Street, Doveton VIC</t>
  </si>
  <si>
    <t>INV-FEES-10394-11799</t>
  </si>
  <si>
    <t>INV-FEES-8941-9715</t>
  </si>
  <si>
    <t>5 Rubie Crescent, East Gosford NSW</t>
  </si>
  <si>
    <t>INV-FEES-10290-11657</t>
  </si>
  <si>
    <t>8 Cloverbank Drive, Cranbourne East VIC 3977</t>
  </si>
  <si>
    <t>INV-FEES-10407-11822</t>
  </si>
  <si>
    <t>4/15-19 Dobell Drive, Chelsea VIC 3196</t>
  </si>
  <si>
    <t>INV-FEES-10370-11760</t>
  </si>
  <si>
    <t>3 Kennedy Street, Gorokan NSW</t>
  </si>
  <si>
    <t>INV-FEES-10387-11787</t>
  </si>
  <si>
    <t>25 Shoreline Avenue, Sellicks Beach SA</t>
  </si>
  <si>
    <t>INV-FEES-10341-11724</t>
  </si>
  <si>
    <t>73a Green Point Road, Oyster Bay NSW</t>
  </si>
  <si>
    <t>INV-FEES-6029-10640</t>
  </si>
  <si>
    <t>25/26 Irvine Street, Kingsford NSW - endorsement</t>
  </si>
  <si>
    <t>INV-FEES-10334-11794</t>
  </si>
  <si>
    <t>70 Clyde-Five Ways Road, Clyde VIC 3978</t>
  </si>
  <si>
    <t>INV-FEES-10430-11852</t>
  </si>
  <si>
    <t>9 L'Estrange Street, Werrington NSW 2747</t>
  </si>
  <si>
    <t>INV-FEES-10096-11393</t>
  </si>
  <si>
    <t>27 Aspect Drive, Keysborough VIC</t>
  </si>
  <si>
    <t>INV-FEES-10442-11875</t>
  </si>
  <si>
    <t>9/7 Beach Road, Bondi Beach NSW</t>
  </si>
  <si>
    <t>INV-FEES-10220-11748</t>
  </si>
  <si>
    <t>2/2 Harrison Avenue, Modbury SA</t>
  </si>
  <si>
    <t>INV-FEES-10406-11821</t>
  </si>
  <si>
    <t>6/2c Darley Road, Manly NSW</t>
  </si>
  <si>
    <t>INV-FEES-10443-11877</t>
  </si>
  <si>
    <t>37 Turnberry Grove, Fingal VIC</t>
  </si>
  <si>
    <t>INV-FEES-10437-11866</t>
  </si>
  <si>
    <t>62 Hawkesbury Crescent, Farrer ACT</t>
  </si>
  <si>
    <t>INV-FEES-9922-11064</t>
  </si>
  <si>
    <t>710/1 Francis Street, Darlinghurst NSW</t>
  </si>
  <si>
    <t>INV-FEES-8027-8607</t>
  </si>
  <si>
    <t>12 Grassmere Road, Langwarrin VIC</t>
  </si>
  <si>
    <t>INV-FEES-10224-11913</t>
  </si>
  <si>
    <t>20 Lake View Drive, Narre Warren South VIC 3805-endorsement</t>
  </si>
  <si>
    <t>INV-FEES-9554-10576</t>
  </si>
  <si>
    <t>95/20 Victoria Rd, Parramatta NSW 2150</t>
  </si>
  <si>
    <t>INV-FEES-6921-11441</t>
  </si>
  <si>
    <t>301/1 Phillip Street, Petersham NSW</t>
  </si>
  <si>
    <t>INV-FEES-8144-8706</t>
  </si>
  <si>
    <t>65 Tuckwell Road, Castle Hill NSW</t>
  </si>
  <si>
    <t>INV-FEES-7693-8196</t>
  </si>
  <si>
    <t>26 Whitby Road, Kings Langley NSW</t>
  </si>
  <si>
    <t>INV-FEES-10411-11941</t>
  </si>
  <si>
    <t>16 Noble Street, Brighton SA</t>
  </si>
  <si>
    <t>INV-FEES-10488-11943</t>
  </si>
  <si>
    <t>16 Redwood Close, Noarlunga Downs SA</t>
  </si>
  <si>
    <t>INV-FEES-10504-11963</t>
  </si>
  <si>
    <t>9 Torossi Way, Botanic Ridge VIC</t>
  </si>
  <si>
    <t>INV-FEES-10521-11993</t>
  </si>
  <si>
    <t>INV-FEES-9484-10421</t>
  </si>
  <si>
    <t>31 Poplar Street, Thomastown VIC</t>
  </si>
  <si>
    <t>INV-FEES-10485-11939</t>
  </si>
  <si>
    <t>8/17-21 Old Taren Point Road, Taren Point NSW</t>
  </si>
  <si>
    <t>INV-FEES-10426-11849</t>
  </si>
  <si>
    <t>3 Kynan Close , Lake Haven NSW</t>
  </si>
  <si>
    <t>INV-FEES-10574-12064</t>
  </si>
  <si>
    <t>2/25-27 Nepean Highway, Aspendale VIC</t>
  </si>
  <si>
    <t>INV-FEES-10583-12070</t>
  </si>
  <si>
    <t>59 Richard Drive, Langwarrin VIC</t>
  </si>
  <si>
    <t>INV-FEES-10597-12089</t>
  </si>
  <si>
    <t>83 The Promenade, Narre Warren South VIC</t>
  </si>
  <si>
    <t>INV-FEES-8939-9689</t>
  </si>
  <si>
    <t>219/20 Shamrock St, Abbotsford VIC</t>
  </si>
  <si>
    <t>INV-FEES-10614-12118</t>
  </si>
  <si>
    <t>6/98-102 Victoria Street , Werrington NSW</t>
  </si>
  <si>
    <t>INV-FEES-10603-12101</t>
  </si>
  <si>
    <t>180 Warrandyte Road, Langwarrin VIC</t>
  </si>
  <si>
    <t>INV-FEES-10579-12066</t>
  </si>
  <si>
    <t>416/17 Dooring Street, Braddon ACT</t>
  </si>
  <si>
    <t>INV-FEES-5029-5244</t>
  </si>
  <si>
    <t>55 Robertson Road, Killarney Vale NSW</t>
  </si>
  <si>
    <t>INV-FEES-10604-12103</t>
  </si>
  <si>
    <t>8/251 Dromana Parade, Safety Beach VIC</t>
  </si>
  <si>
    <t>INV-FEES-10606-12105</t>
  </si>
  <si>
    <t>3 Sanderling Crescent, Mornington VIC</t>
  </si>
  <si>
    <t>INV-FEES-10557-12038</t>
  </si>
  <si>
    <t>2a Conrad Street, North Ryde NSW</t>
  </si>
  <si>
    <t>INV-FEES-10629-12136</t>
  </si>
  <si>
    <t>65 Liamena Avenue, San Remo NSW</t>
  </si>
  <si>
    <t>INV-FEES-10628-12134</t>
  </si>
  <si>
    <t>3 Prestwick Green, Cranbourne VIC 3977</t>
  </si>
  <si>
    <t>INV-FEES-10641-12147</t>
  </si>
  <si>
    <t>57 Nelson Street, Cranbourne East VIC 3977</t>
  </si>
  <si>
    <t>INV-FEES-10644-12150</t>
  </si>
  <si>
    <t>2 Derby Court, Cranbourne North VIC</t>
  </si>
  <si>
    <t>INV-FEES-10635-12141</t>
  </si>
  <si>
    <t>18 Long Street, Botanic Ridge VIC</t>
  </si>
  <si>
    <t>INV-FEES-10649-12157</t>
  </si>
  <si>
    <t>34 North Hidden Valley Circuit, Beaconsfield VIC</t>
  </si>
  <si>
    <t>INV-FEES-6527-12174</t>
  </si>
  <si>
    <t>47 Hampton Street, Hurstville Grove NSW - endorsement</t>
  </si>
  <si>
    <t>INV-FEES-10666-12178</t>
  </si>
  <si>
    <t>59a Girvan Circuit, Endeavour Hills VIC</t>
  </si>
  <si>
    <t>INV-FEES-10665-12179</t>
  </si>
  <si>
    <t>2a Argyle Street, Moonee Ponds VIC</t>
  </si>
  <si>
    <t>INV-FEES-10668-12184</t>
  </si>
  <si>
    <t>32 Ellen Road, Narre Warren South VIC</t>
  </si>
  <si>
    <t>INV-FEES-10670-12185</t>
  </si>
  <si>
    <t>18 Brereton Street, Gladesville NSW</t>
  </si>
  <si>
    <t>INV-FEES-10480-11932</t>
  </si>
  <si>
    <t>68 Cathedral Rise, Doreen VIC</t>
  </si>
  <si>
    <t>INV-FEES-10360-11753</t>
  </si>
  <si>
    <t>8/2a Trelawney Street, Woollahra NSW</t>
  </si>
  <si>
    <t>INV-FEES-10678-12195</t>
  </si>
  <si>
    <t>119 Blue Horizons Way, Pakenham VIC</t>
  </si>
  <si>
    <t>INV-FEES-10680-12198</t>
  </si>
  <si>
    <t>47 Antill Street, Downer ACT</t>
  </si>
  <si>
    <t>INV-FEES-10463-11928</t>
  </si>
  <si>
    <t>32 Clarendon Street, Pakenham VIC</t>
  </si>
  <si>
    <t>INV-FEES-10333-11706</t>
  </si>
  <si>
    <t>31 Bay Road, Arcadia NSW</t>
  </si>
  <si>
    <t>INV-FEES-9758-10842</t>
  </si>
  <si>
    <t>4 Pertaringa Way, Glenorie NSW</t>
  </si>
  <si>
    <t>INV-FEES-10692-12218</t>
  </si>
  <si>
    <t>49 Antill Street, Downer ACT</t>
  </si>
  <si>
    <t>INV-FEES-10691-12219</t>
  </si>
  <si>
    <t>3 Flash Dan Drive, Cranbourne East VIC</t>
  </si>
  <si>
    <t>INV-FEES-10695-12222</t>
  </si>
  <si>
    <t>34a Redgrave Road, Normanhurst NSW</t>
  </si>
  <si>
    <t>INV-FEES-10696-12223</t>
  </si>
  <si>
    <t>INV-FEES-10700-12228</t>
  </si>
  <si>
    <t>4/1 Edithvale Road, Edithvale VIC</t>
  </si>
  <si>
    <t>INV-FEES-10705-12233</t>
  </si>
  <si>
    <t>36 Flowerbloom Crescent, Clyde North VIC</t>
  </si>
  <si>
    <t>INV-FEES-8872-9596</t>
  </si>
  <si>
    <t>72 Delaney Drive, Baulkham Hills NSW</t>
  </si>
  <si>
    <t>INV-FEES-10745-12329</t>
  </si>
  <si>
    <t>27 Candy Road, O'Halloran Hill SA</t>
  </si>
  <si>
    <t>INV-FEES-10768-12371</t>
  </si>
  <si>
    <t>18 Pointer Drive, Pakenham VIC</t>
  </si>
  <si>
    <t>NV-FEES-10772-12378</t>
  </si>
  <si>
    <t>18 Black Wattle Way, Cranbourne North VIC</t>
  </si>
  <si>
    <t>INV-FEES-10638-12145</t>
  </si>
  <si>
    <t>22 Hamptworth Street, Elizabeth Vale SA</t>
  </si>
  <si>
    <t>INV-FEES-10779-12387</t>
  </si>
  <si>
    <t>12 Cicala Court, Langwarrin VIC</t>
  </si>
  <si>
    <t>INV-FEES-8976-9787</t>
  </si>
  <si>
    <t>76 Solander road, Seven Hills NSW</t>
  </si>
  <si>
    <t>INV-FEES-10790-12412</t>
  </si>
  <si>
    <t>9/22 Main South Road, Drouin VIC</t>
  </si>
  <si>
    <t>INV-FEES-10791-12413</t>
  </si>
  <si>
    <t>2/387 Nepean Hwy, Seaford VIC</t>
  </si>
  <si>
    <t>INV-FEES-8980-12420</t>
  </si>
  <si>
    <t>1158 Barrenjoey Rd, Palm Beach NSW 2108</t>
  </si>
  <si>
    <t>INV-FEES-10576-12088</t>
  </si>
  <si>
    <t>17 Glenlake Avenue, Toukley NSW</t>
  </si>
  <si>
    <t>INV-FEES-10601-12095</t>
  </si>
  <si>
    <t>8/36 Adelaide Street, Oxley Park NSW</t>
  </si>
  <si>
    <t>INV-FEES-10729-12290</t>
  </si>
  <si>
    <t>6/1 Embankment Grove, Chelsea VIC</t>
  </si>
  <si>
    <t>INV-FEES-10196-12442</t>
  </si>
  <si>
    <t>21 Wallangra Road, Dover Heights NSW</t>
  </si>
  <si>
    <t>INV-FEES-8977-9789</t>
  </si>
  <si>
    <t>8 Merryn Grove, Wantirna South VIC</t>
  </si>
  <si>
    <t>INV-FEES-10843-12471</t>
  </si>
  <si>
    <t>1/19 Potter Street, Dandenong VIC</t>
  </si>
  <si>
    <t>INV-FEES-10826-12447</t>
  </si>
  <si>
    <t>22 Karrugang Circuit, Ngunnawal ACT</t>
  </si>
  <si>
    <t>INV-FEES-9985-11210</t>
  </si>
  <si>
    <t>53 Christine Avenue, Ryde NSW</t>
  </si>
  <si>
    <t>INV-FEES-10854-12486</t>
  </si>
  <si>
    <t>Unit 15, 111 McEvoy Street Alexandria New South Wales 2015 Australia, Alexandria NSW 2015</t>
  </si>
  <si>
    <t>INV-FEES-10789-12409</t>
  </si>
  <si>
    <t>36 Cook Street, Randwick NSW</t>
  </si>
  <si>
    <t>INV-FEES-10153-12495</t>
  </si>
  <si>
    <t>4/685 Old South Head Road, Vaucluse NSW 2030</t>
  </si>
  <si>
    <t>INV-FEES-10873-12503</t>
  </si>
  <si>
    <t>1/29 Kalimna Street, Carrum VIC</t>
  </si>
  <si>
    <t>INV-FEES-2948-12511</t>
  </si>
  <si>
    <t>INV-FEES-10882-12517</t>
  </si>
  <si>
    <t>14 Greenacre Crescent, Narre Warren VIC</t>
  </si>
  <si>
    <t>INV-FEES-10944-12581</t>
  </si>
  <si>
    <t>2/15 Burbang Crescent, Rydalmere NSW</t>
  </si>
  <si>
    <t>INV-FEES-10878-12508</t>
  </si>
  <si>
    <t>31 Hampshire Street, Officer VIC</t>
  </si>
  <si>
    <t>INV-FEES-10956-12601</t>
  </si>
  <si>
    <t>10/22 Main South Road, Drouin VIC 3818</t>
  </si>
  <si>
    <t>INV-FEES-10955-12604</t>
  </si>
  <si>
    <t>8 Griggs Court, Mornington VIC</t>
  </si>
  <si>
    <t>INV-FEES-10615-12119</t>
  </si>
  <si>
    <t>25 Malara Street, Waramanga ACT</t>
  </si>
  <si>
    <t>INV-FEES-9988-11213</t>
  </si>
  <si>
    <t>45 Tulloh Street, Willoughby NSW</t>
  </si>
  <si>
    <t>INV-FEES-10842-12473</t>
  </si>
  <si>
    <t>19 Charlotte Close, Terrigal NSW</t>
  </si>
  <si>
    <t>INV-FEES-10763-12366</t>
  </si>
  <si>
    <t>69/100 Henry Kendall Street, Franklin ACT</t>
  </si>
  <si>
    <t>INV-FEES-10787-12408</t>
  </si>
  <si>
    <t>124 Belgrave Esplanade, Sylvania Waters NSW</t>
  </si>
  <si>
    <t>INV-FEES-10958-12602</t>
  </si>
  <si>
    <t>26 Stirling Crescent, Aldinga Beach SA</t>
  </si>
  <si>
    <t>INV-FEES-10828-12451</t>
  </si>
  <si>
    <t>15 Cornish Avenue, Killarney Vale NSW</t>
  </si>
  <si>
    <t>INV-FEES-10996-12651</t>
  </si>
  <si>
    <t>125 Amber Crescent, Narre Warren VIC</t>
  </si>
  <si>
    <t>INV-FEES-10348-11734</t>
  </si>
  <si>
    <t>8 Prothero Place, Pagewood NSW 2035</t>
  </si>
  <si>
    <t>INV-FEES-10997-12652</t>
  </si>
  <si>
    <t>1/10 Elsie Street, Boronia VIC</t>
  </si>
  <si>
    <t>INV-FEES-10998-12653</t>
  </si>
  <si>
    <t>78 Emu Drive, San Remo NSW</t>
  </si>
  <si>
    <t>INV-FEES-11017-12674</t>
  </si>
  <si>
    <t>18 Acacia Avenue, Ryde NSW</t>
  </si>
  <si>
    <t>INV-FEES-6594-11704</t>
  </si>
  <si>
    <t>3/46 Cambridge Street, Stanmore NSW</t>
  </si>
  <si>
    <t>INV-FEES-11025-12689</t>
  </si>
  <si>
    <t>4/97 McCrae Street, Dandenong VIC</t>
  </si>
  <si>
    <t>INV-FEES-10214-11529</t>
  </si>
  <si>
    <t>115 North Road, Ryde NSW</t>
  </si>
  <si>
    <t>INV-FEES-11044-12707</t>
  </si>
  <si>
    <t>2/6 Bidjigal Road, Arncliffe NSW</t>
  </si>
  <si>
    <t>INV-FEES-8133-8687</t>
  </si>
  <si>
    <t>45b Francis Street, Castle Hill NSW</t>
  </si>
  <si>
    <t>INV-FEES-11060-12724</t>
  </si>
  <si>
    <t>Unit 2603, 130 Elizabeth Street Sydney, Sydney NSW 2000</t>
  </si>
  <si>
    <t>INV-FEES-10973-12621</t>
  </si>
  <si>
    <t>13/6 Maclaurin Crescent, Chifley ACT</t>
  </si>
  <si>
    <t>INV-FEES-10977-12628</t>
  </si>
  <si>
    <t>603/1 Kings Cross Road, Darlinghurst NSW</t>
  </si>
  <si>
    <t>INV-FEES-11020-12756</t>
  </si>
  <si>
    <t>20 Heaton Avenue, Claremont Meadows NSW</t>
  </si>
  <si>
    <t>INV-FEES-11078-12761</t>
  </si>
  <si>
    <t>1/1a Pioneer Parade, Banora Point NSW</t>
  </si>
  <si>
    <t>INV-FEES-9474-10409</t>
  </si>
  <si>
    <t>31/59 Chester Avenue, Maroubra NSW</t>
  </si>
  <si>
    <t>INV-FEES-9474-12510</t>
  </si>
  <si>
    <t>31/59 Chester Avenue, Maroubra NSW - endorsement</t>
  </si>
  <si>
    <t>INV-FEES-11081-12770</t>
  </si>
  <si>
    <t>179 Richmond Road, Penrith NSW</t>
  </si>
  <si>
    <t>INV-FEES-11089-12781</t>
  </si>
  <si>
    <t>13 Wentworth Avenue, Frankston South VIC</t>
  </si>
  <si>
    <t>INV-FEES-8756-11293</t>
  </si>
  <si>
    <t>22 Sacoya Avenue, Bella Vista NSW</t>
  </si>
  <si>
    <t>INV-FEES-10577-12065</t>
  </si>
  <si>
    <t>10 Ezra Crescent, Officer VIC</t>
  </si>
  <si>
    <t>INV-FEES-9948-11344</t>
  </si>
  <si>
    <t>175 Brittania Drive, Watanobbi NSW</t>
  </si>
  <si>
    <t>INV-FEES-11100-12798</t>
  </si>
  <si>
    <t>6 Urquhart Street, Riverwood NSW</t>
  </si>
  <si>
    <t>INV-FEES-10829-12454</t>
  </si>
  <si>
    <t>6 Holland Road, Bellevue Hill NSW</t>
  </si>
  <si>
    <t>INV-FEES-9905-11041</t>
  </si>
  <si>
    <t>101/16 Winnie Street, Cremorne NSW</t>
  </si>
  <si>
    <t>INV-FEES-7409-11561</t>
  </si>
  <si>
    <t>7 Lodgeworth Place, Castle Hill NSW</t>
  </si>
  <si>
    <t>INV-FEES-11123-12827</t>
  </si>
  <si>
    <t>5/ 42-44 Old Barrenjoey Road, Avalon NSW</t>
  </si>
  <si>
    <t>INV-FEES-6762-12188</t>
  </si>
  <si>
    <t>1405/10 Atchison Street, St Leonards NSW</t>
  </si>
  <si>
    <t>INV-FEES-11134-12857</t>
  </si>
  <si>
    <t>19a Adams Avenue, Turramurra NSW</t>
  </si>
  <si>
    <t>INV-FEES-10170-11465</t>
  </si>
  <si>
    <t>19 Donaldson Street, Pagewood NSW</t>
  </si>
  <si>
    <t>INV-FEES-11130-12842</t>
  </si>
  <si>
    <t>27 Maywood Street, Pakenham VIC</t>
  </si>
  <si>
    <t>INV-FEES-11137-12869</t>
  </si>
  <si>
    <t>1/53 Elgin Street, Berwick VIC</t>
  </si>
  <si>
    <t>INV-FEES-11138-12871</t>
  </si>
  <si>
    <t>43 Bakewell Street, Cranbourne VIC</t>
  </si>
  <si>
    <t>INV-FEES-11153-12892</t>
  </si>
  <si>
    <t>17 St Boswells Ave, Berwick VIC</t>
  </si>
  <si>
    <t>INV-FEES-11154-12895</t>
  </si>
  <si>
    <t>47 Evelyn Street, Sylvania NSW</t>
  </si>
  <si>
    <t>INV-FEES-11132-12845</t>
  </si>
  <si>
    <t>3 Endeavour Drive, Chelsea Heights VIC</t>
  </si>
  <si>
    <t>INV-FEES-7021-8374</t>
  </si>
  <si>
    <t>20 Knowlman Avenue, Pymble NSW-endorsement</t>
  </si>
  <si>
    <t>INV-FEES-7021-10562</t>
  </si>
  <si>
    <t>INV-FEES-11121-12961</t>
  </si>
  <si>
    <t>7 Jukes Road, Boronia VIC</t>
  </si>
  <si>
    <t>INV-FEES-10813-12439</t>
  </si>
  <si>
    <t>14 High Valley Close, Wamberal NSW</t>
  </si>
  <si>
    <t>INV-FEES-10189-11486</t>
  </si>
  <si>
    <t>28 Moore Street, Bondi Beach NSW</t>
  </si>
  <si>
    <t>INV-FEES-10733-12336</t>
  </si>
  <si>
    <t>35 Kempe Parade, Kings Langley NSW 2147</t>
  </si>
  <si>
    <t>INV-FEES-6876-12909</t>
  </si>
  <si>
    <t>1/108 Mansfield Street, Berwick VIC-endorsement</t>
  </si>
  <si>
    <t>INV-FEES-11203-13029</t>
  </si>
  <si>
    <t>101 Fuller Street, Mount Druitt NSW</t>
  </si>
  <si>
    <t>INV-FEES-11232-13070</t>
  </si>
  <si>
    <t>25 Leisurewood Drive, Berwick VIC</t>
  </si>
  <si>
    <t>INV-FEES-11246-13087</t>
  </si>
  <si>
    <t>131a Denman Avenue, Caringbah NSW</t>
  </si>
  <si>
    <t>INV-FEES-11247-13088</t>
  </si>
  <si>
    <t>16 Champagne Grove, Narre Warren South VIC</t>
  </si>
  <si>
    <t>INV-FEES-11063-12786</t>
  </si>
  <si>
    <t>108/26 Kippax Street, Surry Hills NSW</t>
  </si>
  <si>
    <t>INV-FEES-10153-13071</t>
  </si>
  <si>
    <t>4/685 Old South Head Road, Vaucluse NSW 2030-endorsement</t>
  </si>
  <si>
    <t>INV-FEES-10621-12124</t>
  </si>
  <si>
    <t>20 Oliver Street, Reynella SA</t>
  </si>
  <si>
    <t>INV-FEES-11201-13017</t>
  </si>
  <si>
    <t>6 Greg Urwin Circuit, Casey ACT</t>
  </si>
  <si>
    <t>INV-FEES-10436-12683</t>
  </si>
  <si>
    <t>114 Hastings Road, Terrigal NSW</t>
  </si>
  <si>
    <t>INV-FEES-10112-11424</t>
  </si>
  <si>
    <t>9 Hahn Court, Parafield Gardens SA</t>
  </si>
  <si>
    <t>INV-FEES-11280-13143</t>
  </si>
  <si>
    <t>75 Blueridge Drive, Blue Haven NSW</t>
  </si>
  <si>
    <t>INV-FEES-11009-12667</t>
  </si>
  <si>
    <t>12 Keevil Street, Elizabeth SA</t>
  </si>
  <si>
    <t>INV-FEES-10914-12544</t>
  </si>
  <si>
    <t>10/14 Morgan Street, Botany NSW</t>
  </si>
  <si>
    <t>INV-FEES-11242-13082</t>
  </si>
  <si>
    <t>2 Weeden Crescent, Hallam VIC</t>
  </si>
  <si>
    <t>INV-FEES-8736-12504</t>
  </si>
  <si>
    <t>26 Grandview Grove, Reynella SA-endorsement</t>
  </si>
  <si>
    <t>INV-FEES-7583-12365</t>
  </si>
  <si>
    <t>807/26 Napier Street, North Sydney NSW</t>
  </si>
  <si>
    <t>INV-FEES-3138-12780</t>
  </si>
  <si>
    <t>142 Military Road, Dover Heights NSW</t>
  </si>
  <si>
    <t>INV-FEES-10326-11684</t>
  </si>
  <si>
    <t>255 Beltana Drive, Bilambil NSW</t>
  </si>
  <si>
    <t>INV-FEES-11308-13180</t>
  </si>
  <si>
    <t>28 Watkins Road, Avalon Beach NSW</t>
  </si>
  <si>
    <t>INV-FEES-10764-12660</t>
  </si>
  <si>
    <t>7 Tudawali Crescent, Kariong NSW</t>
  </si>
  <si>
    <t>INV-FEES-11318-13198</t>
  </si>
  <si>
    <t>1401/45 Claremont Street, South Yarra VIC</t>
  </si>
  <si>
    <t>INV-FEES-7688-13223</t>
  </si>
  <si>
    <t>16 Glenlake Avenue, Toukley NSW</t>
  </si>
  <si>
    <t>INV-FEES-11379-13229</t>
  </si>
  <si>
    <t>38 Rickard Street, Balgowlah NSW</t>
  </si>
  <si>
    <t>INV-FEES-10462-11899</t>
  </si>
  <si>
    <t>6 Kenneth Street, Tamarama NSW</t>
  </si>
  <si>
    <t>INV-FEES-11321-13201</t>
  </si>
  <si>
    <t>6/74-78 The Entrance Road , Wamberal NSW 2260</t>
  </si>
  <si>
    <t>INV-FEES-11393-13234</t>
  </si>
  <si>
    <t>4 Dotterel Court, Chelsea Heights VIC</t>
  </si>
  <si>
    <t>INV-FEES-10297-11669</t>
  </si>
  <si>
    <t>4/47 Evelyn STreet, Sylvania NSW 2224</t>
  </si>
  <si>
    <t>INV-FEES-11097-12796</t>
  </si>
  <si>
    <t>4 Dampier Court, Epping VIC</t>
  </si>
  <si>
    <t>INV-FEES-11415-13280</t>
  </si>
  <si>
    <t>5 Tennyson Road, Ryde NSW</t>
  </si>
  <si>
    <t>INV-FEES-10668-13282</t>
  </si>
  <si>
    <t>32 Ellen Road, Narre Warren South VIC-endorsement</t>
  </si>
  <si>
    <t>INV-FEES-11328-13206</t>
  </si>
  <si>
    <t>53 Commonwealth Avenue, Blackwall NSW</t>
  </si>
  <si>
    <t>INV-FEES-11265-13126</t>
  </si>
  <si>
    <t>15 Beveridge Drive, Green Point NSW</t>
  </si>
  <si>
    <t>INV-FEES-9779-10851</t>
  </si>
  <si>
    <t>14 Talara Close, Springvale VIC</t>
  </si>
  <si>
    <t>INV-FEES-6898-11919</t>
  </si>
  <si>
    <t>291 Old South Head Road, Bondi Junction NSW</t>
  </si>
  <si>
    <t>INV-FEES-11441-13315</t>
  </si>
  <si>
    <t>405 Old Windsor Road, Winston Hills NSW</t>
  </si>
  <si>
    <t>INV-FEES-10883-12518</t>
  </si>
  <si>
    <t>57 Silkes Road, Paradise SA</t>
  </si>
  <si>
    <t>INV-FEES-10178-11470</t>
  </si>
  <si>
    <t>48 Hopetoun Street, Forresters Beach NSW</t>
  </si>
  <si>
    <t>INV-FEES-10769-12381</t>
  </si>
  <si>
    <t>11 Angela Avenue, Brahma Lodge SA</t>
  </si>
  <si>
    <t>INV-FEES-9656-10739</t>
  </si>
  <si>
    <t>191 Copacabana Drive, Copacabana NSW</t>
  </si>
  <si>
    <t>INV-FEES-11447-13325</t>
  </si>
  <si>
    <t>10 John Fawkner Drive, Endeavour Hills VIC</t>
  </si>
  <si>
    <t>INV-FEES-3229-6190</t>
  </si>
  <si>
    <t>1/36 Ash Street, Terrigal NSW - endorsement</t>
  </si>
  <si>
    <t>INV-FEES-6835-13072</t>
  </si>
  <si>
    <t>832a Barrenjoey Road, Palm Beach NSW - endorsement</t>
  </si>
  <si>
    <t>INV-FEES-6896-12999</t>
  </si>
  <si>
    <t>18/7 Turramurra Avenue, Turramurra NSW - endorsement</t>
  </si>
  <si>
    <t>INV-FEES-6527-12853</t>
  </si>
  <si>
    <t>INV-FEES-11314-13341</t>
  </si>
  <si>
    <t>26/6-8 Jacques Avenue, Bondi Beach NSW</t>
  </si>
  <si>
    <t>INV-FEES-11012-12670</t>
  </si>
  <si>
    <t>50c Pemberton Street, Botany NSW</t>
  </si>
  <si>
    <t>INV-FEES-11516-13382</t>
  </si>
  <si>
    <t>8 Ronald Street, Dandenong VIC</t>
  </si>
  <si>
    <t>INV-FEES-10216-11530</t>
  </si>
  <si>
    <t>6/57 Liverpool Street, Rose Bay NSW</t>
  </si>
  <si>
    <t>INV-FEES-10972-13385</t>
  </si>
  <si>
    <t>155 Doveton Avenue, Doveton VIC</t>
  </si>
  <si>
    <t>INV-FEES-11518-13386</t>
  </si>
  <si>
    <t>14/12-18 Kumbardang Avenue, Miranda NSW</t>
  </si>
  <si>
    <t>INV-FEES-11517-13387</t>
  </si>
  <si>
    <t>21 Kellie-Ann Crescent, Lennox Head NSW</t>
  </si>
  <si>
    <t>INV-FEES-6997-10913</t>
  </si>
  <si>
    <t>5/1559 Botany Road, Botany NSW - endorsement</t>
  </si>
  <si>
    <t>INV-FEES-11523-13391</t>
  </si>
  <si>
    <t>59/15a Herbert Street, St Leonards NSW</t>
  </si>
  <si>
    <t>INV-FEES-6424-13204</t>
  </si>
  <si>
    <t>4 Pippa Way, Kalklallo VIC - endorsement</t>
  </si>
  <si>
    <t>INV-FEES-11553-13399</t>
  </si>
  <si>
    <t>32 Cranhaven Road, Langwarrin VIC</t>
  </si>
  <si>
    <t>INV-FEES-10590-12078</t>
  </si>
  <si>
    <t>32 Runcorn Avenue, Hebersham NSW</t>
  </si>
  <si>
    <t>INV-FEES-11616-13417</t>
  </si>
  <si>
    <t>19/59 Lower Bent Street, Neutral Bay NSW</t>
  </si>
  <si>
    <t>INV-FEES-11627-13433</t>
  </si>
  <si>
    <t>82 Monahans Road, Cranbourne West VIC</t>
  </si>
  <si>
    <t>INV-FEES-7252-13439</t>
  </si>
  <si>
    <t>16/2 Womerah Street, Turramurra NSW - endorsement</t>
  </si>
  <si>
    <t>INV-FEES-6527-13444</t>
  </si>
  <si>
    <t>INV-FEES-11650-13458</t>
  </si>
  <si>
    <t>2/104 Berry Avenue, Edithvale VIC</t>
  </si>
  <si>
    <t>INV-FEES-10600-12093</t>
  </si>
  <si>
    <t>81 Barnea Avenue, Caddens NSW</t>
  </si>
  <si>
    <t>INV-FEES-9374-13464</t>
  </si>
  <si>
    <t>61 Renwick Street, Wyoming NSW</t>
  </si>
  <si>
    <t>INV-FEES-11016-12673</t>
  </si>
  <si>
    <t>44 Serendip Crescent, Greenvale Victoria 3059</t>
  </si>
  <si>
    <t>INV-FEES-11662-13468</t>
  </si>
  <si>
    <t>5 Bramley Court, Hallam VIC</t>
  </si>
  <si>
    <t>INV-FEES-8128-8732</t>
  </si>
  <si>
    <t>8/157 Victoria Road, West Pennant Hills NSW</t>
  </si>
  <si>
    <t>INV-FEES-6921-13419</t>
  </si>
  <si>
    <t>301/1 Phillip Street, Petersham NSW-endorsement</t>
  </si>
  <si>
    <t>INV-FEES-11558-13402</t>
  </si>
  <si>
    <t>1 Wilson Street, North Ryde NSW</t>
  </si>
  <si>
    <t>INV-FEES-11696-13510</t>
  </si>
  <si>
    <t>20 Brydon Court, Hastings VIC</t>
  </si>
  <si>
    <t>INV-FEES-11735-13581</t>
  </si>
  <si>
    <t>1/49 Hemmings Street, Dandenong VIC</t>
  </si>
  <si>
    <t>INV-FEES-11727-13582</t>
  </si>
  <si>
    <t>156 Steyne Road, Saratoga NSW</t>
  </si>
  <si>
    <t>INV-FEES-11740-13589</t>
  </si>
  <si>
    <t>9 Shaftsbury Avenue, Berwick VIC</t>
  </si>
  <si>
    <t>INV-FEES-11114-12819</t>
  </si>
  <si>
    <t>50 Sunrise Avenue, Budgewoi NSW</t>
  </si>
  <si>
    <t>INV-FEES-11763-13650</t>
  </si>
  <si>
    <t>77 Selandra Boulevard, Clyde North VIC</t>
  </si>
  <si>
    <t>INV-FEES-9025-9904</t>
  </si>
  <si>
    <t>6 Marine Parade, Rocky Point NSW</t>
  </si>
  <si>
    <t>INV-FEES-11779-13678</t>
  </si>
  <si>
    <t>67 Georgia Drive, Hamlyn Terrace NSW</t>
  </si>
  <si>
    <t>INV-FEES-10153-13686</t>
  </si>
  <si>
    <t>4/685 Old South Head Road, Vaucluse NSW - endorsement</t>
  </si>
  <si>
    <t>INV-FEES-11805-13706</t>
  </si>
  <si>
    <t>16 Sunhill Road, Mount Martha VIC</t>
  </si>
  <si>
    <t>INV-FEES-10648-13724</t>
  </si>
  <si>
    <t>61 Spencer Street, Rooty Hill NSW</t>
  </si>
  <si>
    <t>INV-FEES-10850-12481</t>
  </si>
  <si>
    <t>33 Dudley Street, Mount Druitt NSW</t>
  </si>
  <si>
    <t>INV-FEES-10669-12182</t>
  </si>
  <si>
    <t>5/39 Doncaster Avenue, Kensington NSW</t>
  </si>
  <si>
    <t>INV-FEES-11821-13753</t>
  </si>
  <si>
    <t>29 Waterloo Road, Cranbourne East VIC</t>
  </si>
  <si>
    <t>INV-FEES-11404-13270</t>
  </si>
  <si>
    <t>45 Chelmsford Road, Charmhaven NSW</t>
  </si>
  <si>
    <t>INV-FEES-6835-13774</t>
  </si>
  <si>
    <t>INV-FEES-11852-13783</t>
  </si>
  <si>
    <t>2A Buchanan Street, Boronia VIC</t>
  </si>
  <si>
    <t>INV-FEES-11444-13319</t>
  </si>
  <si>
    <t>32 Watford Crescent, Craigieburn VIC</t>
  </si>
  <si>
    <t>INV-FEES-3986-13781</t>
  </si>
  <si>
    <t>18 Lucinda Lane, Cranbourne North VIC - endorsement</t>
  </si>
  <si>
    <t>INV-FEES-11860-13791</t>
  </si>
  <si>
    <t>1-63 Zephyr Terrace, Port Willunga SA</t>
  </si>
  <si>
    <t>INV-FEES-11867-13803</t>
  </si>
  <si>
    <t>40 Sunningdale Avenue, Novar Gardens SA</t>
  </si>
  <si>
    <t>INV-FEES-11739-13588</t>
  </si>
  <si>
    <t>10 Louis Loder Street, Theodore ACT</t>
  </si>
  <si>
    <t>INV-FEES-11285-13808</t>
  </si>
  <si>
    <t>16/239 Oberon Street, Coogee NSW</t>
  </si>
  <si>
    <t>INV-FEES-10839-12469</t>
  </si>
  <si>
    <t>78 Darren Road, Keysborough VIC</t>
  </si>
  <si>
    <t>INV-FEES-11782-13680</t>
  </si>
  <si>
    <t>14 Hoffschildt Drive, Currumbin Waters QLD</t>
  </si>
  <si>
    <t>INV-FEES-11880-13819</t>
  </si>
  <si>
    <t>38 Garfield Road, Garfield VIC</t>
  </si>
  <si>
    <t>INV-FEES-10724-13141</t>
  </si>
  <si>
    <t>260 Tuggerawong Road, Tuggerawong</t>
  </si>
  <si>
    <t>INV-FEES-11884-13824</t>
  </si>
  <si>
    <t>2/273 Nepean Highway, Seaford VIC</t>
  </si>
  <si>
    <t>INV-FEES-11843-13773</t>
  </si>
  <si>
    <t>3 Howden Street, Cranbourne East VICc</t>
  </si>
  <si>
    <t>INV-FEES-11715-13561</t>
  </si>
  <si>
    <t>85 Chippindall Circuit, Theodore ACT</t>
  </si>
  <si>
    <t>INV-FEES-11891-13835</t>
  </si>
  <si>
    <t>133 Kiora Road, Miranda NSW</t>
  </si>
  <si>
    <t>INV-FEES-11743-13615</t>
  </si>
  <si>
    <t>36 Bail Street, Epping VIC</t>
  </si>
  <si>
    <t>INV-FEES-11636-13450</t>
  </si>
  <si>
    <t>59 Lowanna Avenue, Forresters Beach NSW</t>
  </si>
  <si>
    <t>INV-FEES-11905-13852</t>
  </si>
  <si>
    <t>1 Glennie Street, Colyton NSW</t>
  </si>
  <si>
    <t>INV-FEES-11909-13857</t>
  </si>
  <si>
    <t>8 Falco Street, Wadalba NSW</t>
  </si>
  <si>
    <t>INV-FEES-10893-12531</t>
  </si>
  <si>
    <t>11/25 Pine Street, Randwick</t>
  </si>
  <si>
    <t>INV-FEES-11273-13131</t>
  </si>
  <si>
    <t>11/63 Cowper Street, Randwick NSW</t>
  </si>
  <si>
    <t>INV-FEES-11917-13869</t>
  </si>
  <si>
    <t>29 Rolfe Avenue, Kanwal NSW</t>
  </si>
  <si>
    <t>INV-FEES-11922-13875</t>
  </si>
  <si>
    <t>50 Weir Road, Warragamba NSW</t>
  </si>
  <si>
    <t>INV-FEES-11925-13877</t>
  </si>
  <si>
    <t>27 Yerrang Avenue, Glenmore Park NSW</t>
  </si>
  <si>
    <t>INV-FEES-11928-13881</t>
  </si>
  <si>
    <t>19 Childers Street, Cranbourne VIC</t>
  </si>
  <si>
    <t>INV-FEES-11947-13889</t>
  </si>
  <si>
    <t>17 Titania Place, Cranebrook NSW</t>
  </si>
  <si>
    <t>INV-FEES-11930-13882</t>
  </si>
  <si>
    <t>6 Adriana Circuit, Botanic Ridge VIC</t>
  </si>
  <si>
    <t>INV-FEES-11923-13876</t>
  </si>
  <si>
    <t>16 Rustic Avenue, Coromandel Valley SA</t>
  </si>
  <si>
    <t>INV-FEES-6635-13479</t>
  </si>
  <si>
    <t>15 Kings Road, Castle Hill NSW</t>
  </si>
  <si>
    <t>INV-FEES-11915-13867</t>
  </si>
  <si>
    <t>13 Guildford Road, Cambridge Park NSW</t>
  </si>
  <si>
    <t>INV-FEES-11915-13886</t>
  </si>
  <si>
    <t>13 Guildford Road, Cambridge Park NSW - endorsement</t>
  </si>
  <si>
    <t>INV-FEES-10847-12478</t>
  </si>
  <si>
    <t>62 Silkwood Drive, Warragul VIC</t>
  </si>
  <si>
    <t>INV-FEES-11978-13913</t>
  </si>
  <si>
    <t>19 Evergreen Way, Langwarrin VIC</t>
  </si>
  <si>
    <t>INV-FEES-11980-13915</t>
  </si>
  <si>
    <t>13 Baldwin Avenue, Winston Hills NSW</t>
  </si>
  <si>
    <t>INV-FEES-11496-13366</t>
  </si>
  <si>
    <t>90b Onslow Street, Rose Bay NSW</t>
  </si>
  <si>
    <t>INV-FEES-11121-13928</t>
  </si>
  <si>
    <t>7 Jukes Road, Boronia VIC - endorsement</t>
  </si>
  <si>
    <t>Base Amoiunt</t>
  </si>
  <si>
    <t>Interest Rate</t>
  </si>
  <si>
    <t>Investment Date</t>
  </si>
  <si>
    <t>Maturity Date</t>
  </si>
  <si>
    <t>No. of Days</t>
  </si>
  <si>
    <t>Accrual of Interest:</t>
  </si>
  <si>
    <t>Total days - full term</t>
  </si>
  <si>
    <t>Commitment Fee</t>
  </si>
  <si>
    <t>Actuarial Fees</t>
  </si>
  <si>
    <t>Claims Contribution</t>
  </si>
  <si>
    <t>Donation</t>
  </si>
  <si>
    <t>Freight &amp; Courier</t>
  </si>
  <si>
    <t>Regulatory Fee</t>
  </si>
  <si>
    <t>Staff Training</t>
  </si>
  <si>
    <t>Telephone &amp; Internet</t>
  </si>
  <si>
    <t>Interest Expense - Senior Debt</t>
  </si>
  <si>
    <t>Interest Expense - Mez Debt</t>
  </si>
  <si>
    <t xml:space="preserve">   Security Deposit</t>
  </si>
  <si>
    <t xml:space="preserve">   Brad Expenses</t>
  </si>
  <si>
    <t>417 - Actuarial Fees</t>
  </si>
  <si>
    <t>425 - Freight &amp; Courier</t>
  </si>
  <si>
    <t>430 - Claims Contribution</t>
  </si>
  <si>
    <t>431 - Donation</t>
  </si>
  <si>
    <t>447 - Sponsorship</t>
  </si>
  <si>
    <t>476 - Staff Training</t>
  </si>
  <si>
    <t>489 - Telephone &amp; Internet</t>
  </si>
  <si>
    <t>494 - Travel - International</t>
  </si>
  <si>
    <t>240 - Commitment Fee</t>
  </si>
  <si>
    <t xml:space="preserve">   830 - Brad Expenses</t>
  </si>
  <si>
    <t>406 - Establishment fee</t>
  </si>
  <si>
    <t>437 - Interest Expense - Senior Debt</t>
  </si>
  <si>
    <t>438 - Interest Expense - Mez Debt</t>
  </si>
  <si>
    <t>Aged Receivables Summary</t>
  </si>
  <si>
    <t>Contact</t>
  </si>
  <si>
    <t>1a Mercer Street, Castle Hill NSW</t>
  </si>
  <si>
    <t>42 Gray Spence Crescent, West Pennant Hills NSW</t>
  </si>
  <si>
    <t>38 Christopher Street, Baulkham Hills NSW</t>
  </si>
  <si>
    <t>15 The Promenade, Wentworth Point NSW</t>
  </si>
  <si>
    <t>606/64 Charlotte Street, Campsie NSW</t>
  </si>
  <si>
    <t>12/4 Waratah Street, Rushcutters Bay NSW</t>
  </si>
  <si>
    <t>32 Jellicoe Avenue, Kingsford NSW</t>
  </si>
  <si>
    <t>2e/14 Bligh Place, Randwick NSW</t>
  </si>
  <si>
    <t>14/63 Coogee Bay Road, Coogee NSW</t>
  </si>
  <si>
    <t>44 Aboud Avenue, Kingsford NSW</t>
  </si>
  <si>
    <t>16 Ewing Avenue, Little Bay NSW</t>
  </si>
  <si>
    <t>1/67 Broome Street, Maroubra NSW</t>
  </si>
  <si>
    <t>4/13 Bowral Street, Kensington NSW</t>
  </si>
  <si>
    <t>8/269 Arden Street, Coogee NSW</t>
  </si>
  <si>
    <t>52 Rainbow Street, Kingsford NSW</t>
  </si>
  <si>
    <t>15 Vale Street, Gordon NSW</t>
  </si>
  <si>
    <t>30/127 Burns Bay Road, Lane Cove NSW 2066</t>
  </si>
  <si>
    <t>4G/544 Mowbray Road, Lane Cove NSW 2066</t>
  </si>
  <si>
    <t>2/12 Victa Street, Campsie NSW</t>
  </si>
  <si>
    <t>21/68 Mascot Drive, Eastlakes NSW</t>
  </si>
  <si>
    <t>41 Denman Avenue, Wiley Park NSW</t>
  </si>
  <si>
    <t>27/3 Victoria Park Parade, Zetland NSW</t>
  </si>
  <si>
    <t>15a Kain Avenue, Matraville NSW</t>
  </si>
  <si>
    <t>94a Baker Street, Carlingford NSW</t>
  </si>
  <si>
    <t>24 Wolger Road, Ryde NSW</t>
  </si>
  <si>
    <t>204S/1 Lardelli Drive, Ryde NSW 2112</t>
  </si>
  <si>
    <t>15 Truscott Street, North Ryde NSW</t>
  </si>
  <si>
    <t>11 Eastview Avenue, North Ryde NSW</t>
  </si>
  <si>
    <t>107 Bowden Street, Ryde NSW</t>
  </si>
  <si>
    <t>71 Bay Street, Mosman NSW</t>
  </si>
  <si>
    <t>21 O'Neill Street, Lilyfield NSW</t>
  </si>
  <si>
    <t>24A Moate Avenue, Brighton Le Sands NSW 2216</t>
  </si>
  <si>
    <t>300 Woolooware Road, Woolooware NSW</t>
  </si>
  <si>
    <t>712/7 Gauthorpe St, Rhodes NSW</t>
  </si>
  <si>
    <t>14b Nullaburra Road, Caringbah NSW</t>
  </si>
  <si>
    <t>31/2-8 Arthur Street,, Marrickville NSW 2204</t>
  </si>
  <si>
    <t>10/328 Stanmore Road, Petersham NSW</t>
  </si>
  <si>
    <t>3/40 Blair Street, North Bondi NSW</t>
  </si>
  <si>
    <t>44 Robey Street, Mascot NSW</t>
  </si>
  <si>
    <t>19 Anglesea Street, Bondi NSW</t>
  </si>
  <si>
    <t>14 Bettong Avenue, Throsby ACT</t>
  </si>
  <si>
    <t>11/50 Marungul Avenue, Ngunnawal ACT</t>
  </si>
  <si>
    <t>110 Essie Coffey Street, Bonner ACT</t>
  </si>
  <si>
    <t>15 Dacomb Court, Dunlop ACT</t>
  </si>
  <si>
    <t>3/25 Eastlake Parade, Kingston ACT</t>
  </si>
  <si>
    <t>21/41 Pearlman Street, Coombs ACT</t>
  </si>
  <si>
    <t>69/1 Limburg Way, Greenway ACT</t>
  </si>
  <si>
    <t>38 Anchorage Street, Harrison ACT</t>
  </si>
  <si>
    <t>1/11 Laseron Place, Mawson ACT</t>
  </si>
  <si>
    <t>3 Kingston Court, Chelsea VIC</t>
  </si>
  <si>
    <t>7b Wunalla Road, Seaford VIC</t>
  </si>
  <si>
    <t>7 Haig Avenue, Edithvale VIC</t>
  </si>
  <si>
    <t>46/111 Kinross Avenue, Edithvale VIC</t>
  </si>
  <si>
    <t>3/58 Chelsea Road, Chelsea VIC</t>
  </si>
  <si>
    <t>6 Carrington Crescent, Carrum Downs VIC</t>
  </si>
  <si>
    <t>9 Skye Heights Court, Skye VIC</t>
  </si>
  <si>
    <t>13 Commonwealth Terrace, Sandhurst VIC</t>
  </si>
  <si>
    <t>13 Saltram Court, Carrum Downs VIC</t>
  </si>
  <si>
    <t>15/20 Carrum Woods Drive, Carrum Downs VIC</t>
  </si>
  <si>
    <t>29 Botany Drive, Carrum Downs VIC</t>
  </si>
  <si>
    <t>35 Quarry Road, Langwarrin VIC</t>
  </si>
  <si>
    <t>14 Manorwoods Drive, Frankston VIC</t>
  </si>
  <si>
    <t>25 Deanswood Drive, Somerville VIC</t>
  </si>
  <si>
    <t>22 Heatherwood Grove, Langwarrin VIC</t>
  </si>
  <si>
    <t>11 Jarman Drive, Langwarrin VIC</t>
  </si>
  <si>
    <t>2 Maxwell Court, Langwarrin VIC</t>
  </si>
  <si>
    <t>100 Centre Road, Langwarrin VIC</t>
  </si>
  <si>
    <t>65 Mona Vale Road, Mona Vale NSW</t>
  </si>
  <si>
    <t>7/20 Barrenjoey Road, Mona Vale NSW</t>
  </si>
  <si>
    <t>4/24 Moodie Street, Cammeray NSW</t>
  </si>
  <si>
    <t>33 Thomas Street, Picnic Point NSW</t>
  </si>
  <si>
    <t>38 Dudley Road, Rose Bay NSW</t>
  </si>
  <si>
    <t>1a Deakin St, West Ryde NSW</t>
  </si>
  <si>
    <t>10 Keiley Street, Marsfield NSW</t>
  </si>
  <si>
    <t>30 Richard Johnson Crescent, Ryde NSW</t>
  </si>
  <si>
    <t>27 Powlett Street, Mernda VIC</t>
  </si>
  <si>
    <t>11/13 Dover Street, Summer Hill NSW</t>
  </si>
  <si>
    <t>42 Davis Street, Booker Bay NSW</t>
  </si>
  <si>
    <t>58 Fishermans Parade, Daleys Point NSW</t>
  </si>
  <si>
    <t>1a Rawson Road, Woy Woy NSW</t>
  </si>
  <si>
    <t>2/21 Squirrel Street, Woy Woy NSW</t>
  </si>
  <si>
    <t>71 Bay View Avenue, East Gosford NSW</t>
  </si>
  <si>
    <t>72a Oakland Ave, The Entrance NSW</t>
  </si>
  <si>
    <t>27 Manly Parade, The Entrance North NSW</t>
  </si>
  <si>
    <t>28 Armstrong Ave, Killarney Vale NSW</t>
  </si>
  <si>
    <t>48 Tasman Avenue, Killarney Vale NSW</t>
  </si>
  <si>
    <t>49/41-55 Terrigal Drive, Terrigal NSW 2260</t>
  </si>
  <si>
    <t>8 Fran Avenue, Berkeley Vale NSW</t>
  </si>
  <si>
    <t>1/92 Bronzewing Drive, Erina NSW 2260</t>
  </si>
  <si>
    <t>1/110 Avoca Drive, Kincumber NSW</t>
  </si>
  <si>
    <t>8 Myee Place , Blue Haven NSW 2262</t>
  </si>
  <si>
    <t>1/15 James Road, Toukley NSW 2263</t>
  </si>
  <si>
    <t>28 Wattlebird Avenue, Cooranbong NSW 2265</t>
  </si>
  <si>
    <t>69 Kaola Street, Belgrave VIC</t>
  </si>
  <si>
    <t>26 Aspendale Place, Lyndhurst VIC</t>
  </si>
  <si>
    <t>6 Greenwood Court, Botanic Ridge VIC</t>
  </si>
  <si>
    <t>18 Figtree Crescent, Huntfield Heights SA</t>
  </si>
  <si>
    <t>19 Lonsdale Close, Lake Haven NSW</t>
  </si>
  <si>
    <t>59 The Grange, Hampton Park VIC</t>
  </si>
  <si>
    <t>50 George Bass Avenue, Endeavour Hills VIC</t>
  </si>
  <si>
    <t>214/90 Buckley Street, Footscray VIC</t>
  </si>
  <si>
    <t>117 Kelvinside Road, Noble Park VIC</t>
  </si>
  <si>
    <t>114 First Avenue, Dandenong North VIC</t>
  </si>
  <si>
    <t>6 Tatiara Avenue, Clarinda VIC</t>
  </si>
  <si>
    <t>51 Dealing Drive, Oakleigh South VIC</t>
  </si>
  <si>
    <t>548A Centre Road, Bentleigh VIC</t>
  </si>
  <si>
    <t>16 Sandhurst Avenue, Noarlunga Downs SA</t>
  </si>
  <si>
    <t>23 Maturin Avenue, Christies Beach SA</t>
  </si>
  <si>
    <t>5/9-11 Rowley Terrace, Woodville SA 5011</t>
  </si>
  <si>
    <t>32 Hove Road, Rosebud VIC</t>
  </si>
  <si>
    <t>44 Waltham Drive, Mornington VIC</t>
  </si>
  <si>
    <t>1/13 Seaton Road, Mornington VIC</t>
  </si>
  <si>
    <t>4 Tarook Court, Frankston VIC</t>
  </si>
  <si>
    <t>15 Jupiter Crescent, Cranbourne West VIC</t>
  </si>
  <si>
    <t>85 Roslyn Road, Cranbourne South VIC</t>
  </si>
  <si>
    <t>10 Portrait Place, Clyde North VIC 3978</t>
  </si>
  <si>
    <t>22 Cortula Road, Cranbourne East VIC</t>
  </si>
  <si>
    <t>79 Mcmahons Road, Frankston VIC</t>
  </si>
  <si>
    <t>9 Murgese Circuit, Clyde North VIC</t>
  </si>
  <si>
    <t>19 Herring Avenue, Cranbourne North VIC</t>
  </si>
  <si>
    <t>42 Cato Parkway, Lynbrook VIC</t>
  </si>
  <si>
    <t>2 Eccles Way, Botanic Ridge VIC</t>
  </si>
  <si>
    <t>18 Fenix Way, Clyde North VIC</t>
  </si>
  <si>
    <t>22 Aylmer Road, Lynbrook VIC</t>
  </si>
  <si>
    <t>11 Capstone Street, Clyde VIC</t>
  </si>
  <si>
    <t>87 Donohue Street, Cranbourne East VIC 3977</t>
  </si>
  <si>
    <t>24 Tingara Drive, Botanic Ridge VIC</t>
  </si>
  <si>
    <t>19 Monteith Crescent, Endeavour Hills VIC</t>
  </si>
  <si>
    <t>7/31 Dunblane Road, Noble Park VIC</t>
  </si>
  <si>
    <t>67 Nettle Drive, Hallam VIC</t>
  </si>
  <si>
    <t>3a Moran Street, Narre Warren VIC</t>
  </si>
  <si>
    <t>3 Ashton Rise, Narre Warren South VIC</t>
  </si>
  <si>
    <t>30 London Crescent, Narre Warren VIC</t>
  </si>
  <si>
    <t>14 Spinebill Court, Pakenham VIC</t>
  </si>
  <si>
    <t>23 Deveney Street, Pakenham VIC</t>
  </si>
  <si>
    <t>1/177 High Street, Berwick VIC</t>
  </si>
  <si>
    <t>10 Gladys Court, Berwick VIC</t>
  </si>
  <si>
    <t>8 Peppertree Avenue, Narre Warren South VIC</t>
  </si>
  <si>
    <t>22 Brookfield Court, Berwick VIC</t>
  </si>
  <si>
    <t>2/53 Elgin Street, Berwick VIC</t>
  </si>
  <si>
    <t>47 Palmerston Street, Berwick VIC</t>
  </si>
  <si>
    <t>5 Viewgrand Drive, Berwick VIC</t>
  </si>
  <si>
    <t>29 Mercia Avenue, The Basin VIC</t>
  </si>
  <si>
    <t>11 Jordan Court, Boronia VIC</t>
  </si>
  <si>
    <t>1 Sunset Grove, Dandenong VIC</t>
  </si>
  <si>
    <t>1 Robinson Place, Enfield SA</t>
  </si>
  <si>
    <t>4 Stevens Street, Croydon Park SA</t>
  </si>
  <si>
    <t>10a Barnes Avenue, Northfield SA</t>
  </si>
  <si>
    <t>1/43 Fairview Terrace, Clearview SA</t>
  </si>
  <si>
    <t>7 Melveen Street, Modbury SA</t>
  </si>
  <si>
    <t>3/20 Cassie Street, Collinswood SA</t>
  </si>
  <si>
    <t>23 Inwood Avenue, Kilburn SA</t>
  </si>
  <si>
    <t>104 Goliath Avenue, Winston Hills NSW</t>
  </si>
  <si>
    <t>115 Briens Road, Northmead NSW</t>
  </si>
  <si>
    <t>2/9-13 Auld Street, Terrigal NSW 2260</t>
  </si>
  <si>
    <t>2/4 Woolunga Avenue, Terrigal NSW</t>
  </si>
  <si>
    <t>158 Hillside Road, Avoca Beach NSW</t>
  </si>
  <si>
    <t>5 Pembroke Court, Terrigal NSW</t>
  </si>
  <si>
    <t>6 Dorchester Court, Terrigal NSW</t>
  </si>
  <si>
    <t>1/47 New Beach Road, Darling Point NSW</t>
  </si>
  <si>
    <t>110/565 Camberwell Road, Camberwell VIC 3124</t>
  </si>
  <si>
    <t>2/8 Wendover Avenue, Bayswater North VIC</t>
  </si>
  <si>
    <t>38 The Comenarra Parkway, West Pymble NSW</t>
  </si>
  <si>
    <t>9 Mahratta Avenue, Wahroonga NSW</t>
  </si>
  <si>
    <t>182 Quarter Sessions Road, Westleigh NSW</t>
  </si>
  <si>
    <t>10E Landy Avenue, Penrith NSW</t>
  </si>
  <si>
    <t>39 Windermere Avenue, Cambridge Park NSW</t>
  </si>
  <si>
    <t>Aged Payables Summary</t>
  </si>
  <si>
    <t xml:space="preserve">   Non - Current Assets</t>
  </si>
  <si>
    <t xml:space="preserve">   Total Non-Current Assets</t>
  </si>
  <si>
    <t>240</t>
  </si>
  <si>
    <t>INV-FEES-12033-13968</t>
  </si>
  <si>
    <t>INV-FEES-8232-8804</t>
  </si>
  <si>
    <t>INV-FEES-12009-13934</t>
  </si>
  <si>
    <t>INV-FEES-6706-14001</t>
  </si>
  <si>
    <t>INV-FEES-12058-14016</t>
  </si>
  <si>
    <t>INV-FEES-12063-14025</t>
  </si>
  <si>
    <t>INV-FEES-9199-14030</t>
  </si>
  <si>
    <t>INV-FEES-12068-14033</t>
  </si>
  <si>
    <t>INV-FEES-9926-11080</t>
  </si>
  <si>
    <t>INV-FEES-11898-14053</t>
  </si>
  <si>
    <t>INV-FEES-12051-14006</t>
  </si>
  <si>
    <t>INV-FEES-6635-13829</t>
  </si>
  <si>
    <t>INV-FEES-11120-12823</t>
  </si>
  <si>
    <t>INV-FEES-11670-13474</t>
  </si>
  <si>
    <t>INV-FEES-12119-14113</t>
  </si>
  <si>
    <t>INV-FEES-11174-12938</t>
  </si>
  <si>
    <t>INV-FEES-9940-11127</t>
  </si>
  <si>
    <t>INV-FEES-10656-12162</t>
  </si>
  <si>
    <t>INV-FEES-5792-14128</t>
  </si>
  <si>
    <t>INV-FEES-12141-14130</t>
  </si>
  <si>
    <t>INV-FEES-12145-14137</t>
  </si>
  <si>
    <t>INV-FEES-11029-12698</t>
  </si>
  <si>
    <t>INV-FEES-7211-7558</t>
  </si>
  <si>
    <t>INV-FEES-12167-14172</t>
  </si>
  <si>
    <t>INV-FEES-12088-14152</t>
  </si>
  <si>
    <t>INV-FEES-11777-13675</t>
  </si>
  <si>
    <t>INV-FEES-12182-14240</t>
  </si>
  <si>
    <t>INV-FEES-7698-8212</t>
  </si>
  <si>
    <t>INV-FEES-12174-14201</t>
  </si>
  <si>
    <t>INV-FEES-8005-12725</t>
  </si>
  <si>
    <t>INV-FEES-11125-12830</t>
  </si>
  <si>
    <t>INV-FEES-12207-14299</t>
  </si>
  <si>
    <t>INV-FEES-12222-14314</t>
  </si>
  <si>
    <t>INV-FEES-12130-14120</t>
  </si>
  <si>
    <t>INV-FEES-12223-14316</t>
  </si>
  <si>
    <t>INV-FEES-12224-14317</t>
  </si>
  <si>
    <t>INV-FEES-6594-13440</t>
  </si>
  <si>
    <t>INV-FEES-12242-14345</t>
  </si>
  <si>
    <t>INV-FEES-6874-14368</t>
  </si>
  <si>
    <t>INV-FEES-11823-13759</t>
  </si>
  <si>
    <t>INV-FEES-12254-14382</t>
  </si>
  <si>
    <t>INV-FEES-12267-14383</t>
  </si>
  <si>
    <t>INV-FEES-12272-14388</t>
  </si>
  <si>
    <t>INV-FEES-12277-14392</t>
  </si>
  <si>
    <t>INV-FEES-12076-14050</t>
  </si>
  <si>
    <t>INV-FEES-11865-13798</t>
  </si>
  <si>
    <t>INV-FEES-12238-14336</t>
  </si>
  <si>
    <t>INV-FEES-11797-13688</t>
  </si>
  <si>
    <t>INV-FEES-12311-14448</t>
  </si>
  <si>
    <t>INV-FEES-11756-13639</t>
  </si>
  <si>
    <t>INV-FEES-12312-14450</t>
  </si>
  <si>
    <t>INV-FEES-12239-14344</t>
  </si>
  <si>
    <t>INV-FEES-6060-13860</t>
  </si>
  <si>
    <t>INV-FEES-10711-12244</t>
  </si>
  <si>
    <t>INV-FEES-12301-14432</t>
  </si>
  <si>
    <t>INV-FEES-12330-14479</t>
  </si>
  <si>
    <t>INV-FEES-1699-14485</t>
  </si>
  <si>
    <t>INV-FEES-11194-12985</t>
  </si>
  <si>
    <t>INV-FEES-10570-12057</t>
  </si>
  <si>
    <t>INV-FEES-12205-14279</t>
  </si>
  <si>
    <t>INV-FEES-12299-14427</t>
  </si>
  <si>
    <t>INV-FEES-11165-12922</t>
  </si>
  <si>
    <t>INV-FEES-11783-13685</t>
  </si>
  <si>
    <t>INV-FEES-12367-14530</t>
  </si>
  <si>
    <t>INV-FEES-11669-13472</t>
  </si>
  <si>
    <t>INV-FEES-10735-12312</t>
  </si>
  <si>
    <t>INV-FEES-12326-14474</t>
  </si>
  <si>
    <t>INV-FEES-11014-12671</t>
  </si>
  <si>
    <t>INV-FEES-12396-14564</t>
  </si>
  <si>
    <t>INV-FEES-10669-13766</t>
  </si>
  <si>
    <t>INV-FEES-7077-14105</t>
  </si>
  <si>
    <t>INV-FEES-12439-14603</t>
  </si>
  <si>
    <t>INV-FEES-12437-14598</t>
  </si>
  <si>
    <t>INV-FEES-12149-14144</t>
  </si>
  <si>
    <t>INV-FEES-12483-14631</t>
  </si>
  <si>
    <t>INV-FEES-12486-14651</t>
  </si>
  <si>
    <t>INV-FEES-12487-14661</t>
  </si>
  <si>
    <t>INV-FEES-11983-13918</t>
  </si>
  <si>
    <t>INV-FEES-12129-14118</t>
  </si>
  <si>
    <t>INV-FEES-12525-14727</t>
  </si>
  <si>
    <t>INV-FEES-12529-14728</t>
  </si>
  <si>
    <t>INV-FEES-11820-13771</t>
  </si>
  <si>
    <t>INV-FEES-7116-7448</t>
  </si>
  <si>
    <t>INV-FEES-12531-14736</t>
  </si>
  <si>
    <t>INV-FEES-12537-14749</t>
  </si>
  <si>
    <t>INV-FEES-12538-14751</t>
  </si>
  <si>
    <t>INV-FEES-12528-14742</t>
  </si>
  <si>
    <t>INV-FEES-6975-13897</t>
  </si>
  <si>
    <t>INV-FEES-12542-14759</t>
  </si>
  <si>
    <t>INV-FEES-12470-14614</t>
  </si>
  <si>
    <t>INV-FEES-12476-14620</t>
  </si>
  <si>
    <t>INV-FEES-11705-13560</t>
  </si>
  <si>
    <t>INV-FEES-12489-14660</t>
  </si>
  <si>
    <t>INV-FEES-12554-14772</t>
  </si>
  <si>
    <t>INV-FEES-4477-12419</t>
  </si>
  <si>
    <t>INV-FEES-12555-14775</t>
  </si>
  <si>
    <t>INV-FEES-12574-14819</t>
  </si>
  <si>
    <t>INV-FEES-11819-13750</t>
  </si>
  <si>
    <t>INV-FEES-12585-14835</t>
  </si>
  <si>
    <t>INV-FEES-12534-14831</t>
  </si>
  <si>
    <t>INV-FEES-12589-14840</t>
  </si>
  <si>
    <t>INV-FEES-12592-14843</t>
  </si>
  <si>
    <t>INV-FEES-10235-11555</t>
  </si>
  <si>
    <t>INV-FEES-7495-14859</t>
  </si>
  <si>
    <t>INV-FEES-12601-14860</t>
  </si>
  <si>
    <t>INV-FEES-12405-14575</t>
  </si>
  <si>
    <t>INV-FEES-12610-14871</t>
  </si>
  <si>
    <t>INV-FEES-12613-14877</t>
  </si>
  <si>
    <t>INV-FEES-12603-14885</t>
  </si>
  <si>
    <t>INV-FEES-12624-14895</t>
  </si>
  <si>
    <t>INV-FEES-11622-13427</t>
  </si>
  <si>
    <t>INV-FEES-12571-14818</t>
  </si>
  <si>
    <t>INV-FEES-12630-14911</t>
  </si>
  <si>
    <t>INV-FEES-12654-14975</t>
  </si>
  <si>
    <t>INV-FEES-12657-14981</t>
  </si>
  <si>
    <t>INV-FEES-12662-14985</t>
  </si>
  <si>
    <t>INV-FEES-6344-6522</t>
  </si>
  <si>
    <t>INV-FEES-12668-14996</t>
  </si>
  <si>
    <t>INV-FEES-8224-8792</t>
  </si>
  <si>
    <t>INV-FEES-12490-14659</t>
  </si>
  <si>
    <t>INV-FEES-12666-15002</t>
  </si>
  <si>
    <t>INV-FEES-12673-15005</t>
  </si>
  <si>
    <t>INV-FEES-7458-13922</t>
  </si>
  <si>
    <t>INV-FEES-12675-15016</t>
  </si>
  <si>
    <t>INV-FEES-11334-13212</t>
  </si>
  <si>
    <t>INV-FEES-6990-13155</t>
  </si>
  <si>
    <t>INV-FEES-12359-14527</t>
  </si>
  <si>
    <t>INV-FEES-12696-15047</t>
  </si>
  <si>
    <t>INV-FEES-12709-15076</t>
  </si>
  <si>
    <t>INV-FEES-12714-15083</t>
  </si>
  <si>
    <t>INV-FEES-12431-14597</t>
  </si>
  <si>
    <t>INV-FEES-12723-15093</t>
  </si>
  <si>
    <t>INV-FEES-12729-15108</t>
  </si>
  <si>
    <t>INV-FEES-12398-14569</t>
  </si>
  <si>
    <t>INV-FEES-12711-15079</t>
  </si>
  <si>
    <t>INV-FEES-12725-15101</t>
  </si>
  <si>
    <t>INV-FEES-12737-15137</t>
  </si>
  <si>
    <t>INV-FEES-12756-15175</t>
  </si>
  <si>
    <t>INV-FEES-12607-14870</t>
  </si>
  <si>
    <t>INV-FEES-12695-15045</t>
  </si>
  <si>
    <t>INV-FEES-12698-15056</t>
  </si>
  <si>
    <t>INV-FEES-12620-14888</t>
  </si>
  <si>
    <t>INV-FEES-12726-15107</t>
  </si>
  <si>
    <t>INV-FEES-12775-15202</t>
  </si>
  <si>
    <t>INV-FEES-9931-15195</t>
  </si>
  <si>
    <t>INV-FEES-12631-14935</t>
  </si>
  <si>
    <t>INV-FEES-12800-15231</t>
  </si>
  <si>
    <t>INV-FEES-12792-15247</t>
  </si>
  <si>
    <t>INV-FEES-12563-14812</t>
  </si>
  <si>
    <t>INV-FEES-9435-13202</t>
  </si>
  <si>
    <t>INV-FEES-12807-15273</t>
  </si>
  <si>
    <t>INV-FEES-12829-15276</t>
  </si>
  <si>
    <t>INV-FEES-12831-15278</t>
  </si>
  <si>
    <t>INV-FEES-11249-13093</t>
  </si>
  <si>
    <t>INV-FEES-12192-14257</t>
  </si>
  <si>
    <t>INV-FEES-12867-15319</t>
  </si>
  <si>
    <t>INV-FEES-12049-14005</t>
  </si>
  <si>
    <t>INV-FEES-12936-15348</t>
  </si>
  <si>
    <t>INV-FEES-12929-15338</t>
  </si>
  <si>
    <t>INV-FEES-11665-13830</t>
  </si>
  <si>
    <t>INV-FEES-5751-13256</t>
  </si>
  <si>
    <t>INV-FEES-12766-15206</t>
  </si>
  <si>
    <t>INV-FEES-11926-13880</t>
  </si>
  <si>
    <t>INV-FEES-11771-13664</t>
  </si>
  <si>
    <t>INV-FEES-12908-15327</t>
  </si>
  <si>
    <t>INV-FEES-12541-14758</t>
  </si>
  <si>
    <t>INV-FEES-7724-8245</t>
  </si>
  <si>
    <t>INV-FEES-12106-15316</t>
  </si>
  <si>
    <t>INV-FEES-12314-14452</t>
  </si>
  <si>
    <t>INV-FEES-10796-15335</t>
  </si>
  <si>
    <t>INV-FEES-12407-14576</t>
  </si>
  <si>
    <t>INV-FEES-12971-15390</t>
  </si>
  <si>
    <t>INV-FEES-12148-15391</t>
  </si>
  <si>
    <t>INV-FEES-12136-14125</t>
  </si>
  <si>
    <t>INV-FEES-12979-15401</t>
  </si>
  <si>
    <t>INV-FEES-11656-13463</t>
  </si>
  <si>
    <t>INV-FEES-12769-15442</t>
  </si>
  <si>
    <t>INV-FEES-12736-15134</t>
  </si>
  <si>
    <t>INV-FEES-12946-15362</t>
  </si>
  <si>
    <t>INV-FEES-10619-12121</t>
  </si>
  <si>
    <t>INV-FEES-13018-15463</t>
  </si>
  <si>
    <t>INV-FEES-13023-15471</t>
  </si>
  <si>
    <t>INV-FEES-12965-15382</t>
  </si>
  <si>
    <t>INV-FEES-11737-13584</t>
  </si>
  <si>
    <t>INV-FEES-13036-15488</t>
  </si>
  <si>
    <t>INV-FEES-11187-15322</t>
  </si>
  <si>
    <t>INV-FEES-12982-15411</t>
  </si>
  <si>
    <t>INV-FEES-12478-15477</t>
  </si>
  <si>
    <t>INV-FEES-13050-15502</t>
  </si>
  <si>
    <t>INV-FEES-12459-14609</t>
  </si>
  <si>
    <t>INV-FEES-11430-13307</t>
  </si>
  <si>
    <t>INV-FEES-13060-15515</t>
  </si>
  <si>
    <t>INV-FEES-12035-13974</t>
  </si>
  <si>
    <t>INV-FEES-13114-15637</t>
  </si>
  <si>
    <t>INV-FEES-11198-13100</t>
  </si>
  <si>
    <t>INV-FEES-11465-13347</t>
  </si>
  <si>
    <t>INV-FEES-12085-14079</t>
  </si>
  <si>
    <t>INV-FEES-11119-12868</t>
  </si>
  <si>
    <t>INV-FEES-10456-11893</t>
  </si>
  <si>
    <t>INV-FEES-13068-15528</t>
  </si>
  <si>
    <t>INV-FEES-10832-12457</t>
  </si>
  <si>
    <t>INV-FEES-12676-15017</t>
  </si>
  <si>
    <t>INV-FEES-12781-15469</t>
  </si>
  <si>
    <t>INV-FEES-12286-14413</t>
  </si>
  <si>
    <t>INV-FEES-13091-15601</t>
  </si>
  <si>
    <t>INV-FEES-13095-15610</t>
  </si>
  <si>
    <t>INV-FEES-13097-15611</t>
  </si>
  <si>
    <t>INV-FEES-13098-15612</t>
  </si>
  <si>
    <t>INV-FEES-12861-15614</t>
  </si>
  <si>
    <t>INV-FEES-13119-15644</t>
  </si>
  <si>
    <t>INV-FEES-13125-15658</t>
  </si>
  <si>
    <t>INV-FEES-5506-13424</t>
  </si>
  <si>
    <t>INV-FEES-12144-15664</t>
  </si>
  <si>
    <t>INV-FEES-12304-14435</t>
  </si>
  <si>
    <t>INV-FEES-12126-14116</t>
  </si>
  <si>
    <t>INV-FEES-13145-15692</t>
  </si>
  <si>
    <t>INV-FEES-13121-15649</t>
  </si>
  <si>
    <t>INV-FEES-13148-15701</t>
  </si>
  <si>
    <t>INV-FEES-11681-15739</t>
  </si>
  <si>
    <t>INV-FEES-13165-15747</t>
  </si>
  <si>
    <t>INV-FEES-12548-14773</t>
  </si>
  <si>
    <t>INV-FEES-13175-15759</t>
  </si>
  <si>
    <t>INV-FEES-13154-15726</t>
  </si>
  <si>
    <t>INV-FEES-12934-15344</t>
  </si>
  <si>
    <t>INV-FEES-13188-15767</t>
  </si>
  <si>
    <t>INV-FEES-13189-15768</t>
  </si>
  <si>
    <t>INV-FEES-13190-15769</t>
  </si>
  <si>
    <t>INV-FEES-13192-15782</t>
  </si>
  <si>
    <t>INV-FEES-12850-15785</t>
  </si>
  <si>
    <t>INV-FEES-12940-15352</t>
  </si>
  <si>
    <t>INV-FEES-9629-15464</t>
  </si>
  <si>
    <t>INV-FEES-13207-15803</t>
  </si>
  <si>
    <t>INV-FEES-13209-15805</t>
  </si>
  <si>
    <t>INV-FEES-13199-15794</t>
  </si>
  <si>
    <t>INV-FEES-12546-15455</t>
  </si>
  <si>
    <t>INV-FEES-12306-14437</t>
  </si>
  <si>
    <t>INV-FEES-13210-15806</t>
  </si>
  <si>
    <t>INV-FEES-13225-15824</t>
  </si>
  <si>
    <t>INV-FEES-13221-15820</t>
  </si>
  <si>
    <t>INV-FEES-12823-15268</t>
  </si>
  <si>
    <t>INV-FEES-12642-14958</t>
  </si>
  <si>
    <t>INV-FEES-13273-15860</t>
  </si>
  <si>
    <t>INV-FEES-12638-14950</t>
  </si>
  <si>
    <t>INV-LOAN-8128-15750</t>
  </si>
  <si>
    <t>INV-FEES-13271-15862</t>
  </si>
  <si>
    <t>INV-FEES-11249-15646</t>
  </si>
  <si>
    <t>INV-FEES-13297-15922</t>
  </si>
  <si>
    <t>INV-FEES-11695-13506</t>
  </si>
  <si>
    <t xml:space="preserve">INV-FEES-13310-15938 </t>
  </si>
  <si>
    <t>INV-FEES-13312-15942</t>
  </si>
  <si>
    <t>INV-FEES-13314-15945</t>
  </si>
  <si>
    <t>INV-FEES-13316-15949</t>
  </si>
  <si>
    <t>INV-FEES-12298-15956</t>
  </si>
  <si>
    <t>INV-FEES-12986-15419</t>
  </si>
  <si>
    <t>INV-FEES-12718-15090</t>
  </si>
  <si>
    <t>INV-FEES-12722-15092</t>
  </si>
  <si>
    <t>INV-FEES-9174-10075</t>
  </si>
  <si>
    <t xml:space="preserve">INV-FEES-12640-15199 </t>
  </si>
  <si>
    <t>INV-FEES-13302-15928</t>
  </si>
  <si>
    <t>INV-FEES-11452-15941</t>
  </si>
  <si>
    <t>INV-FEES-13339-15990</t>
  </si>
  <si>
    <t>INV-FEES-13346-16000</t>
  </si>
  <si>
    <t>INV-FEES-13354-16010</t>
  </si>
  <si>
    <t>INV-FEES-12974-15396</t>
  </si>
  <si>
    <t>INV-FEES-12309-14445</t>
  </si>
  <si>
    <t>INV-FEES-13338-15989</t>
  </si>
  <si>
    <t>INV-FEES-10874-15480</t>
  </si>
  <si>
    <t>INV-FEES-10784-15468</t>
  </si>
  <si>
    <t>INV-FEES-13084-15579</t>
  </si>
  <si>
    <t>INV-FEES-12535-14745</t>
  </si>
  <si>
    <t>INV-FEES-13389-16078</t>
  </si>
  <si>
    <t>INV-FEES-13393-16089</t>
  </si>
  <si>
    <t>INV-FEES-13213-15813</t>
  </si>
  <si>
    <t>INV-FEES-13224-15823</t>
  </si>
  <si>
    <t>INV-FEES-13394-16088</t>
  </si>
  <si>
    <t>INV-FEES-13392-16090</t>
  </si>
  <si>
    <t>INV-FEES-13402-16086</t>
  </si>
  <si>
    <t>INV-FEES-12795-15227</t>
  </si>
  <si>
    <t>INV-FEES-12378-14546</t>
  </si>
  <si>
    <t>INV-FEES-13350-16005</t>
  </si>
  <si>
    <t>INV-FEES-13329-16074</t>
  </si>
  <si>
    <t>INV-FEES-13379-16058</t>
  </si>
  <si>
    <t>INV-FEES-13362-16032</t>
  </si>
  <si>
    <t>INV-FEES-13377-16050</t>
  </si>
  <si>
    <t>INV-FEES-13065-15524</t>
  </si>
  <si>
    <t>INV-FEES-13131-15668</t>
  </si>
  <si>
    <t>INV-FEES-13432-16142</t>
  </si>
  <si>
    <t>INV-FEES-13433-16145</t>
  </si>
  <si>
    <t xml:space="preserve">INV-FEES-13434-16146
</t>
  </si>
  <si>
    <t>INV-FEES-11242-15841</t>
  </si>
  <si>
    <t>INV-FEES-11627-15985</t>
  </si>
  <si>
    <t>INV-FEES-13447-16170</t>
  </si>
  <si>
    <t>INV-FEES-13203-16184</t>
  </si>
  <si>
    <t>INV-FEES-13451-16191</t>
  </si>
  <si>
    <t>INV-FEES-13456-16206</t>
  </si>
  <si>
    <t>INV-FEES-13196-16218</t>
  </si>
  <si>
    <t>INV-FEES-13321-15962</t>
  </si>
  <si>
    <t>INV-FEES-13473-16238</t>
  </si>
  <si>
    <t>INV-FEES-7493-7928</t>
  </si>
  <si>
    <t>INV-FEES-10718-15589</t>
  </si>
  <si>
    <t>INV-FEES-13478-16246</t>
  </si>
  <si>
    <t>INV-FEES-9598-16297</t>
  </si>
  <si>
    <t>INV-FEES-11207-16299</t>
  </si>
  <si>
    <t>INV-FEES-9600-16300</t>
  </si>
  <si>
    <t>INV-FEES-13507-16312</t>
  </si>
  <si>
    <t>INV-FEES-13510-16316</t>
  </si>
  <si>
    <t>INV-FEES-12680-16116</t>
  </si>
  <si>
    <t>INV-FEES-10041-11460</t>
  </si>
  <si>
    <t>INV-FEES-12944-15575</t>
  </si>
  <si>
    <t>INV-FEES-9864-16215</t>
  </si>
  <si>
    <t>INV-FEES-13532-16360</t>
  </si>
  <si>
    <t>INV-FEES-13570-16424</t>
  </si>
  <si>
    <t>INV-FEES-7686-8186</t>
  </si>
  <si>
    <t>INV-FEES-13401-16087</t>
  </si>
  <si>
    <t>INV-FEES-13534-16362</t>
  </si>
  <si>
    <t>INV-FEES-13421-16121</t>
  </si>
  <si>
    <t>INV-FEES-13172-15758</t>
  </si>
  <si>
    <t>INV-FEES-13556-16403</t>
  </si>
  <si>
    <t>INV-FEES-13551-16392</t>
  </si>
  <si>
    <t>INV-FEES-13543-16383</t>
  </si>
  <si>
    <t xml:space="preserve">INV-FEES-13536-16369 </t>
  </si>
  <si>
    <t>INV-FEES-7611-8073</t>
  </si>
  <si>
    <t>INV-FEES-7611-16321</t>
  </si>
  <si>
    <t>INV-FEES-13411-16167</t>
  </si>
  <si>
    <t>INV-FEES-12225-14318</t>
  </si>
  <si>
    <t>INV-FEES-12477-16325</t>
  </si>
  <si>
    <t>INV-FEES-13597-16459</t>
  </si>
  <si>
    <t>INV-FEES-13596-16458</t>
  </si>
  <si>
    <t>INV-FEES-12745-15153</t>
  </si>
  <si>
    <t>INV-FEES-12318-14461</t>
  </si>
  <si>
    <t>INV-FEES-11197-12998</t>
  </si>
  <si>
    <t>INV-FEES-13523-16344</t>
  </si>
  <si>
    <t>INV-FEES-13524-16346</t>
  </si>
  <si>
    <t>INV-FEES-12340-14715</t>
  </si>
  <si>
    <t>INV-FEES-11491-13355</t>
  </si>
  <si>
    <t>INV-FEES-13164-15746</t>
  </si>
  <si>
    <t>INV-FEES-12924-15336</t>
  </si>
  <si>
    <t>INV-FEES-13659-16521</t>
  </si>
  <si>
    <t>INV-FEES-12375-14541</t>
  </si>
  <si>
    <t>INV-FEES-13660-16528</t>
  </si>
  <si>
    <t>INV-FEES-6835-16548</t>
  </si>
  <si>
    <t>INV-FEES-11987-13920</t>
  </si>
  <si>
    <t>INV-FEES-13441-16160</t>
  </si>
  <si>
    <t>INV-FEES-8556-15365</t>
  </si>
  <si>
    <t>INV-FEES-8556-16264</t>
  </si>
  <si>
    <t>INV-FEES-5592-5735</t>
  </si>
  <si>
    <t>INV-FEES-13593-16592</t>
  </si>
  <si>
    <t>INV-FEES-13591-16593</t>
  </si>
  <si>
    <t>INV-FEES-13653-16504</t>
  </si>
  <si>
    <t>INV-FEES-13689-16602</t>
  </si>
  <si>
    <t>INV-FEES-13680-16580</t>
  </si>
  <si>
    <t>INV-FEES-13690-16604</t>
  </si>
  <si>
    <t>INV-FEES-13545-16622</t>
  </si>
  <si>
    <t>INV-FEES-13649-16501</t>
  </si>
  <si>
    <t>INV-FEES-12621-14891</t>
  </si>
  <si>
    <t>INV-FEES-13522-16434</t>
  </si>
  <si>
    <t>INV-FEES-13701-16634</t>
  </si>
  <si>
    <t>INV-FEES-13711-16638</t>
  </si>
  <si>
    <t>INV-FEES-7583-13530</t>
  </si>
  <si>
    <t>INV-FEES-13442-16657</t>
  </si>
  <si>
    <t>INV-LOAN-13448-16171</t>
  </si>
  <si>
    <t>INV-FEES-12803-15237</t>
  </si>
  <si>
    <t>INV-FEES-11826-16582</t>
  </si>
  <si>
    <t>INV-FEES-11869-13805</t>
  </si>
  <si>
    <t>INV-FEES-10891-15103</t>
  </si>
  <si>
    <t>INV-FEES-13409-16716</t>
  </si>
  <si>
    <t>INV-FEES-13120-15648</t>
  </si>
  <si>
    <t>INV-FEES-12661-14984</t>
  </si>
  <si>
    <t>INV-FEES-3820-3996</t>
  </si>
  <si>
    <t>INV-FEES-13313-15944</t>
  </si>
  <si>
    <t>INV-FEES-13787-16801</t>
  </si>
  <si>
    <t>INV-FEES-13785-16799</t>
  </si>
  <si>
    <t>INV-FEES-13784-16798</t>
  </si>
  <si>
    <t>INV-FEES-13780-16789</t>
  </si>
  <si>
    <t>INV-FEES-13778-16788</t>
  </si>
  <si>
    <t>INV-FEES-12347-14508</t>
  </si>
  <si>
    <t>INV-FEES-13771-16779</t>
  </si>
  <si>
    <t>INV-FEES-13193-15786</t>
  </si>
  <si>
    <t>INV-FEES-13761-16756</t>
  </si>
  <si>
    <t>INV-FEES-13799-16826</t>
  </si>
  <si>
    <t>INV-FEES-13803-16843</t>
  </si>
  <si>
    <t>INV-FEES-13475-16240</t>
  </si>
  <si>
    <t>INV-FEES-13754-16750</t>
  </si>
  <si>
    <t>INV-FEES-13576-16436</t>
  </si>
  <si>
    <t>INV-FEES-13308-15937</t>
  </si>
  <si>
    <t>INV-FEES-10507-11972</t>
  </si>
  <si>
    <t>INV-FEES-12796-15881</t>
  </si>
  <si>
    <t>INV-FEES-10588-12074</t>
  </si>
  <si>
    <t>INV-FEES-13499-16776</t>
  </si>
  <si>
    <t>INV-FEES-13549-16390</t>
  </si>
  <si>
    <t>INV-FEES-13835-16919</t>
  </si>
  <si>
    <t>INV-FEES-13343-16922</t>
  </si>
  <si>
    <t>INV-FEES-13845-16950</t>
  </si>
  <si>
    <t>INV-FEES-13766-16769</t>
  </si>
  <si>
    <t xml:space="preserve">INV-FEES-13864-16980        </t>
  </si>
  <si>
    <t>INV-FEES-12323-14470</t>
  </si>
  <si>
    <t>INV-FEES-6671-6900</t>
  </si>
  <si>
    <t>2/241 Power Road, Endeavour Hills VIC - endorsement</t>
  </si>
  <si>
    <t>104/152 Campbell Parade, Bondi Beach NSW</t>
  </si>
  <si>
    <t>15 Kings Road, Castle Hill NSW - endorsement</t>
  </si>
  <si>
    <t>6/4 Kensington Road, Kensington NSW</t>
  </si>
  <si>
    <t>11 Maris King Street, Casey ACT</t>
  </si>
  <si>
    <t>3/46 Cambridge Street, Stanmore NSW - endorsement</t>
  </si>
  <si>
    <t>18 Mabillon Way, Clyde North VIC - endorsement</t>
  </si>
  <si>
    <t>Unit 1, 7 Harvey Crescent, Aldinga Beach SA</t>
  </si>
  <si>
    <t>122 Kalgoorlie Crescent, Fisher ACT</t>
  </si>
  <si>
    <t>4 Rainbow Court, Pearcedale VIC</t>
  </si>
  <si>
    <t>112 Woolooware Road, Burraneer NSW - endorsement</t>
  </si>
  <si>
    <t>39 Gretana Crescent, Frankston VIC</t>
  </si>
  <si>
    <t>7/38 Hadley St, Seaford VIC - endorsement</t>
  </si>
  <si>
    <t>24/81 Newling Street, Lisarow NSW</t>
  </si>
  <si>
    <t>24 wilson avenue, winston hills NSW</t>
  </si>
  <si>
    <t>5/39 Doncaster Avenue, Kensington NSW-Endorsement</t>
  </si>
  <si>
    <t>14 Oleanda Crescent, Nunawading VIC-endorsement</t>
  </si>
  <si>
    <t>1/44 Lamrock Avenue, Bondi Beach NSW</t>
  </si>
  <si>
    <t>4 Jackson Street, Reservoir VIC</t>
  </si>
  <si>
    <t>7/74 MacLeay Street, Turner ACT</t>
  </si>
  <si>
    <t>2/292 Chalmers Street, Redfern NSW</t>
  </si>
  <si>
    <t>1390 Frankston - Flinders Road, Somerville VIC</t>
  </si>
  <si>
    <t>81 Carrum Woods Drive, Carrum Downs VIC</t>
  </si>
  <si>
    <t>109 Dixon Drive, Duffy ACT</t>
  </si>
  <si>
    <t>112 Rosslyn Avenue, Seaford VIC</t>
  </si>
  <si>
    <t>41/62 North Steyne, Manly NSW</t>
  </si>
  <si>
    <t>34/24 Beazley Crescent, Calwell ACT</t>
  </si>
  <si>
    <t>2 Alice Berry Street, Forde ACT</t>
  </si>
  <si>
    <t>41a Milburn Road, Gymea NSW</t>
  </si>
  <si>
    <t>11/22 Dulcie Holland Crescent, Moncrieff ACT-endorsement</t>
  </si>
  <si>
    <t>11 Fern Avenue, Wahroonga NSW</t>
  </si>
  <si>
    <t>256 Hawthorn Road, Vermont South VIC</t>
  </si>
  <si>
    <t>9 Flynn Place, Bungendore NSW</t>
  </si>
  <si>
    <t>2/672 Old South Head Road, Rose Bay NSW 2029</t>
  </si>
  <si>
    <t>6 Lance Street, Llandilo NSW 2747</t>
  </si>
  <si>
    <t>8/7 Banksia Road, Bellevue Hill NSW</t>
  </si>
  <si>
    <t>3 Carrington Close, Berkeley Vale</t>
  </si>
  <si>
    <t>6 Palomino Way, Clyde North VIC</t>
  </si>
  <si>
    <t>28 Keats Street, Sandringham VIC</t>
  </si>
  <si>
    <t>25 David Lane, Mornington VIC</t>
  </si>
  <si>
    <t>36 Phillip Avenue, Downer ACT</t>
  </si>
  <si>
    <t>10 Yeramba Place, Rydalmere NSW</t>
  </si>
  <si>
    <t>6 Quail Way, Mullumbimby NSW</t>
  </si>
  <si>
    <t>20 Clementine Street, Parklea NSW</t>
  </si>
  <si>
    <t>51 Bowen Street, Cranbourne VIC</t>
  </si>
  <si>
    <t xml:space="preserve">2/2 Romney Court, Mount Waverley VIC </t>
  </si>
  <si>
    <t>27 St Austell Ct, Skye VIC</t>
  </si>
  <si>
    <t>4 Swift Court, Carrum Downs VIC</t>
  </si>
  <si>
    <t>9 Tulloch Drive, Sandhurst VIC</t>
  </si>
  <si>
    <t>16/1a Edward Street, Bondi Beach NSW</t>
  </si>
  <si>
    <t>7 Redmyre Street, Long Jetty NSW</t>
  </si>
  <si>
    <t>8 Wollumbin Street, Byron Bay NSW</t>
  </si>
  <si>
    <t>17/7-9 Gilbert Street, Dover Heights NSW</t>
  </si>
  <si>
    <t>8/5 Watling Place, Weston ACT</t>
  </si>
  <si>
    <t>2/16-20 Honeysuckle Cls, Pakenham</t>
  </si>
  <si>
    <t>23/71 Mina Wylie Crescent, Gordon ACT</t>
  </si>
  <si>
    <t>16 Cuthbert Circuit, Wanniassa ACT</t>
  </si>
  <si>
    <t>12 Songlark Cres, Carrum Downs VIC 3201</t>
  </si>
  <si>
    <t>24 Stewart Ave, Parkdale VIC</t>
  </si>
  <si>
    <t>19 Gymea Crescent, Mannering Park NSW-endorsement</t>
  </si>
  <si>
    <t>64 Tennyson Road, Greenacre NSW</t>
  </si>
  <si>
    <t>11 Fiveash Street, Chisholm ACT</t>
  </si>
  <si>
    <t>28 Roy Marika Street, Bonner ACT</t>
  </si>
  <si>
    <t>49 Woorawa Drive, Doreen VIC</t>
  </si>
  <si>
    <t>61 Erin Street, Queanbeyan NSW</t>
  </si>
  <si>
    <t>1/104-108 Bridge Road, , Westmead NSW</t>
  </si>
  <si>
    <t>44 Congham Road, West Pymble NSW</t>
  </si>
  <si>
    <t>39 Boos Road, Forresters Beach NSW</t>
  </si>
  <si>
    <t>1/58 Macpherson Street, Cremorne NSW</t>
  </si>
  <si>
    <t>502/508 Riley Street, Surry Hills NSW</t>
  </si>
  <si>
    <t>8/157 Victoria Road, West Pennant Hills NSW - endorsement</t>
  </si>
  <si>
    <t>10 Campbell Parade, Cranbourne VIC</t>
  </si>
  <si>
    <t>5 Berkley Court, Endeavour Hills VIC,</t>
  </si>
  <si>
    <t>7 Elimatta Road, Kincumber NSW</t>
  </si>
  <si>
    <t>10 Freedom Circuit, Kellyville Ridge NSW</t>
  </si>
  <si>
    <t>15 Byron Bay Road, Bangalow NSW</t>
  </si>
  <si>
    <t>11/16 Pennant Hills Road, North Parramatta NSW</t>
  </si>
  <si>
    <t>13/6 Drovers Way, Lindfield NSW</t>
  </si>
  <si>
    <t>10 Bareena Avenue, Wahroonga NSW</t>
  </si>
  <si>
    <t>9 Lawrence Close, MacGregor ACT</t>
  </si>
  <si>
    <t>40/77 Gozzard Street, Gungahlin ACT</t>
  </si>
  <si>
    <t>19 Banks Street, Salisbury SA</t>
  </si>
  <si>
    <t>71 Burlington Street, Oakleigh VIC</t>
  </si>
  <si>
    <t xml:space="preserve">38/2 Veryard Lane, Belconnen ACT </t>
  </si>
  <si>
    <t>2/12 Carlotta Road, Double Bay NSW</t>
  </si>
  <si>
    <t>3 Venables Court, Berwick VIC</t>
  </si>
  <si>
    <t>15/11 Hawk Avenue, Pakenham VIC</t>
  </si>
  <si>
    <t>88 Edward Street, Sylvania NSW</t>
  </si>
  <si>
    <t>10 Oxley Court, Langwarrin VIC,</t>
  </si>
  <si>
    <t>2 Lindsay Court, Scoresby VIC</t>
  </si>
  <si>
    <t>2/16-20 Honeysuckle Close, Pakenham VIC</t>
  </si>
  <si>
    <t>17 Fairweather Street, Bellevue Hill NSW</t>
  </si>
  <si>
    <t>1 Kulgoa Street, Blue Bay NSW</t>
  </si>
  <si>
    <t>73 Dora Street, Blacktown NSW</t>
  </si>
  <si>
    <t>1 Gardenia Grove, Lalor Park NSW</t>
  </si>
  <si>
    <t>27 Clarendon Street, Pakenham VIC</t>
  </si>
  <si>
    <t>8 Sturgeon Walk, Wollert VIC</t>
  </si>
  <si>
    <t>5 Dallas Drive, Lalor VIC</t>
  </si>
  <si>
    <t>14/65 Davies Street, Kincumber NSW</t>
  </si>
  <si>
    <t>11/97-99, Randwick NSW 2031</t>
  </si>
  <si>
    <t>40 Ismay Avenue, Homebush NSW</t>
  </si>
  <si>
    <t>3 Vandyke Street, Crace ACT</t>
  </si>
  <si>
    <t>10 Figtree Road, Hunters Hill NSW</t>
  </si>
  <si>
    <t>30 Marlock Street, Rivett ACT</t>
  </si>
  <si>
    <t>52 Fraser Avenue, Edithvale VIC</t>
  </si>
  <si>
    <t>12 Kernot Crescent, Noble Park North VIC</t>
  </si>
  <si>
    <t>507/41 Belmore Street, Ryde NSW</t>
  </si>
  <si>
    <t>304/9 Morton Avenue, Carnegie VIC</t>
  </si>
  <si>
    <t>2/39 Ivan Crescent, Hampton Park VIC</t>
  </si>
  <si>
    <t>62 Langrigg Avenue, Edithvale VIC</t>
  </si>
  <si>
    <t>9 Deakin Place, Sandhurst VIC</t>
  </si>
  <si>
    <t>2 Weeden Crescent, Hallam VIC - endorsement</t>
  </si>
  <si>
    <t>82 Monahans Road, Cranbourne West VIC - endorsement</t>
  </si>
  <si>
    <t>4 Astran Court, Endeavour Hills VIC</t>
  </si>
  <si>
    <t>608/21 Brisbane Street, Surry Hills NSW</t>
  </si>
  <si>
    <t>10 Franklin Parade, Lynbrook VIC</t>
  </si>
  <si>
    <t>36/55 McClelland Drive, Skye VIC 3977</t>
  </si>
  <si>
    <t>4/13 Devlin Street, Ryde NSW</t>
  </si>
  <si>
    <t>51 Cormorant Parade, Pakenham VIC</t>
  </si>
  <si>
    <t xml:space="preserve">2 Airlie Grove, Seaford VIC </t>
  </si>
  <si>
    <t>32 Waikiki Road, Bonnells Bay NSW</t>
  </si>
  <si>
    <t>23 Elouera Avenue, Buff Point NSW 2262</t>
  </si>
  <si>
    <t xml:space="preserve">1/214 Burraneer Bay Road, Caringbah South NSW-endorsement </t>
  </si>
  <si>
    <t>14 Kallaroo Road, San Remo NSW 2262</t>
  </si>
  <si>
    <t>2/214 Burraneer Bay Road, South Caringbah NSW 2229-endorsement</t>
  </si>
  <si>
    <t>15 Yandra Street, Clyde North VIC</t>
  </si>
  <si>
    <t>12 Evergreen Court, Aldinga Beach SA</t>
  </si>
  <si>
    <t>12 Cowan Drive, Cottage Point NSW</t>
  </si>
  <si>
    <t>75 St Thomas St, Bronte NSW</t>
  </si>
  <si>
    <t>1 Baynes Street, Mount Druitt NSW</t>
  </si>
  <si>
    <t>29 Reina Street, North Bondi NSW</t>
  </si>
  <si>
    <t>67 Fountains Road, Narara NSW</t>
  </si>
  <si>
    <t>26/6-8 Jaques Avenue , Bondi Beach NSW 2026</t>
  </si>
  <si>
    <t>51 Sutherland Avenue, Kings Langley NSW</t>
  </si>
  <si>
    <t xml:space="preserve">10 Highland Road, Green Point NSW </t>
  </si>
  <si>
    <t>1/36 Christmas Street, Theodore ACT 2905</t>
  </si>
  <si>
    <t>18a Cobham St, Cheltenham VIC</t>
  </si>
  <si>
    <t>7/63 Burns Road, Ourimbah NSW 2258</t>
  </si>
  <si>
    <t>45 Luscombe Avenue, Carrum Downs VIC</t>
  </si>
  <si>
    <t>1/ 9 Hendy Avenue COOGEE, Coogee NSW 2034</t>
  </si>
  <si>
    <t>5 Kirren Close, Cranbourne VIC</t>
  </si>
  <si>
    <t>14 Clifton Park Drive, Carrum Downs VIC</t>
  </si>
  <si>
    <t xml:space="preserve">160 Allambie Road, Allambie Heights NSW </t>
  </si>
  <si>
    <t xml:space="preserve">160 Allambie Road, Allambie Heights NSW-endorsement </t>
  </si>
  <si>
    <t>4 Park Central Avenue, Officer VIC 3809</t>
  </si>
  <si>
    <t>47b Mackie Road, Bentleigh East VIC</t>
  </si>
  <si>
    <t>11 Jupiter Crescent, Cranbourne West VIC</t>
  </si>
  <si>
    <t>12 Waterview Street, Seaforth NSW</t>
  </si>
  <si>
    <t>22207/20 Porter Street, Ryde NSW</t>
  </si>
  <si>
    <t>2 Gipps Ave, Mordialloc VIC</t>
  </si>
  <si>
    <t xml:space="preserve">23 Frenchs Forest Road, Seaforth NSW </t>
  </si>
  <si>
    <t>13/19 Robin Drive, Carrum Downs VIC</t>
  </si>
  <si>
    <t>1 Peregrine Place, Carrum Downs VIC</t>
  </si>
  <si>
    <t>5 Kooringal Avenue, Woongarrah NSW</t>
  </si>
  <si>
    <t>11/74 Callander Road, Noble Park VIC</t>
  </si>
  <si>
    <t>23 Rowe Place, Phillip ACT</t>
  </si>
  <si>
    <t>2/1 North Scenic Road, Forresters Beach NSW</t>
  </si>
  <si>
    <t xml:space="preserve">44 Cardinal Avenue, Beecroft NSW </t>
  </si>
  <si>
    <t>6/581 Anzac Parade, Kingsford NSW</t>
  </si>
  <si>
    <t>91 Balfour Road, Bellevue Hill NSW</t>
  </si>
  <si>
    <t>21/2 Wentworth Avenue, , Toongabbie NSW</t>
  </si>
  <si>
    <t>25 Black Wallaby Drive, Langwarrin VIC</t>
  </si>
  <si>
    <t>21 Kalimna Drive, Baulkham Hills NSW</t>
  </si>
  <si>
    <t>21 Kalimna Drive, Baulkham Hills NSW - endorsement</t>
  </si>
  <si>
    <t>3/92 Latrobe Street, Mentone VIC</t>
  </si>
  <si>
    <t>5 Lorikeet Court, Mornington VIC</t>
  </si>
  <si>
    <t>37 Robertson Drive, Mornington VIC</t>
  </si>
  <si>
    <t>28 McArthur Road, Beaconsfield Upper VIC</t>
  </si>
  <si>
    <t>29 Breamlea Way, Cranbourne West VIC</t>
  </si>
  <si>
    <t>6 Wild Scotchman Way, Cranbourne East VIC</t>
  </si>
  <si>
    <t>69 George Chudleigh Drive, Hallam VIC</t>
  </si>
  <si>
    <t>58 Village High Road, Vaucluse NSW</t>
  </si>
  <si>
    <t>52 Horace Street, Malvern VIC</t>
  </si>
  <si>
    <t>21 Holt Road, Sylvania NSW</t>
  </si>
  <si>
    <t>255 Marine Parade, Hastings VIC</t>
  </si>
  <si>
    <t>2/18 Iona Street, Black Rock VIC</t>
  </si>
  <si>
    <t>807/26 Napier Street, North Sydney NSW - endorsement</t>
  </si>
  <si>
    <t>4/144 Cadles Rd, Carrum Downs VIC</t>
  </si>
  <si>
    <t>12 Briscoe Crescent, Kings Langley NSW</t>
  </si>
  <si>
    <t>3/42 Avoca Street, Randwick NSW</t>
  </si>
  <si>
    <t>1/68 Beach Road, Bondi Beach NSW</t>
  </si>
  <si>
    <t>7/56 Greville Street, Huntingdale VIC</t>
  </si>
  <si>
    <t>1801/45 Macquarie Street, Sydney Olympic Park Parramatta, NSW</t>
  </si>
  <si>
    <t>48 Camms Road, Cranbourne VIC</t>
  </si>
  <si>
    <t>11 May Street, Lilyfield NSW</t>
  </si>
  <si>
    <t>5/2 Yarrawonga Street, Ngunnawal ACT</t>
  </si>
  <si>
    <t>7 Olivetree Drive, Keysborough VIC</t>
  </si>
  <si>
    <t>3/236 Buffalo Road, Ryde NSW</t>
  </si>
  <si>
    <t>20/587 Riley Street, Surry Hills NSW</t>
  </si>
  <si>
    <t>15 Maryborough Road, Boronia VIC</t>
  </si>
  <si>
    <t>12 Silver Creek Drive, Lynbrook VIC</t>
  </si>
  <si>
    <t>2/3-5 Roy Court, Boronia VIC</t>
  </si>
  <si>
    <t>15 Abbotsley Road, Wollert VIC</t>
  </si>
  <si>
    <t>49 The Parkway, Patterson Lakes VIC</t>
  </si>
  <si>
    <t>5 Caley Street, Ropes Crossing NSW</t>
  </si>
  <si>
    <t>3/170 Avoca Drive, Avoca Beach NSW</t>
  </si>
  <si>
    <t>6/5 Golden Avenue, Chelsea VIC</t>
  </si>
  <si>
    <t>131a Beecroft Road, Beecroft NSW</t>
  </si>
  <si>
    <t>18 Lynton Green, West Pennant Hills NSW</t>
  </si>
  <si>
    <t>5 Dobell Place, Mooroolbark VIC</t>
  </si>
  <si>
    <t>53 Myrtle Street, Langwarrin VIC</t>
  </si>
  <si>
    <t>17 St Leonard Dr, South Morang VIC</t>
  </si>
  <si>
    <t>1/2 Beach Street, Clovelly NSW</t>
  </si>
  <si>
    <t>1545 Ferntree Gully Road, Knoxfield VIC</t>
  </si>
  <si>
    <t>14 Mountain Ash Way , Umina Beach NSW</t>
  </si>
  <si>
    <t>6 Seaview Avenue, Wamberal NSW</t>
  </si>
  <si>
    <t>22 Hawkeseye Way, Victoria</t>
  </si>
  <si>
    <t>102 James Cook Drive, Endeavour Hills VIC</t>
  </si>
  <si>
    <t>45 Wilga Street, Concord West NSW</t>
  </si>
  <si>
    <t>21 Jirramba Avenue, Saratoga NSW</t>
  </si>
  <si>
    <t xml:space="preserve">16/260 Alison Road, Randwick NSW </t>
  </si>
  <si>
    <t>27 Pitt Street, Randwick NSW</t>
  </si>
  <si>
    <t xml:space="preserve">   611 - AR - Divert of Funds</t>
  </si>
  <si>
    <t xml:space="preserve">   730 - Security Deposit</t>
  </si>
  <si>
    <t>403</t>
  </si>
  <si>
    <t>417</t>
  </si>
  <si>
    <t>425</t>
  </si>
  <si>
    <t>430</t>
  </si>
  <si>
    <t>431</t>
  </si>
  <si>
    <t>433</t>
  </si>
  <si>
    <t>476</t>
  </si>
  <si>
    <t>Travel - International</t>
  </si>
  <si>
    <t>489</t>
  </si>
  <si>
    <t>494</t>
  </si>
  <si>
    <t>730</t>
  </si>
  <si>
    <t>830</t>
  </si>
  <si>
    <t>438</t>
  </si>
  <si>
    <t>930</t>
  </si>
  <si>
    <t xml:space="preserve">   AR - Divert of Funds</t>
  </si>
  <si>
    <t>611</t>
  </si>
  <si>
    <t>617</t>
  </si>
  <si>
    <t>Establishment fee</t>
  </si>
  <si>
    <t>406</t>
  </si>
  <si>
    <t>Funding Costs</t>
  </si>
  <si>
    <t>Agency</t>
  </si>
  <si>
    <t>INV-FEES-10741-12326</t>
  </si>
  <si>
    <t>INV-FEES-13788-16802</t>
  </si>
  <si>
    <t>INV-FEES-13786-16800</t>
  </si>
  <si>
    <t>INV-FEES-13881-17020</t>
  </si>
  <si>
    <t>INV-FEES-13197-15789</t>
  </si>
  <si>
    <t>INV-FEES-13921-17092</t>
  </si>
  <si>
    <t>INV-FEES-13923-17099</t>
  </si>
  <si>
    <t>INV-FEES-13275-15861</t>
  </si>
  <si>
    <t>INV-FEES-11344-16974</t>
  </si>
  <si>
    <t>INV-FEES-13930-17137</t>
  </si>
  <si>
    <t>INV-FEES-13934-17141</t>
  </si>
  <si>
    <t>INV-FEES-13595-16456</t>
  </si>
  <si>
    <t>INV-FEES-13492-16278</t>
  </si>
  <si>
    <t>INV-FEES-13892-17194</t>
  </si>
  <si>
    <t>INV-FEES-13077-15561</t>
  </si>
  <si>
    <t>INV-FEES-13868-16988</t>
  </si>
  <si>
    <t>INV-FEES-13968-17213</t>
  </si>
  <si>
    <t>INV-FEES-13972-17219</t>
  </si>
  <si>
    <t>INV-FEES-13976-17224</t>
  </si>
  <si>
    <t>INV-FEES-13978-17225</t>
  </si>
  <si>
    <t>INV-FEES-13982-17238</t>
  </si>
  <si>
    <t>INV-FEES-13983-17240</t>
  </si>
  <si>
    <t>INV-FEES-13925-17119</t>
  </si>
  <si>
    <t>INV-FEES-13954-17187</t>
  </si>
  <si>
    <t>INV-FEES-13395-16076</t>
  </si>
  <si>
    <t>INV-FEES-13465-17239</t>
  </si>
  <si>
    <t>INV-FEES-13981-17227</t>
  </si>
  <si>
    <t>INV-FEES-13912-17080</t>
  </si>
  <si>
    <t>INV-FEES-13802-16830</t>
  </si>
  <si>
    <t>INV-FEES-13973-17226</t>
  </si>
  <si>
    <t>INV-FEES-14044-17319</t>
  </si>
  <si>
    <t>INV-FEES-14054-17343</t>
  </si>
  <si>
    <t>INV-FEES-13566-16418</t>
  </si>
  <si>
    <t>INV-FEES-14058-17360</t>
  </si>
  <si>
    <t>INV-FEES-13113-15638</t>
  </si>
  <si>
    <t>INV-FEES-14070-17386</t>
  </si>
  <si>
    <t>INV-FEES-11701-13522</t>
  </si>
  <si>
    <t>INV-FEES-12819-15260</t>
  </si>
  <si>
    <t>INV-FEES-11129-12835</t>
  </si>
  <si>
    <t>INV-FEES-12135-16968</t>
  </si>
  <si>
    <t>INV-FEES-14095-17430</t>
  </si>
  <si>
    <t>INV-FEES-13348-16082</t>
  </si>
  <si>
    <t>INV-FEES-11466-17201</t>
  </si>
  <si>
    <t>INV-FEES-13078-15562</t>
  </si>
  <si>
    <t>INV-FEES-14102-17441</t>
  </si>
  <si>
    <t>INV-FEES-14076-17395</t>
  </si>
  <si>
    <t>INV-FEES-13683-16596</t>
  </si>
  <si>
    <t>INV-FEES-14133-17503</t>
  </si>
  <si>
    <t>INV-FEES-9598-17524</t>
  </si>
  <si>
    <t>INV-FEES-9600-17526</t>
  </si>
  <si>
    <t>INV-FEES-14031-17287</t>
  </si>
  <si>
    <t>INV-FEES-14156-17548</t>
  </si>
  <si>
    <t>INV-FEES-14159-17555</t>
  </si>
  <si>
    <t>INV-FEES-11046-15771</t>
  </si>
  <si>
    <t>INV-FEES-14181-17607</t>
  </si>
  <si>
    <t>INV-FEES-14201-17713</t>
  </si>
  <si>
    <t>INV-FEES-14104-17447</t>
  </si>
  <si>
    <t>INV-FEES-11919-13872</t>
  </si>
  <si>
    <t>INV-FEES-14192-17648</t>
  </si>
  <si>
    <t>INV-FEES-14187-17630</t>
  </si>
  <si>
    <t>INV-FEES-14135-17506</t>
  </si>
  <si>
    <t>INV-FEES-14164-17595</t>
  </si>
  <si>
    <t>INV-FEES-14177-17590</t>
  </si>
  <si>
    <t>INV-FEES-13382-16063</t>
  </si>
  <si>
    <t>INV-FEES-7990-12813</t>
  </si>
  <si>
    <t>INV-FEES-14142-17518</t>
  </si>
  <si>
    <t>INV-FEES-13750-16753</t>
  </si>
  <si>
    <t>INV-FEES-14052-17334</t>
  </si>
  <si>
    <t>INV-FEES-14176-17589</t>
  </si>
  <si>
    <t>INV-FEES-14166-17569</t>
  </si>
  <si>
    <t>INV-FEES-13985-17246</t>
  </si>
  <si>
    <t>INV-FEES-14167-17571</t>
  </si>
  <si>
    <t>INV-FEES-11265-17407</t>
  </si>
  <si>
    <t>INV-FEES-14105-17446</t>
  </si>
  <si>
    <t>INV-FEES-14143-17519</t>
  </si>
  <si>
    <t>INV-FEES-14216-17736</t>
  </si>
  <si>
    <t>INV-FEES-13351-16060</t>
  </si>
  <si>
    <t>INV-FEES-13723-17387</t>
  </si>
  <si>
    <t>INV-FEES-14229-17759</t>
  </si>
  <si>
    <t>INV-FEES-14231-17766</t>
  </si>
  <si>
    <t>INV-FEES-14233-17773</t>
  </si>
  <si>
    <t>INV-FEES-14236-17779</t>
  </si>
  <si>
    <t>INV-FEES-14113-17469</t>
  </si>
  <si>
    <t>INV-FEES-14239-17786</t>
  </si>
  <si>
    <t>INV-FEES-13266-16474</t>
  </si>
  <si>
    <t>INV-FEES-12627-14896</t>
  </si>
  <si>
    <t>INV-FEES-14255-17818</t>
  </si>
  <si>
    <t>INV-FEES-13675-16571</t>
  </si>
  <si>
    <t>INV-FEES-14260-17833</t>
  </si>
  <si>
    <t>INV-FEES-14282-17890</t>
  </si>
  <si>
    <t>INV-FEES-12710-17408</t>
  </si>
  <si>
    <t>INV-FEES-14296-17906</t>
  </si>
  <si>
    <t>INV-FEES-13862-16975</t>
  </si>
  <si>
    <t>INV-FEES-13902-17062</t>
  </si>
  <si>
    <t>INV-FEES-14314-17941</t>
  </si>
  <si>
    <t>INV-FEES-14315-17942</t>
  </si>
  <si>
    <t>INV-FEES-14194-17650</t>
  </si>
  <si>
    <t>INV-FEES-14111-17457</t>
  </si>
  <si>
    <t>INV-FEES-14316-17943</t>
  </si>
  <si>
    <t>INV-FEES-14317-17944</t>
  </si>
  <si>
    <t>INV-FEES-7611-16882</t>
  </si>
  <si>
    <t>INV-FEES-13480-16256</t>
  </si>
  <si>
    <t>INV-FEES-13682-16587</t>
  </si>
  <si>
    <t>INV-FEES-10748-15932</t>
  </si>
  <si>
    <t>INV-FEES-14379-18056</t>
  </si>
  <si>
    <t>INV-FEES-14377-18054</t>
  </si>
  <si>
    <t>INV-FEES-14372-18044</t>
  </si>
  <si>
    <t>INV-FEES-14191-17645</t>
  </si>
  <si>
    <t>INV-FEES-13679-16575</t>
  </si>
  <si>
    <t>INV-FEES-14368-18032</t>
  </si>
  <si>
    <t>INV-FEES-12213-14304</t>
  </si>
  <si>
    <t>INV-FEES-12232-18023</t>
  </si>
  <si>
    <t>INV-FEES-14305-17919</t>
  </si>
  <si>
    <t>INV-FEES-14355-18014</t>
  </si>
  <si>
    <t>INV-FEES-14352-18012</t>
  </si>
  <si>
    <t>INV-FEES-11784-17051</t>
  </si>
  <si>
    <t>INV-FEES-14304-17976</t>
  </si>
  <si>
    <t>INV-FEES-14291-17899</t>
  </si>
  <si>
    <t>INV-FEES-13989-17251</t>
  </si>
  <si>
    <t>INV-FEES-14235-17781</t>
  </si>
  <si>
    <t>INV-FEES-14338-17995</t>
  </si>
  <si>
    <t>INV-FEES-14195-17662</t>
  </si>
  <si>
    <t>INV-FEES-13967-17501</t>
  </si>
  <si>
    <t>INV-FEES-14351-18011</t>
  </si>
  <si>
    <t>INV-FEES-14417-18106</t>
  </si>
  <si>
    <t>INV-FEES-13502-16306</t>
  </si>
  <si>
    <t>INV-FEES-14434-18111</t>
  </si>
  <si>
    <t>INV-FEES-7611-18019</t>
  </si>
  <si>
    <t>INV-FEES-14280-17887</t>
  </si>
  <si>
    <t>INV-FEES-12850-18090</t>
  </si>
  <si>
    <t>INV-FEES-12772-15196</t>
  </si>
  <si>
    <t>INV-FEES-11671-13833</t>
  </si>
  <si>
    <t>INV-FEES-14358-18017</t>
  </si>
  <si>
    <t>INV-FEES-11859-13790</t>
  </si>
  <si>
    <t>INV-FEES-14482-18198</t>
  </si>
  <si>
    <t>INV-FEES-14500-18222</t>
  </si>
  <si>
    <t>INV-FEES-14499-18227</t>
  </si>
  <si>
    <t>INV-FEES-14512-18240</t>
  </si>
  <si>
    <t>INV-FEES-14446-18138</t>
  </si>
  <si>
    <t>INV-FEES-14524-18267</t>
  </si>
  <si>
    <t>INV-FEES-14277-17879</t>
  </si>
  <si>
    <t>INV-FEES-10394-18276</t>
  </si>
  <si>
    <t>INV-FEES-14534-18280</t>
  </si>
  <si>
    <t>INV-FEES-13303-15929</t>
  </si>
  <si>
    <t>INV-FEES-14529-18285</t>
  </si>
  <si>
    <t>INV-FEES-14476-18251</t>
  </si>
  <si>
    <t>INV-FEES-13959-17196</t>
  </si>
  <si>
    <t>INV-FEES-14250-17811</t>
  </si>
  <si>
    <t>INV-FEES-14308-17924</t>
  </si>
  <si>
    <t>INV-FEES-13061-15516</t>
  </si>
  <si>
    <t>INV-FEES-12750-15161</t>
  </si>
  <si>
    <t>INV-FEES-9892-18162</t>
  </si>
  <si>
    <t>INV-FEES-12803-16972</t>
  </si>
  <si>
    <t>INV-FEES-14085-17411</t>
  </si>
  <si>
    <t>INV-FEES-14079-17403</t>
  </si>
  <si>
    <t>INV-FEES-14600-18418</t>
  </si>
  <si>
    <t>INV-FEES-14604-18429</t>
  </si>
  <si>
    <t>INV-FEES-8787-9476</t>
  </si>
  <si>
    <t>INV-FEES-14607-18439</t>
  </si>
  <si>
    <t>INV-FEES-12332-14483</t>
  </si>
  <si>
    <t>INV-FEES-14626-18462</t>
  </si>
  <si>
    <t>INV-FEES-14683-18569</t>
  </si>
  <si>
    <t>INV-FEES-13102-15617</t>
  </si>
  <si>
    <t>INV-FEES-13415-17697</t>
  </si>
  <si>
    <t>INV-FEES-14680-18565</t>
  </si>
  <si>
    <t>INV-FEES-14681-18566</t>
  </si>
  <si>
    <t>INV-FEES-14687-18577</t>
  </si>
  <si>
    <t>INV-FEES-14689-18579</t>
  </si>
  <si>
    <t>INV-FEES-13481-16275</t>
  </si>
  <si>
    <t>INV-FEES-14713-18642</t>
  </si>
  <si>
    <t>INV-FEES-14493-18283</t>
  </si>
  <si>
    <t>INV-LOAN-13723-18050</t>
  </si>
  <si>
    <t>INV-FEES-13723-16680</t>
  </si>
  <si>
    <t>INV-FEES-13531-18302</t>
  </si>
  <si>
    <t>INV-FEES-14101-17442</t>
  </si>
  <si>
    <t>INV-FEES-14728-18704</t>
  </si>
  <si>
    <t>INV-FEES-12595-14851</t>
  </si>
  <si>
    <t>INV-FEES-14739-18729</t>
  </si>
  <si>
    <t>INV-FEES-14741-18733</t>
  </si>
  <si>
    <t>INV-FEES-14697-18613</t>
  </si>
  <si>
    <t>INV-FEES-14752-18755</t>
  </si>
  <si>
    <t>INV-FEES-8633-18580</t>
  </si>
  <si>
    <t>INV-FEES-14196-18697</t>
  </si>
  <si>
    <t>INV-FEES-14434-18784</t>
  </si>
  <si>
    <t>INV-FEES-13128-18342</t>
  </si>
  <si>
    <t>INV-FEES-14266-17848</t>
  </si>
  <si>
    <t>INV-FEES-12175-14209</t>
  </si>
  <si>
    <t>INV-FEES-13678-16574</t>
  </si>
  <si>
    <t>INV-FEES-8512-9184</t>
  </si>
  <si>
    <t>INV-FEES-14587-18370</t>
  </si>
  <si>
    <t>INV-FEES-14794-18853</t>
  </si>
  <si>
    <t>INV-FEES-14797-18856</t>
  </si>
  <si>
    <t>INV-FEES-14803-18863</t>
  </si>
  <si>
    <t>INV-FEES-14752-18866</t>
  </si>
  <si>
    <t>INV-FEES-14496-18218</t>
  </si>
  <si>
    <t>INV-FEES-14822-18890</t>
  </si>
  <si>
    <t>INV-FEES-12540-18679</t>
  </si>
  <si>
    <t>INV-FEES-10075-17593</t>
  </si>
  <si>
    <t>INV-FEES-14694-18602</t>
  </si>
  <si>
    <t>INV-FEES-14830-18905</t>
  </si>
  <si>
    <t>INV-FEES-14831-18906</t>
  </si>
  <si>
    <t>INV-FEES-12530-18676</t>
  </si>
  <si>
    <t>INV-FEES-14747-18750</t>
  </si>
  <si>
    <t>INV-FEES-14828-18903</t>
  </si>
  <si>
    <t>INV-FEES-14821-18889</t>
  </si>
  <si>
    <t>INV-FEES-14872-18948</t>
  </si>
  <si>
    <t>INV-FEES-14887-18958</t>
  </si>
  <si>
    <t>INV-FEES-14889-18960</t>
  </si>
  <si>
    <t>INV-FEES-14479-18200</t>
  </si>
  <si>
    <t>INV-FEES-12105-16617</t>
  </si>
  <si>
    <t>INV-FEES-12988-15423</t>
  </si>
  <si>
    <t>INV-FEES-10575-18091</t>
  </si>
  <si>
    <t>INV-FEES-13801-16829</t>
  </si>
  <si>
    <t>INV-FEES-11773-13668</t>
  </si>
  <si>
    <t>INV-FEES-14873-18947</t>
  </si>
  <si>
    <t>INV-FEES-14922-19027</t>
  </si>
  <si>
    <t>INV-FEES-14933-19039</t>
  </si>
  <si>
    <t>INV-FEES-14937-19047</t>
  </si>
  <si>
    <t>INV-FEES-14256-17981</t>
  </si>
  <si>
    <t>INV-FEES-14211-17733</t>
  </si>
  <si>
    <t>INV-FEES-10355-15072</t>
  </si>
  <si>
    <t>INV-FEES-11143-19072</t>
  </si>
  <si>
    <t>INV-FEES-14976-19123</t>
  </si>
  <si>
    <t>INV-FEES-9317-17588</t>
  </si>
  <si>
    <t>INV-FEES-14978-19126</t>
  </si>
  <si>
    <t>INV-FEES-14634-18474</t>
  </si>
  <si>
    <t>INV-FEES-14637-18487</t>
  </si>
  <si>
    <t>INV-FEES-14985-19143</t>
  </si>
  <si>
    <t>INV-FEES-14259-17829</t>
  </si>
  <si>
    <t>INV-FEES-6124-6294</t>
  </si>
  <si>
    <t>INV-FEES-14990-19148</t>
  </si>
  <si>
    <t>INV-FEES-13997-17267</t>
  </si>
  <si>
    <t>INV-FEES-14996-19154</t>
  </si>
  <si>
    <t>INV-FEES-14068-17383</t>
  </si>
  <si>
    <t>INV-FEES-15008-19169</t>
  </si>
  <si>
    <t>INV-FEES-14468-18182</t>
  </si>
  <si>
    <t>INV-FEES-13792-16806</t>
  </si>
  <si>
    <t>INV-FEES-14200-17710</t>
  </si>
  <si>
    <t>INV-FEES-13763-16764</t>
  </si>
  <si>
    <t>INV-FEES-14249-19207</t>
  </si>
  <si>
    <t>INV-FEES-14055-17350</t>
  </si>
  <si>
    <t>INV-FEES-15034-19210</t>
  </si>
  <si>
    <t>INV-FEES-15039-19220</t>
  </si>
  <si>
    <t>INV-FEES-14654-19224</t>
  </si>
  <si>
    <t>INV-FEES-14818-18939</t>
  </si>
  <si>
    <t>INV-FEES-15061-19245</t>
  </si>
  <si>
    <t>INV-FEES-15063-19252</t>
  </si>
  <si>
    <t>INV-FEES-15066-19259</t>
  </si>
  <si>
    <t>INV-FEES-14175-17587</t>
  </si>
  <si>
    <t>INV-FEES-15075-19282</t>
  </si>
  <si>
    <t>INV-FEES-15081-19300</t>
  </si>
  <si>
    <t>INV-FEES-15082-19302</t>
  </si>
  <si>
    <t>INV-FEES-15083-19306</t>
  </si>
  <si>
    <t>INV-FEES-15064-19254</t>
  </si>
  <si>
    <t>INV-FEES-13458-19264</t>
  </si>
  <si>
    <t>INV-FEES-12572-19325</t>
  </si>
  <si>
    <t>INV-FEES-15096-19329</t>
  </si>
  <si>
    <t>INV-FEES-13987-17249</t>
  </si>
  <si>
    <t>INV-FEES-14900-18998</t>
  </si>
  <si>
    <t>INV-FEES-15078-19337</t>
  </si>
  <si>
    <t>INV-FEES-14903-19339</t>
  </si>
  <si>
    <t>INV-FEES-12678-19334</t>
  </si>
  <si>
    <t>INV-FEES-15103-19343</t>
  </si>
  <si>
    <t>INV-FEES-9600-19359</t>
  </si>
  <si>
    <t>INV-FEES-9598-19362</t>
  </si>
  <si>
    <t>INV-FEES-14991-19146</t>
  </si>
  <si>
    <t>INV-FEES-13900-17059</t>
  </si>
  <si>
    <t>INV-FEES-14553-18320</t>
  </si>
  <si>
    <t>INV-FEES-12763-15190</t>
  </si>
  <si>
    <t>INV-FEES-14069-17384</t>
  </si>
  <si>
    <t>INV-FEES-15117-19372</t>
  </si>
  <si>
    <t>INV-FEES-13912-18663</t>
  </si>
  <si>
    <t>INV-FEES-13839-16933</t>
  </si>
  <si>
    <t>INV-FEES-13599-16462</t>
  </si>
  <si>
    <t>INV-FEES-14550-19391</t>
  </si>
  <si>
    <t>INV-FEES-15134-19396</t>
  </si>
  <si>
    <t>INV-FEES-15133-19395</t>
  </si>
  <si>
    <t>INV-FEES-15107-19353</t>
  </si>
  <si>
    <t>INV-FEES-15140-19402</t>
  </si>
  <si>
    <t>INV-FEES-14206-17806</t>
  </si>
  <si>
    <t>INV-FEES-15142-19411</t>
  </si>
  <si>
    <t>INV-FEES-15129-19392</t>
  </si>
  <si>
    <t>INV-FEES-15136-19397</t>
  </si>
  <si>
    <t>INV-FEES-15145-19417</t>
  </si>
  <si>
    <t>INV-FEES-15158-19444</t>
  </si>
  <si>
    <t>INV-FEES-14575-19445</t>
  </si>
  <si>
    <t>INV-FEES-15148-19426</t>
  </si>
  <si>
    <t>INV-FEES-15037-19214</t>
  </si>
  <si>
    <t>INV-FEES-15173-19471</t>
  </si>
  <si>
    <t>INV-FEES-15177-19478</t>
  </si>
  <si>
    <t>INV-FEES-15181-19491</t>
  </si>
  <si>
    <t>INV-FEES-12423-18797</t>
  </si>
  <si>
    <t>INV-FEES-15091-19316</t>
  </si>
  <si>
    <t>INV-FEES-14715-18650</t>
  </si>
  <si>
    <t>INV-FEES-12994-15433</t>
  </si>
  <si>
    <t>INV-FEES-15209-19551</t>
  </si>
  <si>
    <t>INV-FEES-15211-19552</t>
  </si>
  <si>
    <t>INV-FEES-13651-16898</t>
  </si>
  <si>
    <t>INV-FEES-15137-19412</t>
  </si>
  <si>
    <t>INV-FEES-15236-19587</t>
  </si>
  <si>
    <t>INV-FEES-15237-19588</t>
  </si>
  <si>
    <t>INV-FEES-14801-18864</t>
  </si>
  <si>
    <t>INV-FEES-13465-18615</t>
  </si>
  <si>
    <t>INV-FEES-15245-19602</t>
  </si>
  <si>
    <t>INV-FEES-9825-10928</t>
  </si>
  <si>
    <t>INV-FEES-11270-13127</t>
  </si>
  <si>
    <t>INV-FEES-15250-19614</t>
  </si>
  <si>
    <t>INV-FEES-14120-17476</t>
  </si>
  <si>
    <t>INV-FEES-15294-19792</t>
  </si>
  <si>
    <t>INV-FEES-15310-19820</t>
  </si>
  <si>
    <t>INV-FEES-15217-19560</t>
  </si>
  <si>
    <t>INV-FEES-15302-19803</t>
  </si>
  <si>
    <t>INV-FEES-15141-19403</t>
  </si>
  <si>
    <t>INV-FEES-12533-14743</t>
  </si>
  <si>
    <t>INV-FEES-14591-19449</t>
  </si>
  <si>
    <t>INV-FEES-15139-19662</t>
  </si>
  <si>
    <t>INV-FEES-15410-19898</t>
  </si>
  <si>
    <t>INV-FEES-10196-19580</t>
  </si>
  <si>
    <t>INV-FEES-15413-19902</t>
  </si>
  <si>
    <t>INV-FEES-15414-19903</t>
  </si>
  <si>
    <t>INV-FEES-15269-19635</t>
  </si>
  <si>
    <t>INV-FEES-12222-19958</t>
  </si>
  <si>
    <t>INV-FEES-15101-19336</t>
  </si>
  <si>
    <t>INV-FEES-14069-19750</t>
  </si>
  <si>
    <t>INV-FEES-13446-16168</t>
  </si>
  <si>
    <t>INV-FEES-15372-19672</t>
  </si>
  <si>
    <t>INV-FEES-12472-17980</t>
  </si>
  <si>
    <t>INV-FEES-15251-19615</t>
  </si>
  <si>
    <t>INV-FEES-13946-17175</t>
  </si>
  <si>
    <t>INV-FEES-14268-17852</t>
  </si>
  <si>
    <t>INV-FEES-15379-19701</t>
  </si>
  <si>
    <t>INV-FEES-15361-19727</t>
  </si>
  <si>
    <t>INV-FEES-15454-19981</t>
  </si>
  <si>
    <t>INV-FEES-15537-20034</t>
  </si>
  <si>
    <t>INV-FEES-15546-20035</t>
  </si>
  <si>
    <t>INV-FEES-8558-18934</t>
  </si>
  <si>
    <t>INV-FEES-12663-17211</t>
  </si>
  <si>
    <t>INV-FEES-15313-19827</t>
  </si>
  <si>
    <t>INV-FEES-14930-19033</t>
  </si>
  <si>
    <t>INV-FEES-15373-19746</t>
  </si>
  <si>
    <t>INV-FEES-14726-20052</t>
  </si>
  <si>
    <t>INV-FEES-15558-20055</t>
  </si>
  <si>
    <t>INV-FEES-15479-20030</t>
  </si>
  <si>
    <t>INV-FEES-13950-17179</t>
  </si>
  <si>
    <t>INV-FEES-15547-20036</t>
  </si>
  <si>
    <t>INV-FEES-15565-20072</t>
  </si>
  <si>
    <t>INV-FEES-6475-16527</t>
  </si>
  <si>
    <t>INV-FEES-14444-18169</t>
  </si>
  <si>
    <t>INV-FEES-15567-20074</t>
  </si>
  <si>
    <t>INV-FEES-15585-20095</t>
  </si>
  <si>
    <t>INV-FEES-15589-20105</t>
  </si>
  <si>
    <t>INV-FEES-6074-6243</t>
  </si>
  <si>
    <t>INV-FEES-13841-20111</t>
  </si>
  <si>
    <t>INV-FEES-15600-20134</t>
  </si>
  <si>
    <t>INV-FEES-15605-20154</t>
  </si>
  <si>
    <t>INV-FEES-14334-20184</t>
  </si>
  <si>
    <t>INV-FEES-12734-15124</t>
  </si>
  <si>
    <t>INV-FEES-15615-20194</t>
  </si>
  <si>
    <t>INV-FEES-15619-20200</t>
  </si>
  <si>
    <t>INV-FEES-15416-19906</t>
  </si>
  <si>
    <t>INV-FEES-15123-19381</t>
  </si>
  <si>
    <t>INV-FEES-15633-20226</t>
  </si>
  <si>
    <t>INV-FEES-15636-20231</t>
  </si>
  <si>
    <t>INV-FEES-15652-20262</t>
  </si>
  <si>
    <t>INV-FEES-14333-18241</t>
  </si>
  <si>
    <t>INV-FEES-15626-20218</t>
  </si>
  <si>
    <t>INV-FEES-9486-10423</t>
  </si>
  <si>
    <t>INV-FEES-15659-20269</t>
  </si>
  <si>
    <t>INV-FEES-15661-20271</t>
  </si>
  <si>
    <t>INV-FEES-15665-20290</t>
  </si>
  <si>
    <t>INV-FEES-15345-19877</t>
  </si>
  <si>
    <t>INV-FEES-15671-20301</t>
  </si>
  <si>
    <t>INV-FEES-15680-20318</t>
  </si>
  <si>
    <t>INV-FEES-14943-19073</t>
  </si>
  <si>
    <t>INV-FEES-15575-20086</t>
  </si>
  <si>
    <t>INV-FEES-15388-19739</t>
  </si>
  <si>
    <t>INV-FEES-15363-19752</t>
  </si>
  <si>
    <t>INV-FEES-15267-19633</t>
  </si>
  <si>
    <t>INV-FEES-15385-19754</t>
  </si>
  <si>
    <t>INV-FEES-15364-19766</t>
  </si>
  <si>
    <t>INV-FEES-15365-19768</t>
  </si>
  <si>
    <t>INV-FEES-15393-19769</t>
  </si>
  <si>
    <t>INV-FEES-15397-19771</t>
  </si>
  <si>
    <t>INV-FEES-15646-20254</t>
  </si>
  <si>
    <t>INV-FEES-15706-20360</t>
  </si>
  <si>
    <t>INV-FEES-15707-20361</t>
  </si>
  <si>
    <t>INV-FEES-15710-20365</t>
  </si>
  <si>
    <t>INV-FEES-15701-20352</t>
  </si>
  <si>
    <t>INV-FEES-15689-20336</t>
  </si>
  <si>
    <t>INV-FEES-14254-17817</t>
  </si>
  <si>
    <t>INV-FEES-15604-20143</t>
  </si>
  <si>
    <t>INV-FEES-13440-20363</t>
  </si>
  <si>
    <t>INV-FEES-15731-20398</t>
  </si>
  <si>
    <t>INV-FEES-15734-20404</t>
  </si>
  <si>
    <t>INV-FEES-13430-16136</t>
  </si>
  <si>
    <t>INV-FEES-15739-20411</t>
  </si>
  <si>
    <t>INV-FEES-15743-20415</t>
  </si>
  <si>
    <t>INV-FEES-15750-20420</t>
  </si>
  <si>
    <t>INV-FEES-15708-20364</t>
  </si>
  <si>
    <t>INV-FEES-15713-20371</t>
  </si>
  <si>
    <t>INV-FEES-15714-20373</t>
  </si>
  <si>
    <t>INV-FEES-14103-18872</t>
  </si>
  <si>
    <t>INV-FEES-15357-19680</t>
  </si>
  <si>
    <t>INV-FEES-14974-19118</t>
  </si>
  <si>
    <t>INV-FEES-8437-19767</t>
  </si>
  <si>
    <t>16 Ewell Street, Balmain</t>
  </si>
  <si>
    <t>12 Ayrdeale Street, Clyde VIC</t>
  </si>
  <si>
    <t>63 Scotsdale Drive, Cranbourne East VIC</t>
  </si>
  <si>
    <t>2/9 Sydney Crescent, Lalor VIC</t>
  </si>
  <si>
    <t>6 Lisson Court, Berwick VIC</t>
  </si>
  <si>
    <t>40 Postregna Way, Skye VIC</t>
  </si>
  <si>
    <t>118 Lyndarum Drive, Epping VIC</t>
  </si>
  <si>
    <t>9/79 Elizabeth Bay Road, Elizabeth Bay NSW</t>
  </si>
  <si>
    <t>53 Von Nida Drive, Cranbourne North VIC</t>
  </si>
  <si>
    <t>27a Moses Way, Winston Hills NSW</t>
  </si>
  <si>
    <t>40/7 Chapel Lane , Baulkham Hills NSW</t>
  </si>
  <si>
    <t>5/69 Clow Street, Dandenong VIC</t>
  </si>
  <si>
    <t>32 Swinden Avenue, Cheltenham VIC</t>
  </si>
  <si>
    <t>90 Jeremiah Drive, Cooranbong NSW</t>
  </si>
  <si>
    <t>37 Daly Street, Bilgola Plateau NSW</t>
  </si>
  <si>
    <t>1 Roy Ross Court, Pakenham VIC</t>
  </si>
  <si>
    <t>55 Favorite Hill Road, Pearcedale VIC</t>
  </si>
  <si>
    <t>2/30 Golden Avenue, Bonbeach VIC</t>
  </si>
  <si>
    <t>3 Kallaroo Road, Riverview NSW</t>
  </si>
  <si>
    <t>60 Mount Bilinga Circuit, Bilambil Heights NSW</t>
  </si>
  <si>
    <t>45/36 Dulcie Holland Crescent, Moncrieff ACT</t>
  </si>
  <si>
    <t>5/9 Turner Street, Moonee Ponds VIC</t>
  </si>
  <si>
    <t>19 Lady Kendall Drive, Blue Haven NSW</t>
  </si>
  <si>
    <t>17 Elfred Street, Paddington NSW</t>
  </si>
  <si>
    <t>16 Satinwood Place, Palm Beach QLD</t>
  </si>
  <si>
    <t>5 Chetwynd Grove, Wollert VIC 3750</t>
  </si>
  <si>
    <t>2313/20 Porter Street, Ryde NSW</t>
  </si>
  <si>
    <t>19 Stephen Street, Hastings VIC 3915</t>
  </si>
  <si>
    <t>8 Mariner Court, Mount Martha VIC</t>
  </si>
  <si>
    <t>1/40 Wilma Avenue, Dandenong VIC</t>
  </si>
  <si>
    <t>17 Fraser Crescent, Wantirna South VIC</t>
  </si>
  <si>
    <t>103 Sunflower Drive, Claremont Meadows NSW</t>
  </si>
  <si>
    <t>52 Wattle Grove, Mulgrave VIC</t>
  </si>
  <si>
    <t>15 Bayview Rise, Bayswater North VIC</t>
  </si>
  <si>
    <t>3 Grandview Crescent, Lugarno NSW</t>
  </si>
  <si>
    <t>3/14-16 Fairlight Street, Dunlop ACT 2615</t>
  </si>
  <si>
    <t>96/8 Crewe Place, Rosebery NSW</t>
  </si>
  <si>
    <t>32/701 Anzac Parade, Kensington NSW</t>
  </si>
  <si>
    <t>2/11 Spring Street, Sandringham VIC</t>
  </si>
  <si>
    <t>97 Shakespeare Crescent, Fraser ACT</t>
  </si>
  <si>
    <t>58 Albatross Road, Berkeley Vale NSW</t>
  </si>
  <si>
    <t>49 Henry Kendall Street, Franklin ACT</t>
  </si>
  <si>
    <t>21 Cromwell Lane, Cranbourne East VIC 3977</t>
  </si>
  <si>
    <t>9/145 Union Road, Langwarrin VIC</t>
  </si>
  <si>
    <t>4 Hogan Court, Drouin VIC</t>
  </si>
  <si>
    <t>40 Merribah Way, Cranbourne West VIC</t>
  </si>
  <si>
    <t>1/214 Burraneer Bay Road, Caringbah South NSW - endorsement</t>
  </si>
  <si>
    <t>2/214 Burraneer Bay Road, South Caringbah NSW - endorsement</t>
  </si>
  <si>
    <t>1a Irene Parade, Noraville NSW</t>
  </si>
  <si>
    <t>5/16 Rodd Street, Dandenong VIC</t>
  </si>
  <si>
    <t>20 Ebb Street, Aspendale VIC</t>
  </si>
  <si>
    <t>78 Frenchmans Road, Randwick NSW</t>
  </si>
  <si>
    <t>18 Glenhaven Road, Glenhaven NSW</t>
  </si>
  <si>
    <t>44 Mepunga Street, Concord West NSW</t>
  </si>
  <si>
    <t>12 Gumleaf Place , Botanic Ridge VIC 3977</t>
  </si>
  <si>
    <t>9 Nova Street, Oakleigh South VIC</t>
  </si>
  <si>
    <t>3 Madisson Cres, Carrum Downs VIC</t>
  </si>
  <si>
    <t>40 Ismay Avenue, Homebush NSW 2140-endorsement</t>
  </si>
  <si>
    <t>24 Wolger Road, Ryde NSW 2112-endorsement</t>
  </si>
  <si>
    <t>42 The Sanctuary, Westleigh NSW</t>
  </si>
  <si>
    <t>29 Fifth Avenue, Dandenong VIC</t>
  </si>
  <si>
    <t>32 Herring Road, Eastwood NSW 2122</t>
  </si>
  <si>
    <t>23 Frenchs Forest Road, Seaforth NSW 2092-ENDORSEMENT</t>
  </si>
  <si>
    <t>6 Munster Court, Endeavour Hills VIC</t>
  </si>
  <si>
    <t>9 Iluka Road, Claremont Meadows NSW</t>
  </si>
  <si>
    <t>2 Winston Court, Noble Park VIC</t>
  </si>
  <si>
    <t>11/111 Golden Four Drive, Bilinga QLD</t>
  </si>
  <si>
    <t>10 Lake Logan Way, Caroline Springs VIC</t>
  </si>
  <si>
    <t>15 Locksley Close, Wahroonga NSW</t>
  </si>
  <si>
    <t>15 Beveridge Drive, Green Point NSW- Endorsement</t>
  </si>
  <si>
    <t>15/43 Hampton Circuit, Yarralumla ACT 2600</t>
  </si>
  <si>
    <t>21 Weatherly Parade , St Huberts Island NSW</t>
  </si>
  <si>
    <t>7 Bond Street, North Ryde NSW</t>
  </si>
  <si>
    <t>154 Emu Drive, San Remo NSW</t>
  </si>
  <si>
    <t>15 Pegasus Road, Cranbourne West VIC</t>
  </si>
  <si>
    <t>39 Berry Avenue, Edithvale VIC</t>
  </si>
  <si>
    <t>13 Osmington Circle, Narre Warren South VIC</t>
  </si>
  <si>
    <t>40 Malua Circuit, Sandhurst VIC</t>
  </si>
  <si>
    <t>47 Cowan Street, Angle Park SA</t>
  </si>
  <si>
    <t>5/21 Beach Road, Bondi Beach NSW</t>
  </si>
  <si>
    <t>56 Kilkenny Parade, Berkeley Vale NSW</t>
  </si>
  <si>
    <t>10/83 Howelston Road, Gorokan NSW</t>
  </si>
  <si>
    <t>8 Dairy Place, Skye VIC</t>
  </si>
  <si>
    <t>16 Ethan Close, Luddenham NSW</t>
  </si>
  <si>
    <t>3 Elkedra Way, Cranbourne North VIC</t>
  </si>
  <si>
    <t>23/302 Golf Links Road, Narre Warren VIC</t>
  </si>
  <si>
    <t>73A Epping Avenue, Epping NSW</t>
  </si>
  <si>
    <t>2b Newcastle Street, Springfield NSW</t>
  </si>
  <si>
    <t>65 Mill Drive, North Rocks NSW</t>
  </si>
  <si>
    <t>1103/3 Mooltan Avenue, Macquarie Park NSW</t>
  </si>
  <si>
    <t>25/31 Carlingford Road, Epping NSW</t>
  </si>
  <si>
    <t>15 Grove Street, Eastwood NSW</t>
  </si>
  <si>
    <t>16 Myles Crescent, North Kellyville NSW</t>
  </si>
  <si>
    <t>18 Alfred Street, Pooraka SA</t>
  </si>
  <si>
    <t>35 Donovan Street, Eastwood NSW</t>
  </si>
  <si>
    <t>12b Albert Road, Beecroft NSW</t>
  </si>
  <si>
    <t>160 Allambie Road, Allambie Heights</t>
  </si>
  <si>
    <t>26 Coonawarra Avenue, Andrews Farm SA</t>
  </si>
  <si>
    <t>11 Grevillia Court, Frankston VIC</t>
  </si>
  <si>
    <t>58 Sorrento Road, Empire Bay NSW 2257</t>
  </si>
  <si>
    <t>714/7 Sterling Circuit, Camperdown NSW</t>
  </si>
  <si>
    <t>581 High Street, Kew East VIC</t>
  </si>
  <si>
    <t>23 Crescent Street, Fairlight NSW</t>
  </si>
  <si>
    <t>25/2 Brunswick Road, Terrigal NSW</t>
  </si>
  <si>
    <t>271 Military Road, Dover Heights NSW</t>
  </si>
  <si>
    <t>G08/96 Camberwell Road, Hawthorn East VIC 3123</t>
  </si>
  <si>
    <t>80 Parsonage Road, Castle Hill NSW</t>
  </si>
  <si>
    <t>350b Bruce Crescent , Wallarah NSW 2259</t>
  </si>
  <si>
    <t>36a Undercliffe Road, Earlwood NSW</t>
  </si>
  <si>
    <t>31 Burbank Avenue, East Hills NSW</t>
  </si>
  <si>
    <t>37 Prince Albert Street, Mosman NSW</t>
  </si>
  <si>
    <t>35 Culdees Road, Burwood Heights NSW</t>
  </si>
  <si>
    <t>1 Rainbow Place, East Ballina NSW</t>
  </si>
  <si>
    <t>110 Ray Road, Epping NSW 2121-endorsement</t>
  </si>
  <si>
    <t>14 Logie Road, Kenthurst NSW</t>
  </si>
  <si>
    <t>87 Captain Cook Drive, Willmot NSW</t>
  </si>
  <si>
    <t>7 Eric Court, Pearcedale VIC</t>
  </si>
  <si>
    <t>21 Curtis Road, North Kellyville NSW</t>
  </si>
  <si>
    <t>24 Townview Avenue, Wantirna South VIC</t>
  </si>
  <si>
    <t>160 Allambie Road, Allambie Heights NSW 2100-endorsement</t>
  </si>
  <si>
    <t>2/95 Darling Point Road, Darling Point NSW</t>
  </si>
  <si>
    <t>127 Amber Crescent, Narre Warren VIC</t>
  </si>
  <si>
    <t>25 Whitewater Court, Sandhurst VIC</t>
  </si>
  <si>
    <t>160 Allambie Road, Allambie Heights NSW-endorsement</t>
  </si>
  <si>
    <t>1 Cover Link, Epping VIC</t>
  </si>
  <si>
    <t>1/47 New Beach Road, Darling Point NSW-endorsement</t>
  </si>
  <si>
    <t>35 Mercer Street, Castle Hill NSW</t>
  </si>
  <si>
    <t>17 Janine Close, Lisarow NSW</t>
  </si>
  <si>
    <t>9a Bales Street, Ferntree Gully VIC</t>
  </si>
  <si>
    <t>177 Everard Road, Mernda VIC</t>
  </si>
  <si>
    <t>1/1 Bride Avenue, Hampton Park VIC</t>
  </si>
  <si>
    <t>105 Loch Road, Dandenong North VIC</t>
  </si>
  <si>
    <t>7b Astall Street, Carrum Downs VIC</t>
  </si>
  <si>
    <t>8/1 Margaret Street, Tweed Heads NSW</t>
  </si>
  <si>
    <t>30 Coronation Grove, Cambridge Gardens NSW</t>
  </si>
  <si>
    <t>52/355 Old South Head Road, North Bondi NSW</t>
  </si>
  <si>
    <t>1607/1 Network Place, North Ryde NSW</t>
  </si>
  <si>
    <t>4/549 Old South Head Road, Rose Bay NSW-endorsement</t>
  </si>
  <si>
    <t>5 Saint Lukes Way, Kangaroo Point NSW</t>
  </si>
  <si>
    <t>68 Irving Court, Hamlyn Terrace NSW</t>
  </si>
  <si>
    <t>46 Tamara Circuit, Langwarrin VIC</t>
  </si>
  <si>
    <t>2/8 Westminster Avenue, Hillside VIC</t>
  </si>
  <si>
    <t>18 Wallalong Crescent, West Pymble NSW</t>
  </si>
  <si>
    <t>3/18 Ruse Street, North Ryde NSW</t>
  </si>
  <si>
    <t>11 Sunningdale Drive, Colebee NSW 2761</t>
  </si>
  <si>
    <t>2/24 Grant Street, Oakleigh VIC</t>
  </si>
  <si>
    <t>26 Brandon Grove, Kellyville NSW</t>
  </si>
  <si>
    <t>12 Narelle Close, Lisarow NSW 2250-endorsement</t>
  </si>
  <si>
    <t>3/42 Avoca Street, Randwick NSW-endorsement</t>
  </si>
  <si>
    <t>40 John Road, Cherrybrook NSW</t>
  </si>
  <si>
    <t>1/8 Cynthia Court, Wantirna South VIC</t>
  </si>
  <si>
    <t>153 Buffalo Road, Ryde NSW</t>
  </si>
  <si>
    <t>9 Rahni Close, Narre Warren VIC</t>
  </si>
  <si>
    <t>63 Coolawin Circle, Narara NSW 2250</t>
  </si>
  <si>
    <t>12 Bull Finch Way, Berwick VIC</t>
  </si>
  <si>
    <t>4/246 Bondi Road, Bondi Junction NSW</t>
  </si>
  <si>
    <t>46 Moorhen Crescent, Carrum Downs VIC</t>
  </si>
  <si>
    <t>40/6 Stanley Street, Darlinghurst NSW</t>
  </si>
  <si>
    <t>34 Mulwala Drive, Wyee Point NSW 2259</t>
  </si>
  <si>
    <t>37 Charlbury Crescent, Cranbourne North VIC</t>
  </si>
  <si>
    <t>27 Gow Avenue, Port Hacking NSW</t>
  </si>
  <si>
    <t>Unit 19, 26 Wolseley Street, Drummoyne NSW 2047</t>
  </si>
  <si>
    <t>Unit 1307, 38 York Street , Sydney NSW 2000</t>
  </si>
  <si>
    <t>25 Woy Woy Road, Woy Woy NSW</t>
  </si>
  <si>
    <t>22/1 Gibbens Street, Camperdown NSW</t>
  </si>
  <si>
    <t>154 Emu Drive, San Remo NSW 2262-endorsement</t>
  </si>
  <si>
    <t>154 Emu Drive, San Remo NSW 2262</t>
  </si>
  <si>
    <t>3/96 Ocean Street, Bondi Junction NSW</t>
  </si>
  <si>
    <t>206/6 Mooltan Avenue, Macquarie Park NSW</t>
  </si>
  <si>
    <t>14 Belmont Court, Carrum Downs VIC</t>
  </si>
  <si>
    <t>74 Lucinda Avenue, Wahroonga NSW</t>
  </si>
  <si>
    <t>80 Castillo Avenue, Clyde North VIC</t>
  </si>
  <si>
    <t>6 Roebourne Mews, Cranbourne East VIC 3977</t>
  </si>
  <si>
    <t>117 Seebeck Drive, Narre Warren South VIC</t>
  </si>
  <si>
    <t>188 Warrandyte Rd, Langwarrin VIC</t>
  </si>
  <si>
    <t>9/1 William Street, Rose Bay NSW</t>
  </si>
  <si>
    <t>25 Whitewater Court, Sandhurst VIC-endorsement</t>
  </si>
  <si>
    <t>22 Wattle Crescent , Phegans Bay NSW 2256</t>
  </si>
  <si>
    <t>30/12 Post Office Street, Carlingford NSW</t>
  </si>
  <si>
    <t>21 Bottlebrush Drive, Cranebrook NSW</t>
  </si>
  <si>
    <t>52 Mount Street, Coogee NSW</t>
  </si>
  <si>
    <t>4 Yarran Street, Pymble NSW</t>
  </si>
  <si>
    <t>32/38-40 Diamond Bay Road, Vaucluse NSW 2030</t>
  </si>
  <si>
    <t>311/72 Alice Street, Newtown NSW</t>
  </si>
  <si>
    <t>19 Avebury Place, Officer VIC</t>
  </si>
  <si>
    <t>218/220 Bay Road, Sandringham VIC</t>
  </si>
  <si>
    <t>188 Warrandyte Rd, Langwarrin VIC-endorsement</t>
  </si>
  <si>
    <t>90 Ocean Beach Road, Woy Woy NSW</t>
  </si>
  <si>
    <t>7 Linnet Court, Mornington VIC</t>
  </si>
  <si>
    <t>60 Newcastle Street, Morisset NSW</t>
  </si>
  <si>
    <t>61 Pearce Road, Kanwal NSW 2259</t>
  </si>
  <si>
    <t>56 Donaldson Drive, Paradise SA</t>
  </si>
  <si>
    <t>47 Jabiru Drive, Chelsea Heights VIC</t>
  </si>
  <si>
    <t>2/8 Linton Close, Chelsea Heights VIC</t>
  </si>
  <si>
    <t>58 Newcastle Street, Morisset NSW</t>
  </si>
  <si>
    <t>30 Nagle Drive, Sandhurst VIC</t>
  </si>
  <si>
    <t>57 Nicholson Parade, Cronulla NSW</t>
  </si>
  <si>
    <t>32 Clovelly Parade, Seaford VIC</t>
  </si>
  <si>
    <t>25 Corben Street, Surry Hills NSW</t>
  </si>
  <si>
    <t>12 Jeffrey Street, Dandenong VIC</t>
  </si>
  <si>
    <t>12 Allington Place, Langwarrin VIC</t>
  </si>
  <si>
    <t>1 Tilbavale Close, Hallam VIC</t>
  </si>
  <si>
    <t>110 Ray Road, Epping NSW</t>
  </si>
  <si>
    <t>21 Hector Court, Kellyville NSW</t>
  </si>
  <si>
    <t>36 Wordsworth Avenue, Bateau Bay NSW 2260</t>
  </si>
  <si>
    <t>46/34 Bay Street, Botany NSW</t>
  </si>
  <si>
    <t>27 Griffiths Road, Mcgraths Hill NSW</t>
  </si>
  <si>
    <t>8/11 Frederick Street, Dandenong VIC</t>
  </si>
  <si>
    <t>1 Caledonian Street, Bexley NSW</t>
  </si>
  <si>
    <t>57 Robertson Drive, Mornington VIC</t>
  </si>
  <si>
    <t>2/53 Ebony Drive, Pakenham VIC</t>
  </si>
  <si>
    <t>27/257 Oxford Street, Bondi Junction NSW</t>
  </si>
  <si>
    <t>20/13 Campbell Crescent, Terrigal NSW</t>
  </si>
  <si>
    <t>3 Halls Road, Galston NSW</t>
  </si>
  <si>
    <t>59 Tahiti Avenue, Palm Beach QLD</t>
  </si>
  <si>
    <t>26 Welsh Street, Clyde North VIC 3978</t>
  </si>
  <si>
    <t>1 Marshall avneue, St Leonards NSW 2065</t>
  </si>
  <si>
    <t>28 Welsh Street, Clyde North VIC 3978</t>
  </si>
  <si>
    <t>4 Matthews Court, Pakenham VIC</t>
  </si>
  <si>
    <t>10 Delacour Crescent, Pakenham VIC</t>
  </si>
  <si>
    <t>2 Paradise Avenue, Avalon Beach NSW</t>
  </si>
  <si>
    <t>5 English Avenue, Castle Hill NSW</t>
  </si>
  <si>
    <t>10 Awinya Close, Empire Bay NSW</t>
  </si>
  <si>
    <t>12 Victoria Street, Hastings VIC</t>
  </si>
  <si>
    <t>94/019 O'Riordan Street, Mascot NSW 2020</t>
  </si>
  <si>
    <t>87 Greenside Circuit, Sandhurst VIC</t>
  </si>
  <si>
    <t>16 Floss Street, Hurlstone Park NSW</t>
  </si>
  <si>
    <t>186 Lyrebird Drive, Carrum Downs VIC</t>
  </si>
  <si>
    <t>14 Everglades St, Lyndhurst VIC</t>
  </si>
  <si>
    <t>51 Forster Street, Mascot NSW</t>
  </si>
  <si>
    <t>A301/3-7 Lorne Avenue, Killara NSW 2071</t>
  </si>
  <si>
    <t>44 Hilltop Road, Wamberal NSW</t>
  </si>
  <si>
    <t>30 Sheldon Drive, Berwick VIC</t>
  </si>
  <si>
    <t>138 Ridgehaven Road, Silverdale NSW</t>
  </si>
  <si>
    <t>10 Lower Boyle Street, Mosman NSW</t>
  </si>
  <si>
    <t>1/10 Orchard Street, Kilsyth VIC</t>
  </si>
  <si>
    <t>4/2 Island Drive, West Lakes SA</t>
  </si>
  <si>
    <t>33 Epping Road, Epping NSW</t>
  </si>
  <si>
    <t>22 Darnley Drive, Skye VIC</t>
  </si>
  <si>
    <t>12 Koel Court, Carrum Downs VIC</t>
  </si>
  <si>
    <t>43 Carrington Crescent, Carrum Downs VIC</t>
  </si>
  <si>
    <t>21 Epping Road, Double Bay NSW</t>
  </si>
  <si>
    <t>29 Ralph Crescent, Hampton Park VIC</t>
  </si>
  <si>
    <t>3/574 Botany Road, Alexandria NSW</t>
  </si>
  <si>
    <t>52 Georgette Crescent, Endeavour Hills VIC</t>
  </si>
  <si>
    <t>44 The Point Road, Woolwich NSW</t>
  </si>
  <si>
    <t>14 Styles Street, Googong NSW</t>
  </si>
  <si>
    <t>5/16 Cranbrook Road, Bellevue Hill NSW</t>
  </si>
  <si>
    <t>207/1 Adelaide Street, Bondi Junction NSW</t>
  </si>
  <si>
    <t>15/70 Wells Road, Seaford VIC</t>
  </si>
  <si>
    <t>2/77 Old Castle Hill Rd , CASTLE HILL NSW 2154</t>
  </si>
  <si>
    <t>3 Brogden Road, The Entrance North NSW</t>
  </si>
  <si>
    <t>5 Henry Road, Bunyip VIC</t>
  </si>
  <si>
    <t>6 Stewart Street, North Bondi NSW</t>
  </si>
  <si>
    <t>314 Mccarrs Creek Road, Terrey Hills NSW</t>
  </si>
  <si>
    <t>1/214 Burraneer Bay Road, Caringbah South NSW-endorsement</t>
  </si>
  <si>
    <t>3 Kimber Crescent, Kellyville NSW</t>
  </si>
  <si>
    <t>23 Horseshoe Crescent, Epping VIC</t>
  </si>
  <si>
    <t>10 Martha Street, Donvale VIC</t>
  </si>
  <si>
    <t>161 Buffalo Road, Ryde NSW</t>
  </si>
  <si>
    <t>171 Flushcombe Road, Blacktown NSW</t>
  </si>
  <si>
    <t>22 Moss Court, Aldinga Beach SA</t>
  </si>
  <si>
    <t>5 Chetwynd Grove, Wollert VIC 3750-endorsement</t>
  </si>
  <si>
    <t>6/90 Bay Street, Botany NSW</t>
  </si>
  <si>
    <t>22 Leysdown Avenue, North Rocks NSW</t>
  </si>
  <si>
    <t>10 Mona Road, Darling Point NSW</t>
  </si>
  <si>
    <t>298 Nepean Highway, Edithvale VIC</t>
  </si>
  <si>
    <t>29 Alexander Terrace, Port Noarlunga SA</t>
  </si>
  <si>
    <t>3/7-9 Denise Court, Narre Warren VIC 3805</t>
  </si>
  <si>
    <t>40 Catherine Avenue, Chelsea VIC</t>
  </si>
  <si>
    <t>28 Alanna Street, Terrigal NSW</t>
  </si>
  <si>
    <t>86 Sutherland Road, Beecroft NSW</t>
  </si>
  <si>
    <t>60-75 Park River Close, Mulgoa NSW</t>
  </si>
  <si>
    <t>183 Corrigan Road, Noble Park VIC</t>
  </si>
  <si>
    <t>143 Hargrave Street, Paddington NSW</t>
  </si>
  <si>
    <t>93 Cambridge Street, Cambridge Park NSW</t>
  </si>
  <si>
    <t>27/1811 Pittwater Rd, Mona Vale NSW 2103</t>
  </si>
  <si>
    <t>45 Emerald Rise, Skye VIC</t>
  </si>
  <si>
    <t>11 Powerscout Retreat, Cranbourne VIC</t>
  </si>
  <si>
    <t>2/643 Toorak Road, Toorak VIC</t>
  </si>
  <si>
    <t>48 Pier One Drive, Patterson Lakes VIC</t>
  </si>
  <si>
    <t>11 Windella Grove, Skye VIC</t>
  </si>
  <si>
    <t>260 Connells Point Road, Connells Point NSW</t>
  </si>
  <si>
    <t>2/87 Windsor Grove, Klemzig SA</t>
  </si>
  <si>
    <t>18 Scotney Crescent, Derrimut VIC</t>
  </si>
  <si>
    <t>7/52 Birriga Road, Bellevue Hill NSW</t>
  </si>
  <si>
    <t>16/144-148 High Street, Penrith NSW 2750</t>
  </si>
  <si>
    <t>9 Pine Court, Blue Haven NSW</t>
  </si>
  <si>
    <t>135 Camms Road, Cranbourne VIC</t>
  </si>
  <si>
    <t>30 Memorial Avenue, St. Ives NSW</t>
  </si>
  <si>
    <t>16 Simpson Street, Putney NSW</t>
  </si>
  <si>
    <t>16 Laguna Parade, Berkeley Vale NSW</t>
  </si>
  <si>
    <t>17 Elfred Street, Paddington NSW-endorsement</t>
  </si>
  <si>
    <t>7 Somerset Drive, Mount Martha VIC</t>
  </si>
  <si>
    <t>8/3 Liverpool Street, Rose Bay NSW</t>
  </si>
  <si>
    <t>12 Lincoln Avenue, Oakleigh VIC</t>
  </si>
  <si>
    <t>4/91 Canadian Bay Road, Mount Eliza VIC</t>
  </si>
  <si>
    <t>15 Cheers Street, West Ryde NSW</t>
  </si>
  <si>
    <t>3 Clayfield Avenue, Miami QLD</t>
  </si>
  <si>
    <t>B802/70 Macdonald Street, , Erskineville NSW 2043</t>
  </si>
  <si>
    <t>35 Nixon Drive, Berwick VIC</t>
  </si>
  <si>
    <t>185 Camms Road, Cranbourne VIC</t>
  </si>
  <si>
    <t>1608/1 Network Place, North Ryde NSW</t>
  </si>
  <si>
    <t>39 Middleton Crescent, Bidwill NSW 2770</t>
  </si>
  <si>
    <t>41 Carinya Street, Charmhaven NSW</t>
  </si>
  <si>
    <t>102 Greendale Road, Wallacia NSW</t>
  </si>
  <si>
    <t>21 Wallangra Road, Dover Heights NSW-endorsement</t>
  </si>
  <si>
    <t>14 Heatherlea Crescent, Narre Warren VIC</t>
  </si>
  <si>
    <t>6/63-65 Davies Street, Kincumber NSW 2251</t>
  </si>
  <si>
    <t>1/25 Surrey Crescent, Oakleigh East VIC</t>
  </si>
  <si>
    <t>21 O'Neill Street, Lilyfield NSW-endorsement</t>
  </si>
  <si>
    <t>1/134 Epping Road, North Ryde NSW</t>
  </si>
  <si>
    <t>171 Flushcombe Road, Blacktown NSW-endorsement</t>
  </si>
  <si>
    <t>804/51 Hill Road, Wentworth Point NSW</t>
  </si>
  <si>
    <t>5/58 Campbell Parade, Bondi Beach NSW</t>
  </si>
  <si>
    <t>39 Turner Avenue, Baulkham Hills NSW 2153</t>
  </si>
  <si>
    <t>92 Hume Crescent, Werrington County NSW</t>
  </si>
  <si>
    <t>8 Cubby Close , Castle Hill NSW 2154</t>
  </si>
  <si>
    <t>24 Fiesta Crescent, Copacabana NSW</t>
  </si>
  <si>
    <t>3/6 Harris Grove, Bayswater VIC</t>
  </si>
  <si>
    <t>93A Copeland Road, Beecroft NSW</t>
  </si>
  <si>
    <t>50 George Street, Dover Heights NSW</t>
  </si>
  <si>
    <t>18 Barramundi Way, Aldinga Beach SA</t>
  </si>
  <si>
    <t>14 Carinya Court, Cranbourne North VIC</t>
  </si>
  <si>
    <t>92 Playford Road, Killarney Vale NSW</t>
  </si>
  <si>
    <t>148/61 John Gorton Drive, Wright ACT 2611</t>
  </si>
  <si>
    <t>12/13 Old Northern Road, Baulkham Hills NSW</t>
  </si>
  <si>
    <t>2 Riverside Drive, West Ballina NSW</t>
  </si>
  <si>
    <t>8 Mansell Court, Garfield VIC</t>
  </si>
  <si>
    <t>30 Karabair Street, Clyde North VIC</t>
  </si>
  <si>
    <t>13/9 Fitzroy Street, Forrest ACT</t>
  </si>
  <si>
    <t>22 Smith Street, Kingsford NSW</t>
  </si>
  <si>
    <t>3 George Rae Avenue, Harkaway VIC</t>
  </si>
  <si>
    <t>40 Alarah Boulevard, Cranbourne West VIC</t>
  </si>
  <si>
    <t>12/6 Parkes Avenue, Werrington NSW-endorsement</t>
  </si>
  <si>
    <t>15/11 Flood Street, Bondi NSW 2026</t>
  </si>
  <si>
    <t>46 Clarks Road, Keilor East VIC</t>
  </si>
  <si>
    <t>28 Market Parade, Terranora NSW</t>
  </si>
  <si>
    <t>14/13 Westminster Avenue, Dee Why NSW</t>
  </si>
  <si>
    <t>6/136 Old South Head Road, Bellevue Hill NSW</t>
  </si>
  <si>
    <t>25 Glendon Road, Double Bay NSW</t>
  </si>
  <si>
    <t>147 The Promenade, Narre Warren South VIC</t>
  </si>
  <si>
    <t>27a Kitchener Street, Balgowlah NSW</t>
  </si>
  <si>
    <t>73 Bay View Avenue, East Gosford NSW</t>
  </si>
  <si>
    <t>4/1a Balfour Road, Rose Bay NSW</t>
  </si>
  <si>
    <t>125 Goldmark Crescent, Cranebrook NSW</t>
  </si>
  <si>
    <t>49 John Street, Forresters Beach NSW</t>
  </si>
  <si>
    <t>3/30 Barnhill Road, Terrigal NSW</t>
  </si>
  <si>
    <t>103 Kinross Avenue, Edithvale VIC</t>
  </si>
  <si>
    <t>249 Hutley Drive, Skennars Head NSW</t>
  </si>
  <si>
    <t>21a Walmac Close, Tooradin VIC</t>
  </si>
  <si>
    <t>18 Lyndhurst Street, Gladesville NSW</t>
  </si>
  <si>
    <t>21/11 Hawk Avenue, Pakenham VIC</t>
  </si>
  <si>
    <t>3 Wattle Street, Rydalmere NSW</t>
  </si>
  <si>
    <t>45 Rebecca Parade, Winston Hills NSW</t>
  </si>
  <si>
    <t>21/194 Avoca Drive, Avoca Beach NSW</t>
  </si>
  <si>
    <t>331 Malton Road, North Epping NSW</t>
  </si>
  <si>
    <t>9/6-8 Birriga Road, Bellevue Hill NSW 2023</t>
  </si>
  <si>
    <t>89 Bay Street, Mosman NSW</t>
  </si>
  <si>
    <t>9a Turnbull Road, Enfield SA</t>
  </si>
  <si>
    <t>5/5-11 Burton Road, Salisbury SA</t>
  </si>
  <si>
    <t>701/3-5 Pinnacle Street , Miranda NSW</t>
  </si>
  <si>
    <t>81 Pozieres Avenue, Umina Beach NSW</t>
  </si>
  <si>
    <t>8 Alfred Close, Narre Warren North VIC</t>
  </si>
  <si>
    <t>Unit 1, 300B Burns Bay Road, LANE COVE NSW</t>
  </si>
  <si>
    <t>1 Rainforest Close, Wahroonga NSW</t>
  </si>
  <si>
    <t>9 Chadwick Street, Putney New South Wales</t>
  </si>
  <si>
    <t>52 Heyington Crescent, Noble Park North VIC</t>
  </si>
  <si>
    <t>45 Lake View Rd, Wamberal NSW</t>
  </si>
  <si>
    <t>13/2 Namatjira Drive, Weston ACT</t>
  </si>
  <si>
    <t>7/22 Main South Road, Drouin VIC</t>
  </si>
  <si>
    <t>10 Sapling Street, Harrison ACT</t>
  </si>
  <si>
    <t>36b Harcourt Place, North Avoca NSW</t>
  </si>
  <si>
    <t>145 Rickard Road, Empire Bay NSW</t>
  </si>
  <si>
    <t>1 Mckivat Close, Gordon ACT</t>
  </si>
  <si>
    <t>29 Carpenter Close, Calwell ACT</t>
  </si>
  <si>
    <t>3/22 Main South Road, Drouin VIC</t>
  </si>
  <si>
    <t>3/74 Bream Street, Coogee NSW</t>
  </si>
  <si>
    <t>6 Young Street, Drouin VIC</t>
  </si>
  <si>
    <t>3 Derby Court, Cranbourne North VIC</t>
  </si>
  <si>
    <t>28 Harris Street, Goolwa SA</t>
  </si>
  <si>
    <t>77/11 Trevillian Quay, Kingston ACT</t>
  </si>
  <si>
    <t>3/20 Dominion Circuit, Forrest ACT</t>
  </si>
  <si>
    <t>2 Kauri Court, ourimbah NSW</t>
  </si>
  <si>
    <t>1/20 Temby Close, Endeavour Hills VIC</t>
  </si>
  <si>
    <t>4/15 Cecil Avenue, Castle Hill NSW</t>
  </si>
  <si>
    <t xml:space="preserve">   818 - Withdrawal Fees Collected</t>
  </si>
  <si>
    <t xml:space="preserve">   Withdrawal Fees Collected</t>
  </si>
  <si>
    <t>818</t>
  </si>
  <si>
    <t>INV-FEES-15770-20444</t>
  </si>
  <si>
    <t>INV-FEES-15806-20473</t>
  </si>
  <si>
    <t>INV-FEES-15807-20476</t>
  </si>
  <si>
    <t>INV-FEES-15817-20489</t>
  </si>
  <si>
    <t>INV-FEES-15815-20488</t>
  </si>
  <si>
    <t>INV-FEES-15084-19304</t>
  </si>
  <si>
    <t>INV-FEES-15825-20506</t>
  </si>
  <si>
    <t>INV-FEES-10967-18644</t>
  </si>
  <si>
    <t>INV-FEES-14581-18354</t>
  </si>
  <si>
    <t>INV-FEES-15456-19983</t>
  </si>
  <si>
    <t>INV-FEES-15481-20031</t>
  </si>
  <si>
    <t>INV-FEES-15231-20529</t>
  </si>
  <si>
    <t>INV-FEES-15843-20528</t>
  </si>
  <si>
    <t>INV-FEES-15417-19911</t>
  </si>
  <si>
    <t>INV-FEES-15842-20527</t>
  </si>
  <si>
    <t>INV-FEES-14472-18186</t>
  </si>
  <si>
    <t>INV-FEES-15705-20357</t>
  </si>
  <si>
    <t>INV-FEES-15872-20579</t>
  </si>
  <si>
    <t>INV-FEES-15900-20619</t>
  </si>
  <si>
    <t>INV-FEES-15907-20630</t>
  </si>
  <si>
    <t>INV-FEES-15909-20632</t>
  </si>
  <si>
    <t>INV-FEES-15913-20640</t>
  </si>
  <si>
    <t>INV-FEES-15914-20642</t>
  </si>
  <si>
    <t>INV-FEES-15154-19855</t>
  </si>
  <si>
    <t>INV-FEES-15700-20351</t>
  </si>
  <si>
    <t>INV-FEES-12700-20197</t>
  </si>
  <si>
    <t>INV-FEES-15789-20449</t>
  </si>
  <si>
    <t>INV-FEES-15618-20199</t>
  </si>
  <si>
    <t>INV-FEES-15940-20693</t>
  </si>
  <si>
    <t>INV-FEES-15941-20695</t>
  </si>
  <si>
    <t>INV-FEES-15871-20578</t>
  </si>
  <si>
    <t>INV-FEES-15942-20697</t>
  </si>
  <si>
    <t>INV-FEES-15658-20323</t>
  </si>
  <si>
    <t>INV-FEES-15409-19897</t>
  </si>
  <si>
    <t>INV-FEES-15881-20594</t>
  </si>
  <si>
    <t>INV-FEES-15884-20597</t>
  </si>
  <si>
    <t>INV-FEES-15949-20714</t>
  </si>
  <si>
    <t>INV-FEES-15951-20717</t>
  </si>
  <si>
    <t>INV-FEES-15901-20623</t>
  </si>
  <si>
    <t>INV-FEES-15964-20739</t>
  </si>
  <si>
    <t>INV-FEES-14986-19145</t>
  </si>
  <si>
    <t>INV-FEES-15967-20741</t>
  </si>
  <si>
    <t>INV-FEES-7401-16662</t>
  </si>
  <si>
    <t>INV-FEES-15968-20751</t>
  </si>
  <si>
    <t>INV-FEES-14921-20752</t>
  </si>
  <si>
    <t>INV-FEES-15977-20754</t>
  </si>
  <si>
    <t>INV-FEES-15978-20757</t>
  </si>
  <si>
    <t>INV-FEES-15876-20761</t>
  </si>
  <si>
    <t>INV-FEES-15982-20767</t>
  </si>
  <si>
    <t>INV-FEES-13061-20765</t>
  </si>
  <si>
    <t>INV-FEES-15945-20708</t>
  </si>
  <si>
    <t>INV-FEES-14790-18844</t>
  </si>
  <si>
    <t>INV-FEES-15999-20817</t>
  </si>
  <si>
    <t>INV-FEES-16006-20824</t>
  </si>
  <si>
    <t>INV-FEES-16018-20848</t>
  </si>
  <si>
    <t>INV-FEES-5659-18405</t>
  </si>
  <si>
    <t>INV-FEES-14544-18301</t>
  </si>
  <si>
    <t>INV-FEES-15295-19793</t>
  </si>
  <si>
    <t>INV-FEES-16024-20860</t>
  </si>
  <si>
    <t>INV-FEES-16026-20862</t>
  </si>
  <si>
    <t>INV-FEES-15401-19886</t>
  </si>
  <si>
    <t>INV-FEES-16035-20882</t>
  </si>
  <si>
    <t>INV-FEES-14730-18700</t>
  </si>
  <si>
    <t>INV-FEES-16027-20893</t>
  </si>
  <si>
    <t>INV-FEES-16042-20894</t>
  </si>
  <si>
    <t>INV-FEES-16046-20908</t>
  </si>
  <si>
    <t>INV-FEES-16047-20909</t>
  </si>
  <si>
    <t>INV-FEES-15956-20726</t>
  </si>
  <si>
    <t>INV-FEES-16050-20917</t>
  </si>
  <si>
    <t>INV-FEES-15559-20056</t>
  </si>
  <si>
    <t>INV-FEES-15441-20736</t>
  </si>
  <si>
    <t>INV-FEES-15178-19479</t>
  </si>
  <si>
    <t>INV-FEES-6716-20900</t>
  </si>
  <si>
    <t>INV-FEES-16095-20988</t>
  </si>
  <si>
    <t>INV-FEES-15809-20478</t>
  </si>
  <si>
    <t>INV-FEES-16051-20923</t>
  </si>
  <si>
    <t>INV-FEES-16053-20928</t>
  </si>
  <si>
    <t>INV-FEES-16060-20933</t>
  </si>
  <si>
    <t>INV-FEES-16052-20926</t>
  </si>
  <si>
    <t>INV-FEES-14577-18349</t>
  </si>
  <si>
    <t>INV-FEES-15043-20924</t>
  </si>
  <si>
    <t>INV-FEES-16104-21021</t>
  </si>
  <si>
    <t>INV-FEES-8255-8828</t>
  </si>
  <si>
    <t>INV-FEES-16103-21016</t>
  </si>
  <si>
    <t>INV-FEES-16111-21038</t>
  </si>
  <si>
    <t>INV-FEES-16113-21040</t>
  </si>
  <si>
    <t>INV-FEES-16117-21046</t>
  </si>
  <si>
    <t>INV-FEES-16122-21051</t>
  </si>
  <si>
    <t>INV-FEES-16044-20901</t>
  </si>
  <si>
    <t>INV-FEES-16144-21098</t>
  </si>
  <si>
    <t>INV-FEES-16153-21108</t>
  </si>
  <si>
    <t>INV-FEES-14948-19063</t>
  </si>
  <si>
    <t>INV-FEES-10593-20789</t>
  </si>
  <si>
    <t>INV-FEES-15399-19788</t>
  </si>
  <si>
    <t>INV-FEES-14542-18296</t>
  </si>
  <si>
    <t>INV-FEES-16184-21169</t>
  </si>
  <si>
    <t>INV-FEES-15243-19599</t>
  </si>
  <si>
    <t>INV-FEES-16047-21164</t>
  </si>
  <si>
    <t>INV-FEES-13476-17582</t>
  </si>
  <si>
    <t>INV-FEES-14852-18931</t>
  </si>
  <si>
    <t>INV-FEES-16045-20904</t>
  </si>
  <si>
    <t>INV-FEES-16058-20939</t>
  </si>
  <si>
    <t>INV-FEES-16200-21190</t>
  </si>
  <si>
    <t>INV-FEES-16209-21203</t>
  </si>
  <si>
    <t>INV-FEES-16247-21227</t>
  </si>
  <si>
    <t>INV-FEES-16172-21149</t>
  </si>
  <si>
    <t>INV-FEES-15060-19242</t>
  </si>
  <si>
    <t>INV-FEES-15962-20737</t>
  </si>
  <si>
    <t>INV-FEES-16268-21252</t>
  </si>
  <si>
    <t>INV-FEES-16310-21319</t>
  </si>
  <si>
    <t>INV-FEES-15984-20793</t>
  </si>
  <si>
    <t>INV-FEES-16292-21299</t>
  </si>
  <si>
    <t>INV-FEES-12084-14061</t>
  </si>
  <si>
    <t>INV-FEES-15595-20321</t>
  </si>
  <si>
    <t>INV-FEES-15130-19425</t>
  </si>
  <si>
    <t>INV-FEES-15923-20659</t>
  </si>
  <si>
    <t>INV-FEES-16012-20834</t>
  </si>
  <si>
    <t>INV-FEES-16317-21325</t>
  </si>
  <si>
    <t>INV-FEES-16328-21337</t>
  </si>
  <si>
    <t>INV-FEES-16330-21340</t>
  </si>
  <si>
    <t>INV-FEES-16333-21341</t>
  </si>
  <si>
    <t>INV-FEES-15038-19215</t>
  </si>
  <si>
    <t>INV-FEES-16128-21059</t>
  </si>
  <si>
    <t>INV-FEES-14988-19144</t>
  </si>
  <si>
    <t>INV-FEES-16337-21354</t>
  </si>
  <si>
    <t>INV-FEES-15415-19904</t>
  </si>
  <si>
    <t>INV-FEES-15959-20930</t>
  </si>
  <si>
    <t>INV-FEES-16350-21377</t>
  </si>
  <si>
    <t>INV-FEES-15457-19990</t>
  </si>
  <si>
    <t>INV-FEES-15032-19208</t>
  </si>
  <si>
    <t>INV-FEES-16353-21385</t>
  </si>
  <si>
    <t>INV-FEES-16290-21296</t>
  </si>
  <si>
    <t>INV-FEES-16368-21406</t>
  </si>
  <si>
    <t>INV-FEES-16181-21166</t>
  </si>
  <si>
    <t>INV-FEES-16371-21414</t>
  </si>
  <si>
    <t>INV-FEES-15151-19430</t>
  </si>
  <si>
    <t>INV-FEES-14543-18297</t>
  </si>
  <si>
    <t>INV-FEES-15418-21429</t>
  </si>
  <si>
    <t>INV-FEES-16332-21339</t>
  </si>
  <si>
    <t>INV-FEES-16385-21434</t>
  </si>
  <si>
    <t>INV-FEES-16391-21446</t>
  </si>
  <si>
    <t>INV-FEES-15980-20762</t>
  </si>
  <si>
    <t>INV-FEES-15801-20456</t>
  </si>
  <si>
    <t>INV-FEES-16420-21491</t>
  </si>
  <si>
    <t>INV-FEES-16138-21076</t>
  </si>
  <si>
    <t>INV-FEES-16430-21501</t>
  </si>
  <si>
    <t>INV-FEES-16401-21465</t>
  </si>
  <si>
    <t>INV-FEES-15360-19755</t>
  </si>
  <si>
    <t>INV-FEES-16419-21487</t>
  </si>
  <si>
    <t>INV-FEES-16016-20846</t>
  </si>
  <si>
    <t>INV-FEES-16400-21459</t>
  </si>
  <si>
    <t>INV-FEES-14651-21376</t>
  </si>
  <si>
    <t>INV-FEES-16448-21529</t>
  </si>
  <si>
    <t>INV-FEES-15156-19443</t>
  </si>
  <si>
    <t>INV-FEES-15260-19628</t>
  </si>
  <si>
    <t>INV-FEES-14245-18183</t>
  </si>
  <si>
    <t>INV-FEES-16458-21545</t>
  </si>
  <si>
    <t>INV-FEES-11489-20891</t>
  </si>
  <si>
    <t>INV-FEES-15369-19700</t>
  </si>
  <si>
    <t>INV-FEES-15956-21320</t>
  </si>
  <si>
    <t>INV-FEES-15165-19460</t>
  </si>
  <si>
    <t>INV-FEES-16309-21318</t>
  </si>
  <si>
    <t>INV-FEES-16489-21597</t>
  </si>
  <si>
    <t>INV-FEES-16491-21600</t>
  </si>
  <si>
    <t>INV-FEES-16356-21388</t>
  </si>
  <si>
    <t>INV-FEES-16493-21609</t>
  </si>
  <si>
    <t>INV-FEES-16498-21611</t>
  </si>
  <si>
    <t>INV-FEES-16501-21613</t>
  </si>
  <si>
    <t>INV-FEES-16011-20831</t>
  </si>
  <si>
    <t>INV-FEES-16511-21636</t>
  </si>
  <si>
    <t>INV-FEES-16512-21641</t>
  </si>
  <si>
    <t>INV-FEES-14278-17880</t>
  </si>
  <si>
    <t>INV-FEES-14376-18072</t>
  </si>
  <si>
    <t>INV-FEES-16521-21658</t>
  </si>
  <si>
    <t>INV-FEES-15396-21664</t>
  </si>
  <si>
    <t>INV-FEES-16148-21103</t>
  </si>
  <si>
    <t>INV-FEES-16452-21674</t>
  </si>
  <si>
    <t>INV-FEES-15157-19440</t>
  </si>
  <si>
    <t>INV-FEES-14605-18433</t>
  </si>
  <si>
    <t>INV-FEES-16538-21685</t>
  </si>
  <si>
    <t>INV-FEES-16544-21700</t>
  </si>
  <si>
    <t>INV-FEES-16550-21706</t>
  </si>
  <si>
    <t>INV-FEES-16552-21713</t>
  </si>
  <si>
    <t>INV-FEES-16553-21716</t>
  </si>
  <si>
    <t>INV-FEES-16265-21245</t>
  </si>
  <si>
    <t>INV-FEES-16555-21721</t>
  </si>
  <si>
    <t>INV-FEES-16562-21744</t>
  </si>
  <si>
    <t>INV-FEES-10070-18731</t>
  </si>
  <si>
    <t>INV-FEES-14161-19499</t>
  </si>
  <si>
    <t>INV-FEES-16568-21761</t>
  </si>
  <si>
    <t>INV-FEES-15817-21774</t>
  </si>
  <si>
    <t>INV-FEES-16565-21752</t>
  </si>
  <si>
    <t>INV-FEES-15728-20393</t>
  </si>
  <si>
    <t>INV-FEES-10112-21512</t>
  </si>
  <si>
    <t>INV-FEES-15467-20520</t>
  </si>
  <si>
    <t>INV-FEES-16573-21765</t>
  </si>
  <si>
    <t>INV-FEES-14646-18505</t>
  </si>
  <si>
    <t>INV-FEES-16225-21219</t>
  </si>
  <si>
    <t>INV-FEES-16099-21003</t>
  </si>
  <si>
    <t>INV-FEES-13529-16355</t>
  </si>
  <si>
    <t>INV-FEES-13139-21312</t>
  </si>
  <si>
    <t>INV-FEES-15368-21911</t>
  </si>
  <si>
    <t>INV-FEES-16293-21300</t>
  </si>
  <si>
    <t>INV-FEES-16595-21816</t>
  </si>
  <si>
    <t>INV-FEES-16616-21928</t>
  </si>
  <si>
    <t>INV-FEES-15992-20803</t>
  </si>
  <si>
    <t>INV-FEES-14313-17937</t>
  </si>
  <si>
    <t>INV-FEES-14364-21649</t>
  </si>
  <si>
    <t>INV-FEES-16642-21946</t>
  </si>
  <si>
    <t>INV-FEES-12719-19030</t>
  </si>
  <si>
    <t>INV-FEES-16650-21959</t>
  </si>
  <si>
    <t>INV-FEES-15857-21970</t>
  </si>
  <si>
    <t>INV-FEES-16689-22027</t>
  </si>
  <si>
    <t>INV-FEES-16686-22024</t>
  </si>
  <si>
    <t>INV-FEES-16679-22015</t>
  </si>
  <si>
    <t>INV-FEES-16685-22022</t>
  </si>
  <si>
    <t>INV-FEES-16182-21167</t>
  </si>
  <si>
    <t>INV-FEES-16541-21694</t>
  </si>
  <si>
    <t>INV-FEES-16005-20823</t>
  </si>
  <si>
    <t>INV-FEES-14832-18907</t>
  </si>
  <si>
    <t>INV-FEES-16656-21969</t>
  </si>
  <si>
    <t>INV-FEES-16750-22086</t>
  </si>
  <si>
    <t>INV-FEES-16746-22077</t>
  </si>
  <si>
    <t>INV-FEES-16688-22026</t>
  </si>
  <si>
    <t>INV-FEES-15612-20190</t>
  </si>
  <si>
    <t>INV-FEES-16306-21315</t>
  </si>
  <si>
    <t>INV-FEES-16759-22104</t>
  </si>
  <si>
    <t>INV-FEES-16766-22110</t>
  </si>
  <si>
    <t>INV-FEES-16662-21991</t>
  </si>
  <si>
    <t>INV-FEES-16170-21144</t>
  </si>
  <si>
    <t>INV-FEES-16091-20976</t>
  </si>
  <si>
    <t>INV-FEES-16687-22025</t>
  </si>
  <si>
    <t>INV-FEES-15563-20066</t>
  </si>
  <si>
    <t>INV-FEES-16781-22135</t>
  </si>
  <si>
    <t>INV-FEES-16784-22139</t>
  </si>
  <si>
    <t>INV-FEES-16704-22141</t>
  </si>
  <si>
    <t>INV-FEES-16793-22148</t>
  </si>
  <si>
    <t>INV-FEES-16764-22107</t>
  </si>
  <si>
    <t>INV-FEES-16504-21618</t>
  </si>
  <si>
    <t>INV-FEES-16809-22169</t>
  </si>
  <si>
    <t>INV-FEES-16814-22182</t>
  </si>
  <si>
    <t>INV-FEES-16824-22198</t>
  </si>
  <si>
    <t>INV-FEES-16706-22208</t>
  </si>
  <si>
    <t>INV-FEES-16842-22231</t>
  </si>
  <si>
    <t>INV-FEES-16847-22241</t>
  </si>
  <si>
    <t>INV-FEES-16849-22242</t>
  </si>
  <si>
    <t>INV-FEES-16858-22251</t>
  </si>
  <si>
    <t>INV-FEES-16085-20968</t>
  </si>
  <si>
    <t>INV-FEES-16845-22233</t>
  </si>
  <si>
    <t>INV-FEES-7225-17754</t>
  </si>
  <si>
    <t>INV-FEES-16708-22049</t>
  </si>
  <si>
    <t>INV-FEES-16867-22268</t>
  </si>
  <si>
    <t>INV-FEES-16872-22281</t>
  </si>
  <si>
    <t>INV-FEES-16879-22291</t>
  </si>
  <si>
    <t>INV-FEES-16883-22305</t>
  </si>
  <si>
    <t>INV-FEES-16831-22209</t>
  </si>
  <si>
    <t>INV-FEES-16895-22319</t>
  </si>
  <si>
    <t>INV-FEES-16896-22321</t>
  </si>
  <si>
    <t>INV-FEES-16832-22322</t>
  </si>
  <si>
    <t>INV-FEES-16830-22324</t>
  </si>
  <si>
    <t>INV-FEES-15887-20600</t>
  </si>
  <si>
    <t>INV-FEES-16899-22335</t>
  </si>
  <si>
    <t>INV-FEES-16902-22340</t>
  </si>
  <si>
    <t>INV-FEES-16903-22346</t>
  </si>
  <si>
    <t>INV-FEES-16588-22344</t>
  </si>
  <si>
    <t>INV-FEES-14984-19139</t>
  </si>
  <si>
    <t>INV-FEES-16905-22349</t>
  </si>
  <si>
    <t>INV-FEES-16929-22396</t>
  </si>
  <si>
    <t>INV-FEES-16930-22398</t>
  </si>
  <si>
    <t>INV-FEES-16933-22401</t>
  </si>
  <si>
    <t>INV-FEES-16234-21221</t>
  </si>
  <si>
    <t>INV-FEES-16878-22290</t>
  </si>
  <si>
    <t>INV-FEES-13230-20049</t>
  </si>
  <si>
    <t>INV-FEES-15687-20332</t>
  </si>
  <si>
    <t>INV-FEES-16936-22411</t>
  </si>
  <si>
    <t>INV-FEES-15890-20604</t>
  </si>
  <si>
    <t>INV-FEES-16016-21484</t>
  </si>
  <si>
    <t>INV-FEES-16356-22393</t>
  </si>
  <si>
    <t>INV-FEES-16948-22424</t>
  </si>
  <si>
    <t>INV-FEES-16947-22423</t>
  </si>
  <si>
    <t>INV-FEES-16121-21050</t>
  </si>
  <si>
    <t>INV-FEES-16110-22437</t>
  </si>
  <si>
    <t>INV-FEES-15228-19576</t>
  </si>
  <si>
    <t>INV-FEES-16960-22452</t>
  </si>
  <si>
    <t>INV-FEES-16966-22458</t>
  </si>
  <si>
    <t>INV-FEES-16932-22469</t>
  </si>
  <si>
    <t>INV-FEES-12688-15034</t>
  </si>
  <si>
    <t>INV-FEES-15649-20257</t>
  </si>
  <si>
    <t>INV-FEES-16906-22353</t>
  </si>
  <si>
    <t>INV-FEES-16315-21323</t>
  </si>
  <si>
    <t>INV-FEES-16979-22490</t>
  </si>
  <si>
    <t>INV-FEES-16978-22486</t>
  </si>
  <si>
    <t>INV-FEES-16983-22503</t>
  </si>
  <si>
    <t>INV-FEES-15281-19648</t>
  </si>
  <si>
    <t>INV-FEES-16972-22508</t>
  </si>
  <si>
    <t>INV-FEES-16986-22512</t>
  </si>
  <si>
    <t>INV-FEES-11206-22045</t>
  </si>
  <si>
    <t>INV-FEES-16991-22540</t>
  </si>
  <si>
    <t>INV-FEES-16372-21467</t>
  </si>
  <si>
    <t>INV-FEES-16994-22547</t>
  </si>
  <si>
    <t>INV-FEES-11624-21439</t>
  </si>
  <si>
    <t>INV-FEES-16967-22541</t>
  </si>
  <si>
    <t>INV-FEES-15730-20399</t>
  </si>
  <si>
    <t>INV-FEES-16749-22082</t>
  </si>
  <si>
    <t>INV-FEES-17014-22585</t>
  </si>
  <si>
    <t>INV-FEES-17017-22591</t>
  </si>
  <si>
    <t>INV-FEES-16837-22216</t>
  </si>
  <si>
    <t>INV-FEES-16901-22338</t>
  </si>
  <si>
    <t>INV-FEES-17019-22604</t>
  </si>
  <si>
    <t>INV-FEES-17020-22606</t>
  </si>
  <si>
    <t>INV-FEES-17021-22608</t>
  </si>
  <si>
    <t>INV-FEES-17022-22609</t>
  </si>
  <si>
    <t>INV-FEES-17023-22610</t>
  </si>
  <si>
    <t>INV-FEES-13423-22614</t>
  </si>
  <si>
    <t>INV-FEES-17030-22621</t>
  </si>
  <si>
    <t>INV-FEES-16439-21517</t>
  </si>
  <si>
    <t>INV-FEES-16437-21515</t>
  </si>
  <si>
    <t>INV-FEES-15804-20458</t>
  </si>
  <si>
    <t>INV-FEES-16769-22113</t>
  </si>
  <si>
    <t>INV-FEES-16039-20890</t>
  </si>
  <si>
    <t>INV-FEES-16423-21511</t>
  </si>
  <si>
    <t>INV-FEES-17062-22689</t>
  </si>
  <si>
    <t>INV-FEES-17008-22690</t>
  </si>
  <si>
    <t>INV-FEES-15594-20114</t>
  </si>
  <si>
    <t>INV-FEES-17067-22696</t>
  </si>
  <si>
    <t>INV-FEES-17074-22712</t>
  </si>
  <si>
    <t>INV-FEES-14057-22708</t>
  </si>
  <si>
    <t>INV-FEES-13686-22728</t>
  </si>
  <si>
    <t>INV-FEES-8982-18758</t>
  </si>
  <si>
    <t>INV-FEES-10821-12444</t>
  </si>
  <si>
    <t>INV-FEES-17084-22738</t>
  </si>
  <si>
    <t>INV-FEES-14964-19100</t>
  </si>
  <si>
    <t>INV-FEES-16743-22065</t>
  </si>
  <si>
    <t>INV-FEES-13467-21631</t>
  </si>
  <si>
    <t>INV-FEES-17103-22762</t>
  </si>
  <si>
    <t>INV-FEES-17141-22798</t>
  </si>
  <si>
    <t>INV-FEES-12687-15031</t>
  </si>
  <si>
    <t>INV-FEES-17121-22781</t>
  </si>
  <si>
    <t>INV-FEES-17182-22899</t>
  </si>
  <si>
    <t>INV-FEES-17184-22903</t>
  </si>
  <si>
    <t>INV-FEES-17186-22908</t>
  </si>
  <si>
    <t>INV-FEES-17111-22770</t>
  </si>
  <si>
    <t>INV-FEES-17191-22915</t>
  </si>
  <si>
    <t>INV-FEES-15726-20394</t>
  </si>
  <si>
    <t>INV-FEES-16762-22747</t>
  </si>
  <si>
    <t>INV-FEES-17193-22918</t>
  </si>
  <si>
    <t>INV-FEES-17199-22927</t>
  </si>
  <si>
    <t>INV-FEES-17200-22928</t>
  </si>
  <si>
    <t>INV-FEES-17203-22935</t>
  </si>
  <si>
    <t>INV-FEES-17187-22909</t>
  </si>
  <si>
    <t>INV-FEES-16641-21943</t>
  </si>
  <si>
    <t>INV-FEES-17219-22955</t>
  </si>
  <si>
    <t>INV-FEES-17229-22974</t>
  </si>
  <si>
    <t>INV-FEES-17232-22977</t>
  </si>
  <si>
    <t>INV-FEES-15271-19638</t>
  </si>
  <si>
    <t>INV-FEES-15800-20453</t>
  </si>
  <si>
    <t>INV-FEES-16728-22054</t>
  </si>
  <si>
    <t>INV-FEES-16802-22313</t>
  </si>
  <si>
    <t>INV-FEES-13782-23052</t>
  </si>
  <si>
    <t>INV-FEES-4974-22805</t>
  </si>
  <si>
    <t>INV-FEES-17278-23060</t>
  </si>
  <si>
    <t>INV-FEES-17282-23067</t>
  </si>
  <si>
    <t>INV-FEES-14549-22959</t>
  </si>
  <si>
    <t>INV-FEES-17284-23072</t>
  </si>
  <si>
    <t>INV-FEES-13227-15827</t>
  </si>
  <si>
    <t>INV-FEES-12349-22864</t>
  </si>
  <si>
    <t>INV-FEES-17290-23088</t>
  </si>
  <si>
    <t>INV-FEES-16782-22136</t>
  </si>
  <si>
    <t>INV-FEES-17263-23039</t>
  </si>
  <si>
    <t>INV-FEES-17293-23092</t>
  </si>
  <si>
    <t>INV-FEES-17294-23093</t>
  </si>
  <si>
    <t>INV-FEES-16589-21794</t>
  </si>
  <si>
    <t>INV-FEES-15301-19804</t>
  </si>
  <si>
    <t>INV-FEES-16777-23114</t>
  </si>
  <si>
    <t>INV-FEES-17300-23109</t>
  </si>
  <si>
    <t>INV-FEES-17302-23113</t>
  </si>
  <si>
    <t>INV-FEES-16812-23124</t>
  </si>
  <si>
    <t>INV-FEES-17318-23129</t>
  </si>
  <si>
    <t>INV-FEES-16548-21705</t>
  </si>
  <si>
    <t>INV-FEES-17301-23111</t>
  </si>
  <si>
    <t>INV-FEES-15933-20683</t>
  </si>
  <si>
    <t>INV-FEES-16639-21941</t>
  </si>
  <si>
    <t>INV-FEES-17280-23180</t>
  </si>
  <si>
    <t>INV-FEES-17347-23196</t>
  </si>
  <si>
    <t>INV-FEES-17362-23227</t>
  </si>
  <si>
    <t>INV-FEES-16147-23037</t>
  </si>
  <si>
    <t>INV-FEES-14232-17772</t>
  </si>
  <si>
    <t>INV-FEES-16892-22314</t>
  </si>
  <si>
    <t>INV-FEES-14046-22944</t>
  </si>
  <si>
    <t>INV-FEES-17377-23277</t>
  </si>
  <si>
    <t>INV-FEES-12609-21601</t>
  </si>
  <si>
    <t>INV-FEES-17374-23272</t>
  </si>
  <si>
    <t>INV-FEES-13846-21693</t>
  </si>
  <si>
    <t>INV-FEES-15244-19600</t>
  </si>
  <si>
    <t>INV-FEES-16175-21157</t>
  </si>
  <si>
    <t>INV-FEES-17338-23303</t>
  </si>
  <si>
    <t>INV-FEES-17397-23311</t>
  </si>
  <si>
    <t>INV-FEES-17396-23313</t>
  </si>
  <si>
    <t>INV-FEES-17402-23317</t>
  </si>
  <si>
    <t>INV-FEES-17071-22706</t>
  </si>
  <si>
    <t>INV-FEES-17366-23253</t>
  </si>
  <si>
    <t>INV-FEES-7505-20372</t>
  </si>
  <si>
    <t>INV-FEES-17422-23355</t>
  </si>
  <si>
    <t>INV-FEES-17423-23356</t>
  </si>
  <si>
    <t>INV-FEES-17430-23371</t>
  </si>
  <si>
    <t>INV-FEES-13994-22067</t>
  </si>
  <si>
    <t>INV-FEES-17434-23378</t>
  </si>
  <si>
    <t>INV-FEES-17432-23377</t>
  </si>
  <si>
    <t>INV-FEES-17460-23434</t>
  </si>
  <si>
    <t>INV-FEES-16742-23380</t>
  </si>
  <si>
    <t>INV-FEES-17080-22724</t>
  </si>
  <si>
    <t>INV-FEES-17447-23418</t>
  </si>
  <si>
    <t>INV-FEES-17448-23419</t>
  </si>
  <si>
    <t>INV-FEES-17449-23424</t>
  </si>
  <si>
    <t>INV-FEES-17458-23431</t>
  </si>
  <si>
    <t>INV-FEES-17469-23445</t>
  </si>
  <si>
    <t>INV-FEES-17471-23451</t>
  </si>
  <si>
    <t>INV-FEES-17485-23496</t>
  </si>
  <si>
    <t>INV-FEES-16962-22454</t>
  </si>
  <si>
    <t>INV-FEES-15419-22274</t>
  </si>
  <si>
    <t>INV-FEES-13227-23103</t>
  </si>
  <si>
    <t>INV-FEES-17506-23550</t>
  </si>
  <si>
    <t>INV-FEES-17509-23557</t>
  </si>
  <si>
    <t>INV-FEES-17065-22693</t>
  </si>
  <si>
    <t>INV-FEES-16720-22239</t>
  </si>
  <si>
    <t>INV-FEES-17498-23525</t>
  </si>
  <si>
    <t>INV-FEES-17404-23319</t>
  </si>
  <si>
    <t>INV-FEES-15729-20396</t>
  </si>
  <si>
    <t>INV-FEES-17310-23121</t>
  </si>
  <si>
    <t>INV-FEES-16690-22029</t>
  </si>
  <si>
    <t>INV-FEES-17548-23625</t>
  </si>
  <si>
    <t>INV-FEES-17549-23626</t>
  </si>
  <si>
    <t>INV-FEES-17445-23416</t>
  </si>
  <si>
    <t>INV-FEES-17564-23644</t>
  </si>
  <si>
    <t>INV-FEES-17583-23659</t>
  </si>
  <si>
    <t>INV-FEES-17585-23665</t>
  </si>
  <si>
    <t>INV-FEES-17631-23688</t>
  </si>
  <si>
    <t>INV-FEES-17645-23723</t>
  </si>
  <si>
    <t>INV-FEES-17650-23733</t>
  </si>
  <si>
    <t>INV-FEES-17651-23738</t>
  </si>
  <si>
    <t>INV-FEES-17547-23624</t>
  </si>
  <si>
    <t>INV-FEES-17657-23748</t>
  </si>
  <si>
    <t>INV-FEES-17655-23744</t>
  </si>
  <si>
    <t>INV-FEES-15860-20560</t>
  </si>
  <si>
    <t>INV-FEES-17662-23755</t>
  </si>
  <si>
    <t>INV-FEES-17123-22783</t>
  </si>
  <si>
    <t>INV-FEES-17678-23783</t>
  </si>
  <si>
    <t>INV-FEES-17685-23794</t>
  </si>
  <si>
    <t>INV-FEES-17682-23790</t>
  </si>
  <si>
    <t>INV-FEES-17692-23799</t>
  </si>
  <si>
    <t>INV-FEES-17699-23830</t>
  </si>
  <si>
    <t>INV-FEES-15699-20349</t>
  </si>
  <si>
    <t>INV-FEES-17202-22933</t>
  </si>
  <si>
    <t>9/22 Boronia Street, Dee Why NSW</t>
  </si>
  <si>
    <t>19/52 Kings Cross Road, Potts Point NSW</t>
  </si>
  <si>
    <t>29 Nineteenth Street, Warragamba NSW</t>
  </si>
  <si>
    <t>209/1a Great Buckingham Street, Redfern NSW</t>
  </si>
  <si>
    <t>28 Franklin Street, Banora Point NSW</t>
  </si>
  <si>
    <t>9 Chadwick Street, Putney NSW</t>
  </si>
  <si>
    <t>46 Pegasus Road, Cranbourne West VIC</t>
  </si>
  <si>
    <t>20 Rosemount Avenue, Lake Munmorah NSW</t>
  </si>
  <si>
    <t>3/91 Darebin Boulevard, Reservoir VIC</t>
  </si>
  <si>
    <t>408 Station Street, Lalor VIC</t>
  </si>
  <si>
    <t>12 Westbrook Parade, Gorokan NSW</t>
  </si>
  <si>
    <t>27 Pegasus Road, Cranbourne West VIC</t>
  </si>
  <si>
    <t>11 Villella Drive, Pakenham VIC</t>
  </si>
  <si>
    <t>1 Maughan Road, Koo Wee Rup VIC</t>
  </si>
  <si>
    <t>23 Spencer Street, Rose Bay NSW</t>
  </si>
  <si>
    <t>39 Keesing Crescent, Blackett NSW</t>
  </si>
  <si>
    <t>704/222 City Walk, City ACT</t>
  </si>
  <si>
    <t>11/96a Baker Street, Carlingford NSW</t>
  </si>
  <si>
    <t>1/35 Lily Way, Skye VIC</t>
  </si>
  <si>
    <t>11/2 Coventry Drive, Sandhurst VIC</t>
  </si>
  <si>
    <t>5 Ruby Street, Caddens NSW</t>
  </si>
  <si>
    <t>44 Steven Street, Dandenong VIC</t>
  </si>
  <si>
    <t>8 Oxley Street, Berrima NSW</t>
  </si>
  <si>
    <t>13 Alexander Close, Terrigal NSW</t>
  </si>
  <si>
    <t>35 Beachcomber Parade, North Avoca NSW</t>
  </si>
  <si>
    <t>12 Willandra Road, Woongarrah NSW</t>
  </si>
  <si>
    <t>47 Thomas Mitchell Road, Killarney Vale NSW</t>
  </si>
  <si>
    <t>3 Bradley Court, West Pennant Hills NSW</t>
  </si>
  <si>
    <t>2/6 Ventura Avenue, Miranda NSW</t>
  </si>
  <si>
    <t>2 Abbeyard Drive, Clyde VIC</t>
  </si>
  <si>
    <t>14 Mort Street, Blacktown NSW</t>
  </si>
  <si>
    <t>5 Ferncourt Avenue, Roseville NSW</t>
  </si>
  <si>
    <t>55 Golden Grove Circuit, Terrigal NSW</t>
  </si>
  <si>
    <t>7 Russell Way, Tweed Heads South NSW</t>
  </si>
  <si>
    <t>10/77 Gozzard Street, Gungahlin ACT</t>
  </si>
  <si>
    <t>Unit 28, 506 Pacific Highway, Lane Cove North NSW</t>
  </si>
  <si>
    <t>Unit 17, 17 Harriette Street, NEUTRAL BAY NSW 2089</t>
  </si>
  <si>
    <t>9/6 Ben Boyd Road, Neutral Bay NSW</t>
  </si>
  <si>
    <t>5/13 Gonis Crescent, Carrum Downs VIC</t>
  </si>
  <si>
    <t>303/123 Dolphin Street, Coogee NSW</t>
  </si>
  <si>
    <t>6/6 Ventura Avenue, Miranda NSW 2228</t>
  </si>
  <si>
    <t>305/206 Maroubra Road, Maroubra NSW</t>
  </si>
  <si>
    <t>1 Castlereagh St, Carrum Downs VIC</t>
  </si>
  <si>
    <t>115 Carrum Woods Drive, Carrum Downs VIC</t>
  </si>
  <si>
    <t>2 Munday Court, Skye VIC</t>
  </si>
  <si>
    <t>45 Mossey Crescent, Victoria</t>
  </si>
  <si>
    <t>5 Birchwood St, Narre Warren South VIC</t>
  </si>
  <si>
    <t>2/24 Grant Street, Oakleigh VIC-endorsement</t>
  </si>
  <si>
    <t>2 Brighton Crescent, Mount Eliza VIC</t>
  </si>
  <si>
    <t>19 Water Creek Boulevard, Kellyville NSW 2155</t>
  </si>
  <si>
    <t>9 Isaac Court, Cranbourne West VIC</t>
  </si>
  <si>
    <t>10/65 John Gorton Drive, Coombs ACT</t>
  </si>
  <si>
    <t>3/8 Arthur Street, Marrickville NSW</t>
  </si>
  <si>
    <t>2/91 Mount Street, Coogee NSW</t>
  </si>
  <si>
    <t>5/41 Donnison Street West, West Gosford NSW</t>
  </si>
  <si>
    <t>2 Sadlier Street, Gowrie ACT</t>
  </si>
  <si>
    <t>10/501 Orrong Road, Armadale VIC</t>
  </si>
  <si>
    <t>1 Mountjoy Circuit, Clyde North VIC</t>
  </si>
  <si>
    <t>1/188 Morrison Road, Gladesville NSW</t>
  </si>
  <si>
    <t>301/8 Arthur Street, Marrickville NSW</t>
  </si>
  <si>
    <t>5 Millbrook Place, Cherrybrook NSW</t>
  </si>
  <si>
    <t>28 Hillcrest Road, Pennant Hills NSW</t>
  </si>
  <si>
    <t>3/122 Georges River Road, Croydon Park NSW</t>
  </si>
  <si>
    <t>5 Tivoli Street, Paddington NSW</t>
  </si>
  <si>
    <t>97 Franciscan Avenue, Frankston VIC</t>
  </si>
  <si>
    <t>15 Heather Court, Paradise SA</t>
  </si>
  <si>
    <t>14 Flemington Rise, Officer VIC</t>
  </si>
  <si>
    <t>8 Jirakee Close, Botanic Ridge VIC</t>
  </si>
  <si>
    <t>1/1 Drew Street, Greenway ACT</t>
  </si>
  <si>
    <t>16 Beach Street, Tennyson Point NSW</t>
  </si>
  <si>
    <t>118 Eaststone Avenue, Wollert VIC - Endorsement</t>
  </si>
  <si>
    <t>3 Alan George Terrace, Somerville VIC</t>
  </si>
  <si>
    <t>30 Rhodin Drive, Long Jetty NSW</t>
  </si>
  <si>
    <t>7/526 New South Head Road, Double Bay NSW</t>
  </si>
  <si>
    <t>13 Coorong Road, Kellyville NSW</t>
  </si>
  <si>
    <t>95 Clarendon Street, Cranbourne VIC</t>
  </si>
  <si>
    <t>20 Tom Roberts Avenue, Conder ACT</t>
  </si>
  <si>
    <t>3 Bancroft Avenue, Narre Warren South VIC</t>
  </si>
  <si>
    <t>41 Hillcrest Ave, Mona Vale NSW</t>
  </si>
  <si>
    <t>43/ 4-8 Waters Road , Neutral Bay NSW</t>
  </si>
  <si>
    <t>10 Knowlman Avenue, Pymble NSW</t>
  </si>
  <si>
    <t>62 Cocoparra Crescent, Crace ACT</t>
  </si>
  <si>
    <t>1 Merivale Close, Sandhurst VIC</t>
  </si>
  <si>
    <t>3 Club House Crescent, Victoria</t>
  </si>
  <si>
    <t>192 Wickham Road, Highett VIC</t>
  </si>
  <si>
    <t>11/104-108 Bridge Road, , Westmead NSW</t>
  </si>
  <si>
    <t>2/34 Curlewis Street, North Bondi NSW</t>
  </si>
  <si>
    <t>17 Arbour Rise, Pakenham VIC</t>
  </si>
  <si>
    <t>8/204 Old South Head Road, Bellevue Hill NSW</t>
  </si>
  <si>
    <t>25/37 Morley Avenue, Rosebery NSW</t>
  </si>
  <si>
    <t>30/306 Terrigal Drive, Terrigal NSW</t>
  </si>
  <si>
    <t>40 Gilbert Avenue, Gorokan NSW</t>
  </si>
  <si>
    <t>316/10 Jaques Avenue, Bondi Beach NSW</t>
  </si>
  <si>
    <t>9 Sara Court, Bayswater North VIC</t>
  </si>
  <si>
    <t>19 Francis Greenway Avenue, Saint Clair NSW</t>
  </si>
  <si>
    <t>97 Franciscan Avenue, Frankston VIC - endorsement</t>
  </si>
  <si>
    <t>2 Arakoon Street, Kincumber NSW</t>
  </si>
  <si>
    <t>9 Sultana Grove, Glenwood NSW</t>
  </si>
  <si>
    <t>30 Phoenix Drive, Warners Bay NSW</t>
  </si>
  <si>
    <t>6 Peter Close, Tumbi Umbi NSW</t>
  </si>
  <si>
    <t>5/5 Trafalgar Place, Marsfield NSW</t>
  </si>
  <si>
    <t>37 Arthur Street, Randwick NSW</t>
  </si>
  <si>
    <t>20 Mackellar Street, Pakenham VIC</t>
  </si>
  <si>
    <t>25/19 Sherwin Avenue, Castle Hill NSW</t>
  </si>
  <si>
    <t>7 Farnborough Road, Dural NSW</t>
  </si>
  <si>
    <t>8 Hillpark Drive, Mornington VIC</t>
  </si>
  <si>
    <t>10 Benelong Crescent, Seaford VIC</t>
  </si>
  <si>
    <t>13 Douglas Court, Cranbourne West VIC</t>
  </si>
  <si>
    <t>2/14 Manor Street, Brighton VIC</t>
  </si>
  <si>
    <t>30/23 Baden Street, Coogee NSW</t>
  </si>
  <si>
    <t>12 Harcourt Place, North Avoca NSW</t>
  </si>
  <si>
    <t>73 Beaconsfield St, Newport NSW</t>
  </si>
  <si>
    <t>63 Beulah Road, Noraville NSW</t>
  </si>
  <si>
    <t>79 Mount Ettalong Road, Umina Beach NSW</t>
  </si>
  <si>
    <t>20 Walbundry Avenue, Frankston VIC</t>
  </si>
  <si>
    <t>22 Vaudan Street, Kogarah Bay NSW</t>
  </si>
  <si>
    <t>10 Bessie Drive, Cranbourne West VIC</t>
  </si>
  <si>
    <t>13 Euryalus Street, Mosman NSW</t>
  </si>
  <si>
    <t>8b/73a Banksia Street, Botany NSW</t>
  </si>
  <si>
    <t>52 Boonah Avenue, Eastgardens NSW</t>
  </si>
  <si>
    <t>67 Buff Point Avenue , Buff Point NSW</t>
  </si>
  <si>
    <t>4/223 Thames Promenade, Chelsea Heights VIC</t>
  </si>
  <si>
    <t>4 Rita Street, Merrylands NSW</t>
  </si>
  <si>
    <t>19 Warrenwood Place, Langwarrin VIC</t>
  </si>
  <si>
    <t>25 Hurstville Road, Hurstville NSW</t>
  </si>
  <si>
    <t>10/2 Victoria Street, Botany NSW 2019</t>
  </si>
  <si>
    <t>2208/177 Mona Vale Road, St. Ives NSW</t>
  </si>
  <si>
    <t>729 Princes Highway, Berwick VIC</t>
  </si>
  <si>
    <t>3 Arrow Road, Cranbourne East VIC 3977</t>
  </si>
  <si>
    <t>14 Myrtle St, Langwarrin VIC</t>
  </si>
  <si>
    <t>95 Alarah Boulevard, Cranbourne West VIC</t>
  </si>
  <si>
    <t>14 Quarterdeck Road, Sandhurst VIC</t>
  </si>
  <si>
    <t>186 Willoughby Road, Terrigal NSW</t>
  </si>
  <si>
    <t>20 Janamba Avenue, Kellyville NSW</t>
  </si>
  <si>
    <t>1/49 Easter Parade, North Avoca NSW</t>
  </si>
  <si>
    <t>14 Galway Street, Seaford VIC</t>
  </si>
  <si>
    <t>24 Deanswood Road, Hampton Park VIC</t>
  </si>
  <si>
    <t>61 Milne Street, Crib Point VIC</t>
  </si>
  <si>
    <t>204/2-4 Ascot Ave, Zetland NSW 2017</t>
  </si>
  <si>
    <t>1 Ormond Street, Bondi Beach NSW</t>
  </si>
  <si>
    <t>29 Eagle Drive, Pakenham VIC</t>
  </si>
  <si>
    <t>29 Shetland Drive, Wantirna VIC</t>
  </si>
  <si>
    <t>10/76 Birriga Road, Bellevue Hill NSW</t>
  </si>
  <si>
    <t>92 Tunstall Avenue, Kingsford NSW</t>
  </si>
  <si>
    <t>31 Cobar Street, Dulwich Hill NSW</t>
  </si>
  <si>
    <t>54/36 Dulcie Holland Crescent, Moncrieff ACT</t>
  </si>
  <si>
    <t>7 Perratt Close, Lisarow NSW</t>
  </si>
  <si>
    <t>13 Dampier Court, Endeavour Hills VIC</t>
  </si>
  <si>
    <t>66a East Avenue, Black Forest SA</t>
  </si>
  <si>
    <t>7 Johnson Street, Balnarring VIC</t>
  </si>
  <si>
    <t>219 Elizabeth Bay Drive, Lake Munmorah NSW</t>
  </si>
  <si>
    <t>4 Milham Avenue, Eastwood NSW</t>
  </si>
  <si>
    <t>20 Ridgway Road, Avoca Beach NSW</t>
  </si>
  <si>
    <t>37 Croydon Road, Croydon NSW</t>
  </si>
  <si>
    <t>3148/219 Blaxland Road, Ryde NSW</t>
  </si>
  <si>
    <t>6 Sunderland Avenue, Castle Hill NSW</t>
  </si>
  <si>
    <t>15 Heather Court, Paradise SA-endorsement</t>
  </si>
  <si>
    <t>83 School Street, Kincumber NSW</t>
  </si>
  <si>
    <t>5/5 Lucius Street, Bondi Beach NSW</t>
  </si>
  <si>
    <t>10 Horne Court, Langwarrin VIC</t>
  </si>
  <si>
    <t>1/44 Glenola Road, Chelsea VIC</t>
  </si>
  <si>
    <t>2/460 Tumbi Road, Wamberal NSW 2260</t>
  </si>
  <si>
    <t>196 Easthill Drive, Robina QLD</t>
  </si>
  <si>
    <t>19 Brocker Street, Clyde North VIC</t>
  </si>
  <si>
    <t>1/52 Fellowes Street, Seaford VIC</t>
  </si>
  <si>
    <t>21 Tania Avenue, South Penrith NSW</t>
  </si>
  <si>
    <t>11 Kershaw Drive, Narre Warren South VIC</t>
  </si>
  <si>
    <t>5/8 Clydebank Road, Edithvale VIC</t>
  </si>
  <si>
    <t>9/56 Greville Street, Oakleigh VIC</t>
  </si>
  <si>
    <t>205/148a Albany Street, Point Frederick NSW</t>
  </si>
  <si>
    <t>30 Maltravers Crescent, Cranbourne North VIC</t>
  </si>
  <si>
    <t>1166 Barrenjoey Road, Palm Beach NSW</t>
  </si>
  <si>
    <t>701/2a Burwood Road, Burwood NSW</t>
  </si>
  <si>
    <t>51 Norman Avenue, Thornleigh NSW</t>
  </si>
  <si>
    <t>11 The Saddle, Doreen VIC</t>
  </si>
  <si>
    <t>31 Taggerty Grove, Epping VIC</t>
  </si>
  <si>
    <t>2d Romney Rd, Happy Valley SA</t>
  </si>
  <si>
    <t>4/22 Hughes Crescent, Dandenong North VIC</t>
  </si>
  <si>
    <t>Unit 4, 51C Kangaroo Street, MANLY NSW 2095</t>
  </si>
  <si>
    <t>Unit 2, 10 Macpherson Street, CREMORNE NSW 2090</t>
  </si>
  <si>
    <t>Unit 3, 100 Kirribilli Avenue Kirribilli New South Wales 2061 Australia, Kirribilli NSW 2061</t>
  </si>
  <si>
    <t>6 Talia Court, Blue Haven NSW</t>
  </si>
  <si>
    <t>9 Balmoral Drive, Gorokan NSW</t>
  </si>
  <si>
    <t>1/83 Warana Drive, Hampton Park VIC</t>
  </si>
  <si>
    <t>7/491 Bunnerong Rd, Matraville NSW</t>
  </si>
  <si>
    <t>604/822 Pittwater Road, Dee Why NSW</t>
  </si>
  <si>
    <t>24 Emily Drive, Narre Warren VIC</t>
  </si>
  <si>
    <t>209/1a Great Buckingham Street, Redfern NSW-endorsement</t>
  </si>
  <si>
    <t>1/53 Loch Street, Cranbourne VIC</t>
  </si>
  <si>
    <t>10 Range Road, West Pennant Hills NSW</t>
  </si>
  <si>
    <t>9 Hahn Court, Parafield Gardens SA - endorsement</t>
  </si>
  <si>
    <t>10 Gulfview Circuit, Gulfview Heights SA</t>
  </si>
  <si>
    <t>44/60 John Gorton Drive, Coombs ACT</t>
  </si>
  <si>
    <t>6/46 Bream Street, Coogee NSW</t>
  </si>
  <si>
    <t>48 Barnhill Road, Terrigal NSW</t>
  </si>
  <si>
    <t>5 Lewis Jones Drive, KELLYVILLE NSW 2155</t>
  </si>
  <si>
    <t>346 Moore Park Road, Paddington NSW</t>
  </si>
  <si>
    <t>Lot 1, 1 Hillgrove close, Ourimbah NSW 2258</t>
  </si>
  <si>
    <t>1 Hunter Street South, Warriewood NSW</t>
  </si>
  <si>
    <t>2 Sabal Place, Beaumont Hills NSW</t>
  </si>
  <si>
    <t>83/14 Boolee Street, Reid ACT</t>
  </si>
  <si>
    <t>2 Prospect Hill Road, Narre Warren VIC</t>
  </si>
  <si>
    <t>609/2 Footbridge Boulevard, Wentworth Point NSW</t>
  </si>
  <si>
    <t>38/16 Mercer Street, Castle Hill NSW</t>
  </si>
  <si>
    <t>50 Wyong Road, Tumbi Umbi NSW</t>
  </si>
  <si>
    <t>601/180 Livingstone Road, Marrickville NSW</t>
  </si>
  <si>
    <t>12 Rowanbrae Crescent, Bella Vista NSW</t>
  </si>
  <si>
    <t>C401/ 40 Pinnacle Street, Miranda NSW</t>
  </si>
  <si>
    <t>13 Simpson Street, Bondi Beach NSW</t>
  </si>
  <si>
    <t>33 Grandview Drive, Clayton Bay SA</t>
  </si>
  <si>
    <t>21 Westall Way, Sheidow Park SA</t>
  </si>
  <si>
    <t>4 Prospect Hill Road, Narre Warren VIC</t>
  </si>
  <si>
    <t>26 Palmer Street, Aldinga Beach SA</t>
  </si>
  <si>
    <t>9 Arizona Place, North Rocks NSW</t>
  </si>
  <si>
    <t>139 Tesselaar Road, Epping VIC 3076</t>
  </si>
  <si>
    <t>7 Mebbin Circuit, Woongarrah NSW</t>
  </si>
  <si>
    <t>5 Elizabeth Street, Ryde NSW</t>
  </si>
  <si>
    <t>405/8 Kendall Street, Gosford NSW</t>
  </si>
  <si>
    <t>11 Athenium Court, Carrum Downs VIC</t>
  </si>
  <si>
    <t>24 Scantlebury Crescent, Theodore ACT</t>
  </si>
  <si>
    <t>33 Cumberland Crescent, Huntfield Heights SA</t>
  </si>
  <si>
    <t>10 Eugene Crescent, Parafield Gardens SA</t>
  </si>
  <si>
    <t>2 Castlewood Drive, CASTLE HILL NSW 2154</t>
  </si>
  <si>
    <t>16/43 Doveton Avenue, Eumemmerring VIC</t>
  </si>
  <si>
    <t>21 Glenview Street, Greenwich NSW</t>
  </si>
  <si>
    <t>2 Erica Court, Lalor VIC</t>
  </si>
  <si>
    <t>6 Byron Avenue, Ryde NSW</t>
  </si>
  <si>
    <t>235/64 River Road, Ermington NSW</t>
  </si>
  <si>
    <t>55 Abundance Circuit, Clyde VIC</t>
  </si>
  <si>
    <t>6 Ball Place, Willmot NSW</t>
  </si>
  <si>
    <t>1c Braemar Street, Mont Albert North VIC</t>
  </si>
  <si>
    <t>9/99 Disney Street, Crib Point VIC</t>
  </si>
  <si>
    <t>1 Kiko Way, Clyde North VIC</t>
  </si>
  <si>
    <t>18 Bluewater Drive, Sandhurst VIC</t>
  </si>
  <si>
    <t>21 Arlington Drive, Glen Waverley VIC</t>
  </si>
  <si>
    <t>1 Eve Place, Winston Hills NSW</t>
  </si>
  <si>
    <t>22 Manchester Drive, Skye VIC</t>
  </si>
  <si>
    <t>18 Coco Parade, Skye VIC</t>
  </si>
  <si>
    <t>14 Hillview Place, Berwick VIC</t>
  </si>
  <si>
    <t>63/186 Sutherland Street, Paddington NSW</t>
  </si>
  <si>
    <t>18 Aimee Court, Mornington VIC</t>
  </si>
  <si>
    <t>20 Swindale Way, Clyde North VIC</t>
  </si>
  <si>
    <t>4 Smale Court, Seaford VIC</t>
  </si>
  <si>
    <t>17a Tamar Ave, Toukley NSW</t>
  </si>
  <si>
    <t>80 Duncan Drive, Pakenham VIC</t>
  </si>
  <si>
    <t>19 Martin Street, Hunters Hill NSW</t>
  </si>
  <si>
    <t>15/10 Duke Street, Kensington NSW</t>
  </si>
  <si>
    <t>13 Dandenong Close, Avoca Beach NSW</t>
  </si>
  <si>
    <t>18 Dellinea Street, Cranbourne North VIC</t>
  </si>
  <si>
    <t>16 Leisurewood Drive, Berwick VIC</t>
  </si>
  <si>
    <t>2 Matthews Court, Pakenham VIC</t>
  </si>
  <si>
    <t>8/4 Gwenda Street, Dandenong VIC</t>
  </si>
  <si>
    <t>6/134 Kennington Park Drive, Endeavour Hills VIC</t>
  </si>
  <si>
    <t>5 Wolf Court, Endeavour Hills VIC</t>
  </si>
  <si>
    <t>8 Apanie Place, Westleigh NSW</t>
  </si>
  <si>
    <t>1 Duneba Drive, Westleigh NSW</t>
  </si>
  <si>
    <t>80 Brush Road, West Ryde NSW</t>
  </si>
  <si>
    <t>1/ 320a-338 Liverpool Road , Enfield NSW 2136</t>
  </si>
  <si>
    <t>19 Queensberry Street, Cranbourne West VIC</t>
  </si>
  <si>
    <t>1 Chesil Court, Narre Warren South VIC</t>
  </si>
  <si>
    <t>25 Ralston Road, Palm Beach NSW 2108</t>
  </si>
  <si>
    <t>4A Ronald Avenue, Ryde NSW</t>
  </si>
  <si>
    <t>11 Canmore Street, Cranbourne East VIC</t>
  </si>
  <si>
    <t>24 Bronzewing Close, Elanora QLD</t>
  </si>
  <si>
    <t>11 Whitewater Court, Sandhurst VIC</t>
  </si>
  <si>
    <t>6/145 Ebley St, Bondi Junction NSW</t>
  </si>
  <si>
    <t>6 Belmont Crescent, Pakenham VIC</t>
  </si>
  <si>
    <t>47 Jasper Avenue, Hamlyn Terrace NSW</t>
  </si>
  <si>
    <t>26/16 Morgan Street, Botany NSW</t>
  </si>
  <si>
    <t>15 Clifton Park Drive, Carrum Downs VIC</t>
  </si>
  <si>
    <t>92 Settlers Run, Botanic Ridge VIC</t>
  </si>
  <si>
    <t>7 Perratt Close, Lisarow NSW-endorsement</t>
  </si>
  <si>
    <t>2/460 Tumbi Road, Wamberal NSW 2260-endorsement</t>
  </si>
  <si>
    <t>77 Beech Drive, Suffolk Park NSW</t>
  </si>
  <si>
    <t>9/104-108 Bridge Road, , Westmead NSW 2145</t>
  </si>
  <si>
    <t>24 Prince Alfred Parade, Newport NSW</t>
  </si>
  <si>
    <t>55 Ulundri Drive, Castle Hill NSW</t>
  </si>
  <si>
    <t>8 Kenton Walk, Narre Warren South VIC</t>
  </si>
  <si>
    <t>20 Murphy Street, Clyde North VIC 3978</t>
  </si>
  <si>
    <t>68 Terranora Road, Banora Point NSW</t>
  </si>
  <si>
    <t>2/18a Canterbury Street, Hughesdale VIC</t>
  </si>
  <si>
    <t>12 Amberlea Court, Castle Hill NSW</t>
  </si>
  <si>
    <t>138 Racecourse Road, Pakenham VIC</t>
  </si>
  <si>
    <t>4 North Arm Road, Middle Cove NSW</t>
  </si>
  <si>
    <t>41 Sybella Avenue, Koo Wee Rup VIC</t>
  </si>
  <si>
    <t>304 Flemington Road, Gungahlin ACT 2912</t>
  </si>
  <si>
    <t>45/158 Maroubra Road, Maroubra NSW</t>
  </si>
  <si>
    <t>7/2 Stanbury Place, Quakers Hill NSW</t>
  </si>
  <si>
    <t>8/64 Lowanna Street, Braddon ACT</t>
  </si>
  <si>
    <t>20 Honeybrook Lane, Clyde VIC</t>
  </si>
  <si>
    <t>1 Danbury Avenue, Gorokan NSW 2263</t>
  </si>
  <si>
    <t>11 Grove Street, Marrickville NSW</t>
  </si>
  <si>
    <t>54 Cadonia Road, Tuggerawong NSW</t>
  </si>
  <si>
    <t>35/758 Bourke Street, Redfern NSW</t>
  </si>
  <si>
    <t>3 Sheffield Drive, Terrigal NSW</t>
  </si>
  <si>
    <t>83 Cambden Park Parade, Ferntree Gully VIC</t>
  </si>
  <si>
    <t>79 Carrington St, Narara NSW</t>
  </si>
  <si>
    <t>5 Fernleigh Court, Langwarrin VIC</t>
  </si>
  <si>
    <t>27 Jarman Drive, Langwarrin VIC</t>
  </si>
  <si>
    <t>5 Langley Boulevard, Lang Lang VIC 3984</t>
  </si>
  <si>
    <t>37 Lady Laurel Drive, Blue Haven NSW</t>
  </si>
  <si>
    <t>2/34 Grasmere Road, Cremorne NSW 2090</t>
  </si>
  <si>
    <t>46 Elgin Street, Berwick VIC 3806</t>
  </si>
  <si>
    <t>30 Nelson Street, Gordon NSW</t>
  </si>
  <si>
    <t>32-34 Exeter Road, Wahroonga NSW</t>
  </si>
  <si>
    <t>3 Marisa Court, Carrum Downs VIC</t>
  </si>
  <si>
    <t>8 Sandalwood Grove, Carrum Downs VIC</t>
  </si>
  <si>
    <t>6 Bayleaf Street, Berwick VIC</t>
  </si>
  <si>
    <t>79 Whatley Street, Carrum VIC</t>
  </si>
  <si>
    <t>77 Whatley Street, Carrum VIC</t>
  </si>
  <si>
    <t>103/1 The Piazza, Wentworth Point NSW</t>
  </si>
  <si>
    <t>15 Barrwang Street, Cairnlea VIC</t>
  </si>
  <si>
    <t>9 Esplanade , Sellicks Beach SA 5174</t>
  </si>
  <si>
    <t>3 Munchenberg Avenue, Campbelltown SA</t>
  </si>
  <si>
    <t>627a Nepean Highway, Carrum VIC</t>
  </si>
  <si>
    <t>7 Victoria Place, Paddington NSW</t>
  </si>
  <si>
    <t>35 Regatta Way, Summerland Point NSW</t>
  </si>
  <si>
    <t>4/214 Burraneer Bay Road, Caringbah South NSW</t>
  </si>
  <si>
    <t>13 Larnook Crescent, Aspendale VIC</t>
  </si>
  <si>
    <t>6 Mountain View Circuit, Beaconsfield VIC</t>
  </si>
  <si>
    <t>6/165 Bronte Road, Queens Park NSW</t>
  </si>
  <si>
    <t>17 Carver Crescent, Baulkham Hills NSW</t>
  </si>
  <si>
    <t>42 Carr Street, Coogee NSW</t>
  </si>
  <si>
    <t>5 Miralie Way, Cranbourne West VIC</t>
  </si>
  <si>
    <t>8 Davidson Avenue, North Rocks NSW</t>
  </si>
  <si>
    <t>146 Ridgeline Drive, The Ponds NSW</t>
  </si>
  <si>
    <t>3/694 Victoria Road, Ryde NSW</t>
  </si>
  <si>
    <t>6 Strettle Crescent, Cranbourne North VIC</t>
  </si>
  <si>
    <t>14 Cross Street, Enfield SA</t>
  </si>
  <si>
    <t>20 Hume Avenue, Castle Hill NSW</t>
  </si>
  <si>
    <t>5/39 Jerrabomberra Avenue, Narrabundah ACT</t>
  </si>
  <si>
    <t>13 Moresby Avenue, Seaford VIC</t>
  </si>
  <si>
    <t>8 Waler Circuit, Clyde North VIC</t>
  </si>
  <si>
    <t>42 Diamond Parade, Skye VIC</t>
  </si>
  <si>
    <t>3 Cullen Street, Kellyville NSW</t>
  </si>
  <si>
    <t>2 Luxton Terrace, Seaford VIC</t>
  </si>
  <si>
    <t>4 Avenel Court, Thomastown VIC</t>
  </si>
  <si>
    <t>4 Derby Street, Vaucluse NSW</t>
  </si>
  <si>
    <t>2 Parmentier Way, Pakenham VIC</t>
  </si>
  <si>
    <t>132 Juliett Street, Marrickville NSW</t>
  </si>
  <si>
    <t>7 Lea Court, Hastings VIC</t>
  </si>
  <si>
    <t>6/57 Warringa Rd, Frankston VIC</t>
  </si>
  <si>
    <t>34 Elizabeth Crescent, Queanbeyan East NSW</t>
  </si>
  <si>
    <t>7 Brecon Court, Castle Hill NSW</t>
  </si>
  <si>
    <t>21 Edgecliff Road, Woollahra NSW</t>
  </si>
  <si>
    <t>18A Bluegum Court, Narre Warren VIC 3805</t>
  </si>
  <si>
    <t>30 Murphy Street, Clyde North VIC 3978</t>
  </si>
  <si>
    <t>1/82 Alison Lane, Coogee Randwick, NSW</t>
  </si>
  <si>
    <t>4 Iceberg Drive, Mernda VIC</t>
  </si>
  <si>
    <t>8a Wolger Road, Ryde NSW</t>
  </si>
  <si>
    <t>31 Port Jackson Road, Terrigal NSW</t>
  </si>
  <si>
    <t>210/17 Hickson Road, Dawes Point NSW</t>
  </si>
  <si>
    <t>4 Victor Close, Tumbi Umbi NSW - endorsement</t>
  </si>
  <si>
    <t>3/2 Lawrence Street, Alexandria NSW</t>
  </si>
  <si>
    <t>27 Waratah Street, Kyle Bay NSW</t>
  </si>
  <si>
    <t>122 George Evans Road, Killarney Vale NSW</t>
  </si>
  <si>
    <t>3/14 Newington Parade, Chelsea VIC</t>
  </si>
  <si>
    <t>94 Sturt Street, Kingsford NSW</t>
  </si>
  <si>
    <t>66 Waterside Drive, Woongarrah NSW</t>
  </si>
  <si>
    <t>908/2-6 Railway Road, Cheltenham VIC 3192</t>
  </si>
  <si>
    <t>5/20 Lane Cove Road, Ryde NSW</t>
  </si>
  <si>
    <t>4/6 Marne Street, Vaucluse NSW</t>
  </si>
  <si>
    <t>1b Roseberry Avenue, Chelsea VIC</t>
  </si>
  <si>
    <t>3 Joelson Avenue, Scoresby VIC</t>
  </si>
  <si>
    <t>15 Pentland Drive, Epping VIC</t>
  </si>
  <si>
    <t>14/9 Forsyth Street, Kingsford NSW</t>
  </si>
  <si>
    <t>10 Olphert Avenue, Vaucluse NSW</t>
  </si>
  <si>
    <t>54 Sheoak Street, Doveton VIC</t>
  </si>
  <si>
    <t>15 Bank Street, North Sydney NSW</t>
  </si>
  <si>
    <t>78a Bluff Road, Black Rock VIC</t>
  </si>
  <si>
    <t>20 Rawlins Road, Devon Meadows VIC</t>
  </si>
  <si>
    <t>8 Laurenten Court, Langwarrin VIC</t>
  </si>
  <si>
    <t>244/80 Cheltenham Road, Dandenong VIC</t>
  </si>
  <si>
    <t>320/6 Baywater Drive, Wentworth Point NSW</t>
  </si>
  <si>
    <t>12 Yaringa Road, Castle Hill NSW</t>
  </si>
  <si>
    <t>294 Quarter Sessions Road, Westleigh NSW</t>
  </si>
  <si>
    <t>1 Inverness Street, Endeavour Hills VIC</t>
  </si>
  <si>
    <t>2 Egan Court, Koo Wee Rup VIC</t>
  </si>
  <si>
    <t>24 Chester Avenue, Baulkham Hills NSW</t>
  </si>
  <si>
    <t>5 Hillman Court, Berwick VIC</t>
  </si>
  <si>
    <t>2/6 Darrin Close, Bateau Bay NSW</t>
  </si>
  <si>
    <t>3 Dora Road, Umina Beach NSW</t>
  </si>
  <si>
    <t>21 Philip Street, Bondi NSW</t>
  </si>
  <si>
    <t>101/9 Mountain Gate Drive, Ferntree Gully VIC</t>
  </si>
  <si>
    <t>2/38-40 Kenilworth Avenue , Frankston VIC 3199</t>
  </si>
  <si>
    <t>18 Heights Crescent, Wamberal NSW</t>
  </si>
  <si>
    <t>4 Malinya Road, Allambie Heights NSW</t>
  </si>
  <si>
    <t>2/9 Banksia Road, Bellevue Hill NSW</t>
  </si>
  <si>
    <t>21/16 Nelson Street, Thornleigh NSW</t>
  </si>
  <si>
    <t>128 Rosebank Drive, Cranbourne North VIC</t>
  </si>
  <si>
    <t>10 Anna Court, Normanville SA</t>
  </si>
  <si>
    <t>37 Maturin Avenue, Christies Beach SA</t>
  </si>
  <si>
    <t>8 Phillip Street, Balmain NSW</t>
  </si>
  <si>
    <t>47 Hamilton Drive, Cranbourne North VIC</t>
  </si>
  <si>
    <t>11 Pioneer Place, Castle Hill NSW</t>
  </si>
  <si>
    <t>76 Spencer Place, Lane Cove North NSW</t>
  </si>
  <si>
    <t>13 Osborne Avenue, Putney NSW</t>
  </si>
  <si>
    <t>73/299 Forbes Street, Darlinghurst NSW</t>
  </si>
  <si>
    <t>35 Ventura Place, Hindmarsh Island SA</t>
  </si>
  <si>
    <t>14 Nepean Street, Emu Plains NSW</t>
  </si>
  <si>
    <t>39 Fifth Avenue, Palm Beach QLD</t>
  </si>
  <si>
    <t>35/11-15 Gilbert Street , Dover Heights NSW 2030</t>
  </si>
  <si>
    <t>1 Pembroke Court, Terrigal NSW</t>
  </si>
  <si>
    <t>11 Penrose Road, Bundanoon NSW</t>
  </si>
  <si>
    <t>52 Calibre Circuit, Clyde North VIC</t>
  </si>
  <si>
    <t>2 Traminer Court, Tweed Heads South NSW</t>
  </si>
  <si>
    <t>23 Waler Circuit, Clyde North VIC</t>
  </si>
  <si>
    <t>2/46 Argyle Avenue, Chelsea VIC</t>
  </si>
  <si>
    <t>8 Scotsburn Close, Mulgrave VIC</t>
  </si>
  <si>
    <t>7/1 Station Street, Dundas NSW</t>
  </si>
  <si>
    <t>22 Monserra Road, Allambie Heights NSW</t>
  </si>
  <si>
    <t>53 Ascot Avenue, Dulwich SA</t>
  </si>
  <si>
    <t>94 Sturt Street, Kingsford NSW-endorsement</t>
  </si>
  <si>
    <t>19 Newton Place, Blue Haven NSW</t>
  </si>
  <si>
    <t>7 Costa Avenue, San Remo NSW</t>
  </si>
  <si>
    <t>1 Aber Grove, Mount Druitt NSW</t>
  </si>
  <si>
    <t>11 Myall Close, Blue Haven NSW</t>
  </si>
  <si>
    <t>24 Grose Street, Little Bay NSW</t>
  </si>
  <si>
    <t>44 Gower Street, Ashfield NSW</t>
  </si>
  <si>
    <t>5 Blairgowrie Street, Dulwich Hill NSW</t>
  </si>
  <si>
    <t>204/18 Gilbert Road, Preston VIC</t>
  </si>
  <si>
    <t>22 Fox Creek Circuit, Kellyville NSW</t>
  </si>
  <si>
    <t>189 Longueville Road, Lane Cove NSW</t>
  </si>
  <si>
    <t>54 Condover Street, North Balgowlah NSW</t>
  </si>
  <si>
    <t>2a Grampian Street, Preston VIC</t>
  </si>
  <si>
    <t>14 Oakview Boulevard, Narre Warren North VIC</t>
  </si>
  <si>
    <t>7 Richardson Street, Narre Warren VIC</t>
  </si>
  <si>
    <t>5 Houlden Court, Narre Warren VIC</t>
  </si>
  <si>
    <t>5 Courtenay Avenue, Cranbourne North VIC</t>
  </si>
  <si>
    <t>34 Corella Crescent, Mullumbimby NSW</t>
  </si>
  <si>
    <t>7 Perth Street, Port Noarlunga South SA</t>
  </si>
  <si>
    <t>6 Arnhem Crescent, Hackham West SA</t>
  </si>
  <si>
    <t>4/23 Chester Street, Sylvania NSW</t>
  </si>
  <si>
    <t>3/23 Chester Street , Sylvania NSW</t>
  </si>
  <si>
    <t>19 Frank Street, Frankston VIC</t>
  </si>
  <si>
    <t>16 Ferrier Close, Sandhurst VIC</t>
  </si>
  <si>
    <t>10 Kate Court, Langwarrin VIC</t>
  </si>
  <si>
    <t>4/85 Grasmere Road, Cremorne NSW</t>
  </si>
  <si>
    <t>2/62 McCormicks Road, Skye VIC</t>
  </si>
  <si>
    <t>6/60 Sunny Vale Drive, Langwarrin VIC</t>
  </si>
  <si>
    <t>5/181 Derby Street, Kingswood NSW</t>
  </si>
  <si>
    <t>23 Geoffrey Court, Narre Warren VIC</t>
  </si>
  <si>
    <t>9 Malanda Court, Berwick VIC</t>
  </si>
  <si>
    <t>33 Watkins Road, Baulkham Hills NSW</t>
  </si>
  <si>
    <t>39/2 Victoria Street, Botany NSW</t>
  </si>
  <si>
    <t>AR - Divert of Funds Transactions</t>
  </si>
  <si>
    <t>Source</t>
  </si>
  <si>
    <t>Description</t>
  </si>
  <si>
    <t>GST Recovery Transactions</t>
  </si>
  <si>
    <t>Underspend Recovery Transactions</t>
  </si>
  <si>
    <t>Vendor Paid Recovery Transactions</t>
  </si>
  <si>
    <t>Remarks</t>
  </si>
  <si>
    <t>Aged Receivables Detail</t>
  </si>
  <si>
    <t>Invoice Number</t>
  </si>
  <si>
    <t>618</t>
  </si>
  <si>
    <t>619</t>
  </si>
  <si>
    <t>Operating Revenue</t>
  </si>
  <si>
    <t>Expenses</t>
  </si>
  <si>
    <t>Less: Operating Cost</t>
  </si>
  <si>
    <t>Less: Capital Cost</t>
  </si>
  <si>
    <t>INV-FEES-17587-23667</t>
  </si>
  <si>
    <t>25 Cedar Cutters Crescent, Cooranbong NSW</t>
  </si>
  <si>
    <t>INV-FEES-17696-23808</t>
  </si>
  <si>
    <t>247 Glenfern Road, Upwey VIC</t>
  </si>
  <si>
    <t>INV-FEES-16995-23816</t>
  </si>
  <si>
    <t>5 Gath Court, Rowville VIC</t>
  </si>
  <si>
    <t>INV-FEES-17100-22884</t>
  </si>
  <si>
    <t>60 Swansea Road, Montrose VIC</t>
  </si>
  <si>
    <t>INV-FEES-17712-23841</t>
  </si>
  <si>
    <t>3 Margaret Lane, Narre Warren North VIC</t>
  </si>
  <si>
    <t>INV-FEES-17717-23850</t>
  </si>
  <si>
    <t>17 Bright Street, Marrickville NSW</t>
  </si>
  <si>
    <t>INV-FEES-17727-23869</t>
  </si>
  <si>
    <t>14 Lennon Court, Narre Warren South VIC</t>
  </si>
  <si>
    <t>INV-FEES-13702-21509</t>
  </si>
  <si>
    <t>18 Amberwood Way, Castle Hill NSW</t>
  </si>
  <si>
    <t>INV-FEES-17744-23902</t>
  </si>
  <si>
    <t>16 Soling Crescent, Cranebrook NSW</t>
  </si>
  <si>
    <t>INV-FEES-16446-21524</t>
  </si>
  <si>
    <t>1 Sunridge Place, WEST PENNANT HILLS NSW 2125</t>
  </si>
  <si>
    <t>INV-FEES-17738-23895</t>
  </si>
  <si>
    <t>78 Ahern Road, Pakenham VIC</t>
  </si>
  <si>
    <t>INV-FEES-17638-23698</t>
  </si>
  <si>
    <t>70 Crole Drive, Warragul VIC</t>
  </si>
  <si>
    <t>INV-FEES-13169-15752</t>
  </si>
  <si>
    <t>6a/6 Bligh Place, Randwick NSW</t>
  </si>
  <si>
    <t>INV-FEES-17766-23939</t>
  </si>
  <si>
    <t>11/44 East Crescent, Hurstville Grove NSW</t>
  </si>
  <si>
    <t>INV-FEES-17064-22694</t>
  </si>
  <si>
    <t>59/95 Bonar Street, Arncliffe NSW</t>
  </si>
  <si>
    <t>INV-FEES-14203-17721</t>
  </si>
  <si>
    <t>307/18 Hannah Street, Beecroft NSW</t>
  </si>
  <si>
    <t>INV-FEES-17546-23623</t>
  </si>
  <si>
    <t>32 Albert Street, Botany NSW 2019</t>
  </si>
  <si>
    <t>INV-FEES-17055-22678</t>
  </si>
  <si>
    <t>307/2 Discovery Point Place, Wolli Creek NSW</t>
  </si>
  <si>
    <t>INV-FEES-17004-22564</t>
  </si>
  <si>
    <t>1 Salisbury Court, Heathmont VIC</t>
  </si>
  <si>
    <t>INV-FEES-17786-23956</t>
  </si>
  <si>
    <t>1/472 Dorset Road, Boronia VIC</t>
  </si>
  <si>
    <t>INV-FEES-17800-23987</t>
  </si>
  <si>
    <t>2/1124 Nepean Hwy, Highett VIC 3190</t>
  </si>
  <si>
    <t>INV-FEES-17163-22859</t>
  </si>
  <si>
    <t>5/80-82 Station St, Rooty Hill NSW 2766</t>
  </si>
  <si>
    <t>INV-FEES-16684-22021</t>
  </si>
  <si>
    <t>5 Mill Drive, North Rocks NSW</t>
  </si>
  <si>
    <t>INV-FEES-17809-24004</t>
  </si>
  <si>
    <t>33/171 Church Street, Brighton VIC</t>
  </si>
  <si>
    <t>INV-FEES-17812-24009</t>
  </si>
  <si>
    <t>65 Wolseley Road, Mosman NSW</t>
  </si>
  <si>
    <t>INV-FEES-17814-24011</t>
  </si>
  <si>
    <t>46 Parkes Lane, Terranora NSW</t>
  </si>
  <si>
    <t>INV-FEES-17815-24012</t>
  </si>
  <si>
    <t>34 Left Bank Road, Mullumbimby NSW</t>
  </si>
  <si>
    <t>INV-FEES-17736-23882</t>
  </si>
  <si>
    <t>140 Ross Smith Crescent, Scullin ACT</t>
  </si>
  <si>
    <t>INV-FEES-17822-24021</t>
  </si>
  <si>
    <t>3 Canberra Crescent, East Lindfield NSW</t>
  </si>
  <si>
    <t>INV-FEES-3471-24040</t>
  </si>
  <si>
    <t>2 Johnstone Street, Seaford VIC-endorsement</t>
  </si>
  <si>
    <t>INV-FEES-17781-24046</t>
  </si>
  <si>
    <t>4a Chaundy Road, Belgrave South VIC</t>
  </si>
  <si>
    <t>INV-FEES-17830-24065</t>
  </si>
  <si>
    <t>56 Evesham Street, Cranbourne North VIC</t>
  </si>
  <si>
    <t>INV-FEES-14053-17342</t>
  </si>
  <si>
    <t>63 Malvina Parade, Lake Haven NSW</t>
  </si>
  <si>
    <t>INV-FEES-17780-24047</t>
  </si>
  <si>
    <t>18 St Clair Ave, Cranbourne West VIC</t>
  </si>
  <si>
    <t>INV-FEES-16770-23571</t>
  </si>
  <si>
    <t>33 Mountford Avenue, Guildford NSW</t>
  </si>
  <si>
    <t>INV-FEES-17849-24107</t>
  </si>
  <si>
    <t>11 Castle Circuit, Westleigh NSW</t>
  </si>
  <si>
    <t>INV-FEES-17851-24111</t>
  </si>
  <si>
    <t>7/991 Gold Coast Highway, Palm Beach QLD</t>
  </si>
  <si>
    <t>INV-FEES-17247-23009</t>
  </si>
  <si>
    <t>208 Highs Road, West Pennant Hills NSW</t>
  </si>
  <si>
    <t>INV-FEES-17853-24115</t>
  </si>
  <si>
    <t>48 Abundance Circuit, Clyde VIC</t>
  </si>
  <si>
    <t>INV-FEES-17855-24120</t>
  </si>
  <si>
    <t>3 Amberwood Place, Castle Hill NSW</t>
  </si>
  <si>
    <t>INV-FEES-17858-24122</t>
  </si>
  <si>
    <t>40 Nicholson Avenue, Thornleigh NSW</t>
  </si>
  <si>
    <t>INV-FEES-17860-24126</t>
  </si>
  <si>
    <t>21/21 Duxford Street, Paddington NSW</t>
  </si>
  <si>
    <t>INV-FEES-17864-24128</t>
  </si>
  <si>
    <t>9/280 Carrington Road, Randwick NSW</t>
  </si>
  <si>
    <t>INV-FEES-17867-24134</t>
  </si>
  <si>
    <t>INV-FEES-15625-20217</t>
  </si>
  <si>
    <t>53 Bedford Road, Ringwood VIC</t>
  </si>
  <si>
    <t>INV-FEES-15386-19760</t>
  </si>
  <si>
    <t>501/26 Harvey Street, Little Bay NSW</t>
  </si>
  <si>
    <t>INV-FEES-17551-23630</t>
  </si>
  <si>
    <t>2/42 Macpherson Street, Bronte NSW</t>
  </si>
  <si>
    <t>INV-FEES-17877-24154</t>
  </si>
  <si>
    <t>1/29 Inlet Drive, Tweed Heads West NSW</t>
  </si>
  <si>
    <t>INV-FEES-17883-24167</t>
  </si>
  <si>
    <t>2/44 Golf Parade, Manly NSW</t>
  </si>
  <si>
    <t>INV-FEES-17884-24170</t>
  </si>
  <si>
    <t>5 Herbert Street, Pakenham VIC</t>
  </si>
  <si>
    <t>INV-FEES-17888-24181</t>
  </si>
  <si>
    <t>46 Station Street, Thornleigh NSW</t>
  </si>
  <si>
    <t>INV-FEES-16591-21803</t>
  </si>
  <si>
    <t>91 Moffatts Drive, Dundas Valley NSW</t>
  </si>
  <si>
    <t>INV-FEES-17828-24049</t>
  </si>
  <si>
    <t>INV-FEES-17886-24174</t>
  </si>
  <si>
    <t>306 The Round Drive, Avoca Beach NSW</t>
  </si>
  <si>
    <t>INV-FEES-17905-24213</t>
  </si>
  <si>
    <t>1 Lexcen Close, Berwick VIC</t>
  </si>
  <si>
    <t>INV-FEES-17904-24211</t>
  </si>
  <si>
    <t>4 Sky Way, Carrum Downs VIC</t>
  </si>
  <si>
    <t>INV-FEES-17907-24216</t>
  </si>
  <si>
    <t>c104/2a Elizabeth Bay Road, Elizabeth Bay NSW 2011</t>
  </si>
  <si>
    <t>INV-FEES-15464-20005</t>
  </si>
  <si>
    <t>36/143 Kurraba Road , Neutral Bay NSW 2089</t>
  </si>
  <si>
    <t>INV-FEES-17912-24232</t>
  </si>
  <si>
    <t>19/27 Brunnings Road, Carrum Downs VIC</t>
  </si>
  <si>
    <t>INV-FEES-17916-24243</t>
  </si>
  <si>
    <t>14 Amiens Road, Clontarf NSW</t>
  </si>
  <si>
    <t>INV-FEES-14999-19314</t>
  </si>
  <si>
    <t>3006/1 Kings Cross Road, Rushcutters Bay NSW</t>
  </si>
  <si>
    <t>INV-FEES-17919-24250</t>
  </si>
  <si>
    <t>34 Rickard Avenue, Mosman NSW</t>
  </si>
  <si>
    <t>INV-FEES-17917-24246</t>
  </si>
  <si>
    <t>39 Great Western Highway, Emu Plains NSW</t>
  </si>
  <si>
    <t>INV-FEES-17906-24217</t>
  </si>
  <si>
    <t>107 Wallumatta Road, Newport NSW</t>
  </si>
  <si>
    <t>INV-FEES-17952-24334</t>
  </si>
  <si>
    <t>14 Ti-Tree Avenue, Bonbeach VIC</t>
  </si>
  <si>
    <t>INV-FEES-17932-24278</t>
  </si>
  <si>
    <t>6/211 Bondi Road, Bondi Junction NSW</t>
  </si>
  <si>
    <t>INV-FEES-17923-24256</t>
  </si>
  <si>
    <t>19 Reflection Drive, Wantirna South VIC</t>
  </si>
  <si>
    <t>INV-FEES-17939-24301</t>
  </si>
  <si>
    <t>41/11 Brunnings Rd, Carrum Downs VIC</t>
  </si>
  <si>
    <t>INV-FEES-14734-24314</t>
  </si>
  <si>
    <t>5 Tristram Rise, Clyde North VIC</t>
  </si>
  <si>
    <t>INV-FEES-17958-24346</t>
  </si>
  <si>
    <t>22 Cowdroy Avenue, Cammeray NSW</t>
  </si>
  <si>
    <t>INV-FEES-13524-24348</t>
  </si>
  <si>
    <t>1 Peregrine Place, Carrum Downs VIC-endorsement</t>
  </si>
  <si>
    <t>INV-FEES-16513-24354</t>
  </si>
  <si>
    <t>43 Florida Road, Palm Beach NSW 2108</t>
  </si>
  <si>
    <t>INV-FEES-17961-24355</t>
  </si>
  <si>
    <t>133 Cobaki Road, Cobaki NSW</t>
  </si>
  <si>
    <t>INV-FEES-16197-23786</t>
  </si>
  <si>
    <t>84 Manoa Road, Halekulani NSW</t>
  </si>
  <si>
    <t>INV-FEES-15956-23990</t>
  </si>
  <si>
    <t>15 Heather Court, Paradise SA - endorsement</t>
  </si>
  <si>
    <t>INV-FEES-17973-24381</t>
  </si>
  <si>
    <t>162 Goldmark Crescent, Cranebrook NSW</t>
  </si>
  <si>
    <t>INV-FEES-17924-24255</t>
  </si>
  <si>
    <t>17 Brumbys Rd, Carrum Downs VIC</t>
  </si>
  <si>
    <t>INV-FEES-17930-24272</t>
  </si>
  <si>
    <t>307/13 Warayama Place, Rozelle NSW</t>
  </si>
  <si>
    <t>INV-FEES-17710-23839</t>
  </si>
  <si>
    <t>16 Lakeway Drive, Lake Munmorah NSW</t>
  </si>
  <si>
    <t>INV-FEES-17962-24356</t>
  </si>
  <si>
    <t>12/20 Golf Avenue, Mona Vale NSW</t>
  </si>
  <si>
    <t>INV-FEES-17964-24359</t>
  </si>
  <si>
    <t>7 Corella Court, Carrum Downs VIC</t>
  </si>
  <si>
    <t>INV-FEES-17791-24360</t>
  </si>
  <si>
    <t>1/34 Guineas Creek Road, Currumbin Waters QLD</t>
  </si>
  <si>
    <t>INV-FEES-10821-24363</t>
  </si>
  <si>
    <t>42 Carr Street, Coogee - endorsement</t>
  </si>
  <si>
    <t>INV-FEES-16977-22485</t>
  </si>
  <si>
    <t>508/299 Old Northern Road, Castle Hill NSW 2154</t>
  </si>
  <si>
    <t>INV-FEES-17356-23211</t>
  </si>
  <si>
    <t>1 Raeburn Avenue, Castlecrag NSW 2068</t>
  </si>
  <si>
    <t>INV-FEES-17382-23287</t>
  </si>
  <si>
    <t>14/7 Brunton Place, Marsfield NSW 2122</t>
  </si>
  <si>
    <t>INV-FEES-17999-24409</t>
  </si>
  <si>
    <t>8 Euthella Avenue, Hunters Hill NSW</t>
  </si>
  <si>
    <t>INV-FEES-17388-23298</t>
  </si>
  <si>
    <t>23/4 Twenty Fifth Avenue, Palm Beach QLD</t>
  </si>
  <si>
    <t>INV-FEES-17417-23349</t>
  </si>
  <si>
    <t>INV-FEES-18005-24416</t>
  </si>
  <si>
    <t>6 Oregon Court, Cranbourne North VIC 3977</t>
  </si>
  <si>
    <t>INV-FEES-17747-23908</t>
  </si>
  <si>
    <t>114 Marian Road, Glynde SA</t>
  </si>
  <si>
    <t>INV-FEES-17732-24423</t>
  </si>
  <si>
    <t>9 Sunnycrest Drive, Terranora NSW</t>
  </si>
  <si>
    <t>INV-FEES-17856-24432</t>
  </si>
  <si>
    <t>28/2 Bay Drive, Meadowbank NSW</t>
  </si>
  <si>
    <t>INV-FEES-12411-17078</t>
  </si>
  <si>
    <t>319 Tumbi Road, Wamberal NSW</t>
  </si>
  <si>
    <t>INV-FEES-18018-24440</t>
  </si>
  <si>
    <t>46 Rae Avenue, Edithvale VIC</t>
  </si>
  <si>
    <t>INV-FEES-18017-24441</t>
  </si>
  <si>
    <t>106 Pearcedale Road, Pearcedale VIC</t>
  </si>
  <si>
    <t>INV-FEES-17711-23840</t>
  </si>
  <si>
    <t>39 Northcott Avenue, Watanobbi NSW</t>
  </si>
  <si>
    <t>INV-FEES-13302-24398</t>
  </si>
  <si>
    <t>38/2 Veryard Lane, Belconnen ACT - endorsement</t>
  </si>
  <si>
    <t>INV-FEES-17903-24212</t>
  </si>
  <si>
    <t>5/18 White Street, Balgowlah NSW</t>
  </si>
  <si>
    <t>INV-FEES-18030-24464</t>
  </si>
  <si>
    <t>5/458 New South Head Road, Double Bay NSW</t>
  </si>
  <si>
    <t>INV-FEES-16621-23671</t>
  </si>
  <si>
    <t>7 Nooree Lne, Avoca Beach NSW 2251</t>
  </si>
  <si>
    <t>INV-FEES-17461-23435</t>
  </si>
  <si>
    <t>18/10 Abraham St, Rooty Hill NSW</t>
  </si>
  <si>
    <t>INV-FEES-18045-24493</t>
  </si>
  <si>
    <t>1060 Nepean Highway, Mornington VIC</t>
  </si>
  <si>
    <t>INV-FEES-18047-24495</t>
  </si>
  <si>
    <t>2 Lily Place, Carrum Downs VIC</t>
  </si>
  <si>
    <t>INV-FEES-15144-23542</t>
  </si>
  <si>
    <t>11 Kilpa Road, Wyongah NSW</t>
  </si>
  <si>
    <t>INV-FEES-17892-24196</t>
  </si>
  <si>
    <t>93 Livingstone Avenue, Pymble NSW</t>
  </si>
  <si>
    <t>INV-FEES-18060-24513</t>
  </si>
  <si>
    <t>30/170 Beach Road, Sandringham VIC</t>
  </si>
  <si>
    <t>INV-FEES-18063-24517</t>
  </si>
  <si>
    <t>20 Amesbury Avenue, Wantirna VIC</t>
  </si>
  <si>
    <t>INV-FEES-18027-24461</t>
  </si>
  <si>
    <t>9 Mudie Place, Blackett NSW</t>
  </si>
  <si>
    <t>INV-FEES-18078-24528</t>
  </si>
  <si>
    <t>13 Albion Street, Essendon VIC</t>
  </si>
  <si>
    <t>INV-FEES-18079-24529</t>
  </si>
  <si>
    <t>14 Flinders Chase, Sandhurst VIC,</t>
  </si>
  <si>
    <t>INV-FEES-18081-24530</t>
  </si>
  <si>
    <t>9 Michelle Drive, Hastings VIC</t>
  </si>
  <si>
    <t>INV-FEES-18082-24531</t>
  </si>
  <si>
    <t>INV-FEES-18086-24537</t>
  </si>
  <si>
    <t>5 Hannalore Way, Patterson Lakes VIC</t>
  </si>
  <si>
    <t>INV-FEES-18091-24540</t>
  </si>
  <si>
    <t>13 Springfield Drive, Narre Warren VIC</t>
  </si>
  <si>
    <t>INV-FEES-18092-24547</t>
  </si>
  <si>
    <t>4 Moina Court, Patterson Lakes VIC</t>
  </si>
  <si>
    <t>INV-FEES-17857-24121</t>
  </si>
  <si>
    <t>11 Forest Drive, Somerville VIC</t>
  </si>
  <si>
    <t>INV-FEES-15598-20129</t>
  </si>
  <si>
    <t>23 Allan Avenue, Ryde NSW</t>
  </si>
  <si>
    <t>INV-FEES-18099-24556</t>
  </si>
  <si>
    <t>INV-FEES-18089-24539</t>
  </si>
  <si>
    <t>4/291 Cranbourne-Frankston Road, Langwarrin VIC</t>
  </si>
  <si>
    <t>INV-FEES-14086-17412</t>
  </si>
  <si>
    <t>23 Chatham Close, Cranbourne East VIC</t>
  </si>
  <si>
    <t>INV-FEES-18059-24512</t>
  </si>
  <si>
    <t>5/240 Terrigal Drive, Terrigal NSW</t>
  </si>
  <si>
    <t>INV-FEES-18106-24570</t>
  </si>
  <si>
    <t>INV-FEES-15045-24549</t>
  </si>
  <si>
    <t>13 Noolinga Rd, Bayview NSW</t>
  </si>
  <si>
    <t>INV-FEES-17681-23963</t>
  </si>
  <si>
    <t>3 Tudor Street, Kincumber NSW</t>
  </si>
  <si>
    <t>INV-FEES-18114-24577</t>
  </si>
  <si>
    <t>23 Tetrabine Way, Lyndhurst VIC</t>
  </si>
  <si>
    <t>INV-FEES-18115-24578</t>
  </si>
  <si>
    <t>17 Wotan Way, Sandhurst VIC,</t>
  </si>
  <si>
    <t>INV-FEES-18121-24591</t>
  </si>
  <si>
    <t>18 Rodney Court, Skye VIC</t>
  </si>
  <si>
    <t>INV-FEES-18127-24600</t>
  </si>
  <si>
    <t>54 Cumberland Drive, Varsity Lakes QLD</t>
  </si>
  <si>
    <t>INV-FEES-18136-24612</t>
  </si>
  <si>
    <t>31 Sunflower Circuit, Carrum Downs VIC</t>
  </si>
  <si>
    <t>INV-FEES-18102-24615</t>
  </si>
  <si>
    <t>58 View Street, Woollahra NSW</t>
  </si>
  <si>
    <t>INV-FEES-17654-23739</t>
  </si>
  <si>
    <t>9/21 Darley Street, Neutral Bay NSW</t>
  </si>
  <si>
    <t>INV-FEES-18076-24527</t>
  </si>
  <si>
    <t>6 Hopetoun Street, Dandenong VIC</t>
  </si>
  <si>
    <t>INV-FEES-18143-24622</t>
  </si>
  <si>
    <t>15 Koala Court, Chelsea VIC</t>
  </si>
  <si>
    <t>INV-FEES-18144-24623</t>
  </si>
  <si>
    <t>1/151 Victoria Road, Bellevue Hill NSW</t>
  </si>
  <si>
    <t>INV-FEES-16728-23026</t>
  </si>
  <si>
    <t>8a Wolger Road, Ryde NSW - endorsement</t>
  </si>
  <si>
    <t>INV-FEES-17557-23637</t>
  </si>
  <si>
    <t>10 Gardiner Road, Galston NSW</t>
  </si>
  <si>
    <t>INV-FEES-17829-24068</t>
  </si>
  <si>
    <t>1 Aires Close, Erina NSW</t>
  </si>
  <si>
    <t>INV-FEES-18150-24630</t>
  </si>
  <si>
    <t>INV-FEES-16136-21074</t>
  </si>
  <si>
    <t>4/2 Bridge Road, Ryde NSW</t>
  </si>
  <si>
    <t>INV-FEES-18123-24654</t>
  </si>
  <si>
    <t>129 Birdwood Drive, Blue Haven NSW</t>
  </si>
  <si>
    <t>INV-FEES-18169-24661</t>
  </si>
  <si>
    <t>24 Bushlark Drive, Carrum Downs VIC</t>
  </si>
  <si>
    <t>INV-FEES-17805-24340</t>
  </si>
  <si>
    <t>42 Forest Road, Umina Beach NSW</t>
  </si>
  <si>
    <t>INV-FEES-13547-24307</t>
  </si>
  <si>
    <t>50 Adelaide Avenue, Umina Beach NSW</t>
  </si>
  <si>
    <t>INV-FEES-18138-24617</t>
  </si>
  <si>
    <t>19 Ramsay Avenue, West Pymble NSW</t>
  </si>
  <si>
    <t>INV-FEES-17782-23960</t>
  </si>
  <si>
    <t>16 Newton Terrace, Enfield SA</t>
  </si>
  <si>
    <t>INV-FEES-17749-23917</t>
  </si>
  <si>
    <t>14 Newton Terrace, Enfield SA</t>
  </si>
  <si>
    <t>INV-FEES-18179-24667</t>
  </si>
  <si>
    <t>39 Station Creek Way, Botanic Ridge VIC</t>
  </si>
  <si>
    <t>INV-FEES-16473-24105</t>
  </si>
  <si>
    <t>13 Saywell Crescent, Salisbury North SA</t>
  </si>
  <si>
    <t>INV-FEES-16474-23903</t>
  </si>
  <si>
    <t>21 Mendota Avenue, Andrews Farm SA</t>
  </si>
  <si>
    <t>INV-FEES-16475-23899</t>
  </si>
  <si>
    <t>2a Conrad Street, Northfield SA</t>
  </si>
  <si>
    <t>INV-FEES-16548-24178</t>
  </si>
  <si>
    <t>8 Laurenten Court, Langwarrin VIC-endorsement</t>
  </si>
  <si>
    <t>INV-FEES-12991-15431</t>
  </si>
  <si>
    <t>34 Scarlet Avenue, Munno Para SA</t>
  </si>
  <si>
    <t>INV-FEES-16278-21267</t>
  </si>
  <si>
    <t>50 Emmett Lane, Crows Nest NSW</t>
  </si>
  <si>
    <t>INV-FEES-14189-17636</t>
  </si>
  <si>
    <t>27 Hadlow Drive, Wantirna VIC</t>
  </si>
  <si>
    <t>INV-FEES-15101-24575</t>
  </si>
  <si>
    <t>1/134 Epping Road, North Ryde NSW-endorsement</t>
  </si>
  <si>
    <t>INV-FEES-17029-22618</t>
  </si>
  <si>
    <t>303/29 Seven Street, Epping NSW</t>
  </si>
  <si>
    <t>INV-FEES-18224-24765</t>
  </si>
  <si>
    <t>7/241 Soldiers Road, Beaconsfield VIC 3807</t>
  </si>
  <si>
    <t>INV-FEES-16520-21656</t>
  </si>
  <si>
    <t>72 Eastview Avenue, North Ryde NSW</t>
  </si>
  <si>
    <t>INV-FEES-14777-18813</t>
  </si>
  <si>
    <t>9 Balintore Drive, Castle Hill NSW</t>
  </si>
  <si>
    <t>INV-FEES-18209-24730</t>
  </si>
  <si>
    <t>13 Birdrock Court, Carrum Downs VIC</t>
  </si>
  <si>
    <t>INV-FEES-18212-24747</t>
  </si>
  <si>
    <t>6 John Joseph Court, Narre Warren North VIC</t>
  </si>
  <si>
    <t>INV-FEES-12521-21789</t>
  </si>
  <si>
    <t>17 Boxwood Place, Cherrybrook NSW</t>
  </si>
  <si>
    <t>INV-FEES-16358-24564</t>
  </si>
  <si>
    <t>42 Audie Parade, Berkeley Vale NSW</t>
  </si>
  <si>
    <t>INV-FEES-15877-20585</t>
  </si>
  <si>
    <t>56 John Road, Cherrybrook NSW</t>
  </si>
  <si>
    <t>INV-FEES-18197-24696</t>
  </si>
  <si>
    <t>24 Surfrider Avenue, North Avoca NSW 2260</t>
  </si>
  <si>
    <t>INV-FEES-17194-22919</t>
  </si>
  <si>
    <t>23 Sundew Crescent, Pakenham VIC</t>
  </si>
  <si>
    <t>INV-FEES-16891-24288</t>
  </si>
  <si>
    <t>76 Wairakei Road, Wamberal NSW</t>
  </si>
  <si>
    <t>INV-FEES-18228-24774</t>
  </si>
  <si>
    <t>51 Edmund Street, Pakenham VIC</t>
  </si>
  <si>
    <t>INV-FEES-18230-24780</t>
  </si>
  <si>
    <t>41 Melaleuca Drive, Hastings VIC</t>
  </si>
  <si>
    <t>INV-FEES-17218-22953</t>
  </si>
  <si>
    <t>1 Granite Outlook, Epping VIC</t>
  </si>
  <si>
    <t>INV-FEES-8233-23569</t>
  </si>
  <si>
    <t>5/284 Terrigal Drive, Terrigal NSW</t>
  </si>
  <si>
    <t>INV-FEES-15432-19942</t>
  </si>
  <si>
    <t>15/26 Hassall Street, Parramatta NSW</t>
  </si>
  <si>
    <t>INV-FEES-18053-24503</t>
  </si>
  <si>
    <t>8 Gosford Crescent, Broadmeadows VIC</t>
  </si>
  <si>
    <t>INV-FEES-17304-23117</t>
  </si>
  <si>
    <t>167 Hothlyn Drive, Craigieburn VIC</t>
  </si>
  <si>
    <t>INV-FEES-17298-23102</t>
  </si>
  <si>
    <t>17 Allwyn Crescent, Mill Park VIC</t>
  </si>
  <si>
    <t>INV-FEES-17813-24010</t>
  </si>
  <si>
    <t>7 Reid Mews, Berwick VIC</t>
  </si>
  <si>
    <t>INV-FEES-18247-24807</t>
  </si>
  <si>
    <t>5 Bayview Avenue, East Gosford NSW 2250</t>
  </si>
  <si>
    <t>INV-FEES-16289-24818</t>
  </si>
  <si>
    <t>13/41 Hythe Street, Mount Druitt NSW</t>
  </si>
  <si>
    <t>INV-FEES-18139-24620</t>
  </si>
  <si>
    <t>2/8 Hastings Avenue, Boronia VIC</t>
  </si>
  <si>
    <t>INV-FEES-18256-24830</t>
  </si>
  <si>
    <t>17 Wendel Court, Carrum Downs VIC</t>
  </si>
  <si>
    <t>INV-FEES-18258-24835</t>
  </si>
  <si>
    <t>106 Lawless Drive, Cranbourne North VIC</t>
  </si>
  <si>
    <t>INV-FEES-18147-24626</t>
  </si>
  <si>
    <t>64 Ada Avenue, Wahroonga NSW</t>
  </si>
  <si>
    <t>INV-FEES-18260-24841</t>
  </si>
  <si>
    <t>17 Dressen Way, Clyde North VIC</t>
  </si>
  <si>
    <t>INV-FEES-18235-24871</t>
  </si>
  <si>
    <t>177 Heather Grove, Clyde North VIC</t>
  </si>
  <si>
    <t>INV-FEES-15955-23421</t>
  </si>
  <si>
    <t>11/65 Coogee Bay Road, Randwick NSW</t>
  </si>
  <si>
    <t>INV-FEES-18283-24886</t>
  </si>
  <si>
    <t>53 Sandpiper Crescent, Claremont Meadows NSW</t>
  </si>
  <si>
    <t>INV-FEES-18284-24887</t>
  </si>
  <si>
    <t>52 Gilbert Road, Glenhaven NSW</t>
  </si>
  <si>
    <t>INV-FEES-18285-24889</t>
  </si>
  <si>
    <t>1 Olivia Court, Carrum Downs VIC</t>
  </si>
  <si>
    <t>INV-FEES-18292-24895</t>
  </si>
  <si>
    <t>21/38-40 Broadway, Bonbeach VIC</t>
  </si>
  <si>
    <t>INV-FEES-18295-24899</t>
  </si>
  <si>
    <t>3 Sue Court, Hampton Park VIC</t>
  </si>
  <si>
    <t>INV-FEES-18298-24902</t>
  </si>
  <si>
    <t>6/20 Robin Drive, Carrum Downs VIC</t>
  </si>
  <si>
    <t>INV-FEES-18152-24632</t>
  </si>
  <si>
    <t>7 Spring Circuit, Pakenham VIC</t>
  </si>
  <si>
    <t>INV-FEES-17407-23322</t>
  </si>
  <si>
    <t>34 Goobarabah Avenue, Gorokan NSW</t>
  </si>
  <si>
    <t>INV-FEES-18207-24713</t>
  </si>
  <si>
    <t>1/14 Gary Court, Croydon VIC</t>
  </si>
  <si>
    <t>INV-FEES-18178-24666</t>
  </si>
  <si>
    <t>3 Snowdonia Road, Cranbourne North VIC</t>
  </si>
  <si>
    <t>INV-FEES-16468-24322</t>
  </si>
  <si>
    <t>103/104A Bay Street, Pagewood NSW 2035</t>
  </si>
  <si>
    <t>INV-FEES-9297-23933</t>
  </si>
  <si>
    <t>3 Waterstone Crescent, Bella Vista NSW</t>
  </si>
  <si>
    <t>INV-FEES-17519-23585</t>
  </si>
  <si>
    <t>36 Bardo Rd, Newport NSW</t>
  </si>
  <si>
    <t>INV-FEES-18312-24929</t>
  </si>
  <si>
    <t>43 Gore Avenue, Kirrawee NSW</t>
  </si>
  <si>
    <t>INV-FEES-18323-24965</t>
  </si>
  <si>
    <t>10 Marson Crescent, Hallam VIC</t>
  </si>
  <si>
    <t>INV-FEES-13805-22866</t>
  </si>
  <si>
    <t>2/12 Oxley Street, Matraville NSW</t>
  </si>
  <si>
    <t>INV-FEES-18287-24963</t>
  </si>
  <si>
    <t>19A Adams Avenue, Turramurra NSW</t>
  </si>
  <si>
    <t>INV-FEES-18327-24973</t>
  </si>
  <si>
    <t>238 McCormicks Rd, Skye VIC</t>
  </si>
  <si>
    <t>INV-FEES-16057-21014</t>
  </si>
  <si>
    <t>INV-FEES-18332-24983</t>
  </si>
  <si>
    <t>23 Sismey Road, Christies Beach SA</t>
  </si>
  <si>
    <t>INV-FEES-18330-24977</t>
  </si>
  <si>
    <t>2/8 McLaren Avenue, Cranbourne VIC</t>
  </si>
  <si>
    <t>INV-FEES-18037-24481</t>
  </si>
  <si>
    <t>7/52 Dudley Street, Coogee NSW</t>
  </si>
  <si>
    <t>INV-FEES-13547-24881</t>
  </si>
  <si>
    <t>50 Adelaide Avenue, Umina Beach NSW - endorsement</t>
  </si>
  <si>
    <t>INV-FEES-18236-24982</t>
  </si>
  <si>
    <t>41 Rickard Road, Empire Bay NSW</t>
  </si>
  <si>
    <t>INV-FEES-17260-23033</t>
  </si>
  <si>
    <t>22 Chauvel Street, North Ryde NSW</t>
  </si>
  <si>
    <t>INV-FEES-18297-24901</t>
  </si>
  <si>
    <t>47 Clem Hill Street, Gordon ACT</t>
  </si>
  <si>
    <t>INV-FEES-16957-22447</t>
  </si>
  <si>
    <t>708/45 Macquarie Street, Sydney Olympic Park Parramatta, NSW</t>
  </si>
  <si>
    <t>INV-FEES-17295-23097</t>
  </si>
  <si>
    <t>3 Starlight Gardens, Epping VIC</t>
  </si>
  <si>
    <t>INV-FEES-18381-25105</t>
  </si>
  <si>
    <t>219 Dunns Road, Mornington VIC</t>
  </si>
  <si>
    <t>INV-FEES-18077-25106</t>
  </si>
  <si>
    <t>10 Jacana Street, Mornington VIC</t>
  </si>
  <si>
    <t>INV-FEES-18382-25116</t>
  </si>
  <si>
    <t>51 Bayview Road, Mornington VIC</t>
  </si>
  <si>
    <t>INV-FEES-18396-25133</t>
  </si>
  <si>
    <t>41/120 Victoria Road, Gladesville NSW</t>
  </si>
  <si>
    <t>INV-FEES-18378-25102</t>
  </si>
  <si>
    <t>854 Nepean Highway, Mornington VIC</t>
  </si>
  <si>
    <t>INV-FEES-17914-24238</t>
  </si>
  <si>
    <t>903/4 Burroway Road, Wentworth Point NSW</t>
  </si>
  <si>
    <t>INV-FEES-18087-24538</t>
  </si>
  <si>
    <t>10 London Cres, Narre Warren VIC</t>
  </si>
  <si>
    <t>INV-FEES-16067-20944</t>
  </si>
  <si>
    <t>2 Jade Court, Hampton Park VIC</t>
  </si>
  <si>
    <t>INV-FEES-18457-25178</t>
  </si>
  <si>
    <t>39 Norman Road, Willunga SA</t>
  </si>
  <si>
    <t>INV-FEES-15432-24738</t>
  </si>
  <si>
    <t>15/26 Hassall Street, Parramatta NSW-endorsement</t>
  </si>
  <si>
    <t>INV-FEES-18171-24662</t>
  </si>
  <si>
    <t>143 High Street, Willoughby NSW</t>
  </si>
  <si>
    <t>INV-FEES-18489-25189</t>
  </si>
  <si>
    <t>15 The Crescent, Mosman NSW</t>
  </si>
  <si>
    <t>INV-FEES-17440-23389</t>
  </si>
  <si>
    <t>1 Talkook Place, Baulkham Hills NSW</t>
  </si>
  <si>
    <t>INV-FEES-18496-25212</t>
  </si>
  <si>
    <t>6 Moonlight Rise, Cranbourne East VIC 3977</t>
  </si>
  <si>
    <t>INV-FEES-18473-25179</t>
  </si>
  <si>
    <t>9 Hender Avenue, Port Noarlunga SA</t>
  </si>
  <si>
    <t>INV-FEES-17797-24568</t>
  </si>
  <si>
    <t>1102/16 Brodie Spark Drive, Wolli Creek NSW</t>
  </si>
  <si>
    <t>INV-FEES-18501-25243</t>
  </si>
  <si>
    <t>2 Levens Way, Officer VIC</t>
  </si>
  <si>
    <t>INV-FEES-18503-25248</t>
  </si>
  <si>
    <t>47 Sandarra Blvd, Sandhurst VIC</t>
  </si>
  <si>
    <t>INV-FEES-18507-25256</t>
  </si>
  <si>
    <t>53 Edebohls Road, Narre Warren East VIC</t>
  </si>
  <si>
    <t>INV-FEES-17885-24169</t>
  </si>
  <si>
    <t>25 Gilmour Street, Colyton NSW</t>
  </si>
  <si>
    <t>INV-FEES-18509-25258</t>
  </si>
  <si>
    <t>45 Burford Way, Cranbourne North VIC</t>
  </si>
  <si>
    <t>INV-FEES-18520-25273</t>
  </si>
  <si>
    <t>76 Calais Circuit, Cranbourne West VIC</t>
  </si>
  <si>
    <t>INV-FEES-18519-25275</t>
  </si>
  <si>
    <t>43 Prosperity Avenue, Cranbourne North VIC</t>
  </si>
  <si>
    <t>INV-FEES-18524-25281</t>
  </si>
  <si>
    <t>1/25 Kays Avenue, Hallam VIC</t>
  </si>
  <si>
    <t>INV-FEES-17170-22870</t>
  </si>
  <si>
    <t>20 Promenade Avenue, Bateau Bay NSW</t>
  </si>
  <si>
    <t>INV-FEES-18529-25286</t>
  </si>
  <si>
    <t>3/13 Castlefield Street, Bondi NSW</t>
  </si>
  <si>
    <t>INV-FEES-18516-25268</t>
  </si>
  <si>
    <t>63 Forresters Beach Rd, Forresters Beach NSW</t>
  </si>
  <si>
    <t>INV-FEES-15539-24387</t>
  </si>
  <si>
    <t>33 Wentworth Avenue, Pagewood NSW</t>
  </si>
  <si>
    <t>INV-FEES-18511-25262</t>
  </si>
  <si>
    <t>65 Kingsway Drive, Lalor VIC</t>
  </si>
  <si>
    <t>INV-FEES-18517-25269</t>
  </si>
  <si>
    <t>1/32 Tramoo Street, Lalor VIC</t>
  </si>
  <si>
    <t>INV-FEES-18534-25292</t>
  </si>
  <si>
    <t>58 Armstrong Crescent, Holt ACT</t>
  </si>
  <si>
    <t>INV-FEES-15354-20272</t>
  </si>
  <si>
    <t>53 Bundara Avenue, Wamberal NSW</t>
  </si>
  <si>
    <t>INV-FEES-18270-24866</t>
  </si>
  <si>
    <t>27 Dalnott Road, Gorokan NSW</t>
  </si>
  <si>
    <t>INV-FEES-18546-25322</t>
  </si>
  <si>
    <t>10 Pitman Court, Hampton Park VIC</t>
  </si>
  <si>
    <t>INV-FEES-18300-24905</t>
  </si>
  <si>
    <t>9 Sunhill Way, Berwick VIC</t>
  </si>
  <si>
    <t>INV-FEES-18090-25328</t>
  </si>
  <si>
    <t>6 Aristotle Court, Narre Warren VIC</t>
  </si>
  <si>
    <t>INV-FEES-18029-24463</t>
  </si>
  <si>
    <t>75 Culloden Road, Marsfield NSW</t>
  </si>
  <si>
    <t>INV-FEES-18023-24456</t>
  </si>
  <si>
    <t>73 Culloden Road, Marsfield NSW</t>
  </si>
  <si>
    <t>INV-FEES-18555-25347</t>
  </si>
  <si>
    <t>16 Maintop Ridge, Botanic Ridge VIC</t>
  </si>
  <si>
    <t>INV-FEES-15480-20417</t>
  </si>
  <si>
    <t>20 Buller Street, Prospect SA</t>
  </si>
  <si>
    <t>INV-FEES-18241-25363</t>
  </si>
  <si>
    <t>3/160 Clarendon Street, Cranbourne VIC</t>
  </si>
  <si>
    <t>INV-FEES-18564-25366</t>
  </si>
  <si>
    <t>13 Hassett Lane, Cranbourne West VIC</t>
  </si>
  <si>
    <t>INV-FEES-18565-25368</t>
  </si>
  <si>
    <t>6 Gordon Crescent, Boronia VIC</t>
  </si>
  <si>
    <t>INV-FEES-18568-25371</t>
  </si>
  <si>
    <t>6/177 Seaford Rd, Seaford VIC</t>
  </si>
  <si>
    <t>INV-FEES-18570-25374</t>
  </si>
  <si>
    <t>31 Ireland Avenue, Narre Warren VIC</t>
  </si>
  <si>
    <t>INV-FEES-18571-25375</t>
  </si>
  <si>
    <t>48 Ayres Road, Saint Ives NSW</t>
  </si>
  <si>
    <t>INV-FEES-18572-25376</t>
  </si>
  <si>
    <t>4 Cliff Avenue, North Wahroonga NSW</t>
  </si>
  <si>
    <t>INV-FEES-18581-25388</t>
  </si>
  <si>
    <t>6 Melody Hill Court, Dandenong North VIC</t>
  </si>
  <si>
    <t>INV-FEES-17344-23791</t>
  </si>
  <si>
    <t>32 Elliot Street, Reservoir VIC</t>
  </si>
  <si>
    <t>INV-FEES-18569-25372</t>
  </si>
  <si>
    <t>25 Homewood Avenue, Hornsby NSW</t>
  </si>
  <si>
    <t>INV-FEES-18395-25138</t>
  </si>
  <si>
    <t>224 Burns Bay Road, Lane Cove NSW</t>
  </si>
  <si>
    <t>INV-FEES-18606-25435</t>
  </si>
  <si>
    <t>29 Railway Avenue, Beaconsfield VIC 3807</t>
  </si>
  <si>
    <t>INV-FEES-17364-23238</t>
  </si>
  <si>
    <t>1 Ivanhoe Dene, Victoria</t>
  </si>
  <si>
    <t>INV-FEES-18614-25446</t>
  </si>
  <si>
    <t>87 Centenary Street, Seaford VIC</t>
  </si>
  <si>
    <t>INV-FEES-17920-24251</t>
  </si>
  <si>
    <t>INV-FEES-18618-25455</t>
  </si>
  <si>
    <t>1 Tallon Way, Cranbourne West VIC</t>
  </si>
  <si>
    <t>INV-FEES-18623-25460</t>
  </si>
  <si>
    <t>13 Fieldstone Boulevard, Beaconsfield VIC</t>
  </si>
  <si>
    <t>INV-FEES-18269-24864</t>
  </si>
  <si>
    <t>18 Neil Street, North Ryde NSW</t>
  </si>
  <si>
    <t>INV-FEES-18633-25479</t>
  </si>
  <si>
    <t>56 Berkeley Street, Hawthorn VIC</t>
  </si>
  <si>
    <t>INV-FEES-17671-23775</t>
  </si>
  <si>
    <t>82 Cabarita Road, Concord NSW</t>
  </si>
  <si>
    <t>INV-FEES-17379-23281</t>
  </si>
  <si>
    <t>13/48 Military Road, North Bondi NSW</t>
  </si>
  <si>
    <t>INV-FEES-18233-24790</t>
  </si>
  <si>
    <t>4 Taiyul Road, North Narrabeen NSW</t>
  </si>
  <si>
    <t>INV-FEES-18645-25530</t>
  </si>
  <si>
    <t>34 Farnell Avenue, Carlingford NSW</t>
  </si>
  <si>
    <t>INV-FEES-16873-22284</t>
  </si>
  <si>
    <t>34 McCusker Avenue, Enfield SA</t>
  </si>
  <si>
    <t>INV-FEES-15214-19558</t>
  </si>
  <si>
    <t>28 Edgehill Avenue, Botany NSW 2019</t>
  </si>
  <si>
    <t>INV-FEES-18619-25559</t>
  </si>
  <si>
    <t>1/63 David Street North, Knoxfield VIC</t>
  </si>
  <si>
    <t>INV-FEES-18657-25562</t>
  </si>
  <si>
    <t>INV-FEES-18664-25569</t>
  </si>
  <si>
    <t>56 Swan Walk, Chelsea VIC</t>
  </si>
  <si>
    <t>INV-FEES-18666-25572</t>
  </si>
  <si>
    <t>5 Calypso Way, Clyde North VIC</t>
  </si>
  <si>
    <t>INV-FEES-18668-25577</t>
  </si>
  <si>
    <t>4 Dunlavin Way, Cranbourne East VIC 3977</t>
  </si>
  <si>
    <t>INV-FEES-17659-23751</t>
  </si>
  <si>
    <t>30 Tennyson Street, Winston Hills NSW 2153</t>
  </si>
  <si>
    <t>INV-FEES-18672-25601</t>
  </si>
  <si>
    <t>3 Kippenross Drive, Narre Warren South VIC</t>
  </si>
  <si>
    <t>INV-FEES-18510-25600</t>
  </si>
  <si>
    <t>3/12 Ramsgate Avenue, Bondi Beach NSW</t>
  </si>
  <si>
    <t>INV-FEES-18667-25576</t>
  </si>
  <si>
    <t>2806/850 Whitehorse Road, Box Hill VIC</t>
  </si>
  <si>
    <t>INV-FEES-17057-22677</t>
  </si>
  <si>
    <t>789/33 Hill Road, Wentworth Point NSW</t>
  </si>
  <si>
    <t>INV-FEES-18271-24872</t>
  </si>
  <si>
    <t>17/2 Norberta St, The Entrance NSW 2261</t>
  </si>
  <si>
    <t>INV-FEES-18652-25544</t>
  </si>
  <si>
    <t>43 Manna Gum Drive, Pakenham VIC</t>
  </si>
  <si>
    <t>INV-FEES-18690-25643</t>
  </si>
  <si>
    <t>10 Marie Dodd Crescent, Blakehurst NSW</t>
  </si>
  <si>
    <t>INV-FEES-18694-25649</t>
  </si>
  <si>
    <t>34 Sunnycrest Drive, Terranora NSW</t>
  </si>
  <si>
    <t>INV-FEES-18695-25651</t>
  </si>
  <si>
    <t>14 Orsett Court, Carrum Downs VIC</t>
  </si>
  <si>
    <t>INV-FEES-18712-25681</t>
  </si>
  <si>
    <t>54/98 Chandos Street, Ashfield NSW</t>
  </si>
  <si>
    <t>INV-FEES-17880-24164</t>
  </si>
  <si>
    <t>2908/1 Marshall Avenue, St. Leonards NSW 2065</t>
  </si>
  <si>
    <t>INV-FEES-18717-25693</t>
  </si>
  <si>
    <t>4 Ephcris Court, Endeavour Hills VIC</t>
  </si>
  <si>
    <t>INV-FEES-18730-25727</t>
  </si>
  <si>
    <t>35 Trafford Rd, Carrum Downs VIC</t>
  </si>
  <si>
    <t>INV-FEES-18736-25734</t>
  </si>
  <si>
    <t>8 Wodalla Cct, Sandhurst VIC</t>
  </si>
  <si>
    <t>INV-FEES-18740-25742</t>
  </si>
  <si>
    <t>12 Wills Court, Sandhurst VIC</t>
  </si>
  <si>
    <t>INV-FEES-18737-25744</t>
  </si>
  <si>
    <t>14 Roma Avenue, Cranbourne VIC</t>
  </si>
  <si>
    <t>INV-FEES-18743-25749</t>
  </si>
  <si>
    <t>49 Bradford Drive, Cranbourne East VIC 3977</t>
  </si>
  <si>
    <t>INV-FEES-9326-10220</t>
  </si>
  <si>
    <t>31 Sarton Link, Pakenham VIC</t>
  </si>
  <si>
    <t>INV-FEES-18261-24842</t>
  </si>
  <si>
    <t>235 Old South Head Road, Bondi Junction NSW</t>
  </si>
  <si>
    <t>INV-FEES-14828-25761</t>
  </si>
  <si>
    <t>57 Nicholson Parade, Cronulla NSW-endorsement</t>
  </si>
  <si>
    <t>INV-FEES-18759-25778</t>
  </si>
  <si>
    <t>18/112 Princes Hwy, Dandenong VIC</t>
  </si>
  <si>
    <t>INV-FEES-17122-22782</t>
  </si>
  <si>
    <t>4 Adam Street, Ryde NSW</t>
  </si>
  <si>
    <t>INV-FEES-17069-25793</t>
  </si>
  <si>
    <t>1/4 Greenoaks Avenue, Darling Point NSW</t>
  </si>
  <si>
    <t>INV-FEES-15916-20645</t>
  </si>
  <si>
    <t>22/5 Stansell Street, Gladesville NSW</t>
  </si>
  <si>
    <t>INV-FEES-18368-25087</t>
  </si>
  <si>
    <t>2223/43 Wilson Street, Botany NSW</t>
  </si>
  <si>
    <t>INV-FEES-18772-25807</t>
  </si>
  <si>
    <t>42 Cortula Road, Cranbourne East VIC 3977</t>
  </si>
  <si>
    <t>INV-FEES-18561-25358</t>
  </si>
  <si>
    <t>9 Bainbridge Court, Kilsyth VIC</t>
  </si>
  <si>
    <t>INV-FEES-18367-25810</t>
  </si>
  <si>
    <t>2/72 Bellevue Road, Bellevue Hill NSW</t>
  </si>
  <si>
    <t>INV-FEES-18140-25344</t>
  </si>
  <si>
    <t>136 Old South Head Road, Vaucluse NSW</t>
  </si>
  <si>
    <t>INV-FEES-14300-17915</t>
  </si>
  <si>
    <t>9 Dalrymple Crescent, Pymble NSW</t>
  </si>
  <si>
    <t>INV-FEES-16798-22158</t>
  </si>
  <si>
    <t>20 Carawa Road, Cromer NSW</t>
  </si>
  <si>
    <t>INV-FEES-18787-25860</t>
  </si>
  <si>
    <t>26/20 Pyrmont Bridge Road, Camperdown NSW</t>
  </si>
  <si>
    <t>INV-FEES-18788-25862</t>
  </si>
  <si>
    <t>27 Oakden Street, Pearcedale VIC</t>
  </si>
  <si>
    <t>INV-FEES-6828-22317</t>
  </si>
  <si>
    <t>9 Ady Street, Hunters Hill NSW</t>
  </si>
  <si>
    <t>INV-FEES-18742-25752</t>
  </si>
  <si>
    <t>112/54 Hutton Road, The Entrance North NSW</t>
  </si>
  <si>
    <t>INV-FEES-18799-25879</t>
  </si>
  <si>
    <t>1/1 Brunnings Rd, Carrum Downs VIC</t>
  </si>
  <si>
    <t>INV-FEES-18669-25578</t>
  </si>
  <si>
    <t>3 Huene Avenue, Halekulani NSW</t>
  </si>
  <si>
    <t>INV-FEES-17700-25153</t>
  </si>
  <si>
    <t>21 Salisbury Drive, Terrigal NSW</t>
  </si>
  <si>
    <t>INV-FEES-16000-25894</t>
  </si>
  <si>
    <t>7/3 Gahnia Place, Hamlyn Terrace NSW</t>
  </si>
  <si>
    <t>INV-FEES-18204-24708</t>
  </si>
  <si>
    <t>8/206 -212 Great Western Highway, Kingswood NSW 2747</t>
  </si>
  <si>
    <t>INV-FEES-15138-25086</t>
  </si>
  <si>
    <t>18 Captain Arthur Phillip Drive, Terrigal NSW 2260</t>
  </si>
  <si>
    <t>INV-FEES-18605-25429</t>
  </si>
  <si>
    <t>6 Crathes Avenue, Wollert VIC</t>
  </si>
  <si>
    <t>INV-FEES-18575-25381</t>
  </si>
  <si>
    <t>49 Somerset Avenue, Clearview SA</t>
  </si>
  <si>
    <t>INV-FEES-18826-25962</t>
  </si>
  <si>
    <t>56 Rowellyn Avenue, Carrum Downs VIC</t>
  </si>
  <si>
    <t>INV-FEES-18549-25327</t>
  </si>
  <si>
    <t>1 Greenfields Drive, Epping VIC</t>
  </si>
  <si>
    <t>INV-FEES-18535-25305</t>
  </si>
  <si>
    <t>1/13 Travers Street, Thomastown VIC</t>
  </si>
  <si>
    <t>INV-FEES-16122-25967</t>
  </si>
  <si>
    <t>11/104-108 Bridge Road, , Westmead NSW 2145-endorsement</t>
  </si>
  <si>
    <t>INV-FEES-16121-25968</t>
  </si>
  <si>
    <t>9/104-108 Bridge Road, , Westmead NSW 2145-endorsement</t>
  </si>
  <si>
    <t>INV-FEES-17466-24399</t>
  </si>
  <si>
    <t>202/291 Miller Street, Cammeray NSW</t>
  </si>
  <si>
    <t>INV-FEES-18830-25972</t>
  </si>
  <si>
    <t>7 Spring Circuit, Berwick VIC</t>
  </si>
  <si>
    <t>INV-FEES-18765-25787</t>
  </si>
  <si>
    <t>5 Coomera Street, Harrison ACT</t>
  </si>
  <si>
    <t>INV-FEES-18824-25965</t>
  </si>
  <si>
    <t>1 Ewing Avenue, Wollert VIC 3750</t>
  </si>
  <si>
    <t>INV-FEES-18849-25988</t>
  </si>
  <si>
    <t>15 Saint Georges Crescent, Drummoyne NSW</t>
  </si>
  <si>
    <t>INV-FEES-18871-25999</t>
  </si>
  <si>
    <t>5/31 McKinnon Street, East Ballina NSW</t>
  </si>
  <si>
    <t>INV-FEES-18874-26012</t>
  </si>
  <si>
    <t>175 Glenmore Road, Paddington NSW</t>
  </si>
  <si>
    <t>INV-FEES-18553-25334</t>
  </si>
  <si>
    <t>80 Cliff Street, Glengowrie SA</t>
  </si>
  <si>
    <t>INV-FEES-18804-25900</t>
  </si>
  <si>
    <t>10 Kenny Court, Berwick VIC</t>
  </si>
  <si>
    <t>INV-FEES-18885-26042</t>
  </si>
  <si>
    <t>78 Burns Road, Wahroonga NSW</t>
  </si>
  <si>
    <t>INV-FEES-18888-26045</t>
  </si>
  <si>
    <t>28 Narelle Avenue, Castle Hill NSW</t>
  </si>
  <si>
    <t>INV-FEES-18890-26047</t>
  </si>
  <si>
    <t>15b The Crescent, Mosman NSW</t>
  </si>
  <si>
    <t>INV-FEES-18845-25983</t>
  </si>
  <si>
    <t>36 Stephellen Way, Cranbourne West VIC</t>
  </si>
  <si>
    <t>INV-FEES-18379-26066</t>
  </si>
  <si>
    <t>15 Cromwell Lane, Cranbourne East VIC 3977</t>
  </si>
  <si>
    <t>INV-FEES-18662-25565</t>
  </si>
  <si>
    <t>7 Sierra Blvd, Cranbourne North VIC</t>
  </si>
  <si>
    <t>INV-FEES-18909-26079</t>
  </si>
  <si>
    <t>12 Desoto Drive, Port Willunga SA</t>
  </si>
  <si>
    <t>INV-FEES-17027-25830</t>
  </si>
  <si>
    <t>13 Norma Crescent, Woy Woy NSW</t>
  </si>
  <si>
    <t>INV-FEES-18919-26090</t>
  </si>
  <si>
    <t>6 Corsair Crescent, Cranebrook NSW</t>
  </si>
  <si>
    <t>INV-FEES-18920-26091</t>
  </si>
  <si>
    <t>7 Swan Street, Gladesville NSW</t>
  </si>
  <si>
    <t>INV-FEES-18873-26007</t>
  </si>
  <si>
    <t>3 Wallis Glen, Cranebrook NSW</t>
  </si>
  <si>
    <t>INV-FEES-18918-26095</t>
  </si>
  <si>
    <t>64 Majestic Drive, Officer VIC</t>
  </si>
  <si>
    <t>INV-FEES-18182-24672</t>
  </si>
  <si>
    <t>379 High Street, Ashburton VIC</t>
  </si>
  <si>
    <t>INV-FEES-18924-26099</t>
  </si>
  <si>
    <t>INV-FEES-18939-26131</t>
  </si>
  <si>
    <t>94 Glenrose Boulevard, Clyde North VIC</t>
  </si>
  <si>
    <t>INV-FEES-18940-26130</t>
  </si>
  <si>
    <t>22 May Street, Deepdene VIC</t>
  </si>
  <si>
    <t>INV-FEES-18884-26041</t>
  </si>
  <si>
    <t>36 Turramurra Avenue, Turramurra NSW</t>
  </si>
  <si>
    <t>INV-FEES-16098-20996</t>
  </si>
  <si>
    <t>44 Glenview Street, Paddington NSW</t>
  </si>
  <si>
    <t>INV-FEES-18883-26155</t>
  </si>
  <si>
    <t>1/68 Victoria Street, Hastings VIC</t>
  </si>
  <si>
    <t>INV-FEES-18964-26165</t>
  </si>
  <si>
    <t>8/1-7 Malabar Road, South Coogee NSW</t>
  </si>
  <si>
    <t>INV-FEES-18965-26168</t>
  </si>
  <si>
    <t>7 Ironbark Close, Hampton Park VIC</t>
  </si>
  <si>
    <t>INV-FEES-18967-26170</t>
  </si>
  <si>
    <t>INV-FEES-18968-26172</t>
  </si>
  <si>
    <t>6 Monomeeth Place, Miranda NSW</t>
  </si>
  <si>
    <t>INV-FEES-18878-26018</t>
  </si>
  <si>
    <t>10 Michelle Drive, Hastings VIC</t>
  </si>
  <si>
    <t>INV-FEES-18973-26178</t>
  </si>
  <si>
    <t>12/9a Cambridge Street, Gladesville NSW</t>
  </si>
  <si>
    <t>INV-FEES-18978-26184</t>
  </si>
  <si>
    <t>22 Fleuve Rise, Clyde North VIC</t>
  </si>
  <si>
    <t>INV-FEES-18083-24532</t>
  </si>
  <si>
    <t>10 Rich Walk, Narre Warren South VIC</t>
  </si>
  <si>
    <t>INV-FEES-18979-26187</t>
  </si>
  <si>
    <t>239 Raglan Street, Mosman NSW</t>
  </si>
  <si>
    <t>INV-FEES-18894-26057</t>
  </si>
  <si>
    <t>13 North Parkway, Northgate SA</t>
  </si>
  <si>
    <t>INV-FEES-18904-26224</t>
  </si>
  <si>
    <t>INV-FEES-18624-25465</t>
  </si>
  <si>
    <t>27/33 Brickfield street, North Parramatta NSW 2150</t>
  </si>
  <si>
    <t>INV-FEES-18532-25290</t>
  </si>
  <si>
    <t>4 Sunray Place, Acacia Gardens NSW</t>
  </si>
  <si>
    <t>INV-FEES-18854-25992</t>
  </si>
  <si>
    <t>4/31-37 Tenth Avenue, Budgewoi NSW 2262</t>
  </si>
  <si>
    <t>INV-FEES-18646-25534</t>
  </si>
  <si>
    <t>46 Mount Ettalong Road , Umina Beach NSW 2257</t>
  </si>
  <si>
    <t>INV-FEES-16471-21566</t>
  </si>
  <si>
    <t>166 Bay Street, Pagewood NSW</t>
  </si>
  <si>
    <t>INV-FEES-12061-14020</t>
  </si>
  <si>
    <t>30 Kingston Way, Mooroolbark VIC</t>
  </si>
  <si>
    <t>INV-FEES-17222-22961</t>
  </si>
  <si>
    <t>11/27 Police Road, Mulgrave VIC</t>
  </si>
  <si>
    <t>INV-FEES-18831-25973</t>
  </si>
  <si>
    <t>52 Arlington Avenue, Pakenham VIC</t>
  </si>
  <si>
    <t>INV-FEES-18035-24479</t>
  </si>
  <si>
    <t>1/34 Tennyson Street, Malvern East VIC</t>
  </si>
  <si>
    <t>INV-FEES-18989-26199</t>
  </si>
  <si>
    <t>1 Bellbird Avenue, Harkaway VIC</t>
  </si>
  <si>
    <t>INV-FEES-18993-26206</t>
  </si>
  <si>
    <t>13 Albrecht Avenue, Berwick VIC</t>
  </si>
  <si>
    <t>INV-FEES-15143-19413</t>
  </si>
  <si>
    <t>INV-FEES-19005-26223</t>
  </si>
  <si>
    <t>1/283 Nepean Highway, Seaford VIC</t>
  </si>
  <si>
    <t>INV-FEES-18969-26173</t>
  </si>
  <si>
    <t>31/311 Flemington Road, Franklin ACT</t>
  </si>
  <si>
    <t>INV-FEES-18956-26145</t>
  </si>
  <si>
    <t>33 Bettong Avenue, Throsby ACT</t>
  </si>
  <si>
    <t>INV-FEES-19021-26249</t>
  </si>
  <si>
    <t>70 Lake Shore Drive, North Avoca NSW</t>
  </si>
  <si>
    <t>INV-FEES-19034-26273</t>
  </si>
  <si>
    <t>11 MacDonald Road, Christie Downs SA</t>
  </si>
  <si>
    <t>INV-FEES-18269-25471</t>
  </si>
  <si>
    <t>18 Neil Street, North Ryde NSW-endorsement</t>
  </si>
  <si>
    <t>INV-FEES-19033-26274</t>
  </si>
  <si>
    <t>1 Gracemere Drive, Pearcedale VIC</t>
  </si>
  <si>
    <t>INV-FEES-18899-26065</t>
  </si>
  <si>
    <t>8 Allanfield Crescent, Wantirna South VIC</t>
  </si>
  <si>
    <t>INV-FEES-18643-25526</t>
  </si>
  <si>
    <t>1/26 Petrie Street, Frankston VIC</t>
  </si>
  <si>
    <t>INV-FEES-19051-26305</t>
  </si>
  <si>
    <t>14 King Edward Street, Pymble NSW</t>
  </si>
  <si>
    <t>INV-FEES-18233-25464</t>
  </si>
  <si>
    <t>INV-FEES-18922-26094</t>
  </si>
  <si>
    <t>11 Noorong Avenue, Forresters Beach NSW</t>
  </si>
  <si>
    <t>INV-FEES-19054-26308</t>
  </si>
  <si>
    <t>16 Rowland Place, Jordan Springs NSW</t>
  </si>
  <si>
    <t>INV-FEES-19055-26309</t>
  </si>
  <si>
    <t>40 Campbell Parade, Cranbourne VIC</t>
  </si>
  <si>
    <t>INV-FEES-18238-24797</t>
  </si>
  <si>
    <t>10/7 Harrington Avenue, Castle Hill NSW</t>
  </si>
  <si>
    <t>INV-FEES-18186-24677</t>
  </si>
  <si>
    <t>37 Brisbane Street, Berwick VIC</t>
  </si>
  <si>
    <t>INV-FEES-19058-26310</t>
  </si>
  <si>
    <t>A45/124-128 Killeaton Street, St Ives NSW 2075</t>
  </si>
  <si>
    <t>INV-FEES-19066-26327</t>
  </si>
  <si>
    <t>43 Golden Avenue, Chelsea VIC</t>
  </si>
  <si>
    <t>INV-FEES-19068-26334</t>
  </si>
  <si>
    <t>8 Misty Close, Berwick VIC</t>
  </si>
  <si>
    <t>INV-FEES-14672-18556</t>
  </si>
  <si>
    <t>2/79 Willis Street, Kingsford NSW 2032</t>
  </si>
  <si>
    <t>INV-FEES-18621-25457</t>
  </si>
  <si>
    <t>19/755 botany road, rosebery NSW 2018</t>
  </si>
  <si>
    <t>INV-FEES-19072-26345</t>
  </si>
  <si>
    <t>10/47-49 Peel Street, Berwick VIC 3806</t>
  </si>
  <si>
    <t>INV-FEES-19073-26347</t>
  </si>
  <si>
    <t>12 Tudor Court, Edithvale VIC</t>
  </si>
  <si>
    <t>INV-FEES-19077-26352</t>
  </si>
  <si>
    <t>1c Roseberry Avenue, Chelsea VIC</t>
  </si>
  <si>
    <t>INV-FEES-18028-24462</t>
  </si>
  <si>
    <t>102/21 Parraween Street, Cremorne NSW</t>
  </si>
  <si>
    <t>INV-FEES-19079-26354</t>
  </si>
  <si>
    <t>51 Toirram Crescent, Cranbourne VIC</t>
  </si>
  <si>
    <t>INV-FEES-15431-19939</t>
  </si>
  <si>
    <t>578 Warringah Road, Forestville NSW</t>
  </si>
  <si>
    <t>INV-FEES-18075-24526</t>
  </si>
  <si>
    <t>45 Blackbutt Avenue, Pennant Hills NSW</t>
  </si>
  <si>
    <t>INV-FEES-19084-26365</t>
  </si>
  <si>
    <t>26 Norwegian Way, Narre Warren South VIC</t>
  </si>
  <si>
    <t>INV-FEES-18985-26195</t>
  </si>
  <si>
    <t>3/37-39 Ocean View Road, GOROKAN NSW 2263</t>
  </si>
  <si>
    <t>INV-FEES-18866-26001</t>
  </si>
  <si>
    <t>162 Manns Road, West Gosford NSW</t>
  </si>
  <si>
    <t>INV-FEES-19093-26376</t>
  </si>
  <si>
    <t>6 Dennis Street, Ermington NSW</t>
  </si>
  <si>
    <t>INV-FEES-19094-26379</t>
  </si>
  <si>
    <t>2/1 Caledonian Street, Bexley NSW</t>
  </si>
  <si>
    <t>INV-FEES-19087-26369</t>
  </si>
  <si>
    <t>6 Parkhart Circle, Sandhurst VIC</t>
  </si>
  <si>
    <t>INV-FEES-19111-26404</t>
  </si>
  <si>
    <t>5/1 Caledonian Street, Bexley NSW 2207</t>
  </si>
  <si>
    <t>INV-FEES-19112-26405</t>
  </si>
  <si>
    <t>INV-FEES-19116-26410</t>
  </si>
  <si>
    <t>22 Arbour Rise, Pakenham VIC</t>
  </si>
  <si>
    <t>INV-FEES-19118-26419</t>
  </si>
  <si>
    <t>9 Ascot Park Drive, Pakenham VIC</t>
  </si>
  <si>
    <t>INV-FEES-17248-23011</t>
  </si>
  <si>
    <t>533 Tumbi Road, Wamberal NSW</t>
  </si>
  <si>
    <t>INV-FEES-19120-26423</t>
  </si>
  <si>
    <t>13 Cedarbank Court, Cranbourne East VIC 3977</t>
  </si>
  <si>
    <t>INV-FEES-19122-26424</t>
  </si>
  <si>
    <t>35 Orama Avenue, Carrum Downs VIC</t>
  </si>
  <si>
    <t>INV-FEES-19125-26438</t>
  </si>
  <si>
    <t>60 Moreton Street, Frankston North VIC</t>
  </si>
  <si>
    <t>INV-FEES-18374-25097</t>
  </si>
  <si>
    <t>1702/1 Marshall Avenue, ST LEONARDS NSW 2065</t>
  </si>
  <si>
    <t>INV-FEES-19064-26462</t>
  </si>
  <si>
    <t>4 Tomintoul Way, Glenhaven NSW</t>
  </si>
  <si>
    <t>INV-FEES-19092-26465</t>
  </si>
  <si>
    <t>92 Burns Road, Kellyville NSW</t>
  </si>
  <si>
    <t>INV-FEES-19149-26498</t>
  </si>
  <si>
    <t>3 Evan Street, Gladesville NSW</t>
  </si>
  <si>
    <t>INV-FEES-19168-26530</t>
  </si>
  <si>
    <t>31/701-705 Anzac Parade , Maroubra NSW 2035</t>
  </si>
  <si>
    <t>INV-FEES-19163-26525</t>
  </si>
  <si>
    <t>1/8 Shelly Beach Road, East Ballina NSW</t>
  </si>
  <si>
    <t>INV-FEES-17383-23290</t>
  </si>
  <si>
    <t>6 Lynstock Avenue, Castle Hill NSW</t>
  </si>
  <si>
    <t>INV-FEES-19162-26523</t>
  </si>
  <si>
    <t>120 Power Road, Doveton VIC</t>
  </si>
  <si>
    <t>INV-FEES-18051-24501</t>
  </si>
  <si>
    <t>10 Macarthur Avenue, Pagewood NSW 2035</t>
  </si>
  <si>
    <t>INV-FEES-19101-26390</t>
  </si>
  <si>
    <t>2/27 Hartley Road, Flinders Park SA</t>
  </si>
  <si>
    <t>INV-FEES-18538-25313</t>
  </si>
  <si>
    <t>24 Grenville Walk, Lalor VIC</t>
  </si>
  <si>
    <t>INV-FEES-19007-26227</t>
  </si>
  <si>
    <t>25 Bluebell Drive, Epping VIC</t>
  </si>
  <si>
    <t>INV-FEES-18693-25672</t>
  </si>
  <si>
    <t>25/1 Greenfield Drive, Clayton VIC</t>
  </si>
  <si>
    <t>INV-FEES-14332-26421</t>
  </si>
  <si>
    <t>96 Tamboura Avenue, Baulkham Hills NSW</t>
  </si>
  <si>
    <t>INV-FEES-18641-25521</t>
  </si>
  <si>
    <t>128 Mataram Road, Woongarrah NSW</t>
  </si>
  <si>
    <t>INV-FEES-18227-26434</t>
  </si>
  <si>
    <t>44 Craigie Avenue, Kanwal NSW</t>
  </si>
  <si>
    <t>INV-FEES-19193-26652</t>
  </si>
  <si>
    <t>23 Rivendell Crescent, Werrington Downs NSW</t>
  </si>
  <si>
    <t>INV-FEES-19193-26659</t>
  </si>
  <si>
    <t>23 Rivendell Crescent, Werrington Downs NSW-endorsement</t>
  </si>
  <si>
    <t>INV-FEES-19213-26695</t>
  </si>
  <si>
    <t>55 Third Street, Warragamba NSW</t>
  </si>
  <si>
    <t>INV-FEES-18533-25291</t>
  </si>
  <si>
    <t>138a Dudley Street, Lake Haven NSW</t>
  </si>
  <si>
    <t>INV-FEES-18240-26571</t>
  </si>
  <si>
    <t>11 Canterbury Close, Narre Warren VIC</t>
  </si>
  <si>
    <t>INV-FEES-18767-25905</t>
  </si>
  <si>
    <t>100 Lake Shore Drive, North Avoca NSW</t>
  </si>
  <si>
    <t>INV-FEES-19181-26589</t>
  </si>
  <si>
    <t>16 Facey Road, Devon Meadows VIC</t>
  </si>
  <si>
    <t>INV-FEES-17539-23614</t>
  </si>
  <si>
    <t>23b Albert Avenue, Sylvania NSW</t>
  </si>
  <si>
    <t>INV-FEES-19211-26691</t>
  </si>
  <si>
    <t>24/18 Bay Street, Double Bay NSW</t>
  </si>
  <si>
    <t>INV-FEES-18729-25735</t>
  </si>
  <si>
    <t>2 Frederic Drive, Ringwood VIC</t>
  </si>
  <si>
    <t>INV-FEES-19198-26669</t>
  </si>
  <si>
    <t>8 Anderson Court, Endeavour Hills VIC</t>
  </si>
  <si>
    <t>INV-FEES-17390-23301</t>
  </si>
  <si>
    <t>149 Holden Street, Ashbury NSW</t>
  </si>
  <si>
    <t>INV-FEES-14246-17800</t>
  </si>
  <si>
    <t>2/17 Alexander Street, Coogee NSW</t>
  </si>
  <si>
    <t>INV-FEES-19183-26591</t>
  </si>
  <si>
    <t>16 Oberon Drive, Carrum Downs VIC</t>
  </si>
  <si>
    <t>INV-FEES-19222-26706</t>
  </si>
  <si>
    <t>4/100 Ourimbah Road, Mosman NSW</t>
  </si>
  <si>
    <t>INV-FEES-18557-25354</t>
  </si>
  <si>
    <t>6/48 Dobson Crescent, Baulkham Hills NSW</t>
  </si>
  <si>
    <t>INV-FEES-19152-26504</t>
  </si>
  <si>
    <t>24 Millicent Street, Athol Park SA</t>
  </si>
  <si>
    <t>INV-FEES-19231-26730</t>
  </si>
  <si>
    <t>192a Attunga Road, Yowie Bay NSW</t>
  </si>
  <si>
    <t>INV-FEES-19227-26721</t>
  </si>
  <si>
    <t>158 Bungower Road, Somerville VIC</t>
  </si>
  <si>
    <t>INV-FEES-19216-26712</t>
  </si>
  <si>
    <t>31 Patonga Drive, Patonga NSW</t>
  </si>
  <si>
    <t>INV-FEES-18896-26189</t>
  </si>
  <si>
    <t>104 Penfold Road, Wattle Park SA</t>
  </si>
  <si>
    <t>INV-FEES-17311-23690</t>
  </si>
  <si>
    <t>1/253 Blackwall Road, Woy Woy NSW</t>
  </si>
  <si>
    <t>INV-FEES-19135-26666</t>
  </si>
  <si>
    <t>37 Watervale Boulevard, Taylors Hill VIC</t>
  </si>
  <si>
    <t>INV-FEES-18026-24460</t>
  </si>
  <si>
    <t>15B Awatea Road, St Ives Chase NSW 2075</t>
  </si>
  <si>
    <t>INV-FEES-13457-19318</t>
  </si>
  <si>
    <t>244 Wentworth Avenue, Eastgardens NSW</t>
  </si>
  <si>
    <t>INV-FEES-19345-26870</t>
  </si>
  <si>
    <t>47 Wattletree Road, Ferntree Gully VIC</t>
  </si>
  <si>
    <t>INV-FEES-18361-25072</t>
  </si>
  <si>
    <t>1/77 Old Castle Hill Road, Castle Hill NSW</t>
  </si>
  <si>
    <t>INV-FEES-18923-26097</t>
  </si>
  <si>
    <t>2 Dan Place, Forresters Beach NSW</t>
  </si>
  <si>
    <t>INV-FEES-19228-26722</t>
  </si>
  <si>
    <t>83 Stingaree Point Drive, Dora Creek NSW</t>
  </si>
  <si>
    <t>INV-FEES-19359-26891</t>
  </si>
  <si>
    <t>94 Prospect Hill Road, Narre Warren VIC</t>
  </si>
  <si>
    <t>INV-FEES-17442-26892</t>
  </si>
  <si>
    <t>36/400 Glenmore Road, Paddington NSW</t>
  </si>
  <si>
    <t>INV-FEES-16157-24956</t>
  </si>
  <si>
    <t>29/9 Garthowen Crescent , CASTLE HILL NSW 2154</t>
  </si>
  <si>
    <t>INV-FEES-19312-26783</t>
  </si>
  <si>
    <t>13/52-54 Shinners Avenue, Berwick VIC 3806</t>
  </si>
  <si>
    <t>INV-FEES-19341-26866</t>
  </si>
  <si>
    <t>34 Harris Street, Burraneer , Sydney NSW 2230</t>
  </si>
  <si>
    <t>INV-FEES-19361-26895</t>
  </si>
  <si>
    <t>62 Mason Street , Maroubra NSW 2035</t>
  </si>
  <si>
    <t>INV-FEES-19380-26935</t>
  </si>
  <si>
    <t>2 Bibby Street, Carlton NSW</t>
  </si>
  <si>
    <t>INV-FEES-18368-26907</t>
  </si>
  <si>
    <t>2223/43 Wilson Street, Botany NSW-endorsement</t>
  </si>
  <si>
    <t>INV-FEES-19386-26958</t>
  </si>
  <si>
    <t>13 Fletcher Road, Cranbourne South VIC</t>
  </si>
  <si>
    <t>INV-FEES-19389-26967</t>
  </si>
  <si>
    <t>1 Tern Close, Blind Bight VIC</t>
  </si>
  <si>
    <t>INV-FEES-19327-26826</t>
  </si>
  <si>
    <t>48 Grammar Parade, Wantirna VIC</t>
  </si>
  <si>
    <t>INV-FEES-18640-25508</t>
  </si>
  <si>
    <t>4 Hayden Place, Botany NSW</t>
  </si>
  <si>
    <t>INV-FEES-13559-16409</t>
  </si>
  <si>
    <t>15 Pamela Street, North Ryde NSW</t>
  </si>
  <si>
    <t>INV-FEES-13533-25861</t>
  </si>
  <si>
    <t>149 Midson Road, Epping NSW</t>
  </si>
  <si>
    <t>INV-FEES-18653-26167</t>
  </si>
  <si>
    <t>21 Timbertop Drive, Umina Beach NSW</t>
  </si>
  <si>
    <t>INV-FEES-16765-22108</t>
  </si>
  <si>
    <t>534/21 Marine Parade, Wentworth Point NSW</t>
  </si>
  <si>
    <t>INV-FEES-19026-26291</t>
  </si>
  <si>
    <t>3/9 Rhoden Grove, Eumemmerring VIC</t>
  </si>
  <si>
    <t>INV-FEES-19314-26788</t>
  </si>
  <si>
    <t>43 Picnic Parade, Ettalong Beach NSW</t>
  </si>
  <si>
    <t>INV-FEES-19419-27020</t>
  </si>
  <si>
    <t>27 John Edgcumbe Way, Endeavour Hills VIC</t>
  </si>
  <si>
    <t>INV-FEES-19423-27028</t>
  </si>
  <si>
    <t>29 Avon Road, Pymble NSW</t>
  </si>
  <si>
    <t>INV-FEES-19334-26855</t>
  </si>
  <si>
    <t>1 Flynn Place, Bungendore NSW</t>
  </si>
  <si>
    <t>INV-FEES-17260-27061</t>
  </si>
  <si>
    <t>22 Chauvel Street, North Ryde NSW-endorsement</t>
  </si>
  <si>
    <t>INV-FEES-18867-25994</t>
  </si>
  <si>
    <t>14b David Avenue, North Ryde NSW</t>
  </si>
  <si>
    <t>INV-FEES-17375-23274</t>
  </si>
  <si>
    <t>2/140 McKinnon Road, McKinnon VIC</t>
  </si>
  <si>
    <t>INV-FEES-13095-27069</t>
  </si>
  <si>
    <t>6 Greenwood Court, Botanic Ridge VIC-endorsement</t>
  </si>
  <si>
    <t>INV-FEES-18615-25447</t>
  </si>
  <si>
    <t>8 Rosewall Street, North Willoughby NSW</t>
  </si>
  <si>
    <t>INV-FEES-18105-24561</t>
  </si>
  <si>
    <t>19 Cotham Square, Hampton Park VIC</t>
  </si>
  <si>
    <t>INV-FEES-19395-26987</t>
  </si>
  <si>
    <t>11/2 Jerilderie Drive, Berwick VIC</t>
  </si>
  <si>
    <t>INV-FEES-17177-22880</t>
  </si>
  <si>
    <t>5/86 Belgrave Street, Bronte NSW</t>
  </si>
  <si>
    <t>INV-FEES-17416-23345</t>
  </si>
  <si>
    <t>31/701 Anzac Parade, Maroubra NSW</t>
  </si>
  <si>
    <t>INV-FEES-19444-27078</t>
  </si>
  <si>
    <t>1/89 Sladen Street, Cranbourne VIC</t>
  </si>
  <si>
    <t>INV-FEES-16466-26699</t>
  </si>
  <si>
    <t>11 George Street, Greenwich NSW</t>
  </si>
  <si>
    <t>INV-FEES-17552-23631</t>
  </si>
  <si>
    <t>3/60 Mackie Avenue, New Lambton NSW</t>
  </si>
  <si>
    <t>INV-FEES-19388-26962</t>
  </si>
  <si>
    <t>18/11 Hawk Avenue, Pakenham VIC 3810</t>
  </si>
  <si>
    <t>INV-FEES-19434-27051</t>
  </si>
  <si>
    <t>865/3 Baywater Drive , Wentworth Point NSW 2127</t>
  </si>
  <si>
    <t>INV-FEES-19440-27071</t>
  </si>
  <si>
    <t>5 Hayles Mews, Baxter VIC</t>
  </si>
  <si>
    <t>INV-FEES-19091-26374</t>
  </si>
  <si>
    <t>4/577 Blaxland Road, Eastwood NSW</t>
  </si>
  <si>
    <t>INV-FEES-15541-19759</t>
  </si>
  <si>
    <t>12 Allambie Road, Allambie Heights NSW</t>
  </si>
  <si>
    <t>INV-FEES-19436-27056</t>
  </si>
  <si>
    <t>2/1 Maurice Street, Dandenong VIC</t>
  </si>
  <si>
    <t>INV-FEES-19430-27039</t>
  </si>
  <si>
    <t>6 Fadden Street, Dandenong North VIC</t>
  </si>
  <si>
    <t>INV-FEES-18366-25310</t>
  </si>
  <si>
    <t>18606/177 Mitchell Road, Erskineville NSW</t>
  </si>
  <si>
    <t>INV-FEES-19413-27011</t>
  </si>
  <si>
    <t>21 Woodstream Crescent, Kellyville NSW 2155</t>
  </si>
  <si>
    <t>INV-FEES-19071-26344</t>
  </si>
  <si>
    <t>9 Hopetoun Avenue, Denistone East NSW</t>
  </si>
  <si>
    <t>INV-FEES-16964-22456</t>
  </si>
  <si>
    <t>24 Araluen Street, Kingsford NSW</t>
  </si>
  <si>
    <t>INV-FEES-13457-26916</t>
  </si>
  <si>
    <t>244 Wentworth Avenue, Eastgardens NSW-endorsement</t>
  </si>
  <si>
    <t>INV-FEES-19473-27141</t>
  </si>
  <si>
    <t>12 Seymour Close, Wahroonga NSW</t>
  </si>
  <si>
    <t>INV-FEES-19474-27146</t>
  </si>
  <si>
    <t>30a Pomona Street, Pennant Hills NSW</t>
  </si>
  <si>
    <t>INV-FEES-19480-27157</t>
  </si>
  <si>
    <t>3 Parkvista Place, Berwick VIC</t>
  </si>
  <si>
    <t>INV-FEES-19487-27170</t>
  </si>
  <si>
    <t>5/20 Carrum Woods Drive, Carrum Downs VIC</t>
  </si>
  <si>
    <t>INV-FEES-18732-25730</t>
  </si>
  <si>
    <t>48 Yanko Road, West Pymble NSW</t>
  </si>
  <si>
    <t>INV-FEES-18892-27187</t>
  </si>
  <si>
    <t>518/2C Munderah Street, WAHROONGA NSW 2076</t>
  </si>
  <si>
    <t>INV-FEES-19499-27197</t>
  </si>
  <si>
    <t>29 Joffre Avenue, Edithvale VIC</t>
  </si>
  <si>
    <t>INV-FEES-19441-27072</t>
  </si>
  <si>
    <t>INV-FEES-19492-27178</t>
  </si>
  <si>
    <t>108 Dolphin Avenue, Mermaid Beach QLD</t>
  </si>
  <si>
    <t>INV-FEES-19520-27250</t>
  </si>
  <si>
    <t>71/6 Greenknowe Avenue, Elizabeth Bay NSW</t>
  </si>
  <si>
    <t>INV-FEES-16656-27058</t>
  </si>
  <si>
    <t>405/8 Kendall Street, Gosford NSW-endorsement</t>
  </si>
  <si>
    <t>INV-FEES-19401-26993</t>
  </si>
  <si>
    <t>10 Connewarra Avenue, Aspendale VIC</t>
  </si>
  <si>
    <t>INV-FEES-19523-27254</t>
  </si>
  <si>
    <t>94 Wellington Road, East Lindfield NSW</t>
  </si>
  <si>
    <t>INV-FEES-19530-27264</t>
  </si>
  <si>
    <t>26 Naranganah Avenue, Gymea Bay NSW</t>
  </si>
  <si>
    <t>INV-FEES-19522-27253</t>
  </si>
  <si>
    <t>2 Holburn Way, Epping VIC</t>
  </si>
  <si>
    <t>INV-FEES-19498-27198</t>
  </si>
  <si>
    <t>112b Beech Street, Langwarrin VIC</t>
  </si>
  <si>
    <t>INV-FEES-19536-27288</t>
  </si>
  <si>
    <t>44 Escarpment Drive, Frankston South VIC</t>
  </si>
  <si>
    <t>INV-FEES-18495-27001</t>
  </si>
  <si>
    <t>33 Dunbarton Drive, Wantirna VIC</t>
  </si>
  <si>
    <t>INV-FEES-19407-27015</t>
  </si>
  <si>
    <t>5 Lisa Court, Paradise SA</t>
  </si>
  <si>
    <t>INV-FEES-19201-26787</t>
  </si>
  <si>
    <t>15 Knock Farrell Road, Glenorie NSW</t>
  </si>
  <si>
    <t>INV-FEES-19338-26859</t>
  </si>
  <si>
    <t>34 Hampden Road, South Wentworthville NSW</t>
  </si>
  <si>
    <t>INV-FEES-18980-26188</t>
  </si>
  <si>
    <t>19 Ocean Street, North Avoca NSW</t>
  </si>
  <si>
    <t>INV-FEES-19548-27339</t>
  </si>
  <si>
    <t>106 Grays Lane, Cranebrook NSW</t>
  </si>
  <si>
    <t>INV-FEES-19558-27368</t>
  </si>
  <si>
    <t>6 Chesterfield Drive, Narre Warren South VIC</t>
  </si>
  <si>
    <t>INV-FEES-12805-15243</t>
  </si>
  <si>
    <t>1/58 Cam Street, Cambridge Park NSW</t>
  </si>
  <si>
    <t>INV-FEES-16579-21782</t>
  </si>
  <si>
    <t>31 Neerim Road, Castle Cove NSW</t>
  </si>
  <si>
    <t>INV-FEES-19555-27358</t>
  </si>
  <si>
    <t>3 Denya Close, Glenmore Park NSW</t>
  </si>
  <si>
    <t>INV-FEES-17202-23857</t>
  </si>
  <si>
    <t>Excess Recovery Transactions</t>
  </si>
  <si>
    <t>616</t>
  </si>
  <si>
    <t>INV-FEES-12358-25418</t>
  </si>
  <si>
    <t>INV-FEES-19547-27338</t>
  </si>
  <si>
    <t>INV-FEES-10264-11693</t>
  </si>
  <si>
    <t>INV-FEES-18897-26061</t>
  </si>
  <si>
    <t>INV-FEES-14828-27454</t>
  </si>
  <si>
    <t>INV-FEES-19197-27466</t>
  </si>
  <si>
    <t>INV-FEES-19537-27290</t>
  </si>
  <si>
    <t>INV-FEES-17059-26582</t>
  </si>
  <si>
    <t>INV-FEES-16468-27369</t>
  </si>
  <si>
    <t>INV-FEES-19607-27501</t>
  </si>
  <si>
    <t>INV-FEES-19613-27510</t>
  </si>
  <si>
    <t>INV-FEES-17202-26118</t>
  </si>
  <si>
    <t>INV-FEES-16205-27282</t>
  </si>
  <si>
    <t>INV-FEES-19406-27003</t>
  </si>
  <si>
    <t>INV-FEES-19428-27065</t>
  </si>
  <si>
    <t>INV-FEES-19623-27528</t>
  </si>
  <si>
    <t>INV-FEES-18946-26136</t>
  </si>
  <si>
    <t>INV-FEES-19539-27300</t>
  </si>
  <si>
    <t>INV-FEES-15942-27530</t>
  </si>
  <si>
    <t>INV-FEES-19583-27452</t>
  </si>
  <si>
    <t>INV-FEES-18835-26520</t>
  </si>
  <si>
    <t>INV-FEES-19581-27427</t>
  </si>
  <si>
    <t>INV-FEES-17487-23640</t>
  </si>
  <si>
    <t>INV-FEES-19698-27641</t>
  </si>
  <si>
    <t>INV-FEES-19701-27642</t>
  </si>
  <si>
    <t>INV-FEES-19704-27647</t>
  </si>
  <si>
    <t>INV-FEES-19710-27663</t>
  </si>
  <si>
    <t>INV-FEES-18653-27594</t>
  </si>
  <si>
    <t>INV-FEES-19715-27671</t>
  </si>
  <si>
    <t>INV-FEES-19178-26581</t>
  </si>
  <si>
    <t>INV-FEES-19697-27637</t>
  </si>
  <si>
    <t>INV-FEES-19265-26944</t>
  </si>
  <si>
    <t>INV-FEES-19709-27659</t>
  </si>
  <si>
    <t>INV-FEES-19725-27691</t>
  </si>
  <si>
    <t>INV-FEES-19729-27697</t>
  </si>
  <si>
    <t>INV-FEES-18677-25615</t>
  </si>
  <si>
    <t>INV-FEES-19734-27704</t>
  </si>
  <si>
    <t>INV-FEES-19735-27709</t>
  </si>
  <si>
    <t>INV-FEES-19565-27380</t>
  </si>
  <si>
    <t>INV-FEES-19525-27255</t>
  </si>
  <si>
    <t>INV-FEES-17202-27359</t>
  </si>
  <si>
    <t>INV-FEES-19606-27499</t>
  </si>
  <si>
    <t>INV-FEES-19088-26370</t>
  </si>
  <si>
    <t>INV-FEES-19109-26399</t>
  </si>
  <si>
    <t>INV-FEES-19766-27761</t>
  </si>
  <si>
    <t>INV-FEES-19494-27180</t>
  </si>
  <si>
    <t>INV-FEES-19654-27562</t>
  </si>
  <si>
    <t>INV-FEES-19594-27472</t>
  </si>
  <si>
    <t>INV-FEES-19027-26256</t>
  </si>
  <si>
    <t>INV-FEES-19740-27726</t>
  </si>
  <si>
    <t>INV-FEES-19748-27747</t>
  </si>
  <si>
    <t>INV-FEES-18637-25494</t>
  </si>
  <si>
    <t>INV-FEES-19344-26869</t>
  </si>
  <si>
    <t>INV-FEES-18206-24712</t>
  </si>
  <si>
    <t>INV-FEES-19786-27817</t>
  </si>
  <si>
    <t>INV-FEES-19467-27118</t>
  </si>
  <si>
    <t>INV-FEES-19787-27822</t>
  </si>
  <si>
    <t>INV-FEES-19634-27536</t>
  </si>
  <si>
    <t>INV-FEES-19569-27392</t>
  </si>
  <si>
    <t>INV-FEES-19791-27835</t>
  </si>
  <si>
    <t>INV-FEES-19770-27780</t>
  </si>
  <si>
    <t>INV-FEES-19808-27867</t>
  </si>
  <si>
    <t>INV-FEES-19809-27870</t>
  </si>
  <si>
    <t>INV-FEES-19817-27878</t>
  </si>
  <si>
    <t>INV-FEES-19624-27529</t>
  </si>
  <si>
    <t>INV-FEES-19822-27887</t>
  </si>
  <si>
    <t>INV-FEES-19841-27929</t>
  </si>
  <si>
    <t>INV-FEES-19151-26510</t>
  </si>
  <si>
    <t>INV-FEES-19322-26868</t>
  </si>
  <si>
    <t>INV-FEES-19789-27825</t>
  </si>
  <si>
    <t>INV-FEES-19816-27923</t>
  </si>
  <si>
    <t>INV-FEES-19799-27843</t>
  </si>
  <si>
    <t>INV-FEES-19847-27939</t>
  </si>
  <si>
    <t>INV-FEES-18521-25274</t>
  </si>
  <si>
    <t>INV-FEES-19424-27027</t>
  </si>
  <si>
    <t>INV-FEES-16350-28022</t>
  </si>
  <si>
    <t>INV-FEES-18225-25413</t>
  </si>
  <si>
    <t>INV-FEES-19479-27298</t>
  </si>
  <si>
    <t>INV-FEES-19894-28039</t>
  </si>
  <si>
    <t>INV-FEES-18352-25055</t>
  </si>
  <si>
    <t>INV-FEES-18141-24621</t>
  </si>
  <si>
    <t>INV-FEES-19897-28042</t>
  </si>
  <si>
    <t>INV-FEES-19824-27889</t>
  </si>
  <si>
    <t>INV-FEES-19391-26971</t>
  </si>
  <si>
    <t>INV-FEES-19479-28024</t>
  </si>
  <si>
    <t>INV-FEES-19821-27886</t>
  </si>
  <si>
    <t>INV-FEES-19888-28027</t>
  </si>
  <si>
    <t>INV-FEES-19878-28007</t>
  </si>
  <si>
    <t>INV-FEES-19543-27308</t>
  </si>
  <si>
    <t>INV-FEES-10315-27955</t>
  </si>
  <si>
    <t>INV-FEES-19916-28092</t>
  </si>
  <si>
    <t>INV-FEES-3828-4003</t>
  </si>
  <si>
    <t>INV-FEES-19543-27999</t>
  </si>
  <si>
    <t>INV-FEES-19867-27983</t>
  </si>
  <si>
    <t>INV-FEES-19439-27067</t>
  </si>
  <si>
    <t>INV-FEES-19925-28129</t>
  </si>
  <si>
    <t>INV-FEES-19931-28132</t>
  </si>
  <si>
    <t>INV-FEES-19951-28161</t>
  </si>
  <si>
    <t>INV-FEES-19866-27985</t>
  </si>
  <si>
    <t>INV-FEES-19922-28106</t>
  </si>
  <si>
    <t>INV-FEES-19820-27883</t>
  </si>
  <si>
    <t>INV-FEES-18744-27383</t>
  </si>
  <si>
    <t>INV-FEES-13547-27998</t>
  </si>
  <si>
    <t>INV-FEES-19941-28149</t>
  </si>
  <si>
    <t>INV-FEES-19947-28156</t>
  </si>
  <si>
    <t>INV-FEES-19952-28162</t>
  </si>
  <si>
    <t>INV-FEES-19974-28189</t>
  </si>
  <si>
    <t>INV-FEES-19975-28192</t>
  </si>
  <si>
    <t>INV-FEES-16790-22150</t>
  </si>
  <si>
    <t>INV-FEES-19533-27269</t>
  </si>
  <si>
    <t>INV-FEES-19844-27938</t>
  </si>
  <si>
    <t>INV-FEES-19737-27716</t>
  </si>
  <si>
    <t>INV-FEES-19672-27577</t>
  </si>
  <si>
    <t>INV-FEES-19979-28198</t>
  </si>
  <si>
    <t>INV-FEES-17656-27522</t>
  </si>
  <si>
    <t>INV-FEES-19689-27610</t>
  </si>
  <si>
    <t>INV-FEES-20028-28238</t>
  </si>
  <si>
    <t>INV-FEES-20033-28250</t>
  </si>
  <si>
    <t>INV-FEES-19617-27515</t>
  </si>
  <si>
    <t>INV-FEES-10250-11572</t>
  </si>
  <si>
    <t>INV-FEES-20042-28267</t>
  </si>
  <si>
    <t>INV-FEES-9402-28278</t>
  </si>
  <si>
    <t>INV-FEES-11880-28299</t>
  </si>
  <si>
    <t>INV-FEES-19745-27739</t>
  </si>
  <si>
    <t>INV-FEES-20050-28308</t>
  </si>
  <si>
    <t>INV-FEES-20052-28317</t>
  </si>
  <si>
    <t>INV-FEES-20055-28316</t>
  </si>
  <si>
    <t>INV-FEES-20075-28348</t>
  </si>
  <si>
    <t>INV-FEES-19933-28135</t>
  </si>
  <si>
    <t>INV-FEES-20054-28314</t>
  </si>
  <si>
    <t>INV-FEES-19828-27898</t>
  </si>
  <si>
    <t>INV-FEES-19937-28138</t>
  </si>
  <si>
    <t>INV-FEES-20048-28296</t>
  </si>
  <si>
    <t>INV-FEES-19988-28205</t>
  </si>
  <si>
    <t>INV-FEES-20097-28400</t>
  </si>
  <si>
    <t>INV-FEES-17095-26283</t>
  </si>
  <si>
    <t>INV-FEES-19566-27381</t>
  </si>
  <si>
    <t>INV-FEES-20062-28329</t>
  </si>
  <si>
    <t>INV-FEES-19801-27849</t>
  </si>
  <si>
    <t>INV-FEES-20096-28398</t>
  </si>
  <si>
    <t>INV-FEES-20099-28404</t>
  </si>
  <si>
    <t>INV-FEES-20100-28405</t>
  </si>
  <si>
    <t>INV-FEES-19078-26700</t>
  </si>
  <si>
    <t>INV-FEES-19985-28203</t>
  </si>
  <si>
    <t>INV-FEES-20112-28419</t>
  </si>
  <si>
    <t>INV-FEES-20116-28425</t>
  </si>
  <si>
    <t>INV-FEES-20118-28436</t>
  </si>
  <si>
    <t>INV-FEES-19861-28018</t>
  </si>
  <si>
    <t>INV-FEES-20121-28439</t>
  </si>
  <si>
    <t>INV-FEES-20122-28441</t>
  </si>
  <si>
    <t>INV-FEES-20124-28443</t>
  </si>
  <si>
    <t>INV-FEES-20128-28453</t>
  </si>
  <si>
    <t>INV-FEES-18544-25316</t>
  </si>
  <si>
    <t>INV-FEES-20142-28465</t>
  </si>
  <si>
    <t>INV-FEES-19402-26997</t>
  </si>
  <si>
    <t>INV-FEES-20144-28466</t>
  </si>
  <si>
    <t>INV-FEES-19859-27960</t>
  </si>
  <si>
    <t>INV-FEES-19778-27797</t>
  </si>
  <si>
    <t>INV-FEES-6828-28363</t>
  </si>
  <si>
    <t>INV-FEES-20177-28488</t>
  </si>
  <si>
    <t>INV-FEES-20193-28497</t>
  </si>
  <si>
    <t>INV-FEES-17260-27762</t>
  </si>
  <si>
    <t>INV-FEES-20192-28495</t>
  </si>
  <si>
    <t>INV-FEES-20102-28430</t>
  </si>
  <si>
    <t>INV-FEES-11768-26470</t>
  </si>
  <si>
    <t>INV-FEES-20200-28518</t>
  </si>
  <si>
    <t>INV-FEES-19774-27785</t>
  </si>
  <si>
    <t>INV-FEES-20091-28391</t>
  </si>
  <si>
    <t>INV-FEES-19030-26995</t>
  </si>
  <si>
    <t>INV-FEES-20251-28580</t>
  </si>
  <si>
    <t>INV-FEES-20027-28246</t>
  </si>
  <si>
    <t>INV-FEES-20256-28609</t>
  </si>
  <si>
    <t>INV-FEES-20255-28604</t>
  </si>
  <si>
    <t>INV-FEES-20247-28627</t>
  </si>
  <si>
    <t>INV-FEES-20266-28645</t>
  </si>
  <si>
    <t>INV-FEES-20273-28656</t>
  </si>
  <si>
    <t>INV-FEES-20296-28671</t>
  </si>
  <si>
    <t>INV-FEES-20301-28678</t>
  </si>
  <si>
    <t>INV-FEES-19837-28683</t>
  </si>
  <si>
    <t>INV-FEES-20305-28684</t>
  </si>
  <si>
    <t>INV-FEES-19726-27693</t>
  </si>
  <si>
    <t>INV-FEES-20310-28691</t>
  </si>
  <si>
    <t>INV-FEES-20311-28693</t>
  </si>
  <si>
    <t>INV-FEES-20312-28696</t>
  </si>
  <si>
    <t>INV-FEES-20316-28701</t>
  </si>
  <si>
    <t>INV-FEES-20298-28673</t>
  </si>
  <si>
    <t>INV-FEES-20299-28675</t>
  </si>
  <si>
    <t>INV-FEES-20253-28585</t>
  </si>
  <si>
    <t>INV-FEES-20227-28596</t>
  </si>
  <si>
    <t>INV-FEES-19970-28190</t>
  </si>
  <si>
    <t>INV-FEES-20276-28742</t>
  </si>
  <si>
    <t>INV-FEES-20351-28750</t>
  </si>
  <si>
    <t>INV-FEES-20260-28751</t>
  </si>
  <si>
    <t>INV-FEES-20350-28747</t>
  </si>
  <si>
    <t>INV-FEES-18799-28766</t>
  </si>
  <si>
    <t>INV-FEES-20373-28773</t>
  </si>
  <si>
    <t>INV-FEES-19987-28364</t>
  </si>
  <si>
    <t>INV-FEES-20349-28746</t>
  </si>
  <si>
    <t>INV-FEES-20377-28788</t>
  </si>
  <si>
    <t>INV-FEES-20379-28790</t>
  </si>
  <si>
    <t>INV-FEES-19602-28151</t>
  </si>
  <si>
    <t>INV-FEES-20313-28698</t>
  </si>
  <si>
    <t>INV-FEES-19432-27045</t>
  </si>
  <si>
    <t>INV-FEES-20391-28813</t>
  </si>
  <si>
    <t>INV-FEES-20393-28815</t>
  </si>
  <si>
    <t>INV-FEES-20395-28816</t>
  </si>
  <si>
    <t>INV-FEES-20240-28556</t>
  </si>
  <si>
    <t>INV-FEES-20239-28555</t>
  </si>
  <si>
    <t>INV-FEES-20409-28839</t>
  </si>
  <si>
    <t>INV-FEES-20252-28581</t>
  </si>
  <si>
    <t>INV-FEES-20384-28800</t>
  </si>
  <si>
    <t>INV-FEES-16018-27251</t>
  </si>
  <si>
    <t>INV-FEES-16035-25970</t>
  </si>
  <si>
    <t>INV-FEES-20432-28908</t>
  </si>
  <si>
    <t>INV-FEES-19908-28064</t>
  </si>
  <si>
    <t>INV-FEES-20437-28918</t>
  </si>
  <si>
    <t>INV-FEES-20372-28772</t>
  </si>
  <si>
    <t>INV-FEES-20415-28932</t>
  </si>
  <si>
    <t>INV-FEES-20453-28959</t>
  </si>
  <si>
    <t>INV-FEES-20455-28961</t>
  </si>
  <si>
    <t>INV-FEES-6828-28914</t>
  </si>
  <si>
    <t>INV-FEES-20463-28972</t>
  </si>
  <si>
    <t>INV-FEES-20083-28370</t>
  </si>
  <si>
    <t>INV-FEES-20245-28565</t>
  </si>
  <si>
    <t>INV-FEES-20472-28978</t>
  </si>
  <si>
    <t>INV-FEES-18279-24880</t>
  </si>
  <si>
    <t>INV-FEES-20444-28936</t>
  </si>
  <si>
    <t>INV-FEES-6732-19868</t>
  </si>
  <si>
    <t>INV-FEES-20101-28776</t>
  </si>
  <si>
    <t>INV-FEES-19553-28392</t>
  </si>
  <si>
    <t>INV-FEES-19962-28176</t>
  </si>
  <si>
    <t>INV-FEES-20243-28561</t>
  </si>
  <si>
    <t>INV-FEES-20516-29035</t>
  </si>
  <si>
    <t>INV-FEES-20454-28960</t>
  </si>
  <si>
    <t>INV-FEES-18308-24920</t>
  </si>
  <si>
    <t>INV-FEES-20318-28706</t>
  </si>
  <si>
    <t>INV-FEES-19489-27173</t>
  </si>
  <si>
    <t>INV-FEES-18355-28895</t>
  </si>
  <si>
    <t>INV-FEES-20387-28808</t>
  </si>
  <si>
    <t>INV-FEES-20109-28415</t>
  </si>
  <si>
    <t>INV-FEES-20526-29056</t>
  </si>
  <si>
    <t>INV-FEES-18778-25822</t>
  </si>
  <si>
    <t>INV-FEES-20525-29055</t>
  </si>
  <si>
    <t>INV-FEES-20479-28983</t>
  </si>
  <si>
    <t>INV-FEES-20549-29106</t>
  </si>
  <si>
    <t>INV-FEES-17526-28745</t>
  </si>
  <si>
    <t>INV-FEES-20535-29083</t>
  </si>
  <si>
    <t>INV-FEES-18636-28307</t>
  </si>
  <si>
    <t>INV-FEES-20559-29123</t>
  </si>
  <si>
    <t>INV-FEES-17776-27948</t>
  </si>
  <si>
    <t>INV-FEES-20168-28602</t>
  </si>
  <si>
    <t>INV-FEES-20553-29111</t>
  </si>
  <si>
    <t>INV-FEES-20082-28369</t>
  </si>
  <si>
    <t>INV-FEES-18068-28856</t>
  </si>
  <si>
    <t>INV-FEES-17431-23370</t>
  </si>
  <si>
    <t>INV-FEES-20543-29096</t>
  </si>
  <si>
    <t>INV-FEES-20583-29165</t>
  </si>
  <si>
    <t>INV-FEES-20608-29223</t>
  </si>
  <si>
    <t>INV-FEES-20609-29229</t>
  </si>
  <si>
    <t>INV-FEES-19963-28177</t>
  </si>
  <si>
    <t>INV-FEES-20595-29200</t>
  </si>
  <si>
    <t>INV-FEES-20588-29189</t>
  </si>
  <si>
    <t>INV-FEES-20346-28733</t>
  </si>
  <si>
    <t>INV-FEES-20161-28477</t>
  </si>
  <si>
    <t>INV-FEES-20146-28467</t>
  </si>
  <si>
    <t>INV-FEES-20452-28957</t>
  </si>
  <si>
    <t>INV-FEES-20279-28663</t>
  </si>
  <si>
    <t>INV-FEES-20371-28770</t>
  </si>
  <si>
    <t>INV-FEES-20242-28560</t>
  </si>
  <si>
    <t>INV-FEES-20628-29269</t>
  </si>
  <si>
    <t>INV-FEES-20634-29282</t>
  </si>
  <si>
    <t>INV-FEES-20664-29325</t>
  </si>
  <si>
    <t>INV-FEES-20635-29283</t>
  </si>
  <si>
    <t>INV-FEES-20636-29284</t>
  </si>
  <si>
    <t>INV-FEES-20648-29305</t>
  </si>
  <si>
    <t>INV-FEES-20649-29307</t>
  </si>
  <si>
    <t>INV-FEES-20651-29310</t>
  </si>
  <si>
    <t>INV-FEES-20658-29316</t>
  </si>
  <si>
    <t>INV-FEES-20629-29270</t>
  </si>
  <si>
    <t>INV-FEES-20661-29322</t>
  </si>
  <si>
    <t>INV-FEES-20614-29241</t>
  </si>
  <si>
    <t>INV-FEES-20460-28967</t>
  </si>
  <si>
    <t>INV-FEES-19017-26243</t>
  </si>
  <si>
    <t>INV-FEES-20654-29312</t>
  </si>
  <si>
    <t>INV-FEES-20673-29349</t>
  </si>
  <si>
    <t>INV-FEES-20561-29125</t>
  </si>
  <si>
    <t>INV-FEES-20072-28345</t>
  </si>
  <si>
    <t>INV-FEES-20684-29356</t>
  </si>
  <si>
    <t>INV-FEES-20687-29360</t>
  </si>
  <si>
    <t>INV-FEES-19456-27107</t>
  </si>
  <si>
    <t>INV-FEES-20680-29357</t>
  </si>
  <si>
    <t>INV-FEES-20682-29353</t>
  </si>
  <si>
    <t>INV-FEES-20696-29377</t>
  </si>
  <si>
    <t>INV-FEES-20655-29314</t>
  </si>
  <si>
    <t>INV-FEES-20699-29380</t>
  </si>
  <si>
    <t>INV-FEES-20698-29378</t>
  </si>
  <si>
    <t>INV-FEES-19217-29042</t>
  </si>
  <si>
    <t>INV-FEES-20692-29373</t>
  </si>
  <si>
    <t>INV-FEES-20307-28689</t>
  </si>
  <si>
    <t>INV-FEES-19784-27813</t>
  </si>
  <si>
    <t>INV-FEES-20613-29240</t>
  </si>
  <si>
    <t>INV-FEES-20507-29135</t>
  </si>
  <si>
    <t>INV-FEES-17158-28412</t>
  </si>
  <si>
    <t>INV-FEES-9690-19103</t>
  </si>
  <si>
    <t>INV-FEES-9577-26863</t>
  </si>
  <si>
    <t>INV-FEES-20536-29082</t>
  </si>
  <si>
    <t>INV-FEES-20764-29498</t>
  </si>
  <si>
    <t>INV-FEES-20766-29501</t>
  </si>
  <si>
    <t>INV-FEES-20768-29504</t>
  </si>
  <si>
    <t>INV-FEES-20760-29489</t>
  </si>
  <si>
    <t>INV-FEES-20512-29025</t>
  </si>
  <si>
    <t>INV-FEES-17526-29581</t>
  </si>
  <si>
    <t>INV-FEES-20755-29486</t>
  </si>
  <si>
    <t>INV-FEES-20600-29236</t>
  </si>
  <si>
    <t>INV-FEES-20567-29133</t>
  </si>
  <si>
    <t>INV-FEES-20812-29591</t>
  </si>
  <si>
    <t>INV-FEES-20819-29616</t>
  </si>
  <si>
    <t>INV-FEES-20825-29672</t>
  </si>
  <si>
    <t>INV-FEES-20830-29684</t>
  </si>
  <si>
    <t>INV-FEES-20834-29690</t>
  </si>
  <si>
    <t>INV-FEES-20370-28769</t>
  </si>
  <si>
    <t>INV-FEES-20753-29481</t>
  </si>
  <si>
    <t>INV-FEES-20844-29705</t>
  </si>
  <si>
    <t>INV-FEES-18757-26060</t>
  </si>
  <si>
    <t>INV-FEES-20407-28836</t>
  </si>
  <si>
    <t>INV-FEES-19764-29022</t>
  </si>
  <si>
    <t>INV-FEES-19392-27042</t>
  </si>
  <si>
    <t>INV-FEES-20521-29047</t>
  </si>
  <si>
    <t>INV-FEES-20869-29754</t>
  </si>
  <si>
    <t>INV-FEES-20228-28532</t>
  </si>
  <si>
    <t>INV-FEES-20881-29778</t>
  </si>
  <si>
    <t>INV-FEES-20879-29768</t>
  </si>
  <si>
    <t>INV-FEES-20085-28372</t>
  </si>
  <si>
    <t>INV-FEES-20981-29884</t>
  </si>
  <si>
    <t>INV-FEES-20959-29842</t>
  </si>
  <si>
    <t>INV-FEES-20862-29584</t>
  </si>
  <si>
    <t>INV-FEES-20997-29902</t>
  </si>
  <si>
    <t>INV-FEES-16024-29903</t>
  </si>
  <si>
    <t>INV-FEES-13303-29550</t>
  </si>
  <si>
    <t>INV-FEES-19788-27973</t>
  </si>
  <si>
    <t>INV-FEES-21009-29919</t>
  </si>
  <si>
    <t>INV-FEES-21014-29924</t>
  </si>
  <si>
    <t>INV-FEES-20818-29611</t>
  </si>
  <si>
    <t>INV-FEES-20724-29428</t>
  </si>
  <si>
    <t>INV-FEES-20707-29408</t>
  </si>
  <si>
    <t>INV-FEES-21044-29987</t>
  </si>
  <si>
    <t>INV-FEES-19934-28136</t>
  </si>
  <si>
    <t>INV-FEES-21052-30005</t>
  </si>
  <si>
    <t>INV-FEES-20565-29131</t>
  </si>
  <si>
    <t>INV-FEES-20037-28252</t>
  </si>
  <si>
    <t>INV-FEES-21065-30047</t>
  </si>
  <si>
    <t>INV-FEES-20258-30033</t>
  </si>
  <si>
    <t>INV-FEES-21067-30050</t>
  </si>
  <si>
    <t>INV-FEES-17712-30096</t>
  </si>
  <si>
    <t>INV-FEES-21103-30113</t>
  </si>
  <si>
    <t>INV-FEES-21104-30114</t>
  </si>
  <si>
    <t>INV-FEES-21107-30118</t>
  </si>
  <si>
    <t>INV-FEES-21112-30124</t>
  </si>
  <si>
    <t>INV-FEES-21076-30061</t>
  </si>
  <si>
    <t>INV-FEES-21125-30148</t>
  </si>
  <si>
    <t>INV-FEES-21129-30160</t>
  </si>
  <si>
    <t>INV-FEES-20882-29786</t>
  </si>
  <si>
    <t>INV-FEES-21137-30184</t>
  </si>
  <si>
    <t>INV-FEES-21139-30191</t>
  </si>
  <si>
    <t>INV-FEES-19129-29706</t>
  </si>
  <si>
    <t>INV-FEES-20387-29889</t>
  </si>
  <si>
    <t>INV-FEES-21152-30212</t>
  </si>
  <si>
    <t>INV-FEES-21156-30226</t>
  </si>
  <si>
    <t>INV-FEES-21162-30242</t>
  </si>
  <si>
    <t>INV-FEES-20873-29758</t>
  </si>
  <si>
    <t>INV-FEES-19968-28184</t>
  </si>
  <si>
    <t>INV-FEES-19857-27957</t>
  </si>
  <si>
    <t>504/45 Macquarie Street, Sydney Olympic Park Parramatta, NSW</t>
  </si>
  <si>
    <t>234 Hawkesbury Road, Winmalee NSW</t>
  </si>
  <si>
    <t>7 Cranebrook Avenue, Stanhope Gardens NSW</t>
  </si>
  <si>
    <t>703/1 Hirst Street, Arncliffe NSW</t>
  </si>
  <si>
    <t>10/3 Grantham Street, Potts Point NSW</t>
  </si>
  <si>
    <t>17 Karen Court, Cranebrook NSW</t>
  </si>
  <si>
    <t>14 Heador Street, Toukley NSW</t>
  </si>
  <si>
    <t>103/104A Bay Street, Pagewood NSW 2035-endorsement</t>
  </si>
  <si>
    <t>32 Britton Drive, Pakenham VIC</t>
  </si>
  <si>
    <t>1 Kelburn Road, Berwick VIC</t>
  </si>
  <si>
    <t>39/2 Victoria Street, Botany NSW - endorsement</t>
  </si>
  <si>
    <t>90 Lake Shore Drive, North Avoca NSW</t>
  </si>
  <si>
    <t>2 Egerton Avenue, Rostrevor SA</t>
  </si>
  <si>
    <t>5 Bayline Drive, Point Clare NSW</t>
  </si>
  <si>
    <t>60 Landale Road, Tooradin VIC</t>
  </si>
  <si>
    <t>10/47 Garland Road, Naremburn NSW</t>
  </si>
  <si>
    <t>4 Naila Close, Endeavour Hills VIC</t>
  </si>
  <si>
    <t>35 Nixon Drive, Berwick VIC-endorsement</t>
  </si>
  <si>
    <t>38 Bergen Street, Keysborough VIC</t>
  </si>
  <si>
    <t>26 Charlotte Close, Terrigal NSW</t>
  </si>
  <si>
    <t>58 Richardson Road, San Remo NSW</t>
  </si>
  <si>
    <t>275 Forbes Street, Darlinghurst NSW</t>
  </si>
  <si>
    <t>24 Grace Avenue, Beecroft NSW</t>
  </si>
  <si>
    <t>34-36 Bong Bong Road, Mittagong NSW</t>
  </si>
  <si>
    <t>54 Oratava Avenue, West Pennant Hills NSW</t>
  </si>
  <si>
    <t>4 Surace Court, Dandenong North VIC</t>
  </si>
  <si>
    <t>21 Timbertop Drive, Umina Beach NSW-endorsement</t>
  </si>
  <si>
    <t>56c Glenola Road, Chelsea VIC</t>
  </si>
  <si>
    <t>31/45-51 Balmoral Road, Northmead NSW 2152</t>
  </si>
  <si>
    <t>15/260 Penshurst Street, Willoughby NSW</t>
  </si>
  <si>
    <t>4/486 Nepean Highway, Chelsea VIC</t>
  </si>
  <si>
    <t>4/234 Stony Point Road, Crib Point VIC</t>
  </si>
  <si>
    <t>14 Dunlop Road, Blue Haven NSW</t>
  </si>
  <si>
    <t>3/22 Neil Street, Merrylands NSW</t>
  </si>
  <si>
    <t>3/4 New Beach Road, Darling Point NSW</t>
  </si>
  <si>
    <t>6 Lady Penrhyn Close, Cranbourne West VIC</t>
  </si>
  <si>
    <t>682/33 Hill Road, Wentworth Point NSW</t>
  </si>
  <si>
    <t>2 Malfoy Mews, Cranbourne West VIC</t>
  </si>
  <si>
    <t>20 Mirang Avenue, Croydon VIC</t>
  </si>
  <si>
    <t>18 Laurie Road, Dural NSW</t>
  </si>
  <si>
    <t>8 Brown Place, Kellyville NSW</t>
  </si>
  <si>
    <t>6/295 Great Western Highway, Emu Plains NSW</t>
  </si>
  <si>
    <t>10/9 Beaumond Avenue, Maroubra NSW</t>
  </si>
  <si>
    <t>34 Harry Street, Eastlakes NSW</t>
  </si>
  <si>
    <t>7 Kalakau Avenue, Forresters Beach NSW</t>
  </si>
  <si>
    <t>4 Carcoola Street, Castle Hill NSW</t>
  </si>
  <si>
    <t>5 Beta Road, Lane Cove, New South Wales 2066</t>
  </si>
  <si>
    <t>812/3 Foreshore Place, Wentworth Point NSW</t>
  </si>
  <si>
    <t>102 Parkes Street, West Ryde NSW</t>
  </si>
  <si>
    <t>36 Prince Street, North Parramatta Parramatta, NSW</t>
  </si>
  <si>
    <t>76 Windermere Boulevard, Pakenham VIC</t>
  </si>
  <si>
    <t>3 Sawyer Crescent, Lane Cove North NSW</t>
  </si>
  <si>
    <t>7 Sierra Boulevard, Cranbourne North VIC</t>
  </si>
  <si>
    <t>113 Cadles Rd, Carrum Downs VIC</t>
  </si>
  <si>
    <t>7/36 Auburn Grove, Hawthorn VIC</t>
  </si>
  <si>
    <t>34 Elmsford Court, Keysborough VIC</t>
  </si>
  <si>
    <t>22 Lockwoods Road, Boronia VIC</t>
  </si>
  <si>
    <t>54 Kendall Street, West Pymble NSW</t>
  </si>
  <si>
    <t>4 Castle Court, Beaconsfield VIC</t>
  </si>
  <si>
    <t>3 Kara Court, Pakenham VIC</t>
  </si>
  <si>
    <t>32 Hughes Avenue, Edithvale VIC</t>
  </si>
  <si>
    <t>15 Bowman Street, Noble Park VIC</t>
  </si>
  <si>
    <t>4 Hibiscus Way, Keysborough VIC</t>
  </si>
  <si>
    <t>7 Glendale Street, Gorokan NSW</t>
  </si>
  <si>
    <t>6 Terka Street, Wadalba NSW</t>
  </si>
  <si>
    <t>39 Tyrell Place, Berwick VIC</t>
  </si>
  <si>
    <t>15 John Edgcumbe Way, Endeavour Hills VIC</t>
  </si>
  <si>
    <t>15 Taylor Avenue, Turramurra NSW</t>
  </si>
  <si>
    <t>84 Everlasting Boulevard, Cranbourne West VIC</t>
  </si>
  <si>
    <t>4 Timgalen Avenue, South Penrith NSW</t>
  </si>
  <si>
    <t>14/6 Jarrett Street, Leichhardt NSW</t>
  </si>
  <si>
    <t>25 Hurstville Road, Hurstville NSW - endorsement</t>
  </si>
  <si>
    <t>31 Kalakau Ave, Forresters Beach NSW</t>
  </si>
  <si>
    <t>15 Tannery Street, Llandilo NSW</t>
  </si>
  <si>
    <t>25/35 Oakden Street, Greenway ACT</t>
  </si>
  <si>
    <t>25 Aldershot Road, Langwarrin VIC</t>
  </si>
  <si>
    <t>23 Mitchell Street, Seaford VIC</t>
  </si>
  <si>
    <t>3/35 Lily Way, Skye VIC</t>
  </si>
  <si>
    <t>8 Glenice Close, Gorokan NSW</t>
  </si>
  <si>
    <t>15 Tannery Street, Llandilo NSW - endorsement</t>
  </si>
  <si>
    <t>6 Rannoch Street, Cranbourne East VIC</t>
  </si>
  <si>
    <t>4/470-472 Pacific Highway, Asquith NSW 2077</t>
  </si>
  <si>
    <t>4/39 Tennyson St, Carrum VIC</t>
  </si>
  <si>
    <t>2/37 Saddington Street, Saint Marys NSW</t>
  </si>
  <si>
    <t>2 Kookaburra Close, Bayview NSW</t>
  </si>
  <si>
    <t>5 Armstrong Rd, Beaconsfield Upper VIC</t>
  </si>
  <si>
    <t>9 Merrick Street, Keysborough VIC</t>
  </si>
  <si>
    <t>2/37 Saddington Street, Saint Marys NSW-endorsement</t>
  </si>
  <si>
    <t>6 Flowering Gum Lane, Sandhurst VIC</t>
  </si>
  <si>
    <t>8 Trameland Court, Langwarrin VIC</t>
  </si>
  <si>
    <t>146 Deakin Street, Essendon VIC</t>
  </si>
  <si>
    <t>3 Ballanee Grove, Cranbourne North VIC</t>
  </si>
  <si>
    <t>19/35 Coate Avenue, Alphington VIC</t>
  </si>
  <si>
    <t>9/36 George Street, Marrickville NSW</t>
  </si>
  <si>
    <t>49 Ellsworth Drive, Tregear NSW</t>
  </si>
  <si>
    <t>13a Byrne Street, Wanniassa ACT</t>
  </si>
  <si>
    <t>12 Shannon Parade, Berkeley Vale NSW</t>
  </si>
  <si>
    <t>50 Adelaide Avenue, Umina Beach NSW-endorsement</t>
  </si>
  <si>
    <t>3 Kaisman Square, Wantirna VIC</t>
  </si>
  <si>
    <t>56 Gregson Grove, Lyndhurst VIC</t>
  </si>
  <si>
    <t>3 Archers Field Drive, Cranbourne East VIC</t>
  </si>
  <si>
    <t>4 Yodalla Place, Avoca Beach NSW</t>
  </si>
  <si>
    <t>1/13 Gonis Crescent, Carrum Downs VIC</t>
  </si>
  <si>
    <t>2c Plymouth Street, Aldinga Beach SA</t>
  </si>
  <si>
    <t>302/1 Solarch Avenue, Little Bay NSW</t>
  </si>
  <si>
    <t>3/25 Hutton Rd, The Entrance North NSW</t>
  </si>
  <si>
    <t>21 Allura Crescent, Ermington NSW</t>
  </si>
  <si>
    <t>96 Kullaroo Road, Summerland Point NSW</t>
  </si>
  <si>
    <t>16 Londres Way, South Morang VIC</t>
  </si>
  <si>
    <t>1 Ohio Place, Erskine Park NSW</t>
  </si>
  <si>
    <t>7 Highbrook Place, Castle Hill NSW</t>
  </si>
  <si>
    <t>6 Westwood Road, Cranbourne East VIC 3977</t>
  </si>
  <si>
    <t>1/51 Stawell Street, Cranbourne VIC</t>
  </si>
  <si>
    <t>75 Wellington Street, Mascot NSW</t>
  </si>
  <si>
    <t>12 Lloyd Street, Greystanes NSW 2145</t>
  </si>
  <si>
    <t>6 Benson Court, Narre Warren VIC</t>
  </si>
  <si>
    <t>212/6-14 Metro Parade, Mawson Lakes SA 5095-endorsement</t>
  </si>
  <si>
    <t>38 Garfield Road, Garfield VIC-endorsement</t>
  </si>
  <si>
    <t>12 Boldrewood Place, Cherrybrook NSW</t>
  </si>
  <si>
    <t>24 Alison Street, Glenelg North SA</t>
  </si>
  <si>
    <t>8 Redfern Court, Boronia VIC</t>
  </si>
  <si>
    <t>6 Begonia Place, Crestwood NSW</t>
  </si>
  <si>
    <t>22 Ashburton Avenue, South Turramurra NSW</t>
  </si>
  <si>
    <t>10 Coorigil Place, Doreen VIC</t>
  </si>
  <si>
    <t>17 Taranto Court, Hackham West SA</t>
  </si>
  <si>
    <t>16 Stone Street, Blair Athol SA</t>
  </si>
  <si>
    <t>2 Phelan Place, Wanniassa ACT</t>
  </si>
  <si>
    <t>53 Soldiers Road, Berwick VIC</t>
  </si>
  <si>
    <t>17 Chichester Street, Maroubra NSW</t>
  </si>
  <si>
    <t>15 Truman Avenue, Bonnet Bay NSW</t>
  </si>
  <si>
    <t>3 Dawson Street, Epping NSW</t>
  </si>
  <si>
    <t>3002/70 Market Street, Sydney NSW</t>
  </si>
  <si>
    <t>1411/850 Whitehorse Road, Box Hill VIC</t>
  </si>
  <si>
    <t>11 Eather Avenue, North Rocks NSW</t>
  </si>
  <si>
    <t>1/15 Keys Court, Narre Warren VIC 3805</t>
  </si>
  <si>
    <t>36a Paul Street, Dundas NSW</t>
  </si>
  <si>
    <t>3 Holly Green Court, Narre Warren North VIC</t>
  </si>
  <si>
    <t>17 Colonial Drive, Vermont South VIC</t>
  </si>
  <si>
    <t>26 Gottenham Street, Glebe NSW</t>
  </si>
  <si>
    <t>7 Ohara Court, Sandhurst VIC</t>
  </si>
  <si>
    <t>712 Canterbury Road, Vermont VIC</t>
  </si>
  <si>
    <t>42 Appledale Way, Wantirna South VIC</t>
  </si>
  <si>
    <t>6 Marblelight Way, Clyde North VIC</t>
  </si>
  <si>
    <t>26 Benbow Crescent, Boronia VIC</t>
  </si>
  <si>
    <t>74 Hillside Road, Avoca Beach NSW</t>
  </si>
  <si>
    <t>73 Broadway, Bonbeach VIC</t>
  </si>
  <si>
    <t>30 Paul Street, North Ryde NSW</t>
  </si>
  <si>
    <t>2A Burton Court, Bayswater VIC</t>
  </si>
  <si>
    <t>182 Days Road, Ferryden Park SA</t>
  </si>
  <si>
    <t>28 Fernwren Place, Carrum Downs VIC</t>
  </si>
  <si>
    <t>111 Bronzewing Drive, Erina NSW</t>
  </si>
  <si>
    <t>1 Edgecliff Road, Umina Beach NSW</t>
  </si>
  <si>
    <t>2/14 Wallowa Crescent, Narre Warren VIC</t>
  </si>
  <si>
    <t>5/3-4 Holmes Court, Bayswater North VIC 3153</t>
  </si>
  <si>
    <t>34 Balmoral Avenue, Sandringham VIC</t>
  </si>
  <si>
    <t>41 Coniston Avenue, Airport West VIC</t>
  </si>
  <si>
    <t>67 Figtree Bvld, Wadalba NSW 2259</t>
  </si>
  <si>
    <t>12/241 Soldiers Road, Beaconsfield VIC 3807</t>
  </si>
  <si>
    <t>14 Protea Way, Jordan Springs NSW</t>
  </si>
  <si>
    <t>45 Oberon Drive, Carrum Downs VIC</t>
  </si>
  <si>
    <t>5/181 Payneham Road, Norwood SA</t>
  </si>
  <si>
    <t>4 McLeods Street, Clyde North VIC</t>
  </si>
  <si>
    <t>14 Lincoln Avenue, Bayswater VIC</t>
  </si>
  <si>
    <t>5 Dryden Court, Berwick VIC</t>
  </si>
  <si>
    <t>27 Dargie Street, Weston ACT</t>
  </si>
  <si>
    <t>41 Breens Road, Cranbourne West VIC</t>
  </si>
  <si>
    <t>16 Hoysted Avenue, Cranbourne North VIC</t>
  </si>
  <si>
    <t>13 Bakewell Street, Tooradin VIC</t>
  </si>
  <si>
    <t>3 Lime Kiln Road, Lugarno NSW</t>
  </si>
  <si>
    <t>70 Brocker Street, Clyde North VIC</t>
  </si>
  <si>
    <t>47 Minnamurra Avenue, Pymble NSW</t>
  </si>
  <si>
    <t>1/53 Lombard Avenue, Kilsyth VIC 3137</t>
  </si>
  <si>
    <t>40 Carlingford Road, Epping NSW</t>
  </si>
  <si>
    <t>7 Mina Court, Carrum Downs VIC</t>
  </si>
  <si>
    <t>31 Thurvaston Crescent, Cranbourne East VIC</t>
  </si>
  <si>
    <t>15 Pemberton Drive, Narre Warren VIC</t>
  </si>
  <si>
    <t>11 Vasari Gardens, Mernda VIC</t>
  </si>
  <si>
    <t>14 Essue Court, Mill Park VIC</t>
  </si>
  <si>
    <t>74 Maxwell Street, Mornington VIC</t>
  </si>
  <si>
    <t>2 Vimiera Close, Norah Head NSW</t>
  </si>
  <si>
    <t>1/102 Berry Avenue, Edithvale VIC</t>
  </si>
  <si>
    <t>7 Olive Road, Devon Meadows VIC</t>
  </si>
  <si>
    <t>15 Charles Street, Dandenong VIC</t>
  </si>
  <si>
    <t>17 Grattan Way, Pakenham VIC</t>
  </si>
  <si>
    <t>1/1 Brunnings Rd, Carrum Downs VIC-endorsement</t>
  </si>
  <si>
    <t>1 Nepean Street, Cranebrook NSW</t>
  </si>
  <si>
    <t>4 Albany Court, Taylors Hill VIC</t>
  </si>
  <si>
    <t>6/1 Spains Wharf Road, Kurraba Point NSW</t>
  </si>
  <si>
    <t>5 Armstrong Road, Beaconsfield Upper VIC 3808</t>
  </si>
  <si>
    <t>7 Cowper Street, Essendon North VIC</t>
  </si>
  <si>
    <t>4/2-4 Nichols Avenue, Gorokan NSW 2263</t>
  </si>
  <si>
    <t>89 Maxwell Street, South Turramurra NSW</t>
  </si>
  <si>
    <t>15 Danbury Avenue, Gorokan NSW</t>
  </si>
  <si>
    <t>30 Edgeware Close, Pakenham VIC</t>
  </si>
  <si>
    <t>39 Second Avenue, Chelsea Heights VIC</t>
  </si>
  <si>
    <t>40 Seahaven Way, Aldinga Beach SA</t>
  </si>
  <si>
    <t>27 Elmsford Cres, Cranbourne West VIC</t>
  </si>
  <si>
    <t>27 Filomena Court, Cranbourne North VIC</t>
  </si>
  <si>
    <t>14 Zuttion Avenue, Beverly Hills NSW</t>
  </si>
  <si>
    <t>94 Harley Street, Knoxfield VIC</t>
  </si>
  <si>
    <t>72 Bugden Avenue, Gowrie ACT</t>
  </si>
  <si>
    <t>3/8 Arthur Street, Marrickville NSW-endorsement</t>
  </si>
  <si>
    <t>301/8 Arthur Street, Marrickville NSW 2204-endorsement</t>
  </si>
  <si>
    <t>11/2-6 Jerilderie Drive, Berwick VIC 3806</t>
  </si>
  <si>
    <t>3/68 Karalta Road, Erina NSW</t>
  </si>
  <si>
    <t>6 Eccles Way, Botanic Ridge VIC</t>
  </si>
  <si>
    <t>22/45 Chandos Street, St Leonards NSW</t>
  </si>
  <si>
    <t>2 Courigal Avenue, Kincumber NSW</t>
  </si>
  <si>
    <t>10 Villosa Close, Langwarrin VIC</t>
  </si>
  <si>
    <t>2 Veronica Street, Langwarrin VIC</t>
  </si>
  <si>
    <t>9 Ady Street, Hunters Hill NSW-endorsement</t>
  </si>
  <si>
    <t>3 Fern Place, Woollahra NSW</t>
  </si>
  <si>
    <t>38 George Mobbs Drive, Castle Hill NSW</t>
  </si>
  <si>
    <t>101 Whistler Drive, Berwick VIC</t>
  </si>
  <si>
    <t>47 Ruffy Drive, Cranbourne VIC</t>
  </si>
  <si>
    <t>18 Yeramba Place, Rydalmere NSW</t>
  </si>
  <si>
    <t>78 Springbank Road, Wollert VIC</t>
  </si>
  <si>
    <t>12 Lismore Street, Eastlakes NSW</t>
  </si>
  <si>
    <t>26 Acropolis Avenue, Rooty Hill NSW</t>
  </si>
  <si>
    <t>6/7 Brittain Crescent, Hillsdale NSW</t>
  </si>
  <si>
    <t>5 Eucalypt Court, Langwarrin VIC</t>
  </si>
  <si>
    <t>2 Marcella Place, Carrum Downs VIC</t>
  </si>
  <si>
    <t>14 Buttonwood Court, Narre Warren South VIC</t>
  </si>
  <si>
    <t>8/43-45 Rodgers Street, Kingswood NSW 2747</t>
  </si>
  <si>
    <t>13 Wellington Road, Auburn NSW</t>
  </si>
  <si>
    <t>209/40 Bush Boulevard, Mill Park VIC</t>
  </si>
  <si>
    <t>23 Yanderra Grove, Cherrybrook NSW</t>
  </si>
  <si>
    <t>1002/3 Birkdale Place, Magenta NSW</t>
  </si>
  <si>
    <t>18/73 Banksia Street, Botany NSW</t>
  </si>
  <si>
    <t>1 Springfield Drive, Narre Warren VIC</t>
  </si>
  <si>
    <t>17a Crystal Street, Sylvania NSW</t>
  </si>
  <si>
    <t>1/53 Cronulla Street, Carlton NSW</t>
  </si>
  <si>
    <t>14 Duffy Street, Maribyrnong VIC</t>
  </si>
  <si>
    <t>10/28 Allawah Street, Blacktown NSW</t>
  </si>
  <si>
    <t>21 Frances Crescent, Cranbourne North VIC</t>
  </si>
  <si>
    <t>67 Hillcrest Avenue, Tacoma NSW</t>
  </si>
  <si>
    <t>81 Morningside Boulevard, Cranbourne West VIC</t>
  </si>
  <si>
    <t>3/66 Buller Street, North Parramatta NSW</t>
  </si>
  <si>
    <t>1/5 Dagonet Street, Strathmore VIC</t>
  </si>
  <si>
    <t>37 Mill Drive, North Rocks NSW</t>
  </si>
  <si>
    <t>5/164 Bellevue Road, Bellevue Hill NSW</t>
  </si>
  <si>
    <t>44 Callista Street, Botanic Ridge VIC</t>
  </si>
  <si>
    <t>8 Cromerty Place, Glenhaven NSW 2156</t>
  </si>
  <si>
    <t>11 Loongana Crescent, Blue Haven NSW 2262</t>
  </si>
  <si>
    <t>10 Lawson Place, Burnside Heights VIC</t>
  </si>
  <si>
    <t>65 Lionel Avenue, Blair Athol SA</t>
  </si>
  <si>
    <t>10 Owlcat Avenue, Clyde North VIC 3978</t>
  </si>
  <si>
    <t>13 Moomba Street, Mornington VIC</t>
  </si>
  <si>
    <t>5 Dunlavin Way, Cranbourne East VIC</t>
  </si>
  <si>
    <t>10 Seaview Avenue, Wamberal NSW</t>
  </si>
  <si>
    <t>50 Apple Street, Pearcedale VIC</t>
  </si>
  <si>
    <t>7 Pelican Place, Hastings VIC</t>
  </si>
  <si>
    <t>6 Moria Avenue, West Ryde NSW 2114</t>
  </si>
  <si>
    <t>308 North Rocks Road, North Rocks NSW</t>
  </si>
  <si>
    <t>2/3-5 Campbell Crescent, Terrigal NSW 2260</t>
  </si>
  <si>
    <t>17 Green Acres Court, Langwarrin VIC</t>
  </si>
  <si>
    <t>4 Taldra Crescent, Seaford VIC</t>
  </si>
  <si>
    <t>6 Catherine Court, Langwarrin VIC</t>
  </si>
  <si>
    <t>3 Maintop Ridge, Botanic Ridge VIC</t>
  </si>
  <si>
    <t>5/1231-1235 Heatherton Road, Noble Park VIC 3174</t>
  </si>
  <si>
    <t>43 Alice Street, Turramurra NSW</t>
  </si>
  <si>
    <t>11 Dunrobin Court, Carrum Downs VIC</t>
  </si>
  <si>
    <t>3/3 Easterleigh Court, Dandenong VIC</t>
  </si>
  <si>
    <t>27 County Drive, Berwick VIC</t>
  </si>
  <si>
    <t>112/10 Jaques Avenue, Bondi Beach NSW</t>
  </si>
  <si>
    <t>47 Huntington Drive, Hampton Park VIC</t>
  </si>
  <si>
    <t>23 Whitewater Court, Sandhurst VIC</t>
  </si>
  <si>
    <t>17/59-60 Nepean Highway, Seaford VIC 3198</t>
  </si>
  <si>
    <t>16 Kelly Road, Cranbourne South VIC</t>
  </si>
  <si>
    <t>1 Dunvegan Street, Mannering Park NSW</t>
  </si>
  <si>
    <t>46 King St, Dundas Valley NSW</t>
  </si>
  <si>
    <t>9 Collins Road, St. Ives NSW</t>
  </si>
  <si>
    <t>9 Curran Drive, Officer VIC</t>
  </si>
  <si>
    <t>1/40 Allister Close, Knoxfield VIC</t>
  </si>
  <si>
    <t>28 Stoke Crescent, South Penrith NSW</t>
  </si>
  <si>
    <t>27 Elmsford Crescent, Cranbourne West VIC</t>
  </si>
  <si>
    <t>5 Lacey Street, Lalor VIC</t>
  </si>
  <si>
    <t>20 Kelsey Road, Noraville NSW</t>
  </si>
  <si>
    <t>26 Waterlily Drive, Epping VIC</t>
  </si>
  <si>
    <t>6/5 Sedalia Place, Banora Point NSW</t>
  </si>
  <si>
    <t>29 Ashcroft Avenue, Clyde VIC</t>
  </si>
  <si>
    <t>44 Scarlet Crescent, Pakenham VIC</t>
  </si>
  <si>
    <t>209/90 Epping Road, Epping VIC</t>
  </si>
  <si>
    <t>59 Crevelli Street, Reservoir VIC</t>
  </si>
  <si>
    <t>65 Taronga Avenue , San Remo NSW 2262</t>
  </si>
  <si>
    <t>46 Adoquin Street, Doreen VIC</t>
  </si>
  <si>
    <t>5/10 Torrens Avenue, The Entrance NSW</t>
  </si>
  <si>
    <t>307/4 Wentworth Drive, Liberty Grove NSW</t>
  </si>
  <si>
    <t>17/3 Close Avenue, Dandenong VIC</t>
  </si>
  <si>
    <t>18a Nockolds Crescent, Noble Park VIC</t>
  </si>
  <si>
    <t>1/9 Wyagdon St, Neutral Bay NSW</t>
  </si>
  <si>
    <t>20 Pendant Parade, Killarney Vale NSW</t>
  </si>
  <si>
    <t>45 Anembo Avenue, Summerland Point NSW</t>
  </si>
  <si>
    <t>17 Landsdowne Ave, Clyde North VIC</t>
  </si>
  <si>
    <t>8a Nicholson Street, Essendon VIC</t>
  </si>
  <si>
    <t>1 Benmar Place, Lyndhurst VIC</t>
  </si>
  <si>
    <t>27 Scott Street, Dandenong VIC</t>
  </si>
  <si>
    <t>3a Murrills Crescent, Baulkham Hills NSW</t>
  </si>
  <si>
    <t>67 Hillcrest Avenue, Tacoma NSW - endorsement</t>
  </si>
  <si>
    <t>42 Kwinana Crescent, Port Noarlunga South SA</t>
  </si>
  <si>
    <t>10 Goorangai Close, Wadalba NSW</t>
  </si>
  <si>
    <t>25/1 Blackadder Close, Chiswick NSW</t>
  </si>
  <si>
    <t>1/69 Timele Drive, Hillside VIC 3037</t>
  </si>
  <si>
    <t>10 Waler Circuit, Clyde North VIC 3978</t>
  </si>
  <si>
    <t>15 Grasmere Court, Wantirna VIC 3152</t>
  </si>
  <si>
    <t>41 Deoro Parade, Clyde North VIC 3978</t>
  </si>
  <si>
    <t>4 Fisher Close, Berwick VIC 3806</t>
  </si>
  <si>
    <t>14 Wildara Avenue, West Pennant Hills NSW</t>
  </si>
  <si>
    <t>11 Redington Drive, Noble Park North VIC</t>
  </si>
  <si>
    <t>57 Titcher Road, Noble Park North VIC 3174</t>
  </si>
  <si>
    <t>709/2 Discovery Point Place, Wolli Creek NSW</t>
  </si>
  <si>
    <t>10 Garnett Street, Huntingdale VIC</t>
  </si>
  <si>
    <t>30 Marshall Street, Cooranbong NSW</t>
  </si>
  <si>
    <t>1/31 Mangana Drive, Mulgrave VIC</t>
  </si>
  <si>
    <t>11 Self Place, Shalvey NSW</t>
  </si>
  <si>
    <t>7 Harwood Court, Berwick VIC 3806</t>
  </si>
  <si>
    <t>20 Lower Terrace Crescent, Noble Park North VIC</t>
  </si>
  <si>
    <t>74 Swan Walk, Chelsea VIC 3196</t>
  </si>
  <si>
    <t>1/43a McCormicks Road, Carrum Downs VIC 3201</t>
  </si>
  <si>
    <t>8 Bellview Drive, Rockbank VIC 3335</t>
  </si>
  <si>
    <t>250 Bayswater Road, Bayswater North VIC 3153</t>
  </si>
  <si>
    <t>7 Teak Court, Thomastown VIC 3074</t>
  </si>
  <si>
    <t>10A Phillips Street, Northfield SA 5085</t>
  </si>
  <si>
    <t>2/77 Chandos Street, Ashfield NSW 2131</t>
  </si>
  <si>
    <t>10/501 Orrong Road, Armadale VIC-endorsement</t>
  </si>
  <si>
    <t>68 Irving Court, Hamlyn Terrace NSW-endorsement</t>
  </si>
  <si>
    <t>3 Martin Close, Chittaway Bay NSW</t>
  </si>
  <si>
    <t>5 Streeton Court, Skye VIC 3977</t>
  </si>
  <si>
    <t>3/13 Bayview St, , Bronte NSW 2024</t>
  </si>
  <si>
    <t>13 Milba Road, Caringbah NSW 2229</t>
  </si>
  <si>
    <t>8 Walu Avenue, Halekulani NSW</t>
  </si>
  <si>
    <t>27A Ann Street, Surry Hills NSW 2010</t>
  </si>
  <si>
    <t>61 Victory Drive, Pakenham VIC 3810</t>
  </si>
  <si>
    <t>54 Waratah Road, Turramurra NSW</t>
  </si>
  <si>
    <t>2/17 Tucker Street, Cranbourne VIC 3977</t>
  </si>
  <si>
    <t>1 Shelly Beach Road, Shelly Beach NSW</t>
  </si>
  <si>
    <t>17/205 Birrell Street, Waverley NSW</t>
  </si>
  <si>
    <t>10 Radnor Street, Camberwell VIC 3124</t>
  </si>
  <si>
    <t>10 Bungower Road Service Road, Mornington VIC</t>
  </si>
  <si>
    <t>14 Buttonwood Court, Narre Warren South VIC 3805</t>
  </si>
  <si>
    <t>3 Margaret Lane, Narre Warren North VIC-endorsement</t>
  </si>
  <si>
    <t>18 Cottswold Avenue, Narre Warren VIC 3805</t>
  </si>
  <si>
    <t>64 Browns Road, Devon Meadows VIC 3977</t>
  </si>
  <si>
    <t>22 Normanby Chase, Sandhurst VIC 3977</t>
  </si>
  <si>
    <t>9 Clancy Crescent, Carrum Downs VIC 3201</t>
  </si>
  <si>
    <t>14 Green Street, Wallacia NSW 2745</t>
  </si>
  <si>
    <t>37 Karabair Street, Clyde North VIC 3978</t>
  </si>
  <si>
    <t>29 Songlark Crescent, Carrum Downs VIC 3201</t>
  </si>
  <si>
    <t>2/40 Gloucester Road, Epping NSW 2121</t>
  </si>
  <si>
    <t>49 Castillo Avenue, Clyde North VIC 3978</t>
  </si>
  <si>
    <t>10/45 Avoca Drive, Avoca Beach NSW 2251</t>
  </si>
  <si>
    <t>29 Moodemere Street, Noble Park VIC</t>
  </si>
  <si>
    <t>18/73 Banksia Street, Botany NSW-endorsement</t>
  </si>
  <si>
    <t>50 Flos Greig Street, Watson ACT 2602</t>
  </si>
  <si>
    <t>50 Simon Drive, Pakenham VIC 3810</t>
  </si>
  <si>
    <t>21 Frances Crescent, Cranbourne North VIC 3977</t>
  </si>
  <si>
    <t>38 Lewis Road, Glynde SA 5070</t>
  </si>
  <si>
    <t>43/334 Woodstock Ave, Mount Druitt NSW</t>
  </si>
  <si>
    <t>43 Reiby Drive, Baulkham Hills NSW</t>
  </si>
  <si>
    <t>8 Cedar Street, Langwarrin VIC 3910</t>
  </si>
  <si>
    <t>INV-FEES-21211-30311</t>
  </si>
  <si>
    <t>INV-FEES-21216-30316</t>
  </si>
  <si>
    <t>INV-FEES-20914-29804</t>
  </si>
  <si>
    <t>INV-FEES-21276-30393</t>
  </si>
  <si>
    <t>INV-FEES-21282-30404</t>
  </si>
  <si>
    <t>INV-FEES-21029-29964</t>
  </si>
  <si>
    <t>INV-FEES-21266-30380</t>
  </si>
  <si>
    <t>INV-FEES-21289-30415</t>
  </si>
  <si>
    <t>INV-FEES-21007-29917</t>
  </si>
  <si>
    <t>INV-FEES-21302-30453</t>
  </si>
  <si>
    <t>INV-FEES-21312-30476</t>
  </si>
  <si>
    <t>INV-FEES-21322-30497</t>
  </si>
  <si>
    <t>INV-FEES-20059-28327</t>
  </si>
  <si>
    <t>INV-FEES-10250-28261</t>
  </si>
  <si>
    <t>INV-FEES-21265-30377</t>
  </si>
  <si>
    <t>INV-FEES-21037-29959</t>
  </si>
  <si>
    <t>INV-FEES-21326-30521</t>
  </si>
  <si>
    <t>INV-FEES-21006-29920</t>
  </si>
  <si>
    <t>INV-FEES-21320-30486</t>
  </si>
  <si>
    <t>INV-FEES-4845-30478</t>
  </si>
  <si>
    <t>INV-FEES-21359-30555</t>
  </si>
  <si>
    <t>INV-FEES-21366-30566</t>
  </si>
  <si>
    <t>INV-FEES-21368-30571</t>
  </si>
  <si>
    <t>INV-FEES-20883-29785</t>
  </si>
  <si>
    <t>INV-FEES-21369-30572</t>
  </si>
  <si>
    <t>INV-FEES-15856-30248</t>
  </si>
  <si>
    <t>INV-FEES-20565-30603</t>
  </si>
  <si>
    <t>INV-FEES-21423-30641</t>
  </si>
  <si>
    <t>INV-FEES-21422-30638</t>
  </si>
  <si>
    <t>INV-FEES-21274-30394</t>
  </si>
  <si>
    <t>INV-FEES-21343-30535</t>
  </si>
  <si>
    <t>INV-FEES-21021-30291</t>
  </si>
  <si>
    <t>INV-FEES-20720-29423</t>
  </si>
  <si>
    <t>INV-FEES-21443-30669</t>
  </si>
  <si>
    <t>INV-FEES-20713-29411</t>
  </si>
  <si>
    <t>INV-FEES-20456-28962</t>
  </si>
  <si>
    <t>INV-FEES-20992-29893</t>
  </si>
  <si>
    <t>INV-FEES-20580-29159</t>
  </si>
  <si>
    <t>INV-FEES-21237-30337</t>
  </si>
  <si>
    <t>INV-FEES-21481-30747</t>
  </si>
  <si>
    <t>INV-FEES-21487-30761</t>
  </si>
  <si>
    <t>INV-FEES-21489-30763</t>
  </si>
  <si>
    <t>INV-FEES-21503-30788</t>
  </si>
  <si>
    <t>INV-FEES-21473-30727</t>
  </si>
  <si>
    <t>INV-FEES-21005-30008</t>
  </si>
  <si>
    <t>INV-FEES-21342-30526</t>
  </si>
  <si>
    <t>INV-FEES-21543-30838</t>
  </si>
  <si>
    <t>INV-FEES-21549-30869</t>
  </si>
  <si>
    <t>INV-FEES-19097-30876</t>
  </si>
  <si>
    <t>INV-FEES-21554-30880</t>
  </si>
  <si>
    <t>INV-FEES-21583-30930</t>
  </si>
  <si>
    <t>INV-FEES-21586-30935</t>
  </si>
  <si>
    <t>INV-FEES-17824-30940</t>
  </si>
  <si>
    <t>INV-FEES-12636-30655</t>
  </si>
  <si>
    <t>INV-FEES-21557-30889</t>
  </si>
  <si>
    <t>INV-FEES-21564-30904</t>
  </si>
  <si>
    <t>INV-FEES-21674-31044</t>
  </si>
  <si>
    <t>INV-FEES-21676-31048</t>
  </si>
  <si>
    <t>INV-FEES-20030-29395</t>
  </si>
  <si>
    <t>INV-FEES-20741-29465</t>
  </si>
  <si>
    <t>INV-FEES-11420-30297</t>
  </si>
  <si>
    <t>INV-FEES-20631-29273</t>
  </si>
  <si>
    <t>INV-FEES-21530-30830</t>
  </si>
  <si>
    <t>INV-FEES-18752-25835</t>
  </si>
  <si>
    <t>INV-FEES-21693-31083</t>
  </si>
  <si>
    <t>INV-FEES-21715-31117</t>
  </si>
  <si>
    <t>INV-FEES-21685-31070</t>
  </si>
  <si>
    <t>INV-FEES-21357-30551</t>
  </si>
  <si>
    <t>INV-FEES-18837-30713</t>
  </si>
  <si>
    <t>INV-FEES-21561-30898</t>
  </si>
  <si>
    <t>INV-FEES-21733-31160</t>
  </si>
  <si>
    <t>INV-FEES-19158-26553</t>
  </si>
  <si>
    <t>INV-FEES-21738-31165</t>
  </si>
  <si>
    <t>INV-FEES-21725-31135</t>
  </si>
  <si>
    <t>INV-FEES-19411-31187</t>
  </si>
  <si>
    <t>INV-FEES-21763-31200</t>
  </si>
  <si>
    <t>INV-FEES-21769-31209</t>
  </si>
  <si>
    <t>INV-FEES-21740-31172</t>
  </si>
  <si>
    <t>INV-FEES-21772-31211</t>
  </si>
  <si>
    <t>INV-FEES-21777-31218</t>
  </si>
  <si>
    <t>INV-FEES-21782-31224</t>
  </si>
  <si>
    <t>INV-FEES-11667-30667</t>
  </si>
  <si>
    <t>INV-FEES-21759-31196</t>
  </si>
  <si>
    <t>INV-FEES-21750-31180</t>
  </si>
  <si>
    <t>INV-FEES-21799-31254</t>
  </si>
  <si>
    <t>INV-FEES-21271-30390</t>
  </si>
  <si>
    <t>INV-FEES-21801-31258</t>
  </si>
  <si>
    <t>INV-FEES-21822-31286</t>
  </si>
  <si>
    <t>INV-FEES-21824-31293</t>
  </si>
  <si>
    <t>INV-FEES-21826-31301</t>
  </si>
  <si>
    <t>INV-FEES-21829-31305</t>
  </si>
  <si>
    <t>INV-FEES-21793-31241</t>
  </si>
  <si>
    <t>INV-FEES-21734-31314</t>
  </si>
  <si>
    <t>INV-FEES-18268-24861</t>
  </si>
  <si>
    <t>INV-FEES-21817-31282</t>
  </si>
  <si>
    <t>INV-FEES-21024-29946</t>
  </si>
  <si>
    <t>INV-FEES-21852-31349</t>
  </si>
  <si>
    <t>INV-FEES-20560-29132</t>
  </si>
  <si>
    <t>INV-FEES-21612-31004</t>
  </si>
  <si>
    <t>INV-FEES-20229-29963</t>
  </si>
  <si>
    <t>INV-FEES-16636-31087</t>
  </si>
  <si>
    <t>INV-FEES-21941-31535</t>
  </si>
  <si>
    <t>INV-FEES-21939-31532</t>
  </si>
  <si>
    <t>INV-FEES-21945-31539</t>
  </si>
  <si>
    <t>INV-FEES-21491-30796</t>
  </si>
  <si>
    <t>INV-FEES-20852-29713</t>
  </si>
  <si>
    <t>INV-FEES-18678-30945</t>
  </si>
  <si>
    <t>INV-FEES-21762-31199</t>
  </si>
  <si>
    <t>INV-FEES-21814-31276</t>
  </si>
  <si>
    <t>INV-FEES-21953-31562</t>
  </si>
  <si>
    <t>INV-FEES-21958-31571</t>
  </si>
  <si>
    <t>INV-FEES-21970-31590</t>
  </si>
  <si>
    <t>INV-FEES-16465-30718</t>
  </si>
  <si>
    <t>INV-FEES-21872-31405</t>
  </si>
  <si>
    <t>INV-FEES-21986-31628</t>
  </si>
  <si>
    <t>INV-FEES-21989-31643</t>
  </si>
  <si>
    <t>INV-FEES-21166-30259</t>
  </si>
  <si>
    <t>INV-FEES-21999-31658</t>
  </si>
  <si>
    <t>INV-FEES-22004-31667</t>
  </si>
  <si>
    <t>INV-FEES-21850-31346</t>
  </si>
  <si>
    <t>INV-FEES-21951-31558</t>
  </si>
  <si>
    <t>INV-FEES-21997-31688</t>
  </si>
  <si>
    <t>INV-FEES-22040-31705</t>
  </si>
  <si>
    <t>INV-FEES-22031-31716</t>
  </si>
  <si>
    <t>INV-FEES-18938-30328</t>
  </si>
  <si>
    <t>INV-FEES-21800-31341</t>
  </si>
  <si>
    <t>INV-FEES-12370-29368</t>
  </si>
  <si>
    <t>INV-FEES-22068-31743</t>
  </si>
  <si>
    <t>INV-FEES-22067-31742</t>
  </si>
  <si>
    <t>INV-FEES-10084-11370</t>
  </si>
  <si>
    <t>306/15-21 Harrow Street, Box Hill VIC</t>
  </si>
  <si>
    <t>26 Bellbird Court, Langwarrin VIC</t>
  </si>
  <si>
    <t>18 Marmion Street, Mannering Park NSW</t>
  </si>
  <si>
    <t>99 Fordholm Road, Hampton Park VIC</t>
  </si>
  <si>
    <t>8 Lords Lane, Officer VIC</t>
  </si>
  <si>
    <t>40a Alfred Road, West Croydon SA</t>
  </si>
  <si>
    <t>25 Willora Crescent, Cranbourne West VIC</t>
  </si>
  <si>
    <t>9 Souhail Court, Berwick VIC</t>
  </si>
  <si>
    <t>26 Fourth Avenue, Toukley NSW</t>
  </si>
  <si>
    <t>47 Hartland Circuit, Pakenham VIC</t>
  </si>
  <si>
    <t>9 Gibbes Street, Regentville NSW</t>
  </si>
  <si>
    <t>25 Virginia Street, Cranbourne VIC</t>
  </si>
  <si>
    <t>541 The Scenic Road, Macmasters Beach NSW</t>
  </si>
  <si>
    <t>12 Lloyd Street, Greystanes NSW - endorsement</t>
  </si>
  <si>
    <t>8 Flagstaff Crescent, Clyde North VIC</t>
  </si>
  <si>
    <t>1/16a Coogee Street, Randwick NSW</t>
  </si>
  <si>
    <t>15 Charlotte Close, Terrigal NSW 2260</t>
  </si>
  <si>
    <t>16 Salisbury Street, Lang Lang VIC 3984</t>
  </si>
  <si>
    <t>55 Pomona Road, Empire Bay NSW-endorsement</t>
  </si>
  <si>
    <t>10a Garnet Close, Narre Warren VIC 3805</t>
  </si>
  <si>
    <t>7 Sweet Gum Place, Sandhurst VIC 3977</t>
  </si>
  <si>
    <t>16 Carlyle Crescent, Clyde North VIC 3978</t>
  </si>
  <si>
    <t>21 Tall Timbers Road, Wamberal NSW 2260</t>
  </si>
  <si>
    <t>27 Luscombe Avenue, Carrum Downs VIC 3201</t>
  </si>
  <si>
    <t>809 The Entrance Road, Wamberal NSW</t>
  </si>
  <si>
    <t>1 Shelly Beach Road, Shelly Beach NSW-endorsement</t>
  </si>
  <si>
    <t>1/16 Lecky Street, Cranbourne VIC 3977</t>
  </si>
  <si>
    <t>4/11 Barlow Street, Cambridge Park NSW 2747</t>
  </si>
  <si>
    <t>1/15 Maas Parade, Forresters Beach NSW 2260</t>
  </si>
  <si>
    <t>4 Shannon Place, Langwarrin VIC 3910</t>
  </si>
  <si>
    <t>150 Blueridge Drive, Blue Haven NSW 2262</t>
  </si>
  <si>
    <t>13/77 Crane Road, Castle Hill NSW</t>
  </si>
  <si>
    <t>47/117 McLeod Road, Patterson Lakes VIC 3197</t>
  </si>
  <si>
    <t>6/31-37 Tenth Ave, Budgewoi NSW 2262</t>
  </si>
  <si>
    <t>244 Woodstock Avenue, Whalan NSW</t>
  </si>
  <si>
    <t>4 Evans Street, West Pymble NSW</t>
  </si>
  <si>
    <t>17 Melbourne Road, Wadalba NSW 2259</t>
  </si>
  <si>
    <t>73 Long Street, Botanic Ridge VIC 3977</t>
  </si>
  <si>
    <t>21 lluka Road, Mosman NSW 2088</t>
  </si>
  <si>
    <t>9/5 Bushby Close, Gordon ACT</t>
  </si>
  <si>
    <t>1/26 Embankment Grove, Chelsea VIC</t>
  </si>
  <si>
    <t>146 Union Road, Langwarrin VIC</t>
  </si>
  <si>
    <t>19 Boos Road, Forresters Beach NSW</t>
  </si>
  <si>
    <t>4 Comte Close, Cranbourne West VIC</t>
  </si>
  <si>
    <t>1 Meadow Croft Court, Cranbourne East VIC</t>
  </si>
  <si>
    <t>312/20-24 Epping Road, Epping NSW</t>
  </si>
  <si>
    <t>31 Knox Street, Clovelly NSW</t>
  </si>
  <si>
    <t>147 Stockman Ave - #2, Lawson ACT 2783</t>
  </si>
  <si>
    <t>10/12 Stud Road, Dandenong VIC 3175</t>
  </si>
  <si>
    <t>21 William Road, Carrum Downs VIC 3201</t>
  </si>
  <si>
    <t>4 Azalea Close, Lake Munmorah NSW</t>
  </si>
  <si>
    <t>6 Henrys Road, Forresters Beach NSW</t>
  </si>
  <si>
    <t>10 Carpathian Drive, Clyde North VIC</t>
  </si>
  <si>
    <t>16 Highland Drive, Pakenham VIC</t>
  </si>
  <si>
    <t>55 Settlers Run, Botanic Ridge VIC</t>
  </si>
  <si>
    <t>26 Goldmark Crescent, Cranebrook NSW</t>
  </si>
  <si>
    <t>32 Loongana Crescent, Blue Haven NSW</t>
  </si>
  <si>
    <t>15 Jellicoe Avenue, Kingsford NSW</t>
  </si>
  <si>
    <t>20 Endeavour Drive, Avoca Beach NSW</t>
  </si>
  <si>
    <t>19 Carey Street, Cranbourne North VIC</t>
  </si>
  <si>
    <t>19 Kennion Crescent, Para Hills West SA 5096</t>
  </si>
  <si>
    <t>87 Playford Road, Killarney Vale NSW</t>
  </si>
  <si>
    <t>205/2 Chisholm Street, Wolli Creek NSW 2205</t>
  </si>
  <si>
    <t>305/102-118 Camberwell Road, Hawthorn East VIC 3123</t>
  </si>
  <si>
    <t>1 Burridge Court, Botanic Ridge VIC 3977</t>
  </si>
  <si>
    <t>8 Gleddon Avenue, Gorokan NSW 2263</t>
  </si>
  <si>
    <t>37 Catalina Road, San Remo NSW</t>
  </si>
  <si>
    <t>24 Wianamatta Circuit, Cattai NSW 2756</t>
  </si>
  <si>
    <t>4/8 Holder Street, Turner ACT 2612</t>
  </si>
  <si>
    <t>1308/1 Brodie Spark Drive, Wolli Creek NSW</t>
  </si>
  <si>
    <t>16 Brittle Gum Road, Cranbourne East VIC 3977</t>
  </si>
  <si>
    <t>21 Red Poll Road, Cranbourne West VIC 3977</t>
  </si>
  <si>
    <t>76 Beresford Road, Bellevue Hill NSW</t>
  </si>
  <si>
    <t>6 Telford Court, Hampton Park VIC 3976</t>
  </si>
  <si>
    <t>16 Parker Avenue, Boronia VIC 3155</t>
  </si>
  <si>
    <t>8 Watford Avenue, Cranbourne West VIC 3977</t>
  </si>
  <si>
    <t>14 Parkin Road, Colyton NSW 2760</t>
  </si>
  <si>
    <t>21 Maywood Road, Cranbourne South VIC 3977</t>
  </si>
  <si>
    <t>17/130 Cadles Road, Carrum Downs VIC 3201</t>
  </si>
  <si>
    <t>35 Glenavon Street, Toukley NSW 2263</t>
  </si>
  <si>
    <t>89 Barnhill Road, Terrigal NSW 2260</t>
  </si>
  <si>
    <t>810/19 Baywater Drive, Wentworth Point NSW 2127</t>
  </si>
  <si>
    <t>26 Wrench Street, Cambridge Park NSW 2747</t>
  </si>
  <si>
    <t>2 Bryson Court, Langwarrin VIC 3910</t>
  </si>
  <si>
    <t>12 Cherrywood Street, Claremont Meadows NSW 2747</t>
  </si>
  <si>
    <t>13 Elder Place, Werrington County NSW 2747</t>
  </si>
  <si>
    <t>4 Isaac Edey Place, Hampton Park VIC 3976</t>
  </si>
  <si>
    <t>9 Cunningham Drive, Endeavour Hills VIC 3802</t>
  </si>
  <si>
    <t>10 Great North Road, Five Dock NSW 2046</t>
  </si>
  <si>
    <t>2 Gum Place, Pakenham VIC 3810</t>
  </si>
  <si>
    <t>4 Mitchell Avenue, Currumbin QLD 4223</t>
  </si>
  <si>
    <t>4/1 Bowen Street, Hughesdale VIC</t>
  </si>
  <si>
    <t>10 Kerley Crescent, Athelstone SA 5076</t>
  </si>
  <si>
    <t>8/31-37 Tenth Avenue, Budgewoi NSW 2262</t>
  </si>
  <si>
    <t>169/102 Miller Street, Pyrmont NSW 2009</t>
  </si>
  <si>
    <t>136 Riviera Avenue, Terrigal NSW</t>
  </si>
  <si>
    <t>17 Linell Close, Kincumber NSW 2251</t>
  </si>
  <si>
    <t>612 Anzac Parade, Kingsford NSW 2032</t>
  </si>
  <si>
    <t>2/3 White Cedar Close, Green Point NSW</t>
  </si>
  <si>
    <t>3/27 Morcom Avenue, Ringwood East VIC 3135</t>
  </si>
  <si>
    <t>14 Carpenters Lane North, Hastings VIC 3915</t>
  </si>
  <si>
    <t>16 Highland Drive, Pakenham VIC 3810</t>
  </si>
  <si>
    <t>36 Chelmsford Avenue, Botany NSW 2019</t>
  </si>
  <si>
    <t>1/18-20 Alison Road, Randwick NSW 2031</t>
  </si>
  <si>
    <t>48 Kemps Street, Ringwood East VIC</t>
  </si>
  <si>
    <t>53 North Road, Ryde NSW 2112</t>
  </si>
  <si>
    <t>10 Margaret Street, Langwarrin VIC 3910</t>
  </si>
  <si>
    <t>9 Brydon Court, Hastings VIC 3915</t>
  </si>
  <si>
    <t>10 Considine Street, Bittern VIC 3918</t>
  </si>
  <si>
    <t>75 Scotsdale Drive, Cranbourne East VIC 3977</t>
  </si>
  <si>
    <t>1 Thornley Street, Wyoming NSW</t>
  </si>
  <si>
    <t>6/193-195 Old Northern Road, Castle Hill NSW 2154</t>
  </si>
  <si>
    <t>2/11 Alfred Street, Beaumaris VIC 3193</t>
  </si>
  <si>
    <t>18/36 Elmhurst Road, Bayswater North VIC 3153</t>
  </si>
  <si>
    <t>5 Willaroo Avenue, Kellyville NSW 2155</t>
  </si>
  <si>
    <t>6/8 Shinfield Avenue, St Ives NSW 2075</t>
  </si>
  <si>
    <t>4/49 Grandview Street, Pymble NSW 2073</t>
  </si>
  <si>
    <t>8 Coledale Close, Endeavour Hills VIC 3802</t>
  </si>
  <si>
    <t>18 Tetrabine Way, Lyndhurst VIC 3975</t>
  </si>
  <si>
    <t>1/5 Keys Street, Dandenong VIC 3175</t>
  </si>
  <si>
    <t>22 Cleveland Street, Thomastown VIC 3074</t>
  </si>
  <si>
    <t>2750 Ballarto Road, Koo Wee Rup VIC 3981</t>
  </si>
  <si>
    <t>44 Campbell Drive, Wahroonga NSW, Australia</t>
  </si>
  <si>
    <t>55 Hardy Street, Dover Heights NSW 2030</t>
  </si>
  <si>
    <t>160 Tuggerah Parade, Long Jetty NSW, Australia</t>
  </si>
  <si>
    <t>17 Allen Street, Old Noarlunga SA 5168</t>
  </si>
  <si>
    <t>21a Pearce Street, Christies Beach SA 5165</t>
  </si>
  <si>
    <t>64 Allchin Circuit, Kambah ACT, Australia</t>
  </si>
  <si>
    <t>INV-FEES-21659-31013</t>
  </si>
  <si>
    <t>INV-FEES-21891-31451</t>
  </si>
  <si>
    <t>INV-FEES-21248-30342</t>
  </si>
  <si>
    <t>INV-FEES-21942-31536</t>
  </si>
  <si>
    <t>13 Cherrywood Street, Claremont Meadows NSW</t>
  </si>
  <si>
    <t>30 Garrett Street, Maroubra NSW 2035</t>
  </si>
  <si>
    <t>267-269 Bundanoon Road, Exeter NSW 2579</t>
  </si>
  <si>
    <t>47 Guardian Avenue, Beaumont Hills NSW 2155</t>
  </si>
  <si>
    <t>112 Beattie Street, Balmain NSW 2041</t>
  </si>
  <si>
    <t>10 Heaton Place, Downer ACT 2602</t>
  </si>
  <si>
    <t>3/54 Chelsea Road, Chelsea VIC 3196</t>
  </si>
  <si>
    <t>37 Tamara Circuit, Langwarrin VIC 3910</t>
  </si>
  <si>
    <t>5 Argyle Street, Penshurst NSW 2222</t>
  </si>
  <si>
    <t>1 Courtenay Avenue, Cranbourne North VIC 3977</t>
  </si>
  <si>
    <t>33 Hillgrove Crescent, Berwick VIC 3806</t>
  </si>
  <si>
    <t>419</t>
  </si>
  <si>
    <t>INV-FEES-22084-31761</t>
  </si>
  <si>
    <t>INV-FEES-21862-31393</t>
  </si>
  <si>
    <t>INV-FEES-21101-30111</t>
  </si>
  <si>
    <t>INV-FEES-21901-31474</t>
  </si>
  <si>
    <t>INV-FEES-22078-31752</t>
  </si>
  <si>
    <t>INV-FEES-22087-31762</t>
  </si>
  <si>
    <t>INV-FEES-21855-31371</t>
  </si>
  <si>
    <t>INV-FEES-22095-31786</t>
  </si>
  <si>
    <t>INV-FEES-22099-31793</t>
  </si>
  <si>
    <t>INV-FEES-22104-31803</t>
  </si>
  <si>
    <t>INV-FEES-22106-31808</t>
  </si>
  <si>
    <t>INV-FEES-22075-31751</t>
  </si>
  <si>
    <t>INV-FEES-19431-31356</t>
  </si>
  <si>
    <t>INV-FEES-22105-31804</t>
  </si>
  <si>
    <t>INV-FEES-22124-31845</t>
  </si>
  <si>
    <t>INV-FEES-22114-31826</t>
  </si>
  <si>
    <t>INV-FEES-22112-31820</t>
  </si>
  <si>
    <t>INV-FEES-21472-31827</t>
  </si>
  <si>
    <t>INV-FEES-21337-31840</t>
  </si>
  <si>
    <t>INV-FEES-22136-31881</t>
  </si>
  <si>
    <t>INV-FEES-22142-31904</t>
  </si>
  <si>
    <t>INV-FEES-19773-28886</t>
  </si>
  <si>
    <t>INV-FEES-22144-31907</t>
  </si>
  <si>
    <t>INV-FEES-22150-31936</t>
  </si>
  <si>
    <t>INV-FEES-10970-31937</t>
  </si>
  <si>
    <t>INV-FEES-22155-31953</t>
  </si>
  <si>
    <t>INV-FEES-20038-28254</t>
  </si>
  <si>
    <t>INV-FEES-22158-31968</t>
  </si>
  <si>
    <t>INV-FEES-20610-29318</t>
  </si>
  <si>
    <t>INV-FEES-21872-31794</t>
  </si>
  <si>
    <t>INV-FEES-21906-31475</t>
  </si>
  <si>
    <t>INV-FEES-22157-31966</t>
  </si>
  <si>
    <t>INV-FEES-22188-32022</t>
  </si>
  <si>
    <t>INV-FEES-14940-31998</t>
  </si>
  <si>
    <t>INV-FEES-18688-25640</t>
  </si>
  <si>
    <t>INV-FEES-22185-32025</t>
  </si>
  <si>
    <t>INV-FEES-22214-32083</t>
  </si>
  <si>
    <t>INV-FEES-22212-32079</t>
  </si>
  <si>
    <t>INV-FEES-22198-32046</t>
  </si>
  <si>
    <t>INV-FEES-22199-32050</t>
  </si>
  <si>
    <t>INV-FEES-20229-32045</t>
  </si>
  <si>
    <t>INV-FEES-22220-32102</t>
  </si>
  <si>
    <t>INV-FEES-22222-32105</t>
  </si>
  <si>
    <t>INV-FEES-22152-31945</t>
  </si>
  <si>
    <t>INV-FEES-22232-32131</t>
  </si>
  <si>
    <t>INV-FEES-22233-32132</t>
  </si>
  <si>
    <t>INV-FEES-21971-31591</t>
  </si>
  <si>
    <t>INV-FEES-21287-30410</t>
  </si>
  <si>
    <t>INV-FEES-21683-31062</t>
  </si>
  <si>
    <t>INV-FEES-22137-31884</t>
  </si>
  <si>
    <t>INV-FEES-22178-32003</t>
  </si>
  <si>
    <t>INV-FEES-22241-32148</t>
  </si>
  <si>
    <t>INV-FEES-17400-32028</t>
  </si>
  <si>
    <t>INV-FEES-20603-29218</t>
  </si>
  <si>
    <t>INV-FEES-21039-29960</t>
  </si>
  <si>
    <t>INV-FEES-22228-32126</t>
  </si>
  <si>
    <t>INV-FEES-22261-32188</t>
  </si>
  <si>
    <t>INV-FEES-22213-32080</t>
  </si>
  <si>
    <t>INV-FEES-22151-31942</t>
  </si>
  <si>
    <t>INV-FEES-22277-32218</t>
  </si>
  <si>
    <t>INV-FEES-22290-32251</t>
  </si>
  <si>
    <t>INV-FEES-22254-32190</t>
  </si>
  <si>
    <t>INV-FEES-20028-32287</t>
  </si>
  <si>
    <t>INV-FEES-22313-32301</t>
  </si>
  <si>
    <t>INV-FEES-22319-32309</t>
  </si>
  <si>
    <t>INV-FEES-22321-32312</t>
  </si>
  <si>
    <t>INV-FEES-22325-32330</t>
  </si>
  <si>
    <t>INV-FEES-22349-32380</t>
  </si>
  <si>
    <t>INV-FEES-17942-24310</t>
  </si>
  <si>
    <t>INV-FEES-21275-32180</t>
  </si>
  <si>
    <t>INV-FEES-22311-32292</t>
  </si>
  <si>
    <t>INV-FEES-22150-32389</t>
  </si>
  <si>
    <t>INV-FEES-22301-32273</t>
  </si>
  <si>
    <t>INV-FEES-21594-30941</t>
  </si>
  <si>
    <t>INV-FEES-22361-32396</t>
  </si>
  <si>
    <t>INV-FEES-22323-32338</t>
  </si>
  <si>
    <t>INV-FEES-22366-32406</t>
  </si>
  <si>
    <t>INV-FEES-21351-32411</t>
  </si>
  <si>
    <t>INV-FEES-22316-32305</t>
  </si>
  <si>
    <t>INV-FEES-21267-32431</t>
  </si>
  <si>
    <t>INV-FEES-22385-32434</t>
  </si>
  <si>
    <t>INV-FEES-20653-29313</t>
  </si>
  <si>
    <t>INV-FEES-20528-29063</t>
  </si>
  <si>
    <t>INV-FEES-22390-32457</t>
  </si>
  <si>
    <t>INV-FEES-22395-32462</t>
  </si>
  <si>
    <t>INV-FEES-22090-31765</t>
  </si>
  <si>
    <t>INV-FEES-22326-32333</t>
  </si>
  <si>
    <t>INV-FEES-22407-32491</t>
  </si>
  <si>
    <t>INV-FEES-20826-29674</t>
  </si>
  <si>
    <t>INV-FEES-21578-30926</t>
  </si>
  <si>
    <t>INV-FEES-22412-32500</t>
  </si>
  <si>
    <t>INV-FEES-22413-32497</t>
  </si>
  <si>
    <t>INV-FEES-22358-32393</t>
  </si>
  <si>
    <t>INV-FEES-22419-32507</t>
  </si>
  <si>
    <t>INV-FEES-22384-32433</t>
  </si>
  <si>
    <t>INV-FEES-21952-31561</t>
  </si>
  <si>
    <t>INV-FEES-22424-32514</t>
  </si>
  <si>
    <t>INV-FEES-22421-32515</t>
  </si>
  <si>
    <t>INV-FEES-22425-32517</t>
  </si>
  <si>
    <t>INV-FEES-22428-32523</t>
  </si>
  <si>
    <t>INV-FEES-22431-32531</t>
  </si>
  <si>
    <t>INV-FEES-21924-31506</t>
  </si>
  <si>
    <t>INV-FEES-22273-32211</t>
  </si>
  <si>
    <t>INV-FEES-22255-32175</t>
  </si>
  <si>
    <t>INV-FEES-21971-32252</t>
  </si>
  <si>
    <t>INV-FEES-20580-32385</t>
  </si>
  <si>
    <t>INV-FEES-22461-32576</t>
  </si>
  <si>
    <t>INV-FEES-22463-32578</t>
  </si>
  <si>
    <t>INV-FEES-22462-32577</t>
  </si>
  <si>
    <t>INV-FEES-22465-32580</t>
  </si>
  <si>
    <t>INV-FEES-22470-32590</t>
  </si>
  <si>
    <t>INV-FEES-22473-32596</t>
  </si>
  <si>
    <t>INV-FEES-21372-32585</t>
  </si>
  <si>
    <t>INV-FEES-21119-30155</t>
  </si>
  <si>
    <t>INV-FEES-22484-32613</t>
  </si>
  <si>
    <t>INV-FEES-22488-32623</t>
  </si>
  <si>
    <t>INV-FEES-22491-32627</t>
  </si>
  <si>
    <t>INV-FEES-22388-32449</t>
  </si>
  <si>
    <t>INV-FEES-22458-32617</t>
  </si>
  <si>
    <t>INV-FEES-22386-32436</t>
  </si>
  <si>
    <t>INV-FEES-22493-32629</t>
  </si>
  <si>
    <t>INV-FEES-22502-32644</t>
  </si>
  <si>
    <t>INV-FEES-18225-32670</t>
  </si>
  <si>
    <t>INV-FEES-22526-32700</t>
  </si>
  <si>
    <t>INV-FEES-22535-32718</t>
  </si>
  <si>
    <t>INV-FEES-22546-32726</t>
  </si>
  <si>
    <t>INV-FEES-22551-32735</t>
  </si>
  <si>
    <t>INV-FEES-22454-32562</t>
  </si>
  <si>
    <t>INV-FEES-22571-32767</t>
  </si>
  <si>
    <t>INV-FEES-22113-31821</t>
  </si>
  <si>
    <t>INV-FEES-22578-32783</t>
  </si>
  <si>
    <t>INV-FEES-22476-32600</t>
  </si>
  <si>
    <t>INV-FEES-20633-32800</t>
  </si>
  <si>
    <t>INV-FEES-22595-32814</t>
  </si>
  <si>
    <t>INV-FEES-22635-32891</t>
  </si>
  <si>
    <t>INV-FEES-12052-32490</t>
  </si>
  <si>
    <t>INV-FEES-22633-32896</t>
  </si>
  <si>
    <t>INV-FEES-22658-32934</t>
  </si>
  <si>
    <t>INV-FEES-22548-32940</t>
  </si>
  <si>
    <t>INV-FEES-22072-31747</t>
  </si>
  <si>
    <t>INV-FEES-22667-32945</t>
  </si>
  <si>
    <t>INV-FEES-21630-32780</t>
  </si>
  <si>
    <t>INV-FEES-22610-32850</t>
  </si>
  <si>
    <t>INV-FEES-22701-33001</t>
  </si>
  <si>
    <t>INV-FEES-22707-33009</t>
  </si>
  <si>
    <t>INV-FEES-22661-33015</t>
  </si>
  <si>
    <t>INV-FEES-20633-32984</t>
  </si>
  <si>
    <t>INV-FEES-22714-33034</t>
  </si>
  <si>
    <t>INV-FEES-22224-32108</t>
  </si>
  <si>
    <t>INV-FEES-22464-32579</t>
  </si>
  <si>
    <t>INV-FEES-22721-33049</t>
  </si>
  <si>
    <t>INV-FEES-22696-33039</t>
  </si>
  <si>
    <t>INV-FEES-22736-33077</t>
  </si>
  <si>
    <t>INV-FEES-22766-33139</t>
  </si>
  <si>
    <t>INV-FEES-11636-33008</t>
  </si>
  <si>
    <t>INV-FEES-22119-31835</t>
  </si>
  <si>
    <t>INV-FEES-22774-33152</t>
  </si>
  <si>
    <t>INV-FEES-22720-33045</t>
  </si>
  <si>
    <t>INV-FEES-22247-32153</t>
  </si>
  <si>
    <t>INV-FEES-22123-31842</t>
  </si>
  <si>
    <t>INV-FEES-22781-33163</t>
  </si>
  <si>
    <t>INV-FEES-22590-32797</t>
  </si>
  <si>
    <t>INV-FEES-22090-33172</t>
  </si>
  <si>
    <t>INV-FEES-18924-33181</t>
  </si>
  <si>
    <t>INV-FEES-6828-32564</t>
  </si>
  <si>
    <t>INV-FEES-22782-33167</t>
  </si>
  <si>
    <t>INV-FEES-22800-33209</t>
  </si>
  <si>
    <t>INV-FEES-22801-33210</t>
  </si>
  <si>
    <t>INV-FEES-22409-32494</t>
  </si>
  <si>
    <t>INV-FEES-22810-33225</t>
  </si>
  <si>
    <t>INV-FEES-22162-31978</t>
  </si>
  <si>
    <t>INV-FEES-22819-33239</t>
  </si>
  <si>
    <t>INV-FEES-22821-33246</t>
  </si>
  <si>
    <t>INV-FEES-22823-33251</t>
  </si>
  <si>
    <t>INV-FEES-22826-33256</t>
  </si>
  <si>
    <t>INV-FEES-18412-31696</t>
  </si>
  <si>
    <t>INV-FEES-22790-33193</t>
  </si>
  <si>
    <t>INV-FEES-22820-33241</t>
  </si>
  <si>
    <t>INV-FEES-21587-30934</t>
  </si>
  <si>
    <t>INV-FEES-22791-33285</t>
  </si>
  <si>
    <t>INV-FEES-22846-33290</t>
  </si>
  <si>
    <t>INV-FEES-22877-33331</t>
  </si>
  <si>
    <t>INV-FEES-8233-33148</t>
  </si>
  <si>
    <t>INV-FEES-22902-33354</t>
  </si>
  <si>
    <t>INV-FEES-22928-33392</t>
  </si>
  <si>
    <t>INV-FEES-22908-33364</t>
  </si>
  <si>
    <t>INV-FEES-22208-32068</t>
  </si>
  <si>
    <t>INV-FEES-22938-33407</t>
  </si>
  <si>
    <t>INV-FEES-22598-32818</t>
  </si>
  <si>
    <t>INV-FEES-22596-32817</t>
  </si>
  <si>
    <t>INV-FEES-22941-33412</t>
  </si>
  <si>
    <t>INV-FEES-22943-33416</t>
  </si>
  <si>
    <t>INV-FEES-22851-33296</t>
  </si>
  <si>
    <t>INV-FEES-22916-33372</t>
  </si>
  <si>
    <t>INV-FEES-22955-33439</t>
  </si>
  <si>
    <t>INV-FEES-22537-32719</t>
  </si>
  <si>
    <t>INV-FEES-22834-33272</t>
  </si>
  <si>
    <t>INV-FEES-21875-33479</t>
  </si>
  <si>
    <t>INV-FEES-22978-33503</t>
  </si>
  <si>
    <t>INV-FEES-22998-33545</t>
  </si>
  <si>
    <t>INV-FEES-22602-32827</t>
  </si>
  <si>
    <t>INV-FEES-22586-32790</t>
  </si>
  <si>
    <t>INV-FEES-23008-33564</t>
  </si>
  <si>
    <t>INV-FEES-21937-33562</t>
  </si>
  <si>
    <t>INV-FEES-23011-33567</t>
  </si>
  <si>
    <t>INV-FEES-22688-32983</t>
  </si>
  <si>
    <t>INV-FEES-15841-33057</t>
  </si>
  <si>
    <t>INV-FEES-23031-33602</t>
  </si>
  <si>
    <t>INV-FEES-23036-33612</t>
  </si>
  <si>
    <t>INV-FEES-22949-33423</t>
  </si>
  <si>
    <t>INV-FEES-23043-33622</t>
  </si>
  <si>
    <t>INV-FEES-23050-33633</t>
  </si>
  <si>
    <t>INV-FEES-22990-33527</t>
  </si>
  <si>
    <t>INV-FEES-23075-33674</t>
  </si>
  <si>
    <t>INV-FEES-23067-33665</t>
  </si>
  <si>
    <t>INV-FEES-21956-33048</t>
  </si>
  <si>
    <t>INV-FEES-23081-33691</t>
  </si>
  <si>
    <t>INV-FEES-23082-33692</t>
  </si>
  <si>
    <t>INV-FEES-23041-33617</t>
  </si>
  <si>
    <t>INV-FEES-23094-33709</t>
  </si>
  <si>
    <t>INV-FEES-23099-33719</t>
  </si>
  <si>
    <t>INV-FEES-22478-33734</t>
  </si>
  <si>
    <t>INV-FEES-23115-33749</t>
  </si>
  <si>
    <t>INV-FEES-21878-31417</t>
  </si>
  <si>
    <t>INV-FEES-23026-33591</t>
  </si>
  <si>
    <t>INV-FEES-23133-33802</t>
  </si>
  <si>
    <t>INV-FEES-23142-33819</t>
  </si>
  <si>
    <t>INV-FEES-22886-33336</t>
  </si>
  <si>
    <t>INV-FEES-23156-33847</t>
  </si>
  <si>
    <t>INV-FEES-21336-33737</t>
  </si>
  <si>
    <t>INV-FEES-23143-33820</t>
  </si>
  <si>
    <t>INV-FEES-23161-33858</t>
  </si>
  <si>
    <t>INV-FEES-23167-33870</t>
  </si>
  <si>
    <t>INV-FEES-22794-33199</t>
  </si>
  <si>
    <t>INV-FEES-23210-33936</t>
  </si>
  <si>
    <t>INV-FEES-22304-32277</t>
  </si>
  <si>
    <t>INV-FEES-22983-33517</t>
  </si>
  <si>
    <t>INV-FEES-21116-30130</t>
  </si>
  <si>
    <t>INV-FEES-23229-33973</t>
  </si>
  <si>
    <t>INV-FEES-23001-33635</t>
  </si>
  <si>
    <t>INV-FEES-23238-33987</t>
  </si>
  <si>
    <t>INV-FEES-22946-33419</t>
  </si>
  <si>
    <t>INV-FEES-21878-34068</t>
  </si>
  <si>
    <t>2 Barnett Street, Hampton VIC 3188</t>
  </si>
  <si>
    <t>161 Samarai Road, Whalan NSW 2770</t>
  </si>
  <si>
    <t>1754 South Gippsland Highway, Devon Meadows VIC 3977</t>
  </si>
  <si>
    <t>11 McKillop Avenue, Epping VIC 3076</t>
  </si>
  <si>
    <t>9 Bromley Road, Huntfield Heights SA 5163</t>
  </si>
  <si>
    <t>14/375-379 Old Northern Road, Castle Hill NSW 2154</t>
  </si>
  <si>
    <t>20 Bourke Street, Queens Park NSW 2022</t>
  </si>
  <si>
    <t>5 Ayredale Street, Clyde VIC 3978</t>
  </si>
  <si>
    <t>3 Portsmouth Road, Bittern VIC 3918</t>
  </si>
  <si>
    <t>79 Murrell Road, Modbury Heights SA 5092</t>
  </si>
  <si>
    <t>71 Hilltop Road, Wamberal NSW, Australia</t>
  </si>
  <si>
    <t>10/96-102 Buckingham Street, Surry Hills NSW 2010</t>
  </si>
  <si>
    <t>22 Pine Park Drive, Wollert VIC 3750</t>
  </si>
  <si>
    <t>19 Mackey Street, Lalor VIC 3075</t>
  </si>
  <si>
    <t>81 Derby Drive, Epping VIC 3076</t>
  </si>
  <si>
    <t>35A Swan Street, Gladesville NSW 2111</t>
  </si>
  <si>
    <t>17 Wanderer Court, Berwick VIC 3806</t>
  </si>
  <si>
    <t>10 Peronne Avenue, Clontarf NSW 2093</t>
  </si>
  <si>
    <t>402/3 Waterways Street, Wentworth Point NSW 2127</t>
  </si>
  <si>
    <t>8 Botany Walk, Mornington VIC 3931</t>
  </si>
  <si>
    <t>39 Stan Johnson Drive, Hamlyn Terrace NSW, Australia</t>
  </si>
  <si>
    <t>19 Sweet Gum Place, Sandhurst VIC 3977</t>
  </si>
  <si>
    <t>10/23 Waratah Avenue, Randwick NSW, Australia</t>
  </si>
  <si>
    <t>8 Burberry Court, Carrum Downs VIC 3201</t>
  </si>
  <si>
    <t>17 Elderberry Place, Cherrybrook NSW, Australia</t>
  </si>
  <si>
    <t>38 Becky Avenue, North Rocks NSW 2151</t>
  </si>
  <si>
    <t>3 Cercis Court, Doveton VIC 3177</t>
  </si>
  <si>
    <t>2/62 Blair Street, North Bondi NSW, Australia</t>
  </si>
  <si>
    <t>19 Apps Avenue, Turramurra NSW, Australia</t>
  </si>
  <si>
    <t>27 Garryowen Crescent, Narre Warren VIC 3805</t>
  </si>
  <si>
    <t>33 Mackellar Street, Pakenham VIC 3810</t>
  </si>
  <si>
    <t>4/76 Epping Road, Epping VIC 3076</t>
  </si>
  <si>
    <t>73 Prince Of Wales Avenue, Mill Park VIC 3082</t>
  </si>
  <si>
    <t>44 Cardinal Avenue, Beecroft NSW 2119</t>
  </si>
  <si>
    <t>25 Cunningham Crescent, Sandhurst VIC 3977</t>
  </si>
  <si>
    <t>309/1088 Botany Road , Botany NSW 2019</t>
  </si>
  <si>
    <t>45 Robin Circuit, Tweed Heads South NSW 2486</t>
  </si>
  <si>
    <t>6 Bullara Crescent, Narraweena NSW 2099</t>
  </si>
  <si>
    <t>7 Leura Crescent, North Turramurra NSW 2074</t>
  </si>
  <si>
    <t>11/67 Ocean Street, Woollahra NSW 2025</t>
  </si>
  <si>
    <t>54 Ambleside Drive, Castle Hill NSW 2154</t>
  </si>
  <si>
    <t>47 Queens Road, Lake Munmorah NSW 2259</t>
  </si>
  <si>
    <t>302/4-8 Patterson Street, Double Bay NSW 2028</t>
  </si>
  <si>
    <t>16/127 Albion Street, Surry Hills NSW 2010</t>
  </si>
  <si>
    <t>1/9 Pacific Street, Manly NSW 2095</t>
  </si>
  <si>
    <t>5/552 Bunnerong Rd, Matraville NSW, Australia</t>
  </si>
  <si>
    <t>45 Livingstone Avenue, Pymble NSW 2073</t>
  </si>
  <si>
    <t>906/7 Magdalene Terrace, Wolli Creek NSW 2205</t>
  </si>
  <si>
    <t>162 Hall Road, Carrum Downs VIC 3201</t>
  </si>
  <si>
    <t>42 Turner Road, Langwarrin VIC 3910</t>
  </si>
  <si>
    <t>12 Coogee Avenue, Frankston VIC 3199</t>
  </si>
  <si>
    <t>501/16 Birdwood Avenue, Lane Cove NSW 2066</t>
  </si>
  <si>
    <t>8 Melsetta Court, Carrum Downs VIC 3201</t>
  </si>
  <si>
    <t>2/62 Rathcown Road, Reservoir VIC 3073</t>
  </si>
  <si>
    <t>39 Ryries Parade, Cremorne NSW 2090</t>
  </si>
  <si>
    <t>7 Courtney Square, Wantirna VIC 3152</t>
  </si>
  <si>
    <t>2/7-9 Birriga Road, Bellevue Hill NSW 2023</t>
  </si>
  <si>
    <t>13 Buttonwood Court, Narre Warren South VIC 3805</t>
  </si>
  <si>
    <t>3b Chalmers Avenue, Emu Plains NSW 2750</t>
  </si>
  <si>
    <t>11/265 Palmer Street, Woolloomooloo NSW, Australia</t>
  </si>
  <si>
    <t>10 Domain Court, Bella Vista NSW 2153</t>
  </si>
  <si>
    <t>4 Reigate Street, Caroline Springs VIC 3023</t>
  </si>
  <si>
    <t>30A Birdrock Avenue, Mount Martha VIC 3934</t>
  </si>
  <si>
    <t>4/82-84 Hutton Road, The Entrance North NSW 2261</t>
  </si>
  <si>
    <t>5 Maury Lane, Chelsea VIC 3196</t>
  </si>
  <si>
    <t>28 Proctor Street, Chisholm ACT 2905</t>
  </si>
  <si>
    <t>702/1-15 Francis St, Darlinghurst NSW 2010</t>
  </si>
  <si>
    <t>729a Old South Head Road, Vaucluse NSW 2030</t>
  </si>
  <si>
    <t>110 Power Road, Doveton VIC 3177</t>
  </si>
  <si>
    <t>2 Wilfield Avenue, Vaucluse NSW 2030</t>
  </si>
  <si>
    <t>104 Bondi Road, Bondi Junction NSW 2022</t>
  </si>
  <si>
    <t>2/101 Cathedral Street, Woolloomooloo NSW 2011</t>
  </si>
  <si>
    <t>112 Beattie Street, Balmain NSW, Australia</t>
  </si>
  <si>
    <t>18 Charlock Drive, Cranbourne North VIC 3977</t>
  </si>
  <si>
    <t>3/214 Burraneer Bay Road, Caringbah South NSW 2229</t>
  </si>
  <si>
    <t>13 Russell Street, Denistone East NSW 2112</t>
  </si>
  <si>
    <t>16 William Street, Botany NSW 2019</t>
  </si>
  <si>
    <t>5 Bowood Street, Officer VIC 3809</t>
  </si>
  <si>
    <t>7 Kleist Place, Emerton NSW 2770</t>
  </si>
  <si>
    <t>614 Old South Head Road, Rose Bay NSW 2029</t>
  </si>
  <si>
    <t>36 Nunns Road, Mornington VIC 3931</t>
  </si>
  <si>
    <t>1/37-39 Evan Street, Penrith NSW 2750</t>
  </si>
  <si>
    <t>4/1 Coventry Street, Mawson Lakes SA 5095</t>
  </si>
  <si>
    <t>35 Hughes Avenue, Edithvale VIC 3196</t>
  </si>
  <si>
    <t>9 Ningaloo Street, Harrison ACT 2914</t>
  </si>
  <si>
    <t>7 Fern Mews, Langwarrin VIC 3910</t>
  </si>
  <si>
    <t>174B Kurraba Road , Kurraba Point NSW 2089</t>
  </si>
  <si>
    <t>504/88 Rider Boulevard, Rhodes NSW 2138</t>
  </si>
  <si>
    <t>9 Treherne Court, Carrum Downs VIC 3201</t>
  </si>
  <si>
    <t>22 The Sanctuary , Westleigh NSW 2120</t>
  </si>
  <si>
    <t>14 Collina Court, Langwarrin VIC 3910</t>
  </si>
  <si>
    <t>4 Evans Street, West Pymble NSW, Australia</t>
  </si>
  <si>
    <t>11 Tanglewood Place, West Pennant Hills NSW 2125</t>
  </si>
  <si>
    <t>4 Fern Place, Woollahra NSW 2025</t>
  </si>
  <si>
    <t>99 Balfour Road, Bellevue Hill NSW 2023</t>
  </si>
  <si>
    <t>3 Rowellyn Avenue, Carrum Downs VIC 3201</t>
  </si>
  <si>
    <t>2/6 Molesworth Street, Seaford VIC 3198</t>
  </si>
  <si>
    <t>3/474-476 New South Head Road, Double Bay NSW 2028</t>
  </si>
  <si>
    <t>10 Molloy Avenue, South Coogee NSW 2034</t>
  </si>
  <si>
    <t>9 Bridges Avenue, Edithvale VIC 3196</t>
  </si>
  <si>
    <t>7 Cherryplum Court, Cranbourne North VIC 3977</t>
  </si>
  <si>
    <t>5/56 Brisbane Street, Oxley Park NSW 2760</t>
  </si>
  <si>
    <t>12402/177-219 Mitchell Road, Erskineville NSW 2043</t>
  </si>
  <si>
    <t>353 Maroondah Highway, Ringwood VIC 3134</t>
  </si>
  <si>
    <t>704/1 Footbridge Boulevard, Wentworth Point NSW 2127</t>
  </si>
  <si>
    <t>2 Shadi Court, Cranbourne West VIC 3977</t>
  </si>
  <si>
    <t>30 City Vista Circuit, Cranbourne West VIC 3977</t>
  </si>
  <si>
    <t>31 Kalakau Ave, Forresters Beach NSW, Australia</t>
  </si>
  <si>
    <t>115 Murriverie Road, North Bondi NSW 2026</t>
  </si>
  <si>
    <t>1/25 Broadway , Bonbeach VIC 3196</t>
  </si>
  <si>
    <t>49 Wisdom Road, Greenwich NSW 2065</t>
  </si>
  <si>
    <t>103 Ella Grove, Edithvale VIC 3196</t>
  </si>
  <si>
    <t>21 Epping Road, Double Bay NSW 2028</t>
  </si>
  <si>
    <t>728/1-39 Lord Sheffield Circuit, Penrith NSW 2750</t>
  </si>
  <si>
    <t>1008/1-15 Francis Street, Darlinghurst NSW 2010</t>
  </si>
  <si>
    <t>33b Royaloak Crescent, Cranbourne East VIC 3977</t>
  </si>
  <si>
    <t>6/38 Blenheim Avenue, Rooty Hill NSW 2766</t>
  </si>
  <si>
    <t>3d/337 Bronte Road, Bronte NSW, Australia</t>
  </si>
  <si>
    <t>2611/6 Kingsborough Way, Zetland NSW 2017</t>
  </si>
  <si>
    <t>89 Bradshaw Street, Essendon VIC 3040</t>
  </si>
  <si>
    <t>19/71 Ryde Road, Hunters Hill NSW 2110</t>
  </si>
  <si>
    <t>74-78 Buchanan Road, Berwick VIC 3806</t>
  </si>
  <si>
    <t>110 Goldmark Crescent, Cranebrook NSW 2749</t>
  </si>
  <si>
    <t>7/20 Terrigal Esplanade, Terrigal NSW 2260</t>
  </si>
  <si>
    <t>5/29 Shoobra Road, Elsternwick VIC 3185</t>
  </si>
  <si>
    <t>44 Elstone Avenue, Airport West VIC 3042</t>
  </si>
  <si>
    <t>32/14 Bay Street, Double Bay NSW 2028</t>
  </si>
  <si>
    <t>6/13-15 Wilson Road, Terrigal NSW 2260</t>
  </si>
  <si>
    <t>22 Western Road, Boronia VIC 3155</t>
  </si>
  <si>
    <t>3 Kirren Close, Cranbourne VIC 3977</t>
  </si>
  <si>
    <t>7 Markhill Place, Knoxfield VIC 3180</t>
  </si>
  <si>
    <t>202 The Esplanade , Sylvania NSW 2224</t>
  </si>
  <si>
    <t>12 Harris Street, Willoughby NSW 2068</t>
  </si>
  <si>
    <t>8 Brentnall Court, Hampton Park VIC 3976</t>
  </si>
  <si>
    <t>17/14-20 Reynolds Avenue, Ringwood VIC 3134</t>
  </si>
  <si>
    <t>313/53 Palmer Street, Cammeray NSW 2062</t>
  </si>
  <si>
    <t>45 Wilkiea Crescent, Cranbourne North VIC 3977</t>
  </si>
  <si>
    <t>96 Casuarina Drive, Frankston South VIC 3199</t>
  </si>
  <si>
    <t>59 Lowanna Avenue, Forresters Beach NSW, Australia</t>
  </si>
  <si>
    <t>23 Furlong Drive, Doreen VIC 3754</t>
  </si>
  <si>
    <t>39A Cannes Avenue, Bonbeach VIC 3196</t>
  </si>
  <si>
    <t>7 Herlitz Drive, Epping VIC 3076</t>
  </si>
  <si>
    <t>29 Bramble Crescent, Bundoora VIC 3083</t>
  </si>
  <si>
    <t>19 Fadaro Street, Kalkallo VIC 3064</t>
  </si>
  <si>
    <t>26/7-15 Newland Street , Bondi Junction NSW 2022</t>
  </si>
  <si>
    <t>106D/144 Dunning Avenue, Rosebery NSW 2018</t>
  </si>
  <si>
    <t>2 Levens Way, Officer VIC, Australia</t>
  </si>
  <si>
    <t>9 Ady Street, Hunters Hill NSW, Australia</t>
  </si>
  <si>
    <t>10/2 Martins Avenue, Bondi NSW 2026</t>
  </si>
  <si>
    <t>6 McAllister Drive, Cranbourne East VIC 3977</t>
  </si>
  <si>
    <t>45 Finlay Road, Warrawee NSW 2074</t>
  </si>
  <si>
    <t>2/130a Bentons Road, Mount Martha VIC 3934</t>
  </si>
  <si>
    <t>14/164 Spit Road, MOSMAN NSW 2088</t>
  </si>
  <si>
    <t>7/170-172 Waterloo Road, Marsfield NSW 2122</t>
  </si>
  <si>
    <t>B517/2 Livingstone Avenue , PYMBLE NSW 2073</t>
  </si>
  <si>
    <t>1076 Nepean Highway, Mornington VIC 3931</t>
  </si>
  <si>
    <t>600 Cranbourne-Frankston Road, Cranbourne South VIC 3977</t>
  </si>
  <si>
    <t>7 Taranna Street, Mornington VIC 3931</t>
  </si>
  <si>
    <t>8/501 Blaxland Road, Ryde NSW, Australia</t>
  </si>
  <si>
    <t>88C/240-250 Wyndham Street, Alexandria NSW 2015</t>
  </si>
  <si>
    <t>4 Caterina Place, Carrum Downs VIC 3201</t>
  </si>
  <si>
    <t>3 Observatory Rise, Bella Vista NSW 2153</t>
  </si>
  <si>
    <t>48 Anstey Avenue, Reservoir VIC 3073</t>
  </si>
  <si>
    <t>46 Emu Way, Narre Warren South VIC 3805</t>
  </si>
  <si>
    <t>5/284 Terrigal Drive, Terrigal NSW, Australia</t>
  </si>
  <si>
    <t>11 Armstrong Street, Cranbourne East VIC 3977</t>
  </si>
  <si>
    <t>110 Berwick Springs Promenade, Narre Warren South VIC 3805</t>
  </si>
  <si>
    <t>33/18 Morgan Street, Botany NSW 2019</t>
  </si>
  <si>
    <t>96 Pacific Avenue, Penshurst NSW 2222</t>
  </si>
  <si>
    <t>10B Lochiel Avenue, Edithvale VIC 3196</t>
  </si>
  <si>
    <t>10A Lochiel Avenue, Edithvale VIC 3196</t>
  </si>
  <si>
    <t>6/21 Murdoch Street , Cremorne NSW 2090</t>
  </si>
  <si>
    <t>203/2 Rider Boulevard, Rhodes NSW 2138</t>
  </si>
  <si>
    <t>3/6 Bidjigal Road, Arncliffe NSW 2205</t>
  </si>
  <si>
    <t>29 Ellerston Avenue, Isabella Plains ACT 2905</t>
  </si>
  <si>
    <t>14C/13 Thornton Street, Darling Point NSW 2027</t>
  </si>
  <si>
    <t>13 Farrer Avenue, West Pennant Hills NSW 2125</t>
  </si>
  <si>
    <t>6/23 Beach Road, Bondi Beach NSW 2026</t>
  </si>
  <si>
    <t>6 Hollister Place, Carlingford NSW 2118</t>
  </si>
  <si>
    <t>4/25 Darcy Street, Mornington VIC 3931</t>
  </si>
  <si>
    <t>22/3-19 Amaroo Drive, Banora Point NSW 2486</t>
  </si>
  <si>
    <t>91 Burgess Drive, Langwarrin VIC 3910</t>
  </si>
  <si>
    <t>29 Bevnol Road, Langwarrin VIC 3910</t>
  </si>
  <si>
    <t>19 Lockwoods Road, Boronia VIC 3155</t>
  </si>
  <si>
    <t>87 Watkins Road, Baulkham Hills NSW 2153</t>
  </si>
  <si>
    <t>70 Sheldon Drive, Berwick VIC 3806</t>
  </si>
  <si>
    <t>4/6 Glen Street, Burnside SA 5066</t>
  </si>
  <si>
    <t>3/59 Arden Street, Clovelly NSW 2031</t>
  </si>
  <si>
    <t>18 Elloura Avenue, Wollert VIC 3750</t>
  </si>
  <si>
    <t>1/14 Conferta Court, Cranbourne West VIC 3977</t>
  </si>
  <si>
    <t>1/3 Mudlark Court, Carrum Downs VIC 3201</t>
  </si>
  <si>
    <t>2/14 Conferta Court, Cranbourne West VIC 3977</t>
  </si>
  <si>
    <t>8 Moores Road, Avoca Beach NSW 2251</t>
  </si>
  <si>
    <t>18 Ironstone Parkway, Box Hill NSW 2765</t>
  </si>
  <si>
    <t>1/92 Bowes Avenue, Airport West VIC 3042</t>
  </si>
  <si>
    <t>65a Jacana Drive, Carrum Downs VIC 3201</t>
  </si>
  <si>
    <t>10 Nerang Street, Ryde NSW 2112</t>
  </si>
  <si>
    <t>15 Regency Drive, Kilsyth South VIC 3137</t>
  </si>
  <si>
    <t>11 Greenock Crescent, Cranbourne East VIC 3977</t>
  </si>
  <si>
    <t>3 Crystal Waters Drive, Tweed Heads NSW 2485</t>
  </si>
  <si>
    <t>7 Carlotta Road, Double Bay NSW 2028</t>
  </si>
  <si>
    <t>18 Winbourne Street, West Ryde NSW 2114</t>
  </si>
  <si>
    <t>7 Aitchandar Road, Ryde NSW 2112</t>
  </si>
  <si>
    <t>15 Morris Street, Summer Hill NSW 2130</t>
  </si>
  <si>
    <t>1-2 Red Ash Close, Botanic Ridge VIC 3977</t>
  </si>
  <si>
    <t>11 Rugby Street, Cambridge Park NSW 2747</t>
  </si>
  <si>
    <t>2/2 Stansell Street, Gladesville NSW 2111</t>
  </si>
  <si>
    <t>130 Frawley Road, Hallam VIC 3803</t>
  </si>
  <si>
    <t>410 Dorset Road, Boronia VIC 3155</t>
  </si>
  <si>
    <t>15 Anne Court, Cranbourne VIC 3977</t>
  </si>
  <si>
    <t>2/13 Conferta Court, Cranbourne West VIC 3977</t>
  </si>
  <si>
    <t>1 Durack Circuit, Taylors Hill VIC 3037</t>
  </si>
  <si>
    <t>904/3 Sterling Circuit, Camperdown NSW 2050</t>
  </si>
  <si>
    <t>7A Bishop Ave, , West Pennant Hill NSW 2125</t>
  </si>
  <si>
    <t>18/2-4 Newhaven Place, St Ives NSW 2075</t>
  </si>
  <si>
    <t>5/17 Grafton Crescent, Dee Why NSW 2099</t>
  </si>
  <si>
    <t>64 Brush Road, Wamberal NSW 2260</t>
  </si>
  <si>
    <t>76A Pellisier Road, Putney NSW 2112</t>
  </si>
  <si>
    <t>8 Feathery Grove, Sandhurst VIC 3977</t>
  </si>
  <si>
    <t>8/59 Cadles Road, Carrum Downs VIC 3201</t>
  </si>
  <si>
    <t>System Development - Offshore</t>
  </si>
  <si>
    <t xml:space="preserve">   Claims Recovery - Excess</t>
  </si>
  <si>
    <t xml:space="preserve">   Claims Recovery - Underspend</t>
  </si>
  <si>
    <t xml:space="preserve">   Claims Recovery - Vendor Paid</t>
  </si>
  <si>
    <t xml:space="preserve">   Claims Recovery - GST</t>
  </si>
  <si>
    <t xml:space="preserve">   616 - Claims Recovery - Excess</t>
  </si>
  <si>
    <t xml:space="preserve">   617 - Claims Recovery - GST</t>
  </si>
  <si>
    <t xml:space="preserve">   618 - Claims Recovery - Underspend</t>
  </si>
  <si>
    <t xml:space="preserve">   619 - Claims Recovery - Vendor Paid</t>
  </si>
  <si>
    <t>419 - System Development - Offshore</t>
  </si>
  <si>
    <t>280</t>
  </si>
  <si>
    <t>614</t>
  </si>
  <si>
    <t>4/135A Brook Street, coogee NSW 2034</t>
  </si>
  <si>
    <t>84/205 Barker Street, Randwick NSW 2031</t>
  </si>
  <si>
    <t>INV-FEES-24005-35990</t>
  </si>
  <si>
    <t>48 Station Street, Thornleigh NSW 2120</t>
  </si>
  <si>
    <t>4/635 Nepean Highway, Carrum VIC 3197</t>
  </si>
  <si>
    <t>1/5 Fraser Avenue, Edithvale VIC 3196</t>
  </si>
  <si>
    <t>2/24 Fielding Drive, Chelsea Heights VIC 3196</t>
  </si>
  <si>
    <t>2/44 Sherwood Avenue, Chelsea VIC 3196</t>
  </si>
  <si>
    <t>20 Jardine Court, Sandhurst VIC 3977</t>
  </si>
  <si>
    <t>14 Bursaria Crescent, Frankston North VIC 3200</t>
  </si>
  <si>
    <t>132 Brady Road, Dandenong North VIC 3175</t>
  </si>
  <si>
    <t>39/75A Ross Street, Glebe NSW 2037</t>
  </si>
  <si>
    <t>24 Mannavue Boulevard, Cranbourne North VIC 3977</t>
  </si>
  <si>
    <t>INV-FEES-22469-32587</t>
  </si>
  <si>
    <t>INV-FEES-22636-32892</t>
  </si>
  <si>
    <t>INV-FEES-23282-34054</t>
  </si>
  <si>
    <t>INV-FEES-22115-31828</t>
  </si>
  <si>
    <t>INV-FEES-22330-32337</t>
  </si>
  <si>
    <t>INV-FEES-22441-32538</t>
  </si>
  <si>
    <t>INV-FEES-23299-34088</t>
  </si>
  <si>
    <t>INV-FEES-23302-34096</t>
  </si>
  <si>
    <t>INV-FEES-23301-34092</t>
  </si>
  <si>
    <t>INV-FEES-23306-34105</t>
  </si>
  <si>
    <t>INV-FEES-23313-34116</t>
  </si>
  <si>
    <t>INV-FEES-22927-33391</t>
  </si>
  <si>
    <t>INV-FEES-23318-34123</t>
  </si>
  <si>
    <t>INV-FEES-20717-33520</t>
  </si>
  <si>
    <t>INV-FEES-23238-34159</t>
  </si>
  <si>
    <t>INV-FEES-23363-34193</t>
  </si>
  <si>
    <t>INV-FEES-23076-33676</t>
  </si>
  <si>
    <t>INV-FEES-22128-31860</t>
  </si>
  <si>
    <t>INV-FEES-21081-33497</t>
  </si>
  <si>
    <t>INV-FEES-21594-32612</t>
  </si>
  <si>
    <t>INV-FEES-23273-34044</t>
  </si>
  <si>
    <t>INV-FEES-23392-34239</t>
  </si>
  <si>
    <t>INV-FEES-23364-34230</t>
  </si>
  <si>
    <t>INV-FEES-22934-34246</t>
  </si>
  <si>
    <t>INV-FEES-23396-34247</t>
  </si>
  <si>
    <t>INV-FEES-23141-34014</t>
  </si>
  <si>
    <t>INV-FEES-22403-33249</t>
  </si>
  <si>
    <t>INV-FEES-19933-34167</t>
  </si>
  <si>
    <t>INV-FEES-22999-33548</t>
  </si>
  <si>
    <t>INV-FEES-16125-32471</t>
  </si>
  <si>
    <t>INV-FEES-23423-34289</t>
  </si>
  <si>
    <t>INV-FEES-22982-33509</t>
  </si>
  <si>
    <t>INV-FEES-23431-34308</t>
  </si>
  <si>
    <t>INV-FEES-23447-34329</t>
  </si>
  <si>
    <t>INV-FEES-23367-34203</t>
  </si>
  <si>
    <t>INV-FEES-23466-34357</t>
  </si>
  <si>
    <t>INV-FEES-23470-34364</t>
  </si>
  <si>
    <t>INV-FEES-23472-34366</t>
  </si>
  <si>
    <t>INV-FEES-22940-34367</t>
  </si>
  <si>
    <t>INV-FEES-23468-34361</t>
  </si>
  <si>
    <t>INV-FEES-20287-32640</t>
  </si>
  <si>
    <t>INV-FEES-23410-34272</t>
  </si>
  <si>
    <t>INV-FEES-23437-34318</t>
  </si>
  <si>
    <t>INV-FEES-22664-32942</t>
  </si>
  <si>
    <t>INV-FEES-23394-34244</t>
  </si>
  <si>
    <t>INV-FEES-21138-30187</t>
  </si>
  <si>
    <t>INV-FEES-19095-33541</t>
  </si>
  <si>
    <t>INV-FEES-20701-33438</t>
  </si>
  <si>
    <t>INV-FEES-23508-34422</t>
  </si>
  <si>
    <t>INV-FEES-23510-34428</t>
  </si>
  <si>
    <t>INV-FEES-23521-34451</t>
  </si>
  <si>
    <t>INV-FEES-23537-34466</t>
  </si>
  <si>
    <t>INV-FEES-23362-34465</t>
  </si>
  <si>
    <t>INV-FEES-23539-34469</t>
  </si>
  <si>
    <t>INV-FEES-23540-34471</t>
  </si>
  <si>
    <t>INV-FEES-22914-33450</t>
  </si>
  <si>
    <t>INV-FEES-23277-34049</t>
  </si>
  <si>
    <t>INV-FEES-23244-33994</t>
  </si>
  <si>
    <t>INV-FEES-23603-34548</t>
  </si>
  <si>
    <t>INV-FEES-23562-34507</t>
  </si>
  <si>
    <t>INV-FEES-23471-34365</t>
  </si>
  <si>
    <t>INV-FEES-21664-34527</t>
  </si>
  <si>
    <t>INV-FEES-23451-34338</t>
  </si>
  <si>
    <t>INV-FEES-23534-34462</t>
  </si>
  <si>
    <t>INV-FEES-23627-34600</t>
  </si>
  <si>
    <t>INV-FEES-21954-31563</t>
  </si>
  <si>
    <t>INV-FEES-23630-34607</t>
  </si>
  <si>
    <t>INV-FEES-23561-34506</t>
  </si>
  <si>
    <t>INV-FEES-23667-34691</t>
  </si>
  <si>
    <t>INV-FEES-22397-34619</t>
  </si>
  <si>
    <t>INV-FEES-23678-34709</t>
  </si>
  <si>
    <t>INV-FEES-23686-34723</t>
  </si>
  <si>
    <t>INV-FEES-23689-34731</t>
  </si>
  <si>
    <t>INV-FEES-22670-32982</t>
  </si>
  <si>
    <t>INV-FEES-19195-33424</t>
  </si>
  <si>
    <t>INV-FEES-23132-33799</t>
  </si>
  <si>
    <t>INV-FEES-23696-34746</t>
  </si>
  <si>
    <t>INV-FEES-22130-34747</t>
  </si>
  <si>
    <t>INV-FEES-23613-34568</t>
  </si>
  <si>
    <t>INV-FEES-23712-34775</t>
  </si>
  <si>
    <t>INV-FEES-23715-34782</t>
  </si>
  <si>
    <t>INV-FEES-23703-34761</t>
  </si>
  <si>
    <t>INV-FEES-23720-34796</t>
  </si>
  <si>
    <t>INV-FEES-22852-33716</t>
  </si>
  <si>
    <t>INV-FEES-23677-34708</t>
  </si>
  <si>
    <t>INV-FEES-22816-33232</t>
  </si>
  <si>
    <t>INV-FEES-23733-34831</t>
  </si>
  <si>
    <t>INV-FEES-23740-34853</t>
  </si>
  <si>
    <t>INV-FEES-23642-34632</t>
  </si>
  <si>
    <t>INV-FEES-23758-34883</t>
  </si>
  <si>
    <t>INV-FEES-23760-34891</t>
  </si>
  <si>
    <t>INV-FEES-23769-34915</t>
  </si>
  <si>
    <t>INV-FEES-23770-34917</t>
  </si>
  <si>
    <t>INV-FEES-23773-34929</t>
  </si>
  <si>
    <t>INV-FEES-19460-32614</t>
  </si>
  <si>
    <t>INV-FEES-19460-34932</t>
  </si>
  <si>
    <t>INV-FEES-23776-34935</t>
  </si>
  <si>
    <t>INV-FEES-23775-34933</t>
  </si>
  <si>
    <t>INV-FEES-22615-32843</t>
  </si>
  <si>
    <t>INV-FEES-23799-34985</t>
  </si>
  <si>
    <t>INV-FEES-23807-35001</t>
  </si>
  <si>
    <t>INV-FEES-22708-33010</t>
  </si>
  <si>
    <t>INV-FEES-23750-34949</t>
  </si>
  <si>
    <t>INV-FEES-23814-35031</t>
  </si>
  <si>
    <t>INV-FEES-23819-35039</t>
  </si>
  <si>
    <t>INV-FEES-23824-35048</t>
  </si>
  <si>
    <t>INV-FEES-23829-35052</t>
  </si>
  <si>
    <t>INV-FEES-23736-34839</t>
  </si>
  <si>
    <t>INV-FEES-23830-35057</t>
  </si>
  <si>
    <t>INV-FEES-23443-34324</t>
  </si>
  <si>
    <t>INV-FEES-23672-35090</t>
  </si>
  <si>
    <t>INV-FEES-23843-35093</t>
  </si>
  <si>
    <t>INV-FEES-23685-34722</t>
  </si>
  <si>
    <t>INV-FEES-23858-35131</t>
  </si>
  <si>
    <t>INV-FEES-23867-35141</t>
  </si>
  <si>
    <t>INV-FEES-23639-34623</t>
  </si>
  <si>
    <t>INV-FEES-23904-35186</t>
  </si>
  <si>
    <t>INV-FEES-16313-21321</t>
  </si>
  <si>
    <t>INV-FEES-23917-35214</t>
  </si>
  <si>
    <t>INV-FEES-23919-35215</t>
  </si>
  <si>
    <t>INV-FEES-23920-35216</t>
  </si>
  <si>
    <t>INV-FEES-23703-35243</t>
  </si>
  <si>
    <t>INV-FEES-23940-35250</t>
  </si>
  <si>
    <t>INV-FEES-23857-35124</t>
  </si>
  <si>
    <t>INV-FEES-23871-35160</t>
  </si>
  <si>
    <t>INV-FEES-23943-35258</t>
  </si>
  <si>
    <t>INV-FEES-22988-35251</t>
  </si>
  <si>
    <t>INV-FEES-23038-33613</t>
  </si>
  <si>
    <t>INV-FEES-23923-35226</t>
  </si>
  <si>
    <t>INV-FEES-23629-34604</t>
  </si>
  <si>
    <t>INV-FEES-22545-32724</t>
  </si>
  <si>
    <t>INV-FEES-23103-33853</t>
  </si>
  <si>
    <t>INV-FEES-22912-33368</t>
  </si>
  <si>
    <t>INV-FEES-22644-32912</t>
  </si>
  <si>
    <t>INV-FEES-23634-34612</t>
  </si>
  <si>
    <t>INV-FEES-23983-35320</t>
  </si>
  <si>
    <t>INV-FEES-23164-33868</t>
  </si>
  <si>
    <t>INV-FEES-23614-34565</t>
  </si>
  <si>
    <t>INV-FEES-23996-35347</t>
  </si>
  <si>
    <t>INV-FEES-23384-34220</t>
  </si>
  <si>
    <t>INV-FEES-22071-34771</t>
  </si>
  <si>
    <t>INV-FEES-24010-35362</t>
  </si>
  <si>
    <t>INV-FEES-23707-34767</t>
  </si>
  <si>
    <t>INV-FEES-24013-35364</t>
  </si>
  <si>
    <t>INV-FEES-23612-34569</t>
  </si>
  <si>
    <t>INV-FEES-20357-33670</t>
  </si>
  <si>
    <t>INV-FEES-24034-35404</t>
  </si>
  <si>
    <t>INV-FEES-23144-33821</t>
  </si>
  <si>
    <t>INV-FEES-23560-34504</t>
  </si>
  <si>
    <t>INV-FEES-24038-35413</t>
  </si>
  <si>
    <t>INV-FEES-24043-35422</t>
  </si>
  <si>
    <t>INV-FEES-24044-35427</t>
  </si>
  <si>
    <t>INV-FEES-24005-35355</t>
  </si>
  <si>
    <t>INV-FEES-23073-33671</t>
  </si>
  <si>
    <t>INV-FEES-24050-35447</t>
  </si>
  <si>
    <t>INV-FEES-21857-34755</t>
  </si>
  <si>
    <t>INV-FEES-23987-35329</t>
  </si>
  <si>
    <t>INV-FEES-24062-35464</t>
  </si>
  <si>
    <t>INV-FEES-24070-35473</t>
  </si>
  <si>
    <t>INV-FEES-24069-35475</t>
  </si>
  <si>
    <t>INV-FEES-23774-34930</t>
  </si>
  <si>
    <t>INV-FEES-23633-34611</t>
  </si>
  <si>
    <t>INV-FEES-22817-33233</t>
  </si>
  <si>
    <t>INV-FEES-23841-35085</t>
  </si>
  <si>
    <t>INV-FEES-23515-34434</t>
  </si>
  <si>
    <t>INV-FEES-19077-35508</t>
  </si>
  <si>
    <t>INV-FEES-23481-34378</t>
  </si>
  <si>
    <t>INV-FEES-23803-34995</t>
  </si>
  <si>
    <t>INV-FEES-23675-34702</t>
  </si>
  <si>
    <t>INV-FEES-24101-35552</t>
  </si>
  <si>
    <t>INV-FEES-23997-35349</t>
  </si>
  <si>
    <t>INV-FEES-23322-34127</t>
  </si>
  <si>
    <t>INV-FEES-23698-34751</t>
  </si>
  <si>
    <t>INV-FEES-24122-35595</t>
  </si>
  <si>
    <t>INV-FEES-24129-35606</t>
  </si>
  <si>
    <t>INV-FEES-23797-34982</t>
  </si>
  <si>
    <t>INV-FEES-24136-35613</t>
  </si>
  <si>
    <t>INV-FEES-24134-35612</t>
  </si>
  <si>
    <t>INV-FEES-24137-35614</t>
  </si>
  <si>
    <t>INV-FEES-23333-34142</t>
  </si>
  <si>
    <t>INV-FEES-24139-35616</t>
  </si>
  <si>
    <t>INV-FEES-24140-35617</t>
  </si>
  <si>
    <t>INV-FEES-22990-35390</t>
  </si>
  <si>
    <t>INV-FEES-24141-35625</t>
  </si>
  <si>
    <t>INV-FEES-24143-35629</t>
  </si>
  <si>
    <t>INV-FEES-24147-35637</t>
  </si>
  <si>
    <t>INV-FEES-24151-35640</t>
  </si>
  <si>
    <t>INV-FEES-24083-35504</t>
  </si>
  <si>
    <t>INV-FEES-24152-35641</t>
  </si>
  <si>
    <t>INV-FEES-24153-35642</t>
  </si>
  <si>
    <t>INV-FEES-23796-34978</t>
  </si>
  <si>
    <t>INV-FEES-24105-35559</t>
  </si>
  <si>
    <t>INV-FEES-24178-35676</t>
  </si>
  <si>
    <t>INV-FEES-22467-32584</t>
  </si>
  <si>
    <t>INV-FEES-24184-35689</t>
  </si>
  <si>
    <t>INV-FEES-24190-35698</t>
  </si>
  <si>
    <t>INV-FEES-24146-35635</t>
  </si>
  <si>
    <t>INV-FEES-24182-35682</t>
  </si>
  <si>
    <t>INV-FEES-23831-35713</t>
  </si>
  <si>
    <t>INV-FEES-24203-35725</t>
  </si>
  <si>
    <t>INV-FEES-24216-35755</t>
  </si>
  <si>
    <t>INV-FEES-24217-35756</t>
  </si>
  <si>
    <t>INV-FEES-23692-34738</t>
  </si>
  <si>
    <t>INV-FEES-23495-34395</t>
  </si>
  <si>
    <t>INV-FEES-23789-35252</t>
  </si>
  <si>
    <t>INV-FEES-23746-35807</t>
  </si>
  <si>
    <t>INV-FEES-23752-34868</t>
  </si>
  <si>
    <t>INV-FEES-21764-31202</t>
  </si>
  <si>
    <t>INV-FEES-23340-34152</t>
  </si>
  <si>
    <t>INV-FEES-19497-35045</t>
  </si>
  <si>
    <t>INV-FEES-19587-27455</t>
  </si>
  <si>
    <t>INV-FEES-24226-35803</t>
  </si>
  <si>
    <t>INV-FEES-23242-35847</t>
  </si>
  <si>
    <t>INV-FEES-23477-34376</t>
  </si>
  <si>
    <t>INV-FEES-23105-33727</t>
  </si>
  <si>
    <t>INV-FEES-23637-34618</t>
  </si>
  <si>
    <t>INV-FEES-24257-35840</t>
  </si>
  <si>
    <t>INV-FEES-24274-35864</t>
  </si>
  <si>
    <t>INV-FEES-24275-35866</t>
  </si>
  <si>
    <t>INV-FEES-24281-35878</t>
  </si>
  <si>
    <t>INV-FEES-24282-35879</t>
  </si>
  <si>
    <t>INV-FEES-22798-33206</t>
  </si>
  <si>
    <t>INV-FEES-24309-35924</t>
  </si>
  <si>
    <t>INV-FEES-24313-35931</t>
  </si>
  <si>
    <t>INV-FEES-24321-35945</t>
  </si>
  <si>
    <t>INV-FEES-23003-33557</t>
  </si>
  <si>
    <t>INV-FEES-21651-35543</t>
  </si>
  <si>
    <t>INV-FEES-21648-33216</t>
  </si>
  <si>
    <t>INV-FEES-24323-35977</t>
  </si>
  <si>
    <t>INV-FEES-24324-35947</t>
  </si>
  <si>
    <t>INV-FEES-23316-34120</t>
  </si>
  <si>
    <t>INV-FEES-21921-33864</t>
  </si>
  <si>
    <t>INV-FEES-24347-35994</t>
  </si>
  <si>
    <t>INV-FEES-24350-35996</t>
  </si>
  <si>
    <t>INV-FEES-24354-36001</t>
  </si>
  <si>
    <t>INV-FEES-24358-36009</t>
  </si>
  <si>
    <t>INV-FEES-24093-36016</t>
  </si>
  <si>
    <t>INV-FEES-24375-36043</t>
  </si>
  <si>
    <t>INV-FEES-24382-36056</t>
  </si>
  <si>
    <t>INV-FEES-24172-35668</t>
  </si>
  <si>
    <t>INV-FEES-24252-35833</t>
  </si>
  <si>
    <t>INV-FEES-23158-33849</t>
  </si>
  <si>
    <t>INV-FEES-24394-36082</t>
  </si>
  <si>
    <t>INV-FEES-24399-36093</t>
  </si>
  <si>
    <t>INV-FEES-24250-35832</t>
  </si>
  <si>
    <t>INV-FEES-24381-36104</t>
  </si>
  <si>
    <t>INV-FEES-24330-35958</t>
  </si>
  <si>
    <t>INV-FEES-24393-36080</t>
  </si>
  <si>
    <t>INV-FEES-24408-36119</t>
  </si>
  <si>
    <t>INV-FEES-22528-32705</t>
  </si>
  <si>
    <t>INV-FEES-24376-36044</t>
  </si>
  <si>
    <t>INV-FEES-24434-36143</t>
  </si>
  <si>
    <t>INV-FEES-24365-36025</t>
  </si>
  <si>
    <t>INV-FEES-24235-35781</t>
  </si>
  <si>
    <t>INV-FEES-20317-35479</t>
  </si>
  <si>
    <t>INV-FEES-23624-34588</t>
  </si>
  <si>
    <t>INV-FEES-24440-36153</t>
  </si>
  <si>
    <t>INV-FEES-24443-36155</t>
  </si>
  <si>
    <t>INV-FEES-22528-36140</t>
  </si>
  <si>
    <t>INV-FEES-21962-35775</t>
  </si>
  <si>
    <t>INV-FEES-23476-34372</t>
  </si>
  <si>
    <t>INV-FEES-22697-32997</t>
  </si>
  <si>
    <t>INV-FEES-18820-35835</t>
  </si>
  <si>
    <t>INV-FEES-24400-36190</t>
  </si>
  <si>
    <t>INV-FEES-24372-36033</t>
  </si>
  <si>
    <t>INV-FEES-24475-36223</t>
  </si>
  <si>
    <t>INV-FEES-14262-33387</t>
  </si>
  <si>
    <t>INV-FEES-24118-35748</t>
  </si>
  <si>
    <t>INV-FEES-24100-35549</t>
  </si>
  <si>
    <t>INV-FEES-24496-36253</t>
  </si>
  <si>
    <t>INV-FEES-24308-35923</t>
  </si>
  <si>
    <t>INV-FEES-24504-36271</t>
  </si>
  <si>
    <t>INV-FEES-24506-36274</t>
  </si>
  <si>
    <t>INV-FEES-24509-36279</t>
  </si>
  <si>
    <t>INV-FEES-22677-35805</t>
  </si>
  <si>
    <t>INV-FEES-24534-36318</t>
  </si>
  <si>
    <t>INV-FEES-24535-36319</t>
  </si>
  <si>
    <t>INV-FEES-24540-36326</t>
  </si>
  <si>
    <t>INV-FEES-24542-36330</t>
  </si>
  <si>
    <t>INV-FEES-24544-36334</t>
  </si>
  <si>
    <t>INV-FEES-24068-36348</t>
  </si>
  <si>
    <t>INV-LOAN-24557-36351</t>
  </si>
  <si>
    <t>INV-FEES-24558-36354</t>
  </si>
  <si>
    <t>INV-FEES-24569-36369</t>
  </si>
  <si>
    <t>INV-FEES-24570-36370</t>
  </si>
  <si>
    <t>INV-FEES-24573-36372</t>
  </si>
  <si>
    <t>INV-FEES-24576-36377</t>
  </si>
  <si>
    <t>INV-FEES-24270-35875</t>
  </si>
  <si>
    <t>INV-FEES-22363-33345</t>
  </si>
  <si>
    <t>INV-FEES-24121-35594</t>
  </si>
  <si>
    <t>INV-FEES-23878-35168</t>
  </si>
  <si>
    <t>INV-FEES-23255-34013</t>
  </si>
  <si>
    <t>INV-FEES-24296-35897</t>
  </si>
  <si>
    <t>INV-FEES-23966-35285</t>
  </si>
  <si>
    <t>INV-FEES-23915-35212</t>
  </si>
  <si>
    <t>INV-FEES-22728-33063</t>
  </si>
  <si>
    <t>INV-FEES-24148-36438</t>
  </si>
  <si>
    <t>INV-FEES-24607-36439</t>
  </si>
  <si>
    <t>INV-FEES-24638-36466</t>
  </si>
  <si>
    <t>INV-FEES-23711-34774</t>
  </si>
  <si>
    <t>INV-FEES-17427-34477</t>
  </si>
  <si>
    <t>INV-FEES-24498-36258</t>
  </si>
  <si>
    <t>INV-FEES-24652-36482</t>
  </si>
  <si>
    <t>INV-FEES-23668-34693</t>
  </si>
  <si>
    <t>INV-FEES-24303-35909</t>
  </si>
  <si>
    <t>INV-FEES-21098-30105</t>
  </si>
  <si>
    <t>INV-FEES-24295-35896</t>
  </si>
  <si>
    <t>INV-FEES-23010-33566</t>
  </si>
  <si>
    <t>INV-FEES-24229-35773</t>
  </si>
  <si>
    <t>3 Bendemere Rise, Langwarrin VIC 3910</t>
  </si>
  <si>
    <t>15/1 Ramu Close, Sylvania Waters NSW 2224</t>
  </si>
  <si>
    <t>14 Greenview Terrace, Keysborough VIC 3173</t>
  </si>
  <si>
    <t>2/30 Gibb Street, Dandenong North VIC 3175</t>
  </si>
  <si>
    <t>15/32 Hassall Street, Parramatta NSW 2150</t>
  </si>
  <si>
    <t>53 Barwon Avenue, South Turramurra NSW 2074</t>
  </si>
  <si>
    <t>13 Boree Road, Forestville NSW 2087</t>
  </si>
  <si>
    <t>2 Allison Street, Mornington VIC 3931</t>
  </si>
  <si>
    <t>4 Leith Court, Endeavour Hills VIC 3802</t>
  </si>
  <si>
    <t>6/97 Fuller Street, Mount Druitt NSW 2770</t>
  </si>
  <si>
    <t>4/9 Argus Street, Cheltenham VIC 3192</t>
  </si>
  <si>
    <t>57 Marsden Road, West Ryde NSW 2114</t>
  </si>
  <si>
    <t>2/9 Henley Avenue, Terrigal NSW 2260</t>
  </si>
  <si>
    <t>15 Calla Grove, Pendle Hill NSW 2145</t>
  </si>
  <si>
    <t>2 Furneaux Court, Frankston VIC 3199</t>
  </si>
  <si>
    <t>11 Old Orchard Drive, Wantirna South VIC 3152</t>
  </si>
  <si>
    <t>107/72-96 Henrietta Street, Waverley NSW 2024</t>
  </si>
  <si>
    <t>49/4 Goodlet Street, Surry Hills NSW 2010</t>
  </si>
  <si>
    <t>15/34 Hamilton Street, Rose Bay NSW 2029</t>
  </si>
  <si>
    <t>12 Templer Avenue, Hampton Park VIC 3976</t>
  </si>
  <si>
    <t>119 The Bulwark , Castlecrag NSW 2068</t>
  </si>
  <si>
    <t>618/52-62 Arncliffe Street, Wolli Creek NSW 2205</t>
  </si>
  <si>
    <t>10 Coorigil Place, Doreen VIC, Australia</t>
  </si>
  <si>
    <t>87 Barclay Road, North Rocks NSW 2151</t>
  </si>
  <si>
    <t>7 Keighran Place, Cherrybrook NSW, Australia</t>
  </si>
  <si>
    <t>662/3 Baywater Drive, Wentworth Point NSW 2127</t>
  </si>
  <si>
    <t>4 Westmont Drive, South Penrith NSW 2750</t>
  </si>
  <si>
    <t>14/15-21 Potts Road, Langwarrin VIC 3910</t>
  </si>
  <si>
    <t>31 Knox Street, Clovelly NSW 2031</t>
  </si>
  <si>
    <t>50/41 Rocklands Road, Wollstonecraft NSW 2065</t>
  </si>
  <si>
    <t>10 Gladstone Avenue, Hunters Hill NSW 2110</t>
  </si>
  <si>
    <t>6 Rose Street, Epping NSW 2121</t>
  </si>
  <si>
    <t>12/1 Waruda Street, Kirribilli NSW 2061</t>
  </si>
  <si>
    <t>4/44-46 Curlewis Street, Bondi Beach NSW 2026</t>
  </si>
  <si>
    <t>39/2 Hythe Street, Mount Druitt NSW 2770</t>
  </si>
  <si>
    <t>19 Admiral Avenue, Jordan Springs NSW 2747</t>
  </si>
  <si>
    <t>6/13-15 Castlefield Street, Bondi NSW 2026</t>
  </si>
  <si>
    <t>4/77 Old Castle Hill Road, Castle Hill NSW 2154</t>
  </si>
  <si>
    <t>10 Massie Street, Ermington NSW, Australia</t>
  </si>
  <si>
    <t>12 Birdrock Court, Carrum Downs VIC 3201</t>
  </si>
  <si>
    <t>26 Parkdale Drive, Carrum Downs VIC 3201</t>
  </si>
  <si>
    <t>308/6 Denison Street, Camperdown NSW 2050</t>
  </si>
  <si>
    <t>47 Eastern Avenue, Dover Heights NSW 2030</t>
  </si>
  <si>
    <t>283 Military Road, Dover Heights NSW 2030</t>
  </si>
  <si>
    <t>18 Warrego Circuit, Sandhurst VIC 3977</t>
  </si>
  <si>
    <t>1/115 Wellington Street, Bondi Beach NSW 2026</t>
  </si>
  <si>
    <t>126 McCarrs Creek Road, Church Point NSW 2105</t>
  </si>
  <si>
    <t>10/9 Preston Street, Jamisontown NSW 2750</t>
  </si>
  <si>
    <t>313/850 Bourke Street, Waterloo NSW 2017</t>
  </si>
  <si>
    <t>16 Callaghan Street, Ryde NSW 2112</t>
  </si>
  <si>
    <t>8 Killawarra Rd, Duffys Forest NSW 2084</t>
  </si>
  <si>
    <t>1/29 George Street, Scoresby VIC 3179</t>
  </si>
  <si>
    <t>4/27 Howard Street, Randwick NSW 2031</t>
  </si>
  <si>
    <t>5 Circle Drive North, Cranbourne VIC 3977</t>
  </si>
  <si>
    <t>92 Old Castle Hill Road, Castle Hill NSW 2154</t>
  </si>
  <si>
    <t>66 Royaloak Crescent, Cranbourne East VIC 3977</t>
  </si>
  <si>
    <t>208/1 Hirst Street, Arncliffe NSW 2205</t>
  </si>
  <si>
    <t>8 Garnet Close, Skye VIC 3977</t>
  </si>
  <si>
    <t>703/20 Brodie Spark Drive, Wolli Creek NSW 2205</t>
  </si>
  <si>
    <t>6 Merriwee Chase, Sandhurst VIC 3977</t>
  </si>
  <si>
    <t>3 Okeefe Terrace, Sandhurst VIC 3977</t>
  </si>
  <si>
    <t>1/2 Rebecca Place, Niddrie VIC 3042</t>
  </si>
  <si>
    <t>2 White Avenue, Maroubra NSW 2035</t>
  </si>
  <si>
    <t>91A Bridge road , Westmead NSW 2145</t>
  </si>
  <si>
    <t>9/4 James Place, Hillsdale NSW 2036</t>
  </si>
  <si>
    <t>1/20 Thames Promenade, Chelsea VIC 3196</t>
  </si>
  <si>
    <t>101 Cabbage Tree Road, Bayview NSW 2104</t>
  </si>
  <si>
    <t>107/1 Brodie Spark Drive, Wolli Creek NSW 2205</t>
  </si>
  <si>
    <t>27 Richardson Street East, Lane Cove NSW 2066</t>
  </si>
  <si>
    <t>8 Banksia Court, Chelsea VIC 3196</t>
  </si>
  <si>
    <t>11 Hagen Crescent, Hackham West SA 5163</t>
  </si>
  <si>
    <t>313/2 Chisholm Street, Wolli Creek NSW 2205</t>
  </si>
  <si>
    <t>9 Boyer Road, Beacon Hill NSW 2100</t>
  </si>
  <si>
    <t>14 Birmingham Road, South Penrith NSW 2750</t>
  </si>
  <si>
    <t>171 Disney Street, Crib Point VIC 3919</t>
  </si>
  <si>
    <t>10 Corowa Place, Sandhurst VIC 3977</t>
  </si>
  <si>
    <t>27a Kingston Avenue, Pakenham VIC 3810</t>
  </si>
  <si>
    <t>21 Niccoli Parkway, Mernda VIC 3754</t>
  </si>
  <si>
    <t>2/34 Macartney Street, Reservoir VIC 3073</t>
  </si>
  <si>
    <t>71 Saunders Bay Road, Caringbah South NSW 2229</t>
  </si>
  <si>
    <t>1/23 Hazelwood Avenue, Cranbourne North VIC 3977</t>
  </si>
  <si>
    <t>11a Telfer Road, Castle Hill NSW, Australia</t>
  </si>
  <si>
    <t>56 Riverdale Boulevard, Mernda VIC 3754</t>
  </si>
  <si>
    <t>7 Bernhardt Drive, Epping VIC 3076</t>
  </si>
  <si>
    <t>115 Marshall Road, Carlingford NSW 2118</t>
  </si>
  <si>
    <t>34 Sanoma Drive, Skye VIC 3977</t>
  </si>
  <si>
    <t>23a Munro Avenue, Cheltenham VIC 3192</t>
  </si>
  <si>
    <t>3 Murdocca Place, Castle Hill NSW 2154</t>
  </si>
  <si>
    <t>11/1 George Street, Sandringham VIC 3191</t>
  </si>
  <si>
    <t>15 Agora Boulevard, Ferntree Gully VIC 3156</t>
  </si>
  <si>
    <t>6 Georgia Close, Tooradin VIC 3980</t>
  </si>
  <si>
    <t>131 Upper Clontarf Street, North Balgowlah NSW 2093</t>
  </si>
  <si>
    <t>12 Middlesex Court, Cranbourne North VIC 3977</t>
  </si>
  <si>
    <t>79 Marriott Boulevard, Lyndhurst VIC 3975</t>
  </si>
  <si>
    <t>93 Adelaide Parade, Woollahra NSW 2025</t>
  </si>
  <si>
    <t>4/13 Clarke Street, Vaucluse NSW 2030</t>
  </si>
  <si>
    <t>6 St Anthony Court, Carrum Downs VIC 3201</t>
  </si>
  <si>
    <t>1 Fagans road, Arcadia NSW 2159</t>
  </si>
  <si>
    <t>47 Spencer Drive, Carrum Downs VIC 3201</t>
  </si>
  <si>
    <t>15 Lia Amie Place, Berwick VIC 3806</t>
  </si>
  <si>
    <t>1414/20 Chisholm Street, Wolli Creek NSW 2205</t>
  </si>
  <si>
    <t>69 Albert Street, Werrington NSW 2747</t>
  </si>
  <si>
    <t>99A Jersey Road, Matraville NSW, Australia</t>
  </si>
  <si>
    <t>40 Ronald Street, Dandenong VIC 3175</t>
  </si>
  <si>
    <t>6/5 Carlisle Street, Tamarama NSW 2026</t>
  </si>
  <si>
    <t>2 Mint Street, Wantirna VIC 3152</t>
  </si>
  <si>
    <t>2/90 Northcliffe Road, Edithvale VIC 3196</t>
  </si>
  <si>
    <t>37 Nicholson Terrace, Taylors Hill VIC 3037</t>
  </si>
  <si>
    <t>26 Codrington Street, Cranbourne VIC 3977</t>
  </si>
  <si>
    <t>68 Malua Circuit, Sandhurst VIC 3977</t>
  </si>
  <si>
    <t>5/233 O'Sullivan Road, Bellevue Hill NSW 2023</t>
  </si>
  <si>
    <t>606/12 Pennant Street, Castle Hill NSW 2154</t>
  </si>
  <si>
    <t>6/68 Sir John Young Crescent, Woolloomooloo NSW 2011</t>
  </si>
  <si>
    <t>6/28 Maroubra Rd, Maroubra NSW 2035</t>
  </si>
  <si>
    <t>47 Harold street, North Parramatta NSW 2151</t>
  </si>
  <si>
    <t>101/3-5 Clydesdale Place, Pymble NSW 2073</t>
  </si>
  <si>
    <t>15 Rogan Court, Langwarrin VIC 3910</t>
  </si>
  <si>
    <t>119 Victoria Road, West Pennant Hills NSW 2125</t>
  </si>
  <si>
    <t>47 Wesley Drive, Narre Warren VIC 3805</t>
  </si>
  <si>
    <t>1/2 Braddon Street, Oxley Park NSW 2760</t>
  </si>
  <si>
    <t>39 Roberts Avenue, Mulgrave VIC 3170</t>
  </si>
  <si>
    <t>801/222 Bay Road, Sandringham VIC 3191</t>
  </si>
  <si>
    <t>17 Carlton Street, Arncliffe NSW 2205</t>
  </si>
  <si>
    <t>5/209 O G Road, Marden SA 5070</t>
  </si>
  <si>
    <t>10 Tern Court, Carrum Downs VIC 3201</t>
  </si>
  <si>
    <t>14/166-172 Arden Street, Coogee NSW 2034</t>
  </si>
  <si>
    <t>187 Karimbla Road, Miranda NSW 2228</t>
  </si>
  <si>
    <t>62 Redward Avenue, Lightsview SA 5085</t>
  </si>
  <si>
    <t>21 Chisholm Street, North Ryde NSW 2113</t>
  </si>
  <si>
    <t>3 Calwell Court, Skye VIC 3977</t>
  </si>
  <si>
    <t>42 McBurney Avenue, Mascot NSW 2020</t>
  </si>
  <si>
    <t>76 Fillmore Road, Dandenong North VIC 3175</t>
  </si>
  <si>
    <t>12/48 Oxley Road, Hawthorn VIC 3122</t>
  </si>
  <si>
    <t>24 The Crescent , Penrith NSW 2750</t>
  </si>
  <si>
    <t>202/25 King Street, Bayswater VIC 3153</t>
  </si>
  <si>
    <t>34 Princes Street, Ryde NSW 2112</t>
  </si>
  <si>
    <t>2/33 Hillside Crescent, Maribyrnong VIC 3032</t>
  </si>
  <si>
    <t>5/21-125 Bland Street, , Ashfield NSW 2131</t>
  </si>
  <si>
    <t>1306/1 Mooltan Avenue, Macquarie Park NSW 2113</t>
  </si>
  <si>
    <t>29 Alluvian Way, Carrum Downs VIC 3201</t>
  </si>
  <si>
    <t>8 Tweed Court, Langwarrin VIC 3910</t>
  </si>
  <si>
    <t>67 Edgecliffe Boulevard, Collaroy Plateau NSW 2097</t>
  </si>
  <si>
    <t>9A Billabong Road, Goolwa South SA 5214</t>
  </si>
  <si>
    <t>18/364-370 Moore Park Road, Paddington NSW 2021</t>
  </si>
  <si>
    <t>24 Close Street, South Coogee NSW 2034</t>
  </si>
  <si>
    <t>224 Boundary Street, Castle Cove NSW 2069</t>
  </si>
  <si>
    <t>1c Roseberry Avenue, Chelsea VIC, Australia</t>
  </si>
  <si>
    <t>15 Cheppen Street, The Gap QLD 4061</t>
  </si>
  <si>
    <t>6405/32 Wellington Street, Bondi NSW 2026</t>
  </si>
  <si>
    <t>3 Hill Farm Drive, Clyde VIC 3978</t>
  </si>
  <si>
    <t>G05/565 Camberwell Road, Camberwell VIC 3124</t>
  </si>
  <si>
    <t>1/32 David Street, Dandenong VIC 3175</t>
  </si>
  <si>
    <t>20 Valenti Crescent, Kellyville NSW 2155</t>
  </si>
  <si>
    <t>28 Neerim Road, Castle Cove NSW 2069</t>
  </si>
  <si>
    <t>235 Military Road, Dover Heights NSW 2030</t>
  </si>
  <si>
    <t>8/27 Elizabeth Street, Allawah NSW 2218</t>
  </si>
  <si>
    <t>5/33-35 Deep Creek Road, Mitcham VIC 3132</t>
  </si>
  <si>
    <t>2B Wellwood Road, Bonbeach VIC 3196</t>
  </si>
  <si>
    <t>14 Hestia Court, South Morang VIC 3752</t>
  </si>
  <si>
    <t>3/35 Gregory Grove, Preston VIC 3072</t>
  </si>
  <si>
    <t>6 Belgica Street, Tregear NSW 2770</t>
  </si>
  <si>
    <t>19 Farmley Way, Wollert VIC 3750</t>
  </si>
  <si>
    <t>46 Stettler Boulevard, Mickleham VIC 3064</t>
  </si>
  <si>
    <t>234 Main Street, Thomastown VIC 3074</t>
  </si>
  <si>
    <t>13 Touhey Avenue, Epping VIC 3076</t>
  </si>
  <si>
    <t>296 Dalton Road, Lalor VIC 3075</t>
  </si>
  <si>
    <t>32 Daymar Circuit, Craigieburn VIC 3064</t>
  </si>
  <si>
    <t>38 Armstrong Drive, Rowville VIC 3178</t>
  </si>
  <si>
    <t>2/19 Arundel Avenue, Reservoir VIC 3073</t>
  </si>
  <si>
    <t>1/206 Darebin Drive, Lalor VIC 3075</t>
  </si>
  <si>
    <t>1 The Close , Langwarrin VIC 3910</t>
  </si>
  <si>
    <t>4/230 Arden Street, Coogee NSW 2034</t>
  </si>
  <si>
    <t>35/3 Victoria Park Parade, Zetland NSW 2017</t>
  </si>
  <si>
    <t>2 Iona Avenue, West Pymble NSW 2073</t>
  </si>
  <si>
    <t>2/161 Cox Avenue, Penrith NSW 2750</t>
  </si>
  <si>
    <t>104 Laycock Street, Cranebrook NSW 2749</t>
  </si>
  <si>
    <t>5A Mossvale Close, Endeavour Hills VIC 3802</t>
  </si>
  <si>
    <t>7 Pinetree Avenue, Cranebrook NSW 2749</t>
  </si>
  <si>
    <t>2/7 Longworth Avenue, Point Piper NSW 2027</t>
  </si>
  <si>
    <t>20 Masterton Place, Cranbourne East VIC 3977</t>
  </si>
  <si>
    <t>7/55 Spit Road, Mosman NSW 2088</t>
  </si>
  <si>
    <t>20 Aminya Place, Riverview NSW 2066</t>
  </si>
  <si>
    <t>6 Lombardy Avenue, Dromana VIC 3936</t>
  </si>
  <si>
    <t>4/13 Bowral Street, Kensington NSW 2033</t>
  </si>
  <si>
    <t>3 Pringle Avenue, Surrey Downs SA 5126</t>
  </si>
  <si>
    <t>22 Torumba Circuit, Silverdale NSW 2752</t>
  </si>
  <si>
    <t>5 Kelvin Grove, Langwarrin VIC 3910</t>
  </si>
  <si>
    <t>103/4 Lewis Avenue, Rhodes NSW 2138</t>
  </si>
  <si>
    <t>14 Meridian Parade, Wantirna South VIC 3152</t>
  </si>
  <si>
    <t>6 Stuart Street, Burwood NSW 2134</t>
  </si>
  <si>
    <t>104/361 Kent Street, Sydney NSW, Australia</t>
  </si>
  <si>
    <t>26 Bakewell Street, Tooradin VIC 3980</t>
  </si>
  <si>
    <t>18 Delaware Avenue, Caddens NSW 2747</t>
  </si>
  <si>
    <t>3 Clansman Avenue, Andrews Farm SA 5114</t>
  </si>
  <si>
    <t>8/157 Brook Street, Coogee NSW 2034</t>
  </si>
  <si>
    <t>7/491-501 Anzac Parade, Kingsford NSW 2032</t>
  </si>
  <si>
    <t>2/169 Longueville Road, Lane Cove NSW 2066</t>
  </si>
  <si>
    <t>5/28 Sherwood Avenue, Chelsea VIC 3196</t>
  </si>
  <si>
    <t>10/206-212 Great Western Highway, Kingswood NSW 2747</t>
  </si>
  <si>
    <t>1801/180 Ocean Street, Edgecliff NSW 2027</t>
  </si>
  <si>
    <t>1/29 McDonald Street, Mordialloc VIC 3195</t>
  </si>
  <si>
    <t>40/1-3 Munderah Street, Wahroonga NSW 2076</t>
  </si>
  <si>
    <t>3 Babylon Crest, Clyde North VIC 3978</t>
  </si>
  <si>
    <t>14 Pier One Drive, Patterson Lakes VIC 3197</t>
  </si>
  <si>
    <t>29/12 Murray Street, Northmead NSW 2152</t>
  </si>
  <si>
    <t>C1207/5 Pope Street, Ryde NSW 2112</t>
  </si>
  <si>
    <t>25 Kells Road, Ryde NSW 2112</t>
  </si>
  <si>
    <t>73 Chaleyer Street, Rose Bay NSW 2029</t>
  </si>
  <si>
    <t>163 Buffalo Road, Ryde NSW 2112</t>
  </si>
  <si>
    <t>75 Sparks Street , Eastlakes NSW 2018</t>
  </si>
  <si>
    <t>2/133 Kidds Road, Doveton VIC 3177</t>
  </si>
  <si>
    <t>31 Partridge Crescent, Carrum Downs VIC 3201</t>
  </si>
  <si>
    <t>16 Supplejack Walk, Cranbourne North VIC 3977</t>
  </si>
  <si>
    <t>2/465 Pascoe Vale Road, Strathmore VIC 3041</t>
  </si>
  <si>
    <t>14 Warrah Street, Mornington VIC 3931</t>
  </si>
  <si>
    <t>13 George Street, Niddrie VIC 3042</t>
  </si>
  <si>
    <t>54 Twenty Fourth Avenue, Palm Beach QLD 4221</t>
  </si>
  <si>
    <t>4.01/432-444 Elizabeth Street, Surry Hills NSW 2010</t>
  </si>
  <si>
    <t>27 Oak Street, North Narrabeen NSW 2101</t>
  </si>
  <si>
    <t>42 Donald Street, North Ryde NSW 2113</t>
  </si>
  <si>
    <t>31 Barbara Crescent, Avondale Heights VIC 3034</t>
  </si>
  <si>
    <t>2/34 Beach Road, Bondi Beach NSW 2026</t>
  </si>
  <si>
    <t>16/2 Spruson Street, Neutral Bay NSW 2089</t>
  </si>
  <si>
    <t>6 Lowe Street, Clovelly NSW 2031</t>
  </si>
  <si>
    <t>16A Parkes Street, Heathcote NSW 2233</t>
  </si>
  <si>
    <t>901/251 Oxford Street, Bondi Junction NSW 2022</t>
  </si>
  <si>
    <t>8 Anne Avenue, Seven Hills NSW 2147</t>
  </si>
  <si>
    <t>1/466 Boronia Road, Wantirna South VIC 3152</t>
  </si>
  <si>
    <t>1451a Dandenong-hastings Road, Langwarrin VIC 3910</t>
  </si>
  <si>
    <t>92 Darren Road, KEYSBOROUGH VIC 3173</t>
  </si>
  <si>
    <t>96b Lucinda Avenue South, Wahroonga NSW, Australia</t>
  </si>
  <si>
    <t>51a Thomas Mitchell Drive, Endeavour Hills VIC 3802</t>
  </si>
  <si>
    <t>3/499-500 Station Street, Carrum VIC 3197</t>
  </si>
  <si>
    <t>197 Addison Road, Marrickville NSW 2204</t>
  </si>
  <si>
    <t>5 Squire Street, Ryde NSW 2112</t>
  </si>
  <si>
    <t>91 Crane Road, Castle Hill NSW 2154</t>
  </si>
  <si>
    <t>5 Helissio Place, Castle Hill NSW 2154</t>
  </si>
  <si>
    <t>19 Watkin Street, Rockdale NSW, Australia</t>
  </si>
  <si>
    <t>8/64-66 Campbell Parade, Bondi Beach NSW 2026</t>
  </si>
  <si>
    <t>11/3-5 Hill Street, Coogee NSW 2034</t>
  </si>
  <si>
    <t>210/1 The Piazza , Wentworth Point NSW 2127</t>
  </si>
  <si>
    <t>165 Chandos Street, Crows Nest NSW 2065</t>
  </si>
  <si>
    <t>22 Trinian Street, Vermont VIC 3133</t>
  </si>
  <si>
    <t>5/6 Redmond Street, Collinswood SA 5081</t>
  </si>
  <si>
    <t>45 Kingston Road, Langwarrin VIC 3910</t>
  </si>
  <si>
    <t>10 Barellan Avenue, Carlingford NSW 2118</t>
  </si>
  <si>
    <t>50 Field Avenue, Edithvale VIC 3196</t>
  </si>
  <si>
    <t>30 Racecourse Road, South Penrith NSW 2750</t>
  </si>
  <si>
    <t>1/59 Whatley Street, Carrum VIC 3197</t>
  </si>
  <si>
    <t>64 Stud Road, Wantirna VIC 3152</t>
  </si>
  <si>
    <t>1/471B Bourke Street, Surry Hills NSW 2010</t>
  </si>
  <si>
    <t>3/471B Bourke Street, Surry Hills NSW 2010</t>
  </si>
  <si>
    <t>22 Bateman Court, Carrum Downs VIC 3201</t>
  </si>
  <si>
    <t>16a Daisy Street, Essendon VIC 3040</t>
  </si>
  <si>
    <t>87 William Road, Carrum Downs VIC 3201</t>
  </si>
  <si>
    <t>8 Barcoola Place, Bayview NSW 2104</t>
  </si>
  <si>
    <t>12 Crescent Road, Mona Vale NSW 2103</t>
  </si>
  <si>
    <t>12 Ilya Avenue, Bayview NSW 2104</t>
  </si>
  <si>
    <t>61 Hopetoun Avenue, Vaucluse NSW 2030</t>
  </si>
  <si>
    <t>Unit 20, 1 - 7 Boronia Street, Redfern NSW 2016</t>
  </si>
  <si>
    <t>35/3 Ramu Close, Sylvania Waters NSW 2224</t>
  </si>
  <si>
    <t>18/6 Loades Street, Salisbury SA 5108</t>
  </si>
  <si>
    <t>404C/8 Loveridge Street, Alexandria NSW 2015</t>
  </si>
  <si>
    <t>43/10 Barncleuth Square, Elizabeth Bay NSW 2011</t>
  </si>
  <si>
    <t>6/6 Carlton Street, Kensington NSW 2033</t>
  </si>
  <si>
    <t>2608/45 Macquarie Street, Parramatta NSW 2150</t>
  </si>
  <si>
    <t>16 Baker Crescent, Baulkham Hills NSW 2153</t>
  </si>
  <si>
    <t>50/6-18 Poplar Street, Surry Hills NSW 2010</t>
  </si>
  <si>
    <t>323 Popondetta Road, Bidwill NSW 2770</t>
  </si>
  <si>
    <t>12/3 Plunkett Street, Kirribilli NSW 2061</t>
  </si>
  <si>
    <t>17 Angus Street, Hadfield VIC 3046</t>
  </si>
  <si>
    <t>104 Bluebell Drive, Craigieburn VIC 3064</t>
  </si>
  <si>
    <t>4 Bon Court, Narre Warren North VIC 3804</t>
  </si>
  <si>
    <t>11/27 Good Street, Westmead NSW 2145</t>
  </si>
  <si>
    <t>13 Chisholm Street, North Ryde NSW 2113</t>
  </si>
  <si>
    <t>87 Illawong Avenue, Penrith NSW 2750</t>
  </si>
  <si>
    <t>35 Redgum Avenue, Carrum Downs VIC 3201</t>
  </si>
  <si>
    <t>2 Alexandra Mews, Langwarrin VIC 3910</t>
  </si>
  <si>
    <t>402/80 Ebley Street, Bondi Junction NSW 2022</t>
  </si>
  <si>
    <t>113C/3 Broughton Street, Parramatta NSW 2150</t>
  </si>
  <si>
    <t>5E/10 Bligh Place, Randwick NSW 2031</t>
  </si>
  <si>
    <t>42 Dudley Street, Bondi NSW 2026</t>
  </si>
  <si>
    <t>4 Wynne Lane, Chelsea VIC 3196</t>
  </si>
  <si>
    <t>449</t>
  </si>
  <si>
    <t>449 - ListSure Ops Mgmt Fee</t>
  </si>
  <si>
    <t>ListSure Ops Mgmt Fee</t>
  </si>
  <si>
    <t>8 Honeysuckle Place, Kellyville NSW 2155</t>
  </si>
  <si>
    <t>18 Goldsmith Avenue, Winston Hills NSW 2153</t>
  </si>
  <si>
    <t>40 Waterstone Crescent, Bella Vista NSW 2153</t>
  </si>
  <si>
    <t>77 Gooraway Drive, Castle Hill NSW 2154</t>
  </si>
  <si>
    <t>19/54 Penkivil Street, Bondi NSW 2026</t>
  </si>
  <si>
    <t>171a Windsor Street, Paddington NSW 2021</t>
  </si>
  <si>
    <t>7/44 Bennett Street, Bondi NSW 2026</t>
  </si>
  <si>
    <t>7/152 Raglan Street, Mosman NSW 2088</t>
  </si>
  <si>
    <t>68 Brown Street, Paddington NSW 2021</t>
  </si>
  <si>
    <t>4 Arcadia Street, Coogee NSW 2034</t>
  </si>
  <si>
    <t>54 Curtin Avenue, North Wahroonga NSW 2076</t>
  </si>
  <si>
    <t>106 Livingstone Avenue, Pymble NSW 2073</t>
  </si>
  <si>
    <t>64 Fifth Avenue, Chelsea Heights VIC 3196</t>
  </si>
  <si>
    <t>6/223 Thames Promenade, Chelsea Heights VIC 3196</t>
  </si>
  <si>
    <t>43 Spencer Drive, Carrum Downs VIC 3201</t>
  </si>
  <si>
    <t>32 Pridham Boulevard, Aldinga Beach SA 5173</t>
  </si>
  <si>
    <t>3 Thames Court, Cranbourne East VIC 3977</t>
  </si>
  <si>
    <t>8 Moore Court, Salisbury North SA 5108</t>
  </si>
  <si>
    <t>6 Hudson Street, Prospect SA 5082</t>
  </si>
  <si>
    <t>185 Shepherdson Road, Parafield Gardens SA 5107</t>
  </si>
  <si>
    <t>Loans Advanced - Finance Transactions</t>
  </si>
  <si>
    <t>ListSure Operations Pty Ltd - Total loan value to be repaid</t>
  </si>
  <si>
    <t>INV-LOAN(PURE FINANCE) Sample</t>
  </si>
  <si>
    <t>Transaction</t>
  </si>
  <si>
    <t>INV-FEES-23959-35275</t>
  </si>
  <si>
    <t>INV-FEES-23952-35266</t>
  </si>
  <si>
    <t>23/4-8 Ball Avenue, Eastwood NSW 2122</t>
  </si>
  <si>
    <t>INV-FEES-24017-35372</t>
  </si>
  <si>
    <t>101/48 Peninsula Way, Norwesr NSW 2153</t>
  </si>
  <si>
    <t>INV-FEES-24725-36611</t>
  </si>
  <si>
    <t>8c McLeod Street, Mosman NSW 2088</t>
  </si>
  <si>
    <t>INV-FEES-24653-36483</t>
  </si>
  <si>
    <t>10 Caledonian Court, Keysborough VIC 3173</t>
  </si>
  <si>
    <t>INV-FEES-23449-34334</t>
  </si>
  <si>
    <t>208 Barker Street, Randwick NSW 2031</t>
  </si>
  <si>
    <t>INV-FEES-23989-35336</t>
  </si>
  <si>
    <t>4 Lyell Road, Boronia VIC 3155</t>
  </si>
  <si>
    <t>INV-FEES-24125-35600</t>
  </si>
  <si>
    <t>93 Oratava Avenue, West Pennant Hills NSW 2125</t>
  </si>
  <si>
    <t>INV-FEES-24491-36244</t>
  </si>
  <si>
    <t>INV-FEES-24763-36668</t>
  </si>
  <si>
    <t>47 Jenkins Street, Cammeray NSW 2062</t>
  </si>
  <si>
    <t>INV-FEES-24765-36672</t>
  </si>
  <si>
    <t>12 Boronia Street, Canterbury VIC 3126</t>
  </si>
  <si>
    <t>INV-FEES-24694-36556</t>
  </si>
  <si>
    <t>11 Harding Street, Ascot Vale VIC 3032</t>
  </si>
  <si>
    <t>INV-FEES-24435-99999</t>
  </si>
  <si>
    <t>1586 Greendale Road, Wallacia NSW 2745</t>
  </si>
  <si>
    <t>INV-FEES-24678-36532</t>
  </si>
  <si>
    <t>66 Newman Avenue, Camp Hill QLD 4152</t>
  </si>
  <si>
    <t>INV-FEES-24764-36669</t>
  </si>
  <si>
    <t>INV-FEES-24770-36682</t>
  </si>
  <si>
    <t>13 Semaan Street, Werrington NSW 2747</t>
  </si>
  <si>
    <t>INV-FEES-24755-36652</t>
  </si>
  <si>
    <t>17/67 Brumbys Road, Carrum Downs VIC 3201</t>
  </si>
  <si>
    <t>INV-FEES-24772-36685</t>
  </si>
  <si>
    <t>INV-FEES-24777-36691</t>
  </si>
  <si>
    <t>22 Holly Rise, Hackham West SA 5163</t>
  </si>
  <si>
    <t>INV-FEES-24781-36695</t>
  </si>
  <si>
    <t>27 Selway Terrace, O'Sullivan Beach SA 5166</t>
  </si>
  <si>
    <t>INV-FEES-24783-36697</t>
  </si>
  <si>
    <t>INV-FEES-23231-33977</t>
  </si>
  <si>
    <t>7 Orchard Avenue, Winston Hills NSW 2153</t>
  </si>
  <si>
    <t>INV-FEES-24740-36636</t>
  </si>
  <si>
    <t>1 Salinger Lane, Narre Warren VIC 3805</t>
  </si>
  <si>
    <t>INV-FEES-24748-36645</t>
  </si>
  <si>
    <t>6/73-75 Havenview Road, Terrigal NSW 2260</t>
  </si>
  <si>
    <t>INV-FEES-16640-35041</t>
  </si>
  <si>
    <t>1/31 Napoleon Street, Rosebery NSW, Australia</t>
  </si>
  <si>
    <t>INV-FEES-23066-35968</t>
  </si>
  <si>
    <t>24 Curtis Road, North Kellyville NSW 2155</t>
  </si>
  <si>
    <t>INV-FEES-24790-36713</t>
  </si>
  <si>
    <t>INV-FEES-24761-36660</t>
  </si>
  <si>
    <t>12/14a Stapley Street, Kingswood NSW 2747</t>
  </si>
  <si>
    <t>INV-FEES-24801-36732</t>
  </si>
  <si>
    <t>2/466 Boronia Road, Wantirna South VIC 3152</t>
  </si>
  <si>
    <t>INV-FEES-23661-34676</t>
  </si>
  <si>
    <t>9 Markhill Place, Heathmont VIC 3135</t>
  </si>
  <si>
    <t>INV-FEES-24816-36755</t>
  </si>
  <si>
    <t>41 Cape Three Points Road, Avoca Beach NSW 2251</t>
  </si>
  <si>
    <t>INV-FEES-21360-35232</t>
  </si>
  <si>
    <t>11 Murdoch Street, Turramurra NSW 2074</t>
  </si>
  <si>
    <t>INV-FEES-24828-36779</t>
  </si>
  <si>
    <t>1 Autumn Fields Drive, Cranbourne North VIC 3977</t>
  </si>
  <si>
    <t>INV-FEES-24773-36687</t>
  </si>
  <si>
    <t>158 Jones Road, Somerville VIC 3912</t>
  </si>
  <si>
    <t>INV-FEES-24807-36741</t>
  </si>
  <si>
    <t>2 Eppalock Court, Noble Park North VIC 3174</t>
  </si>
  <si>
    <t>INV-FEES-24762-36791</t>
  </si>
  <si>
    <t>54/144-148 High Street, Penrith NSW 2750</t>
  </si>
  <si>
    <t>INV-FEES-24842-36795</t>
  </si>
  <si>
    <t>38-40 Gilmore Crescent, Lynbrook VIC 3975</t>
  </si>
  <si>
    <t>INV-FEES-24518-36291</t>
  </si>
  <si>
    <t>17 Havenstone Drive, Keysborough VIC 3173</t>
  </si>
  <si>
    <t>INV-FEES-24843-36804</t>
  </si>
  <si>
    <t>17 Cousin Drive, Bayswater VIC 3153</t>
  </si>
  <si>
    <t>INV-FEES-23691-34737</t>
  </si>
  <si>
    <t>503/6 Martin Avenue, Arncliffe NSW 2205</t>
  </si>
  <si>
    <t>INV-FEES-24849-36808</t>
  </si>
  <si>
    <t>INV-FEES-24655-36485</t>
  </si>
  <si>
    <t>304/26 Levey Street, Wolli Creek NSW 2205</t>
  </si>
  <si>
    <t>INV-FEES-24647-36473</t>
  </si>
  <si>
    <t>INV-FEES-24855-36818</t>
  </si>
  <si>
    <t>63 Arbroath Road, Wantirna South VIC 3152</t>
  </si>
  <si>
    <t>INV-FEES-21648-35886</t>
  </si>
  <si>
    <t>INV-FEES-24861-36831</t>
  </si>
  <si>
    <t>15/11-15 O G Road, Klemzig SA 5087</t>
  </si>
  <si>
    <t>INV-FEES-23307-34108</t>
  </si>
  <si>
    <t>INV-FEES-22196-36263</t>
  </si>
  <si>
    <t>26 Berry Street, Prairiewood NSW 2176</t>
  </si>
  <si>
    <t>INV-FEES-24892-36897</t>
  </si>
  <si>
    <t>74 Albion Street, Annandale NSW 2038</t>
  </si>
  <si>
    <t>INV-FEES-23616-34573</t>
  </si>
  <si>
    <t>INV-FEES-24901-36915</t>
  </si>
  <si>
    <t>27 Craig Road, Junction Village VIC 3977</t>
  </si>
  <si>
    <t>INV-FEES-24903-36920</t>
  </si>
  <si>
    <t>58 Sanoma Drive, Skye VIC 3977</t>
  </si>
  <si>
    <t>INV-FEES-24145-35631</t>
  </si>
  <si>
    <t>6/132 Brisbane Street, St Marys NSW 2760</t>
  </si>
  <si>
    <t>INV-FEES-24907-36953</t>
  </si>
  <si>
    <t>3 McDonald Avenue, Aldinga Beach SA 5173</t>
  </si>
  <si>
    <t>INV-FEES-24925-36962</t>
  </si>
  <si>
    <t>8 Mashie Terrace, Sandhurst VIC 3977</t>
  </si>
  <si>
    <t>INV-FEES-24886-36886</t>
  </si>
  <si>
    <t>2/14 The Crescent , Manly NSW 2095</t>
  </si>
  <si>
    <t>INV-FEES-24935-36978</t>
  </si>
  <si>
    <t>63b Argyle Avenue, Chelsea VIC 3196</t>
  </si>
  <si>
    <t>INV-FEES-24942-36991</t>
  </si>
  <si>
    <t>306C/7-13 Centennial Avenue , Lane Cove North NSW 2066</t>
  </si>
  <si>
    <t>INV-FEES-24943-36993</t>
  </si>
  <si>
    <t>5/80 West Esplanade, Manly NSW 2095</t>
  </si>
  <si>
    <t>INV-FEES-24219-35758</t>
  </si>
  <si>
    <t>128 Coonanbarra Road, Wahroonga NSW 2076</t>
  </si>
  <si>
    <t>INV-FEES-23839-35079</t>
  </si>
  <si>
    <t>INV-FEES-24314-37004</t>
  </si>
  <si>
    <t>9/2 Marne Street, Vaucluse NSW 2030</t>
  </si>
  <si>
    <t>INV-FEES-22396-32463</t>
  </si>
  <si>
    <t>7 Mundon Place, West Pennant Hills NSW 2125</t>
  </si>
  <si>
    <t>INV-FEES-24953-37016</t>
  </si>
  <si>
    <t>25 Navarre Drive, Cranbourne West VIC 3977</t>
  </si>
  <si>
    <t>INV-FEES-23550-36908</t>
  </si>
  <si>
    <t>32B Suttie Road, Bellevue Hill NSW 2023</t>
  </si>
  <si>
    <t>INV-FEES-19460-36817</t>
  </si>
  <si>
    <t>INV-FEES-21983-33780</t>
  </si>
  <si>
    <t>116 Cecil Avenue, Castle Hill NSW 2154</t>
  </si>
  <si>
    <t>INV-FEES-16683-35961</t>
  </si>
  <si>
    <t>4 Bligh Place, Randwick NSW, Australia</t>
  </si>
  <si>
    <t>INV-FEES-20493-36352</t>
  </si>
  <si>
    <t>59a Prescott Circuit, Quakers Hill NSW, Australia</t>
  </si>
  <si>
    <t>INV-FEES-23415-34277</t>
  </si>
  <si>
    <t>INV-FEES-17427-36507</t>
  </si>
  <si>
    <t>INV-FEES-24962-37027</t>
  </si>
  <si>
    <t>23 Hill Farm Drive, Clyde VIC 3978</t>
  </si>
  <si>
    <t>INV-FEES-24176-35673</t>
  </si>
  <si>
    <t>59 Hammers Road, Northmead NSW 2152</t>
  </si>
  <si>
    <t>INV-FEES-24973-37053</t>
  </si>
  <si>
    <t>1 &amp; 2/16 Second Avenue, Doveton VIC 3175</t>
  </si>
  <si>
    <t>INV-FEES-21028-29940</t>
  </si>
  <si>
    <t>7/4 Wolseley Road, Coogee NSW 2034</t>
  </si>
  <si>
    <t>INV-FEES-24982-37064</t>
  </si>
  <si>
    <t>19 Portobello Terrace, South Morang VIC 3752</t>
  </si>
  <si>
    <t>INV-FEES-24981-37061</t>
  </si>
  <si>
    <t>17 Rowell Drive, Mernda VIC 3754</t>
  </si>
  <si>
    <t>INV-FEES-24976-37055</t>
  </si>
  <si>
    <t>7 Green Mist Crescent, Botanic Ridge VIC 3977</t>
  </si>
  <si>
    <t>INV-FEES-24983-37066</t>
  </si>
  <si>
    <t>3 Encounter Place, Epping VIC 3076</t>
  </si>
  <si>
    <t>INV-FEES-24987-37072</t>
  </si>
  <si>
    <t>19 Altitude Drive, Doreen VIC 3754</t>
  </si>
  <si>
    <t>INV-FEES-24989-37074</t>
  </si>
  <si>
    <t>3d Austral Avenue, Preston VIC 3072</t>
  </si>
  <si>
    <t>INV-FEES-24991-37077</t>
  </si>
  <si>
    <t>3/10 Snapshot Drive, Coburg North VIC 3058</t>
  </si>
  <si>
    <t>INV-FEES-24995-37082</t>
  </si>
  <si>
    <t>4/48 Vasey Avenue, Lalor VIC 3075</t>
  </si>
  <si>
    <t>INV-FEES-24996-37084</t>
  </si>
  <si>
    <t>1/15 Falcon Street, Thomastown VIC 3074</t>
  </si>
  <si>
    <t>INV-FEES-25000-37089</t>
  </si>
  <si>
    <t>INV-FEES-23635-34613</t>
  </si>
  <si>
    <t>25 Model Farms Road, Winston Hills NSW 2153</t>
  </si>
  <si>
    <t>INV-FEES-25010-37108</t>
  </si>
  <si>
    <t>75 Hindmarsh Street, Cranebrook NSW 2749</t>
  </si>
  <si>
    <t>INV-FEES-25013-37112</t>
  </si>
  <si>
    <t>22 Belvedere Drive, Pakenham VIC 3810</t>
  </si>
  <si>
    <t>INV-FEES-25024-37122</t>
  </si>
  <si>
    <t>28 Laycock Street, Cranebrook NSW 2749</t>
  </si>
  <si>
    <t>INV-FEES-23608-34557</t>
  </si>
  <si>
    <t>35/1 Cawood Avenue, Little Bay NSW 2036</t>
  </si>
  <si>
    <t>INV-FEES-24715-36586</t>
  </si>
  <si>
    <t>30 Merriman Street, Millers Point NSW 2000</t>
  </si>
  <si>
    <t>INV-FEES-24800-36733</t>
  </si>
  <si>
    <t>INV-FEES-23833-35062</t>
  </si>
  <si>
    <t>23 Lakeridge Circuit, Burton SA 5110</t>
  </si>
  <si>
    <t>INV-FEES-23542-34473</t>
  </si>
  <si>
    <t>6 Massie Street, Ermington NSW 2115</t>
  </si>
  <si>
    <t>INV-FEES-25044-37177</t>
  </si>
  <si>
    <t>30 Esther Road, Mosman NSW 2088</t>
  </si>
  <si>
    <t>INV-FEES-25053-37180</t>
  </si>
  <si>
    <t>INV-FEES-24679-36534</t>
  </si>
  <si>
    <t>4 Exhibition Parade, Taylors Hill VIC 3037</t>
  </si>
  <si>
    <t>INV-FEES-24294-35895</t>
  </si>
  <si>
    <t>1 Marshall Place, North Ryde NSW 2113</t>
  </si>
  <si>
    <t>INV-FEES-24977-37070</t>
  </si>
  <si>
    <t>44 Lawson Street, Bondi Junction NSW 2022</t>
  </si>
  <si>
    <t>INV-FEES-25068-37207</t>
  </si>
  <si>
    <t>40 Courtenay Avenue, Cranbourne North VIC 3977</t>
  </si>
  <si>
    <t>INV-FEES-24090-35528</t>
  </si>
  <si>
    <t>INV-FEES-24427-36135</t>
  </si>
  <si>
    <t>917/110-114 James Ruse Drive, Rosehill NSW 2142</t>
  </si>
  <si>
    <t>INV-FEES-25062-37199</t>
  </si>
  <si>
    <t>19 The Boulevard , Patterson Lakes VIC 3197</t>
  </si>
  <si>
    <t>INV-FEES-25082-37225</t>
  </si>
  <si>
    <t>1103/32-42 Spring Street, Bondi Junction NSW 2022</t>
  </si>
  <si>
    <t>INV-FEES-24476-36222</t>
  </si>
  <si>
    <t>22 Trevilyan Avenue, Rosebery NSW 2018</t>
  </si>
  <si>
    <t>INV-FEES-25074-37216</t>
  </si>
  <si>
    <t>3/139 Woodland Street, Essendon VIC 3040</t>
  </si>
  <si>
    <t>INV-FEES-24545-37257</t>
  </si>
  <si>
    <t>4/67 Boronia Road, Bellevue Hill NSW 2023</t>
  </si>
  <si>
    <t>INV-FEES-25090-37240</t>
  </si>
  <si>
    <t>B307/40-50 Arncliffe Street, Wolli Creek NSW 2205</t>
  </si>
  <si>
    <t>INV-FEES-25107-37263</t>
  </si>
  <si>
    <t>6 Daintree Drive, Sandhurst VIC 3977</t>
  </si>
  <si>
    <t>INV-FEES-24940-36987</t>
  </si>
  <si>
    <t>223 Samarai Road, Whalan NSW 2770</t>
  </si>
  <si>
    <t>INV-FEES-24798-36729</t>
  </si>
  <si>
    <t>INV-FEES-25111-37272</t>
  </si>
  <si>
    <t>24 Bluewater Drive, Sandhurst VIC 3977</t>
  </si>
  <si>
    <t>INV-FEES-23331-34140</t>
  </si>
  <si>
    <t>11/6 Duke Street, Kensington NSW 2033</t>
  </si>
  <si>
    <t>INV-FEES-25143-37331</t>
  </si>
  <si>
    <t>91 Woolwich Road, Woolwich NSW 2110</t>
  </si>
  <si>
    <t>INV-FEES-25103-37271</t>
  </si>
  <si>
    <t>18 Botany Walk, Mornington VIC 3931</t>
  </si>
  <si>
    <t>INV-FEES-25087-37232</t>
  </si>
  <si>
    <t>INV-FEES-24817-36757</t>
  </si>
  <si>
    <t>G03/75 Macdonald Street, Erskinville NSW 2043</t>
  </si>
  <si>
    <t>INV-FEES-25173-37377</t>
  </si>
  <si>
    <t>3/37 Boyd Street, Tweed Heads NSW 2485</t>
  </si>
  <si>
    <t>INV-FEES-25178-37383</t>
  </si>
  <si>
    <t>32 Esther Road, Mosman NSW 2088</t>
  </si>
  <si>
    <t>INV-FEES-25175-37380</t>
  </si>
  <si>
    <t>4/2 Spruson Street, Neutral Bay NSW 2089</t>
  </si>
  <si>
    <t>INV-FEES-23977-35458</t>
  </si>
  <si>
    <t>5103/343-359 Pitt Street, Sydney NSW 2000</t>
  </si>
  <si>
    <t>INV-FEES-20061-35203</t>
  </si>
  <si>
    <t>15 Lowanna Avenue, Baulkham Hills NSW, Australia</t>
  </si>
  <si>
    <t>INV-FEES-23628-34601</t>
  </si>
  <si>
    <t>6/1 Aaron Place, Wahroonga NSW 2076</t>
  </si>
  <si>
    <t>INV-FEES-25230-37459</t>
  </si>
  <si>
    <t>4 Bitalli Place, Sandhurst VIC 3977</t>
  </si>
  <si>
    <t>INV-FEES-25234-37466</t>
  </si>
  <si>
    <t>4/180 Old Wells Road, Seaford VIC 3198</t>
  </si>
  <si>
    <t>INV-FEES-25111-37464</t>
  </si>
  <si>
    <t>INV-FEES-24395-36081</t>
  </si>
  <si>
    <t>8 Mara Close, Wantirna South VIC 3152</t>
  </si>
  <si>
    <t>INV-FEES-25123-37477</t>
  </si>
  <si>
    <t>38/11 Brunnings Road, Carrum Downs VIC 3201</t>
  </si>
  <si>
    <t>INV-FEES-25254-37506</t>
  </si>
  <si>
    <t>19 Bunyan Road, Leonay NSW 2750</t>
  </si>
  <si>
    <t>INV-FEES-25221-37441</t>
  </si>
  <si>
    <t>12/16-20 Laurence Avenue, Airport West VIC 3042</t>
  </si>
  <si>
    <t>INV-FEES-25222-37442</t>
  </si>
  <si>
    <t>40 Barry Street, Seaford VIC 3198</t>
  </si>
  <si>
    <t>INV-FEES-20738-29461</t>
  </si>
  <si>
    <t>101 Eastern Avenue, Kingsford NSW 2032</t>
  </si>
  <si>
    <t>INV-FEES-25223-37444</t>
  </si>
  <si>
    <t>8/23-27 Liverpool Street, Rose Bay NSW 2029</t>
  </si>
  <si>
    <t>INV-FEES-24939-37518</t>
  </si>
  <si>
    <t>14 Norman Avenue, Chelsea Heights VIC 3196</t>
  </si>
  <si>
    <t>INV-FEES-25267-37529</t>
  </si>
  <si>
    <t>7/216 Station Street, Edithvale VIC 3196</t>
  </si>
  <si>
    <t>INV-FEES-22911-33367</t>
  </si>
  <si>
    <t>24 Dobson Street, Ferntree Gully VIC 3156</t>
  </si>
  <si>
    <t>INV-FEES-24944-37541</t>
  </si>
  <si>
    <t>1a Washington Court, Varsity Lakes QLD 4227</t>
  </si>
  <si>
    <t>INV-FEES-25273-37545</t>
  </si>
  <si>
    <t>58 Nectar Road, Botanic Ridge VIC 3977</t>
  </si>
  <si>
    <t>INV-FEES-25272-37544</t>
  </si>
  <si>
    <t>65 Richardson Drive, Mornington VIC 3931</t>
  </si>
  <si>
    <t>INV-FEES-25275-37547</t>
  </si>
  <si>
    <t>1103/32-42 Spring Street , Bondi Junction NSW 2022</t>
  </si>
  <si>
    <t>INV-FEES-25295-37587</t>
  </si>
  <si>
    <t>11 Spencer Drive, Carrum Downs VIC 3201</t>
  </si>
  <si>
    <t>INV-FEES-25297-37589</t>
  </si>
  <si>
    <t>16 Tyalla Way, Pakenham VIC 3810</t>
  </si>
  <si>
    <t>INV-FEES-25309-37620</t>
  </si>
  <si>
    <t>292 Dorset Road, Boronia VIC 3155</t>
  </si>
  <si>
    <t>INV-FEES-24975-37124</t>
  </si>
  <si>
    <t>30 Nullaburra Road, Newport NSW 2106</t>
  </si>
  <si>
    <t>INV-FEES-24992-37079</t>
  </si>
  <si>
    <t>5B Darren Court, Cheltenham VIC 3192</t>
  </si>
  <si>
    <t>INV-FEES-25271-37537</t>
  </si>
  <si>
    <t>INV-FEES-24751-37560</t>
  </si>
  <si>
    <t>30 Davidson Street, Reservoir VIC 3073</t>
  </si>
  <si>
    <t>INV-FEES-25301-37600</t>
  </si>
  <si>
    <t>9 Hillview Avenue, South Penrith NSW 2750</t>
  </si>
  <si>
    <t>INV-FEES-22977-37462</t>
  </si>
  <si>
    <t>10 Gardiner Road, Galston NSW 2159</t>
  </si>
  <si>
    <t>INV-FEES-24712-36582</t>
  </si>
  <si>
    <t>INV-FEES-25311-37627</t>
  </si>
  <si>
    <t>101/198b Dorset Road, Boronia VIC 3155</t>
  </si>
  <si>
    <t>INV-FEES-25289-37579</t>
  </si>
  <si>
    <t>4 Frazer Avenue, Gulfview Heights SA 5096</t>
  </si>
  <si>
    <t>INV-FEES-25341-37683</t>
  </si>
  <si>
    <t>72 Beaconsfield Road, Chatswood NSW 2067</t>
  </si>
  <si>
    <t>INV-FEES-24156-37221</t>
  </si>
  <si>
    <t>39/20 Victoria Road, Parramatta NSW 2150</t>
  </si>
  <si>
    <t>INV-FEES-24466-36298</t>
  </si>
  <si>
    <t>INV-FEES-25358-37718</t>
  </si>
  <si>
    <t>1 Barrington Chase, Sandhurst VIC 3977</t>
  </si>
  <si>
    <t>INV-FEES-25364-37728</t>
  </si>
  <si>
    <t>3 Dickinson Avenue, Croydon NSW 2132</t>
  </si>
  <si>
    <t>INV-FEES-25243-37487</t>
  </si>
  <si>
    <t>15 Stephellen Way, Cranbourne West VIC 3977</t>
  </si>
  <si>
    <t>INV-FEES-25388-37782</t>
  </si>
  <si>
    <t>12 Rose Street, Chippendale NSW 2008</t>
  </si>
  <si>
    <t>INV-FEES-24600-36429</t>
  </si>
  <si>
    <t>4 Kintbury Close, Wantirna VIC 3152</t>
  </si>
  <si>
    <t>INV-FEES-17024-34641</t>
  </si>
  <si>
    <t>16 Chapel Lane, Baulkham Hills NSW, Australia</t>
  </si>
  <si>
    <t>INV-FEES-25320-37647</t>
  </si>
  <si>
    <t>7a Sewell Street, Ryde NSW 2112</t>
  </si>
  <si>
    <t>INV-FEES-23986-35325</t>
  </si>
  <si>
    <t>3/25 Rawson Street, Neutral Bay NSW 2089</t>
  </si>
  <si>
    <t>INV-FEES-25181-37387</t>
  </si>
  <si>
    <t>6/22 Moore Street, Bondi NSW 2026</t>
  </si>
  <si>
    <t>INV-FEES-24162-35657</t>
  </si>
  <si>
    <t>158 Military Road, Dover Heights NSW 2030</t>
  </si>
  <si>
    <t>INV-FEES-25404-37804</t>
  </si>
  <si>
    <t>INV-FEES-25407-37809</t>
  </si>
  <si>
    <t>2/50 Sherwood Avenue, Chelsea VIC 3196</t>
  </si>
  <si>
    <t>INV-FEES-25406-37808</t>
  </si>
  <si>
    <t>22a Cara Crescent, Berwick VIC 3806</t>
  </si>
  <si>
    <t>INV-FEES-25414-37832</t>
  </si>
  <si>
    <t>107 Parkes Road, Collaroy Plateau NSW 2097</t>
  </si>
  <si>
    <t>INV-FEES-25262-37521</t>
  </si>
  <si>
    <t>24 Gilda Street, North Ryde NSW 2113</t>
  </si>
  <si>
    <t>INV-FEES-25416-37836</t>
  </si>
  <si>
    <t>80/1 Manta Place, Chiswick NSW 2046</t>
  </si>
  <si>
    <t>INV-FEES-25354-37711</t>
  </si>
  <si>
    <t>INV-FEES-25417-37839</t>
  </si>
  <si>
    <t>20 Sweet Wattle Drive, Cranbourne South VIC 3977</t>
  </si>
  <si>
    <t>INV-FEES-25430-37858</t>
  </si>
  <si>
    <t>1 Butler Avenue, Mornington VIC 3931</t>
  </si>
  <si>
    <t>INV-FEES-17512-37116</t>
  </si>
  <si>
    <t>6/16a Frances Street, Randwick NSW, Australia</t>
  </si>
  <si>
    <t>INV-FEES-24416-36121</t>
  </si>
  <si>
    <t>10/581 Bunnerong Road, Matraville NSW 2036</t>
  </si>
  <si>
    <t>INV-FEES-25279-37551</t>
  </si>
  <si>
    <t>24 Central Park Avenue, Norwest NSW 2153</t>
  </si>
  <si>
    <t>INV-FEES-25251-37499</t>
  </si>
  <si>
    <t>8/9-13 Auld Street, Terrigal NSW 2260</t>
  </si>
  <si>
    <t>INV-FEES-25436-37886</t>
  </si>
  <si>
    <t>39 Lynton Terrace, Seaford SA 5169</t>
  </si>
  <si>
    <t>INV-FEES-22433-37347</t>
  </si>
  <si>
    <t>8 Queens Court, Castle Hill NSW 2154</t>
  </si>
  <si>
    <t>INV-FEES-7954-36551</t>
  </si>
  <si>
    <t>198 Seven Hills Road, Baulkham Hills NSW, Australia</t>
  </si>
  <si>
    <t>INV-FEES-25441-37878</t>
  </si>
  <si>
    <t>51 Robertson Drive, Mornington VIC 3931</t>
  </si>
  <si>
    <t>INV-FEES-25240-37482</t>
  </si>
  <si>
    <t>4 Arden Court, Seaford VIC 3198</t>
  </si>
  <si>
    <t>INV-FEES-24736-37901</t>
  </si>
  <si>
    <t>68 Simpson Street, Bondi Beach NSW 2026</t>
  </si>
  <si>
    <t>INV-FEES-23606-34554</t>
  </si>
  <si>
    <t>11 Jordon Street, Cambridge Park NSW 2747</t>
  </si>
  <si>
    <t>INV-FEES-24436-36145</t>
  </si>
  <si>
    <t>46 Irene Avenue, Hope Valley SA 5090</t>
  </si>
  <si>
    <t>INV-FEES-25439-37877</t>
  </si>
  <si>
    <t>16/17 Golden Elm Way, Lyndhurst VIC 3975</t>
  </si>
  <si>
    <t>INV-FEES-25483-37973</t>
  </si>
  <si>
    <t>38 Tantallon Boulevard, Beaconsfield VIC 3807</t>
  </si>
  <si>
    <t>INV-FEES-25245-37490</t>
  </si>
  <si>
    <t>61 Holloway Road, Croydon North VIC 3136</t>
  </si>
  <si>
    <t>INV-FEES-24429-36136</t>
  </si>
  <si>
    <t>2/10-12 Regentville Road, Jamisontown NSW 2750</t>
  </si>
  <si>
    <t>INV-FEES-25478-37962</t>
  </si>
  <si>
    <t>181 Boronia Road, Greenacre NSW 2190</t>
  </si>
  <si>
    <t>INV-FEES-25482-37972</t>
  </si>
  <si>
    <t>109 Macquarie Street, Roseville NSW 2069</t>
  </si>
  <si>
    <t>INV-FEES-25461-37932</t>
  </si>
  <si>
    <t>2/9 Cupania Place, Elanora QLD 4221</t>
  </si>
  <si>
    <t>INV-FEES-25444-37888</t>
  </si>
  <si>
    <t>6 Kingsley Close, South Windsor NSW 2756</t>
  </si>
  <si>
    <t>INV-FEES-25190-37400</t>
  </si>
  <si>
    <t>21 Lockhart Avenue, Castle Hill NSW 2154</t>
  </si>
  <si>
    <t>INV-FEES-25165-37365</t>
  </si>
  <si>
    <t>38 Kambah Place, West Pennant Hills NSW 2125</t>
  </si>
  <si>
    <t>INV-FEES-25378-37753</t>
  </si>
  <si>
    <t>2 Prasino Court, Carrum Downs VIC 3201</t>
  </si>
  <si>
    <t>INV-FEES-25497-37994</t>
  </si>
  <si>
    <t>3 Orara Court, Byron Bay NSW 2481</t>
  </si>
  <si>
    <t>INV-FEES-24845-36799</t>
  </si>
  <si>
    <t>33 Bevnol Road, Langwarrin VIC 3910</t>
  </si>
  <si>
    <t>INV-FEES-25331-37665</t>
  </si>
  <si>
    <t>37 Granite Drive, Langwarrin VIC 3910</t>
  </si>
  <si>
    <t>INV-FEES-25531-38053</t>
  </si>
  <si>
    <t>3/92 Brighton Blvde, Bondi Beach NSW 2026</t>
  </si>
  <si>
    <t>INV-FEES-25532-38056</t>
  </si>
  <si>
    <t>25 Southampton Drive, Langwarrin VIC 3910</t>
  </si>
  <si>
    <t>INV-FEES-25447-37892</t>
  </si>
  <si>
    <t>1 Corry Court, Aldinga Beach SA 5173</t>
  </si>
  <si>
    <t>INV-FEES-25537-38059</t>
  </si>
  <si>
    <t>31 Chapman Street, Carrum Downs VIC 3201</t>
  </si>
  <si>
    <t>INV-FEES-25538-38063</t>
  </si>
  <si>
    <t>10 Waterside Circuit, Sandhurst VIC 3977</t>
  </si>
  <si>
    <t>INV-FEES-24900-36914</t>
  </si>
  <si>
    <t>16 Annabelle Crescent, Kellyville NSW 2155</t>
  </si>
  <si>
    <t>INV-FEES-25282-37565</t>
  </si>
  <si>
    <t>2a Salisbury Street, Thomastown VIC 3074</t>
  </si>
  <si>
    <t>INV-FEES-25541-38072</t>
  </si>
  <si>
    <t>103/2 Moonering Drive, Coburg VIC 3058</t>
  </si>
  <si>
    <t>INV-FEES-24811-37693</t>
  </si>
  <si>
    <t>501/320 Liverpool Street, Darlinghurst NSW 2010</t>
  </si>
  <si>
    <t>INV-FEES-21360-36768</t>
  </si>
  <si>
    <t>INV-FEES-25528-38043</t>
  </si>
  <si>
    <t>9 Sherie Court, Keysborough VIC 3173</t>
  </si>
  <si>
    <t>INV-FEES-24997-37086</t>
  </si>
  <si>
    <t>21 Brunton Drive, Mernda VIC 3754</t>
  </si>
  <si>
    <t>INV-FEES-25554-38107</t>
  </si>
  <si>
    <t>2/25 Woodvale Road, Boronia VIC 3155</t>
  </si>
  <si>
    <t>INV-FEES-25567-38135</t>
  </si>
  <si>
    <t>1/73 Lyrebird Drive, Carrum Downs VIC 3201</t>
  </si>
  <si>
    <t>INV-FEES-25576-38154</t>
  </si>
  <si>
    <t>1/7 Graham Road, Carrum VIC 3197</t>
  </si>
  <si>
    <t>INV-FEES-25581-38159</t>
  </si>
  <si>
    <t>4/7 Graham Road, Carrum VIC 3197</t>
  </si>
  <si>
    <t>INV-FEES-25582-38161</t>
  </si>
  <si>
    <t>W607/599 Pacific Highway, St Leonards NSW 2065</t>
  </si>
  <si>
    <t>INV-FEES-25587-38167</t>
  </si>
  <si>
    <t>26 Triumph Way, Skye VIC 3977</t>
  </si>
  <si>
    <t>INV-FEES-25241-37484</t>
  </si>
  <si>
    <t>4/38-40 Rennison Street, Parkdale VIC 3195</t>
  </si>
  <si>
    <t>INV-FEES-25591-38174</t>
  </si>
  <si>
    <t>10 Dairy Place, Skye VIC 3977</t>
  </si>
  <si>
    <t>INV-FEES-24645-38186</t>
  </si>
  <si>
    <t>5 Hay Street, Vaucluse NSW 2030</t>
  </si>
  <si>
    <t>INV-FEES-24363-36019</t>
  </si>
  <si>
    <t>16 Miles St, Mascot NSW 2020</t>
  </si>
  <si>
    <t>INV-FEES-25602-38192</t>
  </si>
  <si>
    <t>2A Wellwood Road, Bonbeach VIC 3196</t>
  </si>
  <si>
    <t>INV-FEES-25124-37287</t>
  </si>
  <si>
    <t>4 Iona Avenue, West Pymble NSW 2073</t>
  </si>
  <si>
    <t>INV-FEES-24303-38031</t>
  </si>
  <si>
    <t>INV-FEES-25536-38060</t>
  </si>
  <si>
    <t>1/7 Lloyd Street, Langwarrin VIC 3910</t>
  </si>
  <si>
    <t>INV-FEES-25629-38231</t>
  </si>
  <si>
    <t>INV-FEES-25586-38166</t>
  </si>
  <si>
    <t>26 Johns Road, Mornington VIC 3931</t>
  </si>
  <si>
    <t>INV-FEES-25623-38226</t>
  </si>
  <si>
    <t>59 Orama Avenue, Carrum Downs VIC 3201</t>
  </si>
  <si>
    <t>INV-FEES-25214-37432</t>
  </si>
  <si>
    <t>8 Casuarina Close, Langwarrin VIC 3910</t>
  </si>
  <si>
    <t>INV-FEES-25633-38241</t>
  </si>
  <si>
    <t>7/38 Manning Road, Double Bay NSW 2028</t>
  </si>
  <si>
    <t>INV-FEES-25636-38248</t>
  </si>
  <si>
    <t>27/300b Burns Bay Road, Lane Cove NSW 2066</t>
  </si>
  <si>
    <t>INV-FEES-25638-38250</t>
  </si>
  <si>
    <t>1202/10 Burroway Road, Wentworth Point NSW 2127</t>
  </si>
  <si>
    <t>INV-FEES-23001-37637</t>
  </si>
  <si>
    <t>INV-FEES-25666-38296</t>
  </si>
  <si>
    <t>6 Robert Molyneux Avenue, Endeavour Hills VIC 3802</t>
  </si>
  <si>
    <t>INV-FEES-21527-36839</t>
  </si>
  <si>
    <t>100 Harcourt Parade, Rosebery NSW 2018</t>
  </si>
  <si>
    <t>INV-FEES-25662-38288</t>
  </si>
  <si>
    <t>19 Whitewater Court, Sandhurst VIC 3977</t>
  </si>
  <si>
    <t>INV-FEES-23073-38277</t>
  </si>
  <si>
    <t>INV-FEES-25659-38283</t>
  </si>
  <si>
    <t>8 Michelle Drive, Hampton Park VIC 3976</t>
  </si>
  <si>
    <t>INV-FEES-25641-38253</t>
  </si>
  <si>
    <t>94 Barry Street, Cambridge Park NSW 2747</t>
  </si>
  <si>
    <t>INV-FEES-24810-36750</t>
  </si>
  <si>
    <t>38 Allard Street, Penrith NSW 2750</t>
  </si>
  <si>
    <t>INV-FEES-25654-38276</t>
  </si>
  <si>
    <t>14 Gossamer Way, Narre Warren South VIC 3805</t>
  </si>
  <si>
    <t>INV-FEES-22923-36355</t>
  </si>
  <si>
    <t>13 Vincent Street, Baulkham Hills NSW 2153</t>
  </si>
  <si>
    <t>INV-FEES-25562-38120</t>
  </si>
  <si>
    <t>INV-FEES-23674-34701</t>
  </si>
  <si>
    <t>43 Flood Street, Bondi NSW 2026</t>
  </si>
  <si>
    <t>INV-FEES-25667-38298</t>
  </si>
  <si>
    <t>21 Cumberland Chase, Hampton Park VIC 3976</t>
  </si>
  <si>
    <t>INV-FEES-25688-38346</t>
  </si>
  <si>
    <t>10 Alleyne Avenue, Bonbeach VIC 3196</t>
  </si>
  <si>
    <t>INV-FEES-25691-38357</t>
  </si>
  <si>
    <t>1/59 Thames Promenade, Chelsea VIC 3196</t>
  </si>
  <si>
    <t>INV-FEES-25695-38358</t>
  </si>
  <si>
    <t>20 Emerald Boulevard, Aldinga Beach SA 5173</t>
  </si>
  <si>
    <t>INV-FEES-25698-38360</t>
  </si>
  <si>
    <t>17/32a Mcmahon Road, Morphett Vale SA 5162</t>
  </si>
  <si>
    <t>INV-FEES-22050-35095</t>
  </si>
  <si>
    <t>15 Cave Road, Strathfield NSW 2135</t>
  </si>
  <si>
    <t>INV-FEES-23220-34553</t>
  </si>
  <si>
    <t>2 John Street, Queens Park NSW 2022</t>
  </si>
  <si>
    <t>INV-FEES-25717-38397</t>
  </si>
  <si>
    <t>8/75-79 Darling Point Road, Darling Point NSW 2027</t>
  </si>
  <si>
    <t>INV-FEES-25584-38164</t>
  </si>
  <si>
    <t>4 Warragamba Crescent, Jamisontown NSW 2750</t>
  </si>
  <si>
    <t>INV-FEES-25228-37452</t>
  </si>
  <si>
    <t>22/127 Banksia Street, Botany NSW 2019</t>
  </si>
  <si>
    <t>INV-FEES-25448-37893</t>
  </si>
  <si>
    <t>INV-FEES-25614-38211</t>
  </si>
  <si>
    <t>155 Camms Road, Cranbourne VIC 3977</t>
  </si>
  <si>
    <t>INV-FEES-16965-37212</t>
  </si>
  <si>
    <t>1/74 Surrey Lane, Darlinghurst NSW, Australia</t>
  </si>
  <si>
    <t>INV-FEES-24954-37040</t>
  </si>
  <si>
    <t>118 Botany Street, Kingsford NSW 2032</t>
  </si>
  <si>
    <t>INV-FEES-25789-38540</t>
  </si>
  <si>
    <t>11/4-10 Barry Street, Seaford VIC 3198</t>
  </si>
  <si>
    <t>INV-FEES-25788-38539</t>
  </si>
  <si>
    <t>2 Alan Court, Noble Park North VIC 3174</t>
  </si>
  <si>
    <t>INV-FEES-25677-38325</t>
  </si>
  <si>
    <t>13B Coolibah Crescent, Bayswater VIC 3153</t>
  </si>
  <si>
    <t>INV-FEES-20357-38338</t>
  </si>
  <si>
    <t>INV-FEES-25726-38423</t>
  </si>
  <si>
    <t>37 Berry Avenue, Edithvale VIC 3196</t>
  </si>
  <si>
    <t>INV-FEES-25707-38378</t>
  </si>
  <si>
    <t>16 Hamilton Avenue, Naremburn NSW 2065</t>
  </si>
  <si>
    <t>INV-FEES-25766-38498</t>
  </si>
  <si>
    <t>9 Athol Street, Frenchs Forest NSW 2086</t>
  </si>
  <si>
    <t>INV-FEES-25506-38097</t>
  </si>
  <si>
    <t>121 Henry Street, Pakenham VIC 3810</t>
  </si>
  <si>
    <t>INV-FEES-25159-37356</t>
  </si>
  <si>
    <t>70d Bay Street, Botany NSW 2019</t>
  </si>
  <si>
    <t>INV-FEES-25756-38476</t>
  </si>
  <si>
    <t>INV-FEES-25611-38199</t>
  </si>
  <si>
    <t>183 Oratava Avenue, West Pennant Hills NSW 2125</t>
  </si>
  <si>
    <t>INV-FEES-25784-38532</t>
  </si>
  <si>
    <t>15 Salisbury Street, Essendon North VIC 3041</t>
  </si>
  <si>
    <t>INV-FEES-24899-36913</t>
  </si>
  <si>
    <t>137 Hamrun Circuit, Rooty Hill NSW 2766</t>
  </si>
  <si>
    <t>INV-FEES-24073-35481</t>
  </si>
  <si>
    <t>209 Greens Road, Lower Portland NSW 2756</t>
  </si>
  <si>
    <t>INV-FEES-23930-35239</t>
  </si>
  <si>
    <t>35 Grand Flaneur Avenue, Richmond NSW 2753</t>
  </si>
  <si>
    <t>INV-FEES-25630-38237</t>
  </si>
  <si>
    <t>2/59 Heathmont Road, Ringwood VIC 3134</t>
  </si>
  <si>
    <t>INV-FEES-25821-38586</t>
  </si>
  <si>
    <t>2 Shearwater Court, Cairnlea VIC 3023</t>
  </si>
  <si>
    <t>INV-FEES-23483-34380</t>
  </si>
  <si>
    <t>57c middlemiss street mascot , mascot NSW 2020</t>
  </si>
  <si>
    <t>INV-FEES-25658-38282</t>
  </si>
  <si>
    <t>54 Sedgman Crescent, Shalvey NSW 2770</t>
  </si>
  <si>
    <t>INV-FEES-25665-38294</t>
  </si>
  <si>
    <t>6 Alma Road, Hampton Park VIC 3976</t>
  </si>
  <si>
    <t>INV-FEES-25599-38187</t>
  </si>
  <si>
    <t>8 John Street, Langwarrin VIC 3910</t>
  </si>
  <si>
    <t>INV-FEES-25851-38633</t>
  </si>
  <si>
    <t>57 Sanoma Drive, Skye VIC 3977</t>
  </si>
  <si>
    <t>INV-FEES-25854-38638</t>
  </si>
  <si>
    <t>12 Rangeview Drive, Skye VIC 3977</t>
  </si>
  <si>
    <t>INV-FEES-25855-38639</t>
  </si>
  <si>
    <t>27 Daly Avenue, North Wahroonga NSW 2076</t>
  </si>
  <si>
    <t>INV-FEES-25859-38648</t>
  </si>
  <si>
    <t>7/60 East Road, Seaford VIC 3198</t>
  </si>
  <si>
    <t>INV-FEES-25860-38649</t>
  </si>
  <si>
    <t>525a Nepean Highway, Bonbeach VIC 3196</t>
  </si>
  <si>
    <t>INV-FEES-25847-38630</t>
  </si>
  <si>
    <t>3/32 Edward Street, Langwarrin VIC 3910</t>
  </si>
  <si>
    <t>INV-FEES-25718-38399</t>
  </si>
  <si>
    <t>33 Trentham Way, Langwarrin VIC 3910</t>
  </si>
  <si>
    <t>INV-FEES-25863-38651</t>
  </si>
  <si>
    <t>2/17 Church Road, Carrum VIC 3197</t>
  </si>
  <si>
    <t>INV-FEES-25700-38371</t>
  </si>
  <si>
    <t>5 Andrews Street, Athol Park SA 5012</t>
  </si>
  <si>
    <t>INV-FEES-25883-38669</t>
  </si>
  <si>
    <t>12 Phoenix Avenue, Cranbourne VIC 3977</t>
  </si>
  <si>
    <t>INV-FEES-25888-38670</t>
  </si>
  <si>
    <t>50c Catherine Avenue, Chelsea VIC 3196</t>
  </si>
  <si>
    <t>INV-FEES-22689-38640</t>
  </si>
  <si>
    <t>24 Harford Street, North Ryde NSW 2113</t>
  </si>
  <si>
    <t>INV-FEES-25853-38637</t>
  </si>
  <si>
    <t>8 Lagoon Drive, Glenbrook NSW 2773</t>
  </si>
  <si>
    <t>INV-FEES-25900-38673</t>
  </si>
  <si>
    <t>15 Sweet Gum Place, Sandhurst VIC 3977</t>
  </si>
  <si>
    <t>INV-FEES-25941-38715</t>
  </si>
  <si>
    <t>71 Leonay Parade, Leonay NSW 2750</t>
  </si>
  <si>
    <t>INV-FEES-25939-38709</t>
  </si>
  <si>
    <t>1/132 Lethbridge Street, Penrith NSW 2750</t>
  </si>
  <si>
    <t>INV-FEES-25928-38691</t>
  </si>
  <si>
    <t>54 Nepean Avenue, Penrith NSW 2750</t>
  </si>
  <si>
    <t>INV-FEES-25777-38521</t>
  </si>
  <si>
    <t>H104/9-11 Wollongong Road, Arncliffe NSW 2205</t>
  </si>
  <si>
    <t>INV-FEES-25936-38731</t>
  </si>
  <si>
    <t>64 Beluga Street, Mount Eliza VIC 3930</t>
  </si>
  <si>
    <t>INV-FEES-25943-38727</t>
  </si>
  <si>
    <t>219 Stafford Street, Penrith NSW 2750</t>
  </si>
  <si>
    <t>INV-FEES-25947-38735</t>
  </si>
  <si>
    <t>2/14-16 Regentville Road, Jamisontown NSW 2750</t>
  </si>
  <si>
    <t>INV-FEES-25944-38725</t>
  </si>
  <si>
    <t>32 Chelsea Road, Chelsea VIC 3196</t>
  </si>
  <si>
    <t>INV-FEES-25857-38646</t>
  </si>
  <si>
    <t>57 Lavarack Street, Ryde NSW 2112</t>
  </si>
  <si>
    <t>INV-FEES-25953-38737</t>
  </si>
  <si>
    <t>4 Largs Street, Seaford VIC 3198</t>
  </si>
  <si>
    <t>INV-FEES-24895-36905</t>
  </si>
  <si>
    <t>5 Cropton Street, Jordan Springs NSW 2747</t>
  </si>
  <si>
    <t>INV-FEES-25970-38750</t>
  </si>
  <si>
    <t>4/2 Braddon Street, Oxley Park NSW 2760</t>
  </si>
  <si>
    <t>INV-FEES-25858-38647</t>
  </si>
  <si>
    <t>96 Ada Avenue South, Wahroonga NSW 2076</t>
  </si>
  <si>
    <t>INV-FEES-25975-38755</t>
  </si>
  <si>
    <t>4 Marnie Drive, Cranbourne West VIC 3977</t>
  </si>
  <si>
    <t>INV-FEES-25991-38768</t>
  </si>
  <si>
    <t>70 Bondi Road, Bonbeach VIC 3196</t>
  </si>
  <si>
    <t>INV-FEES-26003-38775</t>
  </si>
  <si>
    <t>16 Coles Parkway, Carrum Downs VIC 3201</t>
  </si>
  <si>
    <t>INV-FEES-26005-38776</t>
  </si>
  <si>
    <t>51 Chardonnay Drive, Skye VIC 3977</t>
  </si>
  <si>
    <t>INV-FEES-25822-38587</t>
  </si>
  <si>
    <t>1 Brown Street, Boronia VIC 3155</t>
  </si>
  <si>
    <t>INV-FEES-25968-38759</t>
  </si>
  <si>
    <t>INV-FEES-24261-35848</t>
  </si>
  <si>
    <t>8 Azalea Crescent, Dandenong North VIC 3175</t>
  </si>
  <si>
    <t>INV-FEES-25655-38278</t>
  </si>
  <si>
    <t>22 Sedgman Crescent, Shalvey NSW 2770</t>
  </si>
  <si>
    <t>INV-FEES-25732-38438</t>
  </si>
  <si>
    <t>27a Holt Street, North Ryde NSW 2113</t>
  </si>
  <si>
    <t>INV-FEES-25585-38165</t>
  </si>
  <si>
    <t>137/23-35 Crane Road, Castle Hill NSW 2154</t>
  </si>
  <si>
    <t>INV-FEES-25517-38026</t>
  </si>
  <si>
    <t>50/502-514 Carlisle Avenue, Mount Druitt NSW 2770</t>
  </si>
  <si>
    <t>INV-FEES-24700-36588</t>
  </si>
  <si>
    <t>8 Annabelle Place, Pymble NSW 2073</t>
  </si>
  <si>
    <t>INV-FEES-25643-38787</t>
  </si>
  <si>
    <t>32 Walder Crescent, Avoca Beach NSW 2251</t>
  </si>
  <si>
    <t>INV-FEES-26024-38803</t>
  </si>
  <si>
    <t>10/538 Main Street, Mordialloc VIC 3195</t>
  </si>
  <si>
    <t>INV-FEES-22529-38419</t>
  </si>
  <si>
    <t>36 Water Street, Wahroonga NSW 2076</t>
  </si>
  <si>
    <t>INV-FEES-25589-38170</t>
  </si>
  <si>
    <t>2/20 Bambury Street, Boronia VIC 3155</t>
  </si>
  <si>
    <t>INV-FEES-26040-38830</t>
  </si>
  <si>
    <t>2 Sorrento Avenue, Berwick VIC 3806</t>
  </si>
  <si>
    <t>INV-FEES-26042-38839</t>
  </si>
  <si>
    <t>12 Laguna Street, Caringbah South NSW 2229</t>
  </si>
  <si>
    <t>INV-FEES-23377-34213</t>
  </si>
  <si>
    <t>3/7 McKeon Street, Maroubra NSW 2035</t>
  </si>
  <si>
    <t>INV-FEES-25064-37203</t>
  </si>
  <si>
    <t>4/13-15 Castlefield Street, Bondi NSW 2026</t>
  </si>
  <si>
    <t>INV-FEES-25727-38753</t>
  </si>
  <si>
    <t>30 Starboard Way, Werribee South VIC 3030</t>
  </si>
  <si>
    <t>INV-FEES-25597-38786</t>
  </si>
  <si>
    <t>6 Hillside Road, Avoca Beach NSW 2251</t>
  </si>
  <si>
    <t>INV-FEES-24132-35608</t>
  </si>
  <si>
    <t>37 Surrey Street, Darlinghurst NSW 2010</t>
  </si>
  <si>
    <t>INV-FEES-26030-38814</t>
  </si>
  <si>
    <t>1/1 Portrush Grove, Mornington VIC 3931</t>
  </si>
  <si>
    <t>INV-FEES-25471-37944</t>
  </si>
  <si>
    <t>73 Empire Bay Drive, Bensville NSW 2251</t>
  </si>
  <si>
    <t>INV-FEES-26063-38866</t>
  </si>
  <si>
    <t>8 Newell Place, Frenchs Forest NSW 2086</t>
  </si>
  <si>
    <t>INV-FEES-24889-36892</t>
  </si>
  <si>
    <t>8 Toledo Place, Baulkham Hills NSW 2153</t>
  </si>
  <si>
    <t>INV-FEES-26055-38852</t>
  </si>
  <si>
    <t>28/1 Beach Road, Bondi Beach NSW 2026</t>
  </si>
  <si>
    <t>INV-FEES-26058-38858</t>
  </si>
  <si>
    <t>1/117 Waverley Street, Moonee Ponds VIC 3039</t>
  </si>
  <si>
    <t>INV-FEES-22251-38518</t>
  </si>
  <si>
    <t>11/321 Windsor Road, Baulkham Hills NSW 2153</t>
  </si>
  <si>
    <t>INV-FEES-25843-38623</t>
  </si>
  <si>
    <t>3/9 Innes Road, Manly Vale NSW 2093</t>
  </si>
  <si>
    <t>INV-FEES-25868-38655</t>
  </si>
  <si>
    <t>6 Castlemaine Way, Caroline Springs VIC 3023</t>
  </si>
  <si>
    <t>INV-FEES-25795-38612</t>
  </si>
  <si>
    <t>9 St Luke Street, Randwick NSW 2031</t>
  </si>
  <si>
    <t>INV-FEES-25902-38676</t>
  </si>
  <si>
    <t>78 McCarrs Creek Road, Church Point NSW 2105</t>
  </si>
  <si>
    <t>INV-FEES-24668-38490</t>
  </si>
  <si>
    <t>706/20 Brodie Spark Drive, Wolli Creek NSW 2205</t>
  </si>
  <si>
    <t>INV-FEES-25522-38032</t>
  </si>
  <si>
    <t>304/2 Discovery Point Place, Wolli Creek NSW 2205</t>
  </si>
  <si>
    <t>INV-FEES-26092-38902</t>
  </si>
  <si>
    <t>7 Island Circuit, Lyndhurst VIC 3975</t>
  </si>
  <si>
    <t>INV-FEES-26101-38915</t>
  </si>
  <si>
    <t>4 Jack Court, Seaford VIC 3198</t>
  </si>
  <si>
    <t>INV-FEES-26068-38873</t>
  </si>
  <si>
    <t>1/17 Adelaide Street, Tweed Heads NSW 2485</t>
  </si>
  <si>
    <t>INV-FEES-26107-38924</t>
  </si>
  <si>
    <t>12 Protea Street, Carrum Downs VIC 3201</t>
  </si>
  <si>
    <t>INV-FEES-26110-38927</t>
  </si>
  <si>
    <t>4 Warruga Place, Riverview NSW 2066</t>
  </si>
  <si>
    <t>INV-FEES-25767-38500</t>
  </si>
  <si>
    <t>5 Woodleaf Close, West Pennant Hills NSW 2125</t>
  </si>
  <si>
    <t>INV-FEES-25829-38604</t>
  </si>
  <si>
    <t>13E/17-25 William Street, Botany NSW 2019</t>
  </si>
  <si>
    <t>INV-FEES-26125-38957</t>
  </si>
  <si>
    <t>INV-FEES-26133-38958</t>
  </si>
  <si>
    <t>7 Driftwood Court, Mount Martha VIC 3934</t>
  </si>
  <si>
    <t>INV-FEES-26138-38959</t>
  </si>
  <si>
    <t>30 Augustine Street, Hunters Hill NSW 2110</t>
  </si>
  <si>
    <t>INV-FEES-26102-38916</t>
  </si>
  <si>
    <t>13/14 Tuckwell Place, Macquarie Park NSW 2113</t>
  </si>
  <si>
    <t>INV-FEES-26147-38966</t>
  </si>
  <si>
    <t>16 Ward Street, Eastwood NSW 2122</t>
  </si>
  <si>
    <t>INV-FEES-26090-38913</t>
  </si>
  <si>
    <t>34 Shelley Street, Firle SA 5070</t>
  </si>
  <si>
    <t>INV-FEES-25804-38560</t>
  </si>
  <si>
    <t>4/9 Lauderdale Avenue, Fairlight NSW 2094</t>
  </si>
  <si>
    <t>INV-FEES-25601-38190</t>
  </si>
  <si>
    <t>9 Crimson Crescent, Carrum Downs VIC 3201</t>
  </si>
  <si>
    <t>INV-FEES-24335-35975</t>
  </si>
  <si>
    <t>74 Donald Road, Langwarrin VIC 3910</t>
  </si>
  <si>
    <t>INV-FEES-25874-38661</t>
  </si>
  <si>
    <t>30 Bridges Avenue, Edithvale VIC 3196</t>
  </si>
  <si>
    <t>INV-FEES-25852-38635</t>
  </si>
  <si>
    <t>18 Reddan Avenue, Penrith NSW 2750</t>
  </si>
  <si>
    <t>INV-FEES-25885-38680</t>
  </si>
  <si>
    <t>1/6 Ballater Street, Essendon VIC 3040</t>
  </si>
  <si>
    <t>INV-FEES-25904-38678</t>
  </si>
  <si>
    <t>18 Kingscote Place, Kingswood NSW 2747</t>
  </si>
  <si>
    <t>INV-FEES-25921-38684</t>
  </si>
  <si>
    <t>36 Windermere Avenue, Cambridge Park NSW 2747</t>
  </si>
  <si>
    <t>INV-FEES-25930-38688</t>
  </si>
  <si>
    <t>1/89 Gladstone Road, Dandenong VIC 3175</t>
  </si>
  <si>
    <t>INV-FEES-25924-38689</t>
  </si>
  <si>
    <t>6 Torwood Street, Warrimoo NSW 2774</t>
  </si>
  <si>
    <t>INV-FEES-25935-38697</t>
  </si>
  <si>
    <t>25 Wattlewoods Place, Carrum Downs VIC 3201</t>
  </si>
  <si>
    <t>INV-FEES-26104-38922</t>
  </si>
  <si>
    <t>4/16 Park Street, Hyde Park SA 5061</t>
  </si>
  <si>
    <t>INV-FEES-25574-38149</t>
  </si>
  <si>
    <t>309C/11-27 Cliff Road, Epping NSW 2121</t>
  </si>
  <si>
    <t>INV-FEES-25574-38451</t>
  </si>
  <si>
    <t>INV-FEES-25474-37950</t>
  </si>
  <si>
    <t>7/50 Victoria Road, North Parramatta NSW 2151</t>
  </si>
  <si>
    <t>INV-FEES-26170-38979</t>
  </si>
  <si>
    <t>53 Clarence Road, Wantirna VIC 3152</t>
  </si>
  <si>
    <t>INV-FEES-25634-38244</t>
  </si>
  <si>
    <t>174 Marsden Road, Dundas Valley NSW 2117</t>
  </si>
  <si>
    <t>INV-FEES-25455-37919</t>
  </si>
  <si>
    <t>32 Woodstock Street, Bondi Junction NSW 2022</t>
  </si>
  <si>
    <t>INV-FEES-25927-38694</t>
  </si>
  <si>
    <t>4 Woolley Street, Essendon VIC 3040</t>
  </si>
  <si>
    <t>INV-FEES-25846-38628</t>
  </si>
  <si>
    <t>100 Old Belgrave Road, Upwey VIC 3158</t>
  </si>
  <si>
    <t>INV-FEES-24437-36146</t>
  </si>
  <si>
    <t>19 Chauvel Street, North Ryde NSW 2113</t>
  </si>
  <si>
    <t>INV-FEES-23420-34286</t>
  </si>
  <si>
    <t>1508/91b Bridge Road, Westmead NSW 2145</t>
  </si>
  <si>
    <t>INV-FEES-25681-38332</t>
  </si>
  <si>
    <t>23 Gamenya Avenue, South Penrith NSW 2750</t>
  </si>
  <si>
    <t>INV-FEES-26111-39001</t>
  </si>
  <si>
    <t>22 Jumbuck Circuit, Carrum Downs VIC 3201</t>
  </si>
  <si>
    <t>INV-FEES-26109-39002</t>
  </si>
  <si>
    <t>41 Clifton Grove, Carrum Downs VIC 3201</t>
  </si>
  <si>
    <t>INV-FEES-25844-38654</t>
  </si>
  <si>
    <t>18 Aberdeen Circuit, Glenmore Park NSW 2745</t>
  </si>
  <si>
    <t>INV-FEES-25974-39024</t>
  </si>
  <si>
    <t>10/60 Green Island Avenue, Mount Martha VIC 3934</t>
  </si>
  <si>
    <t>INV-FEES-26203-39025</t>
  </si>
  <si>
    <t>14 Cheddar Road, Reservoir VIC 3073</t>
  </si>
  <si>
    <t>INV-FEES-24857-36823</t>
  </si>
  <si>
    <t>1/12 Braddon Street, Oxley Park NSW 2760</t>
  </si>
  <si>
    <t>INV-FEES-26056-38853</t>
  </si>
  <si>
    <t>77 Fawkner Street, Aberfeldie VIC 3040</t>
  </si>
  <si>
    <t>INV-FEES-26071-38875</t>
  </si>
  <si>
    <t>9 Stanhill Drive, Cranbourne South VIC 3977</t>
  </si>
  <si>
    <t>INV-FEES-25728-38424</t>
  </si>
  <si>
    <t>5 Atherton Way, Cranbourne West VIC 3977</t>
  </si>
  <si>
    <t>INV-FEES-25867-38921</t>
  </si>
  <si>
    <t>5 Lang Street, Croydon NSW 2132</t>
  </si>
  <si>
    <t>INV-FEES-26153-39026</t>
  </si>
  <si>
    <t>1809/13 Verona Drive, Wentworth Point NSW 2127</t>
  </si>
  <si>
    <t>INV-FEES-26069-38874</t>
  </si>
  <si>
    <t>INV-FEES-25676-38324</t>
  </si>
  <si>
    <t>7 Ross Street, Huntingdale VIC 3166</t>
  </si>
  <si>
    <t>INV-FEES-26119-38936</t>
  </si>
  <si>
    <t>26 Langewan Road, Langwarrin VIC 3910</t>
  </si>
  <si>
    <t>INV-FEES-25878-38667</t>
  </si>
  <si>
    <t>1455 Dandenong-hastings Road, Langwarrin VIC 3910</t>
  </si>
  <si>
    <t>INV-FEES-17079-38777</t>
  </si>
  <si>
    <t>162 Bay Street, Pagewood NSW 2035</t>
  </si>
  <si>
    <t>INV-FEES-25864-38889</t>
  </si>
  <si>
    <t>5 Raymond Avenue, Langwarrin VIC 3910</t>
  </si>
  <si>
    <t>INV-FEES-24533-36314</t>
  </si>
  <si>
    <t>10 Bellwood Place, Castle Hill NSW 2154</t>
  </si>
  <si>
    <t>INV-FEES-26234-39097</t>
  </si>
  <si>
    <t>5/45 Marlborough Road, Bayswater VIC 3153</t>
  </si>
  <si>
    <t>INV-FEES-25787-38538</t>
  </si>
  <si>
    <t>21 Palm-lily Crescent, Bangalow NSW 2479</t>
  </si>
  <si>
    <t>INV-FEES-26048-38840</t>
  </si>
  <si>
    <t>106 Bellevue Drive, Berwick VIC 3806</t>
  </si>
  <si>
    <t>INV-FEES-24654-36484</t>
  </si>
  <si>
    <t>82 Yanko Road, West Pymble NSW 2073</t>
  </si>
  <si>
    <t>INV-FEES-24341-35981</t>
  </si>
  <si>
    <t>111/26-32 Marsh Street, Wolli Creek NSW 2205</t>
  </si>
  <si>
    <t>INV-FEES-26120-38937</t>
  </si>
  <si>
    <t>6 Westham Crescent, Baywaster VIC 3153</t>
  </si>
  <si>
    <t>INV-FEES-22362-32398</t>
  </si>
  <si>
    <t>2/6 Carlton Street, Kensington NSW 2033</t>
  </si>
  <si>
    <t>INV-FEES-25734-39099</t>
  </si>
  <si>
    <t>Tallwood Avenue, Eastwood NSW 2122</t>
  </si>
  <si>
    <t>270 - Interest Income - Bank Accounts</t>
  </si>
  <si>
    <t>Interest Income - Bank Accounts</t>
  </si>
  <si>
    <t>280 - Interest Income - Penalty interest</t>
  </si>
  <si>
    <t>451</t>
  </si>
  <si>
    <t>7/15 Byron Street, Coogee NSW 2034</t>
  </si>
  <si>
    <t>15/161 Victoria Road, Bellevue Hill NSW 2023</t>
  </si>
  <si>
    <t>27 Mossman Drive, Cranbourne East VIC 3977</t>
  </si>
  <si>
    <t>64 Browns Rd, Devon Meadows VIC 3977</t>
  </si>
  <si>
    <t>75 Ebony Drive, Pakenham VIC 3810</t>
  </si>
  <si>
    <t>1905/9 Brodie Spark Drive, Wolli Creek NSW 2205</t>
  </si>
  <si>
    <t>INV-FEES-26244-39106</t>
  </si>
  <si>
    <t>INV-FEES-26235-39104</t>
  </si>
  <si>
    <t>INV-FEES-26054-38850</t>
  </si>
  <si>
    <t>INV-FEES-26014-38789</t>
  </si>
  <si>
    <t>INV-FEES-25797-38550</t>
  </si>
  <si>
    <t>INV-FEES-25556-38108</t>
  </si>
  <si>
    <t>INV-FEES-25365-37745</t>
  </si>
  <si>
    <t>INV-FEES-26251-39115</t>
  </si>
  <si>
    <t>INV-FEES-25642-38256</t>
  </si>
  <si>
    <t>INV-FEES-25646-38266</t>
  </si>
  <si>
    <t>INV-FEES-26178-39116</t>
  </si>
  <si>
    <t>INV-FEES-26189-39117</t>
  </si>
  <si>
    <t>INV-FEES-25963-39119</t>
  </si>
  <si>
    <t>INV-FEES-26250-39120</t>
  </si>
  <si>
    <t>INV-FEES-26252-39121</t>
  </si>
  <si>
    <t>INV-FEES-26253-39122</t>
  </si>
  <si>
    <t>INV-FEES-26146-39125</t>
  </si>
  <si>
    <t>INV-FEES-26045-39126</t>
  </si>
  <si>
    <t>INV-FEES-25839-38621</t>
  </si>
  <si>
    <t>INV-FEES-25690-39127</t>
  </si>
  <si>
    <t>INV-FEES-26236-39118</t>
  </si>
  <si>
    <t>INV-FEES-26263-39129</t>
  </si>
  <si>
    <t>INV-FEES-25865-38652</t>
  </si>
  <si>
    <t>INV-FEES-26259-39128</t>
  </si>
  <si>
    <t>INV-FEES-26264-39130</t>
  </si>
  <si>
    <t>INV-FEES-26050-38845</t>
  </si>
  <si>
    <t>INV-FEES-26143-38963</t>
  </si>
  <si>
    <t>INV-FEES-26046-38860</t>
  </si>
  <si>
    <t>INV-FEES-26067-38870</t>
  </si>
  <si>
    <t>INV-FEES-26070-38882</t>
  </si>
  <si>
    <t>INV-FEES-26247-39112</t>
  </si>
  <si>
    <t>INV-FEES-25842-38625</t>
  </si>
  <si>
    <t>INV-FEES-25737-39004</t>
  </si>
  <si>
    <t>INV-FEES-26270-39132</t>
  </si>
  <si>
    <t>INV-FEES-26269-39135</t>
  </si>
  <si>
    <t>INV-FEES-25660-38285</t>
  </si>
  <si>
    <t>INV-FEES-26272-39134</t>
  </si>
  <si>
    <t>INV-FEES-26013-38788</t>
  </si>
  <si>
    <t>INV-FEES-24947-37284</t>
  </si>
  <si>
    <t>INV-FEES-24902-36918</t>
  </si>
  <si>
    <t>INV-FEES-26078-38884</t>
  </si>
  <si>
    <t>INV-FEES-26278-39138</t>
  </si>
  <si>
    <t>INV-FEES-26266-39136</t>
  </si>
  <si>
    <t>INV-FEES-26274-39141</t>
  </si>
  <si>
    <t>INV-FEES-26027-38807</t>
  </si>
  <si>
    <t>INV-FEES-26131-38950</t>
  </si>
  <si>
    <t>INV-FEES-26084-38894</t>
  </si>
  <si>
    <t>INV-FEES-23044-39147</t>
  </si>
  <si>
    <t>INV-FEES-24854-36816</t>
  </si>
  <si>
    <t>INV-FEES-25849-39150</t>
  </si>
  <si>
    <t>INV-FEES-26088-38897</t>
  </si>
  <si>
    <t>INV-FEES-25949-39098</t>
  </si>
  <si>
    <t>6 Biscay Court, Boronia VIC 3155</t>
  </si>
  <si>
    <t>9 St John Place, Rowville VIC 3178</t>
  </si>
  <si>
    <t>85 Army Road, Boronia VIC 3155</t>
  </si>
  <si>
    <t>10 Dakara Close, Pymble NSW 2073</t>
  </si>
  <si>
    <t>7/30 Rangers Road, Cremorne NSW 2090</t>
  </si>
  <si>
    <t>345 Scoresby Road, Ferntree Gully VIC 3156</t>
  </si>
  <si>
    <t>730/26 Baywater Drive, Wentworth Point NSW 2127</t>
  </si>
  <si>
    <t>13 Frances Crescent, Cranbourne North VIC 3977</t>
  </si>
  <si>
    <t>58 Scenic Drive, Beaconsfield VIC 3807</t>
  </si>
  <si>
    <t>16 Middleton Grove, Berwick VIC 3806</t>
  </si>
  <si>
    <t>18 St James Court, Narre Warren VIC 3805</t>
  </si>
  <si>
    <t>1/57 Amber Crescent, Narre Warren VIC 3805</t>
  </si>
  <si>
    <t>9 Ridge Road, Berwick VIC 3806</t>
  </si>
  <si>
    <t>3 Kirkland Court, Epping VIC 3076</t>
  </si>
  <si>
    <t>47 Cyprus Street, Lalor VIC 3075</t>
  </si>
  <si>
    <t>1/11 Elton Road, Ferntree Gully VIC 3156</t>
  </si>
  <si>
    <t>5 Northview Court, Beaconsfield VIC 3807</t>
  </si>
  <si>
    <t>14 Nightjar Street, Cranebrook NSW 2749</t>
  </si>
  <si>
    <t>6 Cavendish Avenue, Clyde VIC 3978</t>
  </si>
  <si>
    <t>49 Sunningdale Crescent, Cranbourne VIC 3977</t>
  </si>
  <si>
    <t>42 Botanic Drive, Pakenham VIC 3810</t>
  </si>
  <si>
    <t>42 Paul Street, Cheltenham VIC 3192</t>
  </si>
  <si>
    <t>10 Keiller Avenue, Parkdale VIC 3195</t>
  </si>
  <si>
    <t>35 Freeman Street, Ringwood East VIC 3135</t>
  </si>
  <si>
    <t>5/30 Roscoe Street, Bondi Beach NSW 2026</t>
  </si>
  <si>
    <t>18 Carlisle Road, Ferntree Gully VIC 3156</t>
  </si>
  <si>
    <t>11 Brocker Street, Clyde North VIC 3978</t>
  </si>
  <si>
    <t>57 Wallalong Crescent, West Pymble NSW 2073</t>
  </si>
  <si>
    <t>13 Dream Avenue, Clyde North VIC 3978</t>
  </si>
  <si>
    <t>155 Hastings Road, Terrigal NSW 2260</t>
  </si>
  <si>
    <t>17 Pye Avenue, Northmead NSW 2152</t>
  </si>
  <si>
    <t>7 Olola Avenue, Castle Hill NSW 2154</t>
  </si>
  <si>
    <t>7 Bookham Way, Cranbourne West VIC 3977</t>
  </si>
  <si>
    <t>16 Wells Avenue, Boronia VIC 3155</t>
  </si>
  <si>
    <t>2 Ainsleigh Court, Cranbourne VIC 3977</t>
  </si>
  <si>
    <t>79 Carrum Woods Drive, Carrum Downs VIC 3201</t>
  </si>
  <si>
    <t>25/166 Avoca Drive, Kincumber NSW 2251</t>
  </si>
  <si>
    <t>332 Forest Road, The Basin VIC 3154</t>
  </si>
  <si>
    <t>11 Bretby Way, Montrose VIC 3765</t>
  </si>
  <si>
    <t>9/41-49 Roslyn Gardens, Elizabeth Bay NSW 2011</t>
  </si>
  <si>
    <t>12/20-22 Princes Highway, Wolli Creek NSW 2205</t>
  </si>
  <si>
    <t>6 Dennis Avenue, Wahroonga NSW 2076</t>
  </si>
  <si>
    <t>104/40-50 Arncliffe Street, Wolli Creek NSW 2205</t>
  </si>
  <si>
    <t>250 - Jobkeeper</t>
  </si>
  <si>
    <t>INV-FEES-26085-38895</t>
  </si>
  <si>
    <t>4 Macquarie Road, Pymble NSW 2073</t>
  </si>
  <si>
    <t>INV-FEES-8401-39012</t>
  </si>
  <si>
    <t>1 Flora Court, Baulkham Hills NSW, Australia</t>
  </si>
  <si>
    <t>INV-FEES-26280-39140</t>
  </si>
  <si>
    <t>36 Landscape Drive, Boronia VIC 3155</t>
  </si>
  <si>
    <t>INV-FEES-15405-35227</t>
  </si>
  <si>
    <t>18 nilson ave Hillsdale, hillsdale NSW 2036</t>
  </si>
  <si>
    <t>INV-FEES-25004-37095</t>
  </si>
  <si>
    <t>134 King Street, Mascot NSW 2020</t>
  </si>
  <si>
    <t>INV-FEES-25826-38597</t>
  </si>
  <si>
    <t>7/9-11 Wollongong Road, Arncliffe NSW 2205</t>
  </si>
  <si>
    <t>INV-FEES-25999-39148</t>
  </si>
  <si>
    <t>1008/35a Arncliffe Street, Wolli Creek NSW 2205</t>
  </si>
  <si>
    <t>INV-FEES-26271-39133</t>
  </si>
  <si>
    <t>Trading Income</t>
  </si>
  <si>
    <t>Total Trading  Income</t>
  </si>
  <si>
    <t>Other Income</t>
  </si>
  <si>
    <t>Total Other Income</t>
  </si>
  <si>
    <t>Total Trading Income</t>
  </si>
  <si>
    <t>250</t>
  </si>
  <si>
    <t>INV-FEES-25840-39145</t>
  </si>
  <si>
    <t>INV-FEES-24444-36156</t>
  </si>
  <si>
    <t>INV-FEES-25987-39149</t>
  </si>
  <si>
    <t>INV-FEES-26103-38917</t>
  </si>
  <si>
    <t>43 Rotorua Road, St Clair NSW 2759</t>
  </si>
  <si>
    <t>E701/166 Barker St, Randwick NSW 2031</t>
  </si>
  <si>
    <t>1709/9 Brodie Spark Drive, Wolli Creek NSW 2205</t>
  </si>
  <si>
    <t>26 Grassmere Road, Killara NSW 2071</t>
  </si>
  <si>
    <t>413 - Bookkeeping &amp; Policy Administration</t>
  </si>
  <si>
    <t>411 - Accounting, Audit &amp; Tax Advice</t>
  </si>
  <si>
    <t>Bookkeeping &amp; Policy Administration</t>
  </si>
  <si>
    <t>411</t>
  </si>
  <si>
    <t>Accounting, Audit &amp; Tax Advice</t>
  </si>
  <si>
    <t>Cash Flow Boost</t>
  </si>
  <si>
    <t>245</t>
  </si>
  <si>
    <t>255 - Other Income - Grants</t>
  </si>
  <si>
    <t>Other Income - Grants</t>
  </si>
  <si>
    <t>255</t>
  </si>
  <si>
    <t>Interest Expense</t>
  </si>
  <si>
    <t>INV-FEES-26282-39143</t>
  </si>
  <si>
    <t>INV-FEES-25433-37860</t>
  </si>
  <si>
    <t>47 Hilda Avenue, Boronia VIC 3155</t>
  </si>
  <si>
    <t>201/16 Lusty Street, Wolli Creek NSW 2205</t>
  </si>
  <si>
    <t>H2-FY2017</t>
  </si>
  <si>
    <t>YTD-FY2018</t>
  </si>
  <si>
    <t>Aug-18</t>
  </si>
  <si>
    <t>Sep-18</t>
  </si>
  <si>
    <t>YTD-FY2019</t>
  </si>
  <si>
    <t>YTD-FY2020</t>
  </si>
  <si>
    <t>Average Loan Amount per Policy</t>
  </si>
  <si>
    <t>Average ListSure Fees per Policy</t>
  </si>
  <si>
    <t>% of ListSure Fees per Loan Amount</t>
  </si>
  <si>
    <t>YTD-FY2021</t>
  </si>
  <si>
    <t>INV-FEES-25429-37856</t>
  </si>
  <si>
    <t>10 Hallett Court, North Kellyville NSW 2155</t>
  </si>
  <si>
    <t>Accrual of Interest</t>
  </si>
  <si>
    <t xml:space="preserve">   600 - ListSure General Account (OLD)</t>
  </si>
  <si>
    <t>940</t>
  </si>
  <si>
    <t xml:space="preserve">   870 - Risk Adjusted Finance Fee</t>
  </si>
  <si>
    <t xml:space="preserve">   875 - Distributor Commission</t>
  </si>
  <si>
    <t>870</t>
  </si>
  <si>
    <t>875</t>
  </si>
  <si>
    <t xml:space="preserve">   Distributor Commission</t>
  </si>
  <si>
    <t>439 - Interest Expense - First Loss Transactions</t>
  </si>
  <si>
    <t>439</t>
  </si>
  <si>
    <t>Interest Expense - First Loss Transactions</t>
  </si>
  <si>
    <t>INV-FEES-29552-xxxxx</t>
  </si>
  <si>
    <t>75 Union Road, Langwarrin VIC 3910</t>
  </si>
  <si>
    <t>Real Flow Distribution Pty Ltd</t>
  </si>
  <si>
    <t>Total Real Flow Distribution Pty Ltd</t>
  </si>
  <si>
    <t>260 - Other Revenue</t>
  </si>
  <si>
    <t>INV-FEES-29735-xxxxx</t>
  </si>
  <si>
    <t>INV-FEES-29782-xxxxx</t>
  </si>
  <si>
    <t>INV-FEES-29677-xxxxx</t>
  </si>
  <si>
    <t>INV-FEES-29652-xxxxx</t>
  </si>
  <si>
    <t>INV-FEES-29632-xxxxx</t>
  </si>
  <si>
    <t>INV-FEES-29691-xxxxx</t>
  </si>
  <si>
    <t>INV-FEES-29682-xxxxx</t>
  </si>
  <si>
    <t>INV-FEES-29865-xxxxx</t>
  </si>
  <si>
    <t>INV-FEES-29795-xxxxx</t>
  </si>
  <si>
    <t>INV-FEES-29736-xxxxx</t>
  </si>
  <si>
    <t>INV-FEES-29781-xxxxx</t>
  </si>
  <si>
    <t>INV-FEES-29974-xxxxx</t>
  </si>
  <si>
    <t>16 Grayton Street, Marong VIC 3515</t>
  </si>
  <si>
    <t>76 Todman Avenue, Kensington NSW 2033</t>
  </si>
  <si>
    <t>452 Belmore Road, Mont Albert North VIC 3129</t>
  </si>
  <si>
    <t>3 King Street, St Marys NSW 2760</t>
  </si>
  <si>
    <t>5/59 Hargrave Street, Paddington NSW 2021</t>
  </si>
  <si>
    <t>7 Aveley Place, Cranbourne East VIC 3977</t>
  </si>
  <si>
    <t>1/5 Hilda Avenue, Boronia VIC 3155</t>
  </si>
  <si>
    <t>17 Medway Street, Box Hill North VIC 3129</t>
  </si>
  <si>
    <t>1/10 Redgum Avenue, Carrum Downs VIC 3201</t>
  </si>
  <si>
    <t>503/306 Oxford Street, Bondi Junction NSW 2022</t>
  </si>
  <si>
    <t>56/502-514 Carlisle Avenue, Mount Druitt NSW 2770</t>
  </si>
  <si>
    <t>3/48 Chaleyer Street, Rose Bay NSW 2029</t>
  </si>
  <si>
    <t>Distributor Commission</t>
  </si>
  <si>
    <t>281</t>
  </si>
  <si>
    <t>220</t>
  </si>
  <si>
    <t>INV-FEES-30072-xxxxx</t>
  </si>
  <si>
    <t>INV-FEES-29996-xxxxx</t>
  </si>
  <si>
    <t>INV-FEES-29959-xxxxx</t>
  </si>
  <si>
    <t>INV-FEES-29903-xxxxx</t>
  </si>
  <si>
    <t>INV-FEES-29928-xxxxx</t>
  </si>
  <si>
    <t>INV-FEES-30229-xxxxx</t>
  </si>
  <si>
    <t>INV-FEES-30228-xxxxx</t>
  </si>
  <si>
    <t>INV-FEES-30050-xxxxx</t>
  </si>
  <si>
    <t>INV-FEES-30353-xxxxx</t>
  </si>
  <si>
    <t>18 Marker Street, Enfield SA 5085</t>
  </si>
  <si>
    <t>15 Dina Retreat, Carrum Downs VIC 3201</t>
  </si>
  <si>
    <t>3/21 Crescent Street, Noble Park VIC 3174</t>
  </si>
  <si>
    <t>95 Huntingdale Road, Ashwood VIC 3147</t>
  </si>
  <si>
    <t>72 Beresford Road, Bellevue Hill NSW 2023</t>
  </si>
  <si>
    <t>20 Robertson Crescent, Boronia VIC 3155</t>
  </si>
  <si>
    <t>50/16 Crescent Avenue, Mermaid Beach QLD 4218</t>
  </si>
  <si>
    <t>272 Sportsmans Drive, West Lakes SA 5021</t>
  </si>
  <si>
    <t>416 - Depreciation</t>
  </si>
  <si>
    <t>971 - Steadfast Equity</t>
  </si>
  <si>
    <t>Payment for property, plant and equipment</t>
  </si>
  <si>
    <t>416</t>
  </si>
  <si>
    <t>Depreciation</t>
  </si>
  <si>
    <t>INV-FEES-30455-xxxxx</t>
  </si>
  <si>
    <t>INV-FEES-30433-xxxxx</t>
  </si>
  <si>
    <t>INV-FEES-30189-xxxxx</t>
  </si>
  <si>
    <t>INV-FEES-30463-xxxxx</t>
  </si>
  <si>
    <t>INV-FEES-30338-xxxxx</t>
  </si>
  <si>
    <t>INV-FEES-30570-xxxxx</t>
  </si>
  <si>
    <t>INV-FEES-30567-xxxxx</t>
  </si>
  <si>
    <t>INV-FEES-30531-xxxxx</t>
  </si>
  <si>
    <t>INV-FEES-30479-xxxxx</t>
  </si>
  <si>
    <t>INV-FEES-30263-xxxxx</t>
  </si>
  <si>
    <t>15/30 Stephen Road, Botany NSW 2019</t>
  </si>
  <si>
    <t>3 Sandown Parade, Clyde North VIC 3978</t>
  </si>
  <si>
    <t>8G/85-91 Elizabeth Bay Road, Elizabeth Bay NSW 2011</t>
  </si>
  <si>
    <t>1 Clay Court, Dandenong North VIC 3175</t>
  </si>
  <si>
    <t>5 Princeton Place, Cranbourne West VIC 3977</t>
  </si>
  <si>
    <t>207/18 Pemberton Street, Botany NSW 2019</t>
  </si>
  <si>
    <t>20 Plenty Way, Cranbourne North VIC 3977</t>
  </si>
  <si>
    <t>14d Grivell Street, Campbelltown SA 5074</t>
  </si>
  <si>
    <t>65 Western Crescent, Gladesville NSW 2111</t>
  </si>
  <si>
    <t>58/20 McLachlan Avenue, Darlinghurst NSW 2010</t>
  </si>
  <si>
    <t>Fixed Assets</t>
  </si>
  <si>
    <t xml:space="preserve">   725 - Motor Vehicle</t>
  </si>
  <si>
    <t xml:space="preserve">   726 - Less Accumulated Depreciation on Motor Vehicle</t>
  </si>
  <si>
    <t xml:space="preserve">  Fixed Assets</t>
  </si>
  <si>
    <t>725</t>
  </si>
  <si>
    <t>726</t>
  </si>
  <si>
    <t xml:space="preserve">   Total Fixed Assets</t>
  </si>
  <si>
    <t>In the consolidated BS this was closed; Offseting of LF and LO</t>
  </si>
  <si>
    <t>ListSure Finance Pty Ltd - Total loan value to be repaid</t>
  </si>
  <si>
    <t>218</t>
  </si>
  <si>
    <t>221</t>
  </si>
  <si>
    <t>222</t>
  </si>
  <si>
    <t>219</t>
  </si>
  <si>
    <t>Distribution, Funding &amp; Capacity Costs</t>
  </si>
  <si>
    <t>440</t>
  </si>
  <si>
    <t>427</t>
  </si>
  <si>
    <t>428</t>
  </si>
  <si>
    <t>426</t>
  </si>
  <si>
    <t>Insurer Licence Fees Paid</t>
  </si>
  <si>
    <t>Residual Base Premium - GST Paid</t>
  </si>
  <si>
    <t>Residual Base Premium - Stamp Duty Paid</t>
  </si>
  <si>
    <t>Residual Base Premium Paid</t>
  </si>
  <si>
    <t>870 - Risk Adjusted Finance Fee Earned</t>
  </si>
  <si>
    <t>Risk Adjusted Finance Fee Earned</t>
  </si>
  <si>
    <t>Risk Adjusted Finance Fee - Working Capital</t>
  </si>
  <si>
    <t>214</t>
  </si>
  <si>
    <t>212</t>
  </si>
  <si>
    <t>213</t>
  </si>
  <si>
    <t>211</t>
  </si>
  <si>
    <t>Base Premium - GST Received</t>
  </si>
  <si>
    <t>Base Premium - Stamp Duty Received</t>
  </si>
  <si>
    <t>Base Premium Received</t>
  </si>
  <si>
    <t>423</t>
  </si>
  <si>
    <t>424</t>
  </si>
  <si>
    <t>422</t>
  </si>
  <si>
    <t>Base Premium - GST Paid</t>
  </si>
  <si>
    <t>Base Premium - Stamp Duty Paid</t>
  </si>
  <si>
    <t>Base Premium Paid</t>
  </si>
  <si>
    <t>822</t>
  </si>
  <si>
    <t xml:space="preserve">   Unearned Risk Adjusted Finance Fee</t>
  </si>
  <si>
    <t>Admin Fees Paid</t>
  </si>
  <si>
    <t>421</t>
  </si>
  <si>
    <t>462</t>
  </si>
  <si>
    <t>878</t>
  </si>
  <si>
    <t>Provisions (non cash)</t>
  </si>
  <si>
    <t>Provision for bad debts</t>
  </si>
  <si>
    <t>Insurer Licence Fees Collected</t>
  </si>
  <si>
    <t>Distribution Rebates Collected</t>
  </si>
  <si>
    <t>Distribution Rebates Paid</t>
  </si>
  <si>
    <t>Jobkeeper Subsidy</t>
  </si>
  <si>
    <t>Interest Expense - First Loss</t>
  </si>
  <si>
    <t>System Development – Australia</t>
  </si>
  <si>
    <t>System Development – Offshore</t>
  </si>
  <si>
    <t xml:space="preserve">   ListSure Premium Old - 4478</t>
  </si>
  <si>
    <t xml:space="preserve">   Loans Advanced - Pay Later</t>
  </si>
  <si>
    <t xml:space="preserve">   Loans Advanced - Pay on Success</t>
  </si>
  <si>
    <t xml:space="preserve">   Motor Vehicle</t>
  </si>
  <si>
    <t xml:space="preserve">   Less Accumulated Depreciation on Motor Vehicle</t>
  </si>
  <si>
    <t xml:space="preserve">   First Loss</t>
  </si>
  <si>
    <t>Steadfast Equity</t>
  </si>
  <si>
    <t>Retained Earnings</t>
  </si>
  <si>
    <t xml:space="preserve">   940 - First Loss</t>
  </si>
  <si>
    <t>49b/2-8 Ridgevista Court, Reedy Creek QLD 4227</t>
  </si>
  <si>
    <t>36 Helen Street, Cowes VIC 3922</t>
  </si>
  <si>
    <t>5/24 Sherwood Avenue, Chelsea VIC 3196</t>
  </si>
  <si>
    <t>27 Alexander Avenue, Cowes VIC 3922</t>
  </si>
  <si>
    <t>35/53 Ocean Avenue, Double Bay NSW 2028</t>
  </si>
  <si>
    <t>906B/2 Muller Lane, Mascot NSW 2020</t>
  </si>
  <si>
    <t>Aged Payables Detail</t>
  </si>
  <si>
    <t>INV-FEES-30563-xxxxx</t>
  </si>
  <si>
    <t>INV-FEES-30705-xxxxx</t>
  </si>
  <si>
    <t>INV-FEES-30689-xxxxx</t>
  </si>
  <si>
    <t>INV-FEES-30608-xxxxx</t>
  </si>
  <si>
    <t>INV-FEES-30575-xxxxx</t>
  </si>
  <si>
    <t>INV-FEES-30812-xxxxx</t>
  </si>
  <si>
    <t>INV-FEES-30798-xxxxx</t>
  </si>
  <si>
    <t>INV-FEES-30747-xxxxx</t>
  </si>
  <si>
    <t>INV-FEES-30791-xxxxx</t>
  </si>
  <si>
    <t>INV-FEES-30759-xxxxx</t>
  </si>
  <si>
    <t>INV-FEES-30665-xxxxx</t>
  </si>
  <si>
    <t>INV-FEES-30039-xxxxx</t>
  </si>
  <si>
    <t>INV-FEES-30892-xxxxx</t>
  </si>
  <si>
    <t>INV-FEES-30822-xxxxx</t>
  </si>
  <si>
    <t>INV-FEES-30764-xxxxx</t>
  </si>
  <si>
    <t>INV-FEES-30980-xxxxx</t>
  </si>
  <si>
    <t>INV-FEES-30927-xxxxx</t>
  </si>
  <si>
    <t>178 Torrens Road, Renown Park SA 5008</t>
  </si>
  <si>
    <t>24 Wilkiea Crescent, Cranbourne North VIC 3977</t>
  </si>
  <si>
    <t>62 John Fawkner Drive, Endeavour Hills VIC 3802</t>
  </si>
  <si>
    <t>59 Alexander Avenue, Campbelltown SA 5074</t>
  </si>
  <si>
    <t>161 Stud Road, Wantirna South VIC 3152</t>
  </si>
  <si>
    <t>5/24 Jauncey Place, Hillsdale NSW 2036</t>
  </si>
  <si>
    <t>808/109 Oxford Street, Bondi Junction NSW 2022</t>
  </si>
  <si>
    <t>G06/2 Mahroot Street, Botany NSW 2019</t>
  </si>
  <si>
    <t>53 Robey Street, Mascot NSW 2020</t>
  </si>
  <si>
    <t>18 Carramar Crescent, Miranda NSW 2228</t>
  </si>
  <si>
    <t>15/71-79 Avoca Street, Randwick NSW 2031</t>
  </si>
  <si>
    <t>YTD-FY2022</t>
  </si>
  <si>
    <t>451 - Motor Vehicle Expenses</t>
  </si>
  <si>
    <t>Motor Vehicle Expenses</t>
  </si>
  <si>
    <t>Meeting Expenses</t>
  </si>
  <si>
    <t>System Development &amp; Support</t>
  </si>
  <si>
    <t>Marketing / PR</t>
  </si>
  <si>
    <t>Unearned Risk Adjusted Finance Fee Transactions</t>
  </si>
  <si>
    <t>Type</t>
  </si>
  <si>
    <t>MJ</t>
  </si>
  <si>
    <t>#194289</t>
  </si>
  <si>
    <t>Bundled fee to Components FY21 - 29652-39340 - Risk Adjusted Finance Fee Collected - Provision</t>
  </si>
  <si>
    <t>JOUR-BNDLFEES-30563-40251 - Risk Adjusted Finance Fee Collected - Provision</t>
  </si>
  <si>
    <t>#194928</t>
  </si>
  <si>
    <t>JOUR-BNDLFEES-30689-40377 - Risk Adjusted Finance Fee Collected - Provision</t>
  </si>
  <si>
    <t>#194932</t>
  </si>
  <si>
    <t>JOUR-BNDLFEES-30705-40393 - Risk Adjusted Finance Fee Collected - Provision</t>
  </si>
  <si>
    <t>#194933</t>
  </si>
  <si>
    <t>JOUR-BNDLFEES-30575-40263 - Risk Adjusted Finance Fee Collected - Provision</t>
  </si>
  <si>
    <t>#194929</t>
  </si>
  <si>
    <t>JOUR-BNDLFEES-30608-40296 - Risk Adjusted Finance Fee Collected - Provision</t>
  </si>
  <si>
    <t>#194930</t>
  </si>
  <si>
    <t>JOUR-BNDLFEES-30812-40500 - Risk Adjusted Finance Fee Collected - Provision</t>
  </si>
  <si>
    <t>#194939</t>
  </si>
  <si>
    <t>JOUR-BNDLFEES-30798-40486 - Risk Adjusted Finance Fee Collected - Provision</t>
  </si>
  <si>
    <t>#194938</t>
  </si>
  <si>
    <t>JOUR-BNDLFEES-30747-40435 - Risk Adjusted Finance Fee Collected - Provision</t>
  </si>
  <si>
    <t>#194934</t>
  </si>
  <si>
    <t>JOUR-BNDLFEES-30759-40447 - Risk Adjusted Finance Fee Collected - Provision</t>
  </si>
  <si>
    <t>#194935</t>
  </si>
  <si>
    <t>JOUR-BNDLFEES-30791-40479 - Risk Adjusted Finance Fee Collected - Provision</t>
  </si>
  <si>
    <t>#194937</t>
  </si>
  <si>
    <t>JOUR-BNDLFEES-30039-39727 - Risk Adjusted Finance Fee Collected - Provision</t>
  </si>
  <si>
    <t>#194927</t>
  </si>
  <si>
    <t>JOUR-BNDLFEES-30665-40353 - Risk Adjusted Finance Fee Collected - Provision</t>
  </si>
  <si>
    <t>#194931</t>
  </si>
  <si>
    <t>JOUR-BNDLFEES-30892-40580 - Risk Adjusted Finance Fee Collected - Provision</t>
  </si>
  <si>
    <t>#194941</t>
  </si>
  <si>
    <t>JOUR-BNDLFEES-30822-40510 - Risk Adjusted Finance Fee Collected - Provision</t>
  </si>
  <si>
    <t>#194940</t>
  </si>
  <si>
    <t>JOUR-BNDLFEES-30764-40452 - Risk Adjusted Finance Fee Collected - Provision</t>
  </si>
  <si>
    <t>#194936</t>
  </si>
  <si>
    <t>JOUR-BNDLFEES-30980-40668 - Risk Adjusted Finance Fee Collected - Provision</t>
  </si>
  <si>
    <t>#194943</t>
  </si>
  <si>
    <t>Bundled fee to Components FY21 - 29552-39240 - Risk Adjusted Finance Fee Collected - Provision</t>
  </si>
  <si>
    <t>Bundled fee to Components FY21 - 29632-39320 - Risk Adjusted Finance Fee Collected - Provision</t>
  </si>
  <si>
    <t>Bundled fee to Components FY21 - 29677-39365 - Risk Adjusted Finance Fee Collected - Provision</t>
  </si>
  <si>
    <t>Bundled fee to Components FY21 - 29682-39370 - Risk Adjusted Finance Fee Collected - Provision</t>
  </si>
  <si>
    <t>Bundled fee to Components FY21 - 29691-39379 - Risk Adjusted Finance Fee Collected - Provision</t>
  </si>
  <si>
    <t>Bundled fee to Components FY21 - 29735-39423 - Risk Adjusted Finance Fee Collected - Provision</t>
  </si>
  <si>
    <t>Bundled fee to Components FY21 - 29736-39424 - Risk Adjusted Finance Fee Collected - Provision</t>
  </si>
  <si>
    <t>Bundled fee to Components FY21 - 29781-39469 - Risk Adjusted Finance Fee Collected - Provision</t>
  </si>
  <si>
    <t>Bundled fee to Components FY21 - 29782-39470 - Risk Adjusted Finance Fee Collected - Provision</t>
  </si>
  <si>
    <t>Bundled fee to Components FY21 - 29795-39483 - Risk Adjusted Finance Fee Collected - Provision</t>
  </si>
  <si>
    <t>Bundled fee to Components FY21 - 29865-39553 - Risk Adjusted Finance Fee Collected - Provision</t>
  </si>
  <si>
    <t>Bundled fee to Components FY21 - 29903-39591 - Risk Adjusted Finance Fee Collected - Provision</t>
  </si>
  <si>
    <t>Bundled fee to Components FY21 - 29928-39616 - Risk Adjusted Finance Fee Collected - Provision</t>
  </si>
  <si>
    <t>Bundled fee to Components FY21 - 29959-39647 - Risk Adjusted Finance Fee Collected - Provision</t>
  </si>
  <si>
    <t>Bundled fee to Components FY21 - 29974-39662 - Risk Adjusted Finance Fee Collected - Provision</t>
  </si>
  <si>
    <t>Bundled fee to Components FY21 - 29996-39684 - Risk Adjusted Finance Fee Collected - Provision</t>
  </si>
  <si>
    <t>Bundled fee to Components FY21 - 30050-39738 - Risk Adjusted Finance Fee Collected - Provision</t>
  </si>
  <si>
    <t>Bundled fee to Components FY21 - 30072-39760 - Risk Adjusted Finance Fee Collected - Provision</t>
  </si>
  <si>
    <t>Bundled fee to Components FY21 - 30189-39877 - Risk Adjusted Finance Fee Collected - Provision</t>
  </si>
  <si>
    <t>Bundled fee to Components FY21 - 30228-39916 - Risk Adjusted Finance Fee Collected - Provision</t>
  </si>
  <si>
    <t>Bundled fee to Components FY21 - 30229-00001 - Risk Adjusted Finance Fee Collected - Provision</t>
  </si>
  <si>
    <t>Bundled fee to Components FY21 - 30263-39951 - Risk Adjusted Finance Fee Collected - Provision</t>
  </si>
  <si>
    <t>Bundled fee to Components FY21 - 30338-40026 - Risk Adjusted Finance Fee Collected - Provision</t>
  </si>
  <si>
    <t>Bundled fee to Components FY21 - 30353-40041 - Risk Adjusted Finance Fee Collected - Provision</t>
  </si>
  <si>
    <t>Bundled fee to Components FY21 - 30433-40121 - Risk Adjusted Finance Fee Collected - Provision</t>
  </si>
  <si>
    <t>Bundled fee to Components FY21 - 30455-40143 - Risk Adjusted Finance Fee Collected - Provision</t>
  </si>
  <si>
    <t>Bundled fee to Components FY21 - 30463-40151 - Risk Adjusted Finance Fee Collected - Provision</t>
  </si>
  <si>
    <t>Bundled fee to Components FY21 - 30479-40167 - Risk Adjusted Finance Fee Collected - Provision</t>
  </si>
  <si>
    <t>Bundled fee to Components FY21 - 30531-40219 - Risk Adjusted Finance Fee Collected - Provision</t>
  </si>
  <si>
    <t>Bundled fee to Components FY21 - 30567-40255 - Risk Adjusted Finance Fee Collected - Provision</t>
  </si>
  <si>
    <t>Bundled fee to Components FY21 - 30570-40258 - Risk Adjusted Finance Fee Collected - Provision</t>
  </si>
  <si>
    <t xml:space="preserve">   930 - Loan - Leveton (Pay On Success)</t>
  </si>
  <si>
    <t>200 - Underwriting Commissions Earned</t>
  </si>
  <si>
    <t>Underwriting Commissions Earned</t>
  </si>
  <si>
    <t>2522/43-45 Wilson Street, Botany NSW 2019</t>
  </si>
  <si>
    <t>5/11 Davaar Place, Adelaide SA 5000</t>
  </si>
  <si>
    <t>4/56 Penkivil Street, Bondi NSW 2026</t>
  </si>
  <si>
    <t>36 Marian Crescent, Hillbank SA 5112</t>
  </si>
  <si>
    <t>JOUR-BNDLFEES-30927-40615 - Risk Adjusted Finance Fee Collected - Provision</t>
  </si>
  <si>
    <t>#194942</t>
  </si>
  <si>
    <t>JOUR-BNDLFEES-31092-43132 - Risk Adjusted Finance Fee Collected - Provision</t>
  </si>
  <si>
    <t>#194404</t>
  </si>
  <si>
    <t>JOUR-BNDLFEES-31019-43348 - Risk Adjusted Finance Fee Collected - Provision</t>
  </si>
  <si>
    <t>#194994</t>
  </si>
  <si>
    <t>JOUR-BNDLFEES-31137-43346 - Risk Adjusted Finance Fee Collected - Provision</t>
  </si>
  <si>
    <t>#194964</t>
  </si>
  <si>
    <t>JOUR-BNDLFEES-31059-43347 - Risk Adjusted Finance Fee Collected - Provision</t>
  </si>
  <si>
    <t>#194974</t>
  </si>
  <si>
    <t>JOUR-BNDLFEES-30975-43203 - Risk Adjusted Finance Fee Collected - Provision</t>
  </si>
  <si>
    <t>#195081</t>
  </si>
  <si>
    <t>JOUR-BNDLFEES-31165-43311 - Risk Adjusted Finance Fee Collected - Provision</t>
  </si>
  <si>
    <t>#195071</t>
  </si>
  <si>
    <t>JOUR-BNDLFEES-31158-43316 - Risk Adjusted Finance Fee Collected - Provision</t>
  </si>
  <si>
    <t>#195127</t>
  </si>
  <si>
    <t>JOUR-BNDLFEES-31100-43218 - Risk Adjusted Finance Fee Collected - Provision</t>
  </si>
  <si>
    <t>#195147</t>
  </si>
  <si>
    <t>JOUR-BNDLFEES-31139-43396 - Risk Adjusted Finance Fee Collected - Provision</t>
  </si>
  <si>
    <t>#195183</t>
  </si>
  <si>
    <t>JOUR-BNDLFEES-31166-43403 - Risk Adjusted Finance Fee Collected - Provision</t>
  </si>
  <si>
    <t>#195173</t>
  </si>
  <si>
    <t>JOUR-BNDLFEES-30994-43569 - Risk Adjusted Finance Fee Collected - Provision</t>
  </si>
  <si>
    <t>#195170</t>
  </si>
  <si>
    <t>JOUR-BNDLFEES-30519-43178 - Risk Adjusted Finance Fee Collected - Provision</t>
  </si>
  <si>
    <t>#195203</t>
  </si>
  <si>
    <t>JOUR-BNDLFEES-30535-43397 - Risk Adjusted Finance Fee Collected - Provision</t>
  </si>
  <si>
    <t>#195234</t>
  </si>
  <si>
    <t>JOUR-BNDLFEES-31280-43608 - Risk Adjusted Finance Fee Collected - Provision</t>
  </si>
  <si>
    <t>#195224</t>
  </si>
  <si>
    <t>JOUR-BNDLFEES-30533-43503 - Risk Adjusted Finance Fee Collected - Provision</t>
  </si>
  <si>
    <t>#195244</t>
  </si>
  <si>
    <t>JOUR-BNDLFEES-31373-43853 - Risk Adjusted Finance Fee Collected - Provision</t>
  </si>
  <si>
    <t>#195266</t>
  </si>
  <si>
    <t>JOUR-BNDLFEES-31283-43846 - Risk Adjusted Finance Fee Collected - Provision</t>
  </si>
  <si>
    <t>#195413</t>
  </si>
  <si>
    <t>JOUR-BNDLFEES-31334-43863 - Risk Adjusted Finance Fee Collected - Provision</t>
  </si>
  <si>
    <t>#195393</t>
  </si>
  <si>
    <t>Deductible Reserve Account</t>
  </si>
  <si>
    <t>201 - Referral Commission Received</t>
  </si>
  <si>
    <t>Referral Commission Received</t>
  </si>
  <si>
    <t>201</t>
  </si>
  <si>
    <t>462 - Provision for Bad Debts - Pay On Success</t>
  </si>
  <si>
    <t>Provision for Bad Debts - Pay On Success</t>
  </si>
  <si>
    <t xml:space="preserve">   878 - Provision for Bad Debts Liability - Pay On Success</t>
  </si>
  <si>
    <t xml:space="preserve">   Provision for Bad Debts Liability - Pay On Success</t>
  </si>
  <si>
    <t xml:space="preserve">   614 - Loans Advanced - Pay Later</t>
  </si>
  <si>
    <t xml:space="preserve">   615 - Loans Advanced - Pay On Success</t>
  </si>
  <si>
    <t>Provision for Bad Debts Liability - Pay On Success Transactions</t>
  </si>
  <si>
    <t>BAD DEBT MIGARTION 1.1 - Provision for bad debts</t>
  </si>
  <si>
    <t>#194401</t>
  </si>
  <si>
    <t>JOUR-BADDEBT-30563-40251 - Provision for bad debts</t>
  </si>
  <si>
    <t>#194946</t>
  </si>
  <si>
    <t>JOUR-BADDEBT-30689-40377 - Provision for bad debts</t>
  </si>
  <si>
    <t>#194950</t>
  </si>
  <si>
    <t>JOUR-BADDEBT-30705-40393 - Provision for bad debts</t>
  </si>
  <si>
    <t>#194951</t>
  </si>
  <si>
    <t>JOUR-BADDEBT-30575-40263 - Provision for bad debts</t>
  </si>
  <si>
    <t>#194947</t>
  </si>
  <si>
    <t>JOUR-BADDEBT-30608-40296 - Provision for bad debts</t>
  </si>
  <si>
    <t>#194948</t>
  </si>
  <si>
    <t>JOUR-BADDEBT-30812-40500 - Provision for bad debts</t>
  </si>
  <si>
    <t>#194957</t>
  </si>
  <si>
    <t>JOUR-BADDEBT-30798-40486 - Provision for bad debts</t>
  </si>
  <si>
    <t>#194956</t>
  </si>
  <si>
    <t>JOUR-BADDEBT-30747-40435 - Provision for bad debts</t>
  </si>
  <si>
    <t>#194952</t>
  </si>
  <si>
    <t>JOUR-BADDEBT-30759-40447 - Provision for bad debts</t>
  </si>
  <si>
    <t>#194953</t>
  </si>
  <si>
    <t>JOUR-BADDEBT-30791-40479 - Provision for bad debts</t>
  </si>
  <si>
    <t>#194955</t>
  </si>
  <si>
    <t>JOUR-BADDEBT-30039-39727 - Provision for bad debts</t>
  </si>
  <si>
    <t>#194945</t>
  </si>
  <si>
    <t>JOUR-BADDEBT-30665-40353 - Provision for bad debts</t>
  </si>
  <si>
    <t>#194949</t>
  </si>
  <si>
    <t>JOUR-BADDEBT-30892-40580 - Provision for bad debts</t>
  </si>
  <si>
    <t>#194959</t>
  </si>
  <si>
    <t>JOUR-BADDEBT-30822-40510 - Provision for bad debts</t>
  </si>
  <si>
    <t>#194958</t>
  </si>
  <si>
    <t>JOUR-BADDEBT-30764-40452 - Provision for bad debts</t>
  </si>
  <si>
    <t>#194954</t>
  </si>
  <si>
    <t>JOUR-BADDEBT-30980-40668 - Provision for bad debts</t>
  </si>
  <si>
    <t>#194960</t>
  </si>
  <si>
    <t>JOUR-BADDEBT-30927-40615 - Provision for bad debts</t>
  </si>
  <si>
    <t>#194961</t>
  </si>
  <si>
    <t>JOUR-BADDEBT-31092-43132 - Provision for bad debts</t>
  </si>
  <si>
    <t>#194411</t>
  </si>
  <si>
    <t>JOUR-BADDEBT-31019-43348 - Provision for bad debts</t>
  </si>
  <si>
    <t>#195001</t>
  </si>
  <si>
    <t>JOUR-BADDEBT-31137-43346 - Provision for bad debts</t>
  </si>
  <si>
    <t>#194971</t>
  </si>
  <si>
    <t>JOUR-BADDEBT-31059-43347 - Provision for bad debts</t>
  </si>
  <si>
    <t>#194981</t>
  </si>
  <si>
    <t>JOUR-BADDEBT-30975-43203 - Provision for bad debts</t>
  </si>
  <si>
    <t>#195088</t>
  </si>
  <si>
    <t>JOUR-BADDEBT-31165-43311 - Provision for bad debts</t>
  </si>
  <si>
    <t>#195078</t>
  </si>
  <si>
    <t>JOUR-BADDEBT-31158-43316 - Provision for bad debts</t>
  </si>
  <si>
    <t>#195134</t>
  </si>
  <si>
    <t>JOUR-BADDEBT-31100-43218 - Provision for bad debts</t>
  </si>
  <si>
    <t>#195154</t>
  </si>
  <si>
    <t>JOUR-BADDEBT-30994-43569 - Provision for bad debts</t>
  </si>
  <si>
    <t>#195197</t>
  </si>
  <si>
    <t>JOUR-BADDEBT-31139-43396 - Provision for bad debts</t>
  </si>
  <si>
    <t>#195190</t>
  </si>
  <si>
    <t>JOUR-BADDEBT-31166-43403 - Provision for bad debts</t>
  </si>
  <si>
    <t>#195180</t>
  </si>
  <si>
    <t>JOUR-BADDEBT-30519-43178 - Provision for bad debts</t>
  </si>
  <si>
    <t>#195210</t>
  </si>
  <si>
    <t>JOUR-BADDEBT-30535-43397 - Provision for bad debts</t>
  </si>
  <si>
    <t>#195241</t>
  </si>
  <si>
    <t>JOUR-BADDEBT-31280-43608 - Provision for bad debts</t>
  </si>
  <si>
    <t>#195231</t>
  </si>
  <si>
    <t>JOUR-BADDEBT-30533-43503 - Provision for bad debts</t>
  </si>
  <si>
    <t>#195251</t>
  </si>
  <si>
    <t>JOUR-BADDEBT-31283-43846 - Provision for bad debts</t>
  </si>
  <si>
    <t>#195420</t>
  </si>
  <si>
    <t>JOUR-BADDEBT-31341-43862 - Provision for bad debts</t>
  </si>
  <si>
    <t>#195410</t>
  </si>
  <si>
    <t>JOUR-BADDEBT-31334-43863 - Provision for bad debts</t>
  </si>
  <si>
    <t>#195400</t>
  </si>
  <si>
    <t>INV-FEES-31092-xxxxx</t>
  </si>
  <si>
    <t>INV-FEES-31165-xxxxx</t>
  </si>
  <si>
    <t>INV-FEES-31137-xxxxx</t>
  </si>
  <si>
    <t>INV-FEES-31059-xxxxx</t>
  </si>
  <si>
    <t>INV-FEES-31019-xxxxx</t>
  </si>
  <si>
    <t>INV-FEES-30975-xxxxx</t>
  </si>
  <si>
    <t>INV-FEES-31158-xxxxx</t>
  </si>
  <si>
    <t>INV-FEES-31100-xxxxx</t>
  </si>
  <si>
    <t>INV-FEES-31166-xxxxx</t>
  </si>
  <si>
    <t>INV-FEES-31139-xxxxx</t>
  </si>
  <si>
    <t>INV-FEES-30994-xxxxx</t>
  </si>
  <si>
    <t>INV-FEES-31280-xxxxx</t>
  </si>
  <si>
    <t>INV-FEES-30535-xxxxx</t>
  </si>
  <si>
    <t>INV-FEES-30533-xxxxx</t>
  </si>
  <si>
    <t>INV-FEES-31341-xxxxx</t>
  </si>
  <si>
    <t>INV-FEES-31334-xxxxx</t>
  </si>
  <si>
    <t>INV-FEES-31283-xxxxx</t>
  </si>
  <si>
    <t>221 Crown Street, Darlinghurst NSW 2010</t>
  </si>
  <si>
    <t>16 Vaux Street, West Launceston TAS 7250</t>
  </si>
  <si>
    <t>37 Military Road, Tennyson SA 5022</t>
  </si>
  <si>
    <t>7 Taine Street, Noosaville QLD 4566</t>
  </si>
  <si>
    <t>11/3-5 Goodwood Street, Kensington NSW 2033</t>
  </si>
  <si>
    <t>19 Kramer Rise, Wimbledon Heights VIC 3922</t>
  </si>
  <si>
    <t>3 Dobell Court, Scoresby VIC 3179</t>
  </si>
  <si>
    <t>30 Poltawa Terrace, Broadview SA 5083</t>
  </si>
  <si>
    <t>104/306 Oxford Street, Bondi Junction NSW 2022</t>
  </si>
  <si>
    <t>3/19 North Shore Drive, Patterson Lakes VIC 3197</t>
  </si>
  <si>
    <t>57B Military Road, Dover Heights NSW 2030</t>
  </si>
  <si>
    <t>8/127a Barker Street, Kingsford NSW 2032</t>
  </si>
  <si>
    <t>JOUR-BNDLFEES-31335-43891 - Risk Adjusted Finance Fee Collected - Provision</t>
  </si>
  <si>
    <t>#195641</t>
  </si>
  <si>
    <t>JOUR-BNDLFEES-31377-44033 - Risk Adjusted Finance Fee Collected - Provision</t>
  </si>
  <si>
    <t>#195659</t>
  </si>
  <si>
    <t>JOUR-BNDLFEES-31349-43809 - Risk Adjusted Finance Fee Collected - Provision</t>
  </si>
  <si>
    <t>#195689</t>
  </si>
  <si>
    <t>JOUR-BNDLFEES-31432-44195 - Risk Adjusted Finance Fee Collected - Provision</t>
  </si>
  <si>
    <t>#195875</t>
  </si>
  <si>
    <t>JOUR-BNDLFEES-30972-43195 - Risk Adjusted Finance Fee Collected - Provision</t>
  </si>
  <si>
    <t>#195851</t>
  </si>
  <si>
    <t>JOUR-BNDLFEES-31012-44267 - Risk Adjusted Finance Fee Collected - Provision</t>
  </si>
  <si>
    <t>#195906</t>
  </si>
  <si>
    <t>JOUR-BNDLFEES-31420-44060 - Risk Adjusted Finance Fee Collected - Provision</t>
  </si>
  <si>
    <t>#195916</t>
  </si>
  <si>
    <t>JOUR-BNDLFEES-31443-44229 - Risk Adjusted Finance Fee Collected - Provision</t>
  </si>
  <si>
    <t>#195976</t>
  </si>
  <si>
    <t>JOUR-BNDLFEES-31348-44236 - Risk Adjusted Finance Fee Collected - Provision</t>
  </si>
  <si>
    <t>#195966</t>
  </si>
  <si>
    <t>JOUR-BNDLFEES-31445-44372 - Risk Adjusted Finance Fee Collected - Provision</t>
  </si>
  <si>
    <t>#196025</t>
  </si>
  <si>
    <t>JOUR-BNDLFEES-31599-44459 - Risk Adjusted Finance Fee Collected - Provision</t>
  </si>
  <si>
    <t>#196039</t>
  </si>
  <si>
    <t>JOUR-BNDLFEES-31398-44591 - Risk Adjusted Finance Fee Collected - Provision</t>
  </si>
  <si>
    <t>#196075</t>
  </si>
  <si>
    <t>JOUR-BNDLFEES-31181-43358 - Risk Adjusted Finance Fee Collected - Provision</t>
  </si>
  <si>
    <t>#196087</t>
  </si>
  <si>
    <t>JOUR-BNDLFEES-31276-44590 - Risk Adjusted Finance Fee Collected - Provision</t>
  </si>
  <si>
    <t>#196055</t>
  </si>
  <si>
    <t>JOUR-BNDLFEES-31580-44538 - Risk Adjusted Finance Fee Collected - Provision</t>
  </si>
  <si>
    <t>#196065</t>
  </si>
  <si>
    <t>JOUR-BNDLFEES-31375-43896 - Risk Adjusted Finance Fee Collected - Provision</t>
  </si>
  <si>
    <t>#196105</t>
  </si>
  <si>
    <t>JOUR-BNDLFEES-30681-44397 - Risk Adjusted Finance Fee Collected - Provision</t>
  </si>
  <si>
    <t>#196095</t>
  </si>
  <si>
    <t>JOUR-BNDLFEES-31534-44300 - Risk Adjusted Finance Fee Collected - Provision</t>
  </si>
  <si>
    <t>#196176</t>
  </si>
  <si>
    <t>JOUR-BNDLFEES-31487-44277 - Risk Adjusted Finance Fee Collected - Provision</t>
  </si>
  <si>
    <t>#196166</t>
  </si>
  <si>
    <t>JOUR-BNDLFEES-31643-44776 - Risk Adjusted Finance Fee Collected - Provision</t>
  </si>
  <si>
    <t>#196151</t>
  </si>
  <si>
    <t>JOUR-BNDLFEES-31329-44916 - Risk Adjusted Finance Fee Collected - Provision</t>
  </si>
  <si>
    <t>#196277</t>
  </si>
  <si>
    <t>JOUR-BNDLFEES-31601-44496 - Risk Adjusted Finance Fee Collected - Provision</t>
  </si>
  <si>
    <t>#196267</t>
  </si>
  <si>
    <t>JOUR-BNDLFEES-31554-44960 - Risk Adjusted Finance Fee Collected - Provision</t>
  </si>
  <si>
    <t>#196255</t>
  </si>
  <si>
    <t>JOUR-BNDLFEES-31582-45000 - Risk Adjusted Finance Fee Collected - Provision</t>
  </si>
  <si>
    <t>#196321</t>
  </si>
  <si>
    <t>JOUR-BNDLFEES-31379-44306 - Risk Adjusted Finance Fee Collected - Provision</t>
  </si>
  <si>
    <t>#196311</t>
  </si>
  <si>
    <t>JOUR-BNDLFEES-31650-44996 - Risk Adjusted Finance Fee Collected - Provision</t>
  </si>
  <si>
    <t>#196395</t>
  </si>
  <si>
    <t>JOUR-BADDEBT-31335-43891 - Provision for bad debts</t>
  </si>
  <si>
    <t>#195648</t>
  </si>
  <si>
    <t>JOUR-BADDEBT-31377-44033 - Provision for bad debts</t>
  </si>
  <si>
    <t>#195666</t>
  </si>
  <si>
    <t>JOUR-BADDEBT-31349-43809 - Provision for bad debts</t>
  </si>
  <si>
    <t>#195696</t>
  </si>
  <si>
    <t>JOUR-BADDEBT-31050-44153 - Provision for bad debts</t>
  </si>
  <si>
    <t>#195686</t>
  </si>
  <si>
    <t>JOUR-BADDEBT-31432-44195 - Provision for bad debts</t>
  </si>
  <si>
    <t>#195882</t>
  </si>
  <si>
    <t>JOUR-BADDEBT-30972-43195 - Provision for bad debts</t>
  </si>
  <si>
    <t>#195858</t>
  </si>
  <si>
    <t>JOUR-BADDEBT-31012-44267 - Provision for bad debts</t>
  </si>
  <si>
    <t>#195913</t>
  </si>
  <si>
    <t>JOUR-BADDEBT-31420-44060 - Provision for bad debts</t>
  </si>
  <si>
    <t>#195923</t>
  </si>
  <si>
    <t>JOUR-BADDEBT-31443-44229 - Provision for bad debts</t>
  </si>
  <si>
    <t>#195983</t>
  </si>
  <si>
    <t>JOUR-BADDEBT-31348-44236 - Provision for bad debts</t>
  </si>
  <si>
    <t>#195973</t>
  </si>
  <si>
    <t>JOUR-BADDEBT-31445-44372 - Provision for bad debts</t>
  </si>
  <si>
    <t>#196032</t>
  </si>
  <si>
    <t>JOUR-BADDEBT-31599-44459 - Provision for bad debts</t>
  </si>
  <si>
    <t>#196046</t>
  </si>
  <si>
    <t>JOUR-BADDEBT-31398-44591 - Provision for bad debts</t>
  </si>
  <si>
    <t>#196082</t>
  </si>
  <si>
    <t>JOUR-BADDEBT-31181-43358 - Provision for bad debts</t>
  </si>
  <si>
    <t>#196092</t>
  </si>
  <si>
    <t>JOUR-BADDEBT-31276-44590 - Provision for bad debts</t>
  </si>
  <si>
    <t>#196062</t>
  </si>
  <si>
    <t>JOUR-BADDEBT-31580-44538 - Provision for bad debts</t>
  </si>
  <si>
    <t>#196072</t>
  </si>
  <si>
    <t>JOUR-BADDEBT-31375-43896 - Provision for bad debts</t>
  </si>
  <si>
    <t>#196112</t>
  </si>
  <si>
    <t>JOUR-BADDEBT-30681-44397 - Provision for bad debts</t>
  </si>
  <si>
    <t>#196102</t>
  </si>
  <si>
    <t>JOUR-BADDEBT-31534-44300 - Provision for bad debts</t>
  </si>
  <si>
    <t>#196183</t>
  </si>
  <si>
    <t>JOUR-BADDEBT-31487-44277 - Provision for bad debts</t>
  </si>
  <si>
    <t>#196173</t>
  </si>
  <si>
    <t>JOUR-BADDEBT-31643-44776 - Provision for bad debts</t>
  </si>
  <si>
    <t>#196158</t>
  </si>
  <si>
    <t>JOUR-BADDEBT-31329-44916 - Provision for bad debts</t>
  </si>
  <si>
    <t>#196284</t>
  </si>
  <si>
    <t>JOUR-BADDEBT-31601-44496 - Provision for bad debts</t>
  </si>
  <si>
    <t>#196274</t>
  </si>
  <si>
    <t>JOUR-BADDEBT-31554-44960 - Provision for bad debts</t>
  </si>
  <si>
    <t>#196262</t>
  </si>
  <si>
    <t>JOUR-BADDEBT-31582-45000 - Provision for bad debts</t>
  </si>
  <si>
    <t>#196328</t>
  </si>
  <si>
    <t>JOUR-BADDEBT-31379-44306 - Provision for bad debts</t>
  </si>
  <si>
    <t>#196318</t>
  </si>
  <si>
    <t>JOUR-BADDEBT-31650-44996 - Provision for bad debts</t>
  </si>
  <si>
    <t>#196402</t>
  </si>
  <si>
    <t>218 - Recoveries</t>
  </si>
  <si>
    <t>439 - Interest Expense - First Loss</t>
  </si>
  <si>
    <t>62 Francis Street, Bondi Beach NSW 2026</t>
  </si>
  <si>
    <t>34/77-83 Cook Road, Centennial Park NSW 2021</t>
  </si>
  <si>
    <t>3 Gill Court, Hope Valley SA 5090</t>
  </si>
  <si>
    <t>24 Margitich Street, Croydon Park SA 5008</t>
  </si>
  <si>
    <t>15b Phillips Avenue, Para Hills SA 5096</t>
  </si>
  <si>
    <t>8a Amity Way, Cranbourne West VIC 3977</t>
  </si>
  <si>
    <t>4C/6 Bligh Place, Randwick NSW 2031</t>
  </si>
  <si>
    <t>37 Fourth Avenue, Woodville Gardens SA 5012</t>
  </si>
  <si>
    <t>11 Bateman Court, Carrum Downs VIC 3201</t>
  </si>
  <si>
    <t>208/18-28 Neild Avenue, Darlinghurst NSW 2010</t>
  </si>
  <si>
    <t>29 Tiara Street, Lightsview SA 5085</t>
  </si>
  <si>
    <t>1F/12-16 Bligh Place, Randwick NSW 2031</t>
  </si>
  <si>
    <t>10/123 McDonald Street, Mordialloc VIC 3195</t>
  </si>
  <si>
    <t>31 Chateau Avenue, Andrews Farm SA 5114</t>
  </si>
  <si>
    <t>1/41-41a Meeks Street, Kingsford NSW 2032</t>
  </si>
  <si>
    <t>3/120 Commercial Road, Salisbury SA 5108</t>
  </si>
  <si>
    <t>14 Denise Court, Langwarrin VIC 3910</t>
  </si>
  <si>
    <t>2/51 Birriga Road, Bellevue Hill NSW 2023</t>
  </si>
  <si>
    <t>601/6 Ebsworth Street, Zetland NSW 2017</t>
  </si>
  <si>
    <t>9/65 Penkivil Street, Bondi NSW 2026</t>
  </si>
  <si>
    <t>902/80 Ebley Street, Bondi Junction NSW 2022</t>
  </si>
  <si>
    <t>10 Bunarong Court, Dandenong North VIC 3175</t>
  </si>
  <si>
    <t>5 Churchill Crescent, Cammeray NSW 2062</t>
  </si>
  <si>
    <t>INV-FEES-31377-xxxxx</t>
  </si>
  <si>
    <t>INV-FEES-31349-xxxxx</t>
  </si>
  <si>
    <t>INV-FEES-31432-xxxxx</t>
  </si>
  <si>
    <t>INV-FEES-31420-xxxxx</t>
  </si>
  <si>
    <t>INV-FEES-31443-xxxxx</t>
  </si>
  <si>
    <t>INV-FEES-31348-xxxxx</t>
  </si>
  <si>
    <t>INV-FEES-31445-xxxxx</t>
  </si>
  <si>
    <t>INV-FEES-31599-xxxxx</t>
  </si>
  <si>
    <t>INV-FEES-31643-xxxxx</t>
  </si>
  <si>
    <t>INV-FEES-31580-xxxxx</t>
  </si>
  <si>
    <t>INV-FEES-31534-xxxxx</t>
  </si>
  <si>
    <t>INV-FEES-31487-xxxxx</t>
  </si>
  <si>
    <t>INV-FEES-31398-xxxxx</t>
  </si>
  <si>
    <t>INV-FEES-31375-xxxxx</t>
  </si>
  <si>
    <t>INV-FEES-31276-xxxxx</t>
  </si>
  <si>
    <t>INV-FEES-31181-xxxxx</t>
  </si>
  <si>
    <t>INV-FEES-30681-xxxxx</t>
  </si>
  <si>
    <t>INV-FEES-31554-xxxxx</t>
  </si>
  <si>
    <t>INV-FEES-31601-xxxxx</t>
  </si>
  <si>
    <t>INV-FEES-31329-xxxxx</t>
  </si>
  <si>
    <t>INV-FEES-31650-xxxxx</t>
  </si>
  <si>
    <t>INV-FEES-31582-xxxxx</t>
  </si>
  <si>
    <t>INV-FEES-31379-xxxxx</t>
  </si>
  <si>
    <t>Recoveries</t>
  </si>
  <si>
    <t>210/46 Sixth Street, Bowden SA 5007</t>
  </si>
  <si>
    <t>INV-FEES-31335-xxxxx</t>
  </si>
  <si>
    <t>Residual Base Premium - GST Collected</t>
  </si>
  <si>
    <t>Residual Base Premium - Stamp Duty Collected</t>
  </si>
  <si>
    <t>Residual Base Premium Collected</t>
  </si>
  <si>
    <t>Balance</t>
  </si>
  <si>
    <t>97 Jersey Road, Matraville NSW 2036</t>
  </si>
  <si>
    <t>14/63 Clifton Grove, Carrum Downs VIC 3201</t>
  </si>
  <si>
    <t>36 Prince Edward Circle, Pagewood NSW 2035</t>
  </si>
  <si>
    <t>1204/73 Victoria Street, Potts Point NSW 2011</t>
  </si>
  <si>
    <t>2a Albion Terrace, Campbelltown SA 5074</t>
  </si>
  <si>
    <t>B</t>
  </si>
  <si>
    <t>43 Blake Street, Rose Bay NSW 2029</t>
  </si>
  <si>
    <t>18/97-99 Macleay Street, Potts Point NSW 2011</t>
  </si>
  <si>
    <t>17 Firetail Grove, Cowes VIC 3922</t>
  </si>
  <si>
    <t>2/48 Panton Street, Golden Square VIC 3555</t>
  </si>
  <si>
    <t>29 Gumtree Close, St Albans VIC 3021</t>
  </si>
  <si>
    <t>7 Burford Way, Cranbourne North VIC 3977</t>
  </si>
  <si>
    <t>99a Jersey Road, Matraville NSW 2036</t>
  </si>
  <si>
    <t>3/27 Swanpool Avenue, Chelsea VIC 3196</t>
  </si>
  <si>
    <t>37 Hammond Road, Findon SA 5023</t>
  </si>
  <si>
    <t>1049 Lower North East Road, Highbury SA 5089</t>
  </si>
  <si>
    <t>4/32 Methven Street, Mount Druitt NSW 2770</t>
  </si>
  <si>
    <t>203/3 Oaklands Court, Highett VIC 3190</t>
  </si>
  <si>
    <t>26 Chapman Street, Carrum Downs VIC 3201</t>
  </si>
  <si>
    <t>JOUR-BNDLFEES-31681-44817 - Risk Adjusted Finance Fee Collected - Provision</t>
  </si>
  <si>
    <t>#196429</t>
  </si>
  <si>
    <t>JOUR-BNDLFEES-31381-45295 - Risk Adjusted Finance Fee Collected - Provision</t>
  </si>
  <si>
    <t>#196419</t>
  </si>
  <si>
    <t>JOUR-BNDLFEES-31205-45160 - Risk Adjusted Finance Fee Collected - Provision</t>
  </si>
  <si>
    <t>#196443</t>
  </si>
  <si>
    <t>JOUR-BNDLFEES-31816-45107 - Risk Adjusted Finance Fee Collected - Provision</t>
  </si>
  <si>
    <t>#196499</t>
  </si>
  <si>
    <t>JOUR-BNDLFEES-31475-45071 - Risk Adjusted Finance Fee Collected - Provision</t>
  </si>
  <si>
    <t>#196489</t>
  </si>
  <si>
    <t>JOUR-BNDLFEES-31240-43588 - Risk Adjusted Finance Fee Collected - Provision</t>
  </si>
  <si>
    <t>#196551</t>
  </si>
  <si>
    <t>JOUR-BNDLFEES-31292-45730 - Risk Adjusted Finance Fee Collected - Provision</t>
  </si>
  <si>
    <t>#196541</t>
  </si>
  <si>
    <t>JOUR-BNDLFEES-31930-45733 - Risk Adjusted Finance Fee Collected - Provision</t>
  </si>
  <si>
    <t>#196601</t>
  </si>
  <si>
    <t>JOUR-BNDLFEES-31993-45784 - Risk Adjusted Finance Fee Collected - Provision</t>
  </si>
  <si>
    <t>#196591</t>
  </si>
  <si>
    <t>JOUR-BNDLFEES-31973-45459 - Risk Adjusted Finance Fee Collected - Provision</t>
  </si>
  <si>
    <t>#196581</t>
  </si>
  <si>
    <t>JOUR-BNDLFEES-32010-45709 - Risk Adjusted Finance Fee Collected - Provision</t>
  </si>
  <si>
    <t>#196634</t>
  </si>
  <si>
    <t>JOUR-BNDLFEES-31905-45660 - Risk Adjusted Finance Fee Collected - Provision</t>
  </si>
  <si>
    <t>#196644</t>
  </si>
  <si>
    <t>JOUR-BNDLFEES-32029-45664 - Risk Adjusted Finance Fee Collected - Provision</t>
  </si>
  <si>
    <t>#196614</t>
  </si>
  <si>
    <t>JOUR-BNDLFEES-32066-45779 - Risk Adjusted Finance Fee Collected - Provision</t>
  </si>
  <si>
    <t>#196624</t>
  </si>
  <si>
    <t>JOUR-BNDLFEES-31994-45575 - Risk Adjusted Finance Fee Collected - Provision</t>
  </si>
  <si>
    <t>#196670</t>
  </si>
  <si>
    <t>JOUR-BNDLFEES-32158-45991 - Risk Adjusted Finance Fee Collected - Provision</t>
  </si>
  <si>
    <t>#196728</t>
  </si>
  <si>
    <t>JOUR-BNDLFEES-32126-45875 - Risk Adjusted Finance Fee Collected - Provision</t>
  </si>
  <si>
    <t>#196718</t>
  </si>
  <si>
    <t>JOUR-BNDLFEES-31167-45997 - Risk Adjusted Finance Fee Collected - Provision</t>
  </si>
  <si>
    <t>#196708</t>
  </si>
  <si>
    <t>JOUR-BNDLFEES-32220-46193 - Risk Adjusted Finance Fee Collected - Provision</t>
  </si>
  <si>
    <t>#196759</t>
  </si>
  <si>
    <t>JOUR-BNDLFEES-32253-46383 - Risk Adjusted Finance Fee Collected - Provision</t>
  </si>
  <si>
    <t>#196799</t>
  </si>
  <si>
    <t>JOUR-BNDLFEES-31716-46280 - Risk Adjusted Finance Fee Collected - Provision</t>
  </si>
  <si>
    <t>#196809</t>
  </si>
  <si>
    <t>JOUR-BNDLFEES-31620-46331 - Risk Adjusted Finance Fee Collected - Provision</t>
  </si>
  <si>
    <t>#196823</t>
  </si>
  <si>
    <t>JOUR-BNDLFEES-32089-46281 - Risk Adjusted Finance Fee Collected - Provision</t>
  </si>
  <si>
    <t>#196769</t>
  </si>
  <si>
    <t>JOUR-BNDLFEES-31968-45650 - Risk Adjusted Finance Fee Collected - Provision</t>
  </si>
  <si>
    <t>#196779</t>
  </si>
  <si>
    <t>JOUR-BNDLFEES-32269-46378 - Risk Adjusted Finance Fee Collected - Provision</t>
  </si>
  <si>
    <t>#196789</t>
  </si>
  <si>
    <t>JOUR-BNDLFEES-32216-46275 - Risk Adjusted Finance Fee Collected - Provision</t>
  </si>
  <si>
    <t>#196904</t>
  </si>
  <si>
    <t>JOUR-BNDLFEES-32198-46188 - Risk Adjusted Finance Fee Collected - Provision</t>
  </si>
  <si>
    <t>#196914</t>
  </si>
  <si>
    <t>JOUR-BNDLFEES-32190-46116 - Risk Adjusted Finance Fee Collected - Provision</t>
  </si>
  <si>
    <t>#196884</t>
  </si>
  <si>
    <t>JOUR-BNDLFEES-32175-46086 - Risk Adjusted Finance Fee Collected - Provision</t>
  </si>
  <si>
    <t>#196894</t>
  </si>
  <si>
    <t>JOUR-BNDLFEES-31860-45430 - Risk Adjusted Finance Fee Collected - Provision</t>
  </si>
  <si>
    <t>#197054</t>
  </si>
  <si>
    <t>JOUR-BNDLFEES-32053-46764 - Risk Adjusted Finance Fee Collected - Provision</t>
  </si>
  <si>
    <t>#197044</t>
  </si>
  <si>
    <t>JOUR-BNDLFEES-32351-46532 - Risk Adjusted Finance Fee Collected - Provision</t>
  </si>
  <si>
    <t>#197034</t>
  </si>
  <si>
    <t>JOUR-BNDLFEES-31773-44991 - Risk Adjusted Finance Fee Collected - Provision</t>
  </si>
  <si>
    <t>#197091</t>
  </si>
  <si>
    <t>JOUR-BNDLFEES-32243-46661 - Risk Adjusted Finance Fee Collected - Provision</t>
  </si>
  <si>
    <t>#197081</t>
  </si>
  <si>
    <t>JOUR-BNDLFEES-32120-46480 - Risk Adjusted Finance Fee Collected - Provision</t>
  </si>
  <si>
    <t>#197064</t>
  </si>
  <si>
    <t>JOUR-BNDLFEES-32103-46243 - Risk Adjusted Finance Fee Collected - Provision</t>
  </si>
  <si>
    <t>#197024</t>
  </si>
  <si>
    <t>JOUR-BNDLFEES-32207-46757 - Risk Adjusted Finance Fee Collected - Provision</t>
  </si>
  <si>
    <t>#196984</t>
  </si>
  <si>
    <t>JOUR-BNDLFEES-32418-46710 - Risk Adjusted Finance Fee Collected - Provision</t>
  </si>
  <si>
    <t>#196974</t>
  </si>
  <si>
    <t>JOUR-BNDLFEES-32055-46477 - Risk Adjusted Finance Fee Collected - Provision</t>
  </si>
  <si>
    <t>#196964</t>
  </si>
  <si>
    <t>JOUR-BNDLFEES-32430-46746 - Risk Adjusted Finance Fee Collected - Provision</t>
  </si>
  <si>
    <t>#197014</t>
  </si>
  <si>
    <t>JOUR-BNDLFEES-32165-46033 - Risk Adjusted Finance Fee Collected - Provision</t>
  </si>
  <si>
    <t>#197004</t>
  </si>
  <si>
    <t>JOUR-BNDLFEES-32217-46637 - Risk Adjusted Finance Fee Collected - Provision</t>
  </si>
  <si>
    <t>#196994</t>
  </si>
  <si>
    <t>JOUR-BADDEBT-31681-44817 - Provision for bad debts</t>
  </si>
  <si>
    <t>#196436</t>
  </si>
  <si>
    <t>JOUR-BADDEBT-31381-45295 - Provision for bad debts</t>
  </si>
  <si>
    <t>#196426</t>
  </si>
  <si>
    <t>JOUR-BADDEBT-31205-45160 - Provision for bad debts</t>
  </si>
  <si>
    <t>#196450</t>
  </si>
  <si>
    <t>JOUR-BADDEBT-31816-45107 - Provision for bad debts</t>
  </si>
  <si>
    <t>#196506</t>
  </si>
  <si>
    <t>JOUR-BADDEBT-31475-45071 - Provision for bad debts</t>
  </si>
  <si>
    <t>#196496</t>
  </si>
  <si>
    <t>JOUR-BADDEBT-31240-43588 - Provision for bad debts</t>
  </si>
  <si>
    <t>#196558</t>
  </si>
  <si>
    <t>JOUR-BADDEBT-31292-45730 - Provision for bad debts</t>
  </si>
  <si>
    <t>#196548</t>
  </si>
  <si>
    <t>JOUR-BADDEBT-31930-45733 - Provision for bad debts</t>
  </si>
  <si>
    <t>#196608</t>
  </si>
  <si>
    <t>JOUR-BADDEBT-31993-45784 - Provision for bad debts</t>
  </si>
  <si>
    <t>#196598</t>
  </si>
  <si>
    <t>JOUR-BADDEBT-31973-45459 - Provision for bad debts</t>
  </si>
  <si>
    <t>#196588</t>
  </si>
  <si>
    <t>JOUR-BADDEBT-32010-45709 - Provision for bad debts</t>
  </si>
  <si>
    <t>#196641</t>
  </si>
  <si>
    <t>JOUR-BADDEBT-31905-45660 - Provision for bad debts</t>
  </si>
  <si>
    <t>#196651</t>
  </si>
  <si>
    <t>JOUR-BADDEBT-32029-45664 - Provision for bad debts</t>
  </si>
  <si>
    <t>#196621</t>
  </si>
  <si>
    <t>JOUR-BADDEBT-32066-45779 - Provision for bad debts</t>
  </si>
  <si>
    <t>#196631</t>
  </si>
  <si>
    <t>JOUR-BADDEBT-31994-45575 - Provision for bad debts</t>
  </si>
  <si>
    <t>#196677</t>
  </si>
  <si>
    <t>JOUR-BADDEBT-32158-45991 - Provision for bad debts</t>
  </si>
  <si>
    <t>#196735</t>
  </si>
  <si>
    <t>JOUR-BADDEBT-32126-45875 - Provision for bad debts</t>
  </si>
  <si>
    <t>#196725</t>
  </si>
  <si>
    <t>JOUR-BADDEBT-31167-45997 - Provision for bad debts</t>
  </si>
  <si>
    <t>#196715</t>
  </si>
  <si>
    <t>JOUR-BADDEBT-32220-46193 - Provision for bad debts</t>
  </si>
  <si>
    <t>#196766</t>
  </si>
  <si>
    <t>JOUR-BADDEBT-32253-46383 - Provision for bad debts</t>
  </si>
  <si>
    <t>#196806</t>
  </si>
  <si>
    <t>JOUR-BADDEBT-31716-46280 - Provision for bad debts</t>
  </si>
  <si>
    <t>#196816</t>
  </si>
  <si>
    <t>JOUR-BADDEBT-31620-46331 - Provision for bad debts</t>
  </si>
  <si>
    <t>#196830</t>
  </si>
  <si>
    <t>JOUR-BADDEBT-32089-46281 - Provision for bad debts</t>
  </si>
  <si>
    <t>#196776</t>
  </si>
  <si>
    <t>JOUR-BADDEBT-31968-45650 - Provision for bad debts</t>
  </si>
  <si>
    <t>#196786</t>
  </si>
  <si>
    <t>JOUR-BADDEBT-32269-46378 - Provision for bad debts</t>
  </si>
  <si>
    <t>#196796</t>
  </si>
  <si>
    <t>JOUR-BADDEBT-32216-46275 - Provision for bad debts</t>
  </si>
  <si>
    <t>#196911</t>
  </si>
  <si>
    <t>JOUR-BADDEBT-32198-46188 - Provision for bad debts</t>
  </si>
  <si>
    <t>#196921</t>
  </si>
  <si>
    <t>JOUR-BADDEBT-32190-46116 - Provision for bad debts</t>
  </si>
  <si>
    <t>#196891</t>
  </si>
  <si>
    <t>JOUR-BADDEBT-32175-46086 - Provision for bad debts</t>
  </si>
  <si>
    <t>#196901</t>
  </si>
  <si>
    <t>JOUR-BADDEBT-31860-45430 - Provision for bad debts</t>
  </si>
  <si>
    <t>#197061</t>
  </si>
  <si>
    <t>JOUR-BADDEBT-32053-46764 - Provision for bad debts</t>
  </si>
  <si>
    <t>#197051</t>
  </si>
  <si>
    <t>JOUR-BADDEBT-32351-46532 - Provision for bad debts</t>
  </si>
  <si>
    <t>#197041</t>
  </si>
  <si>
    <t>JOUR-BADDEBT-31773-44991 - Provision for bad debts</t>
  </si>
  <si>
    <t>#197098</t>
  </si>
  <si>
    <t>JOUR-BADDEBT-32243-46661 - Provision for bad debts</t>
  </si>
  <si>
    <t>#197088</t>
  </si>
  <si>
    <t>JOUR-BADDEBT-32120-46480 - Provision for bad debts</t>
  </si>
  <si>
    <t>#197071</t>
  </si>
  <si>
    <t>JOUR-BADDEBT-32103-46243 - Provision for bad debts</t>
  </si>
  <si>
    <t>#197031</t>
  </si>
  <si>
    <t>JOUR-BADDEBT-32207-46757 - Provision for bad debts</t>
  </si>
  <si>
    <t>#196991</t>
  </si>
  <si>
    <t>JOUR-BADDEBT-32418-46710 - Provision for bad debts</t>
  </si>
  <si>
    <t>#196981</t>
  </si>
  <si>
    <t>JOUR-BADDEBT-32055-46477 - Provision for bad debts</t>
  </si>
  <si>
    <t>#196971</t>
  </si>
  <si>
    <t>JOUR-BADDEBT-32430-46746 - Provision for bad debts</t>
  </si>
  <si>
    <t>#197021</t>
  </si>
  <si>
    <t>JOUR-BADDEBT-32165-46033 - Provision for bad debts</t>
  </si>
  <si>
    <t>#197011</t>
  </si>
  <si>
    <t>JOUR-BADDEBT-32217-46637 - Provision for bad debts</t>
  </si>
  <si>
    <t>#197001</t>
  </si>
  <si>
    <t>INV-FEES-31681-xxxxx</t>
  </si>
  <si>
    <t>INV-FEES-31381-xxxxx</t>
  </si>
  <si>
    <t>INV-FEES-31205-xxxxx</t>
  </si>
  <si>
    <t>INV-FEES-31816-xxxxx</t>
  </si>
  <si>
    <t>INV-FEES-31475-xxxxx</t>
  </si>
  <si>
    <t>INV-FEES-31993-xxxxx</t>
  </si>
  <si>
    <t>INV-FEES-31973-xxxxx</t>
  </si>
  <si>
    <t>INV-FEES-31930-xxxxx</t>
  </si>
  <si>
    <t>INV-FEES-32066-xxxxx</t>
  </si>
  <si>
    <t>INV-FEES-32029-xxxxx</t>
  </si>
  <si>
    <t>INV-FEES-32010-xxxxx</t>
  </si>
  <si>
    <t>INV-FEES-31994-xxxxx</t>
  </si>
  <si>
    <t>INV-FEES-31905-xxxxx</t>
  </si>
  <si>
    <t>INV-FEES-32126-xxxxx</t>
  </si>
  <si>
    <t>INV-FEES-31167-xxxxx</t>
  </si>
  <si>
    <t>INV-FEES-32269-xxxxx</t>
  </si>
  <si>
    <t>INV-FEES-32253-xxxxx</t>
  </si>
  <si>
    <t>INV-FEES-32220-xxxxx</t>
  </si>
  <si>
    <t>INV-FEES-32158-xxxxx</t>
  </si>
  <si>
    <t>INV-FEES-32089-xxxxx</t>
  </si>
  <si>
    <t>INV-FEES-31968-xxxxx</t>
  </si>
  <si>
    <t>INV-FEES-31716-xxxxx</t>
  </si>
  <si>
    <t>INV-FEES-32216-xxxxx</t>
  </si>
  <si>
    <t>INV-FEES-32198-xxxxx</t>
  </si>
  <si>
    <t>INV-FEES-32190-xxxxx</t>
  </si>
  <si>
    <t>INV-FEES-32175-xxxxx</t>
  </si>
  <si>
    <t>INV-FEES-32430-xxxxx</t>
  </si>
  <si>
    <t>INV-FEES-32418-xxxxx</t>
  </si>
  <si>
    <t>INV-FEES-32351-xxxxx</t>
  </si>
  <si>
    <t>INV-FEES-32217-xxxxx</t>
  </si>
  <si>
    <t>INV-FEES-32207-xxxxx</t>
  </si>
  <si>
    <t>INV-FEES-32165-xxxxx</t>
  </si>
  <si>
    <t>INV-FEES-32120-xxxxx</t>
  </si>
  <si>
    <t>INV-FEES-32103-xxxxx</t>
  </si>
  <si>
    <t>INV-FEES-32055-xxxxx</t>
  </si>
  <si>
    <t>INV-FEES-32053-xxxxx</t>
  </si>
  <si>
    <t>INV-FEES-31860-xxxxx</t>
  </si>
  <si>
    <t>INV-FEES-32243-xxxxx</t>
  </si>
  <si>
    <t>INV-FEES-31773-xxxxx</t>
  </si>
  <si>
    <t>7A/12-16 Bligh Place, Randwick NSW 2031</t>
  </si>
  <si>
    <t>10 Pratico Court, Forest Hill VIC 3131</t>
  </si>
  <si>
    <t>8 Arnold Avenue, St Marys NSW 2760</t>
  </si>
  <si>
    <t>47 Somerset Street, Wantirna South VIC 3152</t>
  </si>
  <si>
    <t>22a Universal Street, Eastlakes NSW 2018</t>
  </si>
  <si>
    <t>45 Myrtle Street, Langwarrin VIC 3910</t>
  </si>
  <si>
    <t>1 Erutta Place, Frankston South VIC 3199</t>
  </si>
  <si>
    <t>48 Verbena Drive, Parafield Gardens SA 5107</t>
  </si>
  <si>
    <t>19 Lisbon Street, Mount Druitt NSW 2770</t>
  </si>
  <si>
    <t>1/77 Ashbrook Avenue, Payneham South SA 5070</t>
  </si>
  <si>
    <t>50/5 Thompson Road, Patterson Lakes VIC 3197</t>
  </si>
  <si>
    <t>37 Howard Road, Dingley Village VIC 3172</t>
  </si>
  <si>
    <t>9 Pickworth Road, Fairview Park SA 5126</t>
  </si>
  <si>
    <t>9B Green Acres Court, Langwarrin VIC 3910</t>
  </si>
  <si>
    <t>7 Vivian Way, Mount Martha VIC 3934</t>
  </si>
  <si>
    <t>16/24 Sandridge Street, Bondi NSW 2026</t>
  </si>
  <si>
    <t>28 Gleneagles Road, Mount Osmond SA 5064</t>
  </si>
  <si>
    <t>13 Hastings Street, Ventnor VIC 3922</t>
  </si>
  <si>
    <t>1/13 Bevnol Road, Langwarrin VIC 3910</t>
  </si>
  <si>
    <t>239 Military Road, Henley Beach SA 5022</t>
  </si>
  <si>
    <t>21/2 Barton Drive, Sandhurst VIC 3977</t>
  </si>
  <si>
    <t>720</t>
  </si>
  <si>
    <t>721</t>
  </si>
  <si>
    <t xml:space="preserve">   Computer Equipment</t>
  </si>
  <si>
    <t xml:space="preserve">   Less Accumulated Depreciation on Computer Equipment</t>
  </si>
  <si>
    <t xml:space="preserve">   720 - Computer Equipment</t>
  </si>
  <si>
    <t xml:space="preserve">   721 - Less Accumulated Depreciation on Computer Equipment</t>
  </si>
  <si>
    <t>Withdrawal Term Deposit</t>
  </si>
  <si>
    <t>Adjustment</t>
  </si>
  <si>
    <t>1/271 Boronia Road, Boronia VIC 3155</t>
  </si>
  <si>
    <t>5/24 Blenheim Avenue, Rooty Hill NSW 2766</t>
  </si>
  <si>
    <t>14 Edinburgh Drive, Skye VIC 3977</t>
  </si>
  <si>
    <t>22 Wyndora Avenue, San Remo NSW 2262</t>
  </si>
  <si>
    <t>25 Rivers Street, Bellevue Hill NSW 2023</t>
  </si>
  <si>
    <t>36 Richland Road, Newton SA 5074</t>
  </si>
  <si>
    <t>4 Tumut Court, Patterson Lakes VIC 3197</t>
  </si>
  <si>
    <t>19 Laver Terrace, Felixstow SA 5070</t>
  </si>
  <si>
    <t>7/45 Lacey Road, Carseldine QLD 4034</t>
  </si>
  <si>
    <t>JOUR-BNDLFEES-31435-44122 - Risk Adjusted Finance Fee Collected - Provision</t>
  </si>
  <si>
    <t>JOUR-BNDLFEES-31629-46567 - Risk Adjusted Finance Fee Collected - Provision</t>
  </si>
  <si>
    <t>JOUR-BNDLFEES-32223-46425 - Risk Adjusted Finance Fee Collected - Provision</t>
  </si>
  <si>
    <t>JOUR-BNDLFEES-32277-46736 - Risk Adjusted Finance Fee Collected - Provision</t>
  </si>
  <si>
    <t>JOUR-BNDLFEES-32426-46910 - Risk Adjusted Finance Fee Collected - Provision</t>
  </si>
  <si>
    <t>JOUR-BNDLFEES-31764-46918 - Risk Adjusted Finance Fee Collected - Provision</t>
  </si>
  <si>
    <t>JOUR-BNDLFEES-30881-46990 - Risk Adjusted Finance Fee Collected - Provision</t>
  </si>
  <si>
    <t>JOUR-BNDLFEES-32360-46585 - Risk Adjusted Finance Fee Collected - Provision</t>
  </si>
  <si>
    <t>JOUR-BNDLFEES-32417-46922 - Risk Adjusted Finance Fee Collected - Provision</t>
  </si>
  <si>
    <t>JOUR-BNDLFEES-32092-47182 - Risk Adjusted Finance Fee Collected - Provision</t>
  </si>
  <si>
    <t>JOUR-BNDLFEES-32553-47249 - Risk Adjusted Finance Fee Collected - Provision</t>
  </si>
  <si>
    <t>JOUR-BNDLFEES-32544-47474 - Risk Adjusted Finance Fee Collected - Provision</t>
  </si>
  <si>
    <t>JOUR-BNDLFEES-32274-47471 - Risk Adjusted Finance Fee Collected - Provision</t>
  </si>
  <si>
    <t>JOUR-BNDLFEES-32590-47437 - Risk Adjusted Finance Fee Collected - Provision</t>
  </si>
  <si>
    <t>JOUR-BNDLFEES-32476-46897 - Risk Adjusted Finance Fee Collected - Provision</t>
  </si>
  <si>
    <t>JOUR-BNDLFEES-32146-46366 - Risk Adjusted Finance Fee Collected - Provision</t>
  </si>
  <si>
    <t>JOUR-BNDLFEES-32609-47504 - Risk Adjusted Finance Fee Collected - Provision</t>
  </si>
  <si>
    <t>JOUR-BNDLFEES-32576-47211 - Risk Adjusted Finance Fee Collected - Provision</t>
  </si>
  <si>
    <t>JOUR-BNDLFEES-32371-47024 - Risk Adjusted Finance Fee Collected - Provision</t>
  </si>
  <si>
    <t>JOUR-BNDLFEES-32631-47748 - Risk Adjusted Finance Fee Collected - Provision</t>
  </si>
  <si>
    <t>JOUR-BNDLFEES-32517-47417 - Risk Adjusted Finance Fee Collected - Provision</t>
  </si>
  <si>
    <t>JOUR-BNDLFEES-32723-47701 - Risk Adjusted Finance Fee Collected - Provision</t>
  </si>
  <si>
    <t>JOUR-BNDLFEES-32762-47805 - Risk Adjusted Finance Fee Collected - Provision</t>
  </si>
  <si>
    <t>JOUR-BNDLFEES-32577-47375 - Risk Adjusted Finance Fee Collected - Provision</t>
  </si>
  <si>
    <t>JOUR-BNDLFEES-32493-47038 - Risk Adjusted Finance Fee Collected - Provision</t>
  </si>
  <si>
    <t>JOUR-BNDLFEES-32486-48039 - Risk Adjusted Finance Fee Collected - Provision</t>
  </si>
  <si>
    <t>JOUR-BNDLFEES-32487-47018 - Risk Adjusted Finance Fee Collected - Provision</t>
  </si>
  <si>
    <t>JOUR-BNDLFEES-32586-48135 - Risk Adjusted Finance Fee Collected - Provision</t>
  </si>
  <si>
    <t>JOUR-BNDLFEES-32791-48002 - Risk Adjusted Finance Fee Collected - Provision</t>
  </si>
  <si>
    <t>JOUR-BNDLFEES-32840-48273 - Risk Adjusted Finance Fee Collected - Provision</t>
  </si>
  <si>
    <t>JOUR-BNDLFEES-32496-47354 - Risk Adjusted Finance Fee Collected - Provision</t>
  </si>
  <si>
    <t>JOUR-BNDLFEES-32708-48055 - Risk Adjusted Finance Fee Collected - Provision</t>
  </si>
  <si>
    <t>JOUR-BNDLFEES-32719-47636 - Risk Adjusted Finance Fee Collected - Provision</t>
  </si>
  <si>
    <t>JOUR-BNDLFEES-32402-48515 - Risk Adjusted Finance Fee Collected - Provision</t>
  </si>
  <si>
    <t>JOUR-BNDLFEES-32632-48500 - Risk Adjusted Finance Fee Collected - Provision</t>
  </si>
  <si>
    <t>JOUR-BNDLFEES-32857-48011 - Risk Adjusted Finance Fee Collected - Provision</t>
  </si>
  <si>
    <t>JOUR-BNDLFEES-32952-48376 - Risk Adjusted Finance Fee Collected - Provision</t>
  </si>
  <si>
    <t>JOUR-BNDLFEES-32640-47669 - Risk Adjusted Finance Fee Collected - Provision</t>
  </si>
  <si>
    <t>JOUR-BNDLFEES-32958-48464 - Risk Adjusted Finance Fee Collected - Provision</t>
  </si>
  <si>
    <t>JOUR-BNDLFEES-32957-48579 - Risk Adjusted Finance Fee Collected - Provision</t>
  </si>
  <si>
    <t>JOUR-BNDLFEES-33041-48586 - Risk Adjusted Finance Fee Collected - Provision</t>
  </si>
  <si>
    <t>JOUR-BNDLFEES-33029-48513 - Risk Adjusted Finance Fee Collected - Provision</t>
  </si>
  <si>
    <t>JOUR-BNDLFEES-32507-47028 - Risk Adjusted Finance Fee Collected - Provision</t>
  </si>
  <si>
    <t>JOUR-BNDLFEES-33024-48625 - Risk Adjusted Finance Fee Collected - Provision</t>
  </si>
  <si>
    <t>#197209</t>
  </si>
  <si>
    <t>#197199</t>
  </si>
  <si>
    <t>#197189</t>
  </si>
  <si>
    <t>#197268</t>
  </si>
  <si>
    <t>#197283</t>
  </si>
  <si>
    <t>#197293</t>
  </si>
  <si>
    <t>#197238</t>
  </si>
  <si>
    <t>#197248</t>
  </si>
  <si>
    <t>#197258</t>
  </si>
  <si>
    <t>#197354</t>
  </si>
  <si>
    <t>#197344</t>
  </si>
  <si>
    <t>#197387</t>
  </si>
  <si>
    <t>#197450</t>
  </si>
  <si>
    <t>#197460</t>
  </si>
  <si>
    <t>#197470</t>
  </si>
  <si>
    <t>#197440</t>
  </si>
  <si>
    <t>#197410</t>
  </si>
  <si>
    <t>#197420</t>
  </si>
  <si>
    <t>#197430</t>
  </si>
  <si>
    <t>#197556</t>
  </si>
  <si>
    <t>#197546</t>
  </si>
  <si>
    <t>#197578</t>
  </si>
  <si>
    <t>#197635</t>
  </si>
  <si>
    <t>#197645</t>
  </si>
  <si>
    <t>#197625</t>
  </si>
  <si>
    <t>#197605</t>
  </si>
  <si>
    <t>#197615</t>
  </si>
  <si>
    <t>#197707</t>
  </si>
  <si>
    <t>#197697</t>
  </si>
  <si>
    <t>#197687</t>
  </si>
  <si>
    <t>#197739</t>
  </si>
  <si>
    <t>#197818</t>
  </si>
  <si>
    <t>#197808</t>
  </si>
  <si>
    <t>#197839</t>
  </si>
  <si>
    <t>#197828</t>
  </si>
  <si>
    <t>#197778</t>
  </si>
  <si>
    <t>#197768</t>
  </si>
  <si>
    <t>#197798</t>
  </si>
  <si>
    <t>#197788</t>
  </si>
  <si>
    <t>#197898</t>
  </si>
  <si>
    <t>#197956</t>
  </si>
  <si>
    <t>#197966</t>
  </si>
  <si>
    <t>#197936</t>
  </si>
  <si>
    <t>#197946</t>
  </si>
  <si>
    <t>JOUR-BADDEBT-31435-44122 - Provision for bad debts</t>
  </si>
  <si>
    <t>#197216</t>
  </si>
  <si>
    <t>JOUR-BADDEBT-31629-46567 - Provision for bad debts</t>
  </si>
  <si>
    <t>#197206</t>
  </si>
  <si>
    <t>JOUR-BADDEBT-32223-46425 - Provision for bad debts</t>
  </si>
  <si>
    <t>#197196</t>
  </si>
  <si>
    <t>JOUR-BADDEBT-32277-46736 - Provision for bad debts</t>
  </si>
  <si>
    <t>#197275</t>
  </si>
  <si>
    <t>JOUR-BADDEBT-32426-46910 - Provision for bad debts</t>
  </si>
  <si>
    <t>#197290</t>
  </si>
  <si>
    <t>JOUR-BADDEBT-31764-46918 - Provision for bad debts</t>
  </si>
  <si>
    <t>#197300</t>
  </si>
  <si>
    <t>JOUR-BADDEBT-30881-46990 - Provision for bad debts</t>
  </si>
  <si>
    <t>#197245</t>
  </si>
  <si>
    <t>JOUR-BADDEBT-32360-46585 - Provision for bad debts</t>
  </si>
  <si>
    <t>#197255</t>
  </si>
  <si>
    <t>JOUR-BADDEBT-32417-46922 - Provision for bad debts</t>
  </si>
  <si>
    <t>#197265</t>
  </si>
  <si>
    <t>JOUR-BADDEBT-32092-47182 - Provision for bad debts</t>
  </si>
  <si>
    <t>#197361</t>
  </si>
  <si>
    <t>JOUR-BADDEBT-32553-47249 - Provision for bad debts</t>
  </si>
  <si>
    <t>#197351</t>
  </si>
  <si>
    <t>JOUR-BADDEBT-32544-47474 - Provision for bad debts</t>
  </si>
  <si>
    <t>#197394</t>
  </si>
  <si>
    <t>JOUR-BADDEBT-32274-47471 - Provision for bad debts</t>
  </si>
  <si>
    <t>#197457</t>
  </si>
  <si>
    <t>JOUR-BADDEBT-32590-47437 - Provision for bad debts</t>
  </si>
  <si>
    <t>#197467</t>
  </si>
  <si>
    <t>JOUR-BADDEBT-32476-46897 - Provision for bad debts</t>
  </si>
  <si>
    <t>#197477</t>
  </si>
  <si>
    <t>JOUR-BADDEBT-32146-46366 - Provision for bad debts</t>
  </si>
  <si>
    <t>#197447</t>
  </si>
  <si>
    <t>JOUR-BADDEBT-32609-47504 - Provision for bad debts</t>
  </si>
  <si>
    <t>#197417</t>
  </si>
  <si>
    <t>JOUR-BADDEBT-32576-47211 - Provision for bad debts</t>
  </si>
  <si>
    <t>#197427</t>
  </si>
  <si>
    <t>JOUR-BADDEBT-32371-47024 - Provision for bad debts</t>
  </si>
  <si>
    <t>#197437</t>
  </si>
  <si>
    <t>JOUR-BADDEBT-32631-47748 - Provision for bad debts</t>
  </si>
  <si>
    <t>#197563</t>
  </si>
  <si>
    <t>JOUR-BADDEBT-32517-47417 - Provision for bad debts</t>
  </si>
  <si>
    <t>#197553</t>
  </si>
  <si>
    <t>JOUR-BADDEBT-32723-47701 - Provision for bad debts</t>
  </si>
  <si>
    <t>#197585</t>
  </si>
  <si>
    <t>JOUR-BADDEBT-32762-47805 - Provision for bad debts</t>
  </si>
  <si>
    <t>#197642</t>
  </si>
  <si>
    <t>JOUR-BADDEBT-32577-47375 - Provision for bad debts</t>
  </si>
  <si>
    <t>#197652</t>
  </si>
  <si>
    <t>JOUR-BADDEBT-32493-47038 - Provision for bad debts</t>
  </si>
  <si>
    <t>#197632</t>
  </si>
  <si>
    <t>JOUR-BADDEBT-32486-48039 - Provision for bad debts</t>
  </si>
  <si>
    <t>#197612</t>
  </si>
  <si>
    <t>JOUR-BADDEBT-32487-47018 - Provision for bad debts</t>
  </si>
  <si>
    <t>#197622</t>
  </si>
  <si>
    <t>JOUR-BADDEBT-32586-48135 - Provision for bad debts</t>
  </si>
  <si>
    <t>#197714</t>
  </si>
  <si>
    <t>JOUR-BADDEBT-32791-48002 - Provision for bad debts</t>
  </si>
  <si>
    <t>#197704</t>
  </si>
  <si>
    <t>JOUR-BADDEBT-32840-48273 - Provision for bad debts</t>
  </si>
  <si>
    <t>#197694</t>
  </si>
  <si>
    <t>JOUR-BADDEBT-32496-47354 - Provision for bad debts</t>
  </si>
  <si>
    <t>#197746</t>
  </si>
  <si>
    <t>JOUR-BADDEBT-32708-48055 - Provision for bad debts</t>
  </si>
  <si>
    <t>#197825</t>
  </si>
  <si>
    <t>JOUR-BADDEBT-32719-47636 - Provision for bad debts</t>
  </si>
  <si>
    <t>#197815</t>
  </si>
  <si>
    <t>JOUR-BADDEBT-32402-48515 - Provision for bad debts</t>
  </si>
  <si>
    <t>#197846</t>
  </si>
  <si>
    <t>JOUR-BADDEBT-32632-48500 - Provision for bad debts</t>
  </si>
  <si>
    <t>#197835</t>
  </si>
  <si>
    <t>JOUR-BADDEBT-32857-48011 - Provision for bad debts</t>
  </si>
  <si>
    <t>#197785</t>
  </si>
  <si>
    <t>JOUR-BADDEBT-32952-48376 - Provision for bad debts</t>
  </si>
  <si>
    <t>#197775</t>
  </si>
  <si>
    <t>JOUR-BADDEBT-32640-47669 - Provision for bad debts</t>
  </si>
  <si>
    <t>#197805</t>
  </si>
  <si>
    <t>JOUR-BADDEBT-32958-48464 - Provision for bad debts</t>
  </si>
  <si>
    <t>#197795</t>
  </si>
  <si>
    <t>JOUR-BADDEBT-32957-48579 - Provision for bad debts</t>
  </si>
  <si>
    <t>#197905</t>
  </si>
  <si>
    <t>JOUR-BADDEBT-33041-48586 - Provision for bad debts</t>
  </si>
  <si>
    <t>#197963</t>
  </si>
  <si>
    <t>JOUR-BADDEBT-33029-48513 - Provision for bad debts</t>
  </si>
  <si>
    <t>#197973</t>
  </si>
  <si>
    <t>JOUR-BADDEBT-32507-47028 - Provision for bad debts</t>
  </si>
  <si>
    <t>#197943</t>
  </si>
  <si>
    <t>JOUR-BADDEBT-33024-48625 - Provision for bad debts</t>
  </si>
  <si>
    <t>#197953</t>
  </si>
  <si>
    <t>INV-FEES-32223-xxxxx</t>
  </si>
  <si>
    <t>INV-FEES-31629-xxxxx</t>
  </si>
  <si>
    <t>INV-FEES-31435-xxxxx</t>
  </si>
  <si>
    <t>INV-FEES-32417-xxxxx</t>
  </si>
  <si>
    <t>INV-FEES-32360-xxxxx</t>
  </si>
  <si>
    <t>INV-FEES-32277-xxxxx</t>
  </si>
  <si>
    <t>INV-FEES-30881-xxxxx</t>
  </si>
  <si>
    <t>INV-FEES-32426-xxxxx</t>
  </si>
  <si>
    <t>INV-FEES-31764-xxxxx</t>
  </si>
  <si>
    <t>INV-FEES-32553-xxxxx</t>
  </si>
  <si>
    <t>INV-FEES-32092-xxxxx</t>
  </si>
  <si>
    <t>INV-FEES-32544-xxxxx</t>
  </si>
  <si>
    <t>INV-FEES-32609-xxxxx</t>
  </si>
  <si>
    <t>INV-FEES-32590-xxxxx</t>
  </si>
  <si>
    <t>INV-FEES-32576-xxxxx</t>
  </si>
  <si>
    <t>INV-FEES-32371-xxxxx</t>
  </si>
  <si>
    <t>INV-FEES-32274-xxxxx</t>
  </si>
  <si>
    <t>INV-FEES-32146-xxxxx</t>
  </si>
  <si>
    <t>INV-FEES-32476-xxxxx</t>
  </si>
  <si>
    <t>INV-FEES-32723-xxxxx</t>
  </si>
  <si>
    <t>INV-FEES-32631-xxxxx</t>
  </si>
  <si>
    <t>INV-FEES-32517-xxxxx</t>
  </si>
  <si>
    <t>INV-FEES-32762-xxxxx</t>
  </si>
  <si>
    <t>INV-FEES-32493-xxxxx</t>
  </si>
  <si>
    <t>INV-FEES-32487-xxxxx</t>
  </si>
  <si>
    <t>INV-FEES-32486-xxxxx</t>
  </si>
  <si>
    <t>INV-FEES-32577-xxxxx</t>
  </si>
  <si>
    <t>INV-FEES-32840-xxxxx</t>
  </si>
  <si>
    <t>INV-FEES-32791-xxxxx</t>
  </si>
  <si>
    <t>INV-FEES-32586-xxxxx</t>
  </si>
  <si>
    <t>INV-FEES-32496-xxxxx</t>
  </si>
  <si>
    <t>INV-FEES-32958-xxxxx</t>
  </si>
  <si>
    <t>INV-FEES-32952-xxxxx</t>
  </si>
  <si>
    <t>INV-FEES-32857-xxxxx</t>
  </si>
  <si>
    <t>INV-FEES-32719-xxxxx</t>
  </si>
  <si>
    <t>INV-FEES-32708-xxxxx</t>
  </si>
  <si>
    <t>INV-FEES-32640-xxxxx</t>
  </si>
  <si>
    <t>INV-FEES-32632-xxxxx</t>
  </si>
  <si>
    <t>INV-FEES-32402-xxxxx</t>
  </si>
  <si>
    <t>INV-FEES-32957-xxxxx</t>
  </si>
  <si>
    <t>11/66 Marsden Street, Parramatta NSW 2150</t>
  </si>
  <si>
    <t>68 Lock Street, Blacktown NSW 2148</t>
  </si>
  <si>
    <t>1/242 Trimmer Parade, West Lakes SA 5021</t>
  </si>
  <si>
    <t>37 Cowles Road, Mosman NSW 2088</t>
  </si>
  <si>
    <t>8 Mears Avenue, Randwick NSW 2031</t>
  </si>
  <si>
    <t>6/809-823 New South Head Road, Rose Bay NSW 2029</t>
  </si>
  <si>
    <t>12/134b Bondi Road, Bondi NSW 2026</t>
  </si>
  <si>
    <t>18 Ensor Street, Mudgeeraba QLD 4213</t>
  </si>
  <si>
    <t>2/39 Birriga Road, Bellevue Hill NSW 2023</t>
  </si>
  <si>
    <t>6 Ophir Avenue, Ventnor VIC 3922</t>
  </si>
  <si>
    <t>13 Blackmore Street, Dandenong North VIC 3175</t>
  </si>
  <si>
    <t>19/101-103 Wentworth Street, Randwick NSW 2031</t>
  </si>
  <si>
    <t>4 Tinarra Court, Wantirna South VIC 3152</t>
  </si>
  <si>
    <t>46 Coonara Avenue, West Pennant Hills NSW 2125</t>
  </si>
  <si>
    <t>43 Charles Kurz Drive, Worongary QLD 4213</t>
  </si>
  <si>
    <t>7/64-66 Willis Street, Kingsford NSW 2032</t>
  </si>
  <si>
    <t>14 Dewit Street, Salisbury Downs SA 5108</t>
  </si>
  <si>
    <t>2/9-13 Clubb Crescent, Miranda NSW 2228</t>
  </si>
  <si>
    <t>49 Frogmore Street, Mascot NSW 2020</t>
  </si>
  <si>
    <t>32 Winbin Crescent, Gwandalan NSW 2259</t>
  </si>
  <si>
    <t>4 Gap Road, Watsons Bay NSW 2030</t>
  </si>
  <si>
    <t>47 Ryans Road, Parafield Gardens SA 5107</t>
  </si>
  <si>
    <t>8/21 Blenheim Avenue, Rooty Hill NSW 2766</t>
  </si>
  <si>
    <t>2/11B Eliza Street, Salisbury SA 5108</t>
  </si>
  <si>
    <t>6a Breeze Street, Bonbeach VIC 3196</t>
  </si>
  <si>
    <t>15 Woodford Road, Rockdale NSW 2216</t>
  </si>
  <si>
    <t>16 Darwin Road, Campbelltown NSW 2560</t>
  </si>
  <si>
    <t>6A Athol Court, Langwarrin VIC 3910</t>
  </si>
  <si>
    <t>8/9 Carr Street, Coogee NSW 2034</t>
  </si>
  <si>
    <t>15 Balmoral Street, Kilsyth VIC 3137</t>
  </si>
  <si>
    <t>39 Kavieng Avenue, Whalan NSW 2770</t>
  </si>
  <si>
    <t>42 Bainbridge Crescent, Rooty Hill NSW 2766</t>
  </si>
  <si>
    <t>92 Cherryhills Drive, Cranbourne VIC 3977</t>
  </si>
  <si>
    <t>20 Delta Avenue, Youngtown TAS 7249</t>
  </si>
  <si>
    <t>203/6 Bay Street, Botany NSW 2019</t>
  </si>
  <si>
    <t>1 Denis Street, Mitcham VIC 3132</t>
  </si>
  <si>
    <t>JOUR-BNDLFEES-33053-48599 - Risk Adjusted Finance Fee Collected - Provision</t>
  </si>
  <si>
    <t>#198030</t>
  </si>
  <si>
    <t>JOUR-BNDLFEES-33008-48435 - Risk Adjusted Finance Fee Collected - Provision</t>
  </si>
  <si>
    <t>#198020</t>
  </si>
  <si>
    <t>JOUR-BNDLFEES-32858-48146 - Risk Adjusted Finance Fee Collected - Provision</t>
  </si>
  <si>
    <t>#198115</t>
  </si>
  <si>
    <t>JOUR-BNDLFEES-32963-48463 - Risk Adjusted Finance Fee Collected - Provision</t>
  </si>
  <si>
    <t>#198105</t>
  </si>
  <si>
    <t>JOUR-BNDLFEES-33171-49110 - Risk Adjusted Finance Fee Collected - Provision</t>
  </si>
  <si>
    <t>#198186</t>
  </si>
  <si>
    <t>JOUR-BNDLFEES-33252-49085 - Risk Adjusted Finance Fee Collected - Provision</t>
  </si>
  <si>
    <t>#198176</t>
  </si>
  <si>
    <t>JOUR-BNDLFEES-33359-49347 - Risk Adjusted Finance Fee Collected - Provision</t>
  </si>
  <si>
    <t>#198289</t>
  </si>
  <si>
    <t>JOUR-BNDLFEES-32778-49251 - Risk Adjusted Finance Fee Collected - Provision</t>
  </si>
  <si>
    <t>#198299</t>
  </si>
  <si>
    <t>JOUR-BADDEBT-33053-48599 - Provision for bad debts</t>
  </si>
  <si>
    <t>#198037</t>
  </si>
  <si>
    <t>JOUR-BADDEBT-33008-48435 - Provision for bad debts</t>
  </si>
  <si>
    <t>#198027</t>
  </si>
  <si>
    <t>JOUR-BADDEBT-32858-48146 - Provision for bad debts</t>
  </si>
  <si>
    <t>#198122</t>
  </si>
  <si>
    <t>JOUR-BADDEBT-32963-48463 - Provision for bad debts</t>
  </si>
  <si>
    <t>#198112</t>
  </si>
  <si>
    <t>JOUR-BADDEBT-33171-49110 - Provision for bad debts</t>
  </si>
  <si>
    <t>#198193</t>
  </si>
  <si>
    <t>JOUR-BADDEBT-33252-49085 - Provision for bad debts</t>
  </si>
  <si>
    <t>#198183</t>
  </si>
  <si>
    <t>JOUR-BADDEBT-33359-49347 - Provision for bad debts</t>
  </si>
  <si>
    <t>#198296</t>
  </si>
  <si>
    <t>JOUR-BADDEBT-32778-49251 - Provision for bad debts</t>
  </si>
  <si>
    <t>#198306</t>
  </si>
  <si>
    <t>805</t>
  </si>
  <si>
    <t xml:space="preserve">   Accrued expenses</t>
  </si>
  <si>
    <t>INV-FEES-33041-xxxxx</t>
  </si>
  <si>
    <t>INV-FEES-33029-xxxxx</t>
  </si>
  <si>
    <t>INV-FEES-33024-xxxxx</t>
  </si>
  <si>
    <t>INV-FEES-32507-xxxxx</t>
  </si>
  <si>
    <t>16 Susan Godfrey Drive, Windaroo QLD 4207</t>
  </si>
  <si>
    <t>INV-FEES-33053-xxxxx</t>
  </si>
  <si>
    <t>INV-FEES-33008-xxxxx</t>
  </si>
  <si>
    <t>INV-FEES-32963-xxxxx</t>
  </si>
  <si>
    <t>INV-FEES-32858-xxxxx</t>
  </si>
  <si>
    <t>INV-FEES-33252-xxxxx</t>
  </si>
  <si>
    <t>INV-FEES-33171-xxxxx</t>
  </si>
  <si>
    <t>INV-FEES-33359-xxxxx</t>
  </si>
  <si>
    <t>INV-FEES-32778-xxxxx</t>
  </si>
  <si>
    <t>INV-FEES-33385-xxxxx</t>
  </si>
  <si>
    <t>78 Sandarra Boulevard, Sandhurst VIC 3977</t>
  </si>
  <si>
    <t>34 Luscombe Avenue, Carrum Downs VIC 3201</t>
  </si>
  <si>
    <t>5 Thistlewood Place, Cranbourne East VIC 3977</t>
  </si>
  <si>
    <t>5 Malua Circuit, Sandhurst VIC 3977</t>
  </si>
  <si>
    <t>27 Hillridge Crescent, Varsity Lakes QLD 4227</t>
  </si>
  <si>
    <t>10/1731 Pittwater Road, Mona Vale NSW 2103</t>
  </si>
  <si>
    <t>12/7-13 Dobell Drive, Chelsea VIC 3196</t>
  </si>
  <si>
    <t>AA</t>
  </si>
  <si>
    <t>AH</t>
  </si>
  <si>
    <t>AE</t>
  </si>
  <si>
    <t>INV-FEES-30972-xxxxx</t>
  </si>
  <si>
    <t>49/15-19 Edgehill Avenue, Botany NSW 2019</t>
  </si>
  <si>
    <t>INV-FEES-31012-xxxxx</t>
  </si>
  <si>
    <t>INV-FEES-31292-xxxxx</t>
  </si>
  <si>
    <t>INV-FEES-31240-xxxxx</t>
  </si>
  <si>
    <t>INV-FEES-31620-xxxxx</t>
  </si>
  <si>
    <t>507/4 Fifth Street, Bowden SA 5007</t>
  </si>
  <si>
    <t>28/693 Anzac Parade, Maroubra NSW 2035</t>
  </si>
  <si>
    <t>116/24 Rochester Street, Botany NSW 2019</t>
  </si>
  <si>
    <t>23a Pomona Street, Pennant Hills NSW 2120</t>
  </si>
  <si>
    <t>Term deposits per Documents</t>
  </si>
  <si>
    <t>72 Katherine Circuit, Cowes VIC 3922</t>
  </si>
  <si>
    <t>9 Harrington Street, Salisbury Downs SA 5108</t>
  </si>
  <si>
    <t>235 Lower Athelstone Road, Athelstone SA 5076</t>
  </si>
  <si>
    <t>JOUR-BNDLFEES-33385-49495 - Risk Adjusted Finance Fee Collected - Provision</t>
  </si>
  <si>
    <t>#198338</t>
  </si>
  <si>
    <t>JOUR-BNDLFEES-33270-49138 - Risk Adjusted Finance Fee Collected - Provision</t>
  </si>
  <si>
    <t>#198359</t>
  </si>
  <si>
    <t>JOUR-BNDLFEES-32856-48408 - Risk Adjusted Finance Fee Collected - Provision</t>
  </si>
  <si>
    <t>#198413</t>
  </si>
  <si>
    <t>JOUR-BNDLFEES-33144-48914 - Risk Adjusted Finance Fee Collected - Provision</t>
  </si>
  <si>
    <t>#198465</t>
  </si>
  <si>
    <t>JOUR-BNDLFEES-33297-49230 - Risk Adjusted Finance Fee Collected - Provision</t>
  </si>
  <si>
    <t>#198449</t>
  </si>
  <si>
    <t>JOUR-BNDLFEES-33264-49328 - Risk Adjusted Finance Fee Collected - Provision</t>
  </si>
  <si>
    <t>#198439</t>
  </si>
  <si>
    <t>JOUR-BNDLFEES-33291-49940 - Risk Adjusted Finance Fee Collected - Provision</t>
  </si>
  <si>
    <t>#198542</t>
  </si>
  <si>
    <t>JOUR-BNDLFEES-33166-49941 - Risk Adjusted Finance Fee Collected - Provision</t>
  </si>
  <si>
    <t>#198552</t>
  </si>
  <si>
    <t>JOUR-BNDLFEES-33249-49601 - Risk Adjusted Finance Fee Collected - Provision</t>
  </si>
  <si>
    <t>#198532</t>
  </si>
  <si>
    <t>JOUR-BNDLFEES-33332-49292 - Risk Adjusted Finance Fee Collected - Provision</t>
  </si>
  <si>
    <t>#198512</t>
  </si>
  <si>
    <t>JOUR-BNDLFEES-33442-49942 - Risk Adjusted Finance Fee Collected - Provision</t>
  </si>
  <si>
    <t>#198522</t>
  </si>
  <si>
    <t>JOUR-BNDLFEES-33305-49617 - Risk Adjusted Finance Fee Collected - Provision</t>
  </si>
  <si>
    <t>#198629</t>
  </si>
  <si>
    <t>JOUR-BNDLFEES-33135-49790 - Risk Adjusted Finance Fee Collected - Provision</t>
  </si>
  <si>
    <t>#198619</t>
  </si>
  <si>
    <t>JOUR-BNDLFEES-33445-50072 - Risk Adjusted Finance Fee Collected - Provision</t>
  </si>
  <si>
    <t>#198609</t>
  </si>
  <si>
    <t>JOUR-BNDLFEES-33649-50013 - Risk Adjusted Finance Fee Collected - Provision</t>
  </si>
  <si>
    <t>#198714</t>
  </si>
  <si>
    <t>JOUR-BNDLFEES-32827-49430 - Risk Adjusted Finance Fee Collected - Provision</t>
  </si>
  <si>
    <t>#198724</t>
  </si>
  <si>
    <t>JOUR-BNDLFEES-33621-49954 - Risk Adjusted Finance Fee Collected - Provision</t>
  </si>
  <si>
    <t>#198704</t>
  </si>
  <si>
    <t>JOUR-BNDLFEES-33523-50060 - Risk Adjusted Finance Fee Collected - Provision</t>
  </si>
  <si>
    <t>#198684</t>
  </si>
  <si>
    <t>JOUR-BNDLFEES-32664-50067 - Risk Adjusted Finance Fee Collected - Provision</t>
  </si>
  <si>
    <t>#198694</t>
  </si>
  <si>
    <t>JOUR-BNDLFEES-33278-49683 - Risk Adjusted Finance Fee Collected - Provision</t>
  </si>
  <si>
    <t>#198838</t>
  </si>
  <si>
    <t>JOUR-BNDLFEES-33589-50163 - Risk Adjusted Finance Fee Collected - Provision</t>
  </si>
  <si>
    <t>#198859</t>
  </si>
  <si>
    <t>JOUR-BNDLFEES-33357-49631 - Risk Adjusted Finance Fee Collected - Provision</t>
  </si>
  <si>
    <t>#198849</t>
  </si>
  <si>
    <t>JOUR-BNDLFEES-33281-50317 - Risk Adjusted Finance Fee Collected - Provision</t>
  </si>
  <si>
    <t>#198903</t>
  </si>
  <si>
    <t>JOUR-BNDLFEES-33713-50176 - Risk Adjusted Finance Fee Collected - Provision</t>
  </si>
  <si>
    <t>#198913</t>
  </si>
  <si>
    <t>JOUR-BNDLFEES-33761-50616 - Risk Adjusted Finance Fee Collected - Provision</t>
  </si>
  <si>
    <t>#198893</t>
  </si>
  <si>
    <t>JOUR-BNDLFEES-33740-50617 - Risk Adjusted Finance Fee Collected - Provision</t>
  </si>
  <si>
    <t>#198873</t>
  </si>
  <si>
    <t>JOUR-BNDLFEES-33724-50614 - Risk Adjusted Finance Fee Collected - Provision</t>
  </si>
  <si>
    <t>#198883</t>
  </si>
  <si>
    <t>JOUR-BADDEBT-33385-49495 - Provision for bad debts</t>
  </si>
  <si>
    <t>#198345</t>
  </si>
  <si>
    <t>JOUR-BADDEBT-33270-49138 - Provision for bad debts</t>
  </si>
  <si>
    <t>#198366</t>
  </si>
  <si>
    <t>JOUR-BADDEBT-32856-48408 - Provision for bad debts</t>
  </si>
  <si>
    <t>#198420</t>
  </si>
  <si>
    <t>JOUR-BADDEBT-33144-48914 - Provision for bad debts</t>
  </si>
  <si>
    <t>#198472</t>
  </si>
  <si>
    <t>JOUR-BADDEBT-33297-49230 - Provision for bad debts</t>
  </si>
  <si>
    <t>#198456</t>
  </si>
  <si>
    <t>JOUR-BADDEBT-33264-49328 - Provision for bad debts</t>
  </si>
  <si>
    <t>#198446</t>
  </si>
  <si>
    <t>JOUR-BADDEBT-33291-49940 - Provision for bad debts</t>
  </si>
  <si>
    <t>#198549</t>
  </si>
  <si>
    <t>JOUR-BADDEBT-33166-49941 - Provision for bad debts</t>
  </si>
  <si>
    <t>#198559</t>
  </si>
  <si>
    <t>JOUR-BADDEBT-33249-49601 - Provision for bad debts</t>
  </si>
  <si>
    <t>#198539</t>
  </si>
  <si>
    <t>JOUR-BADDEBT-33332-49292 - Provision for bad debts</t>
  </si>
  <si>
    <t>#198519</t>
  </si>
  <si>
    <t>JOUR-BADDEBT-33442-49942 - Provision for bad debts</t>
  </si>
  <si>
    <t>#198529</t>
  </si>
  <si>
    <t>JOUR-BADDEBT-33305-49617 - Provision for bad debts</t>
  </si>
  <si>
    <t>#198636</t>
  </si>
  <si>
    <t>JOUR-BADDEBT-33135-49790 - Provision for bad debts</t>
  </si>
  <si>
    <t>#198626</t>
  </si>
  <si>
    <t>JOUR-BADDEBT-33445-50072 - Provision for bad debts</t>
  </si>
  <si>
    <t>#198616</t>
  </si>
  <si>
    <t>JOUR-BADDEBT-33649-50013 - Provision for bad debts</t>
  </si>
  <si>
    <t>#198721</t>
  </si>
  <si>
    <t>JOUR-BADDEBT-32827-49430 - Provision for bad debts</t>
  </si>
  <si>
    <t>#198731</t>
  </si>
  <si>
    <t>JOUR-BADDEBT-33621-49954 - Provision for bad debts</t>
  </si>
  <si>
    <t>#198711</t>
  </si>
  <si>
    <t>JOUR-BADDEBT-33523-50060 - Provision for bad debts</t>
  </si>
  <si>
    <t>#198691</t>
  </si>
  <si>
    <t>JOUR-BADDEBT-32664-50067 - Provision for bad debts</t>
  </si>
  <si>
    <t>#198701</t>
  </si>
  <si>
    <t>JOUR-BADDEBT-33278-49683 - Provision for bad debts</t>
  </si>
  <si>
    <t>#198845</t>
  </si>
  <si>
    <t>JOUR-BADDEBT-33589-50163 - Provision for bad debts</t>
  </si>
  <si>
    <t>#198866</t>
  </si>
  <si>
    <t>JOUR-BADDEBT-33357-49631 - Provision for bad debts</t>
  </si>
  <si>
    <t>#198856</t>
  </si>
  <si>
    <t>JOUR-BADDEBT-33281-50317 - Provision for bad debts</t>
  </si>
  <si>
    <t>#198910</t>
  </si>
  <si>
    <t>JOUR-BADDEBT-33713-50176 - Provision for bad debts</t>
  </si>
  <si>
    <t>#198920</t>
  </si>
  <si>
    <t>JOUR-BADDEBT-33761-50616 - Provision for bad debts</t>
  </si>
  <si>
    <t>#198900</t>
  </si>
  <si>
    <t>JOUR-BADDEBT-33740-50617 - Provision for bad debts</t>
  </si>
  <si>
    <t>#198880</t>
  </si>
  <si>
    <t>JOUR-BADDEBT-33724-50614 - Provision for bad debts</t>
  </si>
  <si>
    <t>#198890</t>
  </si>
  <si>
    <t>INV-FEES-33270-xxxxx</t>
  </si>
  <si>
    <t>INV-FEES-32856-xxxxx</t>
  </si>
  <si>
    <t>INV-FEES-33297-xxxxx</t>
  </si>
  <si>
    <t>INV-FEES-33264-xxxxx</t>
  </si>
  <si>
    <t>INV-FEES-33144-xxxxx</t>
  </si>
  <si>
    <t>INV-FEES-33442-xxxxx</t>
  </si>
  <si>
    <t>INV-FEES-33332-xxxxx</t>
  </si>
  <si>
    <t>INV-FEES-33291-xxxxx</t>
  </si>
  <si>
    <t>INV-FEES-33249-xxxxx</t>
  </si>
  <si>
    <t>INV-FEES-33166-xxxxx</t>
  </si>
  <si>
    <t>INV-FEES-33445-xxxxx</t>
  </si>
  <si>
    <t>INV-FEES-33305-xxxxx</t>
  </si>
  <si>
    <t>INV-FEES-33135-xxxxx</t>
  </si>
  <si>
    <t>INV-FEES-33649-xxxxx</t>
  </si>
  <si>
    <t>INV-FEES-33621-xxxxx</t>
  </si>
  <si>
    <t>INV-FEES-33523-xxxxx</t>
  </si>
  <si>
    <t>INV-FEES-32664-xxxxx</t>
  </si>
  <si>
    <t>INV-FEES-32827-xxxxx</t>
  </si>
  <si>
    <t>INV-FEES-33589-xxxxx</t>
  </si>
  <si>
    <t>INV-FEES-33357-xxxxx</t>
  </si>
  <si>
    <t>INV-FEES-33278-xxxxx</t>
  </si>
  <si>
    <t>INV-FEES-33761-xxxxx</t>
  </si>
  <si>
    <t>INV-FEES-33740-xxxxx</t>
  </si>
  <si>
    <t>INV-FEES-33724-xxxxx</t>
  </si>
  <si>
    <t>INV-FEES-33713-xxxxx</t>
  </si>
  <si>
    <t>INV-FEES-33281-xxxxx</t>
  </si>
  <si>
    <t>INV-FEES-33653-xxxxx</t>
  </si>
  <si>
    <t>2605/50 Pemberton Street, Botany NSW 2019</t>
  </si>
  <si>
    <t>33/25 Best Street, Lane Cove NSW 2066</t>
  </si>
  <si>
    <t>8/2-4 Olive Grove, Parkdale VIC 3195</t>
  </si>
  <si>
    <t>1222 Botany Road, Botany NSW 2019</t>
  </si>
  <si>
    <t>8 Wallace Street, Kingsford NSW 2032</t>
  </si>
  <si>
    <t>6 Cambridge Terrace, Unley SA 5061</t>
  </si>
  <si>
    <t>24 The Crescent , Linley Point NSW 2066</t>
  </si>
  <si>
    <t>2/130 Old South Head Road, Bellevue Hill NSW 2023</t>
  </si>
  <si>
    <t>2/8 Muhlhan Avenue, Windsor Gardens SA 5087</t>
  </si>
  <si>
    <t>9 Manna Gum Court, Carrum Downs VIC 3201</t>
  </si>
  <si>
    <t>2/19 Eel Race Road, Carrum VIC 3197</t>
  </si>
  <si>
    <t>1/28a Boronia Road, Vermont VIC 3133</t>
  </si>
  <si>
    <t>12 Hallett Road, Wattle Park SA 5066</t>
  </si>
  <si>
    <t>4/4 Kensington Road, Kensington NSW 2033</t>
  </si>
  <si>
    <t>41 Roland Avenue, Wahroonga NSW 2076</t>
  </si>
  <si>
    <t>15 Orlando Avenue, Hampstead Gardens SA 5086</t>
  </si>
  <si>
    <t>51 Euston Road, Hughesdale VIC 3166</t>
  </si>
  <si>
    <t>31 McKell Street, Kidman Park SA 5025</t>
  </si>
  <si>
    <t>34a Hardie Street, Mascot NSW 2020</t>
  </si>
  <si>
    <t>2a Pellew Street, Windsor Gardens SA 5087</t>
  </si>
  <si>
    <t>18 Maddock Drive, Cranbourne East VIC 3977</t>
  </si>
  <si>
    <t>2/92 Lower Dandenong Road, Parkdale VIC 3195</t>
  </si>
  <si>
    <t>6/8-12 Ascot Street, Kensington NSW 2033</t>
  </si>
  <si>
    <t>52 Comber Street, Paddington NSW 2021</t>
  </si>
  <si>
    <t>219a Kesters Road, Para Hills SA 5096</t>
  </si>
  <si>
    <t>1/30 Fullarton Road, Norwood SA 5067</t>
  </si>
  <si>
    <t>2/119 Osborne Street, Flora Hill VIC 3550</t>
  </si>
  <si>
    <t>2 Green Acres Court, Langwarrin VIC 3910</t>
  </si>
  <si>
    <t>JOUR-BNDLFEES-33251-50557 - Risk Adjusted Finance Fee Collected - Provision</t>
  </si>
  <si>
    <t>#199000</t>
  </si>
  <si>
    <t>JOUR-BNDLFEES-33653-50818 - Risk Adjusted Finance Fee Collected - Provision</t>
  </si>
  <si>
    <t>#198990</t>
  </si>
  <si>
    <t>JOUR-BNDLFEES-33756-50515 - Risk Adjusted Finance Fee Collected - Provision</t>
  </si>
  <si>
    <t>#198980</t>
  </si>
  <si>
    <t>JOUR-BNDLFEES-33534-50896 - Risk Adjusted Finance Fee Collected - Provision</t>
  </si>
  <si>
    <t>#199147</t>
  </si>
  <si>
    <t>JOUR-BNDLFEES-33552-50474 - Risk Adjusted Finance Fee Collected - Provision</t>
  </si>
  <si>
    <t>#199137</t>
  </si>
  <si>
    <t>JOUR-BNDLFEES-33685-50867 - Risk Adjusted Finance Fee Collected - Provision</t>
  </si>
  <si>
    <t>#199179</t>
  </si>
  <si>
    <t>JOUR-BNDLFEES-33625-50008 - Risk Adjusted Finance Fee Collected - Provision</t>
  </si>
  <si>
    <t>#199169</t>
  </si>
  <si>
    <t>JOUR-BNDLFEES-33276-50599 - Risk Adjusted Finance Fee Collected - Provision</t>
  </si>
  <si>
    <t>#199107</t>
  </si>
  <si>
    <t>JOUR-BNDLFEES-32922-50942 - Risk Adjusted Finance Fee Collected - Provision</t>
  </si>
  <si>
    <t>#199097</t>
  </si>
  <si>
    <t>JOUR-BNDLFEES-33816-50806 - Risk Adjusted Finance Fee Collected - Provision</t>
  </si>
  <si>
    <t>#199127</t>
  </si>
  <si>
    <t>JOUR-BNDLFEES-33215-49377 - Risk Adjusted Finance Fee Collected - Provision</t>
  </si>
  <si>
    <t>#199117</t>
  </si>
  <si>
    <t>JOUR-BNDLFEES-33733-51156 - Risk Adjusted Finance Fee Collected - Provision</t>
  </si>
  <si>
    <t>#199259</t>
  </si>
  <si>
    <t>JOUR-BNDLFEES-33987-51095 - Risk Adjusted Finance Fee Collected - Provision</t>
  </si>
  <si>
    <t>#199269</t>
  </si>
  <si>
    <t>JOUR-BNDLFEES-33763-50974 - Risk Adjusted Finance Fee Collected - Provision</t>
  </si>
  <si>
    <t>#199279</t>
  </si>
  <si>
    <t>JOUR-BNDLFEES-33830-50567 - Risk Adjusted Finance Fee Collected - Provision</t>
  </si>
  <si>
    <t>#199229</t>
  </si>
  <si>
    <t>JOUR-BNDLFEES-33922-51069 - Risk Adjusted Finance Fee Collected - Provision</t>
  </si>
  <si>
    <t>#199239</t>
  </si>
  <si>
    <t>JOUR-BNDLFEES-33577-50782 - Risk Adjusted Finance Fee Collected - Provision</t>
  </si>
  <si>
    <t>#199249</t>
  </si>
  <si>
    <t>JOUR-BNDLFEES-33344-50638 - Risk Adjusted Finance Fee Collected - Provision</t>
  </si>
  <si>
    <t>#199368</t>
  </si>
  <si>
    <t>JOUR-BNDLFEES-33972-51283 - Risk Adjusted Finance Fee Collected - Provision</t>
  </si>
  <si>
    <t>#199380</t>
  </si>
  <si>
    <t>JOUR-BNDLFEES-33151-51291 - Risk Adjusted Finance Fee Collected - Provision</t>
  </si>
  <si>
    <t>#199390</t>
  </si>
  <si>
    <t>JOUR-BNDLFEES-33914-50909 - Risk Adjusted Finance Fee Collected - Provision</t>
  </si>
  <si>
    <t>#199358</t>
  </si>
  <si>
    <t>JOUR-BNDLFEES-33717-50703 - Risk Adjusted Finance Fee Collected - Provision</t>
  </si>
  <si>
    <t>#199328</t>
  </si>
  <si>
    <t>JOUR-BNDLFEES-33926-50862 - Risk Adjusted Finance Fee Collected - Provision</t>
  </si>
  <si>
    <t>#199338</t>
  </si>
  <si>
    <t>JOUR-BNDLFEES-33859-51232 - Risk Adjusted Finance Fee Collected - Provision</t>
  </si>
  <si>
    <t>#199348</t>
  </si>
  <si>
    <t>JOUR-BNDLFEES-33550-51167 - Risk Adjusted Finance Fee Collected - Provision</t>
  </si>
  <si>
    <t>#199504</t>
  </si>
  <si>
    <t>JOUR-BNDLFEES-32612-47555 - Risk Adjusted Finance Fee Collected - Provision</t>
  </si>
  <si>
    <t>#199514</t>
  </si>
  <si>
    <t>JOUR-BNDLFEES-33829-50758 - Risk Adjusted Finance Fee Collected - Provision</t>
  </si>
  <si>
    <t>#199494</t>
  </si>
  <si>
    <t>JOUR-BNDLFEES-33581-50016 - Risk Adjusted Finance Fee Collected - Provision</t>
  </si>
  <si>
    <t>#199474</t>
  </si>
  <si>
    <t>JOUR-BNDLFEES-33749-51661 - Risk Adjusted Finance Fee Collected - Provision</t>
  </si>
  <si>
    <t>#199484</t>
  </si>
  <si>
    <t>JOUR-BNDLFEES-33417-50148 - Risk Adjusted Finance Fee Collected - Provision</t>
  </si>
  <si>
    <t>#199599</t>
  </si>
  <si>
    <t>JOUR-BNDLFEES-34096-51676 - Risk Adjusted Finance Fee Collected - Provision</t>
  </si>
  <si>
    <t>#199647</t>
  </si>
  <si>
    <t>JOUR-BNDLFEES-34072-51367 - Risk Adjusted Finance Fee Collected - Provision</t>
  </si>
  <si>
    <t>#199623</t>
  </si>
  <si>
    <t>JOUR-BNDLFEES-34055-51415 - Risk Adjusted Finance Fee Collected - Provision</t>
  </si>
  <si>
    <t>#199613</t>
  </si>
  <si>
    <t>JOUR-BNDLFEES-34251-52079 - Risk Adjusted Finance Fee Collected - Provision</t>
  </si>
  <si>
    <t>#199737</t>
  </si>
  <si>
    <t>JOUR-BNDLFEES-34120-51785 - Risk Adjusted Finance Fee Collected - Provision</t>
  </si>
  <si>
    <t>#199727</t>
  </si>
  <si>
    <t>JOUR-BNDLFEES-34321-52111 - Risk Adjusted Finance Fee Collected - Provision</t>
  </si>
  <si>
    <t>#199717</t>
  </si>
  <si>
    <t>JOUR-BNDLFEES-34303-52041 - Risk Adjusted Finance Fee Collected - Provision</t>
  </si>
  <si>
    <t>#199759</t>
  </si>
  <si>
    <t>JOUR-BNDLFEES-34306-52136 - Risk Adjusted Finance Fee Collected - Provision</t>
  </si>
  <si>
    <t>#199838</t>
  </si>
  <si>
    <t>JOUR-BNDLFEES-34290-52112 - Risk Adjusted Finance Fee Collected - Provision</t>
  </si>
  <si>
    <t>#199848</t>
  </si>
  <si>
    <t>JOUR-BNDLFEES-34336-52160 - Risk Adjusted Finance Fee Collected - Provision</t>
  </si>
  <si>
    <t>#199858</t>
  </si>
  <si>
    <t>JOUR-BNDLFEES-33990-51609 - Risk Adjusted Finance Fee Collected - Provision</t>
  </si>
  <si>
    <t>#199808</t>
  </si>
  <si>
    <t>JOUR-BNDLFEES-34099-51605 - Risk Adjusted Finance Fee Collected - Provision</t>
  </si>
  <si>
    <t>#199818</t>
  </si>
  <si>
    <t>JOUR-BNDLFEES-34015-51964 - Risk Adjusted Finance Fee Collected - Provision</t>
  </si>
  <si>
    <t>#199828</t>
  </si>
  <si>
    <t>JOUR-BADDEBT-33251-50557 - Provision for bad debts</t>
  </si>
  <si>
    <t>#199007</t>
  </si>
  <si>
    <t>JOUR-BADDEBT-33653-50818 - Provision for bad debts</t>
  </si>
  <si>
    <t>#198997</t>
  </si>
  <si>
    <t>JOUR-BADDEBT-33756-50515 - Provision for bad debts</t>
  </si>
  <si>
    <t>#198987</t>
  </si>
  <si>
    <t>JOUR-BADDEBT-33534-50896 - Provision for bad debts</t>
  </si>
  <si>
    <t>#199154</t>
  </si>
  <si>
    <t>JOUR-BADDEBT-33552-50474 - Provision for bad debts</t>
  </si>
  <si>
    <t>#199144</t>
  </si>
  <si>
    <t>JOUR-BADDEBT-33685-50867 - Provision for bad debts</t>
  </si>
  <si>
    <t>#199186</t>
  </si>
  <si>
    <t>JOUR-BADDEBT-33625-50008 - Provision for bad debts</t>
  </si>
  <si>
    <t>#199176</t>
  </si>
  <si>
    <t>JOUR-BADDEBT-33276-50599 - Provision for bad debts</t>
  </si>
  <si>
    <t>#199114</t>
  </si>
  <si>
    <t>JOUR-BADDEBT-32922-50942 - Provision for bad debts</t>
  </si>
  <si>
    <t>#199104</t>
  </si>
  <si>
    <t>JOUR-BADDEBT-33816-50806 - Provision for bad debts</t>
  </si>
  <si>
    <t>#199134</t>
  </si>
  <si>
    <t>JOUR-BADDEBT-33215-49377 - Provision for bad debts</t>
  </si>
  <si>
    <t>#199124</t>
  </si>
  <si>
    <t>JOUR-BADDEBT-33733-51156 - Provision for bad debts</t>
  </si>
  <si>
    <t>#199266</t>
  </si>
  <si>
    <t>JOUR-BADDEBT-33987-51095 - Provision for bad debts</t>
  </si>
  <si>
    <t>#199276</t>
  </si>
  <si>
    <t>JOUR-BADDEBT-33763-50974 - Provision for bad debts</t>
  </si>
  <si>
    <t>#199286</t>
  </si>
  <si>
    <t>JOUR-BADDEBT-33830-50567 - Provision for bad debts</t>
  </si>
  <si>
    <t>#199236</t>
  </si>
  <si>
    <t>JOUR-BADDEBT-33922-51069 - Provision for bad debts</t>
  </si>
  <si>
    <t>#199246</t>
  </si>
  <si>
    <t>JOUR-BADDEBT-33577-50782 - Provision for bad debts</t>
  </si>
  <si>
    <t>#199256</t>
  </si>
  <si>
    <t>JOUR-BADDEBT-33344-50638 - Provision for bad debts</t>
  </si>
  <si>
    <t>#199375</t>
  </si>
  <si>
    <t>JOUR-BADDEBT-33972-51283 - Provision for bad debts</t>
  </si>
  <si>
    <t>#199387</t>
  </si>
  <si>
    <t>JOUR-BADDEBT-33151-51291 - Provision for bad debts</t>
  </si>
  <si>
    <t>#199397</t>
  </si>
  <si>
    <t>JOUR-BADDEBT-33914-50909 - Provision for bad debts</t>
  </si>
  <si>
    <t>#199365</t>
  </si>
  <si>
    <t>JOUR-BADDEBT-33717-50703 - Provision for bad debts</t>
  </si>
  <si>
    <t>#199335</t>
  </si>
  <si>
    <t>JOUR-BADDEBT-33926-50862 - Provision for bad debts</t>
  </si>
  <si>
    <t>#199345</t>
  </si>
  <si>
    <t>JOUR-BADDEBT-33859-51232 - Provision for bad debts</t>
  </si>
  <si>
    <t>#199355</t>
  </si>
  <si>
    <t>JOUR-BADDEBT-33550-51167 - Provision for bad debts</t>
  </si>
  <si>
    <t>#199511</t>
  </si>
  <si>
    <t>JOUR-BADDEBT-32612-47555 - Provision for bad debts</t>
  </si>
  <si>
    <t>#199521</t>
  </si>
  <si>
    <t>JOUR-BADDEBT-33829-50758 - Provision for bad debts</t>
  </si>
  <si>
    <t>#199501</t>
  </si>
  <si>
    <t>JOUR-BADDEBT-33581-50016 - Provision for bad debts</t>
  </si>
  <si>
    <t>#199481</t>
  </si>
  <si>
    <t>JOUR-BADDEBT-33749-51661 - Provision for bad debts</t>
  </si>
  <si>
    <t>#199491</t>
  </si>
  <si>
    <t>JOUR-BADDEBT-33417-50148 - Provision for bad debts</t>
  </si>
  <si>
    <t>#199606</t>
  </si>
  <si>
    <t>JOUR-BADDEBT-34096-51676 - Provision for bad debts</t>
  </si>
  <si>
    <t>#199654</t>
  </si>
  <si>
    <t>JOUR-BADDEBT-34072-51367 - Provision for bad debts</t>
  </si>
  <si>
    <t>#199630</t>
  </si>
  <si>
    <t>JOUR-BADDEBT-34055-51415 - Provision for bad debts</t>
  </si>
  <si>
    <t>#199620</t>
  </si>
  <si>
    <t>JOUR-BADDEBT-34251-52079 - Provision for bad debts</t>
  </si>
  <si>
    <t>#199744</t>
  </si>
  <si>
    <t>JOUR-BADDEBT-34120-51785 - Provision for bad debts</t>
  </si>
  <si>
    <t>#199734</t>
  </si>
  <si>
    <t>JOUR-BADDEBT-34321-52111 - Provision for bad debts</t>
  </si>
  <si>
    <t>#199724</t>
  </si>
  <si>
    <t>JOUR-BADDEBT-34303-52041 - Provision for bad debts</t>
  </si>
  <si>
    <t>#199766</t>
  </si>
  <si>
    <t>JOUR-BADDEBT-34306-52136 - Provision for bad debts</t>
  </si>
  <si>
    <t>#199845</t>
  </si>
  <si>
    <t>JOUR-BADDEBT-34290-52112 - Provision for bad debts</t>
  </si>
  <si>
    <t>#199855</t>
  </si>
  <si>
    <t>JOUR-BADDEBT-34336-52160 - Provision for bad debts</t>
  </si>
  <si>
    <t>#199865</t>
  </si>
  <si>
    <t>JOUR-BADDEBT-33990-51609 - Provision for bad debts</t>
  </si>
  <si>
    <t>#199815</t>
  </si>
  <si>
    <t>JOUR-BADDEBT-34099-51605 - Provision for bad debts</t>
  </si>
  <si>
    <t>#199825</t>
  </si>
  <si>
    <t>JOUR-BADDEBT-34015-51964 - Provision for bad debts</t>
  </si>
  <si>
    <t>#199835</t>
  </si>
  <si>
    <t>Proceeds from sale of property, plant and equipment</t>
  </si>
  <si>
    <t>37 Van Diemen Avenue, Willmot NSW 2770</t>
  </si>
  <si>
    <t>44 Kent Avenue, Clearview SA 5085</t>
  </si>
  <si>
    <t>58A Pembroke Street, Epping NSW 2121</t>
  </si>
  <si>
    <t>2 Crawley Court, Vermont South VIC 3133</t>
  </si>
  <si>
    <t>6/539 New South Head Road, Double Bay NSW 2028</t>
  </si>
  <si>
    <t>505/12 Rancom Street, Botany NSW 2019</t>
  </si>
  <si>
    <t>12 Clorinda Street, Rooty Hill NSW 2766</t>
  </si>
  <si>
    <t>40/65 Fawcett Street, Glenfield NSW 2167</t>
  </si>
  <si>
    <t>17 Bennelong Court, Golden Grove SA 5125</t>
  </si>
  <si>
    <t>346 Military Road, Vaucluse NSW 2030</t>
  </si>
  <si>
    <t>5/49 Duthy Street, Malvern SA 5061</t>
  </si>
  <si>
    <t>1/48 Panton Street, Golden Square VIC 3555</t>
  </si>
  <si>
    <t>414/1 George Julius Avenue, Zetland NSW 2017</t>
  </si>
  <si>
    <t>2004/50 Pemberton Street, Botany NSW 2019</t>
  </si>
  <si>
    <t>40/6-8 Church Street, Randwick NSW 2031</t>
  </si>
  <si>
    <t>6/103 Cathedral Street, Woolloomooloo NSW 2011</t>
  </si>
  <si>
    <t>35 Bayne Street, North Bendigo VIC 3550</t>
  </si>
  <si>
    <t>2/9 Cranbrook Avenue, Rostrevor SA 5073</t>
  </si>
  <si>
    <t>14 National Parade, Eaglehawk VIC 3556</t>
  </si>
  <si>
    <t>45/56 Pirrama Road, Pyrmont NSW 2009</t>
  </si>
  <si>
    <t>3/226 Rocky Point Road, Ramsgate NSW 2217</t>
  </si>
  <si>
    <t>7 Hawthorn Terrace, Parafield Gardens SA 5107</t>
  </si>
  <si>
    <t>5/137 Belmont Road, Mosman NSW 2088</t>
  </si>
  <si>
    <t>12 Norton Street, Kingsford NSW 2032</t>
  </si>
  <si>
    <t>8/87 Roscoe Street, Bondi Beach NSW 2026</t>
  </si>
  <si>
    <t>E214/310-330 Oxford Street, Bondi Junction NSW 2022</t>
  </si>
  <si>
    <t>9/114-116 Adderton Road, Carlingford NSW 2118</t>
  </si>
  <si>
    <t>1/35 Elsie Grove, Edithvale VIC 3196</t>
  </si>
  <si>
    <t>26 Acropolis Avenue, Rooty Hill NSW 2766</t>
  </si>
  <si>
    <t>101A Sydenham Road, Norwood SA 5067</t>
  </si>
  <si>
    <t>5/31 Tramway Street, Rosebery NSW 2018</t>
  </si>
  <si>
    <t>5/2 Grosvenor Street, Kensington NSW 2033</t>
  </si>
  <si>
    <t>9 Ross Street, Plympton Park SA 5038</t>
  </si>
  <si>
    <t>15 Kaleen Street, Charlestown NSW 2290</t>
  </si>
  <si>
    <t>35 Baddeley Circuit, Cranbourne North VIC 3977</t>
  </si>
  <si>
    <t>17 Roland Avenue, Wahroonga NSW 2076</t>
  </si>
  <si>
    <t>INV-FEES-33756-xxxxx</t>
  </si>
  <si>
    <t>INV-FEES-33251-xxxxx</t>
  </si>
  <si>
    <t>INV-FEES-33816-xxxxx</t>
  </si>
  <si>
    <t>INV-FEES-33685-xxxxx</t>
  </si>
  <si>
    <t>INV-FEES-33552-xxxxx</t>
  </si>
  <si>
    <t>INV-FEES-33534-xxxxx</t>
  </si>
  <si>
    <t>INV-FEES-33276-xxxxx</t>
  </si>
  <si>
    <t>INV-FEES-33215-xxxxx</t>
  </si>
  <si>
    <t>INV-FEES-33987-xxxxx</t>
  </si>
  <si>
    <t>INV-FEES-33922-xxxxx</t>
  </si>
  <si>
    <t>INV-FEES-33830-xxxxx</t>
  </si>
  <si>
    <t>INV-FEES-33763-xxxxx</t>
  </si>
  <si>
    <t>INV-FEES-33733-xxxxx</t>
  </si>
  <si>
    <t>INV-FEES-33577-xxxxx</t>
  </si>
  <si>
    <t>INV-FEES-33972-xxxxx</t>
  </si>
  <si>
    <t>INV-FEES-33926-xxxxx</t>
  </si>
  <si>
    <t>INV-FEES-33914-xxxxx</t>
  </si>
  <si>
    <t>INV-FEES-33859-xxxxx</t>
  </si>
  <si>
    <t>INV-FEES-33717-xxxxx</t>
  </si>
  <si>
    <t>INV-FEES-33344-xxxxx</t>
  </si>
  <si>
    <t>INV-FEES-33151-xxxxx</t>
  </si>
  <si>
    <t>INV-FEES-33829-xxxxx</t>
  </si>
  <si>
    <t>INV-FEES-33749-xxxxx</t>
  </si>
  <si>
    <t>INV-FEES-33581-xxxxx</t>
  </si>
  <si>
    <t>INV-FEES-33550-xxxxx</t>
  </si>
  <si>
    <t>INV-FEES-34096-xxxxx</t>
  </si>
  <si>
    <t>INV-FEES-34072-xxxxx</t>
  </si>
  <si>
    <t>INV-FEES-34055-xxxxx</t>
  </si>
  <si>
    <t>INV-FEES-33417-xxxxx</t>
  </si>
  <si>
    <t>INV-FEES-34336-xxxxx</t>
  </si>
  <si>
    <t>INV-FEES-34321-xxxxx</t>
  </si>
  <si>
    <t>INV-FEES-34306-xxxxx</t>
  </si>
  <si>
    <t>INV-FEES-34303-xxxxx</t>
  </si>
  <si>
    <t>INV-FEES-34290-xxxxx</t>
  </si>
  <si>
    <t>INV-FEES-34251-xxxxx</t>
  </si>
  <si>
    <t>INV-FEES-34120-xxxxx</t>
  </si>
  <si>
    <t>INV-FEES-34099-xxxxx</t>
  </si>
  <si>
    <t>INV-FEES-34015-xxxxx</t>
  </si>
  <si>
    <t>INV-FEES-33990-xxxxx</t>
  </si>
  <si>
    <t>INV-FEES-32612-xxxxx</t>
  </si>
  <si>
    <t>230 Station Street, Epsom VIC 3551</t>
  </si>
  <si>
    <t>INV-FEES-32922-xxxxx</t>
  </si>
  <si>
    <t>101/141 Windermere Boulevard, Pakenham VIC 3810</t>
  </si>
  <si>
    <t>INV-FEES-33625-xxxxx</t>
  </si>
  <si>
    <t>INV-FEES-34459-xxxxx</t>
  </si>
  <si>
    <t>INV-FEES-34292-xxxxx</t>
  </si>
  <si>
    <t>INV-FEES-32781-xxxxx</t>
  </si>
  <si>
    <t>INV-FEES-34233-xxxxx</t>
  </si>
  <si>
    <t>INV-FEES-34267-xxxxx</t>
  </si>
  <si>
    <t>INV-FEES-34522-xxxxx</t>
  </si>
  <si>
    <t>INV-FEES-34316-xxxxx</t>
  </si>
  <si>
    <t>INV-FEES-33931-xxxxx</t>
  </si>
  <si>
    <t>INV-FEES-34620-xxxxx</t>
  </si>
  <si>
    <t>INV-FEES-34576-xxxxx</t>
  </si>
  <si>
    <t>INV-FEES-34567-xxxxx</t>
  </si>
  <si>
    <t>INV-FEES-34561-xxxxx</t>
  </si>
  <si>
    <t>INV-FEES-34542-xxxxx</t>
  </si>
  <si>
    <t>INV-FEES-34396-xxxxx</t>
  </si>
  <si>
    <t>INV-FEES-34288-xxxxx</t>
  </si>
  <si>
    <t>INV-FEES-34146-xxxxx</t>
  </si>
  <si>
    <t>INV-FEES-33165-xxxxx</t>
  </si>
  <si>
    <t>INV-FEES-34864-xxxxx</t>
  </si>
  <si>
    <t>INV-FEES-34768-xxxxx</t>
  </si>
  <si>
    <t>INV-FEES-34747-xxxxx</t>
  </si>
  <si>
    <t>INV-FEES-34697-xxxxx</t>
  </si>
  <si>
    <t>INV-FEES-34671-xxxxx</t>
  </si>
  <si>
    <t>INV-FEES-34665-xxxxx</t>
  </si>
  <si>
    <t>INV-FEES-34654-xxxxx</t>
  </si>
  <si>
    <t>INV-FEES-34597-xxxxx</t>
  </si>
  <si>
    <t>INV-FEES-34381-xxxxx</t>
  </si>
  <si>
    <t>INV-FEES-34181-xxxxx</t>
  </si>
  <si>
    <t>INV-FEES-34132-xxxxx</t>
  </si>
  <si>
    <t>INV-FEES-34905-xxxxx</t>
  </si>
  <si>
    <t>INV-FEES-34993-xxxxx</t>
  </si>
  <si>
    <t>INV-FEES-34968-xxxxx</t>
  </si>
  <si>
    <t>INV-FEES-34977-xxxxx</t>
  </si>
  <si>
    <t>INV-FEES-34885-xxxxx</t>
  </si>
  <si>
    <t>INV-FEES-34876-xxxxx</t>
  </si>
  <si>
    <t>INV-FEES-34877-xxxxx</t>
  </si>
  <si>
    <t>INV-FEES-34926-xxxxx</t>
  </si>
  <si>
    <t>INV-FEES-34566-xxxxx</t>
  </si>
  <si>
    <t>INV-FEES-34635-xxxxx</t>
  </si>
  <si>
    <t>INV-FEES-34846-xxxxx</t>
  </si>
  <si>
    <t>INV-FEES-34851-xxxxx</t>
  </si>
  <si>
    <t>INV-FEES-34328-xxxxx</t>
  </si>
  <si>
    <t>INV-FEES-34354-xxxxx</t>
  </si>
  <si>
    <t>INV-FEES-35194-xxxxx</t>
  </si>
  <si>
    <t>INV-FEES-35161-xxxxx</t>
  </si>
  <si>
    <t>INV-FEES-35160-xxxxx</t>
  </si>
  <si>
    <t>INV-FEES-34765-xxxxx</t>
  </si>
  <si>
    <t>INV-FEES-35074-xxxxx</t>
  </si>
  <si>
    <t>INV-FEES-35083-xxxxx</t>
  </si>
  <si>
    <t>INV-FEES-35084-xxxxx</t>
  </si>
  <si>
    <t>INV-FEES-34676-xxxxx</t>
  </si>
  <si>
    <t>INV-FEES-34723-xxxxx</t>
  </si>
  <si>
    <t>INV-FEES-34718-xxxxx</t>
  </si>
  <si>
    <t>INV-FEES-33866-xxxxx</t>
  </si>
  <si>
    <t>INV-FEES-34198-xxxxx</t>
  </si>
  <si>
    <t>7 Avona Crescent, Seaforth NSW 2092</t>
  </si>
  <si>
    <t>2 Mingana Road, Wantirna South VIC 3152</t>
  </si>
  <si>
    <t>2 Lindas Way, Carrum Downs VIC 3201</t>
  </si>
  <si>
    <t>2712/397 Christine Avenue, Varsity Lakes QLD 4227</t>
  </si>
  <si>
    <t>3/18 Main Street, Mawson Lakes SA 5095</t>
  </si>
  <si>
    <t>22 Bourke Street, Woolloomooloo NSW 2011</t>
  </si>
  <si>
    <t>27 Riverview Street, Riverview NSW 2066</t>
  </si>
  <si>
    <t>13/16-18 Dutruc Street, Randwick NSW 2031</t>
  </si>
  <si>
    <t>28 Putters Lane, Norwest NSW 2153</t>
  </si>
  <si>
    <t>15/81 Middle Street, Kingsford NSW 2032</t>
  </si>
  <si>
    <t>18 Beatham Way, Cranbourne East VIC 3977</t>
  </si>
  <si>
    <t>1006/1060 Dandenong Road, Carnegie VIC 3163</t>
  </si>
  <si>
    <t>8 Orsett Court, Carrum Downs VIC 3201</t>
  </si>
  <si>
    <t>15 Barton Street, Reedy Creek QLD 4227</t>
  </si>
  <si>
    <t>5 Powell Street, Magill SA 5072</t>
  </si>
  <si>
    <t>14 Evan Avenue, Salisbury SA 5108</t>
  </si>
  <si>
    <t>9a George Street, Enfield SA 5085</t>
  </si>
  <si>
    <t>165 Park Road, Auburn NSW 2144</t>
  </si>
  <si>
    <t>5 Dent Street, Epping NSW 2121</t>
  </si>
  <si>
    <t>9 Sweetlands Court, Mount Martha VIC 3934</t>
  </si>
  <si>
    <t>7/18-20 Hartington Street, Rooty Hill NSW 2766</t>
  </si>
  <si>
    <t>4 Alluvian Way, Carrum Downs VIC 3201</t>
  </si>
  <si>
    <t>15 Hannah Avenue, Kellyville NSW 2155</t>
  </si>
  <si>
    <t>9 Lesdon Avenue, Cranbourne VIC 3977</t>
  </si>
  <si>
    <t>61 Ebb Street, Aspendale VIC 3195</t>
  </si>
  <si>
    <t>6/49 Parsonage Road, Castle Hill NSW 2154</t>
  </si>
  <si>
    <t>45 Telfer Road, Castle Hill NSW 2154</t>
  </si>
  <si>
    <t>9 Glamis Place, Castle Hill NSW 2154</t>
  </si>
  <si>
    <t>19 Flores Avenue, Palm Beach QLD 4221</t>
  </si>
  <si>
    <t>6/42 Hythe Street, Mount Druitt NSW 2770</t>
  </si>
  <si>
    <t>4/19 Balfour Road, Rose Bay NSW 2029</t>
  </si>
  <si>
    <t>1 Philip Road, Hallam VIC 3803</t>
  </si>
  <si>
    <t>37 Waterside Circuit, Sandhurst VIC 3977</t>
  </si>
  <si>
    <t>6 Lord Howe Avenue, Oakden SA 5086</t>
  </si>
  <si>
    <t>47 Epping Road, Epping NSW 2121</t>
  </si>
  <si>
    <t>4 Fairlawn Place, Bayswater VIC 3153</t>
  </si>
  <si>
    <t>7 Julian Court, Paralowie SA 5108</t>
  </si>
  <si>
    <t>7 Claremont Avenue, Oakden SA 5086</t>
  </si>
  <si>
    <t>82 Minto Crescent, Arana Hills QLD 4054</t>
  </si>
  <si>
    <t>18/1 Kitmont Street, Murrumbeena VIC 3163</t>
  </si>
  <si>
    <t>54 Rachel Drive, Cranbourne North VIC 3977</t>
  </si>
  <si>
    <t>8 Cedar Drive, Stapylton QLD 4207</t>
  </si>
  <si>
    <t>19/9 Macpherson Street, Waverley NSW 2024</t>
  </si>
  <si>
    <t>25/15 Grace Campbell Crescent, Hillsdale NSW 2036</t>
  </si>
  <si>
    <t>14 Valley Road, Eastwood NSW 2122</t>
  </si>
  <si>
    <t>24/9 Garthowen Crescent, Castle Hill NSW 2154</t>
  </si>
  <si>
    <t>5/39 William Street, Rose Bay NSW 2029</t>
  </si>
  <si>
    <t>1 Cavill Court, Vermont South VIC 3133</t>
  </si>
  <si>
    <t>5 Carrington Road, Randwick NSW 2031</t>
  </si>
  <si>
    <t>21 Birdwell Drive, Cranbourne East VIC 3977</t>
  </si>
  <si>
    <t>7 Truscott Road, Enfield SA 5085</t>
  </si>
  <si>
    <t>6 Tower Street, Vaucluse NSW 2030</t>
  </si>
  <si>
    <t>37 Eaglehawk Road, Ironbark VIC 3550</t>
  </si>
  <si>
    <t>557 Pennant Hills Road, West Pennant Hills NSW 2125</t>
  </si>
  <si>
    <t>4/29-31 Garden Street, Belmore NSW 2192</t>
  </si>
  <si>
    <t>6/1 Riviera Street, Seaford VIC 3198</t>
  </si>
  <si>
    <t>INV-FEES-34389-xxxxx</t>
  </si>
  <si>
    <t>INV-FEES-34230-xxxxx</t>
  </si>
  <si>
    <t>JOUR-BNDLFEES-32781-52713 - Risk Adjusted Finance Fee Collected - Provision</t>
  </si>
  <si>
    <t>JOUR-BNDLFEES-34292-52312 - Risk Adjusted Finance Fee Collected - Provision</t>
  </si>
  <si>
    <t>JOUR-BNDLFEES-34230-52452 - Risk Adjusted Finance Fee Collected - Provision</t>
  </si>
  <si>
    <t>JOUR-BNDLFEES-34389-52426 - Risk Adjusted Finance Fee Collected - Provision</t>
  </si>
  <si>
    <t>JOUR-BNDLFEES-34459-52814 - Risk Adjusted Finance Fee Collected - Provision</t>
  </si>
  <si>
    <t>JOUR-BNDLFEES-34233-52032 - Risk Adjusted Finance Fee Collected - Provision</t>
  </si>
  <si>
    <t>JOUR-BNDLFEES-34267-52605 - Risk Adjusted Finance Fee Collected - Provision</t>
  </si>
  <si>
    <t>JOUR-BNDLFEES-33931-51242 - Risk Adjusted Finance Fee Collected - Provision</t>
  </si>
  <si>
    <t>JOUR-BNDLFEES-34316-52302 - Risk Adjusted Finance Fee Collected - Provision</t>
  </si>
  <si>
    <t>JOUR-BNDLFEES-34522-52837 - Risk Adjusted Finance Fee Collected - Provision</t>
  </si>
  <si>
    <t>JOUR-BNDLFEES-34396-52494 - Risk Adjusted Finance Fee Collected - Provision</t>
  </si>
  <si>
    <t>JOUR-BNDLFEES-34146-52772 - Risk Adjusted Finance Fee Collected - Provision</t>
  </si>
  <si>
    <t>JOUR-BNDLFEES-34620-53156 - Risk Adjusted Finance Fee Collected - Provision</t>
  </si>
  <si>
    <t>JOUR-BNDLFEES-34288-52932 - Risk Adjusted Finance Fee Collected - Provision</t>
  </si>
  <si>
    <t>JOUR-BNDLFEES-34542-52937 - Risk Adjusted Finance Fee Collected - Provision</t>
  </si>
  <si>
    <t>JOUR-BNDLFEES-33165-53136 - Risk Adjusted Finance Fee Collected - Provision</t>
  </si>
  <si>
    <t>JOUR-BNDLFEES-34561-52867 - Risk Adjusted Finance Fee Collected - Provision</t>
  </si>
  <si>
    <t>JOUR-BNDLFEES-34576-53151 - Risk Adjusted Finance Fee Collected - Provision</t>
  </si>
  <si>
    <t>JOUR-BNDLFEES-34567-53198 - Risk Adjusted Finance Fee Collected - Provision</t>
  </si>
  <si>
    <t>JOUR-BNDLFEES-34381-52952 - Risk Adjusted Finance Fee Collected - Provision</t>
  </si>
  <si>
    <t>JOUR-BNDLFEES-34864-53950 - Risk Adjusted Finance Fee Collected - Provision</t>
  </si>
  <si>
    <t>JOUR-BNDLFEES-34665-53894 - Risk Adjusted Finance Fee Collected - Provision</t>
  </si>
  <si>
    <t>JOUR-BNDLFEES-34671-53306 - Risk Adjusted Finance Fee Collected - Provision</t>
  </si>
  <si>
    <t>JOUR-BNDLFEES-34132-52440 - Risk Adjusted Finance Fee Collected - Provision</t>
  </si>
  <si>
    <t>JOUR-BNDLFEES-34181-52766 - Risk Adjusted Finance Fee Collected - Provision</t>
  </si>
  <si>
    <t>JOUR-BNDLFEES-34768-53778 - Risk Adjusted Finance Fee Collected - Provision</t>
  </si>
  <si>
    <t>JOUR-BNDLFEES-34697-53432 - Risk Adjusted Finance Fee Collected - Provision</t>
  </si>
  <si>
    <t>JOUR-BNDLFEES-34747-53518 - Risk Adjusted Finance Fee Collected - Provision</t>
  </si>
  <si>
    <t>JOUR-BNDLFEES-34597-53086 - Risk Adjusted Finance Fee Collected - Provision</t>
  </si>
  <si>
    <t>JOUR-BNDLFEES-34654-53396 - Risk Adjusted Finance Fee Collected - Provision</t>
  </si>
  <si>
    <t>JOUR-BNDLFEES-34566-53738 - Risk Adjusted Finance Fee Collected - Provision</t>
  </si>
  <si>
    <t>JOUR-BNDLFEES-34328-52295 - Risk Adjusted Finance Fee Collected - Provision</t>
  </si>
  <si>
    <t>JOUR-BNDLFEES-34635-54258 - Risk Adjusted Finance Fee Collected - Provision</t>
  </si>
  <si>
    <t>JOUR-BNDLFEES-34876-53965 - Risk Adjusted Finance Fee Collected - Provision</t>
  </si>
  <si>
    <t>JOUR-BNDLFEES-34977-54721 - Risk Adjusted Finance Fee Collected - Provision</t>
  </si>
  <si>
    <t>JOUR-BNDLFEES-34993-54347 - Risk Adjusted Finance Fee Collected - Provision</t>
  </si>
  <si>
    <t>JOUR-BNDLFEES-34851-54002 - Risk Adjusted Finance Fee Collected - Provision</t>
  </si>
  <si>
    <t>JOUR-BNDLFEES-34926-54219 - Risk Adjusted Finance Fee Collected - Provision</t>
  </si>
  <si>
    <t>JOUR-BNDLFEES-34877-53951 - Risk Adjusted Finance Fee Collected - Provision</t>
  </si>
  <si>
    <t>JOUR-BNDLFEES-34885-54236 - Risk Adjusted Finance Fee Collected - Provision</t>
  </si>
  <si>
    <t>JOUR-BNDLFEES-34905-54528 - Risk Adjusted Finance Fee Collected - Provision</t>
  </si>
  <si>
    <t>JOUR-BNDLFEES-34846-53992 - Risk Adjusted Finance Fee Collected - Provision</t>
  </si>
  <si>
    <t>JOUR-BNDLFEES-34968-54280 - Risk Adjusted Finance Fee Collected - Provision</t>
  </si>
  <si>
    <t>JOUR-BNDLFEES-34354-52358 - Risk Adjusted Finance Fee Collected - Provision</t>
  </si>
  <si>
    <t>JOUR-BNDLFEES-35083-54792 - Risk Adjusted Finance Fee Collected - Provision</t>
  </si>
  <si>
    <t>JOUR-BNDLFEES-34723-54814 - Risk Adjusted Finance Fee Collected - Provision</t>
  </si>
  <si>
    <t>JOUR-BNDLFEES-33866-51709 - Risk Adjusted Finance Fee Collected - Provision</t>
  </si>
  <si>
    <t>JOUR-BNDLFEES-35161-54874 - Risk Adjusted Finance Fee Collected - Provision</t>
  </si>
  <si>
    <t>JOUR-BNDLFEES-35194-55063 - Risk Adjusted Finance Fee Collected - Provision</t>
  </si>
  <si>
    <t>#199971</t>
  </si>
  <si>
    <t>#199981</t>
  </si>
  <si>
    <t>#199951</t>
  </si>
  <si>
    <t>#199961</t>
  </si>
  <si>
    <t>#200016</t>
  </si>
  <si>
    <t>#200056</t>
  </si>
  <si>
    <t>#200066</t>
  </si>
  <si>
    <t>#200046</t>
  </si>
  <si>
    <t>#200026</t>
  </si>
  <si>
    <t>#200036</t>
  </si>
  <si>
    <t>#200186</t>
  </si>
  <si>
    <t>#200196</t>
  </si>
  <si>
    <t>#200206</t>
  </si>
  <si>
    <t>#200156</t>
  </si>
  <si>
    <t>#200166</t>
  </si>
  <si>
    <t>#200176</t>
  </si>
  <si>
    <t>#200251</t>
  </si>
  <si>
    <t>#200241</t>
  </si>
  <si>
    <t>#200231</t>
  </si>
  <si>
    <t>#200325</t>
  </si>
  <si>
    <t>#200351</t>
  </si>
  <si>
    <t>#200447</t>
  </si>
  <si>
    <t>#200437</t>
  </si>
  <si>
    <t>#200467</t>
  </si>
  <si>
    <t>#200457</t>
  </si>
  <si>
    <t>#200427</t>
  </si>
  <si>
    <t>#200397</t>
  </si>
  <si>
    <t>#200387</t>
  </si>
  <si>
    <t>#200417</t>
  </si>
  <si>
    <t>#200407</t>
  </si>
  <si>
    <t>#200566</t>
  </si>
  <si>
    <t>#200556</t>
  </si>
  <si>
    <t>#200546</t>
  </si>
  <si>
    <t>#200736</t>
  </si>
  <si>
    <t>#200726</t>
  </si>
  <si>
    <t>#200746</t>
  </si>
  <si>
    <t>#200766</t>
  </si>
  <si>
    <t>#200756</t>
  </si>
  <si>
    <t>#200686</t>
  </si>
  <si>
    <t>#200676</t>
  </si>
  <si>
    <t>#200696</t>
  </si>
  <si>
    <t>#200716</t>
  </si>
  <si>
    <t>#200706</t>
  </si>
  <si>
    <t>#200776</t>
  </si>
  <si>
    <t>#200863</t>
  </si>
  <si>
    <t>#200873</t>
  </si>
  <si>
    <t>#200843</t>
  </si>
  <si>
    <t>#200853</t>
  </si>
  <si>
    <t>#200896</t>
  </si>
  <si>
    <t>JOUR-BADDEBT-32781-52713 - Provision for bad debts</t>
  </si>
  <si>
    <t>#199978</t>
  </si>
  <si>
    <t>JOUR-BADDEBT-34292-52312 - Provision for bad debts</t>
  </si>
  <si>
    <t>#199988</t>
  </si>
  <si>
    <t>JOUR-BADDEBT-34230-52452 - Provision for bad debts</t>
  </si>
  <si>
    <t>#199958</t>
  </si>
  <si>
    <t>JOUR-BADDEBT-34389-52426 - Provision for bad debts</t>
  </si>
  <si>
    <t>#199968</t>
  </si>
  <si>
    <t>JOUR-BADDEBT-34459-52814 - Provision for bad debts</t>
  </si>
  <si>
    <t>#200023</t>
  </si>
  <si>
    <t>JOUR-BADDEBT-34233-52032 - Provision for bad debts</t>
  </si>
  <si>
    <t>#200063</t>
  </si>
  <si>
    <t>JOUR-BADDEBT-34267-52605 - Provision for bad debts</t>
  </si>
  <si>
    <t>#200073</t>
  </si>
  <si>
    <t>JOUR-BADDEBT-33931-51242 - Provision for bad debts</t>
  </si>
  <si>
    <t>#200053</t>
  </si>
  <si>
    <t>JOUR-BADDEBT-34316-52302 - Provision for bad debts</t>
  </si>
  <si>
    <t>#200033</t>
  </si>
  <si>
    <t>JOUR-BADDEBT-34522-52837 - Provision for bad debts</t>
  </si>
  <si>
    <t>#200043</t>
  </si>
  <si>
    <t>JOUR-BADDEBT-34396-52494 - Provision for bad debts</t>
  </si>
  <si>
    <t>#200193</t>
  </si>
  <si>
    <t>JOUR-BADDEBT-34146-52772 - Provision for bad debts</t>
  </si>
  <si>
    <t>#200203</t>
  </si>
  <si>
    <t>JOUR-BADDEBT-34620-53156 - Provision for bad debts</t>
  </si>
  <si>
    <t>#200213</t>
  </si>
  <si>
    <t>JOUR-BADDEBT-34288-52932 - Provision for bad debts</t>
  </si>
  <si>
    <t>#200163</t>
  </si>
  <si>
    <t>JOUR-BADDEBT-34542-52937 - Provision for bad debts</t>
  </si>
  <si>
    <t>#200173</t>
  </si>
  <si>
    <t>JOUR-BADDEBT-33165-53136 - Provision for bad debts</t>
  </si>
  <si>
    <t>#200183</t>
  </si>
  <si>
    <t>JOUR-BADDEBT-34561-52867 - Provision for bad debts</t>
  </si>
  <si>
    <t>#200258</t>
  </si>
  <si>
    <t>JOUR-BADDEBT-34576-53151 - Provision for bad debts</t>
  </si>
  <si>
    <t>#200248</t>
  </si>
  <si>
    <t>JOUR-BADDEBT-34567-53198 - Provision for bad debts</t>
  </si>
  <si>
    <t>#200238</t>
  </si>
  <si>
    <t>JOUR-BADDEBT-34381-52952 - Provision for bad debts</t>
  </si>
  <si>
    <t>#200332</t>
  </si>
  <si>
    <t>JOUR-BADDEBT-34864-53950 - Provision for bad debts</t>
  </si>
  <si>
    <t>#200358</t>
  </si>
  <si>
    <t>JOUR-BADDEBT-34665-53894 - Provision for bad debts</t>
  </si>
  <si>
    <t>#200454</t>
  </si>
  <si>
    <t>JOUR-BADDEBT-34671-53306 - Provision for bad debts</t>
  </si>
  <si>
    <t>#200444</t>
  </si>
  <si>
    <t>JOUR-BADDEBT-34132-52440 - Provision for bad debts</t>
  </si>
  <si>
    <t>#200474</t>
  </si>
  <si>
    <t>JOUR-BADDEBT-34181-52766 - Provision for bad debts</t>
  </si>
  <si>
    <t>#200464</t>
  </si>
  <si>
    <t>JOUR-BADDEBT-34768-53778 - Provision for bad debts</t>
  </si>
  <si>
    <t>#200434</t>
  </si>
  <si>
    <t>JOUR-BADDEBT-34697-53432 - Provision for bad debts</t>
  </si>
  <si>
    <t>#200404</t>
  </si>
  <si>
    <t>JOUR-BADDEBT-34747-53518 - Provision for bad debts</t>
  </si>
  <si>
    <t>#200394</t>
  </si>
  <si>
    <t>JOUR-BADDEBT-34597-53086 - Provision for bad debts</t>
  </si>
  <si>
    <t>#200424</t>
  </si>
  <si>
    <t>JOUR-BADDEBT-34654-53396 - Provision for bad debts</t>
  </si>
  <si>
    <t>#200414</t>
  </si>
  <si>
    <t>JOUR-BADDEBT-34566-53738 - Provision for bad debts</t>
  </si>
  <si>
    <t>#200573</t>
  </si>
  <si>
    <t>JOUR-BADDEBT-34328-52295 - Provision for bad debts</t>
  </si>
  <si>
    <t>#200563</t>
  </si>
  <si>
    <t>JOUR-BADDEBT-34635-54258 - Provision for bad debts</t>
  </si>
  <si>
    <t>#200553</t>
  </si>
  <si>
    <t>JOUR-BADDEBT-34876-53965 - Provision for bad debts</t>
  </si>
  <si>
    <t>#200743</t>
  </si>
  <si>
    <t>JOUR-BADDEBT-34977-54721 - Provision for bad debts</t>
  </si>
  <si>
    <t>#200733</t>
  </si>
  <si>
    <t>JOUR-BADDEBT-34993-54347 - Provision for bad debts</t>
  </si>
  <si>
    <t>#200753</t>
  </si>
  <si>
    <t>JOUR-BADDEBT-34851-54002 - Provision for bad debts</t>
  </si>
  <si>
    <t>#200773</t>
  </si>
  <si>
    <t>JOUR-BADDEBT-34926-54219 - Provision for bad debts</t>
  </si>
  <si>
    <t>#200763</t>
  </si>
  <si>
    <t>JOUR-BADDEBT-34877-53951 - Provision for bad debts</t>
  </si>
  <si>
    <t>#200693</t>
  </si>
  <si>
    <t>JOUR-BADDEBT-34885-54236 - Provision for bad debts</t>
  </si>
  <si>
    <t>#200683</t>
  </si>
  <si>
    <t>JOUR-BADDEBT-34905-54528 - Provision for bad debts</t>
  </si>
  <si>
    <t>#200703</t>
  </si>
  <si>
    <t>JOUR-BADDEBT-34846-53992 - Provision for bad debts</t>
  </si>
  <si>
    <t>#200723</t>
  </si>
  <si>
    <t>JOUR-BADDEBT-34968-54280 - Provision for bad debts</t>
  </si>
  <si>
    <t>#200713</t>
  </si>
  <si>
    <t>JOUR-BADDEBT-34354-52358 - Provision for bad debts</t>
  </si>
  <si>
    <t>#200783</t>
  </si>
  <si>
    <t>JOUR-BADDEBT-35083-54792 - Provision for bad debts</t>
  </si>
  <si>
    <t>#200870</t>
  </si>
  <si>
    <t>JOUR-BADDEBT-34723-54814 - Provision for bad debts</t>
  </si>
  <si>
    <t>#200880</t>
  </si>
  <si>
    <t>JOUR-BADDEBT-33866-51709 - Provision for bad debts</t>
  </si>
  <si>
    <t>#200850</t>
  </si>
  <si>
    <t>JOUR-BADDEBT-35161-54874 - Provision for bad debts</t>
  </si>
  <si>
    <t>#200860</t>
  </si>
  <si>
    <t>JOUR-BADDEBT-35194-55063 - Provision for bad debts</t>
  </si>
  <si>
    <t>#200903</t>
  </si>
  <si>
    <t>INV-FEES-35218-xxxxx</t>
  </si>
  <si>
    <t>INV-FEES-35122-xxxxx</t>
  </si>
  <si>
    <t>INV-FEES-34919-xxxxx</t>
  </si>
  <si>
    <t>INV-FEES-34879-xxxxx</t>
  </si>
  <si>
    <t>INV-FEES-35082-xxxxx</t>
  </si>
  <si>
    <t>INV-FEES-35333-xxxxx</t>
  </si>
  <si>
    <t>INV-FEES-35327-xxxxx</t>
  </si>
  <si>
    <t>INV-FEES-35297-xxxxx</t>
  </si>
  <si>
    <t>INV-FEES-35280-xxxxx</t>
  </si>
  <si>
    <t>INV-FEES-35250-xxxxx</t>
  </si>
  <si>
    <t>INV-FEES-35201-xxxxx</t>
  </si>
  <si>
    <t>INV-FEES-34874-xxxxx</t>
  </si>
  <si>
    <t>INV-FEES-34674-xxxxx</t>
  </si>
  <si>
    <t>INV-FEES-34030-xxxxx</t>
  </si>
  <si>
    <t>INV-FEES-35520-xxxxx</t>
  </si>
  <si>
    <t>INV-FEES-35473-xxxxx</t>
  </si>
  <si>
    <t>INV-FEES-35407-xxxxx</t>
  </si>
  <si>
    <t>INV-FEES-35350-xxxxx</t>
  </si>
  <si>
    <t>INV-FEES-35319-xxxxx</t>
  </si>
  <si>
    <t>INV-FEES-35299-xxxxx</t>
  </si>
  <si>
    <t>INV-FEES-35212-xxxxx</t>
  </si>
  <si>
    <t>INV-FEES-35190-xxxxx</t>
  </si>
  <si>
    <t>INV-FEES-35168-xxxxx</t>
  </si>
  <si>
    <t>INV-FEES-35001-xxxxx</t>
  </si>
  <si>
    <t>INV-FEES-35090-xxxxx</t>
  </si>
  <si>
    <t>INV-FEES-34503-xxxxx</t>
  </si>
  <si>
    <t>INV-FEES-34729-xxxxx</t>
  </si>
  <si>
    <t>INV-FEES-34662-xxxxx</t>
  </si>
  <si>
    <t>INV-FEES-35611-xxxxx</t>
  </si>
  <si>
    <t>INV-FEES-35594-xxxxx</t>
  </si>
  <si>
    <t>INV-FEES-35428-xxxxx</t>
  </si>
  <si>
    <t>INV-FEES-35243-xxxxx</t>
  </si>
  <si>
    <t>INV-FEES-35032-xxxxx</t>
  </si>
  <si>
    <t>INV-FEES-33101-xxxxx</t>
  </si>
  <si>
    <t>INV-FEES-35773-xxxxx</t>
  </si>
  <si>
    <t>INV-FEES-35608-xxxxx</t>
  </si>
  <si>
    <t>INV-FEES-35372-xxxxx</t>
  </si>
  <si>
    <t>INV-FEES-35353-xxxxx</t>
  </si>
  <si>
    <t>INV-FEES-35341-xxxxx</t>
  </si>
  <si>
    <t>INV-FEES-35187-xxxxx</t>
  </si>
  <si>
    <t>INV-FEES-34757-xxxxx</t>
  </si>
  <si>
    <t>INV-FEES-34892-xxxxx</t>
  </si>
  <si>
    <t>INV-FEES-34000-xxxxx</t>
  </si>
  <si>
    <t>INV-FEES-35097-xxxxx</t>
  </si>
  <si>
    <t>15/501 North Hill Drive, Robina QLD 4226</t>
  </si>
  <si>
    <t>68 Onslow Street, Rose Bay NSW 2029</t>
  </si>
  <si>
    <t>75 Greville Street, Chatswood NSW 2067</t>
  </si>
  <si>
    <t>11 Ralph Street, Sturt SA 5047</t>
  </si>
  <si>
    <t>1002/241 Oxford Street, Bondi Junction NSW 2022</t>
  </si>
  <si>
    <t>17 Sophia Crescent, North Rocks NSW 2151</t>
  </si>
  <si>
    <t>33 Boonwurrung Street, Cranbourne East VIC 3977</t>
  </si>
  <si>
    <t>68 Essington Crescent, Sylvania NSW 2224</t>
  </si>
  <si>
    <t>224 Hudson Parade, Clareville NSW 2107</t>
  </si>
  <si>
    <t>51 Bickford Street, Richmond SA 5033</t>
  </si>
  <si>
    <t>52 Bix Road, Dee Why NSW 2099</t>
  </si>
  <si>
    <t>7 Jacaranda Drive, Craigmore SA 5114</t>
  </si>
  <si>
    <t>1 Larool Crescent, Castle Hill NSW 2154</t>
  </si>
  <si>
    <t>60 Sandarra Boulevard, Sandhurst VIC 3977</t>
  </si>
  <si>
    <t>1/1A Kelvin Grove, Chelsea VIC 3196</t>
  </si>
  <si>
    <t>17 West Terrace, Kapunda SA 5373</t>
  </si>
  <si>
    <t>6a O'Keefe Crescent, Eastwood NSW 2122</t>
  </si>
  <si>
    <t>42 John Street, Petersham NSW 2049</t>
  </si>
  <si>
    <t>4/21 Oleander Drive, Banksia Park SA 5091</t>
  </si>
  <si>
    <t>38 Hillsea Avenue, Clearview SA 5085</t>
  </si>
  <si>
    <t>12/80 Military Road, Tennyson SA 5022</t>
  </si>
  <si>
    <t>13/86 Fewster Road, Hampton VIC 3188</t>
  </si>
  <si>
    <t>43 Oakhill Drive, Castle Hill NSW 2154</t>
  </si>
  <si>
    <t>4 Melington Drive, Lyndhurst VIC 3975</t>
  </si>
  <si>
    <t>5/10 Richland Road, Newton SA 5074</t>
  </si>
  <si>
    <t>110/36 Regent Street, Richmond VIC 3121</t>
  </si>
  <si>
    <t>3 Ambrose Street, Ivanhoe VIC 3079</t>
  </si>
  <si>
    <t>49 Charlbury Crescent, Cranbourne North VIC 3977</t>
  </si>
  <si>
    <t>2 Frith Street, Kahibah NSW 2290</t>
  </si>
  <si>
    <t>11 Mashie Terrace, Sandhurst VIC 3977</t>
  </si>
  <si>
    <t>29 Chelmsford Street, Craigmore SA 5114</t>
  </si>
  <si>
    <t>Unit 202, 104-112 Maroubra Road, MAROUBRA NSW 2035</t>
  </si>
  <si>
    <t>4 Westminster Drive, Castle Hill NSW 2154</t>
  </si>
  <si>
    <t>22a Jackson Terrace, Enfield SA 5085</t>
  </si>
  <si>
    <t>9 The Knoll , Avalon Beach NSW 2107</t>
  </si>
  <si>
    <t>3 Addison Avenue, Marden SA 5070</t>
  </si>
  <si>
    <t>89 Wallumatta Road, Newport NSW 2106</t>
  </si>
  <si>
    <t>13 Norongo Street, O'Sullivan Beach SA 5166</t>
  </si>
  <si>
    <t>82 Tuckwell Road, Castle Hill NSW 2154</t>
  </si>
  <si>
    <t>11/458 Edgecliff Road, Edgecliff NSW 2027</t>
  </si>
  <si>
    <t>20 Helissio Place, Castle Hill NSW 2154</t>
  </si>
  <si>
    <t>4 San Giorgio Circuit, Castle Hill NSW 2154</t>
  </si>
  <si>
    <t>4A Beaufort Street, Woodville SA 5011</t>
  </si>
  <si>
    <t>3A Kungar Road, Caringbah South NSW 2229</t>
  </si>
  <si>
    <t>JOUR-BNDLFEES-35074-55070 - Risk Adjusted Finance Fee Collected - Provision</t>
  </si>
  <si>
    <t>#200983</t>
  </si>
  <si>
    <t>JOUR-BNDLFEES-34765-53810 - Risk Adjusted Finance Fee Collected - Provision</t>
  </si>
  <si>
    <t>#200993</t>
  </si>
  <si>
    <t>JOUR-BNDLFEES-34198-52384 - Risk Adjusted Finance Fee Collected - Provision</t>
  </si>
  <si>
    <t>#201003</t>
  </si>
  <si>
    <t>JOUR-BNDLFEES-34718-53928 - Risk Adjusted Finance Fee Collected - Provision</t>
  </si>
  <si>
    <t>#200973</t>
  </si>
  <si>
    <t>JOUR-BNDLFEES-34676-54986 - Risk Adjusted Finance Fee Collected - Provision</t>
  </si>
  <si>
    <t>#200943</t>
  </si>
  <si>
    <t>JOUR-BNDLFEES-35160-54863 - Risk Adjusted Finance Fee Collected - Provision</t>
  </si>
  <si>
    <t>#200953</t>
  </si>
  <si>
    <t>JOUR-BNDLFEES-35084-54682 - Risk Adjusted Finance Fee Collected - Provision</t>
  </si>
  <si>
    <t>#200963</t>
  </si>
  <si>
    <t>JOUR-BNDLFEES-34879-55209 - Risk Adjusted Finance Fee Collected - Provision</t>
  </si>
  <si>
    <t>#201111</t>
  </si>
  <si>
    <t>JOUR-BNDLFEES-35218-55282 - Risk Adjusted Finance Fee Collected - Provision</t>
  </si>
  <si>
    <t>#201121</t>
  </si>
  <si>
    <t>JOUR-BNDLFEES-35122-54886 - Risk Adjusted Finance Fee Collected - Provision</t>
  </si>
  <si>
    <t>#201101</t>
  </si>
  <si>
    <t>JOUR-BNDLFEES-34919-55468 - Risk Adjusted Finance Fee Collected - Provision</t>
  </si>
  <si>
    <t>#201081</t>
  </si>
  <si>
    <t>JOUR-BNDLFEES-35082-54617 - Risk Adjusted Finance Fee Collected - Provision</t>
  </si>
  <si>
    <t>#201091</t>
  </si>
  <si>
    <t>JOUR-BNDLFEES-35333-55486 - Risk Adjusted Finance Fee Collected - Provision</t>
  </si>
  <si>
    <t>#201180</t>
  </si>
  <si>
    <t>JOUR-BNDLFEES-34674-54962 - Risk Adjusted Finance Fee Collected - Provision</t>
  </si>
  <si>
    <t>#201168</t>
  </si>
  <si>
    <t>JOUR-BNDLFEES-35201-55583 - Risk Adjusted Finance Fee Collected - Provision</t>
  </si>
  <si>
    <t>#201203</t>
  </si>
  <si>
    <t>JOUR-BNDLFEES-35280-55452 - Risk Adjusted Finance Fee Collected - Provision</t>
  </si>
  <si>
    <t>#201262</t>
  </si>
  <si>
    <t>JOUR-BNDLFEES-34030-55698 - Risk Adjusted Finance Fee Collected - Provision</t>
  </si>
  <si>
    <t>#201272</t>
  </si>
  <si>
    <t>JOUR-BNDLFEES-34874-55884 - Risk Adjusted Finance Fee Collected - Provision</t>
  </si>
  <si>
    <t>#201281</t>
  </si>
  <si>
    <t>JOUR-BNDLFEES-35327-55444 - Risk Adjusted Finance Fee Collected - Provision</t>
  </si>
  <si>
    <t>#201217</t>
  </si>
  <si>
    <t>JOUR-BNDLFEES-35250-55203 - Risk Adjusted Finance Fee Collected - Provision</t>
  </si>
  <si>
    <t>#201227</t>
  </si>
  <si>
    <t>JOUR-BNDLFEES-35297-55620 - Risk Adjusted Finance Fee Collected - Provision</t>
  </si>
  <si>
    <t>#201252</t>
  </si>
  <si>
    <t>JOUR-BNDLFEES-35001-55949 - Risk Adjusted Finance Fee Collected - Provision</t>
  </si>
  <si>
    <t>#201496</t>
  </si>
  <si>
    <t>JOUR-BNDLFEES-35090-55406 - Risk Adjusted Finance Fee Collected - Provision</t>
  </si>
  <si>
    <t>#201486</t>
  </si>
  <si>
    <t>JOUR-BNDLFEES-35190-54988 - Risk Adjusted Finance Fee Collected - Provision</t>
  </si>
  <si>
    <t>#201516</t>
  </si>
  <si>
    <t>JOUR-BNDLFEES-35212-55897 - Risk Adjusted Finance Fee Collected - Provision</t>
  </si>
  <si>
    <t>#201526</t>
  </si>
  <si>
    <t>JOUR-BNDLFEES-35350-55633 - Risk Adjusted Finance Fee Collected - Provision</t>
  </si>
  <si>
    <t>#201556</t>
  </si>
  <si>
    <t>JOUR-BNDLFEES-34503-53083 - Risk Adjusted Finance Fee Collected - Provision</t>
  </si>
  <si>
    <t>#201476</t>
  </si>
  <si>
    <t>JOUR-BNDLFEES-35520-56153 - Risk Adjusted Finance Fee Collected - Provision</t>
  </si>
  <si>
    <t>#201406</t>
  </si>
  <si>
    <t>JOUR-BNDLFEES-34662-55729 - Risk Adjusted Finance Fee Collected - Provision</t>
  </si>
  <si>
    <t>#201456</t>
  </si>
  <si>
    <t>JOUR-BNDLFEES-34729-54125 - Risk Adjusted Finance Fee Collected - Provision</t>
  </si>
  <si>
    <t>#201466</t>
  </si>
  <si>
    <t>JOUR-BNDLFEES-35407-55937 - Risk Adjusted Finance Fee Collected - Provision</t>
  </si>
  <si>
    <t>#201566</t>
  </si>
  <si>
    <t>JOUR-BNDLFEES-35473-56104 - Risk Adjusted Finance Fee Collected - Provision</t>
  </si>
  <si>
    <t>#201576</t>
  </si>
  <si>
    <t>JOUR-BNDLFEES-35319-55658 - Risk Adjusted Finance Fee Collected - Provision</t>
  </si>
  <si>
    <t>#201546</t>
  </si>
  <si>
    <t>JOUR-BNDLFEES-35168-55320 - Risk Adjusted Finance Fee Collected - Provision</t>
  </si>
  <si>
    <t>#201506</t>
  </si>
  <si>
    <t>JOUR-BNDLFEES-35299-55814 - Risk Adjusted Finance Fee Collected - Provision</t>
  </si>
  <si>
    <t>#201536</t>
  </si>
  <si>
    <t>JOUR-BNDLFEES-33101-56472 - Risk Adjusted Finance Fee Collected - Provision</t>
  </si>
  <si>
    <t>#201624</t>
  </si>
  <si>
    <t>JOUR-BNDLFEES-35243-55753 - Risk Adjusted Finance Fee Collected - Provision</t>
  </si>
  <si>
    <t>#201642</t>
  </si>
  <si>
    <t>JOUR-BNDLFEES-35594-56473 - Risk Adjusted Finance Fee Collected - Provision</t>
  </si>
  <si>
    <t>#201709</t>
  </si>
  <si>
    <t>JOUR-BNDLFEES-35611-56441 - Risk Adjusted Finance Fee Collected - Provision</t>
  </si>
  <si>
    <t>#201699</t>
  </si>
  <si>
    <t>JOUR-BNDLFEES-35032-56139 - Risk Adjusted Finance Fee Collected - Provision</t>
  </si>
  <si>
    <t>#201729</t>
  </si>
  <si>
    <t>JOUR-BNDLFEES-35428-55894 - Risk Adjusted Finance Fee Collected - Provision</t>
  </si>
  <si>
    <t>#201719</t>
  </si>
  <si>
    <t>JOUR-BNDLFEES-34000-54353 - Risk Adjusted Finance Fee Collected - Provision</t>
  </si>
  <si>
    <t>#201790</t>
  </si>
  <si>
    <t>JOUR-BNDLFEES-35187-56581 - Risk Adjusted Finance Fee Collected - Provision</t>
  </si>
  <si>
    <t>#201780</t>
  </si>
  <si>
    <t>JOUR-BADDEBT-35074-55070 - Provision for bad debts</t>
  </si>
  <si>
    <t>#200990</t>
  </si>
  <si>
    <t>JOUR-BADDEBT-34765-53810 - Provision for bad debts</t>
  </si>
  <si>
    <t>#201000</t>
  </si>
  <si>
    <t>JOUR-BADDEBT-34198-52384 - Provision for bad debts</t>
  </si>
  <si>
    <t>#201010</t>
  </si>
  <si>
    <t>JOUR-BADDEBT-34718-53928 - Provision for bad debts</t>
  </si>
  <si>
    <t>#200980</t>
  </si>
  <si>
    <t>JOUR-BADDEBT-34676-54986 - Provision for bad debts</t>
  </si>
  <si>
    <t>#200950</t>
  </si>
  <si>
    <t>JOUR-BADDEBT-35160-54863 - Provision for bad debts</t>
  </si>
  <si>
    <t>#200960</t>
  </si>
  <si>
    <t>JOUR-BADDEBT-35084-54682 - Provision for bad debts</t>
  </si>
  <si>
    <t>#200970</t>
  </si>
  <si>
    <t>JOUR-BADDEBT-34879-55209 - Provision for bad debts</t>
  </si>
  <si>
    <t>#201118</t>
  </si>
  <si>
    <t>JOUR-BADDEBT-35218-55282 - Provision for bad debts</t>
  </si>
  <si>
    <t>#201128</t>
  </si>
  <si>
    <t>JOUR-BADDEBT-35122-54886 - Provision for bad debts</t>
  </si>
  <si>
    <t>#201108</t>
  </si>
  <si>
    <t>JOUR-BADDEBT-34919-55468 - Provision for bad debts</t>
  </si>
  <si>
    <t>#201088</t>
  </si>
  <si>
    <t>JOUR-BADDEBT-35082-54617 - Provision for bad debts</t>
  </si>
  <si>
    <t>#201098</t>
  </si>
  <si>
    <t>JOUR-BADDEBT-35333-55486 - Provision for bad debts</t>
  </si>
  <si>
    <t>#201187</t>
  </si>
  <si>
    <t>JOUR-BADDEBT-34674-54962 - Provision for bad debts</t>
  </si>
  <si>
    <t>#201175</t>
  </si>
  <si>
    <t>JOUR-BADDEBT-35201-55583 - Provision for bad debts</t>
  </si>
  <si>
    <t>#201210</t>
  </si>
  <si>
    <t>JOUR-BADDEBT-35280-55452 - Provision for bad debts</t>
  </si>
  <si>
    <t>#201269</t>
  </si>
  <si>
    <t>JOUR-BADDEBT-34874-55884 - Provision for bad debts</t>
  </si>
  <si>
    <t>#201288</t>
  </si>
  <si>
    <t>JOUR-BADDEBT-34030-55698 - Provision for bad debts</t>
  </si>
  <si>
    <t>#201289</t>
  </si>
  <si>
    <t>JOUR-BADDEBT-35327-55444 - Provision for bad debts</t>
  </si>
  <si>
    <t>#201224</t>
  </si>
  <si>
    <t>JOUR-BADDEBT-35250-55203 - Provision for bad debts</t>
  </si>
  <si>
    <t>#201234</t>
  </si>
  <si>
    <t>JOUR-BADDEBT-35297-55620 - Provision for bad debts</t>
  </si>
  <si>
    <t>#201259</t>
  </si>
  <si>
    <t>JOUR-BADDEBT-35001-55949 - Provision for bad debts</t>
  </si>
  <si>
    <t>#201503</t>
  </si>
  <si>
    <t>JOUR-BADDEBT-35090-55406 - Provision for bad debts</t>
  </si>
  <si>
    <t>#201493</t>
  </si>
  <si>
    <t>JOUR-BADDEBT-35190-54988 - Provision for bad debts</t>
  </si>
  <si>
    <t>#201523</t>
  </si>
  <si>
    <t>JOUR-BADDEBT-35212-55897 - Provision for bad debts</t>
  </si>
  <si>
    <t>#201533</t>
  </si>
  <si>
    <t>JOUR-BADDEBT-35350-55633 - Provision for bad debts</t>
  </si>
  <si>
    <t>#201563</t>
  </si>
  <si>
    <t>JOUR-BADDEBT-34503-53083 - Provision for bad debts</t>
  </si>
  <si>
    <t>#201483</t>
  </si>
  <si>
    <t>JOUR-BADDEBT-35520-56153 - Provision for bad debts</t>
  </si>
  <si>
    <t>#201413</t>
  </si>
  <si>
    <t>JOUR-BADDEBT-34662-55729 - Provision for bad debts</t>
  </si>
  <si>
    <t>#201463</t>
  </si>
  <si>
    <t>JOUR-BADDEBT-34729-54125 - Provision for bad debts</t>
  </si>
  <si>
    <t>#201473</t>
  </si>
  <si>
    <t>JOUR-BADDEBT-35407-55937 - Provision for bad debts</t>
  </si>
  <si>
    <t>#201573</t>
  </si>
  <si>
    <t>JOUR-BADDEBT-35473-56104 - Provision for bad debts</t>
  </si>
  <si>
    <t>#201583</t>
  </si>
  <si>
    <t>JOUR-BADDEBT-35319-55658 - Provision for bad debts</t>
  </si>
  <si>
    <t>#201553</t>
  </si>
  <si>
    <t>JOUR-BADDEBT-35168-55320 - Provision for bad debts</t>
  </si>
  <si>
    <t>#201513</t>
  </si>
  <si>
    <t>JOUR-BADDEBT-35299-55814 - Provision for bad debts</t>
  </si>
  <si>
    <t>#201543</t>
  </si>
  <si>
    <t>JOUR-BADDEBT-33101-56472 - Provision for bad debts</t>
  </si>
  <si>
    <t>#201631</t>
  </si>
  <si>
    <t>JOUR-BADDEBT-35243-55753 - Provision for bad debts</t>
  </si>
  <si>
    <t>#201649</t>
  </si>
  <si>
    <t>JOUR-BADDEBT-35594-56473 - Provision for bad debts</t>
  </si>
  <si>
    <t>#201716</t>
  </si>
  <si>
    <t>JOUR-BADDEBT-35611-56441 - Provision for bad debts</t>
  </si>
  <si>
    <t>#201706</t>
  </si>
  <si>
    <t>JOUR-BADDEBT-35032-56139 - Provision for bad debts</t>
  </si>
  <si>
    <t>#201736</t>
  </si>
  <si>
    <t>JOUR-BADDEBT-35428-55894 - Provision for bad debts</t>
  </si>
  <si>
    <t>#201726</t>
  </si>
  <si>
    <t>JOUR-BADDEBT-34000-54353 - Provision for bad debts</t>
  </si>
  <si>
    <t>#201797</t>
  </si>
  <si>
    <t>JOUR-BADDEBT-35187-56581 - Provision for bad debts</t>
  </si>
  <si>
    <t>#201787</t>
  </si>
  <si>
    <t>220 - Finance Fees Received - Pay On Success</t>
  </si>
  <si>
    <t>290 - ListSure Fee Collected - Pay On Success</t>
  </si>
  <si>
    <t>214 - Risk Adjusted Finance Fee - Working Capital Received  - Pay On Success</t>
  </si>
  <si>
    <t>281 - Distribution Rebates Received - Pay On Success</t>
  </si>
  <si>
    <t>283 - Admin Fees Received - Pay On Success</t>
  </si>
  <si>
    <t>212 - Base Premium - GST Received - Pay On Success</t>
  </si>
  <si>
    <t>213 - Base Premium - Stamp Duty Received - Pay On Success</t>
  </si>
  <si>
    <t>211 - Base Premium Received - Pay On Success</t>
  </si>
  <si>
    <t>421 - Admin Fees Paid - Pay On Success</t>
  </si>
  <si>
    <t>423 - Base Premium - GST Paid - Pay On Success</t>
  </si>
  <si>
    <t>424 - Base Premium - Stamp Duty Paid - Pay On Success</t>
  </si>
  <si>
    <t>422 - Base Premium Paid - Pay On Success</t>
  </si>
  <si>
    <t>448 - Distribution Rebates Paid - Pay On Success</t>
  </si>
  <si>
    <t>415 - Finance Fees Paid - Pay On Success</t>
  </si>
  <si>
    <t>291 - ListSure Fee Paid - Pay On Success</t>
  </si>
  <si>
    <t>417 - Risk Adjusted Finance Fee - Working Capital Paid - Pay On Success</t>
  </si>
  <si>
    <t>283</t>
  </si>
  <si>
    <t xml:space="preserve">   610 - Accounts Receivable - Pay On Success</t>
  </si>
  <si>
    <t xml:space="preserve">   822 - Unearned Risk Adjusted Finance Fee Received - Pay On Success</t>
  </si>
  <si>
    <t xml:space="preserve">   823 - Loan Claim Required - Pay On Success</t>
  </si>
  <si>
    <t>POS-INV-LOAN-33749-51661</t>
  </si>
  <si>
    <t>3d/4 Bligh Place, Randwick NSW 2031</t>
  </si>
  <si>
    <t>26 Eagle Drive, Noble Park North VIC 3174</t>
  </si>
  <si>
    <t>432 President Avenue, Kirrawee NSW 2232</t>
  </si>
  <si>
    <t>153 Cadles Road, Carrum Downs VIC 3201</t>
  </si>
  <si>
    <t>7 Hopner Avenue, Burton SA 5110</t>
  </si>
  <si>
    <t>47 Westminster Street, Rooty Hill NSW 2766</t>
  </si>
  <si>
    <t>1 Chase Grove, Vale Park SA 5081</t>
  </si>
  <si>
    <t>12 Bardia Avenue, Findon SA 5023</t>
  </si>
  <si>
    <t>6a Fairway Street, Para Hills SA 5096</t>
  </si>
  <si>
    <t>2/15 Bradford Drive, Carrum Downs VIC 3201</t>
  </si>
  <si>
    <t>18/67 Brumbys Road, Carrum Downs VIC 3201</t>
  </si>
  <si>
    <t>3/36 Holland Street, Toowong QLD 4066</t>
  </si>
  <si>
    <t>15 Litchfield Avenue, Blakeview SA 5114</t>
  </si>
  <si>
    <t>11/236-240 The Boulevarde , Miranda NSW 2228</t>
  </si>
  <si>
    <t>25 Fleming Street, Northwood NSW 2066</t>
  </si>
  <si>
    <t>218 - Insurer Licence Fees Received - Pay On Success</t>
  </si>
  <si>
    <t>221 - Residual Base Premium - GST Received - Pay On Success</t>
  </si>
  <si>
    <t>222 - Residual Base Premium - Stamp Duty Received - Pay On Success</t>
  </si>
  <si>
    <t>219 - Residual Base Premium Received - Pay On Success</t>
  </si>
  <si>
    <t>440 - Insurer Licence Fees Paid - Pay On Success</t>
  </si>
  <si>
    <t>427 - Residual Base Premium - GST Paid - Pay On Success</t>
  </si>
  <si>
    <t>428 - Residual Base Premium - Stamp Duty Paid - Pay On Success</t>
  </si>
  <si>
    <t>426 - Residual Base Premium Paid - Pay On Success</t>
  </si>
  <si>
    <t>JOUR-BNDLFEES-35341-55673 - Risk Adjusted Finance Fee Collected - Provision</t>
  </si>
  <si>
    <t>#201886</t>
  </si>
  <si>
    <t>JOUR-BNDLFEES-34892-55357 - Risk Adjusted Finance Fee Collected - Provision</t>
  </si>
  <si>
    <t>#201896</t>
  </si>
  <si>
    <t>JOUR-BNDLFEES-34757-55107 - Risk Adjusted Finance Fee Collected - Provision</t>
  </si>
  <si>
    <t>#201906</t>
  </si>
  <si>
    <t>JOUR-BNDLFEES-35608-56965 - Risk Adjusted Finance Fee Collected - Provision</t>
  </si>
  <si>
    <t>#201876</t>
  </si>
  <si>
    <t>JOUR-BNDLFEES-35353-56871 - Risk Adjusted Finance Fee Collected - Provision</t>
  </si>
  <si>
    <t>#201846</t>
  </si>
  <si>
    <t>JOUR-BNDLFEES-35773-57026 - Risk Adjusted Finance Fee Collected - Provision</t>
  </si>
  <si>
    <t>#201856</t>
  </si>
  <si>
    <t>JOUR-BNDLFEES-35372-57017 - Risk Adjusted Finance Fee Collected - Provision</t>
  </si>
  <si>
    <t>#201866</t>
  </si>
  <si>
    <t>JOUR-BNDLFEES-35097-57484 - Risk Adjusted Finance Fee Collected - Provision</t>
  </si>
  <si>
    <t>#201927</t>
  </si>
  <si>
    <t>JOUR-BNDLFEES-35583-56366 - Risk Adjusted Finance Fee Collected - Provision</t>
  </si>
  <si>
    <t>#201978</t>
  </si>
  <si>
    <t>JOUR-BNDLFEES-35316-57752 - Risk Adjusted Finance Fee Collected - Provision</t>
  </si>
  <si>
    <t>#202023</t>
  </si>
  <si>
    <t>JOUR-BNDLFEES-35926-57701 - Risk Adjusted Finance Fee Collected - Provision</t>
  </si>
  <si>
    <t>#202073</t>
  </si>
  <si>
    <t>JOUR-BNDLFEES-35864-57432 - Risk Adjusted Finance Fee Collected - Provision</t>
  </si>
  <si>
    <t>#202083</t>
  </si>
  <si>
    <t>JOUR-BNDLFEES-35840-57703 - Risk Adjusted Finance Fee Collected - Provision</t>
  </si>
  <si>
    <t>#202104</t>
  </si>
  <si>
    <t>JOUR-BNDLFEES-35467-57661 - Risk Adjusted Finance Fee Collected - Provision</t>
  </si>
  <si>
    <t>#202043</t>
  </si>
  <si>
    <t>JOUR-BNDLFEES-35900-57807 - Risk Adjusted Finance Fee Collected - Provision</t>
  </si>
  <si>
    <t>#202053</t>
  </si>
  <si>
    <t>JOUR-BNDLFEES-35833-57569 - Risk Adjusted Finance Fee Collected - Provision</t>
  </si>
  <si>
    <t>#202063</t>
  </si>
  <si>
    <t>JOUR-BNDLFEES-35388-57892 - Risk Adjusted Finance Fee Collected - Provision</t>
  </si>
  <si>
    <t>#202210</t>
  </si>
  <si>
    <t>JOUR-BNDLFEES-35949-58080 - Risk Adjusted Finance Fee Collected - Provision</t>
  </si>
  <si>
    <t>#202200</t>
  </si>
  <si>
    <t>JOUR-BNDLFEES-35880-57878 - Risk Adjusted Finance Fee Collected - Provision</t>
  </si>
  <si>
    <t>#202230</t>
  </si>
  <si>
    <t>JOUR-BNDLFEES-35867-57622 - Risk Adjusted Finance Fee Collected - Provision</t>
  </si>
  <si>
    <t>#202220</t>
  </si>
  <si>
    <t>JOUR-BNDLFEES-35954-57968 - Risk Adjusted Finance Fee Collected - Provision</t>
  </si>
  <si>
    <t>#202170</t>
  </si>
  <si>
    <t>JOUR-BNDLFEES-35498-57523 - Risk Adjusted Finance Fee Collected - Provision</t>
  </si>
  <si>
    <t>#202160</t>
  </si>
  <si>
    <t>JOUR-BNDLFEES-35535-57525 - Risk Adjusted Finance Fee Collected - Provision</t>
  </si>
  <si>
    <t>#202190</t>
  </si>
  <si>
    <t>JOUR-BNDLFEES-34256-57776 - Risk Adjusted Finance Fee Collected - Provision</t>
  </si>
  <si>
    <t>#202180</t>
  </si>
  <si>
    <t>JOUR-BNDLFEES-34777-58128 - Risk Adjusted Finance Fee Collected - Provision</t>
  </si>
  <si>
    <t>#202251</t>
  </si>
  <si>
    <t>JOUR-BNDLFEES-35484-57046 - Risk Adjusted Finance Fee Collected - Provision</t>
  </si>
  <si>
    <t>#202241</t>
  </si>
  <si>
    <t>JOUR-BNDLFEES-35859-57879 - Risk Adjusted Finance Fee Collected - Provision</t>
  </si>
  <si>
    <t>#202273</t>
  </si>
  <si>
    <t>JOUR-BNDLFEES-35116-55649 - Risk Adjusted Finance Fee Collected - Provision</t>
  </si>
  <si>
    <t>#202299</t>
  </si>
  <si>
    <t>JOUR-BNDLFEES-35596-58048 - Risk Adjusted Finance Fee Collected - Provision</t>
  </si>
  <si>
    <t>#202399</t>
  </si>
  <si>
    <t>JOUR-BNDLFEES-35274-55248 - Risk Adjusted Finance Fee Collected - Provision</t>
  </si>
  <si>
    <t>#202389</t>
  </si>
  <si>
    <t>JOUR-BNDLFEES-35984-58246 - Risk Adjusted Finance Fee Collected - Provision</t>
  </si>
  <si>
    <t>#202379</t>
  </si>
  <si>
    <t>JOUR-BNDLFEES-36176-58509 - Risk Adjusted Finance Fee Collected - Provision</t>
  </si>
  <si>
    <t>#202409</t>
  </si>
  <si>
    <t>JOUR-BNDLFEES-34069-58553 - Risk Adjusted Finance Fee Collected - Provision</t>
  </si>
  <si>
    <t>#202439</t>
  </si>
  <si>
    <t>JOUR-BNDLFEES-35740-57428 - Risk Adjusted Finance Fee Collected - Provision</t>
  </si>
  <si>
    <t>#202429</t>
  </si>
  <si>
    <t>JOUR-BNDLFEES-36130-58396 - Risk Adjusted Finance Fee Collected - Provision</t>
  </si>
  <si>
    <t>#202419</t>
  </si>
  <si>
    <t>JOUR-BNDLFEES-36027-58389 - Risk Adjusted Finance Fee Collected - Provision</t>
  </si>
  <si>
    <t>#202329</t>
  </si>
  <si>
    <t>JOUR-BNDLFEES-35996-57986 - Risk Adjusted Finance Fee Collected - Provision</t>
  </si>
  <si>
    <t>#202319</t>
  </si>
  <si>
    <t>JOUR-BNDLFEES-35847-57507 - Risk Adjusted Finance Fee Collected - Provision</t>
  </si>
  <si>
    <t>#202309</t>
  </si>
  <si>
    <t>JOUR-BNDLFEES-36056-58454 - Risk Adjusted Finance Fee Collected - Provision</t>
  </si>
  <si>
    <t>#202339</t>
  </si>
  <si>
    <t>JOUR-BNDLFEES-36044-58248 - Risk Adjusted Finance Fee Collected - Provision</t>
  </si>
  <si>
    <t>#202369</t>
  </si>
  <si>
    <t>JOUR-BNDLFEES-36120-58517 - Risk Adjusted Finance Fee Collected - Provision</t>
  </si>
  <si>
    <t>#202359</t>
  </si>
  <si>
    <t>JOUR-BNDLFEES-36102-58358 - Risk Adjusted Finance Fee Collected - Provision</t>
  </si>
  <si>
    <t>#202349</t>
  </si>
  <si>
    <t>JOUR-BNDLFEES-36010-58237 - Risk Adjusted Finance Fee Collected - Provision</t>
  </si>
  <si>
    <t>#202625</t>
  </si>
  <si>
    <t>JOUR-BNDLFEES-35930-57861 - Risk Adjusted Finance Fee Collected - Provision</t>
  </si>
  <si>
    <t>#202635</t>
  </si>
  <si>
    <t>JOUR-BNDLFEES-34002-58917 - Risk Adjusted Finance Fee Collected - Provision</t>
  </si>
  <si>
    <t>#202605</t>
  </si>
  <si>
    <t>JOUR-BNDLFEES-36013-58400 - Risk Adjusted Finance Fee Collected - Provision</t>
  </si>
  <si>
    <t>#202615</t>
  </si>
  <si>
    <t>JOUR-BNDLFEES-36154-58809 - Risk Adjusted Finance Fee Collected - Provision</t>
  </si>
  <si>
    <t>#202692</t>
  </si>
  <si>
    <t>JOUR-BNDLFEES-36177-58892 - Risk Adjusted Finance Fee Collected - Provision</t>
  </si>
  <si>
    <t>#202682</t>
  </si>
  <si>
    <t>JOUR-BNDLFEES-36207-58866 - Risk Adjusted Finance Fee Collected - Provision</t>
  </si>
  <si>
    <t>#202672</t>
  </si>
  <si>
    <t>POS-JOUR-BNDLFEES-36220-58741 - Risk Adjusted Finance Fee - Provision Received</t>
  </si>
  <si>
    <t>#203148</t>
  </si>
  <si>
    <t>POS-JOUR-BNDLFEES-36358-59208 - Risk Adjusted Finance Fee - Provision Received</t>
  </si>
  <si>
    <t>#203138</t>
  </si>
  <si>
    <t>POS-JOUR-BNDLFEES-35749-59149 - Risk Adjusted Finance Fee - Provision Received</t>
  </si>
  <si>
    <t>#203168</t>
  </si>
  <si>
    <t>POS-JOUR-BNDLFEES-36415-59355 - Risk Adjusted Finance Fee - Provision Received</t>
  </si>
  <si>
    <t>#203158</t>
  </si>
  <si>
    <t>POS-JOUR-BNDLFEES-36326-59339 - Risk Adjusted Finance Fee - Provision Received</t>
  </si>
  <si>
    <t>#203108</t>
  </si>
  <si>
    <t>POS-JOUR-BNDLFEES-36124-58931 - Risk Adjusted Finance Fee - Provision Received</t>
  </si>
  <si>
    <t>#203098</t>
  </si>
  <si>
    <t>POS-JOUR-BNDLFEES-36128-58707 - Risk Adjusted Finance Fee - Provision Received</t>
  </si>
  <si>
    <t>#203128</t>
  </si>
  <si>
    <t>POS-JOUR-BNDLFEES-34889-58958 - Risk Adjusted Finance Fee - Provision Received</t>
  </si>
  <si>
    <t>#203118</t>
  </si>
  <si>
    <t>POS-JOUR-BNDLFEES-35029-57877 - Risk Adjusted Finance Fee - Provision Received</t>
  </si>
  <si>
    <t>#203205</t>
  </si>
  <si>
    <t>POS-JOUR-BNDLFEES-35540-57431 - Risk Adjusted Finance Fee - Provision Received</t>
  </si>
  <si>
    <t>#203195</t>
  </si>
  <si>
    <t>POS-JOUR-BNDLFEES-36393-59397 - Risk Adjusted Finance Fee - Provision Received</t>
  </si>
  <si>
    <t>#203265</t>
  </si>
  <si>
    <t>POS-JOUR-BNDLFEES-35811-59340 - Risk Adjusted Finance Fee - Provision Received</t>
  </si>
  <si>
    <t>#203275</t>
  </si>
  <si>
    <t>POS-JOUR-BNDLFEES-36093-59159 - Risk Adjusted Finance Fee - Provision Received</t>
  </si>
  <si>
    <t>#203255</t>
  </si>
  <si>
    <t>POS-JOUR-BNDLFEES-36355-59264 - Risk Adjusted Finance Fee - Provision Received</t>
  </si>
  <si>
    <t>#203235</t>
  </si>
  <si>
    <t>POS-JOUR-BNDLFEES-36381-59546 - Risk Adjusted Finance Fee - Provision Received</t>
  </si>
  <si>
    <t>#203245</t>
  </si>
  <si>
    <t>POS-JOUR-BNDLFEES-36508-59702 - Risk Adjusted Finance Fee - Provision Received</t>
  </si>
  <si>
    <t>#203500</t>
  </si>
  <si>
    <t>POS-JOUR-BNDLFEES-36506-59770 - Risk Adjusted Finance Fee - Provision Received</t>
  </si>
  <si>
    <t>#203510</t>
  </si>
  <si>
    <t>POS-JOUR-BNDLFEES-36472-59620 - Risk Adjusted Finance Fee - Provision Received</t>
  </si>
  <si>
    <t>#203520</t>
  </si>
  <si>
    <t>POS-JOUR-BNDLFEES-36425-59608 - Risk Adjusted Finance Fee - Provision Received</t>
  </si>
  <si>
    <t>#203490</t>
  </si>
  <si>
    <t>POS-JOUR-BNDLFEES-36512-59851 - Risk Adjusted Finance Fee - Provision Received</t>
  </si>
  <si>
    <t>#203460</t>
  </si>
  <si>
    <t>POS-JOUR-BNDLFEES-36400-59447 - Risk Adjusted Finance Fee - Provision Received</t>
  </si>
  <si>
    <t>#203470</t>
  </si>
  <si>
    <t>POS-JOUR-BNDLFEES-35555-59362 - Risk Adjusted Finance Fee - Provision Received</t>
  </si>
  <si>
    <t>#203480</t>
  </si>
  <si>
    <t>JOUR-BADDEBT-35341-55673 - Provision for bad debts</t>
  </si>
  <si>
    <t>#201893</t>
  </si>
  <si>
    <t>JOUR-BADDEBT-34892-55357 - Provision for bad debts</t>
  </si>
  <si>
    <t>#201903</t>
  </si>
  <si>
    <t>JOUR-BADDEBT-34757-55107 - Provision for bad debts</t>
  </si>
  <si>
    <t>#201913</t>
  </si>
  <si>
    <t>JOUR-BADDEBT-35608-56965 - Provision for bad debts</t>
  </si>
  <si>
    <t>#201883</t>
  </si>
  <si>
    <t>JOUR-BADDEBT-35353-56871 - Provision for bad debts</t>
  </si>
  <si>
    <t>#201853</t>
  </si>
  <si>
    <t>JOUR-BADDEBT-35773-57026 - Provision for bad debts</t>
  </si>
  <si>
    <t>#201863</t>
  </si>
  <si>
    <t>JOUR-BADDEBT-35372-57017 - Provision for bad debts</t>
  </si>
  <si>
    <t>#201873</t>
  </si>
  <si>
    <t>JOUR-BADDEBT-35097-57484 - Provision for bad debts</t>
  </si>
  <si>
    <t>#201934</t>
  </si>
  <si>
    <t>JOUR-BADDEBT-35583-56366 - Provision for bad debts</t>
  </si>
  <si>
    <t>#201985</t>
  </si>
  <si>
    <t>JOUR-BADDEBT-35316-57752 - Provision for bad debts</t>
  </si>
  <si>
    <t>#202030</t>
  </si>
  <si>
    <t>JOUR-BADDEBT-35926-57701 - Provision for bad debts</t>
  </si>
  <si>
    <t>#202080</t>
  </si>
  <si>
    <t>JOUR-BADDEBT-35864-57432 - Provision for bad debts</t>
  </si>
  <si>
    <t>#202090</t>
  </si>
  <si>
    <t>JOUR-BADDEBT-35840-57703 - Provision for bad debts</t>
  </si>
  <si>
    <t>#202111</t>
  </si>
  <si>
    <t>JOUR-BADDEBT-35467-57661 - Provision for bad debts</t>
  </si>
  <si>
    <t>#202050</t>
  </si>
  <si>
    <t>JOUR-BADDEBT-35900-57807 - Provision for bad debts</t>
  </si>
  <si>
    <t>#202060</t>
  </si>
  <si>
    <t>JOUR-BADDEBT-35833-57569 - Provision for bad debts</t>
  </si>
  <si>
    <t>#202070</t>
  </si>
  <si>
    <t>JOUR-BADDEBT-35388-57892 - Provision for bad debts</t>
  </si>
  <si>
    <t>#202217</t>
  </si>
  <si>
    <t>JOUR-BADDEBT-35949-58080 - Provision for bad debts</t>
  </si>
  <si>
    <t>#202207</t>
  </si>
  <si>
    <t>JOUR-BADDEBT-35880-57878 - Provision for bad debts</t>
  </si>
  <si>
    <t>#202237</t>
  </si>
  <si>
    <t>JOUR-BADDEBT-35867-57622 - Provision for bad debts</t>
  </si>
  <si>
    <t>#202227</t>
  </si>
  <si>
    <t>JOUR-BADDEBT-35954-57968 - Provision for bad debts</t>
  </si>
  <si>
    <t>#202177</t>
  </si>
  <si>
    <t>JOUR-BADDEBT-35498-57523 - Provision for bad debts</t>
  </si>
  <si>
    <t>#202167</t>
  </si>
  <si>
    <t>JOUR-BADDEBT-35535-57525 - Provision for bad debts</t>
  </si>
  <si>
    <t>#202197</t>
  </si>
  <si>
    <t>JOUR-BADDEBT-34256-57776 - Provision for bad debts</t>
  </si>
  <si>
    <t>#202187</t>
  </si>
  <si>
    <t>JOUR-BADDEBT-34777-58128 - Provision for bad debts</t>
  </si>
  <si>
    <t>#202258</t>
  </si>
  <si>
    <t>JOUR-BADDEBT-35484-57046 - Provision for bad debts</t>
  </si>
  <si>
    <t>#202248</t>
  </si>
  <si>
    <t>JOUR-BADDEBT-35859-57879 - Provision for bad debts</t>
  </si>
  <si>
    <t>#202280</t>
  </si>
  <si>
    <t>JOUR-BADDEBT-35116-55649 - Provision for bad debts</t>
  </si>
  <si>
    <t>#202306</t>
  </si>
  <si>
    <t>JOUR-BADDEBT-35596-58048 - Provision for bad debts</t>
  </si>
  <si>
    <t>#202406</t>
  </si>
  <si>
    <t>JOUR-BADDEBT-35274-55248 - Provision for bad debts</t>
  </si>
  <si>
    <t>#202396</t>
  </si>
  <si>
    <t>JOUR-BADDEBT-35984-58246 - Provision for bad debts</t>
  </si>
  <si>
    <t>#202386</t>
  </si>
  <si>
    <t>JOUR-BADDEBT-36176-58509 - Provision for bad debts</t>
  </si>
  <si>
    <t>#202416</t>
  </si>
  <si>
    <t>JOUR-BADDEBT-34069-58553 - Provision for bad debts</t>
  </si>
  <si>
    <t>#202446</t>
  </si>
  <si>
    <t>JOUR-BADDEBT-35740-57428 - Provision for bad debts</t>
  </si>
  <si>
    <t>#202436</t>
  </si>
  <si>
    <t>JOUR-BADDEBT-36130-58396 - Provision for bad debts</t>
  </si>
  <si>
    <t>#202426</t>
  </si>
  <si>
    <t>JOUR-BADDEBT-36027-58389 - Provision for bad debts</t>
  </si>
  <si>
    <t>#202336</t>
  </si>
  <si>
    <t>JOUR-BADDEBT-35996-57986 - Provision for bad debts</t>
  </si>
  <si>
    <t>#202326</t>
  </si>
  <si>
    <t>JOUR-BADDEBT-35847-57507 - Provision for bad debts</t>
  </si>
  <si>
    <t>#202316</t>
  </si>
  <si>
    <t>JOUR-BADDEBT-36056-58454 - Provision for bad debts</t>
  </si>
  <si>
    <t>#202346</t>
  </si>
  <si>
    <t>JOUR-BADDEBT-36044-58248 - Provision for bad debts</t>
  </si>
  <si>
    <t>#202376</t>
  </si>
  <si>
    <t>JOUR-BADDEBT-36120-58517 - Provision for bad debts</t>
  </si>
  <si>
    <t>#202366</t>
  </si>
  <si>
    <t>JOUR-BADDEBT-36102-58358 - Provision for bad debts</t>
  </si>
  <si>
    <t>#202356</t>
  </si>
  <si>
    <t>JOUR-BADDEBT-36010-58237 - Provision for bad debts</t>
  </si>
  <si>
    <t>#202632</t>
  </si>
  <si>
    <t>JOUR-BADDEBT-35930-57861 - Provision for bad debts</t>
  </si>
  <si>
    <t>#202642</t>
  </si>
  <si>
    <t>JOUR-BADDEBT-34002-58917 - Provision for bad debts</t>
  </si>
  <si>
    <t>#202612</t>
  </si>
  <si>
    <t>JOUR-BADDEBT-36013-58400 - Provision for bad debts</t>
  </si>
  <si>
    <t>#202622</t>
  </si>
  <si>
    <t>JOUR-BADDEBT-36154-58809 - Provision for bad debts</t>
  </si>
  <si>
    <t>#202699</t>
  </si>
  <si>
    <t>JOUR-BADDEBT-36177-58892 - Provision for bad debts</t>
  </si>
  <si>
    <t>#202689</t>
  </si>
  <si>
    <t>JOUR-BADDEBT-36207-58866 - Provision for bad debts</t>
  </si>
  <si>
    <t>#202679</t>
  </si>
  <si>
    <t>POS-JOUR-BADDEBT-36220-58741 - Provision for bad debts</t>
  </si>
  <si>
    <t>#203155</t>
  </si>
  <si>
    <t>POS-JOUR-BADDEBT-36358-59208 - Provision for bad debts</t>
  </si>
  <si>
    <t>#203145</t>
  </si>
  <si>
    <t>POS-JOUR-BADDEBT-35749-59149 - Provision for bad debts</t>
  </si>
  <si>
    <t>#203175</t>
  </si>
  <si>
    <t>POS-JOUR-BADDEBT-36415-59355 - Provision for bad debts</t>
  </si>
  <si>
    <t>#203165</t>
  </si>
  <si>
    <t>POS-JOUR-BADDEBT-36326-59339 - Provision for bad debts</t>
  </si>
  <si>
    <t>#203115</t>
  </si>
  <si>
    <t>POS-JOUR-BADDEBT-36124-58931 - Provision for bad debts</t>
  </si>
  <si>
    <t>#203105</t>
  </si>
  <si>
    <t>POS-JOUR-BADDEBT-36128-58707 - Provision for bad debts</t>
  </si>
  <si>
    <t>#203135</t>
  </si>
  <si>
    <t>POS-JOUR-BADDEBT-34889-58958 - Provision for bad debts</t>
  </si>
  <si>
    <t>#203125</t>
  </si>
  <si>
    <t>POS-JOUR-BADDEBT-35029-57877 - Provision for bad debts</t>
  </si>
  <si>
    <t>#203212</t>
  </si>
  <si>
    <t>POS-JOUR-BADDEBT-35540-57431 - Provision for bad debts</t>
  </si>
  <si>
    <t>#203202</t>
  </si>
  <si>
    <t>POS-JOUR-BADDEBT-36393-59397 - Provision for bad debts</t>
  </si>
  <si>
    <t>#203272</t>
  </si>
  <si>
    <t>POS-JOUR-BADDEBT-35811-59340 - Provision for bad debts</t>
  </si>
  <si>
    <t>#203282</t>
  </si>
  <si>
    <t>POS-JOUR-BADDEBT-36093-59159 - Provision for bad debts</t>
  </si>
  <si>
    <t>#203262</t>
  </si>
  <si>
    <t>POS-JOUR-BADDEBT-36355-59264 - Provision for bad debts</t>
  </si>
  <si>
    <t>#203242</t>
  </si>
  <si>
    <t>POS-JOUR-BADDEBT-36381-59546 - Provision for bad debts</t>
  </si>
  <si>
    <t>#203252</t>
  </si>
  <si>
    <t>POS-JOUR-BADDEBT-36508-59702 - Provision for bad debts</t>
  </si>
  <si>
    <t>#203507</t>
  </si>
  <si>
    <t>POS-JOUR-BADDEBT-36506-59770 - Provision for bad debts</t>
  </si>
  <si>
    <t>#203517</t>
  </si>
  <si>
    <t>POS-JOUR-BADDEBT-36472-59620 - Provision for bad debts</t>
  </si>
  <si>
    <t>#203527</t>
  </si>
  <si>
    <t>POS-JOUR-BADDEBT-36425-59608 - Provision for bad debts</t>
  </si>
  <si>
    <t>#203497</t>
  </si>
  <si>
    <t>POS-JOUR-BADDEBT-36512-59851 - Provision for bad debts</t>
  </si>
  <si>
    <t>#203467</t>
  </si>
  <si>
    <t>POS-JOUR-BADDEBT-36400-59447 - Provision for bad debts</t>
  </si>
  <si>
    <t>#203477</t>
  </si>
  <si>
    <t>POS-JOUR-BADDEBT-35555-59362 - Provision for bad debts</t>
  </si>
  <si>
    <t>#203487</t>
  </si>
  <si>
    <t>Finance Fees Paid - Pay On Success</t>
  </si>
  <si>
    <t>415</t>
  </si>
  <si>
    <t>ListSure Fee Collected - Pay On Success</t>
  </si>
  <si>
    <t>ListSure Fee Paid - Pay On Success</t>
  </si>
  <si>
    <t>290</t>
  </si>
  <si>
    <t>291</t>
  </si>
  <si>
    <t>Risk Adjusted Finance Fee - Working Capital Paid - Pay On Success</t>
  </si>
  <si>
    <t>823</t>
  </si>
  <si>
    <t>POS-INV-FEES-35926-xxxxx</t>
  </si>
  <si>
    <t>POS-INV-FEES-35900-xxxxx</t>
  </si>
  <si>
    <t>POS-INV-FEES-35864-xxxxx</t>
  </si>
  <si>
    <t>POS-INV-FEES-35840-xxxxx</t>
  </si>
  <si>
    <t>POS-INV-FEES-35833-xxxxx</t>
  </si>
  <si>
    <t>POS-INV-FEES-35583-xxxxx</t>
  </si>
  <si>
    <t>POS-INV-FEES-35467-xxxxx</t>
  </si>
  <si>
    <t>POS-INV-FEES-35316-xxxxx</t>
  </si>
  <si>
    <t>POS-INV-FEES-36176-xxxxx</t>
  </si>
  <si>
    <t>POS-INV-FEES-36130-xxxxx</t>
  </si>
  <si>
    <t>POS-INV-FEES-36120-xxxxx</t>
  </si>
  <si>
    <t>POS-INV-FEES-36102-xxxxx</t>
  </si>
  <si>
    <t>POS-INV-FEES-36056-xxxxx</t>
  </si>
  <si>
    <t>POS-INV-FEES-36044-xxxxx</t>
  </si>
  <si>
    <t>POS-INV-FEES-36027-xxxxx</t>
  </si>
  <si>
    <t>POS-INV-FEES-35996-xxxxx</t>
  </si>
  <si>
    <t>POS-INV-FEES-35984-xxxxx</t>
  </si>
  <si>
    <t>POS-INV-FEES-35954-xxxxx</t>
  </si>
  <si>
    <t>POS-INV-FEES-35949-xxxxx</t>
  </si>
  <si>
    <t>POS-INV-FEES-35880-xxxxx</t>
  </si>
  <si>
    <t>POS-INV-FEES-35867-xxxxx</t>
  </si>
  <si>
    <t>POS-INV-FEES-35859-xxxxx</t>
  </si>
  <si>
    <t>POS-INV-FEES-35847-xxxxx</t>
  </si>
  <si>
    <t>POS-INV-FEES-35740-xxxxx</t>
  </si>
  <si>
    <t>POS-INV-FEES-35596-xxxxx</t>
  </si>
  <si>
    <t>POS-INV-FEES-35535-xxxxx</t>
  </si>
  <si>
    <t>POS-INV-FEES-35498-xxxxx</t>
  </si>
  <si>
    <t>POS-INV-FEES-35484-xxxxx</t>
  </si>
  <si>
    <t>POS-INV-FEES-35388-xxxxx</t>
  </si>
  <si>
    <t>POS-INV-FEES-35274-xxxxx</t>
  </si>
  <si>
    <t>POS-INV-FEES-35116-xxxxx</t>
  </si>
  <si>
    <t>POS-INV-FEES-34777-xxxxx</t>
  </si>
  <si>
    <t>POS-INV-FEES-34256-xxxxx</t>
  </si>
  <si>
    <t>POS-INV-FEES-34069-xxxxx</t>
  </si>
  <si>
    <t>POS-INV-FEES-36207-xxxxx</t>
  </si>
  <si>
    <t>POS-INV-FEES-36177-xxxxx</t>
  </si>
  <si>
    <t>POS-INV-FEES-36154-xxxxx</t>
  </si>
  <si>
    <t>POS-INV-FEES-36013-xxxxx</t>
  </si>
  <si>
    <t>POS-INV-FEES-36010-xxxxx</t>
  </si>
  <si>
    <t>POS-INV-FEES-35930-xxxxx</t>
  </si>
  <si>
    <t>POS-INV-FEES-34002-xxxxx</t>
  </si>
  <si>
    <t>POS-INV-FEES-36415-xxxxx</t>
  </si>
  <si>
    <t>POS-INV-FEES-36358-xxxxx</t>
  </si>
  <si>
    <t>POS-INV-FEES-36326-xxxxx</t>
  </si>
  <si>
    <t>POS-INV-FEES-36220-xxxxx</t>
  </si>
  <si>
    <t>POS-INV-FEES-36128-xxxxx</t>
  </si>
  <si>
    <t>POS-INV-FEES-36124-xxxxx</t>
  </si>
  <si>
    <t>POS-INV-FEES-35749-xxxxx</t>
  </si>
  <si>
    <t>POS-INV-FEES-34889-xxxxx</t>
  </si>
  <si>
    <t>POS-INV-FEES-36393-xxxxx</t>
  </si>
  <si>
    <t>POS-INV-FEES-36381-xxxxx</t>
  </si>
  <si>
    <t>POS-INV-FEES-36355-xxxxx</t>
  </si>
  <si>
    <t>POS-INV-FEES-36093-xxxxx</t>
  </si>
  <si>
    <t>POS-INV-FEES-35811-xxxxx</t>
  </si>
  <si>
    <t>POS-INV-FEES-35540-xxxxx</t>
  </si>
  <si>
    <t>POS-INV-FEES-35029-xxxxx</t>
  </si>
  <si>
    <t>POS-INV-FEES-36512-xxxxx</t>
  </si>
  <si>
    <t>POS-INV-FEES-36508-xxxxx</t>
  </si>
  <si>
    <t>POS-INV-FEES-36506-xxxxx</t>
  </si>
  <si>
    <t>POS-INV-FEES-36472-xxxxx</t>
  </si>
  <si>
    <t>POS-INV-FEES-36425-xxxxx</t>
  </si>
  <si>
    <t>POS-INV-FEES-36400-xxxxx</t>
  </si>
  <si>
    <t>POS-INV-FEES-35994-xxxxx</t>
  </si>
  <si>
    <t>POS-INV-FEES-35555-xxxxx</t>
  </si>
  <si>
    <t>4/499-500 Station Street, Carrum VIC 3197</t>
  </si>
  <si>
    <t>14 Donnelly Street, Putney NSW 2112</t>
  </si>
  <si>
    <t>13b La Vista Grove, Castle Hill NSW 2154</t>
  </si>
  <si>
    <t>37 Demmie Mews, Lyndhurst VIC 3975</t>
  </si>
  <si>
    <t>504 Blaxland Road, Denistone NSW 2114</t>
  </si>
  <si>
    <t>77 Lowey Road, WINDSOR SA 5501</t>
  </si>
  <si>
    <t>52 Western Parade, Brooklyn Park SA 5032</t>
  </si>
  <si>
    <t>4 Hoya Court, Cranbourne North VIC 3977</t>
  </si>
  <si>
    <t>35 Vincent Road, Smithfield Plains SA 5114</t>
  </si>
  <si>
    <t>13 Casula Street, Arana Hills QLD 4054</t>
  </si>
  <si>
    <t>8/544 Nepean Highway, Bonbeach VIC 3196</t>
  </si>
  <si>
    <t>19 Astley Wynd, Lynbrook VIC 3975</t>
  </si>
  <si>
    <t>1 Moorhen Crescent, Carrum Downs VIC 3201</t>
  </si>
  <si>
    <t>4 Mornington Terrace, Northgate SA 5085</t>
  </si>
  <si>
    <t>6/46 St Albans Street, Abbotsford NSW 2046</t>
  </si>
  <si>
    <t>99A Beaconsfield Parade, Northcote VIC 3070</t>
  </si>
  <si>
    <t>112 Wallumatta Road, Newport NSW 2106</t>
  </si>
  <si>
    <t>111/481 High Street, Northcote VIC 3070</t>
  </si>
  <si>
    <t>3/134 O'Donnell Street, North Bondi NSW 2026</t>
  </si>
  <si>
    <t>9 Stephen Court, Maiden Gully VIC 3551</t>
  </si>
  <si>
    <t>5 Northumberland Court, Castle Hill NSW 2154</t>
  </si>
  <si>
    <t>2/16 Collins Street, Enfield SA 5085</t>
  </si>
  <si>
    <t>10 Bay Vista Way, Gwandalan NSW 2259</t>
  </si>
  <si>
    <t>28 Railway Street, Rooty Hill NSW 2766</t>
  </si>
  <si>
    <t>5/73 Wallaroy Road, Woollahra NSW 2025</t>
  </si>
  <si>
    <t>20 Church Street, Castle Hill NSW 2154</t>
  </si>
  <si>
    <t>1a The Parade , Blair Athol SA 5084</t>
  </si>
  <si>
    <t>4/28 Allan Street, Noble Park VIC 3174</t>
  </si>
  <si>
    <t>2 Macarthur Close, Sandhurst VIC 3977</t>
  </si>
  <si>
    <t>51 Excelsior Avenue, Castle Hill NSW 2154</t>
  </si>
  <si>
    <t>109/26 Inwood Circuit, Merrimac QLD 4226</t>
  </si>
  <si>
    <t>27 Tom Scanlon Close, Kellyville NSW 2155</t>
  </si>
  <si>
    <t>58 Castle Street, Castle Hill NSW 2154</t>
  </si>
  <si>
    <t>83 Casey Drive, Watanobbi NSW 2259</t>
  </si>
  <si>
    <t>18 Gibson Street, Pagewood NSW 2035</t>
  </si>
  <si>
    <t>6 Crompton Drive, Wattle Park SA 5066</t>
  </si>
  <si>
    <t>26 Fairview Terrace, Clearview SA 5085</t>
  </si>
  <si>
    <t>29 Gordon Avenue, Clearview SA 5085</t>
  </si>
  <si>
    <t>21 Duncan Street, Findon SA 5023</t>
  </si>
  <si>
    <t>20 Tristan Court, Castle Hill NSW 2154</t>
  </si>
  <si>
    <t>6 Pickerel Avenue, Clyde North VIC 3978</t>
  </si>
  <si>
    <t>1 Trevor Road, Newport NSW 2106</t>
  </si>
  <si>
    <t>74 Alexandra Crescent, Bayview NSW 2104</t>
  </si>
  <si>
    <t>47/71-79 Avoca Street, Randwick NSW 2031</t>
  </si>
  <si>
    <t>12/40-42 Ramsgate Avenue, Bondi Beach NSW 2026</t>
  </si>
  <si>
    <t>2 Talisman Avenue, CASTLE HILL NSW 2154</t>
  </si>
  <si>
    <t>24 Hancock Drive, Cherrybrook NSW 2126</t>
  </si>
  <si>
    <t>8/14 Orrong Road, Elsternwick VIC 3185</t>
  </si>
  <si>
    <t>POS-INV-FEES-36511-xxxxx</t>
  </si>
  <si>
    <t>POS-INV-FEES-36475-xxxxx</t>
  </si>
  <si>
    <t>POS-INV-FEES-36396-xxxxx</t>
  </si>
  <si>
    <t>POS-INV-FEES-36378-xxxxx</t>
  </si>
  <si>
    <t>POS-INV-FEES-36116-xxxxx</t>
  </si>
  <si>
    <t>POS-INV-FEES-35965-xxxxx</t>
  </si>
  <si>
    <t>POS-INV-FEES-35875-xxxxx</t>
  </si>
  <si>
    <t>POS-INV-FEES-36684-xxxxx</t>
  </si>
  <si>
    <t>POS-INV-FEES-36651-xxxxx</t>
  </si>
  <si>
    <t>POS-INV-FEES-36530-xxxxx</t>
  </si>
  <si>
    <t>POS-INV-FEES-36473-xxxxx</t>
  </si>
  <si>
    <t>POS-INV-FEES-36380-xxxxx</t>
  </si>
  <si>
    <t>POS-INV-FEES-36259-xxxxx</t>
  </si>
  <si>
    <t>POS-INV-FEES-36157-xxxxx</t>
  </si>
  <si>
    <t>POS-INV-FEES-36070-xxxxx</t>
  </si>
  <si>
    <t>POS-INV-FEES-35973-xxxxx</t>
  </si>
  <si>
    <t>POS-INV-FEES-35966-xxxxx</t>
  </si>
  <si>
    <t>POS-INV-FEES-35903-xxxxx</t>
  </si>
  <si>
    <t>POS-INV-FEES-35772-xxxxx</t>
  </si>
  <si>
    <t>POS-INV-FEES-35267-xxxxx</t>
  </si>
  <si>
    <t>POS-INV-FEES-35209-xxxxx</t>
  </si>
  <si>
    <t>POS-INV-FEES-34943-xxxxx</t>
  </si>
  <si>
    <t>POS-INV-FEES-35021-xxxxx</t>
  </si>
  <si>
    <t>POS-INV-FEES-36856-xxxxx</t>
  </si>
  <si>
    <t>POS-INV-FEES-36848-xxxxx</t>
  </si>
  <si>
    <t>POS-INV-FEES-36829-xxxxx</t>
  </si>
  <si>
    <t>POS-INV-FEES-36784-xxxxx</t>
  </si>
  <si>
    <t>POS-INV-FEES-36767-xxxxx</t>
  </si>
  <si>
    <t>POS-INV-FEES-36754-xxxxx</t>
  </si>
  <si>
    <t>POS-INV-FEES-36702-xxxxx</t>
  </si>
  <si>
    <t>POS-INV-FEES-36690-xxxxx</t>
  </si>
  <si>
    <t>POS-INV-FEES-36392-xxxxx</t>
  </si>
  <si>
    <t>POS-INV-FEES-36391-xxxxx</t>
  </si>
  <si>
    <t>POS-INV-FEES-36309-xxxxx</t>
  </si>
  <si>
    <t>POS-INV-FEES-36202-xxxxx</t>
  </si>
  <si>
    <t>POS-INV-FEES-35459-xxxxx</t>
  </si>
  <si>
    <t>POS-INV-FEES-37037-xxxxx</t>
  </si>
  <si>
    <t>POS-INV-FEES-37012-xxxxx</t>
  </si>
  <si>
    <t>POS-INV-FEES-36983-xxxxx</t>
  </si>
  <si>
    <t>POS-INV-FEES-36970-xxxxx</t>
  </si>
  <si>
    <t>POS-INV-FEES-36935-xxxxx</t>
  </si>
  <si>
    <t>POS-INV-FEES-36927-xxxxx</t>
  </si>
  <si>
    <t>POS-INV-FEES-36874-xxxxx</t>
  </si>
  <si>
    <t>POS-INV-FEES-36844-xxxxx</t>
  </si>
  <si>
    <t>POS-INV-FEES-36796-xxxxx</t>
  </si>
  <si>
    <t>POS-INV-FEES-36793-xxxxx</t>
  </si>
  <si>
    <t>POS-INV-FEES-36761-xxxxx</t>
  </si>
  <si>
    <t>POS-INV-FEES-36605-xxxxx</t>
  </si>
  <si>
    <t>POS-INV-FEES-36474-xxxxx</t>
  </si>
  <si>
    <t>POS-INV-FEES-37025-xxxxx</t>
  </si>
  <si>
    <t>POS-INV-FEES-36989-xxxxx</t>
  </si>
  <si>
    <t>POS-INV-FEES-36877-xxxxx</t>
  </si>
  <si>
    <t>POS-INV-FEES-36737-xxxxx</t>
  </si>
  <si>
    <t>POS-INV-FEES-36733-xxxxx</t>
  </si>
  <si>
    <t>POS-INV-FEES-36694-xxxxx</t>
  </si>
  <si>
    <t>14 Cambourne Avenue, St Ives NSW 2075</t>
  </si>
  <si>
    <t>23 Sutton Crescent, Carrum Downs VIC 3201</t>
  </si>
  <si>
    <t>7 Heather Drive, Para Vista SA 5093</t>
  </si>
  <si>
    <t>45 Clydebank Crescent, Glen Alpine NSW 2560</t>
  </si>
  <si>
    <t>6c/4 Bligh Place, Randwick NSW 2031</t>
  </si>
  <si>
    <t>6 Sarah Place, Carrum Downs VIC 3201</t>
  </si>
  <si>
    <t>4/45-47 Cecil Avenue, Castle Hill NSW 2154</t>
  </si>
  <si>
    <t>2/11 Laxdale Court, Kangaroo Flat VIC 3555</t>
  </si>
  <si>
    <t>26 Aquanita Close, Lyndhurst VIC 3975</t>
  </si>
  <si>
    <t>3/40 Hazel Road, Salisbury East SA 5109</t>
  </si>
  <si>
    <t>13/426 Torrens Road, Kilkenny SA 5009</t>
  </si>
  <si>
    <t>32/12-14 Carlingford Road, Epping NSW 2121</t>
  </si>
  <si>
    <t>1907/17 Penny Place, Adelaide SA 5000</t>
  </si>
  <si>
    <t>89 Panorama Avenue, Charmhaven NSW 2263</t>
  </si>
  <si>
    <t>171 McCormicks Road, Carrum Downs VIC 3201</t>
  </si>
  <si>
    <t>27 Valepark Crescent, Cranbourne VIC 3977</t>
  </si>
  <si>
    <t>25a Vasey Street, Greenacres SA 5086</t>
  </si>
  <si>
    <t>4/88 Tusmore Avenue, Tusmore SA 5065</t>
  </si>
  <si>
    <t>13/6 Edward Street, Baulkham Hills NSW 2153</t>
  </si>
  <si>
    <t>6 Somerset Avenue, Redwood Park SA 5097</t>
  </si>
  <si>
    <t>11/13-19 Hurtle Parade, Mawson Lakes SA 5095</t>
  </si>
  <si>
    <t>3/1019 North Road, Murrumbeena VIC 3163</t>
  </si>
  <si>
    <t>1/8 Palm Way, Narre Warren South VIC 3805</t>
  </si>
  <si>
    <t>38/34 Ivy Street, Botany NSW 2019</t>
  </si>
  <si>
    <t>18 Munmorah Avenue, Charmhaven NSW 2263</t>
  </si>
  <si>
    <t>18 Tahlee Avenue, Windale NSW 2306</t>
  </si>
  <si>
    <t>75/251 Varsity Parade, Varsity Lakes QLD 4227</t>
  </si>
  <si>
    <t>4 Messmate Court, Mount Martha VIC 3934</t>
  </si>
  <si>
    <t>32 Rainbird Close, Burleigh Waters QLD 4220</t>
  </si>
  <si>
    <t>1402/88-98 King Street, Randwick NSW 2031</t>
  </si>
  <si>
    <t>2/4 Northgateway , Langwarrin VIC 3910</t>
  </si>
  <si>
    <t>11 Flinders Drive, Valley View SA 5093</t>
  </si>
  <si>
    <t>19 Princess Maria Place, Hampton Park VIC 3976</t>
  </si>
  <si>
    <t>7B Grimmett Avenue, PARAFIELD GARDENS SA 5107</t>
  </si>
  <si>
    <t>1 Yutika Drive, Enfield SA 5085</t>
  </si>
  <si>
    <t>4 Provincial Street, Auburn NSW 2144</t>
  </si>
  <si>
    <t>4/196 Kurraba Road, KURRABA POINT NSW 2089</t>
  </si>
  <si>
    <t>7 Sandy Court, Dandenong North VIC 3175</t>
  </si>
  <si>
    <t>6 Edgeware Court, Wantirna VIC 3152</t>
  </si>
  <si>
    <t>9 Vokes Place, Paralowie SA 5108</t>
  </si>
  <si>
    <t>657 Blaxland Road, Eastwood NSW 2122</t>
  </si>
  <si>
    <t>8/11 Munna Crescent, Noosaville QLD 4566</t>
  </si>
  <si>
    <t>32 Seabrook Avenue, Rosebud VIC 3939</t>
  </si>
  <si>
    <t>35 Ponyara Road, Beverly Hills NSW 2209</t>
  </si>
  <si>
    <t>8 Moonbi Place, Kareela NSW 2232</t>
  </si>
  <si>
    <t>26/6-12 The Avenue , Mount Druitt NSW 2770</t>
  </si>
  <si>
    <t>244 Cornelia Road, Toongabbie NSW 2146</t>
  </si>
  <si>
    <t>4A Reserve Parade, Findon SA 5023</t>
  </si>
  <si>
    <t>93 Como Parade, Como NSW 2226</t>
  </si>
  <si>
    <t>2 Nooal Street, Newport NSW 2106</t>
  </si>
  <si>
    <t>3 Darton Street, Birkenhead SA 5015</t>
  </si>
  <si>
    <t>1 Emanuel Street, Athelstone SA 5076</t>
  </si>
  <si>
    <t>30 Malcolm Road, Langwarrin VIC 3910</t>
  </si>
  <si>
    <t>2/656 Inkerman Road, Caulfield North VIC 3161</t>
  </si>
  <si>
    <t xml:space="preserve">   453 - Office Equipment</t>
  </si>
  <si>
    <t xml:space="preserve">   711 - Less Accumulated Depreciation on Office Equipment</t>
  </si>
  <si>
    <t>POS-JOUR-BADDEBT-36396-59898 - Provision for bad debts</t>
  </si>
  <si>
    <t>#203624</t>
  </si>
  <si>
    <t>POS-JOUR-BADDEBT-36475-59774 - Provision for bad debts</t>
  </si>
  <si>
    <t>#203614</t>
  </si>
  <si>
    <t>POS-JOUR-BADDEBT-36511-59811 - Provision for bad debts</t>
  </si>
  <si>
    <t>#203604</t>
  </si>
  <si>
    <t>POS-JOUR-BADDEBT-35965-58814 - Provision for bad debts</t>
  </si>
  <si>
    <t>#203664</t>
  </si>
  <si>
    <t>POS-JOUR-BADDEBT-35875-59522 - Provision for bad debts</t>
  </si>
  <si>
    <t>#203674</t>
  </si>
  <si>
    <t>POS-JOUR-BADDEBT-35994-58254 - Provision for bad debts</t>
  </si>
  <si>
    <t>#203654</t>
  </si>
  <si>
    <t>POS-JOUR-BADDEBT-36378-59828 - Provision for bad debts</t>
  </si>
  <si>
    <t>#203634</t>
  </si>
  <si>
    <t>POS-JOUR-BADDEBT-36116-59167 - Provision for bad debts</t>
  </si>
  <si>
    <t>#203644</t>
  </si>
  <si>
    <t>POS-JOUR-BADDEBT-36684-60483 - Provision for bad debts</t>
  </si>
  <si>
    <t>#203807</t>
  </si>
  <si>
    <t>POS-JOUR-BADDEBT-36380-60264 - Provision for bad debts</t>
  </si>
  <si>
    <t>#203893</t>
  </si>
  <si>
    <t>POS-JOUR-BADDEBT-35966-60039 - Provision for bad debts</t>
  </si>
  <si>
    <t>#203883</t>
  </si>
  <si>
    <t>POS-JOUR-BADDEBT-36530-59859 - Provision for bad debts</t>
  </si>
  <si>
    <t>#203903</t>
  </si>
  <si>
    <t>POS-JOUR-BADDEBT-34943-60426 - Provision for bad debts</t>
  </si>
  <si>
    <t>#203923</t>
  </si>
  <si>
    <t>POS-JOUR-BADDEBT-35903-60013 - Provision for bad debts</t>
  </si>
  <si>
    <t>#203913</t>
  </si>
  <si>
    <t>POS-JOUR-BADDEBT-36473-59907 - Provision for bad debts</t>
  </si>
  <si>
    <t>#203873</t>
  </si>
  <si>
    <t>POS-JOUR-BADDEBT-36070-58781 - Provision for bad debts</t>
  </si>
  <si>
    <t>#203833</t>
  </si>
  <si>
    <t>POS-JOUR-BADDEBT-35209-60713 - Provision for bad debts</t>
  </si>
  <si>
    <t>#203823</t>
  </si>
  <si>
    <t>POS-JOUR-BADDEBT-36651-60387 - Provision for bad debts</t>
  </si>
  <si>
    <t>#203843</t>
  </si>
  <si>
    <t>POS-JOUR-BADDEBT-36259-60329 - Provision for bad debts</t>
  </si>
  <si>
    <t>#203863</t>
  </si>
  <si>
    <t>POS-JOUR-BADDEBT-36157-58442 - Provision for bad debts</t>
  </si>
  <si>
    <t>#203853</t>
  </si>
  <si>
    <t>POS-JOUR-BADDEBT-35021-56278 - Provision for bad debts</t>
  </si>
  <si>
    <t>#203970</t>
  </si>
  <si>
    <t>POS-JOUR-BADDEBT-35973-60448 - Provision for bad debts</t>
  </si>
  <si>
    <t>#204000</t>
  </si>
  <si>
    <t>POS-JOUR-BADDEBT-35267-60461 - Provision for bad debts</t>
  </si>
  <si>
    <t>#203990</t>
  </si>
  <si>
    <t>POS-JOUR-BADDEBT-35772-60275 - Provision for bad debts</t>
  </si>
  <si>
    <t>#203980</t>
  </si>
  <si>
    <t>POS-JOUR-BADDEBT-36392-60867 - Provision for bad debts</t>
  </si>
  <si>
    <t>#204073</t>
  </si>
  <si>
    <t>POS-JOUR-BADDEBT-36391-61039 - Provision for bad debts</t>
  </si>
  <si>
    <t>#204093</t>
  </si>
  <si>
    <t>POS-JOUR-BADDEBT-36784-60727 - Provision for bad debts</t>
  </si>
  <si>
    <t>#204175</t>
  </si>
  <si>
    <t>POS-JOUR-BADDEBT-36856-61102 - Provision for bad debts</t>
  </si>
  <si>
    <t>#204165</t>
  </si>
  <si>
    <t>POS-JOUR-BADDEBT-36767-60868 - Provision for bad debts</t>
  </si>
  <si>
    <t>#204185</t>
  </si>
  <si>
    <t>POS-JOUR-BADDEBT-36202-61136 - Provision for bad debts</t>
  </si>
  <si>
    <t>#204205</t>
  </si>
  <si>
    <t>POS-JOUR-BADDEBT-36309-61000 - Provision for bad debts</t>
  </si>
  <si>
    <t>#204195</t>
  </si>
  <si>
    <t>POS-JOUR-BADDEBT-36848-61151 - Provision for bad debts</t>
  </si>
  <si>
    <t>#204155</t>
  </si>
  <si>
    <t>POS-JOUR-BADDEBT-36690-60712 - Provision for bad debts</t>
  </si>
  <si>
    <t>#204115</t>
  </si>
  <si>
    <t>POS-JOUR-BADDEBT-35459-61110 - Provision for bad debts</t>
  </si>
  <si>
    <t>#204105</t>
  </si>
  <si>
    <t>POS-JOUR-BADDEBT-36829-60953 - Provision for bad debts</t>
  </si>
  <si>
    <t>#204125</t>
  </si>
  <si>
    <t>POS-JOUR-BADDEBT-36702-60835 - Provision for bad debts</t>
  </si>
  <si>
    <t>#204145</t>
  </si>
  <si>
    <t>POS-JOUR-BADDEBT-36754-60665 - Provision for bad debts</t>
  </si>
  <si>
    <t>#204135</t>
  </si>
  <si>
    <t>POS-JOUR-BADDEBT-36605-61477 - Provision for bad debts</t>
  </si>
  <si>
    <t>#204353</t>
  </si>
  <si>
    <t>POS-JOUR-BADDEBT-36874-61145 - Provision for bad debts</t>
  </si>
  <si>
    <t>#204363</t>
  </si>
  <si>
    <t>POS-JOUR-BADDEBT-36970-61458 - Provision for bad debts</t>
  </si>
  <si>
    <t>#204343</t>
  </si>
  <si>
    <t>POS-JOUR-BADDEBT-36844-61304 - Provision for bad debts</t>
  </si>
  <si>
    <t>#204323</t>
  </si>
  <si>
    <t>POS-JOUR-BADDEBT-36761-60794 - Provision for bad debts</t>
  </si>
  <si>
    <t>#204333</t>
  </si>
  <si>
    <t>POS-JOUR-BADDEBT-36927-61505 - Provision for bad debts</t>
  </si>
  <si>
    <t>#204373</t>
  </si>
  <si>
    <t>POS-JOUR-BADDEBT-36474-61563 - Provision for bad debts</t>
  </si>
  <si>
    <t>#204428</t>
  </si>
  <si>
    <t>POS-JOUR-BADDEBT-36796-61479 - Provision for bad debts</t>
  </si>
  <si>
    <t>#204438</t>
  </si>
  <si>
    <t>POS-JOUR-BADDEBT-36983-61544 - Provision for bad debts</t>
  </si>
  <si>
    <t>#204448</t>
  </si>
  <si>
    <t>POS-JOUR-BADDEBT-36935-61393 - Provision for bad debts</t>
  </si>
  <si>
    <t>#204418</t>
  </si>
  <si>
    <t>POS-JOUR-BADDEBT-37012-61883 - Provision for bad debts</t>
  </si>
  <si>
    <t>#204388</t>
  </si>
  <si>
    <t>POS-JOUR-BADDEBT-36793-60937 - Provision for bad debts</t>
  </si>
  <si>
    <t>#204398</t>
  </si>
  <si>
    <t>POS-JOUR-BADDEBT-37037-61731 - Provision for bad debts</t>
  </si>
  <si>
    <t>#204408</t>
  </si>
  <si>
    <t>POS-JOUR-BADDEBT-36877-61461 - Provision for bad debts</t>
  </si>
  <si>
    <t>#204529</t>
  </si>
  <si>
    <t>POS-JOUR-BADDEBT-37025-62009 - Provision for bad debts</t>
  </si>
  <si>
    <t>#204519</t>
  </si>
  <si>
    <t>POS-JOUR-BADDEBT-36989-62084 - Provision for bad debts</t>
  </si>
  <si>
    <t>#204509</t>
  </si>
  <si>
    <t>POS-JOUR-BNDLFEES-36396-59898 - Risk Adjusted Finance Fee - Provision Received</t>
  </si>
  <si>
    <t>#203617</t>
  </si>
  <si>
    <t>POS-JOUR-BNDLFEES-36475-59774 - Risk Adjusted Finance Fee - Provision Received</t>
  </si>
  <si>
    <t>#203607</t>
  </si>
  <si>
    <t>POS-JOUR-BNDLFEES-36511-59811 - Risk Adjusted Finance Fee - Provision Received</t>
  </si>
  <si>
    <t>#203597</t>
  </si>
  <si>
    <t>POS-JOUR-BNDLFEES-35965-58814 - Risk Adjusted Finance Fee - Provision Received</t>
  </si>
  <si>
    <t>#203657</t>
  </si>
  <si>
    <t>POS-JOUR-BNDLFEES-35875-59522 - Risk Adjusted Finance Fee - Provision Received</t>
  </si>
  <si>
    <t>#203667</t>
  </si>
  <si>
    <t>POS-JOUR-BNDLFEES-35994-58254 - Risk Adjusted Finance Fee - Provision Received</t>
  </si>
  <si>
    <t>#203647</t>
  </si>
  <si>
    <t>POS-JOUR-BNDLFEES-36378-59828 - Risk Adjusted Finance Fee - Provision Received</t>
  </si>
  <si>
    <t>#203627</t>
  </si>
  <si>
    <t>POS-JOUR-BNDLFEES-36116-59167 - Risk Adjusted Finance Fee - Provision Received</t>
  </si>
  <si>
    <t>#203637</t>
  </si>
  <si>
    <t>POS-JOUR-BNDLFEES-36684-60483 - Risk Adjusted Finance Fee - Provision Received</t>
  </si>
  <si>
    <t>#203800</t>
  </si>
  <si>
    <t>POS-JOUR-BNDLFEES-36380-60264 - Risk Adjusted Finance Fee - Provision Received</t>
  </si>
  <si>
    <t>#203886</t>
  </si>
  <si>
    <t>POS-JOUR-BNDLFEES-35966-60039 - Risk Adjusted Finance Fee - Provision Received</t>
  </si>
  <si>
    <t>#203876</t>
  </si>
  <si>
    <t>POS-JOUR-BNDLFEES-36530-59859 - Risk Adjusted Finance Fee - Provision Received</t>
  </si>
  <si>
    <t>#203896</t>
  </si>
  <si>
    <t>POS-JOUR-BNDLFEES-34943-60426 - Risk Adjusted Finance Fee - Provision Received</t>
  </si>
  <si>
    <t>#203916</t>
  </si>
  <si>
    <t>POS-JOUR-BNDLFEES-35903-60013 - Risk Adjusted Finance Fee - Provision Received</t>
  </si>
  <si>
    <t>#203906</t>
  </si>
  <si>
    <t>POS-JOUR-BNDLFEES-36473-59907 - Risk Adjusted Finance Fee - Provision Received</t>
  </si>
  <si>
    <t>#203866</t>
  </si>
  <si>
    <t>POS-JOUR-BNDLFEES-36070-58781 - Risk Adjusted Finance Fee - Provision Received</t>
  </si>
  <si>
    <t>#203826</t>
  </si>
  <si>
    <t>POS-JOUR-BNDLFEES-35209-60713 - Risk Adjusted Finance Fee - Provision Received</t>
  </si>
  <si>
    <t>#203816</t>
  </si>
  <si>
    <t>POS-JOUR-BNDLFEES-36651-60387 - Risk Adjusted Finance Fee - Provision Received</t>
  </si>
  <si>
    <t>#203836</t>
  </si>
  <si>
    <t>POS-JOUR-BNDLFEES-36259-60329 - Risk Adjusted Finance Fee - Provision Received</t>
  </si>
  <si>
    <t>#203856</t>
  </si>
  <si>
    <t>POS-JOUR-BNDLFEES-36157-58442 - Risk Adjusted Finance Fee - Provision Received</t>
  </si>
  <si>
    <t>#203846</t>
  </si>
  <si>
    <t>POS-JOUR-BNDLFEES-35021-56278 - Risk Adjusted Finance Fee - Provision Received</t>
  </si>
  <si>
    <t>#203963</t>
  </si>
  <si>
    <t>POS-JOUR-BNDLFEES-35973-60448 - Risk Adjusted Finance Fee - Provision Received</t>
  </si>
  <si>
    <t>#203993</t>
  </si>
  <si>
    <t>POS-JOUR-BNDLFEES-35267-60461 - Risk Adjusted Finance Fee - Provision Received</t>
  </si>
  <si>
    <t>#203983</t>
  </si>
  <si>
    <t>POS-JOUR-BNDLFEES-35772-60275 - Risk Adjusted Finance Fee - Provision Received</t>
  </si>
  <si>
    <t>#203973</t>
  </si>
  <si>
    <t>POS-JOUR-BNDLFEES-36392-60867 - Risk Adjusted Finance Fee - Provision Received</t>
  </si>
  <si>
    <t>#204066</t>
  </si>
  <si>
    <t>POS-JOUR-BNDLFEES-36391-61039 - Risk Adjusted Finance Fee - Provision Received</t>
  </si>
  <si>
    <t>#204086</t>
  </si>
  <si>
    <t>POS-JOUR-BNDLFEES-36784-60727 - Risk Adjusted Finance Fee - Provision Received</t>
  </si>
  <si>
    <t>#204168</t>
  </si>
  <si>
    <t>POS-JOUR-BNDLFEES-36856-61102 - Risk Adjusted Finance Fee - Provision Received</t>
  </si>
  <si>
    <t>#204158</t>
  </si>
  <si>
    <t>POS-JOUR-BNDLFEES-36767-60868 - Risk Adjusted Finance Fee - Provision Received</t>
  </si>
  <si>
    <t>#204178</t>
  </si>
  <si>
    <t>POS-JOUR-BNDLFEES-36202-61136 - Risk Adjusted Finance Fee - Provision Received</t>
  </si>
  <si>
    <t>#204198</t>
  </si>
  <si>
    <t>POS-JOUR-BNDLFEES-36309-61000 - Risk Adjusted Finance Fee - Provision Received</t>
  </si>
  <si>
    <t>#204188</t>
  </si>
  <si>
    <t>POS-JOUR-BNDLFEES-36848-61151 - Risk Adjusted Finance Fee - Provision Received</t>
  </si>
  <si>
    <t>#204148</t>
  </si>
  <si>
    <t>POS-JOUR-BNDLFEES-36690-60712 - Risk Adjusted Finance Fee - Provision Received</t>
  </si>
  <si>
    <t>#204108</t>
  </si>
  <si>
    <t>POS-JOUR-BNDLFEES-35459-61110 - Risk Adjusted Finance Fee - Provision Received</t>
  </si>
  <si>
    <t>#204098</t>
  </si>
  <si>
    <t>POS-JOUR-BNDLFEES-36829-60953 - Risk Adjusted Finance Fee - Provision Received</t>
  </si>
  <si>
    <t>#204118</t>
  </si>
  <si>
    <t>POS-JOUR-BNDLFEES-36702-60835 - Risk Adjusted Finance Fee - Provision Received</t>
  </si>
  <si>
    <t>#204138</t>
  </si>
  <si>
    <t>POS-JOUR-BNDLFEES-36754-60665 - Risk Adjusted Finance Fee - Provision Received</t>
  </si>
  <si>
    <t>#204128</t>
  </si>
  <si>
    <t>POS-JOUR-BNDLFEES-36605-61477 - Risk Adjusted Finance Fee - Provision Received</t>
  </si>
  <si>
    <t>#204346</t>
  </si>
  <si>
    <t>POS-JOUR-BNDLFEES-36874-61145 - Risk Adjusted Finance Fee - Provision Received</t>
  </si>
  <si>
    <t>#204356</t>
  </si>
  <si>
    <t>POS-JOUR-BNDLFEES-36970-61458 - Risk Adjusted Finance Fee - Provision Received</t>
  </si>
  <si>
    <t>#204336</t>
  </si>
  <si>
    <t>POS-JOUR-BNDLFEES-36844-61304 - Risk Adjusted Finance Fee - Provision Received</t>
  </si>
  <si>
    <t>#204316</t>
  </si>
  <si>
    <t>POS-JOUR-BNDLFEES-36761-60794 - Risk Adjusted Finance Fee - Provision Received</t>
  </si>
  <si>
    <t>#204326</t>
  </si>
  <si>
    <t>POS-JOUR-BNDLFEES-36927-61505 - Risk Adjusted Finance Fee - Provision Received</t>
  </si>
  <si>
    <t>#204366</t>
  </si>
  <si>
    <t>POS-JOUR-BNDLFEES-36474-61563 - Risk Adjusted Finance Fee - Provision Received</t>
  </si>
  <si>
    <t>#204421</t>
  </si>
  <si>
    <t>POS-JOUR-BNDLFEES-36796-61479 - Risk Adjusted Finance Fee - Provision Received</t>
  </si>
  <si>
    <t>#204431</t>
  </si>
  <si>
    <t>POS-JOUR-BNDLFEES-36983-61544 - Risk Adjusted Finance Fee - Provision Received</t>
  </si>
  <si>
    <t>#204441</t>
  </si>
  <si>
    <t>POS-JOUR-BNDLFEES-36935-61393 - Risk Adjusted Finance Fee - Provision Received</t>
  </si>
  <si>
    <t>#204411</t>
  </si>
  <si>
    <t>POS-JOUR-BNDLFEES-37012-61883 - Risk Adjusted Finance Fee - Provision Received</t>
  </si>
  <si>
    <t>#204381</t>
  </si>
  <si>
    <t>POS-JOUR-BNDLFEES-36793-60937 - Risk Adjusted Finance Fee - Provision Received</t>
  </si>
  <si>
    <t>#204391</t>
  </si>
  <si>
    <t>POS-JOUR-BNDLFEES-37037-61731 - Risk Adjusted Finance Fee - Provision Received</t>
  </si>
  <si>
    <t>#204401</t>
  </si>
  <si>
    <t>POS-JOUR-BNDLFEES-36877-61461 - Risk Adjusted Finance Fee - Provision Received</t>
  </si>
  <si>
    <t>#204522</t>
  </si>
  <si>
    <t>POS-JOUR-BNDLFEES-37025-62009 - Risk Adjusted Finance Fee - Provision Received</t>
  </si>
  <si>
    <t>#204512</t>
  </si>
  <si>
    <t>POS-JOUR-BNDLFEES-36989-62084 - Risk Adjusted Finance Fee - Provision Received</t>
  </si>
  <si>
    <t>#204502</t>
  </si>
  <si>
    <t>Office Equipment</t>
  </si>
  <si>
    <t xml:space="preserve">   Office Equipment</t>
  </si>
  <si>
    <t xml:space="preserve">    Less Accumulated Depreciation on Office Equipment</t>
  </si>
  <si>
    <t>711</t>
  </si>
  <si>
    <t>401 - Recruitment Fees</t>
  </si>
  <si>
    <t xml:space="preserve"> Recruitment Fees</t>
  </si>
  <si>
    <t>YTD-FY2023</t>
  </si>
  <si>
    <t>POS-INV-FEES-36879-xxxxx</t>
  </si>
  <si>
    <t>POS-INV-FEES-35188-xxxxx</t>
  </si>
  <si>
    <t>POS-INV-FEES-37324-xxxxx</t>
  </si>
  <si>
    <t>POS-INV-FEES-37315-xxxxx</t>
  </si>
  <si>
    <t>POS-INV-FEES-37304-xxxxx</t>
  </si>
  <si>
    <t>POS-INV-FEES-37293-xxxxx</t>
  </si>
  <si>
    <t>POS-INV-FEES-37229-xxxxx</t>
  </si>
  <si>
    <t>POS-INV-FEES-37198-xxxxx</t>
  </si>
  <si>
    <t>POS-INV-FEES-37193-xxxxx</t>
  </si>
  <si>
    <t>POS-INV-FEES-37155-xxxxx</t>
  </si>
  <si>
    <t>POS-INV-FEES-37105-xxxxx</t>
  </si>
  <si>
    <t>POS-INV-FEES-37041-xxxxx</t>
  </si>
  <si>
    <t>POS-INV-FEES-36991-xxxxx</t>
  </si>
  <si>
    <t>POS-INV-FEES-36926-xxxxx</t>
  </si>
  <si>
    <t>POS-INV-FEES-36925-xxxxx</t>
  </si>
  <si>
    <t>POS-INV-FEES-36907-xxxxx</t>
  </si>
  <si>
    <t>POS-INV-FEES-36806-xxxxx</t>
  </si>
  <si>
    <t>POS-INV-FEES-36427-xxxxx</t>
  </si>
  <si>
    <t>POS-INV-FEES-37522-xxxxx</t>
  </si>
  <si>
    <t>POS-INV-FEES-37420-xxxxx</t>
  </si>
  <si>
    <t>POS-INV-FEES-37409-xxxxx</t>
  </si>
  <si>
    <t>POS-INV-FEES-37393-xxxxx</t>
  </si>
  <si>
    <t>POS-INV-FEES-37391-xxxxx</t>
  </si>
  <si>
    <t>POS-INV-FEES-37378-xxxxx</t>
  </si>
  <si>
    <t>POS-INV-FEES-37295-xxxxx</t>
  </si>
  <si>
    <t>POS-INV-FEES-37274-xxxxx</t>
  </si>
  <si>
    <t>POS-INV-FEES-37259-xxxxx</t>
  </si>
  <si>
    <t>POS-INV-FEES-37175-xxxxx</t>
  </si>
  <si>
    <t>POS-INV-FEES-37013-xxxxx</t>
  </si>
  <si>
    <t>POS-INV-FEES-36570-xxxxx</t>
  </si>
  <si>
    <t>POS-INV-FEES-36011-xxxxx</t>
  </si>
  <si>
    <t>POS-INV-FEES-37643-xxxxx</t>
  </si>
  <si>
    <t>POS-INV-FEES-37599-xxxxx</t>
  </si>
  <si>
    <t>POS-INV-FEES-37576-xxxxx</t>
  </si>
  <si>
    <t>POS-INV-FEES-37551-xxxxx</t>
  </si>
  <si>
    <t>POS-INV-FEES-37532-xxxxx</t>
  </si>
  <si>
    <t>POS-INV-FEES-37476-xxxxx</t>
  </si>
  <si>
    <t>POS-INV-FEES-37464-xxxxx</t>
  </si>
  <si>
    <t>POS-INV-FEES-37447-xxxxx</t>
  </si>
  <si>
    <t>POS-INV-FEES-37323-xxxxx</t>
  </si>
  <si>
    <t>POS-INV-FEES-37256-xxxxx</t>
  </si>
  <si>
    <t>POS-INV-FEES-37250-xxxxx</t>
  </si>
  <si>
    <t>POS-INV-FEES-37218-xxxxx</t>
  </si>
  <si>
    <t>POS-INV-FEES-37177-xxxxx</t>
  </si>
  <si>
    <t>POS-INV-FEES-37079-xxxxx</t>
  </si>
  <si>
    <t>POS-INV-FEES-36981-xxxxx</t>
  </si>
  <si>
    <t>POS-INV-FEES-35742-xxxxx</t>
  </si>
  <si>
    <t>POS-INV-FEES-35706-xxxxx</t>
  </si>
  <si>
    <t>POS-INV-FEES-37820-xxxxx</t>
  </si>
  <si>
    <t>POS-INV-FEES-37774-xxxxx</t>
  </si>
  <si>
    <t>POS-INV-FEES-37754-xxxxx</t>
  </si>
  <si>
    <t>POS-INV-FEES-37748-xxxxx</t>
  </si>
  <si>
    <t>POS-INV-FEES-37430-xxxxx</t>
  </si>
  <si>
    <t>POS-INV-FEES-34091-xxxxx</t>
  </si>
  <si>
    <t>71a Rellum Road, Greenacres SA 5086</t>
  </si>
  <si>
    <t>60 Pentonville Parade, Castle Hill NSW 2154</t>
  </si>
  <si>
    <t>111a Marshall Road, Carlingford NSW 2118</t>
  </si>
  <si>
    <t>12 Trentham Way, Langwarrin VIC 3910</t>
  </si>
  <si>
    <t>36 Tipuana Drive, Elanora QLD 4221</t>
  </si>
  <si>
    <t>104/17 Elliott Avenue, Carnegie VIC 3163</t>
  </si>
  <si>
    <t>21b Palace Road, Baulkham Hills NSW 2153</t>
  </si>
  <si>
    <t>13/56 Wrights Road, Drummoyne NSW 2047</t>
  </si>
  <si>
    <t>32 Cooranga Road, Wyongah NSW 2259</t>
  </si>
  <si>
    <t>10/75 Clifton Park Drive, Carrum Downs VIC 3201</t>
  </si>
  <si>
    <t>5 Kismet Close, Cranbourne West VIC 3977</t>
  </si>
  <si>
    <t>3 Eighteenth Street, Gawler South SA 5118</t>
  </si>
  <si>
    <t>6/10 Methven Street, Mount Druitt NSW 2770</t>
  </si>
  <si>
    <t>32 Ward Terrace, Enfield SA 5085</t>
  </si>
  <si>
    <t>2/1150 Dandenong Road, Carnegie VIC 3163</t>
  </si>
  <si>
    <t>14/35-43 Orchard Road, Chatswood NSW 2067</t>
  </si>
  <si>
    <t>5a Waroona Avenue, Windsor Gardens SA 5087</t>
  </si>
  <si>
    <t>4 Robran Court, Newton SA 5074</t>
  </si>
  <si>
    <t>52 Neasham Drive, Dandenong North VIC 3175</t>
  </si>
  <si>
    <t>43 Horatio Avenue, Norwest NSW 2153</t>
  </si>
  <si>
    <t>2 Fern Tree Close, Hornsby NSW 2077</t>
  </si>
  <si>
    <t>5/13-17 Fowler Street, Chelsea VIC 3196</t>
  </si>
  <si>
    <t>3 Gooden Drive, Baulkham Hills NSW 2153</t>
  </si>
  <si>
    <t>5/16 Alma Road, Padstow NSW 2211</t>
  </si>
  <si>
    <t>122 Wallumatta Road, Newport NSW 2106</t>
  </si>
  <si>
    <t>3 Bonner Close, Klemzig SA 5087</t>
  </si>
  <si>
    <t>110 Jolimont Road, Vermont VIC 3133</t>
  </si>
  <si>
    <t>43 Lats Avenue, Carrum Downs VIC 3201</t>
  </si>
  <si>
    <t>5/63-65 Brisbane Road, Castle Hill NSW 2154</t>
  </si>
  <si>
    <t>3 Lauder Avenue, Sefton Park SA 5083</t>
  </si>
  <si>
    <t>1/11 Luscombe Avenue, Carrum Downs VIC 3201</t>
  </si>
  <si>
    <t>27 Longworth Crescent, Castle Hill NSW 2154</t>
  </si>
  <si>
    <t>134 Jacksons Road, Noble Park North VIC 3174</t>
  </si>
  <si>
    <t>30 Blackwood Drive, Arana Hills QLD 4054</t>
  </si>
  <si>
    <t>37 Thorne Street, Paralowie SA 5108</t>
  </si>
  <si>
    <t>15 Brisbane Street, Bondi Junction NSW 2022</t>
  </si>
  <si>
    <t>196 Hampstead Road, Clearview SA 5085</t>
  </si>
  <si>
    <t>112 Sydney Street, GLENUNGA SA 5064</t>
  </si>
  <si>
    <t>193 Stanley Street, Kanwal NSW 2259</t>
  </si>
  <si>
    <t>7 Peregrine Place, Carrum Downs VIC 3201</t>
  </si>
  <si>
    <t>11/7 Winchester Street, St Peters SA 5069</t>
  </si>
  <si>
    <t>7 Upton Street, Elizabeth Vale SA 5112</t>
  </si>
  <si>
    <t>2/53-55 Elizabeth Bay Road, Rushcutters Bay NSW 2011</t>
  </si>
  <si>
    <t>13 Black Top Road, Hillbank SA 5112</t>
  </si>
  <si>
    <t>1/107-111 Cook Road, Centennial Park NSW 2021</t>
  </si>
  <si>
    <t>17/522 New South Head Road, Double Bay NSW 2028</t>
  </si>
  <si>
    <t>22 Coomalie Avenue, Castle Hill NSW 2154</t>
  </si>
  <si>
    <t>3/25 Wells Road, Seaford VIC 3198</t>
  </si>
  <si>
    <t>8101/2-10 Mooramba Road, Dee Why NSW 2099</t>
  </si>
  <si>
    <t>17/143 Kurraba Road, KURRABA POINT NSW 2089</t>
  </si>
  <si>
    <t>9 Austin Close, Noble Park North VIC 3174</t>
  </si>
  <si>
    <t>10/20 Herbert Street, West Ryde NSW 2114</t>
  </si>
  <si>
    <t>18 Limandus Crescent, Cranbourne South VIC 3977</t>
  </si>
  <si>
    <t>2 Wilson Court, Parafield Gardens SA 5107</t>
  </si>
  <si>
    <t>Real Flow Distribution Pty Ltd - Pay On Success Loan</t>
  </si>
  <si>
    <t>POS-JOUR-BNDLFEES-36879-62278 - Risk Adjusted Finance Fee - Provision Received</t>
  </si>
  <si>
    <t>#204561</t>
  </si>
  <si>
    <t>POS-JOUR-BNDLFEES-36694-60523 - Risk Adjusted Finance Fee - Provision Received</t>
  </si>
  <si>
    <t>#204591</t>
  </si>
  <si>
    <t>POS-JOUR-BNDLFEES-35188-62503 - Risk Adjusted Finance Fee - Provision Received</t>
  </si>
  <si>
    <t>#204601</t>
  </si>
  <si>
    <t>POS-JOUR-BNDLFEES-36737-61419 - Risk Adjusted Finance Fee - Provision Received</t>
  </si>
  <si>
    <t>#204571</t>
  </si>
  <si>
    <t>POS-JOUR-BNDLFEES-36733-60588 - Risk Adjusted Finance Fee - Provision Received</t>
  </si>
  <si>
    <t>#204581</t>
  </si>
  <si>
    <t>POS-JOUR-BNDLFEES-36427-62427 - Risk Adjusted Finance Fee - Provision Received</t>
  </si>
  <si>
    <t>#204745</t>
  </si>
  <si>
    <t>POS-JOUR-BNDLFEES-36806-61690 - Risk Adjusted Finance Fee - Provision Received</t>
  </si>
  <si>
    <t>#204755</t>
  </si>
  <si>
    <t>POS-JOUR-BNDLFEES-36991-61688 - Risk Adjusted Finance Fee - Provision Received</t>
  </si>
  <si>
    <t>#204735</t>
  </si>
  <si>
    <t>POS-JOUR-BNDLFEES-37105-61971 - Risk Adjusted Finance Fee - Provision Received</t>
  </si>
  <si>
    <t>#204715</t>
  </si>
  <si>
    <t>POS-JOUR-BNDLFEES-36926-62588 - Risk Adjusted Finance Fee - Provision Received</t>
  </si>
  <si>
    <t>#204725</t>
  </si>
  <si>
    <t>POS-JOUR-BNDLFEES-37324-62735 - Risk Adjusted Finance Fee - Provision Received</t>
  </si>
  <si>
    <t>#204852</t>
  </si>
  <si>
    <t>POS-JOUR-BNDLFEES-37193-62298 - Risk Adjusted Finance Fee - Provision Received</t>
  </si>
  <si>
    <t>#204842</t>
  </si>
  <si>
    <t>POS-JOUR-BNDLFEES-37315-62759 - Risk Adjusted Finance Fee - Provision Received</t>
  </si>
  <si>
    <t>#204862</t>
  </si>
  <si>
    <t>POS-JOUR-BNDLFEES-36907-61262 - Risk Adjusted Finance Fee - Provision Received</t>
  </si>
  <si>
    <t>#204882</t>
  </si>
  <si>
    <t>POS-JOUR-BNDLFEES-37304-62881 - Risk Adjusted Finance Fee - Provision Received</t>
  </si>
  <si>
    <t>#204872</t>
  </si>
  <si>
    <t>POS-JOUR-BNDLFEES-37155-62170 - Risk Adjusted Finance Fee - Provision Received</t>
  </si>
  <si>
    <t>#204832</t>
  </si>
  <si>
    <t>POS-JOUR-BNDLFEES-37041-61757 - Risk Adjusted Finance Fee - Provision Received</t>
  </si>
  <si>
    <t>#204792</t>
  </si>
  <si>
    <t>POS-JOUR-BNDLFEES-37198-62313 - Risk Adjusted Finance Fee - Provision Received</t>
  </si>
  <si>
    <t>#204782</t>
  </si>
  <si>
    <t>POS-JOUR-BNDLFEES-36925-62309 - Risk Adjusted Finance Fee - Provision Received</t>
  </si>
  <si>
    <t>#204802</t>
  </si>
  <si>
    <t>POS-JOUR-BNDLFEES-37293-62635 - Risk Adjusted Finance Fee - Provision Received</t>
  </si>
  <si>
    <t>#204822</t>
  </si>
  <si>
    <t>POS-JOUR-BNDLFEES-37229-62403 - Risk Adjusted Finance Fee - Provision Received</t>
  </si>
  <si>
    <t>#204812</t>
  </si>
  <si>
    <t>POS-JOUR-BNDLFEES-36570-63020 - Risk Adjusted Finance Fee - Provision Received</t>
  </si>
  <si>
    <t>#204992</t>
  </si>
  <si>
    <t>POS-JOUR-BNDLFEES-37378-62941 - Risk Adjusted Finance Fee - Provision Received</t>
  </si>
  <si>
    <t>#204982</t>
  </si>
  <si>
    <t>POS-JOUR-BNDLFEES-37259-63287 - Risk Adjusted Finance Fee - Provision Received</t>
  </si>
  <si>
    <t>#205091</t>
  </si>
  <si>
    <t>POS-JOUR-BNDLFEES-37274-63374 - Risk Adjusted Finance Fee - Provision Received</t>
  </si>
  <si>
    <t>#205081</t>
  </si>
  <si>
    <t>POS-JOUR-BNDLFEES-37409-63100 - Risk Adjusted Finance Fee - Provision Received</t>
  </si>
  <si>
    <t>#205111</t>
  </si>
  <si>
    <t>POS-JOUR-BNDLFEES-37295-62791 - Risk Adjusted Finance Fee - Provision Received</t>
  </si>
  <si>
    <t>#205101</t>
  </si>
  <si>
    <t>POS-JOUR-BNDLFEES-37393-63327 - Risk Adjusted Finance Fee - Provision Received</t>
  </si>
  <si>
    <t>#205051</t>
  </si>
  <si>
    <t>POS-JOUR-BNDLFEES-37175-63006 - Risk Adjusted Finance Fee - Provision Received</t>
  </si>
  <si>
    <t>#205041</t>
  </si>
  <si>
    <t>POS-JOUR-BNDLFEES-37420-63162 - Risk Adjusted Finance Fee - Provision Received</t>
  </si>
  <si>
    <t>#205071</t>
  </si>
  <si>
    <t>POS-JOUR-BNDLFEES-37522-63404 - Risk Adjusted Finance Fee - Provision Received</t>
  </si>
  <si>
    <t>#205061</t>
  </si>
  <si>
    <t>POS-JOUR-BNDLFEES-36011-62326 - Risk Adjusted Finance Fee - Provision Received</t>
  </si>
  <si>
    <t>#205141</t>
  </si>
  <si>
    <t>POS-JOUR-BNDLFEES-37013-61838 - Risk Adjusted Finance Fee - Provision Received</t>
  </si>
  <si>
    <t>#205131</t>
  </si>
  <si>
    <t>POS-JOUR-BNDLFEES-37391-63085 - Risk Adjusted Finance Fee - Provision Received</t>
  </si>
  <si>
    <t>#205121</t>
  </si>
  <si>
    <t>POS-JOUR-BNDLFEES-36981-63595 - Risk Adjusted Finance Fee - Provision Received</t>
  </si>
  <si>
    <t>#205241</t>
  </si>
  <si>
    <t>POS-JOUR-BNDLFEES-37218-62950 - Risk Adjusted Finance Fee - Provision Received</t>
  </si>
  <si>
    <t>#205251</t>
  </si>
  <si>
    <t>POS-JOUR-BNDLFEES-37323-62719 - Risk Adjusted Finance Fee - Provision Received</t>
  </si>
  <si>
    <t>#205261</t>
  </si>
  <si>
    <t>POS-JOUR-BNDLFEES-37256-62830 - Risk Adjusted Finance Fee - Provision Received</t>
  </si>
  <si>
    <t>#205231</t>
  </si>
  <si>
    <t>POS-JOUR-BNDLFEES-37576-63597 - Risk Adjusted Finance Fee - Provision Received</t>
  </si>
  <si>
    <t>#205201</t>
  </si>
  <si>
    <t>POS-JOUR-BNDLFEES-37599-63685 - Risk Adjusted Finance Fee - Provision Received</t>
  </si>
  <si>
    <t>#205211</t>
  </si>
  <si>
    <t>POS-JOUR-BNDLFEES-37250-63495 - Risk Adjusted Finance Fee - Provision Received</t>
  </si>
  <si>
    <t>#205221</t>
  </si>
  <si>
    <t>POS-JOUR-BNDLFEES-37532-63701 - Risk Adjusted Finance Fee - Provision Received</t>
  </si>
  <si>
    <t>#205506</t>
  </si>
  <si>
    <t>POS-JOUR-BNDLFEES-37079-63400 - Risk Adjusted Finance Fee - Provision Received</t>
  </si>
  <si>
    <t>#205496</t>
  </si>
  <si>
    <t>POS-JOUR-BNDLFEES-37464-63233 - Risk Adjusted Finance Fee - Provision Received</t>
  </si>
  <si>
    <t>#205516</t>
  </si>
  <si>
    <t>POS-JOUR-BNDLFEES-35742-62946 - Risk Adjusted Finance Fee - Provision Received</t>
  </si>
  <si>
    <t>#205536</t>
  </si>
  <si>
    <t>POS-JOUR-BNDLFEES-37447-63365 - Risk Adjusted Finance Fee - Provision Received</t>
  </si>
  <si>
    <t>#205526</t>
  </si>
  <si>
    <t>POS-JOUR-BNDLFEES-37643-63703 - Risk Adjusted Finance Fee - Provision Received</t>
  </si>
  <si>
    <t>#205456</t>
  </si>
  <si>
    <t>POS-JOUR-BNDLFEES-35706-63637 - Risk Adjusted Finance Fee - Provision Received</t>
  </si>
  <si>
    <t>#205446</t>
  </si>
  <si>
    <t>POS-JOUR-BNDLFEES-37476-63399 - Risk Adjusted Finance Fee - Provision Received</t>
  </si>
  <si>
    <t>#205466</t>
  </si>
  <si>
    <t>POS-JOUR-BNDLFEES-37551-63496 - Risk Adjusted Finance Fee - Provision Received</t>
  </si>
  <si>
    <t>#205486</t>
  </si>
  <si>
    <t>POS-JOUR-BNDLFEES-37177-63429 - Risk Adjusted Finance Fee - Provision Received</t>
  </si>
  <si>
    <t>#205476</t>
  </si>
  <si>
    <t>POS-JOUR-BNDLFEES-37754-63984 - Risk Adjusted Finance Fee - Provision Received</t>
  </si>
  <si>
    <t>#205714</t>
  </si>
  <si>
    <t>POS-JOUR-BNDLFEES-37774-64058 - Risk Adjusted Finance Fee - Provision Received</t>
  </si>
  <si>
    <t>#205704</t>
  </si>
  <si>
    <t>POS-JOUR-BNDLFEES-34091-64101 - Risk Adjusted Finance Fee - Provision Received</t>
  </si>
  <si>
    <t>#205825</t>
  </si>
  <si>
    <t>POS-JOUR-BNDLFEES-37820-64168 - Risk Adjusted Finance Fee - Provision Received</t>
  </si>
  <si>
    <t>#205815</t>
  </si>
  <si>
    <t>POS-JOUR-BNDLFEES-37748-64036 - Risk Adjusted Finance Fee - Provision Received</t>
  </si>
  <si>
    <t>#205805</t>
  </si>
  <si>
    <t>POS-JOUR-BADDEBT-36879-62278 - Provision for bad debts</t>
  </si>
  <si>
    <t>#204568</t>
  </si>
  <si>
    <t>POS-JOUR-BADDEBT-36694-60523 - Provision for bad debts</t>
  </si>
  <si>
    <t>#204598</t>
  </si>
  <si>
    <t>POS-JOUR-BADDEBT-35188-62503 - Provision for bad debts</t>
  </si>
  <si>
    <t>#204608</t>
  </si>
  <si>
    <t>POS-JOUR-BADDEBT-36737-61419 - Provision for bad debts</t>
  </si>
  <si>
    <t>#204578</t>
  </si>
  <si>
    <t>POS-JOUR-BADDEBT-36733-60588 - Provision for bad debts</t>
  </si>
  <si>
    <t>#204588</t>
  </si>
  <si>
    <t>POS-JOUR-BADDEBT-36427-62427 - Provision for bad debts</t>
  </si>
  <si>
    <t>#204752</t>
  </si>
  <si>
    <t>POS-JOUR-BADDEBT-36806-61690 - Provision for bad debts</t>
  </si>
  <si>
    <t>#204762</t>
  </si>
  <si>
    <t>POS-JOUR-BADDEBT-36991-61688 - Provision for bad debts</t>
  </si>
  <si>
    <t>#204742</t>
  </si>
  <si>
    <t>POS-JOUR-BADDEBT-37105-61971 - Provision for bad debts</t>
  </si>
  <si>
    <t>#204722</t>
  </si>
  <si>
    <t>POS-JOUR-BADDEBT-36926-62588 - Provision for bad debts</t>
  </si>
  <si>
    <t>#204732</t>
  </si>
  <si>
    <t>POS-JOUR-BADDEBT-37324-62735 - Provision for bad debts</t>
  </si>
  <si>
    <t>#204859</t>
  </si>
  <si>
    <t>POS-JOUR-BADDEBT-37193-62298 - Provision for bad debts</t>
  </si>
  <si>
    <t>#204849</t>
  </si>
  <si>
    <t>POS-JOUR-BADDEBT-37315-62759 - Provision for bad debts</t>
  </si>
  <si>
    <t>#204869</t>
  </si>
  <si>
    <t>POS-JOUR-BADDEBT-36907-61262 - Provision for bad debts</t>
  </si>
  <si>
    <t>#204889</t>
  </si>
  <si>
    <t>POS-JOUR-BADDEBT-37304-62881 - Provision for bad debts</t>
  </si>
  <si>
    <t>#204879</t>
  </si>
  <si>
    <t>POS-JOUR-BADDEBT-37155-62170 - Provision for bad debts</t>
  </si>
  <si>
    <t>#204839</t>
  </si>
  <si>
    <t>POS-JOUR-BADDEBT-37041-61757 - Provision for bad debts</t>
  </si>
  <si>
    <t>#204799</t>
  </si>
  <si>
    <t>POS-JOUR-BADDEBT-37198-62313 - Provision for bad debts</t>
  </si>
  <si>
    <t>#204789</t>
  </si>
  <si>
    <t>POS-JOUR-BADDEBT-36925-62309 - Provision for bad debts</t>
  </si>
  <si>
    <t>#204809</t>
  </si>
  <si>
    <t>POS-JOUR-BADDEBT-37293-62635 - Provision for bad debts</t>
  </si>
  <si>
    <t>#204829</t>
  </si>
  <si>
    <t>POS-JOUR-BADDEBT-37229-62403 - Provision for bad debts</t>
  </si>
  <si>
    <t>#204819</t>
  </si>
  <si>
    <t>POS-JOUR-BADDEBT-36570-63020 - Provision for bad debts</t>
  </si>
  <si>
    <t>#204999</t>
  </si>
  <si>
    <t>POS-JOUR-BADDEBT-37378-62941 - Provision for bad debts</t>
  </si>
  <si>
    <t>#204989</t>
  </si>
  <si>
    <t>POS-JOUR-BADDEBT-37259-63287 - Provision for bad debts</t>
  </si>
  <si>
    <t>#205098</t>
  </si>
  <si>
    <t>POS-JOUR-BADDEBT-37274-63374 - Provision for bad debts</t>
  </si>
  <si>
    <t>#205088</t>
  </si>
  <si>
    <t>POS-JOUR-BADDEBT-37409-63100 - Provision for bad debts</t>
  </si>
  <si>
    <t>#205118</t>
  </si>
  <si>
    <t>POS-JOUR-BADDEBT-37295-62791 - Provision for bad debts</t>
  </si>
  <si>
    <t>#205108</t>
  </si>
  <si>
    <t>POS-JOUR-BADDEBT-37393-63327 - Provision for bad debts</t>
  </si>
  <si>
    <t>#205058</t>
  </si>
  <si>
    <t>POS-JOUR-BADDEBT-37175-63006 - Provision for bad debts</t>
  </si>
  <si>
    <t>#205048</t>
  </si>
  <si>
    <t>POS-JOUR-BADDEBT-37420-63162 - Provision for bad debts</t>
  </si>
  <si>
    <t>#205078</t>
  </si>
  <si>
    <t>POS-JOUR-BADDEBT-37522-63404 - Provision for bad debts</t>
  </si>
  <si>
    <t>#205068</t>
  </si>
  <si>
    <t>POS-JOUR-BADDEBT-36011-62326 - Provision for bad debts</t>
  </si>
  <si>
    <t>#205148</t>
  </si>
  <si>
    <t>POS-JOUR-BADDEBT-37013-61838 - Provision for bad debts</t>
  </si>
  <si>
    <t>#205138</t>
  </si>
  <si>
    <t>POS-JOUR-BADDEBT-37391-63085 - Provision for bad debts</t>
  </si>
  <si>
    <t>#205128</t>
  </si>
  <si>
    <t>POS-JOUR-BADDEBT-36981-63595 - Provision for bad debts</t>
  </si>
  <si>
    <t>#205248</t>
  </si>
  <si>
    <t>POS-JOUR-BADDEBT-37218-62950 - Provision for bad debts</t>
  </si>
  <si>
    <t>#205258</t>
  </si>
  <si>
    <t>POS-JOUR-BADDEBT-37323-62719 - Provision for bad debts</t>
  </si>
  <si>
    <t>#205268</t>
  </si>
  <si>
    <t>POS-JOUR-BADDEBT-37256-62830 - Provision for bad debts</t>
  </si>
  <si>
    <t>#205238</t>
  </si>
  <si>
    <t>POS-JOUR-BADDEBT-37576-63597 - Provision for bad debts</t>
  </si>
  <si>
    <t>#205208</t>
  </si>
  <si>
    <t>POS-JOUR-BADDEBT-37599-63685 - Provision for bad debts</t>
  </si>
  <si>
    <t>#205218</t>
  </si>
  <si>
    <t>POS-JOUR-BADDEBT-37250-63495 - Provision for bad debts</t>
  </si>
  <si>
    <t>#205228</t>
  </si>
  <si>
    <t>POS-JOUR-BADDEBT-37532-63701 - Provision for bad debts</t>
  </si>
  <si>
    <t>#205513</t>
  </si>
  <si>
    <t>POS-JOUR-BADDEBT-37079-63400 - Provision for bad debts</t>
  </si>
  <si>
    <t>#205503</t>
  </si>
  <si>
    <t>POS-JOUR-BADDEBT-37464-63233 - Provision for bad debts</t>
  </si>
  <si>
    <t>#205523</t>
  </si>
  <si>
    <t>POS-JOUR-BADDEBT-35742-62946 - Provision for bad debts</t>
  </si>
  <si>
    <t>#205543</t>
  </si>
  <si>
    <t>POS-JOUR-BADDEBT-37447-63365 - Provision for bad debts</t>
  </si>
  <si>
    <t>#205533</t>
  </si>
  <si>
    <t>POS-JOUR-BADDEBT-37643-63703 - Provision for bad debts</t>
  </si>
  <si>
    <t>#205463</t>
  </si>
  <si>
    <t>POS-JOUR-BADDEBT-35706-63637 - Provision for bad debts</t>
  </si>
  <si>
    <t>#205453</t>
  </si>
  <si>
    <t>POS-JOUR-BADDEBT-37476-63399 - Provision for bad debts</t>
  </si>
  <si>
    <t>#205473</t>
  </si>
  <si>
    <t>POS-JOUR-BADDEBT-37551-63496 - Provision for bad debts</t>
  </si>
  <si>
    <t>#205493</t>
  </si>
  <si>
    <t>POS-JOUR-BADDEBT-37177-63429 - Provision for bad debts</t>
  </si>
  <si>
    <t>#205483</t>
  </si>
  <si>
    <t>POS-JOUR-BADDEBT-37754-63984 - Provision for bad debts</t>
  </si>
  <si>
    <t>#205721</t>
  </si>
  <si>
    <t>POS-JOUR-BADDEBT-37774-64058 - Provision for bad debts</t>
  </si>
  <si>
    <t>#205711</t>
  </si>
  <si>
    <t>POS-JOUR-BADDEBT-34091-64101 - Provision for bad debts</t>
  </si>
  <si>
    <t>#205832</t>
  </si>
  <si>
    <t>POS-JOUR-BADDEBT-37820-64168 - Provision for bad debts</t>
  </si>
  <si>
    <t>#205822</t>
  </si>
  <si>
    <t>POS-JOUR-BADDEBT-37748-64036 - Provision for bad debts</t>
  </si>
  <si>
    <t>#205812</t>
  </si>
  <si>
    <t>405 - Steadfast Corporate Guarantee</t>
  </si>
  <si>
    <t>System Development</t>
  </si>
  <si>
    <t>Insurer Licence Fees Paid - Pay On Success</t>
  </si>
  <si>
    <t>Fixed Cost Category</t>
  </si>
  <si>
    <t>Budget</t>
  </si>
  <si>
    <t>Domestic travel</t>
  </si>
  <si>
    <t>Risk &amp; Compliance (outsourced)</t>
  </si>
  <si>
    <t>Technology (software and hardware)</t>
  </si>
  <si>
    <t>Labour Costs (including super)</t>
  </si>
  <si>
    <t xml:space="preserve">Brad </t>
  </si>
  <si>
    <t>Michelle</t>
  </si>
  <si>
    <t>Capex</t>
  </si>
  <si>
    <t>Total Current Assets</t>
  </si>
  <si>
    <t>POS-INV-FEES-37878-xxxxx</t>
  </si>
  <si>
    <t>POS-INV-FEES-37835-xxxxx</t>
  </si>
  <si>
    <t>POS-INV-FEES-37814-xxxxx</t>
  </si>
  <si>
    <t>POS-INV-FEES-37787-xxxxx</t>
  </si>
  <si>
    <t>POS-INV-FEES-37771-xxxxx</t>
  </si>
  <si>
    <t>POS-INV-FEES-37725-xxxxx</t>
  </si>
  <si>
    <t>POS-INV-FEES-37649-xxxxx</t>
  </si>
  <si>
    <t>POS-INV-FEES-37574-xxxxx</t>
  </si>
  <si>
    <t>POS-INV-FEES-37525-xxxxx</t>
  </si>
  <si>
    <t>POS-INV-FEES-37490-xxxxx</t>
  </si>
  <si>
    <t>POS-INV-FEES-37339-xxxxx</t>
  </si>
  <si>
    <t>POS-INV-FEES-37314-xxxxx</t>
  </si>
  <si>
    <t>POS-INV-FEES-37217-xxxxx</t>
  </si>
  <si>
    <t>POS-INV-FEES-37157-xxxxx</t>
  </si>
  <si>
    <t>POS-INV-FEES-36571-xxxxx</t>
  </si>
  <si>
    <t>POS-INV-FEES-34811-xxxxx</t>
  </si>
  <si>
    <t>POS-INV-FEES-38068-xxxxx</t>
  </si>
  <si>
    <t>POS-INV-FEES-38065-xxxxx</t>
  </si>
  <si>
    <t>POS-INV-FEES-37990-xxxxx</t>
  </si>
  <si>
    <t>POS-INV-FEES-37975-xxxxx</t>
  </si>
  <si>
    <t>POS-INV-FEES-37934-xxxxx</t>
  </si>
  <si>
    <t>POS-INV-FEES-37903-xxxxx</t>
  </si>
  <si>
    <t>POS-INV-FEES-37863-xxxxx</t>
  </si>
  <si>
    <t>POS-INV-FEES-37859-xxxxx</t>
  </si>
  <si>
    <t>POS-INV-FEES-38290-xxxxx</t>
  </si>
  <si>
    <t>POS-INV-FEES-38137-xxxxx</t>
  </si>
  <si>
    <t>POS-INV-FEES-38020-xxxxx</t>
  </si>
  <si>
    <t>POS-INV-FEES-37998-xxxxx</t>
  </si>
  <si>
    <t>POS-INV-FEES-37985-xxxxx</t>
  </si>
  <si>
    <t>POS-INV-FEES-37891-xxxxx</t>
  </si>
  <si>
    <t>POS-INV-FEES-37824-xxxxx</t>
  </si>
  <si>
    <t>POS-INV-FEES-37793-xxxxx</t>
  </si>
  <si>
    <t>POS-INV-FEES-37791-xxxxx</t>
  </si>
  <si>
    <t>POS-INV-FEES-37765-xxxxx</t>
  </si>
  <si>
    <t>POS-INV-FEES-37547-xxxxx</t>
  </si>
  <si>
    <t>POS-INV-FEES-37345-xxxxx</t>
  </si>
  <si>
    <t>POS-INV-FEES-37199-xxxxx</t>
  </si>
  <si>
    <t>POS-INV-FEES-38529-xxxxx</t>
  </si>
  <si>
    <t>POS-INV-FEES-38445-xxxxx</t>
  </si>
  <si>
    <t>POS-INV-FEES-38337-xxxxx</t>
  </si>
  <si>
    <t>POS-INV-FEES-38319-xxxxx</t>
  </si>
  <si>
    <t>POS-INV-FEES-38265-xxxxx</t>
  </si>
  <si>
    <t>POS-INV-FEES-37948-xxxxx</t>
  </si>
  <si>
    <t>POS-INV-FEES-37434-xxxxx</t>
  </si>
  <si>
    <t>POS-INV-FEES-37322-xxxxx</t>
  </si>
  <si>
    <t>POS-INV-FEES-38446-xxxxx</t>
  </si>
  <si>
    <t>POS-INV-FEES-38293-xxxxx</t>
  </si>
  <si>
    <t>POS-INV-FEES-38278-xxxxx</t>
  </si>
  <si>
    <t>POS-INV-FEES-38091-xxxxx</t>
  </si>
  <si>
    <t>36/1-3 Dalley Street, Bondi Junction NSW 2022</t>
  </si>
  <si>
    <t>7 Gammon Drive, Varsity Lakes QLD 4227</t>
  </si>
  <si>
    <t>20 Ormond Avenue, Clearview SA 5085</t>
  </si>
  <si>
    <t>4/9-11 Young Street, Vaucluse NSW 2030</t>
  </si>
  <si>
    <t>11a Fotheringham Lane, Marrickville NSW 2204</t>
  </si>
  <si>
    <t>8/5-7 Kimberley Street, Vaucluse NSW 2030</t>
  </si>
  <si>
    <t>10/169 Albert Street, Port Melbourne VIC 3207</t>
  </si>
  <si>
    <t>15 Freiberger Grove, Clyde North VIC 3978</t>
  </si>
  <si>
    <t>38 Paddington Avenue, Carrum Downs VIC 3201</t>
  </si>
  <si>
    <t>H305/2 Quay Street, Haymarket NSW 2000</t>
  </si>
  <si>
    <t>36 Glenwill Drive, Epsom VIC 3551</t>
  </si>
  <si>
    <t>14 Octagonal Avenue, Castle Hill NSW 2154</t>
  </si>
  <si>
    <t>455 Milne Road, Ridgehaven SA 5097</t>
  </si>
  <si>
    <t>9/37 The Avenue , Rose Bay NSW 2029</t>
  </si>
  <si>
    <t>64 Georges River Crescent, Oyster Bay NSW 2225</t>
  </si>
  <si>
    <t>7A Jacob Lane, Lightsview SA 5085</t>
  </si>
  <si>
    <t>3/37a Brook Street, Coogee NSW 2034</t>
  </si>
  <si>
    <t>2510/43-45 Wilson Street, Botany NSW 2019</t>
  </si>
  <si>
    <t>9 Greenbank Drive, Windsor Gardens SA 5087</t>
  </si>
  <si>
    <t>402B/14H Mentmore Avenue, Rosebery NSW 2018</t>
  </si>
  <si>
    <t>20 Lydia Avenue, Ingle Farm SA 5098</t>
  </si>
  <si>
    <t>118 Rosenthal Street, Doonside NSW 2767</t>
  </si>
  <si>
    <t>33 Apollo Avenue, Baulkham Hills NSW 2153</t>
  </si>
  <si>
    <t>8/20-34 Wyndham Street, Alexandria NSW 2015</t>
  </si>
  <si>
    <t>12/10 Diamond Bay Road, Vaucluse NSW 2030</t>
  </si>
  <si>
    <t>20 Eaglescliffe Crescent, Cranbourne VIC 3977</t>
  </si>
  <si>
    <t>106/15 Wyagdon Street, Neutral Bay NSW 2089</t>
  </si>
  <si>
    <t>6/15-19 Hume Avenue, Castle Hill NSW 2154</t>
  </si>
  <si>
    <t>10 Crinan Court, Castle Hill NSW 2154</t>
  </si>
  <si>
    <t>211/152 Campbell Parade, Bondi Beach NSW 2026</t>
  </si>
  <si>
    <t>179 Nelson Road, Para Vista SA 5093</t>
  </si>
  <si>
    <t>76/35a Sutherland Crescent, Darling Point NSW 2027</t>
  </si>
  <si>
    <t>3/591 New South Head Road, Rose Bay NSW 2029</t>
  </si>
  <si>
    <t>Unit 41A, 100 Elizabeth Bay Road, ELIZABETH BAY NSW 2011</t>
  </si>
  <si>
    <t>16 James Hird Drive, Hastings VIC 3915</t>
  </si>
  <si>
    <t>778 Anzac Parade, Maroubra NSW 2035</t>
  </si>
  <si>
    <t>11 Stonehenge Boulevard, Para Vista SA 5093</t>
  </si>
  <si>
    <t>1/100 Station Street, Aspendale VIC 3195</t>
  </si>
  <si>
    <t>6/104a River Hills Road, Eagleby QLD 4207</t>
  </si>
  <si>
    <t>69 Burford Way, Cranbourne North VIC 3977</t>
  </si>
  <si>
    <t>23/83-89 Auburn Street, Sutherland NSW 2232</t>
  </si>
  <si>
    <t>45 Gum Nut Close, North Kellyville NSW 2155</t>
  </si>
  <si>
    <t>16 Anglesea Street, Bondi NSW 2026</t>
  </si>
  <si>
    <t>12 Arrow Road, Cranbourne East VIC 3977</t>
  </si>
  <si>
    <t>6 Blue Jay Court, Narre Warren South VIC 3805</t>
  </si>
  <si>
    <t>3/15-17 Dinmore Street, Moorooka QLD 4105</t>
  </si>
  <si>
    <t>179 Milne Road, Modbury North SA 5092</t>
  </si>
  <si>
    <t>54 Stone Parade, Davidson NSW 2085</t>
  </si>
  <si>
    <t>POS-INV-DEDUCT-Batch 1 -  Claims Payment Batch 1</t>
  </si>
  <si>
    <t>#205918</t>
  </si>
  <si>
    <t>POS-JOUR-BNDLFEES-37430-63379 - Risk Adjusted Finance Fee - Provision Received</t>
  </si>
  <si>
    <t>#205864</t>
  </si>
  <si>
    <t>POS-JOUR-BNDLFEES-37525-63529 - Risk Adjusted Finance Fee - Provision Received</t>
  </si>
  <si>
    <t>#205935</t>
  </si>
  <si>
    <t>POS-JOUR-BNDLFEES-37787-64169 - Risk Adjusted Finance Fee - Provision Received</t>
  </si>
  <si>
    <t>#205945</t>
  </si>
  <si>
    <t>POS-JOUR-BNDLFEES-36769-62033 - Risk Adjusted Finance Fee - Provision Received</t>
  </si>
  <si>
    <t>#205902</t>
  </si>
  <si>
    <t>POS-JOUR-BNDLFEES-36571-60304 - Risk Adjusted Finance Fee - Provision Received</t>
  </si>
  <si>
    <t>#205925</t>
  </si>
  <si>
    <t>POS-JOUR-BNDLFEES-34811-64652 - Risk Adjusted Finance Fee - Provision Received</t>
  </si>
  <si>
    <t>#205956</t>
  </si>
  <si>
    <t>POS-JOUR-BNDLFEES-37157-62312 - Risk Adjusted Finance Fee - Provision Received</t>
  </si>
  <si>
    <t>#206061</t>
  </si>
  <si>
    <t>POS-JOUR-BNDLFEES-37490-63905 - Risk Adjusted Finance Fee - Provision Received</t>
  </si>
  <si>
    <t>#206071</t>
  </si>
  <si>
    <t>POS-JOUR-BNDLFEES-37725-63900 - Risk Adjusted Finance Fee - Provision Received</t>
  </si>
  <si>
    <t>#206081</t>
  </si>
  <si>
    <t>POS-JOUR-BNDLFEES-37878-64519 - Risk Adjusted Finance Fee - Provision Received</t>
  </si>
  <si>
    <t>#206031</t>
  </si>
  <si>
    <t>POS-JOUR-BNDLFEES-37771-64048 - Risk Adjusted Finance Fee - Provision Received</t>
  </si>
  <si>
    <t>#206041</t>
  </si>
  <si>
    <t>POS-JOUR-BNDLFEES-37217-63619 - Risk Adjusted Finance Fee - Provision Received</t>
  </si>
  <si>
    <t>#206051</t>
  </si>
  <si>
    <t>POS-JOUR-BNDLFEES-37339-62892 - Risk Adjusted Finance Fee - Provision Received</t>
  </si>
  <si>
    <t>#206131</t>
  </si>
  <si>
    <t>POS-JOUR-BNDLFEES-37314-64336 - Risk Adjusted Finance Fee - Provision Received</t>
  </si>
  <si>
    <t>#206141</t>
  </si>
  <si>
    <t>POS-JOUR-BNDLFEES-37863-64473 - Risk Adjusted Finance Fee - Provision Received</t>
  </si>
  <si>
    <t>#206210</t>
  </si>
  <si>
    <t>POS-JOUR-BNDLFEES-37574-63648 - Risk Adjusted Finance Fee - Provision Received</t>
  </si>
  <si>
    <t>#206121</t>
  </si>
  <si>
    <t>POS-JOUR-BNDLFEES-37835-64263 - Risk Adjusted Finance Fee - Provision Received</t>
  </si>
  <si>
    <t>#206091</t>
  </si>
  <si>
    <t>POS-JOUR-BNDLFEES-37814-64575 - Risk Adjusted Finance Fee - Provision Received</t>
  </si>
  <si>
    <t>#206101</t>
  </si>
  <si>
    <t>POS-JOUR-BNDLFEES-37649-63845 - Risk Adjusted Finance Fee - Provision Received</t>
  </si>
  <si>
    <t>#206111</t>
  </si>
  <si>
    <t>POS-JOUR-BNDLFEES-37990-64709 - Risk Adjusted Finance Fee - Provision Received</t>
  </si>
  <si>
    <t>#206336</t>
  </si>
  <si>
    <t>POS-JOUR-BNDLFEES-38068-64890 - Risk Adjusted Finance Fee - Provision Received</t>
  </si>
  <si>
    <t>#206410</t>
  </si>
  <si>
    <t>POS-JOUR-BNDLFEES-37975-64690 - Risk Adjusted Finance Fee - Provision Received</t>
  </si>
  <si>
    <t>#206420</t>
  </si>
  <si>
    <t>POS-JOUR-BNDLFEES-37903-64431 - Risk Adjusted Finance Fee - Provision Received</t>
  </si>
  <si>
    <t>#206430</t>
  </si>
  <si>
    <t>POS-JOUR-BNDLFEES-38065-65055 - Risk Adjusted Finance Fee - Provision Received</t>
  </si>
  <si>
    <t>#206380</t>
  </si>
  <si>
    <t>POS-JOUR-BNDLFEES-37934-65046 - Risk Adjusted Finance Fee - Provision Received</t>
  </si>
  <si>
    <t>#206390</t>
  </si>
  <si>
    <t>POS-JOUR-BNDLFEES-37859-64535 - Risk Adjusted Finance Fee - Provision Received</t>
  </si>
  <si>
    <t>#206400</t>
  </si>
  <si>
    <t>POS-JOUR-BNDLFEES-37547-63821 - Risk Adjusted Finance Fee - Provision Received</t>
  </si>
  <si>
    <t>#206531</t>
  </si>
  <si>
    <t>POS-JOUR-BNDLFEES-37345-65354 - Risk Adjusted Finance Fee - Provision Received</t>
  </si>
  <si>
    <t>#206647</t>
  </si>
  <si>
    <t>POS-JOUR-BNDLFEES-38290-65536 - Risk Adjusted Finance Fee - Provision Received</t>
  </si>
  <si>
    <t>#206735</t>
  </si>
  <si>
    <t>POS-JOUR-BNDLFEES-37791-64917 - Risk Adjusted Finance Fee - Provision Received</t>
  </si>
  <si>
    <t>#206725</t>
  </si>
  <si>
    <t>POS-JOUR-BNDLFEES-37824-64845 - Risk Adjusted Finance Fee - Provision Received</t>
  </si>
  <si>
    <t>#206755</t>
  </si>
  <si>
    <t>POS-JOUR-BNDLFEES-37793-65233 - Risk Adjusted Finance Fee - Provision Received</t>
  </si>
  <si>
    <t>#206745</t>
  </si>
  <si>
    <t>POS-JOUR-BNDLFEES-37765-65497 - Risk Adjusted Finance Fee - Provision Received</t>
  </si>
  <si>
    <t>#206695</t>
  </si>
  <si>
    <t>POS-JOUR-BNDLFEES-38137-65173 - Risk Adjusted Finance Fee - Provision Received</t>
  </si>
  <si>
    <t>#206685</t>
  </si>
  <si>
    <t>POS-JOUR-BNDLFEES-37998-64995 - Risk Adjusted Finance Fee - Provision Received</t>
  </si>
  <si>
    <t>#206715</t>
  </si>
  <si>
    <t>POS-JOUR-BNDLFEES-38020-65098 - Risk Adjusted Finance Fee - Provision Received</t>
  </si>
  <si>
    <t>#206705</t>
  </si>
  <si>
    <t>POS-JOUR-BNDLFEES-37199-65203 - Risk Adjusted Finance Fee - Provision Received</t>
  </si>
  <si>
    <t>#206785</t>
  </si>
  <si>
    <t>POS-JOUR-BNDLFEES-37891-65513 - Risk Adjusted Finance Fee - Provision Received</t>
  </si>
  <si>
    <t>#206775</t>
  </si>
  <si>
    <t>POS-JOUR-BNDLFEES-37985-64954 - Risk Adjusted Finance Fee - Provision Received</t>
  </si>
  <si>
    <t>#206765</t>
  </si>
  <si>
    <t>POS-JOUR-BNDLFEES-37434-64893 - Risk Adjusted Finance Fee - Provision Received</t>
  </si>
  <si>
    <t>#206883</t>
  </si>
  <si>
    <t>POS-JOUR-BNDLFEES-38265-65553 - Risk Adjusted Finance Fee - Provision Received</t>
  </si>
  <si>
    <t>#206873</t>
  </si>
  <si>
    <t>POS-JOUR-BNDLFEES-38529-66151 - Risk Adjusted Finance Fee - Provision Received</t>
  </si>
  <si>
    <t>#206938</t>
  </si>
  <si>
    <t>POS-JOUR-BNDLFEES-38445-65949 - Risk Adjusted Finance Fee - Provision Received</t>
  </si>
  <si>
    <t>#206948</t>
  </si>
  <si>
    <t>POS-JOUR-BNDLFEES-38337-65702 - Risk Adjusted Finance Fee - Provision Received</t>
  </si>
  <si>
    <t>#206918</t>
  </si>
  <si>
    <t>POS-JOUR-BNDLFEES-37322-65829 - Risk Adjusted Finance Fee - Provision Received</t>
  </si>
  <si>
    <t>#206928</t>
  </si>
  <si>
    <t>POS-JOUR-BNDLFEES-38319-65701 - Risk Adjusted Finance Fee - Provision Received</t>
  </si>
  <si>
    <t>#206961</t>
  </si>
  <si>
    <t>POS-JOUR-BNDLFEES-37948-64624 - Risk Adjusted Finance Fee - Provision Received</t>
  </si>
  <si>
    <t>#206971</t>
  </si>
  <si>
    <t>POS-JOUR-BNDLFEES-38293-65518 - Risk Adjusted Finance Fee - Provision Received</t>
  </si>
  <si>
    <t>#207021</t>
  </si>
  <si>
    <t>POS-JOUR-BADDEBT-37430-63379 - Provision for bad debts</t>
  </si>
  <si>
    <t>#205871</t>
  </si>
  <si>
    <t>POS-JOUR-BADDEBT-37525-63529 - Provision for bad debts</t>
  </si>
  <si>
    <t>#205942</t>
  </si>
  <si>
    <t>POS-JOUR-BADDEBT-37787-64169 - Provision for bad debts</t>
  </si>
  <si>
    <t>#205952</t>
  </si>
  <si>
    <t>POS-JOUR-BADDEBT-36769-62033 - Provision for bad debts</t>
  </si>
  <si>
    <t>#205909</t>
  </si>
  <si>
    <t>POS-JOUR-BADDEBT-36571-60304 - Provision for bad debts</t>
  </si>
  <si>
    <t>#205932</t>
  </si>
  <si>
    <t>POS-JOUR-BADDEBT-34811-64652 - Provision for bad debts</t>
  </si>
  <si>
    <t>#205963</t>
  </si>
  <si>
    <t>POS-JOUR-BADDEBT-33101-56472 - Bad debts Expense</t>
  </si>
  <si>
    <t>#206027</t>
  </si>
  <si>
    <t>POS-JOUR-BADDEBT-37157-62312 - Provision for bad debts</t>
  </si>
  <si>
    <t>#206068</t>
  </si>
  <si>
    <t>POS-JOUR-BADDEBT-37490-63905 - Provision for bad debts</t>
  </si>
  <si>
    <t>#206078</t>
  </si>
  <si>
    <t>POS-JOUR-BADDEBT-37725-63900 - Provision for bad debts</t>
  </si>
  <si>
    <t>#206088</t>
  </si>
  <si>
    <t>POS-JOUR-BADDEBT-37878-64519 - Provision for bad debts</t>
  </si>
  <si>
    <t>#206038</t>
  </si>
  <si>
    <t>POS-JOUR-BADDEBT-37771-64048 - Provision for bad debts</t>
  </si>
  <si>
    <t>#206048</t>
  </si>
  <si>
    <t>POS-JOUR-BADDEBT-37217-63619 - Provision for bad debts</t>
  </si>
  <si>
    <t>#206058</t>
  </si>
  <si>
    <t>POS-JOUR-BADDEBT-37339-62892 - Provision for bad debts</t>
  </si>
  <si>
    <t>#206138</t>
  </si>
  <si>
    <t>POS-JOUR-BADDEBT-37314-64336 - Provision for bad debts</t>
  </si>
  <si>
    <t>#206148</t>
  </si>
  <si>
    <t>POS-JOUR-BADDEBT-37863-64473 - Provision for bad debts</t>
  </si>
  <si>
    <t>#206217</t>
  </si>
  <si>
    <t>POS-JOUR-BADDEBT-37574-63648 - Provision for bad debts</t>
  </si>
  <si>
    <t>#206128</t>
  </si>
  <si>
    <t>POS-JOUR-BADDEBT-37835-64263 - Provision for bad debts</t>
  </si>
  <si>
    <t>#206098</t>
  </si>
  <si>
    <t>POS-JOUR-BADDEBT-37814-64575 - Provision for bad debts</t>
  </si>
  <si>
    <t>#206108</t>
  </si>
  <si>
    <t>POS-JOUR-BADDEBT-37649-63845 - Provision for bad debts</t>
  </si>
  <si>
    <t>#206118</t>
  </si>
  <si>
    <t>POS-JOUR-BADDEBT-37990-64709 - Provision for bad debts</t>
  </si>
  <si>
    <t>#206343</t>
  </si>
  <si>
    <t>POS-JOUR-BADDEBT-38068-64890 - Provision for bad debts</t>
  </si>
  <si>
    <t>#206417</t>
  </si>
  <si>
    <t>POS-JOUR-BADDEBT-37975-64690 - Provision for bad debts</t>
  </si>
  <si>
    <t>#206427</t>
  </si>
  <si>
    <t>POS-JOUR-BADDEBT-37903-64431 - Provision for bad debts</t>
  </si>
  <si>
    <t>#206437</t>
  </si>
  <si>
    <t>POS-JOUR-BADDEBT-38065-65055 - Provision for bad debts</t>
  </si>
  <si>
    <t>#206387</t>
  </si>
  <si>
    <t>POS-JOUR-BADDEBT-37934-65046 - Provision for bad debts</t>
  </si>
  <si>
    <t>#206397</t>
  </si>
  <si>
    <t>POS-JOUR-BADDEBT-37859-64535 - Provision for bad debts</t>
  </si>
  <si>
    <t>#206407</t>
  </si>
  <si>
    <t>POS-JOUR-BADDEBT-37547-63821 - Provision for bad debts</t>
  </si>
  <si>
    <t>#206538</t>
  </si>
  <si>
    <t>POS-JOUR-BADDEBT-37345-65354 - Provision for bad debts</t>
  </si>
  <si>
    <t>#206654</t>
  </si>
  <si>
    <t>POS-JOUR-BADDEBT-38290-65536 - Provision for bad debts</t>
  </si>
  <si>
    <t>#206742</t>
  </si>
  <si>
    <t>POS-JOUR-BADDEBT-37791-64917 - Provision for bad debts</t>
  </si>
  <si>
    <t>#206732</t>
  </si>
  <si>
    <t>POS-JOUR-BADDEBT-37824-64845 - Provision for bad debts</t>
  </si>
  <si>
    <t>#206762</t>
  </si>
  <si>
    <t>POS-JOUR-BADDEBT-37793-65233 - Provision for bad debts</t>
  </si>
  <si>
    <t>#206752</t>
  </si>
  <si>
    <t>POS-JOUR-BADDEBT-37765-65497 - Provision for bad debts</t>
  </si>
  <si>
    <t>#206702</t>
  </si>
  <si>
    <t>POS-JOUR-BADDEBT-38137-65173 - Provision for bad debts</t>
  </si>
  <si>
    <t>#206692</t>
  </si>
  <si>
    <t>POS-JOUR-BADDEBT-37998-64995 - Provision for bad debts</t>
  </si>
  <si>
    <t>#206722</t>
  </si>
  <si>
    <t>POS-JOUR-BADDEBT-38020-65098 - Provision for bad debts</t>
  </si>
  <si>
    <t>#206712</t>
  </si>
  <si>
    <t>POS-JOUR-BADDEBT-37199-65203 - Provision for bad debts</t>
  </si>
  <si>
    <t>#206792</t>
  </si>
  <si>
    <t>POS-JOUR-BADDEBT-37891-65513 - Provision for bad debts</t>
  </si>
  <si>
    <t>#206782</t>
  </si>
  <si>
    <t>POS-JOUR-BADDEBT-37985-64954 - Provision for bad debts</t>
  </si>
  <si>
    <t>#206772</t>
  </si>
  <si>
    <t>POS-JOUR-BADDEBT-37434-64893 - Provision for bad debts</t>
  </si>
  <si>
    <t>#206890</t>
  </si>
  <si>
    <t>POS-JOUR-BADDEBT-38265-65553 - Provision for bad debts</t>
  </si>
  <si>
    <t>#206880</t>
  </si>
  <si>
    <t>POS-JOUR-BADDEBT-38529-66151 - Provision for bad debts</t>
  </si>
  <si>
    <t>#206945</t>
  </si>
  <si>
    <t>POS-JOUR-BADDEBT-38445-65949 - Provision for bad debts</t>
  </si>
  <si>
    <t>#206955</t>
  </si>
  <si>
    <t>POS-JOUR-BADDEBT-38337-65702 - Provision for bad debts</t>
  </si>
  <si>
    <t>#206925</t>
  </si>
  <si>
    <t>POS-JOUR-BADDEBT-37322-65829 - Provision for bad debts</t>
  </si>
  <si>
    <t>#206935</t>
  </si>
  <si>
    <t>POS-JOUR-BADDEBT-37948-64624 - Provision for bad debts</t>
  </si>
  <si>
    <t>#206978</t>
  </si>
  <si>
    <t>POS-JOUR-BADDEBT-38319-65701 - Provision for bad debts</t>
  </si>
  <si>
    <t>#206968</t>
  </si>
  <si>
    <t>POS-JOUR-BADDEBT-38293-65518 - Provision for bad debts</t>
  </si>
  <si>
    <t>#207028</t>
  </si>
  <si>
    <t>215 - Risk Adjusted Finance Fee - Release - Pay On Success</t>
  </si>
  <si>
    <t>463 - Bad Debt Expense - Pay On Success</t>
  </si>
  <si>
    <t>407 - Deductible Expense - Pay On Success</t>
  </si>
  <si>
    <t>POS-INV-LOAN-37409-63100</t>
  </si>
  <si>
    <t>238481576 Term Deposit Details</t>
  </si>
  <si>
    <t>215418203 Term Deposit Details</t>
  </si>
  <si>
    <t>Bad Debt Expense - Pay On Success</t>
  </si>
  <si>
    <t>463</t>
  </si>
  <si>
    <t>POS-INV-FEES-36769-xxxxx</t>
  </si>
  <si>
    <t>35 Elliott Avenue, East Ryde NSW 2113</t>
  </si>
  <si>
    <t>Ris</t>
  </si>
  <si>
    <t>Recruitment Fees</t>
  </si>
  <si>
    <t>POS-INV-FEES-37301-xxxxx</t>
  </si>
  <si>
    <t>POS-INV-FEES-38754-xxxxx</t>
  </si>
  <si>
    <t>POS-INV-FEES-38732-xxxxx</t>
  </si>
  <si>
    <t>POS-INV-FEES-38600-xxxxx</t>
  </si>
  <si>
    <t>POS-INV-FEES-38416-xxxxx</t>
  </si>
  <si>
    <t>POS-INV-FEES-38374-xxxxx</t>
  </si>
  <si>
    <t>POS-INV-FEES-38223-xxxxx</t>
  </si>
  <si>
    <t>POS-INV-FEES-38072-xxxxx</t>
  </si>
  <si>
    <t>POS-INV-FEES-38055-xxxxx</t>
  </si>
  <si>
    <t>POS-INV-FEES-37849-xxxxx</t>
  </si>
  <si>
    <t>POS-INV-FEES-37595-xxxxx</t>
  </si>
  <si>
    <t>POS-INV-FEES-38986-xxxxx</t>
  </si>
  <si>
    <t>POS-INV-FEES-38982-xxxxx</t>
  </si>
  <si>
    <t>POS-INV-FEES-38979-xxxxx</t>
  </si>
  <si>
    <t>POS-INV-FEES-38878-xxxxx</t>
  </si>
  <si>
    <t>POS-INV-FEES-38867-xxxxx</t>
  </si>
  <si>
    <t>POS-INV-FEES-38820-xxxxx</t>
  </si>
  <si>
    <t>POS-INV-FEES-38798-xxxxx</t>
  </si>
  <si>
    <t>POS-INV-FEES-38766-xxxxx</t>
  </si>
  <si>
    <t>POS-INV-FEES-38587-xxxxx</t>
  </si>
  <si>
    <t>POS-INV-FEES-38585-xxxxx</t>
  </si>
  <si>
    <t>POS-INV-FEES-38258-xxxxx</t>
  </si>
  <si>
    <t>POS-INV-FEES-38241-xxxxx</t>
  </si>
  <si>
    <t>POS-INV-FEES-38179-xxxxx</t>
  </si>
  <si>
    <t>POS-INV-FEES-38166-xxxxx</t>
  </si>
  <si>
    <t>POS-INV-FEES-39191-xxxxx</t>
  </si>
  <si>
    <t>POS-INV-FEES-39082-xxxxx</t>
  </si>
  <si>
    <t>POS-INV-FEES-38910-xxxxx</t>
  </si>
  <si>
    <t>POS-INV-FEES-38869-xxxxx</t>
  </si>
  <si>
    <t>POS-INV-FEES-38832-xxxxx</t>
  </si>
  <si>
    <t>POS-INV-FEES-38831-xxxxx</t>
  </si>
  <si>
    <t>POS-INV-FEES-38536-xxxxx</t>
  </si>
  <si>
    <t>POS-INV-FEES-38417-xxxxx</t>
  </si>
  <si>
    <t>POS-INV-FEES-38047-xxxxx</t>
  </si>
  <si>
    <t>22 Tasman Road, Avalon Beach NSW 2107</t>
  </si>
  <si>
    <t>6 Freeman Avenue, Castle Hill NSW 2154</t>
  </si>
  <si>
    <t>3/45-47 Kerrs Road, Castle Hill NSW 2154</t>
  </si>
  <si>
    <t>21 Hill Park Crescent, Rochedale South QLD 4123</t>
  </si>
  <si>
    <t>5 Condon Street, Pennington SA 5013</t>
  </si>
  <si>
    <t>78 Salisbury Road, Stanmore NSW 2048</t>
  </si>
  <si>
    <t>31 Browne Place, Baulkham Hills NSW 2153</t>
  </si>
  <si>
    <t>23/17-19 Hutchison Avenue, Kellyville NSW 2155</t>
  </si>
  <si>
    <t>1/7 Wild Cherry Road, Ormond VIC 3204</t>
  </si>
  <si>
    <t>9 McCarthy Street, North Kellyville NSW 2155</t>
  </si>
  <si>
    <t>1 Woodgrove Avenue, Castle Hill NSW 2154</t>
  </si>
  <si>
    <t>2/112 O'Donnell Street, North Bondi NSW 2026</t>
  </si>
  <si>
    <t>6/41-43 Cadles Road, Carrum Downs VIC 3201</t>
  </si>
  <si>
    <t>12 Dillon Street, Paddington NSW 2021</t>
  </si>
  <si>
    <t>8/115 Melbourne Street, Oxley Park NSW 2760</t>
  </si>
  <si>
    <t>38 Orange Street, Runcorn QLD 4113</t>
  </si>
  <si>
    <t>15 Rich Walk, Narre Warren South VIC 3805</t>
  </si>
  <si>
    <t>13 Jacana Place, West Pennant Hills NSW 2125</t>
  </si>
  <si>
    <t>62 Manning Road, Double Bay NSW 2028</t>
  </si>
  <si>
    <t>5 Erinleigh Court, Kellyville NSW 2155</t>
  </si>
  <si>
    <t>3203/184 Forbes Street, Darlinghurst NSW 2010</t>
  </si>
  <si>
    <t>10/3 Appleby Place, Plumpton NSW 2761</t>
  </si>
  <si>
    <t>407/1 Rothschild Avenue, Rosebery NSW 2018</t>
  </si>
  <si>
    <t>428 Canterbury Road, Vermont VIC 3133</t>
  </si>
  <si>
    <t>21 Hoffmann Avenue, Tanunda SA 5352</t>
  </si>
  <si>
    <t>41 Threlfall Street, Eastwood NSW 2122</t>
  </si>
  <si>
    <t>181 Prince Alfred Parade, Newport NSW 2106</t>
  </si>
  <si>
    <t>101/188 Churchill Road, Prospect SA 5082</t>
  </si>
  <si>
    <t>187 Beames Avenue, Mount Druitt NSW 2770</t>
  </si>
  <si>
    <t>54 Hannan Street, Maroubra NSW 2035</t>
  </si>
  <si>
    <t>30 Evander Street, Sunnybank Hills QLD 4109</t>
  </si>
  <si>
    <t>502/349 New South Head Road, Double Bay NSW 2028</t>
  </si>
  <si>
    <t>7/131 McAuley Parade, Pacific Pines QLD 4211</t>
  </si>
  <si>
    <t xml:space="preserve">   857 - Interco - ListSure Retail Finance</t>
  </si>
  <si>
    <t>224 - Finance Fees - Pay Later</t>
  </si>
  <si>
    <t>POS-JOUR-BADDEBT-38278-65520 - Provision for bad debts</t>
  </si>
  <si>
    <t>#207149</t>
  </si>
  <si>
    <t>POS-JOUR-BADDEBT-38446-66327 - Provision for bad debts</t>
  </si>
  <si>
    <t>#207159</t>
  </si>
  <si>
    <t>POS-JOUR-BADDEBT-37301-65737 - Provision for bad debts</t>
  </si>
  <si>
    <t>#207139</t>
  </si>
  <si>
    <t>POS-JOUR-BADDEBT-38091-65915 - Provision for bad debts</t>
  </si>
  <si>
    <t>#207129</t>
  </si>
  <si>
    <t>POS-JOUR-BADDEBT-38374-65757 - Provision for bad debts</t>
  </si>
  <si>
    <t>#207294</t>
  </si>
  <si>
    <t>POS-JOUR-BADDEBT-38416-66110 - Provision for bad debts</t>
  </si>
  <si>
    <t>#207284</t>
  </si>
  <si>
    <t>POS-JOUR-BADDEBT-38055-65305 - Provision for bad debts</t>
  </si>
  <si>
    <t>#207432</t>
  </si>
  <si>
    <t>POS-JOUR-BADDEBT-38072-65795 - Provision for bad debts</t>
  </si>
  <si>
    <t>#207414</t>
  </si>
  <si>
    <t>POS-JOUR-BADDEBT-37595-66548 - Provision for bad debts</t>
  </si>
  <si>
    <t>#207458</t>
  </si>
  <si>
    <t>POS-JOUR-BADDEBT-37849-67097 - Provision for bad debts</t>
  </si>
  <si>
    <t>#207448</t>
  </si>
  <si>
    <t>POS-JOUR-BADDEBT-38732-66836 - Provision for bad debts</t>
  </si>
  <si>
    <t>#207380</t>
  </si>
  <si>
    <t>POS-JOUR-BADDEBT-38754-67105 - Provision for bad debts</t>
  </si>
  <si>
    <t>#207370</t>
  </si>
  <si>
    <t>POS-JOUR-BADDEBT-38223-66284 - Provision for bad debts</t>
  </si>
  <si>
    <t>#207402</t>
  </si>
  <si>
    <t>POS-JOUR-BADDEBT-38600-66685 - Provision for bad debts</t>
  </si>
  <si>
    <t>#207390</t>
  </si>
  <si>
    <t>POS-JOUR-BADDEBT-38179-66697 - Provision for bad debts</t>
  </si>
  <si>
    <t>#207522</t>
  </si>
  <si>
    <t>POS-JOUR-BADDEBT-38766-67058 - Provision for bad debts</t>
  </si>
  <si>
    <t>#207512</t>
  </si>
  <si>
    <t>POS-JOUR-BADDEBT-38241-66929 - Provision for bad debts</t>
  </si>
  <si>
    <t>#207532</t>
  </si>
  <si>
    <t>POS-JOUR-BADDEBT-38166-67899 - Provision for bad debts</t>
  </si>
  <si>
    <t>#207607</t>
  </si>
  <si>
    <t>POS-JOUR-BADDEBT-38820-67160 - Provision for bad debts</t>
  </si>
  <si>
    <t>#207617</t>
  </si>
  <si>
    <t>POS-JOUR-BADDEBT-38982-67632 - Provision for bad debts</t>
  </si>
  <si>
    <t>#207627</t>
  </si>
  <si>
    <t>POS-JOUR-BADDEBT-38258-65805 - Provision for bad debts</t>
  </si>
  <si>
    <t>#207597</t>
  </si>
  <si>
    <t>POS-JOUR-BADDEBT-38587-67731 - Provision for bad debts</t>
  </si>
  <si>
    <t>#207567</t>
  </si>
  <si>
    <t>POS-JOUR-BADDEBT-38986-67863 - Provision for bad debts</t>
  </si>
  <si>
    <t>#207577</t>
  </si>
  <si>
    <t>POS-JOUR-BADDEBT-38798-67947 - Provision for bad debts</t>
  </si>
  <si>
    <t>#207587</t>
  </si>
  <si>
    <t>POS-JOUR-BADDEBT-38867-67786 - Provision for bad debts</t>
  </si>
  <si>
    <t>#207664</t>
  </si>
  <si>
    <t>POS-JOUR-BADDEBT-38585-67764 - Provision for bad debts</t>
  </si>
  <si>
    <t>#207674</t>
  </si>
  <si>
    <t>POS-JOUR-BADDEBT-38979-67845 - Provision for bad debts</t>
  </si>
  <si>
    <t>#207644</t>
  </si>
  <si>
    <t>POS-JOUR-BADDEBT-38878-67502 - Provision for bad debts</t>
  </si>
  <si>
    <t>#207654</t>
  </si>
  <si>
    <t>POS-JOUR-BADDEBT-38417-66348 - Provision for bad debts</t>
  </si>
  <si>
    <t>#207738</t>
  </si>
  <si>
    <t>POS-JOUR-BADDEBT-38832-67531 - Provision for bad debts</t>
  </si>
  <si>
    <t>#207728</t>
  </si>
  <si>
    <t>POS-JOUR-BADDEBT-38536-66391 - Provision for bad debts</t>
  </si>
  <si>
    <t>#207718</t>
  </si>
  <si>
    <t>POS-JOUR-BADDEBT-38831-67191 - Provision for bad debts</t>
  </si>
  <si>
    <t>#207824</t>
  </si>
  <si>
    <t>POS-JOUR-BADDEBT-38910-67770 - Provision for bad debts</t>
  </si>
  <si>
    <t>#207890</t>
  </si>
  <si>
    <t>POS-JOUR-BADDEBT-38869-67713 - Provision for bad debts</t>
  </si>
  <si>
    <t>#207900</t>
  </si>
  <si>
    <t>POS-JOUR-BADDEBT-38047-65097 - Provision for bad debts</t>
  </si>
  <si>
    <t>#207880</t>
  </si>
  <si>
    <t>POS-JOUR-BADDEBT-39191-68302 - Provision for bad debts</t>
  </si>
  <si>
    <t>#207839</t>
  </si>
  <si>
    <t>POS-JOUR-BADDEBT-39082-68245 - Provision for bad debts</t>
  </si>
  <si>
    <t>#207849</t>
  </si>
  <si>
    <t>POS-JOUR-BADDEBT-39093-68489 - Provision for bad debts</t>
  </si>
  <si>
    <t>#207986</t>
  </si>
  <si>
    <t>POS-JOUR-BADDEBT-39144-68153 - Provision for bad debts</t>
  </si>
  <si>
    <t>#207996</t>
  </si>
  <si>
    <t>POS-JOUR-BADDEBT-39137-68138 - Provision for bad debts</t>
  </si>
  <si>
    <t>#207966</t>
  </si>
  <si>
    <t>POS-JOUR-BADDEBT-38540-68501 - Provision for bad debts</t>
  </si>
  <si>
    <t>#207976</t>
  </si>
  <si>
    <t>POS-JOUR-BNDLFEES-38278-65520 - Risk Adjusted Finance Fee - Provision Received</t>
  </si>
  <si>
    <t>#207142</t>
  </si>
  <si>
    <t>POS-JOUR-BNDLFEES-38446-66327 - Risk Adjusted Finance Fee - Provision Received</t>
  </si>
  <si>
    <t>#207152</t>
  </si>
  <si>
    <t>POS-JOUR-BNDLFEES-37301-65737 - Risk Adjusted Finance Fee - Provision Received</t>
  </si>
  <si>
    <t>#207132</t>
  </si>
  <si>
    <t>POS-JOUR-BNDLFEES-38091-65915 - Risk Adjusted Finance Fee - Provision Received</t>
  </si>
  <si>
    <t>#207122</t>
  </si>
  <si>
    <t>POS-JOUR-BNDLFEES-38374-65757 - Risk Adjusted Finance Fee - Provision Received</t>
  </si>
  <si>
    <t>#207287</t>
  </si>
  <si>
    <t>POS-JOUR-BNDLFEES-38416-66110 - Risk Adjusted Finance Fee - Provision Received</t>
  </si>
  <si>
    <t>#207277</t>
  </si>
  <si>
    <t>POS-JOUR-BNDLFEES-38055-65305 - Risk Adjusted Finance Fee - Provision Received</t>
  </si>
  <si>
    <t>#207423</t>
  </si>
  <si>
    <t>POS-JOUR-BNDLFEES-38072-65795 - Risk Adjusted Finance Fee - Provision Received</t>
  </si>
  <si>
    <t>#207407</t>
  </si>
  <si>
    <t>POS-JOUR-BNDLFEES-37595-66548 - Risk Adjusted Finance Fee - Provision Received</t>
  </si>
  <si>
    <t>#207451</t>
  </si>
  <si>
    <t>POS-JOUR-BNDLFEES-37849-67097 - Risk Adjusted Finance Fee - Provision Received</t>
  </si>
  <si>
    <t>#207441</t>
  </si>
  <si>
    <t>POS-JOUR-BNDLFEES-38732-66836 - Risk Adjusted Finance Fee - Provision Received</t>
  </si>
  <si>
    <t>#207373</t>
  </si>
  <si>
    <t>POS-JOUR-BNDLFEES-38754-67105 - Risk Adjusted Finance Fee - Provision Received</t>
  </si>
  <si>
    <t>#207363</t>
  </si>
  <si>
    <t>POS-JOUR-BNDLFEES-38223-66284 - Risk Adjusted Finance Fee - Provision Received</t>
  </si>
  <si>
    <t>#207393</t>
  </si>
  <si>
    <t>POS-JOUR-BNDLFEES-38600-66685 - Risk Adjusted Finance Fee - Provision Received</t>
  </si>
  <si>
    <t>#207383</t>
  </si>
  <si>
    <t>POS-JOUR-BNDLFEES-38179-66697 - Risk Adjusted Finance Fee - Provision Received</t>
  </si>
  <si>
    <t>#207515</t>
  </si>
  <si>
    <t>POS-JOUR-BNDLFEES-38766-67058 - Risk Adjusted Finance Fee - Provision Received</t>
  </si>
  <si>
    <t>#207505</t>
  </si>
  <si>
    <t>POS-JOUR-BNDLFEES-38241-66929 - Risk Adjusted Finance Fee - Provision Received</t>
  </si>
  <si>
    <t>#207525</t>
  </si>
  <si>
    <t>POS-JOUR-BNDLFEES-38166-67899 - Risk Adjusted Finance Fee - Provision Received</t>
  </si>
  <si>
    <t>#207600</t>
  </si>
  <si>
    <t>POS-JOUR-BNDLFEES-38820-67160 - Risk Adjusted Finance Fee - Provision Received</t>
  </si>
  <si>
    <t>#207610</t>
  </si>
  <si>
    <t>POS-JOUR-BNDLFEES-38982-67632 - Risk Adjusted Finance Fee - Provision Received</t>
  </si>
  <si>
    <t>#207620</t>
  </si>
  <si>
    <t>POS-JOUR-BNDLFEES-38258-65805 - Risk Adjusted Finance Fee - Provision Received</t>
  </si>
  <si>
    <t>#207590</t>
  </si>
  <si>
    <t>POS-JOUR-BNDLFEES-38587-67731 - Risk Adjusted Finance Fee - Provision Received</t>
  </si>
  <si>
    <t>#207560</t>
  </si>
  <si>
    <t>POS-JOUR-BNDLFEES-38986-67863 - Risk Adjusted Finance Fee - Provision Received</t>
  </si>
  <si>
    <t>#207570</t>
  </si>
  <si>
    <t>POS-JOUR-BNDLFEES-38798-67947 - Risk Adjusted Finance Fee - Provision Received</t>
  </si>
  <si>
    <t>#207580</t>
  </si>
  <si>
    <t>POS-JOUR-BNDLFEES-38867-67786 - Risk Adjusted Finance Fee - Provision Received</t>
  </si>
  <si>
    <t>#207657</t>
  </si>
  <si>
    <t>POS-JOUR-BNDLFEES-38585-67764 - Risk Adjusted Finance Fee - Provision Received</t>
  </si>
  <si>
    <t>#207667</t>
  </si>
  <si>
    <t>POS-JOUR-BNDLFEES-38979-67845 - Risk Adjusted Finance Fee - Provision Received</t>
  </si>
  <si>
    <t>#207637</t>
  </si>
  <si>
    <t>POS-JOUR-BNDLFEES-38878-67502 - Risk Adjusted Finance Fee - Provision Received</t>
  </si>
  <si>
    <t>#207647</t>
  </si>
  <si>
    <t>POS-JOUR-BNDLFEES-38417-66348 - Risk Adjusted Finance Fee - Provision Received</t>
  </si>
  <si>
    <t>#207731</t>
  </si>
  <si>
    <t>POS-JOUR-BNDLFEES-38832-67531 - Risk Adjusted Finance Fee - Provision Received</t>
  </si>
  <si>
    <t>#207721</t>
  </si>
  <si>
    <t>POS-JOUR-BNDLFEES-38536-66391 - Risk Adjusted Finance Fee - Provision Received</t>
  </si>
  <si>
    <t>#207711</t>
  </si>
  <si>
    <t>POS-JOUR-BNDLFEES-38831-67191 - Risk Adjusted Finance Fee - Provision Received</t>
  </si>
  <si>
    <t>#207817</t>
  </si>
  <si>
    <t>POS-JOUR-BNDLFEES-38910-67770 - Risk Adjusted Finance Fee - Provision Received</t>
  </si>
  <si>
    <t>#207883</t>
  </si>
  <si>
    <t>POS-JOUR-BNDLFEES-38869-67713 - Risk Adjusted Finance Fee - Provision Received</t>
  </si>
  <si>
    <t>#207893</t>
  </si>
  <si>
    <t>POS-JOUR-BNDLFEES-38047-65097 - Risk Adjusted Finance Fee - Provision Received</t>
  </si>
  <si>
    <t>#207873</t>
  </si>
  <si>
    <t>POS-JOUR-BNDLFEES-39191-68302 - Risk Adjusted Finance Fee - Provision Received</t>
  </si>
  <si>
    <t>#207832</t>
  </si>
  <si>
    <t>POS-JOUR-BNDLFEES-39082-68245 - Risk Adjusted Finance Fee - Provision Received</t>
  </si>
  <si>
    <t>#207842</t>
  </si>
  <si>
    <t>POS-JOUR-BNDLFEES-39093-68489 - Risk Adjusted Finance Fee - Provision Received</t>
  </si>
  <si>
    <t>#207979</t>
  </si>
  <si>
    <t>POS-JOUR-BNDLFEES-39144-68153 - Risk Adjusted Finance Fee - Provision Received</t>
  </si>
  <si>
    <t>#207989</t>
  </si>
  <si>
    <t>POS-JOUR-BNDLFEES-39137-68138 - Risk Adjusted Finance Fee - Provision Received</t>
  </si>
  <si>
    <t>#207959</t>
  </si>
  <si>
    <t>POS-JOUR-BNDLFEES-38540-68501 - Risk Adjusted Finance Fee - Provision Received</t>
  </si>
  <si>
    <t>#207969</t>
  </si>
  <si>
    <t>POS-INV-LOAN-35984-58246</t>
  </si>
  <si>
    <t>292 - Service Fee Collected - Pay On Success</t>
  </si>
  <si>
    <t>434 - Finance Fees Paid - Pay Later</t>
  </si>
  <si>
    <t>466 - Provision for Bad Debts - Pay Later</t>
  </si>
  <si>
    <t>468 - Stripe Fees - Pay On Success</t>
  </si>
  <si>
    <t xml:space="preserve">   Listsure Retail Finance - Funding Acct</t>
  </si>
  <si>
    <t xml:space="preserve">   615 - Loans Advanced - Pay Later</t>
  </si>
  <si>
    <t xml:space="preserve">   621 - Loans Advanced - Pay On Success</t>
  </si>
  <si>
    <t xml:space="preserve">   831 - Provision for Bad Debts Liability - Pay Later</t>
  </si>
  <si>
    <t xml:space="preserve">   978 - Provision for Bad Debts Liability - Pay On Success</t>
  </si>
  <si>
    <t>ListSure Retail Finance</t>
  </si>
  <si>
    <t>Operating Activities</t>
  </si>
  <si>
    <t>Investing Activities</t>
  </si>
  <si>
    <t>Financing Activities</t>
  </si>
  <si>
    <t>Cash and Cash Equivalents</t>
  </si>
  <si>
    <t>292</t>
  </si>
  <si>
    <t>Service Fee Collected - Pay On Success</t>
  </si>
  <si>
    <t>434</t>
  </si>
  <si>
    <t>Finance Fees Paid - Pay Later</t>
  </si>
  <si>
    <t>risk</t>
  </si>
  <si>
    <t>Stripe Fees - Pay On Success</t>
  </si>
  <si>
    <t>468</t>
  </si>
  <si>
    <t>Provision for Bad Debts - Pay Later</t>
  </si>
  <si>
    <t>466</t>
  </si>
  <si>
    <t>621</t>
  </si>
  <si>
    <t>831</t>
  </si>
  <si>
    <t>978</t>
  </si>
  <si>
    <t>LRF</t>
  </si>
  <si>
    <t>Listsure Retail Finance</t>
  </si>
  <si>
    <t>POS-INV-FEES-39221-xxxxx</t>
  </si>
  <si>
    <t>POS-INV-FEES-39273-xxxxx</t>
  </si>
  <si>
    <t>POS-INV-FEES-39270-xxxxx</t>
  </si>
  <si>
    <t>POS-INV-FEES-39240-xxxxx</t>
  </si>
  <si>
    <t>POS-INV-FEES-39192-xxxxx</t>
  </si>
  <si>
    <t>POS-INV-FEES-39144-xxxxx</t>
  </si>
  <si>
    <t>POS-INV-FEES-39137-xxxxx</t>
  </si>
  <si>
    <t>POS-INV-FEES-39136-xxxxx</t>
  </si>
  <si>
    <t>POS-INV-FEES-39093-xxxxx</t>
  </si>
  <si>
    <t>POS-INV-FEES-39090-xxxxx</t>
  </si>
  <si>
    <t>POS-INV-FEES-39039-xxxxx</t>
  </si>
  <si>
    <t>POS-INV-FEES-38850-xxxxx</t>
  </si>
  <si>
    <t>POS-INV-FEES-38744-xxxxx</t>
  </si>
  <si>
    <t>POS-INV-FEES-38540-xxxxx</t>
  </si>
  <si>
    <t>POS-INV-FEES-38365-xxxxx</t>
  </si>
  <si>
    <t>POS-INV-FEES-38104-xxxxx</t>
  </si>
  <si>
    <t>19 Lincoln Drive, Cambridge Park NSW 2747</t>
  </si>
  <si>
    <t>13 Elliott Street, North Bondi NSW 2026</t>
  </si>
  <si>
    <t>28 Campbell Grove, HAWTHORN EAST VIC 3123</t>
  </si>
  <si>
    <t>34 Falkiner Crescent, Dandenong VIC 3175</t>
  </si>
  <si>
    <t>12/48 Beach Road, Bondi Beach NSW 2026</t>
  </si>
  <si>
    <t>20/40-42 Ramsgate Avenue, Bondi Beach NSW 2026</t>
  </si>
  <si>
    <t>4 Feathery Grove, Sandhurst VIC 3977</t>
  </si>
  <si>
    <t>65 Warrandyte Road, Langwarrin VIC 3910</t>
  </si>
  <si>
    <t>24 Andrew Street, Vermont VIC 3133</t>
  </si>
  <si>
    <t>2/8 Beena Avenue, Carnegie VIC 3163</t>
  </si>
  <si>
    <t>8/2-8 Llandaff Street, Bondi Junction NSW 2022</t>
  </si>
  <si>
    <t>4/7 Frost Street, Newton SA 5074</t>
  </si>
  <si>
    <t>3/13 Botany Street, Bondi Junction NSW 2022</t>
  </si>
  <si>
    <t>1/21 William Street, Rose Bay NSW 2029</t>
  </si>
  <si>
    <t>112/112 Mimosa Road, Carnegie VIC 3163</t>
  </si>
  <si>
    <t>6 Walter Street, Kidman Park SA 5025</t>
  </si>
  <si>
    <t>Steadfast Corporate Guarantee</t>
  </si>
  <si>
    <t>Finance Fees - Pay Later</t>
  </si>
  <si>
    <t>224</t>
  </si>
  <si>
    <t>Pay On Success</t>
  </si>
  <si>
    <t>Financials - Pay On Success</t>
  </si>
  <si>
    <t>Metrics - Pay On Success</t>
  </si>
  <si>
    <t xml:space="preserve">   Loan - Leveton </t>
  </si>
  <si>
    <t>Policy Dashboard - Retail Finance Paylater</t>
  </si>
  <si>
    <t>Policy Dashboard - Finance</t>
  </si>
  <si>
    <t xml:space="preserve">   935 - Mez Debt - Steadfast</t>
  </si>
  <si>
    <t>935</t>
  </si>
  <si>
    <r>
      <t xml:space="preserve">Finance Fees </t>
    </r>
    <r>
      <rPr>
        <sz val="9"/>
        <color rgb="FFFF0000"/>
        <rFont val="Arial"/>
        <family val="2"/>
      </rPr>
      <t xml:space="preserve">- </t>
    </r>
    <r>
      <rPr>
        <sz val="9"/>
        <color theme="1"/>
        <rFont val="Arial"/>
        <family val="2"/>
      </rPr>
      <t>Pay On Success</t>
    </r>
  </si>
  <si>
    <t>20 Charlemont Terrace, Bella Vista NSW 2153</t>
  </si>
  <si>
    <t>POS-JOUR-BNDLFEES-38850-68444 - Risk Adjusted Finance Fee - Provision Received</t>
  </si>
  <si>
    <t>#208078</t>
  </si>
  <si>
    <t>POS-JOUR-BNDLFEES-38104-66378 - Risk Adjusted Finance Fee - Provision Received</t>
  </si>
  <si>
    <t>#208088</t>
  </si>
  <si>
    <t>POS-JOUR-BNDLFEES-39192-68864 - Risk Adjusted Finance Fee - Provision Received</t>
  </si>
  <si>
    <t>#208068</t>
  </si>
  <si>
    <t>POS-JOUR-BNDLFEES-39136-68151 - Risk Adjusted Finance Fee - Provision Received</t>
  </si>
  <si>
    <t>#208048</t>
  </si>
  <si>
    <t>POS-JOUR-BNDLFEES-39039-67980 - Risk Adjusted Finance Fee - Provision Received</t>
  </si>
  <si>
    <t>#208058</t>
  </si>
  <si>
    <t>POS-JOUR-BNDLFEES-39240-68878 - Risk Adjusted Finance Fee - Provision Received</t>
  </si>
  <si>
    <t>#208155</t>
  </si>
  <si>
    <t>POS-JOUR-BNDLFEES-38744-68821 - Risk Adjusted Finance Fee - Provision Received</t>
  </si>
  <si>
    <t>#208145</t>
  </si>
  <si>
    <t>POS-JOUR-BNDLFEES-39273-68669 - Risk Adjusted Finance Fee - Provision Received</t>
  </si>
  <si>
    <t>#208135</t>
  </si>
  <si>
    <t>POS-JOUR-BNDLFEES-39366-68926 - Risk Adjusted Finance Fee - Provision Received</t>
  </si>
  <si>
    <t>#208257</t>
  </si>
  <si>
    <t>POS-JOUR-BNDLFEES-38365-68766 - Risk Adjusted Finance Fee - Provision Received</t>
  </si>
  <si>
    <t>#208175</t>
  </si>
  <si>
    <t>POS-JOUR-BNDLFEES-39090-68387 - Risk Adjusted Finance Fee - Provision Received</t>
  </si>
  <si>
    <t>#208165</t>
  </si>
  <si>
    <t>INV</t>
  </si>
  <si>
    <t>Listsure Retail Finance - Risk Adjusted Finance Fee - Provision Received</t>
  </si>
  <si>
    <t>POS-INV-PROV-FEE-39328-68935</t>
  </si>
  <si>
    <t>POS-JOUR-BNDLFEES-39353-68898 - Risk Adjusted Finance Fee - Provision Received</t>
  </si>
  <si>
    <t>#208306</t>
  </si>
  <si>
    <t>POS-JOUR-BNDLFEES-38883-67813 - Risk Adjusted Finance Fee - Provision Received</t>
  </si>
  <si>
    <t>#208383</t>
  </si>
  <si>
    <t>POS-JOUR-BNDLFEES-39360-69180 - Risk Adjusted Finance Fee - Provision Received</t>
  </si>
  <si>
    <t>#208373</t>
  </si>
  <si>
    <t>POS-JOUR-BNDLFEES-39305-69381 - Risk Adjusted Finance Fee - Provision Received</t>
  </si>
  <si>
    <t>#208466</t>
  </si>
  <si>
    <t>POS-JOUR-BNDLFEES-39534-69463 - Risk Adjusted Finance Fee - Provision Received</t>
  </si>
  <si>
    <t>#208456</t>
  </si>
  <si>
    <t>POS-JOUR-BNDLFEES-39239-69168 - Risk Adjusted Finance Fee - Provision Received</t>
  </si>
  <si>
    <t>#208446</t>
  </si>
  <si>
    <t>POS-JOUR-BNDLFEES-38992-69346 - Risk Adjusted Finance Fee - Provision Received</t>
  </si>
  <si>
    <t>#208582</t>
  </si>
  <si>
    <t>POS-JOUR-BNDLFEES-39173-68702 - Risk Adjusted Finance Fee - Provision Received</t>
  </si>
  <si>
    <t>#208572</t>
  </si>
  <si>
    <t>POS-JOUR-BNDLFEES-38971-67661 - Risk Adjusted Finance Fee - Provision Received</t>
  </si>
  <si>
    <t>#208592</t>
  </si>
  <si>
    <t>POS-JOUR-BNDLFEES-36435-69053 - Risk Adjusted Finance Fee - Provision Received</t>
  </si>
  <si>
    <t>#208613</t>
  </si>
  <si>
    <t>POS-JOUR-BNDLFEES-38224-69266 - Risk Adjusted Finance Fee - Provision Received</t>
  </si>
  <si>
    <t>#208603</t>
  </si>
  <si>
    <t>POS-JOUR-BNDLFEES-39441-69133 - Risk Adjusted Finance Fee - Provision Received</t>
  </si>
  <si>
    <t>#208562</t>
  </si>
  <si>
    <t>POS-JOUR-BNDLFEES-39250-68464 - Risk Adjusted Finance Fee - Provision Received</t>
  </si>
  <si>
    <t>#208522</t>
  </si>
  <si>
    <t>POS-JOUR-BNDLFEES-39643-69721 - Risk Adjusted Finance Fee - Provision Received</t>
  </si>
  <si>
    <t>#208512</t>
  </si>
  <si>
    <t>POS-JOUR-BNDLFEES-39325-69089 - Risk Adjusted Finance Fee - Provision Received</t>
  </si>
  <si>
    <t>#208532</t>
  </si>
  <si>
    <t>POS-JOUR-BNDLFEES-38782-67703 - Risk Adjusted Finance Fee - Provision Received</t>
  </si>
  <si>
    <t>#208552</t>
  </si>
  <si>
    <t>POS-JOUR-BNDLFEES-39585-69821 - Risk Adjusted Finance Fee - Provision Received</t>
  </si>
  <si>
    <t>#208542</t>
  </si>
  <si>
    <t>POS-JOUR-BNDLFEES-39436-70011 - Risk Adjusted Finance Fee - Provision Received</t>
  </si>
  <si>
    <t>#208754</t>
  </si>
  <si>
    <t>POS-JOUR-BNDLFEES-39647-69693 - Risk Adjusted Finance Fee - Provision Received</t>
  </si>
  <si>
    <t>#208744</t>
  </si>
  <si>
    <t>POS-JOUR-BNDLFEES-39780-70073 - Risk Adjusted Finance Fee - Provision Received</t>
  </si>
  <si>
    <t>#208734</t>
  </si>
  <si>
    <t>POS-JOUR-BNDLFEES-38628-70158 - Risk Adjusted Finance Fee - Provision Received</t>
  </si>
  <si>
    <t>#208766</t>
  </si>
  <si>
    <t>POS-JOUR-BNDLFEES-39564-69581 - Risk Adjusted Finance Fee - Provision Received</t>
  </si>
  <si>
    <t>#208867</t>
  </si>
  <si>
    <t>POS-JOUR-BNDLFEES-39518-69972 - Risk Adjusted Finance Fee - Provision Received</t>
  </si>
  <si>
    <t>#208857</t>
  </si>
  <si>
    <t>POS-JOUR-BNDLFEES-39822-70188 - Risk Adjusted Finance Fee - Provision Received</t>
  </si>
  <si>
    <t>#208847</t>
  </si>
  <si>
    <t>POS-JOUR-BNDLFEES-39216-70374 - Risk Adjusted Finance Fee - Provision Received</t>
  </si>
  <si>
    <t>#208946</t>
  </si>
  <si>
    <t>POS-INV-PROV-FEE-39762-70001</t>
  </si>
  <si>
    <t>POS-JOUR-BNDLFEES-39744-70299 - Risk Adjusted Finance Fee - Provision Received</t>
  </si>
  <si>
    <t>#208913</t>
  </si>
  <si>
    <t>POS-JOUR-BNDLFEES-39694-70432 - Risk Adjusted Finance Fee - Provision Received</t>
  </si>
  <si>
    <t>#208985</t>
  </si>
  <si>
    <t>POS-INV-PROV-FEE-39887-70367</t>
  </si>
  <si>
    <t>POS-JOUR-BNDLFEES-39767-70138 - Risk Adjusted Finance Fee - Provision Received</t>
  </si>
  <si>
    <t>#209018</t>
  </si>
  <si>
    <t>POS-JOUR-BNDLFEES-40004-70729 - Risk Adjusted Finance Fee - Provision Received</t>
  </si>
  <si>
    <t>#209008</t>
  </si>
  <si>
    <t>POS-JOUR-BNDLFEES-39970-70660 - Risk Adjusted Finance Fee - Provision Received</t>
  </si>
  <si>
    <t>#208998</t>
  </si>
  <si>
    <t>POS-JOUR-BNDLFEES-40013-70755 - Risk Adjusted Finance Fee - Provision Received</t>
  </si>
  <si>
    <t>#209046</t>
  </si>
  <si>
    <t>POS-JOUR-BADDEBT-38850-68444 - Provision for bad debts</t>
  </si>
  <si>
    <t>#208085</t>
  </si>
  <si>
    <t>POS-JOUR-BADDEBT-38104-66378 - Provision for bad debts</t>
  </si>
  <si>
    <t>#208095</t>
  </si>
  <si>
    <t>POS-JOUR-BADDEBT-39192-68864 - Provision for bad debts</t>
  </si>
  <si>
    <t>#208075</t>
  </si>
  <si>
    <t>POS-JOUR-BADDEBT-39136-68151 - Provision for bad debts</t>
  </si>
  <si>
    <t>#208055</t>
  </si>
  <si>
    <t>POS-JOUR-BADDEBT-39039-67980 - Provision for bad debts</t>
  </si>
  <si>
    <t>#208065</t>
  </si>
  <si>
    <t>POS-JOUR-BADDEBT-39240-68878 - Provision for bad debts</t>
  </si>
  <si>
    <t>#208162</t>
  </si>
  <si>
    <t>POS-JOUR-BADDEBT-38744-68821 - Provision for bad debts</t>
  </si>
  <si>
    <t>#208152</t>
  </si>
  <si>
    <t>POS-JOUR-BADDEBT-39273-68669 - Provision for bad debts</t>
  </si>
  <si>
    <t>#208142</t>
  </si>
  <si>
    <t>POS-JOUR-BADDEBT-39366-68926 - Provision for bad debts</t>
  </si>
  <si>
    <t>#208264</t>
  </si>
  <si>
    <t>POS-JOUR-BADDEBT-38365-68766 - Provision for bad debts</t>
  </si>
  <si>
    <t>#208182</t>
  </si>
  <si>
    <t>POS-JOUR-BADDEBT-39090-68387 - Provision for bad debts</t>
  </si>
  <si>
    <t>#208172</t>
  </si>
  <si>
    <t>POS-JOUR-BADDEBT-39353-68898 - Provision for bad debts</t>
  </si>
  <si>
    <t>#208313</t>
  </si>
  <si>
    <t>POS-JOUR-BADDEBT-38883-67813 - Provision for bad debts</t>
  </si>
  <si>
    <t>#208390</t>
  </si>
  <si>
    <t>POS-JOUR-BADDEBT-39360-69180 - Provision for bad debts</t>
  </si>
  <si>
    <t>#208380</t>
  </si>
  <si>
    <t>POS-JOUR-BADDEBT-39305-69381 - Provision for bad debts</t>
  </si>
  <si>
    <t>#208473</t>
  </si>
  <si>
    <t>POS-JOUR-BADDEBT-39534-69463 - Provision for bad debts</t>
  </si>
  <si>
    <t>#208463</t>
  </si>
  <si>
    <t>POS-JOUR-BADDEBT-39239-69168 - Provision for bad debts</t>
  </si>
  <si>
    <t>#208453</t>
  </si>
  <si>
    <t>POS-JOUR-BADDEBT-38992-69346 - Provision for bad debts</t>
  </si>
  <si>
    <t>#208589</t>
  </si>
  <si>
    <t>POS-JOUR-BADDEBT-39173-68702 - Provision for bad debts</t>
  </si>
  <si>
    <t>#208579</t>
  </si>
  <si>
    <t>POS-JOUR-BADDEBT-38971-67661 - Provision for bad debts</t>
  </si>
  <si>
    <t>#208599</t>
  </si>
  <si>
    <t>POS-JOUR-BADDEBT-36435-69053 - Provision for bad debts</t>
  </si>
  <si>
    <t>#208620</t>
  </si>
  <si>
    <t>POS-JOUR-BADDEBT-38224-69266 - Provision for bad debts</t>
  </si>
  <si>
    <t>#208610</t>
  </si>
  <si>
    <t>POS-JOUR-BADDEBT-39441-69133 - Provision for bad debts</t>
  </si>
  <si>
    <t>#208569</t>
  </si>
  <si>
    <t>POS-JOUR-BADDEBT-39250-68464 - Provision for bad debts</t>
  </si>
  <si>
    <t>#208529</t>
  </si>
  <si>
    <t>POS-JOUR-BADDEBT-39643-69721 - Provision for bad debts</t>
  </si>
  <si>
    <t>#208519</t>
  </si>
  <si>
    <t>POS-JOUR-BADDEBT-39325-69089 - Provision for bad debts</t>
  </si>
  <si>
    <t>#208539</t>
  </si>
  <si>
    <t>POS-JOUR-BADDEBT-38782-67703 - Provision for bad debts</t>
  </si>
  <si>
    <t>#208559</t>
  </si>
  <si>
    <t>POS-JOUR-BADDEBT-39585-69821 - Provision for bad debts</t>
  </si>
  <si>
    <t>#208549</t>
  </si>
  <si>
    <t>POS-JOUR-BADDEBT-39436-70011 - Provision for bad debts</t>
  </si>
  <si>
    <t>#208761</t>
  </si>
  <si>
    <t>POS-JOUR-BADDEBT-39647-69693 - Provision for bad debts</t>
  </si>
  <si>
    <t>#208751</t>
  </si>
  <si>
    <t>POS-JOUR-BADDEBT-39780-70073 - Provision for bad debts</t>
  </si>
  <si>
    <t>#208741</t>
  </si>
  <si>
    <t>POS-JOUR-BADDEBT-38628-70158 - Provision for bad debts</t>
  </si>
  <si>
    <t>#208773</t>
  </si>
  <si>
    <t>POS-JOUR-BADDEBT-39564-69581 - Provision for bad debts</t>
  </si>
  <si>
    <t>#208874</t>
  </si>
  <si>
    <t>POS-JOUR-BADDEBT-39518-69972 - Provision for bad debts</t>
  </si>
  <si>
    <t>#208864</t>
  </si>
  <si>
    <t>POS-JOUR-BADDEBT-39822-70188 - Provision for bad debts</t>
  </si>
  <si>
    <t>#208854</t>
  </si>
  <si>
    <t>POS-JOUR-BADDEBT-39216-70374 - Provision for bad debts</t>
  </si>
  <si>
    <t>#208953</t>
  </si>
  <si>
    <t>POS-JOUR-BADDEBT-39744-70299 - Provision for bad debts</t>
  </si>
  <si>
    <t>#208920</t>
  </si>
  <si>
    <t>POS-JOUR-BADDEBT-39694-70432 - Provision for bad debts</t>
  </si>
  <si>
    <t>#208992</t>
  </si>
  <si>
    <t>POS-JOUR-BADDEBT-39767-70138 - Provision for bad debts</t>
  </si>
  <si>
    <t>#209025</t>
  </si>
  <si>
    <t>POS-JOUR-BADDEBT-40004-70729 - Provision for bad debts</t>
  </si>
  <si>
    <t>#209015</t>
  </si>
  <si>
    <t>POS-JOUR-BADDEBT-39970-70660 - Provision for bad debts</t>
  </si>
  <si>
    <t>#209005</t>
  </si>
  <si>
    <t>POS-JOUR-BADDEBT-40013-70755 - Provision for bad debts</t>
  </si>
  <si>
    <t>#209053</t>
  </si>
  <si>
    <t>Service Fee - Vendor - Pay Now</t>
  </si>
  <si>
    <t xml:space="preserve">   Advances from Brad</t>
  </si>
  <si>
    <t xml:space="preserve">   Brad Credit Card</t>
  </si>
  <si>
    <t>231 - Pay Now Fees Collected - Pay Now</t>
  </si>
  <si>
    <t>482 - Service Fee - Vendor Paid - Pay Now</t>
  </si>
  <si>
    <t>480 - Stripe Fees - Pay Now</t>
  </si>
  <si>
    <t xml:space="preserve">   882 - Pay Now Amount Collected - Pay Now</t>
  </si>
  <si>
    <t xml:space="preserve">   884 - Pay Now Amount Transferred - Pay Now</t>
  </si>
  <si>
    <t>POS-INV-FEES-39366-xxxxx</t>
  </si>
  <si>
    <t>POS-INV-FEES-39360-xxxxx</t>
  </si>
  <si>
    <t>POS-INV-FEES-39353-xxxxx</t>
  </si>
  <si>
    <t>POS-INV-FEES-39328-xxxxx</t>
  </si>
  <si>
    <t>POS-INV-FEES-38883-xxxxx</t>
  </si>
  <si>
    <t>POS-INV-FEES-39534-xxxxx</t>
  </si>
  <si>
    <t>POS-INV-FEES-39305-xxxxx</t>
  </si>
  <si>
    <t>POS-INV-FEES-39239-xxxxx</t>
  </si>
  <si>
    <t>POS-INV-FEES-39643-xxxxx</t>
  </si>
  <si>
    <t>POS-INV-FEES-39585-xxxxx</t>
  </si>
  <si>
    <t>POS-INV-FEES-39441-xxxxx</t>
  </si>
  <si>
    <t>POS-INV-FEES-39325-xxxxx</t>
  </si>
  <si>
    <t>POS-INV-FEES-39250-xxxxx</t>
  </si>
  <si>
    <t>POS-INV-FEES-39173-xxxxx</t>
  </si>
  <si>
    <t>POS-INV-FEES-38992-xxxxx</t>
  </si>
  <si>
    <t>POS-INV-FEES-38971-xxxxx</t>
  </si>
  <si>
    <t>POS-INV-FEES-38782-xxxxx</t>
  </si>
  <si>
    <t>POS-INV-FEES-38224-xxxxx</t>
  </si>
  <si>
    <t>POS-INV-FEES-36435-xxxxx</t>
  </si>
  <si>
    <t>POS-INV-FEES-39780-xxxxx</t>
  </si>
  <si>
    <t>POS-INV-FEES-39647-xxxxx</t>
  </si>
  <si>
    <t>POS-INV-FEES-39436-xxxxx</t>
  </si>
  <si>
    <t>POS-INV-FEES-39822-xxxxx</t>
  </si>
  <si>
    <t>POS-INV-FEES-39744-xxxxx</t>
  </si>
  <si>
    <t>POS-INV-FEES-39564-xxxxx</t>
  </si>
  <si>
    <t>POS-INV-FEES-39518-xxxxx</t>
  </si>
  <si>
    <t>POS-INV-FEES-40013-xxxxx</t>
  </si>
  <si>
    <t>POS-INV-FEES-40004-xxxxx</t>
  </si>
  <si>
    <t>POS-INV-FEES-39970-xxxxx</t>
  </si>
  <si>
    <t>POS-INV-FEES-39887-xxxxx</t>
  </si>
  <si>
    <t>POS-INV-FEES-39767-xxxxx</t>
  </si>
  <si>
    <t>POS-INV-FEES-39762-xxxxx</t>
  </si>
  <si>
    <t>POS-INV-FEES-39694-xxxxx</t>
  </si>
  <si>
    <t>POS-INV-FEES-39216-xxxxx</t>
  </si>
  <si>
    <t>POS-INV-FEES-39838-xxxxx</t>
  </si>
  <si>
    <t>POS-INV-FEES-39642-xxxxx</t>
  </si>
  <si>
    <t>Unit 7, 410-422 Rocky Point Road, SANS SOUCI NSW 2219</t>
  </si>
  <si>
    <t>8/60-68 Gladesville Boulevard, Patterson Lakes VIC 3197</t>
  </si>
  <si>
    <t>13 Iriswells Close, Tooradin VIC 3980</t>
  </si>
  <si>
    <t>50 Woolwich Road, Hunters Hill NSW 2110</t>
  </si>
  <si>
    <t>3/6 Downer Avenue, Campbelltown SA 5074</t>
  </si>
  <si>
    <t>21 Trinian Street, Vermont VIC 3133</t>
  </si>
  <si>
    <t>53 Curlewis Street, Bondi Beach NSW 2026</t>
  </si>
  <si>
    <t>38 Ridgeview Street, Carindale QLD 4152</t>
  </si>
  <si>
    <t>112 Fitzgerald Avenue, Maroubra NSW 2035</t>
  </si>
  <si>
    <t>220/125 Hansford Road, Coombabah QLD 4216</t>
  </si>
  <si>
    <t>14/226-232 Bronte Road, Waverley NSW 2024</t>
  </si>
  <si>
    <t>17 Morris Drive, Valley View SA 5093</t>
  </si>
  <si>
    <t>9 Palmer Drive, Narre Warren VIC 3805</t>
  </si>
  <si>
    <t>18/4-10 Orange Grove, Castle Hill NSW 2154</t>
  </si>
  <si>
    <t>42 Valenti Crescent, Kellyville NSW 2155</t>
  </si>
  <si>
    <t>1903/73 Victoria Street, Potts Point NSW 2011</t>
  </si>
  <si>
    <t>29/1-7 Hume Avenue, Castle Hill NSW 2154</t>
  </si>
  <si>
    <t>13 Freeman Avenue, Castle Hill NSW 2154</t>
  </si>
  <si>
    <t>21/111 Kinross Avenue, Edithvale VIC 3196</t>
  </si>
  <si>
    <t>8 Hotelier Court, Skye VIC 3977</t>
  </si>
  <si>
    <t>17/12 Wolseley Street, Clayfield QLD 4011</t>
  </si>
  <si>
    <t>522/18 Coral Street, The Entrance NSW 2261</t>
  </si>
  <si>
    <t>49 Eliburn Drive, Cranbourne East VIC 3977</t>
  </si>
  <si>
    <t>3 Bowmore Court, Greenwith SA 5125</t>
  </si>
  <si>
    <t>18 Dainfern Street, Beaumont Hills NSW 2155</t>
  </si>
  <si>
    <t>37 Warwick Parade, Castle Hill NSW 2154</t>
  </si>
  <si>
    <t>2/23 Greycliffe Street, Queenscliff NSW 2096</t>
  </si>
  <si>
    <t>10/4-10 Golf Avenue, Mona Vale NSW 2103</t>
  </si>
  <si>
    <t>17 Trippe Street, Riverstone NSW 2765</t>
  </si>
  <si>
    <t>2/15 Renwick Street, West Beach SA 5024</t>
  </si>
  <si>
    <t>9 Evelyn Street, Bentleigh VIC 3204</t>
  </si>
  <si>
    <t>17 Selbourne Avenue, Rostrevor SA 5073</t>
  </si>
  <si>
    <t>7A/8 Bligh Place, Randwick NSW 2031</t>
  </si>
  <si>
    <t>27/119 Bunya Road, Everton Hills QLD 4053</t>
  </si>
  <si>
    <t>2 Central Avenue, Black Rock VIC 3193</t>
  </si>
  <si>
    <t>125/226 Bay Road, Sandringham VIC 3191</t>
  </si>
  <si>
    <t>4/34a Glen Orme Avenue, McKinnon VIC 3204</t>
  </si>
  <si>
    <t>201/184 The Esplanade , Caroline Springs VIC 3023</t>
  </si>
  <si>
    <t>7/44 Meacher Street, Mount Druitt NSW 2770</t>
  </si>
  <si>
    <t>201/5 Dunlop Avenue, Ropes Crossing NSW 2760</t>
  </si>
  <si>
    <t>9 Penguin Place, Tregear NSW 2770</t>
  </si>
  <si>
    <t>303/173 Caroline Springs Boulevard, Caroline Springs VIC 3023</t>
  </si>
  <si>
    <t>110/220 Bay Road, Sandringham VIC 3191</t>
  </si>
  <si>
    <t>12 Glenbrook Street, Jamisontown NSW 2750</t>
  </si>
  <si>
    <t>61 Warren Avenue, Blair Athol SA 5084</t>
  </si>
  <si>
    <t>12 Akoonah Court, Burnside VIC 3023</t>
  </si>
  <si>
    <t>5 Handel Avenue, Emerton NSW 2770</t>
  </si>
  <si>
    <t>POS-INV-FEES-39418-xxxxx</t>
  </si>
  <si>
    <t>POS-INV-FEES-39383-xxxxx</t>
  </si>
  <si>
    <t>POS-INV-FEES-39613-xxxxx</t>
  </si>
  <si>
    <t>POS-INV-FEES-39551-xxxxx</t>
  </si>
  <si>
    <t>POS-INV-FEES-39512-xxxxx</t>
  </si>
  <si>
    <t>POS-INV-FEES-39510-xxxxx</t>
  </si>
  <si>
    <t>POS-INV-FEES-39485-xxxxx</t>
  </si>
  <si>
    <t>POS-INV-FEES-39469-xxxxx</t>
  </si>
  <si>
    <t>POS-INV-FEES-39297-xxxxx</t>
  </si>
  <si>
    <t>POS-INV-FEES-39793-xxxxx</t>
  </si>
  <si>
    <t>POS-INV-FEES-39664-xxxxx</t>
  </si>
  <si>
    <t>POS-INV-FEES-39296-xxxxx</t>
  </si>
  <si>
    <t>214 - Risk Adjusted Finance Fee - Working Capital Received - Pay On Success</t>
  </si>
  <si>
    <t>Vendor</t>
  </si>
  <si>
    <t>ListSure Finance</t>
  </si>
  <si>
    <t>POS-JOUR-BADDEBT-38555-66236 - Provision for bad debts</t>
  </si>
  <si>
    <t>#9</t>
  </si>
  <si>
    <t>POS-JOUR-BADDEBT-39328-68935 - Provision for bad debts</t>
  </si>
  <si>
    <t>#81</t>
  </si>
  <si>
    <t>POS-JOUR-BADDEBT-39762-70001 - Provision for bad debts</t>
  </si>
  <si>
    <t>#229</t>
  </si>
  <si>
    <t>POS-JOUR-BADDEBT-39887-70367 - Provision for bad debts</t>
  </si>
  <si>
    <t>#240</t>
  </si>
  <si>
    <t>231</t>
  </si>
  <si>
    <t>Pay Now Fees Collected - Pay Now</t>
  </si>
  <si>
    <t>RISK</t>
  </si>
  <si>
    <t>480</t>
  </si>
  <si>
    <t>Stripe Fees - Pay Now</t>
  </si>
  <si>
    <t>482</t>
  </si>
  <si>
    <t xml:space="preserve"> Service Fee - Vendor Paid - Pay Now</t>
  </si>
  <si>
    <t>481</t>
  </si>
  <si>
    <t>Pay Now Fees Paid - Pay Now</t>
  </si>
  <si>
    <t>882</t>
  </si>
  <si>
    <t>884</t>
  </si>
  <si>
    <t>835</t>
  </si>
  <si>
    <t>13 Jindalla Crescent, Hebersham NSW 2770</t>
  </si>
  <si>
    <t>No of loans</t>
  </si>
  <si>
    <t>% Policy count for the month to YTD</t>
  </si>
  <si>
    <t>Loan amount</t>
  </si>
  <si>
    <t>Gross revenue</t>
  </si>
  <si>
    <t>Average loan amount per policy</t>
  </si>
  <si>
    <t>Average gross revenue per policy</t>
  </si>
  <si>
    <t>% of gross revenue per loan amount</t>
  </si>
  <si>
    <t>Average Loan amount per policy</t>
  </si>
  <si>
    <t>Total Book</t>
  </si>
  <si>
    <t>1. Pay On Success</t>
  </si>
  <si>
    <t>1. Metrics - Pay On Success</t>
  </si>
  <si>
    <t>2. Pay Later</t>
  </si>
  <si>
    <t>2. Metrics - Pay Later</t>
  </si>
  <si>
    <t>440 - Insurer License Fees Paid</t>
  </si>
  <si>
    <t>214 - Risk Adjusted Finance Fee - Working Capital - Pay On Success</t>
  </si>
  <si>
    <t>202 - Admin Fees - Pay On Success</t>
  </si>
  <si>
    <t>220 - Finance Fees - Pay On Success</t>
  </si>
  <si>
    <t>17 Greenknowe Avenue, Elizabeth Bay NSW 2011</t>
  </si>
  <si>
    <t>11 Balinga Drive, Skye VIC 3977</t>
  </si>
  <si>
    <t>3 Anidala Place, Cranbourne West VIC 3977</t>
  </si>
  <si>
    <t>3 Valenti Crescent, Kellyville NSW 2155</t>
  </si>
  <si>
    <t>22 Melia Court, Castle Hill NSW 2154</t>
  </si>
  <si>
    <t>26 Tara Drive, Hastings VIC 3915</t>
  </si>
  <si>
    <t>11 Walana Avenue, Salisbury North SA 5108</t>
  </si>
  <si>
    <t>Total Vendor</t>
  </si>
  <si>
    <t>ListSure Retail Finance Pty Ltd</t>
  </si>
  <si>
    <t>POS-JOUR-BNDLFEES-39838-70281 - Risk Adjusted Finance Fee - Provision Received</t>
  </si>
  <si>
    <t>#209107</t>
  </si>
  <si>
    <t>POS-INV-PROV-FEE-39642-69756</t>
  </si>
  <si>
    <t>POS-JOUR-BNDLFEES-39653-70837 - Risk Adjusted Finance Fee - Provision Received</t>
  </si>
  <si>
    <t>#209087</t>
  </si>
  <si>
    <t>POS-JOUR-BNDLFEES-39871-70464 - Risk Adjusted Finance Fee - Provision Received</t>
  </si>
  <si>
    <t>#209097</t>
  </si>
  <si>
    <t>POS-JOUR-BNDLFEES-39917-70636 - Risk Adjusted Finance Fee - Provision Received</t>
  </si>
  <si>
    <t>#209197</t>
  </si>
  <si>
    <t>POS-JOUR-BNDLFEES-39820-70304 - Risk Adjusted Finance Fee - Provision Received</t>
  </si>
  <si>
    <t>#209207</t>
  </si>
  <si>
    <t>POS-JOUR-BNDLFEES-38799-70715 - Risk Adjusted Finance Fee - Provision Received</t>
  </si>
  <si>
    <t>#209217</t>
  </si>
  <si>
    <t>POS-JOUR-BNDLFEES-39938-70663 - Risk Adjusted Finance Fee - Provision Received</t>
  </si>
  <si>
    <t>#209144</t>
  </si>
  <si>
    <t>POS-JOUR-BNDLFEES-39901-71015 - Risk Adjusted Finance Fee - Provision Received</t>
  </si>
  <si>
    <t>#209154</t>
  </si>
  <si>
    <t>POS-JOUR-BNDLFEES-39777-70243 - Risk Adjusted Finance Fee - Provision Received</t>
  </si>
  <si>
    <t>#209164</t>
  </si>
  <si>
    <t>POS-JOUR-BNDLFEES-39357-69000 - Risk Adjusted Finance Fee - Provision Received</t>
  </si>
  <si>
    <t>#209237</t>
  </si>
  <si>
    <t>POS-JOUR-BNDLFEES-39921-70626 - Risk Adjusted Finance Fee - Provision Received</t>
  </si>
  <si>
    <t>#209227</t>
  </si>
  <si>
    <t>POS-JOUR-BNDLFEES-40193-71217 - Risk Adjusted Finance Fee - Provision Received</t>
  </si>
  <si>
    <t>#209320</t>
  </si>
  <si>
    <t>POS-JOUR-BNDLFEES-39726-70203 - Risk Adjusted Finance Fee - Provision Received</t>
  </si>
  <si>
    <t>#209310</t>
  </si>
  <si>
    <t>POS-JOUR-BNDLFEES-39959-70951 - Risk Adjusted Finance Fee - Provision Received</t>
  </si>
  <si>
    <t>#209300</t>
  </si>
  <si>
    <t>POS-JOUR-BNDLFEES-40244-71512 - Risk Adjusted Finance Fee - Provision Received</t>
  </si>
  <si>
    <t>#209360</t>
  </si>
  <si>
    <t>POS-JOUR-BNDLFEES-39870-70390 - Risk Adjusted Finance Fee - Provision Received</t>
  </si>
  <si>
    <t>#209461</t>
  </si>
  <si>
    <t>POS-JOUR-BNDLFEES-39892-70768 - Risk Adjusted Finance Fee - Provision Received</t>
  </si>
  <si>
    <t>#209439</t>
  </si>
  <si>
    <t>POS-JOUR-BNDLFEES-39599-70446 - Risk Adjusted Finance Fee - Provision Received</t>
  </si>
  <si>
    <t>#209493</t>
  </si>
  <si>
    <t>POS-JOUR-BNDLFEES-39729-70444 - Risk Adjusted Finance Fee - Provision Received</t>
  </si>
  <si>
    <t>#209483</t>
  </si>
  <si>
    <t>POS-JOUR-BNDLFEES-40123-71084 - Risk Adjusted Finance Fee - Provision Received</t>
  </si>
  <si>
    <t>#209417</t>
  </si>
  <si>
    <t>POS-JOUR-BNDLFEES-40282-71515 - Risk Adjusted Finance Fee - Provision Received</t>
  </si>
  <si>
    <t>#209387</t>
  </si>
  <si>
    <t>POS-JOUR-BNDLFEES-40006-71484 - Risk Adjusted Finance Fee - Provision Received</t>
  </si>
  <si>
    <t>#209377</t>
  </si>
  <si>
    <t>POS-JOUR-BNDLFEES-40124-71259 - Risk Adjusted Finance Fee - Provision Received</t>
  </si>
  <si>
    <t>#209407</t>
  </si>
  <si>
    <t>POS-JOUR-BNDLFEES-40108-71080 - Risk Adjusted Finance Fee - Provision Received</t>
  </si>
  <si>
    <t>#209397</t>
  </si>
  <si>
    <t>POS-JOUR-BNDLFEES-40278-71735 - Risk Adjusted Finance Fee - Provision Received</t>
  </si>
  <si>
    <t>#209588</t>
  </si>
  <si>
    <t>POS-INV-PROV-FEE-40366-71715</t>
  </si>
  <si>
    <t>POS-INV-PROV-FEE-40289-71479</t>
  </si>
  <si>
    <t>POS-JOUR-BNDLFEES-39932-70616 - Risk Adjusted Finance Fee - Provision Received</t>
  </si>
  <si>
    <t>#209558</t>
  </si>
  <si>
    <t>POS-JOUR-BNDLFEES-40368-71748 - Risk Adjusted Finance Fee - Provision Received</t>
  </si>
  <si>
    <t>#209568</t>
  </si>
  <si>
    <t>POS-JOUR-BNDLFEES-40139-71561 - Risk Adjusted Finance Fee - Provision Received</t>
  </si>
  <si>
    <t>#209578</t>
  </si>
  <si>
    <t>POS-JOUR-BNDLFEES-39911-70531 - Risk Adjusted Finance Fee - Provision Received</t>
  </si>
  <si>
    <t>#209609</t>
  </si>
  <si>
    <t>POS-JOUR-BNDLFEES-40100-71344 - Risk Adjusted Finance Fee - Provision Received</t>
  </si>
  <si>
    <t>#209651</t>
  </si>
  <si>
    <t>POS-JOUR-BNDLFEES-40422-71920 - Risk Adjusted Finance Fee - Provision Received</t>
  </si>
  <si>
    <t>#209661</t>
  </si>
  <si>
    <t>POS-JOUR-BNDLFEES-40186-71409 - Risk Adjusted Finance Fee - Provision Received</t>
  </si>
  <si>
    <t>#209707</t>
  </si>
  <si>
    <t>POS-JOUR-BNDLFEES-40096-71951 - Risk Adjusted Finance Fee - Provision Received</t>
  </si>
  <si>
    <t>#209621</t>
  </si>
  <si>
    <t>POS-JOUR-BNDLFEES-40264-71836 - Risk Adjusted Finance Fee - Provision Received</t>
  </si>
  <si>
    <t>#209631</t>
  </si>
  <si>
    <t>POS-JOUR-BNDLFEES-40416-71855 - Risk Adjusted Finance Fee - Provision Received</t>
  </si>
  <si>
    <t>#209641</t>
  </si>
  <si>
    <t>POS-JOUR-BNDLFEES-40131-71391 - Risk Adjusted Finance Fee - Provision Received</t>
  </si>
  <si>
    <t>#209737</t>
  </si>
  <si>
    <t>POS-JOUR-BNDLFEES-40355-71659 - Risk Adjusted Finance Fee - Provision Received</t>
  </si>
  <si>
    <t>#209727</t>
  </si>
  <si>
    <t>POS-JOUR-BNDLFEES-40402-71793 - Risk Adjusted Finance Fee - Provision Received</t>
  </si>
  <si>
    <t>#209717</t>
  </si>
  <si>
    <t>POS-INV-PROV-FEE-40274-71408</t>
  </si>
  <si>
    <t>POS-JOUR-BNDLFEES-40097-71227 - Risk Adjusted Finance Fee - Provision Received</t>
  </si>
  <si>
    <t>#209957</t>
  </si>
  <si>
    <t>POS-JOUR-BNDLFEES-40200-71572 - Risk Adjusted Finance Fee - Provision Received</t>
  </si>
  <si>
    <t>#209947</t>
  </si>
  <si>
    <t>POS-JOUR-BNDLFEES-39106-70829 - Risk Adjusted Finance Fee - Provision Received</t>
  </si>
  <si>
    <t>#209977</t>
  </si>
  <si>
    <t>POS-JOUR-BNDLFEES-39385-71614 - Risk Adjusted Finance Fee - Provision Received</t>
  </si>
  <si>
    <t>#209967</t>
  </si>
  <si>
    <t>POS-JOUR-BNDLFEES-40379-71891 - Risk Adjusted Finance Fee - Provision Received</t>
  </si>
  <si>
    <t>#209937</t>
  </si>
  <si>
    <t>POS-JOUR-BNDLFEES-40490-72069 - Risk Adjusted Finance Fee - Provision Received</t>
  </si>
  <si>
    <t>#209907</t>
  </si>
  <si>
    <t>POS-JOUR-BNDLFEES-40564-72143 - Risk Adjusted Finance Fee - Provision Received</t>
  </si>
  <si>
    <t>#209897</t>
  </si>
  <si>
    <t>POS-JOUR-BNDLFEES-40382-72046 - Risk Adjusted Finance Fee - Provision Received</t>
  </si>
  <si>
    <t>#209927</t>
  </si>
  <si>
    <t>POS-JOUR-BNDLFEES-40383-71811 - Risk Adjusted Finance Fee - Provision Received</t>
  </si>
  <si>
    <t>#209917</t>
  </si>
  <si>
    <t>POS-JOUR-BADDEBT-39838-70281 - Provision for bad debts</t>
  </si>
  <si>
    <t>#209114</t>
  </si>
  <si>
    <t>POS-JOUR-BADDEBT-39871-70464 - Provision for bad debts</t>
  </si>
  <si>
    <t>#209104</t>
  </si>
  <si>
    <t>POS-JOUR-BADDEBT-39653-70837 - Provision for bad debts</t>
  </si>
  <si>
    <t>#209094</t>
  </si>
  <si>
    <t>POS-JOUR-BADDEBT-39917-70636 - Provision for bad debts</t>
  </si>
  <si>
    <t>#209204</t>
  </si>
  <si>
    <t>POS-JOUR-BADDEBT-39820-70304 - Provision for bad debts</t>
  </si>
  <si>
    <t>#209214</t>
  </si>
  <si>
    <t>POS-JOUR-BADDEBT-38799-70715 - Provision for bad debts</t>
  </si>
  <si>
    <t>#209224</t>
  </si>
  <si>
    <t>POS-JOUR-BADDEBT-39938-70663 - Provision for bad debts</t>
  </si>
  <si>
    <t>#209151</t>
  </si>
  <si>
    <t>POS-JOUR-BADDEBT-39901-71015 - Provision for bad debts</t>
  </si>
  <si>
    <t>#209161</t>
  </si>
  <si>
    <t>POS-JOUR-BADDEBT-39777-70243 - Provision for bad debts</t>
  </si>
  <si>
    <t>#209171</t>
  </si>
  <si>
    <t>POS-JOUR-BADDEBT-39357-69000 - Provision for bad debts</t>
  </si>
  <si>
    <t>#209244</t>
  </si>
  <si>
    <t>POS-JOUR-BADDEBT-39921-70626 - Provision for bad debts</t>
  </si>
  <si>
    <t>#209234</t>
  </si>
  <si>
    <t>POS-JOUR-BADDEBT-40193-71217 - Provision for bad debts</t>
  </si>
  <si>
    <t>#209327</t>
  </si>
  <si>
    <t>POS-JOUR-BADDEBT-39726-70203 - Provision for bad debts</t>
  </si>
  <si>
    <t>#209317</t>
  </si>
  <si>
    <t>POS-JOUR-BADDEBT-39959-70951 - Provision for bad debts</t>
  </si>
  <si>
    <t>#209307</t>
  </si>
  <si>
    <t>POS-JOUR-BADDEBT-40244-71512 - Provision for bad debts</t>
  </si>
  <si>
    <t>#209367</t>
  </si>
  <si>
    <t>POS-JOUR-BADDEBT-39870-70390 - Provision for bad debts</t>
  </si>
  <si>
    <t>#209470</t>
  </si>
  <si>
    <t>POS-JOUR-BADDEBT-39892-70768 - Provision for bad debts</t>
  </si>
  <si>
    <t>#209448</t>
  </si>
  <si>
    <t>POS-JOUR-BADDEBT-39599-70446 - Provision for bad debts</t>
  </si>
  <si>
    <t>#209500</t>
  </si>
  <si>
    <t>POS-JOUR-BADDEBT-39729-70444 - Provision for bad debts</t>
  </si>
  <si>
    <t>#209490</t>
  </si>
  <si>
    <t>POS-JOUR-BADDEBT-40123-71084 - Provision for bad debts</t>
  </si>
  <si>
    <t>#209424</t>
  </si>
  <si>
    <t>POS-JOUR-BADDEBT-40282-71515 - Provision for bad debts</t>
  </si>
  <si>
    <t>#209394</t>
  </si>
  <si>
    <t>POS-JOUR-BADDEBT-40006-71484 - Provision for bad debts</t>
  </si>
  <si>
    <t>#209384</t>
  </si>
  <si>
    <t>POS-JOUR-BADDEBT-40124-71259 - Provision for bad debts</t>
  </si>
  <si>
    <t>#209414</t>
  </si>
  <si>
    <t>POS-JOUR-BADDEBT-40108-71080 - Provision for bad debts</t>
  </si>
  <si>
    <t>#209404</t>
  </si>
  <si>
    <t>POS-JOUR-BADDEBT-40139-71561 - Provision for bad debts</t>
  </si>
  <si>
    <t>#209585</t>
  </si>
  <si>
    <t>POS-JOUR-BADDEBT-40278-71735 - Provision for bad debts</t>
  </si>
  <si>
    <t>#209595</t>
  </si>
  <si>
    <t>POS-JOUR-BADDEBT-39932-70616 - Provision for bad debts</t>
  </si>
  <si>
    <t>#209565</t>
  </si>
  <si>
    <t>POS-JOUR-BADDEBT-40368-71748 - Provision for bad debts</t>
  </si>
  <si>
    <t>#209575</t>
  </si>
  <si>
    <t>POS-JOUR-BADDEBT-39911-70531 - Provision for bad debts</t>
  </si>
  <si>
    <t>#209616</t>
  </si>
  <si>
    <t>POS-JOUR-BADDEBT-40100-71344 - Provision for bad debts</t>
  </si>
  <si>
    <t>#209658</t>
  </si>
  <si>
    <t>POS-JOUR-BADDEBT-40422-71920 - Provision for bad debts</t>
  </si>
  <si>
    <t>#209668</t>
  </si>
  <si>
    <t>POS-JOUR-BADDEBT-40186-71409 - Provision for bad debts</t>
  </si>
  <si>
    <t>#209714</t>
  </si>
  <si>
    <t>POS-JOUR-BADDEBT-40096-71951 - Provision for bad debts</t>
  </si>
  <si>
    <t>#209628</t>
  </si>
  <si>
    <t>POS-JOUR-BADDEBT-40264-71836 - Provision for bad debts</t>
  </si>
  <si>
    <t>#209638</t>
  </si>
  <si>
    <t>POS-JOUR-BADDEBT-40416-71855 - Provision for bad debts</t>
  </si>
  <si>
    <t>#209648</t>
  </si>
  <si>
    <t>POS-JOUR-BADDEBT-40131-71391 - Provision for bad debts</t>
  </si>
  <si>
    <t>#209744</t>
  </si>
  <si>
    <t>POS-JOUR-BADDEBT-40355-71659 - Provision for bad debts</t>
  </si>
  <si>
    <t>#209734</t>
  </si>
  <si>
    <t>POS-JOUR-BADDEBT-40402-71793 - Provision for bad debts</t>
  </si>
  <si>
    <t>#209724</t>
  </si>
  <si>
    <t>POS-JOUR-BADDEBT-40097-71227 - Provision for bad debts</t>
  </si>
  <si>
    <t>#209964</t>
  </si>
  <si>
    <t>POS-JOUR-BADDEBT-40200-71572 - Provision for bad debts</t>
  </si>
  <si>
    <t>#209954</t>
  </si>
  <si>
    <t>POS-JOUR-BADDEBT-39106-70829 - Provision for bad debts</t>
  </si>
  <si>
    <t>#209984</t>
  </si>
  <si>
    <t>POS-JOUR-BADDEBT-39385-71614 - Provision for bad debts</t>
  </si>
  <si>
    <t>#209974</t>
  </si>
  <si>
    <t>POS-JOUR-BADDEBT-40379-71891 - Provision for bad debts</t>
  </si>
  <si>
    <t>#209944</t>
  </si>
  <si>
    <t>POS-JOUR-BADDEBT-40490-72069 - Provision for bad debts</t>
  </si>
  <si>
    <t>#209914</t>
  </si>
  <si>
    <t>POS-JOUR-BADDEBT-40564-72143 - Provision for bad debts</t>
  </si>
  <si>
    <t>#209904</t>
  </si>
  <si>
    <t>POS-JOUR-BADDEBT-40382-72046 - Provision for bad debts</t>
  </si>
  <si>
    <t>#209934</t>
  </si>
  <si>
    <t>POS-JOUR-BADDEBT-40383-71811 - Provision for bad debts</t>
  </si>
  <si>
    <t>#209924</t>
  </si>
  <si>
    <t>233 - Service Fee - Vendor - Pay Now</t>
  </si>
  <si>
    <t>418 - System Development – Australia</t>
  </si>
  <si>
    <t>223 - Finance Fees Received - Pay Later</t>
  </si>
  <si>
    <t>223</t>
  </si>
  <si>
    <t>Finance Fees Received - Pay Later</t>
  </si>
  <si>
    <t>233</t>
  </si>
  <si>
    <t>POS-JOUR-BADDEBT-39642-69756 - Provision for bad debts</t>
  </si>
  <si>
    <t>#269</t>
  </si>
  <si>
    <t>POS-JOUR-BADDEBT-40289-71479 - Provision for bad debts</t>
  </si>
  <si>
    <t>#420</t>
  </si>
  <si>
    <t>POS-JOUR-BADDEBT-40366-71715 - Provision for bad debts</t>
  </si>
  <si>
    <t>#393</t>
  </si>
  <si>
    <t>POS-JOUR-BADDEBT-40274-71408 - Provision for bad debts</t>
  </si>
  <si>
    <t>#479</t>
  </si>
  <si>
    <t>POS-INV-FEES-39871-xxxxx</t>
  </si>
  <si>
    <t>POS-INV-FEES-39653-xxxxx</t>
  </si>
  <si>
    <t>POS-INV-FEES-39938-xxxxx</t>
  </si>
  <si>
    <t>POS-INV-FEES-39917-xxxxx</t>
  </si>
  <si>
    <t>POS-INV-FEES-39901-xxxxx</t>
  </si>
  <si>
    <t>POS-INV-FEES-39820-xxxxx</t>
  </si>
  <si>
    <t>POS-INV-FEES-39777-xxxxx</t>
  </si>
  <si>
    <t>POS-INV-FEES-38799-xxxxx</t>
  </si>
  <si>
    <t>POS-INV-FEES-39921-xxxxx</t>
  </si>
  <si>
    <t>POS-INV-FEES-39357-xxxxx</t>
  </si>
  <si>
    <t>POS-INV-FEES-40193-xxxxx</t>
  </si>
  <si>
    <t>POS-INV-FEES-39959-xxxxx</t>
  </si>
  <si>
    <t>POS-INV-FEES-39726-xxxxx</t>
  </si>
  <si>
    <t>POS-INV-FEES-40282-xxxxx</t>
  </si>
  <si>
    <t>POS-INV-FEES-40244-xxxxx</t>
  </si>
  <si>
    <t>POS-INV-FEES-40124-xxxxx</t>
  </si>
  <si>
    <t>POS-INV-FEES-40123-xxxxx</t>
  </si>
  <si>
    <t>POS-INV-FEES-40108-xxxxx</t>
  </si>
  <si>
    <t>POS-INV-FEES-40006-xxxxx</t>
  </si>
  <si>
    <t>POS-INV-FEES-39892-xxxxx</t>
  </si>
  <si>
    <t>POS-INV-FEES-39870-xxxxx</t>
  </si>
  <si>
    <t>POS-INV-FEES-39729-xxxxx</t>
  </si>
  <si>
    <t>POS-INV-FEES-39599-xxxxx</t>
  </si>
  <si>
    <t>POS-INV-FEES-40368-xxxxx</t>
  </si>
  <si>
    <t>POS-INV-FEES-40278-xxxxx</t>
  </si>
  <si>
    <t>POS-INV-FEES-40139-xxxxx</t>
  </si>
  <si>
    <t>POS-INV-FEES-39932-xxxxx</t>
  </si>
  <si>
    <t>POS-INV-FEES-40422-xxxxx</t>
  </si>
  <si>
    <t>POS-INV-FEES-40416-xxxxx</t>
  </si>
  <si>
    <t>POS-INV-FEES-40402-xxxxx</t>
  </si>
  <si>
    <t>POS-INV-FEES-40355-xxxxx</t>
  </si>
  <si>
    <t>POS-INV-FEES-40264-xxxxx</t>
  </si>
  <si>
    <t>POS-INV-FEES-40186-xxxxx</t>
  </si>
  <si>
    <t>POS-INV-FEES-40131-xxxxx</t>
  </si>
  <si>
    <t>POS-INV-FEES-40100-xxxxx</t>
  </si>
  <si>
    <t>POS-INV-FEES-40096-xxxxx</t>
  </si>
  <si>
    <t>POS-INV-FEES-40564-xxxxx</t>
  </si>
  <si>
    <t>POS-INV-FEES-40490-xxxxx</t>
  </si>
  <si>
    <t>POS-INV-FEES-40383-xxxxx</t>
  </si>
  <si>
    <t>POS-INV-FEES-40382-xxxxx</t>
  </si>
  <si>
    <t>POS-INV-FEES-40379-xxxxx</t>
  </si>
  <si>
    <t>POS-INV-FEES-40200-xxxxx</t>
  </si>
  <si>
    <t>POS-INV-FEES-40097-xxxxx</t>
  </si>
  <si>
    <t>POS-INV-FEES-39385-xxxxx</t>
  </si>
  <si>
    <t>POS-INV-FEES-39106-xxxxx</t>
  </si>
  <si>
    <t>17 Glendale Road, Springvale VIC 3171</t>
  </si>
  <si>
    <t>22 Britton Street, West Richmond SA 5033</t>
  </si>
  <si>
    <t>23 Catlett Avenue, North Rocks NSW 2151</t>
  </si>
  <si>
    <t>Unit 3, 81-85 Orrong Crescent, CAULFIELD NORTH VIC 3161</t>
  </si>
  <si>
    <t>15 Beamont Place, Forest Lake QLD 4078</t>
  </si>
  <si>
    <t>8/34 Methven Street, Mount Druitt NSW 2770</t>
  </si>
  <si>
    <t>38 Wurruk Street, Fawkner VIC 3060</t>
  </si>
  <si>
    <t>5 Angwin Court, Margate TAS 7054</t>
  </si>
  <si>
    <t>5/10 Redgum Avenue, Carrum Downs VIC 3201</t>
  </si>
  <si>
    <t>33/1245 Burke Road, Kew VIC 3101</t>
  </si>
  <si>
    <t>11 William Avenue, Henley Beach South SA 5022</t>
  </si>
  <si>
    <t>33 Koongarra Crescent, Munno Para SA 5115</t>
  </si>
  <si>
    <t>18 Arlington Drive, Arana Hills QLD 4054</t>
  </si>
  <si>
    <t>90 Griffith Street, Everton Park QLD 4053</t>
  </si>
  <si>
    <t>4/24-26 Castle Street, Castle Hill NSW 2154</t>
  </si>
  <si>
    <t>17/16 Luxford Road, Mount Druitt NSW 2770</t>
  </si>
  <si>
    <t>1376 Dandenong Road, Hughesdale VIC 3166</t>
  </si>
  <si>
    <t>2/36-38 Watkins Road, Baulkham Hills NSW 2153</t>
  </si>
  <si>
    <t>76 Patricks Road, Arana Hills QLD 4054</t>
  </si>
  <si>
    <t>22/63-69 President Avenue, Caringbah NSW 2229</t>
  </si>
  <si>
    <t>32 Leonis Avenue, Hope Valley SA 5090</t>
  </si>
  <si>
    <t>258 Marsden Road, Carlingford NSW 2118</t>
  </si>
  <si>
    <t>21 EMERSON Road, Bannockburn QLD 4207</t>
  </si>
  <si>
    <t>17 Billabong Road, Para Hills SA 5096</t>
  </si>
  <si>
    <t>12 Hunter Street, Blacktown NSW 2148</t>
  </si>
  <si>
    <t>14 Famechon Road, Chelsea VIC 3196</t>
  </si>
  <si>
    <t>138A King Street, Mascot NSW 2020</t>
  </si>
  <si>
    <t>1 Timothy Avenue, Castle Hill NSW 2154</t>
  </si>
  <si>
    <t>53 Francis Street, Castle Hill NSW 2154</t>
  </si>
  <si>
    <t>15 Garnet Close, Skye VIC 3977</t>
  </si>
  <si>
    <t>31/502-514 Carlisle Avenue, Mount Druitt NSW 2770</t>
  </si>
  <si>
    <t>2/54 Henley Beach Road, Henley Beach SA 5022</t>
  </si>
  <si>
    <t>10 Freycinet Place, Calamvale QLD 4116</t>
  </si>
  <si>
    <t>3/96 Cadles Road, Carrum Downs VIC 3201</t>
  </si>
  <si>
    <t>19 Grandis Court, Everton Hills QLD 4053</t>
  </si>
  <si>
    <t>9/448 Canterbury Road, Campsie NSW 2194</t>
  </si>
  <si>
    <t>7 Nagle Crescent, Blue Haven NSW 2262</t>
  </si>
  <si>
    <t>9 Culcairn Drive, Frankston South VIC 3199</t>
  </si>
  <si>
    <t>3/66 Wilson Street, Cheltenham VIC 3192</t>
  </si>
  <si>
    <t>POS-INV-FEES-40366-xxxxx</t>
  </si>
  <si>
    <t>POS-INV-FEES-40289-xxxxx</t>
  </si>
  <si>
    <t>1/74 Marriott Street, Parkdale VIC 3195</t>
  </si>
  <si>
    <t>POS-INV-FEES-40274-xxxxx</t>
  </si>
  <si>
    <t>1/10 Hilton Street, Beaumaris VIC 3193</t>
  </si>
  <si>
    <t>POS-INV-FEES-39961-xxxxx</t>
  </si>
  <si>
    <t>POS-INV-FEES-39952-xxxxx</t>
  </si>
  <si>
    <t>POS-INV-FEES-39868-xxxxx</t>
  </si>
  <si>
    <t>POS-INV-FEES-40246-xxxxx</t>
  </si>
  <si>
    <t>POS-INV-FEES-40430-xxxxx</t>
  </si>
  <si>
    <t>POS-INV-FEES-40427-xxxxx</t>
  </si>
  <si>
    <t>POS-INV-FEES-40365-xxxxx</t>
  </si>
  <si>
    <t>POS-INV-FEES-40332-xxxxx</t>
  </si>
  <si>
    <t>POS-INV-FEES-40292-xxxxx</t>
  </si>
  <si>
    <t>POS-INV-FEES-40600-xxxxx</t>
  </si>
  <si>
    <t>POS-INV-FEES-40575-xxxxx</t>
  </si>
  <si>
    <t>POS-INV-FEES-40443-xxxxx</t>
  </si>
  <si>
    <t>POS-INV-FEES-40433-xxxxx</t>
  </si>
  <si>
    <t>POS-INV-FEES-40400-xxxxx</t>
  </si>
  <si>
    <t>POS-INV-FEES-40705-xxxxx</t>
  </si>
  <si>
    <t>POS-INV-FEES-40668-xxxxx</t>
  </si>
  <si>
    <t>POS-INV-FEES-40240-xxxxx</t>
  </si>
  <si>
    <t>56 Macgregor Street, Malvern East VIC 3145</t>
  </si>
  <si>
    <t>34 Toolambool Road, CARNEGIE VIC 3163</t>
  </si>
  <si>
    <t>20 Lagnicourt Street, Hampton VIC 3188</t>
  </si>
  <si>
    <t>40 Flintlock Drive, Harrington Park NSW 2567</t>
  </si>
  <si>
    <t>2/518 Bluff Road, Hampton VIC 3188</t>
  </si>
  <si>
    <t>320 Riversdale Road, Hawthorn East VIC 3123</t>
  </si>
  <si>
    <t>8 Highbury Street, Tallawong NSW 2762</t>
  </si>
  <si>
    <t>19 Uranbo Street, Salisbury North SA 5108</t>
  </si>
  <si>
    <t>2/3 Littlewood Street, Hampton VIC 3188</t>
  </si>
  <si>
    <t>10b Orinoco Street, Paralowie SA 5108</t>
  </si>
  <si>
    <t>31 Strathaird Boulevard, Smithfield SA 5114</t>
  </si>
  <si>
    <t>52 Johnson Avenue, Hoppers Crossing VIC 3029</t>
  </si>
  <si>
    <t>6 Penguin Place, Tregear NSW 2770</t>
  </si>
  <si>
    <t>12 Surman Court, Sunshine North VIC 3020</t>
  </si>
  <si>
    <t>17 Cairo Street, Cammeray NSW 2062</t>
  </si>
  <si>
    <t>4 Brentin Place, Hebersham NSW 2770</t>
  </si>
  <si>
    <t>Owner A Share Capital</t>
  </si>
  <si>
    <t>Hollard Share Capital</t>
  </si>
  <si>
    <t>MACQUARIE LISTSURE EQUITY INVESTMENT</t>
  </si>
  <si>
    <t>Steadfast Share Capital</t>
  </si>
  <si>
    <t>.</t>
  </si>
  <si>
    <t>Ordinary Share Capital</t>
  </si>
  <si>
    <t>Preference Share Capital</t>
  </si>
  <si>
    <t>Share Option</t>
  </si>
  <si>
    <t>POS-INV-FEES-38702-xxxxx</t>
  </si>
  <si>
    <t>POS-INV-FEES-39291-xxxxx</t>
  </si>
  <si>
    <t>64 Bruckner Drive, Point Cook VIC 3030</t>
  </si>
  <si>
    <t>Unit 10, 4-10 Golf Avenue, MONA VALE NSW 2103</t>
  </si>
  <si>
    <t>POS-INV-FEES-39911-xxxxx</t>
  </si>
  <si>
    <t>POS-INV-FEES-40627-xxxxx</t>
  </si>
  <si>
    <t>2 Wendy Place, Wishart QLD 4122</t>
  </si>
  <si>
    <t>Own</t>
  </si>
  <si>
    <t>215</t>
  </si>
  <si>
    <t>407</t>
  </si>
  <si>
    <t>405</t>
  </si>
  <si>
    <t>Deductible Expense - Pay On Success</t>
  </si>
  <si>
    <t>Risk Adjusted Finance Fee - Release - Pay On Success</t>
  </si>
  <si>
    <t>POS-INV-FEES-40807-xxxxx</t>
  </si>
  <si>
    <t>16 Avon Road, North Ryde NSW 2113</t>
  </si>
  <si>
    <t>POS-INV-FEES-39933-xxxxx</t>
  </si>
  <si>
    <t>14 Ruby Street, Peterhead SA 5016</t>
  </si>
  <si>
    <t>POS-INV-FEES-40326-xxxxx</t>
  </si>
  <si>
    <t>1/13 Cavendish Avenue, Devon Park SA 5008</t>
  </si>
  <si>
    <t>POS-INV-FEES-40740-xxxxx</t>
  </si>
  <si>
    <t>50 Harris Road, Salisbury East SA 5109</t>
  </si>
  <si>
    <t>POS-INV-FEES-38362-xxxxx</t>
  </si>
  <si>
    <t>6/694-696 Old South Head Road, Rose Bay NSW 2029</t>
  </si>
  <si>
    <t>POS-INV-FEES-40963-xxxxx</t>
  </si>
  <si>
    <t>1 Whipbird Circuit, Mona Vale NSW 2103</t>
  </si>
  <si>
    <t>POS-INV-FEES-40919-xxxxx</t>
  </si>
  <si>
    <t>8 Lansdowne Road, North Kellyville NSW 2155</t>
  </si>
  <si>
    <t>POS-INV-FEES-40850-xxxxx</t>
  </si>
  <si>
    <t>9 Totness Court, Castle Hill NSW 2154</t>
  </si>
  <si>
    <t>411 - Accounting, Audit &amp; Tax Advice Transactions</t>
  </si>
  <si>
    <t>433 - Insurance</t>
  </si>
  <si>
    <t xml:space="preserve">   883 - Suspense - Stripe Fees - Pay Now</t>
  </si>
  <si>
    <t xml:space="preserve">   806 - Suspense - Stripe Fees - Pay On Success Transactions</t>
  </si>
  <si>
    <t xml:space="preserve">   809 - Suspense - ListSure Fee - Pay On Success</t>
  </si>
  <si>
    <t>POS-JOUR-BNDLFEES-40326-71944 - Risk Adjusted Finance Fee - Provision Received</t>
  </si>
  <si>
    <t>#210120</t>
  </si>
  <si>
    <t>POS-JOUR-BNDLFEES-40627-72483 - Risk Adjusted Finance Fee - Provision Received</t>
  </si>
  <si>
    <t>#210110</t>
  </si>
  <si>
    <t>POS-JOUR-BNDLFEES-39933-71041 - Risk Adjusted Finance Fee - Provision Received</t>
  </si>
  <si>
    <t>#210220</t>
  </si>
  <si>
    <t>POS-JOUR-BNDLFEES-40740-72683 - Risk Adjusted Finance Fee - Provision Received</t>
  </si>
  <si>
    <t>#210304</t>
  </si>
  <si>
    <t>POS-JOUR-BNDLFEES-38362-73061 - Risk Adjusted Finance Fee - Provision Received</t>
  </si>
  <si>
    <t>#210386</t>
  </si>
  <si>
    <t>POS-JOUR-BNDLFEES-40850-73181 - Risk Adjusted Finance Fee - Provision Received</t>
  </si>
  <si>
    <t>#210494</t>
  </si>
  <si>
    <t>POS-JOUR-BNDLFEES-40919-73070 - Risk Adjusted Finance Fee - Provision Received</t>
  </si>
  <si>
    <t>#210484</t>
  </si>
  <si>
    <t>POS-JOUR-BNDLFEES-40963-73158 - Risk Adjusted Finance Fee - Provision Received</t>
  </si>
  <si>
    <t>#210474</t>
  </si>
  <si>
    <t>POS-JOUR-BADDEBT-40326-71944 - Provision for bad debts</t>
  </si>
  <si>
    <t>#210127</t>
  </si>
  <si>
    <t>POS-JOUR-BADDEBT-40627-72483 - Provision for bad debts</t>
  </si>
  <si>
    <t>#210117</t>
  </si>
  <si>
    <t>POS-JOUR-BADDEBT-39933-71041 - Provision for bad debts</t>
  </si>
  <si>
    <t>#210227</t>
  </si>
  <si>
    <t>POS-JOUR-BADDEBT-35880-57878 - Bad debts Expense</t>
  </si>
  <si>
    <t>#210247</t>
  </si>
  <si>
    <t>POS-JOUR-BADDEBT-37522-63404 - Bad debts Expense</t>
  </si>
  <si>
    <t>#210238</t>
  </si>
  <si>
    <t>POS-JOUR-BADDEBT-40740-72683 - Provision for bad debts</t>
  </si>
  <si>
    <t>#210311</t>
  </si>
  <si>
    <t>POS-JOUR-BADDEBT-38362-73061 - Provision for bad debts</t>
  </si>
  <si>
    <t>#210393</t>
  </si>
  <si>
    <t>POS-JOUR-BADDEBT-40850-73181 - Provision for bad debts</t>
  </si>
  <si>
    <t>#210501</t>
  </si>
  <si>
    <t>POS-JOUR-BADDEBT-40919-73070 - Provision for bad debts</t>
  </si>
  <si>
    <t>#210491</t>
  </si>
  <si>
    <t>POS-JOUR-BADDEBT-40963-73158 - Provision for bad debts</t>
  </si>
  <si>
    <t>#210481</t>
  </si>
  <si>
    <t>9/7 Pine Avenue, Brookvale NSW 2100</t>
  </si>
  <si>
    <t>POS-JOUR-BNDLFEES-40832-73088 - Risk Adjusted Finance Fee - Provision Received</t>
  </si>
  <si>
    <t>#210571</t>
  </si>
  <si>
    <t>POS-JOUR-BNDLFEES-40894-72999 - Risk Adjusted Finance Fee - Provision Received</t>
  </si>
  <si>
    <t>#210561</t>
  </si>
  <si>
    <t>POS-JOUR-BNDLFEES-39709-72769 - Risk Adjusted Finance Fee - Provision Received</t>
  </si>
  <si>
    <t>#210593</t>
  </si>
  <si>
    <t>POS-JOUR-BNDLFEES-40080-73132 - Risk Adjusted Finance Fee - Provision Received</t>
  </si>
  <si>
    <t>#210603</t>
  </si>
  <si>
    <t>POS-JOUR-BNDLFEES-41040-73380 - Risk Adjusted Finance Fee - Provision Received</t>
  </si>
  <si>
    <t>#210702</t>
  </si>
  <si>
    <t>POS-JOUR-BNDLFEES-40976-73510 - Risk Adjusted Finance Fee - Provision Received</t>
  </si>
  <si>
    <t>#210712</t>
  </si>
  <si>
    <t>POS-JOUR-BNDLFEES-39379-73017 - Risk Adjusted Finance Fee - Provision Received</t>
  </si>
  <si>
    <t>#210722</t>
  </si>
  <si>
    <t>POS-JOUR-BNDLFEES-41296-73729 - Risk Adjusted Finance Fee - Provision Received</t>
  </si>
  <si>
    <t>#210672</t>
  </si>
  <si>
    <t>POS-JOUR-BNDLFEES-41152-73498 - Risk Adjusted Finance Fee - Provision Received</t>
  </si>
  <si>
    <t>#210682</t>
  </si>
  <si>
    <t>POS-JOUR-BNDLFEES-41048-73235 - Risk Adjusted Finance Fee - Provision Received</t>
  </si>
  <si>
    <t>#210692</t>
  </si>
  <si>
    <t>POS-INV-PROV-FEE-41292-73709</t>
  </si>
  <si>
    <t>POS-JOUR-BNDLFEES-41025-73767 - Risk Adjusted Finance Fee - Provision Received</t>
  </si>
  <si>
    <t>#210801</t>
  </si>
  <si>
    <t>POS-JOUR-BNDLFEES-40773-73875 - Risk Adjusted Finance Fee - Provision Received</t>
  </si>
  <si>
    <t>#210811</t>
  </si>
  <si>
    <t>POS-JOUR-BNDLFEES-41084-73310 - Risk Adjusted Finance Fee - Provision Received</t>
  </si>
  <si>
    <t>#210791</t>
  </si>
  <si>
    <t>POS-JOUR-BNDLFEES-41408-74027 - Risk Adjusted Finance Fee - Provision Received</t>
  </si>
  <si>
    <t>#210771</t>
  </si>
  <si>
    <t>POS-JOUR-BNDLFEES-41402-73928 - Risk Adjusted Finance Fee - Provision Received</t>
  </si>
  <si>
    <t>#210781</t>
  </si>
  <si>
    <t>POS-JOUR-BNDLFEES-41262-74426 - Risk Adjusted Finance Fee - Provision Received</t>
  </si>
  <si>
    <t>#210859</t>
  </si>
  <si>
    <t>POS-JOUR-BADDEBT-40832-73088 - Provision for bad debts</t>
  </si>
  <si>
    <t>#210578</t>
  </si>
  <si>
    <t>POS-JOUR-BADDEBT-40894-72999 - Provision for bad debts</t>
  </si>
  <si>
    <t>#210568</t>
  </si>
  <si>
    <t>POS-JOUR-BADDEBT-39709-72769 - Provision for bad debts</t>
  </si>
  <si>
    <t>#210600</t>
  </si>
  <si>
    <t>POS-JOUR-BADDEBT-40080-73132 - Provision for bad debts</t>
  </si>
  <si>
    <t>#210610</t>
  </si>
  <si>
    <t>POS-JOUR-BADDEBT-41040-73380 - Provision for bad debts</t>
  </si>
  <si>
    <t>#210709</t>
  </si>
  <si>
    <t>POS-JOUR-BADDEBT-40976-73510 - Provision for bad debts</t>
  </si>
  <si>
    <t>#210719</t>
  </si>
  <si>
    <t>POS-JOUR-BADDEBT-39379-73017 - Provision for bad debts</t>
  </si>
  <si>
    <t>#210729</t>
  </si>
  <si>
    <t>POS-JOUR-BADDEBT-41296-73729 - Provision for bad debts</t>
  </si>
  <si>
    <t>#210679</t>
  </si>
  <si>
    <t>POS-JOUR-BADDEBT-41152-73498 - Provision for bad debts</t>
  </si>
  <si>
    <t>#210689</t>
  </si>
  <si>
    <t>POS-JOUR-BADDEBT-41048-73235 - Provision for bad debts</t>
  </si>
  <si>
    <t>#210699</t>
  </si>
  <si>
    <t>POS-JOUR-BADDEBT-41025-73767 - Provision for bad debts</t>
  </si>
  <si>
    <t>#210808</t>
  </si>
  <si>
    <t>POS-JOUR-BADDEBT-40773-73875 - Provision for bad debts</t>
  </si>
  <si>
    <t>#210818</t>
  </si>
  <si>
    <t>POS-JOUR-BADDEBT-41084-73310 - Provision for bad debts</t>
  </si>
  <si>
    <t>#210798</t>
  </si>
  <si>
    <t>POS-JOUR-BADDEBT-41408-74027 - Provision for bad debts</t>
  </si>
  <si>
    <t>#210778</t>
  </si>
  <si>
    <t>POS-JOUR-BADDEBT-41402-73928 - Provision for bad debts</t>
  </si>
  <si>
    <t>#210788</t>
  </si>
  <si>
    <t>POS-JOUR-BADDEBT-41262-74426 - Provision for bad debts</t>
  </si>
  <si>
    <t>#210866</t>
  </si>
  <si>
    <t>5 Lochleven Avenue, Greenwith SA 5125</t>
  </si>
  <si>
    <t>POS-JOUR-BADDEBT-41292-73709 - Provision for bad debts</t>
  </si>
  <si>
    <t>#1335</t>
  </si>
  <si>
    <t>236 - BPAY Fee Received - Pay Now</t>
  </si>
  <si>
    <t>BPAY Fee Received - Pay Now</t>
  </si>
  <si>
    <t>236</t>
  </si>
  <si>
    <t>234 - Stripe Fee Received - Pay Now</t>
  </si>
  <si>
    <t>235 - Service Fee Received - Pay Now</t>
  </si>
  <si>
    <t>Service Fee Received - Pay Now</t>
  </si>
  <si>
    <t>Stripe Fee Received - Pay Now</t>
  </si>
  <si>
    <t>234</t>
  </si>
  <si>
    <t>235</t>
  </si>
  <si>
    <t>483 - BPAY Fees Paid - Pay Now</t>
  </si>
  <si>
    <t>BPAY Fees Paid - Pay Now</t>
  </si>
  <si>
    <t>483</t>
  </si>
  <si>
    <t>520 - Processing services</t>
  </si>
  <si>
    <t>233 - Service Fee - Pay Now</t>
  </si>
  <si>
    <t>Processing services</t>
  </si>
  <si>
    <t>520</t>
  </si>
  <si>
    <t>POS-INV-FEES-39709-xxxxx</t>
  </si>
  <si>
    <t>21 Bangalow Avenue, Mona Vale NSW 2103</t>
  </si>
  <si>
    <t>POS-INV-FEES-41040-xxxxx</t>
  </si>
  <si>
    <t>POS-INV-FEES-40976-xxxxx</t>
  </si>
  <si>
    <t>POS-INV-FEES-39379-xxxxx</t>
  </si>
  <si>
    <t>POS-INV-FEES-41408-xxxxx</t>
  </si>
  <si>
    <t>POS-INV-FEES-41402-xxxxx</t>
  </si>
  <si>
    <t>POS-INV-FEES-41084-xxxxx</t>
  </si>
  <si>
    <t>POS-INV-FEES-41025-xxxxx</t>
  </si>
  <si>
    <t>POS-INV-FEES-40773-xxxxx</t>
  </si>
  <si>
    <t>POS-INV-FEES-41262-xxxxx</t>
  </si>
  <si>
    <t>3 Rosslyn Road, Invermay TAS 7248</t>
  </si>
  <si>
    <t>30 Craigmore Drive, Kellyville NSW 2155</t>
  </si>
  <si>
    <t>3/164 Old South Head Road, Bellevue Hill NSW 2023</t>
  </si>
  <si>
    <t>13 Medinah Rise, Hampton Park VIC 3976</t>
  </si>
  <si>
    <t>21 Palall Crescent, Ferny Hills QLD 4055</t>
  </si>
  <si>
    <t>Flat 1, 54-56 Railway Road, CARNEGIE VIC 3163</t>
  </si>
  <si>
    <t>2 Chatswood Avenue, Langwarrin VIC 3910</t>
  </si>
  <si>
    <t>89 May Terrace, Ottoway SA 5013</t>
  </si>
  <si>
    <t>505/82 Bay Street, Botany NSW 2019</t>
  </si>
  <si>
    <t>POS-INV-FEES-40894-xxxxx</t>
  </si>
  <si>
    <t>POS-INV-FEES-40832-xxxxx</t>
  </si>
  <si>
    <t>POS-INV-FEES-40080-xxxxx</t>
  </si>
  <si>
    <t>POS-INV-FEES-41296-xxxxx</t>
  </si>
  <si>
    <t>POS-INV-FEES-41152-xxxxx</t>
  </si>
  <si>
    <t>POS-INV-FEES-41048-xxxxx</t>
  </si>
  <si>
    <t>14 Sybil Street, Newport NSW 2106</t>
  </si>
  <si>
    <t>23 Wyambi Place, Middle Park QLD 4074</t>
  </si>
  <si>
    <t>5 Sheldrick Court, Broadview SA 5083</t>
  </si>
  <si>
    <t>3/4 Lydia Street, Bentleigh VIC 3204</t>
  </si>
  <si>
    <t>3/4 Lansdowne Road, St Kilda East VIC 3183</t>
  </si>
  <si>
    <t>POS-INV-FEES-41522-xxxxx</t>
  </si>
  <si>
    <t>9/42-48 Cope Street, Lane Cove NSW 2066</t>
  </si>
  <si>
    <t>POS-INV-FEES-41118-xxxxx</t>
  </si>
  <si>
    <t>POS-INV-FEES-41171-xxxxx</t>
  </si>
  <si>
    <t>POS-INV-FEES-41109-xxxxx</t>
  </si>
  <si>
    <t>POS-INV-FEES-41043-xxxxx</t>
  </si>
  <si>
    <t>POS-INV-FEES-40994-xxxxx</t>
  </si>
  <si>
    <t>POS-INV-FEES-40837-xxxxx</t>
  </si>
  <si>
    <t>POS-INV-FEES-41409-xxxxx</t>
  </si>
  <si>
    <t>POS-INV-FEES-41348-xxxxx</t>
  </si>
  <si>
    <t>POS-INV-FEES-41347-xxxxx</t>
  </si>
  <si>
    <t>POS-INV-FEES-41217-xxxxx</t>
  </si>
  <si>
    <t>POS-INV-FEES-41430-xxxxx</t>
  </si>
  <si>
    <t>POS-INV-FEES-41473-xxxxx</t>
  </si>
  <si>
    <t>POS-INV-FEES-41454-xxxxx</t>
  </si>
  <si>
    <t>POS-INV-FEES-41079-xxxxx</t>
  </si>
  <si>
    <t>POS-INV-FEES-41602-xxxxx</t>
  </si>
  <si>
    <t>POS-INV-FEES-41629-xxxxx</t>
  </si>
  <si>
    <t>POS-INV-FEES-41619-xxxxx</t>
  </si>
  <si>
    <t>17 Springvale Drive, Blakeview SA 5114</t>
  </si>
  <si>
    <t>115 Salisbury Highway, Salisbury SA 5108</t>
  </si>
  <si>
    <t>9/1038 North Road, Bentleigh East VIC 3165</t>
  </si>
  <si>
    <t>3/6 Bunbury Road, Macquarie Fields NSW 2564</t>
  </si>
  <si>
    <t>59 Oakleigh Road, Carnegie VIC 3163</t>
  </si>
  <si>
    <t>26 Milner Crescent, Wollstonecraft NSW 2065</t>
  </si>
  <si>
    <t>202/5 Haran Street, Mascot NSW 2020</t>
  </si>
  <si>
    <t>2 Stewart Street, Hawthorn East VIC 3123</t>
  </si>
  <si>
    <t>14/1 Woodward Way, Caroline Springs VIC 3023</t>
  </si>
  <si>
    <t>13 Cormo Way, Gables NSW 2765</t>
  </si>
  <si>
    <t>17/31 Leviathan Drive, Mudgeeraba QLD 4213</t>
  </si>
  <si>
    <t>85 Brandis Road, Munno Para West SA 5115</t>
  </si>
  <si>
    <t>8 Tomago Street, Craigieburn VIC 3064</t>
  </si>
  <si>
    <t>192 Hill End Road, Doonside NSW 2767</t>
  </si>
  <si>
    <t>17 Helston Street, Balwyn North VIC 3104</t>
  </si>
  <si>
    <t>60 Mckenzie Road, Elizabeth Downs SA 5113</t>
  </si>
  <si>
    <t>55 Mckenzie Crescent, Gulfview Heights SA 5096</t>
  </si>
  <si>
    <t>POS-INV-FEES-41031-xxxxx</t>
  </si>
  <si>
    <t>POS-INV-FEES-40923-xxxxx</t>
  </si>
  <si>
    <t>POS-INV-FEES-41184-xxxxx</t>
  </si>
  <si>
    <t>POS-INV-FEES-41292-xxxxx</t>
  </si>
  <si>
    <t>Lot 100 Wild Horse Street, Wild Horse Plains SA 5501</t>
  </si>
  <si>
    <t>4 Goldwyn Avenue, Salisbury Downs SA 5108</t>
  </si>
  <si>
    <t>41 Whites Road, Salisbury North SA 5108</t>
  </si>
  <si>
    <t xml:space="preserve">   859 - Interco - ListSure Retail Finance</t>
  </si>
  <si>
    <t>859</t>
  </si>
  <si>
    <t>46 Lily Way, Skye VIC 3977</t>
  </si>
  <si>
    <t>6/20 Wells Road, Seaford VIC 3198</t>
  </si>
  <si>
    <t>3/1A Sunray Avenue, Cheltenham VIC 3192</t>
  </si>
  <si>
    <t>POS-INV-PROV-FEE-41522-74125</t>
  </si>
  <si>
    <t>POS-JOUR-BNDLFEES-41330-74411 - Risk Adjusted Finance Fee - Provision Received</t>
  </si>
  <si>
    <t>#211058</t>
  </si>
  <si>
    <t>POS-JOUR-BNDLFEES-41509-74185 - Risk Adjusted Finance Fee - Provision Received</t>
  </si>
  <si>
    <t>#211048</t>
  </si>
  <si>
    <t>POS-JOUR-BNDLFEES-41310-73726 - Risk Adjusted Finance Fee - Provision Received</t>
  </si>
  <si>
    <t>#211068</t>
  </si>
  <si>
    <t>POS-JOUR-BNDLFEES-39844-74075 - Risk Adjusted Finance Fee - Provision Received</t>
  </si>
  <si>
    <t>#211088</t>
  </si>
  <si>
    <t>POS-JOUR-BNDLFEES-40404-74393 - Risk Adjusted Finance Fee - Provision Received</t>
  </si>
  <si>
    <t>#211078</t>
  </si>
  <si>
    <t>POS-JOUR-BNDLFEES-41744-74609 - Risk Adjusted Finance Fee - Provision Received</t>
  </si>
  <si>
    <t>#211008</t>
  </si>
  <si>
    <t>POS-JOUR-BNDLFEES-41820-74709 - Risk Adjusted Finance Fee - Provision Received</t>
  </si>
  <si>
    <t>#210998</t>
  </si>
  <si>
    <t>POS-JOUR-BNDLFEES-41723-74572 - Risk Adjusted Finance Fee - Provision Received</t>
  </si>
  <si>
    <t>#211018</t>
  </si>
  <si>
    <t>POS-JOUR-BNDLFEES-41592-74277 - Risk Adjusted Finance Fee - Provision Received</t>
  </si>
  <si>
    <t>#211038</t>
  </si>
  <si>
    <t>POS-JOUR-BNDLFEES-41684-74505 - Risk Adjusted Finance Fee - Provision Received</t>
  </si>
  <si>
    <t>#211028</t>
  </si>
  <si>
    <t>POS-INV-PROV-FEE-41582-74265</t>
  </si>
  <si>
    <t>POS-JOUR-BNDLFEES-41831-74997 - Risk Adjusted Finance Fee - Provision Received</t>
  </si>
  <si>
    <t>#211172</t>
  </si>
  <si>
    <t>POS-JOUR-BNDLFEES-41397-73908 - Risk Adjusted Finance Fee - Provision Received</t>
  </si>
  <si>
    <t>#211155</t>
  </si>
  <si>
    <t>POS-JOUR-BNDLFEES-41089-74798 - Risk Adjusted Finance Fee - Provision Received</t>
  </si>
  <si>
    <t>#211206</t>
  </si>
  <si>
    <t>POS-JOUR-BNDLFEES-41791-74810 - Risk Adjusted Finance Fee - Provision Received</t>
  </si>
  <si>
    <t>#211196</t>
  </si>
  <si>
    <t>POS-JOUR-BNDLFEES-41845-74814 - Risk Adjusted Finance Fee - Provision Received</t>
  </si>
  <si>
    <t>#211186</t>
  </si>
  <si>
    <t>POS-INV-PROV-FEE-41925-74911</t>
  </si>
  <si>
    <t>POS-JOUR-BNDLFEES-42043-75293 - Risk Adjusted Finance Fee - Provision Received</t>
  </si>
  <si>
    <t>#211347</t>
  </si>
  <si>
    <t>POS-JOUR-BNDLFEES-42010-75137 - Risk Adjusted Finance Fee - Provision Received</t>
  </si>
  <si>
    <t>#211385</t>
  </si>
  <si>
    <t>POS-JOUR-BNDLFEES-42076-75315 - Risk Adjusted Finance Fee - Provision Received</t>
  </si>
  <si>
    <t>#211375</t>
  </si>
  <si>
    <t>POS-JOUR-BNDLFEES-42085-75174 - Risk Adjusted Finance Fee - Provision Received</t>
  </si>
  <si>
    <t>#211365</t>
  </si>
  <si>
    <t>POS-INV-PROV-FEE-41879-75015</t>
  </si>
  <si>
    <t>POS-INV-PROV-FEE-41862-74780</t>
  </si>
  <si>
    <t>POS-INV-PROV-FEE-42135-75196</t>
  </si>
  <si>
    <t>POS-JOUR-BNDLFEES-42248-75467 - Risk Adjusted Finance Fee - Provision Received</t>
  </si>
  <si>
    <t>#211551</t>
  </si>
  <si>
    <t>POS-JOUR-BNDLFEES-42350-75579 - Risk Adjusted Finance Fee - Provision Received</t>
  </si>
  <si>
    <t>#211541</t>
  </si>
  <si>
    <t>POS-JOUR-BNDLFEES-42061-75595 - Risk Adjusted Finance Fee - Provision Received</t>
  </si>
  <si>
    <t>#211577</t>
  </si>
  <si>
    <t>POS-JOUR-BADDEBT-41330-74411 - Provision for bad debts</t>
  </si>
  <si>
    <t>POS-JOUR-BADDEBT-41509-74185 - Provision for bad debts</t>
  </si>
  <si>
    <t>POS-JOUR-BADDEBT-41310-73726 - Provision for bad debts</t>
  </si>
  <si>
    <t>POS-JOUR-BADDEBT-39844-74075 - Provision for bad debts</t>
  </si>
  <si>
    <t>POS-JOUR-BADDEBT-40404-74393 - Provision for bad debts</t>
  </si>
  <si>
    <t>POS-JOUR-BADDEBT-41744-74609 - Provision for bad debts</t>
  </si>
  <si>
    <t>POS-JOUR-BADDEBT-41820-74709 - Provision for bad debts</t>
  </si>
  <si>
    <t>POS-JOUR-BADDEBT-41723-74572 - Provision for bad debts</t>
  </si>
  <si>
    <t>POS-JOUR-BADDEBT-41592-74277 - Provision for bad debts</t>
  </si>
  <si>
    <t>POS-JOUR-BADDEBT-41684-74505 - Provision for bad debts</t>
  </si>
  <si>
    <t>POS-JOUR-BADDEBT-41831-74997 - Provision for bad debts</t>
  </si>
  <si>
    <t>POS-JOUR-BADDEBT-41397-73908 - Provision for bad debts</t>
  </si>
  <si>
    <t>POS-JOUR-BADDEBT-41089-74798 - Provision for bad debts</t>
  </si>
  <si>
    <t>POS-JOUR-BADDEBT-41791-74810 - Provision for bad debts</t>
  </si>
  <si>
    <t>POS-JOUR-BADDEBT-41845-74814 - Provision for bad debts</t>
  </si>
  <si>
    <t>POS-JOUR-BADDEBT-42043-75293 - Provision for bad debts</t>
  </si>
  <si>
    <t>POS-JOUR-BADDEBT-42010-75137 - Provision for bad debts</t>
  </si>
  <si>
    <t>POS-JOUR-BADDEBT-42076-75315 - Provision for bad debts</t>
  </si>
  <si>
    <t>POS-JOUR-BADDEBT-42085-75174 - Provision for bad debts</t>
  </si>
  <si>
    <t>POS-JOUR-BADDEBT-42248-75467 - Provision for bad debts</t>
  </si>
  <si>
    <t>POS-JOUR-BADDEBT-42350-75579 - Provision for bad debts</t>
  </si>
  <si>
    <t>POS-JOUR-BADDEBT-42061-75595 - Provision for bad debts</t>
  </si>
  <si>
    <t>#211065</t>
  </si>
  <si>
    <t>#211055</t>
  </si>
  <si>
    <t>#211075</t>
  </si>
  <si>
    <t>#211095</t>
  </si>
  <si>
    <t>#211085</t>
  </si>
  <si>
    <t>#211015</t>
  </si>
  <si>
    <t>#211005</t>
  </si>
  <si>
    <t>#211025</t>
  </si>
  <si>
    <t>#211045</t>
  </si>
  <si>
    <t>#211035</t>
  </si>
  <si>
    <t>#211179</t>
  </si>
  <si>
    <t>#211162</t>
  </si>
  <si>
    <t>#211213</t>
  </si>
  <si>
    <t>#211203</t>
  </si>
  <si>
    <t>#211193</t>
  </si>
  <si>
    <t>#211354</t>
  </si>
  <si>
    <t>#211392</t>
  </si>
  <si>
    <t>#211382</t>
  </si>
  <si>
    <t>#211372</t>
  </si>
  <si>
    <t>#211558</t>
  </si>
  <si>
    <t>#211548</t>
  </si>
  <si>
    <t>#211584</t>
  </si>
  <si>
    <t>POS-JOUR-BADDEBT-41522-74125 - Provision for bad debts</t>
  </si>
  <si>
    <t>POS-JOUR-BADDEBT-41582-74265 - Provision for bad debts</t>
  </si>
  <si>
    <t>POS-JOUR-BADDEBT-41925-74911 - Provision for bad debts</t>
  </si>
  <si>
    <t>POS-JOUR-BADDEBT-41862-74780 - Provision for bad debts</t>
  </si>
  <si>
    <t>POS-JOUR-BADDEBT-42135-75196 - Provision for bad debts</t>
  </si>
  <si>
    <t>POS-JOUR-BADDEBT-41879-75015 - Provision for bad debts</t>
  </si>
  <si>
    <t>#1614</t>
  </si>
  <si>
    <t>#1808</t>
  </si>
  <si>
    <t>#1963</t>
  </si>
  <si>
    <t>#2103</t>
  </si>
  <si>
    <t>#2096</t>
  </si>
  <si>
    <t>#2114</t>
  </si>
  <si>
    <t xml:space="preserve">   820 - GST </t>
  </si>
  <si>
    <t>POS-INV-FEES-41820-xxxxx</t>
  </si>
  <si>
    <t>POS-INV-FEES-41744-xxxxx</t>
  </si>
  <si>
    <t>POS-INV-FEES-41723-xxxxx</t>
  </si>
  <si>
    <t>POS-INV-FEES-41684-xxxxx</t>
  </si>
  <si>
    <t>POS-INV-FEES-41592-xxxxx</t>
  </si>
  <si>
    <t>POS-INV-FEES-41509-xxxxx</t>
  </si>
  <si>
    <t>POS-INV-FEES-41330-xxxxx</t>
  </si>
  <si>
    <t>POS-INV-FEES-40404-xxxxx</t>
  </si>
  <si>
    <t>POS-INV-FEES-39844-xxxxx</t>
  </si>
  <si>
    <t>POS-INV-FEES-41845-xxxxx</t>
  </si>
  <si>
    <t>POS-INV-FEES-41831-xxxxx</t>
  </si>
  <si>
    <t>POS-INV-FEES-41791-xxxxx</t>
  </si>
  <si>
    <t>POS-INV-FEES-41089-xxxxx</t>
  </si>
  <si>
    <t>POS-INV-FEES-42085-xxxxx</t>
  </si>
  <si>
    <t>POS-INV-FEES-42076-xxxxx</t>
  </si>
  <si>
    <t>POS-INV-FEES-42043-xxxxx</t>
  </si>
  <si>
    <t>POS-INV-FEES-42010-xxxxx</t>
  </si>
  <si>
    <t>POS-INV-FEES-42350-xxxxx</t>
  </si>
  <si>
    <t>POS-INV-FEES-42248-xxxxx</t>
  </si>
  <si>
    <t>POS-INV-FEES-42061-xxxxx</t>
  </si>
  <si>
    <t>10/79-81 Arden Street, Coogee NSW 2034</t>
  </si>
  <si>
    <t>12 Dan Crescent, Castle Hill NSW 2154</t>
  </si>
  <si>
    <t>41 Crescent Road, Newport NSW 2106</t>
  </si>
  <si>
    <t>13/52 Plucks Road, Arana Hills QLD 4054</t>
  </si>
  <si>
    <t>10/12 Morgan Street, Botany NSW 2019</t>
  </si>
  <si>
    <t>11/79-81 Lane Street, Wentworthville NSW 2145</t>
  </si>
  <si>
    <t>40/21 Bay Drive, Meadowbank NSW 2114</t>
  </si>
  <si>
    <t>11 Leicester Street, Clearview SA 5085</t>
  </si>
  <si>
    <t>33 Sanoma Drive, Skye VIC 3977</t>
  </si>
  <si>
    <t>13/37-39 Spencer Street, Rose Bay NSW 2029</t>
  </si>
  <si>
    <t>1/14 Francis Street, Castle Hill NSW 2154</t>
  </si>
  <si>
    <t>39 Bentley Drive, Holden Hill SA 5088</t>
  </si>
  <si>
    <t>7 Ferncreek Court, Kellyville NSW 2155</t>
  </si>
  <si>
    <t>29 Karingal Avenue, Carlingford NSW 2118</t>
  </si>
  <si>
    <t>11 Sherwell Avenue, Modbury North SA 5092</t>
  </si>
  <si>
    <t>7/4 Fitzgerald Road, Essendon VIC 3040</t>
  </si>
  <si>
    <t>19 Perwell Street, Keperra QLD 4054</t>
  </si>
  <si>
    <t>POS-INV-FEES-41708-xxxxx</t>
  </si>
  <si>
    <t>POS-INV-FEES-42186-xxxxx</t>
  </si>
  <si>
    <t>POS-INV-FEES-41582-xxxxx</t>
  </si>
  <si>
    <t>POS-INV-FEES-41925-xxxxx</t>
  </si>
  <si>
    <t>POS-INV-FEES-42135-xxxxx</t>
  </si>
  <si>
    <t>POS-INV-FEES-41879-xxxxx</t>
  </si>
  <si>
    <t>POS-INV-FEES-41862-xxxxx</t>
  </si>
  <si>
    <t>602/306 Oxford Street, Bondi Junction NSW 2022</t>
  </si>
  <si>
    <t>52 Barrenjoey Road, Mona Vale NSW 2103</t>
  </si>
  <si>
    <t>12 Southan Street, Smithfield Plains SA 5114</t>
  </si>
  <si>
    <t>28 Burraga Avenue, Terrey Hills NSW 2084</t>
  </si>
  <si>
    <t>1/36 Towers Street, Beaumaris VIC 3193</t>
  </si>
  <si>
    <t>POS-INV-FEES-41524-xxxxx</t>
  </si>
  <si>
    <t>POS-INV-FEES-41937-xxxxx</t>
  </si>
  <si>
    <t>POS-INV-FEES-41837-xxxxx</t>
  </si>
  <si>
    <t>POS-INV-FEES-41816-xxxxx</t>
  </si>
  <si>
    <t>POS-INV-FEES-41802-xxxxx</t>
  </si>
  <si>
    <t>POS-INV-FEES-41801-xxxxx</t>
  </si>
  <si>
    <t>POS-INV-FEES-41768-xxxxx</t>
  </si>
  <si>
    <t>POS-INV-FEES-41746-xxxxx</t>
  </si>
  <si>
    <t>POS-INV-FEES-41502-xxxxx</t>
  </si>
  <si>
    <t>POS-INV-FEES-41469-xxxxx</t>
  </si>
  <si>
    <t>POS-INV-FEES-41815-xxxxx</t>
  </si>
  <si>
    <t>POS-INV-FEES-42134-xxxxx</t>
  </si>
  <si>
    <t>POS-INV-FEES-42132-xxxxx</t>
  </si>
  <si>
    <t>POS-INV-FEES-42084-xxxxx</t>
  </si>
  <si>
    <t>POS-INV-FEES-42080-xxxxx</t>
  </si>
  <si>
    <t>POS-INV-FEES-42001-xxxxx</t>
  </si>
  <si>
    <t>POS-INV-FEES-41991-xxxxx</t>
  </si>
  <si>
    <t>POS-INV-FEES-41963-xxxxx</t>
  </si>
  <si>
    <t>POS-INV-FEES-41948-xxxxx</t>
  </si>
  <si>
    <t>POS-INV-FEES-41762-xxxxx</t>
  </si>
  <si>
    <t>POS-INV-FEES-41676-xxxxx</t>
  </si>
  <si>
    <t>POS-INV-FEES-41675-xxxxx</t>
  </si>
  <si>
    <t>POS-INV-FEES-41539-xxxxx</t>
  </si>
  <si>
    <t>POS-INV-FEES-42287-xxxxx</t>
  </si>
  <si>
    <t>POS-INV-FEES-42239-xxxxx</t>
  </si>
  <si>
    <t>POS-INV-FEES-42177-xxxxx</t>
  </si>
  <si>
    <t>POS-INV-FEES-42153-xxxxx</t>
  </si>
  <si>
    <t>POS-INV-FEES-42148-xxxxx</t>
  </si>
  <si>
    <t>POS-INV-FEES-41890-xxxxx</t>
  </si>
  <si>
    <t>POS-INV-FEES-42202-xxxxx</t>
  </si>
  <si>
    <t>POS-INV-FEES-42152-xxxxx</t>
  </si>
  <si>
    <t>POS-INV-FEES-42275-xxxxx</t>
  </si>
  <si>
    <t>List &amp; Sell Real Estate</t>
  </si>
  <si>
    <t>Edge Realty</t>
  </si>
  <si>
    <t>First National Ranges</t>
  </si>
  <si>
    <t>Property Results</t>
  </si>
  <si>
    <t>Milestone Real Estate</t>
  </si>
  <si>
    <t>N7 Real Estate</t>
  </si>
  <si>
    <t>Belle Property Sandringham</t>
  </si>
  <si>
    <t>Kmode Interiors</t>
  </si>
  <si>
    <t>Link Properties</t>
  </si>
  <si>
    <t>SKAD Thomastown</t>
  </si>
  <si>
    <t>Rockwood</t>
  </si>
  <si>
    <t>Starr Partners Bella Vista</t>
  </si>
  <si>
    <t>Doorsteps Vendor Flow</t>
  </si>
  <si>
    <t>Raine &amp; Horne Cranbourne</t>
  </si>
  <si>
    <t>Belle Property Neutral Bay</t>
  </si>
  <si>
    <t>POS-INV-FEES-40709-xxxxx</t>
  </si>
  <si>
    <t>357 Cheltenham Road, Keysborough VIC 3173</t>
  </si>
  <si>
    <t>POS-INV-LOAN-40627-72483</t>
  </si>
  <si>
    <t>5 Willson Road, Gilles Plains SA 5086</t>
  </si>
  <si>
    <t>26 Minerva Crescent, Modbury Heights SA 5092</t>
  </si>
  <si>
    <t>19 Blaxland Avenue, Wynn Vale SA 5127</t>
  </si>
  <si>
    <t>13 Windward Avenue, Mosman NSW 2088</t>
  </si>
  <si>
    <t>18 Sissman Street, Davoren Park SA 5113</t>
  </si>
  <si>
    <t>POS-JOUR-BNDLFEES-42386-75773 - Risk Adjusted Finance Fee - Provision Received</t>
  </si>
  <si>
    <t>POS-JOUR-BNDLFEES-42421-75765 - Risk Adjusted Finance Fee - Provision Received</t>
  </si>
  <si>
    <t>POS-JOUR-BNDLFEES-42399-75713 - Risk Adjusted Finance Fee - Provision Received</t>
  </si>
  <si>
    <t>POS-JOUR-BNDLFEES-42540-75904 - Risk Adjusted Finance Fee - Provision Received</t>
  </si>
  <si>
    <t>POS-JOUR-BNDLFEES-41301-75622 - Risk Adjusted Finance Fee - Provision Received</t>
  </si>
  <si>
    <t>POS-JOUR-BNDLFEES-42398-75828 - Risk Adjusted Finance Fee - Provision Received</t>
  </si>
  <si>
    <t>POS-JOUR-BNDLFEES-42440-75807 - Risk Adjusted Finance Fee - Provision Received</t>
  </si>
  <si>
    <t>POS-JOUR-BNDLFEES-42504-75898 - Risk Adjusted Finance Fee - Provision Received</t>
  </si>
  <si>
    <t>POS-JOUR-BNDLFEES-42212-75480 - Risk Adjusted Finance Fee - Provision Received</t>
  </si>
  <si>
    <t>POS-JOUR-BNDLFEES-42707-76109 - Risk Adjusted Finance Fee - Provision Received</t>
  </si>
  <si>
    <t>POS-JOUR-BNDLFEES-41880-75041 - Risk Adjusted Finance Fee - Provision Received</t>
  </si>
  <si>
    <t>POS-JOUR-BNDLFEES-42839-76315 - Risk Adjusted Finance Fee - Provision Received</t>
  </si>
  <si>
    <t>#211637</t>
  </si>
  <si>
    <t>#211617</t>
  </si>
  <si>
    <t>#211627</t>
  </si>
  <si>
    <t>#211687</t>
  </si>
  <si>
    <t>#211737</t>
  </si>
  <si>
    <t>#211717</t>
  </si>
  <si>
    <t>#211707</t>
  </si>
  <si>
    <t>#211697</t>
  </si>
  <si>
    <t>#211727</t>
  </si>
  <si>
    <t>Risk Adjusted Finance Fee - Provision Received</t>
  </si>
  <si>
    <t>#211813</t>
  </si>
  <si>
    <t>#211870</t>
  </si>
  <si>
    <t>#211890</t>
  </si>
  <si>
    <t>POS-JOUR-BADDEBT-42111-75160 - Provision for bad debts</t>
  </si>
  <si>
    <t>POS-JOUR-BADDEBT-42990-76511 - Provision for bad debts</t>
  </si>
  <si>
    <t>#2525</t>
  </si>
  <si>
    <t>#2721</t>
  </si>
  <si>
    <t>POS-JOUR-BADDEBT-42421-75765 - Provision for bad debts</t>
  </si>
  <si>
    <t>POS-JOUR-BADDEBT-42399-75713 - Provision for bad debts</t>
  </si>
  <si>
    <t>POS-JOUR-BADDEBT-42386-75773 - Provision for bad debts</t>
  </si>
  <si>
    <t>POS-JOUR-BADDEBT-42398-75828 - Provision for bad debts</t>
  </si>
  <si>
    <t>POS-JOUR-BADDEBT-42440-75807 - Provision for bad debts</t>
  </si>
  <si>
    <t>POS-JOUR-BADDEBT-42504-75898 - Provision for bad debts</t>
  </si>
  <si>
    <t>POS-JOUR-BADDEBT-41301-75622 - Provision for bad debts</t>
  </si>
  <si>
    <t>POS-JOUR-BADDEBT-42540-75904 - Provision for bad debts</t>
  </si>
  <si>
    <t>POS-JOUR-BADDEBT-42212-75480 - Provision for bad debts</t>
  </si>
  <si>
    <t>POS-JOUR-BADDEBT-42707-76109 - Provision for bad debts</t>
  </si>
  <si>
    <t>POS-JOUR-BADDEBT-41880-75041 - Provision for bad debts</t>
  </si>
  <si>
    <t>POS-JOUR-BADDEBT-42839-76315 - Provision for bad debts</t>
  </si>
  <si>
    <t>#211624</t>
  </si>
  <si>
    <t>#211634</t>
  </si>
  <si>
    <t>#211644</t>
  </si>
  <si>
    <t>#211724</t>
  </si>
  <si>
    <t>#211714</t>
  </si>
  <si>
    <t>#211704</t>
  </si>
  <si>
    <t>#211744</t>
  </si>
  <si>
    <t>#211694</t>
  </si>
  <si>
    <t>#211734</t>
  </si>
  <si>
    <t>#211820</t>
  </si>
  <si>
    <t>#211877</t>
  </si>
  <si>
    <t>#211897</t>
  </si>
  <si>
    <t>436 - Interest Expense - Steadfast loan</t>
  </si>
  <si>
    <t>438 - Interest Expense - Leveton</t>
  </si>
  <si>
    <t>POS-INV-FEES-42399-xxxxx</t>
  </si>
  <si>
    <t>POS-INV-FEES-42386-xxxxx</t>
  </si>
  <si>
    <t>POS-INV-FEES-42540-xxxxx</t>
  </si>
  <si>
    <t>POS-INV-FEES-42504-xxxxx</t>
  </si>
  <si>
    <t>POS-INV-FEES-42440-xxxxx</t>
  </si>
  <si>
    <t>POS-INV-FEES-42398-xxxxx</t>
  </si>
  <si>
    <t>POS-INV-FEES-42212-xxxxx</t>
  </si>
  <si>
    <t>POS-INV-FEES-41301-xxxxx</t>
  </si>
  <si>
    <t>POS-INV-FEES-42707-xxxxx</t>
  </si>
  <si>
    <t>POS-INV-FEES-42839-xxxxx</t>
  </si>
  <si>
    <t>POS-INV-FEES-41880-xxxxx</t>
  </si>
  <si>
    <t>POS-INV-FEES-42858-xxxxx</t>
  </si>
  <si>
    <t>2 Leeander Crescent, Ravenswood TAS 7250</t>
  </si>
  <si>
    <t>24 View Crescent, Arana Hills QLD 4054</t>
  </si>
  <si>
    <t>2/38 Torrens Street, Linden Park SA 5065</t>
  </si>
  <si>
    <t>52 De Sassenay Crescent, Modbury Heights SA 5092</t>
  </si>
  <si>
    <t>3/2 Coventry Drive, Sandhurst VIC 3977</t>
  </si>
  <si>
    <t>18 Yanko Road, West Pymble NSW 2073</t>
  </si>
  <si>
    <t>8 Redden Avenue, Felixstow SA 5070</t>
  </si>
  <si>
    <t>HLD Insurer</t>
  </si>
  <si>
    <t>POS-INV-FEES-42111-xxxxx</t>
  </si>
  <si>
    <t>POS-INV-FEES-42990-xxxxx</t>
  </si>
  <si>
    <t>375B Bluff Road, Hampton VIC 3188</t>
  </si>
  <si>
    <t>11 Margaret Avenue, Salisbury SA 5108</t>
  </si>
  <si>
    <t>POS-INV-FEES-42445-xxxxx</t>
  </si>
  <si>
    <t>POS-INV-FEES-42436-xxxxx</t>
  </si>
  <si>
    <t>POS-INV-FEES-42233-xxxxx</t>
  </si>
  <si>
    <t>POS-INV-FEES-41928-xxxxx</t>
  </si>
  <si>
    <t>POS-INV-FEES-42562-xxxxx</t>
  </si>
  <si>
    <t>POS-INV-FEES-42557-xxxxx</t>
  </si>
  <si>
    <t>POS-INV-FEES-42525-xxxxx</t>
  </si>
  <si>
    <t>POS-INV-FEES-42487-xxxxx</t>
  </si>
  <si>
    <t>POS-INV-FEES-42485-xxxxx</t>
  </si>
  <si>
    <t>POS-INV-FEES-42475-xxxxx</t>
  </si>
  <si>
    <t>POS-INV-FEES-42467-xxxxx</t>
  </si>
  <si>
    <t>POS-INV-FEES-42723-xxxxx</t>
  </si>
  <si>
    <t>POS-INV-FEES-42621-xxxxx</t>
  </si>
  <si>
    <t>POS-INV-FEES-42544-xxxxx</t>
  </si>
  <si>
    <t>POS-INV-FEES-42625-xxxxx</t>
  </si>
  <si>
    <t>POS-INV-FEES-42026-xxxxx</t>
  </si>
  <si>
    <t>POS-INV-FEES-42767-xxxxx</t>
  </si>
  <si>
    <t>POS-INV-FEES-42730-xxxxx</t>
  </si>
  <si>
    <t>POS-INV-FEES-42635-xxxxx</t>
  </si>
  <si>
    <t>POS-INV-FEES-42627-xxxxx</t>
  </si>
  <si>
    <t>POS-INV-FEES-43047-xxxxx</t>
  </si>
  <si>
    <t>POS-INV-FEES-43026-xxxxx</t>
  </si>
  <si>
    <t>POS-INV-FEES-43008-xxxxx</t>
  </si>
  <si>
    <t>POS-INV-FEES-42992-xxxxx</t>
  </si>
  <si>
    <t>POS-INV-FEES-42979-xxxxx</t>
  </si>
  <si>
    <t>POS-INV-FEES-42941-xxxxx</t>
  </si>
  <si>
    <t>POS-INV-FEES-42918-xxxxx</t>
  </si>
  <si>
    <t>POS-INV-FEES-42898-xxxxx</t>
  </si>
  <si>
    <t>POS-INV-FEES-42787-xxxxx</t>
  </si>
  <si>
    <t>POS-INV-FEES-42737-xxxxx</t>
  </si>
  <si>
    <t>POS-INV-FEES-42733-xxxxx</t>
  </si>
  <si>
    <t>POS-INV-FEES-42362-xxxxx</t>
  </si>
  <si>
    <t>Reliance Real Estate Werribee</t>
  </si>
  <si>
    <t>Agency 1 Real Estate</t>
  </si>
  <si>
    <t>YPA Queensland</t>
  </si>
  <si>
    <t>McGrath Parramatta</t>
  </si>
  <si>
    <t>Belle Property Mosman</t>
  </si>
  <si>
    <t>Casey Estate Agents</t>
  </si>
  <si>
    <t xml:space="preserve"> Interest Expense - Steadfast Loan</t>
  </si>
  <si>
    <t>1 Brands Lane, Warriewood NSW 2102</t>
  </si>
  <si>
    <t>391 Canterbury Road, Vermont VIC 3133</t>
  </si>
  <si>
    <t>8 Wood Street, Parafield Gardens SA 5107</t>
  </si>
  <si>
    <t>2 Bartlett Street, Mallala SA 5502</t>
  </si>
  <si>
    <t>POS-LOAN-43393-77197/3/31 Warwick Street, Enfield SA 5085</t>
  </si>
  <si>
    <t>POS-JOUR-BNDLFEES-42858-76358 - Risk Adjusted Finance Fee - Provision Received</t>
  </si>
  <si>
    <t>POS-JOUR-BNDLFEES-41944-76360 - Risk Adjusted Finance Fee - Provision Received</t>
  </si>
  <si>
    <t>POS-JOUR-BNDLFEES-43007-76694 - Risk Adjusted Finance Fee - Provision Received</t>
  </si>
  <si>
    <t>POS-JOUR-BNDLFEES-43109-76748 - Risk Adjusted Finance Fee - Provision Received</t>
  </si>
  <si>
    <t>POS-JOUR-BNDLFEES-43072-76673 - Risk Adjusted Finance Fee - Provision Received</t>
  </si>
  <si>
    <t>POS-JOUR-BNDLFEES-43279-77026 - Risk Adjusted Finance Fee - Provision Received</t>
  </si>
  <si>
    <t>POS-JOUR-BNDLFEES-43393-77197 - Risk Adjusted Finance Fee - Provision Received</t>
  </si>
  <si>
    <t>POS-JOUR-BNDLFEES-43601-77664 - Risk Adjusted Finance Fee - Provision Received</t>
  </si>
  <si>
    <t>#212069</t>
  </si>
  <si>
    <t>#212193</t>
  </si>
  <si>
    <t>#212203</t>
  </si>
  <si>
    <t>#212173</t>
  </si>
  <si>
    <t>#212183</t>
  </si>
  <si>
    <t>#212325</t>
  </si>
  <si>
    <t>#212414</t>
  </si>
  <si>
    <t>#212466</t>
  </si>
  <si>
    <t>POS-JOUR-BADDEBT-42858-76358 - Provision for bad debts</t>
  </si>
  <si>
    <t>POS-JOUR-BADDEBT-43109-76748 - Provision for bad debts</t>
  </si>
  <si>
    <t>POS-JOUR-BADDEBT-43072-76673 - Provision for bad debts</t>
  </si>
  <si>
    <t>POS-JOUR-BADDEBT-43007-76694 - Provision for bad debts</t>
  </si>
  <si>
    <t>POS-JOUR-BADDEBT-41944-76360 - Provision for bad debts</t>
  </si>
  <si>
    <t>POS-JOUR-BADDEBT-43279-77026 - Provision for bad debts</t>
  </si>
  <si>
    <t>POS-JOUR-BADDEBT-43049-76705 - Provision for bad debts</t>
  </si>
  <si>
    <t>POS-JOUR-BADDEBT-43393-77197 - Provision for bad debts</t>
  </si>
  <si>
    <t>POS-JOUR-BADDEBT-43601-77664 - Provision for bad debts</t>
  </si>
  <si>
    <t>#212076</t>
  </si>
  <si>
    <t>#212180</t>
  </si>
  <si>
    <t>#212190</t>
  </si>
  <si>
    <t>#212210</t>
  </si>
  <si>
    <t>#212200</t>
  </si>
  <si>
    <t>#212332</t>
  </si>
  <si>
    <t>#212342</t>
  </si>
  <si>
    <t>#212421</t>
  </si>
  <si>
    <t>#212473</t>
  </si>
  <si>
    <t>POS-JOUR-BADDEBT-42888-76606 - Provision for bad debts</t>
  </si>
  <si>
    <t>POS-JOUR-BADDEBT-42975-76475 - Provision for bad debts</t>
  </si>
  <si>
    <t>POS-JOUR-BADDEBT-43489-77359 - Provision for bad debts</t>
  </si>
  <si>
    <t>POS-JOUR-BADDEBT-43417-77298 - Provision for bad debts</t>
  </si>
  <si>
    <t>#2988</t>
  </si>
  <si>
    <t>#2995</t>
  </si>
  <si>
    <t>#3483</t>
  </si>
  <si>
    <t>#3462</t>
  </si>
  <si>
    <t>29 Waterside Drive, Waterways VIC 3195</t>
  </si>
  <si>
    <t>22 Harvard Street, Cranbourne West VIC 3977</t>
  </si>
  <si>
    <t>15 Jeffrey Road, Munno Para West SA 5115</t>
  </si>
  <si>
    <t>3/31 Warwick Street, Enfield SA 5085</t>
  </si>
  <si>
    <t>4/14-16 Melaleuca Drive, Carrum VIC 3197</t>
  </si>
  <si>
    <t>134 Tucker Road, Bentleigh VIC 3204</t>
  </si>
  <si>
    <t>POS-INV-FEES-43109-xxxxx</t>
  </si>
  <si>
    <t>POS-INV-FEES-43072-xxxxx</t>
  </si>
  <si>
    <t>POS-INV-FEES-43007-xxxxx</t>
  </si>
  <si>
    <t>POS-INV-FEES-41944-xxxxx</t>
  </si>
  <si>
    <t>POS-INV-FEES-43279-xxxxx</t>
  </si>
  <si>
    <t>POS-INV-FEES-43393-xxxxx</t>
  </si>
  <si>
    <t>POS-INV-FEES-43601-xxxxx</t>
  </si>
  <si>
    <t>POS-INV-FEES-43314-xxxxx</t>
  </si>
  <si>
    <t>POS-INV-FEES-43116-xxxxx</t>
  </si>
  <si>
    <t>34 Adamson Avenue, Dundas Valley NSW 2117</t>
  </si>
  <si>
    <t>Insurance Premium (inc GST)</t>
  </si>
  <si>
    <t>HLD Residual Base Premium</t>
  </si>
  <si>
    <t>POS-INV-FEES-43489-xxxxx</t>
  </si>
  <si>
    <t>POS-INV-FEES-43417-xxxxx</t>
  </si>
  <si>
    <t>18 Minmai Road, Mona Vale NSW 2103</t>
  </si>
  <si>
    <t>POS-INV-FEES-43134-xxxxx</t>
  </si>
  <si>
    <t>POS-INV-FEES-43080-xxxxx</t>
  </si>
  <si>
    <t>POS-INV-FEES-43055-xxxxx</t>
  </si>
  <si>
    <t>POS-INV-FEES-43024-xxxxx</t>
  </si>
  <si>
    <t>POS-INV-FEES-43013-xxxxx</t>
  </si>
  <si>
    <t>POS-INV-FEES-42921-xxxxx</t>
  </si>
  <si>
    <t>POS-INV-FEES-42655-xxxxx</t>
  </si>
  <si>
    <t>POS-INV-FEES-43066-xxxxx</t>
  </si>
  <si>
    <t>POS-INV-FEES-43156-xxxxx</t>
  </si>
  <si>
    <t>POS-INV-FEES-43252-xxxxx</t>
  </si>
  <si>
    <t>POS-INV-FEES-43231-xxxxx</t>
  </si>
  <si>
    <t>POS-INV-FEES-43199-xxxxx</t>
  </si>
  <si>
    <t>POS-INV-FEES-43070-xxxxx</t>
  </si>
  <si>
    <t>POS-INV-FEES-42952-xxxxx</t>
  </si>
  <si>
    <t>POS-INV-FEES-43339-xxxxx</t>
  </si>
  <si>
    <t>POS-INV-FEES-43292-xxxxx</t>
  </si>
  <si>
    <t>POS-INV-FEES-43289-xxxxx</t>
  </si>
  <si>
    <t>POS-INV-FEES-43278-xxxxx</t>
  </si>
  <si>
    <t>POS-INV-FEES-43179-xxxxx</t>
  </si>
  <si>
    <t>POS-INV-FEES-43160-xxxxx</t>
  </si>
  <si>
    <t>POS-INV-FEES-43554-xxxxx</t>
  </si>
  <si>
    <t>POS-INV-FEES-43553-xxxxx</t>
  </si>
  <si>
    <t>POS-INV-FEES-43520-xxxxx</t>
  </si>
  <si>
    <t>POS-INV-FEES-43515-xxxxx</t>
  </si>
  <si>
    <t>POS-INV-FEES-43465-xxxxx</t>
  </si>
  <si>
    <t>POS-INV-FEES-43455-xxxxx</t>
  </si>
  <si>
    <t>POS-INV-FEES-43426-xxxxx</t>
  </si>
  <si>
    <t>POS-INV-FEES-43059-xxxxx</t>
  </si>
  <si>
    <t>POS-INV-FEES-43280-xxxxx</t>
  </si>
  <si>
    <t>POS-INV-FEES-43570-xxxxx</t>
  </si>
  <si>
    <t>POS-INV-FEES-43543-xxxxx</t>
  </si>
  <si>
    <t>POS-INV-FEES-43403-xxxxx</t>
  </si>
  <si>
    <t>3 Carey Street, Cranbourne North VIC 3977</t>
  </si>
  <si>
    <t>5 Elissa Way, St Albans VIC 3021</t>
  </si>
  <si>
    <t>4 Cantor Street Fraser Rise , Fraser Rise VIC 3335</t>
  </si>
  <si>
    <t>51 Delaney Boulevard, Williams Landing VIC 3027</t>
  </si>
  <si>
    <t>3/38 The Crest , Frankston South VIC 3199</t>
  </si>
  <si>
    <t>11 Sagrada Way, Fraser Rise VIC 3336</t>
  </si>
  <si>
    <t>6 Applecross Drive, Blakeview SA 5114</t>
  </si>
  <si>
    <t>48 Salmond Street, Deer Park VIC 3023</t>
  </si>
  <si>
    <t>90 Douglas Drive, Munno Para SA 5115</t>
  </si>
  <si>
    <t>37 Kendall Street, Hampton VIC 3188</t>
  </si>
  <si>
    <t>26 Linden Way, Bella Vista NSW 2153</t>
  </si>
  <si>
    <t>19 Brunton Street, Elizabeth North SA 5113</t>
  </si>
  <si>
    <t>43 Havana Crescent, Frankston VIC 3199</t>
  </si>
  <si>
    <t>96 Asling Street, Brighton VIC 3186</t>
  </si>
  <si>
    <t>805/53 Hill Road, Wentworth Point NSW 2127</t>
  </si>
  <si>
    <t>23 Bronwyn Crescent, Salisbury North SA 5108</t>
  </si>
  <si>
    <t>211/27 Hill Road, Wentworth Point NSW 2127</t>
  </si>
  <si>
    <t>4/451 Willoughby Road, Willoughby NSW 2068</t>
  </si>
  <si>
    <t>24 Bowler Avenue, Clyde VIC 3978</t>
  </si>
  <si>
    <t>2/25 George Street, Frankston VIC 3199</t>
  </si>
  <si>
    <t>4/167 Chetwynd Road, Guildford NSW 2161</t>
  </si>
  <si>
    <t>9 Berry Street, Richmond VIC 3121</t>
  </si>
  <si>
    <t>30 St Helens Close, West Hoxton NSW 2171</t>
  </si>
  <si>
    <t>60 Millbank Drive, Deer Park VIC 3023</t>
  </si>
  <si>
    <t>41A Spruson Street, Neutral Bay NSW 2089</t>
  </si>
  <si>
    <t>47 Don Mills Avenue, Hebersham NSW 2770</t>
  </si>
  <si>
    <t>143 Elizabeth Drive, Sunbury VIC 3429</t>
  </si>
  <si>
    <t>21/37 Shedworth Street, Marayong NSW 2148</t>
  </si>
  <si>
    <t>9 Henshaw Street, Langwarrin VIC 3910</t>
  </si>
  <si>
    <t>448 - Distribution Rebate</t>
  </si>
  <si>
    <t>280 - Interest Income - Default Interest</t>
  </si>
  <si>
    <t>449 - Meeting expenses</t>
  </si>
  <si>
    <t>1 Olive Court, Chelsea Heights VIC 3196</t>
  </si>
  <si>
    <t>Dummy HQ - McGrath Castle Hill - Pay On Success Loan</t>
  </si>
  <si>
    <t>POS-LOAN-44057-78353/7 Brady Place, Kellyville NSW 2155</t>
  </si>
  <si>
    <t>Overdue Days from 31 May</t>
  </si>
  <si>
    <t>POS-JOUR-BNDLFEES-43116-76803 - Risk Adjusted Finance Fee - Provision Received</t>
  </si>
  <si>
    <t>POS-JOUR-BNDLFEES-43314-77097 - Risk Adjusted Finance Fee - Provision Received</t>
  </si>
  <si>
    <t>POS-JOUR-BNDLFEES-43623-77687 - Risk Adjusted Finance Fee - Provision Received</t>
  </si>
  <si>
    <t>POS-JOUR-BNDLFEES-43338-77661 - Risk Adjusted Finance Fee - Provision Received</t>
  </si>
  <si>
    <t>POS-JOUR-BNDLFEES-43738-77852 - Risk Adjusted Finance Fee - Provision Received</t>
  </si>
  <si>
    <t>POS-JOUR-BNDLFEES-43501-77875 - Risk Adjusted Finance Fee - Provision Received</t>
  </si>
  <si>
    <t>POS-JOUR-BNDLFEES-43119-76957 - Risk Adjusted Finance Fee - Provision Received</t>
  </si>
  <si>
    <t>POS-JOUR-BNDLFEES-43742-78002 - Risk Adjusted Finance Fee - Provision Received</t>
  </si>
  <si>
    <t>POS-JOUR-BNDLFEES-42067-78240 - Risk Adjusted Finance Fee - Provision Received</t>
  </si>
  <si>
    <t>POS-JOUR-BNDLFEES-43741-78144 - Risk Adjusted Finance Fee - Provision Received</t>
  </si>
  <si>
    <t>POS-JOUR-BNDLFEES-43435-77523 - Risk Adjusted Finance Fee - Provision Received</t>
  </si>
  <si>
    <t>POS-JOUR-BNDLFEES-43868-78110 - Risk Adjusted Finance Fee - Provision Received</t>
  </si>
  <si>
    <t>POS-JOUR-BNDLFEES-43790-78131 - Risk Adjusted Finance Fee - Provision Received</t>
  </si>
  <si>
    <t>POS-JOUR-BNDLFEES-43902-78268 - Risk Adjusted Finance Fee - Provision Received</t>
  </si>
  <si>
    <t>POS-JOUR-BNDLFEES-44161-78487 - Risk Adjusted Finance Fee - Provision Received</t>
  </si>
  <si>
    <t>POS-JOUR-BNDLFEES-43982-78321 - Risk Adjusted Finance Fee - Provision Received</t>
  </si>
  <si>
    <t>POS-JOUR-BNDLFEES-44165-78446 - Risk Adjusted Finance Fee - Provision Received</t>
  </si>
  <si>
    <t>#212486</t>
  </si>
  <si>
    <t>#212476</t>
  </si>
  <si>
    <t>#212616</t>
  </si>
  <si>
    <t>#212627</t>
  </si>
  <si>
    <t>#212639</t>
  </si>
  <si>
    <t>#212656</t>
  </si>
  <si>
    <t>#212692</t>
  </si>
  <si>
    <t>#212778</t>
  </si>
  <si>
    <t>#212796</t>
  </si>
  <si>
    <t>#212806</t>
  </si>
  <si>
    <t>#212824</t>
  </si>
  <si>
    <t>#212840</t>
  </si>
  <si>
    <t>#212850</t>
  </si>
  <si>
    <t>#212911</t>
  </si>
  <si>
    <t>#212992</t>
  </si>
  <si>
    <t>#212996</t>
  </si>
  <si>
    <t>#212989</t>
  </si>
  <si>
    <t>POS-JOUR-BADDEBT-43471-77319 - Provision for bad debts</t>
  </si>
  <si>
    <t>POS-JOUR-BADDEBT-43185-76977 - Provision for bad debts</t>
  </si>
  <si>
    <t>POS-JOUR-BADDEBT-44115-78377 - Provision for bad debts</t>
  </si>
  <si>
    <t>POS-JOUR-BADDEBT-44057-78353 - Provision for bad debts</t>
  </si>
  <si>
    <t>POS-JOUR-BADDEBT-44361-78611 - Provision for bad debts</t>
  </si>
  <si>
    <t>#3952</t>
  </si>
  <si>
    <t>#4145</t>
  </si>
  <si>
    <t>#4350</t>
  </si>
  <si>
    <t>#4755</t>
  </si>
  <si>
    <t>#4710</t>
  </si>
  <si>
    <t>POS-JOUR-BADDEBT-43314-77097 - Provision for bad debts</t>
  </si>
  <si>
    <t>POS-JOUR-BADDEBT-43116-76803 - Provision for bad debts</t>
  </si>
  <si>
    <t>POS-JOUR-BADDEBT-43623-77687 - Provision for bad debts</t>
  </si>
  <si>
    <t>POS-JOUR-BADDEBT-43338-77661 - Provision for bad debts</t>
  </si>
  <si>
    <t>POS-JOUR-BADDEBT-43738-77852 - Provision for bad debts</t>
  </si>
  <si>
    <t>POS-JOUR-BADDEBT-43501-77875 - Provision for bad debts</t>
  </si>
  <si>
    <t>POS-JOUR-BADDEBT-43119-76957 - Provision for bad debts</t>
  </si>
  <si>
    <t>POS-JOUR-BADDEBT-43742-78002 - Provision for bad debts</t>
  </si>
  <si>
    <t>POS-JOUR-BADDEBT-42067-78240 - Provision for bad debts</t>
  </si>
  <si>
    <t>POS-JOUR-BADDEBT-43741-78144 - Provision for bad debts</t>
  </si>
  <si>
    <t>POS-JOUR-BADDEBT-43435-77523 - Provision for bad debts</t>
  </si>
  <si>
    <t>POS-JOUR-BADDEBT-43868-78110 - Provision for bad debts</t>
  </si>
  <si>
    <t>POS-JOUR-BADDEBT-43790-78131 - Provision for bad debts</t>
  </si>
  <si>
    <t>POS-JOUR-BADDEBT-43902-78268 - Provision for bad debts</t>
  </si>
  <si>
    <t>POS-JOUR-BADDEBT-44165-78446 - Provision for bad debts</t>
  </si>
  <si>
    <t>POS-JOUR-BADDEBT-44161-78487 - Provision for bad debts</t>
  </si>
  <si>
    <t>POS-JOUR-BADDEBT-43982-78321 - Provision for bad debts</t>
  </si>
  <si>
    <t>#212483</t>
  </si>
  <si>
    <t>#212493</t>
  </si>
  <si>
    <t>#212623</t>
  </si>
  <si>
    <t>#212634</t>
  </si>
  <si>
    <t>#212646</t>
  </si>
  <si>
    <t>#212754</t>
  </si>
  <si>
    <t>#212699</t>
  </si>
  <si>
    <t>#212785</t>
  </si>
  <si>
    <t>#212803</t>
  </si>
  <si>
    <t>#212813</t>
  </si>
  <si>
    <t>#212831</t>
  </si>
  <si>
    <t>#212847</t>
  </si>
  <si>
    <t>#212857</t>
  </si>
  <si>
    <t>#212918</t>
  </si>
  <si>
    <t>#213016</t>
  </si>
  <si>
    <t>#213002</t>
  </si>
  <si>
    <t>#213009</t>
  </si>
  <si>
    <t>POS-INV-FEES-43738-xxxxx</t>
  </si>
  <si>
    <t>POS-INV-FEES-43623-xxxxx</t>
  </si>
  <si>
    <t>POS-INV-FEES-43501-xxxxx</t>
  </si>
  <si>
    <t>POS-INV-FEES-43119-xxxxx</t>
  </si>
  <si>
    <t>POS-INV-FEES-43742-xxxxx</t>
  </si>
  <si>
    <t>POS-INV-FEES-43741-xxxxx</t>
  </si>
  <si>
    <t>POS-INV-FEES-43435-xxxxx</t>
  </si>
  <si>
    <t>POS-INV-FEES-42067-xxxxx</t>
  </si>
  <si>
    <t>POS-INV-FEES-43868-xxxxx</t>
  </si>
  <si>
    <t>POS-INV-FEES-43790-xxxxx</t>
  </si>
  <si>
    <t>POS-INV-FEES-43902-xxxxx</t>
  </si>
  <si>
    <t>POS-INV-FEES-44165-xxxxx</t>
  </si>
  <si>
    <t>POS-INV-FEES-44161-xxxxx</t>
  </si>
  <si>
    <t>POS-INV-FEES-43982-xxxxx</t>
  </si>
  <si>
    <t>1/369 Neerim Road, Carnegie VIC 3163</t>
  </si>
  <si>
    <t>294B Ballarto Road, Skye VIC 3977</t>
  </si>
  <si>
    <t>19 Lance Close, Aspendale Gardens VIC 3195</t>
  </si>
  <si>
    <t>6 Lumsden Avenue, Ridgehaven SA 5097</t>
  </si>
  <si>
    <t>12 Alawa Avenue, Modbury North SA 5092</t>
  </si>
  <si>
    <t>22 Jarvis Crescent, Dandenong North VIC 3175</t>
  </si>
  <si>
    <t>90 Merindah Road, Baulkham Hills NSW 2153</t>
  </si>
  <si>
    <t>59 Leonard Avenue, Moonah TAS 7009</t>
  </si>
  <si>
    <t>2 Venezia Way, Skye VIC 3977</t>
  </si>
  <si>
    <t>71 Malua Circuit, Sandhurst VIC 3977</t>
  </si>
  <si>
    <t>7 Saxon Street, MODBURY SA 5092</t>
  </si>
  <si>
    <t>84 Campbell Street, NEWSTEAD TAS 7250</t>
  </si>
  <si>
    <t>24 Le Hunte Street, KILBURN SA 5084</t>
  </si>
  <si>
    <t>POS-INV-FEES-43471-xxxxx</t>
  </si>
  <si>
    <t>POS-INV-FEES-43185-xxxxx</t>
  </si>
  <si>
    <t>POS-INV-FEES-44115-xxxxx</t>
  </si>
  <si>
    <t>POS-INV-FEES-44361-xxxxx</t>
  </si>
  <si>
    <t>POS-INV-FEES-44057-xxxxx</t>
  </si>
  <si>
    <t>6 Siebel Street, Blacktown NSW 2148</t>
  </si>
  <si>
    <t>2 Ovens Court, Sunbury VIC 3429</t>
  </si>
  <si>
    <t>1 Bradley Drive, Carlingford NSW 2118</t>
  </si>
  <si>
    <t>2/10 Bunnett Road, Knoxfield VIC 3180</t>
  </si>
  <si>
    <t>7 Brady Place, Kellyville NSW 2155</t>
  </si>
  <si>
    <t>POS-INV-FEES-43706-xxxxx</t>
  </si>
  <si>
    <t>POS-INV-FEES-43676-xxxxx</t>
  </si>
  <si>
    <t>POS-INV-FEES-43672-xxxxx</t>
  </si>
  <si>
    <t>POS-INV-FEES-43669-xxxxx</t>
  </si>
  <si>
    <t>POS-INV-FEES-43655-xxxxx</t>
  </si>
  <si>
    <t>POS-INV-FEES-43647-xxxxx</t>
  </si>
  <si>
    <t>POS-INV-FEES-43644-xxxxx</t>
  </si>
  <si>
    <t>POS-INV-FEES-43636-xxxxx</t>
  </si>
  <si>
    <t>POS-INV-FEES-43619-xxxxx</t>
  </si>
  <si>
    <t>POS-INV-FEES-43608-xxxxx</t>
  </si>
  <si>
    <t>POS-INV-FEES-43605-xxxxx</t>
  </si>
  <si>
    <t>POS-INV-FEES-43557-xxxxx</t>
  </si>
  <si>
    <t>POS-INV-FEES-43550-xxxxx</t>
  </si>
  <si>
    <t>POS-INV-FEES-43531-xxxxx</t>
  </si>
  <si>
    <t>POS-INV-FEES-43513-xxxxx</t>
  </si>
  <si>
    <t>POS-INV-FEES-43473-xxxxx</t>
  </si>
  <si>
    <t>POS-INV-FEES-43816-xxxxx</t>
  </si>
  <si>
    <t>POS-INV-FEES-43809-xxxxx</t>
  </si>
  <si>
    <t>POS-INV-FEES-43786-xxxxx</t>
  </si>
  <si>
    <t>POS-INV-FEES-43781-xxxxx</t>
  </si>
  <si>
    <t>POS-INV-FEES-43758-xxxxx</t>
  </si>
  <si>
    <t>POS-INV-FEES-43705-xxxxx</t>
  </si>
  <si>
    <t>POS-INV-FEES-43678-xxxxx</t>
  </si>
  <si>
    <t>POS-INV-FEES-43952-xxxxx</t>
  </si>
  <si>
    <t>POS-INV-FEES-43943-xxxxx</t>
  </si>
  <si>
    <t>POS-INV-FEES-43889-xxxxx</t>
  </si>
  <si>
    <t>POS-INV-FEES-43861-xxxxx</t>
  </si>
  <si>
    <t>POS-INV-FEES-43844-xxxxx</t>
  </si>
  <si>
    <t>POS-INV-FEES-43838-xxxxx</t>
  </si>
  <si>
    <t>POS-INV-FEES-43989-xxxxx</t>
  </si>
  <si>
    <t>POS-INV-FEES-43976-xxxxx</t>
  </si>
  <si>
    <t>POS-INV-FEES-43975-xxxxx</t>
  </si>
  <si>
    <t>POS-INV-FEES-43951-xxxxx</t>
  </si>
  <si>
    <t>POS-INV-FEES-43925-xxxxx</t>
  </si>
  <si>
    <t>POS-INV-FEES-43924-xxxxx</t>
  </si>
  <si>
    <t>POS-INV-FEES-43923-xxxxx</t>
  </si>
  <si>
    <t>POS-INV-FEES-43852-xxxxx</t>
  </si>
  <si>
    <t>POS-INV-FEES-43812-xxxxx</t>
  </si>
  <si>
    <t>POS-INV-FEES-43797-xxxxx</t>
  </si>
  <si>
    <t>POS-INV-FEES-43620-xxxxx</t>
  </si>
  <si>
    <t>POS-INV-FEES-44062-xxxxx</t>
  </si>
  <si>
    <t>POS-INV-FEES-44218-xxxxx</t>
  </si>
  <si>
    <t>POS-INV-FEES-44208-xxxxx</t>
  </si>
  <si>
    <t>POS-INV-FEES-44175-xxxxx</t>
  </si>
  <si>
    <t>POS-INV-FEES-44170-xxxxx</t>
  </si>
  <si>
    <t>POS-INV-FEES-44162-xxxxx</t>
  </si>
  <si>
    <t>POS-INV-FEES-44156-xxxxx</t>
  </si>
  <si>
    <t>POS-INV-FEES-44122-xxxxx</t>
  </si>
  <si>
    <t>POS-INV-FEES-44090-xxxxx</t>
  </si>
  <si>
    <t>POS-INV-FEES-44072-xxxxx</t>
  </si>
  <si>
    <t>POS-INV-FEES-44071-xxxxx</t>
  </si>
  <si>
    <t>POS-INV-FEES-44065-xxxxx</t>
  </si>
  <si>
    <t>POS-INV-FEES-44055-xxxxx</t>
  </si>
  <si>
    <t>POS-INV-FEES-44044-xxxxx</t>
  </si>
  <si>
    <t>POS-INV-FEES-44014-xxxxx</t>
  </si>
  <si>
    <t>POS-INV-FEES-43955-xxxxx</t>
  </si>
  <si>
    <t>POS-INV-FEES-43645-xxxxx</t>
  </si>
  <si>
    <t>POS-INV-FEES-44237-xxxxx</t>
  </si>
  <si>
    <t>POS-INV-FEES-44379-xxxxx</t>
  </si>
  <si>
    <t>POS-INV-FEES-44370-xxxxx</t>
  </si>
  <si>
    <t>POS-INV-FEES-44317-xxxxx</t>
  </si>
  <si>
    <t>POS-INV-FEES-44298-xxxxx</t>
  </si>
  <si>
    <t>POS-INV-FEES-44294-xxxxx</t>
  </si>
  <si>
    <t>POS-INV-FEES-44289-xxxxx</t>
  </si>
  <si>
    <t>POS-INV-FEES-44286-xxxxx</t>
  </si>
  <si>
    <t>POS-INV-FEES-44270-xxxxx</t>
  </si>
  <si>
    <t>POS-INV-FEES-44268-xxxxx</t>
  </si>
  <si>
    <t>POS-INV-FEES-44259-xxxxx</t>
  </si>
  <si>
    <t>POS-INV-FEES-44251-xxxxx</t>
  </si>
  <si>
    <t>POS-INV-FEES-44242-xxxxx</t>
  </si>
  <si>
    <t>POS-INV-FEES-44231-xxxxx</t>
  </si>
  <si>
    <t>POS-INV-FEES-44230-xxxxx</t>
  </si>
  <si>
    <t>POS-INV-FEES-44198-xxxxx</t>
  </si>
  <si>
    <t>POS-INV-FEES-44117-xxxxx</t>
  </si>
  <si>
    <t>POS-INV-FEES-43993-xxxxx</t>
  </si>
  <si>
    <t>POS-INV-FEES-43772-xxxxx</t>
  </si>
  <si>
    <t>POS-INV-FEES-43674-xxxxx</t>
  </si>
  <si>
    <t>38 Galveston Avenue, Fraser Rise VIC 3336</t>
  </si>
  <si>
    <t>28 Amberlea Circuit, Taylors Hill VIC 3037</t>
  </si>
  <si>
    <t>2 Meyers Lane, Caroline Springs VIC 3023</t>
  </si>
  <si>
    <t>18 Scarvell Crescent, Caroline Springs VIC 3023</t>
  </si>
  <si>
    <t>7 Grove Avenue, Elizabeth Park SA 5113</t>
  </si>
  <si>
    <t>8/19 Young Street, Neutral Bay NSW 2089</t>
  </si>
  <si>
    <t>9 Skyline Drive, Gisborne VIC 3437</t>
  </si>
  <si>
    <t>22 Westcott Parade, Rockbank VIC 3335</t>
  </si>
  <si>
    <t>45 Dobbyn Road, Croydon VIC 3136</t>
  </si>
  <si>
    <t>111/129A Jerralong Drive, Schofields NSW 2762</t>
  </si>
  <si>
    <t>42 Staghorn Way, Drouin VIC 3818</t>
  </si>
  <si>
    <t>9 Summit Mews, Hillside VIC 3037</t>
  </si>
  <si>
    <t>17 Stewart Street, Windsor VIC 3181</t>
  </si>
  <si>
    <t>13/11-13 Pye Avenue, Northmead NSW 2152</t>
  </si>
  <si>
    <t>4/18 Kenneth Avenue, Baulkham Hills NSW 2153</t>
  </si>
  <si>
    <t>4 Dusky Bells Drive, Cranbourne West VIC 3977</t>
  </si>
  <si>
    <t>65 Fraser Street, Constitution Hill NSW 2145</t>
  </si>
  <si>
    <t>14 Lilac Court, Harkness VIC 3337</t>
  </si>
  <si>
    <t>29 Heysen Parkway, Caroline Springs VIC 3023</t>
  </si>
  <si>
    <t>123 Lennon Parkway, Derrimut VIC 3026</t>
  </si>
  <si>
    <t>86 Crittenden Road, Smithfield Plains SA 5114</t>
  </si>
  <si>
    <t>27 Waterview Drive, Cairnlea VIC 3023</t>
  </si>
  <si>
    <t>75 Moxham Drive, Kalkallo VIC 3064</t>
  </si>
  <si>
    <t>46 Flycatcher Road, Sunbury VIC 3429</t>
  </si>
  <si>
    <t>6 Mildara Avenue, Paralowie SA 5108</t>
  </si>
  <si>
    <t>46 Belleview Drive, Sunbury VIC 3429</t>
  </si>
  <si>
    <t>20A Meakin Street, Merrylands NSW 2160</t>
  </si>
  <si>
    <t>9 Brazilia Avenue, Kealba VIC 3021</t>
  </si>
  <si>
    <t>33 Woodbury Street, North Rocks NSW 2151</t>
  </si>
  <si>
    <t>9 Calga Place, Old Toongabbie NSW 2146</t>
  </si>
  <si>
    <t>2/14 Clarendon Parade, West Footscray VIC 3012</t>
  </si>
  <si>
    <t>13 Ashleigh Avenue, Frankston VIC 3199</t>
  </si>
  <si>
    <t>4 Zachary Street, Burnside VIC 3023</t>
  </si>
  <si>
    <t>25 Park Street, Riverstone NSW 2765</t>
  </si>
  <si>
    <t>23 Park Street, Riverstone NSW 2765</t>
  </si>
  <si>
    <t>7 Supper Street, Sunbury VIC 3429</t>
  </si>
  <si>
    <t>42 Lakewood Boulevard, Cairnlea VIC 3023</t>
  </si>
  <si>
    <t>1109/11 Wentworth Place, Wentworth Point NSW 2127</t>
  </si>
  <si>
    <t>10/509-511 Wentworth Avenue, Toongabbie NSW 2146</t>
  </si>
  <si>
    <t>30 Palomino Drive, Sunbury VIC 3429</t>
  </si>
  <si>
    <t>4 Valewood Court, Narre Warren VIC 3805</t>
  </si>
  <si>
    <t>48 Mccormicks Road, Skye VIC 3977</t>
  </si>
  <si>
    <t>213A/116 Bowden Street, Meadowbank NSW 2114</t>
  </si>
  <si>
    <t>131 Main Road East, St Albans VIC 3021</t>
  </si>
  <si>
    <t>11 Sherford Avenue, Werribee VIC 3030</t>
  </si>
  <si>
    <t>504/54 High Street, North Sydney NSW 2060</t>
  </si>
  <si>
    <t>61/77 Gozzard Street, Gungahlin ACT 2912</t>
  </si>
  <si>
    <t>117 Lennon Parkway, Derrimut VIC 3026</t>
  </si>
  <si>
    <t>1 Nicks Road, Salisbury North SA 5108</t>
  </si>
  <si>
    <t>2 Chrysler Road, Croydon Park SA 5008</t>
  </si>
  <si>
    <t>94 Pioneer Drive, Deer Park VIC 3023</t>
  </si>
  <si>
    <t>3 Heysen Mews, Point Cook VIC 3030</t>
  </si>
  <si>
    <t>19 The Close , Caroline Springs VIC 3023</t>
  </si>
  <si>
    <t>20/86-88 Beach Road, Sandringham VIC 3191</t>
  </si>
  <si>
    <t>28 Mountain Road, Cockatoo VIC 3781</t>
  </si>
  <si>
    <t>103 Thompson Road, Dublin SA 5501</t>
  </si>
  <si>
    <t>308/220 Bay Road, Sandringham VIC 3191</t>
  </si>
  <si>
    <t>1/119 Bayswater Avenue, Varsity Lakes QLD 4227</t>
  </si>
  <si>
    <t>38 Christine Avenue, Hillbank SA 5112</t>
  </si>
  <si>
    <t>15 Charlbury Crescent, Cranbourne North VIC 3977</t>
  </si>
  <si>
    <t>23/42-44 Lethbridge Street, Penrith NSW 2750</t>
  </si>
  <si>
    <t>30 Hascombe Drive, Caroline Springs VIC 3023</t>
  </si>
  <si>
    <t>201 Heather Grove, Clyde North VIC 3978</t>
  </si>
  <si>
    <t>30 Hafey Way, Langwarrin VIC 3910</t>
  </si>
  <si>
    <t>9 Quilan Court, Caroline Springs VIC 3023</t>
  </si>
  <si>
    <t>1/4-6 Ross Street, Seven Hills NSW 2147</t>
  </si>
  <si>
    <t>3 Andover Crescent, Hebersham NSW 2770</t>
  </si>
  <si>
    <t>9/4 Mahony Road, Constitution Hill NSW 2145</t>
  </si>
  <si>
    <t>2/20-30 Sussex Court, Sunbury VIC 3429</t>
  </si>
  <si>
    <t>1 Nira Drive, Sunbury VIC 3429</t>
  </si>
  <si>
    <t>1 Spirit Boulevard, Cranbourne East VIC 3977</t>
  </si>
  <si>
    <t>12 Walert Street, Cairnlea VIC 3023</t>
  </si>
  <si>
    <t>75 Wisteria Avenue, Craigieburn VIC 3064</t>
  </si>
  <si>
    <t>1 Bishop Street, Wulkuraka QLD 4305</t>
  </si>
  <si>
    <t>2/10 Towers Street, Beaumaris VIC 3193</t>
  </si>
  <si>
    <t>Interest Income - Default Interest</t>
  </si>
  <si>
    <t xml:space="preserve">   Loan - Steadfast</t>
  </si>
  <si>
    <t xml:space="preserve">   Interco - ListSure Retail Finance</t>
  </si>
  <si>
    <t>484 - Collection Expense</t>
  </si>
  <si>
    <t>PL-INV-FEES-LOAN-42239-75421</t>
  </si>
  <si>
    <t>40 Fairview Terrace, Clearview SA 5085</t>
  </si>
  <si>
    <t>8 Rylands Place, Wantirna VIC 3152</t>
  </si>
  <si>
    <t>POS-LOAN-43677-77778/7/98A Blair Street, North Bondi NSW 2026</t>
  </si>
  <si>
    <t>Real Flow Distribution Pty Ltd - Total loan value to be repaid</t>
  </si>
  <si>
    <t>POS-INV-PROV-FEE-44301-78578</t>
  </si>
  <si>
    <t>POS-INV-PROV-FEE-44212-78507</t>
  </si>
  <si>
    <t>POS-INV-PROV-FEE-44573-78853</t>
  </si>
  <si>
    <t>POS-INV-PROV-FEE-44571-78799</t>
  </si>
  <si>
    <t>POS-INV-PROV-FEE-44805-100018</t>
  </si>
  <si>
    <t>POS-INV-PROV-FEE-44855-100062/38 Hardinge Street, Beaumaris VIC 3193</t>
  </si>
  <si>
    <t>POS-JOUR-BNDLFEES-43508-77542 - Risk Adjusted Finance Fee - Provision Received</t>
  </si>
  <si>
    <t>#213277</t>
  </si>
  <si>
    <t>POS-JOUR-BNDLFEES-43677-77778 - Risk Adjusted Finance Fee - Provision Received</t>
  </si>
  <si>
    <t>#213266</t>
  </si>
  <si>
    <t>POS-JOUR-BNDLFEES-43736-77964 - Risk Adjusted Finance Fee - Provision Received</t>
  </si>
  <si>
    <t>#213321</t>
  </si>
  <si>
    <t>POS-JOUR-BNDLFEES-44025-78811 - Risk Adjusted Finance Fee - Provision Received</t>
  </si>
  <si>
    <t>#213310</t>
  </si>
  <si>
    <t>POS-JOUR-BNDLFEES-44224-78564 - Risk Adjusted Finance Fee - Provision Received</t>
  </si>
  <si>
    <t>#213126</t>
  </si>
  <si>
    <t>POS-JOUR-BNDLFEES-44378-78657 - Risk Adjusted Finance Fee - Provision Received</t>
  </si>
  <si>
    <t>#213135</t>
  </si>
  <si>
    <t>POS-JOUR-BNDLFEES-44389-78648 - Risk Adjusted Finance Fee - Provision Received</t>
  </si>
  <si>
    <t>#213115</t>
  </si>
  <si>
    <t>POS-JOUR-BNDLFEES-44471-78703 - Risk Adjusted Finance Fee - Provision Received</t>
  </si>
  <si>
    <t>#213328</t>
  </si>
  <si>
    <t>POS-JOUR-BNDLFEES-44538-78769/4/114 Warren Road, Mordialloc VIC 3195 - Risk Adjusted Finance Fee - Provision Received</t>
  </si>
  <si>
    <t>#213400</t>
  </si>
  <si>
    <t>POS-JOUR-BADDEBT-44378-78657 - Provision for bad debts</t>
  </si>
  <si>
    <t>#213300</t>
  </si>
  <si>
    <t>POS-JOUR-BADDEBT-44224-78564 - Provision for bad debts</t>
  </si>
  <si>
    <t>#213298</t>
  </si>
  <si>
    <t>POS-JOUR-BADDEBT-44389-78648 - Provision for bad debts</t>
  </si>
  <si>
    <t>#213296</t>
  </si>
  <si>
    <t>POS-JOUR-BADDEBT-43508-77542 - Provision for bad debts</t>
  </si>
  <si>
    <t>#213283</t>
  </si>
  <si>
    <t>POS-JOUR-BADDEBT-43677-77778 - Provision for bad debts</t>
  </si>
  <si>
    <t>#213268</t>
  </si>
  <si>
    <t>POS-JOUR-BADDEBT-44471-78703 - Provision for bad debts</t>
  </si>
  <si>
    <t>#213332</t>
  </si>
  <si>
    <t>POS-JOUR-BADDEBT-43736-77964 - Provision for bad debts</t>
  </si>
  <si>
    <t>#213316</t>
  </si>
  <si>
    <t>POS-JOUR-BADDEBT-44025-78811 - Provision for bad debts</t>
  </si>
  <si>
    <t>#213309</t>
  </si>
  <si>
    <t>POS-JOUR-BADDEBT-44538-78769/4/114 Warren Road, Mordialloc VIC 3195 - Provision for bad debts</t>
  </si>
  <si>
    <t>#213407</t>
  </si>
  <si>
    <t>POS-JOUR-BADDEBT-44301-78578 - Provision for bad debts</t>
  </si>
  <si>
    <t>#5095</t>
  </si>
  <si>
    <t>POS-JOUR-BADDEBT-44212-78507 - Provision for bad debts</t>
  </si>
  <si>
    <t>#5237</t>
  </si>
  <si>
    <t>POS-JOUR-BADDEBT-44573-78853 - Provision for bad debts</t>
  </si>
  <si>
    <t>#5338</t>
  </si>
  <si>
    <t>POS-JOUR-BADDEBT-44571-78799 - Provision for bad debts</t>
  </si>
  <si>
    <t>#5654</t>
  </si>
  <si>
    <t>POS-JOUR-BADDEBT-44805-100018 - Provision for bad debts</t>
  </si>
  <si>
    <t>#5645</t>
  </si>
  <si>
    <t>POS-JOUR-BADDEBT-44855-100062/38 Hardinge Street, Beaumaris VIC 3193 - Provision for bad debts</t>
  </si>
  <si>
    <t>#5978</t>
  </si>
  <si>
    <t>POS-INV-FEES-44224-xxxxx</t>
  </si>
  <si>
    <t>POS-INV-FEES-43508-xxxxx</t>
  </si>
  <si>
    <t>POS-INV-FEES-44471-xxxxx</t>
  </si>
  <si>
    <t>POS-INV-FEES-44025-xxxxx</t>
  </si>
  <si>
    <t>POS-INV-FEES-43736-xxxxx</t>
  </si>
  <si>
    <t>POS-INV-FEES-44538-xxxxx</t>
  </si>
  <si>
    <t>10 Espie Court, BOTANIC RIDGE VIC 3977</t>
  </si>
  <si>
    <t>19 Toorak Drive, Blakeview SA 5114</t>
  </si>
  <si>
    <t>47 Patricia Avenue, HILLCREST SA 5086</t>
  </si>
  <si>
    <t>Unit 1, 205 Prospect Road, PROSPECT SA 5082</t>
  </si>
  <si>
    <t>65 Moodemere Street, Noble Park VIC 3174</t>
  </si>
  <si>
    <t>4/114 Warren Road, Mordialloc VIC 3195</t>
  </si>
  <si>
    <t>AJ</t>
  </si>
  <si>
    <t>AG</t>
  </si>
  <si>
    <t>POS-INV-FEES-44301-xxxxx</t>
  </si>
  <si>
    <t>POS-INV-FEES-44212-xxxxx</t>
  </si>
  <si>
    <t>POS-INV-FEES-44573-xxxxx</t>
  </si>
  <si>
    <t>POS-INV-FEES-44805-xxxxx</t>
  </si>
  <si>
    <t>POS-INV-FEES-44571-xxxxx</t>
  </si>
  <si>
    <t>POS-INV-FEES-44855-xxxxx</t>
  </si>
  <si>
    <t>55 Evans Road, Telopea NSW 2117</t>
  </si>
  <si>
    <t>2 Bogalara Road, Old Toongabbie NSW 2146</t>
  </si>
  <si>
    <t>3/29 Mcindoe Parade, Parkdale VIC 3195</t>
  </si>
  <si>
    <t>11 Vista Road, Belgrave Heights VIC 3160</t>
  </si>
  <si>
    <t>38 Hardinge Street, Beaumaris VIC 3193</t>
  </si>
  <si>
    <t>POS-INV-FEES-44392-xxxxx</t>
  </si>
  <si>
    <t>POS-INV-FEES-44276-xxxxx</t>
  </si>
  <si>
    <t>POS-INV-FEES-44548-xxxxx</t>
  </si>
  <si>
    <t>POS-INV-FEES-44521-xxxxx</t>
  </si>
  <si>
    <t>POS-INV-FEES-44509-xxxxx</t>
  </si>
  <si>
    <t>POS-INV-FEES-44508-xxxxx</t>
  </si>
  <si>
    <t>POS-INV-FEES-44486-xxxxx</t>
  </si>
  <si>
    <t>POS-INV-FEES-44483-xxxxx</t>
  </si>
  <si>
    <t>POS-INV-FEES-44470-xxxxx</t>
  </si>
  <si>
    <t>POS-INV-FEES-44459-xxxxx</t>
  </si>
  <si>
    <t>POS-INV-FEES-44447-xxxxx</t>
  </si>
  <si>
    <t>POS-INV-FEES-44423-xxxxx</t>
  </si>
  <si>
    <t>POS-INV-FEES-44410-xxxxx</t>
  </si>
  <si>
    <t>POS-INV-FEES-44388-xxxxx</t>
  </si>
  <si>
    <t>POS-INV-FEES-44356-xxxxx</t>
  </si>
  <si>
    <t>POS-INV-FEES-44354-xxxxx</t>
  </si>
  <si>
    <t>POS-INV-FEES-44340-xxxxx</t>
  </si>
  <si>
    <t>POS-INV-FEES-44252-xxxxx</t>
  </si>
  <si>
    <t>POS-INV-FEES-43853-xxxxx</t>
  </si>
  <si>
    <t>POS-INV-FEES-44524-xxxxx</t>
  </si>
  <si>
    <t>POS-INV-FEES-44482-xxxxx</t>
  </si>
  <si>
    <t>POS-INV-FEES-44597-xxxxx</t>
  </si>
  <si>
    <t>POS-INV-FEES-44683-xxxxx</t>
  </si>
  <si>
    <t>POS-INV-FEES-44618-xxxxx</t>
  </si>
  <si>
    <t>POS-INV-FEES-44609-xxxxx</t>
  </si>
  <si>
    <t>POS-INV-FEES-44602-xxxxx</t>
  </si>
  <si>
    <t>POS-INV-FEES-44582-xxxxx</t>
  </si>
  <si>
    <t>POS-INV-FEES-44569-xxxxx</t>
  </si>
  <si>
    <t>POS-INV-FEES-44499-xxxxx</t>
  </si>
  <si>
    <t>POS-INV-FEES-44495-xxxxx</t>
  </si>
  <si>
    <t>POS-INV-FEES-44460-xxxxx</t>
  </si>
  <si>
    <t>POS-INV-FEES-44457-xxxxx</t>
  </si>
  <si>
    <t>POS-INV-FEES-44428-xxxxx</t>
  </si>
  <si>
    <t>POS-INV-FEES-44355-xxxxx</t>
  </si>
  <si>
    <t>POS-INV-FEES-44290-xxxxx</t>
  </si>
  <si>
    <t>POS-INV-FEES-43589-xxxxx</t>
  </si>
  <si>
    <t>POS-INV-FEES-44505-xxxxx</t>
  </si>
  <si>
    <t>POS-INV-FEES-44488-xxxxx</t>
  </si>
  <si>
    <t>POS-INV-FEES-44621-xxxxx</t>
  </si>
  <si>
    <t>POS-INV-FEES-44665-xxxxx</t>
  </si>
  <si>
    <t>POS-INV-FEES-44699-xxxxx</t>
  </si>
  <si>
    <t>POS-INV-FEES-44696-xxxxx</t>
  </si>
  <si>
    <t>POS-INV-FEES-44772-xxxxx</t>
  </si>
  <si>
    <t>POS-INV-FEES-44856-xxxxx</t>
  </si>
  <si>
    <t>POS-INV-FEES-44764-xxxxx</t>
  </si>
  <si>
    <t>POS-INV-FEES-44844-xxxxx</t>
  </si>
  <si>
    <t>POS-INV-FEES-44818-xxxxx</t>
  </si>
  <si>
    <t>POS-INV-FEES-44816-xxxxx</t>
  </si>
  <si>
    <t>POS-INV-FEES-44729-xxxxx</t>
  </si>
  <si>
    <t>POS-INV-FEES-44724-xxxxx</t>
  </si>
  <si>
    <t>POS-INV-FEES-44723-xxxxx</t>
  </si>
  <si>
    <t>POS-INV-FEES-44887-xxxxx</t>
  </si>
  <si>
    <t>POS-INV-FEES-44793-xxxxx</t>
  </si>
  <si>
    <t>POS-INV-FEES-44708-xxxxx</t>
  </si>
  <si>
    <t>POS-INV-FEES-44943-xxxxx</t>
  </si>
  <si>
    <t>POS-INV-FEES-50055-xxxxx</t>
  </si>
  <si>
    <t>POS-INV-FEES-50027-xxxxx</t>
  </si>
  <si>
    <t>POS-INV-FEES-45040-xxxxx</t>
  </si>
  <si>
    <t>POS-INV-FEES-45033-xxxxx</t>
  </si>
  <si>
    <t>POS-INV-FEES-44991-xxxxx</t>
  </si>
  <si>
    <t>POS-INV-FEES-44987-xxxxx</t>
  </si>
  <si>
    <t>POS-INV-FEES-44984-xxxxx</t>
  </si>
  <si>
    <t>POS-INV-FEES-44978-xxxxx</t>
  </si>
  <si>
    <t>POS-INV-FEES-44956-xxxxx</t>
  </si>
  <si>
    <t>POS-INV-FEES-44953-xxxxx</t>
  </si>
  <si>
    <t>POS-INV-FEES-44948-xxxxx</t>
  </si>
  <si>
    <t>POS-INV-FEES-44926-xxxxx</t>
  </si>
  <si>
    <t>POS-INV-FEES-44922-xxxxx</t>
  </si>
  <si>
    <t>POS-INV-FEES-44907-xxxxx</t>
  </si>
  <si>
    <t>POS-INV-FEES-44889-xxxxx</t>
  </si>
  <si>
    <t>POS-INV-FEES-44886-xxxxx</t>
  </si>
  <si>
    <t>POS-INV-FEES-44885-xxxxx</t>
  </si>
  <si>
    <t>POS-INV-FEES-44883-xxxxx</t>
  </si>
  <si>
    <t>POS-INV-FEES-44881-xxxxx</t>
  </si>
  <si>
    <t>POS-INV-FEES-44875-xxxxx</t>
  </si>
  <si>
    <t>POS-INV-FEES-44826-xxxxx</t>
  </si>
  <si>
    <t>POS-INV-FEES-44809-xxxxx</t>
  </si>
  <si>
    <t>POS-INV-FEES-44795-xxxxx</t>
  </si>
  <si>
    <t>POS-INV-FEES-44792-xxxxx</t>
  </si>
  <si>
    <t>POS-INV-FEES-44704-xxxxx</t>
  </si>
  <si>
    <t>POS-INV-FEES-44676-xxxxx</t>
  </si>
  <si>
    <t>3/25-27 Barry Street, Neutral Bay NSW 2089</t>
  </si>
  <si>
    <t>7/81-83 Potter Street, Dandenong VIC 3175</t>
  </si>
  <si>
    <t>24 Holtermann Street, Crows Nest NSW 2065</t>
  </si>
  <si>
    <t>35 Bunker Circuit, Deer Park VIC 3023</t>
  </si>
  <si>
    <t>8/40 Mccubbin Way, Caroline Springs VIC 3023</t>
  </si>
  <si>
    <t>1/213-215 Pennant Hills Road, Carlingford NSW 2118</t>
  </si>
  <si>
    <t>3 Bannes Road, Cairnlea VIC 3023</t>
  </si>
  <si>
    <t>10 Theresa Street, Blacktown NSW 2148</t>
  </si>
  <si>
    <t>63 Bay Street, Brighton VIC 3186</t>
  </si>
  <si>
    <t>373 Saltwater Promenade, Point Cook VIC 3030</t>
  </si>
  <si>
    <t>277 Dunnings Road, Point Cook VIC 3030</t>
  </si>
  <si>
    <t>1/18-20 Mclean Street, Elizabeth Park SA 5113</t>
  </si>
  <si>
    <t>1 Mariposa Grove, Cranbourne VIC 3977</t>
  </si>
  <si>
    <t>54 Holtermann Street, Crows Nest NSW 2065</t>
  </si>
  <si>
    <t>8 Castella Place, Hampton Park VIC 3976</t>
  </si>
  <si>
    <t>34/2 Ridgeline Way, Highland Park QLD 4211</t>
  </si>
  <si>
    <t>55 Vallingby Avenue, Hebersham NSW 2770</t>
  </si>
  <si>
    <t>13 Maiden Drive, Sunbury VIC 3429</t>
  </si>
  <si>
    <t>17 Eloura Circuit, Taylors Hill VIC 3037</t>
  </si>
  <si>
    <t>1 Colby Link, Derrimut VIC 3026</t>
  </si>
  <si>
    <t>2/76-84 Railway Terrace, Merrylands NSW 2160</t>
  </si>
  <si>
    <t>31 Keating Crescent, Dandenong VIC 3175</t>
  </si>
  <si>
    <t>6/115 High Street, North Sydney NSW 2060</t>
  </si>
  <si>
    <t>18 Hurley Street, Toongabbie NSW 2146</t>
  </si>
  <si>
    <t>67 Pioneer Drive, Aintree VIC 3336</t>
  </si>
  <si>
    <t>15 Minvi Terrace, Cairnlea VIC 3023</t>
  </si>
  <si>
    <t>54 Huntingtower Crescent, Langwarrin VIC 3910</t>
  </si>
  <si>
    <t>473 Belgrave-Gembrook Road, Avonsleigh VIC 3782</t>
  </si>
  <si>
    <t>1/41 Jade Way, Hillside VIC 3037</t>
  </si>
  <si>
    <t>10 Maranoa Grove, Caroline Springs VIC 3023</t>
  </si>
  <si>
    <t>5 Vasey Court, Melton South VIC 3338</t>
  </si>
  <si>
    <t>45 Nottingham Crescent, Tarneit VIC 3029</t>
  </si>
  <si>
    <t>153 Emerald-Monbulk Road, Emerald VIC 3782</t>
  </si>
  <si>
    <t>96 Morison Road, Clyde VIC 3978</t>
  </si>
  <si>
    <t>1 Parkinson Street, Weir Views VIC 3338</t>
  </si>
  <si>
    <t>28 Kayden Street, Cheltenham VIC 3192</t>
  </si>
  <si>
    <t>5 Hendry Drive, Sunbury VIC 3429</t>
  </si>
  <si>
    <t>40 Glenfern Circuit, Truganina VIC 3029</t>
  </si>
  <si>
    <t>30 Meakin Way, Deer Park VIC 3023</t>
  </si>
  <si>
    <t>45 Dunstan Street, Macleod VIC 3085</t>
  </si>
  <si>
    <t>157 Shaws Road, Werribee VIC 3030</t>
  </si>
  <si>
    <t>17 Ninn Street, Werribee VIC 3030</t>
  </si>
  <si>
    <t>9 Margaret Place, Taylors Hill VIC 3037</t>
  </si>
  <si>
    <t>7 Dunbier Avenue, Lurnea NSW 2170</t>
  </si>
  <si>
    <t>17 Woodland Drive, Albanvale VIC 3021</t>
  </si>
  <si>
    <t>21 Callista Street, Botanic Ridge VIC 3977</t>
  </si>
  <si>
    <t>1/48 Joynt Street, Macleod VIC 3085</t>
  </si>
  <si>
    <t>75 Vancouver Avenue, Toongabbie NSW 2146</t>
  </si>
  <si>
    <t>30 Tandara Circuit, Melton West VIC 3337</t>
  </si>
  <si>
    <t>1/36 Arthur Street, Lavender Bay NSW 2060</t>
  </si>
  <si>
    <t>2 Newbridge Close, Dingley Village VIC 3172</t>
  </si>
  <si>
    <t>22 Bury Road, Guildford NSW 2161</t>
  </si>
  <si>
    <t>220 Captain Cook Drive, Willmot NSW 2770</t>
  </si>
  <si>
    <t>1/18 Tallwood Drive, North Rocks NSW 2151</t>
  </si>
  <si>
    <t>2/94 Kerferd Street, Essendon North VIC 3041</t>
  </si>
  <si>
    <t>3/24 Strathallan Road, Macleod VIC 3085</t>
  </si>
  <si>
    <t>1/27 Beetham Parade, Rosanna VIC 3084</t>
  </si>
  <si>
    <t>24 Huntington Street, Ropes Crossing NSW 2760</t>
  </si>
  <si>
    <t>4 Sonoma Street, Burnside VIC 3023</t>
  </si>
  <si>
    <t>115/446 Moreland Road, Brunswick West VIC 3055</t>
  </si>
  <si>
    <t>41 Bulli Road, Toongabbie NSW 2146</t>
  </si>
  <si>
    <t>7 Kalara Court, Tarneit VIC 3029</t>
  </si>
  <si>
    <t>7 Tusmore Road, Point Cook VIC 3030</t>
  </si>
  <si>
    <t>1/100 Porter Road, Heidelberg Heights VIC 3081</t>
  </si>
  <si>
    <t>35 Joynt Street, Macleod VIC 3085</t>
  </si>
  <si>
    <t>152 Brown Street, Heidelberg VIC 3084</t>
  </si>
  <si>
    <t>9 Eden Avenue, Watsonia VIC 3087</t>
  </si>
  <si>
    <t>32 Wattle Drive, Watsonia VIC 3087</t>
  </si>
  <si>
    <t>2 Thoresby Grove, Ivanhoe VIC 3079</t>
  </si>
  <si>
    <t>2/41 Perrett Avenue, St Albans VIC 3021</t>
  </si>
  <si>
    <t>40 Dalny Road, Murrumbeena VIC 3163</t>
  </si>
  <si>
    <t>27 Balmoral Road, Northmead NSW 2152</t>
  </si>
  <si>
    <t>27 Victoria Road, Sydenham VIC 3037</t>
  </si>
  <si>
    <t>6 Bremer Street, Churchill QLD 4305</t>
  </si>
  <si>
    <t>78 Wimbledon Boulevard, Strathtulloh VIC 3338</t>
  </si>
  <si>
    <t>11 Sullivan Road, Cairnlea VIC 3023</t>
  </si>
  <si>
    <t>Collection Expense</t>
  </si>
  <si>
    <t>484</t>
  </si>
  <si>
    <t>Adjusted Entry:</t>
  </si>
  <si>
    <t>POS-INV-FEES-42421-xxxxx</t>
  </si>
  <si>
    <t>27 Borambil Place, Oyster Bay NSW 2225</t>
  </si>
  <si>
    <t>POS-INV-FEES-43338-xxxxx</t>
  </si>
  <si>
    <t>Unit 3, 31 Connaught Crescent, WEST LAUNCESTON TAS 7250</t>
  </si>
  <si>
    <t>28/1 Aaron Place, Wahroonga NSW 2076</t>
  </si>
  <si>
    <t>POS-INV-FEES-44389-xxxxx</t>
  </si>
  <si>
    <t>POS-INV-FEES-44378-xxxxx</t>
  </si>
  <si>
    <t>7/98A Blair Street, North Bondi NSW 2026</t>
  </si>
  <si>
    <t>POS-INV-FEES-43677-xxxxx</t>
  </si>
  <si>
    <t>33 Donohue Street, Cranbourne East VIC 3977</t>
  </si>
  <si>
    <t>6 Glenbrook Road, Clematis VIC 3782</t>
  </si>
  <si>
    <t>POS-INV-FEES-44498-xxxxx</t>
  </si>
  <si>
    <t>POS-INV-FEES-44584-xxxxx</t>
  </si>
  <si>
    <t>POS-INV-FEES-44536-xxxxx</t>
  </si>
  <si>
    <t>POS-INV-FEES-44697-xxxxx</t>
  </si>
  <si>
    <t>POS-INV-FEES-43650-xxxxx</t>
  </si>
  <si>
    <t>22 Murray Road, Thornhill Park VIC 3335</t>
  </si>
  <si>
    <t>POS-INV-FEES-43657-xxxxx</t>
  </si>
  <si>
    <t>25 Conondale Avenue, Truganina VIC 3029</t>
  </si>
  <si>
    <t>20/4-10 Benedict Court, Holroyd NSW 2142</t>
  </si>
  <si>
    <t>13 Zodiac Way, Fraser Rise VIC 3336</t>
  </si>
  <si>
    <t>POS-INV-FEES-42453-xxxxx</t>
  </si>
  <si>
    <t>POS-INV-FEES-42761-xxxxx</t>
  </si>
  <si>
    <t>POS-INV-FEES-43213-xxxxx</t>
  </si>
  <si>
    <t>503/5-19 Palm Avenue, Surfers Paradise QLD 4217</t>
  </si>
  <si>
    <t>4/12 Parliament Road, Macquarie Fields NSW 2564</t>
  </si>
  <si>
    <t>30 Konark Road, BONNIE BROOK VIC 3335</t>
  </si>
  <si>
    <t>1 Heaton Avenue, Claremont Meadows NSW 2747</t>
  </si>
  <si>
    <t>23 Spearfelt Street, Kurunjang VIC 3337</t>
  </si>
  <si>
    <t>9 Cadillac Street, Cranbourne East VIC 3977</t>
  </si>
  <si>
    <t>7 Shoalhaven Street, Werribee VIC 3030</t>
  </si>
  <si>
    <t>POS-INV-FEES-42391-xxxxx</t>
  </si>
  <si>
    <t>POS-INV-FEES-42338-xxxxx</t>
  </si>
  <si>
    <t>POS-INV-FEES-42311-xxxxx</t>
  </si>
  <si>
    <t>POS-INV-FEES-42300-xxxxx</t>
  </si>
  <si>
    <t>POS-INV-FEES-42357-xxxxx</t>
  </si>
  <si>
    <t>POS-INV-FEES-42284-xxxxx</t>
  </si>
  <si>
    <t>POS-INV-FEES-42169-xxxxx</t>
  </si>
  <si>
    <t>14 Stoke Heath Way, Caroline Springs VIC 3023</t>
  </si>
  <si>
    <t>POS-INV-FEES-41123-xxxxx</t>
  </si>
  <si>
    <t>*** These are future dated invoices but need to be paid as per agreed payment frequency.</t>
  </si>
  <si>
    <t>YTD-FY2024</t>
  </si>
  <si>
    <t>ListSure Operating Costs - FY24</t>
  </si>
  <si>
    <t>Forecast Operating Costs - FY24</t>
  </si>
  <si>
    <t>ListSure Budget FY24</t>
  </si>
  <si>
    <t>Manual Journal</t>
  </si>
  <si>
    <t>POS-JOUR-BNDLFEES-44998-100178/10 Hargrave Street, Modbury Heights SA 5092 - Risk Adjusted Finance Fee - Provision Received</t>
  </si>
  <si>
    <t>#213653</t>
  </si>
  <si>
    <t>POS-JOUR-BNDLFEES-50095-100220/5 Myna Court, Carrum Downs VIC 3201 - Risk Adjusted Finance Fee - Provision Received</t>
  </si>
  <si>
    <t>#213665</t>
  </si>
  <si>
    <t>POS-JOUR-BNDLFEES-50494-100524/11 Nyora Street, Everton Hills QLD 4053 - Risk Adjusted Finance Fee - Provision Received</t>
  </si>
  <si>
    <t>#213694</t>
  </si>
  <si>
    <t>Receivable Invoice</t>
  </si>
  <si>
    <t>POS-JOUR-BNDLFEES-50481-100512/21 Everglades Street, Lyndhurst VIC 3975 - Risk Adjusted Finance Fee - Provision Received</t>
  </si>
  <si>
    <t>#213822</t>
  </si>
  <si>
    <t>POS-JOUR-BNDLFEES-50333-100499/327 Corrigan Road, Keysborough VIC 3173 - Risk Adjusted Finance Fee - Provision Received</t>
  </si>
  <si>
    <t>#213866</t>
  </si>
  <si>
    <t>POS-JOUR-BADDEBT-44998-100178/10 Hargrave Street, Modbury Heights SA 5092 - Provision for bad debts</t>
  </si>
  <si>
    <t>#213658</t>
  </si>
  <si>
    <t>POS-JOUR-BADDEBT-50095-100220/5 Myna Court, Carrum Downs VIC 3201 - Provision for bad debts</t>
  </si>
  <si>
    <t>#213666</t>
  </si>
  <si>
    <t>POS-JOUR-BADDEBT-50494-100524/11 Nyora Street, Everton Hills QLD 4053 - Provision for bad debts</t>
  </si>
  <si>
    <t>#213695</t>
  </si>
  <si>
    <t>POS-JOUR-BADDEBT-50481-100512/21 Everglades Street, Lyndhurst VIC 3975 - Provision for bad debts</t>
  </si>
  <si>
    <t>#213829</t>
  </si>
  <si>
    <t>POS-JOUR-BADDEBT-50333-100499/327 Corrigan Road, Keysborough VIC 3173 - Provision for bad debts</t>
  </si>
  <si>
    <t>#213867</t>
  </si>
  <si>
    <t>POS-JOUR-BADDEBT-50356-100477/8 Milga Road, Avalon Beach NSW 2107 - Provision for bad debts</t>
  </si>
  <si>
    <t>#7182</t>
  </si>
  <si>
    <t>POS-JOUR-BADDEBT-50219-100302/2 Sierra Place, Baulkham Hills NSW 2153 - Provision for bad debts</t>
  </si>
  <si>
    <t>#7218</t>
  </si>
  <si>
    <t>POS-JOUR-BADDEBT-50311-100366/26 Mona Street, Mona Vale NSW 2103 - Provision for bad debts</t>
  </si>
  <si>
    <t>#7272</t>
  </si>
  <si>
    <t>POS-JOUR-BADDEBT-50495-100529/3 Pitta Close, Werribee VIC 3030 - Provision for bad debts</t>
  </si>
  <si>
    <t>#7382</t>
  </si>
  <si>
    <t>POS-JOUR-BADDEBT-50404-100441/10 Shetland Way, Sunbury VIC 3429 - Provision for bad debts</t>
  </si>
  <si>
    <t>#7442</t>
  </si>
  <si>
    <t>POS-LOAN-50481-100512/21 Everglades Street, Lyndhurst VIC 3975</t>
  </si>
  <si>
    <t>Dummy HQ - Ray White Pittwater Property - Pay On Success Loan</t>
  </si>
  <si>
    <t>POS-LOAN-50311-100366/26 Mona Street, Mona Vale NSW 2103</t>
  </si>
  <si>
    <t>POS-INV-FEES-50095-xxxxx</t>
  </si>
  <si>
    <t>POS-INV-FEES-44998-xxxxx</t>
  </si>
  <si>
    <t>POS-INV-FEES-50494-xxxxx</t>
  </si>
  <si>
    <t>POS-INV-FEES-50481-xxxxx</t>
  </si>
  <si>
    <t>POS-INV-FEES-50333-xxxxx</t>
  </si>
  <si>
    <t>5 Myna Court, Carrum Downs VIC 3201</t>
  </si>
  <si>
    <t>10 Hargrave Street, Modbury Heights SA 5092</t>
  </si>
  <si>
    <t>11 Nyora Street, Everton Hills QLD 4053</t>
  </si>
  <si>
    <t>21 Everglades Street, Lyndhurst VIC 3975</t>
  </si>
  <si>
    <t>327 Corrigan Road, Keysborough VIC 3173</t>
  </si>
  <si>
    <t>POS-INV-FEES-50356-xxxxx</t>
  </si>
  <si>
    <t>POS-INV-FEES-50219-xxxxx</t>
  </si>
  <si>
    <t>POS-INV-FEES-50311-xxxxx</t>
  </si>
  <si>
    <t>POS-INV-FEES-50495-xxxxx</t>
  </si>
  <si>
    <t>POS-INV-FEES-50404-xxxxx</t>
  </si>
  <si>
    <t>8 Milga Road, Avalon Beach NSW 2107</t>
  </si>
  <si>
    <t>2 Sierra Place, Baulkham Hills NSW 2153</t>
  </si>
  <si>
    <t>26 Mona Street, Mona Vale NSW 2103</t>
  </si>
  <si>
    <t>3 Pitta Close, Werribee VIC 3030</t>
  </si>
  <si>
    <t>10 Shetland Way, Sunbury VIC 3429</t>
  </si>
  <si>
    <t>POS-INV-FEES-50199-xxxxx</t>
  </si>
  <si>
    <t>POS-INV-FEES-50188-xxxxx</t>
  </si>
  <si>
    <t>POS-INV-FEES-50151-xxxxx</t>
  </si>
  <si>
    <t>POS-INV-FEES-50146-xxxxx</t>
  </si>
  <si>
    <t>POS-INV-FEES-50103-xxxxx</t>
  </si>
  <si>
    <t>POS-INV-FEES-50102-xxxxx</t>
  </si>
  <si>
    <t>POS-INV-FEES-50096-xxxxx</t>
  </si>
  <si>
    <t>POS-INV-FEES-50058-xxxxx</t>
  </si>
  <si>
    <t>POS-INV-FEES-50046-xxxxx</t>
  </si>
  <si>
    <t>POS-INV-FEES-45041-xxxxx</t>
  </si>
  <si>
    <t>POS-INV-FEES-44993-xxxxx</t>
  </si>
  <si>
    <t>POS-INV-FEES-44919-xxxxx</t>
  </si>
  <si>
    <t>POS-INV-FEES-44874-xxxxx</t>
  </si>
  <si>
    <t>POS-INV-FEES-44671-xxxxx</t>
  </si>
  <si>
    <t>POS-INV-FEES-50200-xxxxx</t>
  </si>
  <si>
    <t>POS-INV-FEES-50255-xxxxx</t>
  </si>
  <si>
    <t>POS-INV-FEES-50387-xxxxx</t>
  </si>
  <si>
    <t>POS-INV-FEES-50374-xxxxx</t>
  </si>
  <si>
    <t>POS-INV-FEES-50360-xxxxx</t>
  </si>
  <si>
    <t>POS-INV-FEES-50329-xxxxx</t>
  </si>
  <si>
    <t>POS-INV-FEES-50309-xxxxx</t>
  </si>
  <si>
    <t>POS-INV-FEES-50308-xxxxx</t>
  </si>
  <si>
    <t>POS-INV-FEES-50274-xxxxx</t>
  </si>
  <si>
    <t>POS-INV-FEES-50272-xxxxx</t>
  </si>
  <si>
    <t>POS-INV-FEES-50262-xxxxx</t>
  </si>
  <si>
    <t>POS-INV-FEES-50260-xxxxx</t>
  </si>
  <si>
    <t>POS-INV-FEES-50253-xxxxx</t>
  </si>
  <si>
    <t>POS-INV-FEES-50252-xxxxx</t>
  </si>
  <si>
    <t>POS-INV-FEES-50233-xxxxx</t>
  </si>
  <si>
    <t>POS-INV-FEES-50232-xxxxx</t>
  </si>
  <si>
    <t>POS-INV-FEES-50215-xxxxx</t>
  </si>
  <si>
    <t>POS-INV-FEES-50169-xxxxx</t>
  </si>
  <si>
    <t>POS-INV-FEES-50155-xxxxx</t>
  </si>
  <si>
    <t>POS-INV-FEES-50145-xxxxx</t>
  </si>
  <si>
    <t>POS-INV-FEES-50125-xxxxx</t>
  </si>
  <si>
    <t>POS-INV-FEES-50003-xxxxx</t>
  </si>
  <si>
    <t>POS-INV-FEES-44807-xxxxx</t>
  </si>
  <si>
    <t>POS-INV-FEES-44773-xxxxx</t>
  </si>
  <si>
    <t>POS-INV-FEES-50420-xxxxx</t>
  </si>
  <si>
    <t>POS-INV-FEES-50533-xxxxx</t>
  </si>
  <si>
    <t>POS-INV-FEES-50471-xxxxx</t>
  </si>
  <si>
    <t>POS-INV-FEES-50453-xxxxx</t>
  </si>
  <si>
    <t>POS-INV-FEES-50450-xxxxx</t>
  </si>
  <si>
    <t>POS-INV-FEES-50446-xxxxx</t>
  </si>
  <si>
    <t>POS-INV-FEES-50443-xxxxx</t>
  </si>
  <si>
    <t>POS-INV-FEES-50442-xxxxx</t>
  </si>
  <si>
    <t>POS-INV-FEES-50439-xxxxx</t>
  </si>
  <si>
    <t>POS-INV-FEES-50431-xxxxx</t>
  </si>
  <si>
    <t>POS-INV-FEES-50429-xxxxx</t>
  </si>
  <si>
    <t>POS-INV-FEES-50427-xxxxx</t>
  </si>
  <si>
    <t>POS-INV-FEES-50418-xxxxx</t>
  </si>
  <si>
    <t>POS-INV-FEES-50415-xxxxx</t>
  </si>
  <si>
    <t>POS-INV-FEES-50414-xxxxx</t>
  </si>
  <si>
    <t>POS-INV-FEES-50393-xxxxx</t>
  </si>
  <si>
    <t>POS-INV-FEES-50389-xxxxx</t>
  </si>
  <si>
    <t>POS-INV-FEES-50380-xxxxx</t>
  </si>
  <si>
    <t>POS-INV-FEES-50375-xxxxx</t>
  </si>
  <si>
    <t>POS-INV-FEES-50372-xxxxx</t>
  </si>
  <si>
    <t>POS-INV-FEES-50350-xxxxx</t>
  </si>
  <si>
    <t>POS-INV-FEES-50345-xxxxx</t>
  </si>
  <si>
    <t>POS-INV-FEES-50340-xxxxx</t>
  </si>
  <si>
    <t>POS-INV-FEES-50254-xxxxx</t>
  </si>
  <si>
    <t>POS-INV-FEES-50159-xxxxx</t>
  </si>
  <si>
    <t>POS-INV-FEES-50625-xxxxx</t>
  </si>
  <si>
    <t>POS-INV-FEES-50730-xxxxx</t>
  </si>
  <si>
    <t>POS-INV-FEES-50729-xxxxx</t>
  </si>
  <si>
    <t>POS-INV-FEES-50728-xxxxx</t>
  </si>
  <si>
    <t>POS-INV-FEES-50727-xxxxx</t>
  </si>
  <si>
    <t>POS-INV-FEES-50717-xxxxx</t>
  </si>
  <si>
    <t>POS-INV-FEES-50704-xxxxx</t>
  </si>
  <si>
    <t>POS-INV-FEES-50702-xxxxx</t>
  </si>
  <si>
    <t>POS-INV-FEES-50693-xxxxx</t>
  </si>
  <si>
    <t>POS-INV-FEES-50672-xxxxx</t>
  </si>
  <si>
    <t>POS-INV-FEES-50665-xxxxx</t>
  </si>
  <si>
    <t>POS-INV-FEES-50663-xxxxx</t>
  </si>
  <si>
    <t>POS-INV-FEES-50653-xxxxx</t>
  </si>
  <si>
    <t>POS-INV-FEES-50630-xxxxx</t>
  </si>
  <si>
    <t>POS-INV-FEES-50616-xxxxx</t>
  </si>
  <si>
    <t>POS-INV-FEES-50615-xxxxx</t>
  </si>
  <si>
    <t>POS-INV-FEES-50594-xxxxx</t>
  </si>
  <si>
    <t>POS-INV-FEES-50542-xxxxx</t>
  </si>
  <si>
    <t>POS-INV-FEES-50497-xxxxx</t>
  </si>
  <si>
    <t>POS-INV-FEES-50473-xxxxx</t>
  </si>
  <si>
    <t>POS-INV-FEES-50467-xxxxx</t>
  </si>
  <si>
    <t>POS-INV-FEES-45009-xxxxx</t>
  </si>
  <si>
    <t>POS-INV-FEES-44357-xxxxx</t>
  </si>
  <si>
    <t>POS-INV-FEES-50812-xxxxx</t>
  </si>
  <si>
    <t>POS-INV-FEES-50768-xxxxx</t>
  </si>
  <si>
    <t>POS-INV-FEES-50440-xxxxx</t>
  </si>
  <si>
    <t>25 Peppertree Drive, Point Cook VIC 3030</t>
  </si>
  <si>
    <t>16/19 East Crescent Street, Mcmahons Point NSW 2060</t>
  </si>
  <si>
    <t>10 Trumper Street, Ermington NSW 2115</t>
  </si>
  <si>
    <t>3/16-18 Sussex Court, Sunbury VIC 3429</t>
  </si>
  <si>
    <t>1504/50 Claremont Street, South Yarra VIC 3141</t>
  </si>
  <si>
    <t>166 Patrick Street, Laidley QLD 4341</t>
  </si>
  <si>
    <t>6 Baddeley Circuit, Croydon VIC 3136</t>
  </si>
  <si>
    <t>19 Albert Street, Mount Druitt NSW 2770</t>
  </si>
  <si>
    <t>198 Cairnlea Drive, Cairnlea VIC 3023</t>
  </si>
  <si>
    <t>42 Rivervalley Boulevard, Sunshine North VIC 3020</t>
  </si>
  <si>
    <t>G2/63 Heyington Place, Toorak VIC 3142</t>
  </si>
  <si>
    <t>3 Higgins Court, Pakenham VIC 3810</t>
  </si>
  <si>
    <t>223 Mileham Street, South Windsor NSW 2756</t>
  </si>
  <si>
    <t>22 Blue Lake Drive, Wallan VIC 3756</t>
  </si>
  <si>
    <t>40 Spicer Street, Beaumaris VIC 3193</t>
  </si>
  <si>
    <t>37 Central Avenue, Tyabb VIC 3913</t>
  </si>
  <si>
    <t>42 Halcyon Road, Deanside VIC 3336</t>
  </si>
  <si>
    <t>48 Holford Crescent, Gordon NSW 2072</t>
  </si>
  <si>
    <t>511/93 Furlong Road, Cairnlea VIC 3023</t>
  </si>
  <si>
    <t>21 Dumfries Street, Deer Park VIC 3023</t>
  </si>
  <si>
    <t>15 Deakin Grove, Burnside Heights VIC 3023</t>
  </si>
  <si>
    <t>516/118 Cairnlea Drive, Cairnlea VIC 3023</t>
  </si>
  <si>
    <t>15/76 The Esplanade , Caroline Springs VIC 3023</t>
  </si>
  <si>
    <t>69 Springlake Avenue, Caroline Springs VIC 3023</t>
  </si>
  <si>
    <t>55 Caitlyn Drive, Harkness VIC 3337</t>
  </si>
  <si>
    <t>65 Windsor Boulevard, Derrimut VIC 3026</t>
  </si>
  <si>
    <t>9 Octavia Street, Kalkallo VIC 3064</t>
  </si>
  <si>
    <t>278 Newbridge Road, Moorebank NSW 2170</t>
  </si>
  <si>
    <t>1/54 Pecham Street, Glenroy VIC 3046</t>
  </si>
  <si>
    <t>14 Botanical Drive, Caroline Springs VIC 3023</t>
  </si>
  <si>
    <t>2/65 Kareela Road, Cremorne Point NSW 2090</t>
  </si>
  <si>
    <t>8 Atlanta Close, Sunbury VIC 3429</t>
  </si>
  <si>
    <t>1 Nagle Crescent, Cranbourne West VIC 3977</t>
  </si>
  <si>
    <t>1 Castleton Avenue, Tarneit VIC 3029</t>
  </si>
  <si>
    <t>77 Billabong Drive, Monegeetta VIC 3433</t>
  </si>
  <si>
    <t>75/21 East Crescent Street, Mcmahons Point NSW 2060</t>
  </si>
  <si>
    <t>5/80D Ropes Crossing Boulevard, Ropes Crossing NSW 2760</t>
  </si>
  <si>
    <t>74/21 East Crescent Street, Mcmahons Point NSW 2060</t>
  </si>
  <si>
    <t>13 Webb Place, Blackett NSW 2770</t>
  </si>
  <si>
    <t>1/483 Middleborough Road, Box Hill North VIC 3129</t>
  </si>
  <si>
    <t>6 Batavia Way, Wyndham Vale VIC 3024</t>
  </si>
  <si>
    <t>23 Matheson Avenue, Wyndham Vale VIC 3024</t>
  </si>
  <si>
    <t>11 Walker Street, Aintree VIC 3336</t>
  </si>
  <si>
    <t>2/8 Grateley Street, Elizabeth Grove SA 5112</t>
  </si>
  <si>
    <t>42 Stubberfield Road, Tarneit VIC 3029</t>
  </si>
  <si>
    <t>2/28 Latrobe Street, Cranbourne VIC 3977</t>
  </si>
  <si>
    <t>6 Detroit Avenue, Cranbourne East VIC 3977</t>
  </si>
  <si>
    <t>14 Harlequin Avenue, Deanside VIC 3336</t>
  </si>
  <si>
    <t>2 Lancely Green, Caroline Springs VIC 3023</t>
  </si>
  <si>
    <t>22 Gardenia Way, Caroline Springs VIC 3023</t>
  </si>
  <si>
    <t>9 Annapurna Crescent, Truganina VIC 3029</t>
  </si>
  <si>
    <t>25 Largo Circuit, Junction Village VIC 3977</t>
  </si>
  <si>
    <t>5 Yaldara Drive, Berwick VIC 3806</t>
  </si>
  <si>
    <t>84 Woori Yallock Road, Cockatoo VIC 3781</t>
  </si>
  <si>
    <t>19A Brimstone Drive, Tarneit VIC 3029</t>
  </si>
  <si>
    <t>27 Drysdale Street, Sunbury VIC 3429</t>
  </si>
  <si>
    <t>3 Cross Street, Emerald VIC 3782</t>
  </si>
  <si>
    <t>132 Phillip Drive, Sunbury VIC 3429</t>
  </si>
  <si>
    <t>17 Tatarian Road, Sunbury VIC 3429</t>
  </si>
  <si>
    <t>10 Belvedere Crescent, Burnside VIC 3023</t>
  </si>
  <si>
    <t>21/6-16 Anderson Road, Sunbury VIC 3429</t>
  </si>
  <si>
    <t>1304/8 Trickett Street, Surfers Paradise QLD 4217</t>
  </si>
  <si>
    <t>7 Jackman Court, Wyndham Vale VIC 3024</t>
  </si>
  <si>
    <t>25 The Strand , Moonee Ponds VIC 3039</t>
  </si>
  <si>
    <t>38 Beckview Crescent, Sunbury VIC 3429</t>
  </si>
  <si>
    <t>2A Easter Way, Cranbourne East VIC 3977</t>
  </si>
  <si>
    <t>5 Northview Road, Kilmore VIC 3764</t>
  </si>
  <si>
    <t>15 Speargrass Court, Sunbury VIC 3429</t>
  </si>
  <si>
    <t>4 Rainbird Street, Kurunjang VIC 3337</t>
  </si>
  <si>
    <t>6 Fay Street, Melton VIC 3337</t>
  </si>
  <si>
    <t>4 Firewheel Road, Kalkallo VIC 3064</t>
  </si>
  <si>
    <t>13 Pebble Beach Court, Sunbury VIC 3429</t>
  </si>
  <si>
    <t>15 Wully Street, Thornhill Park VIC 3335</t>
  </si>
  <si>
    <t>47 Voyager Boulevard, Tarneit VIC 3029</t>
  </si>
  <si>
    <t>174 Belgrave-Gembrook Road, Menzies Creek VIC 3159</t>
  </si>
  <si>
    <t>Jul-22</t>
  </si>
  <si>
    <t>Aug-22</t>
  </si>
  <si>
    <t>Sep-22</t>
  </si>
  <si>
    <t>Oct-22</t>
  </si>
  <si>
    <t>Nov-22</t>
  </si>
  <si>
    <t>Dec-22</t>
  </si>
  <si>
    <t>Jan-23</t>
  </si>
  <si>
    <t>Feb-23</t>
  </si>
  <si>
    <t>Mar-23</t>
  </si>
  <si>
    <t>Apr-23</t>
  </si>
  <si>
    <t>May-23</t>
  </si>
  <si>
    <t>Jun-23</t>
  </si>
  <si>
    <t>971</t>
  </si>
  <si>
    <t>POS-INV-FEES-50120-xxxxx</t>
  </si>
  <si>
    <t>POS-INV-FEES-50300-xxxxx</t>
  </si>
  <si>
    <t>19 Carey Court, Sunbury VIC 3429</t>
  </si>
  <si>
    <t>251 High Street Road, Mount Waverley VIC 3149</t>
  </si>
  <si>
    <t>POS-LOAN-50356-100477/8 Milga Road, Avalon Beach NSW 2107</t>
  </si>
  <si>
    <t>POS-JOUR-BADDEBT-50639-100656/14 Rosevae Crescent, Keysborough VIC 3173 - Provision for bad debts</t>
  </si>
  <si>
    <t>#213982</t>
  </si>
  <si>
    <t>POS-JOUR-BADDEBT-50842-100765/4 Joyce Street, Cranbourne West VIC 3977 - Provision for bad debts</t>
  </si>
  <si>
    <t>#214030</t>
  </si>
  <si>
    <t>POS-JOUR-BADDEBT-50547-100874/3/14A Darling Point Road, Darling Point NSW 2027 - Provision for bad debts</t>
  </si>
  <si>
    <t>#214059</t>
  </si>
  <si>
    <t>POS-JOUR-BADDEBT-51092-100945/3 Mavis Court, Arana Hills QLD 4054 - Provision for bad debts</t>
  </si>
  <si>
    <t>#214095</t>
  </si>
  <si>
    <t>POS-JOUR-BADDEBT-51253-101073/3 Capri Court, Carrum Downs VIC 3201 - Provision for bad debts</t>
  </si>
  <si>
    <t>#214114</t>
  </si>
  <si>
    <t>POS-JOUR-BADDEBT-50012-100181/35 Merribah Way, Cranbourne West VIC 3977 - Provision for bad debts</t>
  </si>
  <si>
    <t>#214171</t>
  </si>
  <si>
    <t>POS-JOUR-BADDEBT-50890-100821/306 Gap Road, Sunbury VIC 3429 - Provision for bad debts</t>
  </si>
  <si>
    <t>#7784</t>
  </si>
  <si>
    <t>POS-JOUR-BADDEBT-50817-100746/21 Davidson Street, Balmain NSW 2041 - Provision for bad debts</t>
  </si>
  <si>
    <t>#8070</t>
  </si>
  <si>
    <t>POS-JOUR-BADDEBT-51082-100974/19 Bellatrix Drive, Kingston QLD 4114 - Provision for bad debts</t>
  </si>
  <si>
    <t>#8143</t>
  </si>
  <si>
    <t>POS-JOUR-BADDEBT-51231-101080/1 Alderbury Avenue, Salisbury North SA 5108 - Provision for bad debts</t>
  </si>
  <si>
    <t>#8437</t>
  </si>
  <si>
    <t>POS-JOUR-BADDEBT-51098-101012/354 Boronia Road, Boronia VIC 3155 - Provision for bad debts</t>
  </si>
  <si>
    <t>#9247</t>
  </si>
  <si>
    <t>POS-JOUR-BADDEBT-51525-101296/1/24 Archer Avenue, Sunbury VIC 3429 - Provision for bad debts</t>
  </si>
  <si>
    <t>#9238</t>
  </si>
  <si>
    <t>POS-JOUR-BNDLFEES-50639-100656/14 Rosevae Crescent, Keysborough VIC 3173 - Risk Adjusted Finance Fee - Provision Received</t>
  </si>
  <si>
    <t>#213979</t>
  </si>
  <si>
    <t>POS-JOUR-BNDLFEES-50842-100765/4 Joyce Street, Cranbourne West VIC 3977 - Risk Adjusted Finance Fee - Provision Received</t>
  </si>
  <si>
    <t>#214025</t>
  </si>
  <si>
    <t>POS-JOUR-BNDLFEES-50547-100874/3/14A Darling Point Road, Darling Point NSW 2027 - Risk Adjusted Finance Fee - Provision Received</t>
  </si>
  <si>
    <t>#214055</t>
  </si>
  <si>
    <t>POS-JOUR-BNDLFEES-51092-100945/3 Mavis Court, Arana Hills QLD 4054 - Risk Adjusted Finance Fee - Provision Received</t>
  </si>
  <si>
    <t>#214090</t>
  </si>
  <si>
    <t>POS-JOUR-BNDLFEES-51253-101073/3 Capri Court, Carrum Downs VIC 3201 - Risk Adjusted Finance Fee - Provision Received</t>
  </si>
  <si>
    <t>#214113</t>
  </si>
  <si>
    <t>POS-JOUR-BNDLFEES-50012-100181/35 Merribah Way, Cranbourne West VIC 3977 - Risk Adjusted Finance Fee - Provision Received</t>
  </si>
  <si>
    <t>#214172</t>
  </si>
  <si>
    <t>306 Gap Road, Sunbury VIC 3429</t>
  </si>
  <si>
    <t>POS-INV-LOAN-38179-66697</t>
  </si>
  <si>
    <t>Interest - November 2023</t>
  </si>
  <si>
    <t>Meeting Expense</t>
  </si>
  <si>
    <t>POS-LOAN-50547-100874/3/14A Darling Point Road, Darling Point NSW 2027</t>
  </si>
  <si>
    <t>POS-LOAN-51092-100945/3 Mavis Court, Arana Hills QLD 4054</t>
  </si>
  <si>
    <t>POS-LOAN-51253-101073/3 Capri Court, Carrum Downs VIC 3201</t>
  </si>
  <si>
    <t>POS-INV-FEES-50639-xxxxx</t>
  </si>
  <si>
    <t>POS-INV-FEES-50842-xxxxx</t>
  </si>
  <si>
    <t>POS-INV-FEES-50547-xxxxx</t>
  </si>
  <si>
    <t>POS-INV-FEES-51253-xxxxx</t>
  </si>
  <si>
    <t>POS-INV-FEES-51092-xxxxx</t>
  </si>
  <si>
    <t>POS-INV-FEES-50012-xxxxx</t>
  </si>
  <si>
    <t>14 Rosevae Crescent, Keysborough VIC 3173</t>
  </si>
  <si>
    <t>4 Joyce Street, Cranbourne West VIC 3977</t>
  </si>
  <si>
    <t>3/14A Darling Point Road, Darling Point NSW 2027</t>
  </si>
  <si>
    <t>3 Capri Court, Carrum Downs VIC 3201</t>
  </si>
  <si>
    <t>3 Mavis Court, Arana Hills QLD 4054</t>
  </si>
  <si>
    <t>35 Merribah Way, Cranbourne West VIC 3977</t>
  </si>
  <si>
    <t>21 Davidson Street, Balmain NSW 2041</t>
  </si>
  <si>
    <t>19 Bellatrix Drive, Kingston QLD 4114</t>
  </si>
  <si>
    <t>1 Alderbury Avenue, Salisbury North SA 5108</t>
  </si>
  <si>
    <t>1/24 Archer Avenue, Sunbury VIC 3429</t>
  </si>
  <si>
    <t>354 Boronia Road, Boronia VIC 3155</t>
  </si>
  <si>
    <t>POS-INV-FEES-50890-xxxxx</t>
  </si>
  <si>
    <t>POS-INV-FEES-50817-xxxxx</t>
  </si>
  <si>
    <t>POS-INV-FEES-51082-xxxxx</t>
  </si>
  <si>
    <t>POS-INV-FEES-51231-xxxxx</t>
  </si>
  <si>
    <t>POS-INV-FEES-51525-xxxxx</t>
  </si>
  <si>
    <t>POS-INV-FEES-51098-xxxxx</t>
  </si>
  <si>
    <t>POS-INV-FEES-50886-xxxxx</t>
  </si>
  <si>
    <t>POS-INV-FEES-50862-xxxxx</t>
  </si>
  <si>
    <t>POS-INV-FEES-50797-xxxxx</t>
  </si>
  <si>
    <t>POS-INV-FEES-50792-xxxxx</t>
  </si>
  <si>
    <t>POS-INV-FEES-50718-xxxxx</t>
  </si>
  <si>
    <t>POS-INV-FEES-50610-xxxxx</t>
  </si>
  <si>
    <t>POS-INV-FEES-50490-xxxxx</t>
  </si>
  <si>
    <t>POS-INV-FEES-50275-xxxxx</t>
  </si>
  <si>
    <t>POS-INV-FEES-50137-xxxxx</t>
  </si>
  <si>
    <t>POS-INV-FEES-51000-xxxxx</t>
  </si>
  <si>
    <t>POS-INV-FEES-50990-xxxxx</t>
  </si>
  <si>
    <t>POS-INV-FEES-50987-xxxxx</t>
  </si>
  <si>
    <t>POS-INV-FEES-50952-xxxxx</t>
  </si>
  <si>
    <t>POS-INV-FEES-50951-xxxxx</t>
  </si>
  <si>
    <t>POS-INV-FEES-50913-xxxxx</t>
  </si>
  <si>
    <t>POS-INV-FEES-50901-xxxxx</t>
  </si>
  <si>
    <t>POS-INV-FEES-50897-xxxxx</t>
  </si>
  <si>
    <t>POS-INV-FEES-50894-xxxxx</t>
  </si>
  <si>
    <t>POS-INV-FEES-50829-xxxxx</t>
  </si>
  <si>
    <t>POS-INV-FEES-50598-xxxxx</t>
  </si>
  <si>
    <t>POS-INV-FEES-51234-xxxxx</t>
  </si>
  <si>
    <t>POS-INV-FEES-51192-xxxxx</t>
  </si>
  <si>
    <t>POS-INV-FEES-51181-xxxxx</t>
  </si>
  <si>
    <t>POS-INV-FEES-51168-xxxxx</t>
  </si>
  <si>
    <t>POS-INV-FEES-51167-xxxxx</t>
  </si>
  <si>
    <t>POS-INV-FEES-51148-xxxxx</t>
  </si>
  <si>
    <t>POS-INV-FEES-51126-xxxxx</t>
  </si>
  <si>
    <t>POS-INV-FEES-51115-xxxxx</t>
  </si>
  <si>
    <t>POS-INV-FEES-51112-xxxxx</t>
  </si>
  <si>
    <t>POS-INV-FEES-51109-xxxxx</t>
  </si>
  <si>
    <t>POS-INV-FEES-51099-xxxxx</t>
  </si>
  <si>
    <t>POS-INV-FEES-51094-xxxxx</t>
  </si>
  <si>
    <t>POS-INV-FEES-51081-xxxxx</t>
  </si>
  <si>
    <t>POS-INV-FEES-51077-xxxxx</t>
  </si>
  <si>
    <t>POS-INV-FEES-51071-xxxxx</t>
  </si>
  <si>
    <t>POS-INV-FEES-51029-xxxxx</t>
  </si>
  <si>
    <t>POS-INV-FEES-51028-xxxxx</t>
  </si>
  <si>
    <t>POS-INV-FEES-51007-xxxxx</t>
  </si>
  <si>
    <t>POS-INV-FEES-51405-xxxxx</t>
  </si>
  <si>
    <t>POS-INV-FEES-51390-xxxxx</t>
  </si>
  <si>
    <t>POS-INV-FEES-51363-xxxxx</t>
  </si>
  <si>
    <t>POS-INV-FEES-51338-xxxxx</t>
  </si>
  <si>
    <t>POS-INV-FEES-51336-xxxxx</t>
  </si>
  <si>
    <t>POS-INV-FEES-51329-xxxxx</t>
  </si>
  <si>
    <t>POS-INV-FEES-51318-xxxxx</t>
  </si>
  <si>
    <t>POS-INV-FEES-51315-xxxxx</t>
  </si>
  <si>
    <t>POS-INV-FEES-51297-xxxxx</t>
  </si>
  <si>
    <t>POS-INV-FEES-51294-xxxxx</t>
  </si>
  <si>
    <t>POS-INV-FEES-51290-xxxxx</t>
  </si>
  <si>
    <t>POS-INV-FEES-51283-xxxxx</t>
  </si>
  <si>
    <t>POS-INV-FEES-51280-xxxxx</t>
  </si>
  <si>
    <t>POS-INV-FEES-51269-xxxxx</t>
  </si>
  <si>
    <t>POS-INV-FEES-51268-xxxxx</t>
  </si>
  <si>
    <t>POS-INV-FEES-51250-xxxxx</t>
  </si>
  <si>
    <t>POS-INV-FEES-51248-xxxxx</t>
  </si>
  <si>
    <t>POS-INV-FEES-51246-xxxxx</t>
  </si>
  <si>
    <t>POS-INV-FEES-51233-xxxxx</t>
  </si>
  <si>
    <t>POS-INV-FEES-51226-xxxxx</t>
  </si>
  <si>
    <t>POS-INV-FEES-51195-xxxxx</t>
  </si>
  <si>
    <t>POS-INV-FEES-51189-xxxxx</t>
  </si>
  <si>
    <t>POS-INV-FEES-51180-xxxxx</t>
  </si>
  <si>
    <t>POS-INV-FEES-51160-xxxxx</t>
  </si>
  <si>
    <t>POS-INV-FEES-51095-xxxxx</t>
  </si>
  <si>
    <t>POS-INV-FEES-51078-xxxxx</t>
  </si>
  <si>
    <t>POS-INV-FEES-50980-xxxxx</t>
  </si>
  <si>
    <t>POS-INV-FEES-50895-xxxxx</t>
  </si>
  <si>
    <t>POS-INV-FEES-51545-xxxxx</t>
  </si>
  <si>
    <t>POS-INV-FEES-51536-xxxxx</t>
  </si>
  <si>
    <t>POS-INV-FEES-51532-xxxxx</t>
  </si>
  <si>
    <t>POS-INV-FEES-51516-xxxxx</t>
  </si>
  <si>
    <t>POS-INV-FEES-51485-xxxxx</t>
  </si>
  <si>
    <t>POS-INV-FEES-51479-xxxxx</t>
  </si>
  <si>
    <t>POS-INV-FEES-51473-xxxxx</t>
  </si>
  <si>
    <t>POS-INV-FEES-51454-xxxxx</t>
  </si>
  <si>
    <t>POS-INV-FEES-51450-xxxxx</t>
  </si>
  <si>
    <t>POS-INV-FEES-51448-xxxxx</t>
  </si>
  <si>
    <t>POS-INV-FEES-51442-xxxxx</t>
  </si>
  <si>
    <t>POS-INV-FEES-51440-xxxxx</t>
  </si>
  <si>
    <t>POS-INV-FEES-51386-xxxxx</t>
  </si>
  <si>
    <t>POS-INV-FEES-51381-xxxxx</t>
  </si>
  <si>
    <t>POS-INV-FEES-51360-xxxxx</t>
  </si>
  <si>
    <t>POS-INV-FEES-51144-xxxxx</t>
  </si>
  <si>
    <t>POS-INV-FEES-50918-xxxxx</t>
  </si>
  <si>
    <t>POS-INV-FEES-51594-xxxxx</t>
  </si>
  <si>
    <t>32 Daffodil Crescent, Diggers Rest VIC 3427</t>
  </si>
  <si>
    <t>10A Farm Road, Oakleigh South VIC 3167</t>
  </si>
  <si>
    <t>3/51 Beach Road, Mentone VIC 3194</t>
  </si>
  <si>
    <t>8 Bader Court, Frankston South VIC 3199</t>
  </si>
  <si>
    <t>70 Wangaroa Crescent, Lethbridge Park NSW 2770</t>
  </si>
  <si>
    <t>123 Ketley Circuit, Marsden Park NSW 2765</t>
  </si>
  <si>
    <t>4 Abermain Avenue, Kellyville Ridge NSW 2155</t>
  </si>
  <si>
    <t>19 Barwick Road, Sunbury VIC 3429</t>
  </si>
  <si>
    <t>98 Linacre Road, Hampton VIC 3188</t>
  </si>
  <si>
    <t>3/14 Williams Street, Frankston VIC 3199</t>
  </si>
  <si>
    <t>34 Chesterfield Road, Cairnlea VIC 3023</t>
  </si>
  <si>
    <t>406/12 Railway Walk North, Hampton VIC 3188</t>
  </si>
  <si>
    <t>60 Mitchells Lane, Sunbury VIC 3429</t>
  </si>
  <si>
    <t>14 Trooper Avenue, Sunbury VIC 3429</t>
  </si>
  <si>
    <t>9 Noorat Place, Cranbourne North VIC 3977</t>
  </si>
  <si>
    <t>208 Gembrook Road, Gembrook VIC 3783</t>
  </si>
  <si>
    <t>35 Balbethan Drive, Sunbury VIC 3429</t>
  </si>
  <si>
    <t>7 Wilson Street, Brighton VIC 3186</t>
  </si>
  <si>
    <t>4/42 Beach Road, Mentone VIC 3194</t>
  </si>
  <si>
    <t>34 Narellan Crescent, Bonnyrigg Heights NSW 2177</t>
  </si>
  <si>
    <t>41 Montpellier Drive, Avondale Heights VIC 3034</t>
  </si>
  <si>
    <t>2 Powley Parade, Watsonia VIC 3087</t>
  </si>
  <si>
    <t>81 Marsden Road, St Marys NSW 2760</t>
  </si>
  <si>
    <t>3/27 Beetham Parade, Rosanna VIC 3084</t>
  </si>
  <si>
    <t>15 Follet Avenue, Middleton Grange NSW 2171</t>
  </si>
  <si>
    <t>12 Nandaly Place, Cranbourne West VIC 3977</t>
  </si>
  <si>
    <t>2/5 Lorimer Street, Caroline Springs VIC 3023</t>
  </si>
  <si>
    <t>43/12-32 Pecks Road, Sydenham VIC 3037</t>
  </si>
  <si>
    <t>23 Elsie Grove, Edithvale VIC 3196</t>
  </si>
  <si>
    <t>5 Marsh Mays Road, Cairnlea VIC 3023</t>
  </si>
  <si>
    <t>6 Daphne Walk, Clyde VIC 3978</t>
  </si>
  <si>
    <t>104 Rosenthal Boulevard, Sunbury VIC 3429</t>
  </si>
  <si>
    <t>6 Karana Court, Croydon VIC 3136</t>
  </si>
  <si>
    <t>20 Abbott Street, Melton South VIC 3338</t>
  </si>
  <si>
    <t>4 Hinkler Crescent, Brookfield VIC 3338</t>
  </si>
  <si>
    <t>3 Mirboo Court, Brookfield VIC 3338</t>
  </si>
  <si>
    <t>10 Zornia Street, Denham Court NSW 2565</t>
  </si>
  <si>
    <t>14 Lee Street, Frankston VIC 3199</t>
  </si>
  <si>
    <t>128 Glenhaven Road, Glenhaven NSW 2156</t>
  </si>
  <si>
    <t>12 Victoria Way, Caroline Springs VIC 3023</t>
  </si>
  <si>
    <t>24 Brilliante Circuit, Langwarrin VIC 3910</t>
  </si>
  <si>
    <t>31 Straite Drive, Robina QLD 4226</t>
  </si>
  <si>
    <t>214A/109 Bell Street Ivanhoe VIC 3079</t>
  </si>
  <si>
    <t>9 Feronia Avenue, Tarneit VIC 3029</t>
  </si>
  <si>
    <t>9 Kookaburra Court, Gembrook VIC 3783</t>
  </si>
  <si>
    <t>34 James Cook Drive, Truganina VIC 3029</t>
  </si>
  <si>
    <t>16 Canopy Grove, Cranbourne East VIC 3977</t>
  </si>
  <si>
    <t>58 Neville Street, Cockatoo VIC 3781</t>
  </si>
  <si>
    <t>42 Canterbury Circuit, MELTON SOUTH VIC 3338</t>
  </si>
  <si>
    <t>24 Berwick-Cranbourne Road, Cranbourne East VIC 3977</t>
  </si>
  <si>
    <t>4 Park View Court, Werribee VIC 3030</t>
  </si>
  <si>
    <t>22 Maltarra Road, Munno Para SA 5115</t>
  </si>
  <si>
    <t>11 Manderston Avenue, Derrimut VIC 3026</t>
  </si>
  <si>
    <t>6 Mcgeorge Court, Sunbury VIC 3429</t>
  </si>
  <si>
    <t>6/52-54 Esplanade , Brighton VIC 3186</t>
  </si>
  <si>
    <t>44 Nectar Road, Botanic Ridge VIC 3977</t>
  </si>
  <si>
    <t>2/86 Edward Road, Chirnside Park VIC 3116</t>
  </si>
  <si>
    <t>36 Eliburn Drive, Cranbourne East VIC 3977</t>
  </si>
  <si>
    <t>22 Water Lily Circuit, Craigieburn VIC 3064</t>
  </si>
  <si>
    <t>14 Scotty Road, Deanside VIC 3336</t>
  </si>
  <si>
    <t>11 Tulip Tree Street, Park Ridge QLD 4125</t>
  </si>
  <si>
    <t>234 Point Cook Road, Point Cook VIC 3030</t>
  </si>
  <si>
    <t>3 Waruka Close, Endeavour Hills VIC 3802</t>
  </si>
  <si>
    <t>168 Westwood Drive, Burnside VIC 3023</t>
  </si>
  <si>
    <t>47 The Crescent , Point Cook VIC 3030</t>
  </si>
  <si>
    <t>32 Carlyon Close, Melton West VIC 3337</t>
  </si>
  <si>
    <t>18 Mount View Road, Wandong VIC 3758</t>
  </si>
  <si>
    <t>5 Hampson Place, Caroline Springs VIC 3023</t>
  </si>
  <si>
    <t>303/710 Military Road, Mosman NSW 2088</t>
  </si>
  <si>
    <t>19 Arbourton Avenue, Aintree VIC 3336</t>
  </si>
  <si>
    <t>1/11 Wills Court, Cranbourne North VIC 3977</t>
  </si>
  <si>
    <t>1 Gumtree Court, Beechmont QLD 4211</t>
  </si>
  <si>
    <t>42 Windamere Avenue, Woodcroft NSW 2767</t>
  </si>
  <si>
    <t>10 Agar Place, Sunbury VIC 3429</t>
  </si>
  <si>
    <t>62 Syncarpia Street, Marsden Park NSW 2765</t>
  </si>
  <si>
    <t>2/520 Elizabeth Drive, Sunbury VIC 3429</t>
  </si>
  <si>
    <t>12 Skye Walk, Wollert VIC 3750</t>
  </si>
  <si>
    <t>7/41 Cornish Street, Sunbury VIC 3429</t>
  </si>
  <si>
    <t>POS-INV-FEES-50205-xxxxx</t>
  </si>
  <si>
    <t>POS-INV-FEES-51445-xxxxx</t>
  </si>
  <si>
    <t>POS-INV-FEES-51406-xxxxx</t>
  </si>
  <si>
    <t>POS-INV-FEES-51561-xxxxx</t>
  </si>
  <si>
    <t>2/46 Scarlet Drive, Doveton VIC 3177</t>
  </si>
  <si>
    <t>19 Tatarian Road, Sunbury VIC 3429</t>
  </si>
  <si>
    <t>70 Stoney Creek Road, Beaconsfield Upper VIC 3808</t>
  </si>
  <si>
    <t>POS-INV-FEES-51097-xxxxx</t>
  </si>
  <si>
    <t>POS-INV-FEES-51060-xxxxx</t>
  </si>
  <si>
    <t>POS-INV-FEES-51435-xxxxx</t>
  </si>
  <si>
    <t>POS-INV-FEES-51446-xxxxx</t>
  </si>
  <si>
    <t>6 Coobowie Drive, Doreen VIC 3754</t>
  </si>
  <si>
    <t>7 Pimelea Terrace, St Albans VIC 3021</t>
  </si>
  <si>
    <t>61 Maintop Ridge, Botanic Ridge VIC 3977</t>
  </si>
  <si>
    <t>POS-JOUR-BADDEBT-50540-101265/7/64-66 Willis Street, Kingsford NSW 2032 - Provision for bad debts</t>
  </si>
  <si>
    <t>#214247</t>
  </si>
  <si>
    <t>POS-JOUR-BADDEBT-51538-101305/10 Cabernet Drive, Somerville VIC 3912 - Provision for bad debts</t>
  </si>
  <si>
    <t>#214275</t>
  </si>
  <si>
    <t>POS-JOUR-BNDLFEES-50540-101265/7/64-66 Willis Street, Kingsford NSW 2032 - Risk Adjusted Finance Fee - Provision Received</t>
  </si>
  <si>
    <t>#214242</t>
  </si>
  <si>
    <t>POS-JOUR-BNDLFEES-51538-101305/10 Cabernet Drive, Somerville VIC 3912 - Risk Adjusted Finance Fee - Provision Received</t>
  </si>
  <si>
    <t>#214276</t>
  </si>
  <si>
    <t>POS-INV-FEES-51538-xxxxx</t>
  </si>
  <si>
    <t>POS-INV-FEES-50540-xxxxx</t>
  </si>
  <si>
    <t>10 Cabernet Drive, Somerville VIC 3912</t>
  </si>
  <si>
    <t>PL-INV-FEES-LOAN-42787-76342</t>
  </si>
  <si>
    <t>POS-JOUR-BADDEBT-51831-101593/23 Chirnside Crescent, Laverton VIC 3028 - Provision for bad debts</t>
  </si>
  <si>
    <t>#10231</t>
  </si>
  <si>
    <t>POS-JOUR-BADDEBT-51899-101676/12 Bolton Road, Para Hills SA 5096 - Provision for bad debts</t>
  </si>
  <si>
    <t>#10415</t>
  </si>
  <si>
    <t>POS-JOUR-BADDEBT-52078-101727/8 Wyangala Court, Lysterfield VIC 3156 - Provision for bad debts</t>
  </si>
  <si>
    <t>#10997</t>
  </si>
  <si>
    <t>23 Chirnside Crescent, Laverton VIC 3028</t>
  </si>
  <si>
    <t>12 Bolton Road, Para Hills SA 5096</t>
  </si>
  <si>
    <t>8 Wyangala Court, Lysterfield VIC 3156</t>
  </si>
  <si>
    <t>POS-INV-FEES-51831-xxxxx</t>
  </si>
  <si>
    <t>POS-INV-FEES-51899-xxxxx</t>
  </si>
  <si>
    <t>POS-INV-FEES-52078-xxxxx</t>
  </si>
  <si>
    <t>POS-INV-FEES-51752-xxxxx</t>
  </si>
  <si>
    <t>POS-INV-FEES-51719-xxxxx</t>
  </si>
  <si>
    <t>POS-INV-FEES-51700-xxxxx</t>
  </si>
  <si>
    <t>POS-INV-FEES-51681-xxxxx</t>
  </si>
  <si>
    <t>POS-INV-FEES-51680-xxxxx</t>
  </si>
  <si>
    <t>POS-INV-FEES-51664-xxxxx</t>
  </si>
  <si>
    <t>POS-INV-FEES-51662-xxxxx</t>
  </si>
  <si>
    <t>POS-INV-FEES-51623-xxxxx</t>
  </si>
  <si>
    <t>POS-INV-FEES-51608-xxxxx</t>
  </si>
  <si>
    <t>POS-INV-FEES-51592-xxxxx</t>
  </si>
  <si>
    <t>POS-INV-FEES-51571-xxxxx</t>
  </si>
  <si>
    <t>POS-INV-FEES-51562-xxxxx</t>
  </si>
  <si>
    <t>POS-INV-FEES-51546-xxxxx</t>
  </si>
  <si>
    <t>POS-INV-FEES-51507-xxxxx</t>
  </si>
  <si>
    <t>POS-INV-FEES-51506-xxxxx</t>
  </si>
  <si>
    <t>POS-INV-FEES-51498-xxxxx</t>
  </si>
  <si>
    <t>POS-INV-FEES-51463-xxxxx</t>
  </si>
  <si>
    <t>POS-INV-FEES-51443-xxxxx</t>
  </si>
  <si>
    <t>POS-INV-FEES-51411-xxxxx</t>
  </si>
  <si>
    <t>POS-INV-FEES-51914-xxxxx</t>
  </si>
  <si>
    <t>POS-INV-FEES-51896-xxxxx</t>
  </si>
  <si>
    <t>POS-INV-FEES-51878-xxxxx</t>
  </si>
  <si>
    <t>POS-INV-FEES-51877-xxxxx</t>
  </si>
  <si>
    <t>POS-INV-FEES-51860-xxxxx</t>
  </si>
  <si>
    <t>POS-INV-FEES-51849-xxxxx</t>
  </si>
  <si>
    <t>POS-INV-FEES-51821-xxxxx</t>
  </si>
  <si>
    <t>POS-INV-FEES-51800-xxxxx</t>
  </si>
  <si>
    <t>POS-INV-FEES-51796-xxxxx</t>
  </si>
  <si>
    <t>POS-INV-FEES-51794-xxxxx</t>
  </si>
  <si>
    <t>POS-INV-FEES-51791-xxxxx</t>
  </si>
  <si>
    <t>POS-INV-FEES-51785-xxxxx</t>
  </si>
  <si>
    <t>POS-INV-FEES-51782-xxxxx</t>
  </si>
  <si>
    <t>POS-INV-FEES-51780-xxxxx</t>
  </si>
  <si>
    <t>POS-INV-FEES-51754-xxxxx</t>
  </si>
  <si>
    <t>POS-INV-FEES-51753-xxxxx</t>
  </si>
  <si>
    <t>POS-INV-FEES-51733-xxxxx</t>
  </si>
  <si>
    <t>POS-INV-FEES-51730-xxxxx</t>
  </si>
  <si>
    <t>POS-INV-FEES-51712-xxxxx</t>
  </si>
  <si>
    <t>POS-INV-FEES-51710-xxxxx</t>
  </si>
  <si>
    <t>POS-INV-FEES-51708-xxxxx</t>
  </si>
  <si>
    <t>POS-INV-FEES-51706-xxxxx</t>
  </si>
  <si>
    <t>POS-INV-FEES-51701-xxxxx</t>
  </si>
  <si>
    <t>POS-INV-FEES-51678-xxxxx</t>
  </si>
  <si>
    <t>POS-INV-FEES-51632-xxxxx</t>
  </si>
  <si>
    <t>POS-INV-FEES-51599-xxxxx</t>
  </si>
  <si>
    <t>POS-INV-FEES-51565-xxxxx</t>
  </si>
  <si>
    <t>POS-INV-FEES-51555-xxxxx</t>
  </si>
  <si>
    <t>POS-INV-FEES-51499-xxxxx</t>
  </si>
  <si>
    <t>POS-INV-FEES-51256-xxxxx</t>
  </si>
  <si>
    <t>POS-INV-FEES-52053-xxxxx</t>
  </si>
  <si>
    <t>POS-INV-FEES-52052-xxxxx</t>
  </si>
  <si>
    <t>POS-INV-FEES-52044-xxxxx</t>
  </si>
  <si>
    <t>POS-INV-FEES-52025-xxxxx</t>
  </si>
  <si>
    <t>POS-INV-FEES-52007-xxxxx</t>
  </si>
  <si>
    <t>POS-INV-FEES-51972-xxxxx</t>
  </si>
  <si>
    <t>POS-INV-FEES-51969-xxxxx</t>
  </si>
  <si>
    <t>POS-INV-FEES-51964-xxxxx</t>
  </si>
  <si>
    <t>POS-INV-FEES-51956-xxxxx</t>
  </si>
  <si>
    <t>POS-INV-FEES-51955-xxxxx</t>
  </si>
  <si>
    <t>POS-INV-FEES-51951-xxxxx</t>
  </si>
  <si>
    <t>POS-INV-FEES-51938-xxxxx</t>
  </si>
  <si>
    <t>POS-INV-FEES-51895-xxxxx</t>
  </si>
  <si>
    <t>POS-INV-FEES-51892-xxxxx</t>
  </si>
  <si>
    <t>POS-INV-FEES-51889-xxxxx</t>
  </si>
  <si>
    <t>POS-INV-FEES-51805-xxxxx</t>
  </si>
  <si>
    <t>POS-INV-FEES-51768-xxxxx</t>
  </si>
  <si>
    <t>POS-INV-FEES-51761-xxxxx</t>
  </si>
  <si>
    <t>POS-INV-FEES-51737-xxxxx</t>
  </si>
  <si>
    <t>POS-INV-FEES-51660-xxxxx</t>
  </si>
  <si>
    <t>POS-INV-FEES-51567-xxxxx</t>
  </si>
  <si>
    <t>POS-INV-FEES-50822-xxxxx</t>
  </si>
  <si>
    <t>POS-INV-FEES-52011-xxxxx</t>
  </si>
  <si>
    <t>POS-INV-FEES-52268-xxxxx</t>
  </si>
  <si>
    <t>POS-INV-FEES-52255-xxxxx</t>
  </si>
  <si>
    <t>POS-INV-FEES-52251-xxxxx</t>
  </si>
  <si>
    <t>POS-INV-FEES-52245-xxxxx</t>
  </si>
  <si>
    <t>POS-INV-FEES-52236-xxxxx</t>
  </si>
  <si>
    <t>POS-INV-FEES-52206-xxxxx</t>
  </si>
  <si>
    <t>POS-INV-FEES-52200-xxxxx</t>
  </si>
  <si>
    <t>POS-INV-FEES-52199-xxxxx</t>
  </si>
  <si>
    <t>POS-INV-FEES-52195-xxxxx</t>
  </si>
  <si>
    <t>POS-INV-FEES-52172-xxxxx</t>
  </si>
  <si>
    <t>POS-INV-FEES-52160-xxxxx</t>
  </si>
  <si>
    <t>POS-INV-FEES-52156-xxxxx</t>
  </si>
  <si>
    <t>POS-INV-FEES-52154-xxxxx</t>
  </si>
  <si>
    <t>POS-INV-FEES-52152-xxxxx</t>
  </si>
  <si>
    <t>POS-INV-FEES-52144-xxxxx</t>
  </si>
  <si>
    <t>POS-INV-FEES-52142-xxxxx</t>
  </si>
  <si>
    <t>POS-INV-FEES-52132-xxxxx</t>
  </si>
  <si>
    <t>POS-INV-FEES-52120-xxxxx</t>
  </si>
  <si>
    <t>POS-INV-FEES-52111-xxxxx</t>
  </si>
  <si>
    <t>POS-INV-FEES-52110-xxxxx</t>
  </si>
  <si>
    <t>POS-INV-FEES-52098-xxxxx</t>
  </si>
  <si>
    <t>POS-INV-FEES-52081-xxxxx</t>
  </si>
  <si>
    <t>POS-INV-FEES-52077-xxxxx</t>
  </si>
  <si>
    <t>POS-INV-FEES-52063-xxxxx</t>
  </si>
  <si>
    <t>POS-INV-FEES-52045-xxxxx</t>
  </si>
  <si>
    <t>POS-INV-FEES-52030-xxxxx</t>
  </si>
  <si>
    <t>POS-INV-FEES-51961-xxxxx</t>
  </si>
  <si>
    <t>POS-INV-FEES-51927-xxxxx</t>
  </si>
  <si>
    <t>33 Acacia Lane, Ripley QLD 4306</t>
  </si>
  <si>
    <t>15 Hendry Drive, Sunbury VIC 3429</t>
  </si>
  <si>
    <t>23 Willowbank Circuit, Thornhill Park VIC 3335</t>
  </si>
  <si>
    <t>65 Armitage Drive, Glendenning NSW 2761</t>
  </si>
  <si>
    <t>19 Mawson Street, Mickleham VIC 3064</t>
  </si>
  <si>
    <t>21 Gingera Street, Truganina VIC 3029</t>
  </si>
  <si>
    <t>111B Weatherall Road, Cheltenham VIC 3192</t>
  </si>
  <si>
    <t>13 The Strand , Caroline Springs VIC 3023</t>
  </si>
  <si>
    <t>21 Moreton Close, Caroline Springs VIC 3023</t>
  </si>
  <si>
    <t>405/243 Franklin Street, Melbourne VIC 3000</t>
  </si>
  <si>
    <t>5 Melva Court, Sydenham VIC 3037</t>
  </si>
  <si>
    <t>27 Walton Street, Melton South VIC 3338</t>
  </si>
  <si>
    <t>8 Parklea Parade, Canley Heights NSW 2166</t>
  </si>
  <si>
    <t>30 Featherdown Way, Clyde North VIC 3978</t>
  </si>
  <si>
    <t>10 Wilsons Lane, Sunbury VIC 3429</t>
  </si>
  <si>
    <t>14 Ardenne Court, Narre Warren South VIC 3805</t>
  </si>
  <si>
    <t>5/29-31 Cornwall Road, Auburn NSW 2144</t>
  </si>
  <si>
    <t>21 Hammermill Drive, Sunbury VIC 3429</t>
  </si>
  <si>
    <t>1/13 Belrose Boulevard, Varsity Lakes QLD 4227</t>
  </si>
  <si>
    <t>15 Dutton Close, Lynbrook VIC 3975</t>
  </si>
  <si>
    <t>6 Tara Street, Hawthorn East VIC 3123</t>
  </si>
  <si>
    <t>27-29 Jacksons Road, Narre Warren VIC 3805</t>
  </si>
  <si>
    <t>125 Lennon Parkway, Derrimut VIC 3026</t>
  </si>
  <si>
    <t>19 Almondbank Road, Cranbourne East VIC 3977</t>
  </si>
  <si>
    <t>5 Dalkeith Drive, Point Cook VIC 3030</t>
  </si>
  <si>
    <t>95 Second Avenue, Marsden QLD 4132</t>
  </si>
  <si>
    <t>18 Gimlet Close, Meadow Heights VIC 3048</t>
  </si>
  <si>
    <t>2 Launton Place, Cranbourne East VIC 3977</t>
  </si>
  <si>
    <t>11 Greenaway Terrace, Cranbourne East VIC 3977</t>
  </si>
  <si>
    <t>14 Larneuk Drive, Cobblebank VIC 3338</t>
  </si>
  <si>
    <t>115 Renaissance Drive, Strathtulloh VIC 3338</t>
  </si>
  <si>
    <t>3/25 Bride Avenue, Hampton Park VIC 3976</t>
  </si>
  <si>
    <t>34 Verdant Avenue, Sandhurst VIC 3977</t>
  </si>
  <si>
    <t>65 Wireless Drive, Aintree VIC 3336</t>
  </si>
  <si>
    <t>7/36-38 Goorawahl Avenue, La Perouse NSW 2036</t>
  </si>
  <si>
    <t>11 Macalister Grove, Cobblebank VIC 3338</t>
  </si>
  <si>
    <t>8 Ruxton Rise, Beaumaris VIC 3193</t>
  </si>
  <si>
    <t>8 Wootten Crescent, Langwarrin VIC 3910</t>
  </si>
  <si>
    <t>18B Margaret Road, Avonsleigh VIC 3782</t>
  </si>
  <si>
    <t>19 Sunny Street, Sunbury VIC 3429</t>
  </si>
  <si>
    <t>25 Moor Park Avenue, Harkness VIC 3337</t>
  </si>
  <si>
    <t>206/362 Burwood Highway, Burwood VIC 3125</t>
  </si>
  <si>
    <t>904 Morris Road, Truganina VIC 3029</t>
  </si>
  <si>
    <t>1 Timbaram Way, Woodcroft NSW 2767</t>
  </si>
  <si>
    <t>28/42-44 Hoxton Park Road, Liverpool NSW 2170</t>
  </si>
  <si>
    <t>20A Argyle Court, Berwick VIC 3806</t>
  </si>
  <si>
    <t>6 Caledonian Way, Point Cook VIC 3030</t>
  </si>
  <si>
    <t>207/8 Anchor Place, Safety Beach VIC 3936</t>
  </si>
  <si>
    <t>258 Station Road, Cairnlea VIC 3023</t>
  </si>
  <si>
    <t>301/347 Camberwell Road, Camberwell VIC 3124</t>
  </si>
  <si>
    <t>52 Hayton Park Boulevard, Cranbourne West VIC 3977</t>
  </si>
  <si>
    <t>28 Tulsa Drive, Sunbury VIC 3429</t>
  </si>
  <si>
    <t>3 Forsyth Close, Burnside VIC 3023</t>
  </si>
  <si>
    <t>10 Devon Avenue, Cockatoo VIC 3781</t>
  </si>
  <si>
    <t>3 Hazel Street, Melton South VIC 3338</t>
  </si>
  <si>
    <t>7 Kwila Drive, Truganina VIC 3029</t>
  </si>
  <si>
    <t>11/278-282 Railway Terrace, Guildford NSW 2161</t>
  </si>
  <si>
    <t>3 Brack Place, Caroline Springs VIC 3023</t>
  </si>
  <si>
    <t>49 Claremont Avenue, Malvern VIC 3144</t>
  </si>
  <si>
    <t>94 Bayview Street, Williamstown VIC 3016</t>
  </si>
  <si>
    <t>12 Fairleigh Court, Narre Warren VIC 3805</t>
  </si>
  <si>
    <t>49 Mitchell Crescent, Meadow Heights VIC 3048</t>
  </si>
  <si>
    <t>36 Fleetwood Circuit, Melton West VIC 3337</t>
  </si>
  <si>
    <t>5 Mellfell Road, Cranebrook NSW 2749</t>
  </si>
  <si>
    <t>34 Burke Road, Sunbury VIC 3429</t>
  </si>
  <si>
    <t>51 Rupertswood Road, Rooty Hill NSW 2766</t>
  </si>
  <si>
    <t>30 Brookwood Street, Tarneit VIC 3029</t>
  </si>
  <si>
    <t>4 Clear Drive, Tarneit VIC 3029</t>
  </si>
  <si>
    <t>7 St Clair Avenue, Cranbourne West VIC 3977</t>
  </si>
  <si>
    <t>2/11 Ervin Road, Kilsyth VIC 3137</t>
  </si>
  <si>
    <t>11 Hurley Street, Melton VIC 3337</t>
  </si>
  <si>
    <t>22 Glideriter Road, Donnybrook VIC 3064</t>
  </si>
  <si>
    <t>90 Stanmore Crescent, Wyndham Vale VIC 3024</t>
  </si>
  <si>
    <t>23 Fox Walk, Truganina VIC 3029</t>
  </si>
  <si>
    <t>12 Allambi Court, Mount Eliza VIC 3930</t>
  </si>
  <si>
    <t>10 Flora Street, Plumpton NSW 2761</t>
  </si>
  <si>
    <t>31 Edith Road, Salisbury North SA 5108</t>
  </si>
  <si>
    <t>68 Evans Drive, Croydon VIC 3136</t>
  </si>
  <si>
    <t>4/7 Homestead Road, Bonnyrigg Heights NSW 2177</t>
  </si>
  <si>
    <t>2/10-12 Horne Street, Sunbury VIC 3429</t>
  </si>
  <si>
    <t>7 Liriope Green, Caroline Springs VIC 3023</t>
  </si>
  <si>
    <t>18 Creekwood Way, Cobblebank VIC 3338</t>
  </si>
  <si>
    <t>POS-INV-FEES-51902-xxxxx</t>
  </si>
  <si>
    <t>POS-INV-FEES-51984-xxxxx</t>
  </si>
  <si>
    <t>POS-INV-FEES-51944-xxxxx</t>
  </si>
  <si>
    <t>7 College Street, Loganlea QLD 4131</t>
  </si>
  <si>
    <t>POS-INV-FEES-51802-xxxxx</t>
  </si>
  <si>
    <t>POS-INV-FEES-51679-xxxxx</t>
  </si>
  <si>
    <t xml:space="preserve"> 4 Park View Court, Werribee VIC 3030</t>
  </si>
  <si>
    <t>POS-INV-FEES-51316-xxxxx</t>
  </si>
  <si>
    <t>15 Oakham Street, Donnybrook VIC 3064</t>
  </si>
  <si>
    <t>POS-INV-FEES-52237-xxxxx</t>
  </si>
  <si>
    <t>11 Zambezi Street, Tarneit VIC 3029</t>
  </si>
  <si>
    <t>POS-INV-FEES-51870-xxxxx</t>
  </si>
  <si>
    <t>PL-INV-FEES-LOAN-44498-78735</t>
  </si>
  <si>
    <r>
      <rPr>
        <sz val="9"/>
        <color indexed="8"/>
        <rFont val="Arial"/>
        <family val="2"/>
      </rPr>
      <t>2 Griffith Mews, Pakenham VIC</t>
    </r>
  </si>
  <si>
    <t>POS-JOUR-BADDEBT-52464-102004/18 Churchill Drive, Modbury North SA 5092 - Provision for bad debts</t>
  </si>
  <si>
    <t>#214462</t>
  </si>
  <si>
    <t>POS-JOUR-BNDLFEES-52464-102004/18 Churchill Drive, Modbury North SA 5092 - Risk Adjusted Finance Fee - Provision Received</t>
  </si>
  <si>
    <t>#214456</t>
  </si>
  <si>
    <t>POS-INV-FEES-52387-xxxxx</t>
  </si>
  <si>
    <t>POS-INV-FEES-52464-xxxxx</t>
  </si>
  <si>
    <t>POS-INV-FEES-51960-xxxxx</t>
  </si>
  <si>
    <t>POS-INV-FEES-52695-xxxxx</t>
  </si>
  <si>
    <t>4/13 Cliff Road, Frankston VIC 3199</t>
  </si>
  <si>
    <t>18 Churchill Drive, Modbury North SA 5092</t>
  </si>
  <si>
    <t>43 Murdoch Court, Sunbury VIC 3429</t>
  </si>
  <si>
    <t>209/276 Neerim Road, Carnegie VIC 3163</t>
  </si>
  <si>
    <t>POS-INV-FEES-52414-xxxxx</t>
  </si>
  <si>
    <t>POS-INV-FEES-52383-xxxxx</t>
  </si>
  <si>
    <t>POS-INV-FEES-52381-xxxxx</t>
  </si>
  <si>
    <t>POS-INV-FEES-52376-xxxxx</t>
  </si>
  <si>
    <t>POS-INV-FEES-52367-xxxxx</t>
  </si>
  <si>
    <t>POS-INV-FEES-52357-xxxxx</t>
  </si>
  <si>
    <t>POS-INV-FEES-52355-xxxxx</t>
  </si>
  <si>
    <t>POS-INV-FEES-52353-xxxxx</t>
  </si>
  <si>
    <t>POS-INV-FEES-52331-xxxxx</t>
  </si>
  <si>
    <t>POS-INV-FEES-52329-xxxxx</t>
  </si>
  <si>
    <t>POS-INV-FEES-52328-xxxxx</t>
  </si>
  <si>
    <t>POS-INV-FEES-52285-xxxxx</t>
  </si>
  <si>
    <t>POS-INV-FEES-52284-xxxxx</t>
  </si>
  <si>
    <t>POS-INV-FEES-52276-xxxxx</t>
  </si>
  <si>
    <t>POS-INV-FEES-52267-xxxxx</t>
  </si>
  <si>
    <t>POS-INV-FEES-52223-xxxxx</t>
  </si>
  <si>
    <t>POS-INV-FEES-52201-xxxxx</t>
  </si>
  <si>
    <t>POS-INV-FEES-52135-xxxxx</t>
  </si>
  <si>
    <t>POS-INV-FEES-52012-xxxxx</t>
  </si>
  <si>
    <t>POS-INV-FEES-52010-xxxxx</t>
  </si>
  <si>
    <t>POS-INV-FEES-51930-xxxxx</t>
  </si>
  <si>
    <t>POS-INV-FEES-51643-xxxxx</t>
  </si>
  <si>
    <t>POS-INV-FEES-52590-xxxxx</t>
  </si>
  <si>
    <t>POS-INV-FEES-52531-xxxxx</t>
  </si>
  <si>
    <t>POS-INV-FEES-52509-xxxxx</t>
  </si>
  <si>
    <t>POS-INV-FEES-52505-xxxxx</t>
  </si>
  <si>
    <t>POS-INV-FEES-52504-xxxxx</t>
  </si>
  <si>
    <t>POS-INV-FEES-52492-xxxxx</t>
  </si>
  <si>
    <t>POS-INV-FEES-52489-xxxxx</t>
  </si>
  <si>
    <t>POS-INV-FEES-52488-xxxxx</t>
  </si>
  <si>
    <t>POS-INV-FEES-52483-xxxxx</t>
  </si>
  <si>
    <t>POS-INV-FEES-52480-xxxxx</t>
  </si>
  <si>
    <t>POS-INV-FEES-52474-xxxxx</t>
  </si>
  <si>
    <t>POS-INV-FEES-52472-xxxxx</t>
  </si>
  <si>
    <t>POS-INV-FEES-52469-xxxxx</t>
  </si>
  <si>
    <t>POS-INV-FEES-52453-xxxxx</t>
  </si>
  <si>
    <t>POS-INV-FEES-52445-xxxxx</t>
  </si>
  <si>
    <t>POS-INV-FEES-52441-xxxxx</t>
  </si>
  <si>
    <t>POS-INV-FEES-52437-xxxxx</t>
  </si>
  <si>
    <t>POS-INV-FEES-52436-xxxxx</t>
  </si>
  <si>
    <t>POS-INV-FEES-52401-xxxxx</t>
  </si>
  <si>
    <t>POS-INV-FEES-52384-xxxxx</t>
  </si>
  <si>
    <t>POS-INV-FEES-52366-xxxxx</t>
  </si>
  <si>
    <t>POS-INV-FEES-52361-xxxxx</t>
  </si>
  <si>
    <t>POS-INV-FEES-52350-xxxxx</t>
  </si>
  <si>
    <t>POS-INV-FEES-52320-xxxxx</t>
  </si>
  <si>
    <t>POS-INV-FEES-52302-xxxxx</t>
  </si>
  <si>
    <t>POS-INV-FEES-52215-xxxxx</t>
  </si>
  <si>
    <t>POS-INV-FEES-52083-xxxxx</t>
  </si>
  <si>
    <t>POS-INV-FEES-51820-xxxxx</t>
  </si>
  <si>
    <t>POS-INV-FEES-52743-xxxxx</t>
  </si>
  <si>
    <t>POS-INV-FEES-52737-xxxxx</t>
  </si>
  <si>
    <t>POS-INV-FEES-52723-xxxxx</t>
  </si>
  <si>
    <t>POS-INV-FEES-52715-xxxxx</t>
  </si>
  <si>
    <t>POS-INV-FEES-52682-xxxxx</t>
  </si>
  <si>
    <t>POS-INV-FEES-52636-xxxxx</t>
  </si>
  <si>
    <t>POS-INV-FEES-52631-xxxxx</t>
  </si>
  <si>
    <t>POS-INV-FEES-52622-xxxxx</t>
  </si>
  <si>
    <t>POS-INV-FEES-52614-xxxxx</t>
  </si>
  <si>
    <t>POS-INV-FEES-52606-xxxxx</t>
  </si>
  <si>
    <t>POS-INV-FEES-52588-xxxxx</t>
  </si>
  <si>
    <t>POS-INV-FEES-52572-xxxxx</t>
  </si>
  <si>
    <t>POS-INV-FEES-52498-xxxxx</t>
  </si>
  <si>
    <t>POS-INV-FEES-52439-xxxxx</t>
  </si>
  <si>
    <t>POS-INV-FEES-52388-xxxxx</t>
  </si>
  <si>
    <t>POS-INV-FEES-51833-xxxxx</t>
  </si>
  <si>
    <t>POS-INV-FEES-52856-xxxxx</t>
  </si>
  <si>
    <t>POS-INV-FEES-52952-xxxxx</t>
  </si>
  <si>
    <t>POS-INV-FEES-52944-xxxxx</t>
  </si>
  <si>
    <t>POS-INV-FEES-52942-xxxxx</t>
  </si>
  <si>
    <t>POS-INV-FEES-52941-xxxxx</t>
  </si>
  <si>
    <t>POS-INV-FEES-52873-xxxxx</t>
  </si>
  <si>
    <t>POS-INV-FEES-52827-xxxxx</t>
  </si>
  <si>
    <t>POS-INV-FEES-52825-xxxxx</t>
  </si>
  <si>
    <t>POS-INV-FEES-52819-xxxxx</t>
  </si>
  <si>
    <t>POS-INV-FEES-52815-xxxxx</t>
  </si>
  <si>
    <t>POS-INV-FEES-52809-xxxxx</t>
  </si>
  <si>
    <t>POS-INV-FEES-52807-xxxxx</t>
  </si>
  <si>
    <t>POS-INV-FEES-52801-xxxxx</t>
  </si>
  <si>
    <t>POS-INV-FEES-52794-xxxxx</t>
  </si>
  <si>
    <t>POS-INV-FEES-52791-xxxxx</t>
  </si>
  <si>
    <t>POS-INV-FEES-52751-xxxxx</t>
  </si>
  <si>
    <t>POS-INV-FEES-52750-xxxxx</t>
  </si>
  <si>
    <t>POS-INV-FEES-52747-xxxxx</t>
  </si>
  <si>
    <t>POS-INV-FEES-52738-xxxxx</t>
  </si>
  <si>
    <t>POS-INV-FEES-52720-xxxxx</t>
  </si>
  <si>
    <t>POS-INV-FEES-52702-xxxxx</t>
  </si>
  <si>
    <t>POS-INV-FEES-52670-xxxxx</t>
  </si>
  <si>
    <t>POS-INV-FEES-52619-xxxxx</t>
  </si>
  <si>
    <t>POS-INV-FEES-52547-xxxxx</t>
  </si>
  <si>
    <t>POS-INV-FEES-52545-xxxxx</t>
  </si>
  <si>
    <t>POS-INV-FEES-52508-xxxxx</t>
  </si>
  <si>
    <t>POS-INV-FEES-50932-xxxxx</t>
  </si>
  <si>
    <t>POS-INV-FEES-53122-xxxxx</t>
  </si>
  <si>
    <t>POS-INV-FEES-53120-xxxxx</t>
  </si>
  <si>
    <t>POS-INV-FEES-53115-xxxxx</t>
  </si>
  <si>
    <t>POS-INV-FEES-53107-xxxxx</t>
  </si>
  <si>
    <t>POS-INV-FEES-53083-xxxxx</t>
  </si>
  <si>
    <t>POS-INV-FEES-53077-xxxxx</t>
  </si>
  <si>
    <t>POS-INV-FEES-53072-xxxxx</t>
  </si>
  <si>
    <t>POS-INV-FEES-53071-xxxxx</t>
  </si>
  <si>
    <t>POS-INV-FEES-53068-xxxxx</t>
  </si>
  <si>
    <t>POS-INV-FEES-53057-xxxxx</t>
  </si>
  <si>
    <t>POS-INV-FEES-53025-xxxxx</t>
  </si>
  <si>
    <t>POS-INV-FEES-53022-xxxxx</t>
  </si>
  <si>
    <t>POS-INV-FEES-53015-xxxxx</t>
  </si>
  <si>
    <t>POS-INV-FEES-52998-xxxxx</t>
  </si>
  <si>
    <t>POS-INV-FEES-52996-xxxxx</t>
  </si>
  <si>
    <t>POS-INV-FEES-52991-xxxxx</t>
  </si>
  <si>
    <t>POS-INV-FEES-52990-xxxxx</t>
  </si>
  <si>
    <t>POS-INV-FEES-52981-xxxxx</t>
  </si>
  <si>
    <t>POS-INV-FEES-52968-xxxxx</t>
  </si>
  <si>
    <t>POS-INV-FEES-52940-xxxxx</t>
  </si>
  <si>
    <t>POS-INV-FEES-52937-xxxxx</t>
  </si>
  <si>
    <t>POS-INV-FEES-52934-xxxxx</t>
  </si>
  <si>
    <t>POS-INV-FEES-52911-xxxxx</t>
  </si>
  <si>
    <t>POS-INV-FEES-52890-xxxxx</t>
  </si>
  <si>
    <t>POS-INV-FEES-52883-xxxxx</t>
  </si>
  <si>
    <t>POS-INV-FEES-52826-xxxxx</t>
  </si>
  <si>
    <t>POS-INV-FEES-52714-xxxxx</t>
  </si>
  <si>
    <t>POS-INV-FEES-52349-xxxxx</t>
  </si>
  <si>
    <t>POS-INV-FEES-52316-xxxxx</t>
  </si>
  <si>
    <t>25 Budburst Drive, Sunbury VIC 3429</t>
  </si>
  <si>
    <t>5 Lipari Place, Point Cook VIC 3030</t>
  </si>
  <si>
    <t>4/37 Wickham Street, Melton South VIC 3338</t>
  </si>
  <si>
    <t>19 Ranelagh Avenue, Strathtulloh VIC 3338</t>
  </si>
  <si>
    <t>3 Pershing Way, Point Cook VIC 3030</t>
  </si>
  <si>
    <t>3 Mercy Street, Truganina VIC 3029</t>
  </si>
  <si>
    <t>33 Waterhouse Way, Botanic Ridge VIC 3977</t>
  </si>
  <si>
    <t>1/13 Highbury Avenue, Hampton East VIC 3188</t>
  </si>
  <si>
    <t>1/53 Amherst Street, Cammeray NSW 2062</t>
  </si>
  <si>
    <t>17 Lake View Drive, Narre Warren South VIC 3805</t>
  </si>
  <si>
    <t>65A Gardiner Parade, Glen Iris VIC 3146</t>
  </si>
  <si>
    <t>25-29 Thompsons Road Cranbourne North VIC 3977</t>
  </si>
  <si>
    <t>39 Brookland Greens Boulevard, Cranbourne VIC 3977</t>
  </si>
  <si>
    <t>6/1637 Main Road, Research VIC 3095</t>
  </si>
  <si>
    <t>6 Bellinger Circuit, Craigieburn VIC 3064</t>
  </si>
  <si>
    <t>16 Tamboritha Boulevard, Weir Views VIC 3338</t>
  </si>
  <si>
    <t>16 Balladong Crescent, Tarneit VIC 3029</t>
  </si>
  <si>
    <t>46 David Street, Hampton VIC 3188</t>
  </si>
  <si>
    <t>16 Messmate Street, Officer VIC 3809</t>
  </si>
  <si>
    <t>33 Sunflower Circuit, Carrum Downs VIC 3201</t>
  </si>
  <si>
    <t>5 Highview Avenue, Neutral Bay NSW 2089</t>
  </si>
  <si>
    <t>4/24 Grenville Street, Hampton VIC 3188</t>
  </si>
  <si>
    <t>97 Featherbrook Drive, Point Cook VIC 3030</t>
  </si>
  <si>
    <t>4 Cleopatra Drive, Cranbourne VIC 3977</t>
  </si>
  <si>
    <t>9 Richie Circuit, Hillside VIC 3037</t>
  </si>
  <si>
    <t>20 Cockatiel Circuit, Craigieburn VIC 3064</t>
  </si>
  <si>
    <t>6 Winnunga Road, Cairnlea VIC 3023</t>
  </si>
  <si>
    <t>6 Talara Court, Cranbourne VIC 3977</t>
  </si>
  <si>
    <t>8 Kingsley Close, Kilmore VIC 3764</t>
  </si>
  <si>
    <t>54-56 Woori Yallock Road, Cockatoo VIC 3781</t>
  </si>
  <si>
    <t>267 Bulmans Road, Harkness VIC 3337</t>
  </si>
  <si>
    <t>36 Twain Way, Fraser Rise VIC 3336</t>
  </si>
  <si>
    <t>15 Vince Stella Close, Cairnlea VIC 3023</t>
  </si>
  <si>
    <t>17/41 Cornish Street, Sunbury VIC 3429</t>
  </si>
  <si>
    <t>11 Mikada Boulevard, Kilmore VIC 3764</t>
  </si>
  <si>
    <t>74 Forrest Street, Albion VIC 3020</t>
  </si>
  <si>
    <t>27 Otago Loop, Caroline Springs VIC 3023</t>
  </si>
  <si>
    <t>34 Gilchrist Crescent, Sunbury VIC 3429</t>
  </si>
  <si>
    <t>24 Warwick Road, Sunshine North VIC 3020</t>
  </si>
  <si>
    <t>15 Vernon Street, Cammeray NSW 2062</t>
  </si>
  <si>
    <t>3 Tikanti Court, Chelsea Heights VIC 3196</t>
  </si>
  <si>
    <t>30 Grovedale Circuit, Cairnlea VIC 3023</t>
  </si>
  <si>
    <t>35 Flinders Street, Sunbury VIC 3429</t>
  </si>
  <si>
    <t>68 Fongeo Drive, Point Cook VIC 3030</t>
  </si>
  <si>
    <t>44 Mitchells Lane, Sunbury VIC 3429</t>
  </si>
  <si>
    <t>29 Muirfield Drive, Sunbury VIC 3429</t>
  </si>
  <si>
    <t>32 Saxonwood Drive, Sunbury VIC 3429</t>
  </si>
  <si>
    <t>212 Mcgrath Road, Wyndham Vale VIC 3024</t>
  </si>
  <si>
    <t>4 Coachman Avenue, Kilmore VIC 3764</t>
  </si>
  <si>
    <t>24 Rutherglen Way, Caroline Springs VIC 3023</t>
  </si>
  <si>
    <t>5 Francis Street, Cockatoo VIC 3781</t>
  </si>
  <si>
    <t>51 Young Street, Cremorne NSW 2090</t>
  </si>
  <si>
    <t>7/12-16 Bradman Street, Merrylands NSW 2160</t>
  </si>
  <si>
    <t>8 Geraldine Close, Kilsyth South VIC 3137</t>
  </si>
  <si>
    <t>37 Clarendon Avenue, Craigieburn VIC 3064</t>
  </si>
  <si>
    <t>12 Manning Court, Sunbury VIC 3429</t>
  </si>
  <si>
    <t>8 Isherwood Road, Deanside VIC 3336</t>
  </si>
  <si>
    <t>7 Topiary Street, Truganina VIC 3029</t>
  </si>
  <si>
    <t>15 Geraldton Road, Point Cook VIC 3030</t>
  </si>
  <si>
    <t>56 Pegasus Road, Cranbourne West VIC 3977</t>
  </si>
  <si>
    <t>31 Ourimbah Road, Mosman NSW 2088</t>
  </si>
  <si>
    <t>37 Chantenay Parade, Cranbourne North VIC 3977</t>
  </si>
  <si>
    <t>79 Dobell Avenue, Sunbury VIC 3429</t>
  </si>
  <si>
    <t>24 Chantelle Parade, Tarneit VIC 3029</t>
  </si>
  <si>
    <t>60A Wolseley Road, Point Piper NSW 2027</t>
  </si>
  <si>
    <t>8 Poppins Loop, Officer VIC 3809</t>
  </si>
  <si>
    <t>59 Bonnie Rock Road, Austral NSW 2179</t>
  </si>
  <si>
    <t>5 Page Street, Truganina VIC 3029</t>
  </si>
  <si>
    <t>33 Lyle Street, Girraween NSW 2145</t>
  </si>
  <si>
    <t>188 Centre Dandenong Road, Cheltenham VIC 3192</t>
  </si>
  <si>
    <t>343 Nepean Highway, Brighton East VIC 3187</t>
  </si>
  <si>
    <t>121 Belgrave-Hallam Road, Belgrave South VIC 3160</t>
  </si>
  <si>
    <t>16 Station Road, Toongabbie NSW 2146</t>
  </si>
  <si>
    <t>38 Highmount Drive, Hampton Park VIC 3976</t>
  </si>
  <si>
    <t>107/25 Small Street, Hampton VIC 3188</t>
  </si>
  <si>
    <t>153 Phillip Drive, Sunbury VIC 3429</t>
  </si>
  <si>
    <t>27 Snead Boulevard, Cranbourne VIC 3977</t>
  </si>
  <si>
    <t>23/2 Ridgeline Way, Highland Park QLD 4211</t>
  </si>
  <si>
    <t>24 Marina Drive, Melton VIC 3337</t>
  </si>
  <si>
    <t>28 Ormonde Esplanade, Harkness VIC 3337</t>
  </si>
  <si>
    <t>23 Parkin Avenue, Caroline Springs VIC 3023</t>
  </si>
  <si>
    <t>9 Abelia Court, Hillside VIC 3037</t>
  </si>
  <si>
    <t>7 Elderwood Court, Taylors Hill VIC 3037</t>
  </si>
  <si>
    <t>24 Amaroo Walk, Werribee VIC 3030</t>
  </si>
  <si>
    <t>28 Wilton Street, Cranbourne West VIC 3977</t>
  </si>
  <si>
    <t>90 Mountainview Boulevard, Cranbourne North VIC 3977</t>
  </si>
  <si>
    <t>60 Basildon Crescent, Strathtulloh VIC 3338</t>
  </si>
  <si>
    <t>121 Melzak Way, Berwick VIC 3806</t>
  </si>
  <si>
    <t>18 Coolum Street, Point Cook VIC 3030</t>
  </si>
  <si>
    <t>8 Kipling Circuit, Diggers Rest VIC 3427</t>
  </si>
  <si>
    <t>29 Waiben Crescent, Point Cook VIC 3030</t>
  </si>
  <si>
    <t>13 Mapstone Court, Melton South VIC 3338</t>
  </si>
  <si>
    <t>3 Chester Crescent, Deer Park VIC 3023</t>
  </si>
  <si>
    <t>26 Conifer Street, Hillcrest QLD 4118</t>
  </si>
  <si>
    <t>6 Black Caesar Drive, Cranbourne East VIC 3977</t>
  </si>
  <si>
    <t>10 Parliament Street, Brighton VIC 3186</t>
  </si>
  <si>
    <t>1285 Wallan-Whittlesea Road, Upper Plenty VIC 3756</t>
  </si>
  <si>
    <t>5 Nirringa Avenue, Aspendale VIC 3195</t>
  </si>
  <si>
    <t>101 Buckingham Street, Richmond VIC 3121</t>
  </si>
  <si>
    <t>18 Mowbray Crescent, Kurunjang VIC 3337</t>
  </si>
  <si>
    <t>43 Edgar Avenue, Cranbourne South VIC 3977</t>
  </si>
  <si>
    <t>40 Obsidian Avenue, Tarneit VIC 3029</t>
  </si>
  <si>
    <t>9/80B Ropes Crossing Boulevard, Ropes Crossing NSW 2760</t>
  </si>
  <si>
    <t>36 Brookglen Boulevard, Cairnlea VIC 3023</t>
  </si>
  <si>
    <t>4 Bondi Avenue, Frankston VIC 3199</t>
  </si>
  <si>
    <t>POS-JOUR-BADDEBT-52387-101984/4/13 Cliff Road, Frankston VIC 3199 - Provision for bad debts</t>
  </si>
  <si>
    <t>POS-JOUR-BADDEBT-51960-101640/43 Murdoch Court, Sunbury VIC 3429 - Provision for bad debts</t>
  </si>
  <si>
    <t>POS-JOUR-BADDEBT-52695-102344/209/276 Neerim Road, Carnegie VIC 3163 - Provision for bad debts</t>
  </si>
  <si>
    <t>Dummy HQ - Ray White Sunbury - Pay On Success Loan</t>
  </si>
  <si>
    <t>POS-LOAN-51960-101640/43 Murdoch Court, Sunbury VIC 3429</t>
  </si>
  <si>
    <t xml:space="preserve">Listsure Operations </t>
  </si>
  <si>
    <t xml:space="preserve">   Loan Claim Required - Pay On Success</t>
  </si>
  <si>
    <t xml:space="preserve">   Pay Now Amount Collected - Pay Now</t>
  </si>
  <si>
    <t xml:space="preserve">   Pay Now Amount Transferred - Pay Now</t>
  </si>
  <si>
    <t xml:space="preserve">   Provision for Bad Debts Liability - Pay Later</t>
  </si>
  <si>
    <t>Service Fee - Vendor Paid - Pay Now</t>
  </si>
  <si>
    <t>POS-INV-DEDUCT-Batch 8 - Claims Payment Batch 8</t>
  </si>
  <si>
    <t>#214559</t>
  </si>
  <si>
    <t>Interest - December 2023</t>
  </si>
  <si>
    <t>POS-INV-FEES-53294-xxxxx</t>
  </si>
  <si>
    <t>POS-INV-FEES-53599-xxxxx</t>
  </si>
  <si>
    <t>14 The Springs Close , Narre Warren South VIC 3805</t>
  </si>
  <si>
    <t>41 Greengate Close, Northgate SA 5085</t>
  </si>
  <si>
    <t>POS-INV-FEES-53384-xxxxx</t>
  </si>
  <si>
    <t>22/38-40 Broadway , Bonbeach VIC 3196</t>
  </si>
  <si>
    <t>POS-INV-FEES-53137-xxxxx</t>
  </si>
  <si>
    <t>POS-INV-FEES-53238-xxxxx</t>
  </si>
  <si>
    <t>POS-INV-FEES-53229-xxxxx</t>
  </si>
  <si>
    <t>POS-INV-FEES-53211-xxxxx</t>
  </si>
  <si>
    <t>POS-INV-FEES-53207-xxxxx</t>
  </si>
  <si>
    <t>POS-INV-FEES-53201-xxxxx</t>
  </si>
  <si>
    <t>POS-INV-FEES-53193-xxxxx</t>
  </si>
  <si>
    <t>POS-INV-FEES-53183-xxxxx</t>
  </si>
  <si>
    <t>POS-INV-FEES-53182-xxxxx</t>
  </si>
  <si>
    <t>POS-INV-FEES-53169-xxxxx</t>
  </si>
  <si>
    <t>POS-INV-FEES-53166-xxxxx</t>
  </si>
  <si>
    <t>POS-INV-FEES-53158-xxxxx</t>
  </si>
  <si>
    <t>POS-INV-FEES-53150-xxxxx</t>
  </si>
  <si>
    <t>POS-INV-FEES-53109-xxxxx</t>
  </si>
  <si>
    <t>POS-INV-FEES-53099-xxxxx</t>
  </si>
  <si>
    <t>POS-INV-FEES-53098-xxxxx</t>
  </si>
  <si>
    <t>POS-INV-FEES-53096-xxxxx</t>
  </si>
  <si>
    <t>POS-INV-FEES-53087-xxxxx</t>
  </si>
  <si>
    <t>POS-INV-FEES-53058-xxxxx</t>
  </si>
  <si>
    <t>POS-INV-FEES-53051-xxxxx</t>
  </si>
  <si>
    <t>POS-INV-FEES-53005-xxxxx</t>
  </si>
  <si>
    <t>POS-INV-FEES-53000-xxxxx</t>
  </si>
  <si>
    <t>POS-INV-FEES-52989-xxxxx</t>
  </si>
  <si>
    <t>POS-INV-FEES-52948-xxxxx</t>
  </si>
  <si>
    <t>POS-INV-FEES-53270-xxxxx</t>
  </si>
  <si>
    <t>POS-INV-FEES-53266-xxxxx</t>
  </si>
  <si>
    <t>POS-INV-FEES-53431-xxxxx</t>
  </si>
  <si>
    <t>POS-INV-FEES-53416-xxxxx</t>
  </si>
  <si>
    <t>POS-INV-FEES-53407-xxxxx</t>
  </si>
  <si>
    <t>POS-INV-FEES-53399-xxxxx</t>
  </si>
  <si>
    <t>POS-INV-FEES-53398-xxxxx</t>
  </si>
  <si>
    <t>POS-INV-FEES-53392-xxxxx</t>
  </si>
  <si>
    <t>POS-INV-FEES-53390-xxxxx</t>
  </si>
  <si>
    <t>POS-INV-FEES-53368-xxxxx</t>
  </si>
  <si>
    <t>POS-INV-FEES-53344-xxxxx</t>
  </si>
  <si>
    <t>POS-INV-FEES-53343-xxxxx</t>
  </si>
  <si>
    <t>POS-INV-FEES-53342-xxxxx</t>
  </si>
  <si>
    <t>POS-INV-FEES-53340-xxxxx</t>
  </si>
  <si>
    <t>POS-INV-FEES-53339-xxxxx</t>
  </si>
  <si>
    <t>POS-INV-FEES-53331-xxxxx</t>
  </si>
  <si>
    <t>POS-INV-FEES-53328-xxxxx</t>
  </si>
  <si>
    <t>POS-INV-FEES-53323-xxxxx</t>
  </si>
  <si>
    <t>POS-INV-FEES-53314-xxxxx</t>
  </si>
  <si>
    <t>POS-INV-FEES-53312-xxxxx</t>
  </si>
  <si>
    <t>POS-INV-FEES-53310-xxxxx</t>
  </si>
  <si>
    <t>POS-INV-FEES-53301-xxxxx</t>
  </si>
  <si>
    <t>POS-INV-FEES-53297-xxxxx</t>
  </si>
  <si>
    <t>POS-INV-FEES-53289-xxxxx</t>
  </si>
  <si>
    <t>POS-INV-FEES-53288-xxxxx</t>
  </si>
  <si>
    <t>POS-INV-FEES-53280-xxxxx</t>
  </si>
  <si>
    <t>POS-INV-FEES-53273-xxxxx</t>
  </si>
  <si>
    <t>POS-INV-FEES-53271-xxxxx</t>
  </si>
  <si>
    <t>POS-INV-FEES-53261-xxxxx</t>
  </si>
  <si>
    <t>POS-INV-FEES-53253-xxxxx</t>
  </si>
  <si>
    <t>POS-INV-FEES-53252-xxxxx</t>
  </si>
  <si>
    <t>POS-INV-FEES-53235-xxxxx</t>
  </si>
  <si>
    <t>POS-INV-FEES-53112-xxxxx</t>
  </si>
  <si>
    <t>POS-INV-FEES-53042-xxxxx</t>
  </si>
  <si>
    <t>POS-INV-FEES-52853-xxxxx</t>
  </si>
  <si>
    <t>POS-INV-FEES-53420-xxxxx</t>
  </si>
  <si>
    <t>POS-INV-FEES-53411-xxxxx</t>
  </si>
  <si>
    <t>POS-INV-FEES-53566-xxxxx</t>
  </si>
  <si>
    <t>POS-INV-FEES-53561-xxxxx</t>
  </si>
  <si>
    <t>POS-INV-FEES-53555-xxxxx</t>
  </si>
  <si>
    <t>POS-INV-FEES-53538-xxxxx</t>
  </si>
  <si>
    <t>POS-INV-FEES-53523-xxxxx</t>
  </si>
  <si>
    <t>POS-INV-FEES-53518-xxxxx</t>
  </si>
  <si>
    <t>POS-INV-FEES-53508-xxxxx</t>
  </si>
  <si>
    <t>POS-INV-FEES-53506-xxxxx</t>
  </si>
  <si>
    <t>POS-INV-FEES-53505-xxxxx</t>
  </si>
  <si>
    <t>POS-INV-FEES-53493-xxxxx</t>
  </si>
  <si>
    <t>POS-INV-FEES-53478-xxxxx</t>
  </si>
  <si>
    <t>POS-INV-FEES-53472-xxxxx</t>
  </si>
  <si>
    <t>POS-INV-FEES-53461-xxxxx</t>
  </si>
  <si>
    <t>POS-INV-FEES-53456-xxxxx</t>
  </si>
  <si>
    <t>POS-INV-FEES-53451-xxxxx</t>
  </si>
  <si>
    <t>POS-INV-FEES-53450-xxxxx</t>
  </si>
  <si>
    <t>POS-INV-FEES-53442-xxxxx</t>
  </si>
  <si>
    <t>POS-INV-FEES-53426-xxxxx</t>
  </si>
  <si>
    <t>POS-INV-FEES-53406-xxxxx</t>
  </si>
  <si>
    <t>POS-INV-FEES-53404-xxxxx</t>
  </si>
  <si>
    <t>POS-INV-FEES-53395-xxxxx</t>
  </si>
  <si>
    <t>POS-INV-FEES-53393-xxxxx</t>
  </si>
  <si>
    <t>POS-INV-FEES-53346-xxxxx</t>
  </si>
  <si>
    <t>POS-INV-FEES-53304-xxxxx</t>
  </si>
  <si>
    <t>POS-INV-FEES-53092-xxxxx</t>
  </si>
  <si>
    <t>POS-INV-FEES-53073-xxxxx</t>
  </si>
  <si>
    <t>POS-INV-FEES-52660-xxxxx</t>
  </si>
  <si>
    <t>POS-INV-FEES-53664-xxxxx</t>
  </si>
  <si>
    <t>POS-INV-FEES-53657-xxxxx</t>
  </si>
  <si>
    <t>POS-INV-FEES-53651-xxxxx</t>
  </si>
  <si>
    <t>POS-INV-FEES-53649-xxxxx</t>
  </si>
  <si>
    <t>POS-INV-FEES-53637-xxxxx</t>
  </si>
  <si>
    <t>POS-INV-FEES-53636-xxxxx</t>
  </si>
  <si>
    <t>POS-INV-FEES-53630-xxxxx</t>
  </si>
  <si>
    <t>POS-INV-FEES-53627-xxxxx</t>
  </si>
  <si>
    <t>POS-INV-FEES-53615-xxxxx</t>
  </si>
  <si>
    <t>POS-INV-FEES-53604-xxxxx</t>
  </si>
  <si>
    <t>POS-INV-FEES-53594-xxxxx</t>
  </si>
  <si>
    <t>POS-INV-FEES-53590-xxxxx</t>
  </si>
  <si>
    <t>POS-INV-FEES-53588-xxxxx</t>
  </si>
  <si>
    <t>POS-INV-FEES-53567-xxxxx</t>
  </si>
  <si>
    <t>POS-INV-FEES-53458-xxxxx</t>
  </si>
  <si>
    <t>POS-INV-FEES-53455-xxxxx</t>
  </si>
  <si>
    <t>POS-INV-FEES-53366-xxxxx</t>
  </si>
  <si>
    <t>POS-INV-FEES-53364-xxxxx</t>
  </si>
  <si>
    <t>POS-INV-FEES-53186-xxxxx</t>
  </si>
  <si>
    <t>POS-INV-FEES-53681-xxxxx</t>
  </si>
  <si>
    <t>6 Parawong Parade, Wyndham Vale VIC 3024</t>
  </si>
  <si>
    <t>149 The Promenade , Narre Warren South VIC 3805</t>
  </si>
  <si>
    <t>20 Cambridge Street, Armadale VIC 3143</t>
  </si>
  <si>
    <t>8 Appleton Court, Narre Warren South VIC 3805</t>
  </si>
  <si>
    <t>24 Denistoun Crescent, Cranbourne VIC 3977</t>
  </si>
  <si>
    <t>21 Kirkstone Road, Point Cook VIC 3030</t>
  </si>
  <si>
    <t>5 Tyrone Street, Langwarrin VIC 3910</t>
  </si>
  <si>
    <t>10 Stableford Street, Werribee VIC 3030</t>
  </si>
  <si>
    <t>20 Parkhurst Drive, Cranbourne East VIC 3977</t>
  </si>
  <si>
    <t>42 Gipsy Way, Sandringham VIC 3191</t>
  </si>
  <si>
    <t>74 Littlewood Street, Hampton VIC 3188</t>
  </si>
  <si>
    <t>54 Prendergast Avenue, Cranbourne East VIC 3977</t>
  </si>
  <si>
    <t>10 Euphoria Street, Craigieburn VIC 3064</t>
  </si>
  <si>
    <t>14 Yovan Court, Loganlea QLD 4131</t>
  </si>
  <si>
    <t>29 Peter Pan Crescent, Kurunjang VIC 3337</t>
  </si>
  <si>
    <t>13 Springleaf Road, Tarneit VIC 3029</t>
  </si>
  <si>
    <t>12 Scotty Road, Deanside VIC 3336</t>
  </si>
  <si>
    <t>66 Commercial Road, Mount Evelyn VIC 3796</t>
  </si>
  <si>
    <t>3 Linacre Crescent, Melton South VIC 3338</t>
  </si>
  <si>
    <t>34 Cleveland Drive, Hoppers Crossing VIC 3029</t>
  </si>
  <si>
    <t>14B Black Street, Chelsea VIC 3196</t>
  </si>
  <si>
    <t>7 Ligar Street, Sunbury VIC 3429</t>
  </si>
  <si>
    <t>28/31 Leviathan Drive, Mudgeeraba QLD 4213</t>
  </si>
  <si>
    <t>4 Mist Way, Tarneit VIC 3029</t>
  </si>
  <si>
    <t>34 Clairmont Avenue, Cranbourne VIC 3977</t>
  </si>
  <si>
    <t>5 Julie Court, Langwarrin VIC 3910</t>
  </si>
  <si>
    <t>128 Warana Drive, Hampton Park VIC 3976</t>
  </si>
  <si>
    <t>3 Whisken Way, Berwick VIC 3806</t>
  </si>
  <si>
    <t>21 Sherwood Street, Tarneit VIC 3029</t>
  </si>
  <si>
    <t>10 Renoir Street, Old Toongabbie NSW 2146</t>
  </si>
  <si>
    <t>14 Semillon Court, Sunbury VIC 3429</t>
  </si>
  <si>
    <t>45 Cairnlea Drive, Cairnlea VIC 3023</t>
  </si>
  <si>
    <t>9 Hibberd Court, Berwick VIC 3806</t>
  </si>
  <si>
    <t>6/16 Vauxhall Road, Balwyn VIC 3103</t>
  </si>
  <si>
    <t>16 Graze Road, Sunbury VIC 3429</t>
  </si>
  <si>
    <t>39 Andante Crescent, Clyde VIC 3978</t>
  </si>
  <si>
    <t>3 Carrier Avenue, Parkdale VIC 3195</t>
  </si>
  <si>
    <t>18 Crows Ash Avenue, EDGEWORTH NSW 2285</t>
  </si>
  <si>
    <t>31 Blue Gum Drive, Brookfield VIC 3338</t>
  </si>
  <si>
    <t>24 Snowbush Terrace, Point Cook VIC 3030</t>
  </si>
  <si>
    <t>376 Canterbury Road, Heathmont VIC 3135</t>
  </si>
  <si>
    <t>74 Royal Parade, Kilmore VIC 3764</t>
  </si>
  <si>
    <t>29 Signature Boulevard, Point Cook VIC 3030</t>
  </si>
  <si>
    <t>8/38-40 Broadway , Bonbeach VIC 3196</t>
  </si>
  <si>
    <t>38 Eliburn Drive, Cranbourne East VIC 3977</t>
  </si>
  <si>
    <t>126 Linsell Boulevard, Cranbourne East VIC 3977</t>
  </si>
  <si>
    <t>19 Savoy Grove, Cranbourne North VIC 3977</t>
  </si>
  <si>
    <t>276 Newton Boulevard, Munno Para SA 5115</t>
  </si>
  <si>
    <t>2A Clement Grove, Burton SA 5110</t>
  </si>
  <si>
    <t>19 Boyce Circuit, Clyde North VIC 3978</t>
  </si>
  <si>
    <t>7 Marquis Street, Loganholme QLD 4129</t>
  </si>
  <si>
    <t>6 Horne Court, Chelsea Heights VIC 3196</t>
  </si>
  <si>
    <t>13 Gilba Road, Pendle Hill NSW 2145</t>
  </si>
  <si>
    <t>28 Popondetta Road, Whalan NSW 2770</t>
  </si>
  <si>
    <t>277 Nepean Highway, Seaford VIC 3198</t>
  </si>
  <si>
    <t>12 Sacred Drive, Sunbury VIC 3429</t>
  </si>
  <si>
    <t>49 Locust Circuit, Tarneit VIC 3029</t>
  </si>
  <si>
    <t>5 Bunurong Avenue, Wollert VIC 3750</t>
  </si>
  <si>
    <t>2 Keats Place, Ingleburn NSW 2565</t>
  </si>
  <si>
    <t>17 Waterview Drive, Cairnlea VIC 3023</t>
  </si>
  <si>
    <t>18 Favell Street, Toongabbie NSW 2146</t>
  </si>
  <si>
    <t>131/94-116 Culloden Road, Marsfield NSW 2122</t>
  </si>
  <si>
    <t>3/8 Kynoch Street, Deer Park VIC 3023</t>
  </si>
  <si>
    <t>202/24 Grenville Street, Hampton VIC 3188</t>
  </si>
  <si>
    <t>51 Charman Road, Beaumaris VIC 3193</t>
  </si>
  <si>
    <t>10/17 Golden Elm Way, Lyndhurst VIC 3975</t>
  </si>
  <si>
    <t>2/11-13 Furlong Road, Sunshine North VIC 3020</t>
  </si>
  <si>
    <t>20 Gambino Crescent, Truganina VIC 3029</t>
  </si>
  <si>
    <t>83 Latrobe Street, Cheltenham VIC 3192</t>
  </si>
  <si>
    <t>6 Silvereye Street, Kurunjang VIC 3337</t>
  </si>
  <si>
    <t>9 Trojan Crescent, Clyde North VIC 3978</t>
  </si>
  <si>
    <t>10 Bellbird Street, Kurunjang VIC 3337</t>
  </si>
  <si>
    <t>1/389A Alfred Street North, Neutral Bay NSW 2089</t>
  </si>
  <si>
    <t>1 Kai Close, Caroline Springs VIC 3023</t>
  </si>
  <si>
    <t>169 Toongabbie Road, Toongabbie NSW 2146</t>
  </si>
  <si>
    <t>7 Ashton Street, Sunbury VIC 3429</t>
  </si>
  <si>
    <t>15 Greenwood Road, Narre Warren East VIC 3804</t>
  </si>
  <si>
    <t>27/553-555 Melton Highway, Sydenham VIC 3037</t>
  </si>
  <si>
    <t>8 Soame Street, Deer Park VIC 3023</t>
  </si>
  <si>
    <t>36 Greenoaks Avenue, Bradbury NSW 2560</t>
  </si>
  <si>
    <t>42 Daglish Way, Werribee VIC 3030</t>
  </si>
  <si>
    <t>19 Carissa Road, Brookfield VIC 3338</t>
  </si>
  <si>
    <t>38 Patrick Street, Belmont North NSW 2280</t>
  </si>
  <si>
    <t>5 Lamb Grove, Hoppers Crossing VIC 3029</t>
  </si>
  <si>
    <t>8 Morrow Street, Melton West VIC 3337</t>
  </si>
  <si>
    <t>37 Range Avenue, Heathcote Junction VIC 3758</t>
  </si>
  <si>
    <t>6 Dakota Place, St Clair NSW 2759</t>
  </si>
  <si>
    <t>13 Lambert Court, Taylors Hill VIC 3037</t>
  </si>
  <si>
    <t>1 Alford Rise, Croydon North VIC 3136</t>
  </si>
  <si>
    <t>26 Bonza Circuit, Clyde North VIC 3978</t>
  </si>
  <si>
    <t>6 Forrest Street, Burnside Heights VIC 3023</t>
  </si>
  <si>
    <t>19 Lomica Drive, Hastings VIC 3915</t>
  </si>
  <si>
    <t>5 Braeside Walk, Caroline Springs VIC 3023</t>
  </si>
  <si>
    <t>23 Highfield Road, Cairnlea VIC 3023</t>
  </si>
  <si>
    <t>7 Student Court, Mambourin VIC 3024</t>
  </si>
  <si>
    <t>11 Reynard Court, Langwarrin VIC 3910</t>
  </si>
  <si>
    <t>POS-JOUR-BNDLFEES-53294-102713/14 The Springs Close , Narre Warren South VIC 3805 - Risk Adjusted Finance Fee - Provision Received</t>
  </si>
  <si>
    <t>POS-INV-DEDUCT-Batch 9 - Claims Payment Batch 9</t>
  </si>
  <si>
    <t>POS-JOUR-BNDLFEES-53599-102930/41 Greengate Close, Northgate SA 5085 - Risk Adjusted Finance Fee - Provision Received</t>
  </si>
  <si>
    <t>#214601</t>
  </si>
  <si>
    <t>#214631</t>
  </si>
  <si>
    <t>#214677</t>
  </si>
  <si>
    <t>POS-JOUR-BADDEBT-53294-102713/14 The Springs Close , Narre Warren South VIC 3805 - Provision for bad debts</t>
  </si>
  <si>
    <t>POS-JOUR-BADDEBT-53599-102930/41 Greengate Close, Northgate SA 5085 - Provision for bad debts</t>
  </si>
  <si>
    <t>#214602</t>
  </si>
  <si>
    <t>#214679</t>
  </si>
  <si>
    <t>POS-JOUR-BADDEBT-53384-102732/22/38-40 Broadway , Bonbeach VIC 3196 - Provision for bad debts</t>
  </si>
  <si>
    <t>#13779</t>
  </si>
  <si>
    <t>POS-LOAN-53599-102930/41 Greengate Close, Northgate SA 5085</t>
  </si>
  <si>
    <t>PL-INV-FEES-LOAN-50792-100718/8 Bader Court, Frankston South VIC 3199</t>
  </si>
  <si>
    <t>PL-INV-FEES-LOAN-44459-78690</t>
  </si>
  <si>
    <t>PL-INV-FEES-LOAN-44584-78817</t>
  </si>
  <si>
    <t>PL-INV-FEES-LOAN-44286-78545</t>
  </si>
  <si>
    <t>PL-INV-FEES-LOAN-44697-78908</t>
  </si>
  <si>
    <t>PL-INV-FEES-LOAN-50792-100718</t>
  </si>
  <si>
    <t>PL-INV-FEES-LOAN-50453-100497/1 Castleton Avenue, Tarneit VIC 3029</t>
  </si>
  <si>
    <t>PL-INV-FEES-LOAN-50380-100455/2/28 Latrobe Street, Cranbourne VIC 3977</t>
  </si>
  <si>
    <t>PL-INV-FEES-LOAN-50309-100358/40 Spicer Street, Beaumaris VIC 3193</t>
  </si>
  <si>
    <t>POS-INV-LOAN-43435-77523</t>
  </si>
  <si>
    <t>POS-INV-LOAN-39938-70663</t>
  </si>
  <si>
    <t>Dummy HQ - Reliance Werribee</t>
  </si>
  <si>
    <t>PL-INV-FEES-LOAN-44844-100052-2</t>
  </si>
  <si>
    <t>PL-INV-FEES-LOAN-52856-102305/56 Pegasus Road, Cranbourne West VIC 3977</t>
  </si>
  <si>
    <t>PL-INV-FEES-LOAN-52237-101854/15 Oakham Street, Donnybrook VIC 3064</t>
  </si>
  <si>
    <t>PL-INV-FEES-LOAN-53068-102481/18 Coolum Street, Point Cook VIC 3030</t>
  </si>
  <si>
    <t>PL-INV-FEES-LOAN-51077-100933/6 Karana Court, Croydon VIC 3136</t>
  </si>
  <si>
    <t>PL-INV-FEES-LOAN-53323-102677/3 Carrier Avenue, Parkdale VIC 3195</t>
  </si>
  <si>
    <t>PL-INV-FEES-LOAN-51077-100933-2</t>
  </si>
  <si>
    <t>PL-INV-FEES-LOAN-44953-100119/115/446 Moreland Road, Brunswick West VIC 3055</t>
  </si>
  <si>
    <t>Dummy HQ - McGrath Parramatta - Pay On Success Loan</t>
  </si>
  <si>
    <t>POS-LOAN-53690-103013/13 Meldrum Court, Sunbury VIC 3429</t>
  </si>
  <si>
    <t>POS-JOUR-BNDLFEES-53709-103001/2 O'brien Street, Bondi Beach NSW 2026 - Risk Adjusted Finance Fee - Provision Received</t>
  </si>
  <si>
    <t>#214652</t>
  </si>
  <si>
    <t>POS-JOUR-BADDEBT-53709-103001/2 O'brien Street, Bondi Beach NSW 2026 - Provision for bad debts</t>
  </si>
  <si>
    <t>#214654</t>
  </si>
  <si>
    <t>Aretex Pty Ltd</t>
  </si>
  <si>
    <t>Total Aretex Pty Ltd</t>
  </si>
  <si>
    <t>POS-JOUR-BADDEBT-53690-103013/13 Meldrum Court, Sunbury VIC 3429 - Provision for bad debts</t>
  </si>
  <si>
    <t>POS-JOUR-BADDEBT-53592-102907/43 Cover Drive, Sunbury VIC 3429 - Provision for bad debts</t>
  </si>
  <si>
    <t>POS-JOUR-BADDEBT-53955-103178/28A Budgeree Road, Toongabbie NSW 2146 - Provision for bad debts</t>
  </si>
  <si>
    <t>#14842</t>
  </si>
  <si>
    <t>#15262</t>
  </si>
  <si>
    <t>#15705</t>
  </si>
  <si>
    <t>Total Dummy HQ - Reliance Werribee</t>
  </si>
  <si>
    <t>2 O'brien Street, Bondi Beach NSW 2026</t>
  </si>
  <si>
    <t>POS-INV-FEES-53709-xxxxx</t>
  </si>
  <si>
    <t>13 Meldrum Court, Sunbury VIC 3429 - Marketing</t>
  </si>
  <si>
    <t>43 Cover Drive, Sunbury VIC 3429 - Marketing</t>
  </si>
  <si>
    <t>28A Budgeree Road, Toongabbie NSW 2146 - Marketing</t>
  </si>
  <si>
    <t>POS-INV-FEES-53690-xxxxx</t>
  </si>
  <si>
    <t>POS-INV-FEES-53592-xxxxx</t>
  </si>
  <si>
    <t>POS-INV-FEES-53955-xxxxx</t>
  </si>
  <si>
    <t>AB</t>
  </si>
  <si>
    <t>4 Hinterland Close, Lynbrook VIC 3975 - Marketing</t>
  </si>
  <si>
    <t>8 Huntington Street, Ropes Crossing NSW 2760 - Property repair and preparation</t>
  </si>
  <si>
    <t>8 Huntington Street, Ropes Crossing NSW 2760 - Marketing</t>
  </si>
  <si>
    <t>2/25 Staughton Street, Melton South VIC 3338 - Marketing</t>
  </si>
  <si>
    <t>115 Lyrebird Drive, Carrum Downs VIC 3201 - Marketing</t>
  </si>
  <si>
    <t>23 Pointer Avenue, Wyndham Vale VIC 3024 - Marketing</t>
  </si>
  <si>
    <t>407/93 Furlong Road, Cairnlea VIC 3023 - Marketing</t>
  </si>
  <si>
    <t>49 Turion Drive, Mickleham VIC 3064 - Marketing</t>
  </si>
  <si>
    <t>10 Himalayas Street, Truganina VIC 3029</t>
  </si>
  <si>
    <t>30 Koora Drive, Sunbury VIC 3429 - Marketing</t>
  </si>
  <si>
    <t>17 Fragrant Crescent, Diggers Rest VIC 3427 - Marketing</t>
  </si>
  <si>
    <t>12 Carter Crescent, Calwell ACT 2905 - Property repair and preparation</t>
  </si>
  <si>
    <t>18 Menzies Drive, Burnside Heights VIC 3023 - Marketing</t>
  </si>
  <si>
    <t>1/81-83 O'brien Street, Bondi Beach NSW 2026 - Property repair and preparation</t>
  </si>
  <si>
    <t>118 Ella Grove, Chelsea VIC 3196 - Marketing</t>
  </si>
  <si>
    <t>14 Mariem Road, Cairnlea VIC 3023 - Marketing</t>
  </si>
  <si>
    <t>10 Fisher Court, Sunbury VIC 3429 - Marketing</t>
  </si>
  <si>
    <t>20 Elgata Way, Werribee VIC 3030 - Marketing</t>
  </si>
  <si>
    <t>18 Bulbine Street, Tarneit VIC 3029 - Marketing</t>
  </si>
  <si>
    <t>5 Risson Street, Melton South VIC 3338 - Marketing</t>
  </si>
  <si>
    <t>33 Willow Glen Boulevard, Cranbourne VIC 3977 - Marketing</t>
  </si>
  <si>
    <t>4 Juliete Street, Strathtulloh VIC 3338 - Marketing</t>
  </si>
  <si>
    <t>16/2 Coventry Drive, Sandhurst VIC 3977 - Marketing</t>
  </si>
  <si>
    <t>4 Hegel Avenue, Emerton NSW 2770 - Property repair and preparation</t>
  </si>
  <si>
    <t>4 Hegel Avenue, Emerton NSW 2770 - Marketing</t>
  </si>
  <si>
    <t>6 Ridgemont Drive, Berwick VIC 3806 - Marketing</t>
  </si>
  <si>
    <t>13 Walker Street, Aintree VIC 3336 - Marketing</t>
  </si>
  <si>
    <t>5 Toryboy Street, Brookfield VIC 3338 - Marketing</t>
  </si>
  <si>
    <t>63 Growling Grass Drive, Clyde North VIC 3978 - Marketing</t>
  </si>
  <si>
    <t>6 Dahlia Drive, Caroline Springs VIC 3023 - Marketing and styling</t>
  </si>
  <si>
    <t>2 Robur Street, Marsden QLD 4132 - Marketing</t>
  </si>
  <si>
    <t>19 Lomica Drive, Hastings VIC 3915 - Property repair and preparation</t>
  </si>
  <si>
    <t>11 Colchester Drive, Werribee VIC 3030 - Marketing</t>
  </si>
  <si>
    <t>1/12 London Road, Broadmeadows VIC 3047 - Styling</t>
  </si>
  <si>
    <t>POS-INV-FEES-53775-xxxxx</t>
  </si>
  <si>
    <t>POS-INV-FEES-53773-xxxxx</t>
  </si>
  <si>
    <t>POS-INV-FEES-53771-xxxxx</t>
  </si>
  <si>
    <t>POS-INV-FEES-53763-xxxxx</t>
  </si>
  <si>
    <t>POS-INV-FEES-53742-xxxxx</t>
  </si>
  <si>
    <t>POS-INV-FEES-53708-xxxxx</t>
  </si>
  <si>
    <t>POS-INV-FEES-53684-xxxxx</t>
  </si>
  <si>
    <t>POS-INV-FEES-53647-xxxxx</t>
  </si>
  <si>
    <t>POS-INV-FEES-53543-xxxxx</t>
  </si>
  <si>
    <t>POS-INV-FEES-53095-xxxxx</t>
  </si>
  <si>
    <t>POS-INV-FEES-53041-xxxxx</t>
  </si>
  <si>
    <t>POS-INV-FEES-53764-xxxxx</t>
  </si>
  <si>
    <t>POS-INV-FEES-53791-xxxxx</t>
  </si>
  <si>
    <t>POS-INV-FEES-53785-xxxxx</t>
  </si>
  <si>
    <t>POS-INV-FEES-53868-xxxxx</t>
  </si>
  <si>
    <t>POS-INV-FEES-53839-xxxxx</t>
  </si>
  <si>
    <t>POS-INV-FEES-53831-xxxxx</t>
  </si>
  <si>
    <t>POS-INV-FEES-53830-xxxxx</t>
  </si>
  <si>
    <t>POS-INV-FEES-53818-xxxxx</t>
  </si>
  <si>
    <t>POS-INV-FEES-53806-xxxxx</t>
  </si>
  <si>
    <t>POS-INV-FEES-53753-xxxxx</t>
  </si>
  <si>
    <t>POS-INV-FEES-53750-xxxxx</t>
  </si>
  <si>
    <t>POS-INV-FEES-53714-xxxxx</t>
  </si>
  <si>
    <t>POS-INV-FEES-53971-xxxxx</t>
  </si>
  <si>
    <t>POS-INV-FEES-53949-xxxxx</t>
  </si>
  <si>
    <t>POS-INV-FEES-53948-xxxxx</t>
  </si>
  <si>
    <t>POS-INV-FEES-53937-xxxxx</t>
  </si>
  <si>
    <t>POS-INV-FEES-53903-xxxxx</t>
  </si>
  <si>
    <t>POS-INV-FEES-53897-xxxxx</t>
  </si>
  <si>
    <t>POS-INV-FEES-53880-xxxxx</t>
  </si>
  <si>
    <t>POS-INV-FEES-53652-xxxxx</t>
  </si>
  <si>
    <t>POS-INV-FEES-53645-xxxxx</t>
  </si>
  <si>
    <t>POS-INV-FEES-53583-xxxxx</t>
  </si>
  <si>
    <t>POS-INV-FEES-53934-xxxxx</t>
  </si>
  <si>
    <t>POS-INV-FEES-53964-xxxxx</t>
  </si>
  <si>
    <t>POS-INV-FEES-53662-xxxxx</t>
  </si>
  <si>
    <t>42 Daglish Way, Werribee VIC 3030 - Property repair and preparation</t>
  </si>
  <si>
    <t>18 Milano Road, Burnside VIC 3023 - Marketing</t>
  </si>
  <si>
    <t>POS-INV-FEES-53716-xxxxx</t>
  </si>
  <si>
    <t>POS-INV-FEES-53826-xxxxx</t>
  </si>
  <si>
    <t>10 Holman Avenue, Craigieburn VIC 3064 - Marketing</t>
  </si>
  <si>
    <t>Jira Status</t>
  </si>
  <si>
    <t>Interest - January 2024</t>
  </si>
  <si>
    <t>Interest - February 2024</t>
  </si>
  <si>
    <t>PL-INV-FEES-LOAN-53450-102789/83 Latrobe Street, Cheltenham VIC 3192</t>
  </si>
  <si>
    <t>PL-INV-FEES-LOAN-53451-102792/83 Latrobe Street, Cheltenham VIC 3192</t>
  </si>
  <si>
    <t>PL-INV-FEES-LOAN-52077-101737/31 Edith Road, Salisbury North SA 5108</t>
  </si>
  <si>
    <t>PL-INV-FEES-LOAN-53594-102912/13 Lambert Court, Taylors Hill VIC 3037</t>
  </si>
  <si>
    <t>PL-INV-FEES-LOAN-51516-101290/47 The Crescent , Point Cook VIC 3030</t>
  </si>
  <si>
    <t>PL-INV-FEES-LOAN-53229-102609/20 Cambridge Street, Armadale VIC 3143</t>
  </si>
  <si>
    <t>PL-INV-FEES-LOAN-52470-102019/54-56 Woori Yallock Road, Cockatoo VIC 3781</t>
  </si>
  <si>
    <t>PL-INV-FEES-LOAN-52469-102009/54-56 Woori Yallock Road, Cockatoo VIC 3781</t>
  </si>
  <si>
    <t>PL-INV-FEES-LOAN-53645-103129/2 Robur Street, Marsden QLD 4132</t>
  </si>
  <si>
    <t>PL-INV-FEES-LOAN-51664-101416/21 Gingera Street, Truganina VIC 3029</t>
  </si>
  <si>
    <t>PL-INV-FEES-LOAN-54041-103227/26 Brimsdown Road, Davoren Park SA 5113</t>
  </si>
  <si>
    <t>PL-INV-FEES-LOAN-50473-100505</t>
  </si>
  <si>
    <t>PL-INV-FEES-LOAN-50610-100595/123 Ketley Circuit, Marsden Park NSW 2765</t>
  </si>
  <si>
    <t>PL-INV-FEES-LOAN-51081-100968/104 Rosenthal Boulevard, Sunbury VIC 3429</t>
  </si>
  <si>
    <t>Ray White Sunbury</t>
  </si>
  <si>
    <t>Google Australia Pty Limited</t>
  </si>
  <si>
    <t>Total Google Australia Pty Limited</t>
  </si>
  <si>
    <t>Dummy HQ - OBrien Real Estate Seaford - Pay On Success Loan</t>
  </si>
  <si>
    <t>Dummy HQ - Kmode Interiors - Pay On Success Loan</t>
  </si>
  <si>
    <t>POS-LOAN-53965-103167/101 Binalong Road, Old Toongabbie NSW 2146</t>
  </si>
  <si>
    <t>POS-LOAN-54407-103587/144 Railway Parade, Seaford VIC 3198</t>
  </si>
  <si>
    <t>42 Larnook Street, Prahran VIC 3181</t>
  </si>
  <si>
    <t>POS-JOUR-BNDLFEES-54167-103398 - Risk Adjusted Finance Fee - Provision Received</t>
  </si>
  <si>
    <t>#214770</t>
  </si>
  <si>
    <t>POS-JOUR-BADDEBT-54167-103398 - Provision for bad debts</t>
  </si>
  <si>
    <t>POS-JOUR-BADDEBT-53965-103167/101 Binalong Road, Old Toongabbie NSW 2146 - Provision for bad debts</t>
  </si>
  <si>
    <t>POS-JOUR-BADDEBT-54407-103587/144 Railway Parade, Seaford VIC 3198 - Provision for bad debts</t>
  </si>
  <si>
    <t>POS-JOUR-BADDEBT-54451-103619 - Provision for bad debts</t>
  </si>
  <si>
    <t xml:space="preserve"> Brad Credit Card</t>
  </si>
  <si>
    <t>POS-INV-FEES-54167-xxxxx</t>
  </si>
  <si>
    <t>22/145 Union Road, Langwarrin VIC 3910</t>
  </si>
  <si>
    <t>POS-INV-FEES-53965-xxxxx</t>
  </si>
  <si>
    <t>POS-INV-FEES-54407-xxxxx</t>
  </si>
  <si>
    <t>POS-INV-FEES-54451-xxxxx</t>
  </si>
  <si>
    <t>101 Binalong Road, Old Toongabbie NSW 2146 - Marketing</t>
  </si>
  <si>
    <t>144 Railway Parade, Seaford VIC 3198 - Marketing</t>
  </si>
  <si>
    <t>42 Larnook Street, Prahran VIC 3181 - Styling</t>
  </si>
  <si>
    <t>POS-INV-FEES-54032-xxxxx</t>
  </si>
  <si>
    <t>POS-INV-FEES-54026-xxxxx</t>
  </si>
  <si>
    <t>POS-INV-FEES-54021-xxxxx</t>
  </si>
  <si>
    <t>POS-INV-FEES-54011-xxxxx</t>
  </si>
  <si>
    <t>POS-INV-FEES-54009-xxxxx</t>
  </si>
  <si>
    <t>POS-INV-FEES-53950-xxxxx</t>
  </si>
  <si>
    <t>POS-INV-FEES-53910-xxxxx</t>
  </si>
  <si>
    <t>POS-INV-FEES-53867-xxxxx</t>
  </si>
  <si>
    <t>POS-INV-FEES-53866-xxxxx</t>
  </si>
  <si>
    <t>POS-INV-FEES-53780-xxxxx</t>
  </si>
  <si>
    <t>POS-INV-FEES-53738-xxxxx</t>
  </si>
  <si>
    <t>POS-INV-FEES-54100-xxxxx</t>
  </si>
  <si>
    <t>POS-INV-FEES-54089-xxxxx</t>
  </si>
  <si>
    <t>POS-INV-FEES-54079-xxxxx</t>
  </si>
  <si>
    <t>POS-INV-FEES-54071-xxxxx</t>
  </si>
  <si>
    <t>POS-INV-FEES-54054-xxxxx</t>
  </si>
  <si>
    <t>POS-INV-FEES-54047-xxxxx</t>
  </si>
  <si>
    <t>POS-INV-FEES-54044-xxxxx</t>
  </si>
  <si>
    <t>POS-INV-FEES-54042-xxxxx</t>
  </si>
  <si>
    <t>POS-INV-FEES-54041-xxxxx</t>
  </si>
  <si>
    <t>POS-INV-FEES-54023-xxxxx</t>
  </si>
  <si>
    <t>POS-INV-FEES-54016-xxxxx</t>
  </si>
  <si>
    <t>POS-INV-FEES-54004-xxxxx</t>
  </si>
  <si>
    <t>POS-INV-FEES-53967-xxxxx</t>
  </si>
  <si>
    <t>POS-INV-FEES-53875-xxxxx</t>
  </si>
  <si>
    <t>POS-INV-FEES-54305-xxxxx</t>
  </si>
  <si>
    <t>POS-INV-FEES-54304-xxxxx</t>
  </si>
  <si>
    <t>POS-INV-FEES-54303-xxxxx</t>
  </si>
  <si>
    <t>POS-INV-FEES-54282-xxxxx</t>
  </si>
  <si>
    <t>POS-INV-FEES-54276-xxxxx</t>
  </si>
  <si>
    <t>POS-INV-FEES-54269-xxxxx</t>
  </si>
  <si>
    <t>POS-INV-FEES-54267-xxxxx</t>
  </si>
  <si>
    <t>POS-INV-FEES-54266-xxxxx</t>
  </si>
  <si>
    <t>POS-INV-FEES-54247-xxxxx</t>
  </si>
  <si>
    <t>POS-INV-FEES-54243-xxxxx</t>
  </si>
  <si>
    <t>POS-INV-FEES-54225-xxxxx</t>
  </si>
  <si>
    <t>POS-INV-FEES-54224-xxxxx</t>
  </si>
  <si>
    <t>POS-INV-FEES-54195-xxxxx</t>
  </si>
  <si>
    <t>POS-INV-FEES-54194-xxxxx</t>
  </si>
  <si>
    <t>POS-INV-FEES-54192-xxxxx</t>
  </si>
  <si>
    <t>POS-INV-FEES-54168-xxxxx</t>
  </si>
  <si>
    <t>POS-INV-FEES-54164-xxxxx</t>
  </si>
  <si>
    <t>POS-INV-FEES-54151-xxxxx</t>
  </si>
  <si>
    <t>POS-INV-FEES-54149-xxxxx</t>
  </si>
  <si>
    <t>POS-INV-FEES-54148-xxxxx</t>
  </si>
  <si>
    <t>POS-INV-FEES-54145-xxxxx</t>
  </si>
  <si>
    <t>POS-INV-FEES-54144-xxxxx</t>
  </si>
  <si>
    <t>POS-INV-FEES-54142-xxxxx</t>
  </si>
  <si>
    <t>POS-INV-FEES-54141-xxxxx</t>
  </si>
  <si>
    <t>POS-INV-FEES-54138-xxxxx</t>
  </si>
  <si>
    <t>POS-INV-FEES-54130-xxxxx</t>
  </si>
  <si>
    <t>POS-INV-FEES-54129-xxxxx</t>
  </si>
  <si>
    <t>POS-INV-FEES-54113-xxxxx</t>
  </si>
  <si>
    <t>POS-INV-FEES-54068-xxxxx</t>
  </si>
  <si>
    <t>POS-INV-FEES-54052-xxxxx</t>
  </si>
  <si>
    <t>POS-INV-FEES-53840-xxxxx</t>
  </si>
  <si>
    <t>POS-INV-FEES-53711-xxxxx</t>
  </si>
  <si>
    <t>POS-INV-FEES-53688-xxxxx</t>
  </si>
  <si>
    <t>POS-INV-FEES-53542-xxxxx</t>
  </si>
  <si>
    <t>POS-INV-FEES-54321-xxxxx</t>
  </si>
  <si>
    <t>POS-INV-FEES-54336-xxxxx</t>
  </si>
  <si>
    <t>POS-INV-FEES-54437-xxxxx</t>
  </si>
  <si>
    <t>POS-INV-FEES-54432-xxxxx</t>
  </si>
  <si>
    <t>POS-INV-FEES-54410-xxxxx</t>
  </si>
  <si>
    <t>POS-INV-FEES-54399-xxxxx</t>
  </si>
  <si>
    <t>POS-INV-FEES-54385-xxxxx</t>
  </si>
  <si>
    <t>POS-INV-FEES-54381-xxxxx</t>
  </si>
  <si>
    <t>POS-INV-FEES-54380-xxxxx</t>
  </si>
  <si>
    <t>POS-INV-FEES-54376-xxxxx</t>
  </si>
  <si>
    <t>POS-INV-FEES-54356-xxxxx</t>
  </si>
  <si>
    <t>POS-INV-FEES-54354-xxxxx</t>
  </si>
  <si>
    <t>POS-INV-FEES-54326-xxxxx</t>
  </si>
  <si>
    <t>POS-INV-FEES-54325-xxxxx</t>
  </si>
  <si>
    <t>POS-INV-FEES-54308-xxxxx</t>
  </si>
  <si>
    <t>POS-INV-FEES-54302-xxxxx</t>
  </si>
  <si>
    <t>POS-INV-FEES-54275-xxxxx</t>
  </si>
  <si>
    <t>POS-INV-FEES-54274-xxxxx</t>
  </si>
  <si>
    <t>POS-INV-FEES-54250-xxxxx</t>
  </si>
  <si>
    <t>POS-INV-FEES-54231-xxxxx</t>
  </si>
  <si>
    <t>POS-INV-FEES-54230-xxxxx</t>
  </si>
  <si>
    <t>POS-INV-FEES-54223-xxxxx</t>
  </si>
  <si>
    <t>POS-INV-FEES-54209-xxxxx</t>
  </si>
  <si>
    <t>POS-INV-FEES-54183-xxxxx</t>
  </si>
  <si>
    <t>POS-INV-FEES-54159-xxxxx</t>
  </si>
  <si>
    <t>POS-INV-FEES-54076-xxxxx</t>
  </si>
  <si>
    <t>POS-INV-FEES-53943-xxxxx</t>
  </si>
  <si>
    <t>POS-INV-FEES-53653-xxxxx</t>
  </si>
  <si>
    <t>POS-INV-FEES-53641-xxxxx</t>
  </si>
  <si>
    <t>POS-INV-FEES-54563-xxxxx</t>
  </si>
  <si>
    <t>POS-INV-FEES-54557-xxxxx</t>
  </si>
  <si>
    <t>POS-INV-FEES-54553-xxxxx</t>
  </si>
  <si>
    <t>POS-INV-FEES-54539-xxxxx</t>
  </si>
  <si>
    <t>POS-INV-FEES-54527-xxxxx</t>
  </si>
  <si>
    <t>POS-INV-FEES-54524-xxxxx</t>
  </si>
  <si>
    <t>POS-INV-FEES-54512-xxxxx</t>
  </si>
  <si>
    <t>POS-INV-FEES-54505-xxxxx</t>
  </si>
  <si>
    <t>POS-INV-FEES-54479-xxxxx</t>
  </si>
  <si>
    <t>POS-INV-FEES-54471-xxxxx</t>
  </si>
  <si>
    <t>POS-INV-FEES-54468-xxxxx</t>
  </si>
  <si>
    <t>POS-INV-FEES-54467-xxxxx</t>
  </si>
  <si>
    <t>POS-INV-FEES-54465-xxxxx</t>
  </si>
  <si>
    <t>POS-INV-FEES-54416-xxxxx</t>
  </si>
  <si>
    <t>POS-INV-FEES-54413-xxxxx</t>
  </si>
  <si>
    <t>POS-INV-FEES-54387-xxxxx</t>
  </si>
  <si>
    <t>POS-INV-FEES-54355-xxxxx</t>
  </si>
  <si>
    <t>POS-INV-FEES-54345-xxxxx</t>
  </si>
  <si>
    <t>POS-INV-FEES-54344-xxxxx</t>
  </si>
  <si>
    <t>POS-INV-FEES-54160-xxxxx</t>
  </si>
  <si>
    <t>Reliance Craigieburn</t>
  </si>
  <si>
    <t>Reliance Real Estate Sunbury</t>
  </si>
  <si>
    <t>VinaOpera Realestate</t>
  </si>
  <si>
    <t>Keeki</t>
  </si>
  <si>
    <t>Sarah Drew Real Estate</t>
  </si>
  <si>
    <t>Harcourts West Realty</t>
  </si>
  <si>
    <t>ListSure Vendor Prod</t>
  </si>
  <si>
    <t>OBrien Chelsea</t>
  </si>
  <si>
    <t>All Suburbs Real Estate</t>
  </si>
  <si>
    <t>Reliance Real Estate Point Cook</t>
  </si>
  <si>
    <t>OBrien Carrum Downs</t>
  </si>
  <si>
    <t>Reliance Real Estate Tarneit</t>
  </si>
  <si>
    <t>The Eleet Wyndham City</t>
  </si>
  <si>
    <t>Reliance Real Estate Melton</t>
  </si>
  <si>
    <t>OBrien Keysborough</t>
  </si>
  <si>
    <t>Evolve Styling</t>
  </si>
  <si>
    <t>OBrien Blackburn</t>
  </si>
  <si>
    <t>Homestagers</t>
  </si>
  <si>
    <t>YPA Hume City</t>
  </si>
  <si>
    <t>Withdrawn not claimed_POS</t>
  </si>
  <si>
    <t>added in collection list</t>
  </si>
  <si>
    <t>withdrawn PL</t>
  </si>
  <si>
    <t>w/ partial payment, follow up on 5 Dec 2023</t>
  </si>
  <si>
    <t>formal default notice sent on 1 Feb 2024</t>
  </si>
  <si>
    <t>Interest - March 2024</t>
  </si>
  <si>
    <t>Interest - April 2024</t>
  </si>
  <si>
    <t>Interest - May 2024</t>
  </si>
  <si>
    <t>PL-INV-FEES-LOAN-53506-102834/131/94-116 Culloden Road, Marsfield NSW 2122</t>
  </si>
  <si>
    <t>PL-INV-FEES-LOAN-51855-101658/22 Lory Circuit, Sunbury VIC 3429</t>
  </si>
  <si>
    <t>PL-INV-FEES-LOAN-53057-102465/8 Kipling Circuit, Diggers Rest VIC 3427</t>
  </si>
  <si>
    <t>PL-INV-FEES-LOAN-53280-102674/8/38-40 Broadway , Bonbeach VIC 3196</t>
  </si>
  <si>
    <t>PL-INV-FEES-LOAN-54305-103463/9 Willowbank Place, Cranbourne East VIC 3977</t>
  </si>
  <si>
    <t>PL-INV-FEES-LOAN-51180-101089/44 Nectar Road, Botanic Ridge VIC 3977</t>
  </si>
  <si>
    <t>PL-INV-FEES-LOAN-50918-100829/12 Skye Walk, Wollert VIC 3750</t>
  </si>
  <si>
    <t>PL-INV-FEES-LOAN-51895-101645/301/347 Camberwell Road, Camberwell VIC 3124</t>
  </si>
  <si>
    <t>PL-INV-FEES-LOAN-54413-103549</t>
  </si>
  <si>
    <t>PL-INV-FEES-LOAN-54621-103709</t>
  </si>
  <si>
    <t>PL-INV-FEES-LOAN-52631-102146/5 Francis Street, Cockatoo VIC 3781</t>
  </si>
  <si>
    <t>PL-INV-FEES-LOAN-52619-102138/5 Francis Street, Cockatoo VIC 3781</t>
  </si>
  <si>
    <t>PL-INV-FEES-LOAN-54267-103438/8 Manresh Mews, Fraser Rise VIC 3336</t>
  </si>
  <si>
    <t>PL-INV-FEES-LOAN-53950-103162/3 Young Street, Oakleigh VIC 3166</t>
  </si>
  <si>
    <t>PL-INV-FEES-LOAN-51180-101089-1</t>
  </si>
  <si>
    <t>PL-INV-FEES-LOAN-53461-102800/2/11-13 Furlong Road, Sunshine North VIC 3020</t>
  </si>
  <si>
    <t>POS-INV-LOAN-53384-102732/22/38-40 Broadway , Bonbeach VIC 3196</t>
  </si>
  <si>
    <t>PL-INV-FEES-LOAN-53875-103151/18 Triandra Avenue, Romsey VIC 3434</t>
  </si>
  <si>
    <t>PL-INV-FEES-LOAN-53875-103151-1</t>
  </si>
  <si>
    <t>PL-INV-FEES-LOAN-54192-103359/2A Marriage Road, Brighton East VIC 3187</t>
  </si>
  <si>
    <t>PL-INV-FEES-LOAN-54809-103854</t>
  </si>
  <si>
    <t>PL-INV-FEES-LOAN-53555-102877/49 Locust Circuit, Tarneit VIC 3029</t>
  </si>
  <si>
    <t>PL-INV-FEES-LOAN-53301-102655/24 Snowbush Terrace, Point Cook VIC 3030</t>
  </si>
  <si>
    <t>PL-INV-FEES-LOAN-54381-103534/12 Tobruk Avenue, Balmain NSW 2041</t>
  </si>
  <si>
    <t>PL-INV-FEES-LOAN-50918-100829-1</t>
  </si>
  <si>
    <t>PL-INV-FEES-LOAN-51895-101645-1</t>
  </si>
  <si>
    <t>PL-INV-FEES-LOAN-54356-103513/28-30 Holmes Street, Noble Park VIC 3174</t>
  </si>
  <si>
    <t>PL-INV-FEES-LOAN-53866-103091/1/81-83 O'brien Street, Bondi Beach NSW 2026</t>
  </si>
  <si>
    <t>PL-INV-FEES-LOAN-53868-103092/1/81-83 O'brien Street, Bondi Beach NSW 2026</t>
  </si>
  <si>
    <t>PL-INV-FEES-LOAN-50453-100497-1</t>
  </si>
  <si>
    <t>PL-INV-FEES-LOAN-52981-102401/1285 Wallan-Whittlesea Road, Upper Plenty VIC 3756</t>
  </si>
  <si>
    <t>PL-INV-FEES-LOAN-51268-101148/42 Canterbury Circuit, MELTON SOUTH VIC 3338</t>
  </si>
  <si>
    <t>PL-INV-FEES-LOAN-54376-103546/2/6 Balmoral Close, Hillside VIC 3037</t>
  </si>
  <si>
    <t>PL-INV-FEES-LOAN-51681-101424/65 Armitage Drive, Glendenning NSW 2761</t>
  </si>
  <si>
    <t>PL-INV-FEES-LOAN-54113-103286/21 Said Parade, Tarneit VIC 3029</t>
  </si>
  <si>
    <t>PL-INV-FEES-LOAN-51545-101313/234 Point Cook Road, Point Cook VIC 3030</t>
  </si>
  <si>
    <t>PL-INV-FEES-LOAN-54705-103787</t>
  </si>
  <si>
    <t>PL-INV-FEES-LOAN-52441-102056/15 Vince Stella Close, Cairnlea VIC 3023</t>
  </si>
  <si>
    <t>PL-INV-FEES-LOAN-53964-103184/1/12 London Road, Broadmeadows VIC 3047</t>
  </si>
  <si>
    <t>PL-INV-FEES-LOAN-54138-103313/6 Walker Street, Aintree VIC 3336</t>
  </si>
  <si>
    <t>PL-INV-FEES-LOAN-54624-103732</t>
  </si>
  <si>
    <t>PL-INV-FEES-LOAN-53830-103095/10 Fisher Court, Sunbury VIC 3429</t>
  </si>
  <si>
    <t>PL-INV-FEES-LOAN-51256-101124/14 Lee Street, Frankston VIC 3199</t>
  </si>
  <si>
    <t>PL-INV-FEES-LOAN-51454-101264/5 Hampson Place, Caroline Springs VIC 3023</t>
  </si>
  <si>
    <t>PL-INV-FEES-LOAN-53416-102755/14 Lee Street, Frankston VIC 3199</t>
  </si>
  <si>
    <t>PL-INV-FEES-LOAN-51679-101414/5 Hampson Place, Caroline Springs VIC 3023</t>
  </si>
  <si>
    <t>PL-INV-FEES-LOAN-54491-103810</t>
  </si>
  <si>
    <t>PL-INV-FEES-LOAN-51390-101184/14 Lee Street, Frankston VIC 3199</t>
  </si>
  <si>
    <t>PL-INV-FEES-LOAN-53641-102946/21 Heath Crescent, Hampton East VIC 3188</t>
  </si>
  <si>
    <t>PL-INV-FEES-LOAN-52367-101946/3 Pershing Way, Point Cook VIC 3030</t>
  </si>
  <si>
    <t>PL-INV-FEES-LOAN-52890-102415/9/80B Ropes Crossing Boulevard, Ropes Crossing NSW 2760</t>
  </si>
  <si>
    <t>PL-INV-FEES-LOAN-53314-102669/18 Crows Ash Avenue, EDGEWORTH NSW 2285</t>
  </si>
  <si>
    <t>PL-INV-FEES-LOAN-54275-103492/1 Tussock Street, Aintree VIC 3336</t>
  </si>
  <si>
    <t>4 Kyarra Street, Hampton VIC 3188</t>
  </si>
  <si>
    <t>5/9-11 York Street, Bonbeach VIC 3196</t>
  </si>
  <si>
    <t>92 Waterhaven Boulevard, Point Cook VIC 3030</t>
  </si>
  <si>
    <t>18 Triandra Avenue, Romsey VIC 3434</t>
  </si>
  <si>
    <t>4 Featherwood Drive, Aintree VIC 3336</t>
  </si>
  <si>
    <t>12 Oriana Grove, Skye VIC 3977</t>
  </si>
  <si>
    <t>10 Fisher Court, Sunbury VIC 3429</t>
  </si>
  <si>
    <t>5 Scordia Place, Pakenham VIC 3810</t>
  </si>
  <si>
    <t>37 Protea Street, Carrum Downs VIC 3201</t>
  </si>
  <si>
    <t>POS-INV-LOAN-53709-103001/2 O'brien Street, Bondi Beach NSW 2026</t>
  </si>
  <si>
    <t>Dummy HQ - OBrien Real Estate Carrum Downs - Pay On Success Loan</t>
  </si>
  <si>
    <t>Dummy HQ - Belle Property Sandringham - Pay On Success Loan</t>
  </si>
  <si>
    <t>27 Norma Street, Melton VIC 3337</t>
  </si>
  <si>
    <t>5 Cannington Grove, Sunbury VIC 3429</t>
  </si>
  <si>
    <t>16/365 Pound Road, Hampton Park VIC 3976</t>
  </si>
  <si>
    <t>10 Coaldrake Street, Carrum Downs VIC 3201</t>
  </si>
  <si>
    <t>7 Netherlee Street, Glen Iris VIC 3146</t>
  </si>
  <si>
    <t>2 Pacific Boulevard, Beaumaris VIC 3193</t>
  </si>
  <si>
    <t>3 Ball Road, Heatherton VIC 3202</t>
  </si>
  <si>
    <t>POS-JOUR-BNDLFEES-54294-103472 - Risk Adjusted Finance Fee - Provision Received</t>
  </si>
  <si>
    <t>#214830</t>
  </si>
  <si>
    <t>POS-JOUR-BADDEBT-54294-103472 - Provision for bad debts</t>
  </si>
  <si>
    <t>#214832</t>
  </si>
  <si>
    <t>POS-JOUR-BADDEBT-54458-103713 - Provision for bad debts</t>
  </si>
  <si>
    <t>POS-JOUR-BADDEBT-54038-103222 - Provision for bad debts</t>
  </si>
  <si>
    <t>POS-JOUR-BADDEBT-54831-103881 - Provision for bad debts</t>
  </si>
  <si>
    <t>POS-JOUR-BADDEBT-55025-104075 - Provision for bad debts</t>
  </si>
  <si>
    <t>POS-JOUR-BADDEBT-55063-104086 - Provision for bad debts</t>
  </si>
  <si>
    <t>POS-JOUR-BADDEBT-54727-104125 - Provision for bad debts</t>
  </si>
  <si>
    <t>DIST-REBATE-33749-51661/45/56 Pirrama Road, Pyrmont NSW 2009</t>
  </si>
  <si>
    <t>POS-INV-FEES-54294-xxxxx</t>
  </si>
  <si>
    <t>POS-INV-FEES-54458-xxxxx</t>
  </si>
  <si>
    <t>POS-INV-FEES-54038-xxxxx</t>
  </si>
  <si>
    <t>POS-INV-FEES-55063-xxxxx</t>
  </si>
  <si>
    <t>POS-INV-FEES-55025-xxxxx</t>
  </si>
  <si>
    <t>POS-INV-FEES-54831-xxxxx</t>
  </si>
  <si>
    <t>POS-INV-FEES-54727-xxxxx</t>
  </si>
  <si>
    <t>5 Cannington Grove, Sunbury VIC 3429 - Marketing</t>
  </si>
  <si>
    <t>2 Pacific Boulevard, Beaumaris VIC 3193 - Marketing and styling</t>
  </si>
  <si>
    <t>7 Netherlee Street, Glen Iris VIC 3146 - Styling</t>
  </si>
  <si>
    <t>16/365 Pound Road, Hampton Park VIC 3976 - Marketing</t>
  </si>
  <si>
    <t>10 Coaldrake Street, Carrum Downs VIC 3201 - Marketing</t>
  </si>
  <si>
    <t>27 Norma Street, Melton VIC 3337 - Marketing</t>
  </si>
  <si>
    <t>POS-INV-FEES-54619-xxxxx</t>
  </si>
  <si>
    <t>POS-INV-FEES-54723-xxxxx</t>
  </si>
  <si>
    <t>POS-INV-FEES-54707-xxxxx</t>
  </si>
  <si>
    <t>POS-INV-FEES-54705-xxxxx</t>
  </si>
  <si>
    <t>POS-INV-FEES-54696-xxxxx</t>
  </si>
  <si>
    <t>POS-INV-FEES-54692-xxxxx</t>
  </si>
  <si>
    <t>POS-INV-FEES-54660-xxxxx</t>
  </si>
  <si>
    <t>POS-INV-FEES-54652-xxxxx</t>
  </si>
  <si>
    <t>POS-INV-FEES-54647-xxxxx</t>
  </si>
  <si>
    <t>POS-INV-FEES-54643-xxxxx</t>
  </si>
  <si>
    <t>POS-INV-FEES-54642-xxxxx</t>
  </si>
  <si>
    <t>POS-INV-FEES-54640-xxxxx</t>
  </si>
  <si>
    <t>POS-INV-FEES-54638-xxxxx</t>
  </si>
  <si>
    <t>POS-INV-FEES-54637-xxxxx</t>
  </si>
  <si>
    <t>POS-INV-FEES-54624-xxxxx</t>
  </si>
  <si>
    <t>POS-INV-FEES-54622-xxxxx</t>
  </si>
  <si>
    <t>POS-INV-FEES-54621-xxxxx</t>
  </si>
  <si>
    <t>POS-INV-FEES-54613-xxxxx</t>
  </si>
  <si>
    <t>POS-INV-FEES-54594-xxxxx</t>
  </si>
  <si>
    <t>POS-INV-FEES-54593-xxxxx</t>
  </si>
  <si>
    <t>POS-INV-FEES-54590-xxxxx</t>
  </si>
  <si>
    <t>POS-INV-FEES-54586-xxxxx</t>
  </si>
  <si>
    <t>POS-INV-FEES-54556-xxxxx</t>
  </si>
  <si>
    <t>POS-INV-FEES-54530-xxxxx</t>
  </si>
  <si>
    <t>POS-INV-FEES-54528-xxxxx</t>
  </si>
  <si>
    <t>POS-INV-FEES-54491-xxxxx</t>
  </si>
  <si>
    <t>POS-INV-FEES-54343-xxxxx</t>
  </si>
  <si>
    <t>POS-INV-FEES-54340-xxxxx</t>
  </si>
  <si>
    <t>POS-INV-FEES-54301-xxxxx</t>
  </si>
  <si>
    <t>POS-INV-FEES-54915-xxxxx</t>
  </si>
  <si>
    <t>POS-INV-FEES-54912-xxxxx</t>
  </si>
  <si>
    <t>POS-INV-FEES-54908-xxxxx</t>
  </si>
  <si>
    <t>POS-INV-FEES-54902-xxxxx</t>
  </si>
  <si>
    <t>POS-INV-FEES-54880-xxxxx</t>
  </si>
  <si>
    <t>POS-INV-FEES-54877-xxxxx</t>
  </si>
  <si>
    <t>POS-INV-FEES-54874-xxxxx</t>
  </si>
  <si>
    <t>POS-INV-FEES-54870-xxxxx</t>
  </si>
  <si>
    <t>POS-INV-FEES-54865-xxxxx</t>
  </si>
  <si>
    <t>POS-INV-FEES-54859-xxxxx</t>
  </si>
  <si>
    <t>POS-INV-FEES-54848-xxxxx</t>
  </si>
  <si>
    <t>POS-INV-FEES-54842-xxxxx</t>
  </si>
  <si>
    <t>POS-INV-FEES-54822-xxxxx</t>
  </si>
  <si>
    <t>POS-INV-FEES-54809-xxxxx</t>
  </si>
  <si>
    <t>POS-INV-FEES-54808-xxxxx</t>
  </si>
  <si>
    <t>POS-INV-FEES-54803-xxxxx</t>
  </si>
  <si>
    <t>POS-INV-FEES-54799-xxxxx</t>
  </si>
  <si>
    <t>POS-INV-FEES-54780-xxxxx</t>
  </si>
  <si>
    <t>POS-INV-FEES-54765-xxxxx</t>
  </si>
  <si>
    <t>POS-INV-FEES-54744-xxxxx</t>
  </si>
  <si>
    <t>POS-INV-FEES-54717-xxxxx</t>
  </si>
  <si>
    <t>POS-INV-FEES-54714-xxxxx</t>
  </si>
  <si>
    <t>POS-INV-FEES-54712-xxxxx</t>
  </si>
  <si>
    <t>POS-INV-FEES-54711-xxxxx</t>
  </si>
  <si>
    <t>POS-INV-FEES-54698-xxxxx</t>
  </si>
  <si>
    <t>POS-INV-FEES-54591-xxxxx</t>
  </si>
  <si>
    <t>POS-INV-FEES-54578-xxxxx</t>
  </si>
  <si>
    <t>POS-INV-FEES-54547-xxxxx</t>
  </si>
  <si>
    <t>POS-INV-FEES-54409-xxxxx</t>
  </si>
  <si>
    <t>POS-INV-FEES-54408-xxxxx</t>
  </si>
  <si>
    <t>POS-INV-FEES-54237-xxxxx</t>
  </si>
  <si>
    <t>POS-INV-FEES-54202-xxxxx</t>
  </si>
  <si>
    <t>POS-INV-FEES-55082-xxxxx</t>
  </si>
  <si>
    <t>POS-INV-FEES-55077-xxxxx</t>
  </si>
  <si>
    <t>POS-INV-FEES-55060-xxxxx</t>
  </si>
  <si>
    <t>POS-INV-FEES-55048-xxxxx</t>
  </si>
  <si>
    <t>POS-INV-FEES-55030-xxxxx</t>
  </si>
  <si>
    <t>POS-INV-FEES-55024-xxxxx</t>
  </si>
  <si>
    <t>POS-INV-FEES-55022-xxxxx</t>
  </si>
  <si>
    <t>POS-INV-FEES-55010-xxxxx</t>
  </si>
  <si>
    <t>POS-INV-FEES-55006-xxxxx</t>
  </si>
  <si>
    <t>POS-INV-FEES-54987-xxxxx</t>
  </si>
  <si>
    <t>POS-INV-FEES-54972-xxxxx</t>
  </si>
  <si>
    <t>POS-INV-FEES-54961-xxxxx</t>
  </si>
  <si>
    <t>POS-INV-FEES-54959-xxxxx</t>
  </si>
  <si>
    <t>POS-INV-FEES-54958-xxxxx</t>
  </si>
  <si>
    <t>POS-INV-FEES-54956-xxxxx</t>
  </si>
  <si>
    <t>POS-INV-FEES-54952-xxxxx</t>
  </si>
  <si>
    <t>POS-INV-FEES-54945-xxxxx</t>
  </si>
  <si>
    <t>POS-INV-FEES-54940-xxxxx</t>
  </si>
  <si>
    <t>POS-INV-FEES-54936-xxxxx</t>
  </si>
  <si>
    <t>POS-INV-FEES-54917-xxxxx</t>
  </si>
  <si>
    <t>POS-INV-FEES-54901-xxxxx</t>
  </si>
  <si>
    <t>POS-INV-FEES-54897-xxxxx</t>
  </si>
  <si>
    <t>POS-INV-FEES-54890-xxxxx</t>
  </si>
  <si>
    <t>POS-INV-FEES-54886-xxxxx</t>
  </si>
  <si>
    <t>POS-INV-FEES-54876-xxxxx</t>
  </si>
  <si>
    <t>POS-INV-FEES-54860-xxxxx</t>
  </si>
  <si>
    <t>POS-INV-FEES-54843-xxxxx</t>
  </si>
  <si>
    <t>POS-INV-FEES-54731-xxxxx</t>
  </si>
  <si>
    <t>POS-INV-FEES-54702-xxxxx</t>
  </si>
  <si>
    <t>POS-INV-FEES-54668-xxxxx</t>
  </si>
  <si>
    <t>POS-INV-FEES-54667-xxxxx</t>
  </si>
  <si>
    <t>POS-INV-FEES-54511-xxxxx</t>
  </si>
  <si>
    <t>POS-INV-FEES-55088-xxxxx</t>
  </si>
  <si>
    <t>POS-INV-FEES-55199-xxxxx</t>
  </si>
  <si>
    <t>POS-INV-FEES-55181-xxxxx</t>
  </si>
  <si>
    <t>POS-INV-FEES-55179-xxxxx</t>
  </si>
  <si>
    <t>POS-INV-FEES-55174-xxxxx</t>
  </si>
  <si>
    <t>POS-INV-FEES-55158-xxxxx</t>
  </si>
  <si>
    <t>POS-INV-FEES-55143-xxxxx</t>
  </si>
  <si>
    <t>POS-INV-FEES-55141-xxxxx</t>
  </si>
  <si>
    <t>POS-INV-FEES-55140-xxxxx</t>
  </si>
  <si>
    <t>POS-INV-FEES-55136-xxxxx</t>
  </si>
  <si>
    <t>POS-INV-FEES-55133-xxxxx</t>
  </si>
  <si>
    <t>POS-INV-FEES-55128-xxxxx</t>
  </si>
  <si>
    <t>POS-INV-FEES-55127-xxxxx</t>
  </si>
  <si>
    <t>POS-INV-FEES-55116-xxxxx</t>
  </si>
  <si>
    <t>POS-INV-FEES-55111-xxxxx</t>
  </si>
  <si>
    <t>POS-INV-FEES-55108-xxxxx</t>
  </si>
  <si>
    <t>POS-INV-FEES-55101-xxxxx</t>
  </si>
  <si>
    <t>POS-INV-FEES-55093-xxxxx</t>
  </si>
  <si>
    <t>POS-INV-FEES-55083-xxxxx</t>
  </si>
  <si>
    <t>POS-INV-FEES-55075-xxxxx</t>
  </si>
  <si>
    <t>POS-INV-FEES-55061-xxxxx</t>
  </si>
  <si>
    <t>POS-INV-FEES-55059-xxxxx</t>
  </si>
  <si>
    <t>POS-INV-FEES-55051-xxxxx</t>
  </si>
  <si>
    <t>POS-INV-FEES-55040-xxxxx</t>
  </si>
  <si>
    <t>POS-INV-FEES-55036-xxxxx</t>
  </si>
  <si>
    <t>POS-INV-FEES-54991-xxxxx</t>
  </si>
  <si>
    <t>POS-INV-FEES-54989-xxxxx</t>
  </si>
  <si>
    <t>POS-INV-FEES-54980-xxxxx</t>
  </si>
  <si>
    <t>POS-INV-FEES-54971-xxxxx</t>
  </si>
  <si>
    <t>POS-INV-FEES-54946-xxxxx</t>
  </si>
  <si>
    <t>POS-INV-FEES-54938-xxxxx</t>
  </si>
  <si>
    <t>POS-INV-FEES-54932-xxxxx</t>
  </si>
  <si>
    <t>POS-INV-FEES-54927-xxxxx</t>
  </si>
  <si>
    <t>POS-INV-FEES-54911-xxxxx</t>
  </si>
  <si>
    <t>POS-INV-FEES-54907-xxxxx</t>
  </si>
  <si>
    <t>POS-INV-FEES-54895-xxxxx</t>
  </si>
  <si>
    <t>POS-INV-FEES-54894-xxxxx</t>
  </si>
  <si>
    <t>Reliance Manor Lakes</t>
  </si>
  <si>
    <t>OBrien Real Estate G.D.</t>
  </si>
  <si>
    <t>Shine Property Group</t>
  </si>
  <si>
    <t>McGrath Castle Hill</t>
  </si>
  <si>
    <t>Owen Graham Properties</t>
  </si>
  <si>
    <t>POS-INV-FEES-54587-xxxxx</t>
  </si>
  <si>
    <t>payment reminder sent 5 Mar  2024</t>
  </si>
  <si>
    <t>sent to Managed Collection</t>
  </si>
  <si>
    <t>Payment process on 6 March 2024</t>
  </si>
  <si>
    <t>Final notice sent on Feb 26,2024</t>
  </si>
  <si>
    <t>POS-INV-LOAN-54167-103398</t>
  </si>
  <si>
    <t>INV-Underspend Recovery-43393-77197-34968-54280</t>
  </si>
  <si>
    <t>POS-INV-LOAN-33749-51661-1</t>
  </si>
  <si>
    <t>As at 31 March 2024</t>
  </si>
  <si>
    <t>Real Flow Distribution Pty Ltd - Underspend Recovery (3/31 Warwick Street, Enfield SA 5085)</t>
  </si>
  <si>
    <t>Receivable Credit Note</t>
  </si>
  <si>
    <t>POS-INV-DEDUCT-Batch 10 - Claims Payment Batch 10</t>
  </si>
  <si>
    <t>#214860</t>
  </si>
  <si>
    <t>Term Deposit 31/03/2024</t>
  </si>
  <si>
    <t>;</t>
  </si>
  <si>
    <t>486 - External Collection Fee</t>
  </si>
  <si>
    <t>486</t>
  </si>
  <si>
    <t>External Collection Fee</t>
  </si>
  <si>
    <t>PL-INV-FEES-LOAN-54052-103366/34 Mcmasters Lane, Lancefield VIC 3435</t>
  </si>
  <si>
    <t>PL-INV-FEES-LOAN-54527-103642</t>
  </si>
  <si>
    <t>3/12 Hayden Road, Clayton South VIC 3169</t>
  </si>
  <si>
    <t>PL-INV-FEES-LOAN-54556-103677</t>
  </si>
  <si>
    <t>59 Lynelle Street, Marsden QLD 4132</t>
  </si>
  <si>
    <t>PL-INV-FEES-LOAN-54936-104006</t>
  </si>
  <si>
    <t>53 Lesdon Avenue, Cranbourne VIC 3977</t>
  </si>
  <si>
    <t>PL-INV-FEES-LOAN-53169-102568/20 Parkhurst Drive, Cranbourne East VIC 3977</t>
  </si>
  <si>
    <t>PL-INV-FEES-LOAN-53392-102729/3 Whisken Way, Berwick VIC 3806</t>
  </si>
  <si>
    <t>PL-INV-FEES-LOAN-54325-103483/32 Hargrave Avenue, Point Cook VIC 3030</t>
  </si>
  <si>
    <t>PL-INV-FEES-LOAN-54593-103691</t>
  </si>
  <si>
    <t>178 Gap Road, Sunbury VIC 3429</t>
  </si>
  <si>
    <t>PL-INV-FEES-LOAN-54880-103959</t>
  </si>
  <si>
    <t>4/40 York Street, Bonbeach VIC 3196</t>
  </si>
  <si>
    <t>PL-INV-FEES-LOAN-54799-103852</t>
  </si>
  <si>
    <t>10/4 Sitella Place, Ingleburn NSW 2565</t>
  </si>
  <si>
    <t>PL-INV-FEES-LOAN-54142-103294/39B Sixth Street, Parkdale VIC 3195</t>
  </si>
  <si>
    <t>PL-INV-FEES-LOAN-54160-103323</t>
  </si>
  <si>
    <t>12 Baker Street, Cockatoo VIC 3781</t>
  </si>
  <si>
    <t>PL-INV-FEES-LOAN-54528-103645</t>
  </si>
  <si>
    <t>PL-INV-FEES-LOAN-54613-103706</t>
  </si>
  <si>
    <t>PL-INV-FEES-LOAN-54744-103818</t>
  </si>
  <si>
    <t>54 Sunny Vale Drive, Langwarrin VIC 3910</t>
  </si>
  <si>
    <t>PL-INV-FEES-LOAN-54972-104032</t>
  </si>
  <si>
    <t>51 Bentinck Street, Waterford West QLD 4133</t>
  </si>
  <si>
    <t>POS-INV-LOAN-54831-103881</t>
  </si>
  <si>
    <t>PL-INV-FEES-LOAN-55240-104250</t>
  </si>
  <si>
    <t>PL-INV-FEES-LOAN-54894-104092</t>
  </si>
  <si>
    <t>4/28 Madisson Crescent, Carrum Downs VIC 3201</t>
  </si>
  <si>
    <t>PL-INV-FEES-LOAN-54340-103503</t>
  </si>
  <si>
    <t>50 Earlsfield Road, Hampton VIC 3188</t>
  </si>
  <si>
    <t>PL-INV-FEES-LOAN-54901-103961</t>
  </si>
  <si>
    <t>23 Bluestone Drive, Mount Barker SA 5251</t>
  </si>
  <si>
    <t>PL-INV-FEES-LOAN-54387-103531</t>
  </si>
  <si>
    <t>1/12 Allenby Avenue, Glen Iris VIC 3146</t>
  </si>
  <si>
    <t>PL-INV-FEES-LOAN-54591-103898</t>
  </si>
  <si>
    <t>27 Banjo Circuit, Bonbeach VIC 3196</t>
  </si>
  <si>
    <t>PL-INV-FEES-LOAN-54765-103847</t>
  </si>
  <si>
    <t>40 Trinity Court, Andrews Farm SA 5114</t>
  </si>
  <si>
    <t>PL-INV-FEES-LOAN-54168-103339/43 Cordhill Circuit, Aintree VIC 3336</t>
  </si>
  <si>
    <t>PL-INV-FEES-LOAN-54266-103432/13 Fiona Road, Cobblebank VIC 3338</t>
  </si>
  <si>
    <t>PL-INV-FEES-LOAN-54780-103837</t>
  </si>
  <si>
    <t>40 John Street, Rooty Hill NSW 2766</t>
  </si>
  <si>
    <t>PL-INV-FEES-LOAN-54857-104272</t>
  </si>
  <si>
    <t>25 Ryan Street, Seaford VIC 3198</t>
  </si>
  <si>
    <t>PL-INV-FEES-LOAN-54512-103665</t>
  </si>
  <si>
    <t>2/41 Fordham Road, Reservoir VIC 3073</t>
  </si>
  <si>
    <t>PL-INV-FEES-LOAN-55128-104172</t>
  </si>
  <si>
    <t>10 Pauline Court, Hallam VIC 3803</t>
  </si>
  <si>
    <t>PL-INV-FEES-LOAN-51507-101277/8 Parklea Parade, Canley Heights NSW 2166</t>
  </si>
  <si>
    <t>PL-INV-FEES-LOAN-52791-102246/343 Nepean Highway, Brighton East VIC 3187</t>
  </si>
  <si>
    <t>PL-INV-FEES-LOAN-55174-104190</t>
  </si>
  <si>
    <t>PL-INV-FEES-LOAN-54009-103201/53 Linden Tree Way, Cranbourne North VIC 3977</t>
  </si>
  <si>
    <t>POS-INV-LOAN-55025-104075</t>
  </si>
  <si>
    <t>PL-INV-FEES-LOAN-55116-104132</t>
  </si>
  <si>
    <t>18 Greenham Avenue, Craigieburn VIC 3064</t>
  </si>
  <si>
    <t>PL-INV-FEES-LOAN-54956-104036</t>
  </si>
  <si>
    <t>26 Little Street, Deer Park VIC 3023</t>
  </si>
  <si>
    <t>PL-INV-FEES-LOAN-51565-101332/18B Margaret Road, Avonsleigh VIC 3782</t>
  </si>
  <si>
    <t>PL-INV-FEES-LOAN-54042-103229/14 Settlers Way, Cairnlea VIC 3023</t>
  </si>
  <si>
    <t>PL-INV-FEES-LOAN-54908-103944</t>
  </si>
  <si>
    <t>8A Barclay Avenue, Croydon VIC 3136</t>
  </si>
  <si>
    <t>PL-INV-FEES-LOAN-54886-103923</t>
  </si>
  <si>
    <t>3 Allen Crescent, Langwarrin VIC 3910</t>
  </si>
  <si>
    <t>PL-INV-FEES-LOAN-54723-103803</t>
  </si>
  <si>
    <t>19 Donnelly Street, Balmain NSW 2041</t>
  </si>
  <si>
    <t>PL-INV-FEES-LOAN-54712-103783</t>
  </si>
  <si>
    <t>3/2 Amron Street, Chelsea Heights VIC 3196</t>
  </si>
  <si>
    <t>PL-INV-FEES-LOAN-54553-103679</t>
  </si>
  <si>
    <t>4 Franklin Place, Colyton NSW 2760</t>
  </si>
  <si>
    <t>PL-INV-FEES-LOAN-51516-101290-1</t>
  </si>
  <si>
    <t>PL-INV-FEES-LOAN-52480-102070/6 Winnunga Road, Cairnlea VIC 3023</t>
  </si>
  <si>
    <t>PL-INV-FEES-LOAN-53588-102913/26 Bonza Circuit, Clyde North VIC 3978</t>
  </si>
  <si>
    <t>PL-INV-FEES-LOAN-53542-102889/2/60 East Road, Seaford VIC 3198</t>
  </si>
  <si>
    <t>PL-INV-FEES-LOAN-54702-103775</t>
  </si>
  <si>
    <t>4 Settlers Way, Cairnlea VIC 3023</t>
  </si>
  <si>
    <t>PL-INV-FEES-LOAN-52025-101688/8 Wootten Crescent, Langwarrin VIC 3910</t>
  </si>
  <si>
    <t>PL-INV-FEES-LOAN-54068-103299/20 Coral Street, Cobblebank VIC 3338</t>
  </si>
  <si>
    <t>PL-INV-FEES-LOAN-51565-101332-1</t>
  </si>
  <si>
    <t>PL-INV-FEES-LOAN-51599-101372/8 Wootten Crescent, Langwarrin VIC 3910</t>
  </si>
  <si>
    <t>PL-INV-FEES-LOAN-53005-102454/34 Cleveland Drive, Hoppers Crossing VIC 3029</t>
  </si>
  <si>
    <t>PL-INV-FEES-LOAN-53826-103066/10 Holman Avenue, Craigieburn VIC 3064</t>
  </si>
  <si>
    <t>PL-INV-FEES-LOAN-53750-103038/33 Willow Glen Boulevard, Cranbourne VIC 3977</t>
  </si>
  <si>
    <t>PL-INV-FEES-LOAN-53166-102565/42 Gipsy Way, Sandringham VIC 3191</t>
  </si>
  <si>
    <t>PL-INV-FEES-LOAN-53948-103159/4 Hegel Avenue, Emerton NSW 2770</t>
  </si>
  <si>
    <t>PL-INV-FEES-LOAN-53493-102821/202/24 Grenville Street, Hampton VIC 3188</t>
  </si>
  <si>
    <t>PL-INV-FEES-LOAN-53949-103160/4 Hegel Avenue, Emerton NSW 2770</t>
  </si>
  <si>
    <t>PL-INV-FEES-LOAN-54707-103778</t>
  </si>
  <si>
    <t>16 Bullrush Court, Meadow Heights VIC 3048</t>
  </si>
  <si>
    <t>PL-INV-FEES-LOAN-54547-103697</t>
  </si>
  <si>
    <t>23 Waranga Way, Taylors Hill VIC 3037</t>
  </si>
  <si>
    <t>PL-INV-FEES-LOAN-54876-103972</t>
  </si>
  <si>
    <t>1/13 Crown Road, Bonbeach VIC 3196</t>
  </si>
  <si>
    <t>PL-INV-FEES-LOAN-55199-104222</t>
  </si>
  <si>
    <t>58 Edwards Drive, Altona Meadows VIC 3028</t>
  </si>
  <si>
    <t>PL-INV-FEES-LOAN-51951-101629/207/8 Anchor Place, Safety Beach VIC 3936</t>
  </si>
  <si>
    <t>PL-INV-FEES-LOAN-52052-101709/206/362 Burwood Highway, Burwood VIC 3125</t>
  </si>
  <si>
    <t>PL-INV-FEES-LOAN-52807-102260/207/8 Anchor Place, Safety Beach VIC 3936</t>
  </si>
  <si>
    <t>PL-INV-FEES-LOAN-54047-103237/31 Pottery Avenue, Point Cook VIC 3030</t>
  </si>
  <si>
    <t>PL-INV-FEES-LOAN-54895-103928</t>
  </si>
  <si>
    <t>47 Northampton Crescent, Caroline Springs VIC 3023</t>
  </si>
  <si>
    <t>PL-INV-FEES-LOAN-54303-103471/14 Dartmoor Drive, Cranbourne East VIC 3977</t>
  </si>
  <si>
    <t>PL-INV-FEES-LOAN-54874-103952</t>
  </si>
  <si>
    <t>18 Licina Road, Brookfield VIC 3338</t>
  </si>
  <si>
    <t>PL-INV-FEES-LOAN-54971-104119</t>
  </si>
  <si>
    <t>7/88 Bradleys Head Road, Mosman NSW 2088</t>
  </si>
  <si>
    <t>POS-INV-LOAN-53592-102907/43 Cover Drive, Sunbury VIC 3429</t>
  </si>
  <si>
    <t>43 Cover Drive, Sunbury VIC 3429</t>
  </si>
  <si>
    <t>PL-INV-FEES-LOAN-53404-102880/10 Bellbird Street, Kurunjang VIC 3337</t>
  </si>
  <si>
    <t>POS-INV-LOAN-54727-104125</t>
  </si>
  <si>
    <t>PL-INV-FEES-LOAN-54870-103910</t>
  </si>
  <si>
    <t>23 Wills Terrace, Burnside Heights VIC 3023</t>
  </si>
  <si>
    <t>PL-INV-FEES-LOAN-54808-103856</t>
  </si>
  <si>
    <t>4/8 Lauffre Walk, Caroline Springs VIC 3023</t>
  </si>
  <si>
    <t>PL-INV-FEES-LOAN-52355-101939/33 Waterhouse Way, Botanic Ridge VIC 3977</t>
  </si>
  <si>
    <t>PL-INV-FEES-LOAN-55030-104057</t>
  </si>
  <si>
    <t>15 Riverbank Boulevard, Harkness VIC 3337</t>
  </si>
  <si>
    <t>PN-INV-COLL-55759-104676/15 Sven Street, Skye VIC 3977</t>
  </si>
  <si>
    <t>15 Sven Street, Skye VIC 3977</t>
  </si>
  <si>
    <t>PL-INV-FEES-LOAN-54860-103980</t>
  </si>
  <si>
    <t>30 Kardella Avenue, Killara NSW 2071</t>
  </si>
  <si>
    <t>PN-INV-COLL-55775-104682/8 Drewett Street, Surrey Hills VIC 3127</t>
  </si>
  <si>
    <t>8 Drewett Street, Surrey Hills VIC 3127</t>
  </si>
  <si>
    <t>PL-INV-FEES-LOAN-52098-101744/10 Flora Street, Plumpton NSW 2761</t>
  </si>
  <si>
    <t>PL-INV-FEES-LOAN-53653-102948/59 Crisp Street, Hampton VIC 3188</t>
  </si>
  <si>
    <t>PL-INV-FEES-LOAN-54144-103330/14 Sherbourne Road, Weir Views VIC 3338</t>
  </si>
  <si>
    <t>PL-INV-FEES-LOAN-54408-103839</t>
  </si>
  <si>
    <t>8 Dominic Parade, Melton VIC 3337</t>
  </si>
  <si>
    <t>PN-INV-COLL-55769-104681/11 Darwin Street, Sunbury VIC 3429</t>
  </si>
  <si>
    <t>11 Darwin Street, Sunbury VIC 3429</t>
  </si>
  <si>
    <t>PN-INV-COLL-55846-104752/8/4-10 Barry Street, Seaford VIC 3198</t>
  </si>
  <si>
    <t>8/4-10 Barry Street, Seaford VIC 3198</t>
  </si>
  <si>
    <t>PL-INV-FEES-LOAN-55024-104052</t>
  </si>
  <si>
    <t>2/8 Fowler Street, Chelsea VIC 3196</t>
  </si>
  <si>
    <t>PN-INV-COLL-55856-104762/10 Etonian Street, Officer VIC 3809</t>
  </si>
  <si>
    <t>10 Etonian Street, Officer VIC 3809</t>
  </si>
  <si>
    <t>PN-INV-COLL-55822-104733/1 Koriella Drive, Sunbury VIC 3429</t>
  </si>
  <si>
    <t>1 Koriella Drive, Sunbury VIC 3429</t>
  </si>
  <si>
    <t>PN-INV-COLL-55829-104771/5/16-18 Fellowes Street, Seaford VIC 3198</t>
  </si>
  <si>
    <t>5/16-18 Fellowes Street, Seaford VIC 3198</t>
  </si>
  <si>
    <t>PL-INV-FEES-LOAN-52414-101976/25 Budburst Drive, Sunbury VIC 3429</t>
  </si>
  <si>
    <t>50 Riddell Road, Sunbury VIC 3429</t>
  </si>
  <si>
    <t>POS-JOUR-BADDEBT-54725-104187 - Provision for bad debts</t>
  </si>
  <si>
    <t>POS-JOUR-BADDEBT-55410-104433/20 Sandarra Boulevard, Sandhurst VIC 3977 - Provision for bad debts</t>
  </si>
  <si>
    <t>POS-JOUR-BADDEBT-55362-104348/50 Riddell Road, Sunbury VIC 3429 - Provision for bad debts</t>
  </si>
  <si>
    <t>Dummy HQ - Wavie</t>
  </si>
  <si>
    <t>PL-LOAN-55581-104516</t>
  </si>
  <si>
    <t>Total Dummy HQ - Wavie</t>
  </si>
  <si>
    <t>BPay - DD</t>
  </si>
  <si>
    <t>PN-SERV-BPAY-55822-104733/1 Koriella Drive, Sunbury VIC 3429</t>
  </si>
  <si>
    <t>Total BPay - DD</t>
  </si>
  <si>
    <t>Gain/Loss on Sale of Asset</t>
  </si>
  <si>
    <t>Fringe Benefits</t>
  </si>
  <si>
    <t>479 - Fringe Benefits</t>
  </si>
  <si>
    <t>479</t>
  </si>
  <si>
    <t>256 - Gain/Loss on Sale of Asset</t>
  </si>
  <si>
    <t>256</t>
  </si>
  <si>
    <t>INV-8377</t>
  </si>
  <si>
    <t>not yet due</t>
  </si>
  <si>
    <t>4945512589</t>
  </si>
  <si>
    <t>Athai Pty Limited t/a Mathas Law</t>
  </si>
  <si>
    <t>NO. 1706</t>
  </si>
  <si>
    <t>Total Athai Pty Limited t/a Mathas Law</t>
  </si>
  <si>
    <t>paid on 4 April 2024</t>
  </si>
  <si>
    <t>paid on 3 April 2024</t>
  </si>
  <si>
    <t>Process in April</t>
  </si>
  <si>
    <t>POS-INV-FEES-54725-xxxxx</t>
  </si>
  <si>
    <t>POS-INV-FEES-55362-xxxxx</t>
  </si>
  <si>
    <t>37 Protea Street, Carrum Downs VIC 3201 - Marketing</t>
  </si>
  <si>
    <t>50 Riddell Road, Sunbury VIC 3429 - Marketing</t>
  </si>
  <si>
    <t>POS-INV-FEES-55383-xxxxx</t>
  </si>
  <si>
    <t>POS-INV-FEES-55335-xxxxx</t>
  </si>
  <si>
    <t>POS-INV-FEES-55325-xxxxx</t>
  </si>
  <si>
    <t>POS-INV-FEES-55319-xxxxx</t>
  </si>
  <si>
    <t>POS-INV-FEES-55308-xxxxx</t>
  </si>
  <si>
    <t>POS-INV-FEES-55306-xxxxx</t>
  </si>
  <si>
    <t>POS-INV-FEES-55301-xxxxx</t>
  </si>
  <si>
    <t>POS-INV-FEES-55298-xxxxx</t>
  </si>
  <si>
    <t>POS-INV-FEES-55293-xxxxx</t>
  </si>
  <si>
    <t>POS-INV-FEES-55290-xxxxx</t>
  </si>
  <si>
    <t>POS-INV-FEES-55288-xxxxx</t>
  </si>
  <si>
    <t>POS-INV-FEES-55263-xxxxx</t>
  </si>
  <si>
    <t>POS-INV-FEES-55247-xxxxx</t>
  </si>
  <si>
    <t>POS-INV-FEES-55240-xxxxx</t>
  </si>
  <si>
    <t>POS-INV-FEES-55224-xxxxx</t>
  </si>
  <si>
    <t>POS-INV-FEES-55220-xxxxx</t>
  </si>
  <si>
    <t>POS-INV-FEES-55211-xxxxx</t>
  </si>
  <si>
    <t>POS-INV-FEES-55189-xxxxx</t>
  </si>
  <si>
    <t>POS-INV-FEES-55169-xxxxx</t>
  </si>
  <si>
    <t>POS-INV-FEES-55157-xxxxx</t>
  </si>
  <si>
    <t>POS-INV-FEES-55138-xxxxx</t>
  </si>
  <si>
    <t>POS-INV-FEES-55121-xxxxx</t>
  </si>
  <si>
    <t>POS-INV-FEES-55104-xxxxx</t>
  </si>
  <si>
    <t>POS-INV-FEES-55092-xxxxx</t>
  </si>
  <si>
    <t>POS-INV-FEES-54857-xxxxx</t>
  </si>
  <si>
    <t>POS-INV-FEES-54777-xxxxx</t>
  </si>
  <si>
    <t>POS-INV-FEES-54484-xxxxx</t>
  </si>
  <si>
    <t>POS-INV-FEES-55527-xxxxx</t>
  </si>
  <si>
    <t>POS-INV-FEES-55526-xxxxx</t>
  </si>
  <si>
    <t>POS-INV-FEES-55521-xxxxx</t>
  </si>
  <si>
    <t>POS-INV-FEES-55514-xxxxx</t>
  </si>
  <si>
    <t>POS-INV-FEES-55497-xxxxx</t>
  </si>
  <si>
    <t>POS-INV-FEES-55493-xxxxx</t>
  </si>
  <si>
    <t>POS-INV-FEES-55492-xxxxx</t>
  </si>
  <si>
    <t>POS-INV-FEES-55487-xxxxx</t>
  </si>
  <si>
    <t>POS-INV-FEES-55450-xxxxx</t>
  </si>
  <si>
    <t>POS-INV-FEES-55441-xxxxx</t>
  </si>
  <si>
    <t>POS-INV-FEES-55439-xxxxx</t>
  </si>
  <si>
    <t>POS-INV-FEES-55435-xxxxx</t>
  </si>
  <si>
    <t>POS-INV-FEES-55430-xxxxx</t>
  </si>
  <si>
    <t>POS-INV-FEES-55413-xxxxx</t>
  </si>
  <si>
    <t>POS-INV-FEES-55403-xxxxx</t>
  </si>
  <si>
    <t>POS-INV-FEES-55399-xxxxx</t>
  </si>
  <si>
    <t>POS-INV-FEES-55397-xxxxx</t>
  </si>
  <si>
    <t>POS-INV-FEES-55329-xxxxx</t>
  </si>
  <si>
    <t>POS-INV-FEES-55292-xxxxx</t>
  </si>
  <si>
    <t>POS-INV-FEES-55281-xxxxx</t>
  </si>
  <si>
    <t>POS-INV-FEES-55257-xxxxx</t>
  </si>
  <si>
    <t>POS-INV-FEES-55164-xxxxx</t>
  </si>
  <si>
    <t>POS-INV-FEES-54928-xxxxx</t>
  </si>
  <si>
    <t>POS-INV-FEES-55353-xxxxx</t>
  </si>
  <si>
    <t>POS-INV-FEES-55687-xxxxx</t>
  </si>
  <si>
    <t>POS-INV-FEES-55679-xxxxx</t>
  </si>
  <si>
    <t>POS-INV-FEES-55676-xxxxx</t>
  </si>
  <si>
    <t>POS-INV-FEES-55675-xxxxx</t>
  </si>
  <si>
    <t>POS-INV-FEES-55657-xxxxx</t>
  </si>
  <si>
    <t>POS-INV-FEES-55654-xxxxx</t>
  </si>
  <si>
    <t>POS-INV-FEES-55651-xxxxx</t>
  </si>
  <si>
    <t>POS-INV-FEES-55650-xxxxx</t>
  </si>
  <si>
    <t>POS-INV-FEES-55649-xxxxx</t>
  </si>
  <si>
    <t>POS-INV-FEES-55644-xxxxx</t>
  </si>
  <si>
    <t>POS-INV-FEES-55635-xxxxx</t>
  </si>
  <si>
    <t>POS-INV-FEES-55626-xxxxx</t>
  </si>
  <si>
    <t>POS-INV-FEES-55623-xxxxx</t>
  </si>
  <si>
    <t>POS-INV-FEES-55618-xxxxx</t>
  </si>
  <si>
    <t>POS-INV-FEES-55613-xxxxx</t>
  </si>
  <si>
    <t>POS-INV-FEES-55612-xxxxx</t>
  </si>
  <si>
    <t>POS-INV-FEES-55611-xxxxx</t>
  </si>
  <si>
    <t>POS-INV-FEES-55606-xxxxx</t>
  </si>
  <si>
    <t>POS-INV-FEES-55605-xxxxx</t>
  </si>
  <si>
    <t>POS-INV-FEES-55603-xxxxx</t>
  </si>
  <si>
    <t>POS-INV-FEES-55594-xxxxx</t>
  </si>
  <si>
    <t>POS-INV-FEES-55567-xxxxx</t>
  </si>
  <si>
    <t>POS-INV-FEES-55563-xxxxx</t>
  </si>
  <si>
    <t>POS-INV-FEES-55546-xxxxx</t>
  </si>
  <si>
    <t>POS-INV-FEES-55534-xxxxx</t>
  </si>
  <si>
    <t>POS-INV-FEES-55531-xxxxx</t>
  </si>
  <si>
    <t>POS-INV-FEES-55515-xxxxx</t>
  </si>
  <si>
    <t>POS-INV-FEES-55508-xxxxx</t>
  </si>
  <si>
    <t>POS-INV-FEES-55504-xxxxx</t>
  </si>
  <si>
    <t>POS-INV-FEES-55440-xxxxx</t>
  </si>
  <si>
    <t>POS-INV-FEES-55401-xxxxx</t>
  </si>
  <si>
    <t>POS-INV-FEES-55380-xxxxx</t>
  </si>
  <si>
    <t>POS-INV-FEES-55374-xxxxx</t>
  </si>
  <si>
    <t>POS-INV-FEES-55238-xxxxx</t>
  </si>
  <si>
    <t>POS-INV-FEES-55012-xxxxx</t>
  </si>
  <si>
    <t>POS-INV-FEES-54960-xxxxx</t>
  </si>
  <si>
    <t>POS-INV-FEES-55823-xxxxx</t>
  </si>
  <si>
    <t>POS-INV-FEES-55810-xxxxx</t>
  </si>
  <si>
    <t>POS-INV-FEES-55801-xxxxx</t>
  </si>
  <si>
    <t>POS-INV-FEES-55797-xxxxx</t>
  </si>
  <si>
    <t>POS-INV-FEES-55794-xxxxx</t>
  </si>
  <si>
    <t>POS-INV-FEES-55793-xxxxx</t>
  </si>
  <si>
    <t>POS-INV-FEES-55781-xxxxx</t>
  </si>
  <si>
    <t>POS-INV-FEES-55779-xxxxx</t>
  </si>
  <si>
    <t>POS-INV-FEES-55777-xxxxx</t>
  </si>
  <si>
    <t>POS-INV-FEES-55776-xxxxx</t>
  </si>
  <si>
    <t>POS-INV-FEES-55766-xxxxx</t>
  </si>
  <si>
    <t>POS-INV-FEES-55762-xxxxx</t>
  </si>
  <si>
    <t>POS-INV-FEES-55753-xxxxx</t>
  </si>
  <si>
    <t>POS-INV-FEES-55743-xxxxx</t>
  </si>
  <si>
    <t>POS-INV-FEES-55739-xxxxx</t>
  </si>
  <si>
    <t>POS-INV-FEES-55723-xxxxx</t>
  </si>
  <si>
    <t>POS-INV-FEES-55721-xxxxx</t>
  </si>
  <si>
    <t>POS-INV-FEES-55719-xxxxx</t>
  </si>
  <si>
    <t>POS-INV-FEES-55714-xxxxx</t>
  </si>
  <si>
    <t>POS-INV-FEES-55709-xxxxx</t>
  </si>
  <si>
    <t>POS-INV-FEES-55705-xxxxx</t>
  </si>
  <si>
    <t>POS-INV-FEES-55681-xxxxx</t>
  </si>
  <si>
    <t>POS-INV-FEES-55641-xxxxx</t>
  </si>
  <si>
    <t>POS-INV-FEES-55634-xxxxx</t>
  </si>
  <si>
    <t>POS-INV-FEES-55590-xxxxx</t>
  </si>
  <si>
    <t>POS-INV-FEES-55486-xxxxx</t>
  </si>
  <si>
    <t>POS-INV-FEES-55387-xxxxx</t>
  </si>
  <si>
    <t>POS-INV-FEES-55297-xxxxx</t>
  </si>
  <si>
    <t>POS-INV-FEES-55253-xxxxx</t>
  </si>
  <si>
    <t>POS-INV-FEES-55693-xxxxx</t>
  </si>
  <si>
    <t>28 Gilmour Court, Meadow Heights VIC 3048 - Marketing</t>
  </si>
  <si>
    <t>1 Southseas Place, Patterson Lakes VIC 3197 - Marketing</t>
  </si>
  <si>
    <t>4 Aqua Walk, Point Cook VIC 3030 - Property repair and preparation</t>
  </si>
  <si>
    <t>148 Milson Road, Cremorne Point NSW 2090 - Property reports</t>
  </si>
  <si>
    <t>19 Nethergate Street, Thornhill Park VIC 3335 - Marketing</t>
  </si>
  <si>
    <t>6 Stem Street, Kurunjang VIC 3337 - Marketing</t>
  </si>
  <si>
    <t>43 Waterhaven Blvd Point Cook VIC 3030 - Marketing</t>
  </si>
  <si>
    <t>37 Adelaide Street, St Albans VIC 3021 - Marketing</t>
  </si>
  <si>
    <t>156 Fordholm Road, Hampton Park VIC 3976 - Marketing</t>
  </si>
  <si>
    <t>23 Kamona Street, Clyde VIC 3978 - Marketing</t>
  </si>
  <si>
    <t>59 Broad Oak Drive, Cranbourne East VIC 3977 - Marketing</t>
  </si>
  <si>
    <t>6/438 Camp Road, Broadmeadows VIC 3047 - Marketing</t>
  </si>
  <si>
    <t>405/93 Furlong Road, Cairnlea VIC 3023 - Marketing</t>
  </si>
  <si>
    <t>54 Sunny Vale Drive, Langwarrin VIC 3910 - Property repair and preparation</t>
  </si>
  <si>
    <t>43 Sissinghurst Street, Truganina VIC 3029 - Marketing</t>
  </si>
  <si>
    <t>28 Pickworth Drive, Dingley Village VIC 3172 - Marketing</t>
  </si>
  <si>
    <t>2 Belair Court, Caroline Springs VIC 3023 - Marketing</t>
  </si>
  <si>
    <t>10 Mcmillan Court, Cranbourne North VIC 3977 - Marketing</t>
  </si>
  <si>
    <t>17 Botany Drive, Carrum Downs VIC 3201 - Marketing</t>
  </si>
  <si>
    <t>19 Butternut Way, Tarneit VIC 3029 - Marketing</t>
  </si>
  <si>
    <t>37 Bowler Avenue, Clyde VIC 3978 - Marketing</t>
  </si>
  <si>
    <t>14 Burbidge Street, Truganina VIC 3029 - Styling</t>
  </si>
  <si>
    <t>16 Eppalock Circuit, Caroline Springs VIC 3023 - Marketing</t>
  </si>
  <si>
    <t>46A Robinson Street, Brighton East VIC 3187 - Marketing, conveyancing and styling</t>
  </si>
  <si>
    <t>25 Ryan Street, Seaford VIC 3198 - Marketing</t>
  </si>
  <si>
    <t>37 Erindale Avenue, Deer Park VIC 3023 - Marketing and conveyancing</t>
  </si>
  <si>
    <t>14 Albury Close, Tumbarumba NSW 2653 - Marketing, conveyancing, property reports and styling</t>
  </si>
  <si>
    <t>6 Tin Alley Avenue, Clyde VIC 3978 - Styling</t>
  </si>
  <si>
    <t>910/243 Franklin Street, Melbourne VIC 3000 - Marketing</t>
  </si>
  <si>
    <t>11 Angeline Way, Craigieburn VIC 3064 - Marketing</t>
  </si>
  <si>
    <t>56 Barries Road, Melton VIC 3337 - Marketing</t>
  </si>
  <si>
    <t>17 Paez Street, Paralowie SA 5108 - Marketing</t>
  </si>
  <si>
    <t>25 Specimen Street, Wedderburn VIC 3518 - Marketing</t>
  </si>
  <si>
    <t>6 Inglewood Street, Golden Square VIC 3555 - Marketing, conveyancing, property reports and styling</t>
  </si>
  <si>
    <t>24 Fawkner Lane, Craigieburn VIC 3064 - Marketing</t>
  </si>
  <si>
    <t>156 Sandhurst Boulevard, Sandhurst VIC 3977 - Marketing</t>
  </si>
  <si>
    <t>15 Lofty Road, Tarneit VIC 3029 - Property repair and preparation</t>
  </si>
  <si>
    <t>1 Mahoney Crescent, Seaford VIC 3198 - Marketing</t>
  </si>
  <si>
    <t>21 Carlow Street, North Sydney NSW 2060 - Marketing</t>
  </si>
  <si>
    <t>28 Coronation Road, Boronia Heights QLD 4124 - Property repair and preparation</t>
  </si>
  <si>
    <t>28 Coronation Road, Boronia Heights QLD 4124 - Marketing and property reports</t>
  </si>
  <si>
    <t>97 Falcon Street, Crows Nest NSW 2065 - Property repair and preparation</t>
  </si>
  <si>
    <t>97 Falcon Street, Crows Nest NSW 2065 - Marketing and property reports</t>
  </si>
  <si>
    <t>2/34 Clairmont Avenue, Cranbourne VIC 3977 - Styling</t>
  </si>
  <si>
    <t>27 Eminence Drive, Cranbourne West VIC 3977 - Marketing</t>
  </si>
  <si>
    <t>38 Genevieve Circuit, Cranbourne East VIC 3977 - Marketing</t>
  </si>
  <si>
    <t>51 Charter Road East, Sunbury VIC 3429 - Marketing</t>
  </si>
  <si>
    <t>17 Black Wattle Way, Cranbourne VIC 3977 - Marketing</t>
  </si>
  <si>
    <t>20 Maranoa Grove, Caroline Springs VIC 3023 - Marketing</t>
  </si>
  <si>
    <t>71 West Street, Crows Nest NSW 2065 - Marketing</t>
  </si>
  <si>
    <t>148 Milson Road, Cremorne Point NSW 2090 - Property repair and preparation</t>
  </si>
  <si>
    <t>42A Vineyard Road, Sunbury VIC 3429 - Property repair and preparation</t>
  </si>
  <si>
    <t>6 Kaimas Way, Dandenong VIC 3175 - Marketing</t>
  </si>
  <si>
    <t>44 Byrne Street, Bundamba QLD 4304 - Property repair and preparation</t>
  </si>
  <si>
    <t>44 Byrne Street, Bundamba QLD 4304 - Marketing</t>
  </si>
  <si>
    <t>4 Manson Place, Clovelly NSW 2031 - Marketing and styling</t>
  </si>
  <si>
    <t>10 Victory Way, Carrum Downs VIC 3201 - Property repair and preparation</t>
  </si>
  <si>
    <t>10 Decipher Street, Aintree VIC 3336 - Marketing</t>
  </si>
  <si>
    <t>23 Valetta Street, Carrum VIC 3197 - Marketing</t>
  </si>
  <si>
    <t>21 Garretty Road, Caroline Springs VIC 3023 - Property repair and preparation</t>
  </si>
  <si>
    <t>9 Primula Street, Diggers Rest VIC 3427 - Marketing</t>
  </si>
  <si>
    <t>80 Morbey Road, Gembrook VIC 3783 - Marketing</t>
  </si>
  <si>
    <t>23 Birdwell Drive, Cranbourne East VIC 3977 - Marketing and styling</t>
  </si>
  <si>
    <t>1/91 Beach Road, Sandringham VIC 3191 - Marketing</t>
  </si>
  <si>
    <t>29 Caitlyn Drive, Harkness VIC 3337 - Marketing</t>
  </si>
  <si>
    <t>10 Victory Way, Carrum Downs VIC 3201 - Marketing</t>
  </si>
  <si>
    <t>185 Kingston Boulevard, Hoppers Crossing VIC 3029 - Property repair and preparation</t>
  </si>
  <si>
    <t>26 Carrum Woods Drive, Carrum Downs VIC 3201 - Marketing</t>
  </si>
  <si>
    <t>68 Davenport Drive, Sunbury VIC 3429 - Marketing</t>
  </si>
  <si>
    <t>4 Rubens Street, Tarneit VIC 3029 - Marketing</t>
  </si>
  <si>
    <t>1 Burberry Lane, Deer Park VIC 3023 - Marketing</t>
  </si>
  <si>
    <t>108 Webb Avenue, Ballarat East VIC 3350 - Marketing</t>
  </si>
  <si>
    <t>42A Vineyard Road, Sunbury VIC 3429 - Marketing</t>
  </si>
  <si>
    <t>131 Edith Street, Tarneit VIC 3029 - Marketing</t>
  </si>
  <si>
    <t>2 Mare Close, Cranbourne East VIC 3977 - Marketing</t>
  </si>
  <si>
    <t>15 Montezuma Avenue, Truganina VIC 3029 - Marketing</t>
  </si>
  <si>
    <t>20 Bracknell Crescent, Strathtulloh VIC 3338 - Marketing</t>
  </si>
  <si>
    <t>8/17-21 Tandara Circuit, Melton West VIC 3337 - Marketing</t>
  </si>
  <si>
    <t>24 Gove Avenue, Green Valley NSW 2168 - Property repair and preparation</t>
  </si>
  <si>
    <t>15 Lofty Road, Tarneit VIC 3029 - Marketing and conveyancing</t>
  </si>
  <si>
    <t>23 Monze Drive, Langwarrin VIC 3910 - Marketing</t>
  </si>
  <si>
    <t>127 Warrandyte Road, Langwarrin VIC 3910 - Property repair and preparation</t>
  </si>
  <si>
    <t>94 Karingal Drive, Frankston VIC 3199 - Marketing</t>
  </si>
  <si>
    <t>127 Warrandyte Road, Langwarrin VIC 3910 - Marketing</t>
  </si>
  <si>
    <t>81 Montego Boulevard, Sunbury VIC 3429 - Marketing</t>
  </si>
  <si>
    <t>6 Fraser Court, Sunbury VIC 3429 - Marketing</t>
  </si>
  <si>
    <t>7 Border Place, Meadow Heights VIC 3048 - Marketing</t>
  </si>
  <si>
    <t>18 Colac Court, Patterson Lakes VIC 3197 - Marketing</t>
  </si>
  <si>
    <t>18 Cation Avenue, Hoppers Crossing VIC 3029 - Property repair and preparation</t>
  </si>
  <si>
    <t>18 Cation Avenue, Hoppers Crossing VIC 3029 - Marketing</t>
  </si>
  <si>
    <t>11/272 Campbell Parade, Bondi Beach NSW 2026 - Property repair and preparation</t>
  </si>
  <si>
    <t>14 Albury Close, Tumbarumba NSW 2653 - Property repair and preparation</t>
  </si>
  <si>
    <t>2/90 Robinsons Road, Deer Park VIC 3023 - Property repair and preparation</t>
  </si>
  <si>
    <t>67 Windsor Boulevard, Derrimut VIC 3026 - Marketing</t>
  </si>
  <si>
    <t>1/43 Anselm Grove, Glenroy VIC 3046 - Marketing</t>
  </si>
  <si>
    <t>2/20 Circle Drive North, Cranbourne VIC 3977 - Styling</t>
  </si>
  <si>
    <t>3 Lea Court, Hastings VIC 3915 - Marketing and styling</t>
  </si>
  <si>
    <t>5 Tolga Close, Carrum Downs VIC 3201 - Marketing</t>
  </si>
  <si>
    <t>13 Lamongan Rise, Truganina VIC 3029 - Marketing</t>
  </si>
  <si>
    <t>61 Cuthbert Avenue, Truganina VIC 3029 - Marketing</t>
  </si>
  <si>
    <t>76 Murdoch Street, Turramurra NSW 2074 - Styling</t>
  </si>
  <si>
    <t>38B Edward Avenue, Dandenong VIC 3175 - Marketing</t>
  </si>
  <si>
    <t>7 Ruff Way, Melton South VIC 3338 - Marketing</t>
  </si>
  <si>
    <t>11 Jackman Crescent, Keilor VIC 3036 - Marketing</t>
  </si>
  <si>
    <t>18 Saxby Street, Tarneit VIC 3029 - Marketing</t>
  </si>
  <si>
    <t>531 Cameron Street, Donnybrook VIC 3064 - Marketing</t>
  </si>
  <si>
    <t>23 Sherwood Street, Tarneit VIC 3029 - Marketing</t>
  </si>
  <si>
    <t>82 Anniversary Avenue, Wyndham Vale VIC 3024 - Marketing</t>
  </si>
  <si>
    <t>21 Garretty Road, Caroline Springs VIC 3023 - Marketing and conveyancing</t>
  </si>
  <si>
    <t>40 Narr-Maen Drive, Croydon Hills VIC 3136 - Styling</t>
  </si>
  <si>
    <t>41 Strathclyde Crescent, Woodend VIC 3442 - Marketing</t>
  </si>
  <si>
    <t>9 Crosslee Court, Deer Park VIC 3023 - Marketing</t>
  </si>
  <si>
    <t>6 Kallang Road, Wyndham Vale VIC 3024 - Marketing</t>
  </si>
  <si>
    <t>8 Fragrant Crescent, Diggers Rest VIC 3427 - Marketing</t>
  </si>
  <si>
    <t>4 Manson Place, Clovelly NSW 2031 - Property repair and preparation</t>
  </si>
  <si>
    <t>POS-INV-FEES-55581-xxxxx</t>
  </si>
  <si>
    <t>206/1 Villawood Place , Villawood NSW 2163 - Marketing</t>
  </si>
  <si>
    <t xml:space="preserve">   Brad Credit Card'</t>
  </si>
  <si>
    <t>Risk Adjusted Finance F+F2+F62:G74+F62:H74+F62:I74+F62:J7+F62:M71</t>
  </si>
  <si>
    <t>Admin +T4+F1+F11:F26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</si>
</sst>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5">
    <numFmt numFmtId="6" formatCode="&quot;$&quot;#,##0_);[Red]\(&quot;$&quot;#,##0\)"/>
    <numFmt numFmtId="43" formatCode="_(* #,##0.00_);_(* \(#,##0.00\);_(* &quot;-&quot;??_);_(@_)"/>
    <numFmt numFmtId="164" formatCode="_-* #,##0.00_-;\-* #,##0.00_-;_-* &quot;-&quot;??_-;_-@_-"/>
    <numFmt numFmtId="165" formatCode="_-&quot;$&quot;* #,##0.00_-;\-&quot;$&quot;* #,##0.00_-;_-&quot;$&quot;* &quot;-&quot;??_-;_-@_-"/>
    <numFmt numFmtId="166" formatCode="[$$-809]#,##0.00;\-[$$-809]#,##0.00"/>
    <numFmt numFmtId="167" formatCode="[$$-380A]\ #,##0.00;\-[$$-380A]\ #,##0.00"/>
    <numFmt numFmtId="168" formatCode="#,##0.00;\(#,##0.00\)"/>
    <numFmt numFmtId="169" formatCode="_(* #,##0_);_(* \(#,##0\);_(* &quot;-&quot;??_);_(@_)"/>
    <numFmt numFmtId="170" formatCode="[$$-809]#,##0;\-[$$-809]#,##0"/>
    <numFmt numFmtId="171" formatCode="_-* #,##0_-;\-* #,##0_-;_-* &quot;-&quot;??_-;_-@_-"/>
    <numFmt numFmtId="172" formatCode="mm/dd/yyyy"/>
    <numFmt numFmtId="173" formatCode="dd\ mmm\ yyyy"/>
    <numFmt numFmtId="174" formatCode="#,##0.0_);\(#,##0.0\)"/>
    <numFmt numFmtId="175" formatCode="dd\ mmmm\ yyyy"/>
    <numFmt numFmtId="176" formatCode="[&gt;0.001]_(* #,##0.00_);[&lt;-0.001]_(* \(#,##0.00\)_);_(* &quot;-&quot;??_);_(@_)"/>
    <numFmt numFmtId="177" formatCode="#,##0.00000000000_);\(#,##0.00000000000\)"/>
    <numFmt numFmtId="178" formatCode="#,##0.000000000000_);\(#,##0.000000000000\)"/>
    <numFmt numFmtId="179" formatCode="#,##0.000000000000"/>
    <numFmt numFmtId="180" formatCode="#,##0.00_ ;[Red]\-#,##0.00\ "/>
    <numFmt numFmtId="181" formatCode="#,##0.0000000000_ ;[Red]\-#,##0.0000000000\ "/>
    <numFmt numFmtId="182" formatCode="_-&quot;$&quot;* #,##0_-;\-&quot;$&quot;* #,##0_-;_-&quot;$&quot;* &quot;-&quot;??_-;_-@_-"/>
    <numFmt numFmtId="183" formatCode="_-[$$-409]* #,##0.00_ ;_-[$$-409]* \-#,##0.00\ ;_-[$$-409]* &quot;-&quot;??_ ;_-@_ "/>
    <numFmt numFmtId="184" formatCode="0.0%"/>
    <numFmt numFmtId="185" formatCode="[$$-C09]#,##0.00"/>
    <numFmt numFmtId="186" formatCode="#,##0;\(#,##0\)"/>
  </numFmts>
  <fonts count="106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sz val="11"/>
      <name val="Calibri"/>
      <family val="2"/>
    </font>
    <font>
      <b/>
      <sz val="8"/>
      <name val="Arial"/>
      <family val="2"/>
    </font>
    <font>
      <sz val="8"/>
      <name val="Arial"/>
      <family val="2"/>
    </font>
    <font>
      <b/>
      <sz val="20"/>
      <name val="Arial"/>
      <family val="2"/>
    </font>
    <font>
      <sz val="14"/>
      <name val="Arial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i/>
      <sz val="9"/>
      <color rgb="FFFF0000"/>
      <name val="Calibri"/>
      <family val="2"/>
    </font>
    <font>
      <b/>
      <sz val="14"/>
      <color theme="1"/>
      <name val="Calibri"/>
      <family val="2"/>
    </font>
    <font>
      <b/>
      <sz val="11"/>
      <color theme="1"/>
      <name val="Calibri"/>
      <family val="2"/>
    </font>
    <font>
      <i/>
      <sz val="11"/>
      <color rgb="FFFF0000"/>
      <name val="Calibri"/>
      <family val="2"/>
    </font>
    <font>
      <b/>
      <i/>
      <sz val="9"/>
      <color rgb="FFFF0000"/>
      <name val="Calibri"/>
      <family val="2"/>
    </font>
    <font>
      <i/>
      <sz val="11"/>
      <color theme="1"/>
      <name val="Calibri"/>
      <family val="2"/>
    </font>
    <font>
      <sz val="9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</font>
    <font>
      <sz val="12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rgb="FF333333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1"/>
      <name val="Arial"/>
      <family val="2"/>
    </font>
    <font>
      <b/>
      <u/>
      <sz val="9"/>
      <color theme="1"/>
      <name val="Arial"/>
      <family val="2"/>
    </font>
    <font>
      <sz val="9"/>
      <color rgb="FF000000"/>
      <name val="Arial"/>
      <family val="2"/>
    </font>
    <font>
      <b/>
      <sz val="16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b/>
      <sz val="1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8"/>
      <color theme="1"/>
      <name val="Calibri"/>
      <family val="2"/>
    </font>
    <font>
      <sz val="11"/>
      <color rgb="FFFF0000"/>
      <name val="Calibri"/>
      <family val="2"/>
    </font>
    <font>
      <b/>
      <sz val="11"/>
      <name val="Calibri"/>
      <family val="2"/>
    </font>
    <font>
      <i/>
      <sz val="11"/>
      <name val="Calibri"/>
      <family val="2"/>
    </font>
    <font>
      <i/>
      <sz val="9"/>
      <name val="Calibri"/>
      <family val="2"/>
    </font>
    <font>
      <sz val="9"/>
      <name val="Calibri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name val="Arial"/>
      <family val="2"/>
    </font>
    <font>
      <sz val="8"/>
      <color rgb="FF333333"/>
      <name val="Arial"/>
      <family val="2"/>
    </font>
    <font>
      <b/>
      <sz val="8"/>
      <name val="Arial"/>
      <family val="2"/>
    </font>
    <font>
      <sz val="8"/>
      <name val="Calibri"/>
      <family val="2"/>
    </font>
    <font>
      <i/>
      <sz val="9"/>
      <color theme="1"/>
      <name val="Arial"/>
      <family val="2"/>
    </font>
    <font>
      <sz val="9"/>
      <color rgb="FFFF0000"/>
      <name val="Arial"/>
      <family val="2"/>
    </font>
    <font>
      <sz val="11"/>
      <color theme="4" tint="-0.499984740745262"/>
      <name val="Calibri"/>
      <family val="2"/>
    </font>
    <font>
      <b/>
      <sz val="11"/>
      <color theme="4" tint="-0.499984740745262"/>
      <name val="Calibri"/>
      <family val="2"/>
    </font>
    <font>
      <sz val="9"/>
      <color theme="4" tint="-0.499984740745262"/>
      <name val="Arial"/>
      <family val="2"/>
    </font>
    <font>
      <b/>
      <sz val="14"/>
      <name val="Calibri"/>
      <family val="2"/>
    </font>
    <font>
      <b/>
      <u/>
      <sz val="18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Arial"/>
      <family val="2"/>
    </font>
    <font>
      <b/>
      <i/>
      <sz val="8"/>
      <name val="Arial"/>
      <family val="2"/>
    </font>
    <font>
      <sz val="10"/>
      <color theme="0"/>
      <name val="Calibri"/>
      <family val="2"/>
      <scheme val="minor"/>
    </font>
    <font>
      <i/>
      <sz val="9"/>
      <name val="Arial"/>
      <family val="2"/>
    </font>
    <font>
      <b/>
      <i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2"/>
      <color rgb="FF000000"/>
      <name val="Calibri"/>
      <family val="2"/>
    </font>
    <font>
      <i/>
      <sz val="10"/>
      <name val="Arial"/>
      <family val="2"/>
    </font>
    <font>
      <i/>
      <sz val="10"/>
      <color rgb="FFFF0000"/>
      <name val="Arial"/>
      <family val="2"/>
    </font>
    <font>
      <u/>
      <sz val="9"/>
      <color rgb="FFFF0000"/>
      <name val="Arial"/>
      <family val="2"/>
    </font>
    <font>
      <u/>
      <sz val="9"/>
      <color theme="1"/>
      <name val="Arial"/>
      <family val="2"/>
    </font>
    <font>
      <b/>
      <sz val="9"/>
      <color rgb="FFFF0000"/>
      <name val="Arial"/>
      <family val="2"/>
    </font>
    <font>
      <b/>
      <i/>
      <sz val="9"/>
      <color theme="1"/>
      <name val="Arial"/>
      <family val="2"/>
    </font>
    <font>
      <b/>
      <i/>
      <sz val="9"/>
      <name val="Arial"/>
      <family val="2"/>
    </font>
    <font>
      <sz val="9"/>
      <color rgb="FF444444"/>
      <name val="Arial"/>
      <family val="2"/>
    </font>
    <font>
      <sz val="9"/>
      <color indexed="8"/>
      <name val="Arial"/>
      <family val="2"/>
    </font>
    <font>
      <sz val="9"/>
      <color rgb="FF172B4D"/>
      <name val="Arial"/>
      <family val="2"/>
    </font>
    <font>
      <sz val="9"/>
      <color theme="1" tint="4.9989318521683403E-2"/>
      <name val="Arial"/>
      <family val="2"/>
    </font>
    <font>
      <sz val="10"/>
      <color theme="1"/>
      <name val="Calibri"/>
      <family val="2"/>
    </font>
    <font>
      <b/>
      <sz val="10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</fonts>
  <fills count="2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2F2F2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AFAFA"/>
        <bgColor rgb="FFFAFAFA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rgb="FFEBEBEB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 style="thin">
        <color rgb="FFEBEBEB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EBEBEB"/>
      </bottom>
      <diagonal/>
    </border>
  </borders>
  <cellStyleXfs count="68">
    <xf numFmtId="0" fontId="0" fillId="0" borderId="0"/>
    <xf numFmtId="43" fontId="19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8" fillId="0" borderId="0" applyFont="0" applyFill="0" applyBorder="0" applyAlignment="0" applyProtection="0">
      <alignment vertical="center"/>
    </xf>
    <xf numFmtId="0" fontId="8" fillId="0" borderId="0">
      <alignment vertical="center"/>
    </xf>
    <xf numFmtId="0" fontId="20" fillId="0" borderId="0"/>
    <xf numFmtId="0" fontId="20" fillId="0" borderId="0"/>
    <xf numFmtId="0" fontId="8" fillId="0" borderId="0"/>
    <xf numFmtId="9" fontId="19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7" fillId="0" borderId="0"/>
    <xf numFmtId="0" fontId="6" fillId="0" borderId="0"/>
    <xf numFmtId="164" fontId="6" fillId="0" borderId="0" applyFont="0" applyFill="0" applyBorder="0" applyAlignment="0" applyProtection="0"/>
    <xf numFmtId="0" fontId="19" fillId="0" borderId="0"/>
    <xf numFmtId="164" fontId="19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8" fillId="0" borderId="0" applyFont="0" applyFill="0" applyBorder="0" applyAlignment="0" applyProtection="0">
      <alignment vertical="center"/>
    </xf>
    <xf numFmtId="0" fontId="5" fillId="0" borderId="0"/>
    <xf numFmtId="0" fontId="5" fillId="0" borderId="0"/>
    <xf numFmtId="9" fontId="19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0" fillId="0" borderId="0"/>
    <xf numFmtId="0" fontId="4" fillId="0" borderId="0"/>
    <xf numFmtId="0" fontId="4" fillId="0" borderId="0"/>
    <xf numFmtId="0" fontId="2" fillId="0" borderId="0"/>
    <xf numFmtId="165" fontId="2" fillId="0" borderId="0" applyFont="0" applyFill="0" applyBorder="0" applyAlignment="0" applyProtection="0"/>
    <xf numFmtId="0" fontId="79" fillId="0" borderId="0"/>
    <xf numFmtId="165" fontId="19" fillId="0" borderId="0" applyFont="0" applyFill="0" applyBorder="0" applyAlignment="0" applyProtection="0"/>
    <xf numFmtId="0" fontId="86" fillId="0" borderId="0"/>
    <xf numFmtId="0" fontId="87" fillId="0" borderId="0"/>
    <xf numFmtId="0" fontId="88" fillId="0" borderId="0"/>
    <xf numFmtId="0" fontId="89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164" fontId="8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8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164" fontId="8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8" fillId="0" borderId="0"/>
    <xf numFmtId="0" fontId="1" fillId="0" borderId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0" fontId="8" fillId="0" borderId="0"/>
    <xf numFmtId="0" fontId="38" fillId="0" borderId="0"/>
    <xf numFmtId="0" fontId="105" fillId="0" borderId="0"/>
  </cellStyleXfs>
  <cellXfs count="959">
    <xf numFmtId="0" fontId="0" fillId="0" borderId="0" xfId="0"/>
    <xf numFmtId="0" fontId="8" fillId="0" borderId="0" xfId="6">
      <alignment vertical="center"/>
    </xf>
    <xf numFmtId="166" fontId="9" fillId="0" borderId="1" xfId="6" applyNumberFormat="1" applyFont="1" applyBorder="1">
      <alignment vertical="center"/>
    </xf>
    <xf numFmtId="0" fontId="9" fillId="0" borderId="1" xfId="6" applyFont="1" applyBorder="1">
      <alignment vertical="center"/>
    </xf>
    <xf numFmtId="166" fontId="10" fillId="0" borderId="0" xfId="6" applyNumberFormat="1" applyFont="1">
      <alignment vertical="center"/>
    </xf>
    <xf numFmtId="166" fontId="9" fillId="0" borderId="0" xfId="6" applyNumberFormat="1" applyFont="1">
      <alignment vertical="center"/>
    </xf>
    <xf numFmtId="166" fontId="9" fillId="0" borderId="2" xfId="6" applyNumberFormat="1" applyFont="1" applyBorder="1">
      <alignment vertical="center"/>
    </xf>
    <xf numFmtId="0" fontId="9" fillId="0" borderId="2" xfId="6" applyFont="1" applyBorder="1">
      <alignment vertical="center"/>
    </xf>
    <xf numFmtId="0" fontId="0" fillId="0" borderId="0" xfId="0" applyAlignment="1">
      <alignment vertical="center"/>
    </xf>
    <xf numFmtId="166" fontId="9" fillId="0" borderId="1" xfId="0" applyNumberFormat="1" applyFont="1" applyBorder="1" applyAlignment="1">
      <alignment vertical="center"/>
    </xf>
    <xf numFmtId="0" fontId="9" fillId="0" borderId="1" xfId="0" applyFont="1" applyBorder="1" applyAlignment="1">
      <alignment vertical="center"/>
    </xf>
    <xf numFmtId="166" fontId="9" fillId="0" borderId="2" xfId="0" applyNumberFormat="1" applyFont="1" applyBorder="1" applyAlignment="1">
      <alignment vertical="center"/>
    </xf>
    <xf numFmtId="0" fontId="9" fillId="0" borderId="2" xfId="0" applyFont="1" applyBorder="1" applyAlignment="1">
      <alignment vertical="center"/>
    </xf>
    <xf numFmtId="166" fontId="10" fillId="0" borderId="0" xfId="0" applyNumberFormat="1" applyFont="1" applyAlignment="1">
      <alignment vertical="center"/>
    </xf>
    <xf numFmtId="166" fontId="9" fillId="0" borderId="0" xfId="0" applyNumberFormat="1" applyFont="1" applyAlignment="1">
      <alignment vertical="center"/>
    </xf>
    <xf numFmtId="166" fontId="11" fillId="0" borderId="0" xfId="0" applyNumberFormat="1" applyFont="1" applyAlignment="1">
      <alignment vertical="center"/>
    </xf>
    <xf numFmtId="43" fontId="21" fillId="0" borderId="0" xfId="1" applyFont="1"/>
    <xf numFmtId="0" fontId="22" fillId="0" borderId="0" xfId="0" applyFont="1"/>
    <xf numFmtId="0" fontId="0" fillId="0" borderId="0" xfId="0" applyAlignment="1">
      <alignment horizontal="center" wrapText="1"/>
    </xf>
    <xf numFmtId="166" fontId="10" fillId="2" borderId="0" xfId="6" applyNumberFormat="1" applyFont="1" applyFill="1">
      <alignment vertical="center"/>
    </xf>
    <xf numFmtId="0" fontId="0" fillId="3" borderId="0" xfId="0" applyFill="1"/>
    <xf numFmtId="0" fontId="23" fillId="0" borderId="0" xfId="0" applyFont="1"/>
    <xf numFmtId="0" fontId="23" fillId="0" borderId="0" xfId="0" applyFont="1" applyAlignment="1">
      <alignment vertical="center"/>
    </xf>
    <xf numFmtId="0" fontId="23" fillId="3" borderId="0" xfId="0" applyFont="1" applyFill="1"/>
    <xf numFmtId="0" fontId="11" fillId="0" borderId="0" xfId="6" applyFont="1">
      <alignment vertical="center"/>
    </xf>
    <xf numFmtId="166" fontId="9" fillId="2" borderId="0" xfId="0" applyNumberFormat="1" applyFont="1" applyFill="1" applyAlignment="1">
      <alignment vertical="center"/>
    </xf>
    <xf numFmtId="0" fontId="23" fillId="4" borderId="0" xfId="0" applyFont="1" applyFill="1"/>
    <xf numFmtId="166" fontId="12" fillId="0" borderId="0" xfId="0" applyNumberFormat="1" applyFont="1" applyAlignment="1">
      <alignment vertical="center"/>
    </xf>
    <xf numFmtId="166" fontId="10" fillId="0" borderId="0" xfId="0" applyNumberFormat="1" applyFont="1" applyAlignment="1">
      <alignment horizontal="center" vertical="center"/>
    </xf>
    <xf numFmtId="0" fontId="24" fillId="0" borderId="0" xfId="0" applyFont="1"/>
    <xf numFmtId="166" fontId="13" fillId="6" borderId="3" xfId="0" applyNumberFormat="1" applyFont="1" applyFill="1" applyBorder="1" applyAlignment="1">
      <alignment horizontal="right" vertical="center"/>
    </xf>
    <xf numFmtId="0" fontId="23" fillId="5" borderId="3" xfId="0" applyFont="1" applyFill="1" applyBorder="1" applyAlignment="1">
      <alignment horizontal="center"/>
    </xf>
    <xf numFmtId="166" fontId="10" fillId="6" borderId="0" xfId="0" applyNumberFormat="1" applyFont="1" applyFill="1" applyAlignment="1">
      <alignment vertical="center"/>
    </xf>
    <xf numFmtId="0" fontId="0" fillId="6" borderId="0" xfId="0" applyFill="1" applyAlignment="1">
      <alignment vertical="center"/>
    </xf>
    <xf numFmtId="43" fontId="25" fillId="0" borderId="0" xfId="1" applyFont="1" applyFill="1"/>
    <xf numFmtId="9" fontId="23" fillId="4" borderId="0" xfId="10" applyFont="1" applyFill="1"/>
    <xf numFmtId="9" fontId="9" fillId="4" borderId="2" xfId="10" applyFont="1" applyFill="1" applyBorder="1" applyAlignment="1" applyProtection="1">
      <alignment vertical="center"/>
    </xf>
    <xf numFmtId="9" fontId="23" fillId="4" borderId="0" xfId="10" applyFont="1" applyFill="1" applyAlignment="1">
      <alignment vertical="center"/>
    </xf>
    <xf numFmtId="9" fontId="9" fillId="4" borderId="1" xfId="10" applyFont="1" applyFill="1" applyBorder="1" applyAlignment="1" applyProtection="1">
      <alignment vertical="center"/>
    </xf>
    <xf numFmtId="9" fontId="19" fillId="3" borderId="0" xfId="10" applyFont="1" applyFill="1"/>
    <xf numFmtId="9" fontId="11" fillId="4" borderId="0" xfId="10" applyFont="1" applyFill="1" applyAlignment="1">
      <alignment vertical="center"/>
    </xf>
    <xf numFmtId="9" fontId="23" fillId="0" borderId="0" xfId="10" applyFont="1"/>
    <xf numFmtId="0" fontId="0" fillId="0" borderId="0" xfId="0" applyAlignment="1">
      <alignment horizontal="right"/>
    </xf>
    <xf numFmtId="0" fontId="23" fillId="5" borderId="0" xfId="0" applyFont="1" applyFill="1" applyAlignment="1">
      <alignment horizontal="right" vertical="center" wrapText="1"/>
    </xf>
    <xf numFmtId="0" fontId="23" fillId="0" borderId="0" xfId="0" applyFont="1" applyAlignment="1">
      <alignment horizontal="right"/>
    </xf>
    <xf numFmtId="0" fontId="26" fillId="6" borderId="0" xfId="0" applyFont="1" applyFill="1" applyAlignment="1">
      <alignment vertical="center"/>
    </xf>
    <xf numFmtId="0" fontId="23" fillId="4" borderId="0" xfId="0" applyFont="1" applyFill="1" applyAlignment="1">
      <alignment horizontal="right"/>
    </xf>
    <xf numFmtId="9" fontId="23" fillId="4" borderId="0" xfId="10" applyFont="1" applyFill="1" applyAlignment="1">
      <alignment horizontal="right"/>
    </xf>
    <xf numFmtId="9" fontId="23" fillId="5" borderId="0" xfId="10" applyFont="1" applyFill="1" applyAlignment="1">
      <alignment horizontal="right" vertical="center" wrapText="1"/>
    </xf>
    <xf numFmtId="9" fontId="25" fillId="0" borderId="0" xfId="10" applyFont="1" applyFill="1"/>
    <xf numFmtId="0" fontId="0" fillId="6" borderId="0" xfId="0" applyFill="1" applyAlignment="1">
      <alignment horizontal="center" wrapText="1"/>
    </xf>
    <xf numFmtId="0" fontId="0" fillId="6" borderId="0" xfId="0" applyFill="1"/>
    <xf numFmtId="166" fontId="9" fillId="6" borderId="2" xfId="0" applyNumberFormat="1" applyFont="1" applyFill="1" applyBorder="1" applyAlignment="1">
      <alignment vertical="center"/>
    </xf>
    <xf numFmtId="166" fontId="10" fillId="6" borderId="0" xfId="6" applyNumberFormat="1" applyFont="1" applyFill="1">
      <alignment vertical="center"/>
    </xf>
    <xf numFmtId="166" fontId="9" fillId="6" borderId="2" xfId="6" applyNumberFormat="1" applyFont="1" applyFill="1" applyBorder="1">
      <alignment vertical="center"/>
    </xf>
    <xf numFmtId="0" fontId="8" fillId="6" borderId="0" xfId="6" applyFill="1">
      <alignment vertical="center"/>
    </xf>
    <xf numFmtId="166" fontId="9" fillId="6" borderId="1" xfId="6" applyNumberFormat="1" applyFont="1" applyFill="1" applyBorder="1">
      <alignment vertical="center"/>
    </xf>
    <xf numFmtId="43" fontId="21" fillId="6" borderId="0" xfId="1" applyFont="1" applyFill="1"/>
    <xf numFmtId="0" fontId="23" fillId="5" borderId="4" xfId="0" applyFont="1" applyFill="1" applyBorder="1" applyAlignment="1">
      <alignment horizontal="center"/>
    </xf>
    <xf numFmtId="0" fontId="27" fillId="0" borderId="0" xfId="0" applyFont="1"/>
    <xf numFmtId="0" fontId="10" fillId="0" borderId="8" xfId="0" applyFont="1" applyBorder="1" applyAlignment="1">
      <alignment vertical="center"/>
    </xf>
    <xf numFmtId="168" fontId="10" fillId="0" borderId="8" xfId="0" applyNumberFormat="1" applyFont="1" applyBorder="1" applyAlignment="1">
      <alignment horizontal="right" vertical="center"/>
    </xf>
    <xf numFmtId="0" fontId="9" fillId="0" borderId="8" xfId="0" applyFont="1" applyBorder="1" applyAlignment="1">
      <alignment vertical="center"/>
    </xf>
    <xf numFmtId="168" fontId="9" fillId="0" borderId="8" xfId="0" applyNumberFormat="1" applyFont="1" applyBorder="1" applyAlignment="1">
      <alignment horizontal="right" vertical="center"/>
    </xf>
    <xf numFmtId="0" fontId="9" fillId="7" borderId="5" xfId="0" applyFont="1" applyFill="1" applyBorder="1" applyAlignment="1">
      <alignment vertical="center"/>
    </xf>
    <xf numFmtId="168" fontId="9" fillId="7" borderId="5" xfId="0" applyNumberFormat="1" applyFont="1" applyFill="1" applyBorder="1" applyAlignment="1">
      <alignment horizontal="right" vertical="center"/>
    </xf>
    <xf numFmtId="168" fontId="10" fillId="6" borderId="8" xfId="0" applyNumberFormat="1" applyFont="1" applyFill="1" applyBorder="1" applyAlignment="1">
      <alignment horizontal="right" vertical="center"/>
    </xf>
    <xf numFmtId="9" fontId="10" fillId="4" borderId="0" xfId="10" applyFont="1" applyFill="1" applyBorder="1" applyAlignment="1" applyProtection="1">
      <alignment vertical="center"/>
    </xf>
    <xf numFmtId="0" fontId="23" fillId="0" borderId="2" xfId="0" applyFont="1" applyBorder="1"/>
    <xf numFmtId="168" fontId="9" fillId="0" borderId="5" xfId="0" applyNumberFormat="1" applyFont="1" applyBorder="1" applyAlignment="1">
      <alignment horizontal="right" vertical="center"/>
    </xf>
    <xf numFmtId="168" fontId="9" fillId="6" borderId="8" xfId="0" applyNumberFormat="1" applyFont="1" applyFill="1" applyBorder="1" applyAlignment="1">
      <alignment horizontal="right" vertical="center"/>
    </xf>
    <xf numFmtId="0" fontId="27" fillId="6" borderId="0" xfId="0" applyFont="1" applyFill="1"/>
    <xf numFmtId="0" fontId="9" fillId="6" borderId="2" xfId="0" applyFont="1" applyFill="1" applyBorder="1" applyAlignment="1">
      <alignment vertical="center"/>
    </xf>
    <xf numFmtId="168" fontId="9" fillId="6" borderId="5" xfId="0" applyNumberFormat="1" applyFont="1" applyFill="1" applyBorder="1" applyAlignment="1">
      <alignment horizontal="right" vertical="center"/>
    </xf>
    <xf numFmtId="0" fontId="9" fillId="0" borderId="5" xfId="0" applyFont="1" applyBorder="1" applyAlignment="1">
      <alignment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168" fontId="10" fillId="0" borderId="0" xfId="0" applyNumberFormat="1" applyFont="1" applyAlignment="1">
      <alignment horizontal="right" vertical="center"/>
    </xf>
    <xf numFmtId="168" fontId="9" fillId="0" borderId="0" xfId="0" applyNumberFormat="1" applyFont="1" applyAlignment="1">
      <alignment horizontal="right" vertical="center"/>
    </xf>
    <xf numFmtId="168" fontId="10" fillId="6" borderId="0" xfId="0" applyNumberFormat="1" applyFont="1" applyFill="1" applyAlignment="1">
      <alignment horizontal="right" vertical="center"/>
    </xf>
    <xf numFmtId="0" fontId="0" fillId="0" borderId="2" xfId="0" applyBorder="1"/>
    <xf numFmtId="0" fontId="10" fillId="0" borderId="2" xfId="0" applyFont="1" applyBorder="1" applyAlignment="1">
      <alignment vertical="center"/>
    </xf>
    <xf numFmtId="168" fontId="10" fillId="0" borderId="2" xfId="0" applyNumberFormat="1" applyFont="1" applyBorder="1" applyAlignment="1">
      <alignment horizontal="right" vertical="center"/>
    </xf>
    <xf numFmtId="0" fontId="9" fillId="0" borderId="6" xfId="0" applyFont="1" applyBorder="1" applyAlignment="1">
      <alignment vertical="center"/>
    </xf>
    <xf numFmtId="168" fontId="9" fillId="0" borderId="6" xfId="0" applyNumberFormat="1" applyFont="1" applyBorder="1" applyAlignment="1">
      <alignment horizontal="right" vertical="center"/>
    </xf>
    <xf numFmtId="168" fontId="9" fillId="6" borderId="6" xfId="0" applyNumberFormat="1" applyFont="1" applyFill="1" applyBorder="1" applyAlignment="1">
      <alignment horizontal="right" vertical="center"/>
    </xf>
    <xf numFmtId="166" fontId="10" fillId="0" borderId="2" xfId="0" applyNumberFormat="1" applyFont="1" applyBorder="1" applyAlignment="1">
      <alignment vertical="center"/>
    </xf>
    <xf numFmtId="166" fontId="10" fillId="6" borderId="2" xfId="0" applyNumberFormat="1" applyFont="1" applyFill="1" applyBorder="1" applyAlignment="1">
      <alignment vertical="center"/>
    </xf>
    <xf numFmtId="9" fontId="10" fillId="4" borderId="2" xfId="10" applyFont="1" applyFill="1" applyBorder="1" applyAlignment="1" applyProtection="1">
      <alignment vertical="center"/>
    </xf>
    <xf numFmtId="167" fontId="8" fillId="0" borderId="0" xfId="6" applyNumberFormat="1">
      <alignment vertical="center"/>
    </xf>
    <xf numFmtId="43" fontId="19" fillId="0" borderId="0" xfId="1" applyFont="1"/>
    <xf numFmtId="169" fontId="19" fillId="8" borderId="0" xfId="1" applyNumberFormat="1" applyFont="1" applyFill="1"/>
    <xf numFmtId="169" fontId="19" fillId="6" borderId="0" xfId="1" applyNumberFormat="1" applyFont="1" applyFill="1"/>
    <xf numFmtId="169" fontId="23" fillId="9" borderId="0" xfId="1" applyNumberFormat="1" applyFont="1" applyFill="1"/>
    <xf numFmtId="169" fontId="19" fillId="10" borderId="0" xfId="1" applyNumberFormat="1" applyFont="1" applyFill="1"/>
    <xf numFmtId="9" fontId="10" fillId="4" borderId="0" xfId="10" applyFont="1" applyFill="1" applyBorder="1" applyAlignment="1" applyProtection="1">
      <alignment horizontal="right" vertical="center"/>
    </xf>
    <xf numFmtId="9" fontId="9" fillId="4" borderId="0" xfId="10" applyFont="1" applyFill="1" applyBorder="1" applyAlignment="1" applyProtection="1">
      <alignment horizontal="right" vertical="center"/>
    </xf>
    <xf numFmtId="9" fontId="27" fillId="4" borderId="0" xfId="10" applyFont="1" applyFill="1" applyAlignment="1" applyProtection="1"/>
    <xf numFmtId="9" fontId="9" fillId="4" borderId="5" xfId="10" applyFont="1" applyFill="1" applyBorder="1" applyAlignment="1" applyProtection="1">
      <alignment horizontal="right" vertical="center"/>
    </xf>
    <xf numFmtId="9" fontId="9" fillId="4" borderId="6" xfId="10" applyFont="1" applyFill="1" applyBorder="1" applyAlignment="1" applyProtection="1">
      <alignment horizontal="right" vertical="center"/>
    </xf>
    <xf numFmtId="170" fontId="10" fillId="4" borderId="0" xfId="0" applyNumberFormat="1" applyFont="1" applyFill="1" applyAlignment="1">
      <alignment vertical="center"/>
    </xf>
    <xf numFmtId="170" fontId="9" fillId="4" borderId="2" xfId="0" applyNumberFormat="1" applyFont="1" applyFill="1" applyBorder="1" applyAlignment="1">
      <alignment vertical="center"/>
    </xf>
    <xf numFmtId="170" fontId="23" fillId="4" borderId="0" xfId="0" applyNumberFormat="1" applyFont="1" applyFill="1" applyAlignment="1">
      <alignment vertical="center"/>
    </xf>
    <xf numFmtId="170" fontId="9" fillId="4" borderId="1" xfId="0" applyNumberFormat="1" applyFont="1" applyFill="1" applyBorder="1" applyAlignment="1">
      <alignment vertical="center"/>
    </xf>
    <xf numFmtId="170" fontId="10" fillId="4" borderId="2" xfId="0" applyNumberFormat="1" applyFont="1" applyFill="1" applyBorder="1" applyAlignment="1">
      <alignment vertical="center"/>
    </xf>
    <xf numFmtId="170" fontId="0" fillId="3" borderId="0" xfId="0" applyNumberFormat="1" applyFill="1"/>
    <xf numFmtId="170" fontId="23" fillId="4" borderId="0" xfId="0" applyNumberFormat="1" applyFont="1" applyFill="1"/>
    <xf numFmtId="170" fontId="23" fillId="4" borderId="0" xfId="0" applyNumberFormat="1" applyFont="1" applyFill="1" applyAlignment="1">
      <alignment horizontal="right"/>
    </xf>
    <xf numFmtId="170" fontId="9" fillId="4" borderId="2" xfId="6" applyNumberFormat="1" applyFont="1" applyFill="1" applyBorder="1">
      <alignment vertical="center"/>
    </xf>
    <xf numFmtId="170" fontId="11" fillId="4" borderId="0" xfId="6" applyNumberFormat="1" applyFont="1" applyFill="1">
      <alignment vertical="center"/>
    </xf>
    <xf numFmtId="170" fontId="9" fillId="4" borderId="1" xfId="6" applyNumberFormat="1" applyFont="1" applyFill="1" applyBorder="1">
      <alignment vertical="center"/>
    </xf>
    <xf numFmtId="170" fontId="23" fillId="0" borderId="0" xfId="0" applyNumberFormat="1" applyFont="1"/>
    <xf numFmtId="170" fontId="10" fillId="4" borderId="0" xfId="0" applyNumberFormat="1" applyFont="1" applyFill="1" applyAlignment="1">
      <alignment horizontal="right" vertical="center"/>
    </xf>
    <xf numFmtId="170" fontId="9" fillId="4" borderId="0" xfId="0" applyNumberFormat="1" applyFont="1" applyFill="1" applyAlignment="1">
      <alignment horizontal="right" vertical="center"/>
    </xf>
    <xf numFmtId="170" fontId="27" fillId="4" borderId="0" xfId="0" applyNumberFormat="1" applyFont="1" applyFill="1"/>
    <xf numFmtId="170" fontId="9" fillId="4" borderId="5" xfId="0" applyNumberFormat="1" applyFont="1" applyFill="1" applyBorder="1" applyAlignment="1">
      <alignment horizontal="right" vertical="center"/>
    </xf>
    <xf numFmtId="170" fontId="9" fillId="4" borderId="6" xfId="0" applyNumberFormat="1" applyFont="1" applyFill="1" applyBorder="1" applyAlignment="1">
      <alignment horizontal="right" vertical="center"/>
    </xf>
    <xf numFmtId="0" fontId="20" fillId="0" borderId="0" xfId="7"/>
    <xf numFmtId="17" fontId="30" fillId="11" borderId="3" xfId="9" applyNumberFormat="1" applyFont="1" applyFill="1" applyBorder="1" applyAlignment="1">
      <alignment horizontal="center"/>
    </xf>
    <xf numFmtId="171" fontId="28" fillId="12" borderId="3" xfId="2" applyNumberFormat="1" applyFont="1" applyFill="1" applyBorder="1"/>
    <xf numFmtId="0" fontId="31" fillId="12" borderId="3" xfId="7" applyFont="1" applyFill="1" applyBorder="1"/>
    <xf numFmtId="0" fontId="32" fillId="0" borderId="0" xfId="7" applyFont="1"/>
    <xf numFmtId="171" fontId="20" fillId="0" borderId="0" xfId="7" applyNumberFormat="1"/>
    <xf numFmtId="167" fontId="23" fillId="5" borderId="0" xfId="0" applyNumberFormat="1" applyFont="1" applyFill="1" applyAlignment="1">
      <alignment horizontal="right" vertical="center" wrapText="1"/>
    </xf>
    <xf numFmtId="166" fontId="23" fillId="4" borderId="0" xfId="0" applyNumberFormat="1" applyFont="1" applyFill="1" applyAlignment="1">
      <alignment horizontal="right"/>
    </xf>
    <xf numFmtId="0" fontId="10" fillId="0" borderId="0" xfId="0" applyFont="1" applyAlignment="1">
      <alignment vertical="top" wrapText="1"/>
    </xf>
    <xf numFmtId="0" fontId="0" fillId="6" borderId="2" xfId="0" applyFill="1" applyBorder="1"/>
    <xf numFmtId="170" fontId="23" fillId="4" borderId="2" xfId="0" applyNumberFormat="1" applyFont="1" applyFill="1" applyBorder="1"/>
    <xf numFmtId="9" fontId="23" fillId="4" borderId="2" xfId="10" applyFont="1" applyFill="1" applyBorder="1"/>
    <xf numFmtId="0" fontId="23" fillId="4" borderId="2" xfId="0" applyFont="1" applyFill="1" applyBorder="1"/>
    <xf numFmtId="167" fontId="0" fillId="0" borderId="0" xfId="0" applyNumberFormat="1" applyAlignment="1">
      <alignment vertical="center"/>
    </xf>
    <xf numFmtId="43" fontId="23" fillId="0" borderId="0" xfId="1" applyFont="1"/>
    <xf numFmtId="0" fontId="23" fillId="0" borderId="0" xfId="0" applyFont="1" applyAlignment="1">
      <alignment horizontal="center"/>
    </xf>
    <xf numFmtId="169" fontId="19" fillId="0" borderId="0" xfId="1" applyNumberFormat="1" applyFont="1" applyFill="1"/>
    <xf numFmtId="169" fontId="23" fillId="0" borderId="0" xfId="1" applyNumberFormat="1" applyFont="1" applyFill="1"/>
    <xf numFmtId="17" fontId="26" fillId="0" borderId="0" xfId="0" applyNumberFormat="1" applyFont="1" applyAlignment="1">
      <alignment horizontal="right"/>
    </xf>
    <xf numFmtId="17" fontId="11" fillId="0" borderId="0" xfId="0" applyNumberFormat="1" applyFont="1" applyAlignment="1">
      <alignment horizontal="right" vertical="center"/>
    </xf>
    <xf numFmtId="17" fontId="11" fillId="6" borderId="0" xfId="0" applyNumberFormat="1" applyFont="1" applyFill="1" applyAlignment="1">
      <alignment horizontal="right" vertical="center"/>
    </xf>
    <xf numFmtId="0" fontId="36" fillId="0" borderId="0" xfId="0" applyFont="1"/>
    <xf numFmtId="43" fontId="36" fillId="0" borderId="0" xfId="1" applyFont="1"/>
    <xf numFmtId="0" fontId="37" fillId="16" borderId="0" xfId="0" applyFont="1" applyFill="1"/>
    <xf numFmtId="0" fontId="37" fillId="15" borderId="0" xfId="0" applyFont="1" applyFill="1"/>
    <xf numFmtId="0" fontId="10" fillId="0" borderId="0" xfId="6" applyFont="1">
      <alignment vertical="center"/>
    </xf>
    <xf numFmtId="0" fontId="0" fillId="0" borderId="5" xfId="0" applyBorder="1" applyAlignment="1">
      <alignment vertical="center"/>
    </xf>
    <xf numFmtId="43" fontId="23" fillId="6" borderId="0" xfId="1" applyFont="1" applyFill="1" applyAlignment="1">
      <alignment vertical="center"/>
    </xf>
    <xf numFmtId="0" fontId="42" fillId="0" borderId="0" xfId="0" applyFont="1"/>
    <xf numFmtId="43" fontId="36" fillId="0" borderId="0" xfId="1" applyFont="1" applyFill="1"/>
    <xf numFmtId="17" fontId="11" fillId="4" borderId="0" xfId="0" applyNumberFormat="1" applyFont="1" applyFill="1" applyAlignment="1">
      <alignment horizontal="right" vertical="center"/>
    </xf>
    <xf numFmtId="166" fontId="44" fillId="0" borderId="0" xfId="0" applyNumberFormat="1" applyFont="1" applyAlignment="1">
      <alignment vertical="center"/>
    </xf>
    <xf numFmtId="166" fontId="45" fillId="0" borderId="0" xfId="0" applyNumberFormat="1" applyFont="1" applyAlignment="1">
      <alignment vertical="center"/>
    </xf>
    <xf numFmtId="17" fontId="45" fillId="0" borderId="0" xfId="0" applyNumberFormat="1" applyFont="1" applyAlignment="1">
      <alignment horizontal="right" vertical="center"/>
    </xf>
    <xf numFmtId="166" fontId="45" fillId="0" borderId="0" xfId="0" applyNumberFormat="1" applyFont="1" applyAlignment="1">
      <alignment horizontal="right" vertical="center"/>
    </xf>
    <xf numFmtId="166" fontId="38" fillId="6" borderId="0" xfId="0" applyNumberFormat="1" applyFont="1" applyFill="1" applyAlignment="1">
      <alignment vertical="center"/>
    </xf>
    <xf numFmtId="166" fontId="39" fillId="0" borderId="2" xfId="0" applyNumberFormat="1" applyFont="1" applyBorder="1" applyAlignment="1">
      <alignment vertical="center"/>
    </xf>
    <xf numFmtId="166" fontId="39" fillId="0" borderId="1" xfId="0" applyNumberFormat="1" applyFont="1" applyBorder="1" applyAlignment="1">
      <alignment vertical="center"/>
    </xf>
    <xf numFmtId="166" fontId="38" fillId="0" borderId="0" xfId="0" applyNumberFormat="1" applyFont="1" applyAlignment="1">
      <alignment vertical="center"/>
    </xf>
    <xf numFmtId="0" fontId="46" fillId="0" borderId="0" xfId="6" applyFont="1">
      <alignment vertical="center"/>
    </xf>
    <xf numFmtId="166" fontId="39" fillId="0" borderId="5" xfId="0" applyNumberFormat="1" applyFont="1" applyBorder="1" applyAlignment="1">
      <alignment vertical="center"/>
    </xf>
    <xf numFmtId="167" fontId="47" fillId="0" borderId="0" xfId="6" applyNumberFormat="1" applyFont="1">
      <alignment vertical="center"/>
    </xf>
    <xf numFmtId="0" fontId="39" fillId="0" borderId="2" xfId="0" applyFont="1" applyBorder="1" applyAlignment="1">
      <alignment vertical="center"/>
    </xf>
    <xf numFmtId="168" fontId="39" fillId="0" borderId="8" xfId="0" applyNumberFormat="1" applyFont="1" applyBorder="1" applyAlignment="1">
      <alignment horizontal="right" vertical="center"/>
    </xf>
    <xf numFmtId="168" fontId="39" fillId="7" borderId="5" xfId="0" applyNumberFormat="1" applyFont="1" applyFill="1" applyBorder="1" applyAlignment="1">
      <alignment horizontal="right" vertical="center"/>
    </xf>
    <xf numFmtId="168" fontId="38" fillId="0" borderId="8" xfId="0" applyNumberFormat="1" applyFont="1" applyBorder="1" applyAlignment="1">
      <alignment horizontal="right" vertical="center"/>
    </xf>
    <xf numFmtId="43" fontId="39" fillId="7" borderId="5" xfId="1" applyFont="1" applyFill="1" applyBorder="1" applyAlignment="1" applyProtection="1">
      <alignment horizontal="right" vertical="center"/>
    </xf>
    <xf numFmtId="43" fontId="38" fillId="0" borderId="8" xfId="1" applyFont="1" applyBorder="1" applyAlignment="1" applyProtection="1">
      <alignment horizontal="right" vertical="center"/>
    </xf>
    <xf numFmtId="43" fontId="46" fillId="0" borderId="0" xfId="6" applyNumberFormat="1" applyFont="1">
      <alignment vertical="center"/>
    </xf>
    <xf numFmtId="176" fontId="21" fillId="0" borderId="0" xfId="1" applyNumberFormat="1" applyFont="1"/>
    <xf numFmtId="43" fontId="36" fillId="17" borderId="0" xfId="1" applyFont="1" applyFill="1"/>
    <xf numFmtId="168" fontId="15" fillId="14" borderId="0" xfId="9" applyNumberFormat="1" applyFont="1" applyFill="1" applyAlignment="1">
      <alignment horizontal="right" vertical="center"/>
    </xf>
    <xf numFmtId="0" fontId="15" fillId="14" borderId="0" xfId="9" applyFont="1" applyFill="1" applyAlignment="1">
      <alignment horizontal="left" vertical="center"/>
    </xf>
    <xf numFmtId="166" fontId="9" fillId="6" borderId="0" xfId="0" applyNumberFormat="1" applyFont="1" applyFill="1" applyAlignment="1">
      <alignment vertical="center"/>
    </xf>
    <xf numFmtId="170" fontId="9" fillId="4" borderId="0" xfId="0" applyNumberFormat="1" applyFont="1" applyFill="1" applyAlignment="1">
      <alignment vertical="center"/>
    </xf>
    <xf numFmtId="9" fontId="9" fillId="4" borderId="0" xfId="10" applyFont="1" applyFill="1" applyBorder="1" applyAlignment="1" applyProtection="1">
      <alignment vertical="center"/>
    </xf>
    <xf numFmtId="0" fontId="38" fillId="0" borderId="0" xfId="0" applyFont="1" applyAlignment="1">
      <alignment vertical="top" wrapText="1"/>
    </xf>
    <xf numFmtId="166" fontId="39" fillId="0" borderId="0" xfId="0" applyNumberFormat="1" applyFont="1" applyAlignment="1">
      <alignment vertical="center"/>
    </xf>
    <xf numFmtId="166" fontId="38" fillId="0" borderId="0" xfId="0" applyNumberFormat="1" applyFont="1" applyAlignment="1">
      <alignment horizontal="center" vertical="center"/>
    </xf>
    <xf numFmtId="0" fontId="39" fillId="0" borderId="1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39" fillId="0" borderId="5" xfId="0" applyFont="1" applyBorder="1" applyAlignment="1">
      <alignment vertical="center"/>
    </xf>
    <xf numFmtId="0" fontId="38" fillId="0" borderId="8" xfId="0" applyFont="1" applyBorder="1" applyAlignment="1">
      <alignment vertical="center"/>
    </xf>
    <xf numFmtId="0" fontId="39" fillId="0" borderId="8" xfId="0" applyFont="1" applyBorder="1" applyAlignment="1">
      <alignment vertical="center"/>
    </xf>
    <xf numFmtId="0" fontId="39" fillId="7" borderId="5" xfId="0" applyFont="1" applyFill="1" applyBorder="1" applyAlignment="1">
      <alignment vertical="center"/>
    </xf>
    <xf numFmtId="43" fontId="0" fillId="0" borderId="0" xfId="1" applyFont="1" applyAlignment="1">
      <alignment vertical="center"/>
    </xf>
    <xf numFmtId="0" fontId="0" fillId="18" borderId="0" xfId="0" applyFill="1"/>
    <xf numFmtId="0" fontId="43" fillId="18" borderId="0" xfId="14" applyFont="1" applyFill="1"/>
    <xf numFmtId="0" fontId="16" fillId="18" borderId="0" xfId="9" applyFont="1" applyFill="1"/>
    <xf numFmtId="0" fontId="15" fillId="14" borderId="0" xfId="0" applyFont="1" applyFill="1" applyAlignment="1">
      <alignment horizontal="left" vertical="center"/>
    </xf>
    <xf numFmtId="168" fontId="15" fillId="14" borderId="0" xfId="0" applyNumberFormat="1" applyFont="1" applyFill="1" applyAlignment="1">
      <alignment horizontal="right" vertical="center"/>
    </xf>
    <xf numFmtId="173" fontId="16" fillId="18" borderId="0" xfId="0" applyNumberFormat="1" applyFont="1" applyFill="1" applyAlignment="1">
      <alignment horizontal="left" vertical="center"/>
    </xf>
    <xf numFmtId="0" fontId="16" fillId="18" borderId="0" xfId="0" applyFont="1" applyFill="1" applyAlignment="1">
      <alignment vertical="center"/>
    </xf>
    <xf numFmtId="168" fontId="16" fillId="18" borderId="0" xfId="0" applyNumberFormat="1" applyFont="1" applyFill="1" applyAlignment="1">
      <alignment horizontal="right" vertical="center"/>
    </xf>
    <xf numFmtId="0" fontId="27" fillId="0" borderId="0" xfId="0" applyFont="1" applyAlignment="1">
      <alignment vertical="center"/>
    </xf>
    <xf numFmtId="39" fontId="0" fillId="0" borderId="0" xfId="0" applyNumberFormat="1"/>
    <xf numFmtId="167" fontId="0" fillId="0" borderId="0" xfId="0" applyNumberFormat="1"/>
    <xf numFmtId="166" fontId="0" fillId="0" borderId="0" xfId="0" applyNumberFormat="1"/>
    <xf numFmtId="9" fontId="23" fillId="4" borderId="0" xfId="10" applyFont="1" applyFill="1" applyAlignment="1">
      <alignment horizontal="right" vertical="center"/>
    </xf>
    <xf numFmtId="170" fontId="23" fillId="4" borderId="0" xfId="0" applyNumberFormat="1" applyFont="1" applyFill="1" applyAlignment="1">
      <alignment horizontal="right" vertical="center"/>
    </xf>
    <xf numFmtId="43" fontId="38" fillId="18" borderId="0" xfId="1" applyFont="1" applyFill="1"/>
    <xf numFmtId="169" fontId="0" fillId="0" borderId="0" xfId="1" applyNumberFormat="1" applyFont="1"/>
    <xf numFmtId="169" fontId="23" fillId="0" borderId="0" xfId="1" applyNumberFormat="1" applyFont="1" applyAlignment="1">
      <alignment horizontal="right"/>
    </xf>
    <xf numFmtId="0" fontId="15" fillId="18" borderId="0" xfId="0" applyFont="1" applyFill="1" applyAlignment="1">
      <alignment horizontal="left" vertical="center"/>
    </xf>
    <xf numFmtId="0" fontId="0" fillId="14" borderId="0" xfId="0" applyFill="1"/>
    <xf numFmtId="0" fontId="15" fillId="18" borderId="9" xfId="9" applyFont="1" applyFill="1" applyBorder="1" applyAlignment="1">
      <alignment horizontal="center" vertical="center"/>
    </xf>
    <xf numFmtId="14" fontId="16" fillId="18" borderId="0" xfId="0" applyNumberFormat="1" applyFont="1" applyFill="1" applyAlignment="1">
      <alignment horizontal="left" vertical="center"/>
    </xf>
    <xf numFmtId="166" fontId="16" fillId="18" borderId="0" xfId="0" applyNumberFormat="1" applyFont="1" applyFill="1" applyAlignment="1">
      <alignment vertical="center"/>
    </xf>
    <xf numFmtId="0" fontId="15" fillId="18" borderId="0" xfId="9" applyFont="1" applyFill="1" applyAlignment="1">
      <alignment horizontal="left" vertical="center"/>
    </xf>
    <xf numFmtId="43" fontId="15" fillId="18" borderId="9" xfId="1" applyFont="1" applyFill="1" applyBorder="1" applyAlignment="1">
      <alignment horizontal="center" vertical="center"/>
    </xf>
    <xf numFmtId="43" fontId="16" fillId="18" borderId="0" xfId="1" applyFont="1" applyFill="1" applyBorder="1" applyAlignment="1">
      <alignment horizontal="right" vertical="center"/>
    </xf>
    <xf numFmtId="43" fontId="15" fillId="18" borderId="0" xfId="1" applyFont="1" applyFill="1" applyBorder="1" applyAlignment="1">
      <alignment horizontal="center" vertical="center"/>
    </xf>
    <xf numFmtId="43" fontId="15" fillId="14" borderId="0" xfId="1" applyFont="1" applyFill="1" applyBorder="1" applyAlignment="1">
      <alignment horizontal="center" vertical="center"/>
    </xf>
    <xf numFmtId="0" fontId="0" fillId="0" borderId="0" xfId="0" applyAlignment="1">
      <alignment horizontal="right" wrapText="1"/>
    </xf>
    <xf numFmtId="166" fontId="10" fillId="0" borderId="0" xfId="0" applyNumberFormat="1" applyFont="1" applyAlignment="1">
      <alignment horizontal="right" vertical="center"/>
    </xf>
    <xf numFmtId="0" fontId="0" fillId="0" borderId="0" xfId="0" applyAlignment="1">
      <alignment horizontal="right" vertical="center"/>
    </xf>
    <xf numFmtId="166" fontId="9" fillId="0" borderId="0" xfId="0" applyNumberFormat="1" applyFont="1" applyAlignment="1">
      <alignment horizontal="right" vertical="center"/>
    </xf>
    <xf numFmtId="0" fontId="0" fillId="3" borderId="0" xfId="0" applyFill="1" applyAlignment="1">
      <alignment horizontal="right"/>
    </xf>
    <xf numFmtId="166" fontId="9" fillId="0" borderId="2" xfId="6" applyNumberFormat="1" applyFont="1" applyBorder="1" applyAlignment="1">
      <alignment horizontal="right" vertical="center"/>
    </xf>
    <xf numFmtId="0" fontId="8" fillId="0" borderId="0" xfId="6" applyAlignment="1">
      <alignment horizontal="right" vertical="center"/>
    </xf>
    <xf numFmtId="166" fontId="9" fillId="0" borderId="1" xfId="6" applyNumberFormat="1" applyFont="1" applyBorder="1" applyAlignment="1">
      <alignment horizontal="right" vertical="center"/>
    </xf>
    <xf numFmtId="167" fontId="8" fillId="0" borderId="0" xfId="6" applyNumberFormat="1" applyAlignment="1">
      <alignment horizontal="right" vertical="center"/>
    </xf>
    <xf numFmtId="166" fontId="10" fillId="0" borderId="0" xfId="6" applyNumberFormat="1" applyFont="1" applyAlignment="1">
      <alignment horizontal="right" vertical="center"/>
    </xf>
    <xf numFmtId="166" fontId="10" fillId="2" borderId="0" xfId="0" applyNumberFormat="1" applyFont="1" applyFill="1" applyAlignment="1">
      <alignment horizontal="right" vertical="center"/>
    </xf>
    <xf numFmtId="43" fontId="21" fillId="0" borderId="0" xfId="1" applyFont="1" applyAlignment="1">
      <alignment horizontal="right"/>
    </xf>
    <xf numFmtId="167" fontId="0" fillId="0" borderId="0" xfId="0" applyNumberFormat="1" applyAlignment="1">
      <alignment horizontal="right"/>
    </xf>
    <xf numFmtId="0" fontId="9" fillId="0" borderId="2" xfId="0" applyFont="1" applyBorder="1" applyAlignment="1">
      <alignment horizontal="right" vertical="center"/>
    </xf>
    <xf numFmtId="0" fontId="27" fillId="0" borderId="0" xfId="0" applyFont="1" applyAlignment="1">
      <alignment horizontal="right"/>
    </xf>
    <xf numFmtId="176" fontId="21" fillId="0" borderId="0" xfId="1" applyNumberFormat="1" applyFont="1" applyAlignment="1">
      <alignment horizontal="right"/>
    </xf>
    <xf numFmtId="39" fontId="0" fillId="0" borderId="0" xfId="0" applyNumberFormat="1" applyAlignment="1">
      <alignment horizontal="right"/>
    </xf>
    <xf numFmtId="0" fontId="49" fillId="18" borderId="0" xfId="0" applyFont="1" applyFill="1" applyAlignment="1">
      <alignment vertical="center"/>
    </xf>
    <xf numFmtId="168" fontId="49" fillId="18" borderId="0" xfId="0" applyNumberFormat="1" applyFont="1" applyFill="1" applyAlignment="1">
      <alignment horizontal="right" vertical="center"/>
    </xf>
    <xf numFmtId="164" fontId="0" fillId="18" borderId="0" xfId="0" applyNumberFormat="1" applyFill="1"/>
    <xf numFmtId="166" fontId="10" fillId="18" borderId="0" xfId="0" applyNumberFormat="1" applyFont="1" applyFill="1" applyAlignment="1">
      <alignment vertical="center"/>
    </xf>
    <xf numFmtId="0" fontId="15" fillId="14" borderId="0" xfId="9" applyFont="1" applyFill="1" applyAlignment="1">
      <alignment horizontal="center" vertical="center"/>
    </xf>
    <xf numFmtId="0" fontId="15" fillId="18" borderId="0" xfId="9" applyFont="1" applyFill="1" applyAlignment="1">
      <alignment horizontal="center" vertical="center"/>
    </xf>
    <xf numFmtId="43" fontId="16" fillId="18" borderId="0" xfId="1" applyFont="1" applyFill="1" applyBorder="1" applyAlignment="1">
      <alignment vertical="center"/>
    </xf>
    <xf numFmtId="0" fontId="8" fillId="18" borderId="0" xfId="9" applyFill="1"/>
    <xf numFmtId="0" fontId="8" fillId="14" borderId="0" xfId="9" applyFill="1"/>
    <xf numFmtId="14" fontId="10" fillId="18" borderId="0" xfId="0" applyNumberFormat="1" applyFont="1" applyFill="1" applyAlignment="1">
      <alignment horizontal="left" vertical="center"/>
    </xf>
    <xf numFmtId="166" fontId="9" fillId="14" borderId="0" xfId="6" applyNumberFormat="1" applyFont="1" applyFill="1">
      <alignment vertical="center"/>
    </xf>
    <xf numFmtId="14" fontId="10" fillId="18" borderId="0" xfId="6" applyNumberFormat="1" applyFont="1" applyFill="1" applyAlignment="1">
      <alignment horizontal="left" vertical="center"/>
    </xf>
    <xf numFmtId="166" fontId="10" fillId="18" borderId="0" xfId="6" applyNumberFormat="1" applyFont="1" applyFill="1">
      <alignment vertical="center"/>
    </xf>
    <xf numFmtId="4" fontId="38" fillId="18" borderId="0" xfId="16" applyNumberFormat="1" applyFont="1" applyFill="1"/>
    <xf numFmtId="43" fontId="10" fillId="18" borderId="0" xfId="1" applyFont="1" applyFill="1" applyBorder="1" applyAlignment="1">
      <alignment vertical="center"/>
    </xf>
    <xf numFmtId="0" fontId="38" fillId="18" borderId="0" xfId="0" applyFont="1" applyFill="1" applyAlignment="1">
      <alignment vertical="center"/>
    </xf>
    <xf numFmtId="43" fontId="10" fillId="18" borderId="0" xfId="1" applyFont="1" applyFill="1" applyBorder="1" applyAlignment="1">
      <alignment horizontal="right" vertical="center"/>
    </xf>
    <xf numFmtId="0" fontId="38" fillId="0" borderId="2" xfId="0" applyFont="1" applyBorder="1" applyAlignment="1">
      <alignment vertical="top" wrapText="1"/>
    </xf>
    <xf numFmtId="0" fontId="0" fillId="0" borderId="2" xfId="0" applyBorder="1" applyAlignment="1">
      <alignment vertical="center"/>
    </xf>
    <xf numFmtId="167" fontId="23" fillId="0" borderId="0" xfId="0" applyNumberFormat="1" applyFont="1" applyAlignment="1">
      <alignment vertical="center"/>
    </xf>
    <xf numFmtId="167" fontId="39" fillId="0" borderId="0" xfId="0" applyNumberFormat="1" applyFont="1" applyAlignment="1">
      <alignment vertical="center"/>
    </xf>
    <xf numFmtId="0" fontId="18" fillId="18" borderId="0" xfId="16" applyFont="1" applyFill="1" applyAlignment="1">
      <alignment horizontal="left" vertical="center" wrapText="1"/>
    </xf>
    <xf numFmtId="0" fontId="15" fillId="18" borderId="9" xfId="0" applyFont="1" applyFill="1" applyBorder="1" applyAlignment="1">
      <alignment horizontal="left" vertical="center"/>
    </xf>
    <xf numFmtId="0" fontId="15" fillId="18" borderId="9" xfId="0" applyFont="1" applyFill="1" applyBorder="1" applyAlignment="1">
      <alignment horizontal="right" vertical="center"/>
    </xf>
    <xf numFmtId="0" fontId="38" fillId="18" borderId="0" xfId="0" applyFont="1" applyFill="1"/>
    <xf numFmtId="0" fontId="39" fillId="18" borderId="0" xfId="0" applyFont="1" applyFill="1" applyAlignment="1">
      <alignment horizontal="center"/>
    </xf>
    <xf numFmtId="0" fontId="39" fillId="18" borderId="0" xfId="0" applyFont="1" applyFill="1" applyAlignment="1">
      <alignment horizontal="left" vertical="center"/>
    </xf>
    <xf numFmtId="43" fontId="38" fillId="18" borderId="0" xfId="0" applyNumberFormat="1" applyFont="1" applyFill="1"/>
    <xf numFmtId="0" fontId="39" fillId="18" borderId="0" xfId="1" applyNumberFormat="1" applyFont="1" applyFill="1" applyBorder="1"/>
    <xf numFmtId="0" fontId="41" fillId="18" borderId="0" xfId="0" applyFont="1" applyFill="1"/>
    <xf numFmtId="17" fontId="38" fillId="18" borderId="0" xfId="0" applyNumberFormat="1" applyFont="1" applyFill="1" applyAlignment="1">
      <alignment vertical="center"/>
    </xf>
    <xf numFmtId="0" fontId="38" fillId="18" borderId="0" xfId="0" applyFont="1" applyFill="1" applyAlignment="1">
      <alignment vertical="center" wrapText="1"/>
    </xf>
    <xf numFmtId="0" fontId="41" fillId="18" borderId="0" xfId="0" applyFont="1" applyFill="1" applyAlignment="1">
      <alignment vertical="center"/>
    </xf>
    <xf numFmtId="43" fontId="39" fillId="18" borderId="0" xfId="0" applyNumberFormat="1" applyFont="1" applyFill="1"/>
    <xf numFmtId="43" fontId="38" fillId="18" borderId="0" xfId="1" applyFont="1" applyFill="1" applyAlignment="1">
      <alignment horizontal="left" indent="2"/>
    </xf>
    <xf numFmtId="0" fontId="39" fillId="18" borderId="0" xfId="0" applyFont="1" applyFill="1"/>
    <xf numFmtId="43" fontId="18" fillId="18" borderId="0" xfId="1" applyFont="1" applyFill="1" applyAlignment="1">
      <alignment vertical="center" wrapText="1"/>
    </xf>
    <xf numFmtId="43" fontId="16" fillId="18" borderId="0" xfId="1" applyFont="1" applyFill="1"/>
    <xf numFmtId="43" fontId="15" fillId="18" borderId="0" xfId="1" applyFont="1" applyFill="1" applyAlignment="1">
      <alignment horizontal="right" vertical="center"/>
    </xf>
    <xf numFmtId="43" fontId="8" fillId="18" borderId="0" xfId="1" applyFont="1" applyFill="1"/>
    <xf numFmtId="177" fontId="8" fillId="18" borderId="0" xfId="9" applyNumberFormat="1" applyFill="1"/>
    <xf numFmtId="178" fontId="8" fillId="18" borderId="0" xfId="9" applyNumberFormat="1" applyFill="1"/>
    <xf numFmtId="0" fontId="16" fillId="18" borderId="0" xfId="0" applyFont="1" applyFill="1" applyAlignment="1">
      <alignment vertical="center" wrapText="1"/>
    </xf>
    <xf numFmtId="0" fontId="15" fillId="18" borderId="9" xfId="0" applyFont="1" applyFill="1" applyBorder="1" applyAlignment="1">
      <alignment horizontal="center" vertical="center"/>
    </xf>
    <xf numFmtId="166" fontId="9" fillId="18" borderId="2" xfId="6" applyNumberFormat="1" applyFont="1" applyFill="1" applyBorder="1" applyAlignment="1">
      <alignment horizontal="center" vertical="center"/>
    </xf>
    <xf numFmtId="0" fontId="0" fillId="18" borderId="2" xfId="0" applyFill="1" applyBorder="1"/>
    <xf numFmtId="0" fontId="15" fillId="18" borderId="0" xfId="0" applyFont="1" applyFill="1" applyAlignment="1">
      <alignment horizontal="right" vertical="center"/>
    </xf>
    <xf numFmtId="0" fontId="50" fillId="18" borderId="0" xfId="29" applyFill="1"/>
    <xf numFmtId="173" fontId="49" fillId="18" borderId="0" xfId="29" applyNumberFormat="1" applyFont="1" applyFill="1" applyAlignment="1">
      <alignment horizontal="left" vertical="center"/>
    </xf>
    <xf numFmtId="0" fontId="49" fillId="18" borderId="0" xfId="29" applyFont="1" applyFill="1" applyAlignment="1">
      <alignment vertical="center"/>
    </xf>
    <xf numFmtId="168" fontId="49" fillId="18" borderId="0" xfId="29" applyNumberFormat="1" applyFont="1" applyFill="1" applyAlignment="1">
      <alignment horizontal="right" vertical="center"/>
    </xf>
    <xf numFmtId="0" fontId="8" fillId="18" borderId="0" xfId="0" applyFont="1" applyFill="1"/>
    <xf numFmtId="0" fontId="15" fillId="18" borderId="0" xfId="0" applyFont="1" applyFill="1" applyAlignment="1">
      <alignment vertical="center"/>
    </xf>
    <xf numFmtId="168" fontId="15" fillId="18" borderId="0" xfId="0" applyNumberFormat="1" applyFont="1" applyFill="1" applyAlignment="1">
      <alignment horizontal="right" vertical="center"/>
    </xf>
    <xf numFmtId="0" fontId="16" fillId="18" borderId="0" xfId="11" applyFont="1" applyFill="1" applyAlignment="1">
      <alignment vertical="center"/>
    </xf>
    <xf numFmtId="168" fontId="16" fillId="18" borderId="0" xfId="11" applyNumberFormat="1" applyFont="1" applyFill="1" applyAlignment="1">
      <alignment horizontal="right" vertical="center"/>
    </xf>
    <xf numFmtId="173" fontId="49" fillId="18" borderId="0" xfId="0" applyNumberFormat="1" applyFont="1" applyFill="1" applyAlignment="1">
      <alignment horizontal="left" vertical="center"/>
    </xf>
    <xf numFmtId="0" fontId="52" fillId="18" borderId="0" xfId="0" applyFont="1" applyFill="1" applyAlignment="1">
      <alignment vertical="center"/>
    </xf>
    <xf numFmtId="168" fontId="52" fillId="18" borderId="0" xfId="0" applyNumberFormat="1" applyFont="1" applyFill="1" applyAlignment="1">
      <alignment horizontal="right" vertical="center"/>
    </xf>
    <xf numFmtId="43" fontId="0" fillId="18" borderId="0" xfId="1" applyFont="1" applyFill="1"/>
    <xf numFmtId="43" fontId="16" fillId="18" borderId="0" xfId="1" applyFont="1" applyFill="1" applyBorder="1" applyAlignment="1">
      <alignment vertical="top" wrapText="1"/>
    </xf>
    <xf numFmtId="43" fontId="40" fillId="18" borderId="0" xfId="1" applyFont="1" applyFill="1" applyBorder="1" applyAlignment="1"/>
    <xf numFmtId="0" fontId="38" fillId="0" borderId="0" xfId="0" applyFont="1" applyAlignment="1">
      <alignment vertical="center"/>
    </xf>
    <xf numFmtId="43" fontId="38" fillId="18" borderId="2" xfId="1" applyFont="1" applyFill="1" applyBorder="1"/>
    <xf numFmtId="0" fontId="14" fillId="0" borderId="0" xfId="0" applyFont="1"/>
    <xf numFmtId="0" fontId="55" fillId="0" borderId="0" xfId="0" applyFont="1"/>
    <xf numFmtId="0" fontId="58" fillId="0" borderId="0" xfId="0" applyFont="1"/>
    <xf numFmtId="170" fontId="55" fillId="4" borderId="0" xfId="0" applyNumberFormat="1" applyFont="1" applyFill="1" applyAlignment="1">
      <alignment vertical="center"/>
    </xf>
    <xf numFmtId="43" fontId="14" fillId="0" borderId="0" xfId="1" applyFont="1" applyFill="1"/>
    <xf numFmtId="0" fontId="56" fillId="0" borderId="0" xfId="0" applyFont="1"/>
    <xf numFmtId="0" fontId="55" fillId="4" borderId="0" xfId="0" applyFont="1" applyFill="1"/>
    <xf numFmtId="0" fontId="55" fillId="4" borderId="0" xfId="0" applyFont="1" applyFill="1" applyAlignment="1">
      <alignment horizontal="right"/>
    </xf>
    <xf numFmtId="170" fontId="55" fillId="4" borderId="0" xfId="0" applyNumberFormat="1" applyFont="1" applyFill="1"/>
    <xf numFmtId="170" fontId="14" fillId="3" borderId="0" xfId="0" applyNumberFormat="1" applyFont="1" applyFill="1"/>
    <xf numFmtId="0" fontId="55" fillId="4" borderId="0" xfId="0" applyFont="1" applyFill="1" applyAlignment="1">
      <alignment horizontal="right" vertical="center"/>
    </xf>
    <xf numFmtId="170" fontId="55" fillId="0" borderId="0" xfId="0" applyNumberFormat="1" applyFont="1"/>
    <xf numFmtId="170" fontId="55" fillId="4" borderId="2" xfId="0" applyNumberFormat="1" applyFont="1" applyFill="1" applyBorder="1"/>
    <xf numFmtId="170" fontId="58" fillId="4" borderId="0" xfId="0" applyNumberFormat="1" applyFont="1" applyFill="1"/>
    <xf numFmtId="176" fontId="57" fillId="0" borderId="0" xfId="1" applyNumberFormat="1" applyFont="1"/>
    <xf numFmtId="0" fontId="9" fillId="18" borderId="9" xfId="9" applyFont="1" applyFill="1" applyBorder="1" applyAlignment="1">
      <alignment horizontal="left" vertical="center"/>
    </xf>
    <xf numFmtId="43" fontId="9" fillId="18" borderId="9" xfId="1" applyFont="1" applyFill="1" applyBorder="1" applyAlignment="1">
      <alignment horizontal="right" vertical="center"/>
    </xf>
    <xf numFmtId="0" fontId="9" fillId="14" borderId="0" xfId="9" applyFont="1" applyFill="1" applyAlignment="1">
      <alignment horizontal="left" vertical="center"/>
    </xf>
    <xf numFmtId="43" fontId="9" fillId="14" borderId="0" xfId="1" applyFont="1" applyFill="1" applyAlignment="1">
      <alignment horizontal="right" vertical="center"/>
    </xf>
    <xf numFmtId="0" fontId="10" fillId="18" borderId="0" xfId="0" applyFont="1" applyFill="1" applyAlignment="1">
      <alignment vertical="center"/>
    </xf>
    <xf numFmtId="43" fontId="10" fillId="18" borderId="0" xfId="1" applyFont="1" applyFill="1" applyBorder="1" applyAlignment="1">
      <alignment vertical="top" wrapText="1"/>
    </xf>
    <xf numFmtId="40" fontId="0" fillId="18" borderId="0" xfId="0" applyNumberFormat="1" applyFill="1"/>
    <xf numFmtId="40" fontId="15" fillId="18" borderId="9" xfId="0" applyNumberFormat="1" applyFont="1" applyFill="1" applyBorder="1" applyAlignment="1">
      <alignment horizontal="right" vertical="center"/>
    </xf>
    <xf numFmtId="40" fontId="15" fillId="14" borderId="0" xfId="0" applyNumberFormat="1" applyFont="1" applyFill="1" applyAlignment="1">
      <alignment horizontal="right" vertical="center"/>
    </xf>
    <xf numFmtId="40" fontId="16" fillId="18" borderId="0" xfId="0" applyNumberFormat="1" applyFont="1" applyFill="1" applyAlignment="1">
      <alignment horizontal="right" vertical="center"/>
    </xf>
    <xf numFmtId="40" fontId="16" fillId="18" borderId="0" xfId="11" applyNumberFormat="1" applyFont="1" applyFill="1" applyAlignment="1">
      <alignment horizontal="right" vertical="center"/>
    </xf>
    <xf numFmtId="40" fontId="49" fillId="18" borderId="0" xfId="0" applyNumberFormat="1" applyFont="1" applyFill="1" applyAlignment="1">
      <alignment horizontal="right" vertical="center"/>
    </xf>
    <xf numFmtId="40" fontId="0" fillId="0" borderId="0" xfId="0" applyNumberFormat="1"/>
    <xf numFmtId="0" fontId="8" fillId="18" borderId="0" xfId="11" applyFill="1"/>
    <xf numFmtId="173" fontId="16" fillId="18" borderId="0" xfId="11" applyNumberFormat="1" applyFont="1" applyFill="1" applyAlignment="1">
      <alignment horizontal="left" vertical="center"/>
    </xf>
    <xf numFmtId="0" fontId="15" fillId="18" borderId="0" xfId="11" applyFont="1" applyFill="1" applyAlignment="1">
      <alignment vertical="center"/>
    </xf>
    <xf numFmtId="168" fontId="15" fillId="18" borderId="0" xfId="11" applyNumberFormat="1" applyFont="1" applyFill="1" applyAlignment="1">
      <alignment horizontal="right" vertical="center"/>
    </xf>
    <xf numFmtId="179" fontId="8" fillId="18" borderId="0" xfId="9" applyNumberFormat="1" applyFill="1"/>
    <xf numFmtId="180" fontId="0" fillId="18" borderId="0" xfId="0" applyNumberFormat="1" applyFill="1"/>
    <xf numFmtId="167" fontId="11" fillId="0" borderId="0" xfId="6" applyNumberFormat="1" applyFont="1">
      <alignment vertical="center"/>
    </xf>
    <xf numFmtId="0" fontId="38" fillId="18" borderId="2" xfId="1" applyNumberFormat="1" applyFont="1" applyFill="1" applyBorder="1"/>
    <xf numFmtId="0" fontId="9" fillId="18" borderId="9" xfId="9" applyFont="1" applyFill="1" applyBorder="1" applyAlignment="1">
      <alignment horizontal="center" vertical="center"/>
    </xf>
    <xf numFmtId="0" fontId="27" fillId="18" borderId="0" xfId="0" applyFont="1" applyFill="1"/>
    <xf numFmtId="43" fontId="40" fillId="18" borderId="0" xfId="1" applyFont="1" applyFill="1"/>
    <xf numFmtId="0" fontId="40" fillId="18" borderId="0" xfId="0" applyFont="1" applyFill="1"/>
    <xf numFmtId="43" fontId="10" fillId="18" borderId="0" xfId="1" applyFont="1" applyFill="1" applyBorder="1" applyAlignment="1" applyProtection="1">
      <alignment vertical="top" wrapText="1"/>
    </xf>
    <xf numFmtId="43" fontId="19" fillId="18" borderId="0" xfId="1" applyFont="1" applyFill="1"/>
    <xf numFmtId="0" fontId="38" fillId="18" borderId="0" xfId="16" applyFont="1" applyFill="1"/>
    <xf numFmtId="167" fontId="38" fillId="18" borderId="0" xfId="0" applyNumberFormat="1" applyFont="1" applyFill="1"/>
    <xf numFmtId="0" fontId="38" fillId="0" borderId="0" xfId="0" applyFont="1"/>
    <xf numFmtId="0" fontId="10" fillId="18" borderId="0" xfId="6" applyFont="1" applyFill="1">
      <alignment vertical="center"/>
    </xf>
    <xf numFmtId="14" fontId="38" fillId="18" borderId="0" xfId="0" applyNumberFormat="1" applyFont="1" applyFill="1" applyAlignment="1">
      <alignment horizontal="center"/>
    </xf>
    <xf numFmtId="181" fontId="0" fillId="18" borderId="9" xfId="0" applyNumberFormat="1" applyFill="1" applyBorder="1"/>
    <xf numFmtId="0" fontId="18" fillId="18" borderId="0" xfId="9" applyFont="1" applyFill="1" applyAlignment="1">
      <alignment vertical="center" wrapText="1"/>
    </xf>
    <xf numFmtId="0" fontId="17" fillId="18" borderId="0" xfId="9" applyFont="1" applyFill="1" applyAlignment="1">
      <alignment vertical="center"/>
    </xf>
    <xf numFmtId="43" fontId="10" fillId="18" borderId="0" xfId="1" applyFont="1" applyFill="1" applyBorder="1"/>
    <xf numFmtId="14" fontId="10" fillId="0" borderId="0" xfId="0" applyNumberFormat="1" applyFont="1" applyAlignment="1">
      <alignment horizontal="left" vertical="center"/>
    </xf>
    <xf numFmtId="43" fontId="10" fillId="18" borderId="0" xfId="1" applyFont="1" applyFill="1" applyAlignment="1">
      <alignment vertical="center"/>
    </xf>
    <xf numFmtId="0" fontId="64" fillId="18" borderId="0" xfId="0" applyFont="1" applyFill="1" applyAlignment="1">
      <alignment vertical="center"/>
    </xf>
    <xf numFmtId="168" fontId="64" fillId="18" borderId="0" xfId="0" applyNumberFormat="1" applyFont="1" applyFill="1" applyAlignment="1">
      <alignment horizontal="right" vertical="center"/>
    </xf>
    <xf numFmtId="173" fontId="61" fillId="18" borderId="0" xfId="0" applyNumberFormat="1" applyFont="1" applyFill="1" applyAlignment="1">
      <alignment horizontal="left" vertical="center"/>
    </xf>
    <xf numFmtId="0" fontId="61" fillId="18" borderId="0" xfId="0" applyFont="1" applyFill="1" applyAlignment="1">
      <alignment vertical="center"/>
    </xf>
    <xf numFmtId="168" fontId="61" fillId="18" borderId="0" xfId="0" applyNumberFormat="1" applyFont="1" applyFill="1" applyAlignment="1">
      <alignment horizontal="right" vertical="center"/>
    </xf>
    <xf numFmtId="0" fontId="63" fillId="18" borderId="0" xfId="0" applyFont="1" applyFill="1" applyAlignment="1">
      <alignment vertical="center"/>
    </xf>
    <xf numFmtId="168" fontId="63" fillId="18" borderId="0" xfId="0" applyNumberFormat="1" applyFont="1" applyFill="1" applyAlignment="1">
      <alignment horizontal="right" vertical="center"/>
    </xf>
    <xf numFmtId="173" fontId="10" fillId="18" borderId="0" xfId="0" applyNumberFormat="1" applyFont="1" applyFill="1" applyAlignment="1">
      <alignment horizontal="left" vertical="center"/>
    </xf>
    <xf numFmtId="168" fontId="10" fillId="18" borderId="0" xfId="0" applyNumberFormat="1" applyFont="1" applyFill="1" applyAlignment="1">
      <alignment horizontal="right" vertical="center"/>
    </xf>
    <xf numFmtId="43" fontId="53" fillId="18" borderId="0" xfId="1" applyFont="1" applyFill="1" applyBorder="1" applyAlignment="1"/>
    <xf numFmtId="0" fontId="37" fillId="0" borderId="0" xfId="0" applyFont="1" applyAlignment="1">
      <alignment vertical="center" wrapText="1"/>
    </xf>
    <xf numFmtId="0" fontId="38" fillId="18" borderId="0" xfId="1" applyNumberFormat="1" applyFont="1" applyFill="1" applyBorder="1"/>
    <xf numFmtId="0" fontId="23" fillId="18" borderId="0" xfId="0" applyFont="1" applyFill="1"/>
    <xf numFmtId="0" fontId="65" fillId="18" borderId="0" xfId="0" applyFont="1" applyFill="1" applyAlignment="1">
      <alignment vertical="center"/>
    </xf>
    <xf numFmtId="168" fontId="65" fillId="18" borderId="0" xfId="0" applyNumberFormat="1" applyFont="1" applyFill="1" applyAlignment="1">
      <alignment horizontal="right" vertical="center"/>
    </xf>
    <xf numFmtId="166" fontId="16" fillId="0" borderId="0" xfId="0" applyNumberFormat="1" applyFont="1" applyAlignment="1">
      <alignment vertical="center"/>
    </xf>
    <xf numFmtId="0" fontId="66" fillId="0" borderId="0" xfId="0" applyFont="1" applyAlignment="1">
      <alignment vertical="center" wrapText="1"/>
    </xf>
    <xf numFmtId="0" fontId="40" fillId="0" borderId="0" xfId="0" applyFont="1"/>
    <xf numFmtId="0" fontId="0" fillId="18" borderId="0" xfId="0" applyFill="1" applyAlignment="1">
      <alignment wrapText="1"/>
    </xf>
    <xf numFmtId="43" fontId="40" fillId="18" borderId="0" xfId="1" applyFont="1" applyFill="1" applyAlignment="1"/>
    <xf numFmtId="43" fontId="40" fillId="18" borderId="0" xfId="1" applyFont="1" applyFill="1" applyBorder="1" applyAlignment="1">
      <alignment vertical="center"/>
    </xf>
    <xf numFmtId="0" fontId="66" fillId="18" borderId="0" xfId="0" applyFont="1" applyFill="1" applyAlignment="1">
      <alignment vertical="center"/>
    </xf>
    <xf numFmtId="14" fontId="16" fillId="0" borderId="0" xfId="0" applyNumberFormat="1" applyFont="1" applyAlignment="1">
      <alignment horizontal="left" vertical="center"/>
    </xf>
    <xf numFmtId="0" fontId="9" fillId="6" borderId="0" xfId="0" applyFont="1" applyFill="1" applyAlignment="1">
      <alignment vertical="center"/>
    </xf>
    <xf numFmtId="43" fontId="36" fillId="17" borderId="0" xfId="1" applyFont="1" applyFill="1" applyBorder="1"/>
    <xf numFmtId="43" fontId="23" fillId="0" borderId="2" xfId="1" applyFont="1" applyFill="1" applyBorder="1" applyAlignment="1">
      <alignment vertical="center"/>
    </xf>
    <xf numFmtId="168" fontId="16" fillId="18" borderId="0" xfId="0" applyNumberFormat="1" applyFont="1" applyFill="1" applyAlignment="1">
      <alignment horizontal="left" vertical="center"/>
    </xf>
    <xf numFmtId="166" fontId="38" fillId="20" borderId="0" xfId="0" applyNumberFormat="1" applyFont="1" applyFill="1" applyAlignment="1">
      <alignment vertical="center"/>
    </xf>
    <xf numFmtId="166" fontId="46" fillId="0" borderId="0" xfId="6" applyNumberFormat="1" applyFont="1">
      <alignment vertical="center"/>
    </xf>
    <xf numFmtId="166" fontId="0" fillId="0" borderId="0" xfId="0" applyNumberFormat="1" applyAlignment="1">
      <alignment vertical="center"/>
    </xf>
    <xf numFmtId="0" fontId="69" fillId="0" borderId="0" xfId="0" applyFont="1" applyAlignment="1">
      <alignment vertical="top" wrapText="1"/>
    </xf>
    <xf numFmtId="0" fontId="38" fillId="0" borderId="0" xfId="6" applyFont="1">
      <alignment vertical="center"/>
    </xf>
    <xf numFmtId="167" fontId="46" fillId="0" borderId="0" xfId="6" applyNumberFormat="1" applyFont="1">
      <alignment vertical="center"/>
    </xf>
    <xf numFmtId="166" fontId="38" fillId="0" borderId="0" xfId="0" applyNumberFormat="1" applyFont="1" applyAlignment="1">
      <alignment horizontal="left" vertical="center"/>
    </xf>
    <xf numFmtId="174" fontId="46" fillId="0" borderId="0" xfId="6" applyNumberFormat="1" applyFont="1">
      <alignment vertical="center"/>
    </xf>
    <xf numFmtId="39" fontId="38" fillId="0" borderId="0" xfId="6" applyNumberFormat="1" applyFont="1">
      <alignment vertical="center"/>
    </xf>
    <xf numFmtId="39" fontId="46" fillId="0" borderId="0" xfId="6" applyNumberFormat="1" applyFont="1">
      <alignment vertical="center"/>
    </xf>
    <xf numFmtId="0" fontId="14" fillId="0" borderId="0" xfId="0" quotePrefix="1" applyFont="1"/>
    <xf numFmtId="166" fontId="70" fillId="0" borderId="0" xfId="0" applyNumberFormat="1" applyFont="1" applyAlignment="1">
      <alignment vertical="center"/>
    </xf>
    <xf numFmtId="0" fontId="54" fillId="0" borderId="0" xfId="0" applyFont="1"/>
    <xf numFmtId="0" fontId="14" fillId="0" borderId="2" xfId="0" applyFont="1" applyBorder="1"/>
    <xf numFmtId="0" fontId="71" fillId="0" borderId="0" xfId="0" applyFont="1"/>
    <xf numFmtId="166" fontId="38" fillId="0" borderId="0" xfId="0" applyNumberFormat="1" applyFont="1" applyAlignment="1">
      <alignment horizontal="right" vertical="center"/>
    </xf>
    <xf numFmtId="170" fontId="38" fillId="4" borderId="0" xfId="0" applyNumberFormat="1" applyFont="1" applyFill="1" applyAlignment="1">
      <alignment vertical="center"/>
    </xf>
    <xf numFmtId="9" fontId="38" fillId="4" borderId="0" xfId="10" applyFont="1" applyFill="1" applyBorder="1" applyAlignment="1" applyProtection="1">
      <alignment vertical="center"/>
    </xf>
    <xf numFmtId="0" fontId="71" fillId="18" borderId="0" xfId="0" applyFont="1" applyFill="1"/>
    <xf numFmtId="6" fontId="0" fillId="18" borderId="0" xfId="0" applyNumberFormat="1" applyFill="1"/>
    <xf numFmtId="0" fontId="23" fillId="18" borderId="0" xfId="0" applyFont="1" applyFill="1" applyAlignment="1">
      <alignment horizontal="left" vertical="center" wrapText="1"/>
    </xf>
    <xf numFmtId="0" fontId="72" fillId="18" borderId="0" xfId="0" applyFont="1" applyFill="1" applyAlignment="1">
      <alignment horizontal="left" vertical="center" wrapText="1"/>
    </xf>
    <xf numFmtId="0" fontId="54" fillId="18" borderId="0" xfId="0" applyFont="1" applyFill="1"/>
    <xf numFmtId="43" fontId="14" fillId="18" borderId="0" xfId="1" applyFont="1" applyFill="1" applyBorder="1"/>
    <xf numFmtId="0" fontId="14" fillId="18" borderId="0" xfId="0" applyFont="1" applyFill="1"/>
    <xf numFmtId="43" fontId="19" fillId="18" borderId="0" xfId="1" applyFont="1" applyFill="1" applyBorder="1"/>
    <xf numFmtId="166" fontId="73" fillId="18" borderId="0" xfId="0" applyNumberFormat="1" applyFont="1" applyFill="1" applyAlignment="1">
      <alignment vertical="center"/>
    </xf>
    <xf numFmtId="43" fontId="54" fillId="18" borderId="0" xfId="1" applyFont="1" applyFill="1" applyBorder="1"/>
    <xf numFmtId="170" fontId="9" fillId="18" borderId="0" xfId="0" applyNumberFormat="1" applyFont="1" applyFill="1" applyAlignment="1">
      <alignment vertical="center"/>
    </xf>
    <xf numFmtId="170" fontId="10" fillId="18" borderId="0" xfId="0" applyNumberFormat="1" applyFont="1" applyFill="1" applyAlignment="1">
      <alignment vertical="center"/>
    </xf>
    <xf numFmtId="0" fontId="72" fillId="18" borderId="0" xfId="0" applyFont="1" applyFill="1"/>
    <xf numFmtId="43" fontId="34" fillId="18" borderId="0" xfId="1" applyFont="1" applyFill="1" applyBorder="1"/>
    <xf numFmtId="0" fontId="34" fillId="18" borderId="0" xfId="0" applyFont="1" applyFill="1" applyAlignment="1">
      <alignment horizontal="left" wrapText="1" indent="1"/>
    </xf>
    <xf numFmtId="0" fontId="72" fillId="18" borderId="0" xfId="0" applyFont="1" applyFill="1" applyAlignment="1">
      <alignment horizontal="left" wrapText="1" indent="1"/>
    </xf>
    <xf numFmtId="43" fontId="23" fillId="18" borderId="0" xfId="1" applyFont="1" applyFill="1" applyBorder="1"/>
    <xf numFmtId="170" fontId="23" fillId="18" borderId="0" xfId="1" applyNumberFormat="1" applyFont="1" applyFill="1" applyBorder="1"/>
    <xf numFmtId="0" fontId="0" fillId="18" borderId="0" xfId="0" applyFill="1" applyAlignment="1">
      <alignment horizontal="left" wrapText="1" indent="1"/>
    </xf>
    <xf numFmtId="0" fontId="71" fillId="18" borderId="0" xfId="0" applyFont="1" applyFill="1" applyAlignment="1">
      <alignment horizontal="left" wrapText="1" indent="1"/>
    </xf>
    <xf numFmtId="170" fontId="71" fillId="18" borderId="0" xfId="0" applyNumberFormat="1" applyFont="1" applyFill="1"/>
    <xf numFmtId="170" fontId="72" fillId="18" borderId="0" xfId="0" applyNumberFormat="1" applyFont="1" applyFill="1"/>
    <xf numFmtId="170" fontId="25" fillId="0" borderId="0" xfId="1" applyNumberFormat="1" applyFont="1" applyFill="1"/>
    <xf numFmtId="170" fontId="39" fillId="4" borderId="1" xfId="6" applyNumberFormat="1" applyFont="1" applyFill="1" applyBorder="1">
      <alignment vertical="center"/>
    </xf>
    <xf numFmtId="166" fontId="10" fillId="0" borderId="2" xfId="6" applyNumberFormat="1" applyFont="1" applyBorder="1">
      <alignment vertical="center"/>
    </xf>
    <xf numFmtId="168" fontId="9" fillId="6" borderId="0" xfId="0" applyNumberFormat="1" applyFont="1" applyFill="1" applyAlignment="1">
      <alignment horizontal="right" vertical="center"/>
    </xf>
    <xf numFmtId="168" fontId="10" fillId="6" borderId="11" xfId="0" applyNumberFormat="1" applyFont="1" applyFill="1" applyBorder="1" applyAlignment="1">
      <alignment horizontal="right" vertical="center"/>
    </xf>
    <xf numFmtId="170" fontId="10" fillId="4" borderId="2" xfId="0" applyNumberFormat="1" applyFont="1" applyFill="1" applyBorder="1" applyAlignment="1">
      <alignment horizontal="right" vertical="center"/>
    </xf>
    <xf numFmtId="9" fontId="10" fillId="4" borderId="2" xfId="10" applyFont="1" applyFill="1" applyBorder="1" applyAlignment="1" applyProtection="1">
      <alignment horizontal="right" vertical="center"/>
    </xf>
    <xf numFmtId="0" fontId="74" fillId="0" borderId="0" xfId="0" applyFont="1"/>
    <xf numFmtId="9" fontId="55" fillId="0" borderId="0" xfId="10" applyFont="1"/>
    <xf numFmtId="0" fontId="55" fillId="0" borderId="0" xfId="0" applyFont="1" applyAlignment="1">
      <alignment horizontal="right"/>
    </xf>
    <xf numFmtId="0" fontId="55" fillId="5" borderId="0" xfId="0" applyFont="1" applyFill="1" applyAlignment="1">
      <alignment horizontal="center"/>
    </xf>
    <xf numFmtId="0" fontId="55" fillId="5" borderId="3" xfId="0" applyFont="1" applyFill="1" applyBorder="1" applyAlignment="1">
      <alignment horizontal="center"/>
    </xf>
    <xf numFmtId="0" fontId="55" fillId="5" borderId="4" xfId="0" applyFont="1" applyFill="1" applyBorder="1" applyAlignment="1">
      <alignment horizontal="center"/>
    </xf>
    <xf numFmtId="0" fontId="55" fillId="5" borderId="0" xfId="0" applyFont="1" applyFill="1" applyAlignment="1">
      <alignment horizontal="right" vertical="center" wrapText="1"/>
    </xf>
    <xf numFmtId="9" fontId="55" fillId="5" borderId="0" xfId="10" applyFont="1" applyFill="1" applyAlignment="1">
      <alignment horizontal="right" vertical="center" wrapText="1"/>
    </xf>
    <xf numFmtId="0" fontId="14" fillId="0" borderId="0" xfId="0" applyFont="1" applyAlignment="1">
      <alignment horizontal="center" wrapText="1"/>
    </xf>
    <xf numFmtId="0" fontId="14" fillId="6" borderId="0" xfId="0" applyFont="1" applyFill="1" applyAlignment="1">
      <alignment horizontal="center" wrapText="1"/>
    </xf>
    <xf numFmtId="9" fontId="55" fillId="4" borderId="0" xfId="10" applyFont="1" applyFill="1"/>
    <xf numFmtId="0" fontId="14" fillId="0" borderId="0" xfId="0" applyFont="1" applyAlignment="1">
      <alignment vertical="center"/>
    </xf>
    <xf numFmtId="0" fontId="55" fillId="0" borderId="0" xfId="0" applyFont="1" applyAlignment="1">
      <alignment vertical="center"/>
    </xf>
    <xf numFmtId="0" fontId="14" fillId="6" borderId="0" xfId="0" applyFont="1" applyFill="1" applyAlignment="1">
      <alignment vertical="center"/>
    </xf>
    <xf numFmtId="9" fontId="55" fillId="4" borderId="0" xfId="10" applyFont="1" applyFill="1" applyAlignment="1">
      <alignment vertical="center"/>
    </xf>
    <xf numFmtId="166" fontId="14" fillId="0" borderId="0" xfId="0" applyNumberFormat="1" applyFont="1"/>
    <xf numFmtId="166" fontId="55" fillId="0" borderId="0" xfId="0" applyNumberFormat="1" applyFont="1"/>
    <xf numFmtId="0" fontId="75" fillId="0" borderId="0" xfId="32" applyFont="1"/>
    <xf numFmtId="0" fontId="2" fillId="0" borderId="0" xfId="32"/>
    <xf numFmtId="0" fontId="30" fillId="11" borderId="3" xfId="9" applyFont="1" applyFill="1" applyBorder="1" applyAlignment="1">
      <alignment horizontal="center" vertical="center"/>
    </xf>
    <xf numFmtId="0" fontId="9" fillId="18" borderId="0" xfId="0" applyFont="1" applyFill="1" applyAlignment="1">
      <alignment horizontal="center"/>
    </xf>
    <xf numFmtId="43" fontId="10" fillId="18" borderId="0" xfId="1" applyFont="1" applyFill="1"/>
    <xf numFmtId="43" fontId="10" fillId="18" borderId="2" xfId="1" applyFont="1" applyFill="1" applyBorder="1"/>
    <xf numFmtId="43" fontId="9" fillId="18" borderId="0" xfId="1" applyFont="1" applyFill="1"/>
    <xf numFmtId="166" fontId="38" fillId="0" borderId="0" xfId="0" applyNumberFormat="1" applyFont="1" applyAlignment="1">
      <alignment horizontal="left" vertical="center" indent="1"/>
    </xf>
    <xf numFmtId="166" fontId="10" fillId="0" borderId="0" xfId="0" applyNumberFormat="1" applyFont="1" applyAlignment="1">
      <alignment horizontal="left" vertical="center"/>
    </xf>
    <xf numFmtId="43" fontId="9" fillId="21" borderId="0" xfId="1" applyFont="1" applyFill="1"/>
    <xf numFmtId="166" fontId="38" fillId="18" borderId="0" xfId="0" applyNumberFormat="1" applyFont="1" applyFill="1" applyAlignment="1">
      <alignment vertical="center"/>
    </xf>
    <xf numFmtId="0" fontId="3" fillId="18" borderId="0" xfId="0" applyFont="1" applyFill="1"/>
    <xf numFmtId="0" fontId="3" fillId="18" borderId="0" xfId="0" applyFont="1" applyFill="1" applyAlignment="1">
      <alignment horizontal="left" indent="1"/>
    </xf>
    <xf numFmtId="169" fontId="3" fillId="18" borderId="0" xfId="1" applyNumberFormat="1" applyFont="1" applyFill="1"/>
    <xf numFmtId="0" fontId="28" fillId="18" borderId="0" xfId="0" applyFont="1" applyFill="1" applyAlignment="1">
      <alignment horizontal="center"/>
    </xf>
    <xf numFmtId="9" fontId="3" fillId="18" borderId="0" xfId="10" applyFont="1" applyFill="1"/>
    <xf numFmtId="43" fontId="3" fillId="18" borderId="0" xfId="1" applyFont="1" applyFill="1"/>
    <xf numFmtId="9" fontId="0" fillId="18" borderId="0" xfId="0" applyNumberFormat="1" applyFill="1"/>
    <xf numFmtId="43" fontId="0" fillId="18" borderId="0" xfId="0" applyNumberFormat="1" applyFill="1"/>
    <xf numFmtId="9" fontId="19" fillId="18" borderId="0" xfId="10" applyFill="1"/>
    <xf numFmtId="0" fontId="3" fillId="18" borderId="2" xfId="0" applyFont="1" applyFill="1" applyBorder="1"/>
    <xf numFmtId="17" fontId="59" fillId="18" borderId="2" xfId="0" applyNumberFormat="1" applyFont="1" applyFill="1" applyBorder="1"/>
    <xf numFmtId="43" fontId="28" fillId="18" borderId="2" xfId="1" applyFont="1" applyFill="1" applyBorder="1" applyAlignment="1">
      <alignment horizontal="right"/>
    </xf>
    <xf numFmtId="17" fontId="59" fillId="18" borderId="2" xfId="0" applyNumberFormat="1" applyFont="1" applyFill="1" applyBorder="1" applyAlignment="1">
      <alignment horizontal="center"/>
    </xf>
    <xf numFmtId="43" fontId="28" fillId="18" borderId="2" xfId="1" applyFont="1" applyFill="1" applyBorder="1" applyAlignment="1">
      <alignment horizontal="center"/>
    </xf>
    <xf numFmtId="0" fontId="3" fillId="21" borderId="0" xfId="0" applyFont="1" applyFill="1"/>
    <xf numFmtId="17" fontId="60" fillId="21" borderId="0" xfId="0" applyNumberFormat="1" applyFont="1" applyFill="1"/>
    <xf numFmtId="17" fontId="59" fillId="21" borderId="0" xfId="0" applyNumberFormat="1" applyFont="1" applyFill="1"/>
    <xf numFmtId="0" fontId="0" fillId="21" borderId="0" xfId="0" applyFill="1"/>
    <xf numFmtId="43" fontId="28" fillId="21" borderId="0" xfId="1" applyFont="1" applyFill="1" applyAlignment="1">
      <alignment horizontal="right"/>
    </xf>
    <xf numFmtId="0" fontId="28" fillId="21" borderId="0" xfId="0" applyFont="1" applyFill="1" applyAlignment="1">
      <alignment horizontal="center"/>
    </xf>
    <xf numFmtId="169" fontId="28" fillId="22" borderId="0" xfId="1" applyNumberFormat="1" applyFont="1" applyFill="1"/>
    <xf numFmtId="9" fontId="28" fillId="22" borderId="0" xfId="10" applyFont="1" applyFill="1"/>
    <xf numFmtId="0" fontId="39" fillId="18" borderId="0" xfId="1" applyNumberFormat="1" applyFont="1" applyFill="1"/>
    <xf numFmtId="43" fontId="18" fillId="18" borderId="0" xfId="1" applyFont="1" applyFill="1" applyAlignment="1">
      <alignment horizontal="left" vertical="center" wrapText="1"/>
    </xf>
    <xf numFmtId="43" fontId="9" fillId="18" borderId="2" xfId="1" applyFont="1" applyFill="1" applyBorder="1" applyAlignment="1">
      <alignment horizontal="center" vertical="center"/>
    </xf>
    <xf numFmtId="43" fontId="38" fillId="18" borderId="0" xfId="1" applyFont="1" applyFill="1" applyAlignment="1">
      <alignment vertical="center"/>
    </xf>
    <xf numFmtId="183" fontId="9" fillId="14" borderId="0" xfId="1" applyNumberFormat="1" applyFont="1" applyFill="1" applyAlignment="1">
      <alignment vertical="center"/>
    </xf>
    <xf numFmtId="0" fontId="80" fillId="18" borderId="0" xfId="11" applyFont="1" applyFill="1" applyAlignment="1">
      <alignment vertical="center"/>
    </xf>
    <xf numFmtId="43" fontId="81" fillId="17" borderId="0" xfId="1" applyFont="1" applyFill="1"/>
    <xf numFmtId="0" fontId="18" fillId="18" borderId="0" xfId="16" applyFont="1" applyFill="1" applyAlignment="1">
      <alignment horizontal="center" vertical="center" wrapText="1"/>
    </xf>
    <xf numFmtId="166" fontId="9" fillId="14" borderId="0" xfId="6" applyNumberFormat="1" applyFont="1" applyFill="1" applyAlignment="1">
      <alignment horizontal="center" vertical="center"/>
    </xf>
    <xf numFmtId="0" fontId="38" fillId="18" borderId="0" xfId="0" applyFont="1" applyFill="1" applyAlignment="1">
      <alignment horizontal="center"/>
    </xf>
    <xf numFmtId="164" fontId="38" fillId="18" borderId="0" xfId="0" applyNumberFormat="1" applyFont="1" applyFill="1"/>
    <xf numFmtId="43" fontId="0" fillId="18" borderId="0" xfId="1" applyFont="1" applyFill="1" applyAlignment="1">
      <alignment horizontal="right"/>
    </xf>
    <xf numFmtId="43" fontId="0" fillId="0" borderId="0" xfId="1" applyFont="1" applyAlignment="1">
      <alignment horizontal="right"/>
    </xf>
    <xf numFmtId="0" fontId="54" fillId="0" borderId="0" xfId="0" applyFont="1" applyAlignment="1">
      <alignment vertical="center"/>
    </xf>
    <xf numFmtId="43" fontId="9" fillId="14" borderId="0" xfId="1" applyFont="1" applyFill="1" applyAlignment="1">
      <alignment vertical="center"/>
    </xf>
    <xf numFmtId="166" fontId="39" fillId="0" borderId="0" xfId="0" applyNumberFormat="1" applyFont="1" applyAlignment="1">
      <alignment horizontal="center" vertical="center"/>
    </xf>
    <xf numFmtId="0" fontId="23" fillId="0" borderId="2" xfId="0" applyFont="1" applyBorder="1" applyAlignment="1">
      <alignment vertical="center"/>
    </xf>
    <xf numFmtId="166" fontId="23" fillId="0" borderId="2" xfId="0" applyNumberFormat="1" applyFont="1" applyBorder="1" applyAlignment="1">
      <alignment vertical="center"/>
    </xf>
    <xf numFmtId="0" fontId="0" fillId="18" borderId="0" xfId="0" applyFill="1" applyAlignment="1">
      <alignment vertical="center"/>
    </xf>
    <xf numFmtId="0" fontId="38" fillId="0" borderId="0" xfId="0" applyFont="1" applyAlignment="1">
      <alignment horizontal="center" vertical="center"/>
    </xf>
    <xf numFmtId="17" fontId="30" fillId="0" borderId="0" xfId="32" applyNumberFormat="1" applyFont="1"/>
    <xf numFmtId="171" fontId="29" fillId="0" borderId="0" xfId="32" applyNumberFormat="1" applyFont="1"/>
    <xf numFmtId="171" fontId="2" fillId="0" borderId="0" xfId="32" applyNumberFormat="1"/>
    <xf numFmtId="182" fontId="29" fillId="0" borderId="0" xfId="33" applyNumberFormat="1" applyFont="1" applyFill="1"/>
    <xf numFmtId="182" fontId="0" fillId="0" borderId="0" xfId="33" applyNumberFormat="1" applyFont="1" applyFill="1"/>
    <xf numFmtId="0" fontId="76" fillId="0" borderId="0" xfId="32" applyFont="1"/>
    <xf numFmtId="182" fontId="77" fillId="0" borderId="0" xfId="32" applyNumberFormat="1" applyFont="1"/>
    <xf numFmtId="0" fontId="77" fillId="0" borderId="0" xfId="32" applyFont="1"/>
    <xf numFmtId="182" fontId="77" fillId="0" borderId="0" xfId="33" applyNumberFormat="1" applyFont="1" applyFill="1"/>
    <xf numFmtId="0" fontId="31" fillId="0" borderId="0" xfId="32" applyFont="1"/>
    <xf numFmtId="182" fontId="28" fillId="0" borderId="0" xfId="33" applyNumberFormat="1" applyFont="1" applyFill="1" applyBorder="1"/>
    <xf numFmtId="0" fontId="28" fillId="0" borderId="0" xfId="32" applyFont="1"/>
    <xf numFmtId="0" fontId="29" fillId="0" borderId="0" xfId="32" applyFont="1" applyAlignment="1">
      <alignment horizontal="left" indent="1"/>
    </xf>
    <xf numFmtId="182" fontId="0" fillId="0" borderId="0" xfId="33" applyNumberFormat="1" applyFont="1" applyFill="1" applyBorder="1"/>
    <xf numFmtId="0" fontId="29" fillId="0" borderId="0" xfId="32" applyFont="1"/>
    <xf numFmtId="182" fontId="28" fillId="0" borderId="0" xfId="32" applyNumberFormat="1" applyFont="1"/>
    <xf numFmtId="0" fontId="28" fillId="0" borderId="0" xfId="0" applyFont="1"/>
    <xf numFmtId="165" fontId="0" fillId="0" borderId="0" xfId="35" applyFont="1"/>
    <xf numFmtId="170" fontId="9" fillId="4" borderId="12" xfId="0" applyNumberFormat="1" applyFont="1" applyFill="1" applyBorder="1" applyAlignment="1">
      <alignment vertical="center"/>
    </xf>
    <xf numFmtId="166" fontId="31" fillId="0" borderId="0" xfId="0" applyNumberFormat="1" applyFont="1" applyAlignment="1">
      <alignment vertical="center"/>
    </xf>
    <xf numFmtId="43" fontId="31" fillId="0" borderId="0" xfId="1" applyFont="1" applyAlignment="1">
      <alignment vertical="center"/>
    </xf>
    <xf numFmtId="0" fontId="31" fillId="0" borderId="0" xfId="0" applyFont="1"/>
    <xf numFmtId="0" fontId="29" fillId="0" borderId="0" xfId="0" applyFont="1"/>
    <xf numFmtId="43" fontId="29" fillId="0" borderId="0" xfId="1" applyFont="1"/>
    <xf numFmtId="0" fontId="29" fillId="0" borderId="0" xfId="0" applyFont="1" applyAlignment="1">
      <alignment horizontal="right"/>
    </xf>
    <xf numFmtId="17" fontId="83" fillId="0" borderId="0" xfId="0" quotePrefix="1" applyNumberFormat="1" applyFont="1" applyAlignment="1">
      <alignment horizontal="right" vertical="center"/>
    </xf>
    <xf numFmtId="0" fontId="76" fillId="0" borderId="0" xfId="0" applyFont="1" applyAlignment="1">
      <alignment horizontal="right"/>
    </xf>
    <xf numFmtId="17" fontId="76" fillId="0" borderId="0" xfId="0" applyNumberFormat="1" applyFont="1" applyAlignment="1">
      <alignment horizontal="right" vertical="center"/>
    </xf>
    <xf numFmtId="43" fontId="31" fillId="0" borderId="0" xfId="1" applyFont="1"/>
    <xf numFmtId="43" fontId="78" fillId="0" borderId="0" xfId="1" applyFont="1" applyAlignment="1">
      <alignment vertical="center"/>
    </xf>
    <xf numFmtId="0" fontId="35" fillId="0" borderId="0" xfId="0" applyFont="1"/>
    <xf numFmtId="0" fontId="78" fillId="0" borderId="0" xfId="0" applyFont="1"/>
    <xf numFmtId="43" fontId="35" fillId="0" borderId="0" xfId="1" applyFont="1"/>
    <xf numFmtId="43" fontId="29" fillId="0" borderId="0" xfId="1" applyFont="1" applyAlignment="1">
      <alignment horizontal="right"/>
    </xf>
    <xf numFmtId="43" fontId="76" fillId="0" borderId="0" xfId="1" applyFont="1" applyAlignment="1">
      <alignment horizontal="right"/>
    </xf>
    <xf numFmtId="166" fontId="9" fillId="0" borderId="9" xfId="0" applyNumberFormat="1" applyFont="1" applyBorder="1" applyAlignment="1">
      <alignment vertical="center"/>
    </xf>
    <xf numFmtId="0" fontId="23" fillId="0" borderId="0" xfId="0" applyFont="1" applyAlignment="1">
      <alignment horizontal="center" vertical="center"/>
    </xf>
    <xf numFmtId="168" fontId="39" fillId="0" borderId="0" xfId="0" applyNumberFormat="1" applyFont="1" applyAlignment="1">
      <alignment horizontal="right" vertical="center"/>
    </xf>
    <xf numFmtId="0" fontId="9" fillId="7" borderId="9" xfId="0" applyFont="1" applyFill="1" applyBorder="1" applyAlignment="1">
      <alignment vertical="center"/>
    </xf>
    <xf numFmtId="168" fontId="39" fillId="7" borderId="9" xfId="0" applyNumberFormat="1" applyFont="1" applyFill="1" applyBorder="1" applyAlignment="1">
      <alignment horizontal="right" vertical="center"/>
    </xf>
    <xf numFmtId="168" fontId="9" fillId="7" borderId="9" xfId="0" applyNumberFormat="1" applyFont="1" applyFill="1" applyBorder="1" applyAlignment="1">
      <alignment horizontal="right" vertical="center"/>
    </xf>
    <xf numFmtId="43" fontId="39" fillId="7" borderId="9" xfId="1" applyFont="1" applyFill="1" applyBorder="1" applyAlignment="1" applyProtection="1">
      <alignment horizontal="right" vertical="center"/>
    </xf>
    <xf numFmtId="168" fontId="38" fillId="0" borderId="0" xfId="0" applyNumberFormat="1" applyFont="1" applyAlignment="1">
      <alignment horizontal="right" vertical="center"/>
    </xf>
    <xf numFmtId="168" fontId="9" fillId="0" borderId="12" xfId="0" applyNumberFormat="1" applyFont="1" applyBorder="1" applyAlignment="1">
      <alignment horizontal="right" vertical="center"/>
    </xf>
    <xf numFmtId="166" fontId="9" fillId="0" borderId="12" xfId="0" applyNumberFormat="1" applyFont="1" applyBorder="1" applyAlignment="1">
      <alignment vertical="center"/>
    </xf>
    <xf numFmtId="166" fontId="10" fillId="0" borderId="12" xfId="0" applyNumberFormat="1" applyFont="1" applyBorder="1" applyAlignment="1">
      <alignment vertical="center"/>
    </xf>
    <xf numFmtId="167" fontId="14" fillId="0" borderId="0" xfId="0" applyNumberFormat="1" applyFont="1"/>
    <xf numFmtId="43" fontId="54" fillId="0" borderId="0" xfId="1" applyFont="1"/>
    <xf numFmtId="0" fontId="34" fillId="0" borderId="0" xfId="0" applyFont="1"/>
    <xf numFmtId="0" fontId="54" fillId="6" borderId="0" xfId="0" applyFont="1" applyFill="1"/>
    <xf numFmtId="170" fontId="34" fillId="4" borderId="0" xfId="0" applyNumberFormat="1" applyFont="1" applyFill="1"/>
    <xf numFmtId="9" fontId="34" fillId="4" borderId="0" xfId="10" applyFont="1" applyFill="1"/>
    <xf numFmtId="43" fontId="0" fillId="14" borderId="0" xfId="1" applyFont="1" applyFill="1"/>
    <xf numFmtId="43" fontId="34" fillId="4" borderId="0" xfId="1" applyFont="1" applyFill="1"/>
    <xf numFmtId="43" fontId="54" fillId="0" borderId="0" xfId="1" applyFont="1" applyFill="1"/>
    <xf numFmtId="0" fontId="14" fillId="0" borderId="12" xfId="0" applyFont="1" applyBorder="1"/>
    <xf numFmtId="166" fontId="10" fillId="6" borderId="12" xfId="0" applyNumberFormat="1" applyFont="1" applyFill="1" applyBorder="1" applyAlignment="1">
      <alignment vertical="center"/>
    </xf>
    <xf numFmtId="170" fontId="10" fillId="4" borderId="12" xfId="0" applyNumberFormat="1" applyFont="1" applyFill="1" applyBorder="1" applyAlignment="1">
      <alignment vertical="center"/>
    </xf>
    <xf numFmtId="9" fontId="10" fillId="4" borderId="12" xfId="10" applyFont="1" applyFill="1" applyBorder="1" applyAlignment="1" applyProtection="1">
      <alignment vertical="center"/>
    </xf>
    <xf numFmtId="0" fontId="58" fillId="0" borderId="0" xfId="0" applyFont="1" applyAlignment="1">
      <alignment vertical="center"/>
    </xf>
    <xf numFmtId="166" fontId="10" fillId="20" borderId="0" xfId="0" applyNumberFormat="1" applyFont="1" applyFill="1" applyAlignment="1">
      <alignment vertical="center"/>
    </xf>
    <xf numFmtId="0" fontId="84" fillId="18" borderId="0" xfId="0" applyFont="1" applyFill="1" applyAlignment="1">
      <alignment horizontal="left" indent="1"/>
    </xf>
    <xf numFmtId="0" fontId="0" fillId="23" borderId="0" xfId="0" applyFill="1"/>
    <xf numFmtId="0" fontId="34" fillId="18" borderId="0" xfId="0" applyFont="1" applyFill="1"/>
    <xf numFmtId="0" fontId="38" fillId="18" borderId="0" xfId="0" applyFont="1" applyFill="1" applyAlignment="1">
      <alignment wrapText="1"/>
    </xf>
    <xf numFmtId="166" fontId="9" fillId="18" borderId="0" xfId="6" applyNumberFormat="1" applyFont="1" applyFill="1">
      <alignment vertical="center"/>
    </xf>
    <xf numFmtId="166" fontId="9" fillId="18" borderId="0" xfId="6" applyNumberFormat="1" applyFont="1" applyFill="1" applyAlignment="1">
      <alignment horizontal="center" vertical="center"/>
    </xf>
    <xf numFmtId="43" fontId="9" fillId="18" borderId="0" xfId="1" applyFont="1" applyFill="1" applyAlignment="1">
      <alignment vertical="center"/>
    </xf>
    <xf numFmtId="0" fontId="85" fillId="21" borderId="0" xfId="0" applyFont="1" applyFill="1"/>
    <xf numFmtId="0" fontId="60" fillId="18" borderId="0" xfId="0" applyFont="1" applyFill="1" applyAlignment="1">
      <alignment horizontal="left" indent="1"/>
    </xf>
    <xf numFmtId="0" fontId="60" fillId="18" borderId="0" xfId="0" applyFont="1" applyFill="1"/>
    <xf numFmtId="0" fontId="14" fillId="23" borderId="0" xfId="0" applyFont="1" applyFill="1"/>
    <xf numFmtId="0" fontId="60" fillId="18" borderId="2" xfId="0" applyFont="1" applyFill="1" applyBorder="1"/>
    <xf numFmtId="182" fontId="3" fillId="18" borderId="0" xfId="35" applyNumberFormat="1" applyFont="1" applyFill="1"/>
    <xf numFmtId="182" fontId="28" fillId="22" borderId="0" xfId="35" applyNumberFormat="1" applyFont="1" applyFill="1"/>
    <xf numFmtId="182" fontId="0" fillId="18" borderId="0" xfId="0" applyNumberFormat="1" applyFill="1"/>
    <xf numFmtId="182" fontId="0" fillId="18" borderId="0" xfId="35" applyNumberFormat="1" applyFont="1" applyFill="1"/>
    <xf numFmtId="182" fontId="28" fillId="18" borderId="0" xfId="35" applyNumberFormat="1" applyFont="1" applyFill="1" applyAlignment="1">
      <alignment horizontal="center"/>
    </xf>
    <xf numFmtId="184" fontId="28" fillId="22" borderId="0" xfId="10" applyNumberFormat="1" applyFont="1" applyFill="1"/>
    <xf numFmtId="184" fontId="0" fillId="18" borderId="0" xfId="0" applyNumberFormat="1" applyFill="1"/>
    <xf numFmtId="184" fontId="3" fillId="18" borderId="0" xfId="10" applyNumberFormat="1" applyFont="1" applyFill="1"/>
    <xf numFmtId="184" fontId="28" fillId="18" borderId="0" xfId="0" applyNumberFormat="1" applyFont="1" applyFill="1" applyAlignment="1">
      <alignment horizontal="center"/>
    </xf>
    <xf numFmtId="184" fontId="3" fillId="18" borderId="0" xfId="0" applyNumberFormat="1" applyFont="1" applyFill="1"/>
    <xf numFmtId="0" fontId="3" fillId="10" borderId="0" xfId="0" applyFont="1" applyFill="1"/>
    <xf numFmtId="0" fontId="85" fillId="10" borderId="0" xfId="0" applyFont="1" applyFill="1"/>
    <xf numFmtId="17" fontId="60" fillId="10" borderId="0" xfId="0" applyNumberFormat="1" applyFont="1" applyFill="1"/>
    <xf numFmtId="17" fontId="59" fillId="10" borderId="0" xfId="0" applyNumberFormat="1" applyFont="1" applyFill="1"/>
    <xf numFmtId="0" fontId="0" fillId="10" borderId="0" xfId="0" applyFill="1"/>
    <xf numFmtId="43" fontId="28" fillId="10" borderId="0" xfId="1" applyFont="1" applyFill="1" applyAlignment="1">
      <alignment horizontal="right"/>
    </xf>
    <xf numFmtId="0" fontId="28" fillId="10" borderId="0" xfId="0" applyFont="1" applyFill="1" applyAlignment="1">
      <alignment horizontal="center"/>
    </xf>
    <xf numFmtId="0" fontId="3" fillId="24" borderId="0" xfId="0" applyFont="1" applyFill="1"/>
    <xf numFmtId="0" fontId="85" fillId="24" borderId="0" xfId="0" applyFont="1" applyFill="1"/>
    <xf numFmtId="43" fontId="3" fillId="24" borderId="0" xfId="1" applyFont="1" applyFill="1"/>
    <xf numFmtId="43" fontId="28" fillId="24" borderId="0" xfId="1" applyFont="1" applyFill="1"/>
    <xf numFmtId="0" fontId="0" fillId="24" borderId="0" xfId="0" applyFill="1"/>
    <xf numFmtId="0" fontId="28" fillId="24" borderId="0" xfId="0" applyFont="1" applyFill="1" applyAlignment="1">
      <alignment horizontal="center"/>
    </xf>
    <xf numFmtId="0" fontId="33" fillId="24" borderId="0" xfId="0" applyFont="1" applyFill="1"/>
    <xf numFmtId="166" fontId="70" fillId="6" borderId="0" xfId="6" applyNumberFormat="1" applyFont="1" applyFill="1">
      <alignment vertical="center"/>
    </xf>
    <xf numFmtId="164" fontId="0" fillId="0" borderId="0" xfId="0" applyNumberFormat="1"/>
    <xf numFmtId="170" fontId="9" fillId="4" borderId="12" xfId="0" applyNumberFormat="1" applyFont="1" applyFill="1" applyBorder="1" applyAlignment="1">
      <alignment horizontal="right" vertical="center"/>
    </xf>
    <xf numFmtId="0" fontId="14" fillId="18" borderId="0" xfId="0" applyFont="1" applyFill="1" applyAlignment="1">
      <alignment vertical="top"/>
    </xf>
    <xf numFmtId="0" fontId="54" fillId="6" borderId="0" xfId="0" applyFont="1" applyFill="1" applyAlignment="1">
      <alignment vertical="center"/>
    </xf>
    <xf numFmtId="164" fontId="34" fillId="4" borderId="0" xfId="1" applyNumberFormat="1" applyFont="1" applyFill="1"/>
    <xf numFmtId="166" fontId="34" fillId="4" borderId="0" xfId="10" applyNumberFormat="1" applyFont="1" applyFill="1"/>
    <xf numFmtId="168" fontId="40" fillId="0" borderId="0" xfId="0" applyNumberFormat="1" applyFont="1" applyAlignment="1">
      <alignment horizontal="right" vertical="center"/>
    </xf>
    <xf numFmtId="0" fontId="22" fillId="0" borderId="0" xfId="0" applyFont="1" applyAlignment="1">
      <alignment horizontal="right"/>
    </xf>
    <xf numFmtId="0" fontId="23" fillId="5" borderId="0" xfId="0" applyFont="1" applyFill="1" applyAlignment="1">
      <alignment horizontal="right"/>
    </xf>
    <xf numFmtId="0" fontId="14" fillId="0" borderId="0" xfId="0" applyFont="1" applyAlignment="1">
      <alignment horizontal="right"/>
    </xf>
    <xf numFmtId="0" fontId="14" fillId="0" borderId="0" xfId="0" quotePrefix="1" applyFont="1" applyAlignment="1">
      <alignment horizontal="right"/>
    </xf>
    <xf numFmtId="0" fontId="0" fillId="0" borderId="0" xfId="0" quotePrefix="1" applyAlignment="1">
      <alignment horizontal="right"/>
    </xf>
    <xf numFmtId="166" fontId="10" fillId="0" borderId="0" xfId="0" quotePrefix="1" applyNumberFormat="1" applyFont="1" applyAlignment="1">
      <alignment horizontal="right" vertical="center"/>
    </xf>
    <xf numFmtId="0" fontId="38" fillId="0" borderId="0" xfId="0" applyFont="1" applyAlignment="1">
      <alignment horizontal="right" vertical="center"/>
    </xf>
    <xf numFmtId="49" fontId="0" fillId="0" borderId="0" xfId="0" quotePrefix="1" applyNumberFormat="1" applyAlignment="1">
      <alignment horizontal="right"/>
    </xf>
    <xf numFmtId="0" fontId="38" fillId="0" borderId="0" xfId="0" quotePrefix="1" applyFont="1" applyAlignment="1">
      <alignment horizontal="right" vertical="center"/>
    </xf>
    <xf numFmtId="0" fontId="54" fillId="0" borderId="0" xfId="0" applyFont="1" applyAlignment="1">
      <alignment horizontal="right"/>
    </xf>
    <xf numFmtId="166" fontId="38" fillId="0" borderId="0" xfId="0" applyNumberFormat="1" applyFont="1" applyAlignment="1">
      <alignment horizontal="right" vertical="center" indent="1"/>
    </xf>
    <xf numFmtId="167" fontId="54" fillId="0" borderId="0" xfId="0" applyNumberFormat="1" applyFont="1" applyAlignment="1">
      <alignment vertical="center"/>
    </xf>
    <xf numFmtId="183" fontId="14" fillId="0" borderId="0" xfId="0" applyNumberFormat="1" applyFont="1"/>
    <xf numFmtId="166" fontId="10" fillId="0" borderId="0" xfId="0" quotePrefix="1" applyNumberFormat="1" applyFont="1" applyAlignment="1">
      <alignment horizontal="center" vertical="center"/>
    </xf>
    <xf numFmtId="0" fontId="14" fillId="0" borderId="0" xfId="0" quotePrefix="1" applyFont="1" applyAlignment="1">
      <alignment horizontal="center"/>
    </xf>
    <xf numFmtId="167" fontId="23" fillId="0" borderId="0" xfId="0" applyNumberFormat="1" applyFont="1"/>
    <xf numFmtId="43" fontId="19" fillId="10" borderId="0" xfId="1" applyFont="1" applyFill="1"/>
    <xf numFmtId="43" fontId="23" fillId="9" borderId="0" xfId="1" applyFont="1" applyFill="1"/>
    <xf numFmtId="43" fontId="23" fillId="0" borderId="0" xfId="1" applyFont="1" applyFill="1"/>
    <xf numFmtId="169" fontId="38" fillId="18" borderId="0" xfId="1" applyNumberFormat="1" applyFont="1" applyFill="1" applyBorder="1" applyAlignment="1">
      <alignment horizontal="right" vertical="center"/>
    </xf>
    <xf numFmtId="166" fontId="9" fillId="4" borderId="1" xfId="6" applyNumberFormat="1" applyFont="1" applyFill="1" applyBorder="1">
      <alignment vertical="center"/>
    </xf>
    <xf numFmtId="39" fontId="0" fillId="18" borderId="0" xfId="0" applyNumberFormat="1" applyFill="1"/>
    <xf numFmtId="182" fontId="90" fillId="0" borderId="0" xfId="35" applyNumberFormat="1" applyFont="1" applyFill="1" applyBorder="1"/>
    <xf numFmtId="167" fontId="91" fillId="0" borderId="0" xfId="6" applyNumberFormat="1" applyFont="1">
      <alignment vertical="center"/>
    </xf>
    <xf numFmtId="0" fontId="0" fillId="0" borderId="0" xfId="0" quotePrefix="1"/>
    <xf numFmtId="167" fontId="92" fillId="0" borderId="0" xfId="6" applyNumberFormat="1" applyFont="1">
      <alignment vertical="center"/>
    </xf>
    <xf numFmtId="15" fontId="93" fillId="18" borderId="0" xfId="0" applyNumberFormat="1" applyFont="1" applyFill="1" applyAlignment="1">
      <alignment horizontal="center"/>
    </xf>
    <xf numFmtId="0" fontId="38" fillId="18" borderId="0" xfId="1" applyNumberFormat="1" applyFont="1" applyFill="1"/>
    <xf numFmtId="15" fontId="94" fillId="18" borderId="0" xfId="0" applyNumberFormat="1" applyFont="1" applyFill="1"/>
    <xf numFmtId="15" fontId="94" fillId="18" borderId="0" xfId="0" applyNumberFormat="1" applyFont="1" applyFill="1" applyAlignment="1">
      <alignment horizontal="center"/>
    </xf>
    <xf numFmtId="170" fontId="9" fillId="0" borderId="0" xfId="0" applyNumberFormat="1" applyFont="1" applyAlignment="1">
      <alignment vertical="center"/>
    </xf>
    <xf numFmtId="166" fontId="10" fillId="4" borderId="0" xfId="0" applyNumberFormat="1" applyFont="1" applyFill="1" applyAlignment="1">
      <alignment vertical="center"/>
    </xf>
    <xf numFmtId="0" fontId="38" fillId="0" borderId="0" xfId="0" quotePrefix="1" applyFont="1" applyAlignment="1">
      <alignment horizontal="center" vertical="center"/>
    </xf>
    <xf numFmtId="0" fontId="10" fillId="0" borderId="0" xfId="0" applyFont="1"/>
    <xf numFmtId="0" fontId="70" fillId="0" borderId="0" xfId="0" applyFont="1"/>
    <xf numFmtId="0" fontId="86" fillId="0" borderId="0" xfId="0" applyFont="1" applyAlignment="1">
      <alignment vertical="center"/>
    </xf>
    <xf numFmtId="10" fontId="38" fillId="18" borderId="0" xfId="0" applyNumberFormat="1" applyFont="1" applyFill="1" applyAlignment="1">
      <alignment vertical="center" wrapText="1"/>
    </xf>
    <xf numFmtId="175" fontId="38" fillId="18" borderId="0" xfId="0" applyNumberFormat="1" applyFont="1" applyFill="1" applyAlignment="1">
      <alignment horizontal="right" vertical="center"/>
    </xf>
    <xf numFmtId="0" fontId="39" fillId="18" borderId="6" xfId="0" applyFont="1" applyFill="1" applyBorder="1" applyAlignment="1">
      <alignment vertical="center"/>
    </xf>
    <xf numFmtId="1" fontId="39" fillId="18" borderId="6" xfId="0" applyNumberFormat="1" applyFont="1" applyFill="1" applyBorder="1" applyAlignment="1">
      <alignment vertical="center" wrapText="1"/>
    </xf>
    <xf numFmtId="43" fontId="39" fillId="18" borderId="6" xfId="1" applyFont="1" applyFill="1" applyBorder="1" applyAlignment="1">
      <alignment vertical="center" wrapText="1"/>
    </xf>
    <xf numFmtId="0" fontId="10" fillId="0" borderId="0" xfId="7" applyFont="1"/>
    <xf numFmtId="0" fontId="10" fillId="0" borderId="3" xfId="7" applyFont="1" applyBorder="1" applyAlignment="1">
      <alignment horizontal="left" indent="1"/>
    </xf>
    <xf numFmtId="0" fontId="10" fillId="14" borderId="3" xfId="8" applyFont="1" applyFill="1" applyBorder="1" applyAlignment="1">
      <alignment horizontal="left" indent="1"/>
    </xf>
    <xf numFmtId="171" fontId="10" fillId="0" borderId="3" xfId="2" applyNumberFormat="1" applyFont="1" applyBorder="1"/>
    <xf numFmtId="171" fontId="10" fillId="13" borderId="3" xfId="2" applyNumberFormat="1" applyFont="1" applyFill="1" applyBorder="1"/>
    <xf numFmtId="171" fontId="10" fillId="0" borderId="0" xfId="7" applyNumberFormat="1" applyFont="1"/>
    <xf numFmtId="0" fontId="39" fillId="0" borderId="3" xfId="7" applyFont="1" applyBorder="1"/>
    <xf numFmtId="0" fontId="39" fillId="0" borderId="3" xfId="8" applyFont="1" applyBorder="1"/>
    <xf numFmtId="171" fontId="39" fillId="0" borderId="3" xfId="2" applyNumberFormat="1" applyFont="1" applyFill="1" applyBorder="1"/>
    <xf numFmtId="0" fontId="38" fillId="0" borderId="0" xfId="7" applyFont="1"/>
    <xf numFmtId="0" fontId="39" fillId="12" borderId="3" xfId="7" applyFont="1" applyFill="1" applyBorder="1"/>
    <xf numFmtId="0" fontId="39" fillId="12" borderId="3" xfId="8" applyFont="1" applyFill="1" applyBorder="1"/>
    <xf numFmtId="171" fontId="39" fillId="12" borderId="3" xfId="2" applyNumberFormat="1" applyFont="1" applyFill="1" applyBorder="1"/>
    <xf numFmtId="171" fontId="38" fillId="0" borderId="0" xfId="7" applyNumberFormat="1" applyFont="1"/>
    <xf numFmtId="0" fontId="9" fillId="0" borderId="3" xfId="7" applyFont="1" applyBorder="1"/>
    <xf numFmtId="171" fontId="9" fillId="0" borderId="3" xfId="2" applyNumberFormat="1" applyFont="1" applyFill="1" applyBorder="1"/>
    <xf numFmtId="0" fontId="9" fillId="12" borderId="3" xfId="7" applyFont="1" applyFill="1" applyBorder="1"/>
    <xf numFmtId="0" fontId="9" fillId="12" borderId="3" xfId="8" applyFont="1" applyFill="1" applyBorder="1"/>
    <xf numFmtId="171" fontId="9" fillId="12" borderId="3" xfId="2" applyNumberFormat="1" applyFont="1" applyFill="1" applyBorder="1"/>
    <xf numFmtId="0" fontId="38" fillId="0" borderId="3" xfId="7" applyFont="1" applyBorder="1" applyAlignment="1">
      <alignment horizontal="left" indent="1"/>
    </xf>
    <xf numFmtId="171" fontId="38" fillId="0" borderId="3" xfId="2" applyNumberFormat="1" applyFont="1" applyBorder="1"/>
    <xf numFmtId="0" fontId="38" fillId="14" borderId="3" xfId="8" applyFont="1" applyFill="1" applyBorder="1" applyAlignment="1">
      <alignment horizontal="left" indent="1"/>
    </xf>
    <xf numFmtId="171" fontId="38" fillId="13" borderId="3" xfId="2" applyNumberFormat="1" applyFont="1" applyFill="1" applyBorder="1"/>
    <xf numFmtId="0" fontId="96" fillId="0" borderId="0" xfId="7" applyFont="1"/>
    <xf numFmtId="17" fontId="69" fillId="0" borderId="0" xfId="0" applyNumberFormat="1" applyFont="1" applyAlignment="1">
      <alignment horizontal="right"/>
    </xf>
    <xf numFmtId="0" fontId="38" fillId="0" borderId="0" xfId="7" applyFont="1" applyAlignment="1">
      <alignment horizontal="center"/>
    </xf>
    <xf numFmtId="43" fontId="10" fillId="0" borderId="0" xfId="1" applyFont="1"/>
    <xf numFmtId="43" fontId="9" fillId="0" borderId="0" xfId="7" applyNumberFormat="1" applyFont="1"/>
    <xf numFmtId="43" fontId="10" fillId="0" borderId="0" xfId="7" applyNumberFormat="1" applyFont="1"/>
    <xf numFmtId="43" fontId="38" fillId="0" borderId="0" xfId="1" applyFont="1"/>
    <xf numFmtId="43" fontId="38" fillId="0" borderId="0" xfId="7" applyNumberFormat="1" applyFont="1"/>
    <xf numFmtId="43" fontId="10" fillId="0" borderId="0" xfId="1" applyFont="1" applyAlignment="1">
      <alignment horizontal="center" vertical="center"/>
    </xf>
    <xf numFmtId="43" fontId="10" fillId="0" borderId="0" xfId="1" applyFont="1" applyAlignment="1">
      <alignment vertical="center"/>
    </xf>
    <xf numFmtId="43" fontId="39" fillId="0" borderId="2" xfId="1" applyFont="1" applyBorder="1"/>
    <xf numFmtId="0" fontId="39" fillId="0" borderId="2" xfId="0" applyFont="1" applyBorder="1"/>
    <xf numFmtId="43" fontId="39" fillId="0" borderId="2" xfId="1" applyFont="1" applyBorder="1" applyAlignment="1">
      <alignment vertical="center"/>
    </xf>
    <xf numFmtId="43" fontId="38" fillId="0" borderId="0" xfId="1" applyFont="1" applyAlignment="1">
      <alignment vertical="center"/>
    </xf>
    <xf numFmtId="43" fontId="39" fillId="0" borderId="0" xfId="1" applyFont="1" applyAlignment="1">
      <alignment vertical="center"/>
    </xf>
    <xf numFmtId="43" fontId="9" fillId="0" borderId="0" xfId="1" applyFont="1" applyAlignment="1">
      <alignment vertical="center"/>
    </xf>
    <xf numFmtId="0" fontId="39" fillId="0" borderId="0" xfId="0" applyFont="1"/>
    <xf numFmtId="43" fontId="70" fillId="0" borderId="0" xfId="1" applyFont="1" applyAlignment="1">
      <alignment horizontal="center" vertical="center"/>
    </xf>
    <xf numFmtId="43" fontId="70" fillId="0" borderId="0" xfId="1" applyFont="1" applyAlignment="1">
      <alignment vertical="center"/>
    </xf>
    <xf numFmtId="166" fontId="38" fillId="0" borderId="0" xfId="0" applyNumberFormat="1" applyFont="1"/>
    <xf numFmtId="43" fontId="38" fillId="0" borderId="0" xfId="1" applyFont="1" applyAlignment="1">
      <alignment horizontal="center" vertical="center"/>
    </xf>
    <xf numFmtId="43" fontId="39" fillId="0" borderId="1" xfId="1" applyFont="1" applyBorder="1"/>
    <xf numFmtId="0" fontId="39" fillId="0" borderId="1" xfId="0" applyFont="1" applyBorder="1"/>
    <xf numFmtId="43" fontId="39" fillId="0" borderId="1" xfId="1" applyFont="1" applyBorder="1" applyAlignment="1">
      <alignment vertical="center"/>
    </xf>
    <xf numFmtId="43" fontId="95" fillId="0" borderId="0" xfId="1" applyFont="1" applyAlignment="1">
      <alignment vertical="center"/>
    </xf>
    <xf numFmtId="43" fontId="39" fillId="0" borderId="0" xfId="1" applyFont="1"/>
    <xf numFmtId="43" fontId="39" fillId="0" borderId="0" xfId="1" applyFont="1" applyBorder="1" applyAlignment="1">
      <alignment vertical="center"/>
    </xf>
    <xf numFmtId="0" fontId="38" fillId="3" borderId="0" xfId="0" applyFont="1" applyFill="1"/>
    <xf numFmtId="17" fontId="97" fillId="0" borderId="0" xfId="0" quotePrefix="1" applyNumberFormat="1" applyFont="1" applyAlignment="1">
      <alignment horizontal="right" vertical="center"/>
    </xf>
    <xf numFmtId="43" fontId="10" fillId="0" borderId="8" xfId="1" applyFont="1" applyBorder="1" applyAlignment="1">
      <alignment vertical="center"/>
    </xf>
    <xf numFmtId="43" fontId="38" fillId="0" borderId="0" xfId="1" applyFont="1" applyAlignment="1">
      <alignment horizontal="right"/>
    </xf>
    <xf numFmtId="0" fontId="38" fillId="0" borderId="0" xfId="0" applyFont="1" applyAlignment="1">
      <alignment horizontal="right"/>
    </xf>
    <xf numFmtId="43" fontId="95" fillId="0" borderId="0" xfId="1" applyFont="1" applyAlignment="1">
      <alignment horizontal="center" vertical="center"/>
    </xf>
    <xf numFmtId="43" fontId="95" fillId="0" borderId="0" xfId="1" applyFont="1" applyBorder="1" applyAlignment="1">
      <alignment vertical="center"/>
    </xf>
    <xf numFmtId="0" fontId="38" fillId="0" borderId="1" xfId="0" applyFont="1" applyBorder="1"/>
    <xf numFmtId="43" fontId="38" fillId="0" borderId="2" xfId="1" applyFont="1" applyBorder="1"/>
    <xf numFmtId="43" fontId="39" fillId="0" borderId="2" xfId="1" applyFont="1" applyBorder="1" applyAlignment="1">
      <alignment horizontal="center" vertical="center"/>
    </xf>
    <xf numFmtId="0" fontId="39" fillId="0" borderId="9" xfId="0" applyFont="1" applyBorder="1" applyAlignment="1">
      <alignment vertical="center"/>
    </xf>
    <xf numFmtId="0" fontId="69" fillId="0" borderId="0" xfId="0" applyFont="1" applyAlignment="1">
      <alignment horizontal="right"/>
    </xf>
    <xf numFmtId="169" fontId="38" fillId="0" borderId="0" xfId="1" applyNumberFormat="1" applyFont="1"/>
    <xf numFmtId="169" fontId="39" fillId="0" borderId="1" xfId="1" applyNumberFormat="1" applyFont="1" applyBorder="1"/>
    <xf numFmtId="43" fontId="39" fillId="0" borderId="1" xfId="1" applyFont="1" applyBorder="1" applyAlignment="1">
      <alignment horizontal="center" vertical="center"/>
    </xf>
    <xf numFmtId="43" fontId="38" fillId="0" borderId="0" xfId="1" applyFont="1" applyBorder="1" applyAlignment="1">
      <alignment vertical="center"/>
    </xf>
    <xf numFmtId="169" fontId="39" fillId="0" borderId="1" xfId="1" applyNumberFormat="1" applyFont="1" applyBorder="1" applyAlignment="1">
      <alignment vertical="center"/>
    </xf>
    <xf numFmtId="43" fontId="38" fillId="0" borderId="0" xfId="1" applyFont="1" applyBorder="1"/>
    <xf numFmtId="43" fontId="39" fillId="0" borderId="0" xfId="1" applyFont="1" applyAlignment="1"/>
    <xf numFmtId="43" fontId="38" fillId="0" borderId="12" xfId="1" applyFont="1" applyBorder="1"/>
    <xf numFmtId="43" fontId="38" fillId="0" borderId="12" xfId="1" applyFont="1" applyBorder="1" applyAlignment="1">
      <alignment vertical="center"/>
    </xf>
    <xf numFmtId="43" fontId="39" fillId="0" borderId="8" xfId="1" applyFont="1" applyBorder="1" applyAlignment="1">
      <alignment vertical="center"/>
    </xf>
    <xf numFmtId="0" fontId="38" fillId="0" borderId="12" xfId="0" applyFont="1" applyBorder="1" applyAlignment="1">
      <alignment vertical="center"/>
    </xf>
    <xf numFmtId="43" fontId="38" fillId="0" borderId="8" xfId="1" applyFont="1" applyBorder="1" applyAlignment="1">
      <alignment vertical="center"/>
    </xf>
    <xf numFmtId="0" fontId="39" fillId="7" borderId="9" xfId="0" applyFont="1" applyFill="1" applyBorder="1" applyAlignment="1">
      <alignment vertical="center"/>
    </xf>
    <xf numFmtId="43" fontId="9" fillId="4" borderId="9" xfId="1" applyFont="1" applyFill="1" applyBorder="1"/>
    <xf numFmtId="0" fontId="9" fillId="4" borderId="9" xfId="0" applyFont="1" applyFill="1" applyBorder="1" applyAlignment="1">
      <alignment vertical="center"/>
    </xf>
    <xf numFmtId="43" fontId="39" fillId="7" borderId="0" xfId="1" applyFont="1" applyFill="1" applyBorder="1" applyAlignment="1">
      <alignment vertical="center"/>
    </xf>
    <xf numFmtId="43" fontId="10" fillId="0" borderId="2" xfId="1" applyFont="1" applyBorder="1" applyAlignment="1">
      <alignment vertical="center"/>
    </xf>
    <xf numFmtId="0" fontId="39" fillId="12" borderId="9" xfId="0" applyFont="1" applyFill="1" applyBorder="1" applyAlignment="1">
      <alignment vertical="center"/>
    </xf>
    <xf numFmtId="43" fontId="39" fillId="12" borderId="9" xfId="1" applyFont="1" applyFill="1" applyBorder="1"/>
    <xf numFmtId="43" fontId="39" fillId="12" borderId="9" xfId="1" applyFont="1" applyFill="1" applyBorder="1" applyAlignment="1">
      <alignment vertical="center"/>
    </xf>
    <xf numFmtId="0" fontId="9" fillId="0" borderId="0" xfId="0" applyFont="1"/>
    <xf numFmtId="43" fontId="38" fillId="0" borderId="0" xfId="1" applyFont="1" applyFill="1" applyBorder="1" applyAlignment="1">
      <alignment vertical="center"/>
    </xf>
    <xf numFmtId="43" fontId="39" fillId="0" borderId="0" xfId="1" applyFont="1" applyFill="1" applyBorder="1" applyAlignment="1">
      <alignment vertical="center"/>
    </xf>
    <xf numFmtId="43" fontId="39" fillId="0" borderId="0" xfId="1" applyFont="1" applyFill="1" applyBorder="1"/>
    <xf numFmtId="182" fontId="42" fillId="0" borderId="0" xfId="35" applyNumberFormat="1" applyFont="1" applyFill="1" applyBorder="1"/>
    <xf numFmtId="165" fontId="38" fillId="0" borderId="0" xfId="35" applyFont="1"/>
    <xf numFmtId="0" fontId="46" fillId="0" borderId="2" xfId="6" applyFont="1" applyBorder="1">
      <alignment vertical="center"/>
    </xf>
    <xf numFmtId="17" fontId="45" fillId="0" borderId="12" xfId="0" applyNumberFormat="1" applyFont="1" applyBorder="1" applyAlignment="1">
      <alignment horizontal="right" vertical="center"/>
    </xf>
    <xf numFmtId="0" fontId="8" fillId="0" borderId="12" xfId="6" applyBorder="1">
      <alignment vertical="center"/>
    </xf>
    <xf numFmtId="166" fontId="11" fillId="0" borderId="12" xfId="0" applyNumberFormat="1" applyFont="1" applyBorder="1" applyAlignment="1">
      <alignment vertical="center"/>
    </xf>
    <xf numFmtId="0" fontId="37" fillId="0" borderId="0" xfId="0" applyFont="1"/>
    <xf numFmtId="0" fontId="98" fillId="0" borderId="0" xfId="0" applyFont="1"/>
    <xf numFmtId="43" fontId="38" fillId="17" borderId="0" xfId="1" applyFont="1" applyFill="1"/>
    <xf numFmtId="0" fontId="39" fillId="0" borderId="0" xfId="0" applyFont="1" applyAlignment="1">
      <alignment horizontal="center" vertical="center" wrapText="1"/>
    </xf>
    <xf numFmtId="43" fontId="39" fillId="0" borderId="0" xfId="1" applyFont="1" applyAlignment="1">
      <alignment horizontal="center" vertical="center" wrapText="1"/>
    </xf>
    <xf numFmtId="43" fontId="39" fillId="17" borderId="0" xfId="1" applyFont="1" applyFill="1" applyAlignment="1">
      <alignment vertical="center" wrapText="1"/>
    </xf>
    <xf numFmtId="43" fontId="39" fillId="17" borderId="0" xfId="1" applyFont="1" applyFill="1" applyAlignment="1">
      <alignment horizontal="center" vertical="center" wrapText="1"/>
    </xf>
    <xf numFmtId="17" fontId="10" fillId="0" borderId="0" xfId="0" applyNumberFormat="1" applyFont="1"/>
    <xf numFmtId="14" fontId="10" fillId="0" borderId="0" xfId="0" applyNumberFormat="1" applyFont="1"/>
    <xf numFmtId="172" fontId="42" fillId="0" borderId="0" xfId="0" applyNumberFormat="1" applyFont="1" applyAlignment="1">
      <alignment horizontal="right"/>
    </xf>
    <xf numFmtId="0" fontId="42" fillId="0" borderId="0" xfId="0" applyFont="1" applyAlignment="1">
      <alignment horizontal="right"/>
    </xf>
    <xf numFmtId="0" fontId="70" fillId="0" borderId="0" xfId="0" applyFont="1" applyAlignment="1">
      <alignment horizontal="right"/>
    </xf>
    <xf numFmtId="14" fontId="38" fillId="0" borderId="0" xfId="0" applyNumberFormat="1" applyFont="1"/>
    <xf numFmtId="14" fontId="10" fillId="0" borderId="0" xfId="0" applyNumberFormat="1" applyFont="1" applyAlignment="1">
      <alignment horizontal="center"/>
    </xf>
    <xf numFmtId="0" fontId="38" fillId="0" borderId="0" xfId="0" applyFont="1" applyAlignment="1">
      <alignment wrapText="1"/>
    </xf>
    <xf numFmtId="43" fontId="42" fillId="0" borderId="0" xfId="1" applyFont="1"/>
    <xf numFmtId="0" fontId="42" fillId="15" borderId="0" xfId="0" applyFont="1" applyFill="1"/>
    <xf numFmtId="0" fontId="10" fillId="15" borderId="0" xfId="0" applyFont="1" applyFill="1"/>
    <xf numFmtId="0" fontId="100" fillId="0" borderId="0" xfId="0" applyFont="1" applyAlignment="1">
      <alignment horizontal="left"/>
    </xf>
    <xf numFmtId="43" fontId="38" fillId="0" borderId="0" xfId="1" applyFont="1" applyFill="1"/>
    <xf numFmtId="0" fontId="38" fillId="17" borderId="0" xfId="0" applyFont="1" applyFill="1"/>
    <xf numFmtId="4" fontId="38" fillId="17" borderId="0" xfId="0" applyNumberFormat="1" applyFont="1" applyFill="1"/>
    <xf numFmtId="0" fontId="42" fillId="19" borderId="10" xfId="0" applyFont="1" applyFill="1" applyBorder="1"/>
    <xf numFmtId="17" fontId="38" fillId="0" borderId="0" xfId="0" applyNumberFormat="1" applyFont="1"/>
    <xf numFmtId="0" fontId="42" fillId="0" borderId="0" xfId="0" applyFont="1" applyAlignment="1">
      <alignment wrapText="1"/>
    </xf>
    <xf numFmtId="43" fontId="38" fillId="17" borderId="0" xfId="1" applyFont="1" applyFill="1" applyBorder="1"/>
    <xf numFmtId="0" fontId="42" fillId="17" borderId="0" xfId="0" applyFont="1" applyFill="1" applyAlignment="1">
      <alignment horizontal="right" wrapText="1"/>
    </xf>
    <xf numFmtId="4" fontId="38" fillId="0" borderId="0" xfId="1" applyNumberFormat="1" applyFont="1" applyAlignment="1">
      <alignment horizontal="right"/>
    </xf>
    <xf numFmtId="4" fontId="38" fillId="0" borderId="0" xfId="1" applyNumberFormat="1" applyFont="1"/>
    <xf numFmtId="4" fontId="38" fillId="17" borderId="0" xfId="1" applyNumberFormat="1" applyFont="1" applyFill="1" applyBorder="1"/>
    <xf numFmtId="4" fontId="38" fillId="0" borderId="0" xfId="0" applyNumberFormat="1" applyFont="1"/>
    <xf numFmtId="4" fontId="38" fillId="17" borderId="0" xfId="1" applyNumberFormat="1" applyFont="1" applyFill="1"/>
    <xf numFmtId="43" fontId="42" fillId="0" borderId="0" xfId="1" applyFont="1" applyFill="1" applyBorder="1" applyAlignment="1">
      <alignment horizontal="right" wrapText="1"/>
    </xf>
    <xf numFmtId="0" fontId="38" fillId="17" borderId="0" xfId="1" applyNumberFormat="1" applyFont="1" applyFill="1"/>
    <xf numFmtId="43" fontId="38" fillId="0" borderId="0" xfId="1" applyFont="1" applyFill="1" applyAlignment="1">
      <alignment horizontal="right"/>
    </xf>
    <xf numFmtId="43" fontId="38" fillId="17" borderId="0" xfId="1" applyFont="1" applyFill="1" applyAlignment="1">
      <alignment horizontal="right"/>
    </xf>
    <xf numFmtId="164" fontId="38" fillId="0" borderId="0" xfId="1" applyNumberFormat="1" applyFont="1" applyFill="1"/>
    <xf numFmtId="164" fontId="38" fillId="0" borderId="0" xfId="1" applyNumberFormat="1" applyFont="1"/>
    <xf numFmtId="164" fontId="38" fillId="17" borderId="0" xfId="1" applyNumberFormat="1" applyFont="1" applyFill="1"/>
    <xf numFmtId="15" fontId="38" fillId="0" borderId="0" xfId="0" applyNumberFormat="1" applyFont="1"/>
    <xf numFmtId="43" fontId="39" fillId="17" borderId="0" xfId="1" applyFont="1" applyFill="1"/>
    <xf numFmtId="2" fontId="38" fillId="17" borderId="0" xfId="1" applyNumberFormat="1" applyFont="1" applyFill="1" applyAlignment="1">
      <alignment horizontal="right"/>
    </xf>
    <xf numFmtId="15" fontId="10" fillId="0" borderId="0" xfId="0" applyNumberFormat="1" applyFont="1"/>
    <xf numFmtId="4" fontId="10" fillId="0" borderId="0" xfId="0" applyNumberFormat="1" applyFont="1"/>
    <xf numFmtId="43" fontId="10" fillId="0" borderId="0" xfId="1" applyFont="1" applyFill="1"/>
    <xf numFmtId="2" fontId="10" fillId="17" borderId="0" xfId="1" applyNumberFormat="1" applyFont="1" applyFill="1" applyAlignment="1">
      <alignment horizontal="right"/>
    </xf>
    <xf numFmtId="3" fontId="38" fillId="0" borderId="0" xfId="0" applyNumberFormat="1" applyFont="1"/>
    <xf numFmtId="43" fontId="38" fillId="14" borderId="0" xfId="1" applyFont="1" applyFill="1"/>
    <xf numFmtId="0" fontId="69" fillId="0" borderId="0" xfId="0" applyFont="1"/>
    <xf numFmtId="43" fontId="38" fillId="0" borderId="0" xfId="1" applyFont="1" applyFill="1" applyBorder="1"/>
    <xf numFmtId="0" fontId="10" fillId="0" borderId="0" xfId="0" applyFont="1" applyAlignment="1">
      <alignment wrapText="1"/>
    </xf>
    <xf numFmtId="43" fontId="10" fillId="0" borderId="0" xfId="1" applyFont="1" applyFill="1" applyBorder="1" applyAlignment="1">
      <alignment horizontal="right" wrapText="1"/>
    </xf>
    <xf numFmtId="164" fontId="38" fillId="0" borderId="0" xfId="0" applyNumberFormat="1" applyFont="1"/>
    <xf numFmtId="168" fontId="70" fillId="0" borderId="8" xfId="0" applyNumberFormat="1" applyFont="1" applyBorder="1" applyAlignment="1">
      <alignment horizontal="right" vertical="center"/>
    </xf>
    <xf numFmtId="168" fontId="38" fillId="18" borderId="0" xfId="0" applyNumberFormat="1" applyFont="1" applyFill="1" applyAlignment="1">
      <alignment horizontal="right" vertical="center"/>
    </xf>
    <xf numFmtId="43" fontId="38" fillId="18" borderId="0" xfId="1" applyFont="1" applyFill="1" applyBorder="1"/>
    <xf numFmtId="0" fontId="39" fillId="18" borderId="0" xfId="0" applyFont="1" applyFill="1" applyAlignment="1">
      <alignment vertical="center"/>
    </xf>
    <xf numFmtId="168" fontId="39" fillId="18" borderId="0" xfId="0" applyNumberFormat="1" applyFont="1" applyFill="1" applyAlignment="1">
      <alignment horizontal="right" vertical="center"/>
    </xf>
    <xf numFmtId="43" fontId="38" fillId="18" borderId="12" xfId="1" applyFont="1" applyFill="1" applyBorder="1"/>
    <xf numFmtId="0" fontId="9" fillId="18" borderId="2" xfId="0" applyFont="1" applyFill="1" applyBorder="1" applyAlignment="1">
      <alignment horizontal="left" vertical="center"/>
    </xf>
    <xf numFmtId="0" fontId="9" fillId="18" borderId="2" xfId="0" applyFont="1" applyFill="1" applyBorder="1" applyAlignment="1">
      <alignment horizontal="right" vertical="center"/>
    </xf>
    <xf numFmtId="0" fontId="38" fillId="18" borderId="2" xfId="0" applyFont="1" applyFill="1" applyBorder="1"/>
    <xf numFmtId="0" fontId="39" fillId="14" borderId="0" xfId="0" applyFont="1" applyFill="1"/>
    <xf numFmtId="164" fontId="9" fillId="14" borderId="0" xfId="12" applyFont="1" applyFill="1" applyBorder="1" applyProtection="1"/>
    <xf numFmtId="164" fontId="39" fillId="18" borderId="0" xfId="0" applyNumberFormat="1" applyFont="1" applyFill="1"/>
    <xf numFmtId="43" fontId="39" fillId="18" borderId="0" xfId="1" applyFont="1" applyFill="1" applyBorder="1"/>
    <xf numFmtId="15" fontId="38" fillId="18" borderId="0" xfId="0" applyNumberFormat="1" applyFont="1" applyFill="1"/>
    <xf numFmtId="0" fontId="96" fillId="18" borderId="0" xfId="0" applyFont="1" applyFill="1"/>
    <xf numFmtId="0" fontId="38" fillId="18" borderId="0" xfId="14" applyFont="1" applyFill="1"/>
    <xf numFmtId="43" fontId="38" fillId="18" borderId="0" xfId="1" applyFont="1" applyFill="1" applyBorder="1" applyAlignment="1">
      <alignment horizontal="right"/>
    </xf>
    <xf numFmtId="4" fontId="38" fillId="18" borderId="0" xfId="0" applyNumberFormat="1" applyFont="1" applyFill="1"/>
    <xf numFmtId="169" fontId="39" fillId="18" borderId="0" xfId="1" applyNumberFormat="1" applyFont="1" applyFill="1" applyBorder="1" applyAlignment="1">
      <alignment horizontal="right"/>
    </xf>
    <xf numFmtId="171" fontId="70" fillId="18" borderId="0" xfId="0" applyNumberFormat="1" applyFont="1" applyFill="1"/>
    <xf numFmtId="0" fontId="9" fillId="18" borderId="0" xfId="14" applyFont="1" applyFill="1" applyAlignment="1">
      <alignment horizontal="center"/>
    </xf>
    <xf numFmtId="43" fontId="9" fillId="18" borderId="0" xfId="1" applyFont="1" applyFill="1" applyBorder="1" applyAlignment="1">
      <alignment horizontal="right"/>
    </xf>
    <xf numFmtId="43" fontId="38" fillId="0" borderId="0" xfId="0" applyNumberFormat="1" applyFont="1"/>
    <xf numFmtId="43" fontId="39" fillId="18" borderId="0" xfId="1" applyFont="1" applyFill="1" applyBorder="1" applyAlignment="1">
      <alignment vertical="center" wrapText="1"/>
    </xf>
    <xf numFmtId="173" fontId="70" fillId="18" borderId="0" xfId="0" applyNumberFormat="1" applyFont="1" applyFill="1" applyAlignment="1">
      <alignment horizontal="left" vertical="center"/>
    </xf>
    <xf numFmtId="0" fontId="39" fillId="18" borderId="1" xfId="0" applyFont="1" applyFill="1" applyBorder="1" applyAlignment="1">
      <alignment vertical="center"/>
    </xf>
    <xf numFmtId="1" fontId="39" fillId="18" borderId="1" xfId="0" applyNumberFormat="1" applyFont="1" applyFill="1" applyBorder="1" applyAlignment="1">
      <alignment vertical="center" wrapText="1"/>
    </xf>
    <xf numFmtId="43" fontId="39" fillId="18" borderId="1" xfId="1" applyFont="1" applyFill="1" applyBorder="1" applyAlignment="1">
      <alignment vertical="center" wrapText="1"/>
    </xf>
    <xf numFmtId="1" fontId="38" fillId="18" borderId="0" xfId="0" applyNumberFormat="1" applyFont="1" applyFill="1" applyAlignment="1">
      <alignment horizontal="right" vertical="center"/>
    </xf>
    <xf numFmtId="43" fontId="38" fillId="18" borderId="0" xfId="1" applyFont="1" applyFill="1" applyBorder="1" applyAlignment="1">
      <alignment vertical="center"/>
    </xf>
    <xf numFmtId="14" fontId="10" fillId="18" borderId="0" xfId="0" applyNumberFormat="1" applyFont="1" applyFill="1" applyAlignment="1">
      <alignment horizontal="center" vertical="center"/>
    </xf>
    <xf numFmtId="166" fontId="10" fillId="18" borderId="0" xfId="0" applyNumberFormat="1" applyFont="1" applyFill="1" applyAlignment="1">
      <alignment horizontal="center" vertical="center"/>
    </xf>
    <xf numFmtId="166" fontId="10" fillId="18" borderId="0" xfId="0" applyNumberFormat="1" applyFont="1" applyFill="1" applyAlignment="1">
      <alignment horizontal="left" vertical="center"/>
    </xf>
    <xf numFmtId="0" fontId="38" fillId="18" borderId="0" xfId="0" applyFont="1" applyFill="1" applyAlignment="1">
      <alignment horizontal="left"/>
    </xf>
    <xf numFmtId="0" fontId="82" fillId="18" borderId="0" xfId="0" applyFont="1" applyFill="1" applyAlignment="1">
      <alignment vertical="top" wrapText="1"/>
    </xf>
    <xf numFmtId="0" fontId="38" fillId="18" borderId="0" xfId="0" applyFont="1" applyFill="1" applyAlignment="1">
      <alignment horizontal="left" vertical="center"/>
    </xf>
    <xf numFmtId="185" fontId="38" fillId="18" borderId="0" xfId="0" applyNumberFormat="1" applyFont="1" applyFill="1"/>
    <xf numFmtId="14" fontId="38" fillId="18" borderId="0" xfId="0" applyNumberFormat="1" applyFont="1" applyFill="1" applyAlignment="1">
      <alignment horizontal="left"/>
    </xf>
    <xf numFmtId="185" fontId="38" fillId="18" borderId="0" xfId="1" applyNumberFormat="1" applyFont="1" applyFill="1" applyBorder="1"/>
    <xf numFmtId="0" fontId="38" fillId="18" borderId="0" xfId="38" applyFont="1" applyFill="1" applyAlignment="1">
      <alignment vertical="center"/>
    </xf>
    <xf numFmtId="166" fontId="10" fillId="18" borderId="0" xfId="6" applyNumberFormat="1" applyFont="1" applyFill="1" applyAlignment="1">
      <alignment horizontal="center" vertical="center"/>
    </xf>
    <xf numFmtId="186" fontId="38" fillId="18" borderId="0" xfId="0" applyNumberFormat="1" applyFont="1" applyFill="1" applyAlignment="1">
      <alignment horizontal="right" vertical="center"/>
    </xf>
    <xf numFmtId="0" fontId="38" fillId="14" borderId="0" xfId="0" applyFont="1" applyFill="1"/>
    <xf numFmtId="186" fontId="9" fillId="14" borderId="0" xfId="0" applyNumberFormat="1" applyFont="1" applyFill="1"/>
    <xf numFmtId="0" fontId="67" fillId="25" borderId="0" xfId="0" applyFont="1" applyFill="1" applyAlignment="1">
      <alignment horizontal="left" vertical="center"/>
    </xf>
    <xf numFmtId="0" fontId="15" fillId="25" borderId="0" xfId="0" applyFont="1" applyFill="1" applyAlignment="1">
      <alignment horizontal="left" vertical="center"/>
    </xf>
    <xf numFmtId="0" fontId="15" fillId="25" borderId="0" xfId="0" applyFont="1" applyFill="1" applyAlignment="1">
      <alignment horizontal="right" vertical="center"/>
    </xf>
    <xf numFmtId="167" fontId="34" fillId="4" borderId="0" xfId="0" applyNumberFormat="1" applyFont="1" applyFill="1"/>
    <xf numFmtId="168" fontId="10" fillId="6" borderId="2" xfId="0" applyNumberFormat="1" applyFont="1" applyFill="1" applyBorder="1" applyAlignment="1">
      <alignment horizontal="right" vertical="center"/>
    </xf>
    <xf numFmtId="0" fontId="0" fillId="0" borderId="8" xfId="0" applyBorder="1" applyAlignment="1">
      <alignment vertical="center"/>
    </xf>
    <xf numFmtId="0" fontId="45" fillId="0" borderId="13" xfId="0" applyFont="1" applyBorder="1" applyAlignment="1">
      <alignment vertical="center"/>
    </xf>
    <xf numFmtId="173" fontId="0" fillId="0" borderId="0" xfId="0" applyNumberFormat="1" applyAlignment="1">
      <alignment horizontal="left" vertical="center"/>
    </xf>
    <xf numFmtId="168" fontId="0" fillId="0" borderId="0" xfId="0" applyNumberFormat="1" applyAlignment="1">
      <alignment horizontal="right" vertical="center"/>
    </xf>
    <xf numFmtId="43" fontId="10" fillId="6" borderId="0" xfId="1" applyFont="1" applyFill="1" applyAlignment="1">
      <alignment vertical="center"/>
    </xf>
    <xf numFmtId="0" fontId="14" fillId="18" borderId="0" xfId="0" applyFont="1" applyFill="1" applyAlignment="1">
      <alignment vertical="top" wrapText="1"/>
    </xf>
    <xf numFmtId="0" fontId="14" fillId="18" borderId="0" xfId="0" applyFont="1" applyFill="1" applyAlignment="1">
      <alignment wrapText="1"/>
    </xf>
    <xf numFmtId="170" fontId="10" fillId="0" borderId="0" xfId="0" applyNumberFormat="1" applyFont="1" applyAlignment="1">
      <alignment vertical="center"/>
    </xf>
    <xf numFmtId="170" fontId="10" fillId="0" borderId="0" xfId="0" applyNumberFormat="1" applyFont="1" applyAlignment="1">
      <alignment horizontal="right" vertical="center"/>
    </xf>
    <xf numFmtId="170" fontId="38" fillId="0" borderId="0" xfId="0" applyNumberFormat="1" applyFont="1" applyAlignment="1">
      <alignment vertical="center"/>
    </xf>
    <xf numFmtId="170" fontId="38" fillId="0" borderId="0" xfId="0" applyNumberFormat="1" applyFont="1" applyAlignment="1">
      <alignment horizontal="right" vertical="center"/>
    </xf>
    <xf numFmtId="170" fontId="10" fillId="18" borderId="0" xfId="0" applyNumberFormat="1" applyFont="1" applyFill="1" applyAlignment="1">
      <alignment horizontal="right" vertical="center"/>
    </xf>
    <xf numFmtId="170" fontId="9" fillId="0" borderId="2" xfId="0" applyNumberFormat="1" applyFont="1" applyBorder="1" applyAlignment="1">
      <alignment vertical="center"/>
    </xf>
    <xf numFmtId="170" fontId="10" fillId="6" borderId="0" xfId="0" applyNumberFormat="1" applyFont="1" applyFill="1" applyAlignment="1">
      <alignment vertical="center"/>
    </xf>
    <xf numFmtId="170" fontId="70" fillId="6" borderId="0" xfId="0" applyNumberFormat="1" applyFont="1" applyFill="1" applyAlignment="1">
      <alignment vertical="center"/>
    </xf>
    <xf numFmtId="170" fontId="58" fillId="0" borderId="0" xfId="0" applyNumberFormat="1" applyFont="1"/>
    <xf numFmtId="170" fontId="38" fillId="6" borderId="0" xfId="0" applyNumberFormat="1" applyFont="1" applyFill="1" applyAlignment="1">
      <alignment vertical="center"/>
    </xf>
    <xf numFmtId="170" fontId="27" fillId="0" borderId="0" xfId="0" applyNumberFormat="1" applyFont="1"/>
    <xf numFmtId="170" fontId="0" fillId="0" borderId="0" xfId="0" applyNumberFormat="1"/>
    <xf numFmtId="170" fontId="9" fillId="6" borderId="0" xfId="0" applyNumberFormat="1" applyFont="1" applyFill="1" applyAlignment="1">
      <alignment vertical="center"/>
    </xf>
    <xf numFmtId="170" fontId="9" fillId="6" borderId="2" xfId="0" applyNumberFormat="1" applyFont="1" applyFill="1" applyBorder="1" applyAlignment="1">
      <alignment vertical="center"/>
    </xf>
    <xf numFmtId="170" fontId="9" fillId="0" borderId="1" xfId="0" applyNumberFormat="1" applyFont="1" applyBorder="1" applyAlignment="1">
      <alignment vertical="center"/>
    </xf>
    <xf numFmtId="170" fontId="9" fillId="6" borderId="1" xfId="0" applyNumberFormat="1" applyFont="1" applyFill="1" applyBorder="1" applyAlignment="1">
      <alignment vertical="center"/>
    </xf>
    <xf numFmtId="170" fontId="10" fillId="0" borderId="0" xfId="0" applyNumberFormat="1" applyFont="1"/>
    <xf numFmtId="170" fontId="39" fillId="0" borderId="0" xfId="0" applyNumberFormat="1" applyFont="1" applyAlignment="1">
      <alignment vertical="center"/>
    </xf>
    <xf numFmtId="170" fontId="38" fillId="0" borderId="0" xfId="0" applyNumberFormat="1" applyFont="1"/>
    <xf numFmtId="170" fontId="0" fillId="0" borderId="2" xfId="0" applyNumberFormat="1" applyBorder="1"/>
    <xf numFmtId="170" fontId="10" fillId="6" borderId="2" xfId="0" applyNumberFormat="1" applyFont="1" applyFill="1" applyBorder="1" applyAlignment="1">
      <alignment vertical="center"/>
    </xf>
    <xf numFmtId="170" fontId="10" fillId="0" borderId="2" xfId="0" applyNumberFormat="1" applyFont="1" applyBorder="1" applyAlignment="1">
      <alignment vertical="center"/>
    </xf>
    <xf numFmtId="170" fontId="10" fillId="0" borderId="2" xfId="0" applyNumberFormat="1" applyFont="1" applyBorder="1" applyAlignment="1">
      <alignment horizontal="right" vertical="center"/>
    </xf>
    <xf numFmtId="170" fontId="10" fillId="0" borderId="12" xfId="0" applyNumberFormat="1" applyFont="1" applyBorder="1" applyAlignment="1">
      <alignment horizontal="right" vertical="center"/>
    </xf>
    <xf numFmtId="170" fontId="9" fillId="0" borderId="12" xfId="0" applyNumberFormat="1" applyFont="1" applyBorder="1" applyAlignment="1">
      <alignment vertical="center"/>
    </xf>
    <xf numFmtId="170" fontId="38" fillId="0" borderId="2" xfId="0" applyNumberFormat="1" applyFont="1" applyBorder="1"/>
    <xf numFmtId="170" fontId="9" fillId="0" borderId="0" xfId="0" applyNumberFormat="1" applyFont="1" applyAlignment="1">
      <alignment horizontal="right" vertical="center"/>
    </xf>
    <xf numFmtId="170" fontId="9" fillId="0" borderId="12" xfId="0" applyNumberFormat="1" applyFont="1" applyBorder="1" applyAlignment="1">
      <alignment horizontal="right" vertical="center"/>
    </xf>
    <xf numFmtId="170" fontId="9" fillId="0" borderId="2" xfId="0" applyNumberFormat="1" applyFont="1" applyBorder="1" applyAlignment="1">
      <alignment horizontal="right" vertical="center"/>
    </xf>
    <xf numFmtId="170" fontId="14" fillId="0" borderId="2" xfId="0" applyNumberFormat="1" applyFont="1" applyBorder="1"/>
    <xf numFmtId="170" fontId="0" fillId="0" borderId="0" xfId="0" applyNumberFormat="1" applyAlignment="1">
      <alignment vertical="center"/>
    </xf>
    <xf numFmtId="170" fontId="0" fillId="0" borderId="0" xfId="0" applyNumberFormat="1" applyAlignment="1">
      <alignment horizontal="right" vertical="center"/>
    </xf>
    <xf numFmtId="170" fontId="23" fillId="0" borderId="0" xfId="0" applyNumberFormat="1" applyFont="1" applyAlignment="1">
      <alignment vertical="center"/>
    </xf>
    <xf numFmtId="170" fontId="0" fillId="6" borderId="0" xfId="0" applyNumberFormat="1" applyFill="1" applyAlignment="1">
      <alignment vertical="center"/>
    </xf>
    <xf numFmtId="15" fontId="36" fillId="0" borderId="0" xfId="0" applyNumberFormat="1" applyFont="1"/>
    <xf numFmtId="17" fontId="0" fillId="0" borderId="0" xfId="0" applyNumberFormat="1"/>
    <xf numFmtId="15" fontId="0" fillId="0" borderId="0" xfId="0" applyNumberFormat="1"/>
    <xf numFmtId="4" fontId="0" fillId="0" borderId="0" xfId="0" applyNumberFormat="1"/>
    <xf numFmtId="166" fontId="101" fillId="6" borderId="0" xfId="0" applyNumberFormat="1" applyFont="1" applyFill="1" applyAlignment="1">
      <alignment vertical="center"/>
    </xf>
    <xf numFmtId="169" fontId="38" fillId="18" borderId="0" xfId="0" applyNumberFormat="1" applyFont="1" applyFill="1"/>
    <xf numFmtId="170" fontId="9" fillId="14" borderId="1" xfId="0" applyNumberFormat="1" applyFont="1" applyFill="1" applyBorder="1" applyAlignment="1">
      <alignment vertical="center"/>
    </xf>
    <xf numFmtId="170" fontId="58" fillId="6" borderId="0" xfId="0" applyNumberFormat="1" applyFont="1" applyFill="1"/>
    <xf numFmtId="164" fontId="38" fillId="18" borderId="0" xfId="0" applyNumberFormat="1" applyFont="1" applyFill="1" applyAlignment="1">
      <alignment vertical="center"/>
    </xf>
    <xf numFmtId="168" fontId="0" fillId="0" borderId="8" xfId="0" applyNumberFormat="1" applyBorder="1" applyAlignment="1">
      <alignment horizontal="right" vertical="center"/>
    </xf>
    <xf numFmtId="0" fontId="38" fillId="0" borderId="0" xfId="66" applyAlignment="1">
      <alignment vertical="center"/>
    </xf>
    <xf numFmtId="0" fontId="38" fillId="0" borderId="8" xfId="66" applyBorder="1" applyAlignment="1">
      <alignment vertical="center"/>
    </xf>
    <xf numFmtId="0" fontId="39" fillId="0" borderId="2" xfId="0" applyFont="1" applyBorder="1" applyAlignment="1">
      <alignment vertical="center" wrapText="1"/>
    </xf>
    <xf numFmtId="173" fontId="0" fillId="0" borderId="8" xfId="0" applyNumberFormat="1" applyBorder="1" applyAlignment="1">
      <alignment horizontal="left" vertical="center"/>
    </xf>
    <xf numFmtId="168" fontId="38" fillId="0" borderId="0" xfId="66" applyNumberFormat="1" applyAlignment="1">
      <alignment horizontal="right" vertical="center"/>
    </xf>
    <xf numFmtId="168" fontId="38" fillId="0" borderId="8" xfId="66" applyNumberFormat="1" applyBorder="1" applyAlignment="1">
      <alignment horizontal="right" vertical="center"/>
    </xf>
    <xf numFmtId="0" fontId="45" fillId="0" borderId="2" xfId="0" applyFont="1" applyBorder="1" applyAlignment="1">
      <alignment vertical="center"/>
    </xf>
    <xf numFmtId="0" fontId="102" fillId="0" borderId="0" xfId="0" applyFont="1"/>
    <xf numFmtId="15" fontId="102" fillId="0" borderId="0" xfId="0" applyNumberFormat="1" applyFont="1"/>
    <xf numFmtId="4" fontId="102" fillId="0" borderId="0" xfId="0" applyNumberFormat="1" applyFont="1"/>
    <xf numFmtId="170" fontId="9" fillId="26" borderId="0" xfId="0" applyNumberFormat="1" applyFont="1" applyFill="1" applyAlignment="1">
      <alignment vertical="center"/>
    </xf>
    <xf numFmtId="0" fontId="96" fillId="18" borderId="0" xfId="0" applyFont="1" applyFill="1" applyAlignment="1">
      <alignment horizontal="center"/>
    </xf>
    <xf numFmtId="0" fontId="69" fillId="18" borderId="0" xfId="0" applyFont="1" applyFill="1"/>
    <xf numFmtId="171" fontId="39" fillId="21" borderId="0" xfId="0" applyNumberFormat="1" applyFont="1" applyFill="1" applyAlignment="1">
      <alignment horizontal="left" indent="2"/>
    </xf>
    <xf numFmtId="0" fontId="103" fillId="0" borderId="13" xfId="0" applyFont="1" applyBorder="1" applyAlignment="1">
      <alignment vertical="center"/>
    </xf>
    <xf numFmtId="0" fontId="104" fillId="0" borderId="8" xfId="0" applyFont="1" applyBorder="1" applyAlignment="1">
      <alignment vertical="center"/>
    </xf>
    <xf numFmtId="168" fontId="0" fillId="0" borderId="12" xfId="0" applyNumberFormat="1" applyBorder="1" applyAlignment="1">
      <alignment horizontal="right" vertical="center"/>
    </xf>
    <xf numFmtId="0" fontId="23" fillId="0" borderId="0" xfId="0" applyFont="1" applyAlignment="1">
      <alignment horizontal="left"/>
    </xf>
    <xf numFmtId="0" fontId="26" fillId="18" borderId="0" xfId="0" applyFont="1" applyFill="1"/>
    <xf numFmtId="0" fontId="39" fillId="18" borderId="2" xfId="0" applyFont="1" applyFill="1" applyBorder="1" applyAlignment="1">
      <alignment vertical="center" wrapText="1"/>
    </xf>
    <xf numFmtId="0" fontId="39" fillId="18" borderId="0" xfId="0" applyFont="1" applyFill="1" applyAlignment="1">
      <alignment vertical="center" wrapText="1"/>
    </xf>
    <xf numFmtId="0" fontId="38" fillId="27" borderId="0" xfId="0" applyFont="1" applyFill="1" applyAlignment="1">
      <alignment vertical="center"/>
    </xf>
    <xf numFmtId="1" fontId="38" fillId="27" borderId="0" xfId="0" applyNumberFormat="1" applyFont="1" applyFill="1" applyAlignment="1">
      <alignment horizontal="right" vertical="center"/>
    </xf>
    <xf numFmtId="43" fontId="38" fillId="27" borderId="0" xfId="1" applyFont="1" applyFill="1" applyBorder="1" applyAlignment="1">
      <alignment vertical="center"/>
    </xf>
    <xf numFmtId="43" fontId="38" fillId="27" borderId="0" xfId="1" applyFont="1" applyFill="1" applyAlignment="1">
      <alignment vertical="center"/>
    </xf>
    <xf numFmtId="0" fontId="38" fillId="28" borderId="0" xfId="0" applyFont="1" applyFill="1" applyAlignment="1">
      <alignment vertical="center"/>
    </xf>
    <xf numFmtId="1" fontId="38" fillId="28" borderId="0" xfId="0" applyNumberFormat="1" applyFont="1" applyFill="1" applyAlignment="1">
      <alignment horizontal="right" vertical="center"/>
    </xf>
    <xf numFmtId="43" fontId="38" fillId="28" borderId="0" xfId="1" applyFont="1" applyFill="1" applyBorder="1" applyAlignment="1">
      <alignment vertical="center"/>
    </xf>
    <xf numFmtId="4" fontId="39" fillId="0" borderId="2" xfId="0" applyNumberFormat="1" applyFont="1" applyBorder="1" applyAlignment="1">
      <alignment vertical="center" wrapText="1"/>
    </xf>
    <xf numFmtId="0" fontId="105" fillId="0" borderId="8" xfId="67" applyBorder="1" applyAlignment="1">
      <alignment vertical="center"/>
    </xf>
    <xf numFmtId="168" fontId="105" fillId="0" borderId="8" xfId="67" applyNumberFormat="1" applyBorder="1" applyAlignment="1">
      <alignment horizontal="right" vertical="center"/>
    </xf>
    <xf numFmtId="171" fontId="0" fillId="18" borderId="0" xfId="0" applyNumberFormat="1" applyFill="1"/>
    <xf numFmtId="168" fontId="0" fillId="0" borderId="14" xfId="0" applyNumberFormat="1" applyBorder="1" applyAlignment="1">
      <alignment horizontal="right" vertical="center"/>
    </xf>
    <xf numFmtId="173" fontId="40" fillId="0" borderId="0" xfId="0" applyNumberFormat="1" applyFont="1" applyAlignment="1">
      <alignment horizontal="left" vertical="center"/>
    </xf>
    <xf numFmtId="0" fontId="40" fillId="0" borderId="0" xfId="0" applyFont="1" applyAlignment="1">
      <alignment vertical="center"/>
    </xf>
    <xf numFmtId="0" fontId="26" fillId="18" borderId="0" xfId="0" applyFont="1" applyFill="1" applyAlignment="1">
      <alignment horizontal="center"/>
    </xf>
    <xf numFmtId="186" fontId="0" fillId="18" borderId="0" xfId="0" applyNumberFormat="1" applyFill="1"/>
    <xf numFmtId="166" fontId="21" fillId="0" borderId="0" xfId="1" applyNumberFormat="1" applyFont="1"/>
    <xf numFmtId="0" fontId="23" fillId="5" borderId="0" xfId="0" applyFont="1" applyFill="1" applyAlignment="1">
      <alignment horizontal="right"/>
    </xf>
    <xf numFmtId="0" fontId="23" fillId="5" borderId="0" xfId="0" applyFont="1" applyFill="1" applyAlignment="1">
      <alignment horizontal="center" vertical="center" wrapText="1"/>
    </xf>
    <xf numFmtId="0" fontId="23" fillId="5" borderId="3" xfId="0" applyFont="1" applyFill="1" applyBorder="1" applyAlignment="1">
      <alignment horizontal="center"/>
    </xf>
    <xf numFmtId="0" fontId="23" fillId="5" borderId="7" xfId="0" applyFont="1" applyFill="1" applyBorder="1" applyAlignment="1">
      <alignment horizontal="center"/>
    </xf>
    <xf numFmtId="0" fontId="23" fillId="5" borderId="0" xfId="0" applyFont="1" applyFill="1" applyAlignment="1">
      <alignment horizontal="center"/>
    </xf>
    <xf numFmtId="0" fontId="23" fillId="5" borderId="3" xfId="0" applyFont="1" applyFill="1" applyBorder="1" applyAlignment="1">
      <alignment horizontal="center" wrapText="1"/>
    </xf>
    <xf numFmtId="0" fontId="23" fillId="5" borderId="3" xfId="0" applyFont="1" applyFill="1" applyBorder="1" applyAlignment="1">
      <alignment horizontal="right" wrapText="1"/>
    </xf>
    <xf numFmtId="0" fontId="23" fillId="5" borderId="3" xfId="0" applyFont="1" applyFill="1" applyBorder="1" applyAlignment="1">
      <alignment horizontal="center" vertical="center" wrapText="1"/>
    </xf>
    <xf numFmtId="0" fontId="23" fillId="5" borderId="7" xfId="0" applyFont="1" applyFill="1" applyBorder="1" applyAlignment="1">
      <alignment horizontal="center" wrapText="1"/>
    </xf>
    <xf numFmtId="0" fontId="23" fillId="5" borderId="4" xfId="0" applyFont="1" applyFill="1" applyBorder="1" applyAlignment="1">
      <alignment horizontal="center" wrapText="1"/>
    </xf>
    <xf numFmtId="0" fontId="55" fillId="5" borderId="0" xfId="0" applyFont="1" applyFill="1" applyAlignment="1">
      <alignment horizontal="center" vertical="center" wrapText="1"/>
    </xf>
    <xf numFmtId="0" fontId="55" fillId="5" borderId="3" xfId="0" applyFont="1" applyFill="1" applyBorder="1" applyAlignment="1">
      <alignment horizontal="center" vertical="center" wrapText="1"/>
    </xf>
    <xf numFmtId="0" fontId="55" fillId="5" borderId="3" xfId="0" applyFont="1" applyFill="1" applyBorder="1" applyAlignment="1">
      <alignment horizontal="center"/>
    </xf>
    <xf numFmtId="0" fontId="55" fillId="5" borderId="7" xfId="0" applyFont="1" applyFill="1" applyBorder="1" applyAlignment="1">
      <alignment horizontal="center"/>
    </xf>
    <xf numFmtId="0" fontId="55" fillId="5" borderId="0" xfId="0" applyFont="1" applyFill="1" applyAlignment="1">
      <alignment horizontal="center"/>
    </xf>
    <xf numFmtId="0" fontId="55" fillId="5" borderId="3" xfId="0" applyFont="1" applyFill="1" applyBorder="1" applyAlignment="1">
      <alignment horizontal="center" wrapText="1"/>
    </xf>
    <xf numFmtId="0" fontId="55" fillId="5" borderId="7" xfId="0" applyFont="1" applyFill="1" applyBorder="1" applyAlignment="1">
      <alignment horizontal="center" wrapText="1"/>
    </xf>
    <xf numFmtId="0" fontId="55" fillId="5" borderId="4" xfId="0" applyFont="1" applyFill="1" applyBorder="1" applyAlignment="1">
      <alignment horizontal="center" wrapText="1"/>
    </xf>
    <xf numFmtId="0" fontId="17" fillId="18" borderId="0" xfId="0" applyFont="1" applyFill="1" applyAlignment="1">
      <alignment vertical="center" wrapText="1"/>
    </xf>
    <xf numFmtId="0" fontId="18" fillId="0" borderId="0" xfId="0" applyFont="1" applyAlignment="1">
      <alignment vertical="center" wrapText="1"/>
    </xf>
    <xf numFmtId="0" fontId="11" fillId="18" borderId="0" xfId="11" applyFont="1" applyFill="1" applyAlignment="1">
      <alignment vertical="center" wrapText="1"/>
    </xf>
    <xf numFmtId="0" fontId="11" fillId="18" borderId="0" xfId="0" applyFont="1" applyFill="1" applyAlignment="1">
      <alignment vertical="center" wrapText="1"/>
    </xf>
    <xf numFmtId="0" fontId="62" fillId="18" borderId="0" xfId="0" applyFont="1" applyFill="1" applyAlignment="1">
      <alignment vertical="center" wrapText="1"/>
    </xf>
    <xf numFmtId="0" fontId="48" fillId="18" borderId="0" xfId="9" applyFont="1" applyFill="1" applyAlignment="1">
      <alignment vertical="center" wrapText="1"/>
    </xf>
    <xf numFmtId="0" fontId="18" fillId="18" borderId="0" xfId="9" applyFont="1" applyFill="1" applyAlignment="1">
      <alignment vertical="center" wrapText="1"/>
    </xf>
    <xf numFmtId="0" fontId="18" fillId="18" borderId="0" xfId="9" applyFont="1" applyFill="1" applyAlignment="1">
      <alignment vertical="center"/>
    </xf>
    <xf numFmtId="0" fontId="17" fillId="18" borderId="0" xfId="9" applyFont="1" applyFill="1" applyAlignment="1">
      <alignment vertical="center"/>
    </xf>
    <xf numFmtId="40" fontId="18" fillId="18" borderId="0" xfId="9" applyNumberFormat="1" applyFont="1" applyFill="1" applyAlignment="1">
      <alignment vertical="center"/>
    </xf>
    <xf numFmtId="0" fontId="18" fillId="18" borderId="0" xfId="0" applyFont="1" applyFill="1" applyAlignment="1">
      <alignment vertical="center" wrapText="1"/>
    </xf>
    <xf numFmtId="166" fontId="12" fillId="18" borderId="0" xfId="6" applyNumberFormat="1" applyFont="1" applyFill="1" applyAlignment="1">
      <alignment horizontal="left" vertical="center"/>
    </xf>
    <xf numFmtId="40" fontId="18" fillId="18" borderId="0" xfId="16" applyNumberFormat="1" applyFont="1" applyFill="1" applyAlignment="1">
      <alignment horizontal="left" vertical="center" wrapText="1"/>
    </xf>
    <xf numFmtId="0" fontId="18" fillId="18" borderId="0" xfId="16" applyFont="1" applyFill="1" applyAlignment="1">
      <alignment horizontal="left" vertical="center" wrapText="1"/>
    </xf>
    <xf numFmtId="40" fontId="18" fillId="18" borderId="0" xfId="0" applyNumberFormat="1" applyFont="1" applyFill="1" applyAlignment="1">
      <alignment vertical="center" wrapText="1"/>
    </xf>
    <xf numFmtId="0" fontId="51" fillId="18" borderId="0" xfId="0" applyFont="1" applyFill="1" applyAlignment="1">
      <alignment vertical="center" wrapText="1"/>
    </xf>
    <xf numFmtId="43" fontId="39" fillId="0" borderId="0" xfId="1" applyFont="1" applyAlignment="1">
      <alignment horizontal="center"/>
    </xf>
    <xf numFmtId="43" fontId="38" fillId="0" borderId="0" xfId="1" applyFont="1" applyAlignment="1">
      <alignment horizontal="center"/>
    </xf>
    <xf numFmtId="0" fontId="31" fillId="0" borderId="2" xfId="0" applyFont="1" applyBorder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30" fillId="11" borderId="3" xfId="9" applyFont="1" applyFill="1" applyBorder="1" applyAlignment="1">
      <alignment horizontal="center" vertical="center"/>
    </xf>
    <xf numFmtId="0" fontId="20" fillId="0" borderId="3" xfId="7" applyBorder="1" applyAlignment="1">
      <alignment horizontal="center" vertical="center"/>
    </xf>
    <xf numFmtId="0" fontId="20" fillId="0" borderId="0" xfId="7" applyAlignment="1">
      <alignment horizontal="center"/>
    </xf>
    <xf numFmtId="0" fontId="23" fillId="0" borderId="2" xfId="0" applyFont="1" applyBorder="1" applyAlignment="1">
      <alignment horizontal="center" vertical="center"/>
    </xf>
  </cellXfs>
  <cellStyles count="68">
    <cellStyle name="Comma" xfId="1" builtinId="3"/>
    <cellStyle name="Comma 2" xfId="2" xr:uid="{00000000-0005-0000-0000-000001000000}"/>
    <cellStyle name="Comma 2 2" xfId="3" xr:uid="{00000000-0005-0000-0000-000002000000}"/>
    <cellStyle name="Comma 2 2 2" xfId="19" xr:uid="{569F6227-9565-4C6D-8FFB-B8EB6786102B}"/>
    <cellStyle name="Comma 2 2 2 2" xfId="51" xr:uid="{0A4B4AD3-374F-40FC-8081-A1382D5D6B42}"/>
    <cellStyle name="Comma 2 2 3" xfId="41" xr:uid="{8BB1DE64-EF3A-4B8C-9431-BD2A2307FA87}"/>
    <cellStyle name="Comma 2 3" xfId="18" xr:uid="{EC4A45E3-E590-44E9-94C5-59E3B1891430}"/>
    <cellStyle name="Comma 2 3 2" xfId="50" xr:uid="{03A2E2E5-802D-45F3-9A4D-9B4562B56416}"/>
    <cellStyle name="Comma 2 4" xfId="40" xr:uid="{6D2F384B-1C82-45F0-810D-A4FDD3D88476}"/>
    <cellStyle name="Comma 3" xfId="4" xr:uid="{00000000-0005-0000-0000-000003000000}"/>
    <cellStyle name="Comma 3 2" xfId="20" xr:uid="{48ADEBBA-D42F-46CB-A534-426A9450C3E5}"/>
    <cellStyle name="Comma 3 2 2" xfId="52" xr:uid="{ECB10131-972D-4404-ACEF-42163D6217CE}"/>
    <cellStyle name="Comma 3 3" xfId="42" xr:uid="{84C99EC7-9414-4954-89F7-C07D999AD3F1}"/>
    <cellStyle name="Comma 4" xfId="5" xr:uid="{00000000-0005-0000-0000-000004000000}"/>
    <cellStyle name="Comma 4 2" xfId="21" xr:uid="{732BDEAE-4990-4308-8717-C8B5EF222B00}"/>
    <cellStyle name="Comma 4 2 2" xfId="53" xr:uid="{77D4A38E-B90F-4485-92DD-9EECD1AA23BD}"/>
    <cellStyle name="Comma 5" xfId="12" xr:uid="{F601B623-C0C2-44CD-ADB9-631742F9091A}"/>
    <cellStyle name="Comma 5 2" xfId="25" xr:uid="{5D7E5931-1FC7-4865-8459-363A62FE3087}"/>
    <cellStyle name="Comma 5 2 2" xfId="56" xr:uid="{1F762578-95DB-43E2-B6C7-8B34301624F5}"/>
    <cellStyle name="Comma 5 3" xfId="45" xr:uid="{175163C7-B9F2-4242-8844-40F21A30CE98}"/>
    <cellStyle name="Comma 6" xfId="15" xr:uid="{FD6AF7BE-DF00-4117-8EF7-E1DE2E130C8D}"/>
    <cellStyle name="Comma 6 2" xfId="28" xr:uid="{3F02F366-88FE-49FF-8ADD-88D6D552118D}"/>
    <cellStyle name="Comma 6 2 2" xfId="59" xr:uid="{369FBFCC-9D31-4F55-AB46-089760065FA4}"/>
    <cellStyle name="Comma 6 3" xfId="48" xr:uid="{9B3CB7D0-66AE-4AED-ABFE-151EA5BCBB25}"/>
    <cellStyle name="Comma 7" xfId="17" xr:uid="{B1169D7E-688F-4B91-BE2B-3E69C149597B}"/>
    <cellStyle name="Comma 7 2" xfId="49" xr:uid="{CB344F69-9BD8-4576-B833-964304E33FE5}"/>
    <cellStyle name="Currency" xfId="35" builtinId="4"/>
    <cellStyle name="Currency 2" xfId="33" xr:uid="{6DF64D3B-2BB9-4F74-A683-CD5EBCB0814F}"/>
    <cellStyle name="Currency 2 2" xfId="64" xr:uid="{7F673CB4-2F84-4205-AEF5-B133AD8797D8}"/>
    <cellStyle name="Normal" xfId="0" builtinId="0"/>
    <cellStyle name="Normal 10" xfId="32" xr:uid="{4B440ED3-35F9-4166-B371-61BA9B8DE76F}"/>
    <cellStyle name="Normal 10 2" xfId="63" xr:uid="{F33A9C3E-9178-452C-9CD1-66730F737A61}"/>
    <cellStyle name="Normal 11" xfId="34" xr:uid="{73A3342F-7011-4109-BF00-31B0F9BCF0BE}"/>
    <cellStyle name="Normal 11 2" xfId="65" xr:uid="{CA72FCA3-6B05-47AD-AA37-DAB205DC79FE}"/>
    <cellStyle name="Normal 12" xfId="36" xr:uid="{45D312CA-DE62-4A39-973E-83684F5B3609}"/>
    <cellStyle name="Normal 13" xfId="37" xr:uid="{2AC72ACB-95CC-40F2-A952-D4638AD72007}"/>
    <cellStyle name="Normal 14" xfId="38" xr:uid="{81A41215-513D-4CA1-9772-D819EA385F1D}"/>
    <cellStyle name="Normal 15" xfId="39" xr:uid="{640F2D61-8C17-4E2D-97B1-D6D621F38410}"/>
    <cellStyle name="Normal 16" xfId="66" xr:uid="{B0FF70A2-5073-47A1-9718-AE7671B6A394}"/>
    <cellStyle name="Normal 17" xfId="67" xr:uid="{D66E27C4-5F3A-455F-84A4-46D96DB5BDCA}"/>
    <cellStyle name="Normal 2" xfId="6" xr:uid="{00000000-0005-0000-0000-000006000000}"/>
    <cellStyle name="Normal 2 2" xfId="11" xr:uid="{63E97124-EB9D-4240-8043-038996EC0801}"/>
    <cellStyle name="Normal 3" xfId="7" xr:uid="{00000000-0005-0000-0000-000007000000}"/>
    <cellStyle name="Normal 3 2" xfId="8" xr:uid="{00000000-0005-0000-0000-000008000000}"/>
    <cellStyle name="Normal 3 2 2" xfId="23" xr:uid="{2D96D0BC-4E53-4BC1-B018-D18F9EB5810E}"/>
    <cellStyle name="Normal 3 2 2 2" xfId="55" xr:uid="{902EC739-B734-4052-AB60-FD76311385A0}"/>
    <cellStyle name="Normal 3 2 3" xfId="44" xr:uid="{7195D1A9-6499-4FA9-853A-5C7541555106}"/>
    <cellStyle name="Normal 3 3" xfId="22" xr:uid="{A8B96232-7A15-465E-BCFD-DBEBED06D3B0}"/>
    <cellStyle name="Normal 3 3 2" xfId="54" xr:uid="{B5DBB325-0D11-471D-8DA4-60FE10A91195}"/>
    <cellStyle name="Normal 3 4" xfId="43" xr:uid="{03936EED-764A-4D56-9E8A-92B2154315B5}"/>
    <cellStyle name="Normal 4" xfId="13" xr:uid="{786774B0-7BA1-45E9-A720-126B93F65211}"/>
    <cellStyle name="Normal 4 2" xfId="26" xr:uid="{82C8FDCD-F408-465B-B852-0E426B9F464B}"/>
    <cellStyle name="Normal 4 2 2" xfId="57" xr:uid="{CF8E4418-1E61-45B1-9C2D-FBCBFE28BCC2}"/>
    <cellStyle name="Normal 4 3" xfId="46" xr:uid="{9D89B986-5A6E-41CD-9EFC-057308738A73}"/>
    <cellStyle name="Normal 5" xfId="9" xr:uid="{00000000-0005-0000-0000-000009000000}"/>
    <cellStyle name="Normal 6" xfId="14" xr:uid="{D89CAF11-623C-4D4A-8A5A-4AFD8C5940AF}"/>
    <cellStyle name="Normal 6 2" xfId="27" xr:uid="{301EA06F-223E-4EA6-BDA6-A25959CFC1F0}"/>
    <cellStyle name="Normal 6 2 2" xfId="58" xr:uid="{E85CA6A8-BE70-4C05-86FA-3B576DA80034}"/>
    <cellStyle name="Normal 6 3" xfId="30" xr:uid="{EE29AE11-852F-4509-BEEC-16F8AEB850C6}"/>
    <cellStyle name="Normal 6 3 2" xfId="61" xr:uid="{0A672A9C-2D3D-4E2F-A4D6-0AC6F301E81C}"/>
    <cellStyle name="Normal 6 4" xfId="47" xr:uid="{41A93279-9124-4D07-822D-DCDEB5D8E2C0}"/>
    <cellStyle name="Normal 7" xfId="16" xr:uid="{A3C943A7-4462-40CA-BB46-EFDBCE753FF7}"/>
    <cellStyle name="Normal 8" xfId="31" xr:uid="{6A1F42D6-7DF3-4773-A893-E81F21B19E3E}"/>
    <cellStyle name="Normal 8 2" xfId="62" xr:uid="{41EBB40A-6394-4AA1-898F-B73180A94959}"/>
    <cellStyle name="Normal 9" xfId="29" xr:uid="{4265C6EF-DFF5-4D51-B547-434BFCAB4A6A}"/>
    <cellStyle name="Normal 9 2" xfId="60" xr:uid="{37A9FC62-77FB-4F1D-B46C-8EB3E9B18EFE}"/>
    <cellStyle name="Percent" xfId="10" builtinId="5"/>
    <cellStyle name="Percent 2" xfId="24" xr:uid="{34D74AAB-DDE7-4744-BD99-4A358E7BEE6B}"/>
  </cellStyles>
  <dxfs count="4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</dxfs>
  <tableStyles count="0" defaultTableStyle="TableStyleMedium2" defaultPivotStyle="PivotStyleLight16"/>
  <colors>
    <mruColors>
      <color rgb="FFFCE4D6"/>
      <color rgb="FFFFFF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0</xdr:colOff>
      <xdr:row>17</xdr:row>
      <xdr:rowOff>0</xdr:rowOff>
    </xdr:from>
    <xdr:ext cx="4388076" cy="971600"/>
    <xdr:pic>
      <xdr:nvPicPr>
        <xdr:cNvPr id="2" name="Picture 1">
          <a:extLst>
            <a:ext uri="{FF2B5EF4-FFF2-40B4-BE49-F238E27FC236}">
              <a16:creationId xmlns:a16="http://schemas.microsoft.com/office/drawing/2014/main" id="{C5DE6B61-AC5F-4EA4-9CC6-2FFF4C6B4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99600" y="3143250"/>
          <a:ext cx="4388076" cy="9716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106680</xdr:rowOff>
    </xdr:from>
    <xdr:to>
      <xdr:col>6</xdr:col>
      <xdr:colOff>0</xdr:colOff>
      <xdr:row>28</xdr:row>
      <xdr:rowOff>73902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BD5673-C051-4F3B-BAE0-D9EED5B6E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40255"/>
          <a:ext cx="10572750" cy="30056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13854</xdr:colOff>
      <xdr:row>95</xdr:row>
      <xdr:rowOff>41563</xdr:rowOff>
    </xdr:from>
    <xdr:to>
      <xdr:col>33</xdr:col>
      <xdr:colOff>616072</xdr:colOff>
      <xdr:row>140</xdr:row>
      <xdr:rowOff>103909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104AB2F-AA6F-43D0-A275-E23E2824E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76763" y="16528472"/>
          <a:ext cx="6209499" cy="7855528"/>
        </a:xfrm>
        <a:prstGeom prst="rect">
          <a:avLst/>
        </a:prstGeom>
      </xdr:spPr>
    </xdr:pic>
    <xdr:clientData/>
  </xdr:twoCellAnchor>
  <xdr:twoCellAnchor editAs="oneCell">
    <xdr:from>
      <xdr:col>23</xdr:col>
      <xdr:colOff>609599</xdr:colOff>
      <xdr:row>140</xdr:row>
      <xdr:rowOff>62345</xdr:rowOff>
    </xdr:from>
    <xdr:to>
      <xdr:col>33</xdr:col>
      <xdr:colOff>512618</xdr:colOff>
      <xdr:row>185</xdr:row>
      <xdr:rowOff>92155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CFDC4CC-5491-401C-9627-9D98AE96A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49054" y="24342436"/>
          <a:ext cx="6137564" cy="7826802"/>
        </a:xfrm>
        <a:prstGeom prst="rect">
          <a:avLst/>
        </a:prstGeom>
      </xdr:spPr>
    </xdr:pic>
    <xdr:clientData/>
  </xdr:twoCellAnchor>
  <xdr:twoCellAnchor editAs="oneCell">
    <xdr:from>
      <xdr:col>24</xdr:col>
      <xdr:colOff>1</xdr:colOff>
      <xdr:row>185</xdr:row>
      <xdr:rowOff>96981</xdr:rowOff>
    </xdr:from>
    <xdr:to>
      <xdr:col>33</xdr:col>
      <xdr:colOff>565167</xdr:colOff>
      <xdr:row>229</xdr:row>
      <xdr:rowOff>162443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BC8CF1F-BD53-41F8-81DB-4E2A90A0C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62910" y="32170254"/>
          <a:ext cx="6176257" cy="7689272"/>
        </a:xfrm>
        <a:prstGeom prst="rect">
          <a:avLst/>
        </a:prstGeom>
      </xdr:spPr>
    </xdr:pic>
    <xdr:clientData/>
  </xdr:twoCellAnchor>
  <xdr:twoCellAnchor editAs="oneCell">
    <xdr:from>
      <xdr:col>24</xdr:col>
      <xdr:colOff>41563</xdr:colOff>
      <xdr:row>229</xdr:row>
      <xdr:rowOff>124690</xdr:rowOff>
    </xdr:from>
    <xdr:to>
      <xdr:col>33</xdr:col>
      <xdr:colOff>554181</xdr:colOff>
      <xdr:row>274</xdr:row>
      <xdr:rowOff>108838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EFE8DB2-D9E1-49E3-9C69-EF6C3CC7D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04472" y="39817963"/>
          <a:ext cx="6123709" cy="7775425"/>
        </a:xfrm>
        <a:prstGeom prst="rect">
          <a:avLst/>
        </a:prstGeom>
      </xdr:spPr>
    </xdr:pic>
    <xdr:clientData/>
  </xdr:twoCellAnchor>
  <xdr:twoCellAnchor editAs="oneCell">
    <xdr:from>
      <xdr:col>24</xdr:col>
      <xdr:colOff>83127</xdr:colOff>
      <xdr:row>273</xdr:row>
      <xdr:rowOff>166253</xdr:rowOff>
    </xdr:from>
    <xdr:to>
      <xdr:col>33</xdr:col>
      <xdr:colOff>542837</xdr:colOff>
      <xdr:row>297</xdr:row>
      <xdr:rowOff>142355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7714063-1B1F-41FE-9D35-0E9B443E1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046036" y="47479526"/>
          <a:ext cx="6068896" cy="4128655"/>
        </a:xfrm>
        <a:prstGeom prst="rect">
          <a:avLst/>
        </a:prstGeom>
      </xdr:spPr>
    </xdr:pic>
    <xdr:clientData/>
  </xdr:twoCellAnchor>
  <xdr:twoCellAnchor editAs="oneCell">
    <xdr:from>
      <xdr:col>0</xdr:col>
      <xdr:colOff>623456</xdr:colOff>
      <xdr:row>0</xdr:row>
      <xdr:rowOff>150090</xdr:rowOff>
    </xdr:from>
    <xdr:to>
      <xdr:col>8</xdr:col>
      <xdr:colOff>491518</xdr:colOff>
      <xdr:row>29</xdr:row>
      <xdr:rowOff>173182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6836BF-38ED-5B00-E732-02206963D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3456" y="150090"/>
          <a:ext cx="5040426" cy="5403274"/>
        </a:xfrm>
        <a:prstGeom prst="rect">
          <a:avLst/>
        </a:prstGeom>
      </xdr:spPr>
    </xdr:pic>
    <xdr:clientData/>
  </xdr:twoCellAnchor>
  <xdr:twoCellAnchor editAs="oneCell">
    <xdr:from>
      <xdr:col>0</xdr:col>
      <xdr:colOff>507999</xdr:colOff>
      <xdr:row>29</xdr:row>
      <xdr:rowOff>57727</xdr:rowOff>
    </xdr:from>
    <xdr:to>
      <xdr:col>8</xdr:col>
      <xdr:colOff>531092</xdr:colOff>
      <xdr:row>39</xdr:row>
      <xdr:rowOff>80818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9643C9E-AE67-92F6-CE9C-8EBE7194C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7999" y="5437909"/>
          <a:ext cx="5195457" cy="1870364"/>
        </a:xfrm>
        <a:prstGeom prst="rect">
          <a:avLst/>
        </a:prstGeom>
      </xdr:spPr>
    </xdr:pic>
    <xdr:clientData/>
  </xdr:twoCellAnchor>
  <xdr:twoCellAnchor editAs="oneCell">
    <xdr:from>
      <xdr:col>10</xdr:col>
      <xdr:colOff>288636</xdr:colOff>
      <xdr:row>0</xdr:row>
      <xdr:rowOff>173182</xdr:rowOff>
    </xdr:from>
    <xdr:to>
      <xdr:col>18</xdr:col>
      <xdr:colOff>207818</xdr:colOff>
      <xdr:row>31</xdr:row>
      <xdr:rowOff>184596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4E0795-5747-DF74-DDDF-ABB59339B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54091" y="173182"/>
          <a:ext cx="5091545" cy="5761050"/>
        </a:xfrm>
        <a:prstGeom prst="rect">
          <a:avLst/>
        </a:prstGeom>
      </xdr:spPr>
    </xdr:pic>
    <xdr:clientData/>
  </xdr:twoCellAnchor>
  <xdr:twoCellAnchor editAs="oneCell">
    <xdr:from>
      <xdr:col>10</xdr:col>
      <xdr:colOff>323272</xdr:colOff>
      <xdr:row>32</xdr:row>
      <xdr:rowOff>11544</xdr:rowOff>
    </xdr:from>
    <xdr:to>
      <xdr:col>18</xdr:col>
      <xdr:colOff>311171</xdr:colOff>
      <xdr:row>47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4EAC4D9-5C43-D1B7-17EF-F55D2E6A0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88727" y="5945908"/>
          <a:ext cx="5160262" cy="2759365"/>
        </a:xfrm>
        <a:prstGeom prst="rect">
          <a:avLst/>
        </a:prstGeom>
      </xdr:spPr>
    </xdr:pic>
    <xdr:clientData/>
  </xdr:twoCellAnchor>
  <xdr:twoCellAnchor editAs="oneCell">
    <xdr:from>
      <xdr:col>19</xdr:col>
      <xdr:colOff>103908</xdr:colOff>
      <xdr:row>0</xdr:row>
      <xdr:rowOff>0</xdr:rowOff>
    </xdr:from>
    <xdr:to>
      <xdr:col>27</xdr:col>
      <xdr:colOff>519546</xdr:colOff>
      <xdr:row>31</xdr:row>
      <xdr:rowOff>31745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9BDA778-BDBA-33EE-D633-E562B6A5D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388272" y="0"/>
          <a:ext cx="5588001" cy="5781381"/>
        </a:xfrm>
        <a:prstGeom prst="rect">
          <a:avLst/>
        </a:prstGeom>
      </xdr:spPr>
    </xdr:pic>
    <xdr:clientData/>
  </xdr:twoCellAnchor>
  <xdr:twoCellAnchor editAs="oneCell">
    <xdr:from>
      <xdr:col>19</xdr:col>
      <xdr:colOff>311726</xdr:colOff>
      <xdr:row>32</xdr:row>
      <xdr:rowOff>173181</xdr:rowOff>
    </xdr:from>
    <xdr:to>
      <xdr:col>27</xdr:col>
      <xdr:colOff>554182</xdr:colOff>
      <xdr:row>50</xdr:row>
      <xdr:rowOff>48646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B1D8995-15EC-84A4-1B23-3C74F30BF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596090" y="6107545"/>
          <a:ext cx="5414819" cy="3200556"/>
        </a:xfrm>
        <a:prstGeom prst="rect">
          <a:avLst/>
        </a:prstGeom>
      </xdr:spPr>
    </xdr:pic>
    <xdr:clientData/>
  </xdr:twoCellAnchor>
  <xdr:twoCellAnchor editAs="oneCell">
    <xdr:from>
      <xdr:col>28</xdr:col>
      <xdr:colOff>611909</xdr:colOff>
      <xdr:row>1</xdr:row>
      <xdr:rowOff>173182</xdr:rowOff>
    </xdr:from>
    <xdr:to>
      <xdr:col>35</xdr:col>
      <xdr:colOff>377517</xdr:colOff>
      <xdr:row>25</xdr:row>
      <xdr:rowOff>138545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C10E1EA-3F2C-8702-342D-E3499EE54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715182" y="357909"/>
          <a:ext cx="4291426" cy="442190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RF-+OK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retex-%20Manilyn\Downloads\term%20deposit%2031032024.xlsx" TargetMode="External"/><Relationship Id="rId1" Type="http://schemas.openxmlformats.org/officeDocument/2006/relationships/externalLinkPath" Target="/Users/Aretex-%20Manilyn/Downloads/term%20deposit%203103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RF-+OK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J3"/>
    </sheetNames>
    <sheetDataSet>
      <sheetData sheetId="0">
        <row r="11">
          <cell r="F11">
            <v>21220.622260583335</v>
          </cell>
        </row>
      </sheetData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E3037-A41E-47DC-A6EB-A9751365918B}">
  <sheetPr>
    <tabColor theme="1"/>
  </sheetPr>
  <dimension ref="A1:XFC70"/>
  <sheetViews>
    <sheetView topLeftCell="A19" zoomScaleNormal="100" workbookViewId="0">
      <selection activeCell="I3" sqref="I3"/>
    </sheetView>
  </sheetViews>
  <sheetFormatPr defaultColWidth="9.140625" defaultRowHeight="15" customHeight="1" zeroHeight="1" outlineLevelCol="1" x14ac:dyDescent="0.25"/>
  <cols>
    <col min="1" max="1" width="1.5703125" style="183" customWidth="1"/>
    <col min="2" max="2" width="34.85546875" style="183" bestFit="1" customWidth="1"/>
    <col min="3" max="3" width="6.42578125" style="183" hidden="1" customWidth="1" outlineLevel="1"/>
    <col min="4" max="5" width="8" style="183" hidden="1" customWidth="1" outlineLevel="1"/>
    <col min="6" max="6" width="6.85546875" style="183" hidden="1" customWidth="1" outlineLevel="1"/>
    <col min="7" max="8" width="8" style="183" hidden="1" customWidth="1" outlineLevel="1"/>
    <col min="9" max="9" width="14.140625" style="183" bestFit="1" customWidth="1" collapsed="1"/>
    <col min="10" max="10" width="1.5703125" style="183" customWidth="1"/>
    <col min="11" max="11" width="8" style="183" hidden="1" customWidth="1" outlineLevel="1"/>
    <col min="12" max="15" width="9" style="183" hidden="1" customWidth="1" outlineLevel="1"/>
    <col min="16" max="17" width="8" style="183" hidden="1" customWidth="1" outlineLevel="1"/>
    <col min="18" max="22" width="9" style="183" hidden="1" customWidth="1" outlineLevel="1"/>
    <col min="23" max="23" width="17.42578125" style="183" bestFit="1" customWidth="1" collapsed="1"/>
    <col min="24" max="24" width="1.5703125" style="183" customWidth="1"/>
    <col min="25" max="25" width="9" style="183" hidden="1" customWidth="1" outlineLevel="1"/>
    <col min="26" max="29" width="10.5703125" style="183" hidden="1" customWidth="1" outlineLevel="1"/>
    <col min="30" max="30" width="9" style="183" hidden="1" customWidth="1" outlineLevel="1"/>
    <col min="31" max="36" width="10.5703125" style="183" hidden="1" customWidth="1" outlineLevel="1"/>
    <col min="37" max="37" width="18" style="183" bestFit="1" customWidth="1" collapsed="1"/>
    <col min="38" max="38" width="1.5703125" style="183" customWidth="1"/>
    <col min="39" max="43" width="10.5703125" style="183" hidden="1" customWidth="1" outlineLevel="1"/>
    <col min="44" max="44" width="9" style="183" hidden="1" customWidth="1" outlineLevel="1"/>
    <col min="45" max="50" width="10.5703125" style="183" hidden="1" customWidth="1" outlineLevel="1"/>
    <col min="51" max="51" width="18" style="183" bestFit="1" customWidth="1" collapsed="1"/>
    <col min="52" max="52" width="1.42578125" style="183" customWidth="1"/>
    <col min="53" max="64" width="12" style="183" hidden="1" customWidth="1" outlineLevel="1"/>
    <col min="65" max="65" width="17.42578125" style="183" bestFit="1" customWidth="1" collapsed="1"/>
    <col min="66" max="66" width="2.140625" style="183" customWidth="1"/>
    <col min="67" max="67" width="10.42578125" style="183" hidden="1" customWidth="1" outlineLevel="1"/>
    <col min="68" max="78" width="12" style="183" hidden="1" customWidth="1" outlineLevel="1"/>
    <col min="79" max="79" width="17.85546875" style="183" bestFit="1" customWidth="1" collapsed="1"/>
    <col min="80" max="80" width="2.85546875" style="183" customWidth="1"/>
    <col min="81" max="81" width="12.140625" style="183" hidden="1" customWidth="1" outlineLevel="1"/>
    <col min="82" max="82" width="12.5703125" style="183" hidden="1" customWidth="1" outlineLevel="1"/>
    <col min="83" max="85" width="12.140625" style="183" hidden="1" customWidth="1" outlineLevel="1"/>
    <col min="86" max="87" width="11.42578125" style="183" hidden="1" customWidth="1" outlineLevel="1"/>
    <col min="88" max="89" width="12.5703125" style="183" hidden="1" customWidth="1" outlineLevel="1"/>
    <col min="90" max="91" width="12.140625" style="183" hidden="1" customWidth="1" outlineLevel="1"/>
    <col min="92" max="92" width="12" style="183" hidden="1" customWidth="1" outlineLevel="1"/>
    <col min="93" max="93" width="18.140625" style="183" bestFit="1" customWidth="1" outlineLevel="1"/>
    <col min="94" max="94" width="6.140625" style="183" customWidth="1"/>
    <col min="95" max="95" width="12.85546875" style="183" bestFit="1" customWidth="1"/>
    <col min="96" max="96" width="12.140625" style="183" bestFit="1" customWidth="1"/>
    <col min="97" max="97" width="11.5703125" style="183" customWidth="1"/>
    <col min="98" max="98" width="11.42578125" style="183" customWidth="1"/>
    <col min="99" max="99" width="9.85546875" style="183" bestFit="1" customWidth="1"/>
    <col min="100" max="100" width="10" style="183" bestFit="1" customWidth="1"/>
    <col min="101" max="102" width="9.5703125" style="183" bestFit="1" customWidth="1"/>
    <col min="103" max="103" width="10.5703125" style="183" customWidth="1"/>
    <col min="104" max="106" width="9.140625" style="183"/>
    <col min="107" max="107" width="11.5703125" style="183" customWidth="1"/>
    <col min="108" max="16384" width="9.140625" style="183"/>
  </cols>
  <sheetData>
    <row r="1" spans="1:107" x14ac:dyDescent="0.25">
      <c r="A1" s="356" t="s">
        <v>194</v>
      </c>
    </row>
    <row r="2" spans="1:107" x14ac:dyDescent="0.25">
      <c r="A2" s="356" t="s">
        <v>320</v>
      </c>
      <c r="AE2" s="453"/>
      <c r="AS2" s="453"/>
    </row>
    <row r="3" spans="1:107" x14ac:dyDescent="0.25">
      <c r="Z3" s="454"/>
      <c r="AA3" s="454"/>
      <c r="AN3" s="454"/>
      <c r="AO3" s="454"/>
    </row>
    <row r="4" spans="1:107" x14ac:dyDescent="0.25">
      <c r="A4" s="356" t="s">
        <v>20745</v>
      </c>
      <c r="Z4" s="454"/>
      <c r="AA4" s="454"/>
      <c r="AN4" s="454"/>
      <c r="AO4" s="454"/>
    </row>
    <row r="5" spans="1:107" s="446" customFormat="1" x14ac:dyDescent="0.25">
      <c r="B5" s="455"/>
      <c r="C5" s="456">
        <v>42736</v>
      </c>
      <c r="D5" s="456">
        <v>42767</v>
      </c>
      <c r="E5" s="456">
        <v>42795</v>
      </c>
      <c r="F5" s="456">
        <v>42826</v>
      </c>
      <c r="G5" s="456">
        <v>42856</v>
      </c>
      <c r="H5" s="456">
        <v>42887</v>
      </c>
      <c r="I5" s="456" t="s">
        <v>16573</v>
      </c>
      <c r="J5" s="183"/>
      <c r="K5" s="456">
        <v>42917</v>
      </c>
      <c r="L5" s="456">
        <v>42948</v>
      </c>
      <c r="M5" s="456">
        <v>42979</v>
      </c>
      <c r="N5" s="456">
        <v>43009</v>
      </c>
      <c r="O5" s="456">
        <v>43040</v>
      </c>
      <c r="P5" s="456">
        <v>43070</v>
      </c>
      <c r="Q5" s="456">
        <v>43101</v>
      </c>
      <c r="R5" s="456">
        <v>43132</v>
      </c>
      <c r="S5" s="456">
        <v>43160</v>
      </c>
      <c r="T5" s="456">
        <v>43191</v>
      </c>
      <c r="U5" s="456">
        <v>43221</v>
      </c>
      <c r="V5" s="456">
        <v>43252</v>
      </c>
      <c r="W5" s="457" t="s">
        <v>16574</v>
      </c>
      <c r="X5" s="183"/>
      <c r="Y5" s="458">
        <v>43282</v>
      </c>
      <c r="Z5" s="458" t="s">
        <v>16575</v>
      </c>
      <c r="AA5" s="458" t="s">
        <v>16576</v>
      </c>
      <c r="AB5" s="458">
        <v>43374</v>
      </c>
      <c r="AC5" s="458">
        <v>43405</v>
      </c>
      <c r="AD5" s="458">
        <v>43435</v>
      </c>
      <c r="AE5" s="458">
        <v>43466</v>
      </c>
      <c r="AF5" s="458">
        <v>43497</v>
      </c>
      <c r="AG5" s="458">
        <v>43525</v>
      </c>
      <c r="AH5" s="458">
        <v>43556</v>
      </c>
      <c r="AI5" s="458">
        <v>43586</v>
      </c>
      <c r="AJ5" s="458">
        <v>43617</v>
      </c>
      <c r="AK5" s="459" t="s">
        <v>16577</v>
      </c>
      <c r="AL5" s="183"/>
      <c r="AM5" s="458">
        <v>43647</v>
      </c>
      <c r="AN5" s="458">
        <v>43678</v>
      </c>
      <c r="AO5" s="458">
        <v>43709</v>
      </c>
      <c r="AP5" s="458">
        <v>43739</v>
      </c>
      <c r="AQ5" s="458">
        <v>43770</v>
      </c>
      <c r="AR5" s="458">
        <v>43800</v>
      </c>
      <c r="AS5" s="458">
        <v>43831</v>
      </c>
      <c r="AT5" s="458">
        <v>43862</v>
      </c>
      <c r="AU5" s="458">
        <v>43891</v>
      </c>
      <c r="AV5" s="458">
        <v>43922</v>
      </c>
      <c r="AW5" s="458">
        <v>43952</v>
      </c>
      <c r="AX5" s="458">
        <v>43983</v>
      </c>
      <c r="AY5" s="459" t="s">
        <v>16578</v>
      </c>
      <c r="AZ5" s="449"/>
      <c r="BA5" s="458">
        <v>44013</v>
      </c>
      <c r="BB5" s="458">
        <v>44044</v>
      </c>
      <c r="BC5" s="458">
        <v>44075</v>
      </c>
      <c r="BD5" s="458">
        <v>44105</v>
      </c>
      <c r="BE5" s="458">
        <v>44136</v>
      </c>
      <c r="BF5" s="458">
        <v>44166</v>
      </c>
      <c r="BG5" s="458">
        <v>44197</v>
      </c>
      <c r="BH5" s="458">
        <v>44228</v>
      </c>
      <c r="BI5" s="458">
        <v>44256</v>
      </c>
      <c r="BJ5" s="458">
        <v>44287</v>
      </c>
      <c r="BK5" s="458">
        <v>44317</v>
      </c>
      <c r="BL5" s="458">
        <v>44348</v>
      </c>
      <c r="BM5" s="459" t="s">
        <v>16582</v>
      </c>
      <c r="BO5" s="458">
        <v>44378</v>
      </c>
      <c r="BP5" s="458">
        <v>44409</v>
      </c>
      <c r="BQ5" s="458">
        <v>44440</v>
      </c>
      <c r="BR5" s="458">
        <v>44470</v>
      </c>
      <c r="BS5" s="458">
        <v>44501</v>
      </c>
      <c r="BT5" s="458">
        <v>44531</v>
      </c>
      <c r="BU5" s="458">
        <v>44562</v>
      </c>
      <c r="BV5" s="458">
        <v>44593</v>
      </c>
      <c r="BW5" s="458">
        <v>44621</v>
      </c>
      <c r="BX5" s="458">
        <v>44652</v>
      </c>
      <c r="BY5" s="458">
        <v>44682</v>
      </c>
      <c r="BZ5" s="458">
        <v>44713</v>
      </c>
      <c r="CA5" s="459" t="s">
        <v>16767</v>
      </c>
      <c r="CC5" s="458">
        <v>44743</v>
      </c>
      <c r="CD5" s="458">
        <v>44774</v>
      </c>
      <c r="CE5" s="458">
        <v>44805</v>
      </c>
      <c r="CF5" s="458">
        <v>44835</v>
      </c>
      <c r="CG5" s="458">
        <v>44866</v>
      </c>
      <c r="CH5" s="458">
        <v>44896</v>
      </c>
      <c r="CI5" s="458">
        <v>44927</v>
      </c>
      <c r="CJ5" s="458">
        <v>44958</v>
      </c>
      <c r="CK5" s="458">
        <v>44986</v>
      </c>
      <c r="CL5" s="458">
        <v>45017</v>
      </c>
      <c r="CM5" s="458">
        <v>45047</v>
      </c>
      <c r="CN5" s="458">
        <v>45078</v>
      </c>
      <c r="CO5" s="459" t="s">
        <v>19508</v>
      </c>
      <c r="CQ5" s="458">
        <v>45108</v>
      </c>
      <c r="CR5" s="458">
        <v>45139</v>
      </c>
      <c r="CS5" s="458">
        <v>45170</v>
      </c>
      <c r="CT5" s="458">
        <v>45200</v>
      </c>
      <c r="CU5" s="458">
        <v>45231</v>
      </c>
      <c r="CV5" s="458">
        <v>45261</v>
      </c>
      <c r="CW5" s="458">
        <v>45292</v>
      </c>
      <c r="CX5" s="458">
        <v>45323</v>
      </c>
      <c r="CY5" s="458">
        <v>45352</v>
      </c>
      <c r="CZ5" s="458">
        <v>45383</v>
      </c>
      <c r="DA5" s="458">
        <v>45413</v>
      </c>
      <c r="DB5" s="458">
        <v>45444</v>
      </c>
      <c r="DC5" s="459" t="s">
        <v>22384</v>
      </c>
    </row>
    <row r="6" spans="1:107" s="460" customFormat="1" x14ac:dyDescent="0.25">
      <c r="B6" s="556" t="s">
        <v>20457</v>
      </c>
      <c r="C6" s="461"/>
      <c r="D6" s="461"/>
      <c r="E6" s="461"/>
      <c r="F6" s="461"/>
      <c r="G6" s="461"/>
      <c r="H6" s="461"/>
      <c r="I6" s="462"/>
      <c r="J6" s="463"/>
      <c r="K6" s="461"/>
      <c r="L6" s="461"/>
      <c r="M6" s="461"/>
      <c r="N6" s="461"/>
      <c r="O6" s="461"/>
      <c r="P6" s="461"/>
      <c r="Q6" s="461"/>
      <c r="R6" s="461"/>
      <c r="S6" s="461"/>
      <c r="T6" s="461"/>
      <c r="U6" s="461"/>
      <c r="V6" s="461"/>
      <c r="W6" s="464"/>
      <c r="X6" s="463"/>
      <c r="Y6" s="461"/>
      <c r="Z6" s="461"/>
      <c r="AA6" s="461"/>
      <c r="AB6" s="461"/>
      <c r="AC6" s="461"/>
      <c r="AD6" s="461"/>
      <c r="AE6" s="461"/>
      <c r="AF6" s="461"/>
      <c r="AG6" s="461"/>
      <c r="AH6" s="461"/>
      <c r="AI6" s="461"/>
      <c r="AJ6" s="461"/>
      <c r="AK6" s="464"/>
      <c r="AL6" s="463"/>
      <c r="AM6" s="461"/>
      <c r="AN6" s="461"/>
      <c r="AO6" s="461"/>
      <c r="AP6" s="461"/>
      <c r="AQ6" s="461"/>
      <c r="AR6" s="461"/>
      <c r="AS6" s="461"/>
      <c r="AT6" s="461"/>
      <c r="AU6" s="461"/>
      <c r="AV6" s="461"/>
      <c r="AW6" s="461"/>
      <c r="AX6" s="461"/>
      <c r="AY6" s="464"/>
      <c r="AZ6" s="465"/>
      <c r="BA6" s="461"/>
      <c r="BB6" s="461"/>
      <c r="BC6" s="461"/>
      <c r="BD6" s="461"/>
      <c r="BE6" s="461"/>
      <c r="BF6" s="461"/>
      <c r="BG6" s="461"/>
      <c r="BH6" s="461"/>
      <c r="BI6" s="461"/>
      <c r="BJ6" s="461"/>
      <c r="BK6" s="461"/>
      <c r="BL6" s="461"/>
      <c r="BM6" s="464"/>
      <c r="BO6" s="461"/>
      <c r="BP6" s="461"/>
      <c r="BQ6" s="461"/>
      <c r="BR6" s="461"/>
      <c r="BS6" s="461"/>
      <c r="BT6" s="461"/>
      <c r="BU6" s="461"/>
      <c r="BV6" s="461"/>
      <c r="BW6" s="461"/>
      <c r="BX6" s="461"/>
      <c r="BY6" s="461"/>
      <c r="BZ6" s="461"/>
      <c r="CA6" s="464"/>
      <c r="CC6" s="461"/>
      <c r="CD6" s="461"/>
      <c r="CE6" s="461"/>
      <c r="CF6" s="461"/>
      <c r="CG6" s="461"/>
      <c r="CH6" s="461"/>
      <c r="CI6" s="461"/>
      <c r="CJ6" s="461"/>
      <c r="CK6" s="461"/>
      <c r="CL6" s="461"/>
      <c r="CM6" s="461"/>
      <c r="CN6" s="461"/>
      <c r="CO6" s="464"/>
      <c r="CQ6" s="461"/>
      <c r="CR6" s="461"/>
      <c r="CS6" s="461"/>
      <c r="CT6" s="461"/>
      <c r="CU6" s="461"/>
      <c r="CV6" s="461"/>
      <c r="CW6" s="461"/>
      <c r="CX6" s="461"/>
      <c r="CY6" s="461"/>
      <c r="CZ6" s="461"/>
      <c r="DA6" s="461"/>
      <c r="DB6" s="461"/>
      <c r="DC6" s="464"/>
    </row>
    <row r="7" spans="1:107" s="446" customFormat="1" x14ac:dyDescent="0.25">
      <c r="B7" s="557" t="s">
        <v>20767</v>
      </c>
      <c r="C7" s="448">
        <f>COUNTIF('LF Pay on Sucess-Policy|Details'!$C:$C,Dashboard!C5)</f>
        <v>0</v>
      </c>
      <c r="D7" s="448">
        <f>COUNTIF('LF Pay on Sucess-Policy|Details'!$C:$C,Dashboard!D5)</f>
        <v>3</v>
      </c>
      <c r="E7" s="448">
        <f>COUNTIF('LF Pay on Sucess-Policy|Details'!$C:$C,Dashboard!E5)</f>
        <v>4</v>
      </c>
      <c r="F7" s="448">
        <f>COUNTIF('LF Pay on Sucess-Policy|Details'!$C:$C,Dashboard!F5)</f>
        <v>0</v>
      </c>
      <c r="G7" s="448">
        <f>COUNTIF('LF Pay on Sucess-Policy|Details'!$C:$C,Dashboard!G5)</f>
        <v>2</v>
      </c>
      <c r="H7" s="448">
        <f>COUNTIF('LF Pay on Sucess-Policy|Details'!$C:$C,Dashboard!H5)</f>
        <v>4</v>
      </c>
      <c r="I7" s="466">
        <f>SUM(C7:H7)</f>
        <v>13</v>
      </c>
      <c r="J7" s="183"/>
      <c r="K7" s="448">
        <f>COUNTIF('LF Pay on Sucess-Policy|Details'!$C:$C,Dashboard!K5)</f>
        <v>2</v>
      </c>
      <c r="L7" s="448">
        <f>COUNTIF('LF Pay on Sucess-Policy|Details'!$C:$C,Dashboard!L5)</f>
        <v>13</v>
      </c>
      <c r="M7" s="448">
        <f>COUNTIF('LF Pay on Sucess-Policy|Details'!$C:$C,Dashboard!M5)</f>
        <v>29</v>
      </c>
      <c r="N7" s="448">
        <f>COUNTIF('LF Pay on Sucess-Policy|Details'!$C:$C,Dashboard!N5)</f>
        <v>29</v>
      </c>
      <c r="O7" s="448">
        <f>COUNTIF('LF Pay on Sucess-Policy|Details'!$C:$C,Dashboard!O5)</f>
        <v>22</v>
      </c>
      <c r="P7" s="448">
        <f>COUNTIF('LF Pay on Sucess-Policy|Details'!$C:$C,Dashboard!P5)</f>
        <v>14</v>
      </c>
      <c r="Q7" s="448">
        <f>COUNTIF('LF Pay on Sucess-Policy|Details'!$C:$C,Dashboard!Q5)</f>
        <v>18</v>
      </c>
      <c r="R7" s="448">
        <f>COUNTIF('LF Pay on Sucess-Policy|Details'!$C:$C,Dashboard!R5)</f>
        <v>47</v>
      </c>
      <c r="S7" s="448">
        <f>COUNTIF('LF Pay on Sucess-Policy|Details'!$C:$C,Dashboard!S5)</f>
        <v>55</v>
      </c>
      <c r="T7" s="448">
        <f>COUNTIF('LF Pay on Sucess-Policy|Details'!$C:$C,Dashboard!T5)</f>
        <v>84</v>
      </c>
      <c r="U7" s="448">
        <f>COUNTIF('LF Pay on Sucess-Policy|Details'!$C:$C,Dashboard!U5)</f>
        <v>101</v>
      </c>
      <c r="V7" s="448">
        <f>COUNTIF('LF Pay on Sucess-Policy|Details'!$C:$C,Dashboard!V5)</f>
        <v>76</v>
      </c>
      <c r="W7" s="466">
        <f>SUM(K7:V7)</f>
        <v>490</v>
      </c>
      <c r="X7" s="183"/>
      <c r="Y7" s="448">
        <v>167</v>
      </c>
      <c r="Z7" s="448">
        <v>254</v>
      </c>
      <c r="AA7" s="448">
        <v>288</v>
      </c>
      <c r="AB7" s="448">
        <v>451</v>
      </c>
      <c r="AC7" s="448">
        <v>443</v>
      </c>
      <c r="AD7" s="448">
        <v>198</v>
      </c>
      <c r="AE7" s="448">
        <v>384</v>
      </c>
      <c r="AF7" s="448">
        <v>450</v>
      </c>
      <c r="AG7" s="448">
        <v>462</v>
      </c>
      <c r="AH7" s="448">
        <v>447</v>
      </c>
      <c r="AI7" s="448">
        <v>422</v>
      </c>
      <c r="AJ7" s="448">
        <v>325</v>
      </c>
      <c r="AK7" s="466">
        <f>SUM(Y7:AJ7)</f>
        <v>4291</v>
      </c>
      <c r="AL7" s="183"/>
      <c r="AM7" s="448">
        <f>COUNTIF('LF Pay on Sucess-Policy|Details'!$C:$C,Dashboard!AM5)</f>
        <v>397</v>
      </c>
      <c r="AN7" s="448">
        <f>COUNTIF('LF Pay on Sucess-Policy|Details'!$C:$C,Dashboard!AN5)</f>
        <v>405</v>
      </c>
      <c r="AO7" s="448">
        <f>COUNTIF('LF Pay on Sucess-Policy|Details'!$C:$C,Dashboard!AO5)</f>
        <v>453</v>
      </c>
      <c r="AP7" s="448">
        <f>COUNTIF('LF Pay on Sucess-Policy|Details'!$C:$C,Dashboard!AP5)</f>
        <v>543</v>
      </c>
      <c r="AQ7" s="448">
        <f>COUNTIF('LF Pay on Sucess-Policy|Details'!$C:$C,Dashboard!AQ5)</f>
        <v>373</v>
      </c>
      <c r="AR7" s="448">
        <f>COUNTIF('LF Pay on Sucess-Policy|Details'!$C:$C,Dashboard!AR5)</f>
        <v>134</v>
      </c>
      <c r="AS7" s="448">
        <f>COUNTIF('LF Pay on Sucess-Policy|Details'!$C:$C,Dashboard!AS5)</f>
        <v>243</v>
      </c>
      <c r="AT7" s="448">
        <f>COUNTIF('LF Pay on Sucess-Policy|Details'!$C:$C,Dashboard!AT5)</f>
        <v>310</v>
      </c>
      <c r="AU7" s="448">
        <f>COUNTIF('LF Pay on Sucess-Policy|Details'!$C:$C,Dashboard!AU5)</f>
        <v>405</v>
      </c>
      <c r="AV7" s="448">
        <f>COUNTIF('LF Pay on Sucess-Policy|Details'!$C:$C,Dashboard!AV5)</f>
        <v>52</v>
      </c>
      <c r="AW7" s="448">
        <f>COUNTIF('LF Pay on Sucess-Policy|Details'!$C:$C,Dashboard!AW5)</f>
        <v>10</v>
      </c>
      <c r="AX7" s="448">
        <f>COUNTIF('LF Pay on Sucess-Policy|Details'!$C:$C,Dashboard!AX5)</f>
        <v>4</v>
      </c>
      <c r="AY7" s="466">
        <f>SUM(AM7:AX7)</f>
        <v>3329</v>
      </c>
      <c r="AZ7" s="449"/>
      <c r="BA7" s="448">
        <f>COUNTIF('LF Pay on Sucess-Policy|Details'!$C:$C,Dashboard!BA5)</f>
        <v>2</v>
      </c>
      <c r="BB7" s="448">
        <f>COUNTIF('LF Pay on Sucess-Policy|Details'!$C:$C,Dashboard!BB5)</f>
        <v>1</v>
      </c>
      <c r="BC7" s="448">
        <f>COUNTIF('LF Pay on Sucess-Policy|Details'!$C:$C,Dashboard!BC5)</f>
        <v>0</v>
      </c>
      <c r="BD7" s="448">
        <f>COUNTIF('LF Pay on Sucess-Policy|Details'!$C:$C,Dashboard!BD5)</f>
        <v>0</v>
      </c>
      <c r="BE7" s="448">
        <f>COUNTIF('LF Pay on Sucess-Policy|Details'!$C:$C,Dashboard!BE5)</f>
        <v>0</v>
      </c>
      <c r="BF7" s="448">
        <f>COUNTIF('LF Pay on Sucess-Policy|Details'!$C:$C,Dashboard!BF5)</f>
        <v>0</v>
      </c>
      <c r="BG7" s="448">
        <f>COUNTIF('LF Pay on Sucess-Policy|Details'!$C:$C,Dashboard!BG5)</f>
        <v>0</v>
      </c>
      <c r="BH7" s="448">
        <f>COUNTIF('LF Pay on Sucess-Policy|Details'!$C:$C,Dashboard!BH5)</f>
        <v>0</v>
      </c>
      <c r="BI7" s="448">
        <f>COUNTIF('LF Pay on Sucess-Policy|Details'!$C:$C,Dashboard!BI5)</f>
        <v>1</v>
      </c>
      <c r="BJ7" s="448">
        <f>COUNTIF('LF Pay on Sucess-Policy|Details'!$C:$C,Dashboard!BJ5)</f>
        <v>12</v>
      </c>
      <c r="BK7" s="448">
        <f>COUNTIF('LF Pay on Sucess-Policy|Details'!$C:$C,Dashboard!BK5)</f>
        <v>9</v>
      </c>
      <c r="BL7" s="448">
        <f>COUNTIF('LF Pay on Sucess-Policy|Details'!$C:$C,Dashboard!BL5)</f>
        <v>10</v>
      </c>
      <c r="BM7" s="466">
        <f>SUM(BA7:BL7)</f>
        <v>35</v>
      </c>
      <c r="BO7" s="448">
        <f>COUNTIF('LF Pay on Sucess-Policy|Details'!$C:$C,Dashboard!BO5)</f>
        <v>18</v>
      </c>
      <c r="BP7" s="448">
        <f>COUNTIF('LF Pay on Sucess-Policy|Details'!$C:$C,Dashboard!BP5)</f>
        <v>19</v>
      </c>
      <c r="BQ7" s="448">
        <f>COUNTIF('LF Pay on Sucess-Policy|Details'!$C:$C,Dashboard!BQ5)</f>
        <v>26</v>
      </c>
      <c r="BR7" s="448">
        <f>COUNTIF('LF Pay on Sucess-Policy|Details'!$C:$C,Dashboard!BR5)</f>
        <v>39</v>
      </c>
      <c r="BS7" s="448">
        <f>COUNTIF('LF Pay on Sucess-Policy|Details'!$C:$C,Dashboard!BS5)</f>
        <v>40</v>
      </c>
      <c r="BT7" s="448">
        <f>COUNTIF('LF Pay on Sucess-Policy|Details'!$C:$C,Dashboard!BT5)</f>
        <v>13</v>
      </c>
      <c r="BU7" s="448">
        <f>COUNTIF('LF Pay on Sucess-Policy|Details'!$C:$C,Dashboard!BU5)</f>
        <v>27</v>
      </c>
      <c r="BV7" s="448">
        <f>COUNTIF('LF Pay on Sucess-Policy|Details'!$C:$C,Dashboard!BV5)</f>
        <v>42</v>
      </c>
      <c r="BW7" s="448">
        <f>COUNTIF('LF Pay on Sucess-Policy|Details'!$C:$C,Dashboard!BW5)</f>
        <v>56</v>
      </c>
      <c r="BX7" s="448">
        <f>COUNTIF('LF Pay on Sucess-Policy|Details'!$C:$C,Dashboard!BX5)</f>
        <v>44</v>
      </c>
      <c r="BY7" s="448">
        <f>COUNTIF('LF Pay on Sucess-Policy|Details'!$C:$C,Dashboard!BY5)</f>
        <v>64</v>
      </c>
      <c r="BZ7" s="448">
        <f>COUNTIF('LF Pay on Sucess-Policy|Details'!$C:$C,Dashboard!BZ5)</f>
        <v>55</v>
      </c>
      <c r="CA7" s="466">
        <f>SUM(BO7:BZ7)</f>
        <v>443</v>
      </c>
      <c r="CC7" s="448">
        <f>COUNTIF('LF Pay on Sucess-Policy|Details'!$C:$C,Dashboard!CC5)</f>
        <v>54</v>
      </c>
      <c r="CD7" s="448">
        <f>COUNTIF('LF Pay on Sucess-Policy|Details'!$C:$C,Dashboard!CD5)</f>
        <v>50</v>
      </c>
      <c r="CE7" s="448">
        <f>COUNTIF('LF Pay on Sucess-Policy|Details'!$C:$C,Dashboard!CE5)</f>
        <v>48</v>
      </c>
      <c r="CF7" s="448">
        <f>COUNTIF('LF Pay on Sucess-Policy|Details'!$C:$C,Dashboard!CF5)</f>
        <v>31</v>
      </c>
      <c r="CG7" s="448">
        <f>COUNTIF('LF Pay on Sucess-Policy|Details'!$C:$C,Dashboard!CG5)</f>
        <v>49</v>
      </c>
      <c r="CH7" s="448">
        <f>COUNTIF('LF Pay on Sucess-Policy|Details'!$C:$C,Dashboard!CH5)</f>
        <v>7</v>
      </c>
      <c r="CI7" s="448">
        <f>COUNTIF('LF Pay on Sucess-Policy|Details'!$C:$C,Dashboard!CI5)</f>
        <v>15</v>
      </c>
      <c r="CJ7" s="448">
        <f>COUNTIF('LF Pay on Sucess-Policy|Details'!$C:$C,Dashboard!CJ5)</f>
        <v>21</v>
      </c>
      <c r="CK7" s="448">
        <f>COUNTIF('LF Pay on Sucess-Policy|Details'!$C:$C,Dashboard!CK5)</f>
        <v>12</v>
      </c>
      <c r="CL7" s="448">
        <f>COUNTIF('LF Pay on Sucess-Policy|Details'!$C:$C,Dashboard!CL5)</f>
        <v>10</v>
      </c>
      <c r="CM7" s="448">
        <f>COUNTIF('LF Pay on Sucess-Policy|Details'!$C:$C,Dashboard!CM5)</f>
        <v>17</v>
      </c>
      <c r="CN7" s="448">
        <f>COUNTIF('LF Pay on Sucess-Policy|Details'!$C:$C,Dashboard!CN5)</f>
        <v>6</v>
      </c>
      <c r="CO7" s="466">
        <f>SUM(CC7:CN7)</f>
        <v>320</v>
      </c>
      <c r="CQ7" s="448">
        <f>COUNTIF('LF Pay on Sucess-Policy|Details'!$C:$C,Dashboard!CQ5)</f>
        <v>5</v>
      </c>
      <c r="CR7" s="448">
        <f>COUNTIF('LF Pay on Sucess-Policy|Details'!$C:$C,Dashboard!CR5)</f>
        <v>6</v>
      </c>
      <c r="CS7" s="448">
        <f>COUNTIF('LF Pay on Sucess-Policy|Details'!$C:$C,Dashboard!CS5)</f>
        <v>2</v>
      </c>
      <c r="CT7" s="448">
        <f>COUNTIF('LF Pay on Sucess-Policy|Details'!$C:$C,Dashboard!CT5)</f>
        <v>1</v>
      </c>
      <c r="CU7" s="448">
        <f>COUNTIF('LF Pay on Sucess-Policy|Details'!$C:$C,Dashboard!CU5)</f>
        <v>2</v>
      </c>
      <c r="CV7" s="448">
        <f>COUNTIF('LF Pay on Sucess-Policy|Details'!$C:$C,Dashboard!CV5)</f>
        <v>1</v>
      </c>
      <c r="CW7" s="448">
        <f>COUNTIF('LF Pay on Sucess-Policy|Details'!$C:$C,Dashboard!CW5)</f>
        <v>1</v>
      </c>
      <c r="CX7" s="448">
        <f>COUNTIF('LF Pay on Sucess-Policy|Details'!$C:$C,Dashboard!CX5)</f>
        <v>1</v>
      </c>
      <c r="CY7" s="448">
        <f>COUNTIF('LF Pay on Sucess-Policy|Details'!$C:$C,Dashboard!CY5)</f>
        <v>0</v>
      </c>
      <c r="CZ7" s="448">
        <f>COUNTIF('LF Pay on Sucess-Policy|Details'!$C:$C,Dashboard!CZ5)</f>
        <v>0</v>
      </c>
      <c r="DA7" s="448">
        <f>COUNTIF('LF Pay on Sucess-Policy|Details'!$C:$C,Dashboard!DA5)</f>
        <v>0</v>
      </c>
      <c r="DB7" s="448">
        <f>COUNTIF('LF Pay on Sucess-Policy|Details'!$C:$C,Dashboard!DB5)</f>
        <v>0</v>
      </c>
      <c r="DC7" s="466">
        <f>SUM(CQ7:DB7)</f>
        <v>19</v>
      </c>
    </row>
    <row r="8" spans="1:107" s="446" customFormat="1" x14ac:dyDescent="0.25">
      <c r="B8" s="557" t="s">
        <v>20768</v>
      </c>
      <c r="C8" s="450">
        <f t="shared" ref="C8:I8" si="0">IFERROR(C7/$I$7,0)</f>
        <v>0</v>
      </c>
      <c r="D8" s="450">
        <f t="shared" si="0"/>
        <v>0.23076923076923078</v>
      </c>
      <c r="E8" s="450">
        <f t="shared" si="0"/>
        <v>0.30769230769230771</v>
      </c>
      <c r="F8" s="450">
        <f t="shared" si="0"/>
        <v>0</v>
      </c>
      <c r="G8" s="450">
        <f t="shared" si="0"/>
        <v>0.15384615384615385</v>
      </c>
      <c r="H8" s="450">
        <f t="shared" si="0"/>
        <v>0.30769230769230771</v>
      </c>
      <c r="I8" s="467">
        <f t="shared" si="0"/>
        <v>1</v>
      </c>
      <c r="J8" s="183"/>
      <c r="K8" s="450">
        <f t="shared" ref="K8:W8" si="1">IFERROR(K7/$W$7,0)</f>
        <v>4.0816326530612249E-3</v>
      </c>
      <c r="L8" s="450">
        <f t="shared" si="1"/>
        <v>2.6530612244897958E-2</v>
      </c>
      <c r="M8" s="450">
        <f t="shared" si="1"/>
        <v>5.9183673469387757E-2</v>
      </c>
      <c r="N8" s="450">
        <f t="shared" si="1"/>
        <v>5.9183673469387757E-2</v>
      </c>
      <c r="O8" s="450">
        <f t="shared" si="1"/>
        <v>4.4897959183673466E-2</v>
      </c>
      <c r="P8" s="450">
        <f t="shared" si="1"/>
        <v>2.8571428571428571E-2</v>
      </c>
      <c r="Q8" s="450">
        <f t="shared" si="1"/>
        <v>3.6734693877551024E-2</v>
      </c>
      <c r="R8" s="450">
        <f t="shared" si="1"/>
        <v>9.5918367346938774E-2</v>
      </c>
      <c r="S8" s="450">
        <f t="shared" si="1"/>
        <v>0.11224489795918367</v>
      </c>
      <c r="T8" s="450">
        <f t="shared" si="1"/>
        <v>0.17142857142857143</v>
      </c>
      <c r="U8" s="450">
        <f t="shared" si="1"/>
        <v>0.20612244897959184</v>
      </c>
      <c r="V8" s="450">
        <f t="shared" si="1"/>
        <v>0.15510204081632653</v>
      </c>
      <c r="W8" s="467">
        <f t="shared" si="1"/>
        <v>1</v>
      </c>
      <c r="X8" s="183"/>
      <c r="Y8" s="450">
        <f t="shared" ref="Y8:AK8" si="2">IFERROR(Y7/$AK$7,0)</f>
        <v>3.8918666977394545E-2</v>
      </c>
      <c r="Z8" s="450">
        <f t="shared" si="2"/>
        <v>5.9193661151246794E-2</v>
      </c>
      <c r="AA8" s="450">
        <f t="shared" si="2"/>
        <v>6.7117222092752268E-2</v>
      </c>
      <c r="AB8" s="450">
        <f t="shared" si="2"/>
        <v>0.1051037054299697</v>
      </c>
      <c r="AC8" s="450">
        <f t="shared" si="2"/>
        <v>0.10323933814961547</v>
      </c>
      <c r="AD8" s="450">
        <f t="shared" si="2"/>
        <v>4.6143090188767187E-2</v>
      </c>
      <c r="AE8" s="450">
        <f t="shared" si="2"/>
        <v>8.9489629457003034E-2</v>
      </c>
      <c r="AF8" s="450">
        <f t="shared" si="2"/>
        <v>0.10487065951992543</v>
      </c>
      <c r="AG8" s="450">
        <f t="shared" si="2"/>
        <v>0.10766721044045677</v>
      </c>
      <c r="AH8" s="450">
        <f t="shared" si="2"/>
        <v>0.1041715217897926</v>
      </c>
      <c r="AI8" s="450">
        <f t="shared" si="2"/>
        <v>9.8345374038685623E-2</v>
      </c>
      <c r="AJ8" s="450">
        <f t="shared" si="2"/>
        <v>7.5739920764390581E-2</v>
      </c>
      <c r="AK8" s="467">
        <f t="shared" si="2"/>
        <v>1</v>
      </c>
      <c r="AL8" s="183"/>
      <c r="AM8" s="450">
        <f t="shared" ref="AM8:AY8" si="3">IFERROR(AM7/$AY$7,0)</f>
        <v>0.11925503154100331</v>
      </c>
      <c r="AN8" s="450">
        <f t="shared" si="3"/>
        <v>0.12165815560228296</v>
      </c>
      <c r="AO8" s="450">
        <f t="shared" si="3"/>
        <v>0.13607689996996095</v>
      </c>
      <c r="AP8" s="450">
        <f t="shared" si="3"/>
        <v>0.16311204565935716</v>
      </c>
      <c r="AQ8" s="450">
        <f t="shared" si="3"/>
        <v>0.11204565935716432</v>
      </c>
      <c r="AR8" s="450">
        <f t="shared" si="3"/>
        <v>4.0252328026434366E-2</v>
      </c>
      <c r="AS8" s="450">
        <f t="shared" si="3"/>
        <v>7.2994893361369786E-2</v>
      </c>
      <c r="AT8" s="450">
        <f t="shared" si="3"/>
        <v>9.3121057374586966E-2</v>
      </c>
      <c r="AU8" s="450">
        <f t="shared" si="3"/>
        <v>0.12165815560228296</v>
      </c>
      <c r="AV8" s="450">
        <f t="shared" si="3"/>
        <v>1.5620306398317813E-2</v>
      </c>
      <c r="AW8" s="450">
        <f t="shared" si="3"/>
        <v>3.0039050765995794E-3</v>
      </c>
      <c r="AX8" s="450">
        <f t="shared" si="3"/>
        <v>1.2015620306398318E-3</v>
      </c>
      <c r="AY8" s="467">
        <f t="shared" si="3"/>
        <v>1</v>
      </c>
      <c r="AZ8" s="449"/>
      <c r="BA8" s="450">
        <f t="shared" ref="BA8:BL8" si="4">IFERROR(BA7/$AY$7,0)</f>
        <v>6.007810153199159E-4</v>
      </c>
      <c r="BB8" s="450">
        <f t="shared" si="4"/>
        <v>3.0039050765995795E-4</v>
      </c>
      <c r="BC8" s="450">
        <f t="shared" si="4"/>
        <v>0</v>
      </c>
      <c r="BD8" s="450">
        <f t="shared" si="4"/>
        <v>0</v>
      </c>
      <c r="BE8" s="450">
        <f t="shared" si="4"/>
        <v>0</v>
      </c>
      <c r="BF8" s="450">
        <f t="shared" si="4"/>
        <v>0</v>
      </c>
      <c r="BG8" s="450">
        <f t="shared" si="4"/>
        <v>0</v>
      </c>
      <c r="BH8" s="450">
        <f t="shared" si="4"/>
        <v>0</v>
      </c>
      <c r="BI8" s="450">
        <f t="shared" si="4"/>
        <v>3.0039050765995795E-4</v>
      </c>
      <c r="BJ8" s="450">
        <f t="shared" si="4"/>
        <v>3.6046860919194952E-3</v>
      </c>
      <c r="BK8" s="450">
        <f t="shared" si="4"/>
        <v>2.7035145689396217E-3</v>
      </c>
      <c r="BL8" s="450">
        <f t="shared" si="4"/>
        <v>3.0039050765995794E-3</v>
      </c>
      <c r="BM8" s="467">
        <f>IFERROR(BM7/$BM$7,0)</f>
        <v>1</v>
      </c>
      <c r="BO8" s="450">
        <f t="shared" ref="BO8:BZ8" si="5">IFERROR(BO7/$CA$7,0)</f>
        <v>4.0632054176072234E-2</v>
      </c>
      <c r="BP8" s="450">
        <f t="shared" si="5"/>
        <v>4.2889390519187359E-2</v>
      </c>
      <c r="BQ8" s="450">
        <f t="shared" si="5"/>
        <v>5.8690744920993229E-2</v>
      </c>
      <c r="BR8" s="450">
        <f t="shared" si="5"/>
        <v>8.8036117381489837E-2</v>
      </c>
      <c r="BS8" s="450">
        <f t="shared" si="5"/>
        <v>9.0293453724604969E-2</v>
      </c>
      <c r="BT8" s="450">
        <f t="shared" si="5"/>
        <v>2.9345372460496615E-2</v>
      </c>
      <c r="BU8" s="450">
        <f t="shared" si="5"/>
        <v>6.0948081264108354E-2</v>
      </c>
      <c r="BV8" s="450">
        <f t="shared" si="5"/>
        <v>9.480812641083522E-2</v>
      </c>
      <c r="BW8" s="450">
        <f t="shared" si="5"/>
        <v>0.12641083521444696</v>
      </c>
      <c r="BX8" s="450">
        <f t="shared" si="5"/>
        <v>9.9322799097065456E-2</v>
      </c>
      <c r="BY8" s="450">
        <f t="shared" si="5"/>
        <v>0.14446952595936793</v>
      </c>
      <c r="BZ8" s="450">
        <f t="shared" si="5"/>
        <v>0.12415349887133183</v>
      </c>
      <c r="CA8" s="467">
        <f>IFERROR(CA7/$CA$7,0)</f>
        <v>1</v>
      </c>
      <c r="CC8" s="450">
        <f t="shared" ref="CC8:CN8" si="6">IFERROR(CC7/$CO$7,0)</f>
        <v>0.16875000000000001</v>
      </c>
      <c r="CD8" s="450">
        <f t="shared" si="6"/>
        <v>0.15625</v>
      </c>
      <c r="CE8" s="450">
        <f t="shared" si="6"/>
        <v>0.15</v>
      </c>
      <c r="CF8" s="450">
        <f t="shared" si="6"/>
        <v>9.6875000000000003E-2</v>
      </c>
      <c r="CG8" s="450">
        <f t="shared" si="6"/>
        <v>0.15312500000000001</v>
      </c>
      <c r="CH8" s="450">
        <f t="shared" si="6"/>
        <v>2.1874999999999999E-2</v>
      </c>
      <c r="CI8" s="450">
        <f t="shared" si="6"/>
        <v>4.6875E-2</v>
      </c>
      <c r="CJ8" s="450">
        <f t="shared" si="6"/>
        <v>6.5625000000000003E-2</v>
      </c>
      <c r="CK8" s="450">
        <f t="shared" si="6"/>
        <v>3.7499999999999999E-2</v>
      </c>
      <c r="CL8" s="450">
        <f t="shared" si="6"/>
        <v>3.125E-2</v>
      </c>
      <c r="CM8" s="450">
        <f t="shared" si="6"/>
        <v>5.3124999999999999E-2</v>
      </c>
      <c r="CN8" s="450">
        <f t="shared" si="6"/>
        <v>1.8749999999999999E-2</v>
      </c>
      <c r="CO8" s="467">
        <f>SUM(CC8:CN8)</f>
        <v>1</v>
      </c>
      <c r="CQ8" s="450">
        <f>IFERROR(CQ7/$DC$7,0)</f>
        <v>0.26315789473684209</v>
      </c>
      <c r="CR8" s="450">
        <f>IFERROR(CR7/$DC$7,0)</f>
        <v>0.31578947368421051</v>
      </c>
      <c r="CS8" s="450">
        <f>IFERROR(CS7/$DC$7,0)</f>
        <v>0.10526315789473684</v>
      </c>
      <c r="CT8" s="450">
        <f t="shared" ref="CT8:DB8" si="7">IFERROR(CT7/$DC$7,0)</f>
        <v>5.2631578947368418E-2</v>
      </c>
      <c r="CU8" s="450">
        <f t="shared" si="7"/>
        <v>0.10526315789473684</v>
      </c>
      <c r="CV8" s="450">
        <f t="shared" si="7"/>
        <v>5.2631578947368418E-2</v>
      </c>
      <c r="CW8" s="450">
        <f t="shared" si="7"/>
        <v>5.2631578947368418E-2</v>
      </c>
      <c r="CX8" s="450">
        <f t="shared" si="7"/>
        <v>5.2631578947368418E-2</v>
      </c>
      <c r="CY8" s="450">
        <f t="shared" si="7"/>
        <v>0</v>
      </c>
      <c r="CZ8" s="450">
        <f t="shared" si="7"/>
        <v>0</v>
      </c>
      <c r="DA8" s="450">
        <f t="shared" si="7"/>
        <v>0</v>
      </c>
      <c r="DB8" s="450">
        <f t="shared" si="7"/>
        <v>0</v>
      </c>
      <c r="DC8" s="467">
        <f>SUM(CQ8:DB8)</f>
        <v>1</v>
      </c>
    </row>
    <row r="9" spans="1:107" s="446" customFormat="1" x14ac:dyDescent="0.25">
      <c r="B9" s="558"/>
      <c r="C9" s="451"/>
      <c r="D9" s="451"/>
      <c r="E9" s="451"/>
      <c r="F9" s="451"/>
      <c r="G9" s="451"/>
      <c r="H9" s="451"/>
      <c r="I9" s="451"/>
      <c r="J9" s="183"/>
      <c r="K9" s="451"/>
      <c r="L9" s="451"/>
      <c r="M9" s="451"/>
      <c r="N9" s="451"/>
      <c r="O9" s="451"/>
      <c r="P9" s="451"/>
      <c r="Q9" s="451"/>
      <c r="R9" s="451"/>
      <c r="S9" s="451"/>
      <c r="T9" s="451"/>
      <c r="U9" s="451"/>
      <c r="V9" s="451"/>
      <c r="W9" s="451"/>
      <c r="X9" s="183"/>
      <c r="Y9" s="451"/>
      <c r="Z9" s="451"/>
      <c r="AA9" s="451"/>
      <c r="AB9" s="451"/>
      <c r="AC9" s="451"/>
      <c r="AD9" s="451"/>
      <c r="AE9" s="451"/>
      <c r="AF9" s="451"/>
      <c r="AG9" s="451"/>
      <c r="AH9" s="451"/>
      <c r="AI9" s="451"/>
      <c r="AJ9" s="451"/>
      <c r="AK9" s="451"/>
      <c r="AL9" s="183"/>
      <c r="AM9" s="451"/>
      <c r="AN9" s="451"/>
      <c r="AO9" s="451"/>
      <c r="AP9" s="451"/>
      <c r="AQ9" s="451"/>
      <c r="AR9" s="451"/>
      <c r="AS9" s="451"/>
      <c r="AT9" s="451"/>
      <c r="AU9" s="451"/>
      <c r="AV9" s="451"/>
      <c r="AW9" s="451"/>
      <c r="AX9" s="451"/>
      <c r="AY9" s="451"/>
      <c r="AZ9" s="449"/>
      <c r="BA9" s="451"/>
      <c r="BB9" s="451"/>
      <c r="BC9" s="451"/>
      <c r="BD9" s="451"/>
      <c r="BE9" s="451"/>
      <c r="BF9" s="451"/>
      <c r="BG9" s="451"/>
      <c r="BH9" s="451"/>
      <c r="BI9" s="451"/>
      <c r="BJ9" s="451"/>
      <c r="BK9" s="451"/>
      <c r="BL9" s="451"/>
      <c r="BM9" s="451"/>
      <c r="BO9" s="451"/>
      <c r="BP9" s="451"/>
      <c r="BQ9" s="451"/>
      <c r="BR9" s="451"/>
      <c r="BS9" s="451"/>
      <c r="BT9" s="451"/>
      <c r="BU9" s="451"/>
      <c r="BV9" s="451"/>
      <c r="BW9" s="451"/>
      <c r="BX9" s="451"/>
      <c r="BY9" s="451"/>
      <c r="BZ9" s="451"/>
      <c r="CA9" s="451"/>
      <c r="CC9" s="451"/>
      <c r="CD9" s="451"/>
      <c r="CE9" s="451"/>
      <c r="CF9" s="451"/>
      <c r="CG9" s="451"/>
      <c r="CH9" s="451"/>
      <c r="CI9" s="451"/>
      <c r="CJ9" s="451"/>
      <c r="CK9" s="451"/>
      <c r="CL9" s="451"/>
      <c r="CM9" s="451"/>
      <c r="CN9" s="451"/>
      <c r="CO9" s="451"/>
      <c r="CQ9" s="451"/>
      <c r="CR9" s="451"/>
      <c r="CS9" s="451"/>
      <c r="CT9" s="451"/>
      <c r="CU9" s="451"/>
      <c r="CV9" s="451"/>
      <c r="CW9" s="451"/>
      <c r="CX9" s="451"/>
      <c r="CY9" s="451"/>
      <c r="CZ9" s="451"/>
      <c r="DA9" s="451"/>
      <c r="DB9" s="451"/>
      <c r="DC9" s="451"/>
    </row>
    <row r="10" spans="1:107" s="578" customFormat="1" x14ac:dyDescent="0.25">
      <c r="B10" s="579" t="s">
        <v>20458</v>
      </c>
      <c r="C10" s="580"/>
      <c r="D10" s="580"/>
      <c r="E10" s="580"/>
      <c r="F10" s="580"/>
      <c r="G10" s="580"/>
      <c r="H10" s="580"/>
      <c r="I10" s="581"/>
      <c r="J10" s="582"/>
      <c r="K10" s="580"/>
      <c r="L10" s="580"/>
      <c r="M10" s="580"/>
      <c r="N10" s="580"/>
      <c r="O10" s="580"/>
      <c r="P10" s="580"/>
      <c r="Q10" s="580"/>
      <c r="R10" s="580"/>
      <c r="S10" s="580"/>
      <c r="T10" s="580"/>
      <c r="U10" s="580"/>
      <c r="V10" s="580"/>
      <c r="W10" s="581"/>
      <c r="X10" s="582"/>
      <c r="Y10" s="580"/>
      <c r="Z10" s="580"/>
      <c r="AA10" s="580"/>
      <c r="AB10" s="580"/>
      <c r="AC10" s="580"/>
      <c r="AD10" s="580"/>
      <c r="AE10" s="580"/>
      <c r="AF10" s="580"/>
      <c r="AG10" s="580"/>
      <c r="AH10" s="580"/>
      <c r="AI10" s="580"/>
      <c r="AJ10" s="580"/>
      <c r="AK10" s="581"/>
      <c r="AL10" s="582"/>
      <c r="AM10" s="580"/>
      <c r="AN10" s="580"/>
      <c r="AO10" s="580"/>
      <c r="AP10" s="580"/>
      <c r="AQ10" s="580"/>
      <c r="AR10" s="580"/>
      <c r="AS10" s="580"/>
      <c r="AT10" s="580"/>
      <c r="AU10" s="580"/>
      <c r="AV10" s="580"/>
      <c r="AW10" s="580"/>
      <c r="AX10" s="580"/>
      <c r="AY10" s="581"/>
      <c r="AZ10" s="583"/>
      <c r="BA10" s="580"/>
      <c r="BB10" s="580"/>
      <c r="BC10" s="580"/>
      <c r="BD10" s="580"/>
      <c r="BE10" s="580"/>
      <c r="BF10" s="580"/>
      <c r="BG10" s="580"/>
      <c r="BH10" s="580"/>
      <c r="BI10" s="580"/>
      <c r="BJ10" s="580"/>
      <c r="BK10" s="580"/>
      <c r="BL10" s="580"/>
      <c r="BM10" s="581"/>
      <c r="BO10" s="580"/>
      <c r="BP10" s="580"/>
      <c r="BQ10" s="580"/>
      <c r="BR10" s="580"/>
      <c r="BS10" s="580"/>
      <c r="BT10" s="580"/>
      <c r="BU10" s="580"/>
      <c r="BV10" s="580"/>
      <c r="BW10" s="580"/>
      <c r="BX10" s="580"/>
      <c r="BY10" s="580"/>
      <c r="BZ10" s="580"/>
      <c r="CA10" s="581"/>
      <c r="CC10" s="580"/>
      <c r="CD10" s="580"/>
      <c r="CE10" s="580"/>
      <c r="CF10" s="580"/>
      <c r="CG10" s="580"/>
      <c r="CH10" s="580"/>
      <c r="CI10" s="580"/>
      <c r="CJ10" s="580"/>
      <c r="CK10" s="580"/>
      <c r="CL10" s="580"/>
      <c r="CM10" s="580"/>
      <c r="CN10" s="580"/>
      <c r="CO10" s="581"/>
      <c r="CQ10" s="580"/>
      <c r="CR10" s="580"/>
      <c r="CS10" s="580"/>
      <c r="CT10" s="580"/>
      <c r="CU10" s="580"/>
      <c r="CV10" s="580"/>
      <c r="CW10" s="580"/>
      <c r="CX10" s="580"/>
      <c r="CY10" s="580"/>
      <c r="CZ10" s="580"/>
      <c r="DA10" s="580"/>
      <c r="DB10" s="580"/>
      <c r="DC10" s="581"/>
    </row>
    <row r="11" spans="1:107" s="446" customFormat="1" x14ac:dyDescent="0.25">
      <c r="B11" s="557" t="s">
        <v>20769</v>
      </c>
      <c r="C11" s="448">
        <f>SUMIF('LF Pay on Sucess-Policy|Details'!$C:$C,C5,'LF Pay on Sucess-Policy|Details'!$F:$F)</f>
        <v>0</v>
      </c>
      <c r="D11" s="448">
        <f>SUMIF('LF Pay on Sucess-Policy|Details'!$C:$C,D5,'LF Pay on Sucess-Policy|Details'!$F:$F)</f>
        <v>24320</v>
      </c>
      <c r="E11" s="448">
        <f>SUMIF('LF Pay on Sucess-Policy|Details'!$C:$C,E5,'LF Pay on Sucess-Policy|Details'!$F:$F)</f>
        <v>20944</v>
      </c>
      <c r="F11" s="448">
        <f>SUMIF('LF Pay on Sucess-Policy|Details'!$C:$C,F5,'LF Pay on Sucess-Policy|Details'!$F:$F)</f>
        <v>0</v>
      </c>
      <c r="G11" s="448">
        <f>SUMIF('LF Pay on Sucess-Policy|Details'!$C:$C,G5,'LF Pay on Sucess-Policy|Details'!$F:$F)</f>
        <v>28109</v>
      </c>
      <c r="H11" s="448">
        <f>SUMIF('LF Pay on Sucess-Policy|Details'!$C:$C,H5,'LF Pay on Sucess-Policy|Details'!$F:$F)</f>
        <v>33622.29</v>
      </c>
      <c r="I11" s="562">
        <f>SUM(C11:H11)</f>
        <v>106995.29000000001</v>
      </c>
      <c r="J11" s="564"/>
      <c r="K11" s="561">
        <f>SUMIF('LF Pay on Sucess-Policy|Details'!$C:$C,K5,'LF Pay on Sucess-Policy|Details'!$F:$F)</f>
        <v>10670</v>
      </c>
      <c r="L11" s="561">
        <f>SUMIF('LF Pay on Sucess-Policy|Details'!$C:$C,L5,'LF Pay on Sucess-Policy|Details'!$F:$F)</f>
        <v>126951.88000000003</v>
      </c>
      <c r="M11" s="561">
        <f>SUMIF('LF Pay on Sucess-Policy|Details'!$C:$C,M5,'LF Pay on Sucess-Policy|Details'!$F:$F)</f>
        <v>254722.63999999998</v>
      </c>
      <c r="N11" s="561">
        <f>SUMIF('LF Pay on Sucess-Policy|Details'!$C:$C,N5,'LF Pay on Sucess-Policy|Details'!$F:$F)</f>
        <v>184668.48999999996</v>
      </c>
      <c r="O11" s="561">
        <f>SUMIF('LF Pay on Sucess-Policy|Details'!$C:$C,O5,'LF Pay on Sucess-Policy|Details'!$F:$F)</f>
        <v>118899.11000000002</v>
      </c>
      <c r="P11" s="561">
        <f>SUMIF('LF Pay on Sucess-Policy|Details'!$C:$C,P5,'LF Pay on Sucess-Policy|Details'!$F:$F)</f>
        <v>99549.87</v>
      </c>
      <c r="Q11" s="561">
        <f>SUMIF('LF Pay on Sucess-Policy|Details'!$C:$C,Q5,'LF Pay on Sucess-Policy|Details'!$F:$F)</f>
        <v>86104.06</v>
      </c>
      <c r="R11" s="561">
        <f>SUMIF('LF Pay on Sucess-Policy|Details'!$C:$C,R5,'LF Pay on Sucess-Policy|Details'!$F:$F)</f>
        <v>185040.41</v>
      </c>
      <c r="S11" s="561">
        <f>SUMIF('LF Pay on Sucess-Policy|Details'!$C:$C,S5,'LF Pay on Sucess-Policy|Details'!$F:$F)</f>
        <v>218691</v>
      </c>
      <c r="T11" s="561">
        <f>SUMIF('LF Pay on Sucess-Policy|Details'!$C:$C,T5,'LF Pay on Sucess-Policy|Details'!$F:$F)</f>
        <v>297400</v>
      </c>
      <c r="U11" s="561">
        <f>SUMIF('LF Pay on Sucess-Policy|Details'!$C:$C,U5,'LF Pay on Sucess-Policy|Details'!$F:$F)</f>
        <v>350631</v>
      </c>
      <c r="V11" s="561">
        <f>SUMIF('LF Pay on Sucess-Policy|Details'!$C:$C,V5,'LF Pay on Sucess-Policy|Details'!$F:$F)</f>
        <v>289343</v>
      </c>
      <c r="W11" s="562">
        <f>SUM(K11:V11)</f>
        <v>2222671.46</v>
      </c>
      <c r="X11" s="564"/>
      <c r="Y11" s="561">
        <v>635730</v>
      </c>
      <c r="Z11" s="561">
        <v>1021610</v>
      </c>
      <c r="AA11" s="561">
        <v>1289379</v>
      </c>
      <c r="AB11" s="561">
        <v>1821839</v>
      </c>
      <c r="AC11" s="561">
        <v>1542359</v>
      </c>
      <c r="AD11" s="561">
        <v>688238</v>
      </c>
      <c r="AE11" s="561">
        <v>1383987</v>
      </c>
      <c r="AF11" s="561">
        <v>1526303</v>
      </c>
      <c r="AG11" s="561">
        <v>1788795</v>
      </c>
      <c r="AH11" s="561">
        <v>1643195</v>
      </c>
      <c r="AI11" s="561">
        <v>1625903</v>
      </c>
      <c r="AJ11" s="561">
        <v>1279070</v>
      </c>
      <c r="AK11" s="562">
        <f>SUM(Y11:AJ11)</f>
        <v>16246408</v>
      </c>
      <c r="AL11" s="564"/>
      <c r="AM11" s="561">
        <f>SUMIF('LF Pay on Sucess-Policy|Details'!$C:$C,AM5,'LF Pay on Sucess-Policy|Details'!$F:$F)</f>
        <v>1607581</v>
      </c>
      <c r="AN11" s="561">
        <f>SUMIF('LF Pay on Sucess-Policy|Details'!$C:$C,AN5,'LF Pay on Sucess-Policy|Details'!$F:$F)</f>
        <v>1668593</v>
      </c>
      <c r="AO11" s="561">
        <f>SUMIF('LF Pay on Sucess-Policy|Details'!$C:$C,AO5,'LF Pay on Sucess-Policy|Details'!$F:$F)</f>
        <v>1923591</v>
      </c>
      <c r="AP11" s="561">
        <f>SUMIF('LF Pay on Sucess-Policy|Details'!$C:$C,AP5,'LF Pay on Sucess-Policy|Details'!$F:$F)</f>
        <v>2342827</v>
      </c>
      <c r="AQ11" s="561">
        <f>SUMIF('LF Pay on Sucess-Policy|Details'!$C:$C,AQ5,'LF Pay on Sucess-Policy|Details'!$F:$F)</f>
        <v>1324030</v>
      </c>
      <c r="AR11" s="561">
        <f>SUMIF('LF Pay on Sucess-Policy|Details'!$C:$C,AR5,'LF Pay on Sucess-Policy|Details'!$F:$F)</f>
        <v>516291</v>
      </c>
      <c r="AS11" s="561">
        <f>SUMIF('LF Pay on Sucess-Policy|Details'!$C:$C,AS5,'LF Pay on Sucess-Policy|Details'!$F:$F)</f>
        <v>1059057</v>
      </c>
      <c r="AT11" s="561">
        <f>SUMIF('LF Pay on Sucess-Policy|Details'!$C:$C,AT5,'LF Pay on Sucess-Policy|Details'!$F:$F)</f>
        <v>1487227</v>
      </c>
      <c r="AU11" s="561">
        <f>SUMIF('LF Pay on Sucess-Policy|Details'!$C:$C,AU5,'LF Pay on Sucess-Policy|Details'!$F:$F)</f>
        <v>1836684</v>
      </c>
      <c r="AV11" s="561">
        <f>SUMIF('LF Pay on Sucess-Policy|Details'!$C:$C,AV5,'LF Pay on Sucess-Policy|Details'!$F:$F)</f>
        <v>220819</v>
      </c>
      <c r="AW11" s="561">
        <f>SUMIF('LF Pay on Sucess-Policy|Details'!$C:$C,AW5,'LF Pay on Sucess-Policy|Details'!$F:$F)</f>
        <v>51724</v>
      </c>
      <c r="AX11" s="561">
        <f>SUMIF('LF Pay on Sucess-Policy|Details'!$C:$C,AX5,'LF Pay on Sucess-Policy|Details'!$F:$F)</f>
        <v>19945</v>
      </c>
      <c r="AY11" s="562">
        <f>SUM(AM11:AX11)</f>
        <v>14058369</v>
      </c>
      <c r="AZ11" s="565"/>
      <c r="BA11" s="561">
        <f>SUMIF('LF Pay on Sucess-Policy|Details'!$C:$C,BA5,'LF Pay on Sucess-Policy|Details'!$F:$F)</f>
        <v>6838</v>
      </c>
      <c r="BB11" s="561">
        <f>SUMIF('LF Pay on Sucess-Policy|Details'!$C:$C,BB5,'LF Pay on Sucess-Policy|Details'!$F:$F)</f>
        <v>7039</v>
      </c>
      <c r="BC11" s="561">
        <f>SUMIF('LF Pay on Sucess-Policy|Details'!$C:$C,BC5,'LF Pay on Sucess-Policy|Details'!$F:$F)</f>
        <v>0</v>
      </c>
      <c r="BD11" s="561">
        <f>SUMIF('LF Pay on Sucess-Policy|Details'!$C:$C,BD5,'LF Pay on Sucess-Policy|Details'!$F:$F)</f>
        <v>0</v>
      </c>
      <c r="BE11" s="561">
        <f>SUMIF('LF Pay on Sucess-Policy|Details'!$C:$C,BE5,'LF Pay on Sucess-Policy|Details'!$F:$F)</f>
        <v>0</v>
      </c>
      <c r="BF11" s="561">
        <f>SUMIF('LF Pay on Sucess-Policy|Details'!$C:$C,BF5,'LF Pay on Sucess-Policy|Details'!$F:$F)</f>
        <v>0</v>
      </c>
      <c r="BG11" s="561">
        <f>SUMIF('LF Pay on Sucess-Policy|Details'!$C:$C,BG5,'LF Pay on Sucess-Policy|Details'!$F:$F)</f>
        <v>0</v>
      </c>
      <c r="BH11" s="561">
        <f>SUMIF('LF Pay on Sucess-Policy|Details'!$C:$C,BH5,'LF Pay on Sucess-Policy|Details'!$F:$F)</f>
        <v>0</v>
      </c>
      <c r="BI11" s="561">
        <f>SUMIF('LF Pay on Sucess-Policy|Details'!$C:$C,BI5,'LF Pay on Sucess-Policy|Details'!$F:$F)</f>
        <v>2902</v>
      </c>
      <c r="BJ11" s="561">
        <f>SUMIF('LF Pay on Sucess-Policy|Details'!$C:$C,BJ5,'LF Pay on Sucess-Policy|Details'!$F:$F)</f>
        <v>54232</v>
      </c>
      <c r="BK11" s="561">
        <f>SUMIF('LF Pay on Sucess-Policy|Details'!$C:$C,BK5,'LF Pay on Sucess-Policy|Details'!$F:$F)</f>
        <v>47241</v>
      </c>
      <c r="BL11" s="561">
        <f>SUMIF('LF Pay on Sucess-Policy|Details'!$C:$C,BL5,'LF Pay on Sucess-Policy|Details'!$F:$F)</f>
        <v>41481</v>
      </c>
      <c r="BM11" s="562">
        <f>SUM(BA11:BL11)</f>
        <v>159733</v>
      </c>
      <c r="BN11" s="561"/>
      <c r="BO11" s="561">
        <f>SUMIF('LF Pay on Sucess-Policy|Details'!$C:$C,BO5,'LF Pay on Sucess-Policy|Details'!$F:$F)</f>
        <v>83361</v>
      </c>
      <c r="BP11" s="561">
        <f>SUMIF('LF Pay on Sucess-Policy|Details'!$C:$C,BP5,'LF Pay on Sucess-Policy|Details'!$F:$F)</f>
        <v>112179.89</v>
      </c>
      <c r="BQ11" s="561">
        <f>SUMIF('LF Pay on Sucess-Policy|Details'!$C:$C,BQ5,'LF Pay on Sucess-Policy|Details'!$F:$F)</f>
        <v>125451.88</v>
      </c>
      <c r="BR11" s="561">
        <f>SUMIF('LF Pay on Sucess-Policy|Details'!$C:$C,BR5,'LF Pay on Sucess-Policy|Details'!$F:$F)</f>
        <v>153923.5</v>
      </c>
      <c r="BS11" s="561">
        <f>SUMIF('LF Pay on Sucess-Policy|Details'!$C:$C,BS5,'LF Pay on Sucess-Policy|Details'!$F:$F)</f>
        <v>184531.14</v>
      </c>
      <c r="BT11" s="561">
        <f>SUMIF('LF Pay on Sucess-Policy|Details'!$C:$C,BT5,'LF Pay on Sucess-Policy|Details'!$F:$F)</f>
        <v>51017.5</v>
      </c>
      <c r="BU11" s="561">
        <f>SUMIF('LF Pay on Sucess-Policy|Details'!$C:$C,BU5,'LF Pay on Sucess-Policy|Details'!$F:$F)</f>
        <v>133618.88</v>
      </c>
      <c r="BV11" s="561">
        <f>SUMIF('LF Pay on Sucess-Policy|Details'!$C:$C,BV5,'LF Pay on Sucess-Policy|Details'!$F:$F)</f>
        <v>205190.88</v>
      </c>
      <c r="BW11" s="561">
        <f>SUMIF('LF Pay on Sucess-Policy|Details'!$C:$C,BW5,'LF Pay on Sucess-Policy|Details'!$F:$F)</f>
        <v>260794.1</v>
      </c>
      <c r="BX11" s="561">
        <f>SUMIF('LF Pay on Sucess-Policy|Details'!$C:$C,BX5,'LF Pay on Sucess-Policy|Details'!$F:$F)</f>
        <v>216432.53</v>
      </c>
      <c r="BY11" s="561">
        <f>SUMIF('LF Pay on Sucess-Policy|Details'!$C:$C,BY5,'LF Pay on Sucess-Policy|Details'!$F:$F)</f>
        <v>303466.73</v>
      </c>
      <c r="BZ11" s="561">
        <f>SUMIF('LF Pay on Sucess-Policy|Details'!$C:$C,BZ5,'LF Pay on Sucess-Policy|Details'!$F:$F)</f>
        <v>249452</v>
      </c>
      <c r="CA11" s="562">
        <f>SUM(BO11:BZ11)</f>
        <v>2079420.03</v>
      </c>
      <c r="CB11" s="561"/>
      <c r="CC11" s="561">
        <f>SUMIF('LF Pay on Sucess-Policy|Details'!$C:$C,CC5,'LF Pay on Sucess-Policy|Details'!$F:$F)</f>
        <v>251836.34999999998</v>
      </c>
      <c r="CD11" s="561">
        <f>SUMIF('LF Pay on Sucess-Policy|Details'!$C:$C,CD5,'LF Pay on Sucess-Policy|Details'!$F:$F)</f>
        <v>286437.55</v>
      </c>
      <c r="CE11" s="561">
        <f>SUMIF('LF Pay on Sucess-Policy|Details'!$C:$C,CE5,'LF Pay on Sucess-Policy|Details'!$F:$F)</f>
        <v>283581.18999999994</v>
      </c>
      <c r="CF11" s="561">
        <f>SUMIF('LF Pay on Sucess-Policy|Details'!$C:$C,CF5,'LF Pay on Sucess-Policy|Details'!$F:$F)</f>
        <v>170638.44999999998</v>
      </c>
      <c r="CG11" s="561">
        <f>SUMIF('LF Pay on Sucess-Policy|Details'!$C:$C,CG5,'LF Pay on Sucess-Policy|Details'!$F:$F)</f>
        <v>218126.77999999997</v>
      </c>
      <c r="CH11" s="561">
        <f>SUMIF('LF Pay on Sucess-Policy|Details'!$C:$C,CH5,'LF Pay on Sucess-Policy|Details'!$F:$F)</f>
        <v>47634.12</v>
      </c>
      <c r="CI11" s="561">
        <f>SUMIF('LF Pay on Sucess-Policy|Details'!$C:$C,CI5,'LF Pay on Sucess-Policy|Details'!$F:$F)</f>
        <v>84770.15</v>
      </c>
      <c r="CJ11" s="561">
        <f>SUMIF('LF Pay on Sucess-Policy|Details'!$C:$C,CJ5,'LF Pay on Sucess-Policy|Details'!$F:$F)</f>
        <v>111050.05</v>
      </c>
      <c r="CK11" s="561">
        <f>SUMIF('LF Pay on Sucess-Policy|Details'!$C:$C,CK5,'LF Pay on Sucess-Policy|Details'!$F:$F)</f>
        <v>45169.62</v>
      </c>
      <c r="CL11" s="561">
        <f>SUMIF('LF Pay on Sucess-Policy|Details'!$C:$C,CL5,'LF Pay on Sucess-Policy|Details'!$F:$F)</f>
        <v>46917.5</v>
      </c>
      <c r="CM11" s="561">
        <f>SUMIF('LF Pay on Sucess-Policy|Details'!$C:$C,CM5,'LF Pay on Sucess-Policy|Details'!$F:$F)</f>
        <v>83443.8</v>
      </c>
      <c r="CN11" s="561">
        <f>SUMIF('LF Pay on Sucess-Policy|Details'!$C:$C,CN5,'LF Pay on Sucess-Policy|Details'!$F:$F)</f>
        <v>27526</v>
      </c>
      <c r="CO11" s="562">
        <f>SUM(CC11:CN11)</f>
        <v>1657131.56</v>
      </c>
      <c r="CP11" s="561"/>
      <c r="CQ11" s="561">
        <f>SUMIF('LF Pay on Sucess-Policy|Details'!$C:$C,CQ5,'LF Pay on Sucess-Policy|Details'!$F:$F)</f>
        <v>19554.650000000001</v>
      </c>
      <c r="CR11" s="561">
        <f>SUMIF('LF Pay on Sucess-Policy|Details'!$C:$C,CR5,'LF Pay on Sucess-Policy|Details'!$F:$F)</f>
        <v>30350.959999999999</v>
      </c>
      <c r="CS11" s="561">
        <f>SUMIF('LF Pay on Sucess-Policy|Details'!$C:$C,CS5,'LF Pay on Sucess-Policy|Details'!$F:$F)</f>
        <v>10670.5</v>
      </c>
      <c r="CT11" s="561">
        <f>SUMIF('LF Pay on Sucess-Policy|Details'!$C:$C,CT5,'LF Pay on Sucess-Policy|Details'!$F:$F)</f>
        <v>3834</v>
      </c>
      <c r="CU11" s="561">
        <f>SUMIF('LF Pay on Sucess-Policy|Details'!$C:$C,CU5,'LF Pay on Sucess-Policy|Details'!$F:$F)</f>
        <v>12097</v>
      </c>
      <c r="CV11" s="561">
        <f>SUMIF('LF Pay on Sucess-Policy|Details'!$C:$C,CV5,'LF Pay on Sucess-Policy|Details'!$F:$F)</f>
        <v>8562</v>
      </c>
      <c r="CW11" s="561">
        <f>SUMIF('LF Pay on Sucess-Policy|Details'!$C:$C,CW5,'LF Pay on Sucess-Policy|Details'!$F:$F)</f>
        <v>3642</v>
      </c>
      <c r="CX11" s="561">
        <f>SUMIF('LF Pay on Sucess-Policy|Details'!$C:$C,CX5,'LF Pay on Sucess-Policy|Details'!$F:$F)</f>
        <v>4092</v>
      </c>
      <c r="CY11" s="561">
        <f>SUMIF('LF Pay on Sucess-Policy|Details'!$C:$C,CY5,'LF Pay on Sucess-Policy|Details'!$F:$F)</f>
        <v>0</v>
      </c>
      <c r="CZ11" s="561">
        <f>SUMIF('LF Pay on Sucess-Policy|Details'!$C:$C,CZ5,'LF Pay on Sucess-Policy|Details'!$F:$F)</f>
        <v>0</v>
      </c>
      <c r="DA11" s="561">
        <f>SUMIF('LF Pay on Sucess-Policy|Details'!$C:$C,DA5,'LF Pay on Sucess-Policy|Details'!$F:$F)</f>
        <v>0</v>
      </c>
      <c r="DB11" s="561">
        <f>SUMIF('LF Pay on Sucess-Policy|Details'!$C:$C,DB5,'LF Pay on Sucess-Policy|Details'!$F:$F)</f>
        <v>0</v>
      </c>
      <c r="DC11" s="562">
        <f>SUM(CQ11:DB11)</f>
        <v>92803.11</v>
      </c>
    </row>
    <row r="12" spans="1:107" s="446" customFormat="1" x14ac:dyDescent="0.25">
      <c r="B12" s="557" t="s">
        <v>20770</v>
      </c>
      <c r="C12" s="448">
        <f>SUMIF('LF Pay on Sucess-Policy|Details'!$C:$C,C5,'LF Pay on Sucess-Policy|Details'!$G:$G)</f>
        <v>0</v>
      </c>
      <c r="D12" s="448">
        <f>SUMIF('LF Pay on Sucess-Policy|Details'!$C:$C,D5,'LF Pay on Sucess-Policy|Details'!$G:$G)</f>
        <v>4169.1782608695657</v>
      </c>
      <c r="E12" s="448">
        <f>SUMIF('LF Pay on Sucess-Policy|Details'!$C:$C,E5,'LF Pay on Sucess-Policy|Details'!$G:$G)</f>
        <v>3654.7826086956525</v>
      </c>
      <c r="F12" s="448">
        <f>SUMIF('LF Pay on Sucess-Policy|Details'!$C:$C,F5,'LF Pay on Sucess-Policy|Details'!$G:$G)</f>
        <v>0</v>
      </c>
      <c r="G12" s="448">
        <f>SUMIF('LF Pay on Sucess-Policy|Details'!$C:$C,G5,'LF Pay on Sucess-Policy|Details'!$G:$G)</f>
        <v>4582.95652173913</v>
      </c>
      <c r="H12" s="448">
        <f>SUMIF('LF Pay on Sucess-Policy|Details'!$C:$C,H5,'LF Pay on Sucess-Policy|Details'!$G:$G)</f>
        <v>4612.7478260869566</v>
      </c>
      <c r="I12" s="562">
        <f>SUM(C12:H12)</f>
        <v>17019.665217391306</v>
      </c>
      <c r="J12" s="564"/>
      <c r="K12" s="561">
        <f>SUMIF('LF Pay on Sucess-Policy|Details'!$C:$C,K5,'LF Pay on Sucess-Policy|Details'!$G:$G)</f>
        <v>1815.91</v>
      </c>
      <c r="L12" s="561">
        <f>SUMIF('LF Pay on Sucess-Policy|Details'!$C:$C,L5,'LF Pay on Sucess-Policy|Details'!$G:$G)</f>
        <v>16542.77</v>
      </c>
      <c r="M12" s="561">
        <f>SUMIF('LF Pay on Sucess-Policy|Details'!$C:$C,M5,'LF Pay on Sucess-Policy|Details'!$G:$G)</f>
        <v>34497.710000000006</v>
      </c>
      <c r="N12" s="561">
        <f>SUMIF('LF Pay on Sucess-Policy|Details'!$C:$C,N5,'LF Pay on Sucess-Policy|Details'!$G:$G)</f>
        <v>26297.510000000002</v>
      </c>
      <c r="O12" s="561">
        <f>SUMIF('LF Pay on Sucess-Policy|Details'!$C:$C,O5,'LF Pay on Sucess-Policy|Details'!$G:$G)</f>
        <v>16863.09</v>
      </c>
      <c r="P12" s="561">
        <f>SUMIF('LF Pay on Sucess-Policy|Details'!$C:$C,P5,'LF Pay on Sucess-Policy|Details'!$G:$G)</f>
        <v>12891.150000000001</v>
      </c>
      <c r="Q12" s="561">
        <f>SUMIF('LF Pay on Sucess-Policy|Details'!$C:$C,Q5,'LF Pay on Sucess-Policy|Details'!$G:$G)</f>
        <v>11043.52</v>
      </c>
      <c r="R12" s="561">
        <f>SUMIF('LF Pay on Sucess-Policy|Details'!$C:$C,R5,'LF Pay on Sucess-Policy|Details'!$G:$G)</f>
        <v>25008.489999999998</v>
      </c>
      <c r="S12" s="561">
        <f>SUMIF('LF Pay on Sucess-Policy|Details'!$C:$C,S5,'LF Pay on Sucess-Policy|Details'!$G:$G)</f>
        <v>29977</v>
      </c>
      <c r="T12" s="561">
        <f>SUMIF('LF Pay on Sucess-Policy|Details'!$C:$C,T5,'LF Pay on Sucess-Policy|Details'!$G:$G)</f>
        <v>38709</v>
      </c>
      <c r="U12" s="561">
        <f>SUMIF('LF Pay on Sucess-Policy|Details'!$C:$C,U5,'LF Pay on Sucess-Policy|Details'!$G:$G)</f>
        <v>48117</v>
      </c>
      <c r="V12" s="561">
        <f>SUMIF('LF Pay on Sucess-Policy|Details'!$C:$C,V5,'LF Pay on Sucess-Policy|Details'!$G:$G)</f>
        <v>43580</v>
      </c>
      <c r="W12" s="562">
        <f>SUM(K12:V12)</f>
        <v>305343.15000000002</v>
      </c>
      <c r="X12" s="564"/>
      <c r="Y12" s="561">
        <v>91982</v>
      </c>
      <c r="Z12" s="561">
        <v>143901</v>
      </c>
      <c r="AA12" s="561">
        <v>181914</v>
      </c>
      <c r="AB12" s="561">
        <v>252991</v>
      </c>
      <c r="AC12" s="561">
        <v>214302</v>
      </c>
      <c r="AD12" s="561">
        <v>95171</v>
      </c>
      <c r="AE12" s="561">
        <v>194463</v>
      </c>
      <c r="AF12" s="561">
        <v>215576</v>
      </c>
      <c r="AG12" s="561">
        <v>258195</v>
      </c>
      <c r="AH12" s="561">
        <v>259045</v>
      </c>
      <c r="AI12" s="561">
        <v>278230</v>
      </c>
      <c r="AJ12" s="561">
        <v>224088</v>
      </c>
      <c r="AK12" s="562">
        <f>SUM(Y12:AJ12)</f>
        <v>2409858</v>
      </c>
      <c r="AL12" s="564"/>
      <c r="AM12" s="561">
        <f>SUMIF('LF Pay on Sucess-Policy|Details'!$C:$C,AM5,'LF Pay on Sucess-Policy|Details'!$G:$G)</f>
        <v>280126</v>
      </c>
      <c r="AN12" s="561">
        <f>SUMIF('LF Pay on Sucess-Policy|Details'!$C:$C,AN5,'LF Pay on Sucess-Policy|Details'!$G:$G)</f>
        <v>303871</v>
      </c>
      <c r="AO12" s="561">
        <f>SUMIF('LF Pay on Sucess-Policy|Details'!$C:$C,AO5,'LF Pay on Sucess-Policy|Details'!$G:$G)</f>
        <v>347829.6</v>
      </c>
      <c r="AP12" s="561">
        <f>SUMIF('LF Pay on Sucess-Policy|Details'!$C:$C,AP5,'LF Pay on Sucess-Policy|Details'!$G:$G)</f>
        <v>418532</v>
      </c>
      <c r="AQ12" s="561">
        <f>SUMIF('LF Pay on Sucess-Policy|Details'!$C:$C,AQ5,'LF Pay on Sucess-Policy|Details'!$G:$G)</f>
        <v>239174</v>
      </c>
      <c r="AR12" s="561">
        <f>SUMIF('LF Pay on Sucess-Policy|Details'!$C:$C,AR5,'LF Pay on Sucess-Policy|Details'!$G:$G)</f>
        <v>97077</v>
      </c>
      <c r="AS12" s="561">
        <f>SUMIF('LF Pay on Sucess-Policy|Details'!$C:$C,AS5,'LF Pay on Sucess-Policy|Details'!$G:$G)</f>
        <v>193940</v>
      </c>
      <c r="AT12" s="561">
        <f>SUMIF('LF Pay on Sucess-Policy|Details'!$C:$C,AT5,'LF Pay on Sucess-Policy|Details'!$G:$G)</f>
        <v>265566</v>
      </c>
      <c r="AU12" s="561">
        <f>SUMIF('LF Pay on Sucess-Policy|Details'!$C:$C,AU5,'LF Pay on Sucess-Policy|Details'!$G:$G)</f>
        <v>313953</v>
      </c>
      <c r="AV12" s="561">
        <f>SUMIF('LF Pay on Sucess-Policy|Details'!$C:$C,AV5,'LF Pay on Sucess-Policy|Details'!$G:$G)</f>
        <v>38616</v>
      </c>
      <c r="AW12" s="561">
        <f>SUMIF('LF Pay on Sucess-Policy|Details'!$C:$C,AW5,'LF Pay on Sucess-Policy|Details'!$G:$G)</f>
        <v>7940</v>
      </c>
      <c r="AX12" s="561">
        <f>SUMIF('LF Pay on Sucess-Policy|Details'!$C:$C,AX5,'LF Pay on Sucess-Policy|Details'!$G:$G)</f>
        <v>3419</v>
      </c>
      <c r="AY12" s="562">
        <f>SUM(AM12:AX12)</f>
        <v>2510043.6</v>
      </c>
      <c r="AZ12" s="565"/>
      <c r="BA12" s="561">
        <f>SUMIF('LF Pay on Sucess-Policy|Details'!$C:$C,BA5,'LF Pay on Sucess-Policy|Details'!$G:$G)</f>
        <v>1168</v>
      </c>
      <c r="BB12" s="561">
        <f>SUMIF('LF Pay on Sucess-Policy|Details'!$C:$C,BB5,'LF Pay on Sucess-Policy|Details'!$G:$G)</f>
        <v>1056</v>
      </c>
      <c r="BC12" s="561">
        <f>SUMIF('LF Pay on Sucess-Policy|Details'!$C:$C,BC5,'LF Pay on Sucess-Policy|Details'!$G:$G)</f>
        <v>0</v>
      </c>
      <c r="BD12" s="561">
        <f>SUMIF('LF Pay on Sucess-Policy|Details'!$C:$C,BD5,'LF Pay on Sucess-Policy|Details'!$G:$G)</f>
        <v>0</v>
      </c>
      <c r="BE12" s="561">
        <f>SUMIF('LF Pay on Sucess-Policy|Details'!$C:$C,BE5,'LF Pay on Sucess-Policy|Details'!$G:$G)</f>
        <v>0</v>
      </c>
      <c r="BF12" s="561">
        <f>SUMIF('LF Pay on Sucess-Policy|Details'!$C:$C,BF5,'LF Pay on Sucess-Policy|Details'!$G:$G)</f>
        <v>0</v>
      </c>
      <c r="BG12" s="561">
        <f>SUMIF('LF Pay on Sucess-Policy|Details'!$C:$C,BG5,'LF Pay on Sucess-Policy|Details'!$G:$G)</f>
        <v>0</v>
      </c>
      <c r="BH12" s="561">
        <f>SUMIF('LF Pay on Sucess-Policy|Details'!$C:$C,BH5,'LF Pay on Sucess-Policy|Details'!$G:$G)</f>
        <v>0</v>
      </c>
      <c r="BI12" s="561">
        <f>SUMIF('LF Pay on Sucess-Policy|Details'!$C:$C,BI5,'LF Pay on Sucess-Policy|Details'!$G:$G)</f>
        <v>491.78</v>
      </c>
      <c r="BJ12" s="561">
        <f>SUMIF('LF Pay on Sucess-Policy|Details'!$C:$C,BJ5,'LF Pay on Sucess-Policy|Details'!$G:$G)</f>
        <v>8835</v>
      </c>
      <c r="BK12" s="561">
        <f>SUMIF('LF Pay on Sucess-Policy|Details'!$C:$C,BK5,'LF Pay on Sucess-Policy|Details'!$G:$G)</f>
        <v>9505</v>
      </c>
      <c r="BL12" s="561">
        <f>SUMIF('LF Pay on Sucess-Policy|Details'!$C:$C,BL5,'LF Pay on Sucess-Policy|Details'!$G:$G)</f>
        <v>6755</v>
      </c>
      <c r="BM12" s="562">
        <f>SUM(BA12:BL12)</f>
        <v>27810.78</v>
      </c>
      <c r="BN12" s="561"/>
      <c r="BO12" s="561">
        <f>SUMIF('LF Pay on Sucess-Policy|Details'!$C:$C,BO5,'LF Pay on Sucess-Policy|Details'!$G:$G)</f>
        <v>14534</v>
      </c>
      <c r="BP12" s="561">
        <f>SUMIF('LF Pay on Sucess-Policy|Details'!$C:$C,BP5,'LF Pay on Sucess-Policy|Details'!$G:$G)</f>
        <v>21379</v>
      </c>
      <c r="BQ12" s="561">
        <f>SUMIF('LF Pay on Sucess-Policy|Details'!$C:$C,BQ5,'LF Pay on Sucess-Policy|Details'!$G:$G)</f>
        <v>23015</v>
      </c>
      <c r="BR12" s="561">
        <f>SUMIF('LF Pay on Sucess-Policy|Details'!$C:$C,BR5,'LF Pay on Sucess-Policy|Details'!$G:$G)</f>
        <v>29768</v>
      </c>
      <c r="BS12" s="561">
        <f>SUMIF('LF Pay on Sucess-Policy|Details'!$C:$C,BS5,'LF Pay on Sucess-Policy|Details'!$G:$G)</f>
        <v>35146</v>
      </c>
      <c r="BT12" s="561">
        <f>SUMIF('LF Pay on Sucess-Policy|Details'!$C:$C,BT5,'LF Pay on Sucess-Policy|Details'!$G:$G)</f>
        <v>8422</v>
      </c>
      <c r="BU12" s="561">
        <f>SUMIF('LF Pay on Sucess-Policy|Details'!$C:$C,BU5,'LF Pay on Sucess-Policy|Details'!$G:$G)</f>
        <v>23237</v>
      </c>
      <c r="BV12" s="561">
        <f>SUMIF('LF Pay on Sucess-Policy|Details'!$C:$C,BV5,'LF Pay on Sucess-Policy|Details'!$G:$G)</f>
        <v>36316</v>
      </c>
      <c r="BW12" s="561">
        <f>SUMIF('LF Pay on Sucess-Policy|Details'!$C:$C,BW5,'LF Pay on Sucess-Policy|Details'!$G:$G)</f>
        <v>44639</v>
      </c>
      <c r="BX12" s="561">
        <f>SUMIF('LF Pay on Sucess-Policy|Details'!$C:$C,BX5,'LF Pay on Sucess-Policy|Details'!$G:$G)</f>
        <v>38852</v>
      </c>
      <c r="BY12" s="561">
        <f>SUMIF('LF Pay on Sucess-Policy|Details'!$C:$C,BY5,'LF Pay on Sucess-Policy|Details'!$G:$G)</f>
        <v>52497</v>
      </c>
      <c r="BZ12" s="561">
        <f>SUMIF('LF Pay on Sucess-Policy|Details'!$C:$C,BZ5,'LF Pay on Sucess-Policy|Details'!$G:$G)</f>
        <v>44165</v>
      </c>
      <c r="CA12" s="562">
        <f>SUM(BO12:BZ12)</f>
        <v>371970</v>
      </c>
      <c r="CB12" s="561"/>
      <c r="CC12" s="561">
        <f>SUMIF('LF Pay on Sucess-Policy|Details'!$C:$C,CC5,'LF Pay on Sucess-Policy|Details'!$G:$G)</f>
        <v>45454</v>
      </c>
      <c r="CD12" s="561">
        <f>SUMIF('LF Pay on Sucess-Policy|Details'!$C:$C,CD5,'LF Pay on Sucess-Policy|Details'!$G:$G)</f>
        <v>56672</v>
      </c>
      <c r="CE12" s="561">
        <f>SUMIF('LF Pay on Sucess-Policy|Details'!$C:$C,CE5,'LF Pay on Sucess-Policy|Details'!$G:$G)</f>
        <v>58404</v>
      </c>
      <c r="CF12" s="561">
        <f>SUMIF('LF Pay on Sucess-Policy|Details'!$C:$C,CF5,'LF Pay on Sucess-Policy|Details'!$G:$G)</f>
        <v>34906</v>
      </c>
      <c r="CG12" s="561">
        <f>SUMIF('LF Pay on Sucess-Policy|Details'!$C:$C,CG5,'LF Pay on Sucess-Policy|Details'!$G:$G)</f>
        <v>45523</v>
      </c>
      <c r="CH12" s="561">
        <f>SUMIF('LF Pay on Sucess-Policy|Details'!$C:$C,CH5,'LF Pay on Sucess-Policy|Details'!$G:$G)</f>
        <v>12494</v>
      </c>
      <c r="CI12" s="561">
        <f>SUMIF('LF Pay on Sucess-Policy|Details'!$C:$C,CI5,'LF Pay on Sucess-Policy|Details'!$G:$G)</f>
        <v>18979</v>
      </c>
      <c r="CJ12" s="561">
        <f>SUMIF('LF Pay on Sucess-Policy|Details'!$C:$C,CJ5,'LF Pay on Sucess-Policy|Details'!$G:$G)</f>
        <v>28060</v>
      </c>
      <c r="CK12" s="561">
        <f>SUMIF('LF Pay on Sucess-Policy|Details'!$C:$C,CK5,'LF Pay on Sucess-Policy|Details'!$G:$G)</f>
        <v>11252</v>
      </c>
      <c r="CL12" s="561">
        <f>SUMIF('LF Pay on Sucess-Policy|Details'!$C:$C,CL5,'LF Pay on Sucess-Policy|Details'!$G:$G)</f>
        <v>12388</v>
      </c>
      <c r="CM12" s="561">
        <f>SUMIF('LF Pay on Sucess-Policy|Details'!$C:$C,CM5,'LF Pay on Sucess-Policy|Details'!$G:$G)</f>
        <v>17680</v>
      </c>
      <c r="CN12" s="561">
        <f>SUMIF('LF Pay on Sucess-Policy|Details'!$C:$C,CN5,'LF Pay on Sucess-Policy|Details'!$G:$G)</f>
        <v>7229</v>
      </c>
      <c r="CO12" s="562">
        <f>SUM(CC12:CN12)</f>
        <v>349041</v>
      </c>
      <c r="CP12" s="561"/>
      <c r="CQ12" s="561">
        <f>SUMIF('LF Pay on Sucess-Policy|Details'!$C:$C,CQ5,'LF Pay on Sucess-Policy|Details'!$G:$G)</f>
        <v>4917.6099999999997</v>
      </c>
      <c r="CR12" s="561">
        <f>SUMIF('LF Pay on Sucess-Policy|Details'!$C:$C,CR5,'LF Pay on Sucess-Policy|Details'!$G:$G)</f>
        <v>7962.53</v>
      </c>
      <c r="CS12" s="561">
        <f>SUMIF('LF Pay on Sucess-Policy|Details'!$C:$C,CS5,'LF Pay on Sucess-Policy|Details'!$G:$G)</f>
        <v>2403.31</v>
      </c>
      <c r="CT12" s="561">
        <f>SUMIF('LF Pay on Sucess-Policy|Details'!$C:$C,CT5,'LF Pay on Sucess-Policy|Details'!$G:$G)</f>
        <v>766.8</v>
      </c>
      <c r="CU12" s="561">
        <f>SUMIF('LF Pay on Sucess-Policy|Details'!$C:$C,CU5,'LF Pay on Sucess-Policy|Details'!$G:$G)</f>
        <v>2757.52</v>
      </c>
      <c r="CV12" s="561">
        <f>SUMIF('LF Pay on Sucess-Policy|Details'!$C:$C,CV5,'LF Pay on Sucess-Policy|Details'!$G:$G)</f>
        <v>2312.81</v>
      </c>
      <c r="CW12" s="561">
        <f>SUMIF('LF Pay on Sucess-Policy|Details'!$C:$C,CW5,'LF Pay on Sucess-Policy|Details'!$G:$G)</f>
        <v>766.81</v>
      </c>
      <c r="CX12" s="561">
        <f>SUMIF('LF Pay on Sucess-Policy|Details'!$C:$C,CX5,'LF Pay on Sucess-Policy|Details'!$G:$G)</f>
        <v>1208.0999999999999</v>
      </c>
      <c r="CY12" s="561">
        <f>SUMIF('LF Pay on Sucess-Policy|Details'!$C:$C,CY5,'LF Pay on Sucess-Policy|Details'!$G:$G)</f>
        <v>0</v>
      </c>
      <c r="CZ12" s="561">
        <f>SUMIF('LF Pay on Sucess-Policy|Details'!$C:$C,CZ5,'LF Pay on Sucess-Policy|Details'!$G:$G)</f>
        <v>0</v>
      </c>
      <c r="DA12" s="561">
        <f>SUMIF('LF Pay on Sucess-Policy|Details'!$C:$C,DA5,'LF Pay on Sucess-Policy|Details'!$G:$G)</f>
        <v>0</v>
      </c>
      <c r="DB12" s="561">
        <f>SUMIF('LF Pay on Sucess-Policy|Details'!$C:$C,DB5,'LF Pay on Sucess-Policy|Details'!$G:$G)</f>
        <v>0</v>
      </c>
      <c r="DC12" s="562">
        <f>SUM(CQ12:DB12)</f>
        <v>23095.489999999998</v>
      </c>
    </row>
    <row r="13" spans="1:107" s="446" customFormat="1" x14ac:dyDescent="0.25">
      <c r="B13" s="557"/>
      <c r="C13" s="549"/>
      <c r="D13" s="549"/>
      <c r="E13" s="549"/>
      <c r="F13" s="549"/>
      <c r="G13" s="549"/>
      <c r="H13" s="549"/>
      <c r="I13" s="549"/>
      <c r="J13" s="549"/>
      <c r="K13" s="549"/>
      <c r="L13" s="549"/>
      <c r="M13" s="549"/>
      <c r="N13" s="549"/>
      <c r="O13" s="549"/>
      <c r="P13" s="549"/>
      <c r="Q13" s="549"/>
      <c r="R13" s="549"/>
      <c r="S13" s="549"/>
      <c r="T13" s="549"/>
      <c r="U13" s="549"/>
      <c r="V13" s="549"/>
      <c r="W13" s="549"/>
      <c r="X13" s="549"/>
      <c r="Y13" s="549"/>
      <c r="Z13" s="549"/>
      <c r="AA13" s="549"/>
      <c r="AB13" s="549"/>
      <c r="AC13" s="549"/>
      <c r="AD13" s="549"/>
      <c r="AE13" s="549"/>
      <c r="AF13" s="549"/>
      <c r="AG13" s="549"/>
      <c r="AH13" s="549"/>
      <c r="AI13" s="549"/>
      <c r="AJ13" s="549"/>
      <c r="AK13" s="549"/>
      <c r="AL13" s="549"/>
      <c r="AM13" s="549"/>
      <c r="AN13" s="549"/>
      <c r="AO13" s="549"/>
      <c r="AP13" s="549"/>
      <c r="AQ13" s="549"/>
      <c r="AR13" s="549"/>
      <c r="AS13" s="549"/>
      <c r="AT13" s="549"/>
      <c r="AU13" s="549"/>
      <c r="AV13" s="549"/>
      <c r="AW13" s="549"/>
      <c r="AX13" s="549"/>
      <c r="AY13" s="549"/>
      <c r="AZ13" s="549"/>
      <c r="BA13" s="549"/>
      <c r="BB13" s="549"/>
      <c r="BC13" s="549"/>
      <c r="BD13" s="549"/>
      <c r="BE13" s="549"/>
      <c r="BF13" s="549"/>
      <c r="BG13" s="549"/>
      <c r="BH13" s="549"/>
      <c r="BI13" s="549"/>
      <c r="BJ13" s="549"/>
      <c r="BK13" s="549"/>
      <c r="BL13" s="549"/>
      <c r="BM13" s="549"/>
      <c r="BN13" s="549"/>
      <c r="BO13" s="549"/>
      <c r="BP13" s="549"/>
      <c r="BQ13" s="549"/>
      <c r="BR13" s="549"/>
      <c r="BS13" s="549"/>
      <c r="BT13" s="549"/>
      <c r="BU13" s="549"/>
      <c r="BV13" s="549"/>
      <c r="BW13" s="549"/>
      <c r="BX13" s="549"/>
      <c r="BY13" s="549"/>
      <c r="BZ13" s="549"/>
      <c r="CA13" s="549"/>
      <c r="CC13" s="448"/>
      <c r="CD13" s="448"/>
      <c r="CE13" s="448"/>
      <c r="CF13" s="448"/>
      <c r="CG13" s="448"/>
      <c r="CH13" s="448"/>
      <c r="CI13" s="448"/>
      <c r="CJ13" s="448"/>
      <c r="CK13" s="448"/>
      <c r="CL13" s="448"/>
      <c r="CM13" s="448"/>
      <c r="CN13" s="448"/>
      <c r="CQ13" s="448"/>
      <c r="CR13" s="448"/>
      <c r="CS13" s="448"/>
      <c r="CT13" s="448"/>
      <c r="CU13" s="448"/>
      <c r="CV13" s="448"/>
      <c r="CW13" s="448"/>
      <c r="CX13" s="448"/>
      <c r="CY13" s="448"/>
      <c r="CZ13" s="448"/>
      <c r="DA13" s="448"/>
      <c r="DB13" s="448"/>
    </row>
    <row r="14" spans="1:107" s="578" customFormat="1" x14ac:dyDescent="0.25">
      <c r="B14" s="579" t="s">
        <v>20459</v>
      </c>
      <c r="F14" s="580"/>
      <c r="G14" s="580"/>
      <c r="H14" s="580"/>
      <c r="I14" s="581"/>
      <c r="J14" s="582"/>
      <c r="K14" s="580"/>
      <c r="L14" s="580"/>
      <c r="M14" s="580"/>
      <c r="N14" s="580"/>
      <c r="O14" s="580"/>
      <c r="P14" s="580"/>
      <c r="Q14" s="580"/>
      <c r="R14" s="580"/>
      <c r="S14" s="580"/>
      <c r="T14" s="580"/>
      <c r="U14" s="580"/>
      <c r="V14" s="580"/>
      <c r="W14" s="581"/>
      <c r="X14" s="582"/>
      <c r="Y14" s="580"/>
      <c r="Z14" s="580"/>
      <c r="AA14" s="580"/>
      <c r="AB14" s="580"/>
      <c r="AC14" s="580"/>
      <c r="AD14" s="580"/>
      <c r="AE14" s="580"/>
      <c r="AF14" s="580"/>
      <c r="AG14" s="580"/>
      <c r="AH14" s="580"/>
      <c r="AI14" s="580"/>
      <c r="AJ14" s="580"/>
      <c r="AK14" s="581"/>
      <c r="AL14" s="582"/>
      <c r="AM14" s="580"/>
      <c r="AN14" s="580"/>
      <c r="AO14" s="580"/>
      <c r="AP14" s="580"/>
      <c r="AQ14" s="580"/>
      <c r="AR14" s="580"/>
      <c r="AS14" s="580"/>
      <c r="AT14" s="580"/>
      <c r="AU14" s="580"/>
      <c r="AV14" s="580"/>
      <c r="AW14" s="580"/>
      <c r="AX14" s="580"/>
      <c r="AY14" s="581"/>
      <c r="AZ14" s="583"/>
      <c r="BA14" s="580"/>
      <c r="BB14" s="580"/>
      <c r="BC14" s="580"/>
      <c r="BD14" s="580"/>
      <c r="BE14" s="580"/>
      <c r="BF14" s="580"/>
      <c r="BG14" s="580"/>
      <c r="BH14" s="580"/>
      <c r="BI14" s="580"/>
      <c r="BJ14" s="580"/>
      <c r="BK14" s="580"/>
      <c r="BL14" s="580"/>
      <c r="BM14" s="581"/>
      <c r="BO14" s="580"/>
      <c r="BP14" s="580"/>
      <c r="BQ14" s="580"/>
      <c r="BR14" s="580"/>
      <c r="BS14" s="580"/>
      <c r="BT14" s="580"/>
      <c r="BU14" s="580"/>
      <c r="BV14" s="580"/>
      <c r="BW14" s="580"/>
      <c r="BX14" s="580"/>
      <c r="BY14" s="580"/>
      <c r="BZ14" s="580"/>
      <c r="CA14" s="581"/>
      <c r="CC14" s="580"/>
      <c r="CD14" s="580"/>
      <c r="CE14" s="580"/>
      <c r="CF14" s="580"/>
      <c r="CG14" s="580"/>
      <c r="CH14" s="580"/>
      <c r="CI14" s="580"/>
      <c r="CJ14" s="580"/>
      <c r="CK14" s="580"/>
      <c r="CL14" s="580"/>
      <c r="CM14" s="580"/>
      <c r="CN14" s="580"/>
      <c r="CO14" s="581"/>
      <c r="CQ14" s="580"/>
      <c r="CR14" s="580"/>
      <c r="CS14" s="580"/>
      <c r="CT14" s="580"/>
      <c r="CU14" s="580"/>
      <c r="CV14" s="580"/>
      <c r="CW14" s="580"/>
      <c r="CX14" s="580"/>
      <c r="CY14" s="580"/>
      <c r="CZ14" s="580"/>
      <c r="DA14" s="580"/>
      <c r="DB14" s="580"/>
      <c r="DC14" s="581"/>
    </row>
    <row r="15" spans="1:107" s="446" customFormat="1" x14ac:dyDescent="0.25">
      <c r="B15" s="557" t="s">
        <v>20771</v>
      </c>
      <c r="C15" s="448">
        <f t="shared" ref="C15:I15" si="8">IFERROR(C11/C7,0)</f>
        <v>0</v>
      </c>
      <c r="D15" s="448">
        <f t="shared" si="8"/>
        <v>8106.666666666667</v>
      </c>
      <c r="E15" s="448">
        <f t="shared" si="8"/>
        <v>5236</v>
      </c>
      <c r="F15" s="448">
        <f t="shared" si="8"/>
        <v>0</v>
      </c>
      <c r="G15" s="448">
        <f t="shared" si="8"/>
        <v>14054.5</v>
      </c>
      <c r="H15" s="448">
        <f t="shared" si="8"/>
        <v>8405.5725000000002</v>
      </c>
      <c r="I15" s="562">
        <f t="shared" si="8"/>
        <v>8230.4069230769237</v>
      </c>
      <c r="J15" s="561"/>
      <c r="K15" s="561">
        <f t="shared" ref="K15:W15" si="9">IFERROR(K11/K7,0)</f>
        <v>5335</v>
      </c>
      <c r="L15" s="561">
        <f t="shared" si="9"/>
        <v>9765.5292307692325</v>
      </c>
      <c r="M15" s="561">
        <f t="shared" si="9"/>
        <v>8783.5393103448278</v>
      </c>
      <c r="N15" s="561">
        <f t="shared" si="9"/>
        <v>6367.8789655172404</v>
      </c>
      <c r="O15" s="561">
        <f t="shared" si="9"/>
        <v>5404.505000000001</v>
      </c>
      <c r="P15" s="561">
        <f t="shared" si="9"/>
        <v>7110.7049999999999</v>
      </c>
      <c r="Q15" s="561">
        <f t="shared" si="9"/>
        <v>4783.5588888888888</v>
      </c>
      <c r="R15" s="561">
        <f t="shared" si="9"/>
        <v>3937.03</v>
      </c>
      <c r="S15" s="561">
        <f t="shared" si="9"/>
        <v>3976.2</v>
      </c>
      <c r="T15" s="561">
        <f t="shared" si="9"/>
        <v>3540.4761904761904</v>
      </c>
      <c r="U15" s="561">
        <f t="shared" si="9"/>
        <v>3471.5940594059407</v>
      </c>
      <c r="V15" s="561">
        <f t="shared" si="9"/>
        <v>3807.1447368421054</v>
      </c>
      <c r="W15" s="562">
        <f t="shared" si="9"/>
        <v>4536.0642040816329</v>
      </c>
      <c r="X15" s="561"/>
      <c r="Y15" s="561">
        <f t="shared" ref="Y15:AK15" si="10">IFERROR(Y11/Y7,0)</f>
        <v>3806.7664670658683</v>
      </c>
      <c r="Z15" s="561">
        <f t="shared" si="10"/>
        <v>4022.0866141732286</v>
      </c>
      <c r="AA15" s="561">
        <f t="shared" si="10"/>
        <v>4477.010416666667</v>
      </c>
      <c r="AB15" s="561">
        <f t="shared" si="10"/>
        <v>4039.5543237250554</v>
      </c>
      <c r="AC15" s="561">
        <f t="shared" si="10"/>
        <v>3481.6230248306997</v>
      </c>
      <c r="AD15" s="561">
        <f t="shared" si="10"/>
        <v>3475.9494949494951</v>
      </c>
      <c r="AE15" s="561">
        <f t="shared" si="10"/>
        <v>3604.1328125</v>
      </c>
      <c r="AF15" s="561">
        <f t="shared" si="10"/>
        <v>3391.7844444444445</v>
      </c>
      <c r="AG15" s="561">
        <f t="shared" si="10"/>
        <v>3871.8506493506493</v>
      </c>
      <c r="AH15" s="561">
        <f t="shared" si="10"/>
        <v>3676.0514541387024</v>
      </c>
      <c r="AI15" s="561">
        <f t="shared" si="10"/>
        <v>3852.850710900474</v>
      </c>
      <c r="AJ15" s="561">
        <f t="shared" si="10"/>
        <v>3935.6</v>
      </c>
      <c r="AK15" s="562">
        <f t="shared" si="10"/>
        <v>3786.1589373106503</v>
      </c>
      <c r="AL15" s="561"/>
      <c r="AM15" s="561">
        <f t="shared" ref="AM15:AY15" si="11">IFERROR(AM11/AM7,0)</f>
        <v>4049.3224181360201</v>
      </c>
      <c r="AN15" s="561">
        <f t="shared" si="11"/>
        <v>4119.9827160493824</v>
      </c>
      <c r="AO15" s="561">
        <f t="shared" si="11"/>
        <v>4246.337748344371</v>
      </c>
      <c r="AP15" s="561">
        <f t="shared" si="11"/>
        <v>4314.5985267034994</v>
      </c>
      <c r="AQ15" s="561">
        <f t="shared" si="11"/>
        <v>3549.6782841823056</v>
      </c>
      <c r="AR15" s="561">
        <f t="shared" si="11"/>
        <v>3852.9179104477612</v>
      </c>
      <c r="AS15" s="561">
        <f t="shared" si="11"/>
        <v>4358.2592592592591</v>
      </c>
      <c r="AT15" s="561">
        <f t="shared" si="11"/>
        <v>4797.5064516129032</v>
      </c>
      <c r="AU15" s="561">
        <f t="shared" si="11"/>
        <v>4535.0222222222219</v>
      </c>
      <c r="AV15" s="561">
        <f t="shared" si="11"/>
        <v>4246.5192307692305</v>
      </c>
      <c r="AW15" s="561">
        <f t="shared" si="11"/>
        <v>5172.3999999999996</v>
      </c>
      <c r="AX15" s="561">
        <f t="shared" si="11"/>
        <v>4986.25</v>
      </c>
      <c r="AY15" s="562">
        <f t="shared" si="11"/>
        <v>4223.0006007810152</v>
      </c>
      <c r="AZ15" s="565"/>
      <c r="BA15" s="561">
        <f t="shared" ref="BA15:BM15" si="12">IFERROR(BA11/BA7,0)</f>
        <v>3419</v>
      </c>
      <c r="BB15" s="561">
        <f t="shared" si="12"/>
        <v>7039</v>
      </c>
      <c r="BC15" s="561">
        <f t="shared" si="12"/>
        <v>0</v>
      </c>
      <c r="BD15" s="561">
        <f t="shared" si="12"/>
        <v>0</v>
      </c>
      <c r="BE15" s="561">
        <f t="shared" si="12"/>
        <v>0</v>
      </c>
      <c r="BF15" s="561">
        <f t="shared" si="12"/>
        <v>0</v>
      </c>
      <c r="BG15" s="561">
        <f t="shared" si="12"/>
        <v>0</v>
      </c>
      <c r="BH15" s="561">
        <f t="shared" si="12"/>
        <v>0</v>
      </c>
      <c r="BI15" s="561">
        <f t="shared" si="12"/>
        <v>2902</v>
      </c>
      <c r="BJ15" s="561">
        <f t="shared" si="12"/>
        <v>4519.333333333333</v>
      </c>
      <c r="BK15" s="561">
        <f t="shared" si="12"/>
        <v>5249</v>
      </c>
      <c r="BL15" s="561">
        <f t="shared" si="12"/>
        <v>4148.1000000000004</v>
      </c>
      <c r="BM15" s="562">
        <f t="shared" si="12"/>
        <v>4563.8</v>
      </c>
      <c r="BN15" s="561"/>
      <c r="BO15" s="561">
        <f t="shared" ref="BO15:CA15" si="13">IFERROR(BO11/BO7,0)</f>
        <v>4631.166666666667</v>
      </c>
      <c r="BP15" s="561">
        <f t="shared" si="13"/>
        <v>5904.2047368421054</v>
      </c>
      <c r="BQ15" s="561">
        <f t="shared" si="13"/>
        <v>4825.0723076923077</v>
      </c>
      <c r="BR15" s="561">
        <f t="shared" si="13"/>
        <v>3946.7564102564102</v>
      </c>
      <c r="BS15" s="561">
        <f t="shared" si="13"/>
        <v>4613.2785000000003</v>
      </c>
      <c r="BT15" s="561">
        <f t="shared" si="13"/>
        <v>3924.4230769230771</v>
      </c>
      <c r="BU15" s="561">
        <f t="shared" si="13"/>
        <v>4948.8474074074074</v>
      </c>
      <c r="BV15" s="561">
        <f t="shared" si="13"/>
        <v>4885.4971428571425</v>
      </c>
      <c r="BW15" s="561">
        <f t="shared" si="13"/>
        <v>4657.0375000000004</v>
      </c>
      <c r="BX15" s="561">
        <f t="shared" si="13"/>
        <v>4918.9211363636359</v>
      </c>
      <c r="BY15" s="561">
        <f t="shared" si="13"/>
        <v>4741.6676562499997</v>
      </c>
      <c r="BZ15" s="561">
        <f t="shared" si="13"/>
        <v>4535.4909090909086</v>
      </c>
      <c r="CA15" s="562">
        <f t="shared" si="13"/>
        <v>4693.9504063205422</v>
      </c>
      <c r="CB15" s="561"/>
      <c r="CC15" s="561">
        <f t="shared" ref="CC15:CO15" si="14">IFERROR(CC11/CC7,0)</f>
        <v>4663.6361111111109</v>
      </c>
      <c r="CD15" s="561">
        <f t="shared" si="14"/>
        <v>5728.7510000000002</v>
      </c>
      <c r="CE15" s="561">
        <f t="shared" si="14"/>
        <v>5907.9414583333319</v>
      </c>
      <c r="CF15" s="561">
        <f t="shared" si="14"/>
        <v>5504.4661290322574</v>
      </c>
      <c r="CG15" s="561">
        <f t="shared" si="14"/>
        <v>4451.5669387755097</v>
      </c>
      <c r="CH15" s="561">
        <f t="shared" si="14"/>
        <v>6804.8742857142861</v>
      </c>
      <c r="CI15" s="561">
        <f t="shared" si="14"/>
        <v>5651.3433333333332</v>
      </c>
      <c r="CJ15" s="561">
        <f t="shared" si="14"/>
        <v>5288.0976190476194</v>
      </c>
      <c r="CK15" s="561">
        <f t="shared" si="14"/>
        <v>3764.1350000000002</v>
      </c>
      <c r="CL15" s="561">
        <f t="shared" si="14"/>
        <v>4691.75</v>
      </c>
      <c r="CM15" s="561">
        <f t="shared" si="14"/>
        <v>4908.4588235294123</v>
      </c>
      <c r="CN15" s="561">
        <f t="shared" si="14"/>
        <v>4587.666666666667</v>
      </c>
      <c r="CO15" s="562">
        <f t="shared" si="14"/>
        <v>5178.5361250000005</v>
      </c>
      <c r="CP15" s="561"/>
      <c r="CQ15" s="561">
        <f t="shared" ref="CQ15:DC15" si="15">IFERROR(CQ11/CQ7,0)</f>
        <v>3910.9300000000003</v>
      </c>
      <c r="CR15" s="561">
        <f t="shared" si="15"/>
        <v>5058.4933333333329</v>
      </c>
      <c r="CS15" s="561">
        <f t="shared" si="15"/>
        <v>5335.25</v>
      </c>
      <c r="CT15" s="561">
        <f t="shared" si="15"/>
        <v>3834</v>
      </c>
      <c r="CU15" s="561">
        <f t="shared" si="15"/>
        <v>6048.5</v>
      </c>
      <c r="CV15" s="561">
        <f t="shared" si="15"/>
        <v>8562</v>
      </c>
      <c r="CW15" s="561">
        <f t="shared" si="15"/>
        <v>3642</v>
      </c>
      <c r="CX15" s="561">
        <f t="shared" si="15"/>
        <v>4092</v>
      </c>
      <c r="CY15" s="561">
        <f t="shared" si="15"/>
        <v>0</v>
      </c>
      <c r="CZ15" s="561">
        <f t="shared" si="15"/>
        <v>0</v>
      </c>
      <c r="DA15" s="561">
        <f t="shared" si="15"/>
        <v>0</v>
      </c>
      <c r="DB15" s="561">
        <f t="shared" si="15"/>
        <v>0</v>
      </c>
      <c r="DC15" s="562">
        <f t="shared" si="15"/>
        <v>4884.3742105263154</v>
      </c>
    </row>
    <row r="16" spans="1:107" s="446" customFormat="1" x14ac:dyDescent="0.25">
      <c r="B16" s="557" t="s">
        <v>20772</v>
      </c>
      <c r="C16" s="448">
        <f t="shared" ref="C16:I16" si="16">IFERROR(C12/C7,0)</f>
        <v>0</v>
      </c>
      <c r="D16" s="448">
        <f t="shared" si="16"/>
        <v>1389.7260869565218</v>
      </c>
      <c r="E16" s="448">
        <f t="shared" si="16"/>
        <v>913.69565217391312</v>
      </c>
      <c r="F16" s="448">
        <f t="shared" si="16"/>
        <v>0</v>
      </c>
      <c r="G16" s="448">
        <f t="shared" si="16"/>
        <v>2291.478260869565</v>
      </c>
      <c r="H16" s="448">
        <f t="shared" si="16"/>
        <v>1153.1869565217391</v>
      </c>
      <c r="I16" s="562">
        <f t="shared" si="16"/>
        <v>1309.2050167224081</v>
      </c>
      <c r="J16" s="561"/>
      <c r="K16" s="561">
        <f t="shared" ref="K16:W16" si="17">IFERROR(K12/K7,0)</f>
        <v>907.95500000000004</v>
      </c>
      <c r="L16" s="561">
        <f t="shared" si="17"/>
        <v>1272.5207692307692</v>
      </c>
      <c r="M16" s="561">
        <f t="shared" si="17"/>
        <v>1189.5762068965519</v>
      </c>
      <c r="N16" s="561">
        <f t="shared" si="17"/>
        <v>906.8106896551725</v>
      </c>
      <c r="O16" s="561">
        <f t="shared" si="17"/>
        <v>766.50409090909091</v>
      </c>
      <c r="P16" s="561">
        <f t="shared" si="17"/>
        <v>920.79642857142869</v>
      </c>
      <c r="Q16" s="561">
        <f t="shared" si="17"/>
        <v>613.5288888888889</v>
      </c>
      <c r="R16" s="561">
        <f t="shared" si="17"/>
        <v>532.09553191489363</v>
      </c>
      <c r="S16" s="561">
        <f t="shared" si="17"/>
        <v>545.0363636363636</v>
      </c>
      <c r="T16" s="561">
        <f t="shared" si="17"/>
        <v>460.82142857142856</v>
      </c>
      <c r="U16" s="561">
        <f t="shared" si="17"/>
        <v>476.40594059405942</v>
      </c>
      <c r="V16" s="561">
        <f t="shared" si="17"/>
        <v>573.42105263157896</v>
      </c>
      <c r="W16" s="562">
        <f t="shared" si="17"/>
        <v>623.14928571428572</v>
      </c>
      <c r="X16" s="561"/>
      <c r="Y16" s="561">
        <f t="shared" ref="Y16:AK16" si="18">IFERROR(Y12/Y7,0)</f>
        <v>550.7904191616766</v>
      </c>
      <c r="Z16" s="561">
        <f t="shared" si="18"/>
        <v>566.53937007874015</v>
      </c>
      <c r="AA16" s="561">
        <f t="shared" si="18"/>
        <v>631.64583333333337</v>
      </c>
      <c r="AB16" s="561">
        <f t="shared" si="18"/>
        <v>560.95565410199561</v>
      </c>
      <c r="AC16" s="561">
        <f t="shared" si="18"/>
        <v>483.75169300225735</v>
      </c>
      <c r="AD16" s="561">
        <f t="shared" si="18"/>
        <v>480.66161616161617</v>
      </c>
      <c r="AE16" s="561">
        <f t="shared" si="18"/>
        <v>506.4140625</v>
      </c>
      <c r="AF16" s="561">
        <f t="shared" si="18"/>
        <v>479.0577777777778</v>
      </c>
      <c r="AG16" s="561">
        <f t="shared" si="18"/>
        <v>558.86363636363637</v>
      </c>
      <c r="AH16" s="561">
        <f t="shared" si="18"/>
        <v>579.51901565995524</v>
      </c>
      <c r="AI16" s="561">
        <f t="shared" si="18"/>
        <v>659.31279620853081</v>
      </c>
      <c r="AJ16" s="561">
        <f t="shared" si="18"/>
        <v>689.50153846153842</v>
      </c>
      <c r="AK16" s="562">
        <f t="shared" si="18"/>
        <v>561.6075506874854</v>
      </c>
      <c r="AL16" s="561"/>
      <c r="AM16" s="561">
        <f t="shared" ref="AM16:AY16" si="19">IFERROR(AM12/AM7,0)</f>
        <v>705.60705289672546</v>
      </c>
      <c r="AN16" s="561">
        <f t="shared" si="19"/>
        <v>750.29876543209878</v>
      </c>
      <c r="AO16" s="561">
        <f t="shared" si="19"/>
        <v>767.83576158940389</v>
      </c>
      <c r="AP16" s="561">
        <f t="shared" si="19"/>
        <v>770.77716390423575</v>
      </c>
      <c r="AQ16" s="561">
        <f t="shared" si="19"/>
        <v>641.21715817694371</v>
      </c>
      <c r="AR16" s="561">
        <f t="shared" si="19"/>
        <v>724.45522388059703</v>
      </c>
      <c r="AS16" s="561">
        <f t="shared" si="19"/>
        <v>798.10699588477371</v>
      </c>
      <c r="AT16" s="561">
        <f t="shared" si="19"/>
        <v>856.66451612903222</v>
      </c>
      <c r="AU16" s="561">
        <f t="shared" si="19"/>
        <v>775.19259259259263</v>
      </c>
      <c r="AV16" s="561">
        <f t="shared" si="19"/>
        <v>742.61538461538464</v>
      </c>
      <c r="AW16" s="561">
        <f t="shared" si="19"/>
        <v>794</v>
      </c>
      <c r="AX16" s="561">
        <f t="shared" si="19"/>
        <v>854.75</v>
      </c>
      <c r="AY16" s="562">
        <f t="shared" si="19"/>
        <v>753.99327125262846</v>
      </c>
      <c r="AZ16" s="565"/>
      <c r="BA16" s="561">
        <f t="shared" ref="BA16:BM16" si="20">IFERROR(BA12/BA7,0)</f>
        <v>584</v>
      </c>
      <c r="BB16" s="561">
        <f t="shared" si="20"/>
        <v>1056</v>
      </c>
      <c r="BC16" s="561">
        <f t="shared" si="20"/>
        <v>0</v>
      </c>
      <c r="BD16" s="561">
        <f t="shared" si="20"/>
        <v>0</v>
      </c>
      <c r="BE16" s="561">
        <f t="shared" si="20"/>
        <v>0</v>
      </c>
      <c r="BF16" s="561">
        <f t="shared" si="20"/>
        <v>0</v>
      </c>
      <c r="BG16" s="561">
        <f t="shared" si="20"/>
        <v>0</v>
      </c>
      <c r="BH16" s="561">
        <f t="shared" si="20"/>
        <v>0</v>
      </c>
      <c r="BI16" s="561">
        <f t="shared" si="20"/>
        <v>491.78</v>
      </c>
      <c r="BJ16" s="561">
        <f t="shared" si="20"/>
        <v>736.25</v>
      </c>
      <c r="BK16" s="561">
        <f t="shared" si="20"/>
        <v>1056.1111111111111</v>
      </c>
      <c r="BL16" s="561">
        <f t="shared" si="20"/>
        <v>675.5</v>
      </c>
      <c r="BM16" s="562">
        <f t="shared" si="20"/>
        <v>794.59371428571421</v>
      </c>
      <c r="BN16" s="561"/>
      <c r="BO16" s="561">
        <f t="shared" ref="BO16:CA16" si="21">IFERROR(BO12/BO7,0)</f>
        <v>807.44444444444446</v>
      </c>
      <c r="BP16" s="561">
        <f t="shared" si="21"/>
        <v>1125.2105263157894</v>
      </c>
      <c r="BQ16" s="561">
        <f t="shared" si="21"/>
        <v>885.19230769230774</v>
      </c>
      <c r="BR16" s="561">
        <f t="shared" si="21"/>
        <v>763.28205128205127</v>
      </c>
      <c r="BS16" s="561">
        <f t="shared" si="21"/>
        <v>878.65</v>
      </c>
      <c r="BT16" s="561">
        <f t="shared" si="21"/>
        <v>647.84615384615381</v>
      </c>
      <c r="BU16" s="561">
        <f t="shared" si="21"/>
        <v>860.62962962962968</v>
      </c>
      <c r="BV16" s="561">
        <f t="shared" si="21"/>
        <v>864.66666666666663</v>
      </c>
      <c r="BW16" s="561">
        <f t="shared" si="21"/>
        <v>797.125</v>
      </c>
      <c r="BX16" s="561">
        <f t="shared" si="21"/>
        <v>883</v>
      </c>
      <c r="BY16" s="561">
        <f t="shared" si="21"/>
        <v>820.265625</v>
      </c>
      <c r="BZ16" s="561">
        <f t="shared" si="21"/>
        <v>803</v>
      </c>
      <c r="CA16" s="562">
        <f t="shared" si="21"/>
        <v>839.6613995485327</v>
      </c>
      <c r="CB16" s="561"/>
      <c r="CC16" s="561">
        <f t="shared" ref="CC16:CO16" si="22">IFERROR(CC12/CC7,0)</f>
        <v>841.74074074074076</v>
      </c>
      <c r="CD16" s="561">
        <f t="shared" si="22"/>
        <v>1133.44</v>
      </c>
      <c r="CE16" s="561">
        <f t="shared" si="22"/>
        <v>1216.75</v>
      </c>
      <c r="CF16" s="561">
        <f t="shared" si="22"/>
        <v>1126</v>
      </c>
      <c r="CG16" s="561">
        <f t="shared" si="22"/>
        <v>929.0408163265306</v>
      </c>
      <c r="CH16" s="561">
        <f t="shared" si="22"/>
        <v>1784.8571428571429</v>
      </c>
      <c r="CI16" s="561">
        <f t="shared" si="22"/>
        <v>1265.2666666666667</v>
      </c>
      <c r="CJ16" s="561">
        <f t="shared" si="22"/>
        <v>1336.1904761904761</v>
      </c>
      <c r="CK16" s="561">
        <f t="shared" si="22"/>
        <v>937.66666666666663</v>
      </c>
      <c r="CL16" s="561">
        <f t="shared" si="22"/>
        <v>1238.8</v>
      </c>
      <c r="CM16" s="561">
        <f t="shared" si="22"/>
        <v>1040</v>
      </c>
      <c r="CN16" s="561">
        <f t="shared" si="22"/>
        <v>1204.8333333333333</v>
      </c>
      <c r="CO16" s="562">
        <f t="shared" si="22"/>
        <v>1090.753125</v>
      </c>
      <c r="CP16" s="561"/>
      <c r="CQ16" s="561">
        <f t="shared" ref="CQ16:DC16" si="23">IFERROR(CQ12/CQ7,0)</f>
        <v>983.52199999999993</v>
      </c>
      <c r="CR16" s="561">
        <f t="shared" si="23"/>
        <v>1327.0883333333334</v>
      </c>
      <c r="CS16" s="561">
        <f t="shared" si="23"/>
        <v>1201.655</v>
      </c>
      <c r="CT16" s="561">
        <f t="shared" si="23"/>
        <v>766.8</v>
      </c>
      <c r="CU16" s="561">
        <f t="shared" si="23"/>
        <v>1378.76</v>
      </c>
      <c r="CV16" s="561">
        <f t="shared" si="23"/>
        <v>2312.81</v>
      </c>
      <c r="CW16" s="561">
        <f t="shared" si="23"/>
        <v>766.81</v>
      </c>
      <c r="CX16" s="561">
        <f t="shared" si="23"/>
        <v>1208.0999999999999</v>
      </c>
      <c r="CY16" s="561">
        <f t="shared" si="23"/>
        <v>0</v>
      </c>
      <c r="CZ16" s="561">
        <f t="shared" si="23"/>
        <v>0</v>
      </c>
      <c r="DA16" s="561">
        <f t="shared" si="23"/>
        <v>0</v>
      </c>
      <c r="DB16" s="561">
        <f t="shared" si="23"/>
        <v>0</v>
      </c>
      <c r="DC16" s="562">
        <f t="shared" si="23"/>
        <v>1215.5521052631577</v>
      </c>
    </row>
    <row r="17" spans="1:107" s="446" customFormat="1" x14ac:dyDescent="0.25">
      <c r="B17" s="557" t="s">
        <v>20773</v>
      </c>
      <c r="C17" s="450">
        <f t="shared" ref="C17:I17" si="24">IFERROR(C12/C11,0)</f>
        <v>0</v>
      </c>
      <c r="D17" s="450">
        <f t="shared" si="24"/>
        <v>0.17143002717391306</v>
      </c>
      <c r="E17" s="450">
        <f t="shared" si="24"/>
        <v>0.1745026073670575</v>
      </c>
      <c r="F17" s="450">
        <f t="shared" si="24"/>
        <v>0</v>
      </c>
      <c r="G17" s="450">
        <f t="shared" si="24"/>
        <v>0.16304231818062292</v>
      </c>
      <c r="H17" s="450">
        <f t="shared" si="24"/>
        <v>0.13719314853589556</v>
      </c>
      <c r="I17" s="566">
        <f t="shared" si="24"/>
        <v>0.15906929377350446</v>
      </c>
      <c r="J17" s="567"/>
      <c r="K17" s="568">
        <f t="shared" ref="K17:W17" si="25">IFERROR(K12/K11,0)</f>
        <v>0.1701883786316776</v>
      </c>
      <c r="L17" s="568">
        <f t="shared" si="25"/>
        <v>0.13030740466387733</v>
      </c>
      <c r="M17" s="568">
        <f t="shared" si="25"/>
        <v>0.13543244526674192</v>
      </c>
      <c r="N17" s="568">
        <f t="shared" si="25"/>
        <v>0.14240388276310706</v>
      </c>
      <c r="O17" s="568">
        <f t="shared" si="25"/>
        <v>0.14182688163098947</v>
      </c>
      <c r="P17" s="568">
        <f t="shared" si="25"/>
        <v>0.12949439311171379</v>
      </c>
      <c r="Q17" s="568">
        <f t="shared" si="25"/>
        <v>0.12825783127996521</v>
      </c>
      <c r="R17" s="568">
        <f t="shared" si="25"/>
        <v>0.13515150555492175</v>
      </c>
      <c r="S17" s="568">
        <f t="shared" si="25"/>
        <v>0.13707468528654584</v>
      </c>
      <c r="T17" s="568">
        <f t="shared" si="25"/>
        <v>0.13015803631472764</v>
      </c>
      <c r="U17" s="568">
        <f t="shared" si="25"/>
        <v>0.13722973724513804</v>
      </c>
      <c r="V17" s="568">
        <f t="shared" si="25"/>
        <v>0.15061708767794624</v>
      </c>
      <c r="W17" s="566">
        <f t="shared" si="25"/>
        <v>0.13737664584940504</v>
      </c>
      <c r="X17" s="567"/>
      <c r="Y17" s="568">
        <f t="shared" ref="Y17:AK17" si="26">IFERROR(Y12/Y11,0)</f>
        <v>0.14468720997907916</v>
      </c>
      <c r="Z17" s="568">
        <f t="shared" si="26"/>
        <v>0.14085707853290394</v>
      </c>
      <c r="AA17" s="568">
        <f t="shared" si="26"/>
        <v>0.14108652304714131</v>
      </c>
      <c r="AB17" s="568">
        <f t="shared" si="26"/>
        <v>0.13886572853034762</v>
      </c>
      <c r="AC17" s="568">
        <f t="shared" si="26"/>
        <v>0.13894430544380393</v>
      </c>
      <c r="AD17" s="568">
        <f t="shared" si="26"/>
        <v>0.1382821058994127</v>
      </c>
      <c r="AE17" s="568">
        <f t="shared" si="26"/>
        <v>0.14050926778936507</v>
      </c>
      <c r="AF17" s="568">
        <f t="shared" si="26"/>
        <v>0.141240631774949</v>
      </c>
      <c r="AG17" s="568">
        <f t="shared" si="26"/>
        <v>0.14434018431402146</v>
      </c>
      <c r="AH17" s="568">
        <f t="shared" si="26"/>
        <v>0.15764714473936448</v>
      </c>
      <c r="AI17" s="568">
        <f t="shared" si="26"/>
        <v>0.17112336959830937</v>
      </c>
      <c r="AJ17" s="568">
        <f t="shared" si="26"/>
        <v>0.17519604087344712</v>
      </c>
      <c r="AK17" s="566">
        <f t="shared" si="26"/>
        <v>0.14833174200721785</v>
      </c>
      <c r="AL17" s="567"/>
      <c r="AM17" s="568">
        <f t="shared" ref="AM17:AY17" si="27">IFERROR(AM12/AM11,0)</f>
        <v>0.17425311695025009</v>
      </c>
      <c r="AN17" s="568">
        <f t="shared" si="27"/>
        <v>0.18211211481769371</v>
      </c>
      <c r="AO17" s="568">
        <f t="shared" si="27"/>
        <v>0.18082305438110283</v>
      </c>
      <c r="AP17" s="568">
        <f t="shared" si="27"/>
        <v>0.17864400572470779</v>
      </c>
      <c r="AQ17" s="568">
        <f t="shared" si="27"/>
        <v>0.18064092203348867</v>
      </c>
      <c r="AR17" s="568">
        <f t="shared" si="27"/>
        <v>0.18802768206302259</v>
      </c>
      <c r="AS17" s="568">
        <f t="shared" si="27"/>
        <v>0.18312517645414741</v>
      </c>
      <c r="AT17" s="568">
        <f t="shared" si="27"/>
        <v>0.17856453655023746</v>
      </c>
      <c r="AU17" s="568">
        <f t="shared" si="27"/>
        <v>0.17093468446395788</v>
      </c>
      <c r="AV17" s="568">
        <f t="shared" si="27"/>
        <v>0.17487625611926511</v>
      </c>
      <c r="AW17" s="568">
        <f t="shared" si="27"/>
        <v>0.15350707601886937</v>
      </c>
      <c r="AX17" s="568">
        <f t="shared" si="27"/>
        <v>0.1714214088744046</v>
      </c>
      <c r="AY17" s="566">
        <f t="shared" si="27"/>
        <v>0.17854443854760108</v>
      </c>
      <c r="AZ17" s="569"/>
      <c r="BA17" s="568">
        <f t="shared" ref="BA17:BM17" si="28">IFERROR(BA12/BA11,0)</f>
        <v>0.17081017841474117</v>
      </c>
      <c r="BB17" s="568">
        <f t="shared" si="28"/>
        <v>0.15002130984514847</v>
      </c>
      <c r="BC17" s="568">
        <f t="shared" si="28"/>
        <v>0</v>
      </c>
      <c r="BD17" s="568">
        <f t="shared" si="28"/>
        <v>0</v>
      </c>
      <c r="BE17" s="568">
        <f t="shared" si="28"/>
        <v>0</v>
      </c>
      <c r="BF17" s="568">
        <f t="shared" si="28"/>
        <v>0</v>
      </c>
      <c r="BG17" s="568">
        <f t="shared" si="28"/>
        <v>0</v>
      </c>
      <c r="BH17" s="568">
        <f t="shared" si="28"/>
        <v>0</v>
      </c>
      <c r="BI17" s="568">
        <f t="shared" si="28"/>
        <v>0.16946243969676084</v>
      </c>
      <c r="BJ17" s="568">
        <f t="shared" si="28"/>
        <v>0.16291119634164331</v>
      </c>
      <c r="BK17" s="568">
        <f t="shared" si="28"/>
        <v>0.20120234542029169</v>
      </c>
      <c r="BL17" s="568">
        <f t="shared" si="28"/>
        <v>0.16284564017260914</v>
      </c>
      <c r="BM17" s="566">
        <f t="shared" si="28"/>
        <v>0.1741079175874741</v>
      </c>
      <c r="BN17" s="570"/>
      <c r="BO17" s="568">
        <f t="shared" ref="BO17:CA17" si="29">IFERROR(BO12/BO11,0)</f>
        <v>0.17435011576156717</v>
      </c>
      <c r="BP17" s="568">
        <f t="shared" si="29"/>
        <v>0.19057782994795236</v>
      </c>
      <c r="BQ17" s="568">
        <f t="shared" si="29"/>
        <v>0.18345679634294837</v>
      </c>
      <c r="BR17" s="568">
        <f t="shared" si="29"/>
        <v>0.19339477077899087</v>
      </c>
      <c r="BS17" s="568">
        <f t="shared" si="29"/>
        <v>0.19046107881845847</v>
      </c>
      <c r="BT17" s="568">
        <f t="shared" si="29"/>
        <v>0.16508060959474691</v>
      </c>
      <c r="BU17" s="568">
        <f t="shared" si="29"/>
        <v>0.17390506491298235</v>
      </c>
      <c r="BV17" s="568">
        <f t="shared" si="29"/>
        <v>0.17698642356814298</v>
      </c>
      <c r="BW17" s="568">
        <f t="shared" si="29"/>
        <v>0.17116568204572113</v>
      </c>
      <c r="BX17" s="568">
        <f t="shared" si="29"/>
        <v>0.17951090808761511</v>
      </c>
      <c r="BY17" s="568">
        <f t="shared" si="29"/>
        <v>0.17299095686700156</v>
      </c>
      <c r="BZ17" s="568">
        <f t="shared" si="29"/>
        <v>0.17704808941199107</v>
      </c>
      <c r="CA17" s="566">
        <f t="shared" si="29"/>
        <v>0.17888160863777003</v>
      </c>
      <c r="CB17" s="570"/>
      <c r="CC17" s="568">
        <f t="shared" ref="CC17:CO17" si="30">IFERROR(CC12/CC11,0)</f>
        <v>0.1804902270859628</v>
      </c>
      <c r="CD17" s="568">
        <f t="shared" si="30"/>
        <v>0.19785115464086325</v>
      </c>
      <c r="CE17" s="568">
        <f t="shared" si="30"/>
        <v>0.20595160066857754</v>
      </c>
      <c r="CF17" s="568">
        <f t="shared" si="30"/>
        <v>0.20456116426280246</v>
      </c>
      <c r="CG17" s="568">
        <f t="shared" si="30"/>
        <v>0.20869972957928415</v>
      </c>
      <c r="CH17" s="568">
        <f t="shared" si="30"/>
        <v>0.2622909796591183</v>
      </c>
      <c r="CI17" s="568">
        <f t="shared" si="30"/>
        <v>0.22388777181590455</v>
      </c>
      <c r="CJ17" s="568">
        <f t="shared" si="30"/>
        <v>0.25267885966733017</v>
      </c>
      <c r="CK17" s="568">
        <f t="shared" si="30"/>
        <v>0.24910548284444278</v>
      </c>
      <c r="CL17" s="568">
        <f t="shared" si="30"/>
        <v>0.26403793893536526</v>
      </c>
      <c r="CM17" s="568">
        <f t="shared" si="30"/>
        <v>0.21187913302126701</v>
      </c>
      <c r="CN17" s="568">
        <f t="shared" si="30"/>
        <v>0.26262442781370343</v>
      </c>
      <c r="CO17" s="566">
        <f t="shared" si="30"/>
        <v>0.21062962556817155</v>
      </c>
      <c r="CP17" s="570"/>
      <c r="CQ17" s="568">
        <f>IFERROR(CQ12/CQ11,0)</f>
        <v>0.25148033843612638</v>
      </c>
      <c r="CR17" s="568">
        <f>IFERROR(CR12/CR11,0)</f>
        <v>0.26234853856352486</v>
      </c>
      <c r="CS17" s="568">
        <f>IFERROR(CS12/CS11,0)</f>
        <v>0.22522937069490651</v>
      </c>
      <c r="CT17" s="568">
        <f t="shared" ref="CT17:DC17" si="31">IFERROR(CT12/CT11,0)</f>
        <v>0.19999999999999998</v>
      </c>
      <c r="CU17" s="568">
        <f t="shared" si="31"/>
        <v>0.22795073158634371</v>
      </c>
      <c r="CV17" s="568">
        <f t="shared" si="31"/>
        <v>0.27012497080121467</v>
      </c>
      <c r="CW17" s="568">
        <f t="shared" si="31"/>
        <v>0.21054640307523337</v>
      </c>
      <c r="CX17" s="568">
        <f t="shared" si="31"/>
        <v>0.29523460410557184</v>
      </c>
      <c r="CY17" s="568">
        <f t="shared" si="31"/>
        <v>0</v>
      </c>
      <c r="CZ17" s="568">
        <f t="shared" si="31"/>
        <v>0</v>
      </c>
      <c r="DA17" s="568">
        <f t="shared" si="31"/>
        <v>0</v>
      </c>
      <c r="DB17" s="568">
        <f t="shared" si="31"/>
        <v>0</v>
      </c>
      <c r="DC17" s="566">
        <f t="shared" si="31"/>
        <v>0.2488654744436905</v>
      </c>
    </row>
    <row r="18" spans="1:107" x14ac:dyDescent="0.25">
      <c r="B18" s="395"/>
    </row>
    <row r="19" spans="1:107" s="550" customFormat="1" ht="8.25" customHeight="1" x14ac:dyDescent="0.25">
      <c r="B19" s="559"/>
    </row>
    <row r="20" spans="1:107" ht="15" customHeight="1" x14ac:dyDescent="0.25">
      <c r="A20" s="356" t="s">
        <v>20403</v>
      </c>
      <c r="B20" s="395"/>
    </row>
    <row r="21" spans="1:107" ht="15" customHeight="1" x14ac:dyDescent="0.25">
      <c r="B21" s="395"/>
    </row>
    <row r="22" spans="1:107" ht="15" customHeight="1" x14ac:dyDescent="0.25">
      <c r="B22" s="560"/>
      <c r="C22" s="456">
        <v>42736</v>
      </c>
      <c r="D22" s="456">
        <v>42767</v>
      </c>
      <c r="E22" s="456">
        <v>42795</v>
      </c>
      <c r="F22" s="456">
        <v>42826</v>
      </c>
      <c r="G22" s="456">
        <v>42856</v>
      </c>
      <c r="H22" s="456">
        <v>42887</v>
      </c>
      <c r="I22" s="456" t="s">
        <v>16573</v>
      </c>
      <c r="K22" s="456">
        <v>42917</v>
      </c>
      <c r="L22" s="456">
        <v>42948</v>
      </c>
      <c r="M22" s="456">
        <v>42979</v>
      </c>
      <c r="N22" s="456">
        <v>43009</v>
      </c>
      <c r="O22" s="456">
        <v>43040</v>
      </c>
      <c r="P22" s="456">
        <v>43070</v>
      </c>
      <c r="Q22" s="456">
        <v>43101</v>
      </c>
      <c r="R22" s="456">
        <v>43132</v>
      </c>
      <c r="S22" s="456">
        <v>43160</v>
      </c>
      <c r="T22" s="456">
        <v>43191</v>
      </c>
      <c r="U22" s="456">
        <v>43221</v>
      </c>
      <c r="V22" s="456">
        <v>43252</v>
      </c>
      <c r="W22" s="457" t="s">
        <v>16574</v>
      </c>
      <c r="Y22" s="458">
        <v>43282</v>
      </c>
      <c r="Z22" s="458" t="s">
        <v>16575</v>
      </c>
      <c r="AA22" s="458" t="s">
        <v>16576</v>
      </c>
      <c r="AB22" s="458">
        <v>43374</v>
      </c>
      <c r="AC22" s="458">
        <v>43405</v>
      </c>
      <c r="AD22" s="458">
        <v>43435</v>
      </c>
      <c r="AE22" s="458">
        <v>43466</v>
      </c>
      <c r="AF22" s="458">
        <v>43497</v>
      </c>
      <c r="AG22" s="458">
        <v>43525</v>
      </c>
      <c r="AH22" s="458">
        <v>43556</v>
      </c>
      <c r="AI22" s="458">
        <v>43586</v>
      </c>
      <c r="AJ22" s="458">
        <v>43617</v>
      </c>
      <c r="AK22" s="459" t="s">
        <v>16577</v>
      </c>
      <c r="AM22" s="458">
        <v>43647</v>
      </c>
      <c r="AN22" s="458">
        <v>43678</v>
      </c>
      <c r="AO22" s="458">
        <v>43709</v>
      </c>
      <c r="AP22" s="458">
        <v>43739</v>
      </c>
      <c r="AQ22" s="458">
        <v>43770</v>
      </c>
      <c r="AR22" s="458">
        <v>43800</v>
      </c>
      <c r="AS22" s="458">
        <v>43831</v>
      </c>
      <c r="AT22" s="458">
        <v>43862</v>
      </c>
      <c r="AU22" s="458">
        <v>43891</v>
      </c>
      <c r="AV22" s="458">
        <v>43922</v>
      </c>
      <c r="AW22" s="458">
        <v>43952</v>
      </c>
      <c r="AX22" s="458">
        <v>43983</v>
      </c>
      <c r="AY22" s="459" t="s">
        <v>16578</v>
      </c>
      <c r="AZ22" s="449"/>
      <c r="BA22" s="458">
        <v>44013</v>
      </c>
      <c r="BB22" s="458">
        <v>44044</v>
      </c>
      <c r="BC22" s="458">
        <v>44075</v>
      </c>
      <c r="BD22" s="458">
        <v>44105</v>
      </c>
      <c r="BE22" s="458">
        <v>44136</v>
      </c>
      <c r="BF22" s="458">
        <v>44166</v>
      </c>
      <c r="BG22" s="458">
        <v>44197</v>
      </c>
      <c r="BH22" s="458">
        <v>44228</v>
      </c>
      <c r="BI22" s="458">
        <v>44256</v>
      </c>
      <c r="BJ22" s="458">
        <v>44287</v>
      </c>
      <c r="BK22" s="458">
        <v>44317</v>
      </c>
      <c r="BL22" s="458">
        <v>44348</v>
      </c>
      <c r="BM22" s="459" t="s">
        <v>16582</v>
      </c>
      <c r="BN22" s="446"/>
      <c r="BO22" s="458">
        <v>44378</v>
      </c>
      <c r="BP22" s="458">
        <v>44409</v>
      </c>
      <c r="BQ22" s="458">
        <v>44440</v>
      </c>
      <c r="BR22" s="458">
        <v>44470</v>
      </c>
      <c r="BS22" s="458">
        <v>44501</v>
      </c>
      <c r="BT22" s="458">
        <v>44531</v>
      </c>
      <c r="BU22" s="458">
        <v>44562</v>
      </c>
      <c r="BV22" s="458">
        <v>44593</v>
      </c>
      <c r="BW22" s="458">
        <v>44621</v>
      </c>
      <c r="BX22" s="458">
        <v>44652</v>
      </c>
      <c r="BY22" s="458">
        <v>44682</v>
      </c>
      <c r="BZ22" s="458">
        <v>44713</v>
      </c>
      <c r="CA22" s="459" t="s">
        <v>16767</v>
      </c>
      <c r="CB22" s="446"/>
      <c r="CC22" s="458">
        <v>44743</v>
      </c>
      <c r="CD22" s="458">
        <v>44774</v>
      </c>
      <c r="CE22" s="458">
        <v>44805</v>
      </c>
      <c r="CF22" s="458">
        <v>44835</v>
      </c>
      <c r="CG22" s="458">
        <v>44866</v>
      </c>
      <c r="CH22" s="458">
        <v>44896</v>
      </c>
      <c r="CI22" s="458">
        <v>44927</v>
      </c>
      <c r="CJ22" s="458">
        <v>44958</v>
      </c>
      <c r="CK22" s="458">
        <v>44986</v>
      </c>
      <c r="CL22" s="458">
        <v>45017</v>
      </c>
      <c r="CM22" s="458">
        <v>45047</v>
      </c>
      <c r="CN22" s="458">
        <v>45078</v>
      </c>
      <c r="CO22" s="459" t="s">
        <v>19508</v>
      </c>
      <c r="CP22" s="446"/>
      <c r="CQ22" s="458">
        <v>45108</v>
      </c>
      <c r="CR22" s="458">
        <v>45139</v>
      </c>
      <c r="CS22" s="458">
        <v>45170</v>
      </c>
      <c r="CT22" s="458">
        <v>45200</v>
      </c>
      <c r="CU22" s="458">
        <v>45231</v>
      </c>
      <c r="CV22" s="458">
        <v>45261</v>
      </c>
      <c r="CW22" s="458">
        <v>45292</v>
      </c>
      <c r="CX22" s="458">
        <v>45323</v>
      </c>
      <c r="CY22" s="458">
        <v>45352</v>
      </c>
      <c r="CZ22" s="458">
        <v>45383</v>
      </c>
      <c r="DA22" s="458">
        <v>45413</v>
      </c>
      <c r="DB22" s="458">
        <v>45444</v>
      </c>
      <c r="DC22" s="459" t="s">
        <v>22384</v>
      </c>
    </row>
    <row r="23" spans="1:107" ht="15" customHeight="1" x14ac:dyDescent="0.25">
      <c r="B23" s="556" t="s">
        <v>20775</v>
      </c>
      <c r="C23" s="461"/>
      <c r="D23" s="461"/>
      <c r="E23" s="461"/>
      <c r="F23" s="461"/>
      <c r="G23" s="461"/>
      <c r="H23" s="461"/>
      <c r="I23" s="462"/>
      <c r="J23" s="463"/>
      <c r="K23" s="461"/>
      <c r="L23" s="461"/>
      <c r="M23" s="461"/>
      <c r="N23" s="461"/>
      <c r="O23" s="461"/>
      <c r="P23" s="461"/>
      <c r="Q23" s="461"/>
      <c r="R23" s="461"/>
      <c r="S23" s="461"/>
      <c r="T23" s="461"/>
      <c r="U23" s="461"/>
      <c r="V23" s="461"/>
      <c r="W23" s="464"/>
      <c r="X23" s="463"/>
      <c r="Y23" s="461"/>
      <c r="Z23" s="461"/>
      <c r="AA23" s="461"/>
      <c r="AB23" s="461"/>
      <c r="AC23" s="461"/>
      <c r="AD23" s="461"/>
      <c r="AE23" s="461"/>
      <c r="AF23" s="461"/>
      <c r="AG23" s="461"/>
      <c r="AH23" s="461"/>
      <c r="AI23" s="461"/>
      <c r="AJ23" s="461"/>
      <c r="AK23" s="464"/>
      <c r="AL23" s="463"/>
      <c r="AM23" s="461"/>
      <c r="AN23" s="461"/>
      <c r="AO23" s="461"/>
      <c r="AP23" s="461"/>
      <c r="AQ23" s="461"/>
      <c r="AR23" s="461"/>
      <c r="AS23" s="461"/>
      <c r="AT23" s="461"/>
      <c r="AU23" s="461"/>
      <c r="AV23" s="461"/>
      <c r="AW23" s="461"/>
      <c r="AX23" s="461"/>
      <c r="AY23" s="464"/>
      <c r="AZ23" s="465"/>
      <c r="BA23" s="461"/>
      <c r="BB23" s="461"/>
      <c r="BC23" s="461"/>
      <c r="BD23" s="461"/>
      <c r="BE23" s="461"/>
      <c r="BF23" s="461"/>
      <c r="BG23" s="461"/>
      <c r="BH23" s="461"/>
      <c r="BI23" s="461"/>
      <c r="BJ23" s="461"/>
      <c r="BK23" s="461"/>
      <c r="BL23" s="461"/>
      <c r="BM23" s="464"/>
      <c r="BN23" s="460"/>
      <c r="BO23" s="461"/>
      <c r="BP23" s="461"/>
      <c r="BQ23" s="461"/>
      <c r="BR23" s="461"/>
      <c r="BS23" s="461"/>
      <c r="BT23" s="461"/>
      <c r="BU23" s="461"/>
      <c r="BV23" s="461"/>
      <c r="BW23" s="461"/>
      <c r="BX23" s="461"/>
      <c r="BY23" s="461"/>
      <c r="BZ23" s="461"/>
      <c r="CA23" s="464"/>
      <c r="CB23" s="460"/>
      <c r="CC23" s="461"/>
      <c r="CD23" s="461"/>
      <c r="CE23" s="461"/>
      <c r="CF23" s="461"/>
      <c r="CG23" s="461"/>
      <c r="CH23" s="461"/>
      <c r="CI23" s="461"/>
      <c r="CJ23" s="461"/>
      <c r="CK23" s="461"/>
      <c r="CL23" s="461"/>
      <c r="CM23" s="461"/>
      <c r="CN23" s="461"/>
      <c r="CO23" s="464"/>
      <c r="CP23" s="460"/>
      <c r="CQ23" s="461"/>
      <c r="CR23" s="461"/>
      <c r="CS23" s="461"/>
      <c r="CT23" s="461"/>
      <c r="CU23" s="461"/>
      <c r="CV23" s="461"/>
      <c r="CW23" s="461"/>
      <c r="CX23" s="461"/>
      <c r="CY23" s="461"/>
      <c r="CZ23" s="461"/>
      <c r="DA23" s="461"/>
      <c r="DB23" s="461"/>
      <c r="DC23" s="464"/>
    </row>
    <row r="24" spans="1:107" ht="15" customHeight="1" x14ac:dyDescent="0.25">
      <c r="B24" s="557" t="s">
        <v>20767</v>
      </c>
      <c r="C24" s="448">
        <f>COUNTIF('LF Pay on Sucess-Policy|Details'!$C:$C,Dashboard!C22)</f>
        <v>0</v>
      </c>
      <c r="D24" s="448">
        <f>COUNTIF('LF Pay on Sucess-Policy|Details'!$C:$C,Dashboard!D22)</f>
        <v>3</v>
      </c>
      <c r="E24" s="448">
        <f>COUNTIF('LF Pay on Sucess-Policy|Details'!$C:$C,Dashboard!E22)</f>
        <v>4</v>
      </c>
      <c r="F24" s="448">
        <f>COUNTIF('LF Pay on Sucess-Policy|Details'!$C:$C,Dashboard!F22)</f>
        <v>0</v>
      </c>
      <c r="G24" s="448">
        <f>COUNTIF('LF Pay on Sucess-Policy|Details'!$C:$C,Dashboard!G22)</f>
        <v>2</v>
      </c>
      <c r="H24" s="448">
        <f>COUNTIF('LF Pay on Sucess-Policy|Details'!$C:$C,Dashboard!H22)</f>
        <v>4</v>
      </c>
      <c r="I24" s="466">
        <v>0</v>
      </c>
      <c r="J24" s="466">
        <v>0</v>
      </c>
      <c r="K24" s="466">
        <v>0</v>
      </c>
      <c r="L24" s="466">
        <v>0</v>
      </c>
      <c r="M24" s="466">
        <v>0</v>
      </c>
      <c r="N24" s="466">
        <v>0</v>
      </c>
      <c r="O24" s="466">
        <v>0</v>
      </c>
      <c r="P24" s="466">
        <v>0</v>
      </c>
      <c r="Q24" s="466">
        <v>0</v>
      </c>
      <c r="R24" s="466">
        <v>0</v>
      </c>
      <c r="S24" s="466">
        <v>0</v>
      </c>
      <c r="T24" s="466">
        <v>0</v>
      </c>
      <c r="U24" s="466">
        <v>0</v>
      </c>
      <c r="V24" s="466">
        <v>0</v>
      </c>
      <c r="W24" s="466">
        <v>0</v>
      </c>
      <c r="X24" s="466">
        <v>0</v>
      </c>
      <c r="Y24" s="466">
        <v>0</v>
      </c>
      <c r="Z24" s="466">
        <v>0</v>
      </c>
      <c r="AA24" s="466">
        <v>0</v>
      </c>
      <c r="AB24" s="466">
        <v>0</v>
      </c>
      <c r="AC24" s="466">
        <v>0</v>
      </c>
      <c r="AD24" s="466">
        <v>0</v>
      </c>
      <c r="AE24" s="466">
        <v>0</v>
      </c>
      <c r="AF24" s="466">
        <v>0</v>
      </c>
      <c r="AG24" s="466">
        <v>0</v>
      </c>
      <c r="AH24" s="466">
        <v>0</v>
      </c>
      <c r="AI24" s="466">
        <v>0</v>
      </c>
      <c r="AJ24" s="466">
        <v>0</v>
      </c>
      <c r="AK24" s="466">
        <v>0</v>
      </c>
      <c r="AL24" s="466">
        <v>0</v>
      </c>
      <c r="AM24" s="466">
        <v>0</v>
      </c>
      <c r="AN24" s="466">
        <v>0</v>
      </c>
      <c r="AO24" s="466">
        <v>0</v>
      </c>
      <c r="AP24" s="466">
        <v>0</v>
      </c>
      <c r="AQ24" s="466">
        <v>0</v>
      </c>
      <c r="AR24" s="466">
        <v>0</v>
      </c>
      <c r="AS24" s="466">
        <v>0</v>
      </c>
      <c r="AT24" s="466">
        <v>0</v>
      </c>
      <c r="AU24" s="466">
        <v>0</v>
      </c>
      <c r="AV24" s="466">
        <v>0</v>
      </c>
      <c r="AW24" s="466">
        <v>0</v>
      </c>
      <c r="AX24" s="466">
        <v>0</v>
      </c>
      <c r="AY24" s="466">
        <v>0</v>
      </c>
      <c r="AZ24" s="466">
        <v>0</v>
      </c>
      <c r="BA24" s="466">
        <v>0</v>
      </c>
      <c r="BB24" s="466">
        <v>0</v>
      </c>
      <c r="BC24" s="466">
        <v>0</v>
      </c>
      <c r="BD24" s="466">
        <v>0</v>
      </c>
      <c r="BE24" s="466">
        <v>0</v>
      </c>
      <c r="BF24" s="466">
        <v>0</v>
      </c>
      <c r="BG24" s="466">
        <v>0</v>
      </c>
      <c r="BH24" s="466">
        <v>0</v>
      </c>
      <c r="BI24" s="466">
        <v>0</v>
      </c>
      <c r="BJ24" s="466">
        <v>0</v>
      </c>
      <c r="BK24" s="466">
        <v>0</v>
      </c>
      <c r="BL24" s="466">
        <v>0</v>
      </c>
      <c r="BM24" s="466">
        <v>0</v>
      </c>
      <c r="BN24" s="466">
        <v>0</v>
      </c>
      <c r="BO24" s="466">
        <v>0</v>
      </c>
      <c r="BP24" s="466">
        <v>0</v>
      </c>
      <c r="BQ24" s="466">
        <v>0</v>
      </c>
      <c r="BR24" s="466">
        <v>0</v>
      </c>
      <c r="BS24" s="466">
        <v>0</v>
      </c>
      <c r="BT24" s="466">
        <v>0</v>
      </c>
      <c r="BU24" s="466">
        <v>0</v>
      </c>
      <c r="BV24" s="466">
        <v>0</v>
      </c>
      <c r="BW24" s="466">
        <v>0</v>
      </c>
      <c r="BX24" s="466">
        <v>0</v>
      </c>
      <c r="BY24" s="466">
        <v>0</v>
      </c>
      <c r="BZ24" s="466">
        <v>0</v>
      </c>
      <c r="CA24" s="466">
        <v>0</v>
      </c>
      <c r="CB24" s="446"/>
      <c r="CC24" s="448">
        <f t="shared" ref="CC24:CN24" si="32">SUM(CC42,CC31)</f>
        <v>0</v>
      </c>
      <c r="CD24" s="448">
        <f t="shared" si="32"/>
        <v>0</v>
      </c>
      <c r="CE24" s="448">
        <f t="shared" si="32"/>
        <v>4</v>
      </c>
      <c r="CF24" s="448">
        <f t="shared" si="32"/>
        <v>16</v>
      </c>
      <c r="CG24" s="448">
        <f t="shared" si="32"/>
        <v>20</v>
      </c>
      <c r="CH24" s="448">
        <f t="shared" si="32"/>
        <v>1</v>
      </c>
      <c r="CI24" s="448">
        <f>SUM(CI42,CI31)</f>
        <v>24</v>
      </c>
      <c r="CJ24" s="448">
        <f t="shared" si="32"/>
        <v>47</v>
      </c>
      <c r="CK24" s="448">
        <f>SUM(CK42,CK31)</f>
        <v>37</v>
      </c>
      <c r="CL24" s="448">
        <f t="shared" si="32"/>
        <v>35</v>
      </c>
      <c r="CM24" s="448">
        <f t="shared" si="32"/>
        <v>86</v>
      </c>
      <c r="CN24" s="448">
        <f t="shared" si="32"/>
        <v>93</v>
      </c>
      <c r="CO24" s="466">
        <f>SUM(CC24:CN24)</f>
        <v>363</v>
      </c>
      <c r="CP24" s="446"/>
      <c r="CQ24" s="448">
        <f t="shared" ref="CQ24:CV24" si="33">SUM(CQ42,CQ31)</f>
        <v>101</v>
      </c>
      <c r="CR24" s="448">
        <f t="shared" si="33"/>
        <v>95</v>
      </c>
      <c r="CS24" s="448">
        <f t="shared" si="33"/>
        <v>103</v>
      </c>
      <c r="CT24" s="448">
        <f t="shared" si="33"/>
        <v>126</v>
      </c>
      <c r="CU24" s="448">
        <f t="shared" si="33"/>
        <v>111</v>
      </c>
      <c r="CV24" s="448">
        <f t="shared" si="33"/>
        <v>39</v>
      </c>
      <c r="CW24" s="448">
        <f>SUM(CW42,CW31)</f>
        <v>111</v>
      </c>
      <c r="CX24" s="448">
        <f t="shared" ref="CX24" si="34">SUM(CX42,CX31)</f>
        <v>137</v>
      </c>
      <c r="CY24" s="448">
        <f>SUM(CY42,CY31)</f>
        <v>120</v>
      </c>
      <c r="CZ24" s="448">
        <f t="shared" ref="CZ24:DB24" si="35">SUM(CZ42,CZ31)</f>
        <v>0</v>
      </c>
      <c r="DA24" s="448">
        <f t="shared" si="35"/>
        <v>0</v>
      </c>
      <c r="DB24" s="448">
        <f t="shared" si="35"/>
        <v>0</v>
      </c>
      <c r="DC24" s="466">
        <f>SUM(CQ24:DB24)</f>
        <v>943</v>
      </c>
    </row>
    <row r="25" spans="1:107" ht="15" customHeight="1" x14ac:dyDescent="0.25">
      <c r="B25" s="557" t="s">
        <v>20769</v>
      </c>
      <c r="C25" s="450">
        <f t="shared" ref="C25:H25" si="36">IFERROR(C24/$I$7,0)</f>
        <v>0</v>
      </c>
      <c r="D25" s="450">
        <f t="shared" si="36"/>
        <v>0.23076923076923078</v>
      </c>
      <c r="E25" s="450">
        <f t="shared" si="36"/>
        <v>0.30769230769230771</v>
      </c>
      <c r="F25" s="450">
        <f t="shared" si="36"/>
        <v>0</v>
      </c>
      <c r="G25" s="450">
        <f t="shared" si="36"/>
        <v>0.15384615384615385</v>
      </c>
      <c r="H25" s="450">
        <f t="shared" si="36"/>
        <v>0.30769230769230771</v>
      </c>
      <c r="I25" s="466">
        <v>0</v>
      </c>
      <c r="J25" s="466">
        <v>0</v>
      </c>
      <c r="K25" s="466">
        <v>0</v>
      </c>
      <c r="L25" s="466">
        <v>0</v>
      </c>
      <c r="M25" s="466">
        <v>0</v>
      </c>
      <c r="N25" s="466">
        <v>0</v>
      </c>
      <c r="O25" s="466">
        <v>0</v>
      </c>
      <c r="P25" s="466">
        <v>0</v>
      </c>
      <c r="Q25" s="466">
        <v>0</v>
      </c>
      <c r="R25" s="466">
        <v>0</v>
      </c>
      <c r="S25" s="466">
        <v>0</v>
      </c>
      <c r="T25" s="466">
        <v>0</v>
      </c>
      <c r="U25" s="466">
        <v>0</v>
      </c>
      <c r="V25" s="466">
        <v>0</v>
      </c>
      <c r="W25" s="466">
        <v>0</v>
      </c>
      <c r="X25" s="466">
        <v>0</v>
      </c>
      <c r="Y25" s="466">
        <v>0</v>
      </c>
      <c r="Z25" s="466">
        <v>0</v>
      </c>
      <c r="AA25" s="466">
        <v>0</v>
      </c>
      <c r="AB25" s="466">
        <v>0</v>
      </c>
      <c r="AC25" s="466">
        <v>0</v>
      </c>
      <c r="AD25" s="466">
        <v>0</v>
      </c>
      <c r="AE25" s="466">
        <v>0</v>
      </c>
      <c r="AF25" s="466">
        <v>0</v>
      </c>
      <c r="AG25" s="466">
        <v>0</v>
      </c>
      <c r="AH25" s="466">
        <v>0</v>
      </c>
      <c r="AI25" s="466">
        <v>0</v>
      </c>
      <c r="AJ25" s="466">
        <v>0</v>
      </c>
      <c r="AK25" s="466">
        <v>0</v>
      </c>
      <c r="AL25" s="466">
        <v>0</v>
      </c>
      <c r="AM25" s="466">
        <v>0</v>
      </c>
      <c r="AN25" s="466">
        <v>0</v>
      </c>
      <c r="AO25" s="466">
        <v>0</v>
      </c>
      <c r="AP25" s="466">
        <v>0</v>
      </c>
      <c r="AQ25" s="466">
        <v>0</v>
      </c>
      <c r="AR25" s="466">
        <v>0</v>
      </c>
      <c r="AS25" s="466">
        <v>0</v>
      </c>
      <c r="AT25" s="466">
        <v>0</v>
      </c>
      <c r="AU25" s="466">
        <v>0</v>
      </c>
      <c r="AV25" s="466">
        <v>0</v>
      </c>
      <c r="AW25" s="466">
        <v>0</v>
      </c>
      <c r="AX25" s="466">
        <v>0</v>
      </c>
      <c r="AY25" s="466">
        <v>0</v>
      </c>
      <c r="AZ25" s="466">
        <v>0</v>
      </c>
      <c r="BA25" s="466">
        <v>0</v>
      </c>
      <c r="BB25" s="466">
        <v>0</v>
      </c>
      <c r="BC25" s="466">
        <v>0</v>
      </c>
      <c r="BD25" s="466">
        <v>0</v>
      </c>
      <c r="BE25" s="466">
        <v>0</v>
      </c>
      <c r="BF25" s="466">
        <v>0</v>
      </c>
      <c r="BG25" s="466">
        <v>0</v>
      </c>
      <c r="BH25" s="466">
        <v>0</v>
      </c>
      <c r="BI25" s="466">
        <v>0</v>
      </c>
      <c r="BJ25" s="466">
        <v>0</v>
      </c>
      <c r="BK25" s="466">
        <v>0</v>
      </c>
      <c r="BL25" s="466">
        <v>0</v>
      </c>
      <c r="BM25" s="466">
        <v>0</v>
      </c>
      <c r="BN25" s="466">
        <v>0</v>
      </c>
      <c r="BO25" s="466">
        <v>0</v>
      </c>
      <c r="BP25" s="466">
        <v>0</v>
      </c>
      <c r="BQ25" s="466">
        <v>0</v>
      </c>
      <c r="BR25" s="466">
        <v>0</v>
      </c>
      <c r="BS25" s="466">
        <v>0</v>
      </c>
      <c r="BT25" s="466">
        <v>0</v>
      </c>
      <c r="BU25" s="466">
        <v>0</v>
      </c>
      <c r="BV25" s="466">
        <v>0</v>
      </c>
      <c r="BW25" s="466">
        <v>0</v>
      </c>
      <c r="BX25" s="466">
        <v>0</v>
      </c>
      <c r="BY25" s="466">
        <v>0</v>
      </c>
      <c r="BZ25" s="466">
        <v>0</v>
      </c>
      <c r="CA25" s="466">
        <v>0</v>
      </c>
      <c r="CB25" s="446"/>
      <c r="CC25" s="561">
        <f t="shared" ref="CC25:CN25" si="37">SUM(CC43,CC32)</f>
        <v>0</v>
      </c>
      <c r="CD25" s="561">
        <f t="shared" si="37"/>
        <v>0</v>
      </c>
      <c r="CE25" s="561">
        <f t="shared" si="37"/>
        <v>65782</v>
      </c>
      <c r="CF25" s="561">
        <f t="shared" si="37"/>
        <v>64562</v>
      </c>
      <c r="CG25" s="561">
        <f t="shared" si="37"/>
        <v>134325</v>
      </c>
      <c r="CH25" s="561">
        <f t="shared" si="37"/>
        <v>4900</v>
      </c>
      <c r="CI25" s="561">
        <f t="shared" si="37"/>
        <v>98881.23</v>
      </c>
      <c r="CJ25" s="561">
        <f t="shared" si="37"/>
        <v>265016.5</v>
      </c>
      <c r="CK25" s="561">
        <f t="shared" si="37"/>
        <v>216424.24</v>
      </c>
      <c r="CL25" s="561">
        <f>SUM(CL43,CL32)</f>
        <v>184275.41999999998</v>
      </c>
      <c r="CM25" s="561">
        <f t="shared" si="37"/>
        <v>393411.59</v>
      </c>
      <c r="CN25" s="561">
        <f t="shared" si="37"/>
        <v>524732.30000000005</v>
      </c>
      <c r="CO25" s="562">
        <f>SUM(CC25:CN25)</f>
        <v>1952310.28</v>
      </c>
      <c r="CP25" s="446"/>
      <c r="CQ25" s="561">
        <f t="shared" ref="CQ25:CY25" si="38">SUM(CQ43,CQ32)</f>
        <v>469647.07</v>
      </c>
      <c r="CR25" s="561">
        <f t="shared" si="38"/>
        <v>460841.77</v>
      </c>
      <c r="CS25" s="561">
        <f t="shared" si="38"/>
        <v>468729.48</v>
      </c>
      <c r="CT25" s="561">
        <f t="shared" si="38"/>
        <v>627843.23</v>
      </c>
      <c r="CU25" s="561">
        <f t="shared" si="38"/>
        <v>592161.30000000005</v>
      </c>
      <c r="CV25" s="561">
        <f t="shared" si="38"/>
        <v>197122.21000000002</v>
      </c>
      <c r="CW25" s="561">
        <f t="shared" si="38"/>
        <v>575429.69000000006</v>
      </c>
      <c r="CX25" s="561">
        <f t="shared" si="38"/>
        <v>730041.92000000016</v>
      </c>
      <c r="CY25" s="561">
        <f t="shared" si="38"/>
        <v>699995.65</v>
      </c>
      <c r="CZ25" s="561">
        <f>SUM(CZ43,CZ32)</f>
        <v>0</v>
      </c>
      <c r="DA25" s="561">
        <f t="shared" ref="DA25:DB25" si="39">SUM(DA43,DA32)</f>
        <v>0</v>
      </c>
      <c r="DB25" s="561">
        <f t="shared" si="39"/>
        <v>0</v>
      </c>
      <c r="DC25" s="562">
        <f>SUM(CQ25:DB25)</f>
        <v>4821812.32</v>
      </c>
    </row>
    <row r="26" spans="1:107" ht="15" customHeight="1" x14ac:dyDescent="0.25">
      <c r="B26" s="557" t="s">
        <v>20770</v>
      </c>
      <c r="I26" s="466">
        <v>0</v>
      </c>
      <c r="J26" s="466">
        <v>0</v>
      </c>
      <c r="K26" s="466">
        <v>0</v>
      </c>
      <c r="L26" s="466">
        <v>0</v>
      </c>
      <c r="M26" s="466">
        <v>0</v>
      </c>
      <c r="N26" s="466">
        <v>0</v>
      </c>
      <c r="O26" s="466">
        <v>0</v>
      </c>
      <c r="P26" s="466">
        <v>0</v>
      </c>
      <c r="Q26" s="466">
        <v>0</v>
      </c>
      <c r="R26" s="466">
        <v>0</v>
      </c>
      <c r="S26" s="466">
        <v>0</v>
      </c>
      <c r="T26" s="466">
        <v>0</v>
      </c>
      <c r="U26" s="466">
        <v>0</v>
      </c>
      <c r="V26" s="466">
        <v>0</v>
      </c>
      <c r="W26" s="466">
        <v>0</v>
      </c>
      <c r="X26" s="466">
        <v>0</v>
      </c>
      <c r="Y26" s="466">
        <v>0</v>
      </c>
      <c r="Z26" s="466">
        <v>0</v>
      </c>
      <c r="AA26" s="466">
        <v>0</v>
      </c>
      <c r="AB26" s="466">
        <v>0</v>
      </c>
      <c r="AC26" s="466">
        <v>0</v>
      </c>
      <c r="AD26" s="466">
        <v>0</v>
      </c>
      <c r="AE26" s="466">
        <v>0</v>
      </c>
      <c r="AF26" s="466">
        <v>0</v>
      </c>
      <c r="AG26" s="466">
        <v>0</v>
      </c>
      <c r="AH26" s="466">
        <v>0</v>
      </c>
      <c r="AI26" s="466">
        <v>0</v>
      </c>
      <c r="AJ26" s="466">
        <v>0</v>
      </c>
      <c r="AK26" s="466">
        <v>0</v>
      </c>
      <c r="AL26" s="466">
        <v>0</v>
      </c>
      <c r="AM26" s="466">
        <v>0</v>
      </c>
      <c r="AN26" s="466">
        <v>0</v>
      </c>
      <c r="AO26" s="466">
        <v>0</v>
      </c>
      <c r="AP26" s="466">
        <v>0</v>
      </c>
      <c r="AQ26" s="466">
        <v>0</v>
      </c>
      <c r="AR26" s="466">
        <v>0</v>
      </c>
      <c r="AS26" s="466">
        <v>0</v>
      </c>
      <c r="AT26" s="466">
        <v>0</v>
      </c>
      <c r="AU26" s="466">
        <v>0</v>
      </c>
      <c r="AV26" s="466">
        <v>0</v>
      </c>
      <c r="AW26" s="466">
        <v>0</v>
      </c>
      <c r="AX26" s="466">
        <v>0</v>
      </c>
      <c r="AY26" s="466">
        <v>0</v>
      </c>
      <c r="AZ26" s="466">
        <v>0</v>
      </c>
      <c r="BA26" s="466">
        <v>0</v>
      </c>
      <c r="BB26" s="466">
        <v>0</v>
      </c>
      <c r="BC26" s="466">
        <v>0</v>
      </c>
      <c r="BD26" s="466">
        <v>0</v>
      </c>
      <c r="BE26" s="466">
        <v>0</v>
      </c>
      <c r="BF26" s="466">
        <v>0</v>
      </c>
      <c r="BG26" s="466">
        <v>0</v>
      </c>
      <c r="BH26" s="466">
        <v>0</v>
      </c>
      <c r="BI26" s="466">
        <v>0</v>
      </c>
      <c r="BJ26" s="466">
        <v>0</v>
      </c>
      <c r="BK26" s="466">
        <v>0</v>
      </c>
      <c r="BL26" s="466">
        <v>0</v>
      </c>
      <c r="BM26" s="466">
        <v>0</v>
      </c>
      <c r="BN26" s="466">
        <v>0</v>
      </c>
      <c r="BO26" s="466">
        <v>0</v>
      </c>
      <c r="BP26" s="466">
        <v>0</v>
      </c>
      <c r="BQ26" s="466">
        <v>0</v>
      </c>
      <c r="BR26" s="466">
        <v>0</v>
      </c>
      <c r="BS26" s="466">
        <v>0</v>
      </c>
      <c r="BT26" s="466">
        <v>0</v>
      </c>
      <c r="BU26" s="466">
        <v>0</v>
      </c>
      <c r="BV26" s="466">
        <v>0</v>
      </c>
      <c r="BW26" s="466">
        <v>0</v>
      </c>
      <c r="BX26" s="466">
        <v>0</v>
      </c>
      <c r="BY26" s="466">
        <v>0</v>
      </c>
      <c r="BZ26" s="466">
        <v>0</v>
      </c>
      <c r="CA26" s="466">
        <v>0</v>
      </c>
      <c r="CC26" s="563">
        <f t="shared" ref="CC26:CN26" si="40">SUM(CC44,CC33)</f>
        <v>0</v>
      </c>
      <c r="CD26" s="563">
        <f t="shared" si="40"/>
        <v>0</v>
      </c>
      <c r="CE26" s="563">
        <f t="shared" si="40"/>
        <v>3881.14</v>
      </c>
      <c r="CF26" s="563">
        <f t="shared" si="40"/>
        <v>7244.9</v>
      </c>
      <c r="CG26" s="563">
        <f t="shared" si="40"/>
        <v>9963.09</v>
      </c>
      <c r="CH26" s="563">
        <f t="shared" si="40"/>
        <v>289.10000000000002</v>
      </c>
      <c r="CI26" s="563">
        <f t="shared" si="40"/>
        <v>7427.9400000000005</v>
      </c>
      <c r="CJ26" s="563">
        <f t="shared" si="40"/>
        <v>24162.519999999997</v>
      </c>
      <c r="CK26" s="563">
        <f t="shared" si="40"/>
        <v>14488.789999999999</v>
      </c>
      <c r="CL26" s="563">
        <f t="shared" si="40"/>
        <v>12674.010000000002</v>
      </c>
      <c r="CM26" s="563">
        <f t="shared" si="40"/>
        <v>26170.889999999996</v>
      </c>
      <c r="CN26" s="563">
        <f t="shared" si="40"/>
        <v>37141.210000000006</v>
      </c>
      <c r="CO26" s="562">
        <f>SUM(CC26:CN26)</f>
        <v>143443.59</v>
      </c>
      <c r="CQ26" s="563">
        <f t="shared" ref="CQ26:DB26" si="41">SUM(CQ44,CQ33)</f>
        <v>35882.159999999996</v>
      </c>
      <c r="CR26" s="563">
        <f t="shared" si="41"/>
        <v>35102.540000000008</v>
      </c>
      <c r="CS26" s="563">
        <f t="shared" si="41"/>
        <v>34094.010000000009</v>
      </c>
      <c r="CT26" s="563">
        <f t="shared" si="41"/>
        <v>45638.48000000001</v>
      </c>
      <c r="CU26" s="563">
        <f t="shared" si="41"/>
        <v>41298.31</v>
      </c>
      <c r="CV26" s="563">
        <f t="shared" si="41"/>
        <v>14938.159999999998</v>
      </c>
      <c r="CW26" s="563">
        <f t="shared" si="41"/>
        <v>40758.26</v>
      </c>
      <c r="CX26" s="563">
        <f t="shared" si="41"/>
        <v>58774.12000000001</v>
      </c>
      <c r="CY26" s="563">
        <f t="shared" si="41"/>
        <v>50489.400000000009</v>
      </c>
      <c r="CZ26" s="563">
        <f t="shared" si="41"/>
        <v>0</v>
      </c>
      <c r="DA26" s="563">
        <f t="shared" si="41"/>
        <v>0</v>
      </c>
      <c r="DB26" s="563">
        <f t="shared" si="41"/>
        <v>0</v>
      </c>
      <c r="DC26" s="562">
        <f>SUM(CQ26:DB26)</f>
        <v>356975.44000000006</v>
      </c>
    </row>
    <row r="27" spans="1:107" ht="15" customHeight="1" x14ac:dyDescent="0.25">
      <c r="B27" s="557" t="s">
        <v>20768</v>
      </c>
      <c r="I27" s="466">
        <v>0</v>
      </c>
      <c r="J27" s="466">
        <v>0</v>
      </c>
      <c r="K27" s="466">
        <v>0</v>
      </c>
      <c r="L27" s="466">
        <v>0</v>
      </c>
      <c r="M27" s="466">
        <v>0</v>
      </c>
      <c r="N27" s="466">
        <v>0</v>
      </c>
      <c r="O27" s="466">
        <v>0</v>
      </c>
      <c r="P27" s="466">
        <v>0</v>
      </c>
      <c r="Q27" s="466">
        <v>0</v>
      </c>
      <c r="R27" s="466">
        <v>0</v>
      </c>
      <c r="S27" s="466">
        <v>0</v>
      </c>
      <c r="T27" s="466">
        <v>0</v>
      </c>
      <c r="U27" s="466">
        <v>0</v>
      </c>
      <c r="V27" s="466">
        <v>0</v>
      </c>
      <c r="W27" s="466">
        <v>0</v>
      </c>
      <c r="X27" s="466">
        <v>0</v>
      </c>
      <c r="Y27" s="466">
        <v>0</v>
      </c>
      <c r="Z27" s="466">
        <v>0</v>
      </c>
      <c r="AA27" s="466">
        <v>0</v>
      </c>
      <c r="AB27" s="466">
        <v>0</v>
      </c>
      <c r="AC27" s="466">
        <v>0</v>
      </c>
      <c r="AD27" s="466">
        <v>0</v>
      </c>
      <c r="AE27" s="466">
        <v>0</v>
      </c>
      <c r="AF27" s="466">
        <v>0</v>
      </c>
      <c r="AG27" s="466">
        <v>0</v>
      </c>
      <c r="AH27" s="466">
        <v>0</v>
      </c>
      <c r="AI27" s="466">
        <v>0</v>
      </c>
      <c r="AJ27" s="466">
        <v>0</v>
      </c>
      <c r="AK27" s="466">
        <v>0</v>
      </c>
      <c r="AL27" s="466">
        <v>0</v>
      </c>
      <c r="AM27" s="466">
        <v>0</v>
      </c>
      <c r="AN27" s="466">
        <v>0</v>
      </c>
      <c r="AO27" s="466">
        <v>0</v>
      </c>
      <c r="AP27" s="466">
        <v>0</v>
      </c>
      <c r="AQ27" s="466">
        <v>0</v>
      </c>
      <c r="AR27" s="466">
        <v>0</v>
      </c>
      <c r="AS27" s="466">
        <v>0</v>
      </c>
      <c r="AT27" s="466">
        <v>0</v>
      </c>
      <c r="AU27" s="466">
        <v>0</v>
      </c>
      <c r="AV27" s="466">
        <v>0</v>
      </c>
      <c r="AW27" s="466">
        <v>0</v>
      </c>
      <c r="AX27" s="466">
        <v>0</v>
      </c>
      <c r="AY27" s="466">
        <v>0</v>
      </c>
      <c r="AZ27" s="466">
        <v>0</v>
      </c>
      <c r="BA27" s="466">
        <v>0</v>
      </c>
      <c r="BB27" s="466">
        <v>0</v>
      </c>
      <c r="BC27" s="466">
        <v>0</v>
      </c>
      <c r="BD27" s="466">
        <v>0</v>
      </c>
      <c r="BE27" s="466">
        <v>0</v>
      </c>
      <c r="BF27" s="466">
        <v>0</v>
      </c>
      <c r="BG27" s="466">
        <v>0</v>
      </c>
      <c r="BH27" s="466">
        <v>0</v>
      </c>
      <c r="BI27" s="466">
        <v>0</v>
      </c>
      <c r="BJ27" s="466">
        <v>0</v>
      </c>
      <c r="BK27" s="466">
        <v>0</v>
      </c>
      <c r="BL27" s="466">
        <v>0</v>
      </c>
      <c r="BM27" s="466">
        <v>0</v>
      </c>
      <c r="BN27" s="466">
        <v>0</v>
      </c>
      <c r="BO27" s="466">
        <v>0</v>
      </c>
      <c r="BP27" s="466">
        <v>0</v>
      </c>
      <c r="BQ27" s="466">
        <v>0</v>
      </c>
      <c r="BR27" s="466">
        <v>0</v>
      </c>
      <c r="BS27" s="466">
        <v>0</v>
      </c>
      <c r="BT27" s="466">
        <v>0</v>
      </c>
      <c r="BU27" s="466">
        <v>0</v>
      </c>
      <c r="BV27" s="466">
        <v>0</v>
      </c>
      <c r="BW27" s="466">
        <v>0</v>
      </c>
      <c r="BX27" s="466">
        <v>0</v>
      </c>
      <c r="BY27" s="466">
        <v>0</v>
      </c>
      <c r="BZ27" s="466">
        <v>0</v>
      </c>
      <c r="CA27" s="466">
        <v>0</v>
      </c>
      <c r="CC27" s="450">
        <f t="shared" ref="CC27:CN27" si="42">IFERROR(CC24/$CO$24,0)</f>
        <v>0</v>
      </c>
      <c r="CD27" s="450">
        <f t="shared" si="42"/>
        <v>0</v>
      </c>
      <c r="CE27" s="450">
        <f t="shared" si="42"/>
        <v>1.1019283746556474E-2</v>
      </c>
      <c r="CF27" s="450">
        <f t="shared" si="42"/>
        <v>4.4077134986225897E-2</v>
      </c>
      <c r="CG27" s="450">
        <f t="shared" si="42"/>
        <v>5.5096418732782371E-2</v>
      </c>
      <c r="CH27" s="450">
        <f t="shared" si="42"/>
        <v>2.7548209366391185E-3</v>
      </c>
      <c r="CI27" s="450">
        <f t="shared" si="42"/>
        <v>6.6115702479338845E-2</v>
      </c>
      <c r="CJ27" s="450">
        <f t="shared" si="42"/>
        <v>0.12947658402203857</v>
      </c>
      <c r="CK27" s="450">
        <f t="shared" si="42"/>
        <v>0.10192837465564739</v>
      </c>
      <c r="CL27" s="450">
        <f t="shared" si="42"/>
        <v>9.6418732782369149E-2</v>
      </c>
      <c r="CM27" s="450">
        <f t="shared" si="42"/>
        <v>0.23691460055096419</v>
      </c>
      <c r="CN27" s="450">
        <f t="shared" si="42"/>
        <v>0.256198347107438</v>
      </c>
      <c r="CO27" s="467">
        <f>SUM(CC27:CN27)</f>
        <v>1</v>
      </c>
      <c r="CQ27" s="450">
        <f>IFERROR(CQ24/$DC$24,0)</f>
        <v>0.1071049840933192</v>
      </c>
      <c r="CR27" s="450">
        <f>IFERROR(CR24/$DC$24,0)</f>
        <v>0.1007423117709438</v>
      </c>
      <c r="CS27" s="450">
        <f>IFERROR(CS24/$DC$24,0)</f>
        <v>0.10922587486744433</v>
      </c>
      <c r="CT27" s="450">
        <f>IFERROR(CT24/$DC$24,0)</f>
        <v>0.13361611876988336</v>
      </c>
      <c r="CU27" s="450">
        <f t="shared" ref="CU27:DB27" si="43">IFERROR(CU24/$DC$24,0)</f>
        <v>0.11770943796394485</v>
      </c>
      <c r="CV27" s="450">
        <f t="shared" si="43"/>
        <v>4.1357370095440084E-2</v>
      </c>
      <c r="CW27" s="450">
        <f t="shared" si="43"/>
        <v>0.11770943796394485</v>
      </c>
      <c r="CX27" s="450">
        <f t="shared" si="43"/>
        <v>0.14528101802757157</v>
      </c>
      <c r="CY27" s="450">
        <f t="shared" si="43"/>
        <v>0.12725344644750794</v>
      </c>
      <c r="CZ27" s="450">
        <f t="shared" si="43"/>
        <v>0</v>
      </c>
      <c r="DA27" s="450">
        <f t="shared" si="43"/>
        <v>0</v>
      </c>
      <c r="DB27" s="450">
        <f t="shared" si="43"/>
        <v>0</v>
      </c>
      <c r="DC27" s="467">
        <f>SUM(CQ27:DB27)</f>
        <v>0.99999999999999989</v>
      </c>
    </row>
    <row r="28" spans="1:107" ht="15" customHeight="1" x14ac:dyDescent="0.25">
      <c r="B28" s="395"/>
    </row>
    <row r="29" spans="1:107" s="446" customFormat="1" x14ac:dyDescent="0.25">
      <c r="B29" s="560"/>
      <c r="C29" s="456">
        <v>42736</v>
      </c>
      <c r="D29" s="456">
        <v>42767</v>
      </c>
      <c r="E29" s="456">
        <v>42795</v>
      </c>
      <c r="F29" s="456">
        <v>42826</v>
      </c>
      <c r="G29" s="456">
        <v>42856</v>
      </c>
      <c r="H29" s="456">
        <v>42887</v>
      </c>
      <c r="I29" s="456" t="s">
        <v>16573</v>
      </c>
      <c r="J29" s="183"/>
      <c r="K29" s="456">
        <v>42917</v>
      </c>
      <c r="L29" s="456">
        <v>42948</v>
      </c>
      <c r="M29" s="456">
        <v>42979</v>
      </c>
      <c r="N29" s="456">
        <v>43009</v>
      </c>
      <c r="O29" s="456">
        <v>43040</v>
      </c>
      <c r="P29" s="456">
        <v>43070</v>
      </c>
      <c r="Q29" s="456">
        <v>43101</v>
      </c>
      <c r="R29" s="456">
        <v>43132</v>
      </c>
      <c r="S29" s="456">
        <v>43160</v>
      </c>
      <c r="T29" s="456">
        <v>43191</v>
      </c>
      <c r="U29" s="456">
        <v>43221</v>
      </c>
      <c r="V29" s="456">
        <v>43252</v>
      </c>
      <c r="W29" s="457" t="s">
        <v>16574</v>
      </c>
      <c r="X29" s="183"/>
      <c r="Y29" s="458">
        <v>43282</v>
      </c>
      <c r="Z29" s="458" t="s">
        <v>16575</v>
      </c>
      <c r="AA29" s="458" t="s">
        <v>16576</v>
      </c>
      <c r="AB29" s="458">
        <v>43374</v>
      </c>
      <c r="AC29" s="458">
        <v>43405</v>
      </c>
      <c r="AD29" s="458">
        <v>43435</v>
      </c>
      <c r="AE29" s="458">
        <v>43466</v>
      </c>
      <c r="AF29" s="458">
        <v>43497</v>
      </c>
      <c r="AG29" s="458">
        <v>43525</v>
      </c>
      <c r="AH29" s="458">
        <v>43556</v>
      </c>
      <c r="AI29" s="458">
        <v>43586</v>
      </c>
      <c r="AJ29" s="458">
        <v>43617</v>
      </c>
      <c r="AK29" s="459" t="s">
        <v>16577</v>
      </c>
      <c r="AL29" s="183"/>
      <c r="AM29" s="458">
        <v>43647</v>
      </c>
      <c r="AN29" s="458">
        <v>43678</v>
      </c>
      <c r="AO29" s="458">
        <v>43709</v>
      </c>
      <c r="AP29" s="458">
        <v>43739</v>
      </c>
      <c r="AQ29" s="458">
        <v>43770</v>
      </c>
      <c r="AR29" s="458">
        <v>43800</v>
      </c>
      <c r="AS29" s="458">
        <v>43831</v>
      </c>
      <c r="AT29" s="458">
        <v>43862</v>
      </c>
      <c r="AU29" s="458">
        <v>43891</v>
      </c>
      <c r="AV29" s="458">
        <v>43922</v>
      </c>
      <c r="AW29" s="458">
        <v>43952</v>
      </c>
      <c r="AX29" s="458">
        <v>43983</v>
      </c>
      <c r="AY29" s="459" t="s">
        <v>16578</v>
      </c>
      <c r="AZ29" s="449"/>
      <c r="BA29" s="458">
        <v>44013</v>
      </c>
      <c r="BB29" s="458">
        <v>44044</v>
      </c>
      <c r="BC29" s="458">
        <v>44075</v>
      </c>
      <c r="BD29" s="458">
        <v>44105</v>
      </c>
      <c r="BE29" s="458">
        <v>44136</v>
      </c>
      <c r="BF29" s="458">
        <v>44166</v>
      </c>
      <c r="BG29" s="458">
        <v>44197</v>
      </c>
      <c r="BH29" s="458">
        <v>44228</v>
      </c>
      <c r="BI29" s="458">
        <v>44256</v>
      </c>
      <c r="BJ29" s="458">
        <v>44287</v>
      </c>
      <c r="BK29" s="458">
        <v>44317</v>
      </c>
      <c r="BL29" s="458">
        <v>44348</v>
      </c>
      <c r="BM29" s="459" t="s">
        <v>16582</v>
      </c>
      <c r="BO29" s="458">
        <v>44378</v>
      </c>
      <c r="BP29" s="458">
        <v>44409</v>
      </c>
      <c r="BQ29" s="458">
        <v>44440</v>
      </c>
      <c r="BR29" s="458">
        <v>44470</v>
      </c>
      <c r="BS29" s="458">
        <v>44501</v>
      </c>
      <c r="BT29" s="458">
        <v>44531</v>
      </c>
      <c r="BU29" s="458">
        <v>44562</v>
      </c>
      <c r="BV29" s="458">
        <v>44593</v>
      </c>
      <c r="BW29" s="458">
        <v>44621</v>
      </c>
      <c r="BX29" s="458">
        <v>44652</v>
      </c>
      <c r="BY29" s="458">
        <v>44682</v>
      </c>
      <c r="BZ29" s="458">
        <v>44713</v>
      </c>
      <c r="CA29" s="459" t="s">
        <v>16767</v>
      </c>
      <c r="CC29" s="458">
        <v>44743</v>
      </c>
      <c r="CD29" s="458">
        <v>44774</v>
      </c>
      <c r="CE29" s="458">
        <v>44805</v>
      </c>
      <c r="CF29" s="458">
        <v>44835</v>
      </c>
      <c r="CG29" s="458">
        <v>44866</v>
      </c>
      <c r="CH29" s="458">
        <v>44896</v>
      </c>
      <c r="CI29" s="458">
        <v>44927</v>
      </c>
      <c r="CJ29" s="458">
        <v>44958</v>
      </c>
      <c r="CK29" s="458">
        <v>44986</v>
      </c>
      <c r="CL29" s="458">
        <v>45017</v>
      </c>
      <c r="CM29" s="458">
        <v>45047</v>
      </c>
      <c r="CN29" s="458">
        <v>45078</v>
      </c>
      <c r="CO29" s="459" t="s">
        <v>19508</v>
      </c>
      <c r="CQ29" s="458">
        <v>45108</v>
      </c>
      <c r="CR29" s="458">
        <v>45139</v>
      </c>
      <c r="CS29" s="458">
        <v>45170</v>
      </c>
      <c r="CT29" s="458">
        <v>45200</v>
      </c>
      <c r="CU29" s="458">
        <v>45231</v>
      </c>
      <c r="CV29" s="458">
        <v>45261</v>
      </c>
      <c r="CW29" s="458">
        <v>45292</v>
      </c>
      <c r="CX29" s="458">
        <v>45323</v>
      </c>
      <c r="CY29" s="458">
        <v>45352</v>
      </c>
      <c r="CZ29" s="458">
        <v>45383</v>
      </c>
      <c r="DA29" s="458">
        <v>45413</v>
      </c>
      <c r="DB29" s="458">
        <v>45444</v>
      </c>
      <c r="DC29" s="459" t="s">
        <v>22384</v>
      </c>
    </row>
    <row r="30" spans="1:107" s="571" customFormat="1" x14ac:dyDescent="0.25">
      <c r="B30" s="572" t="s">
        <v>20776</v>
      </c>
      <c r="C30" s="573"/>
      <c r="D30" s="573"/>
      <c r="E30" s="573"/>
      <c r="F30" s="573"/>
      <c r="G30" s="573"/>
      <c r="H30" s="573"/>
      <c r="I30" s="574"/>
      <c r="J30" s="575"/>
      <c r="K30" s="573"/>
      <c r="L30" s="573"/>
      <c r="M30" s="573"/>
      <c r="N30" s="573"/>
      <c r="O30" s="573"/>
      <c r="P30" s="573"/>
      <c r="Q30" s="573"/>
      <c r="R30" s="573"/>
      <c r="S30" s="573"/>
      <c r="T30" s="573"/>
      <c r="U30" s="573"/>
      <c r="V30" s="573"/>
      <c r="W30" s="576"/>
      <c r="X30" s="575"/>
      <c r="Y30" s="573"/>
      <c r="Z30" s="573"/>
      <c r="AA30" s="573"/>
      <c r="AB30" s="573"/>
      <c r="AC30" s="573"/>
      <c r="AD30" s="573"/>
      <c r="AE30" s="573"/>
      <c r="AF30" s="573"/>
      <c r="AG30" s="573"/>
      <c r="AH30" s="573"/>
      <c r="AI30" s="573"/>
      <c r="AJ30" s="573"/>
      <c r="AK30" s="576"/>
      <c r="AL30" s="575"/>
      <c r="AM30" s="573"/>
      <c r="AN30" s="573"/>
      <c r="AO30" s="573"/>
      <c r="AP30" s="573"/>
      <c r="AQ30" s="573"/>
      <c r="AR30" s="573"/>
      <c r="AS30" s="573"/>
      <c r="AT30" s="573"/>
      <c r="AU30" s="573"/>
      <c r="AV30" s="573"/>
      <c r="AW30" s="573"/>
      <c r="AX30" s="573"/>
      <c r="AY30" s="576"/>
      <c r="AZ30" s="577"/>
      <c r="BA30" s="573"/>
      <c r="BB30" s="573"/>
      <c r="BC30" s="573"/>
      <c r="BD30" s="573"/>
      <c r="BE30" s="573"/>
      <c r="BF30" s="573"/>
      <c r="BG30" s="573"/>
      <c r="BH30" s="573"/>
      <c r="BI30" s="573"/>
      <c r="BJ30" s="573"/>
      <c r="BK30" s="573"/>
      <c r="BL30" s="573"/>
      <c r="BM30" s="576"/>
      <c r="BO30" s="573"/>
      <c r="BP30" s="573"/>
      <c r="BQ30" s="573"/>
      <c r="BR30" s="573"/>
      <c r="BS30" s="573"/>
      <c r="BT30" s="573"/>
      <c r="BU30" s="573"/>
      <c r="BV30" s="573"/>
      <c r="BW30" s="573"/>
      <c r="BX30" s="573"/>
      <c r="BY30" s="573"/>
      <c r="BZ30" s="573"/>
      <c r="CA30" s="576"/>
      <c r="CC30" s="573"/>
      <c r="CD30" s="573"/>
      <c r="CE30" s="573"/>
      <c r="CF30" s="573"/>
      <c r="CG30" s="573"/>
      <c r="CH30" s="573"/>
      <c r="CI30" s="573"/>
      <c r="CJ30" s="573"/>
      <c r="CK30" s="573"/>
      <c r="CL30" s="573"/>
      <c r="CM30" s="573"/>
      <c r="CN30" s="573"/>
      <c r="CO30" s="576"/>
      <c r="CQ30" s="573"/>
      <c r="CR30" s="573"/>
      <c r="CS30" s="573"/>
      <c r="CT30" s="573"/>
      <c r="CU30" s="573"/>
      <c r="CV30" s="573"/>
      <c r="CW30" s="573"/>
      <c r="CX30" s="573"/>
      <c r="CY30" s="573"/>
      <c r="CZ30" s="573"/>
      <c r="DA30" s="573"/>
      <c r="DB30" s="573"/>
      <c r="DC30" s="576"/>
    </row>
    <row r="31" spans="1:107" s="446" customFormat="1" x14ac:dyDescent="0.25">
      <c r="B31" s="557" t="s">
        <v>20767</v>
      </c>
      <c r="C31" s="448">
        <f>COUNTIF('LF Pay on Sucess-Policy|Details'!$C:$C,Dashboard!C29)</f>
        <v>0</v>
      </c>
      <c r="D31" s="448">
        <f>COUNTIF('LF Pay on Sucess-Policy|Details'!$C:$C,Dashboard!D29)</f>
        <v>3</v>
      </c>
      <c r="E31" s="448">
        <f>COUNTIF('LF Pay on Sucess-Policy|Details'!$C:$C,Dashboard!E29)</f>
        <v>4</v>
      </c>
      <c r="F31" s="448">
        <f>COUNTIF('LF Pay on Sucess-Policy|Details'!$C:$C,Dashboard!F29)</f>
        <v>0</v>
      </c>
      <c r="G31" s="448">
        <f>COUNTIF('LF Pay on Sucess-Policy|Details'!$C:$C,Dashboard!G29)</f>
        <v>2</v>
      </c>
      <c r="H31" s="448">
        <f>COUNTIF('LF Pay on Sucess-Policy|Details'!$C:$C,Dashboard!H29)</f>
        <v>4</v>
      </c>
      <c r="I31" s="466">
        <v>0</v>
      </c>
      <c r="J31" s="466">
        <v>0</v>
      </c>
      <c r="K31" s="466">
        <v>0</v>
      </c>
      <c r="L31" s="466">
        <v>0</v>
      </c>
      <c r="M31" s="466">
        <v>0</v>
      </c>
      <c r="N31" s="466">
        <v>0</v>
      </c>
      <c r="O31" s="466">
        <v>0</v>
      </c>
      <c r="P31" s="466">
        <v>0</v>
      </c>
      <c r="Q31" s="466">
        <v>0</v>
      </c>
      <c r="R31" s="466">
        <v>0</v>
      </c>
      <c r="S31" s="466">
        <v>0</v>
      </c>
      <c r="T31" s="466">
        <v>0</v>
      </c>
      <c r="U31" s="466">
        <v>0</v>
      </c>
      <c r="V31" s="466">
        <v>0</v>
      </c>
      <c r="W31" s="466">
        <v>0</v>
      </c>
      <c r="X31" s="466">
        <v>0</v>
      </c>
      <c r="Y31" s="466">
        <v>0</v>
      </c>
      <c r="Z31" s="466">
        <v>0</v>
      </c>
      <c r="AA31" s="466">
        <v>0</v>
      </c>
      <c r="AB31" s="466">
        <v>0</v>
      </c>
      <c r="AC31" s="466">
        <v>0</v>
      </c>
      <c r="AD31" s="466">
        <v>0</v>
      </c>
      <c r="AE31" s="466">
        <v>0</v>
      </c>
      <c r="AF31" s="466">
        <v>0</v>
      </c>
      <c r="AG31" s="466">
        <v>0</v>
      </c>
      <c r="AH31" s="466">
        <v>0</v>
      </c>
      <c r="AI31" s="466">
        <v>0</v>
      </c>
      <c r="AJ31" s="466">
        <v>0</v>
      </c>
      <c r="AK31" s="466">
        <v>0</v>
      </c>
      <c r="AL31" s="466">
        <v>0</v>
      </c>
      <c r="AM31" s="466">
        <v>0</v>
      </c>
      <c r="AN31" s="466">
        <v>0</v>
      </c>
      <c r="AO31" s="466">
        <v>0</v>
      </c>
      <c r="AP31" s="466">
        <v>0</v>
      </c>
      <c r="AQ31" s="466">
        <v>0</v>
      </c>
      <c r="AR31" s="466">
        <v>0</v>
      </c>
      <c r="AS31" s="466">
        <v>0</v>
      </c>
      <c r="AT31" s="466">
        <v>0</v>
      </c>
      <c r="AU31" s="466">
        <v>0</v>
      </c>
      <c r="AV31" s="466">
        <v>0</v>
      </c>
      <c r="AW31" s="466">
        <v>0</v>
      </c>
      <c r="AX31" s="466">
        <v>0</v>
      </c>
      <c r="AY31" s="466">
        <v>0</v>
      </c>
      <c r="AZ31" s="466">
        <v>0</v>
      </c>
      <c r="BA31" s="466">
        <v>0</v>
      </c>
      <c r="BB31" s="466">
        <v>0</v>
      </c>
      <c r="BC31" s="466">
        <v>0</v>
      </c>
      <c r="BD31" s="466">
        <v>0</v>
      </c>
      <c r="BE31" s="466">
        <v>0</v>
      </c>
      <c r="BF31" s="466">
        <v>0</v>
      </c>
      <c r="BG31" s="466">
        <v>0</v>
      </c>
      <c r="BH31" s="466">
        <v>0</v>
      </c>
      <c r="BI31" s="466">
        <v>0</v>
      </c>
      <c r="BJ31" s="466">
        <v>0</v>
      </c>
      <c r="BK31" s="466">
        <v>0</v>
      </c>
      <c r="BL31" s="466">
        <v>0</v>
      </c>
      <c r="BM31" s="466">
        <v>0</v>
      </c>
      <c r="BN31" s="466">
        <v>0</v>
      </c>
      <c r="BO31" s="466">
        <v>0</v>
      </c>
      <c r="BP31" s="466">
        <v>0</v>
      </c>
      <c r="BQ31" s="466">
        <v>0</v>
      </c>
      <c r="BR31" s="466">
        <v>0</v>
      </c>
      <c r="BS31" s="466">
        <v>0</v>
      </c>
      <c r="BT31" s="466">
        <v>0</v>
      </c>
      <c r="BU31" s="466">
        <v>0</v>
      </c>
      <c r="BV31" s="466">
        <v>0</v>
      </c>
      <c r="BW31" s="466">
        <v>0</v>
      </c>
      <c r="BX31" s="466">
        <v>0</v>
      </c>
      <c r="BY31" s="466">
        <v>0</v>
      </c>
      <c r="BZ31" s="466">
        <v>0</v>
      </c>
      <c r="CA31" s="466">
        <v>0</v>
      </c>
      <c r="CC31" s="448">
        <f>COUNTIF('Pay Later - Policy|Details'!$C:$C,Dashboard!CC29)</f>
        <v>0</v>
      </c>
      <c r="CD31" s="448">
        <f>COUNTIF('Pay Later - Policy|Details'!$C:$C,Dashboard!CD29)</f>
        <v>0</v>
      </c>
      <c r="CE31" s="448">
        <f>COUNTIF('LRF Pay on Sucess-Policy|Detail'!$C:$C,Dashboard!CE29)</f>
        <v>0</v>
      </c>
      <c r="CF31" s="448">
        <f>COUNTIF('LRF Pay on Sucess-Policy|Detail'!$C:$C,Dashboard!CF29)</f>
        <v>4</v>
      </c>
      <c r="CG31" s="448">
        <f>COUNTIF('LRF Pay on Sucess-Policy|Detail'!$C:$C,Dashboard!CG29)</f>
        <v>3</v>
      </c>
      <c r="CH31" s="448">
        <f>COUNTIF('LRF Pay on Sucess-Policy|Detail'!$C:$C,Dashboard!CH29)</f>
        <v>0</v>
      </c>
      <c r="CI31" s="448">
        <f>COUNTIF('LRF Pay on Sucess-Policy|Detail'!$C:$C,Dashboard!CI29)</f>
        <v>2</v>
      </c>
      <c r="CJ31" s="448">
        <f>COUNTIF('LRF Pay on Sucess-Policy|Detail'!$C:$C,Dashboard!CJ29)</f>
        <v>5</v>
      </c>
      <c r="CK31" s="448">
        <f>COUNTIF('LRF Pay on Sucess-Policy|Detail'!$C:$C,Dashboard!CK29)</f>
        <v>2</v>
      </c>
      <c r="CL31" s="448">
        <f>COUNTIF('LRF Pay on Sucess-Policy|Detail'!$C:$C,Dashboard!CL29)</f>
        <v>2</v>
      </c>
      <c r="CM31" s="448">
        <f>COUNTIF('LRF Pay on Sucess-Policy|Detail'!$C:$C,Dashboard!CM29)</f>
        <v>5</v>
      </c>
      <c r="CN31" s="448">
        <f>COUNTIF('LRF Pay on Sucess-Policy|Detail'!$C:$C,Dashboard!CN29)</f>
        <v>6</v>
      </c>
      <c r="CO31" s="466">
        <f>SUM(CC31:CN31)</f>
        <v>29</v>
      </c>
      <c r="CQ31" s="448">
        <f>COUNTIF('LRF Pay on Sucess-Policy|Detail'!$C:$C,Dashboard!CQ29)</f>
        <v>5</v>
      </c>
      <c r="CR31" s="448">
        <f>COUNTIF('LRF Pay on Sucess-Policy|Detail'!$C:$C,Dashboard!CR29)</f>
        <v>6</v>
      </c>
      <c r="CS31" s="448">
        <f>COUNTIF('LRF Pay on Sucess-Policy|Detail'!$C:$C,Dashboard!CS29)</f>
        <v>3</v>
      </c>
      <c r="CT31" s="448">
        <f>COUNTIF('LRF Pay on Sucess-Policy|Detail'!$C:$C,Dashboard!CT29)</f>
        <v>3</v>
      </c>
      <c r="CU31" s="448">
        <f>COUNTIF('LRF Pay on Sucess-Policy|Detail'!$C:$C,Dashboard!CU29)</f>
        <v>1</v>
      </c>
      <c r="CV31" s="448">
        <f>COUNTIF('LRF Pay on Sucess-Policy|Detail'!$C:$C,Dashboard!CV29)</f>
        <v>3</v>
      </c>
      <c r="CW31" s="448">
        <f>COUNTIF('LRF Pay on Sucess-Policy|Detail'!$C:$C,Dashboard!CW29)</f>
        <v>3</v>
      </c>
      <c r="CX31" s="448">
        <f>COUNTIF('LRF Pay on Sucess-Policy|Detail'!$C:$C,Dashboard!CX29)</f>
        <v>6</v>
      </c>
      <c r="CY31" s="448">
        <f>COUNTIF('LRF Pay on Sucess-Policy|Detail'!$C:$C,Dashboard!CY29)</f>
        <v>2</v>
      </c>
      <c r="CZ31" s="448">
        <f>COUNTIF('LRF Pay on Sucess-Policy|Detail'!$C:$C,Dashboard!CZ29)</f>
        <v>0</v>
      </c>
      <c r="DA31" s="448">
        <f>COUNTIF('LRF Pay on Sucess-Policy|Detail'!$C:$C,Dashboard!DA29)</f>
        <v>0</v>
      </c>
      <c r="DB31" s="448">
        <f>COUNTIF('LRF Pay on Sucess-Policy|Detail'!$C:$C,Dashboard!DB29)</f>
        <v>0</v>
      </c>
      <c r="DC31" s="466">
        <f>SUM(CQ31:DB31)</f>
        <v>32</v>
      </c>
    </row>
    <row r="32" spans="1:107" s="446" customFormat="1" x14ac:dyDescent="0.25">
      <c r="B32" s="557" t="s">
        <v>20769</v>
      </c>
      <c r="C32" s="549"/>
      <c r="D32" s="549"/>
      <c r="E32" s="549"/>
      <c r="F32" s="549"/>
      <c r="G32" s="549"/>
      <c r="H32" s="549"/>
      <c r="I32" s="466">
        <v>0</v>
      </c>
      <c r="J32" s="466">
        <v>0</v>
      </c>
      <c r="K32" s="466">
        <v>0</v>
      </c>
      <c r="L32" s="466">
        <v>0</v>
      </c>
      <c r="M32" s="466">
        <v>0</v>
      </c>
      <c r="N32" s="466">
        <v>0</v>
      </c>
      <c r="O32" s="466">
        <v>0</v>
      </c>
      <c r="P32" s="466">
        <v>0</v>
      </c>
      <c r="Q32" s="466">
        <v>0</v>
      </c>
      <c r="R32" s="466">
        <v>0</v>
      </c>
      <c r="S32" s="466">
        <v>0</v>
      </c>
      <c r="T32" s="466">
        <v>0</v>
      </c>
      <c r="U32" s="466">
        <v>0</v>
      </c>
      <c r="V32" s="466">
        <v>0</v>
      </c>
      <c r="W32" s="466">
        <v>0</v>
      </c>
      <c r="X32" s="466">
        <v>0</v>
      </c>
      <c r="Y32" s="466">
        <v>0</v>
      </c>
      <c r="Z32" s="466">
        <v>0</v>
      </c>
      <c r="AA32" s="466">
        <v>0</v>
      </c>
      <c r="AB32" s="466">
        <v>0</v>
      </c>
      <c r="AC32" s="466">
        <v>0</v>
      </c>
      <c r="AD32" s="466">
        <v>0</v>
      </c>
      <c r="AE32" s="466">
        <v>0</v>
      </c>
      <c r="AF32" s="466">
        <v>0</v>
      </c>
      <c r="AG32" s="466">
        <v>0</v>
      </c>
      <c r="AH32" s="466">
        <v>0</v>
      </c>
      <c r="AI32" s="466">
        <v>0</v>
      </c>
      <c r="AJ32" s="466">
        <v>0</v>
      </c>
      <c r="AK32" s="466">
        <v>0</v>
      </c>
      <c r="AL32" s="466">
        <v>0</v>
      </c>
      <c r="AM32" s="466">
        <v>0</v>
      </c>
      <c r="AN32" s="466">
        <v>0</v>
      </c>
      <c r="AO32" s="466">
        <v>0</v>
      </c>
      <c r="AP32" s="466">
        <v>0</v>
      </c>
      <c r="AQ32" s="466">
        <v>0</v>
      </c>
      <c r="AR32" s="466">
        <v>0</v>
      </c>
      <c r="AS32" s="466">
        <v>0</v>
      </c>
      <c r="AT32" s="466">
        <v>0</v>
      </c>
      <c r="AU32" s="466">
        <v>0</v>
      </c>
      <c r="AV32" s="466">
        <v>0</v>
      </c>
      <c r="AW32" s="466">
        <v>0</v>
      </c>
      <c r="AX32" s="466">
        <v>0</v>
      </c>
      <c r="AY32" s="466">
        <v>0</v>
      </c>
      <c r="AZ32" s="466">
        <v>0</v>
      </c>
      <c r="BA32" s="466">
        <v>0</v>
      </c>
      <c r="BB32" s="466">
        <v>0</v>
      </c>
      <c r="BC32" s="466">
        <v>0</v>
      </c>
      <c r="BD32" s="466">
        <v>0</v>
      </c>
      <c r="BE32" s="466">
        <v>0</v>
      </c>
      <c r="BF32" s="466">
        <v>0</v>
      </c>
      <c r="BG32" s="466">
        <v>0</v>
      </c>
      <c r="BH32" s="466">
        <v>0</v>
      </c>
      <c r="BI32" s="466">
        <v>0</v>
      </c>
      <c r="BJ32" s="466">
        <v>0</v>
      </c>
      <c r="BK32" s="466">
        <v>0</v>
      </c>
      <c r="BL32" s="466">
        <v>0</v>
      </c>
      <c r="BM32" s="466">
        <v>0</v>
      </c>
      <c r="BN32" s="466">
        <v>0</v>
      </c>
      <c r="BO32" s="466">
        <v>0</v>
      </c>
      <c r="BP32" s="466">
        <v>0</v>
      </c>
      <c r="BQ32" s="466">
        <v>0</v>
      </c>
      <c r="BR32" s="466">
        <v>0</v>
      </c>
      <c r="BS32" s="466">
        <v>0</v>
      </c>
      <c r="BT32" s="466">
        <v>0</v>
      </c>
      <c r="BU32" s="466">
        <v>0</v>
      </c>
      <c r="BV32" s="466">
        <v>0</v>
      </c>
      <c r="BW32" s="466">
        <v>0</v>
      </c>
      <c r="BX32" s="466">
        <v>0</v>
      </c>
      <c r="BY32" s="466">
        <v>0</v>
      </c>
      <c r="BZ32" s="466">
        <v>0</v>
      </c>
      <c r="CA32" s="466">
        <v>0</v>
      </c>
      <c r="CC32" s="561">
        <f>SUMIF('LRF Pay on Sucess-Policy|Detail'!$C:$C,CC5,'Pay Later - Policy|Details'!$F:$F)</f>
        <v>0</v>
      </c>
      <c r="CD32" s="561">
        <f>SUMIF('LRF Pay on Sucess-Policy|Detail'!$C:$C,CD5,'Pay Later - Policy|Details'!$F:$F)</f>
        <v>0</v>
      </c>
      <c r="CE32" s="561">
        <f>SUMIF('LRF Pay on Sucess-Policy|Detail'!$C:$C,CE5,'Pay Later - Policy|Details'!$F:$F)</f>
        <v>0</v>
      </c>
      <c r="CF32" s="561">
        <f>SUMIF('LRF Pay on Sucess-Policy|Detail'!$C:$C,Dashboard!CF29,'LRF Pay on Sucess-Policy|Detail'!$F:$F)</f>
        <v>21852</v>
      </c>
      <c r="CG32" s="561">
        <f>SUMIF('LRF Pay on Sucess-Policy|Detail'!$C:$C,Dashboard!CG29,'LRF Pay on Sucess-Policy|Detail'!$F:$F)</f>
        <v>20171</v>
      </c>
      <c r="CH32" s="561">
        <f>SUMIF('LRF Pay on Sucess-Policy|Detail'!$C:$C,CH5,'Pay Later - Policy|Details'!$F:$F)</f>
        <v>0</v>
      </c>
      <c r="CI32" s="561">
        <f>SUMIF('LRF Pay on Sucess-Policy|Detail'!$C:$C,CI5,'LRF Pay on Sucess-Policy|Detail'!F:F)</f>
        <v>11306</v>
      </c>
      <c r="CJ32" s="561">
        <f>SUMIF('LRF Pay on Sucess-Policy|Detail'!$C:$C,CJ5,'LRF Pay on Sucess-Policy|Detail'!$F:$F)</f>
        <v>40533</v>
      </c>
      <c r="CK32" s="561">
        <f>SUMIF('LRF Pay on Sucess-Policy|Detail'!$C:$C,CK5,'LRF Pay on Sucess-Policy|Detail'!$F:$F)</f>
        <v>8428</v>
      </c>
      <c r="CL32" s="561">
        <f>SUMIF('LRF Pay on Sucess-Policy|Detail'!$C:$C,CL5,'LRF Pay on Sucess-Policy|Detail'!$F:$F)</f>
        <v>11885</v>
      </c>
      <c r="CM32" s="561">
        <f>SUMIF('LRF Pay on Sucess-Policy|Detail'!$C:$C,CM5,'LRF Pay on Sucess-Policy|Detail'!$F:$F)</f>
        <v>24735.260000000002</v>
      </c>
      <c r="CN32" s="561">
        <f>SUMIF('LRF Pay on Sucess-Policy|Detail'!$C:$C,CN5,'LRF Pay on Sucess-Policy|Detail'!$F:$F)</f>
        <v>35415</v>
      </c>
      <c r="CO32" s="562">
        <f>SUM(CC32:CN32)</f>
        <v>174325.26</v>
      </c>
      <c r="CQ32" s="561">
        <f>SUMIF('LRF Pay on Sucess-Policy|Detail'!$C:$C,CQ5,'LRF Pay on Sucess-Policy|Detail'!$F:$F)</f>
        <v>33955</v>
      </c>
      <c r="CR32" s="561">
        <f>SUMIF('LRF Pay on Sucess-Policy|Detail'!$C:$C,CR5,'LRF Pay on Sucess-Policy|Detail'!$F:$F)</f>
        <v>23343.989999999998</v>
      </c>
      <c r="CS32" s="561">
        <f>SUMIF('LRF Pay on Sucess-Policy|Detail'!$C:$C,CS5,'LRF Pay on Sucess-Policy|Detail'!$F:$F)</f>
        <v>9319</v>
      </c>
      <c r="CT32" s="561">
        <f>SUMIF('LRF Pay on Sucess-Policy|Detail'!$C:$C,CT5,'LRF Pay on Sucess-Policy|Detail'!$F:$F)</f>
        <v>12499</v>
      </c>
      <c r="CU32" s="561">
        <f>SUMIF('LRF Pay on Sucess-Policy|Detail'!$C:$C,CU5,'LRF Pay on Sucess-Policy|Detail'!$F:$F)</f>
        <v>3285</v>
      </c>
      <c r="CV32" s="561">
        <f>SUMIF('LRF Pay on Sucess-Policy|Detail'!$C:$C,CV5,'LRF Pay on Sucess-Policy|Detail'!$F:$F)</f>
        <v>8835</v>
      </c>
      <c r="CW32" s="561">
        <f>SUMIF('LRF Pay on Sucess-Policy|Detail'!$C:$C,CW5,'LRF Pay on Sucess-Policy|Detail'!$F:$F)</f>
        <v>6356.88</v>
      </c>
      <c r="CX32" s="561">
        <f>SUMIF('LRF Pay on Sucess-Policy|Detail'!$C:$C,CX5,'LRF Pay on Sucess-Policy|Detail'!$F:$F)</f>
        <v>40118</v>
      </c>
      <c r="CY32" s="561">
        <f>SUMIF('LRF Pay on Sucess-Policy|Detail'!$C:$C,CY5,'LRF Pay on Sucess-Policy|Detail'!$F:$F)</f>
        <v>8947</v>
      </c>
      <c r="CZ32" s="561">
        <f>SUMIF('LRF Pay on Sucess-Policy|Detail'!$C:$C,CZ5,'LRF Pay on Sucess-Policy|Detail'!$F:$F)</f>
        <v>0</v>
      </c>
      <c r="DA32" s="561">
        <f>SUMIF('LRF Pay on Sucess-Policy|Detail'!$C:$C,DA5,'LRF Pay on Sucess-Policy|Detail'!$F:$F)</f>
        <v>0</v>
      </c>
      <c r="DB32" s="561">
        <f>SUMIF('LRF Pay on Sucess-Policy|Detail'!$C:$C,DB5,'LRF Pay on Sucess-Policy|Detail'!$F:$F)</f>
        <v>0</v>
      </c>
      <c r="DC32" s="562">
        <f>SUM(CQ32:DB32)</f>
        <v>146658.87</v>
      </c>
    </row>
    <row r="33" spans="1:16383" ht="15" customHeight="1" x14ac:dyDescent="0.25">
      <c r="B33" s="557" t="s">
        <v>20770</v>
      </c>
      <c r="C33" s="549"/>
      <c r="D33" s="549"/>
      <c r="E33" s="549"/>
      <c r="F33" s="549"/>
      <c r="G33" s="549"/>
      <c r="H33" s="549"/>
      <c r="I33" s="466">
        <v>0</v>
      </c>
      <c r="J33" s="466">
        <v>0</v>
      </c>
      <c r="K33" s="466">
        <v>0</v>
      </c>
      <c r="L33" s="466">
        <v>0</v>
      </c>
      <c r="M33" s="466">
        <v>0</v>
      </c>
      <c r="N33" s="466">
        <v>0</v>
      </c>
      <c r="O33" s="466">
        <v>0</v>
      </c>
      <c r="P33" s="466">
        <v>0</v>
      </c>
      <c r="Q33" s="466">
        <v>0</v>
      </c>
      <c r="R33" s="466">
        <v>0</v>
      </c>
      <c r="S33" s="466">
        <v>0</v>
      </c>
      <c r="T33" s="466">
        <v>0</v>
      </c>
      <c r="U33" s="466">
        <v>0</v>
      </c>
      <c r="V33" s="466">
        <v>0</v>
      </c>
      <c r="W33" s="466">
        <v>0</v>
      </c>
      <c r="X33" s="466">
        <v>0</v>
      </c>
      <c r="Y33" s="466">
        <v>0</v>
      </c>
      <c r="Z33" s="466">
        <v>0</v>
      </c>
      <c r="AA33" s="466">
        <v>0</v>
      </c>
      <c r="AB33" s="466">
        <v>0</v>
      </c>
      <c r="AC33" s="466">
        <v>0</v>
      </c>
      <c r="AD33" s="466">
        <v>0</v>
      </c>
      <c r="AE33" s="466">
        <v>0</v>
      </c>
      <c r="AF33" s="466">
        <v>0</v>
      </c>
      <c r="AG33" s="466">
        <v>0</v>
      </c>
      <c r="AH33" s="466">
        <v>0</v>
      </c>
      <c r="AI33" s="466">
        <v>0</v>
      </c>
      <c r="AJ33" s="466">
        <v>0</v>
      </c>
      <c r="AK33" s="466">
        <v>0</v>
      </c>
      <c r="AL33" s="466">
        <v>0</v>
      </c>
      <c r="AM33" s="466">
        <v>0</v>
      </c>
      <c r="AN33" s="466">
        <v>0</v>
      </c>
      <c r="AO33" s="466">
        <v>0</v>
      </c>
      <c r="AP33" s="466">
        <v>0</v>
      </c>
      <c r="AQ33" s="466">
        <v>0</v>
      </c>
      <c r="AR33" s="466">
        <v>0</v>
      </c>
      <c r="AS33" s="466">
        <v>0</v>
      </c>
      <c r="AT33" s="466">
        <v>0</v>
      </c>
      <c r="AU33" s="466">
        <v>0</v>
      </c>
      <c r="AV33" s="466">
        <v>0</v>
      </c>
      <c r="AW33" s="466">
        <v>0</v>
      </c>
      <c r="AX33" s="466">
        <v>0</v>
      </c>
      <c r="AY33" s="466">
        <v>0</v>
      </c>
      <c r="AZ33" s="466">
        <v>0</v>
      </c>
      <c r="BA33" s="466">
        <v>0</v>
      </c>
      <c r="BB33" s="466">
        <v>0</v>
      </c>
      <c r="BC33" s="466">
        <v>0</v>
      </c>
      <c r="BD33" s="466">
        <v>0</v>
      </c>
      <c r="BE33" s="466">
        <v>0</v>
      </c>
      <c r="BF33" s="466">
        <v>0</v>
      </c>
      <c r="BG33" s="466">
        <v>0</v>
      </c>
      <c r="BH33" s="466">
        <v>0</v>
      </c>
      <c r="BI33" s="466">
        <v>0</v>
      </c>
      <c r="BJ33" s="466">
        <v>0</v>
      </c>
      <c r="BK33" s="466">
        <v>0</v>
      </c>
      <c r="BL33" s="466">
        <v>0</v>
      </c>
      <c r="BM33" s="466">
        <v>0</v>
      </c>
      <c r="BN33" s="466">
        <v>0</v>
      </c>
      <c r="BO33" s="466">
        <v>0</v>
      </c>
      <c r="BP33" s="466">
        <v>0</v>
      </c>
      <c r="BQ33" s="466">
        <v>0</v>
      </c>
      <c r="BR33" s="466">
        <v>0</v>
      </c>
      <c r="BS33" s="466">
        <v>0</v>
      </c>
      <c r="BT33" s="466">
        <v>0</v>
      </c>
      <c r="BU33" s="466">
        <v>0</v>
      </c>
      <c r="BV33" s="466">
        <v>0</v>
      </c>
      <c r="BW33" s="466">
        <v>0</v>
      </c>
      <c r="BX33" s="466">
        <v>0</v>
      </c>
      <c r="BY33" s="466">
        <v>0</v>
      </c>
      <c r="BZ33" s="466">
        <v>0</v>
      </c>
      <c r="CA33" s="466">
        <v>0</v>
      </c>
      <c r="CB33" s="446"/>
      <c r="CC33" s="561">
        <f>SUMIF('LRF Pay on Sucess-Policy|Detail'!$C:$C,CC5,'Pay Later - Policy|Details'!$G:$G)</f>
        <v>0</v>
      </c>
      <c r="CD33" s="561">
        <f>SUMIF('LRF Pay on Sucess-Policy|Detail'!$C:$C,CD5,'Pay Later - Policy|Details'!$G:$G)</f>
        <v>0</v>
      </c>
      <c r="CE33" s="561">
        <f>SUMIF('LRF Pay on Sucess-Policy|Detail'!$C:$C,CE5,'Pay Later - Policy|Details'!$G:$G)</f>
        <v>0</v>
      </c>
      <c r="CF33" s="561">
        <f>SUMIF('LRF Pay on Sucess-Policy|Detail'!$C:$C,Dashboard!CF$29,'LRF Pay on Sucess-Policy|Detail'!$G:$G)</f>
        <v>4725</v>
      </c>
      <c r="CG33" s="561">
        <f>SUMIF('LRF Pay on Sucess-Policy|Detail'!$C:$C,Dashboard!CG$29,'LRF Pay on Sucess-Policy|Detail'!$G:$G)</f>
        <v>3228</v>
      </c>
      <c r="CH33" s="561">
        <f>SUMIF('LRF Pay on Sucess-Policy|Detail'!$C:$C,CH5,'Pay Later - Policy|Details'!$G:$G)</f>
        <v>0</v>
      </c>
      <c r="CI33" s="561">
        <f>SUMIF('LRF Pay on Sucess-Policy|Detail'!$C:$C,CI5,'LRF Pay on Sucess-Policy|Detail'!G:G)</f>
        <v>2261</v>
      </c>
      <c r="CJ33" s="561">
        <f>SUMIF('LRF Pay on Sucess-Policy|Detail'!$C:$C,CJ5,'LRF Pay on Sucess-Policy|Detail'!$G:$G)</f>
        <v>10918</v>
      </c>
      <c r="CK33" s="561">
        <f>SUMIF('LRF Pay on Sucess-Policy|Detail'!$C:$C,CK5,'LRF Pay on Sucess-Policy|Detail'!$G:$G)</f>
        <v>2217</v>
      </c>
      <c r="CL33" s="561">
        <f>SUMIF('LRF Pay on Sucess-Policy|Detail'!$C:$C,CL5,'LRF Pay on Sucess-Policy|Detail'!$G:$G)</f>
        <v>2503</v>
      </c>
      <c r="CM33" s="561">
        <f>SUMIF('LRF Pay on Sucess-Policy|Detail'!$C:$C,CM5,'LRF Pay on Sucess-Policy|Detail'!$G:$G)</f>
        <v>4419</v>
      </c>
      <c r="CN33" s="561">
        <f>SUMIF('LRF Pay on Sucess-Policy|Detail'!$C:$C,CN5,'LRF Pay on Sucess-Policy|Detail'!$G:$G)</f>
        <v>8164.59</v>
      </c>
      <c r="CO33" s="562">
        <f>SUM(CC33:CN33)</f>
        <v>38435.589999999997</v>
      </c>
      <c r="CP33" s="446"/>
      <c r="CQ33" s="561">
        <f>SUMIF('LRF Pay on Sucess-Policy|Detail'!$C:$C,CQ5,'LRF Pay on Sucess-Policy|Detail'!$G:$G)</f>
        <v>9444.94</v>
      </c>
      <c r="CR33" s="561">
        <f>SUMIF('LRF Pay on Sucess-Policy|Detail'!$C:$C,CR5,'LRF Pay on Sucess-Policy|Detail'!$G:$G)</f>
        <v>5199.13</v>
      </c>
      <c r="CS33" s="561">
        <f>SUMIF('LRF Pay on Sucess-Policy|Detail'!$C:$C,CS5,'LRF Pay on Sucess-Policy|Detail'!$G:$G)</f>
        <v>2394.66</v>
      </c>
      <c r="CT33" s="561">
        <f>SUMIF('LRF Pay on Sucess-Policy|Detail'!$C:$C,CT5,'LRF Pay on Sucess-Policy|Detail'!$G:$G)</f>
        <v>3179.69</v>
      </c>
      <c r="CU33" s="561">
        <f>SUMIF('LRF Pay on Sucess-Policy|Detail'!$C:$C,CU5,'LRF Pay on Sucess-Policy|Detail'!$G:$G)</f>
        <v>665.8</v>
      </c>
      <c r="CV33" s="561">
        <f>SUMIF('LRF Pay on Sucess-Policy|Detail'!$C:$C,CV5,'LRF Pay on Sucess-Policy|Detail'!$G:$G)</f>
        <v>1946.3600000000001</v>
      </c>
      <c r="CW33" s="561">
        <f>SUMIF('LRF Pay on Sucess-Policy|Detail'!$C:$C,CW5,'LRF Pay on Sucess-Policy|Detail'!$G:$G)</f>
        <v>1467.17</v>
      </c>
      <c r="CX33" s="561">
        <f>SUMIF('LRF Pay on Sucess-Policy|Detail'!$C:$C,CX5,'LRF Pay on Sucess-Policy|Detail'!$G:$G)</f>
        <v>10080.870000000001</v>
      </c>
      <c r="CY33" s="561">
        <f>SUMIF('LRF Pay on Sucess-Policy|Detail'!$C:$C,CY5,'LRF Pay on Sucess-Policy|Detail'!$G:$G)</f>
        <v>2167.6800000000003</v>
      </c>
      <c r="CZ33" s="561">
        <f>SUMIF('LRF Pay on Sucess-Policy|Detail'!$C:$C,CZ5,'LRF Pay on Sucess-Policy|Detail'!$G:$G)</f>
        <v>0</v>
      </c>
      <c r="DA33" s="561">
        <f>SUMIF('LRF Pay on Sucess-Policy|Detail'!$C:$C,DA5,'LRF Pay on Sucess-Policy|Detail'!$G:$G)</f>
        <v>0</v>
      </c>
      <c r="DB33" s="561">
        <f>SUMIF('LRF Pay on Sucess-Policy|Detail'!$C:$C,DB5,'LRF Pay on Sucess-Policy|Detail'!$G:$G)</f>
        <v>0</v>
      </c>
      <c r="DC33" s="562">
        <f>SUM(CQ33:DB33)</f>
        <v>36546.300000000003</v>
      </c>
    </row>
    <row r="34" spans="1:16383" s="446" customFormat="1" x14ac:dyDescent="0.25"/>
    <row r="35" spans="1:16383" s="582" customFormat="1" ht="15" customHeight="1" x14ac:dyDescent="0.25">
      <c r="A35" s="584"/>
      <c r="B35" s="579" t="s">
        <v>20777</v>
      </c>
      <c r="C35" s="578"/>
      <c r="D35" s="578"/>
      <c r="E35" s="580"/>
      <c r="F35" s="580"/>
      <c r="G35" s="580"/>
      <c r="H35" s="581"/>
      <c r="J35" s="580"/>
      <c r="K35" s="580"/>
      <c r="L35" s="580"/>
      <c r="M35" s="580"/>
      <c r="N35" s="580"/>
      <c r="O35" s="580"/>
      <c r="P35" s="580"/>
      <c r="Q35" s="580"/>
      <c r="R35" s="580"/>
      <c r="S35" s="580"/>
      <c r="T35" s="580"/>
      <c r="U35" s="580"/>
      <c r="V35" s="581"/>
      <c r="X35" s="580"/>
      <c r="Y35" s="580"/>
      <c r="Z35" s="580"/>
      <c r="AA35" s="580"/>
      <c r="AB35" s="580"/>
      <c r="AC35" s="580"/>
      <c r="AD35" s="580"/>
      <c r="AE35" s="580"/>
      <c r="AF35" s="580"/>
      <c r="AG35" s="580"/>
      <c r="AH35" s="580"/>
      <c r="AI35" s="580"/>
      <c r="AJ35" s="581"/>
      <c r="AL35" s="580"/>
      <c r="AM35" s="580"/>
      <c r="AN35" s="580"/>
      <c r="AO35" s="580"/>
      <c r="AP35" s="580"/>
      <c r="AQ35" s="580"/>
      <c r="AR35" s="580"/>
      <c r="AS35" s="580"/>
      <c r="AT35" s="580"/>
      <c r="AU35" s="580"/>
      <c r="AV35" s="580"/>
      <c r="AW35" s="580"/>
      <c r="AX35" s="581"/>
      <c r="AY35" s="583"/>
      <c r="AZ35" s="580"/>
      <c r="BA35" s="580"/>
      <c r="BB35" s="580"/>
      <c r="BC35" s="580"/>
      <c r="BD35" s="580"/>
      <c r="BE35" s="580"/>
      <c r="BF35" s="580"/>
      <c r="BG35" s="580"/>
      <c r="BH35" s="580"/>
      <c r="BI35" s="580"/>
      <c r="BJ35" s="580"/>
      <c r="BK35" s="580"/>
      <c r="BL35" s="581"/>
      <c r="BM35" s="578"/>
      <c r="BN35" s="580"/>
      <c r="BO35" s="580"/>
      <c r="BP35" s="580"/>
      <c r="BQ35" s="580"/>
      <c r="BR35" s="580"/>
      <c r="BS35" s="580"/>
      <c r="BT35" s="580"/>
      <c r="BU35" s="580"/>
      <c r="BV35" s="580"/>
      <c r="BW35" s="580"/>
      <c r="BX35" s="580"/>
      <c r="BY35" s="580"/>
      <c r="BZ35" s="581"/>
      <c r="CA35" s="578"/>
      <c r="CB35" s="580"/>
      <c r="CC35" s="580"/>
      <c r="CD35" s="580"/>
      <c r="CE35" s="580"/>
      <c r="CF35" s="580"/>
      <c r="CG35" s="580"/>
      <c r="CH35" s="580"/>
      <c r="CI35" s="580"/>
      <c r="CJ35" s="580"/>
      <c r="CK35" s="580"/>
      <c r="CL35" s="580"/>
      <c r="CM35" s="580"/>
      <c r="CN35" s="581"/>
      <c r="CO35" s="578"/>
      <c r="CP35" s="580"/>
      <c r="CQ35" s="580"/>
      <c r="CR35" s="580"/>
      <c r="CS35" s="580"/>
      <c r="CT35" s="580"/>
      <c r="CU35" s="580"/>
      <c r="CV35" s="580"/>
      <c r="CW35" s="580"/>
      <c r="CX35" s="580"/>
      <c r="CY35" s="580"/>
      <c r="CZ35" s="580"/>
      <c r="DA35" s="580"/>
      <c r="DB35" s="581"/>
      <c r="DC35" s="578"/>
      <c r="DD35" s="578"/>
      <c r="DE35" s="578"/>
      <c r="DF35" s="578"/>
      <c r="DG35" s="578"/>
      <c r="DH35" s="578"/>
      <c r="DI35" s="578"/>
      <c r="DJ35" s="578"/>
      <c r="DK35" s="578"/>
      <c r="DL35" s="578"/>
      <c r="DM35" s="578"/>
      <c r="DN35" s="578"/>
      <c r="DO35" s="578"/>
      <c r="DP35" s="578"/>
      <c r="DQ35" s="578"/>
      <c r="DR35" s="578"/>
      <c r="DS35" s="578"/>
      <c r="DT35" s="578"/>
      <c r="DU35" s="578"/>
      <c r="DV35" s="578"/>
      <c r="DW35" s="578"/>
      <c r="DX35" s="578"/>
      <c r="DY35" s="578"/>
      <c r="DZ35" s="578"/>
      <c r="EA35" s="578"/>
      <c r="EB35" s="578"/>
      <c r="EC35" s="578"/>
      <c r="ED35" s="578"/>
      <c r="EE35" s="578"/>
      <c r="EF35" s="578"/>
      <c r="EG35" s="578"/>
      <c r="EH35" s="578"/>
      <c r="EI35" s="578"/>
      <c r="EJ35" s="578"/>
      <c r="EK35" s="578"/>
      <c r="EL35" s="578"/>
      <c r="EM35" s="578"/>
      <c r="EN35" s="578"/>
      <c r="EO35" s="578"/>
      <c r="EP35" s="578"/>
      <c r="EQ35" s="578"/>
      <c r="ER35" s="578"/>
      <c r="ES35" s="578"/>
      <c r="ET35" s="578"/>
      <c r="EU35" s="578"/>
      <c r="EV35" s="578"/>
      <c r="EW35" s="578"/>
      <c r="EX35" s="578"/>
      <c r="EY35" s="578"/>
      <c r="EZ35" s="578"/>
      <c r="FA35" s="578"/>
      <c r="FB35" s="578"/>
      <c r="FC35" s="578"/>
      <c r="FD35" s="578"/>
      <c r="FE35" s="578"/>
      <c r="FF35" s="578"/>
      <c r="FG35" s="578"/>
      <c r="FH35" s="578"/>
      <c r="FI35" s="578"/>
      <c r="FJ35" s="578"/>
      <c r="FK35" s="578"/>
      <c r="FL35" s="578"/>
      <c r="FM35" s="578"/>
      <c r="FN35" s="578"/>
      <c r="FO35" s="578"/>
      <c r="FP35" s="578"/>
      <c r="FQ35" s="578"/>
      <c r="FR35" s="578"/>
      <c r="FS35" s="578"/>
      <c r="FT35" s="578"/>
      <c r="FU35" s="578"/>
      <c r="FV35" s="578"/>
      <c r="FW35" s="578"/>
      <c r="FX35" s="578"/>
      <c r="FY35" s="578"/>
      <c r="FZ35" s="578"/>
      <c r="GA35" s="578"/>
      <c r="GB35" s="578"/>
      <c r="GC35" s="578"/>
      <c r="GD35" s="578"/>
      <c r="GE35" s="578"/>
      <c r="GF35" s="578"/>
      <c r="GG35" s="578"/>
      <c r="GH35" s="578"/>
      <c r="GI35" s="578"/>
      <c r="GJ35" s="578"/>
      <c r="GK35" s="578"/>
      <c r="GL35" s="578"/>
      <c r="GM35" s="578"/>
      <c r="GN35" s="578"/>
      <c r="GO35" s="578"/>
      <c r="GP35" s="578"/>
      <c r="GQ35" s="578"/>
      <c r="GR35" s="578"/>
      <c r="GS35" s="578"/>
      <c r="GT35" s="578"/>
      <c r="GU35" s="578"/>
      <c r="GV35" s="578"/>
      <c r="GW35" s="578"/>
      <c r="GX35" s="578"/>
      <c r="GY35" s="578"/>
      <c r="GZ35" s="578"/>
      <c r="HA35" s="578"/>
      <c r="HB35" s="578"/>
      <c r="HC35" s="578"/>
      <c r="HD35" s="578"/>
      <c r="HE35" s="578"/>
      <c r="HF35" s="578"/>
      <c r="HG35" s="578"/>
      <c r="HH35" s="578"/>
      <c r="HI35" s="578"/>
      <c r="HJ35" s="578"/>
      <c r="HK35" s="578"/>
      <c r="HL35" s="578"/>
      <c r="HM35" s="578"/>
      <c r="HN35" s="578"/>
      <c r="HO35" s="578"/>
      <c r="HP35" s="578"/>
      <c r="HQ35" s="578"/>
      <c r="HR35" s="578"/>
      <c r="HS35" s="578"/>
      <c r="HT35" s="578"/>
      <c r="HU35" s="578"/>
      <c r="HV35" s="578"/>
      <c r="HW35" s="578"/>
      <c r="HX35" s="578"/>
      <c r="HY35" s="578"/>
      <c r="HZ35" s="578"/>
      <c r="IA35" s="578"/>
      <c r="IB35" s="578"/>
      <c r="IC35" s="578"/>
      <c r="ID35" s="578"/>
      <c r="IE35" s="578"/>
      <c r="IF35" s="578"/>
      <c r="IG35" s="578"/>
      <c r="IH35" s="578"/>
      <c r="II35" s="578"/>
      <c r="IJ35" s="578"/>
      <c r="IK35" s="578"/>
      <c r="IL35" s="578"/>
      <c r="IM35" s="578"/>
      <c r="IN35" s="578"/>
      <c r="IO35" s="578"/>
      <c r="IP35" s="578"/>
      <c r="IQ35" s="578"/>
      <c r="IR35" s="578"/>
      <c r="IS35" s="578"/>
      <c r="IT35" s="578"/>
      <c r="IU35" s="578"/>
      <c r="IV35" s="578"/>
      <c r="IW35" s="578"/>
      <c r="IX35" s="578"/>
      <c r="IY35" s="578"/>
      <c r="IZ35" s="578"/>
      <c r="JA35" s="578"/>
      <c r="JB35" s="578"/>
      <c r="JC35" s="578"/>
      <c r="JD35" s="578"/>
      <c r="JE35" s="578"/>
      <c r="JF35" s="578"/>
      <c r="JG35" s="578"/>
      <c r="JH35" s="578"/>
      <c r="JI35" s="578"/>
      <c r="JJ35" s="578"/>
      <c r="JK35" s="578"/>
      <c r="JL35" s="578"/>
      <c r="JM35" s="578"/>
      <c r="JN35" s="578"/>
      <c r="JO35" s="578"/>
      <c r="JP35" s="578"/>
      <c r="JQ35" s="578"/>
      <c r="JR35" s="578"/>
      <c r="JS35" s="578"/>
      <c r="JT35" s="578"/>
      <c r="JU35" s="578"/>
      <c r="JV35" s="578"/>
      <c r="JW35" s="578"/>
      <c r="JX35" s="578"/>
      <c r="JY35" s="578"/>
      <c r="JZ35" s="578"/>
      <c r="KA35" s="578"/>
      <c r="KB35" s="578"/>
      <c r="KC35" s="578"/>
      <c r="KD35" s="578"/>
      <c r="KE35" s="578"/>
      <c r="KF35" s="578"/>
      <c r="KG35" s="578"/>
      <c r="KH35" s="578"/>
      <c r="KI35" s="578"/>
      <c r="KJ35" s="578"/>
      <c r="KK35" s="578"/>
      <c r="KL35" s="578"/>
      <c r="KM35" s="578"/>
      <c r="KN35" s="578"/>
      <c r="KO35" s="578"/>
      <c r="KP35" s="578"/>
      <c r="KQ35" s="578"/>
      <c r="KR35" s="578"/>
      <c r="KS35" s="578"/>
      <c r="KT35" s="578"/>
      <c r="KU35" s="578"/>
      <c r="KV35" s="578"/>
      <c r="KW35" s="578"/>
      <c r="KX35" s="578"/>
      <c r="KY35" s="578"/>
      <c r="KZ35" s="578"/>
      <c r="LA35" s="578"/>
      <c r="LB35" s="578"/>
      <c r="LC35" s="578"/>
      <c r="LD35" s="578"/>
      <c r="LE35" s="578"/>
      <c r="LF35" s="578"/>
      <c r="LG35" s="578"/>
      <c r="LH35" s="578"/>
      <c r="LI35" s="578"/>
      <c r="LJ35" s="578"/>
      <c r="LK35" s="578"/>
      <c r="LL35" s="578"/>
      <c r="LM35" s="578"/>
      <c r="LN35" s="578"/>
      <c r="LO35" s="578"/>
      <c r="LP35" s="578"/>
      <c r="LQ35" s="578"/>
      <c r="LR35" s="578"/>
      <c r="LS35" s="578"/>
      <c r="LT35" s="578"/>
      <c r="LU35" s="578"/>
      <c r="LV35" s="578"/>
      <c r="LW35" s="578"/>
      <c r="LX35" s="578"/>
      <c r="LY35" s="578"/>
      <c r="LZ35" s="578"/>
      <c r="MA35" s="578"/>
      <c r="MB35" s="578"/>
      <c r="MC35" s="578"/>
      <c r="MD35" s="578"/>
      <c r="ME35" s="578"/>
      <c r="MF35" s="578"/>
      <c r="MG35" s="578"/>
      <c r="MH35" s="578"/>
      <c r="MI35" s="578"/>
      <c r="MJ35" s="578"/>
      <c r="MK35" s="578"/>
      <c r="ML35" s="578"/>
      <c r="MM35" s="578"/>
      <c r="MN35" s="578"/>
      <c r="MO35" s="578"/>
      <c r="MP35" s="578"/>
      <c r="MQ35" s="578"/>
      <c r="MR35" s="578"/>
      <c r="MS35" s="578"/>
      <c r="MT35" s="578"/>
      <c r="MU35" s="578"/>
      <c r="MV35" s="578"/>
      <c r="MW35" s="578"/>
      <c r="MX35" s="578"/>
      <c r="MY35" s="578"/>
      <c r="MZ35" s="578"/>
      <c r="NA35" s="578"/>
      <c r="NB35" s="578"/>
      <c r="NC35" s="578"/>
      <c r="ND35" s="578"/>
      <c r="NE35" s="578"/>
      <c r="NF35" s="578"/>
      <c r="NG35" s="578"/>
      <c r="NH35" s="578"/>
      <c r="NI35" s="578"/>
      <c r="NJ35" s="578"/>
      <c r="NK35" s="578"/>
      <c r="NL35" s="578"/>
      <c r="NM35" s="578"/>
      <c r="NN35" s="578"/>
      <c r="NO35" s="578"/>
      <c r="NP35" s="578"/>
      <c r="NQ35" s="578"/>
      <c r="NR35" s="578"/>
      <c r="NS35" s="578"/>
      <c r="NT35" s="578"/>
      <c r="NU35" s="578"/>
      <c r="NV35" s="578"/>
      <c r="NW35" s="578"/>
      <c r="NX35" s="578"/>
      <c r="NY35" s="578"/>
      <c r="NZ35" s="578"/>
      <c r="OA35" s="578"/>
      <c r="OB35" s="578"/>
      <c r="OC35" s="578"/>
      <c r="OD35" s="578"/>
      <c r="OE35" s="578"/>
      <c r="OF35" s="578"/>
      <c r="OG35" s="578"/>
      <c r="OH35" s="578"/>
      <c r="OI35" s="578"/>
      <c r="OJ35" s="578"/>
      <c r="OK35" s="578"/>
      <c r="OL35" s="578"/>
      <c r="OM35" s="578"/>
      <c r="ON35" s="578"/>
      <c r="OO35" s="578"/>
      <c r="OP35" s="578"/>
      <c r="OQ35" s="578"/>
      <c r="OR35" s="578"/>
      <c r="OS35" s="578"/>
      <c r="OT35" s="578"/>
      <c r="OU35" s="578"/>
      <c r="OV35" s="578"/>
      <c r="OW35" s="578"/>
      <c r="OX35" s="578"/>
      <c r="OY35" s="578"/>
      <c r="OZ35" s="578"/>
      <c r="PA35" s="578"/>
      <c r="PB35" s="578"/>
      <c r="PC35" s="578"/>
      <c r="PD35" s="578"/>
      <c r="PE35" s="578"/>
      <c r="PF35" s="578"/>
      <c r="PG35" s="578"/>
      <c r="PH35" s="578"/>
      <c r="PI35" s="578"/>
      <c r="PJ35" s="578"/>
      <c r="PK35" s="578"/>
      <c r="PL35" s="578"/>
      <c r="PM35" s="578"/>
      <c r="PN35" s="578"/>
      <c r="PO35" s="578"/>
      <c r="PP35" s="578"/>
      <c r="PQ35" s="578"/>
      <c r="PR35" s="578"/>
      <c r="PS35" s="578"/>
      <c r="PT35" s="578"/>
      <c r="PU35" s="578"/>
      <c r="PV35" s="578"/>
      <c r="PW35" s="578"/>
      <c r="PX35" s="578"/>
      <c r="PY35" s="578"/>
      <c r="PZ35" s="578"/>
      <c r="QA35" s="578"/>
      <c r="QB35" s="578"/>
      <c r="QC35" s="578"/>
      <c r="QD35" s="578"/>
      <c r="QE35" s="578"/>
      <c r="QF35" s="578"/>
      <c r="QG35" s="578"/>
      <c r="QH35" s="578"/>
      <c r="QI35" s="578"/>
      <c r="QJ35" s="578"/>
      <c r="QK35" s="578"/>
      <c r="QL35" s="578"/>
      <c r="QM35" s="578"/>
      <c r="QN35" s="578"/>
      <c r="QO35" s="578"/>
      <c r="QP35" s="578"/>
      <c r="QQ35" s="578"/>
      <c r="QR35" s="578"/>
      <c r="QS35" s="578"/>
      <c r="QT35" s="578"/>
      <c r="QU35" s="578"/>
      <c r="QV35" s="578"/>
      <c r="QW35" s="578"/>
      <c r="QX35" s="578"/>
      <c r="QY35" s="578"/>
      <c r="QZ35" s="578"/>
      <c r="RA35" s="578"/>
      <c r="RB35" s="578"/>
      <c r="RC35" s="578"/>
      <c r="RD35" s="578"/>
      <c r="RE35" s="578"/>
      <c r="RF35" s="578"/>
      <c r="RG35" s="578"/>
      <c r="RH35" s="578"/>
      <c r="RI35" s="578"/>
      <c r="RJ35" s="578"/>
      <c r="RK35" s="578"/>
      <c r="RL35" s="578"/>
      <c r="RM35" s="578"/>
      <c r="RN35" s="578"/>
      <c r="RO35" s="578"/>
      <c r="RP35" s="578"/>
      <c r="RQ35" s="578"/>
      <c r="RR35" s="578"/>
      <c r="RS35" s="578"/>
      <c r="RT35" s="578"/>
      <c r="RU35" s="578"/>
      <c r="RV35" s="578"/>
      <c r="RW35" s="578"/>
      <c r="RX35" s="578"/>
      <c r="RY35" s="578"/>
      <c r="RZ35" s="578"/>
      <c r="SA35" s="578"/>
      <c r="SB35" s="578"/>
      <c r="SC35" s="578"/>
      <c r="SD35" s="578"/>
      <c r="SE35" s="578"/>
      <c r="SF35" s="578"/>
      <c r="SG35" s="578"/>
      <c r="SH35" s="578"/>
      <c r="SI35" s="578"/>
      <c r="SJ35" s="578"/>
      <c r="SK35" s="578"/>
      <c r="SL35" s="578"/>
      <c r="SM35" s="578"/>
      <c r="SN35" s="578"/>
      <c r="SO35" s="578"/>
      <c r="SP35" s="578"/>
      <c r="SQ35" s="578"/>
      <c r="SR35" s="578"/>
      <c r="SS35" s="578"/>
      <c r="ST35" s="578"/>
      <c r="SU35" s="578"/>
      <c r="SV35" s="578"/>
      <c r="SW35" s="578"/>
      <c r="SX35" s="578"/>
      <c r="SY35" s="578"/>
      <c r="SZ35" s="578"/>
      <c r="TA35" s="578"/>
      <c r="TB35" s="578"/>
      <c r="TC35" s="578"/>
      <c r="TD35" s="578"/>
      <c r="TE35" s="578"/>
      <c r="TF35" s="578"/>
      <c r="TG35" s="578"/>
      <c r="TH35" s="578"/>
      <c r="TI35" s="578"/>
      <c r="TJ35" s="578"/>
      <c r="TK35" s="578"/>
      <c r="TL35" s="578"/>
      <c r="TM35" s="578"/>
      <c r="TN35" s="578"/>
      <c r="TO35" s="578"/>
      <c r="TP35" s="578"/>
      <c r="TQ35" s="578"/>
      <c r="TR35" s="578"/>
      <c r="TS35" s="578"/>
      <c r="TT35" s="578"/>
      <c r="TU35" s="578"/>
      <c r="TV35" s="578"/>
      <c r="TW35" s="578"/>
      <c r="TX35" s="578"/>
      <c r="TY35" s="578"/>
      <c r="TZ35" s="578"/>
      <c r="UA35" s="578"/>
      <c r="UB35" s="578"/>
      <c r="UC35" s="578"/>
      <c r="UD35" s="578"/>
      <c r="UE35" s="578"/>
      <c r="UF35" s="578"/>
      <c r="UG35" s="578"/>
      <c r="UH35" s="578"/>
      <c r="UI35" s="578"/>
      <c r="UJ35" s="578"/>
      <c r="UK35" s="578"/>
      <c r="UL35" s="578"/>
      <c r="UM35" s="578"/>
      <c r="UN35" s="578"/>
      <c r="UO35" s="578"/>
      <c r="UP35" s="578"/>
      <c r="UQ35" s="578"/>
      <c r="UR35" s="578"/>
      <c r="US35" s="578"/>
      <c r="UT35" s="578"/>
      <c r="UU35" s="578"/>
      <c r="UV35" s="578"/>
      <c r="UW35" s="578"/>
      <c r="UX35" s="578"/>
      <c r="UY35" s="578"/>
      <c r="UZ35" s="578"/>
      <c r="VA35" s="578"/>
      <c r="VB35" s="578"/>
      <c r="VC35" s="578"/>
      <c r="VD35" s="578"/>
      <c r="VE35" s="578"/>
      <c r="VF35" s="578"/>
      <c r="VG35" s="578"/>
      <c r="VH35" s="578"/>
      <c r="VI35" s="578"/>
      <c r="VJ35" s="578"/>
      <c r="VK35" s="578"/>
      <c r="VL35" s="578"/>
      <c r="VM35" s="578"/>
      <c r="VN35" s="578"/>
      <c r="VO35" s="578"/>
      <c r="VP35" s="578"/>
      <c r="VQ35" s="578"/>
      <c r="VR35" s="578"/>
      <c r="VS35" s="578"/>
      <c r="VT35" s="578"/>
      <c r="VU35" s="578"/>
      <c r="VV35" s="578"/>
      <c r="VW35" s="578"/>
      <c r="VX35" s="578"/>
      <c r="VY35" s="578"/>
      <c r="VZ35" s="578"/>
      <c r="WA35" s="578"/>
      <c r="WB35" s="578"/>
      <c r="WC35" s="578"/>
      <c r="WD35" s="578"/>
      <c r="WE35" s="578"/>
      <c r="WF35" s="578"/>
      <c r="WG35" s="578"/>
      <c r="WH35" s="578"/>
      <c r="WI35" s="578"/>
      <c r="WJ35" s="578"/>
      <c r="WK35" s="578"/>
      <c r="WL35" s="578"/>
      <c r="WM35" s="578"/>
      <c r="WN35" s="578"/>
      <c r="WO35" s="578"/>
      <c r="WP35" s="578"/>
      <c r="WQ35" s="578"/>
      <c r="WR35" s="578"/>
      <c r="WS35" s="578"/>
      <c r="WT35" s="578"/>
      <c r="WU35" s="578"/>
      <c r="WV35" s="578"/>
      <c r="WW35" s="578"/>
      <c r="WX35" s="578"/>
      <c r="WY35" s="578"/>
      <c r="WZ35" s="578"/>
      <c r="XA35" s="578"/>
      <c r="XB35" s="578"/>
      <c r="XC35" s="578"/>
      <c r="XD35" s="578"/>
      <c r="XE35" s="578"/>
      <c r="XF35" s="578"/>
      <c r="XG35" s="578"/>
      <c r="XH35" s="578"/>
      <c r="XI35" s="578"/>
      <c r="XJ35" s="578"/>
      <c r="XK35" s="578"/>
      <c r="XL35" s="578"/>
      <c r="XM35" s="578"/>
      <c r="XN35" s="578"/>
      <c r="XO35" s="578"/>
      <c r="XP35" s="578"/>
      <c r="XQ35" s="578"/>
      <c r="XR35" s="578"/>
      <c r="XS35" s="578"/>
      <c r="XT35" s="578"/>
      <c r="XU35" s="578"/>
      <c r="XV35" s="578"/>
      <c r="XW35" s="578"/>
      <c r="XX35" s="578"/>
      <c r="XY35" s="578"/>
      <c r="XZ35" s="578"/>
      <c r="YA35" s="578"/>
      <c r="YB35" s="578"/>
      <c r="YC35" s="578"/>
      <c r="YD35" s="578"/>
      <c r="YE35" s="578"/>
      <c r="YF35" s="578"/>
      <c r="YG35" s="578"/>
      <c r="YH35" s="578"/>
      <c r="YI35" s="578"/>
      <c r="YJ35" s="578"/>
      <c r="YK35" s="578"/>
      <c r="YL35" s="578"/>
      <c r="YM35" s="578"/>
      <c r="YN35" s="578"/>
      <c r="YO35" s="578"/>
      <c r="YP35" s="578"/>
      <c r="YQ35" s="578"/>
      <c r="YR35" s="578"/>
      <c r="YS35" s="578"/>
      <c r="YT35" s="578"/>
      <c r="YU35" s="578"/>
      <c r="YV35" s="578"/>
      <c r="YW35" s="578"/>
      <c r="YX35" s="578"/>
      <c r="YY35" s="578"/>
      <c r="YZ35" s="578"/>
      <c r="ZA35" s="578"/>
      <c r="ZB35" s="578"/>
      <c r="ZC35" s="578"/>
      <c r="ZD35" s="578"/>
      <c r="ZE35" s="578"/>
      <c r="ZF35" s="578"/>
      <c r="ZG35" s="578"/>
      <c r="ZH35" s="578"/>
      <c r="ZI35" s="578"/>
      <c r="ZJ35" s="578"/>
      <c r="ZK35" s="578"/>
      <c r="ZL35" s="578"/>
      <c r="ZM35" s="578"/>
      <c r="ZN35" s="578"/>
      <c r="ZO35" s="578"/>
      <c r="ZP35" s="578"/>
      <c r="ZQ35" s="578"/>
      <c r="ZR35" s="578"/>
      <c r="ZS35" s="578"/>
      <c r="ZT35" s="578"/>
      <c r="ZU35" s="578"/>
      <c r="ZV35" s="578"/>
      <c r="ZW35" s="578"/>
      <c r="ZX35" s="578"/>
      <c r="ZY35" s="578"/>
      <c r="ZZ35" s="578"/>
      <c r="AAA35" s="578"/>
      <c r="AAB35" s="578"/>
      <c r="AAC35" s="578"/>
      <c r="AAD35" s="578"/>
      <c r="AAE35" s="578"/>
      <c r="AAF35" s="578"/>
      <c r="AAG35" s="578"/>
      <c r="AAH35" s="578"/>
      <c r="AAI35" s="578"/>
      <c r="AAJ35" s="578"/>
      <c r="AAK35" s="578"/>
      <c r="AAL35" s="578"/>
      <c r="AAM35" s="578"/>
      <c r="AAN35" s="578"/>
      <c r="AAO35" s="578"/>
      <c r="AAP35" s="578"/>
      <c r="AAQ35" s="578"/>
      <c r="AAR35" s="578"/>
      <c r="AAS35" s="578"/>
      <c r="AAT35" s="578"/>
      <c r="AAU35" s="578"/>
      <c r="AAV35" s="578"/>
      <c r="AAW35" s="578"/>
      <c r="AAX35" s="578"/>
      <c r="AAY35" s="578"/>
      <c r="AAZ35" s="578"/>
      <c r="ABA35" s="578"/>
      <c r="ABB35" s="578"/>
      <c r="ABC35" s="578"/>
      <c r="ABD35" s="578"/>
      <c r="ABE35" s="578"/>
      <c r="ABF35" s="578"/>
      <c r="ABG35" s="578"/>
      <c r="ABH35" s="578"/>
      <c r="ABI35" s="578"/>
      <c r="ABJ35" s="578"/>
      <c r="ABK35" s="578"/>
      <c r="ABL35" s="578"/>
      <c r="ABM35" s="578"/>
      <c r="ABN35" s="578"/>
      <c r="ABO35" s="578"/>
      <c r="ABP35" s="578"/>
      <c r="ABQ35" s="578"/>
      <c r="ABR35" s="578"/>
      <c r="ABS35" s="578"/>
      <c r="ABT35" s="578"/>
      <c r="ABU35" s="578"/>
      <c r="ABV35" s="578"/>
      <c r="ABW35" s="578"/>
      <c r="ABX35" s="578"/>
      <c r="ABY35" s="578"/>
      <c r="ABZ35" s="578"/>
      <c r="ACA35" s="578"/>
      <c r="ACB35" s="578"/>
      <c r="ACC35" s="578"/>
      <c r="ACD35" s="578"/>
      <c r="ACE35" s="578"/>
      <c r="ACF35" s="578"/>
      <c r="ACG35" s="578"/>
      <c r="ACH35" s="578"/>
      <c r="ACI35" s="578"/>
      <c r="ACJ35" s="578"/>
      <c r="ACK35" s="578"/>
      <c r="ACL35" s="578"/>
      <c r="ACM35" s="578"/>
      <c r="ACN35" s="578"/>
      <c r="ACO35" s="578"/>
      <c r="ACP35" s="578"/>
      <c r="ACQ35" s="578"/>
      <c r="ACR35" s="578"/>
      <c r="ACS35" s="578"/>
      <c r="ACT35" s="578"/>
      <c r="ACU35" s="578"/>
      <c r="ACV35" s="578"/>
      <c r="ACW35" s="578"/>
      <c r="ACX35" s="578"/>
      <c r="ACY35" s="578"/>
      <c r="ACZ35" s="578"/>
      <c r="ADA35" s="578"/>
      <c r="ADB35" s="578"/>
      <c r="ADC35" s="578"/>
      <c r="ADD35" s="578"/>
      <c r="ADE35" s="578"/>
      <c r="ADF35" s="578"/>
      <c r="ADG35" s="578"/>
      <c r="ADH35" s="578"/>
      <c r="ADI35" s="578"/>
      <c r="ADJ35" s="578"/>
      <c r="ADK35" s="578"/>
      <c r="ADL35" s="578"/>
      <c r="ADM35" s="578"/>
      <c r="ADN35" s="578"/>
      <c r="ADO35" s="578"/>
      <c r="ADP35" s="578"/>
      <c r="ADQ35" s="578"/>
      <c r="ADR35" s="578"/>
      <c r="ADS35" s="578"/>
      <c r="ADT35" s="578"/>
      <c r="ADU35" s="578"/>
      <c r="ADV35" s="578"/>
      <c r="ADW35" s="578"/>
      <c r="ADX35" s="578"/>
      <c r="ADY35" s="578"/>
      <c r="ADZ35" s="578"/>
      <c r="AEA35" s="578"/>
      <c r="AEB35" s="578"/>
      <c r="AEC35" s="578"/>
      <c r="AED35" s="578"/>
      <c r="AEE35" s="578"/>
      <c r="AEF35" s="578"/>
      <c r="AEG35" s="578"/>
      <c r="AEH35" s="578"/>
      <c r="AEI35" s="578"/>
      <c r="AEJ35" s="578"/>
      <c r="AEK35" s="578"/>
      <c r="AEL35" s="578"/>
      <c r="AEM35" s="578"/>
      <c r="AEN35" s="578"/>
      <c r="AEO35" s="578"/>
      <c r="AEP35" s="578"/>
      <c r="AEQ35" s="578"/>
      <c r="AER35" s="578"/>
      <c r="AES35" s="578"/>
      <c r="AET35" s="578"/>
      <c r="AEU35" s="578"/>
      <c r="AEV35" s="578"/>
      <c r="AEW35" s="578"/>
      <c r="AEX35" s="578"/>
      <c r="AEY35" s="578"/>
      <c r="AEZ35" s="578"/>
      <c r="AFA35" s="578"/>
      <c r="AFB35" s="578"/>
      <c r="AFC35" s="578"/>
      <c r="AFD35" s="578"/>
      <c r="AFE35" s="578"/>
      <c r="AFF35" s="578"/>
      <c r="AFG35" s="578"/>
      <c r="AFH35" s="578"/>
      <c r="AFI35" s="578"/>
      <c r="AFJ35" s="578"/>
      <c r="AFK35" s="578"/>
      <c r="AFL35" s="578"/>
      <c r="AFM35" s="578"/>
      <c r="AFN35" s="578"/>
      <c r="AFO35" s="578"/>
      <c r="AFP35" s="578"/>
      <c r="AFQ35" s="578"/>
      <c r="AFR35" s="578"/>
      <c r="AFS35" s="578"/>
      <c r="AFT35" s="578"/>
      <c r="AFU35" s="578"/>
      <c r="AFV35" s="578"/>
      <c r="AFW35" s="578"/>
      <c r="AFX35" s="578"/>
      <c r="AFY35" s="578"/>
      <c r="AFZ35" s="578"/>
      <c r="AGA35" s="578"/>
      <c r="AGB35" s="578"/>
      <c r="AGC35" s="578"/>
      <c r="AGD35" s="578"/>
      <c r="AGE35" s="578"/>
      <c r="AGF35" s="578"/>
      <c r="AGG35" s="578"/>
      <c r="AGH35" s="578"/>
      <c r="AGI35" s="578"/>
      <c r="AGJ35" s="578"/>
      <c r="AGK35" s="578"/>
      <c r="AGL35" s="578"/>
      <c r="AGM35" s="578"/>
      <c r="AGN35" s="578"/>
      <c r="AGO35" s="578"/>
      <c r="AGP35" s="578"/>
      <c r="AGQ35" s="578"/>
      <c r="AGR35" s="578"/>
      <c r="AGS35" s="578"/>
      <c r="AGT35" s="578"/>
      <c r="AGU35" s="578"/>
      <c r="AGV35" s="578"/>
      <c r="AGW35" s="578"/>
      <c r="AGX35" s="578"/>
      <c r="AGY35" s="578"/>
      <c r="AGZ35" s="578"/>
      <c r="AHA35" s="578"/>
      <c r="AHB35" s="578"/>
      <c r="AHC35" s="578"/>
      <c r="AHD35" s="578"/>
      <c r="AHE35" s="578"/>
      <c r="AHF35" s="578"/>
      <c r="AHG35" s="578"/>
      <c r="AHH35" s="578"/>
      <c r="AHI35" s="578"/>
      <c r="AHJ35" s="578"/>
      <c r="AHK35" s="578"/>
      <c r="AHL35" s="578"/>
      <c r="AHM35" s="578"/>
      <c r="AHN35" s="578"/>
      <c r="AHO35" s="578"/>
      <c r="AHP35" s="578"/>
      <c r="AHQ35" s="578"/>
      <c r="AHR35" s="578"/>
      <c r="AHS35" s="578"/>
      <c r="AHT35" s="578"/>
      <c r="AHU35" s="578"/>
      <c r="AHV35" s="578"/>
      <c r="AHW35" s="578"/>
      <c r="AHX35" s="578"/>
      <c r="AHY35" s="578"/>
      <c r="AHZ35" s="578"/>
      <c r="AIA35" s="578"/>
      <c r="AIB35" s="578"/>
      <c r="AIC35" s="578"/>
      <c r="AID35" s="578"/>
      <c r="AIE35" s="578"/>
      <c r="AIF35" s="578"/>
      <c r="AIG35" s="578"/>
      <c r="AIH35" s="578"/>
      <c r="AII35" s="578"/>
      <c r="AIJ35" s="578"/>
      <c r="AIK35" s="578"/>
      <c r="AIL35" s="578"/>
      <c r="AIM35" s="578"/>
      <c r="AIN35" s="578"/>
      <c r="AIO35" s="578"/>
      <c r="AIP35" s="578"/>
      <c r="AIQ35" s="578"/>
      <c r="AIR35" s="578"/>
      <c r="AIS35" s="578"/>
      <c r="AIT35" s="578"/>
      <c r="AIU35" s="578"/>
      <c r="AIV35" s="578"/>
      <c r="AIW35" s="578"/>
      <c r="AIX35" s="578"/>
      <c r="AIY35" s="578"/>
      <c r="AIZ35" s="578"/>
      <c r="AJA35" s="578"/>
      <c r="AJB35" s="578"/>
      <c r="AJC35" s="578"/>
      <c r="AJD35" s="578"/>
      <c r="AJE35" s="578"/>
      <c r="AJF35" s="578"/>
      <c r="AJG35" s="578"/>
      <c r="AJH35" s="578"/>
      <c r="AJI35" s="578"/>
      <c r="AJJ35" s="578"/>
      <c r="AJK35" s="578"/>
      <c r="AJL35" s="578"/>
      <c r="AJM35" s="578"/>
      <c r="AJN35" s="578"/>
      <c r="AJO35" s="578"/>
      <c r="AJP35" s="578"/>
      <c r="AJQ35" s="578"/>
      <c r="AJR35" s="578"/>
      <c r="AJS35" s="578"/>
      <c r="AJT35" s="578"/>
      <c r="AJU35" s="578"/>
      <c r="AJV35" s="578"/>
      <c r="AJW35" s="578"/>
      <c r="AJX35" s="578"/>
      <c r="AJY35" s="578"/>
      <c r="AJZ35" s="578"/>
      <c r="AKA35" s="578"/>
      <c r="AKB35" s="578"/>
      <c r="AKC35" s="578"/>
      <c r="AKD35" s="578"/>
      <c r="AKE35" s="578"/>
      <c r="AKF35" s="578"/>
      <c r="AKG35" s="578"/>
      <c r="AKH35" s="578"/>
      <c r="AKI35" s="578"/>
      <c r="AKJ35" s="578"/>
      <c r="AKK35" s="578"/>
      <c r="AKL35" s="578"/>
      <c r="AKM35" s="578"/>
      <c r="AKN35" s="578"/>
      <c r="AKO35" s="578"/>
      <c r="AKP35" s="578"/>
      <c r="AKQ35" s="578"/>
      <c r="AKR35" s="578"/>
      <c r="AKS35" s="578"/>
      <c r="AKT35" s="578"/>
      <c r="AKU35" s="578"/>
      <c r="AKV35" s="578"/>
      <c r="AKW35" s="578"/>
      <c r="AKX35" s="578"/>
      <c r="AKY35" s="578"/>
      <c r="AKZ35" s="578"/>
      <c r="ALA35" s="578"/>
      <c r="ALB35" s="578"/>
      <c r="ALC35" s="578"/>
      <c r="ALD35" s="578"/>
      <c r="ALE35" s="578"/>
      <c r="ALF35" s="578"/>
      <c r="ALG35" s="578"/>
      <c r="ALH35" s="578"/>
      <c r="ALI35" s="578"/>
      <c r="ALJ35" s="578"/>
      <c r="ALK35" s="578"/>
      <c r="ALL35" s="578"/>
      <c r="ALM35" s="578"/>
      <c r="ALN35" s="578"/>
      <c r="ALO35" s="578"/>
      <c r="ALP35" s="578"/>
      <c r="ALQ35" s="578"/>
      <c r="ALR35" s="578"/>
      <c r="ALS35" s="578"/>
      <c r="ALT35" s="578"/>
      <c r="ALU35" s="578"/>
      <c r="ALV35" s="578"/>
      <c r="ALW35" s="578"/>
      <c r="ALX35" s="578"/>
      <c r="ALY35" s="578"/>
      <c r="ALZ35" s="578"/>
      <c r="AMA35" s="578"/>
      <c r="AMB35" s="578"/>
      <c r="AMC35" s="578"/>
      <c r="AMD35" s="578"/>
      <c r="AME35" s="578"/>
      <c r="AMF35" s="578"/>
      <c r="AMG35" s="578"/>
      <c r="AMH35" s="578"/>
      <c r="AMI35" s="578"/>
      <c r="AMJ35" s="578"/>
      <c r="AMK35" s="578"/>
      <c r="AML35" s="578"/>
      <c r="AMM35" s="578"/>
      <c r="AMN35" s="578"/>
      <c r="AMO35" s="578"/>
      <c r="AMP35" s="578"/>
      <c r="AMQ35" s="578"/>
      <c r="AMR35" s="578"/>
      <c r="AMS35" s="578"/>
      <c r="AMT35" s="578"/>
      <c r="AMU35" s="578"/>
      <c r="AMV35" s="578"/>
      <c r="AMW35" s="578"/>
      <c r="AMX35" s="578"/>
      <c r="AMY35" s="578"/>
      <c r="AMZ35" s="578"/>
      <c r="ANA35" s="578"/>
      <c r="ANB35" s="578"/>
      <c r="ANC35" s="578"/>
      <c r="AND35" s="578"/>
      <c r="ANE35" s="578"/>
      <c r="ANF35" s="578"/>
      <c r="ANG35" s="578"/>
      <c r="ANH35" s="578"/>
      <c r="ANI35" s="578"/>
      <c r="ANJ35" s="578"/>
      <c r="ANK35" s="578"/>
      <c r="ANL35" s="578"/>
      <c r="ANM35" s="578"/>
      <c r="ANN35" s="578"/>
      <c r="ANO35" s="578"/>
      <c r="ANP35" s="578"/>
      <c r="ANQ35" s="578"/>
      <c r="ANR35" s="578"/>
      <c r="ANS35" s="578"/>
      <c r="ANT35" s="578"/>
      <c r="ANU35" s="578"/>
      <c r="ANV35" s="578"/>
      <c r="ANW35" s="578"/>
      <c r="ANX35" s="578"/>
      <c r="ANY35" s="578"/>
      <c r="ANZ35" s="578"/>
      <c r="AOA35" s="578"/>
      <c r="AOB35" s="578"/>
      <c r="AOC35" s="578"/>
      <c r="AOD35" s="578"/>
      <c r="AOE35" s="578"/>
      <c r="AOF35" s="578"/>
      <c r="AOG35" s="578"/>
      <c r="AOH35" s="578"/>
      <c r="AOI35" s="578"/>
      <c r="AOJ35" s="578"/>
      <c r="AOK35" s="578"/>
      <c r="AOL35" s="578"/>
      <c r="AOM35" s="578"/>
      <c r="AON35" s="578"/>
      <c r="AOO35" s="578"/>
      <c r="AOP35" s="578"/>
      <c r="AOQ35" s="578"/>
      <c r="AOR35" s="578"/>
      <c r="AOS35" s="578"/>
      <c r="AOT35" s="578"/>
      <c r="AOU35" s="578"/>
      <c r="AOV35" s="578"/>
      <c r="AOW35" s="578"/>
      <c r="AOX35" s="578"/>
      <c r="AOY35" s="578"/>
      <c r="AOZ35" s="578"/>
      <c r="APA35" s="578"/>
      <c r="APB35" s="578"/>
      <c r="APC35" s="578"/>
      <c r="APD35" s="578"/>
      <c r="APE35" s="578"/>
      <c r="APF35" s="578"/>
      <c r="APG35" s="578"/>
      <c r="APH35" s="578"/>
      <c r="API35" s="578"/>
      <c r="APJ35" s="578"/>
      <c r="APK35" s="578"/>
      <c r="APL35" s="578"/>
      <c r="APM35" s="578"/>
      <c r="APN35" s="578"/>
      <c r="APO35" s="578"/>
      <c r="APP35" s="578"/>
      <c r="APQ35" s="578"/>
      <c r="APR35" s="578"/>
      <c r="APS35" s="578"/>
      <c r="APT35" s="578"/>
      <c r="APU35" s="578"/>
      <c r="APV35" s="578"/>
      <c r="APW35" s="578"/>
      <c r="APX35" s="578"/>
      <c r="APY35" s="578"/>
      <c r="APZ35" s="578"/>
      <c r="AQA35" s="578"/>
      <c r="AQB35" s="578"/>
      <c r="AQC35" s="578"/>
      <c r="AQD35" s="578"/>
      <c r="AQE35" s="578"/>
      <c r="AQF35" s="578"/>
      <c r="AQG35" s="578"/>
      <c r="AQH35" s="578"/>
      <c r="AQI35" s="578"/>
      <c r="AQJ35" s="578"/>
      <c r="AQK35" s="578"/>
      <c r="AQL35" s="578"/>
      <c r="AQM35" s="578"/>
      <c r="AQN35" s="578"/>
      <c r="AQO35" s="578"/>
      <c r="AQP35" s="578"/>
      <c r="AQQ35" s="578"/>
      <c r="AQR35" s="578"/>
      <c r="AQS35" s="578"/>
      <c r="AQT35" s="578"/>
      <c r="AQU35" s="578"/>
      <c r="AQV35" s="578"/>
      <c r="AQW35" s="578"/>
      <c r="AQX35" s="578"/>
      <c r="AQY35" s="578"/>
      <c r="AQZ35" s="578"/>
      <c r="ARA35" s="578"/>
      <c r="ARB35" s="578"/>
      <c r="ARC35" s="578"/>
      <c r="ARD35" s="578"/>
      <c r="ARE35" s="578"/>
      <c r="ARF35" s="578"/>
      <c r="ARG35" s="578"/>
      <c r="ARH35" s="578"/>
      <c r="ARI35" s="578"/>
      <c r="ARJ35" s="578"/>
      <c r="ARK35" s="578"/>
      <c r="ARL35" s="578"/>
      <c r="ARM35" s="578"/>
      <c r="ARN35" s="578"/>
      <c r="ARO35" s="578"/>
      <c r="ARP35" s="578"/>
      <c r="ARQ35" s="578"/>
      <c r="ARR35" s="578"/>
      <c r="ARS35" s="578"/>
      <c r="ART35" s="578"/>
      <c r="ARU35" s="578"/>
      <c r="ARV35" s="578"/>
      <c r="ARW35" s="578"/>
      <c r="ARX35" s="578"/>
      <c r="ARY35" s="578"/>
      <c r="ARZ35" s="578"/>
      <c r="ASA35" s="578"/>
      <c r="ASB35" s="578"/>
      <c r="ASC35" s="578"/>
      <c r="ASD35" s="578"/>
      <c r="ASE35" s="578"/>
      <c r="ASF35" s="578"/>
      <c r="ASG35" s="578"/>
      <c r="ASH35" s="578"/>
      <c r="ASI35" s="578"/>
      <c r="ASJ35" s="578"/>
      <c r="ASK35" s="578"/>
      <c r="ASL35" s="578"/>
      <c r="ASM35" s="578"/>
      <c r="ASN35" s="578"/>
      <c r="ASO35" s="578"/>
      <c r="ASP35" s="578"/>
      <c r="ASQ35" s="578"/>
      <c r="ASR35" s="578"/>
      <c r="ASS35" s="578"/>
      <c r="AST35" s="578"/>
      <c r="ASU35" s="578"/>
      <c r="ASV35" s="578"/>
      <c r="ASW35" s="578"/>
      <c r="ASX35" s="578"/>
      <c r="ASY35" s="578"/>
      <c r="ASZ35" s="578"/>
      <c r="ATA35" s="578"/>
      <c r="ATB35" s="578"/>
      <c r="ATC35" s="578"/>
      <c r="ATD35" s="578"/>
      <c r="ATE35" s="578"/>
      <c r="ATF35" s="578"/>
      <c r="ATG35" s="578"/>
      <c r="ATH35" s="578"/>
      <c r="ATI35" s="578"/>
      <c r="ATJ35" s="578"/>
      <c r="ATK35" s="578"/>
      <c r="ATL35" s="578"/>
      <c r="ATM35" s="578"/>
      <c r="ATN35" s="578"/>
      <c r="ATO35" s="578"/>
      <c r="ATP35" s="578"/>
      <c r="ATQ35" s="578"/>
      <c r="ATR35" s="578"/>
      <c r="ATS35" s="578"/>
      <c r="ATT35" s="578"/>
      <c r="ATU35" s="578"/>
      <c r="ATV35" s="578"/>
      <c r="ATW35" s="578"/>
      <c r="ATX35" s="578"/>
      <c r="ATY35" s="578"/>
      <c r="ATZ35" s="578"/>
      <c r="AUA35" s="578"/>
      <c r="AUB35" s="578"/>
      <c r="AUC35" s="578"/>
      <c r="AUD35" s="578"/>
      <c r="AUE35" s="578"/>
      <c r="AUF35" s="578"/>
      <c r="AUG35" s="578"/>
      <c r="AUH35" s="578"/>
      <c r="AUI35" s="578"/>
      <c r="AUJ35" s="578"/>
      <c r="AUK35" s="578"/>
      <c r="AUL35" s="578"/>
      <c r="AUM35" s="578"/>
      <c r="AUN35" s="578"/>
      <c r="AUO35" s="578"/>
      <c r="AUP35" s="578"/>
      <c r="AUQ35" s="578"/>
      <c r="AUR35" s="578"/>
      <c r="AUS35" s="578"/>
      <c r="AUT35" s="578"/>
      <c r="AUU35" s="578"/>
      <c r="AUV35" s="578"/>
      <c r="AUW35" s="578"/>
      <c r="AUX35" s="578"/>
      <c r="AUY35" s="578"/>
      <c r="AUZ35" s="578"/>
      <c r="AVA35" s="578"/>
      <c r="AVB35" s="578"/>
      <c r="AVC35" s="578"/>
      <c r="AVD35" s="578"/>
      <c r="AVE35" s="578"/>
      <c r="AVF35" s="578"/>
      <c r="AVG35" s="578"/>
      <c r="AVH35" s="578"/>
      <c r="AVI35" s="578"/>
      <c r="AVJ35" s="578"/>
      <c r="AVK35" s="578"/>
      <c r="AVL35" s="578"/>
      <c r="AVM35" s="578"/>
      <c r="AVN35" s="578"/>
      <c r="AVO35" s="578"/>
      <c r="AVP35" s="578"/>
      <c r="AVQ35" s="578"/>
      <c r="AVR35" s="578"/>
      <c r="AVS35" s="578"/>
      <c r="AVT35" s="578"/>
      <c r="AVU35" s="578"/>
      <c r="AVV35" s="578"/>
      <c r="AVW35" s="578"/>
      <c r="AVX35" s="578"/>
      <c r="AVY35" s="578"/>
      <c r="AVZ35" s="578"/>
      <c r="AWA35" s="578"/>
      <c r="AWB35" s="578"/>
      <c r="AWC35" s="578"/>
      <c r="AWD35" s="578"/>
      <c r="AWE35" s="578"/>
      <c r="AWF35" s="578"/>
      <c r="AWG35" s="578"/>
      <c r="AWH35" s="578"/>
      <c r="AWI35" s="578"/>
      <c r="AWJ35" s="578"/>
      <c r="AWK35" s="578"/>
      <c r="AWL35" s="578"/>
      <c r="AWM35" s="578"/>
      <c r="AWN35" s="578"/>
      <c r="AWO35" s="578"/>
      <c r="AWP35" s="578"/>
      <c r="AWQ35" s="578"/>
      <c r="AWR35" s="578"/>
      <c r="AWS35" s="578"/>
      <c r="AWT35" s="578"/>
      <c r="AWU35" s="578"/>
      <c r="AWV35" s="578"/>
      <c r="AWW35" s="578"/>
      <c r="AWX35" s="578"/>
      <c r="AWY35" s="578"/>
      <c r="AWZ35" s="578"/>
      <c r="AXA35" s="578"/>
      <c r="AXB35" s="578"/>
      <c r="AXC35" s="578"/>
      <c r="AXD35" s="578"/>
      <c r="AXE35" s="578"/>
      <c r="AXF35" s="578"/>
      <c r="AXG35" s="578"/>
      <c r="AXH35" s="578"/>
      <c r="AXI35" s="578"/>
      <c r="AXJ35" s="578"/>
      <c r="AXK35" s="578"/>
      <c r="AXL35" s="578"/>
      <c r="AXM35" s="578"/>
      <c r="AXN35" s="578"/>
      <c r="AXO35" s="578"/>
      <c r="AXP35" s="578"/>
      <c r="AXQ35" s="578"/>
      <c r="AXR35" s="578"/>
      <c r="AXS35" s="578"/>
      <c r="AXT35" s="578"/>
      <c r="AXU35" s="578"/>
      <c r="AXV35" s="578"/>
      <c r="AXW35" s="578"/>
      <c r="AXX35" s="578"/>
      <c r="AXY35" s="578"/>
      <c r="AXZ35" s="578"/>
      <c r="AYA35" s="578"/>
      <c r="AYB35" s="578"/>
      <c r="AYC35" s="578"/>
      <c r="AYD35" s="578"/>
      <c r="AYE35" s="578"/>
      <c r="AYF35" s="578"/>
      <c r="AYG35" s="578"/>
      <c r="AYH35" s="578"/>
      <c r="AYI35" s="578"/>
      <c r="AYJ35" s="578"/>
      <c r="AYK35" s="578"/>
      <c r="AYL35" s="578"/>
      <c r="AYM35" s="578"/>
      <c r="AYN35" s="578"/>
      <c r="AYO35" s="578"/>
      <c r="AYP35" s="578"/>
      <c r="AYQ35" s="578"/>
      <c r="AYR35" s="578"/>
      <c r="AYS35" s="578"/>
      <c r="AYT35" s="578"/>
      <c r="AYU35" s="578"/>
      <c r="AYV35" s="578"/>
      <c r="AYW35" s="578"/>
      <c r="AYX35" s="578"/>
      <c r="AYY35" s="578"/>
      <c r="AYZ35" s="578"/>
      <c r="AZA35" s="578"/>
      <c r="AZB35" s="578"/>
      <c r="AZC35" s="578"/>
      <c r="AZD35" s="578"/>
      <c r="AZE35" s="578"/>
      <c r="AZF35" s="578"/>
      <c r="AZG35" s="578"/>
      <c r="AZH35" s="578"/>
      <c r="AZI35" s="578"/>
      <c r="AZJ35" s="578"/>
      <c r="AZK35" s="578"/>
      <c r="AZL35" s="578"/>
      <c r="AZM35" s="578"/>
      <c r="AZN35" s="578"/>
      <c r="AZO35" s="578"/>
      <c r="AZP35" s="578"/>
      <c r="AZQ35" s="578"/>
      <c r="AZR35" s="578"/>
      <c r="AZS35" s="578"/>
      <c r="AZT35" s="578"/>
      <c r="AZU35" s="578"/>
      <c r="AZV35" s="578"/>
      <c r="AZW35" s="578"/>
      <c r="AZX35" s="578"/>
      <c r="AZY35" s="578"/>
      <c r="AZZ35" s="578"/>
      <c r="BAA35" s="578"/>
      <c r="BAB35" s="578"/>
      <c r="BAC35" s="578"/>
      <c r="BAD35" s="578"/>
      <c r="BAE35" s="578"/>
      <c r="BAF35" s="578"/>
      <c r="BAG35" s="578"/>
      <c r="BAH35" s="578"/>
      <c r="BAI35" s="578"/>
      <c r="BAJ35" s="578"/>
      <c r="BAK35" s="578"/>
      <c r="BAL35" s="578"/>
      <c r="BAM35" s="578"/>
      <c r="BAN35" s="578"/>
      <c r="BAO35" s="578"/>
      <c r="BAP35" s="578"/>
      <c r="BAQ35" s="578"/>
      <c r="BAR35" s="578"/>
      <c r="BAS35" s="578"/>
      <c r="BAT35" s="578"/>
      <c r="BAU35" s="578"/>
      <c r="BAV35" s="578"/>
      <c r="BAW35" s="578"/>
      <c r="BAX35" s="578"/>
      <c r="BAY35" s="578"/>
      <c r="BAZ35" s="578"/>
      <c r="BBA35" s="578"/>
      <c r="BBB35" s="578"/>
      <c r="BBC35" s="578"/>
      <c r="BBD35" s="578"/>
      <c r="BBE35" s="578"/>
      <c r="BBF35" s="578"/>
      <c r="BBG35" s="578"/>
      <c r="BBH35" s="578"/>
      <c r="BBI35" s="578"/>
      <c r="BBJ35" s="578"/>
      <c r="BBK35" s="578"/>
      <c r="BBL35" s="578"/>
      <c r="BBM35" s="578"/>
      <c r="BBN35" s="578"/>
      <c r="BBO35" s="578"/>
      <c r="BBP35" s="578"/>
      <c r="BBQ35" s="578"/>
      <c r="BBR35" s="578"/>
      <c r="BBS35" s="578"/>
      <c r="BBT35" s="578"/>
      <c r="BBU35" s="578"/>
      <c r="BBV35" s="578"/>
      <c r="BBW35" s="578"/>
      <c r="BBX35" s="578"/>
      <c r="BBY35" s="578"/>
      <c r="BBZ35" s="578"/>
      <c r="BCA35" s="578"/>
      <c r="BCB35" s="578"/>
      <c r="BCC35" s="578"/>
      <c r="BCD35" s="578"/>
      <c r="BCE35" s="578"/>
      <c r="BCF35" s="578"/>
      <c r="BCG35" s="578"/>
      <c r="BCH35" s="578"/>
      <c r="BCI35" s="578"/>
      <c r="BCJ35" s="578"/>
      <c r="BCK35" s="578"/>
      <c r="BCL35" s="578"/>
      <c r="BCM35" s="578"/>
      <c r="BCN35" s="578"/>
      <c r="BCO35" s="578"/>
      <c r="BCP35" s="578"/>
      <c r="BCQ35" s="578"/>
      <c r="BCR35" s="578"/>
      <c r="BCS35" s="578"/>
      <c r="BCT35" s="578"/>
      <c r="BCU35" s="578"/>
      <c r="BCV35" s="578"/>
      <c r="BCW35" s="578"/>
      <c r="BCX35" s="578"/>
      <c r="BCY35" s="578"/>
      <c r="BCZ35" s="578"/>
      <c r="BDA35" s="578"/>
      <c r="BDB35" s="578"/>
      <c r="BDC35" s="578"/>
      <c r="BDD35" s="578"/>
      <c r="BDE35" s="578"/>
      <c r="BDF35" s="578"/>
      <c r="BDG35" s="578"/>
      <c r="BDH35" s="578"/>
      <c r="BDI35" s="578"/>
      <c r="BDJ35" s="578"/>
      <c r="BDK35" s="578"/>
      <c r="BDL35" s="578"/>
      <c r="BDM35" s="578"/>
      <c r="BDN35" s="578"/>
      <c r="BDO35" s="578"/>
      <c r="BDP35" s="578"/>
      <c r="BDQ35" s="578"/>
      <c r="BDR35" s="578"/>
      <c r="BDS35" s="578"/>
      <c r="BDT35" s="578"/>
      <c r="BDU35" s="578"/>
      <c r="BDV35" s="578"/>
      <c r="BDW35" s="578"/>
      <c r="BDX35" s="578"/>
      <c r="BDY35" s="578"/>
      <c r="BDZ35" s="578"/>
      <c r="BEA35" s="578"/>
      <c r="BEB35" s="578"/>
      <c r="BEC35" s="578"/>
      <c r="BED35" s="578"/>
      <c r="BEE35" s="578"/>
      <c r="BEF35" s="578"/>
      <c r="BEG35" s="578"/>
      <c r="BEH35" s="578"/>
      <c r="BEI35" s="578"/>
      <c r="BEJ35" s="578"/>
      <c r="BEK35" s="578"/>
      <c r="BEL35" s="578"/>
      <c r="BEM35" s="578"/>
      <c r="BEN35" s="578"/>
      <c r="BEO35" s="578"/>
      <c r="BEP35" s="578"/>
      <c r="BEQ35" s="578"/>
      <c r="BER35" s="578"/>
      <c r="BES35" s="578"/>
      <c r="BET35" s="578"/>
      <c r="BEU35" s="578"/>
      <c r="BEV35" s="578"/>
      <c r="BEW35" s="578"/>
      <c r="BEX35" s="578"/>
      <c r="BEY35" s="578"/>
      <c r="BEZ35" s="578"/>
      <c r="BFA35" s="578"/>
      <c r="BFB35" s="578"/>
      <c r="BFC35" s="578"/>
      <c r="BFD35" s="578"/>
      <c r="BFE35" s="578"/>
      <c r="BFF35" s="578"/>
      <c r="BFG35" s="578"/>
      <c r="BFH35" s="578"/>
      <c r="BFI35" s="578"/>
      <c r="BFJ35" s="578"/>
      <c r="BFK35" s="578"/>
      <c r="BFL35" s="578"/>
      <c r="BFM35" s="578"/>
      <c r="BFN35" s="578"/>
      <c r="BFO35" s="578"/>
      <c r="BFP35" s="578"/>
      <c r="BFQ35" s="578"/>
      <c r="BFR35" s="578"/>
      <c r="BFS35" s="578"/>
      <c r="BFT35" s="578"/>
      <c r="BFU35" s="578"/>
      <c r="BFV35" s="578"/>
      <c r="BFW35" s="578"/>
      <c r="BFX35" s="578"/>
      <c r="BFY35" s="578"/>
      <c r="BFZ35" s="578"/>
      <c r="BGA35" s="578"/>
      <c r="BGB35" s="578"/>
      <c r="BGC35" s="578"/>
      <c r="BGD35" s="578"/>
      <c r="BGE35" s="578"/>
      <c r="BGF35" s="578"/>
      <c r="BGG35" s="578"/>
      <c r="BGH35" s="578"/>
      <c r="BGI35" s="578"/>
      <c r="BGJ35" s="578"/>
      <c r="BGK35" s="578"/>
      <c r="BGL35" s="578"/>
      <c r="BGM35" s="578"/>
      <c r="BGN35" s="578"/>
      <c r="BGO35" s="578"/>
      <c r="BGP35" s="578"/>
      <c r="BGQ35" s="578"/>
      <c r="BGR35" s="578"/>
      <c r="BGS35" s="578"/>
      <c r="BGT35" s="578"/>
      <c r="BGU35" s="578"/>
      <c r="BGV35" s="578"/>
      <c r="BGW35" s="578"/>
      <c r="BGX35" s="578"/>
      <c r="BGY35" s="578"/>
      <c r="BGZ35" s="578"/>
      <c r="BHA35" s="578"/>
      <c r="BHB35" s="578"/>
      <c r="BHC35" s="578"/>
      <c r="BHD35" s="578"/>
      <c r="BHE35" s="578"/>
      <c r="BHF35" s="578"/>
      <c r="BHG35" s="578"/>
      <c r="BHH35" s="578"/>
      <c r="BHI35" s="578"/>
      <c r="BHJ35" s="578"/>
      <c r="BHK35" s="578"/>
      <c r="BHL35" s="578"/>
      <c r="BHM35" s="578"/>
      <c r="BHN35" s="578"/>
      <c r="BHO35" s="578"/>
      <c r="BHP35" s="578"/>
      <c r="BHQ35" s="578"/>
      <c r="BHR35" s="578"/>
      <c r="BHS35" s="578"/>
      <c r="BHT35" s="578"/>
      <c r="BHU35" s="578"/>
      <c r="BHV35" s="578"/>
      <c r="BHW35" s="578"/>
      <c r="BHX35" s="578"/>
      <c r="BHY35" s="578"/>
      <c r="BHZ35" s="578"/>
      <c r="BIA35" s="578"/>
      <c r="BIB35" s="578"/>
      <c r="BIC35" s="578"/>
      <c r="BID35" s="578"/>
      <c r="BIE35" s="578"/>
      <c r="BIF35" s="578"/>
      <c r="BIG35" s="578"/>
      <c r="BIH35" s="578"/>
      <c r="BII35" s="578"/>
      <c r="BIJ35" s="578"/>
      <c r="BIK35" s="578"/>
      <c r="BIL35" s="578"/>
      <c r="BIM35" s="578"/>
      <c r="BIN35" s="578"/>
      <c r="BIO35" s="578"/>
      <c r="BIP35" s="578"/>
      <c r="BIQ35" s="578"/>
      <c r="BIR35" s="578"/>
      <c r="BIS35" s="578"/>
      <c r="BIT35" s="578"/>
      <c r="BIU35" s="578"/>
      <c r="BIV35" s="578"/>
      <c r="BIW35" s="578"/>
      <c r="BIX35" s="578"/>
      <c r="BIY35" s="578"/>
      <c r="BIZ35" s="578"/>
      <c r="BJA35" s="578"/>
      <c r="BJB35" s="578"/>
      <c r="BJC35" s="578"/>
      <c r="BJD35" s="578"/>
      <c r="BJE35" s="578"/>
      <c r="BJF35" s="578"/>
      <c r="BJG35" s="578"/>
      <c r="BJH35" s="578"/>
      <c r="BJI35" s="578"/>
      <c r="BJJ35" s="578"/>
      <c r="BJK35" s="578"/>
      <c r="BJL35" s="578"/>
      <c r="BJM35" s="578"/>
      <c r="BJN35" s="578"/>
      <c r="BJO35" s="578"/>
      <c r="BJP35" s="578"/>
      <c r="BJQ35" s="578"/>
      <c r="BJR35" s="578"/>
      <c r="BJS35" s="578"/>
      <c r="BJT35" s="578"/>
      <c r="BJU35" s="578"/>
      <c r="BJV35" s="578"/>
      <c r="BJW35" s="578"/>
      <c r="BJX35" s="578"/>
      <c r="BJY35" s="578"/>
      <c r="BJZ35" s="578"/>
      <c r="BKA35" s="578"/>
      <c r="BKB35" s="578"/>
      <c r="BKC35" s="578"/>
      <c r="BKD35" s="578"/>
      <c r="BKE35" s="578"/>
      <c r="BKF35" s="578"/>
      <c r="BKG35" s="578"/>
      <c r="BKH35" s="578"/>
      <c r="BKI35" s="578"/>
      <c r="BKJ35" s="578"/>
      <c r="BKK35" s="578"/>
      <c r="BKL35" s="578"/>
      <c r="BKM35" s="578"/>
      <c r="BKN35" s="578"/>
      <c r="BKO35" s="578"/>
      <c r="BKP35" s="578"/>
      <c r="BKQ35" s="578"/>
      <c r="BKR35" s="578"/>
      <c r="BKS35" s="578"/>
      <c r="BKT35" s="578"/>
      <c r="BKU35" s="578"/>
      <c r="BKV35" s="578"/>
      <c r="BKW35" s="578"/>
      <c r="BKX35" s="578"/>
      <c r="BKY35" s="578"/>
      <c r="BKZ35" s="578"/>
      <c r="BLA35" s="578"/>
      <c r="BLB35" s="578"/>
      <c r="BLC35" s="578"/>
      <c r="BLD35" s="578"/>
      <c r="BLE35" s="578"/>
      <c r="BLF35" s="578"/>
      <c r="BLG35" s="578"/>
      <c r="BLH35" s="578"/>
      <c r="BLI35" s="578"/>
      <c r="BLJ35" s="578"/>
      <c r="BLK35" s="578"/>
      <c r="BLL35" s="578"/>
      <c r="BLM35" s="578"/>
      <c r="BLN35" s="578"/>
      <c r="BLO35" s="578"/>
      <c r="BLP35" s="578"/>
      <c r="BLQ35" s="578"/>
      <c r="BLR35" s="578"/>
      <c r="BLS35" s="578"/>
      <c r="BLT35" s="578"/>
      <c r="BLU35" s="578"/>
      <c r="BLV35" s="578"/>
      <c r="BLW35" s="578"/>
      <c r="BLX35" s="578"/>
      <c r="BLY35" s="578"/>
      <c r="BLZ35" s="578"/>
      <c r="BMA35" s="578"/>
      <c r="BMB35" s="578"/>
      <c r="BMC35" s="578"/>
      <c r="BMD35" s="578"/>
      <c r="BME35" s="578"/>
      <c r="BMF35" s="578"/>
      <c r="BMG35" s="578"/>
      <c r="BMH35" s="578"/>
      <c r="BMI35" s="578"/>
      <c r="BMJ35" s="578"/>
      <c r="BMK35" s="578"/>
      <c r="BML35" s="578"/>
      <c r="BMM35" s="578"/>
      <c r="BMN35" s="578"/>
      <c r="BMO35" s="578"/>
      <c r="BMP35" s="578"/>
      <c r="BMQ35" s="578"/>
      <c r="BMR35" s="578"/>
      <c r="BMS35" s="578"/>
      <c r="BMT35" s="578"/>
      <c r="BMU35" s="578"/>
      <c r="BMV35" s="578"/>
      <c r="BMW35" s="578"/>
      <c r="BMX35" s="578"/>
      <c r="BMY35" s="578"/>
      <c r="BMZ35" s="578"/>
      <c r="BNA35" s="578"/>
      <c r="BNB35" s="578"/>
      <c r="BNC35" s="578"/>
      <c r="BND35" s="578"/>
      <c r="BNE35" s="578"/>
      <c r="BNF35" s="578"/>
      <c r="BNG35" s="578"/>
      <c r="BNH35" s="578"/>
      <c r="BNI35" s="578"/>
      <c r="BNJ35" s="578"/>
      <c r="BNK35" s="578"/>
      <c r="BNL35" s="578"/>
      <c r="BNM35" s="578"/>
      <c r="BNN35" s="578"/>
      <c r="BNO35" s="578"/>
      <c r="BNP35" s="578"/>
      <c r="BNQ35" s="578"/>
      <c r="BNR35" s="578"/>
      <c r="BNS35" s="578"/>
      <c r="BNT35" s="578"/>
      <c r="BNU35" s="578"/>
      <c r="BNV35" s="578"/>
      <c r="BNW35" s="578"/>
      <c r="BNX35" s="578"/>
      <c r="BNY35" s="578"/>
      <c r="BNZ35" s="578"/>
      <c r="BOA35" s="578"/>
      <c r="BOB35" s="578"/>
      <c r="BOC35" s="578"/>
      <c r="BOD35" s="578"/>
      <c r="BOE35" s="578"/>
      <c r="BOF35" s="578"/>
      <c r="BOG35" s="578"/>
      <c r="BOH35" s="578"/>
      <c r="BOI35" s="578"/>
      <c r="BOJ35" s="578"/>
      <c r="BOK35" s="578"/>
      <c r="BOL35" s="578"/>
      <c r="BOM35" s="578"/>
      <c r="BON35" s="578"/>
      <c r="BOO35" s="578"/>
      <c r="BOP35" s="578"/>
      <c r="BOQ35" s="578"/>
      <c r="BOR35" s="578"/>
      <c r="BOS35" s="578"/>
      <c r="BOT35" s="578"/>
      <c r="BOU35" s="578"/>
      <c r="BOV35" s="578"/>
      <c r="BOW35" s="578"/>
      <c r="BOX35" s="578"/>
      <c r="BOY35" s="578"/>
      <c r="BOZ35" s="578"/>
      <c r="BPA35" s="578"/>
      <c r="BPB35" s="578"/>
      <c r="BPC35" s="578"/>
      <c r="BPD35" s="578"/>
      <c r="BPE35" s="578"/>
      <c r="BPF35" s="578"/>
      <c r="BPG35" s="578"/>
      <c r="BPH35" s="578"/>
      <c r="BPI35" s="578"/>
      <c r="BPJ35" s="578"/>
      <c r="BPK35" s="578"/>
      <c r="BPL35" s="578"/>
      <c r="BPM35" s="578"/>
      <c r="BPN35" s="578"/>
      <c r="BPO35" s="578"/>
      <c r="BPP35" s="578"/>
      <c r="BPQ35" s="578"/>
      <c r="BPR35" s="578"/>
      <c r="BPS35" s="578"/>
      <c r="BPT35" s="578"/>
      <c r="BPU35" s="578"/>
      <c r="BPV35" s="578"/>
      <c r="BPW35" s="578"/>
      <c r="BPX35" s="578"/>
      <c r="BPY35" s="578"/>
      <c r="BPZ35" s="578"/>
      <c r="BQA35" s="578"/>
      <c r="BQB35" s="578"/>
      <c r="BQC35" s="578"/>
      <c r="BQD35" s="578"/>
      <c r="BQE35" s="578"/>
      <c r="BQF35" s="578"/>
      <c r="BQG35" s="578"/>
      <c r="BQH35" s="578"/>
      <c r="BQI35" s="578"/>
      <c r="BQJ35" s="578"/>
      <c r="BQK35" s="578"/>
      <c r="BQL35" s="578"/>
      <c r="BQM35" s="578"/>
      <c r="BQN35" s="578"/>
      <c r="BQO35" s="578"/>
      <c r="BQP35" s="578"/>
      <c r="BQQ35" s="578"/>
      <c r="BQR35" s="578"/>
      <c r="BQS35" s="578"/>
      <c r="BQT35" s="578"/>
      <c r="BQU35" s="578"/>
      <c r="BQV35" s="578"/>
      <c r="BQW35" s="578"/>
      <c r="BQX35" s="578"/>
      <c r="BQY35" s="578"/>
      <c r="BQZ35" s="578"/>
      <c r="BRA35" s="578"/>
      <c r="BRB35" s="578"/>
      <c r="BRC35" s="578"/>
      <c r="BRD35" s="578"/>
      <c r="BRE35" s="578"/>
      <c r="BRF35" s="578"/>
      <c r="BRG35" s="578"/>
      <c r="BRH35" s="578"/>
      <c r="BRI35" s="578"/>
      <c r="BRJ35" s="578"/>
      <c r="BRK35" s="578"/>
      <c r="BRL35" s="578"/>
      <c r="BRM35" s="578"/>
      <c r="BRN35" s="578"/>
      <c r="BRO35" s="578"/>
      <c r="BRP35" s="578"/>
      <c r="BRQ35" s="578"/>
      <c r="BRR35" s="578"/>
      <c r="BRS35" s="578"/>
      <c r="BRT35" s="578"/>
      <c r="BRU35" s="578"/>
      <c r="BRV35" s="578"/>
      <c r="BRW35" s="578"/>
      <c r="BRX35" s="578"/>
      <c r="BRY35" s="578"/>
      <c r="BRZ35" s="578"/>
      <c r="BSA35" s="578"/>
      <c r="BSB35" s="578"/>
      <c r="BSC35" s="578"/>
      <c r="BSD35" s="578"/>
      <c r="BSE35" s="578"/>
      <c r="BSF35" s="578"/>
      <c r="BSG35" s="578"/>
      <c r="BSH35" s="578"/>
      <c r="BSI35" s="578"/>
      <c r="BSJ35" s="578"/>
      <c r="BSK35" s="578"/>
      <c r="BSL35" s="578"/>
      <c r="BSM35" s="578"/>
      <c r="BSN35" s="578"/>
      <c r="BSO35" s="578"/>
      <c r="BSP35" s="578"/>
      <c r="BSQ35" s="578"/>
      <c r="BSR35" s="578"/>
      <c r="BSS35" s="578"/>
      <c r="BST35" s="578"/>
      <c r="BSU35" s="578"/>
      <c r="BSV35" s="578"/>
      <c r="BSW35" s="578"/>
      <c r="BSX35" s="578"/>
      <c r="BSY35" s="578"/>
      <c r="BSZ35" s="578"/>
      <c r="BTA35" s="578"/>
      <c r="BTB35" s="578"/>
      <c r="BTC35" s="578"/>
      <c r="BTD35" s="578"/>
      <c r="BTE35" s="578"/>
      <c r="BTF35" s="578"/>
      <c r="BTG35" s="578"/>
      <c r="BTH35" s="578"/>
      <c r="BTI35" s="578"/>
      <c r="BTJ35" s="578"/>
      <c r="BTK35" s="578"/>
      <c r="BTL35" s="578"/>
      <c r="BTM35" s="578"/>
      <c r="BTN35" s="578"/>
      <c r="BTO35" s="578"/>
      <c r="BTP35" s="578"/>
      <c r="BTQ35" s="578"/>
      <c r="BTR35" s="578"/>
      <c r="BTS35" s="578"/>
      <c r="BTT35" s="578"/>
      <c r="BTU35" s="578"/>
      <c r="BTV35" s="578"/>
      <c r="BTW35" s="578"/>
      <c r="BTX35" s="578"/>
      <c r="BTY35" s="578"/>
      <c r="BTZ35" s="578"/>
      <c r="BUA35" s="578"/>
      <c r="BUB35" s="578"/>
      <c r="BUC35" s="578"/>
      <c r="BUD35" s="578"/>
      <c r="BUE35" s="578"/>
      <c r="BUF35" s="578"/>
      <c r="BUG35" s="578"/>
      <c r="BUH35" s="578"/>
      <c r="BUI35" s="578"/>
      <c r="BUJ35" s="578"/>
      <c r="BUK35" s="578"/>
      <c r="BUL35" s="578"/>
      <c r="BUM35" s="578"/>
      <c r="BUN35" s="578"/>
      <c r="BUO35" s="578"/>
      <c r="BUP35" s="578"/>
      <c r="BUQ35" s="578"/>
      <c r="BUR35" s="578"/>
      <c r="BUS35" s="578"/>
      <c r="BUT35" s="578"/>
      <c r="BUU35" s="578"/>
      <c r="BUV35" s="578"/>
      <c r="BUW35" s="578"/>
      <c r="BUX35" s="578"/>
      <c r="BUY35" s="578"/>
      <c r="BUZ35" s="578"/>
      <c r="BVA35" s="578"/>
      <c r="BVB35" s="578"/>
      <c r="BVC35" s="578"/>
      <c r="BVD35" s="578"/>
      <c r="BVE35" s="578"/>
      <c r="BVF35" s="578"/>
      <c r="BVG35" s="578"/>
      <c r="BVH35" s="578"/>
      <c r="BVI35" s="578"/>
      <c r="BVJ35" s="578"/>
      <c r="BVK35" s="578"/>
      <c r="BVL35" s="578"/>
      <c r="BVM35" s="578"/>
      <c r="BVN35" s="578"/>
      <c r="BVO35" s="578"/>
      <c r="BVP35" s="578"/>
      <c r="BVQ35" s="578"/>
      <c r="BVR35" s="578"/>
      <c r="BVS35" s="578"/>
      <c r="BVT35" s="578"/>
      <c r="BVU35" s="578"/>
      <c r="BVV35" s="578"/>
      <c r="BVW35" s="578"/>
      <c r="BVX35" s="578"/>
      <c r="BVY35" s="578"/>
      <c r="BVZ35" s="578"/>
      <c r="BWA35" s="578"/>
      <c r="BWB35" s="578"/>
      <c r="BWC35" s="578"/>
      <c r="BWD35" s="578"/>
      <c r="BWE35" s="578"/>
      <c r="BWF35" s="578"/>
      <c r="BWG35" s="578"/>
      <c r="BWH35" s="578"/>
      <c r="BWI35" s="578"/>
      <c r="BWJ35" s="578"/>
      <c r="BWK35" s="578"/>
      <c r="BWL35" s="578"/>
      <c r="BWM35" s="578"/>
      <c r="BWN35" s="578"/>
      <c r="BWO35" s="578"/>
      <c r="BWP35" s="578"/>
      <c r="BWQ35" s="578"/>
      <c r="BWR35" s="578"/>
      <c r="BWS35" s="578"/>
      <c r="BWT35" s="578"/>
      <c r="BWU35" s="578"/>
      <c r="BWV35" s="578"/>
      <c r="BWW35" s="578"/>
      <c r="BWX35" s="578"/>
      <c r="BWY35" s="578"/>
      <c r="BWZ35" s="578"/>
      <c r="BXA35" s="578"/>
      <c r="BXB35" s="578"/>
      <c r="BXC35" s="578"/>
      <c r="BXD35" s="578"/>
      <c r="BXE35" s="578"/>
      <c r="BXF35" s="578"/>
      <c r="BXG35" s="578"/>
      <c r="BXH35" s="578"/>
      <c r="BXI35" s="578"/>
      <c r="BXJ35" s="578"/>
      <c r="BXK35" s="578"/>
      <c r="BXL35" s="578"/>
      <c r="BXM35" s="578"/>
      <c r="BXN35" s="578"/>
      <c r="BXO35" s="578"/>
      <c r="BXP35" s="578"/>
      <c r="BXQ35" s="578"/>
      <c r="BXR35" s="578"/>
      <c r="BXS35" s="578"/>
      <c r="BXT35" s="578"/>
      <c r="BXU35" s="578"/>
      <c r="BXV35" s="578"/>
      <c r="BXW35" s="578"/>
      <c r="BXX35" s="578"/>
      <c r="BXY35" s="578"/>
      <c r="BXZ35" s="578"/>
      <c r="BYA35" s="578"/>
      <c r="BYB35" s="578"/>
      <c r="BYC35" s="578"/>
      <c r="BYD35" s="578"/>
      <c r="BYE35" s="578"/>
      <c r="BYF35" s="578"/>
      <c r="BYG35" s="578"/>
      <c r="BYH35" s="578"/>
      <c r="BYI35" s="578"/>
      <c r="BYJ35" s="578"/>
      <c r="BYK35" s="578"/>
      <c r="BYL35" s="578"/>
      <c r="BYM35" s="578"/>
      <c r="BYN35" s="578"/>
      <c r="BYO35" s="578"/>
      <c r="BYP35" s="578"/>
      <c r="BYQ35" s="578"/>
      <c r="BYR35" s="578"/>
      <c r="BYS35" s="578"/>
      <c r="BYT35" s="578"/>
      <c r="BYU35" s="578"/>
      <c r="BYV35" s="578"/>
      <c r="BYW35" s="578"/>
      <c r="BYX35" s="578"/>
      <c r="BYY35" s="578"/>
      <c r="BYZ35" s="578"/>
      <c r="BZA35" s="578"/>
      <c r="BZB35" s="578"/>
      <c r="BZC35" s="578"/>
      <c r="BZD35" s="578"/>
      <c r="BZE35" s="578"/>
      <c r="BZF35" s="578"/>
      <c r="BZG35" s="578"/>
      <c r="BZH35" s="578"/>
      <c r="BZI35" s="578"/>
      <c r="BZJ35" s="578"/>
      <c r="BZK35" s="578"/>
      <c r="BZL35" s="578"/>
      <c r="BZM35" s="578"/>
      <c r="BZN35" s="578"/>
      <c r="BZO35" s="578"/>
      <c r="BZP35" s="578"/>
      <c r="BZQ35" s="578"/>
      <c r="BZR35" s="578"/>
      <c r="BZS35" s="578"/>
      <c r="BZT35" s="578"/>
      <c r="BZU35" s="578"/>
      <c r="BZV35" s="578"/>
      <c r="BZW35" s="578"/>
      <c r="BZX35" s="578"/>
      <c r="BZY35" s="578"/>
      <c r="BZZ35" s="578"/>
      <c r="CAA35" s="578"/>
      <c r="CAB35" s="578"/>
      <c r="CAC35" s="578"/>
      <c r="CAD35" s="578"/>
      <c r="CAE35" s="578"/>
      <c r="CAF35" s="578"/>
      <c r="CAG35" s="578"/>
      <c r="CAH35" s="578"/>
      <c r="CAI35" s="578"/>
      <c r="CAJ35" s="578"/>
      <c r="CAK35" s="578"/>
      <c r="CAL35" s="578"/>
      <c r="CAM35" s="578"/>
      <c r="CAN35" s="578"/>
      <c r="CAO35" s="578"/>
      <c r="CAP35" s="578"/>
      <c r="CAQ35" s="578"/>
      <c r="CAR35" s="578"/>
      <c r="CAS35" s="578"/>
      <c r="CAT35" s="578"/>
      <c r="CAU35" s="578"/>
      <c r="CAV35" s="578"/>
      <c r="CAW35" s="578"/>
      <c r="CAX35" s="578"/>
      <c r="CAY35" s="578"/>
      <c r="CAZ35" s="578"/>
      <c r="CBA35" s="578"/>
      <c r="CBB35" s="578"/>
      <c r="CBC35" s="578"/>
      <c r="CBD35" s="578"/>
      <c r="CBE35" s="578"/>
      <c r="CBF35" s="578"/>
      <c r="CBG35" s="578"/>
      <c r="CBH35" s="578"/>
      <c r="CBI35" s="578"/>
      <c r="CBJ35" s="578"/>
      <c r="CBK35" s="578"/>
      <c r="CBL35" s="578"/>
      <c r="CBM35" s="578"/>
      <c r="CBN35" s="578"/>
      <c r="CBO35" s="578"/>
      <c r="CBP35" s="578"/>
      <c r="CBQ35" s="578"/>
      <c r="CBR35" s="578"/>
      <c r="CBS35" s="578"/>
      <c r="CBT35" s="578"/>
      <c r="CBU35" s="578"/>
      <c r="CBV35" s="578"/>
      <c r="CBW35" s="578"/>
      <c r="CBX35" s="578"/>
      <c r="CBY35" s="578"/>
      <c r="CBZ35" s="578"/>
      <c r="CCA35" s="578"/>
      <c r="CCB35" s="578"/>
      <c r="CCC35" s="578"/>
      <c r="CCD35" s="578"/>
      <c r="CCE35" s="578"/>
      <c r="CCF35" s="578"/>
      <c r="CCG35" s="578"/>
      <c r="CCH35" s="578"/>
      <c r="CCI35" s="578"/>
      <c r="CCJ35" s="578"/>
      <c r="CCK35" s="578"/>
      <c r="CCL35" s="578"/>
      <c r="CCM35" s="578"/>
      <c r="CCN35" s="578"/>
      <c r="CCO35" s="578"/>
      <c r="CCP35" s="578"/>
      <c r="CCQ35" s="578"/>
      <c r="CCR35" s="578"/>
      <c r="CCS35" s="578"/>
      <c r="CCT35" s="578"/>
      <c r="CCU35" s="578"/>
      <c r="CCV35" s="578"/>
      <c r="CCW35" s="578"/>
      <c r="CCX35" s="578"/>
      <c r="CCY35" s="578"/>
      <c r="CCZ35" s="578"/>
      <c r="CDA35" s="578"/>
      <c r="CDB35" s="578"/>
      <c r="CDC35" s="578"/>
      <c r="CDD35" s="578"/>
      <c r="CDE35" s="578"/>
      <c r="CDF35" s="578"/>
      <c r="CDG35" s="578"/>
      <c r="CDH35" s="578"/>
      <c r="CDI35" s="578"/>
      <c r="CDJ35" s="578"/>
      <c r="CDK35" s="578"/>
      <c r="CDL35" s="578"/>
      <c r="CDM35" s="578"/>
      <c r="CDN35" s="578"/>
      <c r="CDO35" s="578"/>
      <c r="CDP35" s="578"/>
      <c r="CDQ35" s="578"/>
      <c r="CDR35" s="578"/>
      <c r="CDS35" s="578"/>
      <c r="CDT35" s="578"/>
      <c r="CDU35" s="578"/>
      <c r="CDV35" s="578"/>
      <c r="CDW35" s="578"/>
      <c r="CDX35" s="578"/>
      <c r="CDY35" s="578"/>
      <c r="CDZ35" s="578"/>
      <c r="CEA35" s="578"/>
      <c r="CEB35" s="578"/>
      <c r="CEC35" s="578"/>
      <c r="CED35" s="578"/>
      <c r="CEE35" s="578"/>
      <c r="CEF35" s="578"/>
      <c r="CEG35" s="578"/>
      <c r="CEH35" s="578"/>
      <c r="CEI35" s="578"/>
      <c r="CEJ35" s="578"/>
      <c r="CEK35" s="578"/>
      <c r="CEL35" s="578"/>
      <c r="CEM35" s="578"/>
      <c r="CEN35" s="578"/>
      <c r="CEO35" s="578"/>
      <c r="CEP35" s="578"/>
      <c r="CEQ35" s="578"/>
      <c r="CER35" s="578"/>
      <c r="CES35" s="578"/>
      <c r="CET35" s="578"/>
      <c r="CEU35" s="578"/>
      <c r="CEV35" s="578"/>
      <c r="CEW35" s="578"/>
      <c r="CEX35" s="578"/>
      <c r="CEY35" s="578"/>
      <c r="CEZ35" s="578"/>
      <c r="CFA35" s="578"/>
      <c r="CFB35" s="578"/>
      <c r="CFC35" s="578"/>
      <c r="CFD35" s="578"/>
      <c r="CFE35" s="578"/>
      <c r="CFF35" s="578"/>
      <c r="CFG35" s="578"/>
      <c r="CFH35" s="578"/>
      <c r="CFI35" s="578"/>
      <c r="CFJ35" s="578"/>
      <c r="CFK35" s="578"/>
      <c r="CFL35" s="578"/>
      <c r="CFM35" s="578"/>
      <c r="CFN35" s="578"/>
      <c r="CFO35" s="578"/>
      <c r="CFP35" s="578"/>
      <c r="CFQ35" s="578"/>
      <c r="CFR35" s="578"/>
      <c r="CFS35" s="578"/>
      <c r="CFT35" s="578"/>
      <c r="CFU35" s="578"/>
      <c r="CFV35" s="578"/>
      <c r="CFW35" s="578"/>
      <c r="CFX35" s="578"/>
      <c r="CFY35" s="578"/>
      <c r="CFZ35" s="578"/>
      <c r="CGA35" s="578"/>
      <c r="CGB35" s="578"/>
      <c r="CGC35" s="578"/>
      <c r="CGD35" s="578"/>
      <c r="CGE35" s="578"/>
      <c r="CGF35" s="578"/>
      <c r="CGG35" s="578"/>
      <c r="CGH35" s="578"/>
      <c r="CGI35" s="578"/>
      <c r="CGJ35" s="578"/>
      <c r="CGK35" s="578"/>
      <c r="CGL35" s="578"/>
      <c r="CGM35" s="578"/>
      <c r="CGN35" s="578"/>
      <c r="CGO35" s="578"/>
      <c r="CGP35" s="578"/>
      <c r="CGQ35" s="578"/>
      <c r="CGR35" s="578"/>
      <c r="CGS35" s="578"/>
      <c r="CGT35" s="578"/>
      <c r="CGU35" s="578"/>
      <c r="CGV35" s="578"/>
      <c r="CGW35" s="578"/>
      <c r="CGX35" s="578"/>
      <c r="CGY35" s="578"/>
      <c r="CGZ35" s="578"/>
      <c r="CHA35" s="578"/>
      <c r="CHB35" s="578"/>
      <c r="CHC35" s="578"/>
      <c r="CHD35" s="578"/>
      <c r="CHE35" s="578"/>
      <c r="CHF35" s="578"/>
      <c r="CHG35" s="578"/>
      <c r="CHH35" s="578"/>
      <c r="CHI35" s="578"/>
      <c r="CHJ35" s="578"/>
      <c r="CHK35" s="578"/>
      <c r="CHL35" s="578"/>
      <c r="CHM35" s="578"/>
      <c r="CHN35" s="578"/>
      <c r="CHO35" s="578"/>
      <c r="CHP35" s="578"/>
      <c r="CHQ35" s="578"/>
      <c r="CHR35" s="578"/>
      <c r="CHS35" s="578"/>
      <c r="CHT35" s="578"/>
      <c r="CHU35" s="578"/>
      <c r="CHV35" s="578"/>
      <c r="CHW35" s="578"/>
      <c r="CHX35" s="578"/>
      <c r="CHY35" s="578"/>
      <c r="CHZ35" s="578"/>
      <c r="CIA35" s="578"/>
      <c r="CIB35" s="578"/>
      <c r="CIC35" s="578"/>
      <c r="CID35" s="578"/>
      <c r="CIE35" s="578"/>
      <c r="CIF35" s="578"/>
      <c r="CIG35" s="578"/>
      <c r="CIH35" s="578"/>
      <c r="CII35" s="578"/>
      <c r="CIJ35" s="578"/>
      <c r="CIK35" s="578"/>
      <c r="CIL35" s="578"/>
      <c r="CIM35" s="578"/>
      <c r="CIN35" s="578"/>
      <c r="CIO35" s="578"/>
      <c r="CIP35" s="578"/>
      <c r="CIQ35" s="578"/>
      <c r="CIR35" s="578"/>
      <c r="CIS35" s="578"/>
      <c r="CIT35" s="578"/>
      <c r="CIU35" s="578"/>
      <c r="CIV35" s="578"/>
      <c r="CIW35" s="578"/>
      <c r="CIX35" s="578"/>
      <c r="CIY35" s="578"/>
      <c r="CIZ35" s="578"/>
      <c r="CJA35" s="578"/>
      <c r="CJB35" s="578"/>
      <c r="CJC35" s="578"/>
      <c r="CJD35" s="578"/>
      <c r="CJE35" s="578"/>
      <c r="CJF35" s="578"/>
      <c r="CJG35" s="578"/>
      <c r="CJH35" s="578"/>
      <c r="CJI35" s="578"/>
      <c r="CJJ35" s="578"/>
      <c r="CJK35" s="578"/>
      <c r="CJL35" s="578"/>
      <c r="CJM35" s="578"/>
      <c r="CJN35" s="578"/>
      <c r="CJO35" s="578"/>
      <c r="CJP35" s="578"/>
      <c r="CJQ35" s="578"/>
      <c r="CJR35" s="578"/>
      <c r="CJS35" s="578"/>
      <c r="CJT35" s="578"/>
      <c r="CJU35" s="578"/>
      <c r="CJV35" s="578"/>
      <c r="CJW35" s="578"/>
      <c r="CJX35" s="578"/>
      <c r="CJY35" s="578"/>
      <c r="CJZ35" s="578"/>
      <c r="CKA35" s="578"/>
      <c r="CKB35" s="578"/>
      <c r="CKC35" s="578"/>
      <c r="CKD35" s="578"/>
      <c r="CKE35" s="578"/>
      <c r="CKF35" s="578"/>
      <c r="CKG35" s="578"/>
      <c r="CKH35" s="578"/>
      <c r="CKI35" s="578"/>
      <c r="CKJ35" s="578"/>
      <c r="CKK35" s="578"/>
      <c r="CKL35" s="578"/>
      <c r="CKM35" s="578"/>
      <c r="CKN35" s="578"/>
      <c r="CKO35" s="578"/>
      <c r="CKP35" s="578"/>
      <c r="CKQ35" s="578"/>
      <c r="CKR35" s="578"/>
      <c r="CKS35" s="578"/>
      <c r="CKT35" s="578"/>
      <c r="CKU35" s="578"/>
      <c r="CKV35" s="578"/>
      <c r="CKW35" s="578"/>
      <c r="CKX35" s="578"/>
      <c r="CKY35" s="578"/>
      <c r="CKZ35" s="578"/>
      <c r="CLA35" s="578"/>
      <c r="CLB35" s="578"/>
      <c r="CLC35" s="578"/>
      <c r="CLD35" s="578"/>
      <c r="CLE35" s="578"/>
      <c r="CLF35" s="578"/>
      <c r="CLG35" s="578"/>
      <c r="CLH35" s="578"/>
      <c r="CLI35" s="578"/>
      <c r="CLJ35" s="578"/>
      <c r="CLK35" s="578"/>
      <c r="CLL35" s="578"/>
      <c r="CLM35" s="578"/>
      <c r="CLN35" s="578"/>
      <c r="CLO35" s="578"/>
      <c r="CLP35" s="578"/>
      <c r="CLQ35" s="578"/>
      <c r="CLR35" s="578"/>
      <c r="CLS35" s="578"/>
      <c r="CLT35" s="578"/>
      <c r="CLU35" s="578"/>
      <c r="CLV35" s="578"/>
      <c r="CLW35" s="578"/>
      <c r="CLX35" s="578"/>
      <c r="CLY35" s="578"/>
      <c r="CLZ35" s="578"/>
      <c r="CMA35" s="578"/>
      <c r="CMB35" s="578"/>
      <c r="CMC35" s="578"/>
      <c r="CMD35" s="578"/>
      <c r="CME35" s="578"/>
      <c r="CMF35" s="578"/>
      <c r="CMG35" s="578"/>
      <c r="CMH35" s="578"/>
      <c r="CMI35" s="578"/>
      <c r="CMJ35" s="578"/>
      <c r="CMK35" s="578"/>
      <c r="CML35" s="578"/>
      <c r="CMM35" s="578"/>
      <c r="CMN35" s="578"/>
      <c r="CMO35" s="578"/>
      <c r="CMP35" s="578"/>
      <c r="CMQ35" s="578"/>
      <c r="CMR35" s="578"/>
      <c r="CMS35" s="578"/>
      <c r="CMT35" s="578"/>
      <c r="CMU35" s="578"/>
      <c r="CMV35" s="578"/>
      <c r="CMW35" s="578"/>
      <c r="CMX35" s="578"/>
      <c r="CMY35" s="578"/>
      <c r="CMZ35" s="578"/>
      <c r="CNA35" s="578"/>
      <c r="CNB35" s="578"/>
      <c r="CNC35" s="578"/>
      <c r="CND35" s="578"/>
      <c r="CNE35" s="578"/>
      <c r="CNF35" s="578"/>
      <c r="CNG35" s="578"/>
      <c r="CNH35" s="578"/>
      <c r="CNI35" s="578"/>
      <c r="CNJ35" s="578"/>
      <c r="CNK35" s="578"/>
      <c r="CNL35" s="578"/>
      <c r="CNM35" s="578"/>
      <c r="CNN35" s="578"/>
      <c r="CNO35" s="578"/>
      <c r="CNP35" s="578"/>
      <c r="CNQ35" s="578"/>
      <c r="CNR35" s="578"/>
      <c r="CNS35" s="578"/>
      <c r="CNT35" s="578"/>
      <c r="CNU35" s="578"/>
      <c r="CNV35" s="578"/>
      <c r="CNW35" s="578"/>
      <c r="CNX35" s="578"/>
      <c r="CNY35" s="578"/>
      <c r="CNZ35" s="578"/>
      <c r="COA35" s="578"/>
      <c r="COB35" s="578"/>
      <c r="COC35" s="578"/>
      <c r="COD35" s="578"/>
      <c r="COE35" s="578"/>
      <c r="COF35" s="578"/>
      <c r="COG35" s="578"/>
      <c r="COH35" s="578"/>
      <c r="COI35" s="578"/>
      <c r="COJ35" s="578"/>
      <c r="COK35" s="578"/>
      <c r="COL35" s="578"/>
      <c r="COM35" s="578"/>
      <c r="CON35" s="578"/>
      <c r="COO35" s="578"/>
      <c r="COP35" s="578"/>
      <c r="COQ35" s="578"/>
      <c r="COR35" s="578"/>
      <c r="COS35" s="578"/>
      <c r="COT35" s="578"/>
      <c r="COU35" s="578"/>
      <c r="COV35" s="578"/>
      <c r="COW35" s="578"/>
      <c r="COX35" s="578"/>
      <c r="COY35" s="578"/>
      <c r="COZ35" s="578"/>
      <c r="CPA35" s="578"/>
      <c r="CPB35" s="578"/>
      <c r="CPC35" s="578"/>
      <c r="CPD35" s="578"/>
      <c r="CPE35" s="578"/>
      <c r="CPF35" s="578"/>
      <c r="CPG35" s="578"/>
      <c r="CPH35" s="578"/>
      <c r="CPI35" s="578"/>
      <c r="CPJ35" s="578"/>
      <c r="CPK35" s="578"/>
      <c r="CPL35" s="578"/>
      <c r="CPM35" s="578"/>
      <c r="CPN35" s="578"/>
      <c r="CPO35" s="578"/>
      <c r="CPP35" s="578"/>
      <c r="CPQ35" s="578"/>
      <c r="CPR35" s="578"/>
      <c r="CPS35" s="578"/>
      <c r="CPT35" s="578"/>
      <c r="CPU35" s="578"/>
      <c r="CPV35" s="578"/>
      <c r="CPW35" s="578"/>
      <c r="CPX35" s="578"/>
      <c r="CPY35" s="578"/>
      <c r="CPZ35" s="578"/>
      <c r="CQA35" s="578"/>
      <c r="CQB35" s="578"/>
      <c r="CQC35" s="578"/>
      <c r="CQD35" s="578"/>
      <c r="CQE35" s="578"/>
      <c r="CQF35" s="578"/>
      <c r="CQG35" s="578"/>
      <c r="CQH35" s="578"/>
      <c r="CQI35" s="578"/>
      <c r="CQJ35" s="578"/>
      <c r="CQK35" s="578"/>
      <c r="CQL35" s="578"/>
      <c r="CQM35" s="578"/>
      <c r="CQN35" s="578"/>
      <c r="CQO35" s="578"/>
      <c r="CQP35" s="578"/>
      <c r="CQQ35" s="578"/>
      <c r="CQR35" s="578"/>
      <c r="CQS35" s="578"/>
      <c r="CQT35" s="578"/>
      <c r="CQU35" s="578"/>
      <c r="CQV35" s="578"/>
      <c r="CQW35" s="578"/>
      <c r="CQX35" s="578"/>
      <c r="CQY35" s="578"/>
      <c r="CQZ35" s="578"/>
      <c r="CRA35" s="578"/>
      <c r="CRB35" s="578"/>
      <c r="CRC35" s="578"/>
      <c r="CRD35" s="578"/>
      <c r="CRE35" s="578"/>
      <c r="CRF35" s="578"/>
      <c r="CRG35" s="578"/>
      <c r="CRH35" s="578"/>
      <c r="CRI35" s="578"/>
      <c r="CRJ35" s="578"/>
      <c r="CRK35" s="578"/>
      <c r="CRL35" s="578"/>
      <c r="CRM35" s="578"/>
      <c r="CRN35" s="578"/>
      <c r="CRO35" s="578"/>
      <c r="CRP35" s="578"/>
      <c r="CRQ35" s="578"/>
      <c r="CRR35" s="578"/>
      <c r="CRS35" s="578"/>
      <c r="CRT35" s="578"/>
      <c r="CRU35" s="578"/>
      <c r="CRV35" s="578"/>
      <c r="CRW35" s="578"/>
      <c r="CRX35" s="578"/>
      <c r="CRY35" s="578"/>
      <c r="CRZ35" s="578"/>
      <c r="CSA35" s="578"/>
      <c r="CSB35" s="578"/>
      <c r="CSC35" s="578"/>
      <c r="CSD35" s="578"/>
      <c r="CSE35" s="578"/>
      <c r="CSF35" s="578"/>
      <c r="CSG35" s="578"/>
      <c r="CSH35" s="578"/>
      <c r="CSI35" s="578"/>
      <c r="CSJ35" s="578"/>
      <c r="CSK35" s="578"/>
      <c r="CSL35" s="578"/>
      <c r="CSM35" s="578"/>
      <c r="CSN35" s="578"/>
      <c r="CSO35" s="578"/>
      <c r="CSP35" s="578"/>
      <c r="CSQ35" s="578"/>
      <c r="CSR35" s="578"/>
      <c r="CSS35" s="578"/>
      <c r="CST35" s="578"/>
      <c r="CSU35" s="578"/>
      <c r="CSV35" s="578"/>
      <c r="CSW35" s="578"/>
      <c r="CSX35" s="578"/>
      <c r="CSY35" s="578"/>
      <c r="CSZ35" s="578"/>
      <c r="CTA35" s="578"/>
      <c r="CTB35" s="578"/>
      <c r="CTC35" s="578"/>
      <c r="CTD35" s="578"/>
      <c r="CTE35" s="578"/>
      <c r="CTF35" s="578"/>
      <c r="CTG35" s="578"/>
      <c r="CTH35" s="578"/>
      <c r="CTI35" s="578"/>
      <c r="CTJ35" s="578"/>
      <c r="CTK35" s="578"/>
      <c r="CTL35" s="578"/>
      <c r="CTM35" s="578"/>
      <c r="CTN35" s="578"/>
      <c r="CTO35" s="578"/>
      <c r="CTP35" s="578"/>
      <c r="CTQ35" s="578"/>
      <c r="CTR35" s="578"/>
      <c r="CTS35" s="578"/>
      <c r="CTT35" s="578"/>
      <c r="CTU35" s="578"/>
      <c r="CTV35" s="578"/>
      <c r="CTW35" s="578"/>
      <c r="CTX35" s="578"/>
      <c r="CTY35" s="578"/>
      <c r="CTZ35" s="578"/>
      <c r="CUA35" s="578"/>
      <c r="CUB35" s="578"/>
      <c r="CUC35" s="578"/>
      <c r="CUD35" s="578"/>
      <c r="CUE35" s="578"/>
      <c r="CUF35" s="578"/>
      <c r="CUG35" s="578"/>
      <c r="CUH35" s="578"/>
      <c r="CUI35" s="578"/>
      <c r="CUJ35" s="578"/>
      <c r="CUK35" s="578"/>
      <c r="CUL35" s="578"/>
      <c r="CUM35" s="578"/>
      <c r="CUN35" s="578"/>
      <c r="CUO35" s="578"/>
      <c r="CUP35" s="578"/>
      <c r="CUQ35" s="578"/>
      <c r="CUR35" s="578"/>
      <c r="CUS35" s="578"/>
      <c r="CUT35" s="578"/>
      <c r="CUU35" s="578"/>
      <c r="CUV35" s="578"/>
      <c r="CUW35" s="578"/>
      <c r="CUX35" s="578"/>
      <c r="CUY35" s="578"/>
      <c r="CUZ35" s="578"/>
      <c r="CVA35" s="578"/>
      <c r="CVB35" s="578"/>
      <c r="CVC35" s="578"/>
      <c r="CVD35" s="578"/>
      <c r="CVE35" s="578"/>
      <c r="CVF35" s="578"/>
      <c r="CVG35" s="578"/>
      <c r="CVH35" s="578"/>
      <c r="CVI35" s="578"/>
      <c r="CVJ35" s="578"/>
      <c r="CVK35" s="578"/>
      <c r="CVL35" s="578"/>
      <c r="CVM35" s="578"/>
      <c r="CVN35" s="578"/>
      <c r="CVO35" s="578"/>
      <c r="CVP35" s="578"/>
      <c r="CVQ35" s="578"/>
      <c r="CVR35" s="578"/>
      <c r="CVS35" s="578"/>
      <c r="CVT35" s="578"/>
      <c r="CVU35" s="578"/>
      <c r="CVV35" s="578"/>
      <c r="CVW35" s="578"/>
      <c r="CVX35" s="578"/>
      <c r="CVY35" s="578"/>
      <c r="CVZ35" s="578"/>
      <c r="CWA35" s="578"/>
      <c r="CWB35" s="578"/>
      <c r="CWC35" s="578"/>
      <c r="CWD35" s="578"/>
      <c r="CWE35" s="578"/>
      <c r="CWF35" s="578"/>
      <c r="CWG35" s="578"/>
      <c r="CWH35" s="578"/>
      <c r="CWI35" s="578"/>
      <c r="CWJ35" s="578"/>
      <c r="CWK35" s="578"/>
      <c r="CWL35" s="578"/>
      <c r="CWM35" s="578"/>
      <c r="CWN35" s="578"/>
      <c r="CWO35" s="578"/>
      <c r="CWP35" s="578"/>
      <c r="CWQ35" s="578"/>
      <c r="CWR35" s="578"/>
      <c r="CWS35" s="578"/>
      <c r="CWT35" s="578"/>
      <c r="CWU35" s="578"/>
      <c r="CWV35" s="578"/>
      <c r="CWW35" s="578"/>
      <c r="CWX35" s="578"/>
      <c r="CWY35" s="578"/>
      <c r="CWZ35" s="578"/>
      <c r="CXA35" s="578"/>
      <c r="CXB35" s="578"/>
      <c r="CXC35" s="578"/>
      <c r="CXD35" s="578"/>
      <c r="CXE35" s="578"/>
      <c r="CXF35" s="578"/>
      <c r="CXG35" s="578"/>
      <c r="CXH35" s="578"/>
      <c r="CXI35" s="578"/>
      <c r="CXJ35" s="578"/>
      <c r="CXK35" s="578"/>
      <c r="CXL35" s="578"/>
      <c r="CXM35" s="578"/>
      <c r="CXN35" s="578"/>
      <c r="CXO35" s="578"/>
      <c r="CXP35" s="578"/>
      <c r="CXQ35" s="578"/>
      <c r="CXR35" s="578"/>
      <c r="CXS35" s="578"/>
      <c r="CXT35" s="578"/>
      <c r="CXU35" s="578"/>
      <c r="CXV35" s="578"/>
      <c r="CXW35" s="578"/>
      <c r="CXX35" s="578"/>
      <c r="CXY35" s="578"/>
      <c r="CXZ35" s="578"/>
      <c r="CYA35" s="578"/>
      <c r="CYB35" s="578"/>
      <c r="CYC35" s="578"/>
      <c r="CYD35" s="578"/>
      <c r="CYE35" s="578"/>
      <c r="CYF35" s="578"/>
      <c r="CYG35" s="578"/>
      <c r="CYH35" s="578"/>
      <c r="CYI35" s="578"/>
      <c r="CYJ35" s="578"/>
      <c r="CYK35" s="578"/>
      <c r="CYL35" s="578"/>
      <c r="CYM35" s="578"/>
      <c r="CYN35" s="578"/>
      <c r="CYO35" s="578"/>
      <c r="CYP35" s="578"/>
      <c r="CYQ35" s="578"/>
      <c r="CYR35" s="578"/>
      <c r="CYS35" s="578"/>
      <c r="CYT35" s="578"/>
      <c r="CYU35" s="578"/>
      <c r="CYV35" s="578"/>
      <c r="CYW35" s="578"/>
      <c r="CYX35" s="578"/>
      <c r="CYY35" s="578"/>
      <c r="CYZ35" s="578"/>
      <c r="CZA35" s="578"/>
      <c r="CZB35" s="578"/>
      <c r="CZC35" s="578"/>
      <c r="CZD35" s="578"/>
      <c r="CZE35" s="578"/>
      <c r="CZF35" s="578"/>
      <c r="CZG35" s="578"/>
      <c r="CZH35" s="578"/>
      <c r="CZI35" s="578"/>
      <c r="CZJ35" s="578"/>
      <c r="CZK35" s="578"/>
      <c r="CZL35" s="578"/>
      <c r="CZM35" s="578"/>
      <c r="CZN35" s="578"/>
      <c r="CZO35" s="578"/>
      <c r="CZP35" s="578"/>
      <c r="CZQ35" s="578"/>
      <c r="CZR35" s="578"/>
      <c r="CZS35" s="578"/>
      <c r="CZT35" s="578"/>
      <c r="CZU35" s="578"/>
      <c r="CZV35" s="578"/>
      <c r="CZW35" s="578"/>
      <c r="CZX35" s="578"/>
      <c r="CZY35" s="578"/>
      <c r="CZZ35" s="578"/>
      <c r="DAA35" s="578"/>
      <c r="DAB35" s="578"/>
      <c r="DAC35" s="578"/>
      <c r="DAD35" s="578"/>
      <c r="DAE35" s="578"/>
      <c r="DAF35" s="578"/>
      <c r="DAG35" s="578"/>
      <c r="DAH35" s="578"/>
      <c r="DAI35" s="578"/>
      <c r="DAJ35" s="578"/>
      <c r="DAK35" s="578"/>
      <c r="DAL35" s="578"/>
      <c r="DAM35" s="578"/>
      <c r="DAN35" s="578"/>
      <c r="DAO35" s="578"/>
      <c r="DAP35" s="578"/>
      <c r="DAQ35" s="578"/>
      <c r="DAR35" s="578"/>
      <c r="DAS35" s="578"/>
      <c r="DAT35" s="578"/>
      <c r="DAU35" s="578"/>
      <c r="DAV35" s="578"/>
      <c r="DAW35" s="578"/>
      <c r="DAX35" s="578"/>
      <c r="DAY35" s="578"/>
      <c r="DAZ35" s="578"/>
      <c r="DBA35" s="578"/>
      <c r="DBB35" s="578"/>
      <c r="DBC35" s="578"/>
      <c r="DBD35" s="578"/>
      <c r="DBE35" s="578"/>
      <c r="DBF35" s="578"/>
      <c r="DBG35" s="578"/>
      <c r="DBH35" s="578"/>
      <c r="DBI35" s="578"/>
      <c r="DBJ35" s="578"/>
      <c r="DBK35" s="578"/>
      <c r="DBL35" s="578"/>
      <c r="DBM35" s="578"/>
      <c r="DBN35" s="578"/>
      <c r="DBO35" s="578"/>
      <c r="DBP35" s="578"/>
      <c r="DBQ35" s="578"/>
      <c r="DBR35" s="578"/>
      <c r="DBS35" s="578"/>
      <c r="DBT35" s="578"/>
      <c r="DBU35" s="578"/>
      <c r="DBV35" s="578"/>
      <c r="DBW35" s="578"/>
      <c r="DBX35" s="578"/>
      <c r="DBY35" s="578"/>
      <c r="DBZ35" s="578"/>
      <c r="DCA35" s="578"/>
      <c r="DCB35" s="578"/>
      <c r="DCC35" s="578"/>
      <c r="DCD35" s="578"/>
      <c r="DCE35" s="578"/>
      <c r="DCF35" s="578"/>
      <c r="DCG35" s="578"/>
      <c r="DCH35" s="578"/>
      <c r="DCI35" s="578"/>
      <c r="DCJ35" s="578"/>
      <c r="DCK35" s="578"/>
      <c r="DCL35" s="578"/>
      <c r="DCM35" s="578"/>
      <c r="DCN35" s="578"/>
      <c r="DCO35" s="578"/>
      <c r="DCP35" s="578"/>
      <c r="DCQ35" s="578"/>
      <c r="DCR35" s="578"/>
      <c r="DCS35" s="578"/>
      <c r="DCT35" s="578"/>
      <c r="DCU35" s="578"/>
      <c r="DCV35" s="578"/>
      <c r="DCW35" s="578"/>
      <c r="DCX35" s="578"/>
      <c r="DCY35" s="578"/>
      <c r="DCZ35" s="578"/>
      <c r="DDA35" s="578"/>
      <c r="DDB35" s="578"/>
      <c r="DDC35" s="578"/>
      <c r="DDD35" s="578"/>
      <c r="DDE35" s="578"/>
      <c r="DDF35" s="578"/>
      <c r="DDG35" s="578"/>
      <c r="DDH35" s="578"/>
      <c r="DDI35" s="578"/>
      <c r="DDJ35" s="578"/>
      <c r="DDK35" s="578"/>
      <c r="DDL35" s="578"/>
      <c r="DDM35" s="578"/>
      <c r="DDN35" s="578"/>
      <c r="DDO35" s="578"/>
      <c r="DDP35" s="578"/>
      <c r="DDQ35" s="578"/>
      <c r="DDR35" s="578"/>
      <c r="DDS35" s="578"/>
      <c r="DDT35" s="578"/>
      <c r="DDU35" s="578"/>
      <c r="DDV35" s="578"/>
      <c r="DDW35" s="578"/>
      <c r="DDX35" s="578"/>
      <c r="DDY35" s="578"/>
      <c r="DDZ35" s="578"/>
      <c r="DEA35" s="578"/>
      <c r="DEB35" s="578"/>
      <c r="DEC35" s="578"/>
      <c r="DED35" s="578"/>
      <c r="DEE35" s="578"/>
      <c r="DEF35" s="578"/>
      <c r="DEG35" s="578"/>
      <c r="DEH35" s="578"/>
      <c r="DEI35" s="578"/>
      <c r="DEJ35" s="578"/>
      <c r="DEK35" s="578"/>
      <c r="DEL35" s="578"/>
      <c r="DEM35" s="578"/>
      <c r="DEN35" s="578"/>
      <c r="DEO35" s="578"/>
      <c r="DEP35" s="578"/>
      <c r="DEQ35" s="578"/>
      <c r="DER35" s="578"/>
      <c r="DES35" s="578"/>
      <c r="DET35" s="578"/>
      <c r="DEU35" s="578"/>
      <c r="DEV35" s="578"/>
      <c r="DEW35" s="578"/>
      <c r="DEX35" s="578"/>
      <c r="DEY35" s="578"/>
      <c r="DEZ35" s="578"/>
      <c r="DFA35" s="578"/>
      <c r="DFB35" s="578"/>
      <c r="DFC35" s="578"/>
      <c r="DFD35" s="578"/>
      <c r="DFE35" s="578"/>
      <c r="DFF35" s="578"/>
      <c r="DFG35" s="578"/>
      <c r="DFH35" s="578"/>
      <c r="DFI35" s="578"/>
      <c r="DFJ35" s="578"/>
      <c r="DFK35" s="578"/>
      <c r="DFL35" s="578"/>
      <c r="DFM35" s="578"/>
      <c r="DFN35" s="578"/>
      <c r="DFO35" s="578"/>
      <c r="DFP35" s="578"/>
      <c r="DFQ35" s="578"/>
      <c r="DFR35" s="578"/>
      <c r="DFS35" s="578"/>
      <c r="DFT35" s="578"/>
      <c r="DFU35" s="578"/>
      <c r="DFV35" s="578"/>
      <c r="DFW35" s="578"/>
      <c r="DFX35" s="578"/>
      <c r="DFY35" s="578"/>
      <c r="DFZ35" s="578"/>
      <c r="DGA35" s="578"/>
      <c r="DGB35" s="578"/>
      <c r="DGC35" s="578"/>
      <c r="DGD35" s="578"/>
      <c r="DGE35" s="578"/>
      <c r="DGF35" s="578"/>
      <c r="DGG35" s="578"/>
      <c r="DGH35" s="578"/>
      <c r="DGI35" s="578"/>
      <c r="DGJ35" s="578"/>
      <c r="DGK35" s="578"/>
      <c r="DGL35" s="578"/>
      <c r="DGM35" s="578"/>
      <c r="DGN35" s="578"/>
      <c r="DGO35" s="578"/>
      <c r="DGP35" s="578"/>
      <c r="DGQ35" s="578"/>
      <c r="DGR35" s="578"/>
      <c r="DGS35" s="578"/>
      <c r="DGT35" s="578"/>
      <c r="DGU35" s="578"/>
      <c r="DGV35" s="578"/>
      <c r="DGW35" s="578"/>
      <c r="DGX35" s="578"/>
      <c r="DGY35" s="578"/>
      <c r="DGZ35" s="578"/>
      <c r="DHA35" s="578"/>
      <c r="DHB35" s="578"/>
      <c r="DHC35" s="578"/>
      <c r="DHD35" s="578"/>
      <c r="DHE35" s="578"/>
      <c r="DHF35" s="578"/>
      <c r="DHG35" s="578"/>
      <c r="DHH35" s="578"/>
      <c r="DHI35" s="578"/>
      <c r="DHJ35" s="578"/>
      <c r="DHK35" s="578"/>
      <c r="DHL35" s="578"/>
      <c r="DHM35" s="578"/>
      <c r="DHN35" s="578"/>
      <c r="DHO35" s="578"/>
      <c r="DHP35" s="578"/>
      <c r="DHQ35" s="578"/>
      <c r="DHR35" s="578"/>
      <c r="DHS35" s="578"/>
      <c r="DHT35" s="578"/>
      <c r="DHU35" s="578"/>
      <c r="DHV35" s="578"/>
      <c r="DHW35" s="578"/>
      <c r="DHX35" s="578"/>
      <c r="DHY35" s="578"/>
      <c r="DHZ35" s="578"/>
      <c r="DIA35" s="578"/>
      <c r="DIB35" s="578"/>
      <c r="DIC35" s="578"/>
      <c r="DID35" s="578"/>
      <c r="DIE35" s="578"/>
      <c r="DIF35" s="578"/>
      <c r="DIG35" s="578"/>
      <c r="DIH35" s="578"/>
      <c r="DII35" s="578"/>
      <c r="DIJ35" s="578"/>
      <c r="DIK35" s="578"/>
      <c r="DIL35" s="578"/>
      <c r="DIM35" s="578"/>
      <c r="DIN35" s="578"/>
      <c r="DIO35" s="578"/>
      <c r="DIP35" s="578"/>
      <c r="DIQ35" s="578"/>
      <c r="DIR35" s="578"/>
      <c r="DIS35" s="578"/>
      <c r="DIT35" s="578"/>
      <c r="DIU35" s="578"/>
      <c r="DIV35" s="578"/>
      <c r="DIW35" s="578"/>
      <c r="DIX35" s="578"/>
      <c r="DIY35" s="578"/>
      <c r="DIZ35" s="578"/>
      <c r="DJA35" s="578"/>
      <c r="DJB35" s="578"/>
      <c r="DJC35" s="578"/>
      <c r="DJD35" s="578"/>
      <c r="DJE35" s="578"/>
      <c r="DJF35" s="578"/>
      <c r="DJG35" s="578"/>
      <c r="DJH35" s="578"/>
      <c r="DJI35" s="578"/>
      <c r="DJJ35" s="578"/>
      <c r="DJK35" s="578"/>
      <c r="DJL35" s="578"/>
      <c r="DJM35" s="578"/>
      <c r="DJN35" s="578"/>
      <c r="DJO35" s="578"/>
      <c r="DJP35" s="578"/>
      <c r="DJQ35" s="578"/>
      <c r="DJR35" s="578"/>
      <c r="DJS35" s="578"/>
      <c r="DJT35" s="578"/>
      <c r="DJU35" s="578"/>
      <c r="DJV35" s="578"/>
      <c r="DJW35" s="578"/>
      <c r="DJX35" s="578"/>
      <c r="DJY35" s="578"/>
      <c r="DJZ35" s="578"/>
      <c r="DKA35" s="578"/>
      <c r="DKB35" s="578"/>
      <c r="DKC35" s="578"/>
      <c r="DKD35" s="578"/>
      <c r="DKE35" s="578"/>
      <c r="DKF35" s="578"/>
      <c r="DKG35" s="578"/>
      <c r="DKH35" s="578"/>
      <c r="DKI35" s="578"/>
      <c r="DKJ35" s="578"/>
      <c r="DKK35" s="578"/>
      <c r="DKL35" s="578"/>
      <c r="DKM35" s="578"/>
      <c r="DKN35" s="578"/>
      <c r="DKO35" s="578"/>
      <c r="DKP35" s="578"/>
      <c r="DKQ35" s="578"/>
      <c r="DKR35" s="578"/>
      <c r="DKS35" s="578"/>
      <c r="DKT35" s="578"/>
      <c r="DKU35" s="578"/>
      <c r="DKV35" s="578"/>
      <c r="DKW35" s="578"/>
      <c r="DKX35" s="578"/>
      <c r="DKY35" s="578"/>
      <c r="DKZ35" s="578"/>
      <c r="DLA35" s="578"/>
      <c r="DLB35" s="578"/>
      <c r="DLC35" s="578"/>
      <c r="DLD35" s="578"/>
      <c r="DLE35" s="578"/>
      <c r="DLF35" s="578"/>
      <c r="DLG35" s="578"/>
      <c r="DLH35" s="578"/>
      <c r="DLI35" s="578"/>
      <c r="DLJ35" s="578"/>
      <c r="DLK35" s="578"/>
      <c r="DLL35" s="578"/>
      <c r="DLM35" s="578"/>
      <c r="DLN35" s="578"/>
      <c r="DLO35" s="578"/>
      <c r="DLP35" s="578"/>
      <c r="DLQ35" s="578"/>
      <c r="DLR35" s="578"/>
      <c r="DLS35" s="578"/>
      <c r="DLT35" s="578"/>
      <c r="DLU35" s="578"/>
      <c r="DLV35" s="578"/>
      <c r="DLW35" s="578"/>
      <c r="DLX35" s="578"/>
      <c r="DLY35" s="578"/>
      <c r="DLZ35" s="578"/>
      <c r="DMA35" s="578"/>
      <c r="DMB35" s="578"/>
      <c r="DMC35" s="578"/>
      <c r="DMD35" s="578"/>
      <c r="DME35" s="578"/>
      <c r="DMF35" s="578"/>
      <c r="DMG35" s="578"/>
      <c r="DMH35" s="578"/>
      <c r="DMI35" s="578"/>
      <c r="DMJ35" s="578"/>
      <c r="DMK35" s="578"/>
      <c r="DML35" s="578"/>
      <c r="DMM35" s="578"/>
      <c r="DMN35" s="578"/>
      <c r="DMO35" s="578"/>
      <c r="DMP35" s="578"/>
      <c r="DMQ35" s="578"/>
      <c r="DMR35" s="578"/>
      <c r="DMS35" s="578"/>
      <c r="DMT35" s="578"/>
      <c r="DMU35" s="578"/>
      <c r="DMV35" s="578"/>
      <c r="DMW35" s="578"/>
      <c r="DMX35" s="578"/>
      <c r="DMY35" s="578"/>
      <c r="DMZ35" s="578"/>
      <c r="DNA35" s="578"/>
      <c r="DNB35" s="578"/>
      <c r="DNC35" s="578"/>
      <c r="DND35" s="578"/>
      <c r="DNE35" s="578"/>
      <c r="DNF35" s="578"/>
      <c r="DNG35" s="578"/>
      <c r="DNH35" s="578"/>
      <c r="DNI35" s="578"/>
      <c r="DNJ35" s="578"/>
      <c r="DNK35" s="578"/>
      <c r="DNL35" s="578"/>
      <c r="DNM35" s="578"/>
      <c r="DNN35" s="578"/>
      <c r="DNO35" s="578"/>
      <c r="DNP35" s="578"/>
      <c r="DNQ35" s="578"/>
      <c r="DNR35" s="578"/>
      <c r="DNS35" s="578"/>
      <c r="DNT35" s="578"/>
      <c r="DNU35" s="578"/>
      <c r="DNV35" s="578"/>
      <c r="DNW35" s="578"/>
      <c r="DNX35" s="578"/>
      <c r="DNY35" s="578"/>
      <c r="DNZ35" s="578"/>
      <c r="DOA35" s="578"/>
      <c r="DOB35" s="578"/>
      <c r="DOC35" s="578"/>
      <c r="DOD35" s="578"/>
      <c r="DOE35" s="578"/>
      <c r="DOF35" s="578"/>
      <c r="DOG35" s="578"/>
      <c r="DOH35" s="578"/>
      <c r="DOI35" s="578"/>
      <c r="DOJ35" s="578"/>
      <c r="DOK35" s="578"/>
      <c r="DOL35" s="578"/>
      <c r="DOM35" s="578"/>
      <c r="DON35" s="578"/>
      <c r="DOO35" s="578"/>
      <c r="DOP35" s="578"/>
      <c r="DOQ35" s="578"/>
      <c r="DOR35" s="578"/>
      <c r="DOS35" s="578"/>
      <c r="DOT35" s="578"/>
      <c r="DOU35" s="578"/>
      <c r="DOV35" s="578"/>
      <c r="DOW35" s="578"/>
      <c r="DOX35" s="578"/>
      <c r="DOY35" s="578"/>
      <c r="DOZ35" s="578"/>
      <c r="DPA35" s="578"/>
      <c r="DPB35" s="578"/>
      <c r="DPC35" s="578"/>
      <c r="DPD35" s="578"/>
      <c r="DPE35" s="578"/>
      <c r="DPF35" s="578"/>
      <c r="DPG35" s="578"/>
      <c r="DPH35" s="578"/>
      <c r="DPI35" s="578"/>
      <c r="DPJ35" s="578"/>
      <c r="DPK35" s="578"/>
      <c r="DPL35" s="578"/>
      <c r="DPM35" s="578"/>
      <c r="DPN35" s="578"/>
      <c r="DPO35" s="578"/>
      <c r="DPP35" s="578"/>
      <c r="DPQ35" s="578"/>
      <c r="DPR35" s="578"/>
      <c r="DPS35" s="578"/>
      <c r="DPT35" s="578"/>
      <c r="DPU35" s="578"/>
      <c r="DPV35" s="578"/>
      <c r="DPW35" s="578"/>
      <c r="DPX35" s="578"/>
      <c r="DPY35" s="578"/>
      <c r="DPZ35" s="578"/>
      <c r="DQA35" s="578"/>
      <c r="DQB35" s="578"/>
      <c r="DQC35" s="578"/>
      <c r="DQD35" s="578"/>
      <c r="DQE35" s="578"/>
      <c r="DQF35" s="578"/>
      <c r="DQG35" s="578"/>
      <c r="DQH35" s="578"/>
      <c r="DQI35" s="578"/>
      <c r="DQJ35" s="578"/>
      <c r="DQK35" s="578"/>
      <c r="DQL35" s="578"/>
      <c r="DQM35" s="578"/>
      <c r="DQN35" s="578"/>
      <c r="DQO35" s="578"/>
      <c r="DQP35" s="578"/>
      <c r="DQQ35" s="578"/>
      <c r="DQR35" s="578"/>
      <c r="DQS35" s="578"/>
      <c r="DQT35" s="578"/>
      <c r="DQU35" s="578"/>
      <c r="DQV35" s="578"/>
      <c r="DQW35" s="578"/>
      <c r="DQX35" s="578"/>
      <c r="DQY35" s="578"/>
      <c r="DQZ35" s="578"/>
      <c r="DRA35" s="578"/>
      <c r="DRB35" s="578"/>
      <c r="DRC35" s="578"/>
      <c r="DRD35" s="578"/>
      <c r="DRE35" s="578"/>
      <c r="DRF35" s="578"/>
      <c r="DRG35" s="578"/>
      <c r="DRH35" s="578"/>
      <c r="DRI35" s="578"/>
      <c r="DRJ35" s="578"/>
      <c r="DRK35" s="578"/>
      <c r="DRL35" s="578"/>
      <c r="DRM35" s="578"/>
      <c r="DRN35" s="578"/>
      <c r="DRO35" s="578"/>
      <c r="DRP35" s="578"/>
      <c r="DRQ35" s="578"/>
      <c r="DRR35" s="578"/>
      <c r="DRS35" s="578"/>
      <c r="DRT35" s="578"/>
      <c r="DRU35" s="578"/>
      <c r="DRV35" s="578"/>
      <c r="DRW35" s="578"/>
      <c r="DRX35" s="578"/>
      <c r="DRY35" s="578"/>
      <c r="DRZ35" s="578"/>
      <c r="DSA35" s="578"/>
      <c r="DSB35" s="578"/>
      <c r="DSC35" s="578"/>
      <c r="DSD35" s="578"/>
      <c r="DSE35" s="578"/>
      <c r="DSF35" s="578"/>
      <c r="DSG35" s="578"/>
      <c r="DSH35" s="578"/>
      <c r="DSI35" s="578"/>
      <c r="DSJ35" s="578"/>
      <c r="DSK35" s="578"/>
      <c r="DSL35" s="578"/>
      <c r="DSM35" s="578"/>
      <c r="DSN35" s="578"/>
      <c r="DSO35" s="578"/>
      <c r="DSP35" s="578"/>
      <c r="DSQ35" s="578"/>
      <c r="DSR35" s="578"/>
      <c r="DSS35" s="578"/>
      <c r="DST35" s="578"/>
      <c r="DSU35" s="578"/>
      <c r="DSV35" s="578"/>
      <c r="DSW35" s="578"/>
      <c r="DSX35" s="578"/>
      <c r="DSY35" s="578"/>
      <c r="DSZ35" s="578"/>
      <c r="DTA35" s="578"/>
      <c r="DTB35" s="578"/>
      <c r="DTC35" s="578"/>
      <c r="DTD35" s="578"/>
      <c r="DTE35" s="578"/>
      <c r="DTF35" s="578"/>
      <c r="DTG35" s="578"/>
      <c r="DTH35" s="578"/>
      <c r="DTI35" s="578"/>
      <c r="DTJ35" s="578"/>
      <c r="DTK35" s="578"/>
      <c r="DTL35" s="578"/>
      <c r="DTM35" s="578"/>
      <c r="DTN35" s="578"/>
      <c r="DTO35" s="578"/>
      <c r="DTP35" s="578"/>
      <c r="DTQ35" s="578"/>
      <c r="DTR35" s="578"/>
      <c r="DTS35" s="578"/>
      <c r="DTT35" s="578"/>
      <c r="DTU35" s="578"/>
      <c r="DTV35" s="578"/>
      <c r="DTW35" s="578"/>
      <c r="DTX35" s="578"/>
      <c r="DTY35" s="578"/>
      <c r="DTZ35" s="578"/>
      <c r="DUA35" s="578"/>
      <c r="DUB35" s="578"/>
      <c r="DUC35" s="578"/>
      <c r="DUD35" s="578"/>
      <c r="DUE35" s="578"/>
      <c r="DUF35" s="578"/>
      <c r="DUG35" s="578"/>
      <c r="DUH35" s="578"/>
      <c r="DUI35" s="578"/>
      <c r="DUJ35" s="578"/>
      <c r="DUK35" s="578"/>
      <c r="DUL35" s="578"/>
      <c r="DUM35" s="578"/>
      <c r="DUN35" s="578"/>
      <c r="DUO35" s="578"/>
      <c r="DUP35" s="578"/>
      <c r="DUQ35" s="578"/>
      <c r="DUR35" s="578"/>
      <c r="DUS35" s="578"/>
      <c r="DUT35" s="578"/>
      <c r="DUU35" s="578"/>
      <c r="DUV35" s="578"/>
      <c r="DUW35" s="578"/>
      <c r="DUX35" s="578"/>
      <c r="DUY35" s="578"/>
      <c r="DUZ35" s="578"/>
      <c r="DVA35" s="578"/>
      <c r="DVB35" s="578"/>
      <c r="DVC35" s="578"/>
      <c r="DVD35" s="578"/>
      <c r="DVE35" s="578"/>
      <c r="DVF35" s="578"/>
      <c r="DVG35" s="578"/>
      <c r="DVH35" s="578"/>
      <c r="DVI35" s="578"/>
      <c r="DVJ35" s="578"/>
      <c r="DVK35" s="578"/>
      <c r="DVL35" s="578"/>
      <c r="DVM35" s="578"/>
      <c r="DVN35" s="578"/>
      <c r="DVO35" s="578"/>
      <c r="DVP35" s="578"/>
      <c r="DVQ35" s="578"/>
      <c r="DVR35" s="578"/>
      <c r="DVS35" s="578"/>
      <c r="DVT35" s="578"/>
      <c r="DVU35" s="578"/>
      <c r="DVV35" s="578"/>
      <c r="DVW35" s="578"/>
      <c r="DVX35" s="578"/>
      <c r="DVY35" s="578"/>
      <c r="DVZ35" s="578"/>
      <c r="DWA35" s="578"/>
      <c r="DWB35" s="578"/>
      <c r="DWC35" s="578"/>
      <c r="DWD35" s="578"/>
      <c r="DWE35" s="578"/>
      <c r="DWF35" s="578"/>
      <c r="DWG35" s="578"/>
      <c r="DWH35" s="578"/>
      <c r="DWI35" s="578"/>
      <c r="DWJ35" s="578"/>
      <c r="DWK35" s="578"/>
      <c r="DWL35" s="578"/>
      <c r="DWM35" s="578"/>
      <c r="DWN35" s="578"/>
      <c r="DWO35" s="578"/>
      <c r="DWP35" s="578"/>
      <c r="DWQ35" s="578"/>
      <c r="DWR35" s="578"/>
      <c r="DWS35" s="578"/>
      <c r="DWT35" s="578"/>
      <c r="DWU35" s="578"/>
      <c r="DWV35" s="578"/>
      <c r="DWW35" s="578"/>
      <c r="DWX35" s="578"/>
      <c r="DWY35" s="578"/>
      <c r="DWZ35" s="578"/>
      <c r="DXA35" s="578"/>
      <c r="DXB35" s="578"/>
      <c r="DXC35" s="578"/>
      <c r="DXD35" s="578"/>
      <c r="DXE35" s="578"/>
      <c r="DXF35" s="578"/>
      <c r="DXG35" s="578"/>
      <c r="DXH35" s="578"/>
      <c r="DXI35" s="578"/>
      <c r="DXJ35" s="578"/>
      <c r="DXK35" s="578"/>
      <c r="DXL35" s="578"/>
      <c r="DXM35" s="578"/>
      <c r="DXN35" s="578"/>
      <c r="DXO35" s="578"/>
      <c r="DXP35" s="578"/>
      <c r="DXQ35" s="578"/>
      <c r="DXR35" s="578"/>
      <c r="DXS35" s="578"/>
      <c r="DXT35" s="578"/>
      <c r="DXU35" s="578"/>
      <c r="DXV35" s="578"/>
      <c r="DXW35" s="578"/>
      <c r="DXX35" s="578"/>
      <c r="DXY35" s="578"/>
      <c r="DXZ35" s="578"/>
      <c r="DYA35" s="578"/>
      <c r="DYB35" s="578"/>
      <c r="DYC35" s="578"/>
      <c r="DYD35" s="578"/>
      <c r="DYE35" s="578"/>
      <c r="DYF35" s="578"/>
      <c r="DYG35" s="578"/>
      <c r="DYH35" s="578"/>
      <c r="DYI35" s="578"/>
      <c r="DYJ35" s="578"/>
      <c r="DYK35" s="578"/>
      <c r="DYL35" s="578"/>
      <c r="DYM35" s="578"/>
      <c r="DYN35" s="578"/>
      <c r="DYO35" s="578"/>
      <c r="DYP35" s="578"/>
      <c r="DYQ35" s="578"/>
      <c r="DYR35" s="578"/>
      <c r="DYS35" s="578"/>
      <c r="DYT35" s="578"/>
      <c r="DYU35" s="578"/>
      <c r="DYV35" s="578"/>
      <c r="DYW35" s="578"/>
      <c r="DYX35" s="578"/>
      <c r="DYY35" s="578"/>
      <c r="DYZ35" s="578"/>
      <c r="DZA35" s="578"/>
      <c r="DZB35" s="578"/>
      <c r="DZC35" s="578"/>
      <c r="DZD35" s="578"/>
      <c r="DZE35" s="578"/>
      <c r="DZF35" s="578"/>
      <c r="DZG35" s="578"/>
      <c r="DZH35" s="578"/>
      <c r="DZI35" s="578"/>
      <c r="DZJ35" s="578"/>
      <c r="DZK35" s="578"/>
      <c r="DZL35" s="578"/>
      <c r="DZM35" s="578"/>
      <c r="DZN35" s="578"/>
      <c r="DZO35" s="578"/>
      <c r="DZP35" s="578"/>
      <c r="DZQ35" s="578"/>
      <c r="DZR35" s="578"/>
      <c r="DZS35" s="578"/>
      <c r="DZT35" s="578"/>
      <c r="DZU35" s="578"/>
      <c r="DZV35" s="578"/>
      <c r="DZW35" s="578"/>
      <c r="DZX35" s="578"/>
      <c r="DZY35" s="578"/>
      <c r="DZZ35" s="578"/>
      <c r="EAA35" s="578"/>
      <c r="EAB35" s="578"/>
      <c r="EAC35" s="578"/>
      <c r="EAD35" s="578"/>
      <c r="EAE35" s="578"/>
      <c r="EAF35" s="578"/>
      <c r="EAG35" s="578"/>
      <c r="EAH35" s="578"/>
      <c r="EAI35" s="578"/>
      <c r="EAJ35" s="578"/>
      <c r="EAK35" s="578"/>
      <c r="EAL35" s="578"/>
      <c r="EAM35" s="578"/>
      <c r="EAN35" s="578"/>
      <c r="EAO35" s="578"/>
      <c r="EAP35" s="578"/>
      <c r="EAQ35" s="578"/>
      <c r="EAR35" s="578"/>
      <c r="EAS35" s="578"/>
      <c r="EAT35" s="578"/>
      <c r="EAU35" s="578"/>
      <c r="EAV35" s="578"/>
      <c r="EAW35" s="578"/>
      <c r="EAX35" s="578"/>
      <c r="EAY35" s="578"/>
      <c r="EAZ35" s="578"/>
      <c r="EBA35" s="578"/>
      <c r="EBB35" s="578"/>
      <c r="EBC35" s="578"/>
      <c r="EBD35" s="578"/>
      <c r="EBE35" s="578"/>
      <c r="EBF35" s="578"/>
      <c r="EBG35" s="578"/>
      <c r="EBH35" s="578"/>
      <c r="EBI35" s="578"/>
      <c r="EBJ35" s="578"/>
      <c r="EBK35" s="578"/>
      <c r="EBL35" s="578"/>
      <c r="EBM35" s="578"/>
      <c r="EBN35" s="578"/>
      <c r="EBO35" s="578"/>
      <c r="EBP35" s="578"/>
      <c r="EBQ35" s="578"/>
      <c r="EBR35" s="578"/>
      <c r="EBS35" s="578"/>
      <c r="EBT35" s="578"/>
      <c r="EBU35" s="578"/>
      <c r="EBV35" s="578"/>
      <c r="EBW35" s="578"/>
      <c r="EBX35" s="578"/>
      <c r="EBY35" s="578"/>
      <c r="EBZ35" s="578"/>
      <c r="ECA35" s="578"/>
      <c r="ECB35" s="578"/>
      <c r="ECC35" s="578"/>
      <c r="ECD35" s="578"/>
      <c r="ECE35" s="578"/>
      <c r="ECF35" s="578"/>
      <c r="ECG35" s="578"/>
      <c r="ECH35" s="578"/>
      <c r="ECI35" s="578"/>
      <c r="ECJ35" s="578"/>
      <c r="ECK35" s="578"/>
      <c r="ECL35" s="578"/>
      <c r="ECM35" s="578"/>
      <c r="ECN35" s="578"/>
      <c r="ECO35" s="578"/>
      <c r="ECP35" s="578"/>
      <c r="ECQ35" s="578"/>
      <c r="ECR35" s="578"/>
      <c r="ECS35" s="578"/>
      <c r="ECT35" s="578"/>
      <c r="ECU35" s="578"/>
      <c r="ECV35" s="578"/>
      <c r="ECW35" s="578"/>
      <c r="ECX35" s="578"/>
      <c r="ECY35" s="578"/>
      <c r="ECZ35" s="578"/>
      <c r="EDA35" s="578"/>
      <c r="EDB35" s="578"/>
      <c r="EDC35" s="578"/>
      <c r="EDD35" s="578"/>
      <c r="EDE35" s="578"/>
      <c r="EDF35" s="578"/>
      <c r="EDG35" s="578"/>
      <c r="EDH35" s="578"/>
      <c r="EDI35" s="578"/>
      <c r="EDJ35" s="578"/>
      <c r="EDK35" s="578"/>
      <c r="EDL35" s="578"/>
      <c r="EDM35" s="578"/>
      <c r="EDN35" s="578"/>
      <c r="EDO35" s="578"/>
      <c r="EDP35" s="578"/>
      <c r="EDQ35" s="578"/>
      <c r="EDR35" s="578"/>
      <c r="EDS35" s="578"/>
      <c r="EDT35" s="578"/>
      <c r="EDU35" s="578"/>
      <c r="EDV35" s="578"/>
      <c r="EDW35" s="578"/>
      <c r="EDX35" s="578"/>
      <c r="EDY35" s="578"/>
      <c r="EDZ35" s="578"/>
      <c r="EEA35" s="578"/>
      <c r="EEB35" s="578"/>
      <c r="EEC35" s="578"/>
      <c r="EED35" s="578"/>
      <c r="EEE35" s="578"/>
      <c r="EEF35" s="578"/>
      <c r="EEG35" s="578"/>
      <c r="EEH35" s="578"/>
      <c r="EEI35" s="578"/>
      <c r="EEJ35" s="578"/>
      <c r="EEK35" s="578"/>
      <c r="EEL35" s="578"/>
      <c r="EEM35" s="578"/>
      <c r="EEN35" s="578"/>
      <c r="EEO35" s="578"/>
      <c r="EEP35" s="578"/>
      <c r="EEQ35" s="578"/>
      <c r="EER35" s="578"/>
      <c r="EES35" s="578"/>
      <c r="EET35" s="578"/>
      <c r="EEU35" s="578"/>
      <c r="EEV35" s="578"/>
      <c r="EEW35" s="578"/>
      <c r="EEX35" s="578"/>
      <c r="EEY35" s="578"/>
      <c r="EEZ35" s="578"/>
      <c r="EFA35" s="578"/>
      <c r="EFB35" s="578"/>
      <c r="EFC35" s="578"/>
      <c r="EFD35" s="578"/>
      <c r="EFE35" s="578"/>
      <c r="EFF35" s="578"/>
      <c r="EFG35" s="578"/>
      <c r="EFH35" s="578"/>
      <c r="EFI35" s="578"/>
      <c r="EFJ35" s="578"/>
      <c r="EFK35" s="578"/>
      <c r="EFL35" s="578"/>
      <c r="EFM35" s="578"/>
      <c r="EFN35" s="578"/>
      <c r="EFO35" s="578"/>
      <c r="EFP35" s="578"/>
      <c r="EFQ35" s="578"/>
      <c r="EFR35" s="578"/>
      <c r="EFS35" s="578"/>
      <c r="EFT35" s="578"/>
      <c r="EFU35" s="578"/>
      <c r="EFV35" s="578"/>
      <c r="EFW35" s="578"/>
      <c r="EFX35" s="578"/>
      <c r="EFY35" s="578"/>
      <c r="EFZ35" s="578"/>
      <c r="EGA35" s="578"/>
      <c r="EGB35" s="578"/>
      <c r="EGC35" s="578"/>
      <c r="EGD35" s="578"/>
      <c r="EGE35" s="578"/>
      <c r="EGF35" s="578"/>
      <c r="EGG35" s="578"/>
      <c r="EGH35" s="578"/>
      <c r="EGI35" s="578"/>
      <c r="EGJ35" s="578"/>
      <c r="EGK35" s="578"/>
      <c r="EGL35" s="578"/>
      <c r="EGM35" s="578"/>
      <c r="EGN35" s="578"/>
      <c r="EGO35" s="578"/>
      <c r="EGP35" s="578"/>
      <c r="EGQ35" s="578"/>
      <c r="EGR35" s="578"/>
      <c r="EGS35" s="578"/>
      <c r="EGT35" s="578"/>
      <c r="EGU35" s="578"/>
      <c r="EGV35" s="578"/>
      <c r="EGW35" s="578"/>
      <c r="EGX35" s="578"/>
      <c r="EGY35" s="578"/>
      <c r="EGZ35" s="578"/>
      <c r="EHA35" s="578"/>
      <c r="EHB35" s="578"/>
      <c r="EHC35" s="578"/>
      <c r="EHD35" s="578"/>
      <c r="EHE35" s="578"/>
      <c r="EHF35" s="578"/>
      <c r="EHG35" s="578"/>
      <c r="EHH35" s="578"/>
      <c r="EHI35" s="578"/>
      <c r="EHJ35" s="578"/>
      <c r="EHK35" s="578"/>
      <c r="EHL35" s="578"/>
      <c r="EHM35" s="578"/>
      <c r="EHN35" s="578"/>
      <c r="EHO35" s="578"/>
      <c r="EHP35" s="578"/>
      <c r="EHQ35" s="578"/>
      <c r="EHR35" s="578"/>
      <c r="EHS35" s="578"/>
      <c r="EHT35" s="578"/>
      <c r="EHU35" s="578"/>
      <c r="EHV35" s="578"/>
      <c r="EHW35" s="578"/>
      <c r="EHX35" s="578"/>
      <c r="EHY35" s="578"/>
      <c r="EHZ35" s="578"/>
      <c r="EIA35" s="578"/>
      <c r="EIB35" s="578"/>
      <c r="EIC35" s="578"/>
      <c r="EID35" s="578"/>
      <c r="EIE35" s="578"/>
      <c r="EIF35" s="578"/>
      <c r="EIG35" s="578"/>
      <c r="EIH35" s="578"/>
      <c r="EII35" s="578"/>
      <c r="EIJ35" s="578"/>
      <c r="EIK35" s="578"/>
      <c r="EIL35" s="578"/>
      <c r="EIM35" s="578"/>
      <c r="EIN35" s="578"/>
      <c r="EIO35" s="578"/>
      <c r="EIP35" s="578"/>
      <c r="EIQ35" s="578"/>
      <c r="EIR35" s="578"/>
      <c r="EIS35" s="578"/>
      <c r="EIT35" s="578"/>
      <c r="EIU35" s="578"/>
      <c r="EIV35" s="578"/>
      <c r="EIW35" s="578"/>
      <c r="EIX35" s="578"/>
      <c r="EIY35" s="578"/>
      <c r="EIZ35" s="578"/>
      <c r="EJA35" s="578"/>
      <c r="EJB35" s="578"/>
      <c r="EJC35" s="578"/>
      <c r="EJD35" s="578"/>
      <c r="EJE35" s="578"/>
      <c r="EJF35" s="578"/>
      <c r="EJG35" s="578"/>
      <c r="EJH35" s="578"/>
      <c r="EJI35" s="578"/>
      <c r="EJJ35" s="578"/>
      <c r="EJK35" s="578"/>
      <c r="EJL35" s="578"/>
      <c r="EJM35" s="578"/>
      <c r="EJN35" s="578"/>
      <c r="EJO35" s="578"/>
      <c r="EJP35" s="578"/>
      <c r="EJQ35" s="578"/>
      <c r="EJR35" s="578"/>
      <c r="EJS35" s="578"/>
      <c r="EJT35" s="578"/>
      <c r="EJU35" s="578"/>
      <c r="EJV35" s="578"/>
      <c r="EJW35" s="578"/>
      <c r="EJX35" s="578"/>
      <c r="EJY35" s="578"/>
      <c r="EJZ35" s="578"/>
      <c r="EKA35" s="578"/>
      <c r="EKB35" s="578"/>
      <c r="EKC35" s="578"/>
      <c r="EKD35" s="578"/>
      <c r="EKE35" s="578"/>
      <c r="EKF35" s="578"/>
      <c r="EKG35" s="578"/>
      <c r="EKH35" s="578"/>
      <c r="EKI35" s="578"/>
      <c r="EKJ35" s="578"/>
      <c r="EKK35" s="578"/>
      <c r="EKL35" s="578"/>
      <c r="EKM35" s="578"/>
      <c r="EKN35" s="578"/>
      <c r="EKO35" s="578"/>
      <c r="EKP35" s="578"/>
      <c r="EKQ35" s="578"/>
      <c r="EKR35" s="578"/>
      <c r="EKS35" s="578"/>
      <c r="EKT35" s="578"/>
      <c r="EKU35" s="578"/>
      <c r="EKV35" s="578"/>
      <c r="EKW35" s="578"/>
      <c r="EKX35" s="578"/>
      <c r="EKY35" s="578"/>
      <c r="EKZ35" s="578"/>
      <c r="ELA35" s="578"/>
      <c r="ELB35" s="578"/>
      <c r="ELC35" s="578"/>
      <c r="ELD35" s="578"/>
      <c r="ELE35" s="578"/>
      <c r="ELF35" s="578"/>
      <c r="ELG35" s="578"/>
      <c r="ELH35" s="578"/>
      <c r="ELI35" s="578"/>
      <c r="ELJ35" s="578"/>
      <c r="ELK35" s="578"/>
      <c r="ELL35" s="578"/>
      <c r="ELM35" s="578"/>
      <c r="ELN35" s="578"/>
      <c r="ELO35" s="578"/>
      <c r="ELP35" s="578"/>
      <c r="ELQ35" s="578"/>
      <c r="ELR35" s="578"/>
      <c r="ELS35" s="578"/>
      <c r="ELT35" s="578"/>
      <c r="ELU35" s="578"/>
      <c r="ELV35" s="578"/>
      <c r="ELW35" s="578"/>
      <c r="ELX35" s="578"/>
      <c r="ELY35" s="578"/>
      <c r="ELZ35" s="578"/>
      <c r="EMA35" s="578"/>
      <c r="EMB35" s="578"/>
      <c r="EMC35" s="578"/>
      <c r="EMD35" s="578"/>
      <c r="EME35" s="578"/>
      <c r="EMF35" s="578"/>
      <c r="EMG35" s="578"/>
      <c r="EMH35" s="578"/>
      <c r="EMI35" s="578"/>
      <c r="EMJ35" s="578"/>
      <c r="EMK35" s="578"/>
      <c r="EML35" s="578"/>
      <c r="EMM35" s="578"/>
      <c r="EMN35" s="578"/>
      <c r="EMO35" s="578"/>
      <c r="EMP35" s="578"/>
      <c r="EMQ35" s="578"/>
      <c r="EMR35" s="578"/>
      <c r="EMS35" s="578"/>
      <c r="EMT35" s="578"/>
      <c r="EMU35" s="578"/>
      <c r="EMV35" s="578"/>
      <c r="EMW35" s="578"/>
      <c r="EMX35" s="578"/>
      <c r="EMY35" s="578"/>
      <c r="EMZ35" s="578"/>
      <c r="ENA35" s="578"/>
      <c r="ENB35" s="578"/>
      <c r="ENC35" s="578"/>
      <c r="END35" s="578"/>
      <c r="ENE35" s="578"/>
      <c r="ENF35" s="578"/>
      <c r="ENG35" s="578"/>
      <c r="ENH35" s="578"/>
      <c r="ENI35" s="578"/>
      <c r="ENJ35" s="578"/>
      <c r="ENK35" s="578"/>
      <c r="ENL35" s="578"/>
      <c r="ENM35" s="578"/>
      <c r="ENN35" s="578"/>
      <c r="ENO35" s="578"/>
      <c r="ENP35" s="578"/>
      <c r="ENQ35" s="578"/>
      <c r="ENR35" s="578"/>
      <c r="ENS35" s="578"/>
      <c r="ENT35" s="578"/>
      <c r="ENU35" s="578"/>
      <c r="ENV35" s="578"/>
      <c r="ENW35" s="578"/>
      <c r="ENX35" s="578"/>
      <c r="ENY35" s="578"/>
      <c r="ENZ35" s="578"/>
      <c r="EOA35" s="578"/>
      <c r="EOB35" s="578"/>
      <c r="EOC35" s="578"/>
      <c r="EOD35" s="578"/>
      <c r="EOE35" s="578"/>
      <c r="EOF35" s="578"/>
      <c r="EOG35" s="578"/>
      <c r="EOH35" s="578"/>
      <c r="EOI35" s="578"/>
      <c r="EOJ35" s="578"/>
      <c r="EOK35" s="578"/>
      <c r="EOL35" s="578"/>
      <c r="EOM35" s="578"/>
      <c r="EON35" s="578"/>
      <c r="EOO35" s="578"/>
      <c r="EOP35" s="578"/>
      <c r="EOQ35" s="578"/>
      <c r="EOR35" s="578"/>
      <c r="EOS35" s="578"/>
      <c r="EOT35" s="578"/>
      <c r="EOU35" s="578"/>
      <c r="EOV35" s="578"/>
      <c r="EOW35" s="578"/>
      <c r="EOX35" s="578"/>
      <c r="EOY35" s="578"/>
      <c r="EOZ35" s="578"/>
      <c r="EPA35" s="578"/>
      <c r="EPB35" s="578"/>
      <c r="EPC35" s="578"/>
      <c r="EPD35" s="578"/>
      <c r="EPE35" s="578"/>
      <c r="EPF35" s="578"/>
      <c r="EPG35" s="578"/>
      <c r="EPH35" s="578"/>
      <c r="EPI35" s="578"/>
      <c r="EPJ35" s="578"/>
      <c r="EPK35" s="578"/>
      <c r="EPL35" s="578"/>
      <c r="EPM35" s="578"/>
      <c r="EPN35" s="578"/>
      <c r="EPO35" s="578"/>
      <c r="EPP35" s="578"/>
      <c r="EPQ35" s="578"/>
      <c r="EPR35" s="578"/>
      <c r="EPS35" s="578"/>
      <c r="EPT35" s="578"/>
      <c r="EPU35" s="578"/>
      <c r="EPV35" s="578"/>
      <c r="EPW35" s="578"/>
      <c r="EPX35" s="578"/>
      <c r="EPY35" s="578"/>
      <c r="EPZ35" s="578"/>
      <c r="EQA35" s="578"/>
      <c r="EQB35" s="578"/>
      <c r="EQC35" s="578"/>
      <c r="EQD35" s="578"/>
      <c r="EQE35" s="578"/>
      <c r="EQF35" s="578"/>
      <c r="EQG35" s="578"/>
      <c r="EQH35" s="578"/>
      <c r="EQI35" s="578"/>
      <c r="EQJ35" s="578"/>
      <c r="EQK35" s="578"/>
      <c r="EQL35" s="578"/>
      <c r="EQM35" s="578"/>
      <c r="EQN35" s="578"/>
      <c r="EQO35" s="578"/>
      <c r="EQP35" s="578"/>
      <c r="EQQ35" s="578"/>
      <c r="EQR35" s="578"/>
      <c r="EQS35" s="578"/>
      <c r="EQT35" s="578"/>
      <c r="EQU35" s="578"/>
      <c r="EQV35" s="578"/>
      <c r="EQW35" s="578"/>
      <c r="EQX35" s="578"/>
      <c r="EQY35" s="578"/>
      <c r="EQZ35" s="578"/>
      <c r="ERA35" s="578"/>
      <c r="ERB35" s="578"/>
      <c r="ERC35" s="578"/>
      <c r="ERD35" s="578"/>
      <c r="ERE35" s="578"/>
      <c r="ERF35" s="578"/>
      <c r="ERG35" s="578"/>
      <c r="ERH35" s="578"/>
      <c r="ERI35" s="578"/>
      <c r="ERJ35" s="578"/>
      <c r="ERK35" s="578"/>
      <c r="ERL35" s="578"/>
      <c r="ERM35" s="578"/>
      <c r="ERN35" s="578"/>
      <c r="ERO35" s="578"/>
      <c r="ERP35" s="578"/>
      <c r="ERQ35" s="578"/>
      <c r="ERR35" s="578"/>
      <c r="ERS35" s="578"/>
      <c r="ERT35" s="578"/>
      <c r="ERU35" s="578"/>
      <c r="ERV35" s="578"/>
      <c r="ERW35" s="578"/>
      <c r="ERX35" s="578"/>
      <c r="ERY35" s="578"/>
      <c r="ERZ35" s="578"/>
      <c r="ESA35" s="578"/>
      <c r="ESB35" s="578"/>
      <c r="ESC35" s="578"/>
      <c r="ESD35" s="578"/>
      <c r="ESE35" s="578"/>
      <c r="ESF35" s="578"/>
      <c r="ESG35" s="578"/>
      <c r="ESH35" s="578"/>
      <c r="ESI35" s="578"/>
      <c r="ESJ35" s="578"/>
      <c r="ESK35" s="578"/>
      <c r="ESL35" s="578"/>
      <c r="ESM35" s="578"/>
      <c r="ESN35" s="578"/>
      <c r="ESO35" s="578"/>
      <c r="ESP35" s="578"/>
      <c r="ESQ35" s="578"/>
      <c r="ESR35" s="578"/>
      <c r="ESS35" s="578"/>
      <c r="EST35" s="578"/>
      <c r="ESU35" s="578"/>
      <c r="ESV35" s="578"/>
      <c r="ESW35" s="578"/>
      <c r="ESX35" s="578"/>
      <c r="ESY35" s="578"/>
      <c r="ESZ35" s="578"/>
      <c r="ETA35" s="578"/>
      <c r="ETB35" s="578"/>
      <c r="ETC35" s="578"/>
      <c r="ETD35" s="578"/>
      <c r="ETE35" s="578"/>
      <c r="ETF35" s="578"/>
      <c r="ETG35" s="578"/>
      <c r="ETH35" s="578"/>
      <c r="ETI35" s="578"/>
      <c r="ETJ35" s="578"/>
      <c r="ETK35" s="578"/>
      <c r="ETL35" s="578"/>
      <c r="ETM35" s="578"/>
      <c r="ETN35" s="578"/>
      <c r="ETO35" s="578"/>
      <c r="ETP35" s="578"/>
      <c r="ETQ35" s="578"/>
      <c r="ETR35" s="578"/>
      <c r="ETS35" s="578"/>
      <c r="ETT35" s="578"/>
      <c r="ETU35" s="578"/>
      <c r="ETV35" s="578"/>
      <c r="ETW35" s="578"/>
      <c r="ETX35" s="578"/>
      <c r="ETY35" s="578"/>
      <c r="ETZ35" s="578"/>
      <c r="EUA35" s="578"/>
      <c r="EUB35" s="578"/>
      <c r="EUC35" s="578"/>
      <c r="EUD35" s="578"/>
      <c r="EUE35" s="578"/>
      <c r="EUF35" s="578"/>
      <c r="EUG35" s="578"/>
      <c r="EUH35" s="578"/>
      <c r="EUI35" s="578"/>
      <c r="EUJ35" s="578"/>
      <c r="EUK35" s="578"/>
      <c r="EUL35" s="578"/>
      <c r="EUM35" s="578"/>
      <c r="EUN35" s="578"/>
      <c r="EUO35" s="578"/>
      <c r="EUP35" s="578"/>
      <c r="EUQ35" s="578"/>
      <c r="EUR35" s="578"/>
      <c r="EUS35" s="578"/>
      <c r="EUT35" s="578"/>
      <c r="EUU35" s="578"/>
      <c r="EUV35" s="578"/>
      <c r="EUW35" s="578"/>
      <c r="EUX35" s="578"/>
      <c r="EUY35" s="578"/>
      <c r="EUZ35" s="578"/>
      <c r="EVA35" s="578"/>
      <c r="EVB35" s="578"/>
      <c r="EVC35" s="578"/>
      <c r="EVD35" s="578"/>
      <c r="EVE35" s="578"/>
      <c r="EVF35" s="578"/>
      <c r="EVG35" s="578"/>
      <c r="EVH35" s="578"/>
      <c r="EVI35" s="578"/>
      <c r="EVJ35" s="578"/>
      <c r="EVK35" s="578"/>
      <c r="EVL35" s="578"/>
      <c r="EVM35" s="578"/>
      <c r="EVN35" s="578"/>
      <c r="EVO35" s="578"/>
      <c r="EVP35" s="578"/>
      <c r="EVQ35" s="578"/>
      <c r="EVR35" s="578"/>
      <c r="EVS35" s="578"/>
      <c r="EVT35" s="578"/>
      <c r="EVU35" s="578"/>
      <c r="EVV35" s="578"/>
      <c r="EVW35" s="578"/>
      <c r="EVX35" s="578"/>
      <c r="EVY35" s="578"/>
      <c r="EVZ35" s="578"/>
      <c r="EWA35" s="578"/>
      <c r="EWB35" s="578"/>
      <c r="EWC35" s="578"/>
      <c r="EWD35" s="578"/>
      <c r="EWE35" s="578"/>
      <c r="EWF35" s="578"/>
      <c r="EWG35" s="578"/>
      <c r="EWH35" s="578"/>
      <c r="EWI35" s="578"/>
      <c r="EWJ35" s="578"/>
      <c r="EWK35" s="578"/>
      <c r="EWL35" s="578"/>
      <c r="EWM35" s="578"/>
      <c r="EWN35" s="578"/>
      <c r="EWO35" s="578"/>
      <c r="EWP35" s="578"/>
      <c r="EWQ35" s="578"/>
      <c r="EWR35" s="578"/>
      <c r="EWS35" s="578"/>
      <c r="EWT35" s="578"/>
      <c r="EWU35" s="578"/>
      <c r="EWV35" s="578"/>
      <c r="EWW35" s="578"/>
      <c r="EWX35" s="578"/>
      <c r="EWY35" s="578"/>
      <c r="EWZ35" s="578"/>
      <c r="EXA35" s="578"/>
      <c r="EXB35" s="578"/>
      <c r="EXC35" s="578"/>
      <c r="EXD35" s="578"/>
      <c r="EXE35" s="578"/>
      <c r="EXF35" s="578"/>
      <c r="EXG35" s="578"/>
      <c r="EXH35" s="578"/>
      <c r="EXI35" s="578"/>
      <c r="EXJ35" s="578"/>
      <c r="EXK35" s="578"/>
      <c r="EXL35" s="578"/>
      <c r="EXM35" s="578"/>
      <c r="EXN35" s="578"/>
      <c r="EXO35" s="578"/>
      <c r="EXP35" s="578"/>
      <c r="EXQ35" s="578"/>
      <c r="EXR35" s="578"/>
      <c r="EXS35" s="578"/>
      <c r="EXT35" s="578"/>
      <c r="EXU35" s="578"/>
      <c r="EXV35" s="578"/>
      <c r="EXW35" s="578"/>
      <c r="EXX35" s="578"/>
      <c r="EXY35" s="578"/>
      <c r="EXZ35" s="578"/>
      <c r="EYA35" s="578"/>
      <c r="EYB35" s="578"/>
      <c r="EYC35" s="578"/>
      <c r="EYD35" s="578"/>
      <c r="EYE35" s="578"/>
      <c r="EYF35" s="578"/>
      <c r="EYG35" s="578"/>
      <c r="EYH35" s="578"/>
      <c r="EYI35" s="578"/>
      <c r="EYJ35" s="578"/>
      <c r="EYK35" s="578"/>
      <c r="EYL35" s="578"/>
      <c r="EYM35" s="578"/>
      <c r="EYN35" s="578"/>
      <c r="EYO35" s="578"/>
      <c r="EYP35" s="578"/>
      <c r="EYQ35" s="578"/>
      <c r="EYR35" s="578"/>
      <c r="EYS35" s="578"/>
      <c r="EYT35" s="578"/>
      <c r="EYU35" s="578"/>
      <c r="EYV35" s="578"/>
      <c r="EYW35" s="578"/>
      <c r="EYX35" s="578"/>
      <c r="EYY35" s="578"/>
      <c r="EYZ35" s="578"/>
      <c r="EZA35" s="578"/>
      <c r="EZB35" s="578"/>
      <c r="EZC35" s="578"/>
      <c r="EZD35" s="578"/>
      <c r="EZE35" s="578"/>
      <c r="EZF35" s="578"/>
      <c r="EZG35" s="578"/>
      <c r="EZH35" s="578"/>
      <c r="EZI35" s="578"/>
      <c r="EZJ35" s="578"/>
      <c r="EZK35" s="578"/>
      <c r="EZL35" s="578"/>
      <c r="EZM35" s="578"/>
      <c r="EZN35" s="578"/>
      <c r="EZO35" s="578"/>
      <c r="EZP35" s="578"/>
      <c r="EZQ35" s="578"/>
      <c r="EZR35" s="578"/>
      <c r="EZS35" s="578"/>
      <c r="EZT35" s="578"/>
      <c r="EZU35" s="578"/>
      <c r="EZV35" s="578"/>
      <c r="EZW35" s="578"/>
      <c r="EZX35" s="578"/>
      <c r="EZY35" s="578"/>
      <c r="EZZ35" s="578"/>
      <c r="FAA35" s="578"/>
      <c r="FAB35" s="578"/>
      <c r="FAC35" s="578"/>
      <c r="FAD35" s="578"/>
      <c r="FAE35" s="578"/>
      <c r="FAF35" s="578"/>
      <c r="FAG35" s="578"/>
      <c r="FAH35" s="578"/>
      <c r="FAI35" s="578"/>
      <c r="FAJ35" s="578"/>
      <c r="FAK35" s="578"/>
      <c r="FAL35" s="578"/>
      <c r="FAM35" s="578"/>
      <c r="FAN35" s="578"/>
      <c r="FAO35" s="578"/>
      <c r="FAP35" s="578"/>
      <c r="FAQ35" s="578"/>
      <c r="FAR35" s="578"/>
      <c r="FAS35" s="578"/>
      <c r="FAT35" s="578"/>
      <c r="FAU35" s="578"/>
      <c r="FAV35" s="578"/>
      <c r="FAW35" s="578"/>
      <c r="FAX35" s="578"/>
      <c r="FAY35" s="578"/>
      <c r="FAZ35" s="578"/>
      <c r="FBA35" s="578"/>
      <c r="FBB35" s="578"/>
      <c r="FBC35" s="578"/>
      <c r="FBD35" s="578"/>
      <c r="FBE35" s="578"/>
      <c r="FBF35" s="578"/>
      <c r="FBG35" s="578"/>
      <c r="FBH35" s="578"/>
      <c r="FBI35" s="578"/>
      <c r="FBJ35" s="578"/>
      <c r="FBK35" s="578"/>
      <c r="FBL35" s="578"/>
      <c r="FBM35" s="578"/>
      <c r="FBN35" s="578"/>
      <c r="FBO35" s="578"/>
      <c r="FBP35" s="578"/>
      <c r="FBQ35" s="578"/>
      <c r="FBR35" s="578"/>
      <c r="FBS35" s="578"/>
      <c r="FBT35" s="578"/>
      <c r="FBU35" s="578"/>
      <c r="FBV35" s="578"/>
      <c r="FBW35" s="578"/>
      <c r="FBX35" s="578"/>
      <c r="FBY35" s="578"/>
      <c r="FBZ35" s="578"/>
      <c r="FCA35" s="578"/>
      <c r="FCB35" s="578"/>
      <c r="FCC35" s="578"/>
      <c r="FCD35" s="578"/>
      <c r="FCE35" s="578"/>
      <c r="FCF35" s="578"/>
      <c r="FCG35" s="578"/>
      <c r="FCH35" s="578"/>
      <c r="FCI35" s="578"/>
      <c r="FCJ35" s="578"/>
      <c r="FCK35" s="578"/>
      <c r="FCL35" s="578"/>
      <c r="FCM35" s="578"/>
      <c r="FCN35" s="578"/>
      <c r="FCO35" s="578"/>
      <c r="FCP35" s="578"/>
      <c r="FCQ35" s="578"/>
      <c r="FCR35" s="578"/>
      <c r="FCS35" s="578"/>
      <c r="FCT35" s="578"/>
      <c r="FCU35" s="578"/>
      <c r="FCV35" s="578"/>
      <c r="FCW35" s="578"/>
      <c r="FCX35" s="578"/>
      <c r="FCY35" s="578"/>
      <c r="FCZ35" s="578"/>
      <c r="FDA35" s="578"/>
      <c r="FDB35" s="578"/>
      <c r="FDC35" s="578"/>
      <c r="FDD35" s="578"/>
      <c r="FDE35" s="578"/>
      <c r="FDF35" s="578"/>
      <c r="FDG35" s="578"/>
      <c r="FDH35" s="578"/>
      <c r="FDI35" s="578"/>
      <c r="FDJ35" s="578"/>
      <c r="FDK35" s="578"/>
      <c r="FDL35" s="578"/>
      <c r="FDM35" s="578"/>
      <c r="FDN35" s="578"/>
      <c r="FDO35" s="578"/>
      <c r="FDP35" s="578"/>
      <c r="FDQ35" s="578"/>
      <c r="FDR35" s="578"/>
      <c r="FDS35" s="578"/>
      <c r="FDT35" s="578"/>
      <c r="FDU35" s="578"/>
      <c r="FDV35" s="578"/>
      <c r="FDW35" s="578"/>
      <c r="FDX35" s="578"/>
      <c r="FDY35" s="578"/>
      <c r="FDZ35" s="578"/>
      <c r="FEA35" s="578"/>
      <c r="FEB35" s="578"/>
      <c r="FEC35" s="578"/>
      <c r="FED35" s="578"/>
      <c r="FEE35" s="578"/>
      <c r="FEF35" s="578"/>
      <c r="FEG35" s="578"/>
      <c r="FEH35" s="578"/>
      <c r="FEI35" s="578"/>
      <c r="FEJ35" s="578"/>
      <c r="FEK35" s="578"/>
      <c r="FEL35" s="578"/>
      <c r="FEM35" s="578"/>
      <c r="FEN35" s="578"/>
      <c r="FEO35" s="578"/>
      <c r="FEP35" s="578"/>
      <c r="FEQ35" s="578"/>
      <c r="FER35" s="578"/>
      <c r="FES35" s="578"/>
      <c r="FET35" s="578"/>
      <c r="FEU35" s="578"/>
      <c r="FEV35" s="578"/>
      <c r="FEW35" s="578"/>
      <c r="FEX35" s="578"/>
      <c r="FEY35" s="578"/>
      <c r="FEZ35" s="578"/>
      <c r="FFA35" s="578"/>
      <c r="FFB35" s="578"/>
      <c r="FFC35" s="578"/>
      <c r="FFD35" s="578"/>
      <c r="FFE35" s="578"/>
      <c r="FFF35" s="578"/>
      <c r="FFG35" s="578"/>
      <c r="FFH35" s="578"/>
      <c r="FFI35" s="578"/>
      <c r="FFJ35" s="578"/>
      <c r="FFK35" s="578"/>
      <c r="FFL35" s="578"/>
      <c r="FFM35" s="578"/>
      <c r="FFN35" s="578"/>
      <c r="FFO35" s="578"/>
      <c r="FFP35" s="578"/>
      <c r="FFQ35" s="578"/>
      <c r="FFR35" s="578"/>
      <c r="FFS35" s="578"/>
      <c r="FFT35" s="578"/>
      <c r="FFU35" s="578"/>
      <c r="FFV35" s="578"/>
      <c r="FFW35" s="578"/>
      <c r="FFX35" s="578"/>
      <c r="FFY35" s="578"/>
      <c r="FFZ35" s="578"/>
      <c r="FGA35" s="578"/>
      <c r="FGB35" s="578"/>
      <c r="FGC35" s="578"/>
      <c r="FGD35" s="578"/>
      <c r="FGE35" s="578"/>
      <c r="FGF35" s="578"/>
      <c r="FGG35" s="578"/>
      <c r="FGH35" s="578"/>
      <c r="FGI35" s="578"/>
      <c r="FGJ35" s="578"/>
      <c r="FGK35" s="578"/>
      <c r="FGL35" s="578"/>
      <c r="FGM35" s="578"/>
      <c r="FGN35" s="578"/>
      <c r="FGO35" s="578"/>
      <c r="FGP35" s="578"/>
      <c r="FGQ35" s="578"/>
      <c r="FGR35" s="578"/>
      <c r="FGS35" s="578"/>
      <c r="FGT35" s="578"/>
      <c r="FGU35" s="578"/>
      <c r="FGV35" s="578"/>
      <c r="FGW35" s="578"/>
      <c r="FGX35" s="578"/>
      <c r="FGY35" s="578"/>
      <c r="FGZ35" s="578"/>
      <c r="FHA35" s="578"/>
      <c r="FHB35" s="578"/>
      <c r="FHC35" s="578"/>
      <c r="FHD35" s="578"/>
      <c r="FHE35" s="578"/>
      <c r="FHF35" s="578"/>
      <c r="FHG35" s="578"/>
      <c r="FHH35" s="578"/>
      <c r="FHI35" s="578"/>
      <c r="FHJ35" s="578"/>
      <c r="FHK35" s="578"/>
      <c r="FHL35" s="578"/>
      <c r="FHM35" s="578"/>
      <c r="FHN35" s="578"/>
      <c r="FHO35" s="578"/>
      <c r="FHP35" s="578"/>
      <c r="FHQ35" s="578"/>
      <c r="FHR35" s="578"/>
      <c r="FHS35" s="578"/>
      <c r="FHT35" s="578"/>
      <c r="FHU35" s="578"/>
      <c r="FHV35" s="578"/>
      <c r="FHW35" s="578"/>
      <c r="FHX35" s="578"/>
      <c r="FHY35" s="578"/>
      <c r="FHZ35" s="578"/>
      <c r="FIA35" s="578"/>
      <c r="FIB35" s="578"/>
      <c r="FIC35" s="578"/>
      <c r="FID35" s="578"/>
      <c r="FIE35" s="578"/>
      <c r="FIF35" s="578"/>
      <c r="FIG35" s="578"/>
      <c r="FIH35" s="578"/>
      <c r="FII35" s="578"/>
      <c r="FIJ35" s="578"/>
      <c r="FIK35" s="578"/>
      <c r="FIL35" s="578"/>
      <c r="FIM35" s="578"/>
      <c r="FIN35" s="578"/>
      <c r="FIO35" s="578"/>
      <c r="FIP35" s="578"/>
      <c r="FIQ35" s="578"/>
      <c r="FIR35" s="578"/>
      <c r="FIS35" s="578"/>
      <c r="FIT35" s="578"/>
      <c r="FIU35" s="578"/>
      <c r="FIV35" s="578"/>
      <c r="FIW35" s="578"/>
      <c r="FIX35" s="578"/>
      <c r="FIY35" s="578"/>
      <c r="FIZ35" s="578"/>
      <c r="FJA35" s="578"/>
      <c r="FJB35" s="578"/>
      <c r="FJC35" s="578"/>
      <c r="FJD35" s="578"/>
      <c r="FJE35" s="578"/>
      <c r="FJF35" s="578"/>
      <c r="FJG35" s="578"/>
      <c r="FJH35" s="578"/>
      <c r="FJI35" s="578"/>
      <c r="FJJ35" s="578"/>
      <c r="FJK35" s="578"/>
      <c r="FJL35" s="578"/>
      <c r="FJM35" s="578"/>
      <c r="FJN35" s="578"/>
      <c r="FJO35" s="578"/>
      <c r="FJP35" s="578"/>
      <c r="FJQ35" s="578"/>
      <c r="FJR35" s="578"/>
      <c r="FJS35" s="578"/>
      <c r="FJT35" s="578"/>
      <c r="FJU35" s="578"/>
      <c r="FJV35" s="578"/>
      <c r="FJW35" s="578"/>
      <c r="FJX35" s="578"/>
      <c r="FJY35" s="578"/>
      <c r="FJZ35" s="578"/>
      <c r="FKA35" s="578"/>
      <c r="FKB35" s="578"/>
      <c r="FKC35" s="578"/>
      <c r="FKD35" s="578"/>
      <c r="FKE35" s="578"/>
      <c r="FKF35" s="578"/>
      <c r="FKG35" s="578"/>
      <c r="FKH35" s="578"/>
      <c r="FKI35" s="578"/>
      <c r="FKJ35" s="578"/>
      <c r="FKK35" s="578"/>
      <c r="FKL35" s="578"/>
      <c r="FKM35" s="578"/>
      <c r="FKN35" s="578"/>
      <c r="FKO35" s="578"/>
      <c r="FKP35" s="578"/>
      <c r="FKQ35" s="578"/>
      <c r="FKR35" s="578"/>
      <c r="FKS35" s="578"/>
      <c r="FKT35" s="578"/>
      <c r="FKU35" s="578"/>
      <c r="FKV35" s="578"/>
      <c r="FKW35" s="578"/>
      <c r="FKX35" s="578"/>
      <c r="FKY35" s="578"/>
      <c r="FKZ35" s="578"/>
      <c r="FLA35" s="578"/>
      <c r="FLB35" s="578"/>
      <c r="FLC35" s="578"/>
      <c r="FLD35" s="578"/>
      <c r="FLE35" s="578"/>
      <c r="FLF35" s="578"/>
      <c r="FLG35" s="578"/>
      <c r="FLH35" s="578"/>
      <c r="FLI35" s="578"/>
      <c r="FLJ35" s="578"/>
      <c r="FLK35" s="578"/>
      <c r="FLL35" s="578"/>
      <c r="FLM35" s="578"/>
      <c r="FLN35" s="578"/>
      <c r="FLO35" s="578"/>
      <c r="FLP35" s="578"/>
      <c r="FLQ35" s="578"/>
      <c r="FLR35" s="578"/>
      <c r="FLS35" s="578"/>
      <c r="FLT35" s="578"/>
      <c r="FLU35" s="578"/>
      <c r="FLV35" s="578"/>
      <c r="FLW35" s="578"/>
      <c r="FLX35" s="578"/>
      <c r="FLY35" s="578"/>
      <c r="FLZ35" s="578"/>
      <c r="FMA35" s="578"/>
      <c r="FMB35" s="578"/>
      <c r="FMC35" s="578"/>
      <c r="FMD35" s="578"/>
      <c r="FME35" s="578"/>
      <c r="FMF35" s="578"/>
      <c r="FMG35" s="578"/>
      <c r="FMH35" s="578"/>
      <c r="FMI35" s="578"/>
      <c r="FMJ35" s="578"/>
      <c r="FMK35" s="578"/>
      <c r="FML35" s="578"/>
      <c r="FMM35" s="578"/>
      <c r="FMN35" s="578"/>
      <c r="FMO35" s="578"/>
      <c r="FMP35" s="578"/>
      <c r="FMQ35" s="578"/>
      <c r="FMR35" s="578"/>
      <c r="FMS35" s="578"/>
      <c r="FMT35" s="578"/>
      <c r="FMU35" s="578"/>
      <c r="FMV35" s="578"/>
      <c r="FMW35" s="578"/>
      <c r="FMX35" s="578"/>
      <c r="FMY35" s="578"/>
      <c r="FMZ35" s="578"/>
      <c r="FNA35" s="578"/>
      <c r="FNB35" s="578"/>
      <c r="FNC35" s="578"/>
      <c r="FND35" s="578"/>
      <c r="FNE35" s="578"/>
      <c r="FNF35" s="578"/>
      <c r="FNG35" s="578"/>
      <c r="FNH35" s="578"/>
      <c r="FNI35" s="578"/>
      <c r="FNJ35" s="578"/>
      <c r="FNK35" s="578"/>
      <c r="FNL35" s="578"/>
      <c r="FNM35" s="578"/>
      <c r="FNN35" s="578"/>
      <c r="FNO35" s="578"/>
      <c r="FNP35" s="578"/>
      <c r="FNQ35" s="578"/>
      <c r="FNR35" s="578"/>
      <c r="FNS35" s="578"/>
      <c r="FNT35" s="578"/>
      <c r="FNU35" s="578"/>
      <c r="FNV35" s="578"/>
      <c r="FNW35" s="578"/>
      <c r="FNX35" s="578"/>
      <c r="FNY35" s="578"/>
      <c r="FNZ35" s="578"/>
      <c r="FOA35" s="578"/>
      <c r="FOB35" s="578"/>
      <c r="FOC35" s="578"/>
      <c r="FOD35" s="578"/>
      <c r="FOE35" s="578"/>
      <c r="FOF35" s="578"/>
      <c r="FOG35" s="578"/>
      <c r="FOH35" s="578"/>
      <c r="FOI35" s="578"/>
      <c r="FOJ35" s="578"/>
      <c r="FOK35" s="578"/>
      <c r="FOL35" s="578"/>
      <c r="FOM35" s="578"/>
      <c r="FON35" s="578"/>
      <c r="FOO35" s="578"/>
      <c r="FOP35" s="578"/>
      <c r="FOQ35" s="578"/>
      <c r="FOR35" s="578"/>
      <c r="FOS35" s="578"/>
      <c r="FOT35" s="578"/>
      <c r="FOU35" s="578"/>
      <c r="FOV35" s="578"/>
      <c r="FOW35" s="578"/>
      <c r="FOX35" s="578"/>
      <c r="FOY35" s="578"/>
      <c r="FOZ35" s="578"/>
      <c r="FPA35" s="578"/>
      <c r="FPB35" s="578"/>
      <c r="FPC35" s="578"/>
      <c r="FPD35" s="578"/>
      <c r="FPE35" s="578"/>
      <c r="FPF35" s="578"/>
      <c r="FPG35" s="578"/>
      <c r="FPH35" s="578"/>
      <c r="FPI35" s="578"/>
      <c r="FPJ35" s="578"/>
      <c r="FPK35" s="578"/>
      <c r="FPL35" s="578"/>
      <c r="FPM35" s="578"/>
      <c r="FPN35" s="578"/>
      <c r="FPO35" s="578"/>
      <c r="FPP35" s="578"/>
      <c r="FPQ35" s="578"/>
      <c r="FPR35" s="578"/>
      <c r="FPS35" s="578"/>
      <c r="FPT35" s="578"/>
      <c r="FPU35" s="578"/>
      <c r="FPV35" s="578"/>
      <c r="FPW35" s="578"/>
      <c r="FPX35" s="578"/>
      <c r="FPY35" s="578"/>
      <c r="FPZ35" s="578"/>
      <c r="FQA35" s="578"/>
      <c r="FQB35" s="578"/>
      <c r="FQC35" s="578"/>
      <c r="FQD35" s="578"/>
      <c r="FQE35" s="578"/>
      <c r="FQF35" s="578"/>
      <c r="FQG35" s="578"/>
      <c r="FQH35" s="578"/>
      <c r="FQI35" s="578"/>
      <c r="FQJ35" s="578"/>
      <c r="FQK35" s="578"/>
      <c r="FQL35" s="578"/>
      <c r="FQM35" s="578"/>
      <c r="FQN35" s="578"/>
      <c r="FQO35" s="578"/>
      <c r="FQP35" s="578"/>
      <c r="FQQ35" s="578"/>
      <c r="FQR35" s="578"/>
      <c r="FQS35" s="578"/>
      <c r="FQT35" s="578"/>
      <c r="FQU35" s="578"/>
      <c r="FQV35" s="578"/>
      <c r="FQW35" s="578"/>
      <c r="FQX35" s="578"/>
      <c r="FQY35" s="578"/>
      <c r="FQZ35" s="578"/>
      <c r="FRA35" s="578"/>
      <c r="FRB35" s="578"/>
      <c r="FRC35" s="578"/>
      <c r="FRD35" s="578"/>
      <c r="FRE35" s="578"/>
      <c r="FRF35" s="578"/>
      <c r="FRG35" s="578"/>
      <c r="FRH35" s="578"/>
      <c r="FRI35" s="578"/>
      <c r="FRJ35" s="578"/>
      <c r="FRK35" s="578"/>
      <c r="FRL35" s="578"/>
      <c r="FRM35" s="578"/>
      <c r="FRN35" s="578"/>
      <c r="FRO35" s="578"/>
      <c r="FRP35" s="578"/>
      <c r="FRQ35" s="578"/>
      <c r="FRR35" s="578"/>
      <c r="FRS35" s="578"/>
      <c r="FRT35" s="578"/>
      <c r="FRU35" s="578"/>
      <c r="FRV35" s="578"/>
      <c r="FRW35" s="578"/>
      <c r="FRX35" s="578"/>
      <c r="FRY35" s="578"/>
      <c r="FRZ35" s="578"/>
      <c r="FSA35" s="578"/>
      <c r="FSB35" s="578"/>
      <c r="FSC35" s="578"/>
      <c r="FSD35" s="578"/>
      <c r="FSE35" s="578"/>
      <c r="FSF35" s="578"/>
      <c r="FSG35" s="578"/>
      <c r="FSH35" s="578"/>
      <c r="FSI35" s="578"/>
      <c r="FSJ35" s="578"/>
      <c r="FSK35" s="578"/>
      <c r="FSL35" s="578"/>
      <c r="FSM35" s="578"/>
      <c r="FSN35" s="578"/>
      <c r="FSO35" s="578"/>
      <c r="FSP35" s="578"/>
      <c r="FSQ35" s="578"/>
      <c r="FSR35" s="578"/>
      <c r="FSS35" s="578"/>
      <c r="FST35" s="578"/>
      <c r="FSU35" s="578"/>
      <c r="FSV35" s="578"/>
      <c r="FSW35" s="578"/>
      <c r="FSX35" s="578"/>
      <c r="FSY35" s="578"/>
      <c r="FSZ35" s="578"/>
      <c r="FTA35" s="578"/>
      <c r="FTB35" s="578"/>
      <c r="FTC35" s="578"/>
      <c r="FTD35" s="578"/>
      <c r="FTE35" s="578"/>
      <c r="FTF35" s="578"/>
      <c r="FTG35" s="578"/>
      <c r="FTH35" s="578"/>
      <c r="FTI35" s="578"/>
      <c r="FTJ35" s="578"/>
      <c r="FTK35" s="578"/>
      <c r="FTL35" s="578"/>
      <c r="FTM35" s="578"/>
      <c r="FTN35" s="578"/>
      <c r="FTO35" s="578"/>
      <c r="FTP35" s="578"/>
      <c r="FTQ35" s="578"/>
      <c r="FTR35" s="578"/>
      <c r="FTS35" s="578"/>
      <c r="FTT35" s="578"/>
      <c r="FTU35" s="578"/>
      <c r="FTV35" s="578"/>
      <c r="FTW35" s="578"/>
      <c r="FTX35" s="578"/>
      <c r="FTY35" s="578"/>
      <c r="FTZ35" s="578"/>
      <c r="FUA35" s="578"/>
      <c r="FUB35" s="578"/>
      <c r="FUC35" s="578"/>
      <c r="FUD35" s="578"/>
      <c r="FUE35" s="578"/>
      <c r="FUF35" s="578"/>
      <c r="FUG35" s="578"/>
      <c r="FUH35" s="578"/>
      <c r="FUI35" s="578"/>
      <c r="FUJ35" s="578"/>
      <c r="FUK35" s="578"/>
      <c r="FUL35" s="578"/>
      <c r="FUM35" s="578"/>
      <c r="FUN35" s="578"/>
      <c r="FUO35" s="578"/>
      <c r="FUP35" s="578"/>
      <c r="FUQ35" s="578"/>
      <c r="FUR35" s="578"/>
      <c r="FUS35" s="578"/>
      <c r="FUT35" s="578"/>
      <c r="FUU35" s="578"/>
      <c r="FUV35" s="578"/>
      <c r="FUW35" s="578"/>
      <c r="FUX35" s="578"/>
      <c r="FUY35" s="578"/>
      <c r="FUZ35" s="578"/>
      <c r="FVA35" s="578"/>
      <c r="FVB35" s="578"/>
      <c r="FVC35" s="578"/>
      <c r="FVD35" s="578"/>
      <c r="FVE35" s="578"/>
      <c r="FVF35" s="578"/>
      <c r="FVG35" s="578"/>
      <c r="FVH35" s="578"/>
      <c r="FVI35" s="578"/>
      <c r="FVJ35" s="578"/>
      <c r="FVK35" s="578"/>
      <c r="FVL35" s="578"/>
      <c r="FVM35" s="578"/>
      <c r="FVN35" s="578"/>
      <c r="FVO35" s="578"/>
      <c r="FVP35" s="578"/>
      <c r="FVQ35" s="578"/>
      <c r="FVR35" s="578"/>
      <c r="FVS35" s="578"/>
      <c r="FVT35" s="578"/>
      <c r="FVU35" s="578"/>
      <c r="FVV35" s="578"/>
      <c r="FVW35" s="578"/>
      <c r="FVX35" s="578"/>
      <c r="FVY35" s="578"/>
      <c r="FVZ35" s="578"/>
      <c r="FWA35" s="578"/>
      <c r="FWB35" s="578"/>
      <c r="FWC35" s="578"/>
      <c r="FWD35" s="578"/>
      <c r="FWE35" s="578"/>
      <c r="FWF35" s="578"/>
      <c r="FWG35" s="578"/>
      <c r="FWH35" s="578"/>
      <c r="FWI35" s="578"/>
      <c r="FWJ35" s="578"/>
      <c r="FWK35" s="578"/>
      <c r="FWL35" s="578"/>
      <c r="FWM35" s="578"/>
      <c r="FWN35" s="578"/>
      <c r="FWO35" s="578"/>
      <c r="FWP35" s="578"/>
      <c r="FWQ35" s="578"/>
      <c r="FWR35" s="578"/>
      <c r="FWS35" s="578"/>
      <c r="FWT35" s="578"/>
      <c r="FWU35" s="578"/>
      <c r="FWV35" s="578"/>
      <c r="FWW35" s="578"/>
      <c r="FWX35" s="578"/>
      <c r="FWY35" s="578"/>
      <c r="FWZ35" s="578"/>
      <c r="FXA35" s="578"/>
      <c r="FXB35" s="578"/>
      <c r="FXC35" s="578"/>
      <c r="FXD35" s="578"/>
      <c r="FXE35" s="578"/>
      <c r="FXF35" s="578"/>
      <c r="FXG35" s="578"/>
      <c r="FXH35" s="578"/>
      <c r="FXI35" s="578"/>
      <c r="FXJ35" s="578"/>
      <c r="FXK35" s="578"/>
      <c r="FXL35" s="578"/>
      <c r="FXM35" s="578"/>
      <c r="FXN35" s="578"/>
      <c r="FXO35" s="578"/>
      <c r="FXP35" s="578"/>
      <c r="FXQ35" s="578"/>
      <c r="FXR35" s="578"/>
      <c r="FXS35" s="578"/>
      <c r="FXT35" s="578"/>
      <c r="FXU35" s="578"/>
      <c r="FXV35" s="578"/>
      <c r="FXW35" s="578"/>
      <c r="FXX35" s="578"/>
      <c r="FXY35" s="578"/>
      <c r="FXZ35" s="578"/>
      <c r="FYA35" s="578"/>
      <c r="FYB35" s="578"/>
      <c r="FYC35" s="578"/>
      <c r="FYD35" s="578"/>
      <c r="FYE35" s="578"/>
      <c r="FYF35" s="578"/>
      <c r="FYG35" s="578"/>
      <c r="FYH35" s="578"/>
      <c r="FYI35" s="578"/>
      <c r="FYJ35" s="578"/>
      <c r="FYK35" s="578"/>
      <c r="FYL35" s="578"/>
      <c r="FYM35" s="578"/>
      <c r="FYN35" s="578"/>
      <c r="FYO35" s="578"/>
      <c r="FYP35" s="578"/>
      <c r="FYQ35" s="578"/>
      <c r="FYR35" s="578"/>
      <c r="FYS35" s="578"/>
      <c r="FYT35" s="578"/>
      <c r="FYU35" s="578"/>
      <c r="FYV35" s="578"/>
      <c r="FYW35" s="578"/>
      <c r="FYX35" s="578"/>
      <c r="FYY35" s="578"/>
      <c r="FYZ35" s="578"/>
      <c r="FZA35" s="578"/>
      <c r="FZB35" s="578"/>
      <c r="FZC35" s="578"/>
      <c r="FZD35" s="578"/>
      <c r="FZE35" s="578"/>
      <c r="FZF35" s="578"/>
      <c r="FZG35" s="578"/>
      <c r="FZH35" s="578"/>
      <c r="FZI35" s="578"/>
      <c r="FZJ35" s="578"/>
      <c r="FZK35" s="578"/>
      <c r="FZL35" s="578"/>
      <c r="FZM35" s="578"/>
      <c r="FZN35" s="578"/>
      <c r="FZO35" s="578"/>
      <c r="FZP35" s="578"/>
      <c r="FZQ35" s="578"/>
      <c r="FZR35" s="578"/>
      <c r="FZS35" s="578"/>
      <c r="FZT35" s="578"/>
      <c r="FZU35" s="578"/>
      <c r="FZV35" s="578"/>
      <c r="FZW35" s="578"/>
      <c r="FZX35" s="578"/>
      <c r="FZY35" s="578"/>
      <c r="FZZ35" s="578"/>
      <c r="GAA35" s="578"/>
      <c r="GAB35" s="578"/>
      <c r="GAC35" s="578"/>
      <c r="GAD35" s="578"/>
      <c r="GAE35" s="578"/>
      <c r="GAF35" s="578"/>
      <c r="GAG35" s="578"/>
      <c r="GAH35" s="578"/>
      <c r="GAI35" s="578"/>
      <c r="GAJ35" s="578"/>
      <c r="GAK35" s="578"/>
      <c r="GAL35" s="578"/>
      <c r="GAM35" s="578"/>
      <c r="GAN35" s="578"/>
      <c r="GAO35" s="578"/>
      <c r="GAP35" s="578"/>
      <c r="GAQ35" s="578"/>
      <c r="GAR35" s="578"/>
      <c r="GAS35" s="578"/>
      <c r="GAT35" s="578"/>
      <c r="GAU35" s="578"/>
      <c r="GAV35" s="578"/>
      <c r="GAW35" s="578"/>
      <c r="GAX35" s="578"/>
      <c r="GAY35" s="578"/>
      <c r="GAZ35" s="578"/>
      <c r="GBA35" s="578"/>
      <c r="GBB35" s="578"/>
      <c r="GBC35" s="578"/>
      <c r="GBD35" s="578"/>
      <c r="GBE35" s="578"/>
      <c r="GBF35" s="578"/>
      <c r="GBG35" s="578"/>
      <c r="GBH35" s="578"/>
      <c r="GBI35" s="578"/>
      <c r="GBJ35" s="578"/>
      <c r="GBK35" s="578"/>
      <c r="GBL35" s="578"/>
      <c r="GBM35" s="578"/>
      <c r="GBN35" s="578"/>
      <c r="GBO35" s="578"/>
      <c r="GBP35" s="578"/>
      <c r="GBQ35" s="578"/>
      <c r="GBR35" s="578"/>
      <c r="GBS35" s="578"/>
      <c r="GBT35" s="578"/>
      <c r="GBU35" s="578"/>
      <c r="GBV35" s="578"/>
      <c r="GBW35" s="578"/>
      <c r="GBX35" s="578"/>
      <c r="GBY35" s="578"/>
      <c r="GBZ35" s="578"/>
      <c r="GCA35" s="578"/>
      <c r="GCB35" s="578"/>
      <c r="GCC35" s="578"/>
      <c r="GCD35" s="578"/>
      <c r="GCE35" s="578"/>
      <c r="GCF35" s="578"/>
      <c r="GCG35" s="578"/>
      <c r="GCH35" s="578"/>
      <c r="GCI35" s="578"/>
      <c r="GCJ35" s="578"/>
      <c r="GCK35" s="578"/>
      <c r="GCL35" s="578"/>
      <c r="GCM35" s="578"/>
      <c r="GCN35" s="578"/>
      <c r="GCO35" s="578"/>
      <c r="GCP35" s="578"/>
      <c r="GCQ35" s="578"/>
      <c r="GCR35" s="578"/>
      <c r="GCS35" s="578"/>
      <c r="GCT35" s="578"/>
      <c r="GCU35" s="578"/>
      <c r="GCV35" s="578"/>
      <c r="GCW35" s="578"/>
      <c r="GCX35" s="578"/>
      <c r="GCY35" s="578"/>
      <c r="GCZ35" s="578"/>
      <c r="GDA35" s="578"/>
      <c r="GDB35" s="578"/>
      <c r="GDC35" s="578"/>
      <c r="GDD35" s="578"/>
      <c r="GDE35" s="578"/>
      <c r="GDF35" s="578"/>
      <c r="GDG35" s="578"/>
      <c r="GDH35" s="578"/>
      <c r="GDI35" s="578"/>
      <c r="GDJ35" s="578"/>
      <c r="GDK35" s="578"/>
      <c r="GDL35" s="578"/>
      <c r="GDM35" s="578"/>
      <c r="GDN35" s="578"/>
      <c r="GDO35" s="578"/>
      <c r="GDP35" s="578"/>
      <c r="GDQ35" s="578"/>
      <c r="GDR35" s="578"/>
      <c r="GDS35" s="578"/>
      <c r="GDT35" s="578"/>
      <c r="GDU35" s="578"/>
      <c r="GDV35" s="578"/>
      <c r="GDW35" s="578"/>
      <c r="GDX35" s="578"/>
      <c r="GDY35" s="578"/>
      <c r="GDZ35" s="578"/>
      <c r="GEA35" s="578"/>
      <c r="GEB35" s="578"/>
      <c r="GEC35" s="578"/>
      <c r="GED35" s="578"/>
      <c r="GEE35" s="578"/>
      <c r="GEF35" s="578"/>
      <c r="GEG35" s="578"/>
      <c r="GEH35" s="578"/>
      <c r="GEI35" s="578"/>
      <c r="GEJ35" s="578"/>
      <c r="GEK35" s="578"/>
      <c r="GEL35" s="578"/>
      <c r="GEM35" s="578"/>
      <c r="GEN35" s="578"/>
      <c r="GEO35" s="578"/>
      <c r="GEP35" s="578"/>
      <c r="GEQ35" s="578"/>
      <c r="GER35" s="578"/>
      <c r="GES35" s="578"/>
      <c r="GET35" s="578"/>
      <c r="GEU35" s="578"/>
      <c r="GEV35" s="578"/>
      <c r="GEW35" s="578"/>
      <c r="GEX35" s="578"/>
      <c r="GEY35" s="578"/>
      <c r="GEZ35" s="578"/>
      <c r="GFA35" s="578"/>
      <c r="GFB35" s="578"/>
      <c r="GFC35" s="578"/>
      <c r="GFD35" s="578"/>
      <c r="GFE35" s="578"/>
      <c r="GFF35" s="578"/>
      <c r="GFG35" s="578"/>
      <c r="GFH35" s="578"/>
      <c r="GFI35" s="578"/>
      <c r="GFJ35" s="578"/>
      <c r="GFK35" s="578"/>
      <c r="GFL35" s="578"/>
      <c r="GFM35" s="578"/>
      <c r="GFN35" s="578"/>
      <c r="GFO35" s="578"/>
      <c r="GFP35" s="578"/>
      <c r="GFQ35" s="578"/>
      <c r="GFR35" s="578"/>
      <c r="GFS35" s="578"/>
      <c r="GFT35" s="578"/>
      <c r="GFU35" s="578"/>
      <c r="GFV35" s="578"/>
      <c r="GFW35" s="578"/>
      <c r="GFX35" s="578"/>
      <c r="GFY35" s="578"/>
      <c r="GFZ35" s="578"/>
      <c r="GGA35" s="578"/>
      <c r="GGB35" s="578"/>
      <c r="GGC35" s="578"/>
      <c r="GGD35" s="578"/>
      <c r="GGE35" s="578"/>
      <c r="GGF35" s="578"/>
      <c r="GGG35" s="578"/>
      <c r="GGH35" s="578"/>
      <c r="GGI35" s="578"/>
      <c r="GGJ35" s="578"/>
      <c r="GGK35" s="578"/>
      <c r="GGL35" s="578"/>
      <c r="GGM35" s="578"/>
      <c r="GGN35" s="578"/>
      <c r="GGO35" s="578"/>
      <c r="GGP35" s="578"/>
      <c r="GGQ35" s="578"/>
      <c r="GGR35" s="578"/>
      <c r="GGS35" s="578"/>
      <c r="GGT35" s="578"/>
      <c r="GGU35" s="578"/>
      <c r="GGV35" s="578"/>
      <c r="GGW35" s="578"/>
      <c r="GGX35" s="578"/>
      <c r="GGY35" s="578"/>
      <c r="GGZ35" s="578"/>
      <c r="GHA35" s="578"/>
      <c r="GHB35" s="578"/>
      <c r="GHC35" s="578"/>
      <c r="GHD35" s="578"/>
      <c r="GHE35" s="578"/>
      <c r="GHF35" s="578"/>
      <c r="GHG35" s="578"/>
      <c r="GHH35" s="578"/>
      <c r="GHI35" s="578"/>
      <c r="GHJ35" s="578"/>
      <c r="GHK35" s="578"/>
      <c r="GHL35" s="578"/>
      <c r="GHM35" s="578"/>
      <c r="GHN35" s="578"/>
      <c r="GHO35" s="578"/>
      <c r="GHP35" s="578"/>
      <c r="GHQ35" s="578"/>
      <c r="GHR35" s="578"/>
      <c r="GHS35" s="578"/>
      <c r="GHT35" s="578"/>
      <c r="GHU35" s="578"/>
      <c r="GHV35" s="578"/>
      <c r="GHW35" s="578"/>
      <c r="GHX35" s="578"/>
      <c r="GHY35" s="578"/>
      <c r="GHZ35" s="578"/>
      <c r="GIA35" s="578"/>
      <c r="GIB35" s="578"/>
      <c r="GIC35" s="578"/>
      <c r="GID35" s="578"/>
      <c r="GIE35" s="578"/>
      <c r="GIF35" s="578"/>
      <c r="GIG35" s="578"/>
      <c r="GIH35" s="578"/>
      <c r="GII35" s="578"/>
      <c r="GIJ35" s="578"/>
      <c r="GIK35" s="578"/>
      <c r="GIL35" s="578"/>
      <c r="GIM35" s="578"/>
      <c r="GIN35" s="578"/>
      <c r="GIO35" s="578"/>
      <c r="GIP35" s="578"/>
      <c r="GIQ35" s="578"/>
      <c r="GIR35" s="578"/>
      <c r="GIS35" s="578"/>
      <c r="GIT35" s="578"/>
      <c r="GIU35" s="578"/>
      <c r="GIV35" s="578"/>
      <c r="GIW35" s="578"/>
      <c r="GIX35" s="578"/>
      <c r="GIY35" s="578"/>
      <c r="GIZ35" s="578"/>
      <c r="GJA35" s="578"/>
      <c r="GJB35" s="578"/>
      <c r="GJC35" s="578"/>
      <c r="GJD35" s="578"/>
      <c r="GJE35" s="578"/>
      <c r="GJF35" s="578"/>
      <c r="GJG35" s="578"/>
      <c r="GJH35" s="578"/>
      <c r="GJI35" s="578"/>
      <c r="GJJ35" s="578"/>
      <c r="GJK35" s="578"/>
      <c r="GJL35" s="578"/>
      <c r="GJM35" s="578"/>
      <c r="GJN35" s="578"/>
      <c r="GJO35" s="578"/>
      <c r="GJP35" s="578"/>
      <c r="GJQ35" s="578"/>
      <c r="GJR35" s="578"/>
      <c r="GJS35" s="578"/>
      <c r="GJT35" s="578"/>
      <c r="GJU35" s="578"/>
      <c r="GJV35" s="578"/>
      <c r="GJW35" s="578"/>
      <c r="GJX35" s="578"/>
      <c r="GJY35" s="578"/>
      <c r="GJZ35" s="578"/>
      <c r="GKA35" s="578"/>
      <c r="GKB35" s="578"/>
      <c r="GKC35" s="578"/>
      <c r="GKD35" s="578"/>
      <c r="GKE35" s="578"/>
      <c r="GKF35" s="578"/>
      <c r="GKG35" s="578"/>
      <c r="GKH35" s="578"/>
      <c r="GKI35" s="578"/>
      <c r="GKJ35" s="578"/>
      <c r="GKK35" s="578"/>
      <c r="GKL35" s="578"/>
      <c r="GKM35" s="578"/>
      <c r="GKN35" s="578"/>
      <c r="GKO35" s="578"/>
      <c r="GKP35" s="578"/>
      <c r="GKQ35" s="578"/>
      <c r="GKR35" s="578"/>
      <c r="GKS35" s="578"/>
      <c r="GKT35" s="578"/>
      <c r="GKU35" s="578"/>
      <c r="GKV35" s="578"/>
      <c r="GKW35" s="578"/>
      <c r="GKX35" s="578"/>
      <c r="GKY35" s="578"/>
      <c r="GKZ35" s="578"/>
      <c r="GLA35" s="578"/>
      <c r="GLB35" s="578"/>
      <c r="GLC35" s="578"/>
      <c r="GLD35" s="578"/>
      <c r="GLE35" s="578"/>
      <c r="GLF35" s="578"/>
      <c r="GLG35" s="578"/>
      <c r="GLH35" s="578"/>
      <c r="GLI35" s="578"/>
      <c r="GLJ35" s="578"/>
      <c r="GLK35" s="578"/>
      <c r="GLL35" s="578"/>
      <c r="GLM35" s="578"/>
      <c r="GLN35" s="578"/>
      <c r="GLO35" s="578"/>
      <c r="GLP35" s="578"/>
      <c r="GLQ35" s="578"/>
      <c r="GLR35" s="578"/>
      <c r="GLS35" s="578"/>
      <c r="GLT35" s="578"/>
      <c r="GLU35" s="578"/>
      <c r="GLV35" s="578"/>
      <c r="GLW35" s="578"/>
      <c r="GLX35" s="578"/>
      <c r="GLY35" s="578"/>
      <c r="GLZ35" s="578"/>
      <c r="GMA35" s="578"/>
      <c r="GMB35" s="578"/>
      <c r="GMC35" s="578"/>
      <c r="GMD35" s="578"/>
      <c r="GME35" s="578"/>
      <c r="GMF35" s="578"/>
      <c r="GMG35" s="578"/>
      <c r="GMH35" s="578"/>
      <c r="GMI35" s="578"/>
      <c r="GMJ35" s="578"/>
      <c r="GMK35" s="578"/>
      <c r="GML35" s="578"/>
      <c r="GMM35" s="578"/>
      <c r="GMN35" s="578"/>
      <c r="GMO35" s="578"/>
      <c r="GMP35" s="578"/>
      <c r="GMQ35" s="578"/>
      <c r="GMR35" s="578"/>
      <c r="GMS35" s="578"/>
      <c r="GMT35" s="578"/>
      <c r="GMU35" s="578"/>
      <c r="GMV35" s="578"/>
      <c r="GMW35" s="578"/>
      <c r="GMX35" s="578"/>
      <c r="GMY35" s="578"/>
      <c r="GMZ35" s="578"/>
      <c r="GNA35" s="578"/>
      <c r="GNB35" s="578"/>
      <c r="GNC35" s="578"/>
      <c r="GND35" s="578"/>
      <c r="GNE35" s="578"/>
      <c r="GNF35" s="578"/>
      <c r="GNG35" s="578"/>
      <c r="GNH35" s="578"/>
      <c r="GNI35" s="578"/>
      <c r="GNJ35" s="578"/>
      <c r="GNK35" s="578"/>
      <c r="GNL35" s="578"/>
      <c r="GNM35" s="578"/>
      <c r="GNN35" s="578"/>
      <c r="GNO35" s="578"/>
      <c r="GNP35" s="578"/>
      <c r="GNQ35" s="578"/>
      <c r="GNR35" s="578"/>
      <c r="GNS35" s="578"/>
      <c r="GNT35" s="578"/>
      <c r="GNU35" s="578"/>
      <c r="GNV35" s="578"/>
      <c r="GNW35" s="578"/>
      <c r="GNX35" s="578"/>
      <c r="GNY35" s="578"/>
      <c r="GNZ35" s="578"/>
      <c r="GOA35" s="578"/>
      <c r="GOB35" s="578"/>
      <c r="GOC35" s="578"/>
      <c r="GOD35" s="578"/>
      <c r="GOE35" s="578"/>
      <c r="GOF35" s="578"/>
      <c r="GOG35" s="578"/>
      <c r="GOH35" s="578"/>
      <c r="GOI35" s="578"/>
      <c r="GOJ35" s="578"/>
      <c r="GOK35" s="578"/>
      <c r="GOL35" s="578"/>
      <c r="GOM35" s="578"/>
      <c r="GON35" s="578"/>
      <c r="GOO35" s="578"/>
      <c r="GOP35" s="578"/>
      <c r="GOQ35" s="578"/>
      <c r="GOR35" s="578"/>
      <c r="GOS35" s="578"/>
      <c r="GOT35" s="578"/>
      <c r="GOU35" s="578"/>
      <c r="GOV35" s="578"/>
      <c r="GOW35" s="578"/>
      <c r="GOX35" s="578"/>
      <c r="GOY35" s="578"/>
      <c r="GOZ35" s="578"/>
      <c r="GPA35" s="578"/>
      <c r="GPB35" s="578"/>
      <c r="GPC35" s="578"/>
      <c r="GPD35" s="578"/>
      <c r="GPE35" s="578"/>
      <c r="GPF35" s="578"/>
      <c r="GPG35" s="578"/>
      <c r="GPH35" s="578"/>
      <c r="GPI35" s="578"/>
      <c r="GPJ35" s="578"/>
      <c r="GPK35" s="578"/>
      <c r="GPL35" s="578"/>
      <c r="GPM35" s="578"/>
      <c r="GPN35" s="578"/>
      <c r="GPO35" s="578"/>
      <c r="GPP35" s="578"/>
      <c r="GPQ35" s="578"/>
      <c r="GPR35" s="578"/>
      <c r="GPS35" s="578"/>
      <c r="GPT35" s="578"/>
      <c r="GPU35" s="578"/>
      <c r="GPV35" s="578"/>
      <c r="GPW35" s="578"/>
      <c r="GPX35" s="578"/>
      <c r="GPY35" s="578"/>
      <c r="GPZ35" s="578"/>
      <c r="GQA35" s="578"/>
      <c r="GQB35" s="578"/>
      <c r="GQC35" s="578"/>
      <c r="GQD35" s="578"/>
      <c r="GQE35" s="578"/>
      <c r="GQF35" s="578"/>
      <c r="GQG35" s="578"/>
      <c r="GQH35" s="578"/>
      <c r="GQI35" s="578"/>
      <c r="GQJ35" s="578"/>
      <c r="GQK35" s="578"/>
      <c r="GQL35" s="578"/>
      <c r="GQM35" s="578"/>
      <c r="GQN35" s="578"/>
      <c r="GQO35" s="578"/>
      <c r="GQP35" s="578"/>
      <c r="GQQ35" s="578"/>
      <c r="GQR35" s="578"/>
      <c r="GQS35" s="578"/>
      <c r="GQT35" s="578"/>
      <c r="GQU35" s="578"/>
      <c r="GQV35" s="578"/>
      <c r="GQW35" s="578"/>
      <c r="GQX35" s="578"/>
      <c r="GQY35" s="578"/>
      <c r="GQZ35" s="578"/>
      <c r="GRA35" s="578"/>
      <c r="GRB35" s="578"/>
      <c r="GRC35" s="578"/>
      <c r="GRD35" s="578"/>
      <c r="GRE35" s="578"/>
      <c r="GRF35" s="578"/>
      <c r="GRG35" s="578"/>
      <c r="GRH35" s="578"/>
      <c r="GRI35" s="578"/>
      <c r="GRJ35" s="578"/>
      <c r="GRK35" s="578"/>
      <c r="GRL35" s="578"/>
      <c r="GRM35" s="578"/>
      <c r="GRN35" s="578"/>
      <c r="GRO35" s="578"/>
      <c r="GRP35" s="578"/>
      <c r="GRQ35" s="578"/>
      <c r="GRR35" s="578"/>
      <c r="GRS35" s="578"/>
      <c r="GRT35" s="578"/>
      <c r="GRU35" s="578"/>
      <c r="GRV35" s="578"/>
      <c r="GRW35" s="578"/>
      <c r="GRX35" s="578"/>
      <c r="GRY35" s="578"/>
      <c r="GRZ35" s="578"/>
      <c r="GSA35" s="578"/>
      <c r="GSB35" s="578"/>
      <c r="GSC35" s="578"/>
      <c r="GSD35" s="578"/>
      <c r="GSE35" s="578"/>
      <c r="GSF35" s="578"/>
      <c r="GSG35" s="578"/>
      <c r="GSH35" s="578"/>
      <c r="GSI35" s="578"/>
      <c r="GSJ35" s="578"/>
      <c r="GSK35" s="578"/>
      <c r="GSL35" s="578"/>
      <c r="GSM35" s="578"/>
      <c r="GSN35" s="578"/>
      <c r="GSO35" s="578"/>
      <c r="GSP35" s="578"/>
      <c r="GSQ35" s="578"/>
      <c r="GSR35" s="578"/>
      <c r="GSS35" s="578"/>
      <c r="GST35" s="578"/>
      <c r="GSU35" s="578"/>
      <c r="GSV35" s="578"/>
      <c r="GSW35" s="578"/>
      <c r="GSX35" s="578"/>
      <c r="GSY35" s="578"/>
      <c r="GSZ35" s="578"/>
      <c r="GTA35" s="578"/>
      <c r="GTB35" s="578"/>
      <c r="GTC35" s="578"/>
      <c r="GTD35" s="578"/>
      <c r="GTE35" s="578"/>
      <c r="GTF35" s="578"/>
      <c r="GTG35" s="578"/>
      <c r="GTH35" s="578"/>
      <c r="GTI35" s="578"/>
      <c r="GTJ35" s="578"/>
      <c r="GTK35" s="578"/>
      <c r="GTL35" s="578"/>
      <c r="GTM35" s="578"/>
      <c r="GTN35" s="578"/>
      <c r="GTO35" s="578"/>
      <c r="GTP35" s="578"/>
      <c r="GTQ35" s="578"/>
      <c r="GTR35" s="578"/>
      <c r="GTS35" s="578"/>
      <c r="GTT35" s="578"/>
      <c r="GTU35" s="578"/>
      <c r="GTV35" s="578"/>
      <c r="GTW35" s="578"/>
      <c r="GTX35" s="578"/>
      <c r="GTY35" s="578"/>
      <c r="GTZ35" s="578"/>
      <c r="GUA35" s="578"/>
      <c r="GUB35" s="578"/>
      <c r="GUC35" s="578"/>
      <c r="GUD35" s="578"/>
      <c r="GUE35" s="578"/>
      <c r="GUF35" s="578"/>
      <c r="GUG35" s="578"/>
      <c r="GUH35" s="578"/>
      <c r="GUI35" s="578"/>
      <c r="GUJ35" s="578"/>
      <c r="GUK35" s="578"/>
      <c r="GUL35" s="578"/>
      <c r="GUM35" s="578"/>
      <c r="GUN35" s="578"/>
      <c r="GUO35" s="578"/>
      <c r="GUP35" s="578"/>
      <c r="GUQ35" s="578"/>
      <c r="GUR35" s="578"/>
      <c r="GUS35" s="578"/>
      <c r="GUT35" s="578"/>
      <c r="GUU35" s="578"/>
      <c r="GUV35" s="578"/>
      <c r="GUW35" s="578"/>
      <c r="GUX35" s="578"/>
      <c r="GUY35" s="578"/>
      <c r="GUZ35" s="578"/>
      <c r="GVA35" s="578"/>
      <c r="GVB35" s="578"/>
      <c r="GVC35" s="578"/>
      <c r="GVD35" s="578"/>
      <c r="GVE35" s="578"/>
      <c r="GVF35" s="578"/>
      <c r="GVG35" s="578"/>
      <c r="GVH35" s="578"/>
      <c r="GVI35" s="578"/>
      <c r="GVJ35" s="578"/>
      <c r="GVK35" s="578"/>
      <c r="GVL35" s="578"/>
      <c r="GVM35" s="578"/>
      <c r="GVN35" s="578"/>
      <c r="GVO35" s="578"/>
      <c r="GVP35" s="578"/>
      <c r="GVQ35" s="578"/>
      <c r="GVR35" s="578"/>
      <c r="GVS35" s="578"/>
      <c r="GVT35" s="578"/>
      <c r="GVU35" s="578"/>
      <c r="GVV35" s="578"/>
      <c r="GVW35" s="578"/>
      <c r="GVX35" s="578"/>
      <c r="GVY35" s="578"/>
      <c r="GVZ35" s="578"/>
      <c r="GWA35" s="578"/>
      <c r="GWB35" s="578"/>
      <c r="GWC35" s="578"/>
      <c r="GWD35" s="578"/>
      <c r="GWE35" s="578"/>
      <c r="GWF35" s="578"/>
      <c r="GWG35" s="578"/>
      <c r="GWH35" s="578"/>
      <c r="GWI35" s="578"/>
      <c r="GWJ35" s="578"/>
      <c r="GWK35" s="578"/>
      <c r="GWL35" s="578"/>
      <c r="GWM35" s="578"/>
      <c r="GWN35" s="578"/>
      <c r="GWO35" s="578"/>
      <c r="GWP35" s="578"/>
      <c r="GWQ35" s="578"/>
      <c r="GWR35" s="578"/>
      <c r="GWS35" s="578"/>
      <c r="GWT35" s="578"/>
      <c r="GWU35" s="578"/>
      <c r="GWV35" s="578"/>
      <c r="GWW35" s="578"/>
      <c r="GWX35" s="578"/>
      <c r="GWY35" s="578"/>
      <c r="GWZ35" s="578"/>
      <c r="GXA35" s="578"/>
      <c r="GXB35" s="578"/>
      <c r="GXC35" s="578"/>
      <c r="GXD35" s="578"/>
      <c r="GXE35" s="578"/>
      <c r="GXF35" s="578"/>
      <c r="GXG35" s="578"/>
      <c r="GXH35" s="578"/>
      <c r="GXI35" s="578"/>
      <c r="GXJ35" s="578"/>
      <c r="GXK35" s="578"/>
      <c r="GXL35" s="578"/>
      <c r="GXM35" s="578"/>
      <c r="GXN35" s="578"/>
      <c r="GXO35" s="578"/>
      <c r="GXP35" s="578"/>
      <c r="GXQ35" s="578"/>
      <c r="GXR35" s="578"/>
      <c r="GXS35" s="578"/>
      <c r="GXT35" s="578"/>
      <c r="GXU35" s="578"/>
      <c r="GXV35" s="578"/>
      <c r="GXW35" s="578"/>
      <c r="GXX35" s="578"/>
      <c r="GXY35" s="578"/>
      <c r="GXZ35" s="578"/>
      <c r="GYA35" s="578"/>
      <c r="GYB35" s="578"/>
      <c r="GYC35" s="578"/>
      <c r="GYD35" s="578"/>
      <c r="GYE35" s="578"/>
      <c r="GYF35" s="578"/>
      <c r="GYG35" s="578"/>
      <c r="GYH35" s="578"/>
      <c r="GYI35" s="578"/>
      <c r="GYJ35" s="578"/>
      <c r="GYK35" s="578"/>
      <c r="GYL35" s="578"/>
      <c r="GYM35" s="578"/>
      <c r="GYN35" s="578"/>
      <c r="GYO35" s="578"/>
      <c r="GYP35" s="578"/>
      <c r="GYQ35" s="578"/>
      <c r="GYR35" s="578"/>
      <c r="GYS35" s="578"/>
      <c r="GYT35" s="578"/>
      <c r="GYU35" s="578"/>
      <c r="GYV35" s="578"/>
      <c r="GYW35" s="578"/>
      <c r="GYX35" s="578"/>
      <c r="GYY35" s="578"/>
      <c r="GYZ35" s="578"/>
      <c r="GZA35" s="578"/>
      <c r="GZB35" s="578"/>
      <c r="GZC35" s="578"/>
      <c r="GZD35" s="578"/>
      <c r="GZE35" s="578"/>
      <c r="GZF35" s="578"/>
      <c r="GZG35" s="578"/>
      <c r="GZH35" s="578"/>
      <c r="GZI35" s="578"/>
      <c r="GZJ35" s="578"/>
      <c r="GZK35" s="578"/>
      <c r="GZL35" s="578"/>
      <c r="GZM35" s="578"/>
      <c r="GZN35" s="578"/>
      <c r="GZO35" s="578"/>
      <c r="GZP35" s="578"/>
      <c r="GZQ35" s="578"/>
      <c r="GZR35" s="578"/>
      <c r="GZS35" s="578"/>
      <c r="GZT35" s="578"/>
      <c r="GZU35" s="578"/>
      <c r="GZV35" s="578"/>
      <c r="GZW35" s="578"/>
      <c r="GZX35" s="578"/>
      <c r="GZY35" s="578"/>
      <c r="GZZ35" s="578"/>
      <c r="HAA35" s="578"/>
      <c r="HAB35" s="578"/>
      <c r="HAC35" s="578"/>
      <c r="HAD35" s="578"/>
      <c r="HAE35" s="578"/>
      <c r="HAF35" s="578"/>
      <c r="HAG35" s="578"/>
      <c r="HAH35" s="578"/>
      <c r="HAI35" s="578"/>
      <c r="HAJ35" s="578"/>
      <c r="HAK35" s="578"/>
      <c r="HAL35" s="578"/>
      <c r="HAM35" s="578"/>
      <c r="HAN35" s="578"/>
      <c r="HAO35" s="578"/>
      <c r="HAP35" s="578"/>
      <c r="HAQ35" s="578"/>
      <c r="HAR35" s="578"/>
      <c r="HAS35" s="578"/>
      <c r="HAT35" s="578"/>
      <c r="HAU35" s="578"/>
      <c r="HAV35" s="578"/>
      <c r="HAW35" s="578"/>
      <c r="HAX35" s="578"/>
      <c r="HAY35" s="578"/>
      <c r="HAZ35" s="578"/>
      <c r="HBA35" s="578"/>
      <c r="HBB35" s="578"/>
      <c r="HBC35" s="578"/>
      <c r="HBD35" s="578"/>
      <c r="HBE35" s="578"/>
      <c r="HBF35" s="578"/>
      <c r="HBG35" s="578"/>
      <c r="HBH35" s="578"/>
      <c r="HBI35" s="578"/>
      <c r="HBJ35" s="578"/>
      <c r="HBK35" s="578"/>
      <c r="HBL35" s="578"/>
      <c r="HBM35" s="578"/>
      <c r="HBN35" s="578"/>
      <c r="HBO35" s="578"/>
      <c r="HBP35" s="578"/>
      <c r="HBQ35" s="578"/>
      <c r="HBR35" s="578"/>
      <c r="HBS35" s="578"/>
      <c r="HBT35" s="578"/>
      <c r="HBU35" s="578"/>
      <c r="HBV35" s="578"/>
      <c r="HBW35" s="578"/>
      <c r="HBX35" s="578"/>
      <c r="HBY35" s="578"/>
      <c r="HBZ35" s="578"/>
      <c r="HCA35" s="578"/>
      <c r="HCB35" s="578"/>
      <c r="HCC35" s="578"/>
      <c r="HCD35" s="578"/>
      <c r="HCE35" s="578"/>
      <c r="HCF35" s="578"/>
      <c r="HCG35" s="578"/>
      <c r="HCH35" s="578"/>
      <c r="HCI35" s="578"/>
      <c r="HCJ35" s="578"/>
      <c r="HCK35" s="578"/>
      <c r="HCL35" s="578"/>
      <c r="HCM35" s="578"/>
      <c r="HCN35" s="578"/>
      <c r="HCO35" s="578"/>
      <c r="HCP35" s="578"/>
      <c r="HCQ35" s="578"/>
      <c r="HCR35" s="578"/>
      <c r="HCS35" s="578"/>
      <c r="HCT35" s="578"/>
      <c r="HCU35" s="578"/>
      <c r="HCV35" s="578"/>
      <c r="HCW35" s="578"/>
      <c r="HCX35" s="578"/>
      <c r="HCY35" s="578"/>
      <c r="HCZ35" s="578"/>
      <c r="HDA35" s="578"/>
      <c r="HDB35" s="578"/>
      <c r="HDC35" s="578"/>
      <c r="HDD35" s="578"/>
      <c r="HDE35" s="578"/>
      <c r="HDF35" s="578"/>
      <c r="HDG35" s="578"/>
      <c r="HDH35" s="578"/>
      <c r="HDI35" s="578"/>
      <c r="HDJ35" s="578"/>
      <c r="HDK35" s="578"/>
      <c r="HDL35" s="578"/>
      <c r="HDM35" s="578"/>
      <c r="HDN35" s="578"/>
      <c r="HDO35" s="578"/>
      <c r="HDP35" s="578"/>
      <c r="HDQ35" s="578"/>
      <c r="HDR35" s="578"/>
      <c r="HDS35" s="578"/>
      <c r="HDT35" s="578"/>
      <c r="HDU35" s="578"/>
      <c r="HDV35" s="578"/>
      <c r="HDW35" s="578"/>
      <c r="HDX35" s="578"/>
      <c r="HDY35" s="578"/>
      <c r="HDZ35" s="578"/>
      <c r="HEA35" s="578"/>
      <c r="HEB35" s="578"/>
      <c r="HEC35" s="578"/>
      <c r="HED35" s="578"/>
      <c r="HEE35" s="578"/>
      <c r="HEF35" s="578"/>
      <c r="HEG35" s="578"/>
      <c r="HEH35" s="578"/>
      <c r="HEI35" s="578"/>
      <c r="HEJ35" s="578"/>
      <c r="HEK35" s="578"/>
      <c r="HEL35" s="578"/>
      <c r="HEM35" s="578"/>
      <c r="HEN35" s="578"/>
      <c r="HEO35" s="578"/>
      <c r="HEP35" s="578"/>
      <c r="HEQ35" s="578"/>
      <c r="HER35" s="578"/>
      <c r="HES35" s="578"/>
      <c r="HET35" s="578"/>
      <c r="HEU35" s="578"/>
      <c r="HEV35" s="578"/>
      <c r="HEW35" s="578"/>
      <c r="HEX35" s="578"/>
      <c r="HEY35" s="578"/>
      <c r="HEZ35" s="578"/>
      <c r="HFA35" s="578"/>
      <c r="HFB35" s="578"/>
      <c r="HFC35" s="578"/>
      <c r="HFD35" s="578"/>
      <c r="HFE35" s="578"/>
      <c r="HFF35" s="578"/>
      <c r="HFG35" s="578"/>
      <c r="HFH35" s="578"/>
      <c r="HFI35" s="578"/>
      <c r="HFJ35" s="578"/>
      <c r="HFK35" s="578"/>
      <c r="HFL35" s="578"/>
      <c r="HFM35" s="578"/>
      <c r="HFN35" s="578"/>
      <c r="HFO35" s="578"/>
      <c r="HFP35" s="578"/>
      <c r="HFQ35" s="578"/>
      <c r="HFR35" s="578"/>
      <c r="HFS35" s="578"/>
      <c r="HFT35" s="578"/>
      <c r="HFU35" s="578"/>
      <c r="HFV35" s="578"/>
      <c r="HFW35" s="578"/>
      <c r="HFX35" s="578"/>
      <c r="HFY35" s="578"/>
      <c r="HFZ35" s="578"/>
      <c r="HGA35" s="578"/>
      <c r="HGB35" s="578"/>
      <c r="HGC35" s="578"/>
      <c r="HGD35" s="578"/>
      <c r="HGE35" s="578"/>
      <c r="HGF35" s="578"/>
      <c r="HGG35" s="578"/>
      <c r="HGH35" s="578"/>
      <c r="HGI35" s="578"/>
      <c r="HGJ35" s="578"/>
      <c r="HGK35" s="578"/>
      <c r="HGL35" s="578"/>
      <c r="HGM35" s="578"/>
      <c r="HGN35" s="578"/>
      <c r="HGO35" s="578"/>
      <c r="HGP35" s="578"/>
      <c r="HGQ35" s="578"/>
      <c r="HGR35" s="578"/>
      <c r="HGS35" s="578"/>
      <c r="HGT35" s="578"/>
      <c r="HGU35" s="578"/>
      <c r="HGV35" s="578"/>
      <c r="HGW35" s="578"/>
      <c r="HGX35" s="578"/>
      <c r="HGY35" s="578"/>
      <c r="HGZ35" s="578"/>
      <c r="HHA35" s="578"/>
      <c r="HHB35" s="578"/>
      <c r="HHC35" s="578"/>
      <c r="HHD35" s="578"/>
      <c r="HHE35" s="578"/>
      <c r="HHF35" s="578"/>
      <c r="HHG35" s="578"/>
      <c r="HHH35" s="578"/>
      <c r="HHI35" s="578"/>
      <c r="HHJ35" s="578"/>
      <c r="HHK35" s="578"/>
      <c r="HHL35" s="578"/>
      <c r="HHM35" s="578"/>
      <c r="HHN35" s="578"/>
      <c r="HHO35" s="578"/>
      <c r="HHP35" s="578"/>
      <c r="HHQ35" s="578"/>
      <c r="HHR35" s="578"/>
      <c r="HHS35" s="578"/>
      <c r="HHT35" s="578"/>
      <c r="HHU35" s="578"/>
      <c r="HHV35" s="578"/>
      <c r="HHW35" s="578"/>
      <c r="HHX35" s="578"/>
      <c r="HHY35" s="578"/>
      <c r="HHZ35" s="578"/>
      <c r="HIA35" s="578"/>
      <c r="HIB35" s="578"/>
      <c r="HIC35" s="578"/>
      <c r="HID35" s="578"/>
      <c r="HIE35" s="578"/>
      <c r="HIF35" s="578"/>
      <c r="HIG35" s="578"/>
      <c r="HIH35" s="578"/>
      <c r="HII35" s="578"/>
      <c r="HIJ35" s="578"/>
      <c r="HIK35" s="578"/>
      <c r="HIL35" s="578"/>
      <c r="HIM35" s="578"/>
      <c r="HIN35" s="578"/>
      <c r="HIO35" s="578"/>
      <c r="HIP35" s="578"/>
      <c r="HIQ35" s="578"/>
      <c r="HIR35" s="578"/>
      <c r="HIS35" s="578"/>
      <c r="HIT35" s="578"/>
      <c r="HIU35" s="578"/>
      <c r="HIV35" s="578"/>
      <c r="HIW35" s="578"/>
      <c r="HIX35" s="578"/>
      <c r="HIY35" s="578"/>
      <c r="HIZ35" s="578"/>
      <c r="HJA35" s="578"/>
      <c r="HJB35" s="578"/>
      <c r="HJC35" s="578"/>
      <c r="HJD35" s="578"/>
      <c r="HJE35" s="578"/>
      <c r="HJF35" s="578"/>
      <c r="HJG35" s="578"/>
      <c r="HJH35" s="578"/>
      <c r="HJI35" s="578"/>
      <c r="HJJ35" s="578"/>
      <c r="HJK35" s="578"/>
      <c r="HJL35" s="578"/>
      <c r="HJM35" s="578"/>
      <c r="HJN35" s="578"/>
      <c r="HJO35" s="578"/>
      <c r="HJP35" s="578"/>
      <c r="HJQ35" s="578"/>
      <c r="HJR35" s="578"/>
      <c r="HJS35" s="578"/>
      <c r="HJT35" s="578"/>
      <c r="HJU35" s="578"/>
      <c r="HJV35" s="578"/>
      <c r="HJW35" s="578"/>
      <c r="HJX35" s="578"/>
      <c r="HJY35" s="578"/>
      <c r="HJZ35" s="578"/>
      <c r="HKA35" s="578"/>
      <c r="HKB35" s="578"/>
      <c r="HKC35" s="578"/>
      <c r="HKD35" s="578"/>
      <c r="HKE35" s="578"/>
      <c r="HKF35" s="578"/>
      <c r="HKG35" s="578"/>
      <c r="HKH35" s="578"/>
      <c r="HKI35" s="578"/>
      <c r="HKJ35" s="578"/>
      <c r="HKK35" s="578"/>
      <c r="HKL35" s="578"/>
      <c r="HKM35" s="578"/>
      <c r="HKN35" s="578"/>
      <c r="HKO35" s="578"/>
      <c r="HKP35" s="578"/>
      <c r="HKQ35" s="578"/>
      <c r="HKR35" s="578"/>
      <c r="HKS35" s="578"/>
      <c r="HKT35" s="578"/>
      <c r="HKU35" s="578"/>
      <c r="HKV35" s="578"/>
      <c r="HKW35" s="578"/>
      <c r="HKX35" s="578"/>
      <c r="HKY35" s="578"/>
      <c r="HKZ35" s="578"/>
      <c r="HLA35" s="578"/>
      <c r="HLB35" s="578"/>
      <c r="HLC35" s="578"/>
      <c r="HLD35" s="578"/>
      <c r="HLE35" s="578"/>
      <c r="HLF35" s="578"/>
      <c r="HLG35" s="578"/>
      <c r="HLH35" s="578"/>
      <c r="HLI35" s="578"/>
      <c r="HLJ35" s="578"/>
      <c r="HLK35" s="578"/>
      <c r="HLL35" s="578"/>
      <c r="HLM35" s="578"/>
      <c r="HLN35" s="578"/>
      <c r="HLO35" s="578"/>
      <c r="HLP35" s="578"/>
      <c r="HLQ35" s="578"/>
      <c r="HLR35" s="578"/>
      <c r="HLS35" s="578"/>
      <c r="HLT35" s="578"/>
      <c r="HLU35" s="578"/>
      <c r="HLV35" s="578"/>
      <c r="HLW35" s="578"/>
      <c r="HLX35" s="578"/>
      <c r="HLY35" s="578"/>
      <c r="HLZ35" s="578"/>
      <c r="HMA35" s="578"/>
      <c r="HMB35" s="578"/>
      <c r="HMC35" s="578"/>
      <c r="HMD35" s="578"/>
      <c r="HME35" s="578"/>
      <c r="HMF35" s="578"/>
      <c r="HMG35" s="578"/>
      <c r="HMH35" s="578"/>
      <c r="HMI35" s="578"/>
      <c r="HMJ35" s="578"/>
      <c r="HMK35" s="578"/>
      <c r="HML35" s="578"/>
      <c r="HMM35" s="578"/>
      <c r="HMN35" s="578"/>
      <c r="HMO35" s="578"/>
      <c r="HMP35" s="578"/>
      <c r="HMQ35" s="578"/>
      <c r="HMR35" s="578"/>
      <c r="HMS35" s="578"/>
      <c r="HMT35" s="578"/>
      <c r="HMU35" s="578"/>
      <c r="HMV35" s="578"/>
      <c r="HMW35" s="578"/>
      <c r="HMX35" s="578"/>
      <c r="HMY35" s="578"/>
      <c r="HMZ35" s="578"/>
      <c r="HNA35" s="578"/>
      <c r="HNB35" s="578"/>
      <c r="HNC35" s="578"/>
      <c r="HND35" s="578"/>
      <c r="HNE35" s="578"/>
      <c r="HNF35" s="578"/>
      <c r="HNG35" s="578"/>
      <c r="HNH35" s="578"/>
      <c r="HNI35" s="578"/>
      <c r="HNJ35" s="578"/>
      <c r="HNK35" s="578"/>
      <c r="HNL35" s="578"/>
      <c r="HNM35" s="578"/>
      <c r="HNN35" s="578"/>
      <c r="HNO35" s="578"/>
      <c r="HNP35" s="578"/>
      <c r="HNQ35" s="578"/>
      <c r="HNR35" s="578"/>
      <c r="HNS35" s="578"/>
      <c r="HNT35" s="578"/>
      <c r="HNU35" s="578"/>
      <c r="HNV35" s="578"/>
      <c r="HNW35" s="578"/>
      <c r="HNX35" s="578"/>
      <c r="HNY35" s="578"/>
      <c r="HNZ35" s="578"/>
      <c r="HOA35" s="578"/>
      <c r="HOB35" s="578"/>
      <c r="HOC35" s="578"/>
      <c r="HOD35" s="578"/>
      <c r="HOE35" s="578"/>
      <c r="HOF35" s="578"/>
      <c r="HOG35" s="578"/>
      <c r="HOH35" s="578"/>
      <c r="HOI35" s="578"/>
      <c r="HOJ35" s="578"/>
      <c r="HOK35" s="578"/>
      <c r="HOL35" s="578"/>
      <c r="HOM35" s="578"/>
      <c r="HON35" s="578"/>
      <c r="HOO35" s="578"/>
      <c r="HOP35" s="578"/>
      <c r="HOQ35" s="578"/>
      <c r="HOR35" s="578"/>
      <c r="HOS35" s="578"/>
      <c r="HOT35" s="578"/>
      <c r="HOU35" s="578"/>
      <c r="HOV35" s="578"/>
      <c r="HOW35" s="578"/>
      <c r="HOX35" s="578"/>
      <c r="HOY35" s="578"/>
      <c r="HOZ35" s="578"/>
      <c r="HPA35" s="578"/>
      <c r="HPB35" s="578"/>
      <c r="HPC35" s="578"/>
      <c r="HPD35" s="578"/>
      <c r="HPE35" s="578"/>
      <c r="HPF35" s="578"/>
      <c r="HPG35" s="578"/>
      <c r="HPH35" s="578"/>
      <c r="HPI35" s="578"/>
      <c r="HPJ35" s="578"/>
      <c r="HPK35" s="578"/>
      <c r="HPL35" s="578"/>
      <c r="HPM35" s="578"/>
      <c r="HPN35" s="578"/>
      <c r="HPO35" s="578"/>
      <c r="HPP35" s="578"/>
      <c r="HPQ35" s="578"/>
      <c r="HPR35" s="578"/>
      <c r="HPS35" s="578"/>
      <c r="HPT35" s="578"/>
      <c r="HPU35" s="578"/>
      <c r="HPV35" s="578"/>
      <c r="HPW35" s="578"/>
      <c r="HPX35" s="578"/>
      <c r="HPY35" s="578"/>
      <c r="HPZ35" s="578"/>
      <c r="HQA35" s="578"/>
      <c r="HQB35" s="578"/>
      <c r="HQC35" s="578"/>
      <c r="HQD35" s="578"/>
      <c r="HQE35" s="578"/>
      <c r="HQF35" s="578"/>
      <c r="HQG35" s="578"/>
      <c r="HQH35" s="578"/>
      <c r="HQI35" s="578"/>
      <c r="HQJ35" s="578"/>
      <c r="HQK35" s="578"/>
      <c r="HQL35" s="578"/>
      <c r="HQM35" s="578"/>
      <c r="HQN35" s="578"/>
      <c r="HQO35" s="578"/>
      <c r="HQP35" s="578"/>
      <c r="HQQ35" s="578"/>
      <c r="HQR35" s="578"/>
      <c r="HQS35" s="578"/>
      <c r="HQT35" s="578"/>
      <c r="HQU35" s="578"/>
      <c r="HQV35" s="578"/>
      <c r="HQW35" s="578"/>
      <c r="HQX35" s="578"/>
      <c r="HQY35" s="578"/>
      <c r="HQZ35" s="578"/>
      <c r="HRA35" s="578"/>
      <c r="HRB35" s="578"/>
      <c r="HRC35" s="578"/>
      <c r="HRD35" s="578"/>
      <c r="HRE35" s="578"/>
      <c r="HRF35" s="578"/>
      <c r="HRG35" s="578"/>
      <c r="HRH35" s="578"/>
      <c r="HRI35" s="578"/>
      <c r="HRJ35" s="578"/>
      <c r="HRK35" s="578"/>
      <c r="HRL35" s="578"/>
      <c r="HRM35" s="578"/>
      <c r="HRN35" s="578"/>
      <c r="HRO35" s="578"/>
      <c r="HRP35" s="578"/>
      <c r="HRQ35" s="578"/>
      <c r="HRR35" s="578"/>
      <c r="HRS35" s="578"/>
      <c r="HRT35" s="578"/>
      <c r="HRU35" s="578"/>
      <c r="HRV35" s="578"/>
      <c r="HRW35" s="578"/>
      <c r="HRX35" s="578"/>
      <c r="HRY35" s="578"/>
      <c r="HRZ35" s="578"/>
      <c r="HSA35" s="578"/>
      <c r="HSB35" s="578"/>
      <c r="HSC35" s="578"/>
      <c r="HSD35" s="578"/>
      <c r="HSE35" s="578"/>
      <c r="HSF35" s="578"/>
      <c r="HSG35" s="578"/>
      <c r="HSH35" s="578"/>
      <c r="HSI35" s="578"/>
      <c r="HSJ35" s="578"/>
      <c r="HSK35" s="578"/>
      <c r="HSL35" s="578"/>
      <c r="HSM35" s="578"/>
      <c r="HSN35" s="578"/>
      <c r="HSO35" s="578"/>
      <c r="HSP35" s="578"/>
      <c r="HSQ35" s="578"/>
      <c r="HSR35" s="578"/>
      <c r="HSS35" s="578"/>
      <c r="HST35" s="578"/>
      <c r="HSU35" s="578"/>
      <c r="HSV35" s="578"/>
      <c r="HSW35" s="578"/>
      <c r="HSX35" s="578"/>
      <c r="HSY35" s="578"/>
      <c r="HSZ35" s="578"/>
      <c r="HTA35" s="578"/>
      <c r="HTB35" s="578"/>
      <c r="HTC35" s="578"/>
      <c r="HTD35" s="578"/>
      <c r="HTE35" s="578"/>
      <c r="HTF35" s="578"/>
      <c r="HTG35" s="578"/>
      <c r="HTH35" s="578"/>
      <c r="HTI35" s="578"/>
      <c r="HTJ35" s="578"/>
      <c r="HTK35" s="578"/>
      <c r="HTL35" s="578"/>
      <c r="HTM35" s="578"/>
      <c r="HTN35" s="578"/>
      <c r="HTO35" s="578"/>
      <c r="HTP35" s="578"/>
      <c r="HTQ35" s="578"/>
      <c r="HTR35" s="578"/>
      <c r="HTS35" s="578"/>
      <c r="HTT35" s="578"/>
      <c r="HTU35" s="578"/>
      <c r="HTV35" s="578"/>
      <c r="HTW35" s="578"/>
      <c r="HTX35" s="578"/>
      <c r="HTY35" s="578"/>
      <c r="HTZ35" s="578"/>
      <c r="HUA35" s="578"/>
      <c r="HUB35" s="578"/>
      <c r="HUC35" s="578"/>
      <c r="HUD35" s="578"/>
      <c r="HUE35" s="578"/>
      <c r="HUF35" s="578"/>
      <c r="HUG35" s="578"/>
      <c r="HUH35" s="578"/>
      <c r="HUI35" s="578"/>
      <c r="HUJ35" s="578"/>
      <c r="HUK35" s="578"/>
      <c r="HUL35" s="578"/>
      <c r="HUM35" s="578"/>
      <c r="HUN35" s="578"/>
      <c r="HUO35" s="578"/>
      <c r="HUP35" s="578"/>
      <c r="HUQ35" s="578"/>
      <c r="HUR35" s="578"/>
      <c r="HUS35" s="578"/>
      <c r="HUT35" s="578"/>
      <c r="HUU35" s="578"/>
      <c r="HUV35" s="578"/>
      <c r="HUW35" s="578"/>
      <c r="HUX35" s="578"/>
      <c r="HUY35" s="578"/>
      <c r="HUZ35" s="578"/>
      <c r="HVA35" s="578"/>
      <c r="HVB35" s="578"/>
      <c r="HVC35" s="578"/>
      <c r="HVD35" s="578"/>
      <c r="HVE35" s="578"/>
      <c r="HVF35" s="578"/>
      <c r="HVG35" s="578"/>
      <c r="HVH35" s="578"/>
      <c r="HVI35" s="578"/>
      <c r="HVJ35" s="578"/>
      <c r="HVK35" s="578"/>
      <c r="HVL35" s="578"/>
      <c r="HVM35" s="578"/>
      <c r="HVN35" s="578"/>
      <c r="HVO35" s="578"/>
      <c r="HVP35" s="578"/>
      <c r="HVQ35" s="578"/>
      <c r="HVR35" s="578"/>
      <c r="HVS35" s="578"/>
      <c r="HVT35" s="578"/>
      <c r="HVU35" s="578"/>
      <c r="HVV35" s="578"/>
      <c r="HVW35" s="578"/>
      <c r="HVX35" s="578"/>
      <c r="HVY35" s="578"/>
      <c r="HVZ35" s="578"/>
      <c r="HWA35" s="578"/>
      <c r="HWB35" s="578"/>
      <c r="HWC35" s="578"/>
      <c r="HWD35" s="578"/>
      <c r="HWE35" s="578"/>
      <c r="HWF35" s="578"/>
      <c r="HWG35" s="578"/>
      <c r="HWH35" s="578"/>
      <c r="HWI35" s="578"/>
      <c r="HWJ35" s="578"/>
      <c r="HWK35" s="578"/>
      <c r="HWL35" s="578"/>
      <c r="HWM35" s="578"/>
      <c r="HWN35" s="578"/>
      <c r="HWO35" s="578"/>
      <c r="HWP35" s="578"/>
      <c r="HWQ35" s="578"/>
      <c r="HWR35" s="578"/>
      <c r="HWS35" s="578"/>
      <c r="HWT35" s="578"/>
      <c r="HWU35" s="578"/>
      <c r="HWV35" s="578"/>
      <c r="HWW35" s="578"/>
      <c r="HWX35" s="578"/>
      <c r="HWY35" s="578"/>
      <c r="HWZ35" s="578"/>
      <c r="HXA35" s="578"/>
      <c r="HXB35" s="578"/>
      <c r="HXC35" s="578"/>
      <c r="HXD35" s="578"/>
      <c r="HXE35" s="578"/>
      <c r="HXF35" s="578"/>
      <c r="HXG35" s="578"/>
      <c r="HXH35" s="578"/>
      <c r="HXI35" s="578"/>
      <c r="HXJ35" s="578"/>
      <c r="HXK35" s="578"/>
      <c r="HXL35" s="578"/>
      <c r="HXM35" s="578"/>
      <c r="HXN35" s="578"/>
      <c r="HXO35" s="578"/>
      <c r="HXP35" s="578"/>
      <c r="HXQ35" s="578"/>
      <c r="HXR35" s="578"/>
      <c r="HXS35" s="578"/>
      <c r="HXT35" s="578"/>
      <c r="HXU35" s="578"/>
      <c r="HXV35" s="578"/>
      <c r="HXW35" s="578"/>
      <c r="HXX35" s="578"/>
      <c r="HXY35" s="578"/>
      <c r="HXZ35" s="578"/>
      <c r="HYA35" s="578"/>
      <c r="HYB35" s="578"/>
      <c r="HYC35" s="578"/>
      <c r="HYD35" s="578"/>
      <c r="HYE35" s="578"/>
      <c r="HYF35" s="578"/>
      <c r="HYG35" s="578"/>
      <c r="HYH35" s="578"/>
      <c r="HYI35" s="578"/>
      <c r="HYJ35" s="578"/>
      <c r="HYK35" s="578"/>
      <c r="HYL35" s="578"/>
      <c r="HYM35" s="578"/>
      <c r="HYN35" s="578"/>
      <c r="HYO35" s="578"/>
      <c r="HYP35" s="578"/>
      <c r="HYQ35" s="578"/>
      <c r="HYR35" s="578"/>
      <c r="HYS35" s="578"/>
      <c r="HYT35" s="578"/>
      <c r="HYU35" s="578"/>
      <c r="HYV35" s="578"/>
      <c r="HYW35" s="578"/>
      <c r="HYX35" s="578"/>
      <c r="HYY35" s="578"/>
      <c r="HYZ35" s="578"/>
      <c r="HZA35" s="578"/>
      <c r="HZB35" s="578"/>
      <c r="HZC35" s="578"/>
      <c r="HZD35" s="578"/>
      <c r="HZE35" s="578"/>
      <c r="HZF35" s="578"/>
      <c r="HZG35" s="578"/>
      <c r="HZH35" s="578"/>
      <c r="HZI35" s="578"/>
      <c r="HZJ35" s="578"/>
      <c r="HZK35" s="578"/>
      <c r="HZL35" s="578"/>
      <c r="HZM35" s="578"/>
      <c r="HZN35" s="578"/>
      <c r="HZO35" s="578"/>
      <c r="HZP35" s="578"/>
      <c r="HZQ35" s="578"/>
      <c r="HZR35" s="578"/>
      <c r="HZS35" s="578"/>
      <c r="HZT35" s="578"/>
      <c r="HZU35" s="578"/>
      <c r="HZV35" s="578"/>
      <c r="HZW35" s="578"/>
      <c r="HZX35" s="578"/>
      <c r="HZY35" s="578"/>
      <c r="HZZ35" s="578"/>
      <c r="IAA35" s="578"/>
      <c r="IAB35" s="578"/>
      <c r="IAC35" s="578"/>
      <c r="IAD35" s="578"/>
      <c r="IAE35" s="578"/>
      <c r="IAF35" s="578"/>
      <c r="IAG35" s="578"/>
      <c r="IAH35" s="578"/>
      <c r="IAI35" s="578"/>
      <c r="IAJ35" s="578"/>
      <c r="IAK35" s="578"/>
      <c r="IAL35" s="578"/>
      <c r="IAM35" s="578"/>
      <c r="IAN35" s="578"/>
      <c r="IAO35" s="578"/>
      <c r="IAP35" s="578"/>
      <c r="IAQ35" s="578"/>
      <c r="IAR35" s="578"/>
      <c r="IAS35" s="578"/>
      <c r="IAT35" s="578"/>
      <c r="IAU35" s="578"/>
      <c r="IAV35" s="578"/>
      <c r="IAW35" s="578"/>
      <c r="IAX35" s="578"/>
      <c r="IAY35" s="578"/>
      <c r="IAZ35" s="578"/>
      <c r="IBA35" s="578"/>
      <c r="IBB35" s="578"/>
      <c r="IBC35" s="578"/>
      <c r="IBD35" s="578"/>
      <c r="IBE35" s="578"/>
      <c r="IBF35" s="578"/>
      <c r="IBG35" s="578"/>
      <c r="IBH35" s="578"/>
      <c r="IBI35" s="578"/>
      <c r="IBJ35" s="578"/>
      <c r="IBK35" s="578"/>
      <c r="IBL35" s="578"/>
      <c r="IBM35" s="578"/>
      <c r="IBN35" s="578"/>
      <c r="IBO35" s="578"/>
      <c r="IBP35" s="578"/>
      <c r="IBQ35" s="578"/>
      <c r="IBR35" s="578"/>
      <c r="IBS35" s="578"/>
      <c r="IBT35" s="578"/>
      <c r="IBU35" s="578"/>
      <c r="IBV35" s="578"/>
      <c r="IBW35" s="578"/>
      <c r="IBX35" s="578"/>
      <c r="IBY35" s="578"/>
      <c r="IBZ35" s="578"/>
      <c r="ICA35" s="578"/>
      <c r="ICB35" s="578"/>
      <c r="ICC35" s="578"/>
      <c r="ICD35" s="578"/>
      <c r="ICE35" s="578"/>
      <c r="ICF35" s="578"/>
      <c r="ICG35" s="578"/>
      <c r="ICH35" s="578"/>
      <c r="ICI35" s="578"/>
      <c r="ICJ35" s="578"/>
      <c r="ICK35" s="578"/>
      <c r="ICL35" s="578"/>
      <c r="ICM35" s="578"/>
      <c r="ICN35" s="578"/>
      <c r="ICO35" s="578"/>
      <c r="ICP35" s="578"/>
      <c r="ICQ35" s="578"/>
      <c r="ICR35" s="578"/>
      <c r="ICS35" s="578"/>
      <c r="ICT35" s="578"/>
      <c r="ICU35" s="578"/>
      <c r="ICV35" s="578"/>
      <c r="ICW35" s="578"/>
      <c r="ICX35" s="578"/>
      <c r="ICY35" s="578"/>
      <c r="ICZ35" s="578"/>
      <c r="IDA35" s="578"/>
      <c r="IDB35" s="578"/>
      <c r="IDC35" s="578"/>
      <c r="IDD35" s="578"/>
      <c r="IDE35" s="578"/>
      <c r="IDF35" s="578"/>
      <c r="IDG35" s="578"/>
      <c r="IDH35" s="578"/>
      <c r="IDI35" s="578"/>
      <c r="IDJ35" s="578"/>
      <c r="IDK35" s="578"/>
      <c r="IDL35" s="578"/>
      <c r="IDM35" s="578"/>
      <c r="IDN35" s="578"/>
      <c r="IDO35" s="578"/>
      <c r="IDP35" s="578"/>
      <c r="IDQ35" s="578"/>
      <c r="IDR35" s="578"/>
      <c r="IDS35" s="578"/>
      <c r="IDT35" s="578"/>
      <c r="IDU35" s="578"/>
      <c r="IDV35" s="578"/>
      <c r="IDW35" s="578"/>
      <c r="IDX35" s="578"/>
      <c r="IDY35" s="578"/>
      <c r="IDZ35" s="578"/>
      <c r="IEA35" s="578"/>
      <c r="IEB35" s="578"/>
      <c r="IEC35" s="578"/>
      <c r="IED35" s="578"/>
      <c r="IEE35" s="578"/>
      <c r="IEF35" s="578"/>
      <c r="IEG35" s="578"/>
      <c r="IEH35" s="578"/>
      <c r="IEI35" s="578"/>
      <c r="IEJ35" s="578"/>
      <c r="IEK35" s="578"/>
      <c r="IEL35" s="578"/>
      <c r="IEM35" s="578"/>
      <c r="IEN35" s="578"/>
      <c r="IEO35" s="578"/>
      <c r="IEP35" s="578"/>
      <c r="IEQ35" s="578"/>
      <c r="IER35" s="578"/>
      <c r="IES35" s="578"/>
      <c r="IET35" s="578"/>
      <c r="IEU35" s="578"/>
      <c r="IEV35" s="578"/>
      <c r="IEW35" s="578"/>
      <c r="IEX35" s="578"/>
      <c r="IEY35" s="578"/>
      <c r="IEZ35" s="578"/>
      <c r="IFA35" s="578"/>
      <c r="IFB35" s="578"/>
      <c r="IFC35" s="578"/>
      <c r="IFD35" s="578"/>
      <c r="IFE35" s="578"/>
      <c r="IFF35" s="578"/>
      <c r="IFG35" s="578"/>
      <c r="IFH35" s="578"/>
      <c r="IFI35" s="578"/>
      <c r="IFJ35" s="578"/>
      <c r="IFK35" s="578"/>
      <c r="IFL35" s="578"/>
      <c r="IFM35" s="578"/>
      <c r="IFN35" s="578"/>
      <c r="IFO35" s="578"/>
      <c r="IFP35" s="578"/>
      <c r="IFQ35" s="578"/>
      <c r="IFR35" s="578"/>
      <c r="IFS35" s="578"/>
      <c r="IFT35" s="578"/>
      <c r="IFU35" s="578"/>
      <c r="IFV35" s="578"/>
      <c r="IFW35" s="578"/>
      <c r="IFX35" s="578"/>
      <c r="IFY35" s="578"/>
      <c r="IFZ35" s="578"/>
      <c r="IGA35" s="578"/>
      <c r="IGB35" s="578"/>
      <c r="IGC35" s="578"/>
      <c r="IGD35" s="578"/>
      <c r="IGE35" s="578"/>
      <c r="IGF35" s="578"/>
      <c r="IGG35" s="578"/>
      <c r="IGH35" s="578"/>
      <c r="IGI35" s="578"/>
      <c r="IGJ35" s="578"/>
      <c r="IGK35" s="578"/>
      <c r="IGL35" s="578"/>
      <c r="IGM35" s="578"/>
      <c r="IGN35" s="578"/>
      <c r="IGO35" s="578"/>
      <c r="IGP35" s="578"/>
      <c r="IGQ35" s="578"/>
      <c r="IGR35" s="578"/>
      <c r="IGS35" s="578"/>
      <c r="IGT35" s="578"/>
      <c r="IGU35" s="578"/>
      <c r="IGV35" s="578"/>
      <c r="IGW35" s="578"/>
      <c r="IGX35" s="578"/>
      <c r="IGY35" s="578"/>
      <c r="IGZ35" s="578"/>
      <c r="IHA35" s="578"/>
      <c r="IHB35" s="578"/>
      <c r="IHC35" s="578"/>
      <c r="IHD35" s="578"/>
      <c r="IHE35" s="578"/>
      <c r="IHF35" s="578"/>
      <c r="IHG35" s="578"/>
      <c r="IHH35" s="578"/>
      <c r="IHI35" s="578"/>
      <c r="IHJ35" s="578"/>
      <c r="IHK35" s="578"/>
      <c r="IHL35" s="578"/>
      <c r="IHM35" s="578"/>
      <c r="IHN35" s="578"/>
      <c r="IHO35" s="578"/>
      <c r="IHP35" s="578"/>
      <c r="IHQ35" s="578"/>
      <c r="IHR35" s="578"/>
      <c r="IHS35" s="578"/>
      <c r="IHT35" s="578"/>
      <c r="IHU35" s="578"/>
      <c r="IHV35" s="578"/>
      <c r="IHW35" s="578"/>
      <c r="IHX35" s="578"/>
      <c r="IHY35" s="578"/>
      <c r="IHZ35" s="578"/>
      <c r="IIA35" s="578"/>
      <c r="IIB35" s="578"/>
      <c r="IIC35" s="578"/>
      <c r="IID35" s="578"/>
      <c r="IIE35" s="578"/>
      <c r="IIF35" s="578"/>
      <c r="IIG35" s="578"/>
      <c r="IIH35" s="578"/>
      <c r="III35" s="578"/>
      <c r="IIJ35" s="578"/>
      <c r="IIK35" s="578"/>
      <c r="IIL35" s="578"/>
      <c r="IIM35" s="578"/>
      <c r="IIN35" s="578"/>
      <c r="IIO35" s="578"/>
      <c r="IIP35" s="578"/>
      <c r="IIQ35" s="578"/>
      <c r="IIR35" s="578"/>
      <c r="IIS35" s="578"/>
      <c r="IIT35" s="578"/>
      <c r="IIU35" s="578"/>
      <c r="IIV35" s="578"/>
      <c r="IIW35" s="578"/>
      <c r="IIX35" s="578"/>
      <c r="IIY35" s="578"/>
      <c r="IIZ35" s="578"/>
      <c r="IJA35" s="578"/>
      <c r="IJB35" s="578"/>
      <c r="IJC35" s="578"/>
      <c r="IJD35" s="578"/>
      <c r="IJE35" s="578"/>
      <c r="IJF35" s="578"/>
      <c r="IJG35" s="578"/>
      <c r="IJH35" s="578"/>
      <c r="IJI35" s="578"/>
      <c r="IJJ35" s="578"/>
      <c r="IJK35" s="578"/>
      <c r="IJL35" s="578"/>
      <c r="IJM35" s="578"/>
      <c r="IJN35" s="578"/>
      <c r="IJO35" s="578"/>
      <c r="IJP35" s="578"/>
      <c r="IJQ35" s="578"/>
      <c r="IJR35" s="578"/>
      <c r="IJS35" s="578"/>
      <c r="IJT35" s="578"/>
      <c r="IJU35" s="578"/>
      <c r="IJV35" s="578"/>
      <c r="IJW35" s="578"/>
      <c r="IJX35" s="578"/>
      <c r="IJY35" s="578"/>
      <c r="IJZ35" s="578"/>
      <c r="IKA35" s="578"/>
      <c r="IKB35" s="578"/>
      <c r="IKC35" s="578"/>
      <c r="IKD35" s="578"/>
      <c r="IKE35" s="578"/>
      <c r="IKF35" s="578"/>
      <c r="IKG35" s="578"/>
      <c r="IKH35" s="578"/>
      <c r="IKI35" s="578"/>
      <c r="IKJ35" s="578"/>
      <c r="IKK35" s="578"/>
      <c r="IKL35" s="578"/>
      <c r="IKM35" s="578"/>
      <c r="IKN35" s="578"/>
      <c r="IKO35" s="578"/>
      <c r="IKP35" s="578"/>
      <c r="IKQ35" s="578"/>
      <c r="IKR35" s="578"/>
      <c r="IKS35" s="578"/>
      <c r="IKT35" s="578"/>
      <c r="IKU35" s="578"/>
      <c r="IKV35" s="578"/>
      <c r="IKW35" s="578"/>
      <c r="IKX35" s="578"/>
      <c r="IKY35" s="578"/>
      <c r="IKZ35" s="578"/>
      <c r="ILA35" s="578"/>
      <c r="ILB35" s="578"/>
      <c r="ILC35" s="578"/>
      <c r="ILD35" s="578"/>
      <c r="ILE35" s="578"/>
      <c r="ILF35" s="578"/>
      <c r="ILG35" s="578"/>
      <c r="ILH35" s="578"/>
      <c r="ILI35" s="578"/>
      <c r="ILJ35" s="578"/>
      <c r="ILK35" s="578"/>
      <c r="ILL35" s="578"/>
      <c r="ILM35" s="578"/>
      <c r="ILN35" s="578"/>
      <c r="ILO35" s="578"/>
      <c r="ILP35" s="578"/>
      <c r="ILQ35" s="578"/>
      <c r="ILR35" s="578"/>
      <c r="ILS35" s="578"/>
      <c r="ILT35" s="578"/>
      <c r="ILU35" s="578"/>
      <c r="ILV35" s="578"/>
      <c r="ILW35" s="578"/>
      <c r="ILX35" s="578"/>
      <c r="ILY35" s="578"/>
      <c r="ILZ35" s="578"/>
      <c r="IMA35" s="578"/>
      <c r="IMB35" s="578"/>
      <c r="IMC35" s="578"/>
      <c r="IMD35" s="578"/>
      <c r="IME35" s="578"/>
      <c r="IMF35" s="578"/>
      <c r="IMG35" s="578"/>
      <c r="IMH35" s="578"/>
      <c r="IMI35" s="578"/>
      <c r="IMJ35" s="578"/>
      <c r="IMK35" s="578"/>
      <c r="IML35" s="578"/>
      <c r="IMM35" s="578"/>
      <c r="IMN35" s="578"/>
      <c r="IMO35" s="578"/>
      <c r="IMP35" s="578"/>
      <c r="IMQ35" s="578"/>
      <c r="IMR35" s="578"/>
      <c r="IMS35" s="578"/>
      <c r="IMT35" s="578"/>
      <c r="IMU35" s="578"/>
      <c r="IMV35" s="578"/>
      <c r="IMW35" s="578"/>
      <c r="IMX35" s="578"/>
      <c r="IMY35" s="578"/>
      <c r="IMZ35" s="578"/>
      <c r="INA35" s="578"/>
      <c r="INB35" s="578"/>
      <c r="INC35" s="578"/>
      <c r="IND35" s="578"/>
      <c r="INE35" s="578"/>
      <c r="INF35" s="578"/>
      <c r="ING35" s="578"/>
      <c r="INH35" s="578"/>
      <c r="INI35" s="578"/>
      <c r="INJ35" s="578"/>
      <c r="INK35" s="578"/>
      <c r="INL35" s="578"/>
      <c r="INM35" s="578"/>
      <c r="INN35" s="578"/>
      <c r="INO35" s="578"/>
      <c r="INP35" s="578"/>
      <c r="INQ35" s="578"/>
      <c r="INR35" s="578"/>
      <c r="INS35" s="578"/>
      <c r="INT35" s="578"/>
      <c r="INU35" s="578"/>
      <c r="INV35" s="578"/>
      <c r="INW35" s="578"/>
      <c r="INX35" s="578"/>
      <c r="INY35" s="578"/>
      <c r="INZ35" s="578"/>
      <c r="IOA35" s="578"/>
      <c r="IOB35" s="578"/>
      <c r="IOC35" s="578"/>
      <c r="IOD35" s="578"/>
      <c r="IOE35" s="578"/>
      <c r="IOF35" s="578"/>
      <c r="IOG35" s="578"/>
      <c r="IOH35" s="578"/>
      <c r="IOI35" s="578"/>
      <c r="IOJ35" s="578"/>
      <c r="IOK35" s="578"/>
      <c r="IOL35" s="578"/>
      <c r="IOM35" s="578"/>
      <c r="ION35" s="578"/>
      <c r="IOO35" s="578"/>
      <c r="IOP35" s="578"/>
      <c r="IOQ35" s="578"/>
      <c r="IOR35" s="578"/>
      <c r="IOS35" s="578"/>
      <c r="IOT35" s="578"/>
      <c r="IOU35" s="578"/>
      <c r="IOV35" s="578"/>
      <c r="IOW35" s="578"/>
      <c r="IOX35" s="578"/>
      <c r="IOY35" s="578"/>
      <c r="IOZ35" s="578"/>
      <c r="IPA35" s="578"/>
      <c r="IPB35" s="578"/>
      <c r="IPC35" s="578"/>
      <c r="IPD35" s="578"/>
      <c r="IPE35" s="578"/>
      <c r="IPF35" s="578"/>
      <c r="IPG35" s="578"/>
      <c r="IPH35" s="578"/>
      <c r="IPI35" s="578"/>
      <c r="IPJ35" s="578"/>
      <c r="IPK35" s="578"/>
      <c r="IPL35" s="578"/>
      <c r="IPM35" s="578"/>
      <c r="IPN35" s="578"/>
      <c r="IPO35" s="578"/>
      <c r="IPP35" s="578"/>
      <c r="IPQ35" s="578"/>
      <c r="IPR35" s="578"/>
      <c r="IPS35" s="578"/>
      <c r="IPT35" s="578"/>
      <c r="IPU35" s="578"/>
      <c r="IPV35" s="578"/>
      <c r="IPW35" s="578"/>
      <c r="IPX35" s="578"/>
      <c r="IPY35" s="578"/>
      <c r="IPZ35" s="578"/>
      <c r="IQA35" s="578"/>
      <c r="IQB35" s="578"/>
      <c r="IQC35" s="578"/>
      <c r="IQD35" s="578"/>
      <c r="IQE35" s="578"/>
      <c r="IQF35" s="578"/>
      <c r="IQG35" s="578"/>
      <c r="IQH35" s="578"/>
      <c r="IQI35" s="578"/>
      <c r="IQJ35" s="578"/>
      <c r="IQK35" s="578"/>
      <c r="IQL35" s="578"/>
      <c r="IQM35" s="578"/>
      <c r="IQN35" s="578"/>
      <c r="IQO35" s="578"/>
      <c r="IQP35" s="578"/>
      <c r="IQQ35" s="578"/>
      <c r="IQR35" s="578"/>
      <c r="IQS35" s="578"/>
      <c r="IQT35" s="578"/>
      <c r="IQU35" s="578"/>
      <c r="IQV35" s="578"/>
      <c r="IQW35" s="578"/>
      <c r="IQX35" s="578"/>
      <c r="IQY35" s="578"/>
      <c r="IQZ35" s="578"/>
      <c r="IRA35" s="578"/>
      <c r="IRB35" s="578"/>
      <c r="IRC35" s="578"/>
      <c r="IRD35" s="578"/>
      <c r="IRE35" s="578"/>
      <c r="IRF35" s="578"/>
      <c r="IRG35" s="578"/>
      <c r="IRH35" s="578"/>
      <c r="IRI35" s="578"/>
      <c r="IRJ35" s="578"/>
      <c r="IRK35" s="578"/>
      <c r="IRL35" s="578"/>
      <c r="IRM35" s="578"/>
      <c r="IRN35" s="578"/>
      <c r="IRO35" s="578"/>
      <c r="IRP35" s="578"/>
      <c r="IRQ35" s="578"/>
      <c r="IRR35" s="578"/>
      <c r="IRS35" s="578"/>
      <c r="IRT35" s="578"/>
      <c r="IRU35" s="578"/>
      <c r="IRV35" s="578"/>
      <c r="IRW35" s="578"/>
      <c r="IRX35" s="578"/>
      <c r="IRY35" s="578"/>
      <c r="IRZ35" s="578"/>
      <c r="ISA35" s="578"/>
      <c r="ISB35" s="578"/>
      <c r="ISC35" s="578"/>
      <c r="ISD35" s="578"/>
      <c r="ISE35" s="578"/>
      <c r="ISF35" s="578"/>
      <c r="ISG35" s="578"/>
      <c r="ISH35" s="578"/>
      <c r="ISI35" s="578"/>
      <c r="ISJ35" s="578"/>
      <c r="ISK35" s="578"/>
      <c r="ISL35" s="578"/>
      <c r="ISM35" s="578"/>
      <c r="ISN35" s="578"/>
      <c r="ISO35" s="578"/>
      <c r="ISP35" s="578"/>
      <c r="ISQ35" s="578"/>
      <c r="ISR35" s="578"/>
      <c r="ISS35" s="578"/>
      <c r="IST35" s="578"/>
      <c r="ISU35" s="578"/>
      <c r="ISV35" s="578"/>
      <c r="ISW35" s="578"/>
      <c r="ISX35" s="578"/>
      <c r="ISY35" s="578"/>
      <c r="ISZ35" s="578"/>
      <c r="ITA35" s="578"/>
      <c r="ITB35" s="578"/>
      <c r="ITC35" s="578"/>
      <c r="ITD35" s="578"/>
      <c r="ITE35" s="578"/>
      <c r="ITF35" s="578"/>
      <c r="ITG35" s="578"/>
      <c r="ITH35" s="578"/>
      <c r="ITI35" s="578"/>
      <c r="ITJ35" s="578"/>
      <c r="ITK35" s="578"/>
      <c r="ITL35" s="578"/>
      <c r="ITM35" s="578"/>
      <c r="ITN35" s="578"/>
      <c r="ITO35" s="578"/>
      <c r="ITP35" s="578"/>
      <c r="ITQ35" s="578"/>
      <c r="ITR35" s="578"/>
      <c r="ITS35" s="578"/>
      <c r="ITT35" s="578"/>
      <c r="ITU35" s="578"/>
      <c r="ITV35" s="578"/>
      <c r="ITW35" s="578"/>
      <c r="ITX35" s="578"/>
      <c r="ITY35" s="578"/>
      <c r="ITZ35" s="578"/>
      <c r="IUA35" s="578"/>
      <c r="IUB35" s="578"/>
      <c r="IUC35" s="578"/>
      <c r="IUD35" s="578"/>
      <c r="IUE35" s="578"/>
      <c r="IUF35" s="578"/>
      <c r="IUG35" s="578"/>
      <c r="IUH35" s="578"/>
      <c r="IUI35" s="578"/>
      <c r="IUJ35" s="578"/>
      <c r="IUK35" s="578"/>
      <c r="IUL35" s="578"/>
      <c r="IUM35" s="578"/>
      <c r="IUN35" s="578"/>
      <c r="IUO35" s="578"/>
      <c r="IUP35" s="578"/>
      <c r="IUQ35" s="578"/>
      <c r="IUR35" s="578"/>
      <c r="IUS35" s="578"/>
      <c r="IUT35" s="578"/>
      <c r="IUU35" s="578"/>
      <c r="IUV35" s="578"/>
      <c r="IUW35" s="578"/>
      <c r="IUX35" s="578"/>
      <c r="IUY35" s="578"/>
      <c r="IUZ35" s="578"/>
      <c r="IVA35" s="578"/>
      <c r="IVB35" s="578"/>
      <c r="IVC35" s="578"/>
      <c r="IVD35" s="578"/>
      <c r="IVE35" s="578"/>
      <c r="IVF35" s="578"/>
      <c r="IVG35" s="578"/>
      <c r="IVH35" s="578"/>
      <c r="IVI35" s="578"/>
      <c r="IVJ35" s="578"/>
      <c r="IVK35" s="578"/>
      <c r="IVL35" s="578"/>
      <c r="IVM35" s="578"/>
      <c r="IVN35" s="578"/>
      <c r="IVO35" s="578"/>
      <c r="IVP35" s="578"/>
      <c r="IVQ35" s="578"/>
      <c r="IVR35" s="578"/>
      <c r="IVS35" s="578"/>
      <c r="IVT35" s="578"/>
      <c r="IVU35" s="578"/>
      <c r="IVV35" s="578"/>
      <c r="IVW35" s="578"/>
      <c r="IVX35" s="578"/>
      <c r="IVY35" s="578"/>
      <c r="IVZ35" s="578"/>
      <c r="IWA35" s="578"/>
      <c r="IWB35" s="578"/>
      <c r="IWC35" s="578"/>
      <c r="IWD35" s="578"/>
      <c r="IWE35" s="578"/>
      <c r="IWF35" s="578"/>
      <c r="IWG35" s="578"/>
      <c r="IWH35" s="578"/>
      <c r="IWI35" s="578"/>
      <c r="IWJ35" s="578"/>
      <c r="IWK35" s="578"/>
      <c r="IWL35" s="578"/>
      <c r="IWM35" s="578"/>
      <c r="IWN35" s="578"/>
      <c r="IWO35" s="578"/>
      <c r="IWP35" s="578"/>
      <c r="IWQ35" s="578"/>
      <c r="IWR35" s="578"/>
      <c r="IWS35" s="578"/>
      <c r="IWT35" s="578"/>
      <c r="IWU35" s="578"/>
      <c r="IWV35" s="578"/>
      <c r="IWW35" s="578"/>
      <c r="IWX35" s="578"/>
      <c r="IWY35" s="578"/>
      <c r="IWZ35" s="578"/>
      <c r="IXA35" s="578"/>
      <c r="IXB35" s="578"/>
      <c r="IXC35" s="578"/>
      <c r="IXD35" s="578"/>
      <c r="IXE35" s="578"/>
      <c r="IXF35" s="578"/>
      <c r="IXG35" s="578"/>
      <c r="IXH35" s="578"/>
      <c r="IXI35" s="578"/>
      <c r="IXJ35" s="578"/>
      <c r="IXK35" s="578"/>
      <c r="IXL35" s="578"/>
      <c r="IXM35" s="578"/>
      <c r="IXN35" s="578"/>
      <c r="IXO35" s="578"/>
      <c r="IXP35" s="578"/>
      <c r="IXQ35" s="578"/>
      <c r="IXR35" s="578"/>
      <c r="IXS35" s="578"/>
      <c r="IXT35" s="578"/>
      <c r="IXU35" s="578"/>
      <c r="IXV35" s="578"/>
      <c r="IXW35" s="578"/>
      <c r="IXX35" s="578"/>
      <c r="IXY35" s="578"/>
      <c r="IXZ35" s="578"/>
      <c r="IYA35" s="578"/>
      <c r="IYB35" s="578"/>
      <c r="IYC35" s="578"/>
      <c r="IYD35" s="578"/>
      <c r="IYE35" s="578"/>
      <c r="IYF35" s="578"/>
      <c r="IYG35" s="578"/>
      <c r="IYH35" s="578"/>
      <c r="IYI35" s="578"/>
      <c r="IYJ35" s="578"/>
      <c r="IYK35" s="578"/>
      <c r="IYL35" s="578"/>
      <c r="IYM35" s="578"/>
      <c r="IYN35" s="578"/>
      <c r="IYO35" s="578"/>
      <c r="IYP35" s="578"/>
      <c r="IYQ35" s="578"/>
      <c r="IYR35" s="578"/>
      <c r="IYS35" s="578"/>
      <c r="IYT35" s="578"/>
      <c r="IYU35" s="578"/>
      <c r="IYV35" s="578"/>
      <c r="IYW35" s="578"/>
      <c r="IYX35" s="578"/>
      <c r="IYY35" s="578"/>
      <c r="IYZ35" s="578"/>
      <c r="IZA35" s="578"/>
      <c r="IZB35" s="578"/>
      <c r="IZC35" s="578"/>
      <c r="IZD35" s="578"/>
      <c r="IZE35" s="578"/>
      <c r="IZF35" s="578"/>
      <c r="IZG35" s="578"/>
      <c r="IZH35" s="578"/>
      <c r="IZI35" s="578"/>
      <c r="IZJ35" s="578"/>
      <c r="IZK35" s="578"/>
      <c r="IZL35" s="578"/>
      <c r="IZM35" s="578"/>
      <c r="IZN35" s="578"/>
      <c r="IZO35" s="578"/>
      <c r="IZP35" s="578"/>
      <c r="IZQ35" s="578"/>
      <c r="IZR35" s="578"/>
      <c r="IZS35" s="578"/>
      <c r="IZT35" s="578"/>
      <c r="IZU35" s="578"/>
      <c r="IZV35" s="578"/>
      <c r="IZW35" s="578"/>
      <c r="IZX35" s="578"/>
      <c r="IZY35" s="578"/>
      <c r="IZZ35" s="578"/>
      <c r="JAA35" s="578"/>
      <c r="JAB35" s="578"/>
      <c r="JAC35" s="578"/>
      <c r="JAD35" s="578"/>
      <c r="JAE35" s="578"/>
      <c r="JAF35" s="578"/>
      <c r="JAG35" s="578"/>
      <c r="JAH35" s="578"/>
      <c r="JAI35" s="578"/>
      <c r="JAJ35" s="578"/>
      <c r="JAK35" s="578"/>
      <c r="JAL35" s="578"/>
      <c r="JAM35" s="578"/>
      <c r="JAN35" s="578"/>
      <c r="JAO35" s="578"/>
      <c r="JAP35" s="578"/>
      <c r="JAQ35" s="578"/>
      <c r="JAR35" s="578"/>
      <c r="JAS35" s="578"/>
      <c r="JAT35" s="578"/>
      <c r="JAU35" s="578"/>
      <c r="JAV35" s="578"/>
      <c r="JAW35" s="578"/>
      <c r="JAX35" s="578"/>
      <c r="JAY35" s="578"/>
      <c r="JAZ35" s="578"/>
      <c r="JBA35" s="578"/>
      <c r="JBB35" s="578"/>
      <c r="JBC35" s="578"/>
      <c r="JBD35" s="578"/>
      <c r="JBE35" s="578"/>
      <c r="JBF35" s="578"/>
      <c r="JBG35" s="578"/>
      <c r="JBH35" s="578"/>
      <c r="JBI35" s="578"/>
      <c r="JBJ35" s="578"/>
      <c r="JBK35" s="578"/>
      <c r="JBL35" s="578"/>
      <c r="JBM35" s="578"/>
      <c r="JBN35" s="578"/>
      <c r="JBO35" s="578"/>
      <c r="JBP35" s="578"/>
      <c r="JBQ35" s="578"/>
      <c r="JBR35" s="578"/>
      <c r="JBS35" s="578"/>
      <c r="JBT35" s="578"/>
      <c r="JBU35" s="578"/>
      <c r="JBV35" s="578"/>
      <c r="JBW35" s="578"/>
      <c r="JBX35" s="578"/>
      <c r="JBY35" s="578"/>
      <c r="JBZ35" s="578"/>
      <c r="JCA35" s="578"/>
      <c r="JCB35" s="578"/>
      <c r="JCC35" s="578"/>
      <c r="JCD35" s="578"/>
      <c r="JCE35" s="578"/>
      <c r="JCF35" s="578"/>
      <c r="JCG35" s="578"/>
      <c r="JCH35" s="578"/>
      <c r="JCI35" s="578"/>
      <c r="JCJ35" s="578"/>
      <c r="JCK35" s="578"/>
      <c r="JCL35" s="578"/>
      <c r="JCM35" s="578"/>
      <c r="JCN35" s="578"/>
      <c r="JCO35" s="578"/>
      <c r="JCP35" s="578"/>
      <c r="JCQ35" s="578"/>
      <c r="JCR35" s="578"/>
      <c r="JCS35" s="578"/>
      <c r="JCT35" s="578"/>
      <c r="JCU35" s="578"/>
      <c r="JCV35" s="578"/>
      <c r="JCW35" s="578"/>
      <c r="JCX35" s="578"/>
      <c r="JCY35" s="578"/>
      <c r="JCZ35" s="578"/>
      <c r="JDA35" s="578"/>
      <c r="JDB35" s="578"/>
      <c r="JDC35" s="578"/>
      <c r="JDD35" s="578"/>
      <c r="JDE35" s="578"/>
      <c r="JDF35" s="578"/>
      <c r="JDG35" s="578"/>
      <c r="JDH35" s="578"/>
      <c r="JDI35" s="578"/>
      <c r="JDJ35" s="578"/>
      <c r="JDK35" s="578"/>
      <c r="JDL35" s="578"/>
      <c r="JDM35" s="578"/>
      <c r="JDN35" s="578"/>
      <c r="JDO35" s="578"/>
      <c r="JDP35" s="578"/>
      <c r="JDQ35" s="578"/>
      <c r="JDR35" s="578"/>
      <c r="JDS35" s="578"/>
      <c r="JDT35" s="578"/>
      <c r="JDU35" s="578"/>
      <c r="JDV35" s="578"/>
      <c r="JDW35" s="578"/>
      <c r="JDX35" s="578"/>
      <c r="JDY35" s="578"/>
      <c r="JDZ35" s="578"/>
      <c r="JEA35" s="578"/>
      <c r="JEB35" s="578"/>
      <c r="JEC35" s="578"/>
      <c r="JED35" s="578"/>
      <c r="JEE35" s="578"/>
      <c r="JEF35" s="578"/>
      <c r="JEG35" s="578"/>
      <c r="JEH35" s="578"/>
      <c r="JEI35" s="578"/>
      <c r="JEJ35" s="578"/>
      <c r="JEK35" s="578"/>
      <c r="JEL35" s="578"/>
      <c r="JEM35" s="578"/>
      <c r="JEN35" s="578"/>
      <c r="JEO35" s="578"/>
      <c r="JEP35" s="578"/>
      <c r="JEQ35" s="578"/>
      <c r="JER35" s="578"/>
      <c r="JES35" s="578"/>
      <c r="JET35" s="578"/>
      <c r="JEU35" s="578"/>
      <c r="JEV35" s="578"/>
      <c r="JEW35" s="578"/>
      <c r="JEX35" s="578"/>
      <c r="JEY35" s="578"/>
      <c r="JEZ35" s="578"/>
      <c r="JFA35" s="578"/>
      <c r="JFB35" s="578"/>
      <c r="JFC35" s="578"/>
      <c r="JFD35" s="578"/>
      <c r="JFE35" s="578"/>
      <c r="JFF35" s="578"/>
      <c r="JFG35" s="578"/>
      <c r="JFH35" s="578"/>
      <c r="JFI35" s="578"/>
      <c r="JFJ35" s="578"/>
      <c r="JFK35" s="578"/>
      <c r="JFL35" s="578"/>
      <c r="JFM35" s="578"/>
      <c r="JFN35" s="578"/>
      <c r="JFO35" s="578"/>
      <c r="JFP35" s="578"/>
      <c r="JFQ35" s="578"/>
      <c r="JFR35" s="578"/>
      <c r="JFS35" s="578"/>
      <c r="JFT35" s="578"/>
      <c r="JFU35" s="578"/>
      <c r="JFV35" s="578"/>
      <c r="JFW35" s="578"/>
      <c r="JFX35" s="578"/>
      <c r="JFY35" s="578"/>
      <c r="JFZ35" s="578"/>
      <c r="JGA35" s="578"/>
      <c r="JGB35" s="578"/>
      <c r="JGC35" s="578"/>
      <c r="JGD35" s="578"/>
      <c r="JGE35" s="578"/>
      <c r="JGF35" s="578"/>
      <c r="JGG35" s="578"/>
      <c r="JGH35" s="578"/>
      <c r="JGI35" s="578"/>
      <c r="JGJ35" s="578"/>
      <c r="JGK35" s="578"/>
      <c r="JGL35" s="578"/>
      <c r="JGM35" s="578"/>
      <c r="JGN35" s="578"/>
      <c r="JGO35" s="578"/>
      <c r="JGP35" s="578"/>
      <c r="JGQ35" s="578"/>
      <c r="JGR35" s="578"/>
      <c r="JGS35" s="578"/>
      <c r="JGT35" s="578"/>
      <c r="JGU35" s="578"/>
      <c r="JGV35" s="578"/>
      <c r="JGW35" s="578"/>
      <c r="JGX35" s="578"/>
      <c r="JGY35" s="578"/>
      <c r="JGZ35" s="578"/>
      <c r="JHA35" s="578"/>
      <c r="JHB35" s="578"/>
      <c r="JHC35" s="578"/>
      <c r="JHD35" s="578"/>
      <c r="JHE35" s="578"/>
      <c r="JHF35" s="578"/>
      <c r="JHG35" s="578"/>
      <c r="JHH35" s="578"/>
      <c r="JHI35" s="578"/>
      <c r="JHJ35" s="578"/>
      <c r="JHK35" s="578"/>
      <c r="JHL35" s="578"/>
      <c r="JHM35" s="578"/>
      <c r="JHN35" s="578"/>
      <c r="JHO35" s="578"/>
      <c r="JHP35" s="578"/>
      <c r="JHQ35" s="578"/>
      <c r="JHR35" s="578"/>
      <c r="JHS35" s="578"/>
      <c r="JHT35" s="578"/>
      <c r="JHU35" s="578"/>
      <c r="JHV35" s="578"/>
      <c r="JHW35" s="578"/>
      <c r="JHX35" s="578"/>
      <c r="JHY35" s="578"/>
      <c r="JHZ35" s="578"/>
      <c r="JIA35" s="578"/>
      <c r="JIB35" s="578"/>
      <c r="JIC35" s="578"/>
      <c r="JID35" s="578"/>
      <c r="JIE35" s="578"/>
      <c r="JIF35" s="578"/>
      <c r="JIG35" s="578"/>
      <c r="JIH35" s="578"/>
      <c r="JII35" s="578"/>
      <c r="JIJ35" s="578"/>
      <c r="JIK35" s="578"/>
      <c r="JIL35" s="578"/>
      <c r="JIM35" s="578"/>
      <c r="JIN35" s="578"/>
      <c r="JIO35" s="578"/>
      <c r="JIP35" s="578"/>
      <c r="JIQ35" s="578"/>
      <c r="JIR35" s="578"/>
      <c r="JIS35" s="578"/>
      <c r="JIT35" s="578"/>
      <c r="JIU35" s="578"/>
      <c r="JIV35" s="578"/>
      <c r="JIW35" s="578"/>
      <c r="JIX35" s="578"/>
      <c r="JIY35" s="578"/>
      <c r="JIZ35" s="578"/>
      <c r="JJA35" s="578"/>
      <c r="JJB35" s="578"/>
      <c r="JJC35" s="578"/>
      <c r="JJD35" s="578"/>
      <c r="JJE35" s="578"/>
      <c r="JJF35" s="578"/>
      <c r="JJG35" s="578"/>
      <c r="JJH35" s="578"/>
      <c r="JJI35" s="578"/>
      <c r="JJJ35" s="578"/>
      <c r="JJK35" s="578"/>
      <c r="JJL35" s="578"/>
      <c r="JJM35" s="578"/>
      <c r="JJN35" s="578"/>
      <c r="JJO35" s="578"/>
      <c r="JJP35" s="578"/>
      <c r="JJQ35" s="578"/>
      <c r="JJR35" s="578"/>
      <c r="JJS35" s="578"/>
      <c r="JJT35" s="578"/>
      <c r="JJU35" s="578"/>
      <c r="JJV35" s="578"/>
      <c r="JJW35" s="578"/>
      <c r="JJX35" s="578"/>
      <c r="JJY35" s="578"/>
      <c r="JJZ35" s="578"/>
      <c r="JKA35" s="578"/>
      <c r="JKB35" s="578"/>
      <c r="JKC35" s="578"/>
      <c r="JKD35" s="578"/>
      <c r="JKE35" s="578"/>
      <c r="JKF35" s="578"/>
      <c r="JKG35" s="578"/>
      <c r="JKH35" s="578"/>
      <c r="JKI35" s="578"/>
      <c r="JKJ35" s="578"/>
      <c r="JKK35" s="578"/>
      <c r="JKL35" s="578"/>
      <c r="JKM35" s="578"/>
      <c r="JKN35" s="578"/>
      <c r="JKO35" s="578"/>
      <c r="JKP35" s="578"/>
      <c r="JKQ35" s="578"/>
      <c r="JKR35" s="578"/>
      <c r="JKS35" s="578"/>
      <c r="JKT35" s="578"/>
      <c r="JKU35" s="578"/>
      <c r="JKV35" s="578"/>
      <c r="JKW35" s="578"/>
      <c r="JKX35" s="578"/>
      <c r="JKY35" s="578"/>
      <c r="JKZ35" s="578"/>
      <c r="JLA35" s="578"/>
      <c r="JLB35" s="578"/>
      <c r="JLC35" s="578"/>
      <c r="JLD35" s="578"/>
      <c r="JLE35" s="578"/>
      <c r="JLF35" s="578"/>
      <c r="JLG35" s="578"/>
      <c r="JLH35" s="578"/>
      <c r="JLI35" s="578"/>
      <c r="JLJ35" s="578"/>
      <c r="JLK35" s="578"/>
      <c r="JLL35" s="578"/>
      <c r="JLM35" s="578"/>
      <c r="JLN35" s="578"/>
      <c r="JLO35" s="578"/>
      <c r="JLP35" s="578"/>
      <c r="JLQ35" s="578"/>
      <c r="JLR35" s="578"/>
      <c r="JLS35" s="578"/>
      <c r="JLT35" s="578"/>
      <c r="JLU35" s="578"/>
      <c r="JLV35" s="578"/>
      <c r="JLW35" s="578"/>
      <c r="JLX35" s="578"/>
      <c r="JLY35" s="578"/>
      <c r="JLZ35" s="578"/>
      <c r="JMA35" s="578"/>
      <c r="JMB35" s="578"/>
      <c r="JMC35" s="578"/>
      <c r="JMD35" s="578"/>
      <c r="JME35" s="578"/>
      <c r="JMF35" s="578"/>
      <c r="JMG35" s="578"/>
      <c r="JMH35" s="578"/>
      <c r="JMI35" s="578"/>
      <c r="JMJ35" s="578"/>
      <c r="JMK35" s="578"/>
      <c r="JML35" s="578"/>
      <c r="JMM35" s="578"/>
      <c r="JMN35" s="578"/>
      <c r="JMO35" s="578"/>
      <c r="JMP35" s="578"/>
      <c r="JMQ35" s="578"/>
      <c r="JMR35" s="578"/>
      <c r="JMS35" s="578"/>
      <c r="JMT35" s="578"/>
      <c r="JMU35" s="578"/>
      <c r="JMV35" s="578"/>
      <c r="JMW35" s="578"/>
      <c r="JMX35" s="578"/>
      <c r="JMY35" s="578"/>
      <c r="JMZ35" s="578"/>
      <c r="JNA35" s="578"/>
      <c r="JNB35" s="578"/>
      <c r="JNC35" s="578"/>
      <c r="JND35" s="578"/>
      <c r="JNE35" s="578"/>
      <c r="JNF35" s="578"/>
      <c r="JNG35" s="578"/>
      <c r="JNH35" s="578"/>
      <c r="JNI35" s="578"/>
      <c r="JNJ35" s="578"/>
      <c r="JNK35" s="578"/>
      <c r="JNL35" s="578"/>
      <c r="JNM35" s="578"/>
      <c r="JNN35" s="578"/>
      <c r="JNO35" s="578"/>
      <c r="JNP35" s="578"/>
      <c r="JNQ35" s="578"/>
      <c r="JNR35" s="578"/>
      <c r="JNS35" s="578"/>
      <c r="JNT35" s="578"/>
      <c r="JNU35" s="578"/>
      <c r="JNV35" s="578"/>
      <c r="JNW35" s="578"/>
      <c r="JNX35" s="578"/>
      <c r="JNY35" s="578"/>
      <c r="JNZ35" s="578"/>
      <c r="JOA35" s="578"/>
      <c r="JOB35" s="578"/>
      <c r="JOC35" s="578"/>
      <c r="JOD35" s="578"/>
      <c r="JOE35" s="578"/>
      <c r="JOF35" s="578"/>
      <c r="JOG35" s="578"/>
      <c r="JOH35" s="578"/>
      <c r="JOI35" s="578"/>
      <c r="JOJ35" s="578"/>
      <c r="JOK35" s="578"/>
      <c r="JOL35" s="578"/>
      <c r="JOM35" s="578"/>
      <c r="JON35" s="578"/>
      <c r="JOO35" s="578"/>
      <c r="JOP35" s="578"/>
      <c r="JOQ35" s="578"/>
      <c r="JOR35" s="578"/>
      <c r="JOS35" s="578"/>
      <c r="JOT35" s="578"/>
      <c r="JOU35" s="578"/>
      <c r="JOV35" s="578"/>
      <c r="JOW35" s="578"/>
      <c r="JOX35" s="578"/>
      <c r="JOY35" s="578"/>
      <c r="JOZ35" s="578"/>
      <c r="JPA35" s="578"/>
      <c r="JPB35" s="578"/>
      <c r="JPC35" s="578"/>
      <c r="JPD35" s="578"/>
      <c r="JPE35" s="578"/>
      <c r="JPF35" s="578"/>
      <c r="JPG35" s="578"/>
      <c r="JPH35" s="578"/>
      <c r="JPI35" s="578"/>
      <c r="JPJ35" s="578"/>
      <c r="JPK35" s="578"/>
      <c r="JPL35" s="578"/>
      <c r="JPM35" s="578"/>
      <c r="JPN35" s="578"/>
      <c r="JPO35" s="578"/>
      <c r="JPP35" s="578"/>
      <c r="JPQ35" s="578"/>
      <c r="JPR35" s="578"/>
      <c r="JPS35" s="578"/>
      <c r="JPT35" s="578"/>
      <c r="JPU35" s="578"/>
      <c r="JPV35" s="578"/>
      <c r="JPW35" s="578"/>
      <c r="JPX35" s="578"/>
      <c r="JPY35" s="578"/>
      <c r="JPZ35" s="578"/>
      <c r="JQA35" s="578"/>
      <c r="JQB35" s="578"/>
      <c r="JQC35" s="578"/>
      <c r="JQD35" s="578"/>
      <c r="JQE35" s="578"/>
      <c r="JQF35" s="578"/>
      <c r="JQG35" s="578"/>
      <c r="JQH35" s="578"/>
      <c r="JQI35" s="578"/>
      <c r="JQJ35" s="578"/>
      <c r="JQK35" s="578"/>
      <c r="JQL35" s="578"/>
      <c r="JQM35" s="578"/>
      <c r="JQN35" s="578"/>
      <c r="JQO35" s="578"/>
      <c r="JQP35" s="578"/>
      <c r="JQQ35" s="578"/>
      <c r="JQR35" s="578"/>
      <c r="JQS35" s="578"/>
      <c r="JQT35" s="578"/>
      <c r="JQU35" s="578"/>
      <c r="JQV35" s="578"/>
      <c r="JQW35" s="578"/>
      <c r="JQX35" s="578"/>
      <c r="JQY35" s="578"/>
      <c r="JQZ35" s="578"/>
      <c r="JRA35" s="578"/>
      <c r="JRB35" s="578"/>
      <c r="JRC35" s="578"/>
      <c r="JRD35" s="578"/>
      <c r="JRE35" s="578"/>
      <c r="JRF35" s="578"/>
      <c r="JRG35" s="578"/>
      <c r="JRH35" s="578"/>
      <c r="JRI35" s="578"/>
      <c r="JRJ35" s="578"/>
      <c r="JRK35" s="578"/>
      <c r="JRL35" s="578"/>
      <c r="JRM35" s="578"/>
      <c r="JRN35" s="578"/>
      <c r="JRO35" s="578"/>
      <c r="JRP35" s="578"/>
      <c r="JRQ35" s="578"/>
      <c r="JRR35" s="578"/>
      <c r="JRS35" s="578"/>
      <c r="JRT35" s="578"/>
      <c r="JRU35" s="578"/>
      <c r="JRV35" s="578"/>
      <c r="JRW35" s="578"/>
      <c r="JRX35" s="578"/>
      <c r="JRY35" s="578"/>
      <c r="JRZ35" s="578"/>
      <c r="JSA35" s="578"/>
      <c r="JSB35" s="578"/>
      <c r="JSC35" s="578"/>
      <c r="JSD35" s="578"/>
      <c r="JSE35" s="578"/>
      <c r="JSF35" s="578"/>
      <c r="JSG35" s="578"/>
      <c r="JSH35" s="578"/>
      <c r="JSI35" s="578"/>
      <c r="JSJ35" s="578"/>
      <c r="JSK35" s="578"/>
      <c r="JSL35" s="578"/>
      <c r="JSM35" s="578"/>
      <c r="JSN35" s="578"/>
      <c r="JSO35" s="578"/>
      <c r="JSP35" s="578"/>
      <c r="JSQ35" s="578"/>
      <c r="JSR35" s="578"/>
      <c r="JSS35" s="578"/>
      <c r="JST35" s="578"/>
      <c r="JSU35" s="578"/>
      <c r="JSV35" s="578"/>
      <c r="JSW35" s="578"/>
      <c r="JSX35" s="578"/>
      <c r="JSY35" s="578"/>
      <c r="JSZ35" s="578"/>
      <c r="JTA35" s="578"/>
      <c r="JTB35" s="578"/>
      <c r="JTC35" s="578"/>
      <c r="JTD35" s="578"/>
      <c r="JTE35" s="578"/>
      <c r="JTF35" s="578"/>
      <c r="JTG35" s="578"/>
      <c r="JTH35" s="578"/>
      <c r="JTI35" s="578"/>
      <c r="JTJ35" s="578"/>
      <c r="JTK35" s="578"/>
      <c r="JTL35" s="578"/>
      <c r="JTM35" s="578"/>
      <c r="JTN35" s="578"/>
      <c r="JTO35" s="578"/>
      <c r="JTP35" s="578"/>
      <c r="JTQ35" s="578"/>
      <c r="JTR35" s="578"/>
      <c r="JTS35" s="578"/>
      <c r="JTT35" s="578"/>
      <c r="JTU35" s="578"/>
      <c r="JTV35" s="578"/>
      <c r="JTW35" s="578"/>
      <c r="JTX35" s="578"/>
      <c r="JTY35" s="578"/>
      <c r="JTZ35" s="578"/>
      <c r="JUA35" s="578"/>
      <c r="JUB35" s="578"/>
      <c r="JUC35" s="578"/>
      <c r="JUD35" s="578"/>
      <c r="JUE35" s="578"/>
      <c r="JUF35" s="578"/>
      <c r="JUG35" s="578"/>
      <c r="JUH35" s="578"/>
      <c r="JUI35" s="578"/>
      <c r="JUJ35" s="578"/>
      <c r="JUK35" s="578"/>
      <c r="JUL35" s="578"/>
      <c r="JUM35" s="578"/>
      <c r="JUN35" s="578"/>
      <c r="JUO35" s="578"/>
      <c r="JUP35" s="578"/>
      <c r="JUQ35" s="578"/>
      <c r="JUR35" s="578"/>
      <c r="JUS35" s="578"/>
      <c r="JUT35" s="578"/>
      <c r="JUU35" s="578"/>
      <c r="JUV35" s="578"/>
      <c r="JUW35" s="578"/>
      <c r="JUX35" s="578"/>
      <c r="JUY35" s="578"/>
      <c r="JUZ35" s="578"/>
      <c r="JVA35" s="578"/>
      <c r="JVB35" s="578"/>
      <c r="JVC35" s="578"/>
      <c r="JVD35" s="578"/>
      <c r="JVE35" s="578"/>
      <c r="JVF35" s="578"/>
      <c r="JVG35" s="578"/>
      <c r="JVH35" s="578"/>
      <c r="JVI35" s="578"/>
      <c r="JVJ35" s="578"/>
      <c r="JVK35" s="578"/>
      <c r="JVL35" s="578"/>
      <c r="JVM35" s="578"/>
      <c r="JVN35" s="578"/>
      <c r="JVO35" s="578"/>
      <c r="JVP35" s="578"/>
      <c r="JVQ35" s="578"/>
      <c r="JVR35" s="578"/>
      <c r="JVS35" s="578"/>
      <c r="JVT35" s="578"/>
      <c r="JVU35" s="578"/>
      <c r="JVV35" s="578"/>
      <c r="JVW35" s="578"/>
      <c r="JVX35" s="578"/>
      <c r="JVY35" s="578"/>
      <c r="JVZ35" s="578"/>
      <c r="JWA35" s="578"/>
      <c r="JWB35" s="578"/>
      <c r="JWC35" s="578"/>
      <c r="JWD35" s="578"/>
      <c r="JWE35" s="578"/>
      <c r="JWF35" s="578"/>
      <c r="JWG35" s="578"/>
      <c r="JWH35" s="578"/>
      <c r="JWI35" s="578"/>
      <c r="JWJ35" s="578"/>
      <c r="JWK35" s="578"/>
      <c r="JWL35" s="578"/>
      <c r="JWM35" s="578"/>
      <c r="JWN35" s="578"/>
      <c r="JWO35" s="578"/>
      <c r="JWP35" s="578"/>
      <c r="JWQ35" s="578"/>
      <c r="JWR35" s="578"/>
      <c r="JWS35" s="578"/>
      <c r="JWT35" s="578"/>
      <c r="JWU35" s="578"/>
      <c r="JWV35" s="578"/>
      <c r="JWW35" s="578"/>
      <c r="JWX35" s="578"/>
      <c r="JWY35" s="578"/>
      <c r="JWZ35" s="578"/>
      <c r="JXA35" s="578"/>
      <c r="JXB35" s="578"/>
      <c r="JXC35" s="578"/>
      <c r="JXD35" s="578"/>
      <c r="JXE35" s="578"/>
      <c r="JXF35" s="578"/>
      <c r="JXG35" s="578"/>
      <c r="JXH35" s="578"/>
      <c r="JXI35" s="578"/>
      <c r="JXJ35" s="578"/>
      <c r="JXK35" s="578"/>
      <c r="JXL35" s="578"/>
      <c r="JXM35" s="578"/>
      <c r="JXN35" s="578"/>
      <c r="JXO35" s="578"/>
      <c r="JXP35" s="578"/>
      <c r="JXQ35" s="578"/>
      <c r="JXR35" s="578"/>
      <c r="JXS35" s="578"/>
      <c r="JXT35" s="578"/>
      <c r="JXU35" s="578"/>
      <c r="JXV35" s="578"/>
      <c r="JXW35" s="578"/>
      <c r="JXX35" s="578"/>
      <c r="JXY35" s="578"/>
      <c r="JXZ35" s="578"/>
      <c r="JYA35" s="578"/>
      <c r="JYB35" s="578"/>
      <c r="JYC35" s="578"/>
      <c r="JYD35" s="578"/>
      <c r="JYE35" s="578"/>
      <c r="JYF35" s="578"/>
      <c r="JYG35" s="578"/>
      <c r="JYH35" s="578"/>
      <c r="JYI35" s="578"/>
      <c r="JYJ35" s="578"/>
      <c r="JYK35" s="578"/>
      <c r="JYL35" s="578"/>
      <c r="JYM35" s="578"/>
      <c r="JYN35" s="578"/>
      <c r="JYO35" s="578"/>
      <c r="JYP35" s="578"/>
      <c r="JYQ35" s="578"/>
      <c r="JYR35" s="578"/>
      <c r="JYS35" s="578"/>
      <c r="JYT35" s="578"/>
      <c r="JYU35" s="578"/>
      <c r="JYV35" s="578"/>
      <c r="JYW35" s="578"/>
      <c r="JYX35" s="578"/>
      <c r="JYY35" s="578"/>
      <c r="JYZ35" s="578"/>
      <c r="JZA35" s="578"/>
      <c r="JZB35" s="578"/>
      <c r="JZC35" s="578"/>
      <c r="JZD35" s="578"/>
      <c r="JZE35" s="578"/>
      <c r="JZF35" s="578"/>
      <c r="JZG35" s="578"/>
      <c r="JZH35" s="578"/>
      <c r="JZI35" s="578"/>
      <c r="JZJ35" s="578"/>
      <c r="JZK35" s="578"/>
      <c r="JZL35" s="578"/>
      <c r="JZM35" s="578"/>
      <c r="JZN35" s="578"/>
      <c r="JZO35" s="578"/>
      <c r="JZP35" s="578"/>
      <c r="JZQ35" s="578"/>
      <c r="JZR35" s="578"/>
      <c r="JZS35" s="578"/>
      <c r="JZT35" s="578"/>
      <c r="JZU35" s="578"/>
      <c r="JZV35" s="578"/>
      <c r="JZW35" s="578"/>
      <c r="JZX35" s="578"/>
      <c r="JZY35" s="578"/>
      <c r="JZZ35" s="578"/>
      <c r="KAA35" s="578"/>
      <c r="KAB35" s="578"/>
      <c r="KAC35" s="578"/>
      <c r="KAD35" s="578"/>
      <c r="KAE35" s="578"/>
      <c r="KAF35" s="578"/>
      <c r="KAG35" s="578"/>
      <c r="KAH35" s="578"/>
      <c r="KAI35" s="578"/>
      <c r="KAJ35" s="578"/>
      <c r="KAK35" s="578"/>
      <c r="KAL35" s="578"/>
      <c r="KAM35" s="578"/>
      <c r="KAN35" s="578"/>
      <c r="KAO35" s="578"/>
      <c r="KAP35" s="578"/>
      <c r="KAQ35" s="578"/>
      <c r="KAR35" s="578"/>
      <c r="KAS35" s="578"/>
      <c r="KAT35" s="578"/>
      <c r="KAU35" s="578"/>
      <c r="KAV35" s="578"/>
      <c r="KAW35" s="578"/>
      <c r="KAX35" s="578"/>
      <c r="KAY35" s="578"/>
      <c r="KAZ35" s="578"/>
      <c r="KBA35" s="578"/>
      <c r="KBB35" s="578"/>
      <c r="KBC35" s="578"/>
      <c r="KBD35" s="578"/>
      <c r="KBE35" s="578"/>
      <c r="KBF35" s="578"/>
      <c r="KBG35" s="578"/>
      <c r="KBH35" s="578"/>
      <c r="KBI35" s="578"/>
      <c r="KBJ35" s="578"/>
      <c r="KBK35" s="578"/>
      <c r="KBL35" s="578"/>
      <c r="KBM35" s="578"/>
      <c r="KBN35" s="578"/>
      <c r="KBO35" s="578"/>
      <c r="KBP35" s="578"/>
      <c r="KBQ35" s="578"/>
      <c r="KBR35" s="578"/>
      <c r="KBS35" s="578"/>
      <c r="KBT35" s="578"/>
      <c r="KBU35" s="578"/>
      <c r="KBV35" s="578"/>
      <c r="KBW35" s="578"/>
      <c r="KBX35" s="578"/>
      <c r="KBY35" s="578"/>
      <c r="KBZ35" s="578"/>
      <c r="KCA35" s="578"/>
      <c r="KCB35" s="578"/>
      <c r="KCC35" s="578"/>
      <c r="KCD35" s="578"/>
      <c r="KCE35" s="578"/>
      <c r="KCF35" s="578"/>
      <c r="KCG35" s="578"/>
      <c r="KCH35" s="578"/>
      <c r="KCI35" s="578"/>
      <c r="KCJ35" s="578"/>
      <c r="KCK35" s="578"/>
      <c r="KCL35" s="578"/>
      <c r="KCM35" s="578"/>
      <c r="KCN35" s="578"/>
      <c r="KCO35" s="578"/>
      <c r="KCP35" s="578"/>
      <c r="KCQ35" s="578"/>
      <c r="KCR35" s="578"/>
      <c r="KCS35" s="578"/>
      <c r="KCT35" s="578"/>
      <c r="KCU35" s="578"/>
      <c r="KCV35" s="578"/>
      <c r="KCW35" s="578"/>
      <c r="KCX35" s="578"/>
      <c r="KCY35" s="578"/>
      <c r="KCZ35" s="578"/>
      <c r="KDA35" s="578"/>
      <c r="KDB35" s="578"/>
      <c r="KDC35" s="578"/>
      <c r="KDD35" s="578"/>
      <c r="KDE35" s="578"/>
      <c r="KDF35" s="578"/>
      <c r="KDG35" s="578"/>
      <c r="KDH35" s="578"/>
      <c r="KDI35" s="578"/>
      <c r="KDJ35" s="578"/>
      <c r="KDK35" s="578"/>
      <c r="KDL35" s="578"/>
      <c r="KDM35" s="578"/>
      <c r="KDN35" s="578"/>
      <c r="KDO35" s="578"/>
      <c r="KDP35" s="578"/>
      <c r="KDQ35" s="578"/>
      <c r="KDR35" s="578"/>
      <c r="KDS35" s="578"/>
      <c r="KDT35" s="578"/>
      <c r="KDU35" s="578"/>
      <c r="KDV35" s="578"/>
      <c r="KDW35" s="578"/>
      <c r="KDX35" s="578"/>
      <c r="KDY35" s="578"/>
      <c r="KDZ35" s="578"/>
      <c r="KEA35" s="578"/>
      <c r="KEB35" s="578"/>
      <c r="KEC35" s="578"/>
      <c r="KED35" s="578"/>
      <c r="KEE35" s="578"/>
      <c r="KEF35" s="578"/>
      <c r="KEG35" s="578"/>
      <c r="KEH35" s="578"/>
      <c r="KEI35" s="578"/>
      <c r="KEJ35" s="578"/>
      <c r="KEK35" s="578"/>
      <c r="KEL35" s="578"/>
      <c r="KEM35" s="578"/>
      <c r="KEN35" s="578"/>
      <c r="KEO35" s="578"/>
      <c r="KEP35" s="578"/>
      <c r="KEQ35" s="578"/>
      <c r="KER35" s="578"/>
      <c r="KES35" s="578"/>
      <c r="KET35" s="578"/>
      <c r="KEU35" s="578"/>
      <c r="KEV35" s="578"/>
      <c r="KEW35" s="578"/>
      <c r="KEX35" s="578"/>
      <c r="KEY35" s="578"/>
      <c r="KEZ35" s="578"/>
      <c r="KFA35" s="578"/>
      <c r="KFB35" s="578"/>
      <c r="KFC35" s="578"/>
      <c r="KFD35" s="578"/>
      <c r="KFE35" s="578"/>
      <c r="KFF35" s="578"/>
      <c r="KFG35" s="578"/>
      <c r="KFH35" s="578"/>
      <c r="KFI35" s="578"/>
      <c r="KFJ35" s="578"/>
      <c r="KFK35" s="578"/>
      <c r="KFL35" s="578"/>
      <c r="KFM35" s="578"/>
      <c r="KFN35" s="578"/>
      <c r="KFO35" s="578"/>
      <c r="KFP35" s="578"/>
      <c r="KFQ35" s="578"/>
      <c r="KFR35" s="578"/>
      <c r="KFS35" s="578"/>
      <c r="KFT35" s="578"/>
      <c r="KFU35" s="578"/>
      <c r="KFV35" s="578"/>
      <c r="KFW35" s="578"/>
      <c r="KFX35" s="578"/>
      <c r="KFY35" s="578"/>
      <c r="KFZ35" s="578"/>
      <c r="KGA35" s="578"/>
      <c r="KGB35" s="578"/>
      <c r="KGC35" s="578"/>
      <c r="KGD35" s="578"/>
      <c r="KGE35" s="578"/>
      <c r="KGF35" s="578"/>
      <c r="KGG35" s="578"/>
      <c r="KGH35" s="578"/>
      <c r="KGI35" s="578"/>
      <c r="KGJ35" s="578"/>
      <c r="KGK35" s="578"/>
      <c r="KGL35" s="578"/>
      <c r="KGM35" s="578"/>
      <c r="KGN35" s="578"/>
      <c r="KGO35" s="578"/>
      <c r="KGP35" s="578"/>
      <c r="KGQ35" s="578"/>
      <c r="KGR35" s="578"/>
      <c r="KGS35" s="578"/>
      <c r="KGT35" s="578"/>
      <c r="KGU35" s="578"/>
      <c r="KGV35" s="578"/>
      <c r="KGW35" s="578"/>
      <c r="KGX35" s="578"/>
      <c r="KGY35" s="578"/>
      <c r="KGZ35" s="578"/>
      <c r="KHA35" s="578"/>
      <c r="KHB35" s="578"/>
      <c r="KHC35" s="578"/>
      <c r="KHD35" s="578"/>
      <c r="KHE35" s="578"/>
      <c r="KHF35" s="578"/>
      <c r="KHG35" s="578"/>
      <c r="KHH35" s="578"/>
      <c r="KHI35" s="578"/>
      <c r="KHJ35" s="578"/>
      <c r="KHK35" s="578"/>
      <c r="KHL35" s="578"/>
      <c r="KHM35" s="578"/>
      <c r="KHN35" s="578"/>
      <c r="KHO35" s="578"/>
      <c r="KHP35" s="578"/>
      <c r="KHQ35" s="578"/>
      <c r="KHR35" s="578"/>
      <c r="KHS35" s="578"/>
      <c r="KHT35" s="578"/>
      <c r="KHU35" s="578"/>
      <c r="KHV35" s="578"/>
      <c r="KHW35" s="578"/>
      <c r="KHX35" s="578"/>
      <c r="KHY35" s="578"/>
      <c r="KHZ35" s="578"/>
      <c r="KIA35" s="578"/>
      <c r="KIB35" s="578"/>
      <c r="KIC35" s="578"/>
      <c r="KID35" s="578"/>
      <c r="KIE35" s="578"/>
      <c r="KIF35" s="578"/>
      <c r="KIG35" s="578"/>
      <c r="KIH35" s="578"/>
      <c r="KII35" s="578"/>
      <c r="KIJ35" s="578"/>
      <c r="KIK35" s="578"/>
      <c r="KIL35" s="578"/>
      <c r="KIM35" s="578"/>
      <c r="KIN35" s="578"/>
      <c r="KIO35" s="578"/>
      <c r="KIP35" s="578"/>
      <c r="KIQ35" s="578"/>
      <c r="KIR35" s="578"/>
      <c r="KIS35" s="578"/>
      <c r="KIT35" s="578"/>
      <c r="KIU35" s="578"/>
      <c r="KIV35" s="578"/>
      <c r="KIW35" s="578"/>
      <c r="KIX35" s="578"/>
      <c r="KIY35" s="578"/>
      <c r="KIZ35" s="578"/>
      <c r="KJA35" s="578"/>
      <c r="KJB35" s="578"/>
      <c r="KJC35" s="578"/>
      <c r="KJD35" s="578"/>
      <c r="KJE35" s="578"/>
      <c r="KJF35" s="578"/>
      <c r="KJG35" s="578"/>
      <c r="KJH35" s="578"/>
      <c r="KJI35" s="578"/>
      <c r="KJJ35" s="578"/>
      <c r="KJK35" s="578"/>
      <c r="KJL35" s="578"/>
      <c r="KJM35" s="578"/>
      <c r="KJN35" s="578"/>
      <c r="KJO35" s="578"/>
      <c r="KJP35" s="578"/>
      <c r="KJQ35" s="578"/>
      <c r="KJR35" s="578"/>
      <c r="KJS35" s="578"/>
      <c r="KJT35" s="578"/>
      <c r="KJU35" s="578"/>
      <c r="KJV35" s="578"/>
      <c r="KJW35" s="578"/>
      <c r="KJX35" s="578"/>
      <c r="KJY35" s="578"/>
      <c r="KJZ35" s="578"/>
      <c r="KKA35" s="578"/>
      <c r="KKB35" s="578"/>
      <c r="KKC35" s="578"/>
      <c r="KKD35" s="578"/>
      <c r="KKE35" s="578"/>
      <c r="KKF35" s="578"/>
      <c r="KKG35" s="578"/>
      <c r="KKH35" s="578"/>
      <c r="KKI35" s="578"/>
      <c r="KKJ35" s="578"/>
      <c r="KKK35" s="578"/>
      <c r="KKL35" s="578"/>
      <c r="KKM35" s="578"/>
      <c r="KKN35" s="578"/>
      <c r="KKO35" s="578"/>
      <c r="KKP35" s="578"/>
      <c r="KKQ35" s="578"/>
      <c r="KKR35" s="578"/>
      <c r="KKS35" s="578"/>
      <c r="KKT35" s="578"/>
      <c r="KKU35" s="578"/>
      <c r="KKV35" s="578"/>
      <c r="KKW35" s="578"/>
      <c r="KKX35" s="578"/>
      <c r="KKY35" s="578"/>
      <c r="KKZ35" s="578"/>
      <c r="KLA35" s="578"/>
      <c r="KLB35" s="578"/>
      <c r="KLC35" s="578"/>
      <c r="KLD35" s="578"/>
      <c r="KLE35" s="578"/>
      <c r="KLF35" s="578"/>
      <c r="KLG35" s="578"/>
      <c r="KLH35" s="578"/>
      <c r="KLI35" s="578"/>
      <c r="KLJ35" s="578"/>
      <c r="KLK35" s="578"/>
      <c r="KLL35" s="578"/>
      <c r="KLM35" s="578"/>
      <c r="KLN35" s="578"/>
      <c r="KLO35" s="578"/>
      <c r="KLP35" s="578"/>
      <c r="KLQ35" s="578"/>
      <c r="KLR35" s="578"/>
      <c r="KLS35" s="578"/>
      <c r="KLT35" s="578"/>
      <c r="KLU35" s="578"/>
      <c r="KLV35" s="578"/>
      <c r="KLW35" s="578"/>
      <c r="KLX35" s="578"/>
      <c r="KLY35" s="578"/>
      <c r="KLZ35" s="578"/>
      <c r="KMA35" s="578"/>
      <c r="KMB35" s="578"/>
      <c r="KMC35" s="578"/>
      <c r="KMD35" s="578"/>
      <c r="KME35" s="578"/>
      <c r="KMF35" s="578"/>
      <c r="KMG35" s="578"/>
      <c r="KMH35" s="578"/>
      <c r="KMI35" s="578"/>
      <c r="KMJ35" s="578"/>
      <c r="KMK35" s="578"/>
      <c r="KML35" s="578"/>
      <c r="KMM35" s="578"/>
      <c r="KMN35" s="578"/>
      <c r="KMO35" s="578"/>
      <c r="KMP35" s="578"/>
      <c r="KMQ35" s="578"/>
      <c r="KMR35" s="578"/>
      <c r="KMS35" s="578"/>
      <c r="KMT35" s="578"/>
      <c r="KMU35" s="578"/>
      <c r="KMV35" s="578"/>
      <c r="KMW35" s="578"/>
      <c r="KMX35" s="578"/>
      <c r="KMY35" s="578"/>
      <c r="KMZ35" s="578"/>
      <c r="KNA35" s="578"/>
      <c r="KNB35" s="578"/>
      <c r="KNC35" s="578"/>
      <c r="KND35" s="578"/>
      <c r="KNE35" s="578"/>
      <c r="KNF35" s="578"/>
      <c r="KNG35" s="578"/>
      <c r="KNH35" s="578"/>
      <c r="KNI35" s="578"/>
      <c r="KNJ35" s="578"/>
      <c r="KNK35" s="578"/>
      <c r="KNL35" s="578"/>
      <c r="KNM35" s="578"/>
      <c r="KNN35" s="578"/>
      <c r="KNO35" s="578"/>
      <c r="KNP35" s="578"/>
      <c r="KNQ35" s="578"/>
      <c r="KNR35" s="578"/>
      <c r="KNS35" s="578"/>
      <c r="KNT35" s="578"/>
      <c r="KNU35" s="578"/>
      <c r="KNV35" s="578"/>
      <c r="KNW35" s="578"/>
      <c r="KNX35" s="578"/>
      <c r="KNY35" s="578"/>
      <c r="KNZ35" s="578"/>
      <c r="KOA35" s="578"/>
      <c r="KOB35" s="578"/>
      <c r="KOC35" s="578"/>
      <c r="KOD35" s="578"/>
      <c r="KOE35" s="578"/>
      <c r="KOF35" s="578"/>
      <c r="KOG35" s="578"/>
      <c r="KOH35" s="578"/>
      <c r="KOI35" s="578"/>
      <c r="KOJ35" s="578"/>
      <c r="KOK35" s="578"/>
      <c r="KOL35" s="578"/>
      <c r="KOM35" s="578"/>
      <c r="KON35" s="578"/>
      <c r="KOO35" s="578"/>
      <c r="KOP35" s="578"/>
      <c r="KOQ35" s="578"/>
      <c r="KOR35" s="578"/>
      <c r="KOS35" s="578"/>
      <c r="KOT35" s="578"/>
      <c r="KOU35" s="578"/>
      <c r="KOV35" s="578"/>
      <c r="KOW35" s="578"/>
      <c r="KOX35" s="578"/>
      <c r="KOY35" s="578"/>
      <c r="KOZ35" s="578"/>
      <c r="KPA35" s="578"/>
      <c r="KPB35" s="578"/>
      <c r="KPC35" s="578"/>
      <c r="KPD35" s="578"/>
      <c r="KPE35" s="578"/>
      <c r="KPF35" s="578"/>
      <c r="KPG35" s="578"/>
      <c r="KPH35" s="578"/>
      <c r="KPI35" s="578"/>
      <c r="KPJ35" s="578"/>
      <c r="KPK35" s="578"/>
      <c r="KPL35" s="578"/>
      <c r="KPM35" s="578"/>
      <c r="KPN35" s="578"/>
      <c r="KPO35" s="578"/>
      <c r="KPP35" s="578"/>
      <c r="KPQ35" s="578"/>
      <c r="KPR35" s="578"/>
      <c r="KPS35" s="578"/>
      <c r="KPT35" s="578"/>
      <c r="KPU35" s="578"/>
      <c r="KPV35" s="578"/>
      <c r="KPW35" s="578"/>
      <c r="KPX35" s="578"/>
      <c r="KPY35" s="578"/>
      <c r="KPZ35" s="578"/>
      <c r="KQA35" s="578"/>
      <c r="KQB35" s="578"/>
      <c r="KQC35" s="578"/>
      <c r="KQD35" s="578"/>
      <c r="KQE35" s="578"/>
      <c r="KQF35" s="578"/>
      <c r="KQG35" s="578"/>
      <c r="KQH35" s="578"/>
      <c r="KQI35" s="578"/>
      <c r="KQJ35" s="578"/>
      <c r="KQK35" s="578"/>
      <c r="KQL35" s="578"/>
      <c r="KQM35" s="578"/>
      <c r="KQN35" s="578"/>
      <c r="KQO35" s="578"/>
      <c r="KQP35" s="578"/>
      <c r="KQQ35" s="578"/>
      <c r="KQR35" s="578"/>
      <c r="KQS35" s="578"/>
      <c r="KQT35" s="578"/>
      <c r="KQU35" s="578"/>
      <c r="KQV35" s="578"/>
      <c r="KQW35" s="578"/>
      <c r="KQX35" s="578"/>
      <c r="KQY35" s="578"/>
      <c r="KQZ35" s="578"/>
      <c r="KRA35" s="578"/>
      <c r="KRB35" s="578"/>
      <c r="KRC35" s="578"/>
      <c r="KRD35" s="578"/>
      <c r="KRE35" s="578"/>
      <c r="KRF35" s="578"/>
      <c r="KRG35" s="578"/>
      <c r="KRH35" s="578"/>
      <c r="KRI35" s="578"/>
      <c r="KRJ35" s="578"/>
      <c r="KRK35" s="578"/>
      <c r="KRL35" s="578"/>
      <c r="KRM35" s="578"/>
      <c r="KRN35" s="578"/>
      <c r="KRO35" s="578"/>
      <c r="KRP35" s="578"/>
      <c r="KRQ35" s="578"/>
      <c r="KRR35" s="578"/>
      <c r="KRS35" s="578"/>
      <c r="KRT35" s="578"/>
      <c r="KRU35" s="578"/>
      <c r="KRV35" s="578"/>
      <c r="KRW35" s="578"/>
      <c r="KRX35" s="578"/>
      <c r="KRY35" s="578"/>
      <c r="KRZ35" s="578"/>
      <c r="KSA35" s="578"/>
      <c r="KSB35" s="578"/>
      <c r="KSC35" s="578"/>
      <c r="KSD35" s="578"/>
      <c r="KSE35" s="578"/>
      <c r="KSF35" s="578"/>
      <c r="KSG35" s="578"/>
      <c r="KSH35" s="578"/>
      <c r="KSI35" s="578"/>
      <c r="KSJ35" s="578"/>
      <c r="KSK35" s="578"/>
      <c r="KSL35" s="578"/>
      <c r="KSM35" s="578"/>
      <c r="KSN35" s="578"/>
      <c r="KSO35" s="578"/>
      <c r="KSP35" s="578"/>
      <c r="KSQ35" s="578"/>
      <c r="KSR35" s="578"/>
      <c r="KSS35" s="578"/>
      <c r="KST35" s="578"/>
      <c r="KSU35" s="578"/>
      <c r="KSV35" s="578"/>
      <c r="KSW35" s="578"/>
      <c r="KSX35" s="578"/>
      <c r="KSY35" s="578"/>
      <c r="KSZ35" s="578"/>
      <c r="KTA35" s="578"/>
      <c r="KTB35" s="578"/>
      <c r="KTC35" s="578"/>
      <c r="KTD35" s="578"/>
      <c r="KTE35" s="578"/>
      <c r="KTF35" s="578"/>
      <c r="KTG35" s="578"/>
      <c r="KTH35" s="578"/>
      <c r="KTI35" s="578"/>
      <c r="KTJ35" s="578"/>
      <c r="KTK35" s="578"/>
      <c r="KTL35" s="578"/>
      <c r="KTM35" s="578"/>
      <c r="KTN35" s="578"/>
      <c r="KTO35" s="578"/>
      <c r="KTP35" s="578"/>
      <c r="KTQ35" s="578"/>
      <c r="KTR35" s="578"/>
      <c r="KTS35" s="578"/>
      <c r="KTT35" s="578"/>
      <c r="KTU35" s="578"/>
      <c r="KTV35" s="578"/>
      <c r="KTW35" s="578"/>
      <c r="KTX35" s="578"/>
      <c r="KTY35" s="578"/>
      <c r="KTZ35" s="578"/>
      <c r="KUA35" s="578"/>
      <c r="KUB35" s="578"/>
      <c r="KUC35" s="578"/>
      <c r="KUD35" s="578"/>
      <c r="KUE35" s="578"/>
      <c r="KUF35" s="578"/>
      <c r="KUG35" s="578"/>
      <c r="KUH35" s="578"/>
      <c r="KUI35" s="578"/>
      <c r="KUJ35" s="578"/>
      <c r="KUK35" s="578"/>
      <c r="KUL35" s="578"/>
      <c r="KUM35" s="578"/>
      <c r="KUN35" s="578"/>
      <c r="KUO35" s="578"/>
      <c r="KUP35" s="578"/>
      <c r="KUQ35" s="578"/>
      <c r="KUR35" s="578"/>
      <c r="KUS35" s="578"/>
      <c r="KUT35" s="578"/>
      <c r="KUU35" s="578"/>
      <c r="KUV35" s="578"/>
      <c r="KUW35" s="578"/>
      <c r="KUX35" s="578"/>
      <c r="KUY35" s="578"/>
      <c r="KUZ35" s="578"/>
      <c r="KVA35" s="578"/>
      <c r="KVB35" s="578"/>
      <c r="KVC35" s="578"/>
      <c r="KVD35" s="578"/>
      <c r="KVE35" s="578"/>
      <c r="KVF35" s="578"/>
      <c r="KVG35" s="578"/>
      <c r="KVH35" s="578"/>
      <c r="KVI35" s="578"/>
      <c r="KVJ35" s="578"/>
      <c r="KVK35" s="578"/>
      <c r="KVL35" s="578"/>
      <c r="KVM35" s="578"/>
      <c r="KVN35" s="578"/>
      <c r="KVO35" s="578"/>
      <c r="KVP35" s="578"/>
      <c r="KVQ35" s="578"/>
      <c r="KVR35" s="578"/>
      <c r="KVS35" s="578"/>
      <c r="KVT35" s="578"/>
      <c r="KVU35" s="578"/>
      <c r="KVV35" s="578"/>
      <c r="KVW35" s="578"/>
      <c r="KVX35" s="578"/>
      <c r="KVY35" s="578"/>
      <c r="KVZ35" s="578"/>
      <c r="KWA35" s="578"/>
      <c r="KWB35" s="578"/>
      <c r="KWC35" s="578"/>
      <c r="KWD35" s="578"/>
      <c r="KWE35" s="578"/>
      <c r="KWF35" s="578"/>
      <c r="KWG35" s="578"/>
      <c r="KWH35" s="578"/>
      <c r="KWI35" s="578"/>
      <c r="KWJ35" s="578"/>
      <c r="KWK35" s="578"/>
      <c r="KWL35" s="578"/>
      <c r="KWM35" s="578"/>
      <c r="KWN35" s="578"/>
      <c r="KWO35" s="578"/>
      <c r="KWP35" s="578"/>
      <c r="KWQ35" s="578"/>
      <c r="KWR35" s="578"/>
      <c r="KWS35" s="578"/>
      <c r="KWT35" s="578"/>
      <c r="KWU35" s="578"/>
      <c r="KWV35" s="578"/>
      <c r="KWW35" s="578"/>
      <c r="KWX35" s="578"/>
      <c r="KWY35" s="578"/>
      <c r="KWZ35" s="578"/>
      <c r="KXA35" s="578"/>
      <c r="KXB35" s="578"/>
      <c r="KXC35" s="578"/>
      <c r="KXD35" s="578"/>
      <c r="KXE35" s="578"/>
      <c r="KXF35" s="578"/>
      <c r="KXG35" s="578"/>
      <c r="KXH35" s="578"/>
      <c r="KXI35" s="578"/>
      <c r="KXJ35" s="578"/>
      <c r="KXK35" s="578"/>
      <c r="KXL35" s="578"/>
      <c r="KXM35" s="578"/>
      <c r="KXN35" s="578"/>
      <c r="KXO35" s="578"/>
      <c r="KXP35" s="578"/>
      <c r="KXQ35" s="578"/>
      <c r="KXR35" s="578"/>
      <c r="KXS35" s="578"/>
      <c r="KXT35" s="578"/>
      <c r="KXU35" s="578"/>
      <c r="KXV35" s="578"/>
      <c r="KXW35" s="578"/>
      <c r="KXX35" s="578"/>
      <c r="KXY35" s="578"/>
      <c r="KXZ35" s="578"/>
      <c r="KYA35" s="578"/>
      <c r="KYB35" s="578"/>
      <c r="KYC35" s="578"/>
      <c r="KYD35" s="578"/>
      <c r="KYE35" s="578"/>
      <c r="KYF35" s="578"/>
      <c r="KYG35" s="578"/>
      <c r="KYH35" s="578"/>
      <c r="KYI35" s="578"/>
      <c r="KYJ35" s="578"/>
      <c r="KYK35" s="578"/>
      <c r="KYL35" s="578"/>
      <c r="KYM35" s="578"/>
      <c r="KYN35" s="578"/>
      <c r="KYO35" s="578"/>
      <c r="KYP35" s="578"/>
      <c r="KYQ35" s="578"/>
      <c r="KYR35" s="578"/>
      <c r="KYS35" s="578"/>
      <c r="KYT35" s="578"/>
      <c r="KYU35" s="578"/>
      <c r="KYV35" s="578"/>
      <c r="KYW35" s="578"/>
      <c r="KYX35" s="578"/>
      <c r="KYY35" s="578"/>
      <c r="KYZ35" s="578"/>
      <c r="KZA35" s="578"/>
      <c r="KZB35" s="578"/>
      <c r="KZC35" s="578"/>
      <c r="KZD35" s="578"/>
      <c r="KZE35" s="578"/>
      <c r="KZF35" s="578"/>
      <c r="KZG35" s="578"/>
      <c r="KZH35" s="578"/>
      <c r="KZI35" s="578"/>
      <c r="KZJ35" s="578"/>
      <c r="KZK35" s="578"/>
      <c r="KZL35" s="578"/>
      <c r="KZM35" s="578"/>
      <c r="KZN35" s="578"/>
      <c r="KZO35" s="578"/>
      <c r="KZP35" s="578"/>
      <c r="KZQ35" s="578"/>
      <c r="KZR35" s="578"/>
      <c r="KZS35" s="578"/>
      <c r="KZT35" s="578"/>
      <c r="KZU35" s="578"/>
      <c r="KZV35" s="578"/>
      <c r="KZW35" s="578"/>
      <c r="KZX35" s="578"/>
      <c r="KZY35" s="578"/>
      <c r="KZZ35" s="578"/>
      <c r="LAA35" s="578"/>
      <c r="LAB35" s="578"/>
      <c r="LAC35" s="578"/>
      <c r="LAD35" s="578"/>
      <c r="LAE35" s="578"/>
      <c r="LAF35" s="578"/>
      <c r="LAG35" s="578"/>
      <c r="LAH35" s="578"/>
      <c r="LAI35" s="578"/>
      <c r="LAJ35" s="578"/>
      <c r="LAK35" s="578"/>
      <c r="LAL35" s="578"/>
      <c r="LAM35" s="578"/>
      <c r="LAN35" s="578"/>
      <c r="LAO35" s="578"/>
      <c r="LAP35" s="578"/>
      <c r="LAQ35" s="578"/>
      <c r="LAR35" s="578"/>
      <c r="LAS35" s="578"/>
      <c r="LAT35" s="578"/>
      <c r="LAU35" s="578"/>
      <c r="LAV35" s="578"/>
      <c r="LAW35" s="578"/>
      <c r="LAX35" s="578"/>
      <c r="LAY35" s="578"/>
      <c r="LAZ35" s="578"/>
      <c r="LBA35" s="578"/>
      <c r="LBB35" s="578"/>
      <c r="LBC35" s="578"/>
      <c r="LBD35" s="578"/>
      <c r="LBE35" s="578"/>
      <c r="LBF35" s="578"/>
      <c r="LBG35" s="578"/>
      <c r="LBH35" s="578"/>
      <c r="LBI35" s="578"/>
      <c r="LBJ35" s="578"/>
      <c r="LBK35" s="578"/>
      <c r="LBL35" s="578"/>
      <c r="LBM35" s="578"/>
      <c r="LBN35" s="578"/>
      <c r="LBO35" s="578"/>
      <c r="LBP35" s="578"/>
      <c r="LBQ35" s="578"/>
      <c r="LBR35" s="578"/>
      <c r="LBS35" s="578"/>
      <c r="LBT35" s="578"/>
      <c r="LBU35" s="578"/>
      <c r="LBV35" s="578"/>
      <c r="LBW35" s="578"/>
      <c r="LBX35" s="578"/>
      <c r="LBY35" s="578"/>
      <c r="LBZ35" s="578"/>
      <c r="LCA35" s="578"/>
      <c r="LCB35" s="578"/>
      <c r="LCC35" s="578"/>
      <c r="LCD35" s="578"/>
      <c r="LCE35" s="578"/>
      <c r="LCF35" s="578"/>
      <c r="LCG35" s="578"/>
      <c r="LCH35" s="578"/>
      <c r="LCI35" s="578"/>
      <c r="LCJ35" s="578"/>
      <c r="LCK35" s="578"/>
      <c r="LCL35" s="578"/>
      <c r="LCM35" s="578"/>
      <c r="LCN35" s="578"/>
      <c r="LCO35" s="578"/>
      <c r="LCP35" s="578"/>
      <c r="LCQ35" s="578"/>
      <c r="LCR35" s="578"/>
      <c r="LCS35" s="578"/>
      <c r="LCT35" s="578"/>
      <c r="LCU35" s="578"/>
      <c r="LCV35" s="578"/>
      <c r="LCW35" s="578"/>
      <c r="LCX35" s="578"/>
      <c r="LCY35" s="578"/>
      <c r="LCZ35" s="578"/>
      <c r="LDA35" s="578"/>
      <c r="LDB35" s="578"/>
      <c r="LDC35" s="578"/>
      <c r="LDD35" s="578"/>
      <c r="LDE35" s="578"/>
      <c r="LDF35" s="578"/>
      <c r="LDG35" s="578"/>
      <c r="LDH35" s="578"/>
      <c r="LDI35" s="578"/>
      <c r="LDJ35" s="578"/>
      <c r="LDK35" s="578"/>
      <c r="LDL35" s="578"/>
      <c r="LDM35" s="578"/>
      <c r="LDN35" s="578"/>
      <c r="LDO35" s="578"/>
      <c r="LDP35" s="578"/>
      <c r="LDQ35" s="578"/>
      <c r="LDR35" s="578"/>
      <c r="LDS35" s="578"/>
      <c r="LDT35" s="578"/>
      <c r="LDU35" s="578"/>
      <c r="LDV35" s="578"/>
      <c r="LDW35" s="578"/>
      <c r="LDX35" s="578"/>
      <c r="LDY35" s="578"/>
      <c r="LDZ35" s="578"/>
      <c r="LEA35" s="578"/>
      <c r="LEB35" s="578"/>
      <c r="LEC35" s="578"/>
      <c r="LED35" s="578"/>
      <c r="LEE35" s="578"/>
      <c r="LEF35" s="578"/>
      <c r="LEG35" s="578"/>
      <c r="LEH35" s="578"/>
      <c r="LEI35" s="578"/>
      <c r="LEJ35" s="578"/>
      <c r="LEK35" s="578"/>
      <c r="LEL35" s="578"/>
      <c r="LEM35" s="578"/>
      <c r="LEN35" s="578"/>
      <c r="LEO35" s="578"/>
      <c r="LEP35" s="578"/>
      <c r="LEQ35" s="578"/>
      <c r="LER35" s="578"/>
      <c r="LES35" s="578"/>
      <c r="LET35" s="578"/>
      <c r="LEU35" s="578"/>
      <c r="LEV35" s="578"/>
      <c r="LEW35" s="578"/>
      <c r="LEX35" s="578"/>
      <c r="LEY35" s="578"/>
      <c r="LEZ35" s="578"/>
      <c r="LFA35" s="578"/>
      <c r="LFB35" s="578"/>
      <c r="LFC35" s="578"/>
      <c r="LFD35" s="578"/>
      <c r="LFE35" s="578"/>
      <c r="LFF35" s="578"/>
      <c r="LFG35" s="578"/>
      <c r="LFH35" s="578"/>
      <c r="LFI35" s="578"/>
      <c r="LFJ35" s="578"/>
      <c r="LFK35" s="578"/>
      <c r="LFL35" s="578"/>
      <c r="LFM35" s="578"/>
      <c r="LFN35" s="578"/>
      <c r="LFO35" s="578"/>
      <c r="LFP35" s="578"/>
      <c r="LFQ35" s="578"/>
      <c r="LFR35" s="578"/>
      <c r="LFS35" s="578"/>
      <c r="LFT35" s="578"/>
      <c r="LFU35" s="578"/>
      <c r="LFV35" s="578"/>
      <c r="LFW35" s="578"/>
      <c r="LFX35" s="578"/>
      <c r="LFY35" s="578"/>
      <c r="LFZ35" s="578"/>
      <c r="LGA35" s="578"/>
      <c r="LGB35" s="578"/>
      <c r="LGC35" s="578"/>
      <c r="LGD35" s="578"/>
      <c r="LGE35" s="578"/>
      <c r="LGF35" s="578"/>
      <c r="LGG35" s="578"/>
      <c r="LGH35" s="578"/>
      <c r="LGI35" s="578"/>
      <c r="LGJ35" s="578"/>
      <c r="LGK35" s="578"/>
      <c r="LGL35" s="578"/>
      <c r="LGM35" s="578"/>
      <c r="LGN35" s="578"/>
      <c r="LGO35" s="578"/>
      <c r="LGP35" s="578"/>
      <c r="LGQ35" s="578"/>
      <c r="LGR35" s="578"/>
      <c r="LGS35" s="578"/>
      <c r="LGT35" s="578"/>
      <c r="LGU35" s="578"/>
      <c r="LGV35" s="578"/>
      <c r="LGW35" s="578"/>
      <c r="LGX35" s="578"/>
      <c r="LGY35" s="578"/>
      <c r="LGZ35" s="578"/>
      <c r="LHA35" s="578"/>
      <c r="LHB35" s="578"/>
      <c r="LHC35" s="578"/>
      <c r="LHD35" s="578"/>
      <c r="LHE35" s="578"/>
      <c r="LHF35" s="578"/>
      <c r="LHG35" s="578"/>
      <c r="LHH35" s="578"/>
      <c r="LHI35" s="578"/>
      <c r="LHJ35" s="578"/>
      <c r="LHK35" s="578"/>
      <c r="LHL35" s="578"/>
      <c r="LHM35" s="578"/>
      <c r="LHN35" s="578"/>
      <c r="LHO35" s="578"/>
      <c r="LHP35" s="578"/>
      <c r="LHQ35" s="578"/>
      <c r="LHR35" s="578"/>
      <c r="LHS35" s="578"/>
      <c r="LHT35" s="578"/>
      <c r="LHU35" s="578"/>
      <c r="LHV35" s="578"/>
      <c r="LHW35" s="578"/>
      <c r="LHX35" s="578"/>
      <c r="LHY35" s="578"/>
      <c r="LHZ35" s="578"/>
      <c r="LIA35" s="578"/>
      <c r="LIB35" s="578"/>
      <c r="LIC35" s="578"/>
      <c r="LID35" s="578"/>
      <c r="LIE35" s="578"/>
      <c r="LIF35" s="578"/>
      <c r="LIG35" s="578"/>
      <c r="LIH35" s="578"/>
      <c r="LII35" s="578"/>
      <c r="LIJ35" s="578"/>
      <c r="LIK35" s="578"/>
      <c r="LIL35" s="578"/>
      <c r="LIM35" s="578"/>
      <c r="LIN35" s="578"/>
      <c r="LIO35" s="578"/>
      <c r="LIP35" s="578"/>
      <c r="LIQ35" s="578"/>
      <c r="LIR35" s="578"/>
      <c r="LIS35" s="578"/>
      <c r="LIT35" s="578"/>
      <c r="LIU35" s="578"/>
      <c r="LIV35" s="578"/>
      <c r="LIW35" s="578"/>
      <c r="LIX35" s="578"/>
      <c r="LIY35" s="578"/>
      <c r="LIZ35" s="578"/>
      <c r="LJA35" s="578"/>
      <c r="LJB35" s="578"/>
      <c r="LJC35" s="578"/>
      <c r="LJD35" s="578"/>
      <c r="LJE35" s="578"/>
      <c r="LJF35" s="578"/>
      <c r="LJG35" s="578"/>
      <c r="LJH35" s="578"/>
      <c r="LJI35" s="578"/>
      <c r="LJJ35" s="578"/>
      <c r="LJK35" s="578"/>
      <c r="LJL35" s="578"/>
      <c r="LJM35" s="578"/>
      <c r="LJN35" s="578"/>
      <c r="LJO35" s="578"/>
      <c r="LJP35" s="578"/>
      <c r="LJQ35" s="578"/>
      <c r="LJR35" s="578"/>
      <c r="LJS35" s="578"/>
      <c r="LJT35" s="578"/>
      <c r="LJU35" s="578"/>
      <c r="LJV35" s="578"/>
      <c r="LJW35" s="578"/>
      <c r="LJX35" s="578"/>
      <c r="LJY35" s="578"/>
      <c r="LJZ35" s="578"/>
      <c r="LKA35" s="578"/>
      <c r="LKB35" s="578"/>
      <c r="LKC35" s="578"/>
      <c r="LKD35" s="578"/>
      <c r="LKE35" s="578"/>
      <c r="LKF35" s="578"/>
      <c r="LKG35" s="578"/>
      <c r="LKH35" s="578"/>
      <c r="LKI35" s="578"/>
      <c r="LKJ35" s="578"/>
      <c r="LKK35" s="578"/>
      <c r="LKL35" s="578"/>
      <c r="LKM35" s="578"/>
      <c r="LKN35" s="578"/>
      <c r="LKO35" s="578"/>
      <c r="LKP35" s="578"/>
      <c r="LKQ35" s="578"/>
      <c r="LKR35" s="578"/>
      <c r="LKS35" s="578"/>
      <c r="LKT35" s="578"/>
      <c r="LKU35" s="578"/>
      <c r="LKV35" s="578"/>
      <c r="LKW35" s="578"/>
      <c r="LKX35" s="578"/>
      <c r="LKY35" s="578"/>
      <c r="LKZ35" s="578"/>
      <c r="LLA35" s="578"/>
      <c r="LLB35" s="578"/>
      <c r="LLC35" s="578"/>
      <c r="LLD35" s="578"/>
      <c r="LLE35" s="578"/>
      <c r="LLF35" s="578"/>
      <c r="LLG35" s="578"/>
      <c r="LLH35" s="578"/>
      <c r="LLI35" s="578"/>
      <c r="LLJ35" s="578"/>
      <c r="LLK35" s="578"/>
      <c r="LLL35" s="578"/>
      <c r="LLM35" s="578"/>
      <c r="LLN35" s="578"/>
      <c r="LLO35" s="578"/>
      <c r="LLP35" s="578"/>
      <c r="LLQ35" s="578"/>
      <c r="LLR35" s="578"/>
      <c r="LLS35" s="578"/>
      <c r="LLT35" s="578"/>
      <c r="LLU35" s="578"/>
      <c r="LLV35" s="578"/>
      <c r="LLW35" s="578"/>
      <c r="LLX35" s="578"/>
      <c r="LLY35" s="578"/>
      <c r="LLZ35" s="578"/>
      <c r="LMA35" s="578"/>
      <c r="LMB35" s="578"/>
      <c r="LMC35" s="578"/>
      <c r="LMD35" s="578"/>
      <c r="LME35" s="578"/>
      <c r="LMF35" s="578"/>
      <c r="LMG35" s="578"/>
      <c r="LMH35" s="578"/>
      <c r="LMI35" s="578"/>
      <c r="LMJ35" s="578"/>
      <c r="LMK35" s="578"/>
      <c r="LML35" s="578"/>
      <c r="LMM35" s="578"/>
      <c r="LMN35" s="578"/>
      <c r="LMO35" s="578"/>
      <c r="LMP35" s="578"/>
      <c r="LMQ35" s="578"/>
      <c r="LMR35" s="578"/>
      <c r="LMS35" s="578"/>
      <c r="LMT35" s="578"/>
      <c r="LMU35" s="578"/>
      <c r="LMV35" s="578"/>
      <c r="LMW35" s="578"/>
      <c r="LMX35" s="578"/>
      <c r="LMY35" s="578"/>
      <c r="LMZ35" s="578"/>
      <c r="LNA35" s="578"/>
      <c r="LNB35" s="578"/>
      <c r="LNC35" s="578"/>
      <c r="LND35" s="578"/>
      <c r="LNE35" s="578"/>
      <c r="LNF35" s="578"/>
      <c r="LNG35" s="578"/>
      <c r="LNH35" s="578"/>
      <c r="LNI35" s="578"/>
      <c r="LNJ35" s="578"/>
      <c r="LNK35" s="578"/>
      <c r="LNL35" s="578"/>
      <c r="LNM35" s="578"/>
      <c r="LNN35" s="578"/>
      <c r="LNO35" s="578"/>
      <c r="LNP35" s="578"/>
      <c r="LNQ35" s="578"/>
      <c r="LNR35" s="578"/>
      <c r="LNS35" s="578"/>
      <c r="LNT35" s="578"/>
      <c r="LNU35" s="578"/>
      <c r="LNV35" s="578"/>
      <c r="LNW35" s="578"/>
      <c r="LNX35" s="578"/>
      <c r="LNY35" s="578"/>
      <c r="LNZ35" s="578"/>
      <c r="LOA35" s="578"/>
      <c r="LOB35" s="578"/>
      <c r="LOC35" s="578"/>
      <c r="LOD35" s="578"/>
      <c r="LOE35" s="578"/>
      <c r="LOF35" s="578"/>
      <c r="LOG35" s="578"/>
      <c r="LOH35" s="578"/>
      <c r="LOI35" s="578"/>
      <c r="LOJ35" s="578"/>
      <c r="LOK35" s="578"/>
      <c r="LOL35" s="578"/>
      <c r="LOM35" s="578"/>
      <c r="LON35" s="578"/>
      <c r="LOO35" s="578"/>
      <c r="LOP35" s="578"/>
      <c r="LOQ35" s="578"/>
      <c r="LOR35" s="578"/>
      <c r="LOS35" s="578"/>
      <c r="LOT35" s="578"/>
      <c r="LOU35" s="578"/>
      <c r="LOV35" s="578"/>
      <c r="LOW35" s="578"/>
      <c r="LOX35" s="578"/>
      <c r="LOY35" s="578"/>
      <c r="LOZ35" s="578"/>
      <c r="LPA35" s="578"/>
      <c r="LPB35" s="578"/>
      <c r="LPC35" s="578"/>
      <c r="LPD35" s="578"/>
      <c r="LPE35" s="578"/>
      <c r="LPF35" s="578"/>
      <c r="LPG35" s="578"/>
      <c r="LPH35" s="578"/>
      <c r="LPI35" s="578"/>
      <c r="LPJ35" s="578"/>
      <c r="LPK35" s="578"/>
      <c r="LPL35" s="578"/>
      <c r="LPM35" s="578"/>
      <c r="LPN35" s="578"/>
      <c r="LPO35" s="578"/>
      <c r="LPP35" s="578"/>
      <c r="LPQ35" s="578"/>
      <c r="LPR35" s="578"/>
      <c r="LPS35" s="578"/>
      <c r="LPT35" s="578"/>
      <c r="LPU35" s="578"/>
      <c r="LPV35" s="578"/>
      <c r="LPW35" s="578"/>
      <c r="LPX35" s="578"/>
      <c r="LPY35" s="578"/>
      <c r="LPZ35" s="578"/>
      <c r="LQA35" s="578"/>
      <c r="LQB35" s="578"/>
      <c r="LQC35" s="578"/>
      <c r="LQD35" s="578"/>
      <c r="LQE35" s="578"/>
      <c r="LQF35" s="578"/>
      <c r="LQG35" s="578"/>
      <c r="LQH35" s="578"/>
      <c r="LQI35" s="578"/>
      <c r="LQJ35" s="578"/>
      <c r="LQK35" s="578"/>
      <c r="LQL35" s="578"/>
      <c r="LQM35" s="578"/>
      <c r="LQN35" s="578"/>
      <c r="LQO35" s="578"/>
      <c r="LQP35" s="578"/>
      <c r="LQQ35" s="578"/>
      <c r="LQR35" s="578"/>
      <c r="LQS35" s="578"/>
      <c r="LQT35" s="578"/>
      <c r="LQU35" s="578"/>
      <c r="LQV35" s="578"/>
      <c r="LQW35" s="578"/>
      <c r="LQX35" s="578"/>
      <c r="LQY35" s="578"/>
      <c r="LQZ35" s="578"/>
      <c r="LRA35" s="578"/>
      <c r="LRB35" s="578"/>
      <c r="LRC35" s="578"/>
      <c r="LRD35" s="578"/>
      <c r="LRE35" s="578"/>
      <c r="LRF35" s="578"/>
      <c r="LRG35" s="578"/>
      <c r="LRH35" s="578"/>
      <c r="LRI35" s="578"/>
      <c r="LRJ35" s="578"/>
      <c r="LRK35" s="578"/>
      <c r="LRL35" s="578"/>
      <c r="LRM35" s="578"/>
      <c r="LRN35" s="578"/>
      <c r="LRO35" s="578"/>
      <c r="LRP35" s="578"/>
      <c r="LRQ35" s="578"/>
      <c r="LRR35" s="578"/>
      <c r="LRS35" s="578"/>
      <c r="LRT35" s="578"/>
      <c r="LRU35" s="578"/>
      <c r="LRV35" s="578"/>
      <c r="LRW35" s="578"/>
      <c r="LRX35" s="578"/>
      <c r="LRY35" s="578"/>
      <c r="LRZ35" s="578"/>
      <c r="LSA35" s="578"/>
      <c r="LSB35" s="578"/>
      <c r="LSC35" s="578"/>
      <c r="LSD35" s="578"/>
      <c r="LSE35" s="578"/>
      <c r="LSF35" s="578"/>
      <c r="LSG35" s="578"/>
      <c r="LSH35" s="578"/>
      <c r="LSI35" s="578"/>
      <c r="LSJ35" s="578"/>
      <c r="LSK35" s="578"/>
      <c r="LSL35" s="578"/>
      <c r="LSM35" s="578"/>
      <c r="LSN35" s="578"/>
      <c r="LSO35" s="578"/>
      <c r="LSP35" s="578"/>
      <c r="LSQ35" s="578"/>
      <c r="LSR35" s="578"/>
      <c r="LSS35" s="578"/>
      <c r="LST35" s="578"/>
      <c r="LSU35" s="578"/>
      <c r="LSV35" s="578"/>
      <c r="LSW35" s="578"/>
      <c r="LSX35" s="578"/>
      <c r="LSY35" s="578"/>
      <c r="LSZ35" s="578"/>
      <c r="LTA35" s="578"/>
      <c r="LTB35" s="578"/>
      <c r="LTC35" s="578"/>
      <c r="LTD35" s="578"/>
      <c r="LTE35" s="578"/>
      <c r="LTF35" s="578"/>
      <c r="LTG35" s="578"/>
      <c r="LTH35" s="578"/>
      <c r="LTI35" s="578"/>
      <c r="LTJ35" s="578"/>
      <c r="LTK35" s="578"/>
      <c r="LTL35" s="578"/>
      <c r="LTM35" s="578"/>
      <c r="LTN35" s="578"/>
      <c r="LTO35" s="578"/>
      <c r="LTP35" s="578"/>
      <c r="LTQ35" s="578"/>
      <c r="LTR35" s="578"/>
      <c r="LTS35" s="578"/>
      <c r="LTT35" s="578"/>
      <c r="LTU35" s="578"/>
      <c r="LTV35" s="578"/>
      <c r="LTW35" s="578"/>
      <c r="LTX35" s="578"/>
      <c r="LTY35" s="578"/>
      <c r="LTZ35" s="578"/>
      <c r="LUA35" s="578"/>
      <c r="LUB35" s="578"/>
      <c r="LUC35" s="578"/>
      <c r="LUD35" s="578"/>
      <c r="LUE35" s="578"/>
      <c r="LUF35" s="578"/>
      <c r="LUG35" s="578"/>
      <c r="LUH35" s="578"/>
      <c r="LUI35" s="578"/>
      <c r="LUJ35" s="578"/>
      <c r="LUK35" s="578"/>
      <c r="LUL35" s="578"/>
      <c r="LUM35" s="578"/>
      <c r="LUN35" s="578"/>
      <c r="LUO35" s="578"/>
      <c r="LUP35" s="578"/>
      <c r="LUQ35" s="578"/>
      <c r="LUR35" s="578"/>
      <c r="LUS35" s="578"/>
      <c r="LUT35" s="578"/>
      <c r="LUU35" s="578"/>
      <c r="LUV35" s="578"/>
      <c r="LUW35" s="578"/>
      <c r="LUX35" s="578"/>
      <c r="LUY35" s="578"/>
      <c r="LUZ35" s="578"/>
      <c r="LVA35" s="578"/>
      <c r="LVB35" s="578"/>
      <c r="LVC35" s="578"/>
      <c r="LVD35" s="578"/>
      <c r="LVE35" s="578"/>
      <c r="LVF35" s="578"/>
      <c r="LVG35" s="578"/>
      <c r="LVH35" s="578"/>
      <c r="LVI35" s="578"/>
      <c r="LVJ35" s="578"/>
      <c r="LVK35" s="578"/>
      <c r="LVL35" s="578"/>
      <c r="LVM35" s="578"/>
      <c r="LVN35" s="578"/>
      <c r="LVO35" s="578"/>
      <c r="LVP35" s="578"/>
      <c r="LVQ35" s="578"/>
      <c r="LVR35" s="578"/>
      <c r="LVS35" s="578"/>
      <c r="LVT35" s="578"/>
      <c r="LVU35" s="578"/>
      <c r="LVV35" s="578"/>
      <c r="LVW35" s="578"/>
      <c r="LVX35" s="578"/>
      <c r="LVY35" s="578"/>
      <c r="LVZ35" s="578"/>
      <c r="LWA35" s="578"/>
      <c r="LWB35" s="578"/>
      <c r="LWC35" s="578"/>
      <c r="LWD35" s="578"/>
      <c r="LWE35" s="578"/>
      <c r="LWF35" s="578"/>
      <c r="LWG35" s="578"/>
      <c r="LWH35" s="578"/>
      <c r="LWI35" s="578"/>
      <c r="LWJ35" s="578"/>
      <c r="LWK35" s="578"/>
      <c r="LWL35" s="578"/>
      <c r="LWM35" s="578"/>
      <c r="LWN35" s="578"/>
      <c r="LWO35" s="578"/>
      <c r="LWP35" s="578"/>
      <c r="LWQ35" s="578"/>
      <c r="LWR35" s="578"/>
      <c r="LWS35" s="578"/>
      <c r="LWT35" s="578"/>
      <c r="LWU35" s="578"/>
      <c r="LWV35" s="578"/>
      <c r="LWW35" s="578"/>
      <c r="LWX35" s="578"/>
      <c r="LWY35" s="578"/>
      <c r="LWZ35" s="578"/>
      <c r="LXA35" s="578"/>
      <c r="LXB35" s="578"/>
      <c r="LXC35" s="578"/>
      <c r="LXD35" s="578"/>
      <c r="LXE35" s="578"/>
      <c r="LXF35" s="578"/>
      <c r="LXG35" s="578"/>
      <c r="LXH35" s="578"/>
      <c r="LXI35" s="578"/>
      <c r="LXJ35" s="578"/>
      <c r="LXK35" s="578"/>
      <c r="LXL35" s="578"/>
      <c r="LXM35" s="578"/>
      <c r="LXN35" s="578"/>
      <c r="LXO35" s="578"/>
      <c r="LXP35" s="578"/>
      <c r="LXQ35" s="578"/>
      <c r="LXR35" s="578"/>
      <c r="LXS35" s="578"/>
      <c r="LXT35" s="578"/>
      <c r="LXU35" s="578"/>
      <c r="LXV35" s="578"/>
      <c r="LXW35" s="578"/>
      <c r="LXX35" s="578"/>
      <c r="LXY35" s="578"/>
      <c r="LXZ35" s="578"/>
      <c r="LYA35" s="578"/>
      <c r="LYB35" s="578"/>
      <c r="LYC35" s="578"/>
      <c r="LYD35" s="578"/>
      <c r="LYE35" s="578"/>
      <c r="LYF35" s="578"/>
      <c r="LYG35" s="578"/>
      <c r="LYH35" s="578"/>
      <c r="LYI35" s="578"/>
      <c r="LYJ35" s="578"/>
      <c r="LYK35" s="578"/>
      <c r="LYL35" s="578"/>
      <c r="LYM35" s="578"/>
      <c r="LYN35" s="578"/>
      <c r="LYO35" s="578"/>
      <c r="LYP35" s="578"/>
      <c r="LYQ35" s="578"/>
      <c r="LYR35" s="578"/>
      <c r="LYS35" s="578"/>
      <c r="LYT35" s="578"/>
      <c r="LYU35" s="578"/>
      <c r="LYV35" s="578"/>
      <c r="LYW35" s="578"/>
      <c r="LYX35" s="578"/>
      <c r="LYY35" s="578"/>
      <c r="LYZ35" s="578"/>
      <c r="LZA35" s="578"/>
      <c r="LZB35" s="578"/>
      <c r="LZC35" s="578"/>
      <c r="LZD35" s="578"/>
      <c r="LZE35" s="578"/>
      <c r="LZF35" s="578"/>
      <c r="LZG35" s="578"/>
      <c r="LZH35" s="578"/>
      <c r="LZI35" s="578"/>
      <c r="LZJ35" s="578"/>
      <c r="LZK35" s="578"/>
      <c r="LZL35" s="578"/>
      <c r="LZM35" s="578"/>
      <c r="LZN35" s="578"/>
      <c r="LZO35" s="578"/>
      <c r="LZP35" s="578"/>
      <c r="LZQ35" s="578"/>
      <c r="LZR35" s="578"/>
      <c r="LZS35" s="578"/>
      <c r="LZT35" s="578"/>
      <c r="LZU35" s="578"/>
      <c r="LZV35" s="578"/>
      <c r="LZW35" s="578"/>
      <c r="LZX35" s="578"/>
      <c r="LZY35" s="578"/>
      <c r="LZZ35" s="578"/>
      <c r="MAA35" s="578"/>
      <c r="MAB35" s="578"/>
      <c r="MAC35" s="578"/>
      <c r="MAD35" s="578"/>
      <c r="MAE35" s="578"/>
      <c r="MAF35" s="578"/>
      <c r="MAG35" s="578"/>
      <c r="MAH35" s="578"/>
      <c r="MAI35" s="578"/>
      <c r="MAJ35" s="578"/>
      <c r="MAK35" s="578"/>
      <c r="MAL35" s="578"/>
      <c r="MAM35" s="578"/>
      <c r="MAN35" s="578"/>
      <c r="MAO35" s="578"/>
      <c r="MAP35" s="578"/>
      <c r="MAQ35" s="578"/>
      <c r="MAR35" s="578"/>
      <c r="MAS35" s="578"/>
      <c r="MAT35" s="578"/>
      <c r="MAU35" s="578"/>
      <c r="MAV35" s="578"/>
      <c r="MAW35" s="578"/>
      <c r="MAX35" s="578"/>
      <c r="MAY35" s="578"/>
      <c r="MAZ35" s="578"/>
      <c r="MBA35" s="578"/>
      <c r="MBB35" s="578"/>
      <c r="MBC35" s="578"/>
      <c r="MBD35" s="578"/>
      <c r="MBE35" s="578"/>
      <c r="MBF35" s="578"/>
      <c r="MBG35" s="578"/>
      <c r="MBH35" s="578"/>
      <c r="MBI35" s="578"/>
      <c r="MBJ35" s="578"/>
      <c r="MBK35" s="578"/>
      <c r="MBL35" s="578"/>
      <c r="MBM35" s="578"/>
      <c r="MBN35" s="578"/>
      <c r="MBO35" s="578"/>
      <c r="MBP35" s="578"/>
      <c r="MBQ35" s="578"/>
      <c r="MBR35" s="578"/>
      <c r="MBS35" s="578"/>
      <c r="MBT35" s="578"/>
      <c r="MBU35" s="578"/>
      <c r="MBV35" s="578"/>
      <c r="MBW35" s="578"/>
      <c r="MBX35" s="578"/>
      <c r="MBY35" s="578"/>
      <c r="MBZ35" s="578"/>
      <c r="MCA35" s="578"/>
      <c r="MCB35" s="578"/>
      <c r="MCC35" s="578"/>
      <c r="MCD35" s="578"/>
      <c r="MCE35" s="578"/>
      <c r="MCF35" s="578"/>
      <c r="MCG35" s="578"/>
      <c r="MCH35" s="578"/>
      <c r="MCI35" s="578"/>
      <c r="MCJ35" s="578"/>
      <c r="MCK35" s="578"/>
      <c r="MCL35" s="578"/>
      <c r="MCM35" s="578"/>
      <c r="MCN35" s="578"/>
      <c r="MCO35" s="578"/>
      <c r="MCP35" s="578"/>
      <c r="MCQ35" s="578"/>
      <c r="MCR35" s="578"/>
      <c r="MCS35" s="578"/>
      <c r="MCT35" s="578"/>
      <c r="MCU35" s="578"/>
      <c r="MCV35" s="578"/>
      <c r="MCW35" s="578"/>
      <c r="MCX35" s="578"/>
      <c r="MCY35" s="578"/>
      <c r="MCZ35" s="578"/>
      <c r="MDA35" s="578"/>
      <c r="MDB35" s="578"/>
      <c r="MDC35" s="578"/>
      <c r="MDD35" s="578"/>
      <c r="MDE35" s="578"/>
      <c r="MDF35" s="578"/>
      <c r="MDG35" s="578"/>
      <c r="MDH35" s="578"/>
      <c r="MDI35" s="578"/>
      <c r="MDJ35" s="578"/>
      <c r="MDK35" s="578"/>
      <c r="MDL35" s="578"/>
      <c r="MDM35" s="578"/>
      <c r="MDN35" s="578"/>
      <c r="MDO35" s="578"/>
      <c r="MDP35" s="578"/>
      <c r="MDQ35" s="578"/>
      <c r="MDR35" s="578"/>
      <c r="MDS35" s="578"/>
      <c r="MDT35" s="578"/>
      <c r="MDU35" s="578"/>
      <c r="MDV35" s="578"/>
      <c r="MDW35" s="578"/>
      <c r="MDX35" s="578"/>
      <c r="MDY35" s="578"/>
      <c r="MDZ35" s="578"/>
      <c r="MEA35" s="578"/>
      <c r="MEB35" s="578"/>
      <c r="MEC35" s="578"/>
      <c r="MED35" s="578"/>
      <c r="MEE35" s="578"/>
      <c r="MEF35" s="578"/>
      <c r="MEG35" s="578"/>
      <c r="MEH35" s="578"/>
      <c r="MEI35" s="578"/>
      <c r="MEJ35" s="578"/>
      <c r="MEK35" s="578"/>
      <c r="MEL35" s="578"/>
      <c r="MEM35" s="578"/>
      <c r="MEN35" s="578"/>
      <c r="MEO35" s="578"/>
      <c r="MEP35" s="578"/>
      <c r="MEQ35" s="578"/>
      <c r="MER35" s="578"/>
      <c r="MES35" s="578"/>
      <c r="MET35" s="578"/>
      <c r="MEU35" s="578"/>
      <c r="MEV35" s="578"/>
      <c r="MEW35" s="578"/>
      <c r="MEX35" s="578"/>
      <c r="MEY35" s="578"/>
      <c r="MEZ35" s="578"/>
      <c r="MFA35" s="578"/>
      <c r="MFB35" s="578"/>
      <c r="MFC35" s="578"/>
      <c r="MFD35" s="578"/>
      <c r="MFE35" s="578"/>
      <c r="MFF35" s="578"/>
      <c r="MFG35" s="578"/>
      <c r="MFH35" s="578"/>
      <c r="MFI35" s="578"/>
      <c r="MFJ35" s="578"/>
      <c r="MFK35" s="578"/>
      <c r="MFL35" s="578"/>
      <c r="MFM35" s="578"/>
      <c r="MFN35" s="578"/>
      <c r="MFO35" s="578"/>
      <c r="MFP35" s="578"/>
      <c r="MFQ35" s="578"/>
      <c r="MFR35" s="578"/>
      <c r="MFS35" s="578"/>
      <c r="MFT35" s="578"/>
      <c r="MFU35" s="578"/>
      <c r="MFV35" s="578"/>
      <c r="MFW35" s="578"/>
      <c r="MFX35" s="578"/>
      <c r="MFY35" s="578"/>
      <c r="MFZ35" s="578"/>
      <c r="MGA35" s="578"/>
      <c r="MGB35" s="578"/>
      <c r="MGC35" s="578"/>
      <c r="MGD35" s="578"/>
      <c r="MGE35" s="578"/>
      <c r="MGF35" s="578"/>
      <c r="MGG35" s="578"/>
      <c r="MGH35" s="578"/>
      <c r="MGI35" s="578"/>
      <c r="MGJ35" s="578"/>
      <c r="MGK35" s="578"/>
      <c r="MGL35" s="578"/>
      <c r="MGM35" s="578"/>
      <c r="MGN35" s="578"/>
      <c r="MGO35" s="578"/>
      <c r="MGP35" s="578"/>
      <c r="MGQ35" s="578"/>
      <c r="MGR35" s="578"/>
      <c r="MGS35" s="578"/>
      <c r="MGT35" s="578"/>
      <c r="MGU35" s="578"/>
      <c r="MGV35" s="578"/>
      <c r="MGW35" s="578"/>
      <c r="MGX35" s="578"/>
      <c r="MGY35" s="578"/>
      <c r="MGZ35" s="578"/>
      <c r="MHA35" s="578"/>
      <c r="MHB35" s="578"/>
      <c r="MHC35" s="578"/>
      <c r="MHD35" s="578"/>
      <c r="MHE35" s="578"/>
      <c r="MHF35" s="578"/>
      <c r="MHG35" s="578"/>
      <c r="MHH35" s="578"/>
      <c r="MHI35" s="578"/>
      <c r="MHJ35" s="578"/>
      <c r="MHK35" s="578"/>
      <c r="MHL35" s="578"/>
      <c r="MHM35" s="578"/>
      <c r="MHN35" s="578"/>
      <c r="MHO35" s="578"/>
      <c r="MHP35" s="578"/>
      <c r="MHQ35" s="578"/>
      <c r="MHR35" s="578"/>
      <c r="MHS35" s="578"/>
      <c r="MHT35" s="578"/>
      <c r="MHU35" s="578"/>
      <c r="MHV35" s="578"/>
      <c r="MHW35" s="578"/>
      <c r="MHX35" s="578"/>
      <c r="MHY35" s="578"/>
      <c r="MHZ35" s="578"/>
      <c r="MIA35" s="578"/>
      <c r="MIB35" s="578"/>
      <c r="MIC35" s="578"/>
      <c r="MID35" s="578"/>
      <c r="MIE35" s="578"/>
      <c r="MIF35" s="578"/>
      <c r="MIG35" s="578"/>
      <c r="MIH35" s="578"/>
      <c r="MII35" s="578"/>
      <c r="MIJ35" s="578"/>
      <c r="MIK35" s="578"/>
      <c r="MIL35" s="578"/>
      <c r="MIM35" s="578"/>
      <c r="MIN35" s="578"/>
      <c r="MIO35" s="578"/>
      <c r="MIP35" s="578"/>
      <c r="MIQ35" s="578"/>
      <c r="MIR35" s="578"/>
      <c r="MIS35" s="578"/>
      <c r="MIT35" s="578"/>
      <c r="MIU35" s="578"/>
      <c r="MIV35" s="578"/>
      <c r="MIW35" s="578"/>
      <c r="MIX35" s="578"/>
      <c r="MIY35" s="578"/>
      <c r="MIZ35" s="578"/>
      <c r="MJA35" s="578"/>
      <c r="MJB35" s="578"/>
      <c r="MJC35" s="578"/>
      <c r="MJD35" s="578"/>
      <c r="MJE35" s="578"/>
      <c r="MJF35" s="578"/>
      <c r="MJG35" s="578"/>
      <c r="MJH35" s="578"/>
      <c r="MJI35" s="578"/>
      <c r="MJJ35" s="578"/>
      <c r="MJK35" s="578"/>
      <c r="MJL35" s="578"/>
      <c r="MJM35" s="578"/>
      <c r="MJN35" s="578"/>
      <c r="MJO35" s="578"/>
      <c r="MJP35" s="578"/>
      <c r="MJQ35" s="578"/>
      <c r="MJR35" s="578"/>
      <c r="MJS35" s="578"/>
      <c r="MJT35" s="578"/>
      <c r="MJU35" s="578"/>
      <c r="MJV35" s="578"/>
      <c r="MJW35" s="578"/>
      <c r="MJX35" s="578"/>
      <c r="MJY35" s="578"/>
      <c r="MJZ35" s="578"/>
      <c r="MKA35" s="578"/>
      <c r="MKB35" s="578"/>
      <c r="MKC35" s="578"/>
      <c r="MKD35" s="578"/>
      <c r="MKE35" s="578"/>
      <c r="MKF35" s="578"/>
      <c r="MKG35" s="578"/>
      <c r="MKH35" s="578"/>
      <c r="MKI35" s="578"/>
      <c r="MKJ35" s="578"/>
      <c r="MKK35" s="578"/>
      <c r="MKL35" s="578"/>
      <c r="MKM35" s="578"/>
      <c r="MKN35" s="578"/>
      <c r="MKO35" s="578"/>
      <c r="MKP35" s="578"/>
      <c r="MKQ35" s="578"/>
      <c r="MKR35" s="578"/>
      <c r="MKS35" s="578"/>
      <c r="MKT35" s="578"/>
      <c r="MKU35" s="578"/>
      <c r="MKV35" s="578"/>
      <c r="MKW35" s="578"/>
      <c r="MKX35" s="578"/>
      <c r="MKY35" s="578"/>
      <c r="MKZ35" s="578"/>
      <c r="MLA35" s="578"/>
      <c r="MLB35" s="578"/>
      <c r="MLC35" s="578"/>
      <c r="MLD35" s="578"/>
      <c r="MLE35" s="578"/>
      <c r="MLF35" s="578"/>
      <c r="MLG35" s="578"/>
      <c r="MLH35" s="578"/>
      <c r="MLI35" s="578"/>
      <c r="MLJ35" s="578"/>
      <c r="MLK35" s="578"/>
      <c r="MLL35" s="578"/>
      <c r="MLM35" s="578"/>
      <c r="MLN35" s="578"/>
      <c r="MLO35" s="578"/>
      <c r="MLP35" s="578"/>
      <c r="MLQ35" s="578"/>
      <c r="MLR35" s="578"/>
      <c r="MLS35" s="578"/>
      <c r="MLT35" s="578"/>
      <c r="MLU35" s="578"/>
      <c r="MLV35" s="578"/>
      <c r="MLW35" s="578"/>
      <c r="MLX35" s="578"/>
      <c r="MLY35" s="578"/>
      <c r="MLZ35" s="578"/>
      <c r="MMA35" s="578"/>
      <c r="MMB35" s="578"/>
      <c r="MMC35" s="578"/>
      <c r="MMD35" s="578"/>
      <c r="MME35" s="578"/>
      <c r="MMF35" s="578"/>
      <c r="MMG35" s="578"/>
      <c r="MMH35" s="578"/>
      <c r="MMI35" s="578"/>
      <c r="MMJ35" s="578"/>
      <c r="MMK35" s="578"/>
      <c r="MML35" s="578"/>
      <c r="MMM35" s="578"/>
      <c r="MMN35" s="578"/>
      <c r="MMO35" s="578"/>
      <c r="MMP35" s="578"/>
      <c r="MMQ35" s="578"/>
      <c r="MMR35" s="578"/>
      <c r="MMS35" s="578"/>
      <c r="MMT35" s="578"/>
      <c r="MMU35" s="578"/>
      <c r="MMV35" s="578"/>
      <c r="MMW35" s="578"/>
      <c r="MMX35" s="578"/>
      <c r="MMY35" s="578"/>
      <c r="MMZ35" s="578"/>
      <c r="MNA35" s="578"/>
      <c r="MNB35" s="578"/>
      <c r="MNC35" s="578"/>
      <c r="MND35" s="578"/>
      <c r="MNE35" s="578"/>
      <c r="MNF35" s="578"/>
      <c r="MNG35" s="578"/>
      <c r="MNH35" s="578"/>
      <c r="MNI35" s="578"/>
      <c r="MNJ35" s="578"/>
      <c r="MNK35" s="578"/>
      <c r="MNL35" s="578"/>
      <c r="MNM35" s="578"/>
      <c r="MNN35" s="578"/>
      <c r="MNO35" s="578"/>
      <c r="MNP35" s="578"/>
      <c r="MNQ35" s="578"/>
      <c r="MNR35" s="578"/>
      <c r="MNS35" s="578"/>
      <c r="MNT35" s="578"/>
      <c r="MNU35" s="578"/>
      <c r="MNV35" s="578"/>
      <c r="MNW35" s="578"/>
      <c r="MNX35" s="578"/>
      <c r="MNY35" s="578"/>
      <c r="MNZ35" s="578"/>
      <c r="MOA35" s="578"/>
      <c r="MOB35" s="578"/>
      <c r="MOC35" s="578"/>
      <c r="MOD35" s="578"/>
      <c r="MOE35" s="578"/>
      <c r="MOF35" s="578"/>
      <c r="MOG35" s="578"/>
      <c r="MOH35" s="578"/>
      <c r="MOI35" s="578"/>
      <c r="MOJ35" s="578"/>
      <c r="MOK35" s="578"/>
      <c r="MOL35" s="578"/>
      <c r="MOM35" s="578"/>
      <c r="MON35" s="578"/>
      <c r="MOO35" s="578"/>
      <c r="MOP35" s="578"/>
      <c r="MOQ35" s="578"/>
      <c r="MOR35" s="578"/>
      <c r="MOS35" s="578"/>
      <c r="MOT35" s="578"/>
      <c r="MOU35" s="578"/>
      <c r="MOV35" s="578"/>
      <c r="MOW35" s="578"/>
      <c r="MOX35" s="578"/>
      <c r="MOY35" s="578"/>
      <c r="MOZ35" s="578"/>
      <c r="MPA35" s="578"/>
      <c r="MPB35" s="578"/>
      <c r="MPC35" s="578"/>
      <c r="MPD35" s="578"/>
      <c r="MPE35" s="578"/>
      <c r="MPF35" s="578"/>
      <c r="MPG35" s="578"/>
      <c r="MPH35" s="578"/>
      <c r="MPI35" s="578"/>
      <c r="MPJ35" s="578"/>
      <c r="MPK35" s="578"/>
      <c r="MPL35" s="578"/>
      <c r="MPM35" s="578"/>
      <c r="MPN35" s="578"/>
      <c r="MPO35" s="578"/>
      <c r="MPP35" s="578"/>
      <c r="MPQ35" s="578"/>
      <c r="MPR35" s="578"/>
      <c r="MPS35" s="578"/>
      <c r="MPT35" s="578"/>
      <c r="MPU35" s="578"/>
      <c r="MPV35" s="578"/>
      <c r="MPW35" s="578"/>
      <c r="MPX35" s="578"/>
      <c r="MPY35" s="578"/>
      <c r="MPZ35" s="578"/>
      <c r="MQA35" s="578"/>
      <c r="MQB35" s="578"/>
      <c r="MQC35" s="578"/>
      <c r="MQD35" s="578"/>
      <c r="MQE35" s="578"/>
      <c r="MQF35" s="578"/>
      <c r="MQG35" s="578"/>
      <c r="MQH35" s="578"/>
      <c r="MQI35" s="578"/>
      <c r="MQJ35" s="578"/>
      <c r="MQK35" s="578"/>
      <c r="MQL35" s="578"/>
      <c r="MQM35" s="578"/>
      <c r="MQN35" s="578"/>
      <c r="MQO35" s="578"/>
      <c r="MQP35" s="578"/>
      <c r="MQQ35" s="578"/>
      <c r="MQR35" s="578"/>
      <c r="MQS35" s="578"/>
      <c r="MQT35" s="578"/>
      <c r="MQU35" s="578"/>
      <c r="MQV35" s="578"/>
      <c r="MQW35" s="578"/>
      <c r="MQX35" s="578"/>
      <c r="MQY35" s="578"/>
      <c r="MQZ35" s="578"/>
      <c r="MRA35" s="578"/>
      <c r="MRB35" s="578"/>
      <c r="MRC35" s="578"/>
      <c r="MRD35" s="578"/>
      <c r="MRE35" s="578"/>
      <c r="MRF35" s="578"/>
      <c r="MRG35" s="578"/>
      <c r="MRH35" s="578"/>
      <c r="MRI35" s="578"/>
      <c r="MRJ35" s="578"/>
      <c r="MRK35" s="578"/>
      <c r="MRL35" s="578"/>
      <c r="MRM35" s="578"/>
      <c r="MRN35" s="578"/>
      <c r="MRO35" s="578"/>
      <c r="MRP35" s="578"/>
      <c r="MRQ35" s="578"/>
      <c r="MRR35" s="578"/>
      <c r="MRS35" s="578"/>
      <c r="MRT35" s="578"/>
      <c r="MRU35" s="578"/>
      <c r="MRV35" s="578"/>
      <c r="MRW35" s="578"/>
      <c r="MRX35" s="578"/>
      <c r="MRY35" s="578"/>
      <c r="MRZ35" s="578"/>
      <c r="MSA35" s="578"/>
      <c r="MSB35" s="578"/>
      <c r="MSC35" s="578"/>
      <c r="MSD35" s="578"/>
      <c r="MSE35" s="578"/>
      <c r="MSF35" s="578"/>
      <c r="MSG35" s="578"/>
      <c r="MSH35" s="578"/>
      <c r="MSI35" s="578"/>
      <c r="MSJ35" s="578"/>
      <c r="MSK35" s="578"/>
      <c r="MSL35" s="578"/>
      <c r="MSM35" s="578"/>
      <c r="MSN35" s="578"/>
      <c r="MSO35" s="578"/>
      <c r="MSP35" s="578"/>
      <c r="MSQ35" s="578"/>
      <c r="MSR35" s="578"/>
      <c r="MSS35" s="578"/>
      <c r="MST35" s="578"/>
      <c r="MSU35" s="578"/>
      <c r="MSV35" s="578"/>
      <c r="MSW35" s="578"/>
      <c r="MSX35" s="578"/>
      <c r="MSY35" s="578"/>
      <c r="MSZ35" s="578"/>
      <c r="MTA35" s="578"/>
      <c r="MTB35" s="578"/>
      <c r="MTC35" s="578"/>
      <c r="MTD35" s="578"/>
      <c r="MTE35" s="578"/>
      <c r="MTF35" s="578"/>
      <c r="MTG35" s="578"/>
      <c r="MTH35" s="578"/>
      <c r="MTI35" s="578"/>
      <c r="MTJ35" s="578"/>
      <c r="MTK35" s="578"/>
      <c r="MTL35" s="578"/>
      <c r="MTM35" s="578"/>
      <c r="MTN35" s="578"/>
      <c r="MTO35" s="578"/>
      <c r="MTP35" s="578"/>
      <c r="MTQ35" s="578"/>
      <c r="MTR35" s="578"/>
      <c r="MTS35" s="578"/>
      <c r="MTT35" s="578"/>
      <c r="MTU35" s="578"/>
      <c r="MTV35" s="578"/>
      <c r="MTW35" s="578"/>
      <c r="MTX35" s="578"/>
      <c r="MTY35" s="578"/>
      <c r="MTZ35" s="578"/>
      <c r="MUA35" s="578"/>
      <c r="MUB35" s="578"/>
      <c r="MUC35" s="578"/>
      <c r="MUD35" s="578"/>
      <c r="MUE35" s="578"/>
      <c r="MUF35" s="578"/>
      <c r="MUG35" s="578"/>
      <c r="MUH35" s="578"/>
      <c r="MUI35" s="578"/>
      <c r="MUJ35" s="578"/>
      <c r="MUK35" s="578"/>
      <c r="MUL35" s="578"/>
      <c r="MUM35" s="578"/>
      <c r="MUN35" s="578"/>
      <c r="MUO35" s="578"/>
      <c r="MUP35" s="578"/>
      <c r="MUQ35" s="578"/>
      <c r="MUR35" s="578"/>
      <c r="MUS35" s="578"/>
      <c r="MUT35" s="578"/>
      <c r="MUU35" s="578"/>
      <c r="MUV35" s="578"/>
      <c r="MUW35" s="578"/>
      <c r="MUX35" s="578"/>
      <c r="MUY35" s="578"/>
      <c r="MUZ35" s="578"/>
      <c r="MVA35" s="578"/>
      <c r="MVB35" s="578"/>
      <c r="MVC35" s="578"/>
      <c r="MVD35" s="578"/>
      <c r="MVE35" s="578"/>
      <c r="MVF35" s="578"/>
      <c r="MVG35" s="578"/>
      <c r="MVH35" s="578"/>
      <c r="MVI35" s="578"/>
      <c r="MVJ35" s="578"/>
      <c r="MVK35" s="578"/>
      <c r="MVL35" s="578"/>
      <c r="MVM35" s="578"/>
      <c r="MVN35" s="578"/>
      <c r="MVO35" s="578"/>
      <c r="MVP35" s="578"/>
      <c r="MVQ35" s="578"/>
      <c r="MVR35" s="578"/>
      <c r="MVS35" s="578"/>
      <c r="MVT35" s="578"/>
      <c r="MVU35" s="578"/>
      <c r="MVV35" s="578"/>
      <c r="MVW35" s="578"/>
      <c r="MVX35" s="578"/>
      <c r="MVY35" s="578"/>
      <c r="MVZ35" s="578"/>
      <c r="MWA35" s="578"/>
      <c r="MWB35" s="578"/>
      <c r="MWC35" s="578"/>
      <c r="MWD35" s="578"/>
      <c r="MWE35" s="578"/>
      <c r="MWF35" s="578"/>
      <c r="MWG35" s="578"/>
      <c r="MWH35" s="578"/>
      <c r="MWI35" s="578"/>
      <c r="MWJ35" s="578"/>
      <c r="MWK35" s="578"/>
      <c r="MWL35" s="578"/>
      <c r="MWM35" s="578"/>
      <c r="MWN35" s="578"/>
      <c r="MWO35" s="578"/>
      <c r="MWP35" s="578"/>
      <c r="MWQ35" s="578"/>
      <c r="MWR35" s="578"/>
      <c r="MWS35" s="578"/>
      <c r="MWT35" s="578"/>
      <c r="MWU35" s="578"/>
      <c r="MWV35" s="578"/>
      <c r="MWW35" s="578"/>
      <c r="MWX35" s="578"/>
      <c r="MWY35" s="578"/>
      <c r="MWZ35" s="578"/>
      <c r="MXA35" s="578"/>
      <c r="MXB35" s="578"/>
      <c r="MXC35" s="578"/>
      <c r="MXD35" s="578"/>
      <c r="MXE35" s="578"/>
      <c r="MXF35" s="578"/>
      <c r="MXG35" s="578"/>
      <c r="MXH35" s="578"/>
      <c r="MXI35" s="578"/>
      <c r="MXJ35" s="578"/>
      <c r="MXK35" s="578"/>
      <c r="MXL35" s="578"/>
      <c r="MXM35" s="578"/>
      <c r="MXN35" s="578"/>
      <c r="MXO35" s="578"/>
      <c r="MXP35" s="578"/>
      <c r="MXQ35" s="578"/>
      <c r="MXR35" s="578"/>
      <c r="MXS35" s="578"/>
      <c r="MXT35" s="578"/>
      <c r="MXU35" s="578"/>
      <c r="MXV35" s="578"/>
      <c r="MXW35" s="578"/>
      <c r="MXX35" s="578"/>
      <c r="MXY35" s="578"/>
      <c r="MXZ35" s="578"/>
      <c r="MYA35" s="578"/>
      <c r="MYB35" s="578"/>
      <c r="MYC35" s="578"/>
      <c r="MYD35" s="578"/>
      <c r="MYE35" s="578"/>
      <c r="MYF35" s="578"/>
      <c r="MYG35" s="578"/>
      <c r="MYH35" s="578"/>
      <c r="MYI35" s="578"/>
      <c r="MYJ35" s="578"/>
      <c r="MYK35" s="578"/>
      <c r="MYL35" s="578"/>
      <c r="MYM35" s="578"/>
      <c r="MYN35" s="578"/>
      <c r="MYO35" s="578"/>
      <c r="MYP35" s="578"/>
      <c r="MYQ35" s="578"/>
      <c r="MYR35" s="578"/>
      <c r="MYS35" s="578"/>
      <c r="MYT35" s="578"/>
      <c r="MYU35" s="578"/>
      <c r="MYV35" s="578"/>
      <c r="MYW35" s="578"/>
      <c r="MYX35" s="578"/>
      <c r="MYY35" s="578"/>
      <c r="MYZ35" s="578"/>
      <c r="MZA35" s="578"/>
      <c r="MZB35" s="578"/>
      <c r="MZC35" s="578"/>
      <c r="MZD35" s="578"/>
      <c r="MZE35" s="578"/>
      <c r="MZF35" s="578"/>
      <c r="MZG35" s="578"/>
      <c r="MZH35" s="578"/>
      <c r="MZI35" s="578"/>
      <c r="MZJ35" s="578"/>
      <c r="MZK35" s="578"/>
      <c r="MZL35" s="578"/>
      <c r="MZM35" s="578"/>
      <c r="MZN35" s="578"/>
      <c r="MZO35" s="578"/>
      <c r="MZP35" s="578"/>
      <c r="MZQ35" s="578"/>
      <c r="MZR35" s="578"/>
      <c r="MZS35" s="578"/>
      <c r="MZT35" s="578"/>
      <c r="MZU35" s="578"/>
      <c r="MZV35" s="578"/>
      <c r="MZW35" s="578"/>
      <c r="MZX35" s="578"/>
      <c r="MZY35" s="578"/>
      <c r="MZZ35" s="578"/>
      <c r="NAA35" s="578"/>
      <c r="NAB35" s="578"/>
      <c r="NAC35" s="578"/>
      <c r="NAD35" s="578"/>
      <c r="NAE35" s="578"/>
      <c r="NAF35" s="578"/>
      <c r="NAG35" s="578"/>
      <c r="NAH35" s="578"/>
      <c r="NAI35" s="578"/>
      <c r="NAJ35" s="578"/>
      <c r="NAK35" s="578"/>
      <c r="NAL35" s="578"/>
      <c r="NAM35" s="578"/>
      <c r="NAN35" s="578"/>
      <c r="NAO35" s="578"/>
      <c r="NAP35" s="578"/>
      <c r="NAQ35" s="578"/>
      <c r="NAR35" s="578"/>
      <c r="NAS35" s="578"/>
      <c r="NAT35" s="578"/>
      <c r="NAU35" s="578"/>
      <c r="NAV35" s="578"/>
      <c r="NAW35" s="578"/>
      <c r="NAX35" s="578"/>
      <c r="NAY35" s="578"/>
      <c r="NAZ35" s="578"/>
      <c r="NBA35" s="578"/>
      <c r="NBB35" s="578"/>
      <c r="NBC35" s="578"/>
      <c r="NBD35" s="578"/>
      <c r="NBE35" s="578"/>
      <c r="NBF35" s="578"/>
      <c r="NBG35" s="578"/>
      <c r="NBH35" s="578"/>
      <c r="NBI35" s="578"/>
      <c r="NBJ35" s="578"/>
      <c r="NBK35" s="578"/>
      <c r="NBL35" s="578"/>
      <c r="NBM35" s="578"/>
      <c r="NBN35" s="578"/>
      <c r="NBO35" s="578"/>
      <c r="NBP35" s="578"/>
      <c r="NBQ35" s="578"/>
      <c r="NBR35" s="578"/>
      <c r="NBS35" s="578"/>
      <c r="NBT35" s="578"/>
      <c r="NBU35" s="578"/>
      <c r="NBV35" s="578"/>
      <c r="NBW35" s="578"/>
      <c r="NBX35" s="578"/>
      <c r="NBY35" s="578"/>
      <c r="NBZ35" s="578"/>
      <c r="NCA35" s="578"/>
      <c r="NCB35" s="578"/>
      <c r="NCC35" s="578"/>
      <c r="NCD35" s="578"/>
      <c r="NCE35" s="578"/>
      <c r="NCF35" s="578"/>
      <c r="NCG35" s="578"/>
      <c r="NCH35" s="578"/>
      <c r="NCI35" s="578"/>
      <c r="NCJ35" s="578"/>
      <c r="NCK35" s="578"/>
      <c r="NCL35" s="578"/>
      <c r="NCM35" s="578"/>
      <c r="NCN35" s="578"/>
      <c r="NCO35" s="578"/>
      <c r="NCP35" s="578"/>
      <c r="NCQ35" s="578"/>
      <c r="NCR35" s="578"/>
      <c r="NCS35" s="578"/>
      <c r="NCT35" s="578"/>
      <c r="NCU35" s="578"/>
      <c r="NCV35" s="578"/>
      <c r="NCW35" s="578"/>
      <c r="NCX35" s="578"/>
      <c r="NCY35" s="578"/>
      <c r="NCZ35" s="578"/>
      <c r="NDA35" s="578"/>
      <c r="NDB35" s="578"/>
      <c r="NDC35" s="578"/>
      <c r="NDD35" s="578"/>
      <c r="NDE35" s="578"/>
      <c r="NDF35" s="578"/>
      <c r="NDG35" s="578"/>
      <c r="NDH35" s="578"/>
      <c r="NDI35" s="578"/>
      <c r="NDJ35" s="578"/>
      <c r="NDK35" s="578"/>
      <c r="NDL35" s="578"/>
      <c r="NDM35" s="578"/>
      <c r="NDN35" s="578"/>
      <c r="NDO35" s="578"/>
      <c r="NDP35" s="578"/>
      <c r="NDQ35" s="578"/>
      <c r="NDR35" s="578"/>
      <c r="NDS35" s="578"/>
      <c r="NDT35" s="578"/>
      <c r="NDU35" s="578"/>
      <c r="NDV35" s="578"/>
      <c r="NDW35" s="578"/>
      <c r="NDX35" s="578"/>
      <c r="NDY35" s="578"/>
      <c r="NDZ35" s="578"/>
      <c r="NEA35" s="578"/>
      <c r="NEB35" s="578"/>
      <c r="NEC35" s="578"/>
      <c r="NED35" s="578"/>
      <c r="NEE35" s="578"/>
      <c r="NEF35" s="578"/>
      <c r="NEG35" s="578"/>
      <c r="NEH35" s="578"/>
      <c r="NEI35" s="578"/>
      <c r="NEJ35" s="578"/>
      <c r="NEK35" s="578"/>
      <c r="NEL35" s="578"/>
      <c r="NEM35" s="578"/>
      <c r="NEN35" s="578"/>
      <c r="NEO35" s="578"/>
      <c r="NEP35" s="578"/>
      <c r="NEQ35" s="578"/>
      <c r="NER35" s="578"/>
      <c r="NES35" s="578"/>
      <c r="NET35" s="578"/>
      <c r="NEU35" s="578"/>
      <c r="NEV35" s="578"/>
      <c r="NEW35" s="578"/>
      <c r="NEX35" s="578"/>
      <c r="NEY35" s="578"/>
      <c r="NEZ35" s="578"/>
      <c r="NFA35" s="578"/>
      <c r="NFB35" s="578"/>
      <c r="NFC35" s="578"/>
      <c r="NFD35" s="578"/>
      <c r="NFE35" s="578"/>
      <c r="NFF35" s="578"/>
      <c r="NFG35" s="578"/>
      <c r="NFH35" s="578"/>
      <c r="NFI35" s="578"/>
      <c r="NFJ35" s="578"/>
      <c r="NFK35" s="578"/>
      <c r="NFL35" s="578"/>
      <c r="NFM35" s="578"/>
      <c r="NFN35" s="578"/>
      <c r="NFO35" s="578"/>
      <c r="NFP35" s="578"/>
      <c r="NFQ35" s="578"/>
      <c r="NFR35" s="578"/>
      <c r="NFS35" s="578"/>
      <c r="NFT35" s="578"/>
      <c r="NFU35" s="578"/>
      <c r="NFV35" s="578"/>
      <c r="NFW35" s="578"/>
      <c r="NFX35" s="578"/>
      <c r="NFY35" s="578"/>
      <c r="NFZ35" s="578"/>
      <c r="NGA35" s="578"/>
      <c r="NGB35" s="578"/>
      <c r="NGC35" s="578"/>
      <c r="NGD35" s="578"/>
      <c r="NGE35" s="578"/>
      <c r="NGF35" s="578"/>
      <c r="NGG35" s="578"/>
      <c r="NGH35" s="578"/>
      <c r="NGI35" s="578"/>
      <c r="NGJ35" s="578"/>
      <c r="NGK35" s="578"/>
      <c r="NGL35" s="578"/>
      <c r="NGM35" s="578"/>
      <c r="NGN35" s="578"/>
      <c r="NGO35" s="578"/>
      <c r="NGP35" s="578"/>
      <c r="NGQ35" s="578"/>
      <c r="NGR35" s="578"/>
      <c r="NGS35" s="578"/>
      <c r="NGT35" s="578"/>
      <c r="NGU35" s="578"/>
      <c r="NGV35" s="578"/>
      <c r="NGW35" s="578"/>
      <c r="NGX35" s="578"/>
      <c r="NGY35" s="578"/>
      <c r="NGZ35" s="578"/>
      <c r="NHA35" s="578"/>
      <c r="NHB35" s="578"/>
      <c r="NHC35" s="578"/>
      <c r="NHD35" s="578"/>
      <c r="NHE35" s="578"/>
      <c r="NHF35" s="578"/>
      <c r="NHG35" s="578"/>
      <c r="NHH35" s="578"/>
      <c r="NHI35" s="578"/>
      <c r="NHJ35" s="578"/>
      <c r="NHK35" s="578"/>
      <c r="NHL35" s="578"/>
      <c r="NHM35" s="578"/>
      <c r="NHN35" s="578"/>
      <c r="NHO35" s="578"/>
      <c r="NHP35" s="578"/>
      <c r="NHQ35" s="578"/>
      <c r="NHR35" s="578"/>
      <c r="NHS35" s="578"/>
      <c r="NHT35" s="578"/>
      <c r="NHU35" s="578"/>
      <c r="NHV35" s="578"/>
      <c r="NHW35" s="578"/>
      <c r="NHX35" s="578"/>
      <c r="NHY35" s="578"/>
      <c r="NHZ35" s="578"/>
      <c r="NIA35" s="578"/>
      <c r="NIB35" s="578"/>
      <c r="NIC35" s="578"/>
      <c r="NID35" s="578"/>
      <c r="NIE35" s="578"/>
      <c r="NIF35" s="578"/>
      <c r="NIG35" s="578"/>
      <c r="NIH35" s="578"/>
      <c r="NII35" s="578"/>
      <c r="NIJ35" s="578"/>
      <c r="NIK35" s="578"/>
      <c r="NIL35" s="578"/>
      <c r="NIM35" s="578"/>
      <c r="NIN35" s="578"/>
      <c r="NIO35" s="578"/>
      <c r="NIP35" s="578"/>
      <c r="NIQ35" s="578"/>
      <c r="NIR35" s="578"/>
      <c r="NIS35" s="578"/>
      <c r="NIT35" s="578"/>
      <c r="NIU35" s="578"/>
      <c r="NIV35" s="578"/>
      <c r="NIW35" s="578"/>
      <c r="NIX35" s="578"/>
      <c r="NIY35" s="578"/>
      <c r="NIZ35" s="578"/>
      <c r="NJA35" s="578"/>
      <c r="NJB35" s="578"/>
      <c r="NJC35" s="578"/>
      <c r="NJD35" s="578"/>
      <c r="NJE35" s="578"/>
      <c r="NJF35" s="578"/>
      <c r="NJG35" s="578"/>
      <c r="NJH35" s="578"/>
      <c r="NJI35" s="578"/>
      <c r="NJJ35" s="578"/>
      <c r="NJK35" s="578"/>
      <c r="NJL35" s="578"/>
      <c r="NJM35" s="578"/>
      <c r="NJN35" s="578"/>
      <c r="NJO35" s="578"/>
      <c r="NJP35" s="578"/>
      <c r="NJQ35" s="578"/>
      <c r="NJR35" s="578"/>
      <c r="NJS35" s="578"/>
      <c r="NJT35" s="578"/>
      <c r="NJU35" s="578"/>
      <c r="NJV35" s="578"/>
      <c r="NJW35" s="578"/>
      <c r="NJX35" s="578"/>
      <c r="NJY35" s="578"/>
      <c r="NJZ35" s="578"/>
      <c r="NKA35" s="578"/>
      <c r="NKB35" s="578"/>
      <c r="NKC35" s="578"/>
      <c r="NKD35" s="578"/>
      <c r="NKE35" s="578"/>
      <c r="NKF35" s="578"/>
      <c r="NKG35" s="578"/>
      <c r="NKH35" s="578"/>
      <c r="NKI35" s="578"/>
      <c r="NKJ35" s="578"/>
      <c r="NKK35" s="578"/>
      <c r="NKL35" s="578"/>
      <c r="NKM35" s="578"/>
      <c r="NKN35" s="578"/>
      <c r="NKO35" s="578"/>
      <c r="NKP35" s="578"/>
      <c r="NKQ35" s="578"/>
      <c r="NKR35" s="578"/>
      <c r="NKS35" s="578"/>
      <c r="NKT35" s="578"/>
      <c r="NKU35" s="578"/>
      <c r="NKV35" s="578"/>
      <c r="NKW35" s="578"/>
      <c r="NKX35" s="578"/>
      <c r="NKY35" s="578"/>
      <c r="NKZ35" s="578"/>
      <c r="NLA35" s="578"/>
      <c r="NLB35" s="578"/>
      <c r="NLC35" s="578"/>
      <c r="NLD35" s="578"/>
      <c r="NLE35" s="578"/>
      <c r="NLF35" s="578"/>
      <c r="NLG35" s="578"/>
      <c r="NLH35" s="578"/>
      <c r="NLI35" s="578"/>
      <c r="NLJ35" s="578"/>
      <c r="NLK35" s="578"/>
      <c r="NLL35" s="578"/>
      <c r="NLM35" s="578"/>
      <c r="NLN35" s="578"/>
      <c r="NLO35" s="578"/>
      <c r="NLP35" s="578"/>
      <c r="NLQ35" s="578"/>
      <c r="NLR35" s="578"/>
      <c r="NLS35" s="578"/>
      <c r="NLT35" s="578"/>
      <c r="NLU35" s="578"/>
      <c r="NLV35" s="578"/>
      <c r="NLW35" s="578"/>
      <c r="NLX35" s="578"/>
      <c r="NLY35" s="578"/>
      <c r="NLZ35" s="578"/>
      <c r="NMA35" s="578"/>
      <c r="NMB35" s="578"/>
      <c r="NMC35" s="578"/>
      <c r="NMD35" s="578"/>
      <c r="NME35" s="578"/>
      <c r="NMF35" s="578"/>
      <c r="NMG35" s="578"/>
      <c r="NMH35" s="578"/>
      <c r="NMI35" s="578"/>
      <c r="NMJ35" s="578"/>
      <c r="NMK35" s="578"/>
      <c r="NML35" s="578"/>
      <c r="NMM35" s="578"/>
      <c r="NMN35" s="578"/>
      <c r="NMO35" s="578"/>
      <c r="NMP35" s="578"/>
      <c r="NMQ35" s="578"/>
      <c r="NMR35" s="578"/>
      <c r="NMS35" s="578"/>
      <c r="NMT35" s="578"/>
      <c r="NMU35" s="578"/>
      <c r="NMV35" s="578"/>
      <c r="NMW35" s="578"/>
      <c r="NMX35" s="578"/>
      <c r="NMY35" s="578"/>
      <c r="NMZ35" s="578"/>
      <c r="NNA35" s="578"/>
      <c r="NNB35" s="578"/>
      <c r="NNC35" s="578"/>
      <c r="NND35" s="578"/>
      <c r="NNE35" s="578"/>
      <c r="NNF35" s="578"/>
      <c r="NNG35" s="578"/>
      <c r="NNH35" s="578"/>
      <c r="NNI35" s="578"/>
      <c r="NNJ35" s="578"/>
      <c r="NNK35" s="578"/>
      <c r="NNL35" s="578"/>
      <c r="NNM35" s="578"/>
      <c r="NNN35" s="578"/>
      <c r="NNO35" s="578"/>
      <c r="NNP35" s="578"/>
      <c r="NNQ35" s="578"/>
      <c r="NNR35" s="578"/>
      <c r="NNS35" s="578"/>
      <c r="NNT35" s="578"/>
      <c r="NNU35" s="578"/>
      <c r="NNV35" s="578"/>
      <c r="NNW35" s="578"/>
      <c r="NNX35" s="578"/>
      <c r="NNY35" s="578"/>
      <c r="NNZ35" s="578"/>
      <c r="NOA35" s="578"/>
      <c r="NOB35" s="578"/>
      <c r="NOC35" s="578"/>
      <c r="NOD35" s="578"/>
      <c r="NOE35" s="578"/>
      <c r="NOF35" s="578"/>
      <c r="NOG35" s="578"/>
      <c r="NOH35" s="578"/>
      <c r="NOI35" s="578"/>
      <c r="NOJ35" s="578"/>
      <c r="NOK35" s="578"/>
      <c r="NOL35" s="578"/>
      <c r="NOM35" s="578"/>
      <c r="NON35" s="578"/>
      <c r="NOO35" s="578"/>
      <c r="NOP35" s="578"/>
      <c r="NOQ35" s="578"/>
      <c r="NOR35" s="578"/>
      <c r="NOS35" s="578"/>
      <c r="NOT35" s="578"/>
      <c r="NOU35" s="578"/>
      <c r="NOV35" s="578"/>
      <c r="NOW35" s="578"/>
      <c r="NOX35" s="578"/>
      <c r="NOY35" s="578"/>
      <c r="NOZ35" s="578"/>
      <c r="NPA35" s="578"/>
      <c r="NPB35" s="578"/>
      <c r="NPC35" s="578"/>
      <c r="NPD35" s="578"/>
      <c r="NPE35" s="578"/>
      <c r="NPF35" s="578"/>
      <c r="NPG35" s="578"/>
      <c r="NPH35" s="578"/>
      <c r="NPI35" s="578"/>
      <c r="NPJ35" s="578"/>
      <c r="NPK35" s="578"/>
      <c r="NPL35" s="578"/>
      <c r="NPM35" s="578"/>
      <c r="NPN35" s="578"/>
      <c r="NPO35" s="578"/>
      <c r="NPP35" s="578"/>
      <c r="NPQ35" s="578"/>
      <c r="NPR35" s="578"/>
      <c r="NPS35" s="578"/>
      <c r="NPT35" s="578"/>
      <c r="NPU35" s="578"/>
      <c r="NPV35" s="578"/>
      <c r="NPW35" s="578"/>
      <c r="NPX35" s="578"/>
      <c r="NPY35" s="578"/>
      <c r="NPZ35" s="578"/>
      <c r="NQA35" s="578"/>
      <c r="NQB35" s="578"/>
      <c r="NQC35" s="578"/>
      <c r="NQD35" s="578"/>
      <c r="NQE35" s="578"/>
      <c r="NQF35" s="578"/>
      <c r="NQG35" s="578"/>
      <c r="NQH35" s="578"/>
      <c r="NQI35" s="578"/>
      <c r="NQJ35" s="578"/>
      <c r="NQK35" s="578"/>
      <c r="NQL35" s="578"/>
      <c r="NQM35" s="578"/>
      <c r="NQN35" s="578"/>
      <c r="NQO35" s="578"/>
      <c r="NQP35" s="578"/>
      <c r="NQQ35" s="578"/>
      <c r="NQR35" s="578"/>
      <c r="NQS35" s="578"/>
      <c r="NQT35" s="578"/>
      <c r="NQU35" s="578"/>
      <c r="NQV35" s="578"/>
      <c r="NQW35" s="578"/>
      <c r="NQX35" s="578"/>
      <c r="NQY35" s="578"/>
      <c r="NQZ35" s="578"/>
      <c r="NRA35" s="578"/>
      <c r="NRB35" s="578"/>
      <c r="NRC35" s="578"/>
      <c r="NRD35" s="578"/>
      <c r="NRE35" s="578"/>
      <c r="NRF35" s="578"/>
      <c r="NRG35" s="578"/>
      <c r="NRH35" s="578"/>
      <c r="NRI35" s="578"/>
      <c r="NRJ35" s="578"/>
      <c r="NRK35" s="578"/>
      <c r="NRL35" s="578"/>
      <c r="NRM35" s="578"/>
      <c r="NRN35" s="578"/>
      <c r="NRO35" s="578"/>
      <c r="NRP35" s="578"/>
      <c r="NRQ35" s="578"/>
      <c r="NRR35" s="578"/>
      <c r="NRS35" s="578"/>
      <c r="NRT35" s="578"/>
      <c r="NRU35" s="578"/>
      <c r="NRV35" s="578"/>
      <c r="NRW35" s="578"/>
      <c r="NRX35" s="578"/>
      <c r="NRY35" s="578"/>
      <c r="NRZ35" s="578"/>
      <c r="NSA35" s="578"/>
      <c r="NSB35" s="578"/>
      <c r="NSC35" s="578"/>
      <c r="NSD35" s="578"/>
      <c r="NSE35" s="578"/>
      <c r="NSF35" s="578"/>
      <c r="NSG35" s="578"/>
      <c r="NSH35" s="578"/>
      <c r="NSI35" s="578"/>
      <c r="NSJ35" s="578"/>
      <c r="NSK35" s="578"/>
      <c r="NSL35" s="578"/>
      <c r="NSM35" s="578"/>
      <c r="NSN35" s="578"/>
      <c r="NSO35" s="578"/>
      <c r="NSP35" s="578"/>
      <c r="NSQ35" s="578"/>
      <c r="NSR35" s="578"/>
      <c r="NSS35" s="578"/>
      <c r="NST35" s="578"/>
      <c r="NSU35" s="578"/>
      <c r="NSV35" s="578"/>
      <c r="NSW35" s="578"/>
      <c r="NSX35" s="578"/>
      <c r="NSY35" s="578"/>
      <c r="NSZ35" s="578"/>
      <c r="NTA35" s="578"/>
      <c r="NTB35" s="578"/>
      <c r="NTC35" s="578"/>
      <c r="NTD35" s="578"/>
      <c r="NTE35" s="578"/>
      <c r="NTF35" s="578"/>
      <c r="NTG35" s="578"/>
      <c r="NTH35" s="578"/>
      <c r="NTI35" s="578"/>
      <c r="NTJ35" s="578"/>
      <c r="NTK35" s="578"/>
      <c r="NTL35" s="578"/>
      <c r="NTM35" s="578"/>
      <c r="NTN35" s="578"/>
      <c r="NTO35" s="578"/>
      <c r="NTP35" s="578"/>
      <c r="NTQ35" s="578"/>
      <c r="NTR35" s="578"/>
      <c r="NTS35" s="578"/>
      <c r="NTT35" s="578"/>
      <c r="NTU35" s="578"/>
      <c r="NTV35" s="578"/>
      <c r="NTW35" s="578"/>
      <c r="NTX35" s="578"/>
      <c r="NTY35" s="578"/>
      <c r="NTZ35" s="578"/>
      <c r="NUA35" s="578"/>
      <c r="NUB35" s="578"/>
      <c r="NUC35" s="578"/>
      <c r="NUD35" s="578"/>
      <c r="NUE35" s="578"/>
      <c r="NUF35" s="578"/>
      <c r="NUG35" s="578"/>
      <c r="NUH35" s="578"/>
      <c r="NUI35" s="578"/>
      <c r="NUJ35" s="578"/>
      <c r="NUK35" s="578"/>
      <c r="NUL35" s="578"/>
      <c r="NUM35" s="578"/>
      <c r="NUN35" s="578"/>
      <c r="NUO35" s="578"/>
      <c r="NUP35" s="578"/>
      <c r="NUQ35" s="578"/>
      <c r="NUR35" s="578"/>
      <c r="NUS35" s="578"/>
      <c r="NUT35" s="578"/>
      <c r="NUU35" s="578"/>
      <c r="NUV35" s="578"/>
      <c r="NUW35" s="578"/>
      <c r="NUX35" s="578"/>
      <c r="NUY35" s="578"/>
      <c r="NUZ35" s="578"/>
      <c r="NVA35" s="578"/>
      <c r="NVB35" s="578"/>
      <c r="NVC35" s="578"/>
      <c r="NVD35" s="578"/>
      <c r="NVE35" s="578"/>
      <c r="NVF35" s="578"/>
      <c r="NVG35" s="578"/>
      <c r="NVH35" s="578"/>
      <c r="NVI35" s="578"/>
      <c r="NVJ35" s="578"/>
      <c r="NVK35" s="578"/>
      <c r="NVL35" s="578"/>
      <c r="NVM35" s="578"/>
      <c r="NVN35" s="578"/>
      <c r="NVO35" s="578"/>
      <c r="NVP35" s="578"/>
      <c r="NVQ35" s="578"/>
      <c r="NVR35" s="578"/>
      <c r="NVS35" s="578"/>
      <c r="NVT35" s="578"/>
      <c r="NVU35" s="578"/>
      <c r="NVV35" s="578"/>
      <c r="NVW35" s="578"/>
      <c r="NVX35" s="578"/>
      <c r="NVY35" s="578"/>
      <c r="NVZ35" s="578"/>
      <c r="NWA35" s="578"/>
      <c r="NWB35" s="578"/>
      <c r="NWC35" s="578"/>
      <c r="NWD35" s="578"/>
      <c r="NWE35" s="578"/>
      <c r="NWF35" s="578"/>
      <c r="NWG35" s="578"/>
      <c r="NWH35" s="578"/>
      <c r="NWI35" s="578"/>
      <c r="NWJ35" s="578"/>
      <c r="NWK35" s="578"/>
      <c r="NWL35" s="578"/>
      <c r="NWM35" s="578"/>
      <c r="NWN35" s="578"/>
      <c r="NWO35" s="578"/>
      <c r="NWP35" s="578"/>
      <c r="NWQ35" s="578"/>
      <c r="NWR35" s="578"/>
      <c r="NWS35" s="578"/>
      <c r="NWT35" s="578"/>
      <c r="NWU35" s="578"/>
      <c r="NWV35" s="578"/>
      <c r="NWW35" s="578"/>
      <c r="NWX35" s="578"/>
      <c r="NWY35" s="578"/>
      <c r="NWZ35" s="578"/>
      <c r="NXA35" s="578"/>
      <c r="NXB35" s="578"/>
      <c r="NXC35" s="578"/>
      <c r="NXD35" s="578"/>
      <c r="NXE35" s="578"/>
      <c r="NXF35" s="578"/>
      <c r="NXG35" s="578"/>
      <c r="NXH35" s="578"/>
      <c r="NXI35" s="578"/>
      <c r="NXJ35" s="578"/>
      <c r="NXK35" s="578"/>
      <c r="NXL35" s="578"/>
      <c r="NXM35" s="578"/>
      <c r="NXN35" s="578"/>
      <c r="NXO35" s="578"/>
      <c r="NXP35" s="578"/>
      <c r="NXQ35" s="578"/>
      <c r="NXR35" s="578"/>
      <c r="NXS35" s="578"/>
      <c r="NXT35" s="578"/>
      <c r="NXU35" s="578"/>
      <c r="NXV35" s="578"/>
      <c r="NXW35" s="578"/>
      <c r="NXX35" s="578"/>
      <c r="NXY35" s="578"/>
      <c r="NXZ35" s="578"/>
      <c r="NYA35" s="578"/>
      <c r="NYB35" s="578"/>
      <c r="NYC35" s="578"/>
      <c r="NYD35" s="578"/>
      <c r="NYE35" s="578"/>
      <c r="NYF35" s="578"/>
      <c r="NYG35" s="578"/>
      <c r="NYH35" s="578"/>
      <c r="NYI35" s="578"/>
      <c r="NYJ35" s="578"/>
      <c r="NYK35" s="578"/>
      <c r="NYL35" s="578"/>
      <c r="NYM35" s="578"/>
      <c r="NYN35" s="578"/>
      <c r="NYO35" s="578"/>
      <c r="NYP35" s="578"/>
      <c r="NYQ35" s="578"/>
      <c r="NYR35" s="578"/>
      <c r="NYS35" s="578"/>
      <c r="NYT35" s="578"/>
      <c r="NYU35" s="578"/>
      <c r="NYV35" s="578"/>
      <c r="NYW35" s="578"/>
      <c r="NYX35" s="578"/>
      <c r="NYY35" s="578"/>
      <c r="NYZ35" s="578"/>
      <c r="NZA35" s="578"/>
      <c r="NZB35" s="578"/>
      <c r="NZC35" s="578"/>
      <c r="NZD35" s="578"/>
      <c r="NZE35" s="578"/>
      <c r="NZF35" s="578"/>
      <c r="NZG35" s="578"/>
      <c r="NZH35" s="578"/>
      <c r="NZI35" s="578"/>
      <c r="NZJ35" s="578"/>
      <c r="NZK35" s="578"/>
      <c r="NZL35" s="578"/>
      <c r="NZM35" s="578"/>
      <c r="NZN35" s="578"/>
      <c r="NZO35" s="578"/>
      <c r="NZP35" s="578"/>
      <c r="NZQ35" s="578"/>
      <c r="NZR35" s="578"/>
      <c r="NZS35" s="578"/>
      <c r="NZT35" s="578"/>
      <c r="NZU35" s="578"/>
      <c r="NZV35" s="578"/>
      <c r="NZW35" s="578"/>
      <c r="NZX35" s="578"/>
      <c r="NZY35" s="578"/>
      <c r="NZZ35" s="578"/>
      <c r="OAA35" s="578"/>
      <c r="OAB35" s="578"/>
      <c r="OAC35" s="578"/>
      <c r="OAD35" s="578"/>
      <c r="OAE35" s="578"/>
      <c r="OAF35" s="578"/>
      <c r="OAG35" s="578"/>
      <c r="OAH35" s="578"/>
      <c r="OAI35" s="578"/>
      <c r="OAJ35" s="578"/>
      <c r="OAK35" s="578"/>
      <c r="OAL35" s="578"/>
      <c r="OAM35" s="578"/>
      <c r="OAN35" s="578"/>
      <c r="OAO35" s="578"/>
      <c r="OAP35" s="578"/>
      <c r="OAQ35" s="578"/>
      <c r="OAR35" s="578"/>
      <c r="OAS35" s="578"/>
      <c r="OAT35" s="578"/>
      <c r="OAU35" s="578"/>
      <c r="OAV35" s="578"/>
      <c r="OAW35" s="578"/>
      <c r="OAX35" s="578"/>
      <c r="OAY35" s="578"/>
      <c r="OAZ35" s="578"/>
      <c r="OBA35" s="578"/>
      <c r="OBB35" s="578"/>
      <c r="OBC35" s="578"/>
      <c r="OBD35" s="578"/>
      <c r="OBE35" s="578"/>
      <c r="OBF35" s="578"/>
      <c r="OBG35" s="578"/>
      <c r="OBH35" s="578"/>
      <c r="OBI35" s="578"/>
      <c r="OBJ35" s="578"/>
      <c r="OBK35" s="578"/>
      <c r="OBL35" s="578"/>
      <c r="OBM35" s="578"/>
      <c r="OBN35" s="578"/>
      <c r="OBO35" s="578"/>
      <c r="OBP35" s="578"/>
      <c r="OBQ35" s="578"/>
      <c r="OBR35" s="578"/>
      <c r="OBS35" s="578"/>
      <c r="OBT35" s="578"/>
      <c r="OBU35" s="578"/>
      <c r="OBV35" s="578"/>
      <c r="OBW35" s="578"/>
      <c r="OBX35" s="578"/>
      <c r="OBY35" s="578"/>
      <c r="OBZ35" s="578"/>
      <c r="OCA35" s="578"/>
      <c r="OCB35" s="578"/>
      <c r="OCC35" s="578"/>
      <c r="OCD35" s="578"/>
      <c r="OCE35" s="578"/>
      <c r="OCF35" s="578"/>
      <c r="OCG35" s="578"/>
      <c r="OCH35" s="578"/>
      <c r="OCI35" s="578"/>
      <c r="OCJ35" s="578"/>
      <c r="OCK35" s="578"/>
      <c r="OCL35" s="578"/>
      <c r="OCM35" s="578"/>
      <c r="OCN35" s="578"/>
      <c r="OCO35" s="578"/>
      <c r="OCP35" s="578"/>
      <c r="OCQ35" s="578"/>
      <c r="OCR35" s="578"/>
      <c r="OCS35" s="578"/>
      <c r="OCT35" s="578"/>
      <c r="OCU35" s="578"/>
      <c r="OCV35" s="578"/>
      <c r="OCW35" s="578"/>
      <c r="OCX35" s="578"/>
      <c r="OCY35" s="578"/>
      <c r="OCZ35" s="578"/>
      <c r="ODA35" s="578"/>
      <c r="ODB35" s="578"/>
      <c r="ODC35" s="578"/>
      <c r="ODD35" s="578"/>
      <c r="ODE35" s="578"/>
      <c r="ODF35" s="578"/>
      <c r="ODG35" s="578"/>
      <c r="ODH35" s="578"/>
      <c r="ODI35" s="578"/>
      <c r="ODJ35" s="578"/>
      <c r="ODK35" s="578"/>
      <c r="ODL35" s="578"/>
      <c r="ODM35" s="578"/>
      <c r="ODN35" s="578"/>
      <c r="ODO35" s="578"/>
      <c r="ODP35" s="578"/>
      <c r="ODQ35" s="578"/>
      <c r="ODR35" s="578"/>
      <c r="ODS35" s="578"/>
      <c r="ODT35" s="578"/>
      <c r="ODU35" s="578"/>
      <c r="ODV35" s="578"/>
      <c r="ODW35" s="578"/>
      <c r="ODX35" s="578"/>
      <c r="ODY35" s="578"/>
      <c r="ODZ35" s="578"/>
      <c r="OEA35" s="578"/>
      <c r="OEB35" s="578"/>
      <c r="OEC35" s="578"/>
      <c r="OED35" s="578"/>
      <c r="OEE35" s="578"/>
      <c r="OEF35" s="578"/>
      <c r="OEG35" s="578"/>
      <c r="OEH35" s="578"/>
      <c r="OEI35" s="578"/>
      <c r="OEJ35" s="578"/>
      <c r="OEK35" s="578"/>
      <c r="OEL35" s="578"/>
      <c r="OEM35" s="578"/>
      <c r="OEN35" s="578"/>
      <c r="OEO35" s="578"/>
      <c r="OEP35" s="578"/>
      <c r="OEQ35" s="578"/>
      <c r="OER35" s="578"/>
      <c r="OES35" s="578"/>
      <c r="OET35" s="578"/>
      <c r="OEU35" s="578"/>
      <c r="OEV35" s="578"/>
      <c r="OEW35" s="578"/>
      <c r="OEX35" s="578"/>
      <c r="OEY35" s="578"/>
      <c r="OEZ35" s="578"/>
      <c r="OFA35" s="578"/>
      <c r="OFB35" s="578"/>
      <c r="OFC35" s="578"/>
      <c r="OFD35" s="578"/>
      <c r="OFE35" s="578"/>
      <c r="OFF35" s="578"/>
      <c r="OFG35" s="578"/>
      <c r="OFH35" s="578"/>
      <c r="OFI35" s="578"/>
      <c r="OFJ35" s="578"/>
      <c r="OFK35" s="578"/>
      <c r="OFL35" s="578"/>
      <c r="OFM35" s="578"/>
      <c r="OFN35" s="578"/>
      <c r="OFO35" s="578"/>
      <c r="OFP35" s="578"/>
      <c r="OFQ35" s="578"/>
      <c r="OFR35" s="578"/>
      <c r="OFS35" s="578"/>
      <c r="OFT35" s="578"/>
      <c r="OFU35" s="578"/>
      <c r="OFV35" s="578"/>
      <c r="OFW35" s="578"/>
      <c r="OFX35" s="578"/>
      <c r="OFY35" s="578"/>
      <c r="OFZ35" s="578"/>
      <c r="OGA35" s="578"/>
      <c r="OGB35" s="578"/>
      <c r="OGC35" s="578"/>
      <c r="OGD35" s="578"/>
      <c r="OGE35" s="578"/>
      <c r="OGF35" s="578"/>
      <c r="OGG35" s="578"/>
      <c r="OGH35" s="578"/>
      <c r="OGI35" s="578"/>
      <c r="OGJ35" s="578"/>
      <c r="OGK35" s="578"/>
      <c r="OGL35" s="578"/>
      <c r="OGM35" s="578"/>
      <c r="OGN35" s="578"/>
      <c r="OGO35" s="578"/>
      <c r="OGP35" s="578"/>
      <c r="OGQ35" s="578"/>
      <c r="OGR35" s="578"/>
      <c r="OGS35" s="578"/>
      <c r="OGT35" s="578"/>
      <c r="OGU35" s="578"/>
      <c r="OGV35" s="578"/>
      <c r="OGW35" s="578"/>
      <c r="OGX35" s="578"/>
      <c r="OGY35" s="578"/>
      <c r="OGZ35" s="578"/>
      <c r="OHA35" s="578"/>
      <c r="OHB35" s="578"/>
      <c r="OHC35" s="578"/>
      <c r="OHD35" s="578"/>
      <c r="OHE35" s="578"/>
      <c r="OHF35" s="578"/>
      <c r="OHG35" s="578"/>
      <c r="OHH35" s="578"/>
      <c r="OHI35" s="578"/>
      <c r="OHJ35" s="578"/>
      <c r="OHK35" s="578"/>
      <c r="OHL35" s="578"/>
      <c r="OHM35" s="578"/>
      <c r="OHN35" s="578"/>
      <c r="OHO35" s="578"/>
      <c r="OHP35" s="578"/>
      <c r="OHQ35" s="578"/>
      <c r="OHR35" s="578"/>
      <c r="OHS35" s="578"/>
      <c r="OHT35" s="578"/>
      <c r="OHU35" s="578"/>
      <c r="OHV35" s="578"/>
      <c r="OHW35" s="578"/>
      <c r="OHX35" s="578"/>
      <c r="OHY35" s="578"/>
      <c r="OHZ35" s="578"/>
      <c r="OIA35" s="578"/>
      <c r="OIB35" s="578"/>
      <c r="OIC35" s="578"/>
      <c r="OID35" s="578"/>
      <c r="OIE35" s="578"/>
      <c r="OIF35" s="578"/>
      <c r="OIG35" s="578"/>
      <c r="OIH35" s="578"/>
      <c r="OII35" s="578"/>
      <c r="OIJ35" s="578"/>
      <c r="OIK35" s="578"/>
      <c r="OIL35" s="578"/>
      <c r="OIM35" s="578"/>
      <c r="OIN35" s="578"/>
      <c r="OIO35" s="578"/>
      <c r="OIP35" s="578"/>
      <c r="OIQ35" s="578"/>
      <c r="OIR35" s="578"/>
      <c r="OIS35" s="578"/>
      <c r="OIT35" s="578"/>
      <c r="OIU35" s="578"/>
      <c r="OIV35" s="578"/>
      <c r="OIW35" s="578"/>
      <c r="OIX35" s="578"/>
      <c r="OIY35" s="578"/>
      <c r="OIZ35" s="578"/>
      <c r="OJA35" s="578"/>
      <c r="OJB35" s="578"/>
      <c r="OJC35" s="578"/>
      <c r="OJD35" s="578"/>
      <c r="OJE35" s="578"/>
      <c r="OJF35" s="578"/>
      <c r="OJG35" s="578"/>
      <c r="OJH35" s="578"/>
      <c r="OJI35" s="578"/>
      <c r="OJJ35" s="578"/>
      <c r="OJK35" s="578"/>
      <c r="OJL35" s="578"/>
      <c r="OJM35" s="578"/>
      <c r="OJN35" s="578"/>
      <c r="OJO35" s="578"/>
      <c r="OJP35" s="578"/>
      <c r="OJQ35" s="578"/>
      <c r="OJR35" s="578"/>
      <c r="OJS35" s="578"/>
      <c r="OJT35" s="578"/>
      <c r="OJU35" s="578"/>
      <c r="OJV35" s="578"/>
      <c r="OJW35" s="578"/>
      <c r="OJX35" s="578"/>
      <c r="OJY35" s="578"/>
      <c r="OJZ35" s="578"/>
      <c r="OKA35" s="578"/>
      <c r="OKB35" s="578"/>
      <c r="OKC35" s="578"/>
      <c r="OKD35" s="578"/>
      <c r="OKE35" s="578"/>
      <c r="OKF35" s="578"/>
      <c r="OKG35" s="578"/>
      <c r="OKH35" s="578"/>
      <c r="OKI35" s="578"/>
      <c r="OKJ35" s="578"/>
      <c r="OKK35" s="578"/>
      <c r="OKL35" s="578"/>
      <c r="OKM35" s="578"/>
      <c r="OKN35" s="578"/>
      <c r="OKO35" s="578"/>
      <c r="OKP35" s="578"/>
      <c r="OKQ35" s="578"/>
      <c r="OKR35" s="578"/>
      <c r="OKS35" s="578"/>
      <c r="OKT35" s="578"/>
      <c r="OKU35" s="578"/>
      <c r="OKV35" s="578"/>
      <c r="OKW35" s="578"/>
      <c r="OKX35" s="578"/>
      <c r="OKY35" s="578"/>
      <c r="OKZ35" s="578"/>
      <c r="OLA35" s="578"/>
      <c r="OLB35" s="578"/>
      <c r="OLC35" s="578"/>
      <c r="OLD35" s="578"/>
      <c r="OLE35" s="578"/>
      <c r="OLF35" s="578"/>
      <c r="OLG35" s="578"/>
      <c r="OLH35" s="578"/>
      <c r="OLI35" s="578"/>
      <c r="OLJ35" s="578"/>
      <c r="OLK35" s="578"/>
      <c r="OLL35" s="578"/>
      <c r="OLM35" s="578"/>
      <c r="OLN35" s="578"/>
      <c r="OLO35" s="578"/>
      <c r="OLP35" s="578"/>
      <c r="OLQ35" s="578"/>
      <c r="OLR35" s="578"/>
      <c r="OLS35" s="578"/>
      <c r="OLT35" s="578"/>
      <c r="OLU35" s="578"/>
      <c r="OLV35" s="578"/>
      <c r="OLW35" s="578"/>
      <c r="OLX35" s="578"/>
      <c r="OLY35" s="578"/>
      <c r="OLZ35" s="578"/>
      <c r="OMA35" s="578"/>
      <c r="OMB35" s="578"/>
      <c r="OMC35" s="578"/>
      <c r="OMD35" s="578"/>
      <c r="OME35" s="578"/>
      <c r="OMF35" s="578"/>
      <c r="OMG35" s="578"/>
      <c r="OMH35" s="578"/>
      <c r="OMI35" s="578"/>
      <c r="OMJ35" s="578"/>
      <c r="OMK35" s="578"/>
      <c r="OML35" s="578"/>
      <c r="OMM35" s="578"/>
      <c r="OMN35" s="578"/>
      <c r="OMO35" s="578"/>
      <c r="OMP35" s="578"/>
      <c r="OMQ35" s="578"/>
      <c r="OMR35" s="578"/>
      <c r="OMS35" s="578"/>
      <c r="OMT35" s="578"/>
      <c r="OMU35" s="578"/>
      <c r="OMV35" s="578"/>
      <c r="OMW35" s="578"/>
      <c r="OMX35" s="578"/>
      <c r="OMY35" s="578"/>
      <c r="OMZ35" s="578"/>
      <c r="ONA35" s="578"/>
      <c r="ONB35" s="578"/>
      <c r="ONC35" s="578"/>
      <c r="OND35" s="578"/>
      <c r="ONE35" s="578"/>
      <c r="ONF35" s="578"/>
      <c r="ONG35" s="578"/>
      <c r="ONH35" s="578"/>
      <c r="ONI35" s="578"/>
      <c r="ONJ35" s="578"/>
      <c r="ONK35" s="578"/>
      <c r="ONL35" s="578"/>
      <c r="ONM35" s="578"/>
      <c r="ONN35" s="578"/>
      <c r="ONO35" s="578"/>
      <c r="ONP35" s="578"/>
      <c r="ONQ35" s="578"/>
      <c r="ONR35" s="578"/>
      <c r="ONS35" s="578"/>
      <c r="ONT35" s="578"/>
      <c r="ONU35" s="578"/>
      <c r="ONV35" s="578"/>
      <c r="ONW35" s="578"/>
      <c r="ONX35" s="578"/>
      <c r="ONY35" s="578"/>
      <c r="ONZ35" s="578"/>
      <c r="OOA35" s="578"/>
      <c r="OOB35" s="578"/>
      <c r="OOC35" s="578"/>
      <c r="OOD35" s="578"/>
      <c r="OOE35" s="578"/>
      <c r="OOF35" s="578"/>
      <c r="OOG35" s="578"/>
      <c r="OOH35" s="578"/>
      <c r="OOI35" s="578"/>
      <c r="OOJ35" s="578"/>
      <c r="OOK35" s="578"/>
      <c r="OOL35" s="578"/>
      <c r="OOM35" s="578"/>
      <c r="OON35" s="578"/>
      <c r="OOO35" s="578"/>
      <c r="OOP35" s="578"/>
      <c r="OOQ35" s="578"/>
      <c r="OOR35" s="578"/>
      <c r="OOS35" s="578"/>
      <c r="OOT35" s="578"/>
      <c r="OOU35" s="578"/>
      <c r="OOV35" s="578"/>
      <c r="OOW35" s="578"/>
      <c r="OOX35" s="578"/>
      <c r="OOY35" s="578"/>
      <c r="OOZ35" s="578"/>
      <c r="OPA35" s="578"/>
      <c r="OPB35" s="578"/>
      <c r="OPC35" s="578"/>
      <c r="OPD35" s="578"/>
      <c r="OPE35" s="578"/>
      <c r="OPF35" s="578"/>
      <c r="OPG35" s="578"/>
      <c r="OPH35" s="578"/>
      <c r="OPI35" s="578"/>
      <c r="OPJ35" s="578"/>
      <c r="OPK35" s="578"/>
      <c r="OPL35" s="578"/>
      <c r="OPM35" s="578"/>
      <c r="OPN35" s="578"/>
      <c r="OPO35" s="578"/>
      <c r="OPP35" s="578"/>
      <c r="OPQ35" s="578"/>
      <c r="OPR35" s="578"/>
      <c r="OPS35" s="578"/>
      <c r="OPT35" s="578"/>
      <c r="OPU35" s="578"/>
      <c r="OPV35" s="578"/>
      <c r="OPW35" s="578"/>
      <c r="OPX35" s="578"/>
      <c r="OPY35" s="578"/>
      <c r="OPZ35" s="578"/>
      <c r="OQA35" s="578"/>
      <c r="OQB35" s="578"/>
      <c r="OQC35" s="578"/>
      <c r="OQD35" s="578"/>
      <c r="OQE35" s="578"/>
      <c r="OQF35" s="578"/>
      <c r="OQG35" s="578"/>
      <c r="OQH35" s="578"/>
      <c r="OQI35" s="578"/>
      <c r="OQJ35" s="578"/>
      <c r="OQK35" s="578"/>
      <c r="OQL35" s="578"/>
      <c r="OQM35" s="578"/>
      <c r="OQN35" s="578"/>
      <c r="OQO35" s="578"/>
      <c r="OQP35" s="578"/>
      <c r="OQQ35" s="578"/>
      <c r="OQR35" s="578"/>
      <c r="OQS35" s="578"/>
      <c r="OQT35" s="578"/>
      <c r="OQU35" s="578"/>
      <c r="OQV35" s="578"/>
      <c r="OQW35" s="578"/>
      <c r="OQX35" s="578"/>
      <c r="OQY35" s="578"/>
      <c r="OQZ35" s="578"/>
      <c r="ORA35" s="578"/>
      <c r="ORB35" s="578"/>
      <c r="ORC35" s="578"/>
      <c r="ORD35" s="578"/>
      <c r="ORE35" s="578"/>
      <c r="ORF35" s="578"/>
      <c r="ORG35" s="578"/>
      <c r="ORH35" s="578"/>
      <c r="ORI35" s="578"/>
      <c r="ORJ35" s="578"/>
      <c r="ORK35" s="578"/>
      <c r="ORL35" s="578"/>
      <c r="ORM35" s="578"/>
      <c r="ORN35" s="578"/>
      <c r="ORO35" s="578"/>
      <c r="ORP35" s="578"/>
      <c r="ORQ35" s="578"/>
      <c r="ORR35" s="578"/>
      <c r="ORS35" s="578"/>
      <c r="ORT35" s="578"/>
      <c r="ORU35" s="578"/>
      <c r="ORV35" s="578"/>
      <c r="ORW35" s="578"/>
      <c r="ORX35" s="578"/>
      <c r="ORY35" s="578"/>
      <c r="ORZ35" s="578"/>
      <c r="OSA35" s="578"/>
      <c r="OSB35" s="578"/>
      <c r="OSC35" s="578"/>
      <c r="OSD35" s="578"/>
      <c r="OSE35" s="578"/>
      <c r="OSF35" s="578"/>
      <c r="OSG35" s="578"/>
      <c r="OSH35" s="578"/>
      <c r="OSI35" s="578"/>
      <c r="OSJ35" s="578"/>
      <c r="OSK35" s="578"/>
      <c r="OSL35" s="578"/>
      <c r="OSM35" s="578"/>
      <c r="OSN35" s="578"/>
      <c r="OSO35" s="578"/>
      <c r="OSP35" s="578"/>
      <c r="OSQ35" s="578"/>
      <c r="OSR35" s="578"/>
      <c r="OSS35" s="578"/>
      <c r="OST35" s="578"/>
      <c r="OSU35" s="578"/>
      <c r="OSV35" s="578"/>
      <c r="OSW35" s="578"/>
      <c r="OSX35" s="578"/>
      <c r="OSY35" s="578"/>
      <c r="OSZ35" s="578"/>
      <c r="OTA35" s="578"/>
      <c r="OTB35" s="578"/>
      <c r="OTC35" s="578"/>
      <c r="OTD35" s="578"/>
      <c r="OTE35" s="578"/>
      <c r="OTF35" s="578"/>
      <c r="OTG35" s="578"/>
      <c r="OTH35" s="578"/>
      <c r="OTI35" s="578"/>
      <c r="OTJ35" s="578"/>
      <c r="OTK35" s="578"/>
      <c r="OTL35" s="578"/>
      <c r="OTM35" s="578"/>
      <c r="OTN35" s="578"/>
      <c r="OTO35" s="578"/>
      <c r="OTP35" s="578"/>
      <c r="OTQ35" s="578"/>
      <c r="OTR35" s="578"/>
      <c r="OTS35" s="578"/>
      <c r="OTT35" s="578"/>
      <c r="OTU35" s="578"/>
      <c r="OTV35" s="578"/>
      <c r="OTW35" s="578"/>
      <c r="OTX35" s="578"/>
      <c r="OTY35" s="578"/>
      <c r="OTZ35" s="578"/>
      <c r="OUA35" s="578"/>
      <c r="OUB35" s="578"/>
      <c r="OUC35" s="578"/>
      <c r="OUD35" s="578"/>
      <c r="OUE35" s="578"/>
      <c r="OUF35" s="578"/>
      <c r="OUG35" s="578"/>
      <c r="OUH35" s="578"/>
      <c r="OUI35" s="578"/>
      <c r="OUJ35" s="578"/>
      <c r="OUK35" s="578"/>
      <c r="OUL35" s="578"/>
      <c r="OUM35" s="578"/>
      <c r="OUN35" s="578"/>
      <c r="OUO35" s="578"/>
      <c r="OUP35" s="578"/>
      <c r="OUQ35" s="578"/>
      <c r="OUR35" s="578"/>
      <c r="OUS35" s="578"/>
      <c r="OUT35" s="578"/>
      <c r="OUU35" s="578"/>
      <c r="OUV35" s="578"/>
      <c r="OUW35" s="578"/>
      <c r="OUX35" s="578"/>
      <c r="OUY35" s="578"/>
      <c r="OUZ35" s="578"/>
      <c r="OVA35" s="578"/>
      <c r="OVB35" s="578"/>
      <c r="OVC35" s="578"/>
      <c r="OVD35" s="578"/>
      <c r="OVE35" s="578"/>
      <c r="OVF35" s="578"/>
      <c r="OVG35" s="578"/>
      <c r="OVH35" s="578"/>
      <c r="OVI35" s="578"/>
      <c r="OVJ35" s="578"/>
      <c r="OVK35" s="578"/>
      <c r="OVL35" s="578"/>
      <c r="OVM35" s="578"/>
      <c r="OVN35" s="578"/>
      <c r="OVO35" s="578"/>
      <c r="OVP35" s="578"/>
      <c r="OVQ35" s="578"/>
      <c r="OVR35" s="578"/>
      <c r="OVS35" s="578"/>
      <c r="OVT35" s="578"/>
      <c r="OVU35" s="578"/>
      <c r="OVV35" s="578"/>
      <c r="OVW35" s="578"/>
      <c r="OVX35" s="578"/>
      <c r="OVY35" s="578"/>
      <c r="OVZ35" s="578"/>
      <c r="OWA35" s="578"/>
      <c r="OWB35" s="578"/>
      <c r="OWC35" s="578"/>
      <c r="OWD35" s="578"/>
      <c r="OWE35" s="578"/>
      <c r="OWF35" s="578"/>
      <c r="OWG35" s="578"/>
      <c r="OWH35" s="578"/>
      <c r="OWI35" s="578"/>
      <c r="OWJ35" s="578"/>
      <c r="OWK35" s="578"/>
      <c r="OWL35" s="578"/>
      <c r="OWM35" s="578"/>
      <c r="OWN35" s="578"/>
      <c r="OWO35" s="578"/>
      <c r="OWP35" s="578"/>
      <c r="OWQ35" s="578"/>
      <c r="OWR35" s="578"/>
      <c r="OWS35" s="578"/>
      <c r="OWT35" s="578"/>
      <c r="OWU35" s="578"/>
      <c r="OWV35" s="578"/>
      <c r="OWW35" s="578"/>
      <c r="OWX35" s="578"/>
      <c r="OWY35" s="578"/>
      <c r="OWZ35" s="578"/>
      <c r="OXA35" s="578"/>
      <c r="OXB35" s="578"/>
      <c r="OXC35" s="578"/>
      <c r="OXD35" s="578"/>
      <c r="OXE35" s="578"/>
      <c r="OXF35" s="578"/>
      <c r="OXG35" s="578"/>
      <c r="OXH35" s="578"/>
      <c r="OXI35" s="578"/>
      <c r="OXJ35" s="578"/>
      <c r="OXK35" s="578"/>
      <c r="OXL35" s="578"/>
      <c r="OXM35" s="578"/>
      <c r="OXN35" s="578"/>
      <c r="OXO35" s="578"/>
      <c r="OXP35" s="578"/>
      <c r="OXQ35" s="578"/>
      <c r="OXR35" s="578"/>
      <c r="OXS35" s="578"/>
      <c r="OXT35" s="578"/>
      <c r="OXU35" s="578"/>
      <c r="OXV35" s="578"/>
      <c r="OXW35" s="578"/>
      <c r="OXX35" s="578"/>
      <c r="OXY35" s="578"/>
      <c r="OXZ35" s="578"/>
      <c r="OYA35" s="578"/>
      <c r="OYB35" s="578"/>
      <c r="OYC35" s="578"/>
      <c r="OYD35" s="578"/>
      <c r="OYE35" s="578"/>
      <c r="OYF35" s="578"/>
      <c r="OYG35" s="578"/>
      <c r="OYH35" s="578"/>
      <c r="OYI35" s="578"/>
      <c r="OYJ35" s="578"/>
      <c r="OYK35" s="578"/>
      <c r="OYL35" s="578"/>
      <c r="OYM35" s="578"/>
      <c r="OYN35" s="578"/>
      <c r="OYO35" s="578"/>
      <c r="OYP35" s="578"/>
      <c r="OYQ35" s="578"/>
      <c r="OYR35" s="578"/>
      <c r="OYS35" s="578"/>
      <c r="OYT35" s="578"/>
      <c r="OYU35" s="578"/>
      <c r="OYV35" s="578"/>
      <c r="OYW35" s="578"/>
      <c r="OYX35" s="578"/>
      <c r="OYY35" s="578"/>
      <c r="OYZ35" s="578"/>
      <c r="OZA35" s="578"/>
      <c r="OZB35" s="578"/>
      <c r="OZC35" s="578"/>
      <c r="OZD35" s="578"/>
      <c r="OZE35" s="578"/>
      <c r="OZF35" s="578"/>
      <c r="OZG35" s="578"/>
      <c r="OZH35" s="578"/>
      <c r="OZI35" s="578"/>
      <c r="OZJ35" s="578"/>
      <c r="OZK35" s="578"/>
      <c r="OZL35" s="578"/>
      <c r="OZM35" s="578"/>
      <c r="OZN35" s="578"/>
      <c r="OZO35" s="578"/>
      <c r="OZP35" s="578"/>
      <c r="OZQ35" s="578"/>
      <c r="OZR35" s="578"/>
      <c r="OZS35" s="578"/>
      <c r="OZT35" s="578"/>
      <c r="OZU35" s="578"/>
      <c r="OZV35" s="578"/>
      <c r="OZW35" s="578"/>
      <c r="OZX35" s="578"/>
      <c r="OZY35" s="578"/>
      <c r="OZZ35" s="578"/>
      <c r="PAA35" s="578"/>
      <c r="PAB35" s="578"/>
      <c r="PAC35" s="578"/>
      <c r="PAD35" s="578"/>
      <c r="PAE35" s="578"/>
      <c r="PAF35" s="578"/>
      <c r="PAG35" s="578"/>
      <c r="PAH35" s="578"/>
      <c r="PAI35" s="578"/>
      <c r="PAJ35" s="578"/>
      <c r="PAK35" s="578"/>
      <c r="PAL35" s="578"/>
      <c r="PAM35" s="578"/>
      <c r="PAN35" s="578"/>
      <c r="PAO35" s="578"/>
      <c r="PAP35" s="578"/>
      <c r="PAQ35" s="578"/>
      <c r="PAR35" s="578"/>
      <c r="PAS35" s="578"/>
      <c r="PAT35" s="578"/>
      <c r="PAU35" s="578"/>
      <c r="PAV35" s="578"/>
      <c r="PAW35" s="578"/>
      <c r="PAX35" s="578"/>
      <c r="PAY35" s="578"/>
      <c r="PAZ35" s="578"/>
      <c r="PBA35" s="578"/>
      <c r="PBB35" s="578"/>
      <c r="PBC35" s="578"/>
      <c r="PBD35" s="578"/>
      <c r="PBE35" s="578"/>
      <c r="PBF35" s="578"/>
      <c r="PBG35" s="578"/>
      <c r="PBH35" s="578"/>
      <c r="PBI35" s="578"/>
      <c r="PBJ35" s="578"/>
      <c r="PBK35" s="578"/>
      <c r="PBL35" s="578"/>
      <c r="PBM35" s="578"/>
      <c r="PBN35" s="578"/>
      <c r="PBO35" s="578"/>
      <c r="PBP35" s="578"/>
      <c r="PBQ35" s="578"/>
      <c r="PBR35" s="578"/>
      <c r="PBS35" s="578"/>
      <c r="PBT35" s="578"/>
      <c r="PBU35" s="578"/>
      <c r="PBV35" s="578"/>
      <c r="PBW35" s="578"/>
      <c r="PBX35" s="578"/>
      <c r="PBY35" s="578"/>
      <c r="PBZ35" s="578"/>
      <c r="PCA35" s="578"/>
      <c r="PCB35" s="578"/>
      <c r="PCC35" s="578"/>
      <c r="PCD35" s="578"/>
      <c r="PCE35" s="578"/>
      <c r="PCF35" s="578"/>
      <c r="PCG35" s="578"/>
      <c r="PCH35" s="578"/>
      <c r="PCI35" s="578"/>
      <c r="PCJ35" s="578"/>
      <c r="PCK35" s="578"/>
      <c r="PCL35" s="578"/>
      <c r="PCM35" s="578"/>
      <c r="PCN35" s="578"/>
      <c r="PCO35" s="578"/>
      <c r="PCP35" s="578"/>
      <c r="PCQ35" s="578"/>
      <c r="PCR35" s="578"/>
      <c r="PCS35" s="578"/>
      <c r="PCT35" s="578"/>
      <c r="PCU35" s="578"/>
      <c r="PCV35" s="578"/>
      <c r="PCW35" s="578"/>
      <c r="PCX35" s="578"/>
      <c r="PCY35" s="578"/>
      <c r="PCZ35" s="578"/>
      <c r="PDA35" s="578"/>
      <c r="PDB35" s="578"/>
      <c r="PDC35" s="578"/>
      <c r="PDD35" s="578"/>
      <c r="PDE35" s="578"/>
      <c r="PDF35" s="578"/>
      <c r="PDG35" s="578"/>
      <c r="PDH35" s="578"/>
      <c r="PDI35" s="578"/>
      <c r="PDJ35" s="578"/>
      <c r="PDK35" s="578"/>
      <c r="PDL35" s="578"/>
      <c r="PDM35" s="578"/>
      <c r="PDN35" s="578"/>
      <c r="PDO35" s="578"/>
      <c r="PDP35" s="578"/>
      <c r="PDQ35" s="578"/>
      <c r="PDR35" s="578"/>
      <c r="PDS35" s="578"/>
      <c r="PDT35" s="578"/>
      <c r="PDU35" s="578"/>
      <c r="PDV35" s="578"/>
      <c r="PDW35" s="578"/>
      <c r="PDX35" s="578"/>
      <c r="PDY35" s="578"/>
      <c r="PDZ35" s="578"/>
      <c r="PEA35" s="578"/>
      <c r="PEB35" s="578"/>
      <c r="PEC35" s="578"/>
      <c r="PED35" s="578"/>
      <c r="PEE35" s="578"/>
      <c r="PEF35" s="578"/>
      <c r="PEG35" s="578"/>
      <c r="PEH35" s="578"/>
      <c r="PEI35" s="578"/>
      <c r="PEJ35" s="578"/>
      <c r="PEK35" s="578"/>
      <c r="PEL35" s="578"/>
      <c r="PEM35" s="578"/>
      <c r="PEN35" s="578"/>
      <c r="PEO35" s="578"/>
      <c r="PEP35" s="578"/>
      <c r="PEQ35" s="578"/>
      <c r="PER35" s="578"/>
      <c r="PES35" s="578"/>
      <c r="PET35" s="578"/>
      <c r="PEU35" s="578"/>
      <c r="PEV35" s="578"/>
      <c r="PEW35" s="578"/>
      <c r="PEX35" s="578"/>
      <c r="PEY35" s="578"/>
      <c r="PEZ35" s="578"/>
      <c r="PFA35" s="578"/>
      <c r="PFB35" s="578"/>
      <c r="PFC35" s="578"/>
      <c r="PFD35" s="578"/>
      <c r="PFE35" s="578"/>
      <c r="PFF35" s="578"/>
      <c r="PFG35" s="578"/>
      <c r="PFH35" s="578"/>
      <c r="PFI35" s="578"/>
      <c r="PFJ35" s="578"/>
      <c r="PFK35" s="578"/>
      <c r="PFL35" s="578"/>
      <c r="PFM35" s="578"/>
      <c r="PFN35" s="578"/>
      <c r="PFO35" s="578"/>
      <c r="PFP35" s="578"/>
      <c r="PFQ35" s="578"/>
      <c r="PFR35" s="578"/>
      <c r="PFS35" s="578"/>
      <c r="PFT35" s="578"/>
      <c r="PFU35" s="578"/>
      <c r="PFV35" s="578"/>
      <c r="PFW35" s="578"/>
      <c r="PFX35" s="578"/>
      <c r="PFY35" s="578"/>
      <c r="PFZ35" s="578"/>
      <c r="PGA35" s="578"/>
      <c r="PGB35" s="578"/>
      <c r="PGC35" s="578"/>
      <c r="PGD35" s="578"/>
      <c r="PGE35" s="578"/>
      <c r="PGF35" s="578"/>
      <c r="PGG35" s="578"/>
      <c r="PGH35" s="578"/>
      <c r="PGI35" s="578"/>
      <c r="PGJ35" s="578"/>
      <c r="PGK35" s="578"/>
      <c r="PGL35" s="578"/>
      <c r="PGM35" s="578"/>
      <c r="PGN35" s="578"/>
      <c r="PGO35" s="578"/>
      <c r="PGP35" s="578"/>
      <c r="PGQ35" s="578"/>
      <c r="PGR35" s="578"/>
      <c r="PGS35" s="578"/>
      <c r="PGT35" s="578"/>
      <c r="PGU35" s="578"/>
      <c r="PGV35" s="578"/>
      <c r="PGW35" s="578"/>
      <c r="PGX35" s="578"/>
      <c r="PGY35" s="578"/>
      <c r="PGZ35" s="578"/>
      <c r="PHA35" s="578"/>
      <c r="PHB35" s="578"/>
      <c r="PHC35" s="578"/>
      <c r="PHD35" s="578"/>
      <c r="PHE35" s="578"/>
      <c r="PHF35" s="578"/>
      <c r="PHG35" s="578"/>
      <c r="PHH35" s="578"/>
      <c r="PHI35" s="578"/>
      <c r="PHJ35" s="578"/>
      <c r="PHK35" s="578"/>
      <c r="PHL35" s="578"/>
      <c r="PHM35" s="578"/>
      <c r="PHN35" s="578"/>
      <c r="PHO35" s="578"/>
      <c r="PHP35" s="578"/>
      <c r="PHQ35" s="578"/>
      <c r="PHR35" s="578"/>
      <c r="PHS35" s="578"/>
      <c r="PHT35" s="578"/>
      <c r="PHU35" s="578"/>
      <c r="PHV35" s="578"/>
      <c r="PHW35" s="578"/>
      <c r="PHX35" s="578"/>
      <c r="PHY35" s="578"/>
      <c r="PHZ35" s="578"/>
      <c r="PIA35" s="578"/>
      <c r="PIB35" s="578"/>
      <c r="PIC35" s="578"/>
      <c r="PID35" s="578"/>
      <c r="PIE35" s="578"/>
      <c r="PIF35" s="578"/>
      <c r="PIG35" s="578"/>
      <c r="PIH35" s="578"/>
      <c r="PII35" s="578"/>
      <c r="PIJ35" s="578"/>
      <c r="PIK35" s="578"/>
      <c r="PIL35" s="578"/>
      <c r="PIM35" s="578"/>
      <c r="PIN35" s="578"/>
      <c r="PIO35" s="578"/>
      <c r="PIP35" s="578"/>
      <c r="PIQ35" s="578"/>
      <c r="PIR35" s="578"/>
      <c r="PIS35" s="578"/>
      <c r="PIT35" s="578"/>
      <c r="PIU35" s="578"/>
      <c r="PIV35" s="578"/>
      <c r="PIW35" s="578"/>
      <c r="PIX35" s="578"/>
      <c r="PIY35" s="578"/>
      <c r="PIZ35" s="578"/>
      <c r="PJA35" s="578"/>
      <c r="PJB35" s="578"/>
      <c r="PJC35" s="578"/>
      <c r="PJD35" s="578"/>
      <c r="PJE35" s="578"/>
      <c r="PJF35" s="578"/>
      <c r="PJG35" s="578"/>
      <c r="PJH35" s="578"/>
      <c r="PJI35" s="578"/>
      <c r="PJJ35" s="578"/>
      <c r="PJK35" s="578"/>
      <c r="PJL35" s="578"/>
      <c r="PJM35" s="578"/>
      <c r="PJN35" s="578"/>
      <c r="PJO35" s="578"/>
      <c r="PJP35" s="578"/>
      <c r="PJQ35" s="578"/>
      <c r="PJR35" s="578"/>
      <c r="PJS35" s="578"/>
      <c r="PJT35" s="578"/>
      <c r="PJU35" s="578"/>
      <c r="PJV35" s="578"/>
      <c r="PJW35" s="578"/>
      <c r="PJX35" s="578"/>
      <c r="PJY35" s="578"/>
      <c r="PJZ35" s="578"/>
      <c r="PKA35" s="578"/>
      <c r="PKB35" s="578"/>
      <c r="PKC35" s="578"/>
      <c r="PKD35" s="578"/>
      <c r="PKE35" s="578"/>
      <c r="PKF35" s="578"/>
      <c r="PKG35" s="578"/>
      <c r="PKH35" s="578"/>
      <c r="PKI35" s="578"/>
      <c r="PKJ35" s="578"/>
      <c r="PKK35" s="578"/>
      <c r="PKL35" s="578"/>
      <c r="PKM35" s="578"/>
      <c r="PKN35" s="578"/>
      <c r="PKO35" s="578"/>
      <c r="PKP35" s="578"/>
      <c r="PKQ35" s="578"/>
      <c r="PKR35" s="578"/>
      <c r="PKS35" s="578"/>
      <c r="PKT35" s="578"/>
      <c r="PKU35" s="578"/>
      <c r="PKV35" s="578"/>
      <c r="PKW35" s="578"/>
      <c r="PKX35" s="578"/>
      <c r="PKY35" s="578"/>
      <c r="PKZ35" s="578"/>
      <c r="PLA35" s="578"/>
      <c r="PLB35" s="578"/>
      <c r="PLC35" s="578"/>
      <c r="PLD35" s="578"/>
      <c r="PLE35" s="578"/>
      <c r="PLF35" s="578"/>
      <c r="PLG35" s="578"/>
      <c r="PLH35" s="578"/>
      <c r="PLI35" s="578"/>
      <c r="PLJ35" s="578"/>
      <c r="PLK35" s="578"/>
      <c r="PLL35" s="578"/>
      <c r="PLM35" s="578"/>
      <c r="PLN35" s="578"/>
      <c r="PLO35" s="578"/>
      <c r="PLP35" s="578"/>
      <c r="PLQ35" s="578"/>
      <c r="PLR35" s="578"/>
      <c r="PLS35" s="578"/>
      <c r="PLT35" s="578"/>
      <c r="PLU35" s="578"/>
      <c r="PLV35" s="578"/>
      <c r="PLW35" s="578"/>
      <c r="PLX35" s="578"/>
      <c r="PLY35" s="578"/>
      <c r="PLZ35" s="578"/>
      <c r="PMA35" s="578"/>
      <c r="PMB35" s="578"/>
      <c r="PMC35" s="578"/>
      <c r="PMD35" s="578"/>
      <c r="PME35" s="578"/>
      <c r="PMF35" s="578"/>
      <c r="PMG35" s="578"/>
      <c r="PMH35" s="578"/>
      <c r="PMI35" s="578"/>
      <c r="PMJ35" s="578"/>
      <c r="PMK35" s="578"/>
      <c r="PML35" s="578"/>
      <c r="PMM35" s="578"/>
      <c r="PMN35" s="578"/>
      <c r="PMO35" s="578"/>
      <c r="PMP35" s="578"/>
      <c r="PMQ35" s="578"/>
      <c r="PMR35" s="578"/>
      <c r="PMS35" s="578"/>
      <c r="PMT35" s="578"/>
      <c r="PMU35" s="578"/>
      <c r="PMV35" s="578"/>
      <c r="PMW35" s="578"/>
      <c r="PMX35" s="578"/>
      <c r="PMY35" s="578"/>
      <c r="PMZ35" s="578"/>
      <c r="PNA35" s="578"/>
      <c r="PNB35" s="578"/>
      <c r="PNC35" s="578"/>
      <c r="PND35" s="578"/>
      <c r="PNE35" s="578"/>
      <c r="PNF35" s="578"/>
      <c r="PNG35" s="578"/>
      <c r="PNH35" s="578"/>
      <c r="PNI35" s="578"/>
      <c r="PNJ35" s="578"/>
      <c r="PNK35" s="578"/>
      <c r="PNL35" s="578"/>
      <c r="PNM35" s="578"/>
      <c r="PNN35" s="578"/>
      <c r="PNO35" s="578"/>
      <c r="PNP35" s="578"/>
      <c r="PNQ35" s="578"/>
      <c r="PNR35" s="578"/>
      <c r="PNS35" s="578"/>
      <c r="PNT35" s="578"/>
      <c r="PNU35" s="578"/>
      <c r="PNV35" s="578"/>
      <c r="PNW35" s="578"/>
      <c r="PNX35" s="578"/>
      <c r="PNY35" s="578"/>
      <c r="PNZ35" s="578"/>
      <c r="POA35" s="578"/>
      <c r="POB35" s="578"/>
      <c r="POC35" s="578"/>
      <c r="POD35" s="578"/>
      <c r="POE35" s="578"/>
      <c r="POF35" s="578"/>
      <c r="POG35" s="578"/>
      <c r="POH35" s="578"/>
      <c r="POI35" s="578"/>
      <c r="POJ35" s="578"/>
      <c r="POK35" s="578"/>
      <c r="POL35" s="578"/>
      <c r="POM35" s="578"/>
      <c r="PON35" s="578"/>
      <c r="POO35" s="578"/>
      <c r="POP35" s="578"/>
      <c r="POQ35" s="578"/>
      <c r="POR35" s="578"/>
      <c r="POS35" s="578"/>
      <c r="POT35" s="578"/>
      <c r="POU35" s="578"/>
      <c r="POV35" s="578"/>
      <c r="POW35" s="578"/>
      <c r="POX35" s="578"/>
      <c r="POY35" s="578"/>
      <c r="POZ35" s="578"/>
      <c r="PPA35" s="578"/>
      <c r="PPB35" s="578"/>
      <c r="PPC35" s="578"/>
      <c r="PPD35" s="578"/>
      <c r="PPE35" s="578"/>
      <c r="PPF35" s="578"/>
      <c r="PPG35" s="578"/>
      <c r="PPH35" s="578"/>
      <c r="PPI35" s="578"/>
      <c r="PPJ35" s="578"/>
      <c r="PPK35" s="578"/>
      <c r="PPL35" s="578"/>
      <c r="PPM35" s="578"/>
      <c r="PPN35" s="578"/>
      <c r="PPO35" s="578"/>
      <c r="PPP35" s="578"/>
      <c r="PPQ35" s="578"/>
      <c r="PPR35" s="578"/>
      <c r="PPS35" s="578"/>
      <c r="PPT35" s="578"/>
      <c r="PPU35" s="578"/>
      <c r="PPV35" s="578"/>
      <c r="PPW35" s="578"/>
      <c r="PPX35" s="578"/>
      <c r="PPY35" s="578"/>
      <c r="PPZ35" s="578"/>
      <c r="PQA35" s="578"/>
      <c r="PQB35" s="578"/>
      <c r="PQC35" s="578"/>
      <c r="PQD35" s="578"/>
      <c r="PQE35" s="578"/>
      <c r="PQF35" s="578"/>
      <c r="PQG35" s="578"/>
      <c r="PQH35" s="578"/>
      <c r="PQI35" s="578"/>
      <c r="PQJ35" s="578"/>
      <c r="PQK35" s="578"/>
      <c r="PQL35" s="578"/>
      <c r="PQM35" s="578"/>
      <c r="PQN35" s="578"/>
      <c r="PQO35" s="578"/>
      <c r="PQP35" s="578"/>
      <c r="PQQ35" s="578"/>
      <c r="PQR35" s="578"/>
      <c r="PQS35" s="578"/>
      <c r="PQT35" s="578"/>
      <c r="PQU35" s="578"/>
      <c r="PQV35" s="578"/>
      <c r="PQW35" s="578"/>
      <c r="PQX35" s="578"/>
      <c r="PQY35" s="578"/>
      <c r="PQZ35" s="578"/>
      <c r="PRA35" s="578"/>
      <c r="PRB35" s="578"/>
      <c r="PRC35" s="578"/>
      <c r="PRD35" s="578"/>
      <c r="PRE35" s="578"/>
      <c r="PRF35" s="578"/>
      <c r="PRG35" s="578"/>
      <c r="PRH35" s="578"/>
      <c r="PRI35" s="578"/>
      <c r="PRJ35" s="578"/>
      <c r="PRK35" s="578"/>
      <c r="PRL35" s="578"/>
      <c r="PRM35" s="578"/>
      <c r="PRN35" s="578"/>
      <c r="PRO35" s="578"/>
      <c r="PRP35" s="578"/>
      <c r="PRQ35" s="578"/>
      <c r="PRR35" s="578"/>
      <c r="PRS35" s="578"/>
      <c r="PRT35" s="578"/>
      <c r="PRU35" s="578"/>
      <c r="PRV35" s="578"/>
      <c r="PRW35" s="578"/>
      <c r="PRX35" s="578"/>
      <c r="PRY35" s="578"/>
      <c r="PRZ35" s="578"/>
      <c r="PSA35" s="578"/>
      <c r="PSB35" s="578"/>
      <c r="PSC35" s="578"/>
      <c r="PSD35" s="578"/>
      <c r="PSE35" s="578"/>
      <c r="PSF35" s="578"/>
      <c r="PSG35" s="578"/>
      <c r="PSH35" s="578"/>
      <c r="PSI35" s="578"/>
      <c r="PSJ35" s="578"/>
      <c r="PSK35" s="578"/>
      <c r="PSL35" s="578"/>
      <c r="PSM35" s="578"/>
      <c r="PSN35" s="578"/>
      <c r="PSO35" s="578"/>
      <c r="PSP35" s="578"/>
      <c r="PSQ35" s="578"/>
      <c r="PSR35" s="578"/>
      <c r="PSS35" s="578"/>
      <c r="PST35" s="578"/>
      <c r="PSU35" s="578"/>
      <c r="PSV35" s="578"/>
      <c r="PSW35" s="578"/>
      <c r="PSX35" s="578"/>
      <c r="PSY35" s="578"/>
      <c r="PSZ35" s="578"/>
      <c r="PTA35" s="578"/>
      <c r="PTB35" s="578"/>
      <c r="PTC35" s="578"/>
      <c r="PTD35" s="578"/>
      <c r="PTE35" s="578"/>
      <c r="PTF35" s="578"/>
      <c r="PTG35" s="578"/>
      <c r="PTH35" s="578"/>
      <c r="PTI35" s="578"/>
      <c r="PTJ35" s="578"/>
      <c r="PTK35" s="578"/>
      <c r="PTL35" s="578"/>
      <c r="PTM35" s="578"/>
      <c r="PTN35" s="578"/>
      <c r="PTO35" s="578"/>
      <c r="PTP35" s="578"/>
      <c r="PTQ35" s="578"/>
      <c r="PTR35" s="578"/>
      <c r="PTS35" s="578"/>
      <c r="PTT35" s="578"/>
      <c r="PTU35" s="578"/>
      <c r="PTV35" s="578"/>
      <c r="PTW35" s="578"/>
      <c r="PTX35" s="578"/>
      <c r="PTY35" s="578"/>
      <c r="PTZ35" s="578"/>
      <c r="PUA35" s="578"/>
      <c r="PUB35" s="578"/>
      <c r="PUC35" s="578"/>
      <c r="PUD35" s="578"/>
      <c r="PUE35" s="578"/>
      <c r="PUF35" s="578"/>
      <c r="PUG35" s="578"/>
      <c r="PUH35" s="578"/>
      <c r="PUI35" s="578"/>
      <c r="PUJ35" s="578"/>
      <c r="PUK35" s="578"/>
      <c r="PUL35" s="578"/>
      <c r="PUM35" s="578"/>
      <c r="PUN35" s="578"/>
      <c r="PUO35" s="578"/>
      <c r="PUP35" s="578"/>
      <c r="PUQ35" s="578"/>
      <c r="PUR35" s="578"/>
      <c r="PUS35" s="578"/>
      <c r="PUT35" s="578"/>
      <c r="PUU35" s="578"/>
      <c r="PUV35" s="578"/>
      <c r="PUW35" s="578"/>
      <c r="PUX35" s="578"/>
      <c r="PUY35" s="578"/>
      <c r="PUZ35" s="578"/>
      <c r="PVA35" s="578"/>
      <c r="PVB35" s="578"/>
      <c r="PVC35" s="578"/>
      <c r="PVD35" s="578"/>
      <c r="PVE35" s="578"/>
      <c r="PVF35" s="578"/>
      <c r="PVG35" s="578"/>
      <c r="PVH35" s="578"/>
      <c r="PVI35" s="578"/>
      <c r="PVJ35" s="578"/>
      <c r="PVK35" s="578"/>
      <c r="PVL35" s="578"/>
      <c r="PVM35" s="578"/>
      <c r="PVN35" s="578"/>
      <c r="PVO35" s="578"/>
      <c r="PVP35" s="578"/>
      <c r="PVQ35" s="578"/>
      <c r="PVR35" s="578"/>
      <c r="PVS35" s="578"/>
      <c r="PVT35" s="578"/>
      <c r="PVU35" s="578"/>
      <c r="PVV35" s="578"/>
      <c r="PVW35" s="578"/>
      <c r="PVX35" s="578"/>
      <c r="PVY35" s="578"/>
      <c r="PVZ35" s="578"/>
      <c r="PWA35" s="578"/>
      <c r="PWB35" s="578"/>
      <c r="PWC35" s="578"/>
      <c r="PWD35" s="578"/>
      <c r="PWE35" s="578"/>
      <c r="PWF35" s="578"/>
      <c r="PWG35" s="578"/>
      <c r="PWH35" s="578"/>
      <c r="PWI35" s="578"/>
      <c r="PWJ35" s="578"/>
      <c r="PWK35" s="578"/>
      <c r="PWL35" s="578"/>
      <c r="PWM35" s="578"/>
      <c r="PWN35" s="578"/>
      <c r="PWO35" s="578"/>
      <c r="PWP35" s="578"/>
      <c r="PWQ35" s="578"/>
      <c r="PWR35" s="578"/>
      <c r="PWS35" s="578"/>
      <c r="PWT35" s="578"/>
      <c r="PWU35" s="578"/>
      <c r="PWV35" s="578"/>
      <c r="PWW35" s="578"/>
      <c r="PWX35" s="578"/>
      <c r="PWY35" s="578"/>
      <c r="PWZ35" s="578"/>
      <c r="PXA35" s="578"/>
      <c r="PXB35" s="578"/>
      <c r="PXC35" s="578"/>
      <c r="PXD35" s="578"/>
      <c r="PXE35" s="578"/>
      <c r="PXF35" s="578"/>
      <c r="PXG35" s="578"/>
      <c r="PXH35" s="578"/>
      <c r="PXI35" s="578"/>
      <c r="PXJ35" s="578"/>
      <c r="PXK35" s="578"/>
      <c r="PXL35" s="578"/>
      <c r="PXM35" s="578"/>
      <c r="PXN35" s="578"/>
      <c r="PXO35" s="578"/>
      <c r="PXP35" s="578"/>
      <c r="PXQ35" s="578"/>
      <c r="PXR35" s="578"/>
      <c r="PXS35" s="578"/>
      <c r="PXT35" s="578"/>
      <c r="PXU35" s="578"/>
      <c r="PXV35" s="578"/>
      <c r="PXW35" s="578"/>
      <c r="PXX35" s="578"/>
      <c r="PXY35" s="578"/>
      <c r="PXZ35" s="578"/>
      <c r="PYA35" s="578"/>
      <c r="PYB35" s="578"/>
      <c r="PYC35" s="578"/>
      <c r="PYD35" s="578"/>
      <c r="PYE35" s="578"/>
      <c r="PYF35" s="578"/>
      <c r="PYG35" s="578"/>
      <c r="PYH35" s="578"/>
      <c r="PYI35" s="578"/>
      <c r="PYJ35" s="578"/>
      <c r="PYK35" s="578"/>
      <c r="PYL35" s="578"/>
      <c r="PYM35" s="578"/>
      <c r="PYN35" s="578"/>
      <c r="PYO35" s="578"/>
      <c r="PYP35" s="578"/>
      <c r="PYQ35" s="578"/>
      <c r="PYR35" s="578"/>
      <c r="PYS35" s="578"/>
      <c r="PYT35" s="578"/>
      <c r="PYU35" s="578"/>
      <c r="PYV35" s="578"/>
      <c r="PYW35" s="578"/>
      <c r="PYX35" s="578"/>
      <c r="PYY35" s="578"/>
      <c r="PYZ35" s="578"/>
      <c r="PZA35" s="578"/>
      <c r="PZB35" s="578"/>
      <c r="PZC35" s="578"/>
      <c r="PZD35" s="578"/>
      <c r="PZE35" s="578"/>
      <c r="PZF35" s="578"/>
      <c r="PZG35" s="578"/>
      <c r="PZH35" s="578"/>
      <c r="PZI35" s="578"/>
      <c r="PZJ35" s="578"/>
      <c r="PZK35" s="578"/>
      <c r="PZL35" s="578"/>
      <c r="PZM35" s="578"/>
      <c r="PZN35" s="578"/>
      <c r="PZO35" s="578"/>
      <c r="PZP35" s="578"/>
      <c r="PZQ35" s="578"/>
      <c r="PZR35" s="578"/>
      <c r="PZS35" s="578"/>
      <c r="PZT35" s="578"/>
      <c r="PZU35" s="578"/>
      <c r="PZV35" s="578"/>
      <c r="PZW35" s="578"/>
      <c r="PZX35" s="578"/>
      <c r="PZY35" s="578"/>
      <c r="PZZ35" s="578"/>
      <c r="QAA35" s="578"/>
      <c r="QAB35" s="578"/>
      <c r="QAC35" s="578"/>
      <c r="QAD35" s="578"/>
      <c r="QAE35" s="578"/>
      <c r="QAF35" s="578"/>
      <c r="QAG35" s="578"/>
      <c r="QAH35" s="578"/>
      <c r="QAI35" s="578"/>
      <c r="QAJ35" s="578"/>
      <c r="QAK35" s="578"/>
      <c r="QAL35" s="578"/>
      <c r="QAM35" s="578"/>
      <c r="QAN35" s="578"/>
      <c r="QAO35" s="578"/>
      <c r="QAP35" s="578"/>
      <c r="QAQ35" s="578"/>
      <c r="QAR35" s="578"/>
      <c r="QAS35" s="578"/>
      <c r="QAT35" s="578"/>
      <c r="QAU35" s="578"/>
      <c r="QAV35" s="578"/>
      <c r="QAW35" s="578"/>
      <c r="QAX35" s="578"/>
      <c r="QAY35" s="578"/>
      <c r="QAZ35" s="578"/>
      <c r="QBA35" s="578"/>
      <c r="QBB35" s="578"/>
      <c r="QBC35" s="578"/>
      <c r="QBD35" s="578"/>
      <c r="QBE35" s="578"/>
      <c r="QBF35" s="578"/>
      <c r="QBG35" s="578"/>
      <c r="QBH35" s="578"/>
      <c r="QBI35" s="578"/>
      <c r="QBJ35" s="578"/>
      <c r="QBK35" s="578"/>
      <c r="QBL35" s="578"/>
      <c r="QBM35" s="578"/>
      <c r="QBN35" s="578"/>
      <c r="QBO35" s="578"/>
      <c r="QBP35" s="578"/>
      <c r="QBQ35" s="578"/>
      <c r="QBR35" s="578"/>
      <c r="QBS35" s="578"/>
      <c r="QBT35" s="578"/>
      <c r="QBU35" s="578"/>
      <c r="QBV35" s="578"/>
      <c r="QBW35" s="578"/>
      <c r="QBX35" s="578"/>
      <c r="QBY35" s="578"/>
      <c r="QBZ35" s="578"/>
      <c r="QCA35" s="578"/>
      <c r="QCB35" s="578"/>
      <c r="QCC35" s="578"/>
      <c r="QCD35" s="578"/>
      <c r="QCE35" s="578"/>
      <c r="QCF35" s="578"/>
      <c r="QCG35" s="578"/>
      <c r="QCH35" s="578"/>
      <c r="QCI35" s="578"/>
      <c r="QCJ35" s="578"/>
      <c r="QCK35" s="578"/>
      <c r="QCL35" s="578"/>
      <c r="QCM35" s="578"/>
      <c r="QCN35" s="578"/>
      <c r="QCO35" s="578"/>
      <c r="QCP35" s="578"/>
      <c r="QCQ35" s="578"/>
      <c r="QCR35" s="578"/>
      <c r="QCS35" s="578"/>
      <c r="QCT35" s="578"/>
      <c r="QCU35" s="578"/>
      <c r="QCV35" s="578"/>
      <c r="QCW35" s="578"/>
      <c r="QCX35" s="578"/>
      <c r="QCY35" s="578"/>
      <c r="QCZ35" s="578"/>
      <c r="QDA35" s="578"/>
      <c r="QDB35" s="578"/>
      <c r="QDC35" s="578"/>
      <c r="QDD35" s="578"/>
      <c r="QDE35" s="578"/>
      <c r="QDF35" s="578"/>
      <c r="QDG35" s="578"/>
      <c r="QDH35" s="578"/>
      <c r="QDI35" s="578"/>
      <c r="QDJ35" s="578"/>
      <c r="QDK35" s="578"/>
      <c r="QDL35" s="578"/>
      <c r="QDM35" s="578"/>
      <c r="QDN35" s="578"/>
      <c r="QDO35" s="578"/>
      <c r="QDP35" s="578"/>
      <c r="QDQ35" s="578"/>
      <c r="QDR35" s="578"/>
      <c r="QDS35" s="578"/>
      <c r="QDT35" s="578"/>
      <c r="QDU35" s="578"/>
      <c r="QDV35" s="578"/>
      <c r="QDW35" s="578"/>
      <c r="QDX35" s="578"/>
      <c r="QDY35" s="578"/>
      <c r="QDZ35" s="578"/>
      <c r="QEA35" s="578"/>
      <c r="QEB35" s="578"/>
      <c r="QEC35" s="578"/>
      <c r="QED35" s="578"/>
      <c r="QEE35" s="578"/>
      <c r="QEF35" s="578"/>
      <c r="QEG35" s="578"/>
      <c r="QEH35" s="578"/>
      <c r="QEI35" s="578"/>
      <c r="QEJ35" s="578"/>
      <c r="QEK35" s="578"/>
      <c r="QEL35" s="578"/>
      <c r="QEM35" s="578"/>
      <c r="QEN35" s="578"/>
      <c r="QEO35" s="578"/>
      <c r="QEP35" s="578"/>
      <c r="QEQ35" s="578"/>
      <c r="QER35" s="578"/>
      <c r="QES35" s="578"/>
      <c r="QET35" s="578"/>
      <c r="QEU35" s="578"/>
      <c r="QEV35" s="578"/>
      <c r="QEW35" s="578"/>
      <c r="QEX35" s="578"/>
      <c r="QEY35" s="578"/>
      <c r="QEZ35" s="578"/>
      <c r="QFA35" s="578"/>
      <c r="QFB35" s="578"/>
      <c r="QFC35" s="578"/>
      <c r="QFD35" s="578"/>
      <c r="QFE35" s="578"/>
      <c r="QFF35" s="578"/>
      <c r="QFG35" s="578"/>
      <c r="QFH35" s="578"/>
      <c r="QFI35" s="578"/>
      <c r="QFJ35" s="578"/>
      <c r="QFK35" s="578"/>
      <c r="QFL35" s="578"/>
      <c r="QFM35" s="578"/>
      <c r="QFN35" s="578"/>
      <c r="QFO35" s="578"/>
      <c r="QFP35" s="578"/>
      <c r="QFQ35" s="578"/>
      <c r="QFR35" s="578"/>
      <c r="QFS35" s="578"/>
      <c r="QFT35" s="578"/>
      <c r="QFU35" s="578"/>
      <c r="QFV35" s="578"/>
      <c r="QFW35" s="578"/>
      <c r="QFX35" s="578"/>
      <c r="QFY35" s="578"/>
      <c r="QFZ35" s="578"/>
      <c r="QGA35" s="578"/>
      <c r="QGB35" s="578"/>
      <c r="QGC35" s="578"/>
      <c r="QGD35" s="578"/>
      <c r="QGE35" s="578"/>
      <c r="QGF35" s="578"/>
      <c r="QGG35" s="578"/>
      <c r="QGH35" s="578"/>
      <c r="QGI35" s="578"/>
      <c r="QGJ35" s="578"/>
      <c r="QGK35" s="578"/>
      <c r="QGL35" s="578"/>
      <c r="QGM35" s="578"/>
      <c r="QGN35" s="578"/>
      <c r="QGO35" s="578"/>
      <c r="QGP35" s="578"/>
      <c r="QGQ35" s="578"/>
      <c r="QGR35" s="578"/>
      <c r="QGS35" s="578"/>
      <c r="QGT35" s="578"/>
      <c r="QGU35" s="578"/>
      <c r="QGV35" s="578"/>
      <c r="QGW35" s="578"/>
      <c r="QGX35" s="578"/>
      <c r="QGY35" s="578"/>
      <c r="QGZ35" s="578"/>
      <c r="QHA35" s="578"/>
      <c r="QHB35" s="578"/>
      <c r="QHC35" s="578"/>
      <c r="QHD35" s="578"/>
      <c r="QHE35" s="578"/>
      <c r="QHF35" s="578"/>
      <c r="QHG35" s="578"/>
      <c r="QHH35" s="578"/>
      <c r="QHI35" s="578"/>
      <c r="QHJ35" s="578"/>
      <c r="QHK35" s="578"/>
      <c r="QHL35" s="578"/>
      <c r="QHM35" s="578"/>
      <c r="QHN35" s="578"/>
      <c r="QHO35" s="578"/>
      <c r="QHP35" s="578"/>
      <c r="QHQ35" s="578"/>
      <c r="QHR35" s="578"/>
      <c r="QHS35" s="578"/>
      <c r="QHT35" s="578"/>
      <c r="QHU35" s="578"/>
      <c r="QHV35" s="578"/>
      <c r="QHW35" s="578"/>
      <c r="QHX35" s="578"/>
      <c r="QHY35" s="578"/>
      <c r="QHZ35" s="578"/>
      <c r="QIA35" s="578"/>
      <c r="QIB35" s="578"/>
      <c r="QIC35" s="578"/>
      <c r="QID35" s="578"/>
      <c r="QIE35" s="578"/>
      <c r="QIF35" s="578"/>
      <c r="QIG35" s="578"/>
      <c r="QIH35" s="578"/>
      <c r="QII35" s="578"/>
      <c r="QIJ35" s="578"/>
      <c r="QIK35" s="578"/>
      <c r="QIL35" s="578"/>
      <c r="QIM35" s="578"/>
      <c r="QIN35" s="578"/>
      <c r="QIO35" s="578"/>
      <c r="QIP35" s="578"/>
      <c r="QIQ35" s="578"/>
      <c r="QIR35" s="578"/>
      <c r="QIS35" s="578"/>
      <c r="QIT35" s="578"/>
      <c r="QIU35" s="578"/>
      <c r="QIV35" s="578"/>
      <c r="QIW35" s="578"/>
      <c r="QIX35" s="578"/>
      <c r="QIY35" s="578"/>
      <c r="QIZ35" s="578"/>
      <c r="QJA35" s="578"/>
      <c r="QJB35" s="578"/>
      <c r="QJC35" s="578"/>
      <c r="QJD35" s="578"/>
      <c r="QJE35" s="578"/>
      <c r="QJF35" s="578"/>
      <c r="QJG35" s="578"/>
      <c r="QJH35" s="578"/>
      <c r="QJI35" s="578"/>
      <c r="QJJ35" s="578"/>
      <c r="QJK35" s="578"/>
      <c r="QJL35" s="578"/>
      <c r="QJM35" s="578"/>
      <c r="QJN35" s="578"/>
      <c r="QJO35" s="578"/>
      <c r="QJP35" s="578"/>
      <c r="QJQ35" s="578"/>
      <c r="QJR35" s="578"/>
      <c r="QJS35" s="578"/>
      <c r="QJT35" s="578"/>
      <c r="QJU35" s="578"/>
      <c r="QJV35" s="578"/>
      <c r="QJW35" s="578"/>
      <c r="QJX35" s="578"/>
      <c r="QJY35" s="578"/>
      <c r="QJZ35" s="578"/>
      <c r="QKA35" s="578"/>
      <c r="QKB35" s="578"/>
      <c r="QKC35" s="578"/>
      <c r="QKD35" s="578"/>
      <c r="QKE35" s="578"/>
      <c r="QKF35" s="578"/>
      <c r="QKG35" s="578"/>
      <c r="QKH35" s="578"/>
      <c r="QKI35" s="578"/>
      <c r="QKJ35" s="578"/>
      <c r="QKK35" s="578"/>
      <c r="QKL35" s="578"/>
      <c r="QKM35" s="578"/>
      <c r="QKN35" s="578"/>
      <c r="QKO35" s="578"/>
      <c r="QKP35" s="578"/>
      <c r="QKQ35" s="578"/>
      <c r="QKR35" s="578"/>
      <c r="QKS35" s="578"/>
      <c r="QKT35" s="578"/>
      <c r="QKU35" s="578"/>
      <c r="QKV35" s="578"/>
      <c r="QKW35" s="578"/>
      <c r="QKX35" s="578"/>
      <c r="QKY35" s="578"/>
      <c r="QKZ35" s="578"/>
      <c r="QLA35" s="578"/>
      <c r="QLB35" s="578"/>
      <c r="QLC35" s="578"/>
      <c r="QLD35" s="578"/>
      <c r="QLE35" s="578"/>
      <c r="QLF35" s="578"/>
      <c r="QLG35" s="578"/>
      <c r="QLH35" s="578"/>
      <c r="QLI35" s="578"/>
      <c r="QLJ35" s="578"/>
      <c r="QLK35" s="578"/>
      <c r="QLL35" s="578"/>
      <c r="QLM35" s="578"/>
      <c r="QLN35" s="578"/>
      <c r="QLO35" s="578"/>
      <c r="QLP35" s="578"/>
      <c r="QLQ35" s="578"/>
      <c r="QLR35" s="578"/>
      <c r="QLS35" s="578"/>
      <c r="QLT35" s="578"/>
      <c r="QLU35" s="578"/>
      <c r="QLV35" s="578"/>
      <c r="QLW35" s="578"/>
      <c r="QLX35" s="578"/>
      <c r="QLY35" s="578"/>
      <c r="QLZ35" s="578"/>
      <c r="QMA35" s="578"/>
      <c r="QMB35" s="578"/>
      <c r="QMC35" s="578"/>
      <c r="QMD35" s="578"/>
      <c r="QME35" s="578"/>
      <c r="QMF35" s="578"/>
      <c r="QMG35" s="578"/>
      <c r="QMH35" s="578"/>
      <c r="QMI35" s="578"/>
      <c r="QMJ35" s="578"/>
      <c r="QMK35" s="578"/>
      <c r="QML35" s="578"/>
      <c r="QMM35" s="578"/>
      <c r="QMN35" s="578"/>
      <c r="QMO35" s="578"/>
      <c r="QMP35" s="578"/>
      <c r="QMQ35" s="578"/>
      <c r="QMR35" s="578"/>
      <c r="QMS35" s="578"/>
      <c r="QMT35" s="578"/>
      <c r="QMU35" s="578"/>
      <c r="QMV35" s="578"/>
      <c r="QMW35" s="578"/>
      <c r="QMX35" s="578"/>
      <c r="QMY35" s="578"/>
      <c r="QMZ35" s="578"/>
      <c r="QNA35" s="578"/>
      <c r="QNB35" s="578"/>
      <c r="QNC35" s="578"/>
      <c r="QND35" s="578"/>
      <c r="QNE35" s="578"/>
      <c r="QNF35" s="578"/>
      <c r="QNG35" s="578"/>
      <c r="QNH35" s="578"/>
      <c r="QNI35" s="578"/>
      <c r="QNJ35" s="578"/>
      <c r="QNK35" s="578"/>
      <c r="QNL35" s="578"/>
      <c r="QNM35" s="578"/>
      <c r="QNN35" s="578"/>
      <c r="QNO35" s="578"/>
      <c r="QNP35" s="578"/>
      <c r="QNQ35" s="578"/>
      <c r="QNR35" s="578"/>
      <c r="QNS35" s="578"/>
      <c r="QNT35" s="578"/>
      <c r="QNU35" s="578"/>
      <c r="QNV35" s="578"/>
      <c r="QNW35" s="578"/>
      <c r="QNX35" s="578"/>
      <c r="QNY35" s="578"/>
      <c r="QNZ35" s="578"/>
      <c r="QOA35" s="578"/>
      <c r="QOB35" s="578"/>
      <c r="QOC35" s="578"/>
      <c r="QOD35" s="578"/>
      <c r="QOE35" s="578"/>
      <c r="QOF35" s="578"/>
      <c r="QOG35" s="578"/>
      <c r="QOH35" s="578"/>
      <c r="QOI35" s="578"/>
      <c r="QOJ35" s="578"/>
      <c r="QOK35" s="578"/>
      <c r="QOL35" s="578"/>
      <c r="QOM35" s="578"/>
      <c r="QON35" s="578"/>
      <c r="QOO35" s="578"/>
      <c r="QOP35" s="578"/>
      <c r="QOQ35" s="578"/>
      <c r="QOR35" s="578"/>
      <c r="QOS35" s="578"/>
      <c r="QOT35" s="578"/>
      <c r="QOU35" s="578"/>
      <c r="QOV35" s="578"/>
      <c r="QOW35" s="578"/>
      <c r="QOX35" s="578"/>
      <c r="QOY35" s="578"/>
      <c r="QOZ35" s="578"/>
      <c r="QPA35" s="578"/>
      <c r="QPB35" s="578"/>
      <c r="QPC35" s="578"/>
      <c r="QPD35" s="578"/>
      <c r="QPE35" s="578"/>
      <c r="QPF35" s="578"/>
      <c r="QPG35" s="578"/>
      <c r="QPH35" s="578"/>
      <c r="QPI35" s="578"/>
      <c r="QPJ35" s="578"/>
      <c r="QPK35" s="578"/>
      <c r="QPL35" s="578"/>
      <c r="QPM35" s="578"/>
      <c r="QPN35" s="578"/>
      <c r="QPO35" s="578"/>
      <c r="QPP35" s="578"/>
      <c r="QPQ35" s="578"/>
      <c r="QPR35" s="578"/>
      <c r="QPS35" s="578"/>
      <c r="QPT35" s="578"/>
      <c r="QPU35" s="578"/>
      <c r="QPV35" s="578"/>
      <c r="QPW35" s="578"/>
      <c r="QPX35" s="578"/>
      <c r="QPY35" s="578"/>
      <c r="QPZ35" s="578"/>
      <c r="QQA35" s="578"/>
      <c r="QQB35" s="578"/>
      <c r="QQC35" s="578"/>
      <c r="QQD35" s="578"/>
      <c r="QQE35" s="578"/>
      <c r="QQF35" s="578"/>
      <c r="QQG35" s="578"/>
      <c r="QQH35" s="578"/>
      <c r="QQI35" s="578"/>
      <c r="QQJ35" s="578"/>
      <c r="QQK35" s="578"/>
      <c r="QQL35" s="578"/>
      <c r="QQM35" s="578"/>
      <c r="QQN35" s="578"/>
      <c r="QQO35" s="578"/>
      <c r="QQP35" s="578"/>
      <c r="QQQ35" s="578"/>
      <c r="QQR35" s="578"/>
      <c r="QQS35" s="578"/>
      <c r="QQT35" s="578"/>
      <c r="QQU35" s="578"/>
      <c r="QQV35" s="578"/>
      <c r="QQW35" s="578"/>
      <c r="QQX35" s="578"/>
      <c r="QQY35" s="578"/>
      <c r="QQZ35" s="578"/>
      <c r="QRA35" s="578"/>
      <c r="QRB35" s="578"/>
      <c r="QRC35" s="578"/>
      <c r="QRD35" s="578"/>
      <c r="QRE35" s="578"/>
      <c r="QRF35" s="578"/>
      <c r="QRG35" s="578"/>
      <c r="QRH35" s="578"/>
      <c r="QRI35" s="578"/>
      <c r="QRJ35" s="578"/>
      <c r="QRK35" s="578"/>
      <c r="QRL35" s="578"/>
      <c r="QRM35" s="578"/>
      <c r="QRN35" s="578"/>
      <c r="QRO35" s="578"/>
      <c r="QRP35" s="578"/>
      <c r="QRQ35" s="578"/>
      <c r="QRR35" s="578"/>
      <c r="QRS35" s="578"/>
      <c r="QRT35" s="578"/>
      <c r="QRU35" s="578"/>
      <c r="QRV35" s="578"/>
      <c r="QRW35" s="578"/>
      <c r="QRX35" s="578"/>
      <c r="QRY35" s="578"/>
      <c r="QRZ35" s="578"/>
      <c r="QSA35" s="578"/>
      <c r="QSB35" s="578"/>
      <c r="QSC35" s="578"/>
      <c r="QSD35" s="578"/>
      <c r="QSE35" s="578"/>
      <c r="QSF35" s="578"/>
      <c r="QSG35" s="578"/>
      <c r="QSH35" s="578"/>
      <c r="QSI35" s="578"/>
      <c r="QSJ35" s="578"/>
      <c r="QSK35" s="578"/>
      <c r="QSL35" s="578"/>
      <c r="QSM35" s="578"/>
      <c r="QSN35" s="578"/>
      <c r="QSO35" s="578"/>
      <c r="QSP35" s="578"/>
      <c r="QSQ35" s="578"/>
      <c r="QSR35" s="578"/>
      <c r="QSS35" s="578"/>
      <c r="QST35" s="578"/>
      <c r="QSU35" s="578"/>
      <c r="QSV35" s="578"/>
      <c r="QSW35" s="578"/>
      <c r="QSX35" s="578"/>
      <c r="QSY35" s="578"/>
      <c r="QSZ35" s="578"/>
      <c r="QTA35" s="578"/>
      <c r="QTB35" s="578"/>
      <c r="QTC35" s="578"/>
      <c r="QTD35" s="578"/>
      <c r="QTE35" s="578"/>
      <c r="QTF35" s="578"/>
      <c r="QTG35" s="578"/>
      <c r="QTH35" s="578"/>
      <c r="QTI35" s="578"/>
      <c r="QTJ35" s="578"/>
      <c r="QTK35" s="578"/>
      <c r="QTL35" s="578"/>
      <c r="QTM35" s="578"/>
      <c r="QTN35" s="578"/>
      <c r="QTO35" s="578"/>
      <c r="QTP35" s="578"/>
      <c r="QTQ35" s="578"/>
      <c r="QTR35" s="578"/>
      <c r="QTS35" s="578"/>
      <c r="QTT35" s="578"/>
      <c r="QTU35" s="578"/>
      <c r="QTV35" s="578"/>
      <c r="QTW35" s="578"/>
      <c r="QTX35" s="578"/>
      <c r="QTY35" s="578"/>
      <c r="QTZ35" s="578"/>
      <c r="QUA35" s="578"/>
      <c r="QUB35" s="578"/>
      <c r="QUC35" s="578"/>
      <c r="QUD35" s="578"/>
      <c r="QUE35" s="578"/>
      <c r="QUF35" s="578"/>
      <c r="QUG35" s="578"/>
      <c r="QUH35" s="578"/>
      <c r="QUI35" s="578"/>
      <c r="QUJ35" s="578"/>
      <c r="QUK35" s="578"/>
      <c r="QUL35" s="578"/>
      <c r="QUM35" s="578"/>
      <c r="QUN35" s="578"/>
      <c r="QUO35" s="578"/>
      <c r="QUP35" s="578"/>
      <c r="QUQ35" s="578"/>
      <c r="QUR35" s="578"/>
      <c r="QUS35" s="578"/>
      <c r="QUT35" s="578"/>
      <c r="QUU35" s="578"/>
      <c r="QUV35" s="578"/>
      <c r="QUW35" s="578"/>
      <c r="QUX35" s="578"/>
      <c r="QUY35" s="578"/>
      <c r="QUZ35" s="578"/>
      <c r="QVA35" s="578"/>
      <c r="QVB35" s="578"/>
      <c r="QVC35" s="578"/>
      <c r="QVD35" s="578"/>
      <c r="QVE35" s="578"/>
      <c r="QVF35" s="578"/>
      <c r="QVG35" s="578"/>
      <c r="QVH35" s="578"/>
      <c r="QVI35" s="578"/>
      <c r="QVJ35" s="578"/>
      <c r="QVK35" s="578"/>
      <c r="QVL35" s="578"/>
      <c r="QVM35" s="578"/>
      <c r="QVN35" s="578"/>
      <c r="QVO35" s="578"/>
      <c r="QVP35" s="578"/>
      <c r="QVQ35" s="578"/>
      <c r="QVR35" s="578"/>
      <c r="QVS35" s="578"/>
      <c r="QVT35" s="578"/>
      <c r="QVU35" s="578"/>
      <c r="QVV35" s="578"/>
      <c r="QVW35" s="578"/>
      <c r="QVX35" s="578"/>
      <c r="QVY35" s="578"/>
      <c r="QVZ35" s="578"/>
      <c r="QWA35" s="578"/>
      <c r="QWB35" s="578"/>
      <c r="QWC35" s="578"/>
      <c r="QWD35" s="578"/>
      <c r="QWE35" s="578"/>
      <c r="QWF35" s="578"/>
      <c r="QWG35" s="578"/>
      <c r="QWH35" s="578"/>
      <c r="QWI35" s="578"/>
      <c r="QWJ35" s="578"/>
      <c r="QWK35" s="578"/>
      <c r="QWL35" s="578"/>
      <c r="QWM35" s="578"/>
      <c r="QWN35" s="578"/>
      <c r="QWO35" s="578"/>
      <c r="QWP35" s="578"/>
      <c r="QWQ35" s="578"/>
      <c r="QWR35" s="578"/>
      <c r="QWS35" s="578"/>
      <c r="QWT35" s="578"/>
      <c r="QWU35" s="578"/>
      <c r="QWV35" s="578"/>
      <c r="QWW35" s="578"/>
      <c r="QWX35" s="578"/>
      <c r="QWY35" s="578"/>
      <c r="QWZ35" s="578"/>
      <c r="QXA35" s="578"/>
      <c r="QXB35" s="578"/>
      <c r="QXC35" s="578"/>
      <c r="QXD35" s="578"/>
      <c r="QXE35" s="578"/>
      <c r="QXF35" s="578"/>
      <c r="QXG35" s="578"/>
      <c r="QXH35" s="578"/>
      <c r="QXI35" s="578"/>
      <c r="QXJ35" s="578"/>
      <c r="QXK35" s="578"/>
      <c r="QXL35" s="578"/>
      <c r="QXM35" s="578"/>
      <c r="QXN35" s="578"/>
      <c r="QXO35" s="578"/>
      <c r="QXP35" s="578"/>
      <c r="QXQ35" s="578"/>
      <c r="QXR35" s="578"/>
      <c r="QXS35" s="578"/>
      <c r="QXT35" s="578"/>
      <c r="QXU35" s="578"/>
      <c r="QXV35" s="578"/>
      <c r="QXW35" s="578"/>
      <c r="QXX35" s="578"/>
      <c r="QXY35" s="578"/>
      <c r="QXZ35" s="578"/>
      <c r="QYA35" s="578"/>
      <c r="QYB35" s="578"/>
      <c r="QYC35" s="578"/>
      <c r="QYD35" s="578"/>
      <c r="QYE35" s="578"/>
      <c r="QYF35" s="578"/>
      <c r="QYG35" s="578"/>
      <c r="QYH35" s="578"/>
      <c r="QYI35" s="578"/>
      <c r="QYJ35" s="578"/>
      <c r="QYK35" s="578"/>
      <c r="QYL35" s="578"/>
      <c r="QYM35" s="578"/>
      <c r="QYN35" s="578"/>
      <c r="QYO35" s="578"/>
      <c r="QYP35" s="578"/>
      <c r="QYQ35" s="578"/>
      <c r="QYR35" s="578"/>
      <c r="QYS35" s="578"/>
      <c r="QYT35" s="578"/>
      <c r="QYU35" s="578"/>
      <c r="QYV35" s="578"/>
      <c r="QYW35" s="578"/>
      <c r="QYX35" s="578"/>
      <c r="QYY35" s="578"/>
      <c r="QYZ35" s="578"/>
      <c r="QZA35" s="578"/>
      <c r="QZB35" s="578"/>
      <c r="QZC35" s="578"/>
      <c r="QZD35" s="578"/>
      <c r="QZE35" s="578"/>
      <c r="QZF35" s="578"/>
      <c r="QZG35" s="578"/>
      <c r="QZH35" s="578"/>
      <c r="QZI35" s="578"/>
      <c r="QZJ35" s="578"/>
      <c r="QZK35" s="578"/>
      <c r="QZL35" s="578"/>
      <c r="QZM35" s="578"/>
      <c r="QZN35" s="578"/>
      <c r="QZO35" s="578"/>
      <c r="QZP35" s="578"/>
      <c r="QZQ35" s="578"/>
      <c r="QZR35" s="578"/>
      <c r="QZS35" s="578"/>
      <c r="QZT35" s="578"/>
      <c r="QZU35" s="578"/>
      <c r="QZV35" s="578"/>
      <c r="QZW35" s="578"/>
      <c r="QZX35" s="578"/>
      <c r="QZY35" s="578"/>
      <c r="QZZ35" s="578"/>
      <c r="RAA35" s="578"/>
      <c r="RAB35" s="578"/>
      <c r="RAC35" s="578"/>
      <c r="RAD35" s="578"/>
      <c r="RAE35" s="578"/>
      <c r="RAF35" s="578"/>
      <c r="RAG35" s="578"/>
      <c r="RAH35" s="578"/>
      <c r="RAI35" s="578"/>
      <c r="RAJ35" s="578"/>
      <c r="RAK35" s="578"/>
      <c r="RAL35" s="578"/>
      <c r="RAM35" s="578"/>
      <c r="RAN35" s="578"/>
      <c r="RAO35" s="578"/>
      <c r="RAP35" s="578"/>
      <c r="RAQ35" s="578"/>
      <c r="RAR35" s="578"/>
      <c r="RAS35" s="578"/>
      <c r="RAT35" s="578"/>
      <c r="RAU35" s="578"/>
      <c r="RAV35" s="578"/>
      <c r="RAW35" s="578"/>
      <c r="RAX35" s="578"/>
      <c r="RAY35" s="578"/>
      <c r="RAZ35" s="578"/>
      <c r="RBA35" s="578"/>
      <c r="RBB35" s="578"/>
      <c r="RBC35" s="578"/>
      <c r="RBD35" s="578"/>
      <c r="RBE35" s="578"/>
      <c r="RBF35" s="578"/>
      <c r="RBG35" s="578"/>
      <c r="RBH35" s="578"/>
      <c r="RBI35" s="578"/>
      <c r="RBJ35" s="578"/>
      <c r="RBK35" s="578"/>
      <c r="RBL35" s="578"/>
      <c r="RBM35" s="578"/>
      <c r="RBN35" s="578"/>
      <c r="RBO35" s="578"/>
      <c r="RBP35" s="578"/>
      <c r="RBQ35" s="578"/>
      <c r="RBR35" s="578"/>
      <c r="RBS35" s="578"/>
      <c r="RBT35" s="578"/>
      <c r="RBU35" s="578"/>
      <c r="RBV35" s="578"/>
      <c r="RBW35" s="578"/>
      <c r="RBX35" s="578"/>
      <c r="RBY35" s="578"/>
      <c r="RBZ35" s="578"/>
      <c r="RCA35" s="578"/>
      <c r="RCB35" s="578"/>
      <c r="RCC35" s="578"/>
      <c r="RCD35" s="578"/>
      <c r="RCE35" s="578"/>
      <c r="RCF35" s="578"/>
      <c r="RCG35" s="578"/>
      <c r="RCH35" s="578"/>
      <c r="RCI35" s="578"/>
      <c r="RCJ35" s="578"/>
      <c r="RCK35" s="578"/>
      <c r="RCL35" s="578"/>
      <c r="RCM35" s="578"/>
      <c r="RCN35" s="578"/>
      <c r="RCO35" s="578"/>
      <c r="RCP35" s="578"/>
      <c r="RCQ35" s="578"/>
      <c r="RCR35" s="578"/>
      <c r="RCS35" s="578"/>
      <c r="RCT35" s="578"/>
      <c r="RCU35" s="578"/>
      <c r="RCV35" s="578"/>
      <c r="RCW35" s="578"/>
      <c r="RCX35" s="578"/>
      <c r="RCY35" s="578"/>
      <c r="RCZ35" s="578"/>
      <c r="RDA35" s="578"/>
      <c r="RDB35" s="578"/>
      <c r="RDC35" s="578"/>
      <c r="RDD35" s="578"/>
      <c r="RDE35" s="578"/>
      <c r="RDF35" s="578"/>
      <c r="RDG35" s="578"/>
      <c r="RDH35" s="578"/>
      <c r="RDI35" s="578"/>
      <c r="RDJ35" s="578"/>
      <c r="RDK35" s="578"/>
      <c r="RDL35" s="578"/>
      <c r="RDM35" s="578"/>
      <c r="RDN35" s="578"/>
      <c r="RDO35" s="578"/>
      <c r="RDP35" s="578"/>
      <c r="RDQ35" s="578"/>
      <c r="RDR35" s="578"/>
      <c r="RDS35" s="578"/>
      <c r="RDT35" s="578"/>
      <c r="RDU35" s="578"/>
      <c r="RDV35" s="578"/>
      <c r="RDW35" s="578"/>
      <c r="RDX35" s="578"/>
      <c r="RDY35" s="578"/>
      <c r="RDZ35" s="578"/>
      <c r="REA35" s="578"/>
      <c r="REB35" s="578"/>
      <c r="REC35" s="578"/>
      <c r="RED35" s="578"/>
      <c r="REE35" s="578"/>
      <c r="REF35" s="578"/>
      <c r="REG35" s="578"/>
      <c r="REH35" s="578"/>
      <c r="REI35" s="578"/>
      <c r="REJ35" s="578"/>
      <c r="REK35" s="578"/>
      <c r="REL35" s="578"/>
      <c r="REM35" s="578"/>
      <c r="REN35" s="578"/>
      <c r="REO35" s="578"/>
      <c r="REP35" s="578"/>
      <c r="REQ35" s="578"/>
      <c r="RER35" s="578"/>
      <c r="RES35" s="578"/>
      <c r="RET35" s="578"/>
      <c r="REU35" s="578"/>
      <c r="REV35" s="578"/>
      <c r="REW35" s="578"/>
      <c r="REX35" s="578"/>
      <c r="REY35" s="578"/>
      <c r="REZ35" s="578"/>
      <c r="RFA35" s="578"/>
      <c r="RFB35" s="578"/>
      <c r="RFC35" s="578"/>
      <c r="RFD35" s="578"/>
      <c r="RFE35" s="578"/>
      <c r="RFF35" s="578"/>
      <c r="RFG35" s="578"/>
      <c r="RFH35" s="578"/>
      <c r="RFI35" s="578"/>
      <c r="RFJ35" s="578"/>
      <c r="RFK35" s="578"/>
      <c r="RFL35" s="578"/>
      <c r="RFM35" s="578"/>
      <c r="RFN35" s="578"/>
      <c r="RFO35" s="578"/>
      <c r="RFP35" s="578"/>
      <c r="RFQ35" s="578"/>
      <c r="RFR35" s="578"/>
      <c r="RFS35" s="578"/>
      <c r="RFT35" s="578"/>
      <c r="RFU35" s="578"/>
      <c r="RFV35" s="578"/>
      <c r="RFW35" s="578"/>
      <c r="RFX35" s="578"/>
      <c r="RFY35" s="578"/>
      <c r="RFZ35" s="578"/>
      <c r="RGA35" s="578"/>
      <c r="RGB35" s="578"/>
      <c r="RGC35" s="578"/>
      <c r="RGD35" s="578"/>
      <c r="RGE35" s="578"/>
      <c r="RGF35" s="578"/>
      <c r="RGG35" s="578"/>
      <c r="RGH35" s="578"/>
      <c r="RGI35" s="578"/>
      <c r="RGJ35" s="578"/>
      <c r="RGK35" s="578"/>
      <c r="RGL35" s="578"/>
      <c r="RGM35" s="578"/>
      <c r="RGN35" s="578"/>
      <c r="RGO35" s="578"/>
      <c r="RGP35" s="578"/>
      <c r="RGQ35" s="578"/>
      <c r="RGR35" s="578"/>
      <c r="RGS35" s="578"/>
      <c r="RGT35" s="578"/>
      <c r="RGU35" s="578"/>
      <c r="RGV35" s="578"/>
      <c r="RGW35" s="578"/>
      <c r="RGX35" s="578"/>
      <c r="RGY35" s="578"/>
      <c r="RGZ35" s="578"/>
      <c r="RHA35" s="578"/>
      <c r="RHB35" s="578"/>
      <c r="RHC35" s="578"/>
      <c r="RHD35" s="578"/>
      <c r="RHE35" s="578"/>
      <c r="RHF35" s="578"/>
      <c r="RHG35" s="578"/>
      <c r="RHH35" s="578"/>
      <c r="RHI35" s="578"/>
      <c r="RHJ35" s="578"/>
      <c r="RHK35" s="578"/>
      <c r="RHL35" s="578"/>
      <c r="RHM35" s="578"/>
      <c r="RHN35" s="578"/>
      <c r="RHO35" s="578"/>
      <c r="RHP35" s="578"/>
      <c r="RHQ35" s="578"/>
      <c r="RHR35" s="578"/>
      <c r="RHS35" s="578"/>
      <c r="RHT35" s="578"/>
      <c r="RHU35" s="578"/>
      <c r="RHV35" s="578"/>
      <c r="RHW35" s="578"/>
      <c r="RHX35" s="578"/>
      <c r="RHY35" s="578"/>
      <c r="RHZ35" s="578"/>
      <c r="RIA35" s="578"/>
      <c r="RIB35" s="578"/>
      <c r="RIC35" s="578"/>
      <c r="RID35" s="578"/>
      <c r="RIE35" s="578"/>
      <c r="RIF35" s="578"/>
      <c r="RIG35" s="578"/>
      <c r="RIH35" s="578"/>
      <c r="RII35" s="578"/>
      <c r="RIJ35" s="578"/>
      <c r="RIK35" s="578"/>
      <c r="RIL35" s="578"/>
      <c r="RIM35" s="578"/>
      <c r="RIN35" s="578"/>
      <c r="RIO35" s="578"/>
      <c r="RIP35" s="578"/>
      <c r="RIQ35" s="578"/>
      <c r="RIR35" s="578"/>
      <c r="RIS35" s="578"/>
      <c r="RIT35" s="578"/>
      <c r="RIU35" s="578"/>
      <c r="RIV35" s="578"/>
      <c r="RIW35" s="578"/>
      <c r="RIX35" s="578"/>
      <c r="RIY35" s="578"/>
      <c r="RIZ35" s="578"/>
      <c r="RJA35" s="578"/>
      <c r="RJB35" s="578"/>
      <c r="RJC35" s="578"/>
      <c r="RJD35" s="578"/>
      <c r="RJE35" s="578"/>
      <c r="RJF35" s="578"/>
      <c r="RJG35" s="578"/>
      <c r="RJH35" s="578"/>
      <c r="RJI35" s="578"/>
      <c r="RJJ35" s="578"/>
      <c r="RJK35" s="578"/>
      <c r="RJL35" s="578"/>
      <c r="RJM35" s="578"/>
      <c r="RJN35" s="578"/>
      <c r="RJO35" s="578"/>
      <c r="RJP35" s="578"/>
      <c r="RJQ35" s="578"/>
      <c r="RJR35" s="578"/>
      <c r="RJS35" s="578"/>
      <c r="RJT35" s="578"/>
      <c r="RJU35" s="578"/>
      <c r="RJV35" s="578"/>
      <c r="RJW35" s="578"/>
      <c r="RJX35" s="578"/>
      <c r="RJY35" s="578"/>
      <c r="RJZ35" s="578"/>
      <c r="RKA35" s="578"/>
      <c r="RKB35" s="578"/>
      <c r="RKC35" s="578"/>
      <c r="RKD35" s="578"/>
      <c r="RKE35" s="578"/>
      <c r="RKF35" s="578"/>
      <c r="RKG35" s="578"/>
      <c r="RKH35" s="578"/>
      <c r="RKI35" s="578"/>
      <c r="RKJ35" s="578"/>
      <c r="RKK35" s="578"/>
      <c r="RKL35" s="578"/>
      <c r="RKM35" s="578"/>
      <c r="RKN35" s="578"/>
      <c r="RKO35" s="578"/>
      <c r="RKP35" s="578"/>
      <c r="RKQ35" s="578"/>
      <c r="RKR35" s="578"/>
      <c r="RKS35" s="578"/>
      <c r="RKT35" s="578"/>
      <c r="RKU35" s="578"/>
      <c r="RKV35" s="578"/>
      <c r="RKW35" s="578"/>
      <c r="RKX35" s="578"/>
      <c r="RKY35" s="578"/>
      <c r="RKZ35" s="578"/>
      <c r="RLA35" s="578"/>
      <c r="RLB35" s="578"/>
      <c r="RLC35" s="578"/>
      <c r="RLD35" s="578"/>
      <c r="RLE35" s="578"/>
      <c r="RLF35" s="578"/>
      <c r="RLG35" s="578"/>
      <c r="RLH35" s="578"/>
      <c r="RLI35" s="578"/>
      <c r="RLJ35" s="578"/>
      <c r="RLK35" s="578"/>
      <c r="RLL35" s="578"/>
      <c r="RLM35" s="578"/>
      <c r="RLN35" s="578"/>
      <c r="RLO35" s="578"/>
      <c r="RLP35" s="578"/>
      <c r="RLQ35" s="578"/>
      <c r="RLR35" s="578"/>
      <c r="RLS35" s="578"/>
      <c r="RLT35" s="578"/>
      <c r="RLU35" s="578"/>
      <c r="RLV35" s="578"/>
      <c r="RLW35" s="578"/>
      <c r="RLX35" s="578"/>
      <c r="RLY35" s="578"/>
      <c r="RLZ35" s="578"/>
      <c r="RMA35" s="578"/>
      <c r="RMB35" s="578"/>
      <c r="RMC35" s="578"/>
      <c r="RMD35" s="578"/>
      <c r="RME35" s="578"/>
      <c r="RMF35" s="578"/>
      <c r="RMG35" s="578"/>
      <c r="RMH35" s="578"/>
      <c r="RMI35" s="578"/>
      <c r="RMJ35" s="578"/>
      <c r="RMK35" s="578"/>
      <c r="RML35" s="578"/>
      <c r="RMM35" s="578"/>
      <c r="RMN35" s="578"/>
      <c r="RMO35" s="578"/>
      <c r="RMP35" s="578"/>
      <c r="RMQ35" s="578"/>
      <c r="RMR35" s="578"/>
      <c r="RMS35" s="578"/>
      <c r="RMT35" s="578"/>
      <c r="RMU35" s="578"/>
      <c r="RMV35" s="578"/>
      <c r="RMW35" s="578"/>
      <c r="RMX35" s="578"/>
      <c r="RMY35" s="578"/>
      <c r="RMZ35" s="578"/>
      <c r="RNA35" s="578"/>
      <c r="RNB35" s="578"/>
      <c r="RNC35" s="578"/>
      <c r="RND35" s="578"/>
      <c r="RNE35" s="578"/>
      <c r="RNF35" s="578"/>
      <c r="RNG35" s="578"/>
      <c r="RNH35" s="578"/>
      <c r="RNI35" s="578"/>
      <c r="RNJ35" s="578"/>
      <c r="RNK35" s="578"/>
      <c r="RNL35" s="578"/>
      <c r="RNM35" s="578"/>
      <c r="RNN35" s="578"/>
      <c r="RNO35" s="578"/>
      <c r="RNP35" s="578"/>
      <c r="RNQ35" s="578"/>
      <c r="RNR35" s="578"/>
      <c r="RNS35" s="578"/>
      <c r="RNT35" s="578"/>
      <c r="RNU35" s="578"/>
      <c r="RNV35" s="578"/>
      <c r="RNW35" s="578"/>
      <c r="RNX35" s="578"/>
      <c r="RNY35" s="578"/>
      <c r="RNZ35" s="578"/>
      <c r="ROA35" s="578"/>
      <c r="ROB35" s="578"/>
      <c r="ROC35" s="578"/>
      <c r="ROD35" s="578"/>
      <c r="ROE35" s="578"/>
      <c r="ROF35" s="578"/>
      <c r="ROG35" s="578"/>
      <c r="ROH35" s="578"/>
      <c r="ROI35" s="578"/>
      <c r="ROJ35" s="578"/>
      <c r="ROK35" s="578"/>
      <c r="ROL35" s="578"/>
      <c r="ROM35" s="578"/>
      <c r="RON35" s="578"/>
      <c r="ROO35" s="578"/>
      <c r="ROP35" s="578"/>
      <c r="ROQ35" s="578"/>
      <c r="ROR35" s="578"/>
      <c r="ROS35" s="578"/>
      <c r="ROT35" s="578"/>
      <c r="ROU35" s="578"/>
      <c r="ROV35" s="578"/>
      <c r="ROW35" s="578"/>
      <c r="ROX35" s="578"/>
      <c r="ROY35" s="578"/>
      <c r="ROZ35" s="578"/>
      <c r="RPA35" s="578"/>
      <c r="RPB35" s="578"/>
      <c r="RPC35" s="578"/>
      <c r="RPD35" s="578"/>
      <c r="RPE35" s="578"/>
      <c r="RPF35" s="578"/>
      <c r="RPG35" s="578"/>
      <c r="RPH35" s="578"/>
      <c r="RPI35" s="578"/>
      <c r="RPJ35" s="578"/>
      <c r="RPK35" s="578"/>
      <c r="RPL35" s="578"/>
      <c r="RPM35" s="578"/>
      <c r="RPN35" s="578"/>
      <c r="RPO35" s="578"/>
      <c r="RPP35" s="578"/>
      <c r="RPQ35" s="578"/>
      <c r="RPR35" s="578"/>
      <c r="RPS35" s="578"/>
      <c r="RPT35" s="578"/>
      <c r="RPU35" s="578"/>
      <c r="RPV35" s="578"/>
      <c r="RPW35" s="578"/>
      <c r="RPX35" s="578"/>
      <c r="RPY35" s="578"/>
      <c r="RPZ35" s="578"/>
      <c r="RQA35" s="578"/>
      <c r="RQB35" s="578"/>
      <c r="RQC35" s="578"/>
      <c r="RQD35" s="578"/>
      <c r="RQE35" s="578"/>
      <c r="RQF35" s="578"/>
      <c r="RQG35" s="578"/>
      <c r="RQH35" s="578"/>
      <c r="RQI35" s="578"/>
      <c r="RQJ35" s="578"/>
      <c r="RQK35" s="578"/>
      <c r="RQL35" s="578"/>
      <c r="RQM35" s="578"/>
      <c r="RQN35" s="578"/>
      <c r="RQO35" s="578"/>
      <c r="RQP35" s="578"/>
      <c r="RQQ35" s="578"/>
      <c r="RQR35" s="578"/>
      <c r="RQS35" s="578"/>
      <c r="RQT35" s="578"/>
      <c r="RQU35" s="578"/>
      <c r="RQV35" s="578"/>
      <c r="RQW35" s="578"/>
      <c r="RQX35" s="578"/>
      <c r="RQY35" s="578"/>
      <c r="RQZ35" s="578"/>
      <c r="RRA35" s="578"/>
      <c r="RRB35" s="578"/>
      <c r="RRC35" s="578"/>
      <c r="RRD35" s="578"/>
      <c r="RRE35" s="578"/>
      <c r="RRF35" s="578"/>
      <c r="RRG35" s="578"/>
      <c r="RRH35" s="578"/>
      <c r="RRI35" s="578"/>
      <c r="RRJ35" s="578"/>
      <c r="RRK35" s="578"/>
      <c r="RRL35" s="578"/>
      <c r="RRM35" s="578"/>
      <c r="RRN35" s="578"/>
      <c r="RRO35" s="578"/>
      <c r="RRP35" s="578"/>
      <c r="RRQ35" s="578"/>
      <c r="RRR35" s="578"/>
      <c r="RRS35" s="578"/>
      <c r="RRT35" s="578"/>
      <c r="RRU35" s="578"/>
      <c r="RRV35" s="578"/>
      <c r="RRW35" s="578"/>
      <c r="RRX35" s="578"/>
      <c r="RRY35" s="578"/>
      <c r="RRZ35" s="578"/>
      <c r="RSA35" s="578"/>
      <c r="RSB35" s="578"/>
      <c r="RSC35" s="578"/>
      <c r="RSD35" s="578"/>
      <c r="RSE35" s="578"/>
      <c r="RSF35" s="578"/>
      <c r="RSG35" s="578"/>
      <c r="RSH35" s="578"/>
      <c r="RSI35" s="578"/>
      <c r="RSJ35" s="578"/>
      <c r="RSK35" s="578"/>
      <c r="RSL35" s="578"/>
      <c r="RSM35" s="578"/>
      <c r="RSN35" s="578"/>
      <c r="RSO35" s="578"/>
      <c r="RSP35" s="578"/>
      <c r="RSQ35" s="578"/>
      <c r="RSR35" s="578"/>
      <c r="RSS35" s="578"/>
      <c r="RST35" s="578"/>
      <c r="RSU35" s="578"/>
      <c r="RSV35" s="578"/>
      <c r="RSW35" s="578"/>
      <c r="RSX35" s="578"/>
      <c r="RSY35" s="578"/>
      <c r="RSZ35" s="578"/>
      <c r="RTA35" s="578"/>
      <c r="RTB35" s="578"/>
      <c r="RTC35" s="578"/>
      <c r="RTD35" s="578"/>
      <c r="RTE35" s="578"/>
      <c r="RTF35" s="578"/>
      <c r="RTG35" s="578"/>
      <c r="RTH35" s="578"/>
      <c r="RTI35" s="578"/>
      <c r="RTJ35" s="578"/>
      <c r="RTK35" s="578"/>
      <c r="RTL35" s="578"/>
      <c r="RTM35" s="578"/>
      <c r="RTN35" s="578"/>
      <c r="RTO35" s="578"/>
      <c r="RTP35" s="578"/>
      <c r="RTQ35" s="578"/>
      <c r="RTR35" s="578"/>
      <c r="RTS35" s="578"/>
      <c r="RTT35" s="578"/>
      <c r="RTU35" s="578"/>
      <c r="RTV35" s="578"/>
      <c r="RTW35" s="578"/>
      <c r="RTX35" s="578"/>
      <c r="RTY35" s="578"/>
      <c r="RTZ35" s="578"/>
      <c r="RUA35" s="578"/>
      <c r="RUB35" s="578"/>
      <c r="RUC35" s="578"/>
      <c r="RUD35" s="578"/>
      <c r="RUE35" s="578"/>
      <c r="RUF35" s="578"/>
      <c r="RUG35" s="578"/>
      <c r="RUH35" s="578"/>
      <c r="RUI35" s="578"/>
      <c r="RUJ35" s="578"/>
      <c r="RUK35" s="578"/>
      <c r="RUL35" s="578"/>
      <c r="RUM35" s="578"/>
      <c r="RUN35" s="578"/>
      <c r="RUO35" s="578"/>
      <c r="RUP35" s="578"/>
      <c r="RUQ35" s="578"/>
      <c r="RUR35" s="578"/>
      <c r="RUS35" s="578"/>
      <c r="RUT35" s="578"/>
      <c r="RUU35" s="578"/>
      <c r="RUV35" s="578"/>
      <c r="RUW35" s="578"/>
      <c r="RUX35" s="578"/>
      <c r="RUY35" s="578"/>
      <c r="RUZ35" s="578"/>
      <c r="RVA35" s="578"/>
      <c r="RVB35" s="578"/>
      <c r="RVC35" s="578"/>
      <c r="RVD35" s="578"/>
      <c r="RVE35" s="578"/>
      <c r="RVF35" s="578"/>
      <c r="RVG35" s="578"/>
      <c r="RVH35" s="578"/>
      <c r="RVI35" s="578"/>
      <c r="RVJ35" s="578"/>
      <c r="RVK35" s="578"/>
      <c r="RVL35" s="578"/>
      <c r="RVM35" s="578"/>
      <c r="RVN35" s="578"/>
      <c r="RVO35" s="578"/>
      <c r="RVP35" s="578"/>
      <c r="RVQ35" s="578"/>
      <c r="RVR35" s="578"/>
      <c r="RVS35" s="578"/>
      <c r="RVT35" s="578"/>
      <c r="RVU35" s="578"/>
      <c r="RVV35" s="578"/>
      <c r="RVW35" s="578"/>
      <c r="RVX35" s="578"/>
      <c r="RVY35" s="578"/>
      <c r="RVZ35" s="578"/>
      <c r="RWA35" s="578"/>
      <c r="RWB35" s="578"/>
      <c r="RWC35" s="578"/>
      <c r="RWD35" s="578"/>
      <c r="RWE35" s="578"/>
      <c r="RWF35" s="578"/>
      <c r="RWG35" s="578"/>
      <c r="RWH35" s="578"/>
      <c r="RWI35" s="578"/>
      <c r="RWJ35" s="578"/>
      <c r="RWK35" s="578"/>
      <c r="RWL35" s="578"/>
      <c r="RWM35" s="578"/>
      <c r="RWN35" s="578"/>
      <c r="RWO35" s="578"/>
      <c r="RWP35" s="578"/>
      <c r="RWQ35" s="578"/>
      <c r="RWR35" s="578"/>
      <c r="RWS35" s="578"/>
      <c r="RWT35" s="578"/>
      <c r="RWU35" s="578"/>
      <c r="RWV35" s="578"/>
      <c r="RWW35" s="578"/>
      <c r="RWX35" s="578"/>
      <c r="RWY35" s="578"/>
      <c r="RWZ35" s="578"/>
      <c r="RXA35" s="578"/>
      <c r="RXB35" s="578"/>
      <c r="RXC35" s="578"/>
      <c r="RXD35" s="578"/>
      <c r="RXE35" s="578"/>
      <c r="RXF35" s="578"/>
      <c r="RXG35" s="578"/>
      <c r="RXH35" s="578"/>
      <c r="RXI35" s="578"/>
      <c r="RXJ35" s="578"/>
      <c r="RXK35" s="578"/>
      <c r="RXL35" s="578"/>
      <c r="RXM35" s="578"/>
      <c r="RXN35" s="578"/>
      <c r="RXO35" s="578"/>
      <c r="RXP35" s="578"/>
      <c r="RXQ35" s="578"/>
      <c r="RXR35" s="578"/>
      <c r="RXS35" s="578"/>
      <c r="RXT35" s="578"/>
      <c r="RXU35" s="578"/>
      <c r="RXV35" s="578"/>
      <c r="RXW35" s="578"/>
      <c r="RXX35" s="578"/>
      <c r="RXY35" s="578"/>
      <c r="RXZ35" s="578"/>
      <c r="RYA35" s="578"/>
      <c r="RYB35" s="578"/>
      <c r="RYC35" s="578"/>
      <c r="RYD35" s="578"/>
      <c r="RYE35" s="578"/>
      <c r="RYF35" s="578"/>
      <c r="RYG35" s="578"/>
      <c r="RYH35" s="578"/>
      <c r="RYI35" s="578"/>
      <c r="RYJ35" s="578"/>
      <c r="RYK35" s="578"/>
      <c r="RYL35" s="578"/>
      <c r="RYM35" s="578"/>
      <c r="RYN35" s="578"/>
      <c r="RYO35" s="578"/>
      <c r="RYP35" s="578"/>
      <c r="RYQ35" s="578"/>
      <c r="RYR35" s="578"/>
      <c r="RYS35" s="578"/>
      <c r="RYT35" s="578"/>
      <c r="RYU35" s="578"/>
      <c r="RYV35" s="578"/>
      <c r="RYW35" s="578"/>
      <c r="RYX35" s="578"/>
      <c r="RYY35" s="578"/>
      <c r="RYZ35" s="578"/>
      <c r="RZA35" s="578"/>
      <c r="RZB35" s="578"/>
      <c r="RZC35" s="578"/>
      <c r="RZD35" s="578"/>
      <c r="RZE35" s="578"/>
      <c r="RZF35" s="578"/>
      <c r="RZG35" s="578"/>
      <c r="RZH35" s="578"/>
      <c r="RZI35" s="578"/>
      <c r="RZJ35" s="578"/>
      <c r="RZK35" s="578"/>
      <c r="RZL35" s="578"/>
      <c r="RZM35" s="578"/>
      <c r="RZN35" s="578"/>
      <c r="RZO35" s="578"/>
      <c r="RZP35" s="578"/>
      <c r="RZQ35" s="578"/>
      <c r="RZR35" s="578"/>
      <c r="RZS35" s="578"/>
      <c r="RZT35" s="578"/>
      <c r="RZU35" s="578"/>
      <c r="RZV35" s="578"/>
      <c r="RZW35" s="578"/>
      <c r="RZX35" s="578"/>
      <c r="RZY35" s="578"/>
      <c r="RZZ35" s="578"/>
      <c r="SAA35" s="578"/>
      <c r="SAB35" s="578"/>
      <c r="SAC35" s="578"/>
      <c r="SAD35" s="578"/>
      <c r="SAE35" s="578"/>
      <c r="SAF35" s="578"/>
      <c r="SAG35" s="578"/>
      <c r="SAH35" s="578"/>
      <c r="SAI35" s="578"/>
      <c r="SAJ35" s="578"/>
      <c r="SAK35" s="578"/>
      <c r="SAL35" s="578"/>
      <c r="SAM35" s="578"/>
      <c r="SAN35" s="578"/>
      <c r="SAO35" s="578"/>
      <c r="SAP35" s="578"/>
      <c r="SAQ35" s="578"/>
      <c r="SAR35" s="578"/>
      <c r="SAS35" s="578"/>
      <c r="SAT35" s="578"/>
      <c r="SAU35" s="578"/>
      <c r="SAV35" s="578"/>
      <c r="SAW35" s="578"/>
      <c r="SAX35" s="578"/>
      <c r="SAY35" s="578"/>
      <c r="SAZ35" s="578"/>
      <c r="SBA35" s="578"/>
      <c r="SBB35" s="578"/>
      <c r="SBC35" s="578"/>
      <c r="SBD35" s="578"/>
      <c r="SBE35" s="578"/>
      <c r="SBF35" s="578"/>
      <c r="SBG35" s="578"/>
      <c r="SBH35" s="578"/>
      <c r="SBI35" s="578"/>
      <c r="SBJ35" s="578"/>
      <c r="SBK35" s="578"/>
      <c r="SBL35" s="578"/>
      <c r="SBM35" s="578"/>
      <c r="SBN35" s="578"/>
      <c r="SBO35" s="578"/>
      <c r="SBP35" s="578"/>
      <c r="SBQ35" s="578"/>
      <c r="SBR35" s="578"/>
      <c r="SBS35" s="578"/>
      <c r="SBT35" s="578"/>
      <c r="SBU35" s="578"/>
      <c r="SBV35" s="578"/>
      <c r="SBW35" s="578"/>
      <c r="SBX35" s="578"/>
      <c r="SBY35" s="578"/>
      <c r="SBZ35" s="578"/>
      <c r="SCA35" s="578"/>
      <c r="SCB35" s="578"/>
      <c r="SCC35" s="578"/>
      <c r="SCD35" s="578"/>
      <c r="SCE35" s="578"/>
      <c r="SCF35" s="578"/>
      <c r="SCG35" s="578"/>
      <c r="SCH35" s="578"/>
      <c r="SCI35" s="578"/>
      <c r="SCJ35" s="578"/>
      <c r="SCK35" s="578"/>
      <c r="SCL35" s="578"/>
      <c r="SCM35" s="578"/>
      <c r="SCN35" s="578"/>
      <c r="SCO35" s="578"/>
      <c r="SCP35" s="578"/>
      <c r="SCQ35" s="578"/>
      <c r="SCR35" s="578"/>
      <c r="SCS35" s="578"/>
      <c r="SCT35" s="578"/>
      <c r="SCU35" s="578"/>
      <c r="SCV35" s="578"/>
      <c r="SCW35" s="578"/>
      <c r="SCX35" s="578"/>
      <c r="SCY35" s="578"/>
      <c r="SCZ35" s="578"/>
      <c r="SDA35" s="578"/>
      <c r="SDB35" s="578"/>
      <c r="SDC35" s="578"/>
      <c r="SDD35" s="578"/>
      <c r="SDE35" s="578"/>
      <c r="SDF35" s="578"/>
      <c r="SDG35" s="578"/>
      <c r="SDH35" s="578"/>
      <c r="SDI35" s="578"/>
      <c r="SDJ35" s="578"/>
      <c r="SDK35" s="578"/>
      <c r="SDL35" s="578"/>
      <c r="SDM35" s="578"/>
      <c r="SDN35" s="578"/>
      <c r="SDO35" s="578"/>
      <c r="SDP35" s="578"/>
      <c r="SDQ35" s="578"/>
      <c r="SDR35" s="578"/>
      <c r="SDS35" s="578"/>
      <c r="SDT35" s="578"/>
      <c r="SDU35" s="578"/>
      <c r="SDV35" s="578"/>
      <c r="SDW35" s="578"/>
      <c r="SDX35" s="578"/>
      <c r="SDY35" s="578"/>
      <c r="SDZ35" s="578"/>
      <c r="SEA35" s="578"/>
      <c r="SEB35" s="578"/>
      <c r="SEC35" s="578"/>
      <c r="SED35" s="578"/>
      <c r="SEE35" s="578"/>
      <c r="SEF35" s="578"/>
      <c r="SEG35" s="578"/>
      <c r="SEH35" s="578"/>
      <c r="SEI35" s="578"/>
      <c r="SEJ35" s="578"/>
      <c r="SEK35" s="578"/>
      <c r="SEL35" s="578"/>
      <c r="SEM35" s="578"/>
      <c r="SEN35" s="578"/>
      <c r="SEO35" s="578"/>
      <c r="SEP35" s="578"/>
      <c r="SEQ35" s="578"/>
      <c r="SER35" s="578"/>
      <c r="SES35" s="578"/>
      <c r="SET35" s="578"/>
      <c r="SEU35" s="578"/>
      <c r="SEV35" s="578"/>
      <c r="SEW35" s="578"/>
      <c r="SEX35" s="578"/>
      <c r="SEY35" s="578"/>
      <c r="SEZ35" s="578"/>
      <c r="SFA35" s="578"/>
      <c r="SFB35" s="578"/>
      <c r="SFC35" s="578"/>
      <c r="SFD35" s="578"/>
      <c r="SFE35" s="578"/>
      <c r="SFF35" s="578"/>
      <c r="SFG35" s="578"/>
      <c r="SFH35" s="578"/>
      <c r="SFI35" s="578"/>
      <c r="SFJ35" s="578"/>
      <c r="SFK35" s="578"/>
      <c r="SFL35" s="578"/>
      <c r="SFM35" s="578"/>
      <c r="SFN35" s="578"/>
      <c r="SFO35" s="578"/>
      <c r="SFP35" s="578"/>
      <c r="SFQ35" s="578"/>
      <c r="SFR35" s="578"/>
      <c r="SFS35" s="578"/>
      <c r="SFT35" s="578"/>
      <c r="SFU35" s="578"/>
      <c r="SFV35" s="578"/>
      <c r="SFW35" s="578"/>
      <c r="SFX35" s="578"/>
      <c r="SFY35" s="578"/>
      <c r="SFZ35" s="578"/>
      <c r="SGA35" s="578"/>
      <c r="SGB35" s="578"/>
      <c r="SGC35" s="578"/>
      <c r="SGD35" s="578"/>
      <c r="SGE35" s="578"/>
      <c r="SGF35" s="578"/>
      <c r="SGG35" s="578"/>
      <c r="SGH35" s="578"/>
      <c r="SGI35" s="578"/>
      <c r="SGJ35" s="578"/>
      <c r="SGK35" s="578"/>
      <c r="SGL35" s="578"/>
      <c r="SGM35" s="578"/>
      <c r="SGN35" s="578"/>
      <c r="SGO35" s="578"/>
      <c r="SGP35" s="578"/>
      <c r="SGQ35" s="578"/>
      <c r="SGR35" s="578"/>
      <c r="SGS35" s="578"/>
      <c r="SGT35" s="578"/>
      <c r="SGU35" s="578"/>
      <c r="SGV35" s="578"/>
      <c r="SGW35" s="578"/>
      <c r="SGX35" s="578"/>
      <c r="SGY35" s="578"/>
      <c r="SGZ35" s="578"/>
      <c r="SHA35" s="578"/>
      <c r="SHB35" s="578"/>
      <c r="SHC35" s="578"/>
      <c r="SHD35" s="578"/>
      <c r="SHE35" s="578"/>
      <c r="SHF35" s="578"/>
      <c r="SHG35" s="578"/>
      <c r="SHH35" s="578"/>
      <c r="SHI35" s="578"/>
      <c r="SHJ35" s="578"/>
      <c r="SHK35" s="578"/>
      <c r="SHL35" s="578"/>
      <c r="SHM35" s="578"/>
      <c r="SHN35" s="578"/>
      <c r="SHO35" s="578"/>
      <c r="SHP35" s="578"/>
      <c r="SHQ35" s="578"/>
      <c r="SHR35" s="578"/>
      <c r="SHS35" s="578"/>
      <c r="SHT35" s="578"/>
      <c r="SHU35" s="578"/>
      <c r="SHV35" s="578"/>
      <c r="SHW35" s="578"/>
      <c r="SHX35" s="578"/>
      <c r="SHY35" s="578"/>
      <c r="SHZ35" s="578"/>
      <c r="SIA35" s="578"/>
      <c r="SIB35" s="578"/>
      <c r="SIC35" s="578"/>
      <c r="SID35" s="578"/>
      <c r="SIE35" s="578"/>
      <c r="SIF35" s="578"/>
      <c r="SIG35" s="578"/>
      <c r="SIH35" s="578"/>
      <c r="SII35" s="578"/>
      <c r="SIJ35" s="578"/>
      <c r="SIK35" s="578"/>
      <c r="SIL35" s="578"/>
      <c r="SIM35" s="578"/>
      <c r="SIN35" s="578"/>
      <c r="SIO35" s="578"/>
      <c r="SIP35" s="578"/>
      <c r="SIQ35" s="578"/>
      <c r="SIR35" s="578"/>
      <c r="SIS35" s="578"/>
      <c r="SIT35" s="578"/>
      <c r="SIU35" s="578"/>
      <c r="SIV35" s="578"/>
      <c r="SIW35" s="578"/>
      <c r="SIX35" s="578"/>
      <c r="SIY35" s="578"/>
      <c r="SIZ35" s="578"/>
      <c r="SJA35" s="578"/>
      <c r="SJB35" s="578"/>
      <c r="SJC35" s="578"/>
      <c r="SJD35" s="578"/>
      <c r="SJE35" s="578"/>
      <c r="SJF35" s="578"/>
      <c r="SJG35" s="578"/>
      <c r="SJH35" s="578"/>
      <c r="SJI35" s="578"/>
      <c r="SJJ35" s="578"/>
      <c r="SJK35" s="578"/>
      <c r="SJL35" s="578"/>
      <c r="SJM35" s="578"/>
      <c r="SJN35" s="578"/>
      <c r="SJO35" s="578"/>
      <c r="SJP35" s="578"/>
      <c r="SJQ35" s="578"/>
      <c r="SJR35" s="578"/>
      <c r="SJS35" s="578"/>
      <c r="SJT35" s="578"/>
      <c r="SJU35" s="578"/>
      <c r="SJV35" s="578"/>
      <c r="SJW35" s="578"/>
      <c r="SJX35" s="578"/>
      <c r="SJY35" s="578"/>
      <c r="SJZ35" s="578"/>
      <c r="SKA35" s="578"/>
      <c r="SKB35" s="578"/>
      <c r="SKC35" s="578"/>
      <c r="SKD35" s="578"/>
      <c r="SKE35" s="578"/>
      <c r="SKF35" s="578"/>
      <c r="SKG35" s="578"/>
      <c r="SKH35" s="578"/>
      <c r="SKI35" s="578"/>
      <c r="SKJ35" s="578"/>
      <c r="SKK35" s="578"/>
      <c r="SKL35" s="578"/>
      <c r="SKM35" s="578"/>
      <c r="SKN35" s="578"/>
      <c r="SKO35" s="578"/>
      <c r="SKP35" s="578"/>
      <c r="SKQ35" s="578"/>
      <c r="SKR35" s="578"/>
      <c r="SKS35" s="578"/>
      <c r="SKT35" s="578"/>
      <c r="SKU35" s="578"/>
      <c r="SKV35" s="578"/>
      <c r="SKW35" s="578"/>
      <c r="SKX35" s="578"/>
      <c r="SKY35" s="578"/>
      <c r="SKZ35" s="578"/>
      <c r="SLA35" s="578"/>
      <c r="SLB35" s="578"/>
      <c r="SLC35" s="578"/>
      <c r="SLD35" s="578"/>
      <c r="SLE35" s="578"/>
      <c r="SLF35" s="578"/>
      <c r="SLG35" s="578"/>
      <c r="SLH35" s="578"/>
      <c r="SLI35" s="578"/>
      <c r="SLJ35" s="578"/>
      <c r="SLK35" s="578"/>
      <c r="SLL35" s="578"/>
      <c r="SLM35" s="578"/>
      <c r="SLN35" s="578"/>
      <c r="SLO35" s="578"/>
      <c r="SLP35" s="578"/>
      <c r="SLQ35" s="578"/>
      <c r="SLR35" s="578"/>
      <c r="SLS35" s="578"/>
      <c r="SLT35" s="578"/>
      <c r="SLU35" s="578"/>
      <c r="SLV35" s="578"/>
      <c r="SLW35" s="578"/>
      <c r="SLX35" s="578"/>
      <c r="SLY35" s="578"/>
      <c r="SLZ35" s="578"/>
      <c r="SMA35" s="578"/>
      <c r="SMB35" s="578"/>
      <c r="SMC35" s="578"/>
      <c r="SMD35" s="578"/>
      <c r="SME35" s="578"/>
      <c r="SMF35" s="578"/>
      <c r="SMG35" s="578"/>
      <c r="SMH35" s="578"/>
      <c r="SMI35" s="578"/>
      <c r="SMJ35" s="578"/>
      <c r="SMK35" s="578"/>
      <c r="SML35" s="578"/>
      <c r="SMM35" s="578"/>
      <c r="SMN35" s="578"/>
      <c r="SMO35" s="578"/>
      <c r="SMP35" s="578"/>
      <c r="SMQ35" s="578"/>
      <c r="SMR35" s="578"/>
      <c r="SMS35" s="578"/>
      <c r="SMT35" s="578"/>
      <c r="SMU35" s="578"/>
      <c r="SMV35" s="578"/>
      <c r="SMW35" s="578"/>
      <c r="SMX35" s="578"/>
      <c r="SMY35" s="578"/>
      <c r="SMZ35" s="578"/>
      <c r="SNA35" s="578"/>
      <c r="SNB35" s="578"/>
      <c r="SNC35" s="578"/>
      <c r="SND35" s="578"/>
      <c r="SNE35" s="578"/>
      <c r="SNF35" s="578"/>
      <c r="SNG35" s="578"/>
      <c r="SNH35" s="578"/>
      <c r="SNI35" s="578"/>
      <c r="SNJ35" s="578"/>
      <c r="SNK35" s="578"/>
      <c r="SNL35" s="578"/>
      <c r="SNM35" s="578"/>
      <c r="SNN35" s="578"/>
      <c r="SNO35" s="578"/>
      <c r="SNP35" s="578"/>
      <c r="SNQ35" s="578"/>
      <c r="SNR35" s="578"/>
      <c r="SNS35" s="578"/>
      <c r="SNT35" s="578"/>
      <c r="SNU35" s="578"/>
      <c r="SNV35" s="578"/>
      <c r="SNW35" s="578"/>
      <c r="SNX35" s="578"/>
      <c r="SNY35" s="578"/>
      <c r="SNZ35" s="578"/>
      <c r="SOA35" s="578"/>
      <c r="SOB35" s="578"/>
      <c r="SOC35" s="578"/>
      <c r="SOD35" s="578"/>
      <c r="SOE35" s="578"/>
      <c r="SOF35" s="578"/>
      <c r="SOG35" s="578"/>
      <c r="SOH35" s="578"/>
      <c r="SOI35" s="578"/>
      <c r="SOJ35" s="578"/>
      <c r="SOK35" s="578"/>
      <c r="SOL35" s="578"/>
      <c r="SOM35" s="578"/>
      <c r="SON35" s="578"/>
      <c r="SOO35" s="578"/>
      <c r="SOP35" s="578"/>
      <c r="SOQ35" s="578"/>
      <c r="SOR35" s="578"/>
      <c r="SOS35" s="578"/>
      <c r="SOT35" s="578"/>
      <c r="SOU35" s="578"/>
      <c r="SOV35" s="578"/>
      <c r="SOW35" s="578"/>
      <c r="SOX35" s="578"/>
      <c r="SOY35" s="578"/>
      <c r="SOZ35" s="578"/>
      <c r="SPA35" s="578"/>
      <c r="SPB35" s="578"/>
      <c r="SPC35" s="578"/>
      <c r="SPD35" s="578"/>
      <c r="SPE35" s="578"/>
      <c r="SPF35" s="578"/>
      <c r="SPG35" s="578"/>
      <c r="SPH35" s="578"/>
      <c r="SPI35" s="578"/>
      <c r="SPJ35" s="578"/>
      <c r="SPK35" s="578"/>
      <c r="SPL35" s="578"/>
      <c r="SPM35" s="578"/>
      <c r="SPN35" s="578"/>
      <c r="SPO35" s="578"/>
      <c r="SPP35" s="578"/>
      <c r="SPQ35" s="578"/>
      <c r="SPR35" s="578"/>
      <c r="SPS35" s="578"/>
      <c r="SPT35" s="578"/>
      <c r="SPU35" s="578"/>
      <c r="SPV35" s="578"/>
      <c r="SPW35" s="578"/>
      <c r="SPX35" s="578"/>
      <c r="SPY35" s="578"/>
      <c r="SPZ35" s="578"/>
      <c r="SQA35" s="578"/>
      <c r="SQB35" s="578"/>
      <c r="SQC35" s="578"/>
      <c r="SQD35" s="578"/>
      <c r="SQE35" s="578"/>
      <c r="SQF35" s="578"/>
      <c r="SQG35" s="578"/>
      <c r="SQH35" s="578"/>
      <c r="SQI35" s="578"/>
      <c r="SQJ35" s="578"/>
      <c r="SQK35" s="578"/>
      <c r="SQL35" s="578"/>
      <c r="SQM35" s="578"/>
      <c r="SQN35" s="578"/>
      <c r="SQO35" s="578"/>
      <c r="SQP35" s="578"/>
      <c r="SQQ35" s="578"/>
      <c r="SQR35" s="578"/>
      <c r="SQS35" s="578"/>
      <c r="SQT35" s="578"/>
      <c r="SQU35" s="578"/>
      <c r="SQV35" s="578"/>
      <c r="SQW35" s="578"/>
      <c r="SQX35" s="578"/>
      <c r="SQY35" s="578"/>
      <c r="SQZ35" s="578"/>
      <c r="SRA35" s="578"/>
      <c r="SRB35" s="578"/>
      <c r="SRC35" s="578"/>
      <c r="SRD35" s="578"/>
      <c r="SRE35" s="578"/>
      <c r="SRF35" s="578"/>
      <c r="SRG35" s="578"/>
      <c r="SRH35" s="578"/>
      <c r="SRI35" s="578"/>
      <c r="SRJ35" s="578"/>
      <c r="SRK35" s="578"/>
      <c r="SRL35" s="578"/>
      <c r="SRM35" s="578"/>
      <c r="SRN35" s="578"/>
      <c r="SRO35" s="578"/>
      <c r="SRP35" s="578"/>
      <c r="SRQ35" s="578"/>
      <c r="SRR35" s="578"/>
      <c r="SRS35" s="578"/>
      <c r="SRT35" s="578"/>
      <c r="SRU35" s="578"/>
      <c r="SRV35" s="578"/>
      <c r="SRW35" s="578"/>
      <c r="SRX35" s="578"/>
      <c r="SRY35" s="578"/>
      <c r="SRZ35" s="578"/>
      <c r="SSA35" s="578"/>
      <c r="SSB35" s="578"/>
      <c r="SSC35" s="578"/>
      <c r="SSD35" s="578"/>
      <c r="SSE35" s="578"/>
      <c r="SSF35" s="578"/>
      <c r="SSG35" s="578"/>
      <c r="SSH35" s="578"/>
      <c r="SSI35" s="578"/>
      <c r="SSJ35" s="578"/>
      <c r="SSK35" s="578"/>
      <c r="SSL35" s="578"/>
      <c r="SSM35" s="578"/>
      <c r="SSN35" s="578"/>
      <c r="SSO35" s="578"/>
      <c r="SSP35" s="578"/>
      <c r="SSQ35" s="578"/>
      <c r="SSR35" s="578"/>
      <c r="SSS35" s="578"/>
      <c r="SST35" s="578"/>
      <c r="SSU35" s="578"/>
      <c r="SSV35" s="578"/>
      <c r="SSW35" s="578"/>
      <c r="SSX35" s="578"/>
      <c r="SSY35" s="578"/>
      <c r="SSZ35" s="578"/>
      <c r="STA35" s="578"/>
      <c r="STB35" s="578"/>
      <c r="STC35" s="578"/>
      <c r="STD35" s="578"/>
      <c r="STE35" s="578"/>
      <c r="STF35" s="578"/>
      <c r="STG35" s="578"/>
      <c r="STH35" s="578"/>
      <c r="STI35" s="578"/>
      <c r="STJ35" s="578"/>
      <c r="STK35" s="578"/>
      <c r="STL35" s="578"/>
      <c r="STM35" s="578"/>
      <c r="STN35" s="578"/>
      <c r="STO35" s="578"/>
      <c r="STP35" s="578"/>
      <c r="STQ35" s="578"/>
      <c r="STR35" s="578"/>
      <c r="STS35" s="578"/>
      <c r="STT35" s="578"/>
      <c r="STU35" s="578"/>
      <c r="STV35" s="578"/>
      <c r="STW35" s="578"/>
      <c r="STX35" s="578"/>
      <c r="STY35" s="578"/>
      <c r="STZ35" s="578"/>
      <c r="SUA35" s="578"/>
      <c r="SUB35" s="578"/>
      <c r="SUC35" s="578"/>
      <c r="SUD35" s="578"/>
      <c r="SUE35" s="578"/>
      <c r="SUF35" s="578"/>
      <c r="SUG35" s="578"/>
      <c r="SUH35" s="578"/>
      <c r="SUI35" s="578"/>
      <c r="SUJ35" s="578"/>
      <c r="SUK35" s="578"/>
      <c r="SUL35" s="578"/>
      <c r="SUM35" s="578"/>
      <c r="SUN35" s="578"/>
      <c r="SUO35" s="578"/>
      <c r="SUP35" s="578"/>
      <c r="SUQ35" s="578"/>
      <c r="SUR35" s="578"/>
      <c r="SUS35" s="578"/>
      <c r="SUT35" s="578"/>
      <c r="SUU35" s="578"/>
      <c r="SUV35" s="578"/>
      <c r="SUW35" s="578"/>
      <c r="SUX35" s="578"/>
      <c r="SUY35" s="578"/>
      <c r="SUZ35" s="578"/>
      <c r="SVA35" s="578"/>
      <c r="SVB35" s="578"/>
      <c r="SVC35" s="578"/>
      <c r="SVD35" s="578"/>
      <c r="SVE35" s="578"/>
      <c r="SVF35" s="578"/>
      <c r="SVG35" s="578"/>
      <c r="SVH35" s="578"/>
      <c r="SVI35" s="578"/>
      <c r="SVJ35" s="578"/>
      <c r="SVK35" s="578"/>
      <c r="SVL35" s="578"/>
      <c r="SVM35" s="578"/>
      <c r="SVN35" s="578"/>
      <c r="SVO35" s="578"/>
      <c r="SVP35" s="578"/>
      <c r="SVQ35" s="578"/>
      <c r="SVR35" s="578"/>
      <c r="SVS35" s="578"/>
      <c r="SVT35" s="578"/>
      <c r="SVU35" s="578"/>
      <c r="SVV35" s="578"/>
      <c r="SVW35" s="578"/>
      <c r="SVX35" s="578"/>
      <c r="SVY35" s="578"/>
      <c r="SVZ35" s="578"/>
      <c r="SWA35" s="578"/>
      <c r="SWB35" s="578"/>
      <c r="SWC35" s="578"/>
      <c r="SWD35" s="578"/>
      <c r="SWE35" s="578"/>
      <c r="SWF35" s="578"/>
      <c r="SWG35" s="578"/>
      <c r="SWH35" s="578"/>
      <c r="SWI35" s="578"/>
      <c r="SWJ35" s="578"/>
      <c r="SWK35" s="578"/>
      <c r="SWL35" s="578"/>
      <c r="SWM35" s="578"/>
      <c r="SWN35" s="578"/>
      <c r="SWO35" s="578"/>
      <c r="SWP35" s="578"/>
      <c r="SWQ35" s="578"/>
      <c r="SWR35" s="578"/>
      <c r="SWS35" s="578"/>
      <c r="SWT35" s="578"/>
      <c r="SWU35" s="578"/>
      <c r="SWV35" s="578"/>
      <c r="SWW35" s="578"/>
      <c r="SWX35" s="578"/>
      <c r="SWY35" s="578"/>
      <c r="SWZ35" s="578"/>
      <c r="SXA35" s="578"/>
      <c r="SXB35" s="578"/>
      <c r="SXC35" s="578"/>
      <c r="SXD35" s="578"/>
      <c r="SXE35" s="578"/>
      <c r="SXF35" s="578"/>
      <c r="SXG35" s="578"/>
      <c r="SXH35" s="578"/>
      <c r="SXI35" s="578"/>
      <c r="SXJ35" s="578"/>
      <c r="SXK35" s="578"/>
      <c r="SXL35" s="578"/>
      <c r="SXM35" s="578"/>
      <c r="SXN35" s="578"/>
      <c r="SXO35" s="578"/>
      <c r="SXP35" s="578"/>
      <c r="SXQ35" s="578"/>
      <c r="SXR35" s="578"/>
      <c r="SXS35" s="578"/>
      <c r="SXT35" s="578"/>
      <c r="SXU35" s="578"/>
      <c r="SXV35" s="578"/>
      <c r="SXW35" s="578"/>
      <c r="SXX35" s="578"/>
      <c r="SXY35" s="578"/>
      <c r="SXZ35" s="578"/>
      <c r="SYA35" s="578"/>
      <c r="SYB35" s="578"/>
      <c r="SYC35" s="578"/>
      <c r="SYD35" s="578"/>
      <c r="SYE35" s="578"/>
      <c r="SYF35" s="578"/>
      <c r="SYG35" s="578"/>
      <c r="SYH35" s="578"/>
      <c r="SYI35" s="578"/>
      <c r="SYJ35" s="578"/>
      <c r="SYK35" s="578"/>
      <c r="SYL35" s="578"/>
      <c r="SYM35" s="578"/>
      <c r="SYN35" s="578"/>
      <c r="SYO35" s="578"/>
      <c r="SYP35" s="578"/>
      <c r="SYQ35" s="578"/>
      <c r="SYR35" s="578"/>
      <c r="SYS35" s="578"/>
      <c r="SYT35" s="578"/>
      <c r="SYU35" s="578"/>
      <c r="SYV35" s="578"/>
      <c r="SYW35" s="578"/>
      <c r="SYX35" s="578"/>
      <c r="SYY35" s="578"/>
      <c r="SYZ35" s="578"/>
      <c r="SZA35" s="578"/>
      <c r="SZB35" s="578"/>
      <c r="SZC35" s="578"/>
      <c r="SZD35" s="578"/>
      <c r="SZE35" s="578"/>
      <c r="SZF35" s="578"/>
      <c r="SZG35" s="578"/>
      <c r="SZH35" s="578"/>
      <c r="SZI35" s="578"/>
      <c r="SZJ35" s="578"/>
      <c r="SZK35" s="578"/>
      <c r="SZL35" s="578"/>
      <c r="SZM35" s="578"/>
      <c r="SZN35" s="578"/>
      <c r="SZO35" s="578"/>
      <c r="SZP35" s="578"/>
      <c r="SZQ35" s="578"/>
      <c r="SZR35" s="578"/>
      <c r="SZS35" s="578"/>
      <c r="SZT35" s="578"/>
      <c r="SZU35" s="578"/>
      <c r="SZV35" s="578"/>
      <c r="SZW35" s="578"/>
      <c r="SZX35" s="578"/>
      <c r="SZY35" s="578"/>
      <c r="SZZ35" s="578"/>
      <c r="TAA35" s="578"/>
      <c r="TAB35" s="578"/>
      <c r="TAC35" s="578"/>
      <c r="TAD35" s="578"/>
      <c r="TAE35" s="578"/>
      <c r="TAF35" s="578"/>
      <c r="TAG35" s="578"/>
      <c r="TAH35" s="578"/>
      <c r="TAI35" s="578"/>
      <c r="TAJ35" s="578"/>
      <c r="TAK35" s="578"/>
      <c r="TAL35" s="578"/>
      <c r="TAM35" s="578"/>
      <c r="TAN35" s="578"/>
      <c r="TAO35" s="578"/>
      <c r="TAP35" s="578"/>
      <c r="TAQ35" s="578"/>
      <c r="TAR35" s="578"/>
      <c r="TAS35" s="578"/>
      <c r="TAT35" s="578"/>
      <c r="TAU35" s="578"/>
      <c r="TAV35" s="578"/>
      <c r="TAW35" s="578"/>
      <c r="TAX35" s="578"/>
      <c r="TAY35" s="578"/>
      <c r="TAZ35" s="578"/>
      <c r="TBA35" s="578"/>
      <c r="TBB35" s="578"/>
      <c r="TBC35" s="578"/>
      <c r="TBD35" s="578"/>
      <c r="TBE35" s="578"/>
      <c r="TBF35" s="578"/>
      <c r="TBG35" s="578"/>
      <c r="TBH35" s="578"/>
      <c r="TBI35" s="578"/>
      <c r="TBJ35" s="578"/>
      <c r="TBK35" s="578"/>
      <c r="TBL35" s="578"/>
      <c r="TBM35" s="578"/>
      <c r="TBN35" s="578"/>
      <c r="TBO35" s="578"/>
      <c r="TBP35" s="578"/>
      <c r="TBQ35" s="578"/>
      <c r="TBR35" s="578"/>
      <c r="TBS35" s="578"/>
      <c r="TBT35" s="578"/>
      <c r="TBU35" s="578"/>
      <c r="TBV35" s="578"/>
      <c r="TBW35" s="578"/>
      <c r="TBX35" s="578"/>
      <c r="TBY35" s="578"/>
      <c r="TBZ35" s="578"/>
      <c r="TCA35" s="578"/>
      <c r="TCB35" s="578"/>
      <c r="TCC35" s="578"/>
      <c r="TCD35" s="578"/>
      <c r="TCE35" s="578"/>
      <c r="TCF35" s="578"/>
      <c r="TCG35" s="578"/>
      <c r="TCH35" s="578"/>
      <c r="TCI35" s="578"/>
      <c r="TCJ35" s="578"/>
      <c r="TCK35" s="578"/>
      <c r="TCL35" s="578"/>
      <c r="TCM35" s="578"/>
      <c r="TCN35" s="578"/>
      <c r="TCO35" s="578"/>
      <c r="TCP35" s="578"/>
      <c r="TCQ35" s="578"/>
      <c r="TCR35" s="578"/>
      <c r="TCS35" s="578"/>
      <c r="TCT35" s="578"/>
      <c r="TCU35" s="578"/>
      <c r="TCV35" s="578"/>
      <c r="TCW35" s="578"/>
      <c r="TCX35" s="578"/>
      <c r="TCY35" s="578"/>
      <c r="TCZ35" s="578"/>
      <c r="TDA35" s="578"/>
      <c r="TDB35" s="578"/>
      <c r="TDC35" s="578"/>
      <c r="TDD35" s="578"/>
      <c r="TDE35" s="578"/>
      <c r="TDF35" s="578"/>
      <c r="TDG35" s="578"/>
      <c r="TDH35" s="578"/>
      <c r="TDI35" s="578"/>
      <c r="TDJ35" s="578"/>
      <c r="TDK35" s="578"/>
      <c r="TDL35" s="578"/>
      <c r="TDM35" s="578"/>
      <c r="TDN35" s="578"/>
      <c r="TDO35" s="578"/>
      <c r="TDP35" s="578"/>
      <c r="TDQ35" s="578"/>
      <c r="TDR35" s="578"/>
      <c r="TDS35" s="578"/>
      <c r="TDT35" s="578"/>
      <c r="TDU35" s="578"/>
      <c r="TDV35" s="578"/>
      <c r="TDW35" s="578"/>
      <c r="TDX35" s="578"/>
      <c r="TDY35" s="578"/>
      <c r="TDZ35" s="578"/>
      <c r="TEA35" s="578"/>
      <c r="TEB35" s="578"/>
      <c r="TEC35" s="578"/>
      <c r="TED35" s="578"/>
      <c r="TEE35" s="578"/>
      <c r="TEF35" s="578"/>
      <c r="TEG35" s="578"/>
      <c r="TEH35" s="578"/>
      <c r="TEI35" s="578"/>
      <c r="TEJ35" s="578"/>
      <c r="TEK35" s="578"/>
      <c r="TEL35" s="578"/>
      <c r="TEM35" s="578"/>
      <c r="TEN35" s="578"/>
      <c r="TEO35" s="578"/>
      <c r="TEP35" s="578"/>
      <c r="TEQ35" s="578"/>
      <c r="TER35" s="578"/>
      <c r="TES35" s="578"/>
      <c r="TET35" s="578"/>
      <c r="TEU35" s="578"/>
      <c r="TEV35" s="578"/>
      <c r="TEW35" s="578"/>
      <c r="TEX35" s="578"/>
      <c r="TEY35" s="578"/>
      <c r="TEZ35" s="578"/>
      <c r="TFA35" s="578"/>
      <c r="TFB35" s="578"/>
      <c r="TFC35" s="578"/>
      <c r="TFD35" s="578"/>
      <c r="TFE35" s="578"/>
      <c r="TFF35" s="578"/>
      <c r="TFG35" s="578"/>
      <c r="TFH35" s="578"/>
      <c r="TFI35" s="578"/>
      <c r="TFJ35" s="578"/>
      <c r="TFK35" s="578"/>
      <c r="TFL35" s="578"/>
      <c r="TFM35" s="578"/>
      <c r="TFN35" s="578"/>
      <c r="TFO35" s="578"/>
      <c r="TFP35" s="578"/>
      <c r="TFQ35" s="578"/>
      <c r="TFR35" s="578"/>
      <c r="TFS35" s="578"/>
      <c r="TFT35" s="578"/>
      <c r="TFU35" s="578"/>
      <c r="TFV35" s="578"/>
      <c r="TFW35" s="578"/>
      <c r="TFX35" s="578"/>
      <c r="TFY35" s="578"/>
      <c r="TFZ35" s="578"/>
      <c r="TGA35" s="578"/>
      <c r="TGB35" s="578"/>
      <c r="TGC35" s="578"/>
      <c r="TGD35" s="578"/>
      <c r="TGE35" s="578"/>
      <c r="TGF35" s="578"/>
      <c r="TGG35" s="578"/>
      <c r="TGH35" s="578"/>
      <c r="TGI35" s="578"/>
      <c r="TGJ35" s="578"/>
      <c r="TGK35" s="578"/>
      <c r="TGL35" s="578"/>
      <c r="TGM35" s="578"/>
      <c r="TGN35" s="578"/>
      <c r="TGO35" s="578"/>
      <c r="TGP35" s="578"/>
      <c r="TGQ35" s="578"/>
      <c r="TGR35" s="578"/>
      <c r="TGS35" s="578"/>
      <c r="TGT35" s="578"/>
      <c r="TGU35" s="578"/>
      <c r="TGV35" s="578"/>
      <c r="TGW35" s="578"/>
      <c r="TGX35" s="578"/>
      <c r="TGY35" s="578"/>
      <c r="TGZ35" s="578"/>
      <c r="THA35" s="578"/>
      <c r="THB35" s="578"/>
      <c r="THC35" s="578"/>
      <c r="THD35" s="578"/>
      <c r="THE35" s="578"/>
      <c r="THF35" s="578"/>
      <c r="THG35" s="578"/>
      <c r="THH35" s="578"/>
      <c r="THI35" s="578"/>
      <c r="THJ35" s="578"/>
      <c r="THK35" s="578"/>
      <c r="THL35" s="578"/>
      <c r="THM35" s="578"/>
      <c r="THN35" s="578"/>
      <c r="THO35" s="578"/>
      <c r="THP35" s="578"/>
      <c r="THQ35" s="578"/>
      <c r="THR35" s="578"/>
      <c r="THS35" s="578"/>
      <c r="THT35" s="578"/>
      <c r="THU35" s="578"/>
      <c r="THV35" s="578"/>
      <c r="THW35" s="578"/>
      <c r="THX35" s="578"/>
      <c r="THY35" s="578"/>
      <c r="THZ35" s="578"/>
      <c r="TIA35" s="578"/>
      <c r="TIB35" s="578"/>
      <c r="TIC35" s="578"/>
      <c r="TID35" s="578"/>
      <c r="TIE35" s="578"/>
      <c r="TIF35" s="578"/>
      <c r="TIG35" s="578"/>
      <c r="TIH35" s="578"/>
      <c r="TII35" s="578"/>
      <c r="TIJ35" s="578"/>
      <c r="TIK35" s="578"/>
      <c r="TIL35" s="578"/>
      <c r="TIM35" s="578"/>
      <c r="TIN35" s="578"/>
      <c r="TIO35" s="578"/>
      <c r="TIP35" s="578"/>
      <c r="TIQ35" s="578"/>
      <c r="TIR35" s="578"/>
      <c r="TIS35" s="578"/>
      <c r="TIT35" s="578"/>
      <c r="TIU35" s="578"/>
      <c r="TIV35" s="578"/>
      <c r="TIW35" s="578"/>
      <c r="TIX35" s="578"/>
      <c r="TIY35" s="578"/>
      <c r="TIZ35" s="578"/>
      <c r="TJA35" s="578"/>
      <c r="TJB35" s="578"/>
      <c r="TJC35" s="578"/>
      <c r="TJD35" s="578"/>
      <c r="TJE35" s="578"/>
      <c r="TJF35" s="578"/>
      <c r="TJG35" s="578"/>
      <c r="TJH35" s="578"/>
      <c r="TJI35" s="578"/>
      <c r="TJJ35" s="578"/>
      <c r="TJK35" s="578"/>
      <c r="TJL35" s="578"/>
      <c r="TJM35" s="578"/>
      <c r="TJN35" s="578"/>
      <c r="TJO35" s="578"/>
      <c r="TJP35" s="578"/>
      <c r="TJQ35" s="578"/>
      <c r="TJR35" s="578"/>
      <c r="TJS35" s="578"/>
      <c r="TJT35" s="578"/>
      <c r="TJU35" s="578"/>
      <c r="TJV35" s="578"/>
      <c r="TJW35" s="578"/>
      <c r="TJX35" s="578"/>
      <c r="TJY35" s="578"/>
      <c r="TJZ35" s="578"/>
      <c r="TKA35" s="578"/>
      <c r="TKB35" s="578"/>
      <c r="TKC35" s="578"/>
      <c r="TKD35" s="578"/>
      <c r="TKE35" s="578"/>
      <c r="TKF35" s="578"/>
      <c r="TKG35" s="578"/>
      <c r="TKH35" s="578"/>
      <c r="TKI35" s="578"/>
      <c r="TKJ35" s="578"/>
      <c r="TKK35" s="578"/>
      <c r="TKL35" s="578"/>
      <c r="TKM35" s="578"/>
      <c r="TKN35" s="578"/>
      <c r="TKO35" s="578"/>
      <c r="TKP35" s="578"/>
      <c r="TKQ35" s="578"/>
      <c r="TKR35" s="578"/>
      <c r="TKS35" s="578"/>
      <c r="TKT35" s="578"/>
      <c r="TKU35" s="578"/>
      <c r="TKV35" s="578"/>
      <c r="TKW35" s="578"/>
      <c r="TKX35" s="578"/>
      <c r="TKY35" s="578"/>
      <c r="TKZ35" s="578"/>
      <c r="TLA35" s="578"/>
      <c r="TLB35" s="578"/>
      <c r="TLC35" s="578"/>
      <c r="TLD35" s="578"/>
      <c r="TLE35" s="578"/>
      <c r="TLF35" s="578"/>
      <c r="TLG35" s="578"/>
      <c r="TLH35" s="578"/>
      <c r="TLI35" s="578"/>
      <c r="TLJ35" s="578"/>
      <c r="TLK35" s="578"/>
      <c r="TLL35" s="578"/>
      <c r="TLM35" s="578"/>
      <c r="TLN35" s="578"/>
      <c r="TLO35" s="578"/>
      <c r="TLP35" s="578"/>
      <c r="TLQ35" s="578"/>
      <c r="TLR35" s="578"/>
      <c r="TLS35" s="578"/>
      <c r="TLT35" s="578"/>
      <c r="TLU35" s="578"/>
      <c r="TLV35" s="578"/>
      <c r="TLW35" s="578"/>
      <c r="TLX35" s="578"/>
      <c r="TLY35" s="578"/>
      <c r="TLZ35" s="578"/>
      <c r="TMA35" s="578"/>
      <c r="TMB35" s="578"/>
      <c r="TMC35" s="578"/>
      <c r="TMD35" s="578"/>
      <c r="TME35" s="578"/>
      <c r="TMF35" s="578"/>
      <c r="TMG35" s="578"/>
      <c r="TMH35" s="578"/>
      <c r="TMI35" s="578"/>
      <c r="TMJ35" s="578"/>
      <c r="TMK35" s="578"/>
      <c r="TML35" s="578"/>
      <c r="TMM35" s="578"/>
      <c r="TMN35" s="578"/>
      <c r="TMO35" s="578"/>
      <c r="TMP35" s="578"/>
      <c r="TMQ35" s="578"/>
      <c r="TMR35" s="578"/>
      <c r="TMS35" s="578"/>
      <c r="TMT35" s="578"/>
      <c r="TMU35" s="578"/>
      <c r="TMV35" s="578"/>
      <c r="TMW35" s="578"/>
      <c r="TMX35" s="578"/>
      <c r="TMY35" s="578"/>
      <c r="TMZ35" s="578"/>
      <c r="TNA35" s="578"/>
      <c r="TNB35" s="578"/>
      <c r="TNC35" s="578"/>
      <c r="TND35" s="578"/>
      <c r="TNE35" s="578"/>
      <c r="TNF35" s="578"/>
      <c r="TNG35" s="578"/>
      <c r="TNH35" s="578"/>
      <c r="TNI35" s="578"/>
      <c r="TNJ35" s="578"/>
      <c r="TNK35" s="578"/>
      <c r="TNL35" s="578"/>
      <c r="TNM35" s="578"/>
      <c r="TNN35" s="578"/>
      <c r="TNO35" s="578"/>
      <c r="TNP35" s="578"/>
      <c r="TNQ35" s="578"/>
      <c r="TNR35" s="578"/>
      <c r="TNS35" s="578"/>
      <c r="TNT35" s="578"/>
      <c r="TNU35" s="578"/>
      <c r="TNV35" s="578"/>
      <c r="TNW35" s="578"/>
      <c r="TNX35" s="578"/>
      <c r="TNY35" s="578"/>
      <c r="TNZ35" s="578"/>
      <c r="TOA35" s="578"/>
      <c r="TOB35" s="578"/>
      <c r="TOC35" s="578"/>
      <c r="TOD35" s="578"/>
      <c r="TOE35" s="578"/>
      <c r="TOF35" s="578"/>
      <c r="TOG35" s="578"/>
      <c r="TOH35" s="578"/>
      <c r="TOI35" s="578"/>
      <c r="TOJ35" s="578"/>
      <c r="TOK35" s="578"/>
      <c r="TOL35" s="578"/>
      <c r="TOM35" s="578"/>
      <c r="TON35" s="578"/>
      <c r="TOO35" s="578"/>
      <c r="TOP35" s="578"/>
      <c r="TOQ35" s="578"/>
      <c r="TOR35" s="578"/>
      <c r="TOS35" s="578"/>
      <c r="TOT35" s="578"/>
      <c r="TOU35" s="578"/>
      <c r="TOV35" s="578"/>
      <c r="TOW35" s="578"/>
      <c r="TOX35" s="578"/>
      <c r="TOY35" s="578"/>
      <c r="TOZ35" s="578"/>
      <c r="TPA35" s="578"/>
      <c r="TPB35" s="578"/>
      <c r="TPC35" s="578"/>
      <c r="TPD35" s="578"/>
      <c r="TPE35" s="578"/>
      <c r="TPF35" s="578"/>
      <c r="TPG35" s="578"/>
      <c r="TPH35" s="578"/>
      <c r="TPI35" s="578"/>
      <c r="TPJ35" s="578"/>
      <c r="TPK35" s="578"/>
      <c r="TPL35" s="578"/>
      <c r="TPM35" s="578"/>
      <c r="TPN35" s="578"/>
      <c r="TPO35" s="578"/>
      <c r="TPP35" s="578"/>
      <c r="TPQ35" s="578"/>
      <c r="TPR35" s="578"/>
      <c r="TPS35" s="578"/>
      <c r="TPT35" s="578"/>
      <c r="TPU35" s="578"/>
      <c r="TPV35" s="578"/>
      <c r="TPW35" s="578"/>
      <c r="TPX35" s="578"/>
      <c r="TPY35" s="578"/>
      <c r="TPZ35" s="578"/>
      <c r="TQA35" s="578"/>
      <c r="TQB35" s="578"/>
      <c r="TQC35" s="578"/>
      <c r="TQD35" s="578"/>
      <c r="TQE35" s="578"/>
      <c r="TQF35" s="578"/>
      <c r="TQG35" s="578"/>
      <c r="TQH35" s="578"/>
      <c r="TQI35" s="578"/>
      <c r="TQJ35" s="578"/>
      <c r="TQK35" s="578"/>
      <c r="TQL35" s="578"/>
      <c r="TQM35" s="578"/>
      <c r="TQN35" s="578"/>
      <c r="TQO35" s="578"/>
      <c r="TQP35" s="578"/>
      <c r="TQQ35" s="578"/>
      <c r="TQR35" s="578"/>
      <c r="TQS35" s="578"/>
      <c r="TQT35" s="578"/>
      <c r="TQU35" s="578"/>
      <c r="TQV35" s="578"/>
      <c r="TQW35" s="578"/>
      <c r="TQX35" s="578"/>
      <c r="TQY35" s="578"/>
      <c r="TQZ35" s="578"/>
      <c r="TRA35" s="578"/>
      <c r="TRB35" s="578"/>
      <c r="TRC35" s="578"/>
      <c r="TRD35" s="578"/>
      <c r="TRE35" s="578"/>
      <c r="TRF35" s="578"/>
      <c r="TRG35" s="578"/>
      <c r="TRH35" s="578"/>
      <c r="TRI35" s="578"/>
      <c r="TRJ35" s="578"/>
      <c r="TRK35" s="578"/>
      <c r="TRL35" s="578"/>
      <c r="TRM35" s="578"/>
      <c r="TRN35" s="578"/>
      <c r="TRO35" s="578"/>
      <c r="TRP35" s="578"/>
      <c r="TRQ35" s="578"/>
      <c r="TRR35" s="578"/>
      <c r="TRS35" s="578"/>
      <c r="TRT35" s="578"/>
      <c r="TRU35" s="578"/>
      <c r="TRV35" s="578"/>
      <c r="TRW35" s="578"/>
      <c r="TRX35" s="578"/>
      <c r="TRY35" s="578"/>
      <c r="TRZ35" s="578"/>
      <c r="TSA35" s="578"/>
      <c r="TSB35" s="578"/>
      <c r="TSC35" s="578"/>
      <c r="TSD35" s="578"/>
      <c r="TSE35" s="578"/>
      <c r="TSF35" s="578"/>
      <c r="TSG35" s="578"/>
      <c r="TSH35" s="578"/>
      <c r="TSI35" s="578"/>
      <c r="TSJ35" s="578"/>
      <c r="TSK35" s="578"/>
      <c r="TSL35" s="578"/>
      <c r="TSM35" s="578"/>
      <c r="TSN35" s="578"/>
      <c r="TSO35" s="578"/>
      <c r="TSP35" s="578"/>
      <c r="TSQ35" s="578"/>
      <c r="TSR35" s="578"/>
      <c r="TSS35" s="578"/>
      <c r="TST35" s="578"/>
      <c r="TSU35" s="578"/>
      <c r="TSV35" s="578"/>
      <c r="TSW35" s="578"/>
      <c r="TSX35" s="578"/>
      <c r="TSY35" s="578"/>
      <c r="TSZ35" s="578"/>
      <c r="TTA35" s="578"/>
      <c r="TTB35" s="578"/>
      <c r="TTC35" s="578"/>
      <c r="TTD35" s="578"/>
      <c r="TTE35" s="578"/>
      <c r="TTF35" s="578"/>
      <c r="TTG35" s="578"/>
      <c r="TTH35" s="578"/>
      <c r="TTI35" s="578"/>
      <c r="TTJ35" s="578"/>
      <c r="TTK35" s="578"/>
      <c r="TTL35" s="578"/>
      <c r="TTM35" s="578"/>
      <c r="TTN35" s="578"/>
      <c r="TTO35" s="578"/>
      <c r="TTP35" s="578"/>
      <c r="TTQ35" s="578"/>
      <c r="TTR35" s="578"/>
      <c r="TTS35" s="578"/>
      <c r="TTT35" s="578"/>
      <c r="TTU35" s="578"/>
      <c r="TTV35" s="578"/>
      <c r="TTW35" s="578"/>
      <c r="TTX35" s="578"/>
      <c r="TTY35" s="578"/>
      <c r="TTZ35" s="578"/>
      <c r="TUA35" s="578"/>
      <c r="TUB35" s="578"/>
      <c r="TUC35" s="578"/>
      <c r="TUD35" s="578"/>
      <c r="TUE35" s="578"/>
      <c r="TUF35" s="578"/>
      <c r="TUG35" s="578"/>
      <c r="TUH35" s="578"/>
      <c r="TUI35" s="578"/>
      <c r="TUJ35" s="578"/>
      <c r="TUK35" s="578"/>
      <c r="TUL35" s="578"/>
      <c r="TUM35" s="578"/>
      <c r="TUN35" s="578"/>
      <c r="TUO35" s="578"/>
      <c r="TUP35" s="578"/>
      <c r="TUQ35" s="578"/>
      <c r="TUR35" s="578"/>
      <c r="TUS35" s="578"/>
      <c r="TUT35" s="578"/>
      <c r="TUU35" s="578"/>
      <c r="TUV35" s="578"/>
      <c r="TUW35" s="578"/>
      <c r="TUX35" s="578"/>
      <c r="TUY35" s="578"/>
      <c r="TUZ35" s="578"/>
      <c r="TVA35" s="578"/>
      <c r="TVB35" s="578"/>
      <c r="TVC35" s="578"/>
      <c r="TVD35" s="578"/>
      <c r="TVE35" s="578"/>
      <c r="TVF35" s="578"/>
      <c r="TVG35" s="578"/>
      <c r="TVH35" s="578"/>
      <c r="TVI35" s="578"/>
      <c r="TVJ35" s="578"/>
      <c r="TVK35" s="578"/>
      <c r="TVL35" s="578"/>
      <c r="TVM35" s="578"/>
      <c r="TVN35" s="578"/>
      <c r="TVO35" s="578"/>
      <c r="TVP35" s="578"/>
      <c r="TVQ35" s="578"/>
      <c r="TVR35" s="578"/>
      <c r="TVS35" s="578"/>
      <c r="TVT35" s="578"/>
      <c r="TVU35" s="578"/>
      <c r="TVV35" s="578"/>
      <c r="TVW35" s="578"/>
      <c r="TVX35" s="578"/>
      <c r="TVY35" s="578"/>
      <c r="TVZ35" s="578"/>
      <c r="TWA35" s="578"/>
      <c r="TWB35" s="578"/>
      <c r="TWC35" s="578"/>
      <c r="TWD35" s="578"/>
      <c r="TWE35" s="578"/>
      <c r="TWF35" s="578"/>
      <c r="TWG35" s="578"/>
      <c r="TWH35" s="578"/>
      <c r="TWI35" s="578"/>
      <c r="TWJ35" s="578"/>
      <c r="TWK35" s="578"/>
      <c r="TWL35" s="578"/>
      <c r="TWM35" s="578"/>
      <c r="TWN35" s="578"/>
      <c r="TWO35" s="578"/>
      <c r="TWP35" s="578"/>
      <c r="TWQ35" s="578"/>
      <c r="TWR35" s="578"/>
      <c r="TWS35" s="578"/>
      <c r="TWT35" s="578"/>
      <c r="TWU35" s="578"/>
      <c r="TWV35" s="578"/>
      <c r="TWW35" s="578"/>
      <c r="TWX35" s="578"/>
      <c r="TWY35" s="578"/>
      <c r="TWZ35" s="578"/>
      <c r="TXA35" s="578"/>
      <c r="TXB35" s="578"/>
      <c r="TXC35" s="578"/>
      <c r="TXD35" s="578"/>
      <c r="TXE35" s="578"/>
      <c r="TXF35" s="578"/>
      <c r="TXG35" s="578"/>
      <c r="TXH35" s="578"/>
      <c r="TXI35" s="578"/>
      <c r="TXJ35" s="578"/>
      <c r="TXK35" s="578"/>
      <c r="TXL35" s="578"/>
      <c r="TXM35" s="578"/>
      <c r="TXN35" s="578"/>
      <c r="TXO35" s="578"/>
      <c r="TXP35" s="578"/>
      <c r="TXQ35" s="578"/>
      <c r="TXR35" s="578"/>
      <c r="TXS35" s="578"/>
      <c r="TXT35" s="578"/>
      <c r="TXU35" s="578"/>
      <c r="TXV35" s="578"/>
      <c r="TXW35" s="578"/>
      <c r="TXX35" s="578"/>
      <c r="TXY35" s="578"/>
      <c r="TXZ35" s="578"/>
      <c r="TYA35" s="578"/>
      <c r="TYB35" s="578"/>
      <c r="TYC35" s="578"/>
      <c r="TYD35" s="578"/>
      <c r="TYE35" s="578"/>
      <c r="TYF35" s="578"/>
      <c r="TYG35" s="578"/>
      <c r="TYH35" s="578"/>
      <c r="TYI35" s="578"/>
      <c r="TYJ35" s="578"/>
      <c r="TYK35" s="578"/>
      <c r="TYL35" s="578"/>
      <c r="TYM35" s="578"/>
      <c r="TYN35" s="578"/>
      <c r="TYO35" s="578"/>
      <c r="TYP35" s="578"/>
      <c r="TYQ35" s="578"/>
      <c r="TYR35" s="578"/>
      <c r="TYS35" s="578"/>
      <c r="TYT35" s="578"/>
      <c r="TYU35" s="578"/>
      <c r="TYV35" s="578"/>
      <c r="TYW35" s="578"/>
      <c r="TYX35" s="578"/>
      <c r="TYY35" s="578"/>
      <c r="TYZ35" s="578"/>
      <c r="TZA35" s="578"/>
      <c r="TZB35" s="578"/>
      <c r="TZC35" s="578"/>
      <c r="TZD35" s="578"/>
      <c r="TZE35" s="578"/>
      <c r="TZF35" s="578"/>
      <c r="TZG35" s="578"/>
      <c r="TZH35" s="578"/>
      <c r="TZI35" s="578"/>
      <c r="TZJ35" s="578"/>
      <c r="TZK35" s="578"/>
      <c r="TZL35" s="578"/>
      <c r="TZM35" s="578"/>
      <c r="TZN35" s="578"/>
      <c r="TZO35" s="578"/>
      <c r="TZP35" s="578"/>
      <c r="TZQ35" s="578"/>
      <c r="TZR35" s="578"/>
      <c r="TZS35" s="578"/>
      <c r="TZT35" s="578"/>
      <c r="TZU35" s="578"/>
      <c r="TZV35" s="578"/>
      <c r="TZW35" s="578"/>
      <c r="TZX35" s="578"/>
      <c r="TZY35" s="578"/>
      <c r="TZZ35" s="578"/>
      <c r="UAA35" s="578"/>
      <c r="UAB35" s="578"/>
      <c r="UAC35" s="578"/>
      <c r="UAD35" s="578"/>
      <c r="UAE35" s="578"/>
      <c r="UAF35" s="578"/>
      <c r="UAG35" s="578"/>
      <c r="UAH35" s="578"/>
      <c r="UAI35" s="578"/>
      <c r="UAJ35" s="578"/>
      <c r="UAK35" s="578"/>
      <c r="UAL35" s="578"/>
      <c r="UAM35" s="578"/>
      <c r="UAN35" s="578"/>
      <c r="UAO35" s="578"/>
      <c r="UAP35" s="578"/>
      <c r="UAQ35" s="578"/>
      <c r="UAR35" s="578"/>
      <c r="UAS35" s="578"/>
      <c r="UAT35" s="578"/>
      <c r="UAU35" s="578"/>
      <c r="UAV35" s="578"/>
      <c r="UAW35" s="578"/>
      <c r="UAX35" s="578"/>
      <c r="UAY35" s="578"/>
      <c r="UAZ35" s="578"/>
      <c r="UBA35" s="578"/>
      <c r="UBB35" s="578"/>
      <c r="UBC35" s="578"/>
      <c r="UBD35" s="578"/>
      <c r="UBE35" s="578"/>
      <c r="UBF35" s="578"/>
      <c r="UBG35" s="578"/>
      <c r="UBH35" s="578"/>
      <c r="UBI35" s="578"/>
      <c r="UBJ35" s="578"/>
      <c r="UBK35" s="578"/>
      <c r="UBL35" s="578"/>
      <c r="UBM35" s="578"/>
      <c r="UBN35" s="578"/>
      <c r="UBO35" s="578"/>
      <c r="UBP35" s="578"/>
      <c r="UBQ35" s="578"/>
      <c r="UBR35" s="578"/>
      <c r="UBS35" s="578"/>
      <c r="UBT35" s="578"/>
      <c r="UBU35" s="578"/>
      <c r="UBV35" s="578"/>
      <c r="UBW35" s="578"/>
      <c r="UBX35" s="578"/>
      <c r="UBY35" s="578"/>
      <c r="UBZ35" s="578"/>
      <c r="UCA35" s="578"/>
      <c r="UCB35" s="578"/>
      <c r="UCC35" s="578"/>
      <c r="UCD35" s="578"/>
      <c r="UCE35" s="578"/>
      <c r="UCF35" s="578"/>
      <c r="UCG35" s="578"/>
      <c r="UCH35" s="578"/>
      <c r="UCI35" s="578"/>
      <c r="UCJ35" s="578"/>
      <c r="UCK35" s="578"/>
      <c r="UCL35" s="578"/>
      <c r="UCM35" s="578"/>
      <c r="UCN35" s="578"/>
      <c r="UCO35" s="578"/>
      <c r="UCP35" s="578"/>
      <c r="UCQ35" s="578"/>
      <c r="UCR35" s="578"/>
      <c r="UCS35" s="578"/>
      <c r="UCT35" s="578"/>
      <c r="UCU35" s="578"/>
      <c r="UCV35" s="578"/>
      <c r="UCW35" s="578"/>
      <c r="UCX35" s="578"/>
      <c r="UCY35" s="578"/>
      <c r="UCZ35" s="578"/>
      <c r="UDA35" s="578"/>
      <c r="UDB35" s="578"/>
      <c r="UDC35" s="578"/>
      <c r="UDD35" s="578"/>
      <c r="UDE35" s="578"/>
      <c r="UDF35" s="578"/>
      <c r="UDG35" s="578"/>
      <c r="UDH35" s="578"/>
      <c r="UDI35" s="578"/>
      <c r="UDJ35" s="578"/>
      <c r="UDK35" s="578"/>
      <c r="UDL35" s="578"/>
      <c r="UDM35" s="578"/>
      <c r="UDN35" s="578"/>
      <c r="UDO35" s="578"/>
      <c r="UDP35" s="578"/>
      <c r="UDQ35" s="578"/>
      <c r="UDR35" s="578"/>
      <c r="UDS35" s="578"/>
      <c r="UDT35" s="578"/>
      <c r="UDU35" s="578"/>
      <c r="UDV35" s="578"/>
      <c r="UDW35" s="578"/>
      <c r="UDX35" s="578"/>
      <c r="UDY35" s="578"/>
      <c r="UDZ35" s="578"/>
      <c r="UEA35" s="578"/>
      <c r="UEB35" s="578"/>
      <c r="UEC35" s="578"/>
      <c r="UED35" s="578"/>
      <c r="UEE35" s="578"/>
      <c r="UEF35" s="578"/>
      <c r="UEG35" s="578"/>
      <c r="UEH35" s="578"/>
      <c r="UEI35" s="578"/>
      <c r="UEJ35" s="578"/>
      <c r="UEK35" s="578"/>
      <c r="UEL35" s="578"/>
      <c r="UEM35" s="578"/>
      <c r="UEN35" s="578"/>
      <c r="UEO35" s="578"/>
      <c r="UEP35" s="578"/>
      <c r="UEQ35" s="578"/>
      <c r="UER35" s="578"/>
      <c r="UES35" s="578"/>
      <c r="UET35" s="578"/>
      <c r="UEU35" s="578"/>
      <c r="UEV35" s="578"/>
      <c r="UEW35" s="578"/>
      <c r="UEX35" s="578"/>
      <c r="UEY35" s="578"/>
      <c r="UEZ35" s="578"/>
      <c r="UFA35" s="578"/>
      <c r="UFB35" s="578"/>
      <c r="UFC35" s="578"/>
      <c r="UFD35" s="578"/>
      <c r="UFE35" s="578"/>
      <c r="UFF35" s="578"/>
      <c r="UFG35" s="578"/>
      <c r="UFH35" s="578"/>
      <c r="UFI35" s="578"/>
      <c r="UFJ35" s="578"/>
      <c r="UFK35" s="578"/>
      <c r="UFL35" s="578"/>
      <c r="UFM35" s="578"/>
      <c r="UFN35" s="578"/>
      <c r="UFO35" s="578"/>
      <c r="UFP35" s="578"/>
      <c r="UFQ35" s="578"/>
      <c r="UFR35" s="578"/>
      <c r="UFS35" s="578"/>
      <c r="UFT35" s="578"/>
      <c r="UFU35" s="578"/>
      <c r="UFV35" s="578"/>
      <c r="UFW35" s="578"/>
      <c r="UFX35" s="578"/>
      <c r="UFY35" s="578"/>
      <c r="UFZ35" s="578"/>
      <c r="UGA35" s="578"/>
      <c r="UGB35" s="578"/>
      <c r="UGC35" s="578"/>
      <c r="UGD35" s="578"/>
      <c r="UGE35" s="578"/>
      <c r="UGF35" s="578"/>
      <c r="UGG35" s="578"/>
      <c r="UGH35" s="578"/>
      <c r="UGI35" s="578"/>
      <c r="UGJ35" s="578"/>
      <c r="UGK35" s="578"/>
      <c r="UGL35" s="578"/>
      <c r="UGM35" s="578"/>
      <c r="UGN35" s="578"/>
      <c r="UGO35" s="578"/>
      <c r="UGP35" s="578"/>
      <c r="UGQ35" s="578"/>
      <c r="UGR35" s="578"/>
      <c r="UGS35" s="578"/>
      <c r="UGT35" s="578"/>
      <c r="UGU35" s="578"/>
      <c r="UGV35" s="578"/>
      <c r="UGW35" s="578"/>
      <c r="UGX35" s="578"/>
      <c r="UGY35" s="578"/>
      <c r="UGZ35" s="578"/>
      <c r="UHA35" s="578"/>
      <c r="UHB35" s="578"/>
      <c r="UHC35" s="578"/>
      <c r="UHD35" s="578"/>
      <c r="UHE35" s="578"/>
      <c r="UHF35" s="578"/>
      <c r="UHG35" s="578"/>
      <c r="UHH35" s="578"/>
      <c r="UHI35" s="578"/>
      <c r="UHJ35" s="578"/>
      <c r="UHK35" s="578"/>
      <c r="UHL35" s="578"/>
      <c r="UHM35" s="578"/>
      <c r="UHN35" s="578"/>
      <c r="UHO35" s="578"/>
      <c r="UHP35" s="578"/>
      <c r="UHQ35" s="578"/>
      <c r="UHR35" s="578"/>
      <c r="UHS35" s="578"/>
      <c r="UHT35" s="578"/>
      <c r="UHU35" s="578"/>
      <c r="UHV35" s="578"/>
      <c r="UHW35" s="578"/>
      <c r="UHX35" s="578"/>
      <c r="UHY35" s="578"/>
      <c r="UHZ35" s="578"/>
      <c r="UIA35" s="578"/>
      <c r="UIB35" s="578"/>
      <c r="UIC35" s="578"/>
      <c r="UID35" s="578"/>
      <c r="UIE35" s="578"/>
      <c r="UIF35" s="578"/>
      <c r="UIG35" s="578"/>
      <c r="UIH35" s="578"/>
      <c r="UII35" s="578"/>
      <c r="UIJ35" s="578"/>
      <c r="UIK35" s="578"/>
      <c r="UIL35" s="578"/>
      <c r="UIM35" s="578"/>
      <c r="UIN35" s="578"/>
      <c r="UIO35" s="578"/>
      <c r="UIP35" s="578"/>
      <c r="UIQ35" s="578"/>
      <c r="UIR35" s="578"/>
      <c r="UIS35" s="578"/>
      <c r="UIT35" s="578"/>
      <c r="UIU35" s="578"/>
      <c r="UIV35" s="578"/>
      <c r="UIW35" s="578"/>
      <c r="UIX35" s="578"/>
      <c r="UIY35" s="578"/>
      <c r="UIZ35" s="578"/>
      <c r="UJA35" s="578"/>
      <c r="UJB35" s="578"/>
      <c r="UJC35" s="578"/>
      <c r="UJD35" s="578"/>
      <c r="UJE35" s="578"/>
      <c r="UJF35" s="578"/>
      <c r="UJG35" s="578"/>
      <c r="UJH35" s="578"/>
      <c r="UJI35" s="578"/>
      <c r="UJJ35" s="578"/>
      <c r="UJK35" s="578"/>
      <c r="UJL35" s="578"/>
      <c r="UJM35" s="578"/>
      <c r="UJN35" s="578"/>
      <c r="UJO35" s="578"/>
      <c r="UJP35" s="578"/>
      <c r="UJQ35" s="578"/>
      <c r="UJR35" s="578"/>
      <c r="UJS35" s="578"/>
      <c r="UJT35" s="578"/>
      <c r="UJU35" s="578"/>
      <c r="UJV35" s="578"/>
      <c r="UJW35" s="578"/>
      <c r="UJX35" s="578"/>
      <c r="UJY35" s="578"/>
      <c r="UJZ35" s="578"/>
      <c r="UKA35" s="578"/>
      <c r="UKB35" s="578"/>
      <c r="UKC35" s="578"/>
      <c r="UKD35" s="578"/>
      <c r="UKE35" s="578"/>
      <c r="UKF35" s="578"/>
      <c r="UKG35" s="578"/>
      <c r="UKH35" s="578"/>
      <c r="UKI35" s="578"/>
      <c r="UKJ35" s="578"/>
      <c r="UKK35" s="578"/>
      <c r="UKL35" s="578"/>
      <c r="UKM35" s="578"/>
      <c r="UKN35" s="578"/>
      <c r="UKO35" s="578"/>
      <c r="UKP35" s="578"/>
      <c r="UKQ35" s="578"/>
      <c r="UKR35" s="578"/>
      <c r="UKS35" s="578"/>
      <c r="UKT35" s="578"/>
      <c r="UKU35" s="578"/>
      <c r="UKV35" s="578"/>
      <c r="UKW35" s="578"/>
      <c r="UKX35" s="578"/>
      <c r="UKY35" s="578"/>
      <c r="UKZ35" s="578"/>
      <c r="ULA35" s="578"/>
      <c r="ULB35" s="578"/>
      <c r="ULC35" s="578"/>
      <c r="ULD35" s="578"/>
      <c r="ULE35" s="578"/>
      <c r="ULF35" s="578"/>
      <c r="ULG35" s="578"/>
      <c r="ULH35" s="578"/>
      <c r="ULI35" s="578"/>
      <c r="ULJ35" s="578"/>
      <c r="ULK35" s="578"/>
      <c r="ULL35" s="578"/>
      <c r="ULM35" s="578"/>
      <c r="ULN35" s="578"/>
      <c r="ULO35" s="578"/>
      <c r="ULP35" s="578"/>
      <c r="ULQ35" s="578"/>
      <c r="ULR35" s="578"/>
      <c r="ULS35" s="578"/>
      <c r="ULT35" s="578"/>
      <c r="ULU35" s="578"/>
      <c r="ULV35" s="578"/>
      <c r="ULW35" s="578"/>
      <c r="ULX35" s="578"/>
      <c r="ULY35" s="578"/>
      <c r="ULZ35" s="578"/>
      <c r="UMA35" s="578"/>
      <c r="UMB35" s="578"/>
      <c r="UMC35" s="578"/>
      <c r="UMD35" s="578"/>
      <c r="UME35" s="578"/>
      <c r="UMF35" s="578"/>
      <c r="UMG35" s="578"/>
      <c r="UMH35" s="578"/>
      <c r="UMI35" s="578"/>
      <c r="UMJ35" s="578"/>
      <c r="UMK35" s="578"/>
      <c r="UML35" s="578"/>
      <c r="UMM35" s="578"/>
      <c r="UMN35" s="578"/>
      <c r="UMO35" s="578"/>
      <c r="UMP35" s="578"/>
      <c r="UMQ35" s="578"/>
      <c r="UMR35" s="578"/>
      <c r="UMS35" s="578"/>
      <c r="UMT35" s="578"/>
      <c r="UMU35" s="578"/>
      <c r="UMV35" s="578"/>
      <c r="UMW35" s="578"/>
      <c r="UMX35" s="578"/>
      <c r="UMY35" s="578"/>
      <c r="UMZ35" s="578"/>
      <c r="UNA35" s="578"/>
      <c r="UNB35" s="578"/>
      <c r="UNC35" s="578"/>
      <c r="UND35" s="578"/>
      <c r="UNE35" s="578"/>
      <c r="UNF35" s="578"/>
      <c r="UNG35" s="578"/>
      <c r="UNH35" s="578"/>
      <c r="UNI35" s="578"/>
      <c r="UNJ35" s="578"/>
      <c r="UNK35" s="578"/>
      <c r="UNL35" s="578"/>
      <c r="UNM35" s="578"/>
      <c r="UNN35" s="578"/>
      <c r="UNO35" s="578"/>
      <c r="UNP35" s="578"/>
      <c r="UNQ35" s="578"/>
      <c r="UNR35" s="578"/>
      <c r="UNS35" s="578"/>
      <c r="UNT35" s="578"/>
      <c r="UNU35" s="578"/>
      <c r="UNV35" s="578"/>
      <c r="UNW35" s="578"/>
      <c r="UNX35" s="578"/>
      <c r="UNY35" s="578"/>
      <c r="UNZ35" s="578"/>
      <c r="UOA35" s="578"/>
      <c r="UOB35" s="578"/>
      <c r="UOC35" s="578"/>
      <c r="UOD35" s="578"/>
      <c r="UOE35" s="578"/>
      <c r="UOF35" s="578"/>
      <c r="UOG35" s="578"/>
      <c r="UOH35" s="578"/>
      <c r="UOI35" s="578"/>
      <c r="UOJ35" s="578"/>
      <c r="UOK35" s="578"/>
      <c r="UOL35" s="578"/>
      <c r="UOM35" s="578"/>
      <c r="UON35" s="578"/>
      <c r="UOO35" s="578"/>
      <c r="UOP35" s="578"/>
      <c r="UOQ35" s="578"/>
      <c r="UOR35" s="578"/>
      <c r="UOS35" s="578"/>
      <c r="UOT35" s="578"/>
      <c r="UOU35" s="578"/>
      <c r="UOV35" s="578"/>
      <c r="UOW35" s="578"/>
      <c r="UOX35" s="578"/>
      <c r="UOY35" s="578"/>
      <c r="UOZ35" s="578"/>
      <c r="UPA35" s="578"/>
      <c r="UPB35" s="578"/>
      <c r="UPC35" s="578"/>
      <c r="UPD35" s="578"/>
      <c r="UPE35" s="578"/>
      <c r="UPF35" s="578"/>
      <c r="UPG35" s="578"/>
      <c r="UPH35" s="578"/>
      <c r="UPI35" s="578"/>
      <c r="UPJ35" s="578"/>
      <c r="UPK35" s="578"/>
      <c r="UPL35" s="578"/>
      <c r="UPM35" s="578"/>
      <c r="UPN35" s="578"/>
      <c r="UPO35" s="578"/>
      <c r="UPP35" s="578"/>
      <c r="UPQ35" s="578"/>
      <c r="UPR35" s="578"/>
      <c r="UPS35" s="578"/>
      <c r="UPT35" s="578"/>
      <c r="UPU35" s="578"/>
      <c r="UPV35" s="578"/>
      <c r="UPW35" s="578"/>
      <c r="UPX35" s="578"/>
      <c r="UPY35" s="578"/>
      <c r="UPZ35" s="578"/>
      <c r="UQA35" s="578"/>
      <c r="UQB35" s="578"/>
      <c r="UQC35" s="578"/>
      <c r="UQD35" s="578"/>
      <c r="UQE35" s="578"/>
      <c r="UQF35" s="578"/>
      <c r="UQG35" s="578"/>
      <c r="UQH35" s="578"/>
      <c r="UQI35" s="578"/>
      <c r="UQJ35" s="578"/>
      <c r="UQK35" s="578"/>
      <c r="UQL35" s="578"/>
      <c r="UQM35" s="578"/>
      <c r="UQN35" s="578"/>
      <c r="UQO35" s="578"/>
      <c r="UQP35" s="578"/>
      <c r="UQQ35" s="578"/>
      <c r="UQR35" s="578"/>
      <c r="UQS35" s="578"/>
      <c r="UQT35" s="578"/>
      <c r="UQU35" s="578"/>
      <c r="UQV35" s="578"/>
      <c r="UQW35" s="578"/>
      <c r="UQX35" s="578"/>
      <c r="UQY35" s="578"/>
      <c r="UQZ35" s="578"/>
      <c r="URA35" s="578"/>
      <c r="URB35" s="578"/>
      <c r="URC35" s="578"/>
      <c r="URD35" s="578"/>
      <c r="URE35" s="578"/>
      <c r="URF35" s="578"/>
      <c r="URG35" s="578"/>
      <c r="URH35" s="578"/>
      <c r="URI35" s="578"/>
      <c r="URJ35" s="578"/>
      <c r="URK35" s="578"/>
      <c r="URL35" s="578"/>
      <c r="URM35" s="578"/>
      <c r="URN35" s="578"/>
      <c r="URO35" s="578"/>
      <c r="URP35" s="578"/>
      <c r="URQ35" s="578"/>
      <c r="URR35" s="578"/>
      <c r="URS35" s="578"/>
      <c r="URT35" s="578"/>
      <c r="URU35" s="578"/>
      <c r="URV35" s="578"/>
      <c r="URW35" s="578"/>
      <c r="URX35" s="578"/>
      <c r="URY35" s="578"/>
      <c r="URZ35" s="578"/>
      <c r="USA35" s="578"/>
      <c r="USB35" s="578"/>
      <c r="USC35" s="578"/>
      <c r="USD35" s="578"/>
      <c r="USE35" s="578"/>
      <c r="USF35" s="578"/>
      <c r="USG35" s="578"/>
      <c r="USH35" s="578"/>
      <c r="USI35" s="578"/>
      <c r="USJ35" s="578"/>
      <c r="USK35" s="578"/>
      <c r="USL35" s="578"/>
      <c r="USM35" s="578"/>
      <c r="USN35" s="578"/>
      <c r="USO35" s="578"/>
      <c r="USP35" s="578"/>
      <c r="USQ35" s="578"/>
      <c r="USR35" s="578"/>
      <c r="USS35" s="578"/>
      <c r="UST35" s="578"/>
      <c r="USU35" s="578"/>
      <c r="USV35" s="578"/>
      <c r="USW35" s="578"/>
      <c r="USX35" s="578"/>
      <c r="USY35" s="578"/>
      <c r="USZ35" s="578"/>
      <c r="UTA35" s="578"/>
      <c r="UTB35" s="578"/>
      <c r="UTC35" s="578"/>
      <c r="UTD35" s="578"/>
      <c r="UTE35" s="578"/>
      <c r="UTF35" s="578"/>
      <c r="UTG35" s="578"/>
      <c r="UTH35" s="578"/>
      <c r="UTI35" s="578"/>
      <c r="UTJ35" s="578"/>
      <c r="UTK35" s="578"/>
      <c r="UTL35" s="578"/>
      <c r="UTM35" s="578"/>
      <c r="UTN35" s="578"/>
      <c r="UTO35" s="578"/>
      <c r="UTP35" s="578"/>
      <c r="UTQ35" s="578"/>
      <c r="UTR35" s="578"/>
      <c r="UTS35" s="578"/>
      <c r="UTT35" s="578"/>
      <c r="UTU35" s="578"/>
      <c r="UTV35" s="578"/>
      <c r="UTW35" s="578"/>
      <c r="UTX35" s="578"/>
      <c r="UTY35" s="578"/>
      <c r="UTZ35" s="578"/>
      <c r="UUA35" s="578"/>
      <c r="UUB35" s="578"/>
      <c r="UUC35" s="578"/>
      <c r="UUD35" s="578"/>
      <c r="UUE35" s="578"/>
      <c r="UUF35" s="578"/>
      <c r="UUG35" s="578"/>
      <c r="UUH35" s="578"/>
      <c r="UUI35" s="578"/>
      <c r="UUJ35" s="578"/>
      <c r="UUK35" s="578"/>
      <c r="UUL35" s="578"/>
      <c r="UUM35" s="578"/>
      <c r="UUN35" s="578"/>
      <c r="UUO35" s="578"/>
      <c r="UUP35" s="578"/>
      <c r="UUQ35" s="578"/>
      <c r="UUR35" s="578"/>
      <c r="UUS35" s="578"/>
      <c r="UUT35" s="578"/>
      <c r="UUU35" s="578"/>
      <c r="UUV35" s="578"/>
      <c r="UUW35" s="578"/>
      <c r="UUX35" s="578"/>
      <c r="UUY35" s="578"/>
      <c r="UUZ35" s="578"/>
      <c r="UVA35" s="578"/>
      <c r="UVB35" s="578"/>
      <c r="UVC35" s="578"/>
      <c r="UVD35" s="578"/>
      <c r="UVE35" s="578"/>
      <c r="UVF35" s="578"/>
      <c r="UVG35" s="578"/>
      <c r="UVH35" s="578"/>
      <c r="UVI35" s="578"/>
      <c r="UVJ35" s="578"/>
      <c r="UVK35" s="578"/>
      <c r="UVL35" s="578"/>
      <c r="UVM35" s="578"/>
      <c r="UVN35" s="578"/>
      <c r="UVO35" s="578"/>
      <c r="UVP35" s="578"/>
      <c r="UVQ35" s="578"/>
      <c r="UVR35" s="578"/>
      <c r="UVS35" s="578"/>
      <c r="UVT35" s="578"/>
      <c r="UVU35" s="578"/>
      <c r="UVV35" s="578"/>
      <c r="UVW35" s="578"/>
      <c r="UVX35" s="578"/>
      <c r="UVY35" s="578"/>
      <c r="UVZ35" s="578"/>
      <c r="UWA35" s="578"/>
      <c r="UWB35" s="578"/>
      <c r="UWC35" s="578"/>
      <c r="UWD35" s="578"/>
      <c r="UWE35" s="578"/>
      <c r="UWF35" s="578"/>
      <c r="UWG35" s="578"/>
      <c r="UWH35" s="578"/>
      <c r="UWI35" s="578"/>
      <c r="UWJ35" s="578"/>
      <c r="UWK35" s="578"/>
      <c r="UWL35" s="578"/>
      <c r="UWM35" s="578"/>
      <c r="UWN35" s="578"/>
      <c r="UWO35" s="578"/>
      <c r="UWP35" s="578"/>
      <c r="UWQ35" s="578"/>
      <c r="UWR35" s="578"/>
      <c r="UWS35" s="578"/>
      <c r="UWT35" s="578"/>
      <c r="UWU35" s="578"/>
      <c r="UWV35" s="578"/>
      <c r="UWW35" s="578"/>
      <c r="UWX35" s="578"/>
      <c r="UWY35" s="578"/>
      <c r="UWZ35" s="578"/>
      <c r="UXA35" s="578"/>
      <c r="UXB35" s="578"/>
      <c r="UXC35" s="578"/>
      <c r="UXD35" s="578"/>
      <c r="UXE35" s="578"/>
      <c r="UXF35" s="578"/>
      <c r="UXG35" s="578"/>
      <c r="UXH35" s="578"/>
      <c r="UXI35" s="578"/>
      <c r="UXJ35" s="578"/>
      <c r="UXK35" s="578"/>
      <c r="UXL35" s="578"/>
      <c r="UXM35" s="578"/>
      <c r="UXN35" s="578"/>
      <c r="UXO35" s="578"/>
      <c r="UXP35" s="578"/>
      <c r="UXQ35" s="578"/>
      <c r="UXR35" s="578"/>
      <c r="UXS35" s="578"/>
      <c r="UXT35" s="578"/>
      <c r="UXU35" s="578"/>
      <c r="UXV35" s="578"/>
      <c r="UXW35" s="578"/>
      <c r="UXX35" s="578"/>
      <c r="UXY35" s="578"/>
      <c r="UXZ35" s="578"/>
      <c r="UYA35" s="578"/>
      <c r="UYB35" s="578"/>
      <c r="UYC35" s="578"/>
      <c r="UYD35" s="578"/>
      <c r="UYE35" s="578"/>
      <c r="UYF35" s="578"/>
      <c r="UYG35" s="578"/>
      <c r="UYH35" s="578"/>
      <c r="UYI35" s="578"/>
      <c r="UYJ35" s="578"/>
      <c r="UYK35" s="578"/>
      <c r="UYL35" s="578"/>
      <c r="UYM35" s="578"/>
      <c r="UYN35" s="578"/>
      <c r="UYO35" s="578"/>
      <c r="UYP35" s="578"/>
      <c r="UYQ35" s="578"/>
      <c r="UYR35" s="578"/>
      <c r="UYS35" s="578"/>
      <c r="UYT35" s="578"/>
      <c r="UYU35" s="578"/>
      <c r="UYV35" s="578"/>
      <c r="UYW35" s="578"/>
      <c r="UYX35" s="578"/>
      <c r="UYY35" s="578"/>
      <c r="UYZ35" s="578"/>
      <c r="UZA35" s="578"/>
      <c r="UZB35" s="578"/>
      <c r="UZC35" s="578"/>
      <c r="UZD35" s="578"/>
      <c r="UZE35" s="578"/>
      <c r="UZF35" s="578"/>
      <c r="UZG35" s="578"/>
      <c r="UZH35" s="578"/>
      <c r="UZI35" s="578"/>
      <c r="UZJ35" s="578"/>
      <c r="UZK35" s="578"/>
      <c r="UZL35" s="578"/>
      <c r="UZM35" s="578"/>
      <c r="UZN35" s="578"/>
      <c r="UZO35" s="578"/>
      <c r="UZP35" s="578"/>
      <c r="UZQ35" s="578"/>
      <c r="UZR35" s="578"/>
      <c r="UZS35" s="578"/>
      <c r="UZT35" s="578"/>
      <c r="UZU35" s="578"/>
      <c r="UZV35" s="578"/>
      <c r="UZW35" s="578"/>
      <c r="UZX35" s="578"/>
      <c r="UZY35" s="578"/>
      <c r="UZZ35" s="578"/>
      <c r="VAA35" s="578"/>
      <c r="VAB35" s="578"/>
      <c r="VAC35" s="578"/>
      <c r="VAD35" s="578"/>
      <c r="VAE35" s="578"/>
      <c r="VAF35" s="578"/>
      <c r="VAG35" s="578"/>
      <c r="VAH35" s="578"/>
      <c r="VAI35" s="578"/>
      <c r="VAJ35" s="578"/>
      <c r="VAK35" s="578"/>
      <c r="VAL35" s="578"/>
      <c r="VAM35" s="578"/>
      <c r="VAN35" s="578"/>
      <c r="VAO35" s="578"/>
      <c r="VAP35" s="578"/>
      <c r="VAQ35" s="578"/>
      <c r="VAR35" s="578"/>
      <c r="VAS35" s="578"/>
      <c r="VAT35" s="578"/>
      <c r="VAU35" s="578"/>
      <c r="VAV35" s="578"/>
      <c r="VAW35" s="578"/>
      <c r="VAX35" s="578"/>
      <c r="VAY35" s="578"/>
      <c r="VAZ35" s="578"/>
      <c r="VBA35" s="578"/>
      <c r="VBB35" s="578"/>
      <c r="VBC35" s="578"/>
      <c r="VBD35" s="578"/>
      <c r="VBE35" s="578"/>
      <c r="VBF35" s="578"/>
      <c r="VBG35" s="578"/>
      <c r="VBH35" s="578"/>
      <c r="VBI35" s="578"/>
      <c r="VBJ35" s="578"/>
      <c r="VBK35" s="578"/>
      <c r="VBL35" s="578"/>
      <c r="VBM35" s="578"/>
      <c r="VBN35" s="578"/>
      <c r="VBO35" s="578"/>
      <c r="VBP35" s="578"/>
      <c r="VBQ35" s="578"/>
      <c r="VBR35" s="578"/>
      <c r="VBS35" s="578"/>
      <c r="VBT35" s="578"/>
      <c r="VBU35" s="578"/>
      <c r="VBV35" s="578"/>
      <c r="VBW35" s="578"/>
      <c r="VBX35" s="578"/>
      <c r="VBY35" s="578"/>
      <c r="VBZ35" s="578"/>
      <c r="VCA35" s="578"/>
      <c r="VCB35" s="578"/>
      <c r="VCC35" s="578"/>
      <c r="VCD35" s="578"/>
      <c r="VCE35" s="578"/>
      <c r="VCF35" s="578"/>
      <c r="VCG35" s="578"/>
      <c r="VCH35" s="578"/>
      <c r="VCI35" s="578"/>
      <c r="VCJ35" s="578"/>
      <c r="VCK35" s="578"/>
      <c r="VCL35" s="578"/>
      <c r="VCM35" s="578"/>
      <c r="VCN35" s="578"/>
      <c r="VCO35" s="578"/>
      <c r="VCP35" s="578"/>
      <c r="VCQ35" s="578"/>
      <c r="VCR35" s="578"/>
      <c r="VCS35" s="578"/>
      <c r="VCT35" s="578"/>
      <c r="VCU35" s="578"/>
      <c r="VCV35" s="578"/>
      <c r="VCW35" s="578"/>
      <c r="VCX35" s="578"/>
      <c r="VCY35" s="578"/>
      <c r="VCZ35" s="578"/>
      <c r="VDA35" s="578"/>
      <c r="VDB35" s="578"/>
      <c r="VDC35" s="578"/>
      <c r="VDD35" s="578"/>
      <c r="VDE35" s="578"/>
      <c r="VDF35" s="578"/>
      <c r="VDG35" s="578"/>
      <c r="VDH35" s="578"/>
      <c r="VDI35" s="578"/>
      <c r="VDJ35" s="578"/>
      <c r="VDK35" s="578"/>
      <c r="VDL35" s="578"/>
      <c r="VDM35" s="578"/>
      <c r="VDN35" s="578"/>
      <c r="VDO35" s="578"/>
      <c r="VDP35" s="578"/>
      <c r="VDQ35" s="578"/>
      <c r="VDR35" s="578"/>
      <c r="VDS35" s="578"/>
      <c r="VDT35" s="578"/>
      <c r="VDU35" s="578"/>
      <c r="VDV35" s="578"/>
      <c r="VDW35" s="578"/>
      <c r="VDX35" s="578"/>
      <c r="VDY35" s="578"/>
      <c r="VDZ35" s="578"/>
      <c r="VEA35" s="578"/>
      <c r="VEB35" s="578"/>
      <c r="VEC35" s="578"/>
      <c r="VED35" s="578"/>
      <c r="VEE35" s="578"/>
      <c r="VEF35" s="578"/>
      <c r="VEG35" s="578"/>
      <c r="VEH35" s="578"/>
      <c r="VEI35" s="578"/>
      <c r="VEJ35" s="578"/>
      <c r="VEK35" s="578"/>
      <c r="VEL35" s="578"/>
      <c r="VEM35" s="578"/>
      <c r="VEN35" s="578"/>
      <c r="VEO35" s="578"/>
      <c r="VEP35" s="578"/>
      <c r="VEQ35" s="578"/>
      <c r="VER35" s="578"/>
      <c r="VES35" s="578"/>
      <c r="VET35" s="578"/>
      <c r="VEU35" s="578"/>
      <c r="VEV35" s="578"/>
      <c r="VEW35" s="578"/>
      <c r="VEX35" s="578"/>
      <c r="VEY35" s="578"/>
      <c r="VEZ35" s="578"/>
      <c r="VFA35" s="578"/>
      <c r="VFB35" s="578"/>
      <c r="VFC35" s="578"/>
      <c r="VFD35" s="578"/>
      <c r="VFE35" s="578"/>
      <c r="VFF35" s="578"/>
      <c r="VFG35" s="578"/>
      <c r="VFH35" s="578"/>
      <c r="VFI35" s="578"/>
      <c r="VFJ35" s="578"/>
      <c r="VFK35" s="578"/>
      <c r="VFL35" s="578"/>
      <c r="VFM35" s="578"/>
      <c r="VFN35" s="578"/>
      <c r="VFO35" s="578"/>
      <c r="VFP35" s="578"/>
      <c r="VFQ35" s="578"/>
      <c r="VFR35" s="578"/>
      <c r="VFS35" s="578"/>
      <c r="VFT35" s="578"/>
      <c r="VFU35" s="578"/>
      <c r="VFV35" s="578"/>
      <c r="VFW35" s="578"/>
      <c r="VFX35" s="578"/>
      <c r="VFY35" s="578"/>
      <c r="VFZ35" s="578"/>
      <c r="VGA35" s="578"/>
      <c r="VGB35" s="578"/>
      <c r="VGC35" s="578"/>
      <c r="VGD35" s="578"/>
      <c r="VGE35" s="578"/>
      <c r="VGF35" s="578"/>
      <c r="VGG35" s="578"/>
      <c r="VGH35" s="578"/>
      <c r="VGI35" s="578"/>
      <c r="VGJ35" s="578"/>
      <c r="VGK35" s="578"/>
      <c r="VGL35" s="578"/>
      <c r="VGM35" s="578"/>
      <c r="VGN35" s="578"/>
      <c r="VGO35" s="578"/>
      <c r="VGP35" s="578"/>
      <c r="VGQ35" s="578"/>
      <c r="VGR35" s="578"/>
      <c r="VGS35" s="578"/>
      <c r="VGT35" s="578"/>
      <c r="VGU35" s="578"/>
      <c r="VGV35" s="578"/>
      <c r="VGW35" s="578"/>
      <c r="VGX35" s="578"/>
      <c r="VGY35" s="578"/>
      <c r="VGZ35" s="578"/>
      <c r="VHA35" s="578"/>
      <c r="VHB35" s="578"/>
      <c r="VHC35" s="578"/>
      <c r="VHD35" s="578"/>
      <c r="VHE35" s="578"/>
      <c r="VHF35" s="578"/>
      <c r="VHG35" s="578"/>
      <c r="VHH35" s="578"/>
      <c r="VHI35" s="578"/>
      <c r="VHJ35" s="578"/>
      <c r="VHK35" s="578"/>
      <c r="VHL35" s="578"/>
      <c r="VHM35" s="578"/>
      <c r="VHN35" s="578"/>
      <c r="VHO35" s="578"/>
      <c r="VHP35" s="578"/>
      <c r="VHQ35" s="578"/>
      <c r="VHR35" s="578"/>
      <c r="VHS35" s="578"/>
      <c r="VHT35" s="578"/>
      <c r="VHU35" s="578"/>
      <c r="VHV35" s="578"/>
      <c r="VHW35" s="578"/>
      <c r="VHX35" s="578"/>
      <c r="VHY35" s="578"/>
      <c r="VHZ35" s="578"/>
      <c r="VIA35" s="578"/>
      <c r="VIB35" s="578"/>
      <c r="VIC35" s="578"/>
      <c r="VID35" s="578"/>
      <c r="VIE35" s="578"/>
      <c r="VIF35" s="578"/>
      <c r="VIG35" s="578"/>
      <c r="VIH35" s="578"/>
      <c r="VII35" s="578"/>
      <c r="VIJ35" s="578"/>
      <c r="VIK35" s="578"/>
      <c r="VIL35" s="578"/>
      <c r="VIM35" s="578"/>
      <c r="VIN35" s="578"/>
      <c r="VIO35" s="578"/>
      <c r="VIP35" s="578"/>
      <c r="VIQ35" s="578"/>
      <c r="VIR35" s="578"/>
      <c r="VIS35" s="578"/>
      <c r="VIT35" s="578"/>
      <c r="VIU35" s="578"/>
      <c r="VIV35" s="578"/>
      <c r="VIW35" s="578"/>
      <c r="VIX35" s="578"/>
      <c r="VIY35" s="578"/>
      <c r="VIZ35" s="578"/>
      <c r="VJA35" s="578"/>
      <c r="VJB35" s="578"/>
      <c r="VJC35" s="578"/>
      <c r="VJD35" s="578"/>
      <c r="VJE35" s="578"/>
      <c r="VJF35" s="578"/>
      <c r="VJG35" s="578"/>
      <c r="VJH35" s="578"/>
      <c r="VJI35" s="578"/>
      <c r="VJJ35" s="578"/>
      <c r="VJK35" s="578"/>
      <c r="VJL35" s="578"/>
      <c r="VJM35" s="578"/>
      <c r="VJN35" s="578"/>
      <c r="VJO35" s="578"/>
      <c r="VJP35" s="578"/>
      <c r="VJQ35" s="578"/>
      <c r="VJR35" s="578"/>
      <c r="VJS35" s="578"/>
      <c r="VJT35" s="578"/>
      <c r="VJU35" s="578"/>
      <c r="VJV35" s="578"/>
      <c r="VJW35" s="578"/>
      <c r="VJX35" s="578"/>
      <c r="VJY35" s="578"/>
      <c r="VJZ35" s="578"/>
      <c r="VKA35" s="578"/>
      <c r="VKB35" s="578"/>
      <c r="VKC35" s="578"/>
      <c r="VKD35" s="578"/>
      <c r="VKE35" s="578"/>
      <c r="VKF35" s="578"/>
      <c r="VKG35" s="578"/>
      <c r="VKH35" s="578"/>
      <c r="VKI35" s="578"/>
      <c r="VKJ35" s="578"/>
      <c r="VKK35" s="578"/>
      <c r="VKL35" s="578"/>
      <c r="VKM35" s="578"/>
      <c r="VKN35" s="578"/>
      <c r="VKO35" s="578"/>
      <c r="VKP35" s="578"/>
      <c r="VKQ35" s="578"/>
      <c r="VKR35" s="578"/>
      <c r="VKS35" s="578"/>
      <c r="VKT35" s="578"/>
      <c r="VKU35" s="578"/>
      <c r="VKV35" s="578"/>
      <c r="VKW35" s="578"/>
      <c r="VKX35" s="578"/>
      <c r="VKY35" s="578"/>
      <c r="VKZ35" s="578"/>
      <c r="VLA35" s="578"/>
      <c r="VLB35" s="578"/>
      <c r="VLC35" s="578"/>
      <c r="VLD35" s="578"/>
      <c r="VLE35" s="578"/>
      <c r="VLF35" s="578"/>
      <c r="VLG35" s="578"/>
      <c r="VLH35" s="578"/>
      <c r="VLI35" s="578"/>
      <c r="VLJ35" s="578"/>
      <c r="VLK35" s="578"/>
      <c r="VLL35" s="578"/>
      <c r="VLM35" s="578"/>
      <c r="VLN35" s="578"/>
      <c r="VLO35" s="578"/>
      <c r="VLP35" s="578"/>
      <c r="VLQ35" s="578"/>
      <c r="VLR35" s="578"/>
      <c r="VLS35" s="578"/>
      <c r="VLT35" s="578"/>
      <c r="VLU35" s="578"/>
      <c r="VLV35" s="578"/>
      <c r="VLW35" s="578"/>
      <c r="VLX35" s="578"/>
      <c r="VLY35" s="578"/>
      <c r="VLZ35" s="578"/>
      <c r="VMA35" s="578"/>
      <c r="VMB35" s="578"/>
      <c r="VMC35" s="578"/>
      <c r="VMD35" s="578"/>
      <c r="VME35" s="578"/>
      <c r="VMF35" s="578"/>
      <c r="VMG35" s="578"/>
      <c r="VMH35" s="578"/>
      <c r="VMI35" s="578"/>
      <c r="VMJ35" s="578"/>
      <c r="VMK35" s="578"/>
      <c r="VML35" s="578"/>
      <c r="VMM35" s="578"/>
      <c r="VMN35" s="578"/>
      <c r="VMO35" s="578"/>
      <c r="VMP35" s="578"/>
      <c r="VMQ35" s="578"/>
      <c r="VMR35" s="578"/>
      <c r="VMS35" s="578"/>
      <c r="VMT35" s="578"/>
      <c r="VMU35" s="578"/>
      <c r="VMV35" s="578"/>
      <c r="VMW35" s="578"/>
      <c r="VMX35" s="578"/>
      <c r="VMY35" s="578"/>
      <c r="VMZ35" s="578"/>
      <c r="VNA35" s="578"/>
      <c r="VNB35" s="578"/>
      <c r="VNC35" s="578"/>
      <c r="VND35" s="578"/>
      <c r="VNE35" s="578"/>
      <c r="VNF35" s="578"/>
      <c r="VNG35" s="578"/>
      <c r="VNH35" s="578"/>
      <c r="VNI35" s="578"/>
      <c r="VNJ35" s="578"/>
      <c r="VNK35" s="578"/>
      <c r="VNL35" s="578"/>
      <c r="VNM35" s="578"/>
      <c r="VNN35" s="578"/>
      <c r="VNO35" s="578"/>
      <c r="VNP35" s="578"/>
      <c r="VNQ35" s="578"/>
      <c r="VNR35" s="578"/>
      <c r="VNS35" s="578"/>
      <c r="VNT35" s="578"/>
      <c r="VNU35" s="578"/>
      <c r="VNV35" s="578"/>
      <c r="VNW35" s="578"/>
      <c r="VNX35" s="578"/>
      <c r="VNY35" s="578"/>
      <c r="VNZ35" s="578"/>
      <c r="VOA35" s="578"/>
      <c r="VOB35" s="578"/>
      <c r="VOC35" s="578"/>
      <c r="VOD35" s="578"/>
      <c r="VOE35" s="578"/>
      <c r="VOF35" s="578"/>
      <c r="VOG35" s="578"/>
      <c r="VOH35" s="578"/>
      <c r="VOI35" s="578"/>
      <c r="VOJ35" s="578"/>
      <c r="VOK35" s="578"/>
      <c r="VOL35" s="578"/>
      <c r="VOM35" s="578"/>
      <c r="VON35" s="578"/>
      <c r="VOO35" s="578"/>
      <c r="VOP35" s="578"/>
      <c r="VOQ35" s="578"/>
      <c r="VOR35" s="578"/>
      <c r="VOS35" s="578"/>
      <c r="VOT35" s="578"/>
      <c r="VOU35" s="578"/>
      <c r="VOV35" s="578"/>
      <c r="VOW35" s="578"/>
      <c r="VOX35" s="578"/>
      <c r="VOY35" s="578"/>
      <c r="VOZ35" s="578"/>
      <c r="VPA35" s="578"/>
      <c r="VPB35" s="578"/>
      <c r="VPC35" s="578"/>
      <c r="VPD35" s="578"/>
      <c r="VPE35" s="578"/>
      <c r="VPF35" s="578"/>
      <c r="VPG35" s="578"/>
      <c r="VPH35" s="578"/>
      <c r="VPI35" s="578"/>
      <c r="VPJ35" s="578"/>
      <c r="VPK35" s="578"/>
      <c r="VPL35" s="578"/>
      <c r="VPM35" s="578"/>
      <c r="VPN35" s="578"/>
      <c r="VPO35" s="578"/>
      <c r="VPP35" s="578"/>
      <c r="VPQ35" s="578"/>
      <c r="VPR35" s="578"/>
      <c r="VPS35" s="578"/>
      <c r="VPT35" s="578"/>
      <c r="VPU35" s="578"/>
      <c r="VPV35" s="578"/>
      <c r="VPW35" s="578"/>
      <c r="VPX35" s="578"/>
      <c r="VPY35" s="578"/>
      <c r="VPZ35" s="578"/>
      <c r="VQA35" s="578"/>
      <c r="VQB35" s="578"/>
      <c r="VQC35" s="578"/>
      <c r="VQD35" s="578"/>
      <c r="VQE35" s="578"/>
      <c r="VQF35" s="578"/>
      <c r="VQG35" s="578"/>
      <c r="VQH35" s="578"/>
      <c r="VQI35" s="578"/>
      <c r="VQJ35" s="578"/>
      <c r="VQK35" s="578"/>
      <c r="VQL35" s="578"/>
      <c r="VQM35" s="578"/>
      <c r="VQN35" s="578"/>
      <c r="VQO35" s="578"/>
      <c r="VQP35" s="578"/>
      <c r="VQQ35" s="578"/>
      <c r="VQR35" s="578"/>
      <c r="VQS35" s="578"/>
      <c r="VQT35" s="578"/>
      <c r="VQU35" s="578"/>
      <c r="VQV35" s="578"/>
      <c r="VQW35" s="578"/>
      <c r="VQX35" s="578"/>
      <c r="VQY35" s="578"/>
      <c r="VQZ35" s="578"/>
      <c r="VRA35" s="578"/>
      <c r="VRB35" s="578"/>
      <c r="VRC35" s="578"/>
      <c r="VRD35" s="578"/>
      <c r="VRE35" s="578"/>
      <c r="VRF35" s="578"/>
      <c r="VRG35" s="578"/>
      <c r="VRH35" s="578"/>
      <c r="VRI35" s="578"/>
      <c r="VRJ35" s="578"/>
      <c r="VRK35" s="578"/>
      <c r="VRL35" s="578"/>
      <c r="VRM35" s="578"/>
      <c r="VRN35" s="578"/>
      <c r="VRO35" s="578"/>
      <c r="VRP35" s="578"/>
      <c r="VRQ35" s="578"/>
      <c r="VRR35" s="578"/>
      <c r="VRS35" s="578"/>
      <c r="VRT35" s="578"/>
      <c r="VRU35" s="578"/>
      <c r="VRV35" s="578"/>
      <c r="VRW35" s="578"/>
      <c r="VRX35" s="578"/>
      <c r="VRY35" s="578"/>
      <c r="VRZ35" s="578"/>
      <c r="VSA35" s="578"/>
      <c r="VSB35" s="578"/>
      <c r="VSC35" s="578"/>
      <c r="VSD35" s="578"/>
      <c r="VSE35" s="578"/>
      <c r="VSF35" s="578"/>
      <c r="VSG35" s="578"/>
      <c r="VSH35" s="578"/>
      <c r="VSI35" s="578"/>
      <c r="VSJ35" s="578"/>
      <c r="VSK35" s="578"/>
      <c r="VSL35" s="578"/>
      <c r="VSM35" s="578"/>
      <c r="VSN35" s="578"/>
      <c r="VSO35" s="578"/>
      <c r="VSP35" s="578"/>
      <c r="VSQ35" s="578"/>
      <c r="VSR35" s="578"/>
      <c r="VSS35" s="578"/>
      <c r="VST35" s="578"/>
      <c r="VSU35" s="578"/>
      <c r="VSV35" s="578"/>
      <c r="VSW35" s="578"/>
      <c r="VSX35" s="578"/>
      <c r="VSY35" s="578"/>
      <c r="VSZ35" s="578"/>
      <c r="VTA35" s="578"/>
      <c r="VTB35" s="578"/>
      <c r="VTC35" s="578"/>
      <c r="VTD35" s="578"/>
      <c r="VTE35" s="578"/>
      <c r="VTF35" s="578"/>
      <c r="VTG35" s="578"/>
      <c r="VTH35" s="578"/>
      <c r="VTI35" s="578"/>
      <c r="VTJ35" s="578"/>
      <c r="VTK35" s="578"/>
      <c r="VTL35" s="578"/>
      <c r="VTM35" s="578"/>
      <c r="VTN35" s="578"/>
      <c r="VTO35" s="578"/>
      <c r="VTP35" s="578"/>
      <c r="VTQ35" s="578"/>
      <c r="VTR35" s="578"/>
      <c r="VTS35" s="578"/>
      <c r="VTT35" s="578"/>
      <c r="VTU35" s="578"/>
      <c r="VTV35" s="578"/>
      <c r="VTW35" s="578"/>
      <c r="VTX35" s="578"/>
      <c r="VTY35" s="578"/>
      <c r="VTZ35" s="578"/>
      <c r="VUA35" s="578"/>
      <c r="VUB35" s="578"/>
      <c r="VUC35" s="578"/>
      <c r="VUD35" s="578"/>
      <c r="VUE35" s="578"/>
      <c r="VUF35" s="578"/>
      <c r="VUG35" s="578"/>
      <c r="VUH35" s="578"/>
      <c r="VUI35" s="578"/>
      <c r="VUJ35" s="578"/>
      <c r="VUK35" s="578"/>
      <c r="VUL35" s="578"/>
      <c r="VUM35" s="578"/>
      <c r="VUN35" s="578"/>
      <c r="VUO35" s="578"/>
      <c r="VUP35" s="578"/>
      <c r="VUQ35" s="578"/>
      <c r="VUR35" s="578"/>
      <c r="VUS35" s="578"/>
      <c r="VUT35" s="578"/>
      <c r="VUU35" s="578"/>
      <c r="VUV35" s="578"/>
      <c r="VUW35" s="578"/>
      <c r="VUX35" s="578"/>
      <c r="VUY35" s="578"/>
      <c r="VUZ35" s="578"/>
      <c r="VVA35" s="578"/>
      <c r="VVB35" s="578"/>
      <c r="VVC35" s="578"/>
      <c r="VVD35" s="578"/>
      <c r="VVE35" s="578"/>
      <c r="VVF35" s="578"/>
      <c r="VVG35" s="578"/>
      <c r="VVH35" s="578"/>
      <c r="VVI35" s="578"/>
      <c r="VVJ35" s="578"/>
      <c r="VVK35" s="578"/>
      <c r="VVL35" s="578"/>
      <c r="VVM35" s="578"/>
      <c r="VVN35" s="578"/>
      <c r="VVO35" s="578"/>
      <c r="VVP35" s="578"/>
      <c r="VVQ35" s="578"/>
      <c r="VVR35" s="578"/>
      <c r="VVS35" s="578"/>
      <c r="VVT35" s="578"/>
      <c r="VVU35" s="578"/>
      <c r="VVV35" s="578"/>
      <c r="VVW35" s="578"/>
      <c r="VVX35" s="578"/>
      <c r="VVY35" s="578"/>
      <c r="VVZ35" s="578"/>
      <c r="VWA35" s="578"/>
      <c r="VWB35" s="578"/>
      <c r="VWC35" s="578"/>
      <c r="VWD35" s="578"/>
      <c r="VWE35" s="578"/>
      <c r="VWF35" s="578"/>
      <c r="VWG35" s="578"/>
      <c r="VWH35" s="578"/>
      <c r="VWI35" s="578"/>
      <c r="VWJ35" s="578"/>
      <c r="VWK35" s="578"/>
      <c r="VWL35" s="578"/>
      <c r="VWM35" s="578"/>
      <c r="VWN35" s="578"/>
      <c r="VWO35" s="578"/>
      <c r="VWP35" s="578"/>
      <c r="VWQ35" s="578"/>
      <c r="VWR35" s="578"/>
      <c r="VWS35" s="578"/>
      <c r="VWT35" s="578"/>
      <c r="VWU35" s="578"/>
      <c r="VWV35" s="578"/>
      <c r="VWW35" s="578"/>
      <c r="VWX35" s="578"/>
      <c r="VWY35" s="578"/>
      <c r="VWZ35" s="578"/>
      <c r="VXA35" s="578"/>
      <c r="VXB35" s="578"/>
      <c r="VXC35" s="578"/>
      <c r="VXD35" s="578"/>
      <c r="VXE35" s="578"/>
      <c r="VXF35" s="578"/>
      <c r="VXG35" s="578"/>
      <c r="VXH35" s="578"/>
      <c r="VXI35" s="578"/>
      <c r="VXJ35" s="578"/>
      <c r="VXK35" s="578"/>
      <c r="VXL35" s="578"/>
      <c r="VXM35" s="578"/>
      <c r="VXN35" s="578"/>
      <c r="VXO35" s="578"/>
      <c r="VXP35" s="578"/>
      <c r="VXQ35" s="578"/>
      <c r="VXR35" s="578"/>
      <c r="VXS35" s="578"/>
      <c r="VXT35" s="578"/>
      <c r="VXU35" s="578"/>
      <c r="VXV35" s="578"/>
      <c r="VXW35" s="578"/>
      <c r="VXX35" s="578"/>
      <c r="VXY35" s="578"/>
      <c r="VXZ35" s="578"/>
      <c r="VYA35" s="578"/>
      <c r="VYB35" s="578"/>
      <c r="VYC35" s="578"/>
      <c r="VYD35" s="578"/>
      <c r="VYE35" s="578"/>
      <c r="VYF35" s="578"/>
      <c r="VYG35" s="578"/>
      <c r="VYH35" s="578"/>
      <c r="VYI35" s="578"/>
      <c r="VYJ35" s="578"/>
      <c r="VYK35" s="578"/>
      <c r="VYL35" s="578"/>
      <c r="VYM35" s="578"/>
      <c r="VYN35" s="578"/>
      <c r="VYO35" s="578"/>
      <c r="VYP35" s="578"/>
      <c r="VYQ35" s="578"/>
      <c r="VYR35" s="578"/>
      <c r="VYS35" s="578"/>
      <c r="VYT35" s="578"/>
      <c r="VYU35" s="578"/>
      <c r="VYV35" s="578"/>
      <c r="VYW35" s="578"/>
      <c r="VYX35" s="578"/>
      <c r="VYY35" s="578"/>
      <c r="VYZ35" s="578"/>
      <c r="VZA35" s="578"/>
      <c r="VZB35" s="578"/>
      <c r="VZC35" s="578"/>
      <c r="VZD35" s="578"/>
      <c r="VZE35" s="578"/>
      <c r="VZF35" s="578"/>
      <c r="VZG35" s="578"/>
      <c r="VZH35" s="578"/>
      <c r="VZI35" s="578"/>
      <c r="VZJ35" s="578"/>
      <c r="VZK35" s="578"/>
      <c r="VZL35" s="578"/>
      <c r="VZM35" s="578"/>
      <c r="VZN35" s="578"/>
      <c r="VZO35" s="578"/>
      <c r="VZP35" s="578"/>
      <c r="VZQ35" s="578"/>
      <c r="VZR35" s="578"/>
      <c r="VZS35" s="578"/>
      <c r="VZT35" s="578"/>
      <c r="VZU35" s="578"/>
      <c r="VZV35" s="578"/>
      <c r="VZW35" s="578"/>
      <c r="VZX35" s="578"/>
      <c r="VZY35" s="578"/>
      <c r="VZZ35" s="578"/>
      <c r="WAA35" s="578"/>
      <c r="WAB35" s="578"/>
      <c r="WAC35" s="578"/>
      <c r="WAD35" s="578"/>
      <c r="WAE35" s="578"/>
      <c r="WAF35" s="578"/>
      <c r="WAG35" s="578"/>
      <c r="WAH35" s="578"/>
      <c r="WAI35" s="578"/>
      <c r="WAJ35" s="578"/>
      <c r="WAK35" s="578"/>
      <c r="WAL35" s="578"/>
      <c r="WAM35" s="578"/>
      <c r="WAN35" s="578"/>
      <c r="WAO35" s="578"/>
      <c r="WAP35" s="578"/>
      <c r="WAQ35" s="578"/>
      <c r="WAR35" s="578"/>
      <c r="WAS35" s="578"/>
      <c r="WAT35" s="578"/>
      <c r="WAU35" s="578"/>
      <c r="WAV35" s="578"/>
      <c r="WAW35" s="578"/>
      <c r="WAX35" s="578"/>
      <c r="WAY35" s="578"/>
      <c r="WAZ35" s="578"/>
      <c r="WBA35" s="578"/>
      <c r="WBB35" s="578"/>
      <c r="WBC35" s="578"/>
      <c r="WBD35" s="578"/>
      <c r="WBE35" s="578"/>
      <c r="WBF35" s="578"/>
      <c r="WBG35" s="578"/>
      <c r="WBH35" s="578"/>
      <c r="WBI35" s="578"/>
      <c r="WBJ35" s="578"/>
      <c r="WBK35" s="578"/>
      <c r="WBL35" s="578"/>
      <c r="WBM35" s="578"/>
      <c r="WBN35" s="578"/>
      <c r="WBO35" s="578"/>
      <c r="WBP35" s="578"/>
      <c r="WBQ35" s="578"/>
      <c r="WBR35" s="578"/>
      <c r="WBS35" s="578"/>
      <c r="WBT35" s="578"/>
      <c r="WBU35" s="578"/>
      <c r="WBV35" s="578"/>
      <c r="WBW35" s="578"/>
      <c r="WBX35" s="578"/>
      <c r="WBY35" s="578"/>
      <c r="WBZ35" s="578"/>
      <c r="WCA35" s="578"/>
      <c r="WCB35" s="578"/>
      <c r="WCC35" s="578"/>
      <c r="WCD35" s="578"/>
      <c r="WCE35" s="578"/>
      <c r="WCF35" s="578"/>
      <c r="WCG35" s="578"/>
      <c r="WCH35" s="578"/>
      <c r="WCI35" s="578"/>
      <c r="WCJ35" s="578"/>
      <c r="WCK35" s="578"/>
      <c r="WCL35" s="578"/>
      <c r="WCM35" s="578"/>
      <c r="WCN35" s="578"/>
      <c r="WCO35" s="578"/>
      <c r="WCP35" s="578"/>
      <c r="WCQ35" s="578"/>
      <c r="WCR35" s="578"/>
      <c r="WCS35" s="578"/>
      <c r="WCT35" s="578"/>
      <c r="WCU35" s="578"/>
      <c r="WCV35" s="578"/>
      <c r="WCW35" s="578"/>
      <c r="WCX35" s="578"/>
      <c r="WCY35" s="578"/>
      <c r="WCZ35" s="578"/>
      <c r="WDA35" s="578"/>
      <c r="WDB35" s="578"/>
      <c r="WDC35" s="578"/>
      <c r="WDD35" s="578"/>
      <c r="WDE35" s="578"/>
      <c r="WDF35" s="578"/>
      <c r="WDG35" s="578"/>
      <c r="WDH35" s="578"/>
      <c r="WDI35" s="578"/>
      <c r="WDJ35" s="578"/>
      <c r="WDK35" s="578"/>
      <c r="WDL35" s="578"/>
      <c r="WDM35" s="578"/>
      <c r="WDN35" s="578"/>
      <c r="WDO35" s="578"/>
      <c r="WDP35" s="578"/>
      <c r="WDQ35" s="578"/>
      <c r="WDR35" s="578"/>
      <c r="WDS35" s="578"/>
      <c r="WDT35" s="578"/>
      <c r="WDU35" s="578"/>
      <c r="WDV35" s="578"/>
      <c r="WDW35" s="578"/>
      <c r="WDX35" s="578"/>
      <c r="WDY35" s="578"/>
      <c r="WDZ35" s="578"/>
      <c r="WEA35" s="578"/>
      <c r="WEB35" s="578"/>
      <c r="WEC35" s="578"/>
      <c r="WED35" s="578"/>
      <c r="WEE35" s="578"/>
      <c r="WEF35" s="578"/>
      <c r="WEG35" s="578"/>
      <c r="WEH35" s="578"/>
      <c r="WEI35" s="578"/>
      <c r="WEJ35" s="578"/>
      <c r="WEK35" s="578"/>
      <c r="WEL35" s="578"/>
      <c r="WEM35" s="578"/>
      <c r="WEN35" s="578"/>
      <c r="WEO35" s="578"/>
      <c r="WEP35" s="578"/>
      <c r="WEQ35" s="578"/>
      <c r="WER35" s="578"/>
      <c r="WES35" s="578"/>
      <c r="WET35" s="578"/>
      <c r="WEU35" s="578"/>
      <c r="WEV35" s="578"/>
      <c r="WEW35" s="578"/>
      <c r="WEX35" s="578"/>
      <c r="WEY35" s="578"/>
      <c r="WEZ35" s="578"/>
      <c r="WFA35" s="578"/>
      <c r="WFB35" s="578"/>
      <c r="WFC35" s="578"/>
      <c r="WFD35" s="578"/>
      <c r="WFE35" s="578"/>
      <c r="WFF35" s="578"/>
      <c r="WFG35" s="578"/>
      <c r="WFH35" s="578"/>
      <c r="WFI35" s="578"/>
      <c r="WFJ35" s="578"/>
      <c r="WFK35" s="578"/>
      <c r="WFL35" s="578"/>
      <c r="WFM35" s="578"/>
      <c r="WFN35" s="578"/>
      <c r="WFO35" s="578"/>
      <c r="WFP35" s="578"/>
      <c r="WFQ35" s="578"/>
      <c r="WFR35" s="578"/>
      <c r="WFS35" s="578"/>
      <c r="WFT35" s="578"/>
      <c r="WFU35" s="578"/>
      <c r="WFV35" s="578"/>
      <c r="WFW35" s="578"/>
      <c r="WFX35" s="578"/>
      <c r="WFY35" s="578"/>
      <c r="WFZ35" s="578"/>
      <c r="WGA35" s="578"/>
      <c r="WGB35" s="578"/>
      <c r="WGC35" s="578"/>
      <c r="WGD35" s="578"/>
      <c r="WGE35" s="578"/>
      <c r="WGF35" s="578"/>
      <c r="WGG35" s="578"/>
      <c r="WGH35" s="578"/>
      <c r="WGI35" s="578"/>
      <c r="WGJ35" s="578"/>
      <c r="WGK35" s="578"/>
      <c r="WGL35" s="578"/>
      <c r="WGM35" s="578"/>
      <c r="WGN35" s="578"/>
      <c r="WGO35" s="578"/>
      <c r="WGP35" s="578"/>
      <c r="WGQ35" s="578"/>
      <c r="WGR35" s="578"/>
      <c r="WGS35" s="578"/>
      <c r="WGT35" s="578"/>
      <c r="WGU35" s="578"/>
      <c r="WGV35" s="578"/>
      <c r="WGW35" s="578"/>
      <c r="WGX35" s="578"/>
      <c r="WGY35" s="578"/>
      <c r="WGZ35" s="578"/>
      <c r="WHA35" s="578"/>
      <c r="WHB35" s="578"/>
      <c r="WHC35" s="578"/>
      <c r="WHD35" s="578"/>
      <c r="WHE35" s="578"/>
      <c r="WHF35" s="578"/>
      <c r="WHG35" s="578"/>
      <c r="WHH35" s="578"/>
      <c r="WHI35" s="578"/>
      <c r="WHJ35" s="578"/>
      <c r="WHK35" s="578"/>
      <c r="WHL35" s="578"/>
      <c r="WHM35" s="578"/>
      <c r="WHN35" s="578"/>
      <c r="WHO35" s="578"/>
      <c r="WHP35" s="578"/>
      <c r="WHQ35" s="578"/>
      <c r="WHR35" s="578"/>
      <c r="WHS35" s="578"/>
      <c r="WHT35" s="578"/>
      <c r="WHU35" s="578"/>
      <c r="WHV35" s="578"/>
      <c r="WHW35" s="578"/>
      <c r="WHX35" s="578"/>
      <c r="WHY35" s="578"/>
      <c r="WHZ35" s="578"/>
      <c r="WIA35" s="578"/>
      <c r="WIB35" s="578"/>
      <c r="WIC35" s="578"/>
      <c r="WID35" s="578"/>
      <c r="WIE35" s="578"/>
      <c r="WIF35" s="578"/>
      <c r="WIG35" s="578"/>
      <c r="WIH35" s="578"/>
      <c r="WII35" s="578"/>
      <c r="WIJ35" s="578"/>
      <c r="WIK35" s="578"/>
      <c r="WIL35" s="578"/>
      <c r="WIM35" s="578"/>
      <c r="WIN35" s="578"/>
      <c r="WIO35" s="578"/>
      <c r="WIP35" s="578"/>
      <c r="WIQ35" s="578"/>
      <c r="WIR35" s="578"/>
      <c r="WIS35" s="578"/>
      <c r="WIT35" s="578"/>
      <c r="WIU35" s="578"/>
      <c r="WIV35" s="578"/>
      <c r="WIW35" s="578"/>
      <c r="WIX35" s="578"/>
      <c r="WIY35" s="578"/>
      <c r="WIZ35" s="578"/>
      <c r="WJA35" s="578"/>
      <c r="WJB35" s="578"/>
      <c r="WJC35" s="578"/>
      <c r="WJD35" s="578"/>
      <c r="WJE35" s="578"/>
      <c r="WJF35" s="578"/>
      <c r="WJG35" s="578"/>
      <c r="WJH35" s="578"/>
      <c r="WJI35" s="578"/>
      <c r="WJJ35" s="578"/>
      <c r="WJK35" s="578"/>
      <c r="WJL35" s="578"/>
      <c r="WJM35" s="578"/>
      <c r="WJN35" s="578"/>
      <c r="WJO35" s="578"/>
      <c r="WJP35" s="578"/>
      <c r="WJQ35" s="578"/>
      <c r="WJR35" s="578"/>
      <c r="WJS35" s="578"/>
      <c r="WJT35" s="578"/>
      <c r="WJU35" s="578"/>
      <c r="WJV35" s="578"/>
      <c r="WJW35" s="578"/>
      <c r="WJX35" s="578"/>
      <c r="WJY35" s="578"/>
      <c r="WJZ35" s="578"/>
      <c r="WKA35" s="578"/>
      <c r="WKB35" s="578"/>
      <c r="WKC35" s="578"/>
      <c r="WKD35" s="578"/>
      <c r="WKE35" s="578"/>
      <c r="WKF35" s="578"/>
      <c r="WKG35" s="578"/>
      <c r="WKH35" s="578"/>
      <c r="WKI35" s="578"/>
      <c r="WKJ35" s="578"/>
      <c r="WKK35" s="578"/>
      <c r="WKL35" s="578"/>
      <c r="WKM35" s="578"/>
      <c r="WKN35" s="578"/>
      <c r="WKO35" s="578"/>
      <c r="WKP35" s="578"/>
      <c r="WKQ35" s="578"/>
      <c r="WKR35" s="578"/>
      <c r="WKS35" s="578"/>
      <c r="WKT35" s="578"/>
      <c r="WKU35" s="578"/>
      <c r="WKV35" s="578"/>
      <c r="WKW35" s="578"/>
      <c r="WKX35" s="578"/>
      <c r="WKY35" s="578"/>
      <c r="WKZ35" s="578"/>
      <c r="WLA35" s="578"/>
      <c r="WLB35" s="578"/>
      <c r="WLC35" s="578"/>
      <c r="WLD35" s="578"/>
      <c r="WLE35" s="578"/>
      <c r="WLF35" s="578"/>
      <c r="WLG35" s="578"/>
      <c r="WLH35" s="578"/>
      <c r="WLI35" s="578"/>
      <c r="WLJ35" s="578"/>
      <c r="WLK35" s="578"/>
      <c r="WLL35" s="578"/>
      <c r="WLM35" s="578"/>
      <c r="WLN35" s="578"/>
      <c r="WLO35" s="578"/>
      <c r="WLP35" s="578"/>
      <c r="WLQ35" s="578"/>
      <c r="WLR35" s="578"/>
      <c r="WLS35" s="578"/>
      <c r="WLT35" s="578"/>
      <c r="WLU35" s="578"/>
      <c r="WLV35" s="578"/>
      <c r="WLW35" s="578"/>
      <c r="WLX35" s="578"/>
      <c r="WLY35" s="578"/>
      <c r="WLZ35" s="578"/>
      <c r="WMA35" s="578"/>
      <c r="WMB35" s="578"/>
      <c r="WMC35" s="578"/>
      <c r="WMD35" s="578"/>
      <c r="WME35" s="578"/>
      <c r="WMF35" s="578"/>
      <c r="WMG35" s="578"/>
      <c r="WMH35" s="578"/>
      <c r="WMI35" s="578"/>
      <c r="WMJ35" s="578"/>
      <c r="WMK35" s="578"/>
      <c r="WML35" s="578"/>
      <c r="WMM35" s="578"/>
      <c r="WMN35" s="578"/>
      <c r="WMO35" s="578"/>
      <c r="WMP35" s="578"/>
      <c r="WMQ35" s="578"/>
      <c r="WMR35" s="578"/>
      <c r="WMS35" s="578"/>
      <c r="WMT35" s="578"/>
      <c r="WMU35" s="578"/>
      <c r="WMV35" s="578"/>
      <c r="WMW35" s="578"/>
      <c r="WMX35" s="578"/>
      <c r="WMY35" s="578"/>
      <c r="WMZ35" s="578"/>
      <c r="WNA35" s="578"/>
      <c r="WNB35" s="578"/>
      <c r="WNC35" s="578"/>
      <c r="WND35" s="578"/>
      <c r="WNE35" s="578"/>
      <c r="WNF35" s="578"/>
      <c r="WNG35" s="578"/>
      <c r="WNH35" s="578"/>
      <c r="WNI35" s="578"/>
      <c r="WNJ35" s="578"/>
      <c r="WNK35" s="578"/>
      <c r="WNL35" s="578"/>
      <c r="WNM35" s="578"/>
      <c r="WNN35" s="578"/>
      <c r="WNO35" s="578"/>
      <c r="WNP35" s="578"/>
      <c r="WNQ35" s="578"/>
      <c r="WNR35" s="578"/>
      <c r="WNS35" s="578"/>
      <c r="WNT35" s="578"/>
      <c r="WNU35" s="578"/>
      <c r="WNV35" s="578"/>
      <c r="WNW35" s="578"/>
      <c r="WNX35" s="578"/>
      <c r="WNY35" s="578"/>
      <c r="WNZ35" s="578"/>
      <c r="WOA35" s="578"/>
      <c r="WOB35" s="578"/>
      <c r="WOC35" s="578"/>
      <c r="WOD35" s="578"/>
      <c r="WOE35" s="578"/>
      <c r="WOF35" s="578"/>
      <c r="WOG35" s="578"/>
      <c r="WOH35" s="578"/>
      <c r="WOI35" s="578"/>
      <c r="WOJ35" s="578"/>
      <c r="WOK35" s="578"/>
      <c r="WOL35" s="578"/>
      <c r="WOM35" s="578"/>
      <c r="WON35" s="578"/>
      <c r="WOO35" s="578"/>
      <c r="WOP35" s="578"/>
      <c r="WOQ35" s="578"/>
      <c r="WOR35" s="578"/>
      <c r="WOS35" s="578"/>
      <c r="WOT35" s="578"/>
      <c r="WOU35" s="578"/>
      <c r="WOV35" s="578"/>
      <c r="WOW35" s="578"/>
      <c r="WOX35" s="578"/>
      <c r="WOY35" s="578"/>
      <c r="WOZ35" s="578"/>
      <c r="WPA35" s="578"/>
      <c r="WPB35" s="578"/>
      <c r="WPC35" s="578"/>
      <c r="WPD35" s="578"/>
      <c r="WPE35" s="578"/>
      <c r="WPF35" s="578"/>
      <c r="WPG35" s="578"/>
      <c r="WPH35" s="578"/>
      <c r="WPI35" s="578"/>
      <c r="WPJ35" s="578"/>
      <c r="WPK35" s="578"/>
      <c r="WPL35" s="578"/>
      <c r="WPM35" s="578"/>
      <c r="WPN35" s="578"/>
      <c r="WPO35" s="578"/>
      <c r="WPP35" s="578"/>
      <c r="WPQ35" s="578"/>
      <c r="WPR35" s="578"/>
      <c r="WPS35" s="578"/>
      <c r="WPT35" s="578"/>
      <c r="WPU35" s="578"/>
      <c r="WPV35" s="578"/>
      <c r="WPW35" s="578"/>
      <c r="WPX35" s="578"/>
      <c r="WPY35" s="578"/>
      <c r="WPZ35" s="578"/>
      <c r="WQA35" s="578"/>
      <c r="WQB35" s="578"/>
      <c r="WQC35" s="578"/>
      <c r="WQD35" s="578"/>
      <c r="WQE35" s="578"/>
      <c r="WQF35" s="578"/>
      <c r="WQG35" s="578"/>
      <c r="WQH35" s="578"/>
      <c r="WQI35" s="578"/>
      <c r="WQJ35" s="578"/>
      <c r="WQK35" s="578"/>
      <c r="WQL35" s="578"/>
      <c r="WQM35" s="578"/>
      <c r="WQN35" s="578"/>
      <c r="WQO35" s="578"/>
      <c r="WQP35" s="578"/>
      <c r="WQQ35" s="578"/>
      <c r="WQR35" s="578"/>
      <c r="WQS35" s="578"/>
      <c r="WQT35" s="578"/>
      <c r="WQU35" s="578"/>
      <c r="WQV35" s="578"/>
      <c r="WQW35" s="578"/>
      <c r="WQX35" s="578"/>
      <c r="WQY35" s="578"/>
      <c r="WQZ35" s="578"/>
      <c r="WRA35" s="578"/>
      <c r="WRB35" s="578"/>
      <c r="WRC35" s="578"/>
      <c r="WRD35" s="578"/>
      <c r="WRE35" s="578"/>
      <c r="WRF35" s="578"/>
      <c r="WRG35" s="578"/>
      <c r="WRH35" s="578"/>
      <c r="WRI35" s="578"/>
      <c r="WRJ35" s="578"/>
      <c r="WRK35" s="578"/>
      <c r="WRL35" s="578"/>
      <c r="WRM35" s="578"/>
      <c r="WRN35" s="578"/>
      <c r="WRO35" s="578"/>
      <c r="WRP35" s="578"/>
      <c r="WRQ35" s="578"/>
      <c r="WRR35" s="578"/>
      <c r="WRS35" s="578"/>
      <c r="WRT35" s="578"/>
      <c r="WRU35" s="578"/>
      <c r="WRV35" s="578"/>
      <c r="WRW35" s="578"/>
      <c r="WRX35" s="578"/>
      <c r="WRY35" s="578"/>
      <c r="WRZ35" s="578"/>
      <c r="WSA35" s="578"/>
      <c r="WSB35" s="578"/>
      <c r="WSC35" s="578"/>
      <c r="WSD35" s="578"/>
      <c r="WSE35" s="578"/>
      <c r="WSF35" s="578"/>
      <c r="WSG35" s="578"/>
      <c r="WSH35" s="578"/>
      <c r="WSI35" s="578"/>
      <c r="WSJ35" s="578"/>
      <c r="WSK35" s="578"/>
      <c r="WSL35" s="578"/>
      <c r="WSM35" s="578"/>
      <c r="WSN35" s="578"/>
      <c r="WSO35" s="578"/>
      <c r="WSP35" s="578"/>
      <c r="WSQ35" s="578"/>
      <c r="WSR35" s="578"/>
      <c r="WSS35" s="578"/>
      <c r="WST35" s="578"/>
      <c r="WSU35" s="578"/>
      <c r="WSV35" s="578"/>
      <c r="WSW35" s="578"/>
      <c r="WSX35" s="578"/>
      <c r="WSY35" s="578"/>
      <c r="WSZ35" s="578"/>
      <c r="WTA35" s="578"/>
      <c r="WTB35" s="578"/>
      <c r="WTC35" s="578"/>
      <c r="WTD35" s="578"/>
      <c r="WTE35" s="578"/>
      <c r="WTF35" s="578"/>
      <c r="WTG35" s="578"/>
      <c r="WTH35" s="578"/>
      <c r="WTI35" s="578"/>
      <c r="WTJ35" s="578"/>
      <c r="WTK35" s="578"/>
      <c r="WTL35" s="578"/>
      <c r="WTM35" s="578"/>
      <c r="WTN35" s="578"/>
      <c r="WTO35" s="578"/>
      <c r="WTP35" s="578"/>
      <c r="WTQ35" s="578"/>
      <c r="WTR35" s="578"/>
      <c r="WTS35" s="578"/>
      <c r="WTT35" s="578"/>
      <c r="WTU35" s="578"/>
      <c r="WTV35" s="578"/>
      <c r="WTW35" s="578"/>
      <c r="WTX35" s="578"/>
      <c r="WTY35" s="578"/>
      <c r="WTZ35" s="578"/>
      <c r="WUA35" s="578"/>
      <c r="WUB35" s="578"/>
      <c r="WUC35" s="578"/>
      <c r="WUD35" s="578"/>
      <c r="WUE35" s="578"/>
      <c r="WUF35" s="578"/>
      <c r="WUG35" s="578"/>
      <c r="WUH35" s="578"/>
      <c r="WUI35" s="578"/>
      <c r="WUJ35" s="578"/>
      <c r="WUK35" s="578"/>
      <c r="WUL35" s="578"/>
      <c r="WUM35" s="578"/>
      <c r="WUN35" s="578"/>
      <c r="WUO35" s="578"/>
      <c r="WUP35" s="578"/>
      <c r="WUQ35" s="578"/>
      <c r="WUR35" s="578"/>
      <c r="WUS35" s="578"/>
      <c r="WUT35" s="578"/>
      <c r="WUU35" s="578"/>
      <c r="WUV35" s="578"/>
      <c r="WUW35" s="578"/>
      <c r="WUX35" s="578"/>
      <c r="WUY35" s="578"/>
      <c r="WUZ35" s="578"/>
      <c r="WVA35" s="578"/>
      <c r="WVB35" s="578"/>
      <c r="WVC35" s="578"/>
      <c r="WVD35" s="578"/>
      <c r="WVE35" s="578"/>
      <c r="WVF35" s="578"/>
      <c r="WVG35" s="578"/>
      <c r="WVH35" s="578"/>
      <c r="WVI35" s="578"/>
      <c r="WVJ35" s="578"/>
      <c r="WVK35" s="578"/>
      <c r="WVL35" s="578"/>
      <c r="WVM35" s="578"/>
      <c r="WVN35" s="578"/>
      <c r="WVO35" s="578"/>
      <c r="WVP35" s="578"/>
      <c r="WVQ35" s="578"/>
      <c r="WVR35" s="578"/>
      <c r="WVS35" s="578"/>
      <c r="WVT35" s="578"/>
      <c r="WVU35" s="578"/>
      <c r="WVV35" s="578"/>
      <c r="WVW35" s="578"/>
      <c r="WVX35" s="578"/>
      <c r="WVY35" s="578"/>
      <c r="WVZ35" s="578"/>
      <c r="WWA35" s="578"/>
      <c r="WWB35" s="578"/>
      <c r="WWC35" s="578"/>
      <c r="WWD35" s="578"/>
      <c r="WWE35" s="578"/>
      <c r="WWF35" s="578"/>
      <c r="WWG35" s="578"/>
      <c r="WWH35" s="578"/>
      <c r="WWI35" s="578"/>
      <c r="WWJ35" s="578"/>
      <c r="WWK35" s="578"/>
      <c r="WWL35" s="578"/>
      <c r="WWM35" s="578"/>
      <c r="WWN35" s="578"/>
      <c r="WWO35" s="578"/>
      <c r="WWP35" s="578"/>
      <c r="WWQ35" s="578"/>
      <c r="WWR35" s="578"/>
      <c r="WWS35" s="578"/>
      <c r="WWT35" s="578"/>
      <c r="WWU35" s="578"/>
      <c r="WWV35" s="578"/>
      <c r="WWW35" s="578"/>
      <c r="WWX35" s="578"/>
      <c r="WWY35" s="578"/>
      <c r="WWZ35" s="578"/>
      <c r="WXA35" s="578"/>
      <c r="WXB35" s="578"/>
      <c r="WXC35" s="578"/>
      <c r="WXD35" s="578"/>
      <c r="WXE35" s="578"/>
      <c r="WXF35" s="578"/>
      <c r="WXG35" s="578"/>
      <c r="WXH35" s="578"/>
      <c r="WXI35" s="578"/>
      <c r="WXJ35" s="578"/>
      <c r="WXK35" s="578"/>
      <c r="WXL35" s="578"/>
      <c r="WXM35" s="578"/>
      <c r="WXN35" s="578"/>
      <c r="WXO35" s="578"/>
      <c r="WXP35" s="578"/>
      <c r="WXQ35" s="578"/>
      <c r="WXR35" s="578"/>
      <c r="WXS35" s="578"/>
      <c r="WXT35" s="578"/>
      <c r="WXU35" s="578"/>
      <c r="WXV35" s="578"/>
      <c r="WXW35" s="578"/>
      <c r="WXX35" s="578"/>
      <c r="WXY35" s="578"/>
      <c r="WXZ35" s="578"/>
      <c r="WYA35" s="578"/>
      <c r="WYB35" s="578"/>
      <c r="WYC35" s="578"/>
      <c r="WYD35" s="578"/>
      <c r="WYE35" s="578"/>
      <c r="WYF35" s="578"/>
      <c r="WYG35" s="578"/>
      <c r="WYH35" s="578"/>
      <c r="WYI35" s="578"/>
      <c r="WYJ35" s="578"/>
      <c r="WYK35" s="578"/>
      <c r="WYL35" s="578"/>
      <c r="WYM35" s="578"/>
      <c r="WYN35" s="578"/>
      <c r="WYO35" s="578"/>
      <c r="WYP35" s="578"/>
      <c r="WYQ35" s="578"/>
      <c r="WYR35" s="578"/>
      <c r="WYS35" s="578"/>
      <c r="WYT35" s="578"/>
      <c r="WYU35" s="578"/>
      <c r="WYV35" s="578"/>
      <c r="WYW35" s="578"/>
      <c r="WYX35" s="578"/>
      <c r="WYY35" s="578"/>
      <c r="WYZ35" s="578"/>
      <c r="WZA35" s="578"/>
      <c r="WZB35" s="578"/>
      <c r="WZC35" s="578"/>
      <c r="WZD35" s="578"/>
      <c r="WZE35" s="578"/>
      <c r="WZF35" s="578"/>
      <c r="WZG35" s="578"/>
      <c r="WZH35" s="578"/>
      <c r="WZI35" s="578"/>
      <c r="WZJ35" s="578"/>
      <c r="WZK35" s="578"/>
      <c r="WZL35" s="578"/>
      <c r="WZM35" s="578"/>
      <c r="WZN35" s="578"/>
      <c r="WZO35" s="578"/>
      <c r="WZP35" s="578"/>
      <c r="WZQ35" s="578"/>
      <c r="WZR35" s="578"/>
      <c r="WZS35" s="578"/>
      <c r="WZT35" s="578"/>
      <c r="WZU35" s="578"/>
      <c r="WZV35" s="578"/>
      <c r="WZW35" s="578"/>
      <c r="WZX35" s="578"/>
      <c r="WZY35" s="578"/>
      <c r="WZZ35" s="578"/>
      <c r="XAA35" s="578"/>
      <c r="XAB35" s="578"/>
      <c r="XAC35" s="578"/>
      <c r="XAD35" s="578"/>
      <c r="XAE35" s="578"/>
      <c r="XAF35" s="578"/>
      <c r="XAG35" s="578"/>
      <c r="XAH35" s="578"/>
      <c r="XAI35" s="578"/>
      <c r="XAJ35" s="578"/>
      <c r="XAK35" s="578"/>
      <c r="XAL35" s="578"/>
      <c r="XAM35" s="578"/>
      <c r="XAN35" s="578"/>
      <c r="XAO35" s="578"/>
      <c r="XAP35" s="578"/>
      <c r="XAQ35" s="578"/>
      <c r="XAR35" s="578"/>
      <c r="XAS35" s="578"/>
      <c r="XAT35" s="578"/>
      <c r="XAU35" s="578"/>
      <c r="XAV35" s="578"/>
      <c r="XAW35" s="578"/>
      <c r="XAX35" s="578"/>
      <c r="XAY35" s="578"/>
      <c r="XAZ35" s="578"/>
      <c r="XBA35" s="578"/>
      <c r="XBB35" s="578"/>
      <c r="XBC35" s="578"/>
      <c r="XBD35" s="578"/>
      <c r="XBE35" s="578"/>
      <c r="XBF35" s="578"/>
      <c r="XBG35" s="578"/>
      <c r="XBH35" s="578"/>
      <c r="XBI35" s="578"/>
      <c r="XBJ35" s="578"/>
      <c r="XBK35" s="578"/>
      <c r="XBL35" s="578"/>
      <c r="XBM35" s="578"/>
      <c r="XBN35" s="578"/>
      <c r="XBO35" s="578"/>
      <c r="XBP35" s="578"/>
      <c r="XBQ35" s="578"/>
      <c r="XBR35" s="578"/>
      <c r="XBS35" s="578"/>
      <c r="XBT35" s="578"/>
      <c r="XBU35" s="578"/>
      <c r="XBV35" s="578"/>
      <c r="XBW35" s="578"/>
      <c r="XBX35" s="578"/>
      <c r="XBY35" s="578"/>
      <c r="XBZ35" s="578"/>
      <c r="XCA35" s="578"/>
      <c r="XCB35" s="578"/>
      <c r="XCC35" s="578"/>
      <c r="XCD35" s="578"/>
      <c r="XCE35" s="578"/>
      <c r="XCF35" s="578"/>
      <c r="XCG35" s="578"/>
      <c r="XCH35" s="578"/>
      <c r="XCI35" s="578"/>
      <c r="XCJ35" s="578"/>
      <c r="XCK35" s="578"/>
      <c r="XCL35" s="578"/>
      <c r="XCM35" s="578"/>
      <c r="XCN35" s="578"/>
      <c r="XCO35" s="578"/>
      <c r="XCP35" s="578"/>
      <c r="XCQ35" s="578"/>
      <c r="XCR35" s="578"/>
      <c r="XCS35" s="578"/>
      <c r="XCT35" s="578"/>
      <c r="XCU35" s="578"/>
      <c r="XCV35" s="578"/>
      <c r="XCW35" s="578"/>
      <c r="XCX35" s="578"/>
      <c r="XCY35" s="578"/>
      <c r="XCZ35" s="578"/>
      <c r="XDA35" s="578"/>
      <c r="XDB35" s="578"/>
      <c r="XDC35" s="578"/>
      <c r="XDD35" s="578"/>
      <c r="XDE35" s="578"/>
      <c r="XDF35" s="578"/>
      <c r="XDG35" s="578"/>
      <c r="XDH35" s="578"/>
      <c r="XDI35" s="578"/>
      <c r="XDJ35" s="578"/>
      <c r="XDK35" s="578"/>
      <c r="XDL35" s="578"/>
      <c r="XDM35" s="578"/>
      <c r="XDN35" s="578"/>
      <c r="XDO35" s="578"/>
      <c r="XDP35" s="578"/>
      <c r="XDQ35" s="578"/>
      <c r="XDR35" s="578"/>
      <c r="XDS35" s="578"/>
      <c r="XDT35" s="578"/>
      <c r="XDU35" s="578"/>
      <c r="XDV35" s="578"/>
      <c r="XDW35" s="578"/>
      <c r="XDX35" s="578"/>
      <c r="XDY35" s="578"/>
      <c r="XDZ35" s="578"/>
      <c r="XEA35" s="578"/>
      <c r="XEB35" s="578"/>
      <c r="XEC35" s="578"/>
      <c r="XED35" s="578"/>
      <c r="XEE35" s="578"/>
      <c r="XEF35" s="578"/>
      <c r="XEG35" s="578"/>
      <c r="XEH35" s="578"/>
      <c r="XEI35" s="578"/>
      <c r="XEJ35" s="578"/>
      <c r="XEK35" s="578"/>
      <c r="XEL35" s="578"/>
      <c r="XEM35" s="578"/>
      <c r="XEN35" s="578"/>
      <c r="XEO35" s="578"/>
      <c r="XEP35" s="578"/>
      <c r="XEQ35" s="578"/>
      <c r="XER35" s="578"/>
      <c r="XES35" s="578"/>
      <c r="XET35" s="578"/>
      <c r="XEU35" s="578"/>
      <c r="XEV35" s="578"/>
      <c r="XEW35" s="578"/>
      <c r="XEX35" s="578"/>
      <c r="XEY35" s="578"/>
      <c r="XEZ35" s="578"/>
      <c r="XFA35" s="578"/>
      <c r="XFB35" s="578"/>
      <c r="XFC35" s="578"/>
    </row>
    <row r="36" spans="1:16383" ht="15" customHeight="1" x14ac:dyDescent="0.25">
      <c r="A36" s="447" t="s">
        <v>16579</v>
      </c>
      <c r="B36" s="557" t="s">
        <v>20774</v>
      </c>
      <c r="C36" s="448"/>
      <c r="D36" s="448"/>
      <c r="E36" s="448"/>
      <c r="F36" s="448"/>
      <c r="G36" s="448"/>
      <c r="H36" s="466"/>
      <c r="I36" s="448"/>
      <c r="J36" s="448"/>
      <c r="K36" s="448"/>
      <c r="L36" s="448"/>
      <c r="M36" s="448"/>
      <c r="N36" s="448"/>
      <c r="O36" s="448"/>
      <c r="P36" s="448"/>
      <c r="Q36" s="448"/>
      <c r="R36" s="448"/>
      <c r="S36" s="448"/>
      <c r="T36" s="448"/>
      <c r="U36" s="448"/>
      <c r="V36" s="466"/>
      <c r="W36" s="448"/>
      <c r="X36" s="448"/>
      <c r="Y36" s="448"/>
      <c r="Z36" s="448"/>
      <c r="AA36" s="448"/>
      <c r="AB36" s="448"/>
      <c r="AC36" s="448"/>
      <c r="AD36" s="448"/>
      <c r="AE36" s="448"/>
      <c r="AF36" s="448"/>
      <c r="AG36" s="448"/>
      <c r="AH36" s="448"/>
      <c r="AI36" s="448"/>
      <c r="AJ36" s="466"/>
      <c r="AK36" s="448"/>
      <c r="AL36" s="448"/>
      <c r="AM36" s="448"/>
      <c r="AN36" s="448"/>
      <c r="AO36" s="448"/>
      <c r="AP36" s="448"/>
      <c r="AQ36" s="448"/>
      <c r="AR36" s="448"/>
      <c r="AS36" s="448"/>
      <c r="AT36" s="448"/>
      <c r="AU36" s="448"/>
      <c r="AV36" s="448"/>
      <c r="AW36" s="448"/>
      <c r="AX36" s="466"/>
      <c r="AY36" s="449"/>
      <c r="AZ36" s="448"/>
      <c r="BA36" s="448"/>
      <c r="BB36" s="448"/>
      <c r="BC36" s="448"/>
      <c r="BD36" s="448"/>
      <c r="BE36" s="448"/>
      <c r="BF36" s="448"/>
      <c r="BG36" s="448"/>
      <c r="BH36" s="448"/>
      <c r="BI36" s="448"/>
      <c r="BJ36" s="448"/>
      <c r="BK36" s="448"/>
      <c r="BL36" s="466"/>
      <c r="BM36" s="446"/>
      <c r="BN36" s="448"/>
      <c r="BO36" s="448"/>
      <c r="BP36" s="448"/>
      <c r="BQ36" s="448"/>
      <c r="BR36" s="448"/>
      <c r="BS36" s="448"/>
      <c r="BT36" s="448"/>
      <c r="BU36" s="448"/>
      <c r="BV36" s="448"/>
      <c r="BW36" s="448"/>
      <c r="BX36" s="448"/>
      <c r="BY36" s="448"/>
      <c r="BZ36" s="466"/>
      <c r="CA36" s="446"/>
      <c r="CB36" s="448"/>
      <c r="CC36" s="561">
        <f t="shared" ref="CC36:CO36" si="44">IFERROR(CC32/CC31,0)</f>
        <v>0</v>
      </c>
      <c r="CD36" s="561">
        <f t="shared" si="44"/>
        <v>0</v>
      </c>
      <c r="CE36" s="561">
        <f t="shared" si="44"/>
        <v>0</v>
      </c>
      <c r="CF36" s="561">
        <f t="shared" si="44"/>
        <v>5463</v>
      </c>
      <c r="CG36" s="561">
        <f>IFERROR(CG32/CG31,0)</f>
        <v>6723.666666666667</v>
      </c>
      <c r="CH36" s="561">
        <f t="shared" si="44"/>
        <v>0</v>
      </c>
      <c r="CI36" s="561">
        <f>IFERROR(CI32/CI31,0)</f>
        <v>5653</v>
      </c>
      <c r="CJ36" s="561">
        <f t="shared" si="44"/>
        <v>8106.6</v>
      </c>
      <c r="CK36" s="561">
        <f t="shared" si="44"/>
        <v>4214</v>
      </c>
      <c r="CL36" s="561">
        <f t="shared" si="44"/>
        <v>5942.5</v>
      </c>
      <c r="CM36" s="561">
        <f t="shared" si="44"/>
        <v>4947.0520000000006</v>
      </c>
      <c r="CN36" s="561">
        <f t="shared" si="44"/>
        <v>5902.5</v>
      </c>
      <c r="CO36" s="562">
        <f t="shared" si="44"/>
        <v>6011.2158620689661</v>
      </c>
      <c r="CP36" s="448"/>
      <c r="CQ36" s="561">
        <f t="shared" ref="CQ36:CT36" si="45">IFERROR(CQ32/CQ31,0)</f>
        <v>6791</v>
      </c>
      <c r="CR36" s="561">
        <f t="shared" si="45"/>
        <v>3890.6649999999995</v>
      </c>
      <c r="CS36" s="561">
        <f t="shared" si="45"/>
        <v>3106.3333333333335</v>
      </c>
      <c r="CT36" s="561">
        <f t="shared" si="45"/>
        <v>4166.333333333333</v>
      </c>
      <c r="CU36" s="561">
        <f>IFERROR(CU32/CU31,0)</f>
        <v>3285</v>
      </c>
      <c r="CV36" s="561">
        <f t="shared" ref="CV36" si="46">IFERROR(CV32/CV31,0)</f>
        <v>2945</v>
      </c>
      <c r="CW36" s="561">
        <f>IFERROR(CW32/CW31,0)</f>
        <v>2118.96</v>
      </c>
      <c r="CX36" s="561">
        <f t="shared" ref="CX36:DB36" si="47">IFERROR(CX32/CX31,0)</f>
        <v>6686.333333333333</v>
      </c>
      <c r="CY36" s="561">
        <f t="shared" si="47"/>
        <v>4473.5</v>
      </c>
      <c r="CZ36" s="561">
        <f t="shared" si="47"/>
        <v>0</v>
      </c>
      <c r="DA36" s="561">
        <f t="shared" si="47"/>
        <v>0</v>
      </c>
      <c r="DB36" s="561">
        <f t="shared" si="47"/>
        <v>0</v>
      </c>
      <c r="DC36" s="562">
        <f>IFERROR(DC32/DC31,0)</f>
        <v>4583.0896874999999</v>
      </c>
      <c r="DD36" s="446"/>
      <c r="DE36" s="446"/>
      <c r="DF36" s="446"/>
      <c r="DG36" s="446"/>
      <c r="DH36" s="446"/>
      <c r="DI36" s="446"/>
      <c r="DJ36" s="446"/>
      <c r="DK36" s="446"/>
      <c r="DL36" s="446"/>
      <c r="DM36" s="446"/>
      <c r="DN36" s="446"/>
      <c r="DO36" s="446"/>
      <c r="DP36" s="446"/>
      <c r="DQ36" s="446"/>
      <c r="DR36" s="446"/>
      <c r="DS36" s="446"/>
      <c r="DT36" s="446"/>
      <c r="DU36" s="446"/>
      <c r="DV36" s="446"/>
      <c r="DW36" s="446"/>
      <c r="DX36" s="446"/>
      <c r="DY36" s="446"/>
      <c r="DZ36" s="446"/>
      <c r="EA36" s="446"/>
      <c r="EB36" s="446"/>
      <c r="EC36" s="446"/>
      <c r="ED36" s="446"/>
      <c r="EE36" s="446"/>
      <c r="EF36" s="446"/>
      <c r="EG36" s="446"/>
      <c r="EH36" s="446"/>
      <c r="EI36" s="446"/>
      <c r="EJ36" s="446"/>
      <c r="EK36" s="446"/>
      <c r="EL36" s="446"/>
      <c r="EM36" s="446"/>
      <c r="EN36" s="446"/>
      <c r="EO36" s="446"/>
      <c r="EP36" s="446"/>
      <c r="EQ36" s="446"/>
      <c r="ER36" s="446"/>
      <c r="ES36" s="446"/>
      <c r="ET36" s="446"/>
      <c r="EU36" s="446"/>
      <c r="EV36" s="446"/>
      <c r="EW36" s="446"/>
      <c r="EX36" s="446"/>
      <c r="EY36" s="446"/>
      <c r="EZ36" s="446"/>
      <c r="FA36" s="446"/>
      <c r="FB36" s="446"/>
      <c r="FC36" s="446"/>
      <c r="FD36" s="446"/>
      <c r="FE36" s="446"/>
      <c r="FF36" s="446"/>
      <c r="FG36" s="446"/>
      <c r="FH36" s="446"/>
      <c r="FI36" s="446"/>
      <c r="FJ36" s="446"/>
      <c r="FK36" s="446"/>
      <c r="FL36" s="446"/>
      <c r="FM36" s="446"/>
      <c r="FN36" s="446"/>
      <c r="FO36" s="446"/>
      <c r="FP36" s="446"/>
      <c r="FQ36" s="446"/>
      <c r="FR36" s="446"/>
      <c r="FS36" s="446"/>
      <c r="FT36" s="446"/>
      <c r="FU36" s="446"/>
      <c r="FV36" s="446"/>
      <c r="FW36" s="446"/>
      <c r="FX36" s="446"/>
      <c r="FY36" s="446"/>
      <c r="FZ36" s="446"/>
      <c r="GA36" s="446"/>
      <c r="GB36" s="446"/>
      <c r="GC36" s="446"/>
      <c r="GD36" s="446"/>
      <c r="GE36" s="446"/>
      <c r="GF36" s="446"/>
      <c r="GG36" s="446"/>
      <c r="GH36" s="446"/>
      <c r="GI36" s="446"/>
      <c r="GJ36" s="446"/>
      <c r="GK36" s="446"/>
      <c r="GL36" s="446"/>
      <c r="GM36" s="446"/>
      <c r="GN36" s="446"/>
      <c r="GO36" s="446"/>
      <c r="GP36" s="446"/>
      <c r="GQ36" s="446"/>
      <c r="GR36" s="446"/>
      <c r="GS36" s="446"/>
      <c r="GT36" s="446"/>
      <c r="GU36" s="446"/>
      <c r="GV36" s="446"/>
      <c r="GW36" s="446"/>
      <c r="GX36" s="446"/>
      <c r="GY36" s="446"/>
      <c r="GZ36" s="446"/>
      <c r="HA36" s="446"/>
      <c r="HB36" s="446"/>
      <c r="HC36" s="446"/>
      <c r="HD36" s="446"/>
      <c r="HE36" s="446"/>
      <c r="HF36" s="446"/>
      <c r="HG36" s="446"/>
      <c r="HH36" s="446"/>
      <c r="HI36" s="446"/>
      <c r="HJ36" s="446"/>
      <c r="HK36" s="446"/>
      <c r="HL36" s="446"/>
      <c r="HM36" s="446"/>
      <c r="HN36" s="446"/>
      <c r="HO36" s="446"/>
      <c r="HP36" s="446"/>
      <c r="HQ36" s="446"/>
      <c r="HR36" s="446"/>
      <c r="HS36" s="446"/>
      <c r="HT36" s="446"/>
      <c r="HU36" s="446"/>
      <c r="HV36" s="446"/>
      <c r="HW36" s="446"/>
      <c r="HX36" s="446"/>
      <c r="HY36" s="446"/>
      <c r="HZ36" s="446"/>
      <c r="IA36" s="446"/>
      <c r="IB36" s="446"/>
      <c r="IC36" s="446"/>
      <c r="ID36" s="446"/>
      <c r="IE36" s="446"/>
      <c r="IF36" s="446"/>
      <c r="IG36" s="446"/>
      <c r="IH36" s="446"/>
      <c r="II36" s="446"/>
      <c r="IJ36" s="446"/>
      <c r="IK36" s="446"/>
      <c r="IL36" s="446"/>
      <c r="IM36" s="446"/>
      <c r="IN36" s="446"/>
      <c r="IO36" s="446"/>
      <c r="IP36" s="446"/>
      <c r="IQ36" s="446"/>
      <c r="IR36" s="446"/>
      <c r="IS36" s="446"/>
      <c r="IT36" s="446"/>
      <c r="IU36" s="446"/>
      <c r="IV36" s="446"/>
      <c r="IW36" s="446"/>
      <c r="IX36" s="446"/>
      <c r="IY36" s="446"/>
      <c r="IZ36" s="446"/>
      <c r="JA36" s="446"/>
      <c r="JB36" s="446"/>
      <c r="JC36" s="446"/>
      <c r="JD36" s="446"/>
      <c r="JE36" s="446"/>
      <c r="JF36" s="446"/>
      <c r="JG36" s="446"/>
      <c r="JH36" s="446"/>
      <c r="JI36" s="446"/>
      <c r="JJ36" s="446"/>
      <c r="JK36" s="446"/>
      <c r="JL36" s="446"/>
      <c r="JM36" s="446"/>
      <c r="JN36" s="446"/>
      <c r="JO36" s="446"/>
      <c r="JP36" s="446"/>
      <c r="JQ36" s="446"/>
      <c r="JR36" s="446"/>
      <c r="JS36" s="446"/>
      <c r="JT36" s="446"/>
      <c r="JU36" s="446"/>
      <c r="JV36" s="446"/>
      <c r="JW36" s="446"/>
      <c r="JX36" s="446"/>
      <c r="JY36" s="446"/>
      <c r="JZ36" s="446"/>
      <c r="KA36" s="446"/>
      <c r="KB36" s="446"/>
      <c r="KC36" s="446"/>
      <c r="KD36" s="446"/>
      <c r="KE36" s="446"/>
      <c r="KF36" s="446"/>
      <c r="KG36" s="446"/>
      <c r="KH36" s="446"/>
      <c r="KI36" s="446"/>
      <c r="KJ36" s="446"/>
      <c r="KK36" s="446"/>
      <c r="KL36" s="446"/>
      <c r="KM36" s="446"/>
      <c r="KN36" s="446"/>
      <c r="KO36" s="446"/>
      <c r="KP36" s="446"/>
      <c r="KQ36" s="446"/>
      <c r="KR36" s="446"/>
      <c r="KS36" s="446"/>
      <c r="KT36" s="446"/>
      <c r="KU36" s="446"/>
      <c r="KV36" s="446"/>
      <c r="KW36" s="446"/>
      <c r="KX36" s="446"/>
      <c r="KY36" s="446"/>
      <c r="KZ36" s="446"/>
      <c r="LA36" s="446"/>
      <c r="LB36" s="446"/>
      <c r="LC36" s="446"/>
      <c r="LD36" s="446"/>
      <c r="LE36" s="446"/>
      <c r="LF36" s="446"/>
      <c r="LG36" s="446"/>
      <c r="LH36" s="446"/>
      <c r="LI36" s="446"/>
      <c r="LJ36" s="446"/>
      <c r="LK36" s="446"/>
      <c r="LL36" s="446"/>
      <c r="LM36" s="446"/>
      <c r="LN36" s="446"/>
      <c r="LO36" s="446"/>
      <c r="LP36" s="446"/>
      <c r="LQ36" s="446"/>
      <c r="LR36" s="446"/>
      <c r="LS36" s="446"/>
      <c r="LT36" s="446"/>
      <c r="LU36" s="446"/>
      <c r="LV36" s="446"/>
      <c r="LW36" s="446"/>
      <c r="LX36" s="446"/>
      <c r="LY36" s="446"/>
      <c r="LZ36" s="446"/>
      <c r="MA36" s="446"/>
      <c r="MB36" s="446"/>
      <c r="MC36" s="446"/>
      <c r="MD36" s="446"/>
      <c r="ME36" s="446"/>
      <c r="MF36" s="446"/>
      <c r="MG36" s="446"/>
      <c r="MH36" s="446"/>
      <c r="MI36" s="446"/>
      <c r="MJ36" s="446"/>
      <c r="MK36" s="446"/>
      <c r="ML36" s="446"/>
      <c r="MM36" s="446"/>
      <c r="MN36" s="446"/>
      <c r="MO36" s="446"/>
      <c r="MP36" s="446"/>
      <c r="MQ36" s="446"/>
      <c r="MR36" s="446"/>
      <c r="MS36" s="446"/>
      <c r="MT36" s="446"/>
      <c r="MU36" s="446"/>
      <c r="MV36" s="446"/>
      <c r="MW36" s="446"/>
      <c r="MX36" s="446"/>
      <c r="MY36" s="446"/>
      <c r="MZ36" s="446"/>
      <c r="NA36" s="446"/>
      <c r="NB36" s="446"/>
      <c r="NC36" s="446"/>
      <c r="ND36" s="446"/>
      <c r="NE36" s="446"/>
      <c r="NF36" s="446"/>
      <c r="NG36" s="446"/>
      <c r="NH36" s="446"/>
      <c r="NI36" s="446"/>
      <c r="NJ36" s="446"/>
      <c r="NK36" s="446"/>
      <c r="NL36" s="446"/>
      <c r="NM36" s="446"/>
      <c r="NN36" s="446"/>
      <c r="NO36" s="446"/>
      <c r="NP36" s="446"/>
      <c r="NQ36" s="446"/>
      <c r="NR36" s="446"/>
      <c r="NS36" s="446"/>
      <c r="NT36" s="446"/>
      <c r="NU36" s="446"/>
      <c r="NV36" s="446"/>
      <c r="NW36" s="446"/>
      <c r="NX36" s="446"/>
      <c r="NY36" s="446"/>
      <c r="NZ36" s="446"/>
      <c r="OA36" s="446"/>
      <c r="OB36" s="446"/>
      <c r="OC36" s="446"/>
      <c r="OD36" s="446"/>
      <c r="OE36" s="446"/>
      <c r="OF36" s="446"/>
      <c r="OG36" s="446"/>
      <c r="OH36" s="446"/>
      <c r="OI36" s="446"/>
      <c r="OJ36" s="446"/>
      <c r="OK36" s="446"/>
      <c r="OL36" s="446"/>
      <c r="OM36" s="446"/>
      <c r="ON36" s="446"/>
      <c r="OO36" s="446"/>
      <c r="OP36" s="446"/>
      <c r="OQ36" s="446"/>
      <c r="OR36" s="446"/>
      <c r="OS36" s="446"/>
      <c r="OT36" s="446"/>
      <c r="OU36" s="446"/>
      <c r="OV36" s="446"/>
      <c r="OW36" s="446"/>
      <c r="OX36" s="446"/>
      <c r="OY36" s="446"/>
      <c r="OZ36" s="446"/>
      <c r="PA36" s="446"/>
      <c r="PB36" s="446"/>
      <c r="PC36" s="446"/>
      <c r="PD36" s="446"/>
      <c r="PE36" s="446"/>
      <c r="PF36" s="446"/>
      <c r="PG36" s="446"/>
      <c r="PH36" s="446"/>
      <c r="PI36" s="446"/>
      <c r="PJ36" s="446"/>
      <c r="PK36" s="446"/>
      <c r="PL36" s="446"/>
      <c r="PM36" s="446"/>
      <c r="PN36" s="446"/>
      <c r="PO36" s="446"/>
      <c r="PP36" s="446"/>
      <c r="PQ36" s="446"/>
      <c r="PR36" s="446"/>
      <c r="PS36" s="446"/>
      <c r="PT36" s="446"/>
      <c r="PU36" s="446"/>
      <c r="PV36" s="446"/>
      <c r="PW36" s="446"/>
      <c r="PX36" s="446"/>
      <c r="PY36" s="446"/>
      <c r="PZ36" s="446"/>
      <c r="QA36" s="446"/>
      <c r="QB36" s="446"/>
      <c r="QC36" s="446"/>
      <c r="QD36" s="446"/>
      <c r="QE36" s="446"/>
      <c r="QF36" s="446"/>
      <c r="QG36" s="446"/>
      <c r="QH36" s="446"/>
      <c r="QI36" s="446"/>
      <c r="QJ36" s="446"/>
      <c r="QK36" s="446"/>
      <c r="QL36" s="446"/>
      <c r="QM36" s="446"/>
      <c r="QN36" s="446"/>
      <c r="QO36" s="446"/>
      <c r="QP36" s="446"/>
      <c r="QQ36" s="446"/>
      <c r="QR36" s="446"/>
      <c r="QS36" s="446"/>
      <c r="QT36" s="446"/>
      <c r="QU36" s="446"/>
      <c r="QV36" s="446"/>
      <c r="QW36" s="446"/>
      <c r="QX36" s="446"/>
      <c r="QY36" s="446"/>
      <c r="QZ36" s="446"/>
      <c r="RA36" s="446"/>
      <c r="RB36" s="446"/>
      <c r="RC36" s="446"/>
      <c r="RD36" s="446"/>
      <c r="RE36" s="446"/>
      <c r="RF36" s="446"/>
      <c r="RG36" s="446"/>
      <c r="RH36" s="446"/>
      <c r="RI36" s="446"/>
      <c r="RJ36" s="446"/>
      <c r="RK36" s="446"/>
      <c r="RL36" s="446"/>
      <c r="RM36" s="446"/>
      <c r="RN36" s="446"/>
      <c r="RO36" s="446"/>
      <c r="RP36" s="446"/>
      <c r="RQ36" s="446"/>
      <c r="RR36" s="446"/>
      <c r="RS36" s="446"/>
      <c r="RT36" s="446"/>
      <c r="RU36" s="446"/>
      <c r="RV36" s="446"/>
      <c r="RW36" s="446"/>
      <c r="RX36" s="446"/>
      <c r="RY36" s="446"/>
      <c r="RZ36" s="446"/>
      <c r="SA36" s="446"/>
      <c r="SB36" s="446"/>
      <c r="SC36" s="446"/>
      <c r="SD36" s="446"/>
      <c r="SE36" s="446"/>
      <c r="SF36" s="446"/>
      <c r="SG36" s="446"/>
      <c r="SH36" s="446"/>
      <c r="SI36" s="446"/>
      <c r="SJ36" s="446"/>
      <c r="SK36" s="446"/>
      <c r="SL36" s="446"/>
      <c r="SM36" s="446"/>
      <c r="SN36" s="446"/>
      <c r="SO36" s="446"/>
      <c r="SP36" s="446"/>
      <c r="SQ36" s="446"/>
      <c r="SR36" s="446"/>
      <c r="SS36" s="446"/>
      <c r="ST36" s="446"/>
      <c r="SU36" s="446"/>
      <c r="SV36" s="446"/>
      <c r="SW36" s="446"/>
      <c r="SX36" s="446"/>
      <c r="SY36" s="446"/>
      <c r="SZ36" s="446"/>
      <c r="TA36" s="446"/>
      <c r="TB36" s="446"/>
      <c r="TC36" s="446"/>
      <c r="TD36" s="446"/>
      <c r="TE36" s="446"/>
      <c r="TF36" s="446"/>
      <c r="TG36" s="446"/>
      <c r="TH36" s="446"/>
      <c r="TI36" s="446"/>
      <c r="TJ36" s="446"/>
      <c r="TK36" s="446"/>
      <c r="TL36" s="446"/>
      <c r="TM36" s="446"/>
      <c r="TN36" s="446"/>
      <c r="TO36" s="446"/>
      <c r="TP36" s="446"/>
      <c r="TQ36" s="446"/>
      <c r="TR36" s="446"/>
      <c r="TS36" s="446"/>
      <c r="TT36" s="446"/>
      <c r="TU36" s="446"/>
      <c r="TV36" s="446"/>
      <c r="TW36" s="446"/>
      <c r="TX36" s="446"/>
      <c r="TY36" s="446"/>
      <c r="TZ36" s="446"/>
      <c r="UA36" s="446"/>
      <c r="UB36" s="446"/>
      <c r="UC36" s="446"/>
      <c r="UD36" s="446"/>
      <c r="UE36" s="446"/>
      <c r="UF36" s="446"/>
      <c r="UG36" s="446"/>
      <c r="UH36" s="446"/>
      <c r="UI36" s="446"/>
      <c r="UJ36" s="446"/>
      <c r="UK36" s="446"/>
      <c r="UL36" s="446"/>
      <c r="UM36" s="446"/>
      <c r="UN36" s="446"/>
      <c r="UO36" s="446"/>
      <c r="UP36" s="446"/>
      <c r="UQ36" s="446"/>
      <c r="UR36" s="446"/>
      <c r="US36" s="446"/>
      <c r="UT36" s="446"/>
      <c r="UU36" s="446"/>
      <c r="UV36" s="446"/>
      <c r="UW36" s="446"/>
      <c r="UX36" s="446"/>
      <c r="UY36" s="446"/>
      <c r="UZ36" s="446"/>
      <c r="VA36" s="446"/>
      <c r="VB36" s="446"/>
      <c r="VC36" s="446"/>
      <c r="VD36" s="446"/>
      <c r="VE36" s="446"/>
      <c r="VF36" s="446"/>
      <c r="VG36" s="446"/>
      <c r="VH36" s="446"/>
      <c r="VI36" s="446"/>
      <c r="VJ36" s="446"/>
      <c r="VK36" s="446"/>
      <c r="VL36" s="446"/>
      <c r="VM36" s="446"/>
      <c r="VN36" s="446"/>
      <c r="VO36" s="446"/>
      <c r="VP36" s="446"/>
      <c r="VQ36" s="446"/>
      <c r="VR36" s="446"/>
      <c r="VS36" s="446"/>
      <c r="VT36" s="446"/>
      <c r="VU36" s="446"/>
      <c r="VV36" s="446"/>
      <c r="VW36" s="446"/>
      <c r="VX36" s="446"/>
      <c r="VY36" s="446"/>
      <c r="VZ36" s="446"/>
      <c r="WA36" s="446"/>
      <c r="WB36" s="446"/>
      <c r="WC36" s="446"/>
      <c r="WD36" s="446"/>
      <c r="WE36" s="446"/>
      <c r="WF36" s="446"/>
      <c r="WG36" s="446"/>
      <c r="WH36" s="446"/>
      <c r="WI36" s="446"/>
      <c r="WJ36" s="446"/>
      <c r="WK36" s="446"/>
      <c r="WL36" s="446"/>
      <c r="WM36" s="446"/>
      <c r="WN36" s="446"/>
      <c r="WO36" s="446"/>
      <c r="WP36" s="446"/>
      <c r="WQ36" s="446"/>
      <c r="WR36" s="446"/>
      <c r="WS36" s="446"/>
      <c r="WT36" s="446"/>
      <c r="WU36" s="446"/>
      <c r="WV36" s="446"/>
      <c r="WW36" s="446"/>
      <c r="WX36" s="446"/>
      <c r="WY36" s="446"/>
      <c r="WZ36" s="446"/>
      <c r="XA36" s="446"/>
      <c r="XB36" s="446"/>
      <c r="XC36" s="446"/>
      <c r="XD36" s="446"/>
      <c r="XE36" s="446"/>
      <c r="XF36" s="446"/>
      <c r="XG36" s="446"/>
      <c r="XH36" s="446"/>
      <c r="XI36" s="446"/>
      <c r="XJ36" s="446"/>
      <c r="XK36" s="446"/>
      <c r="XL36" s="446"/>
      <c r="XM36" s="446"/>
      <c r="XN36" s="446"/>
      <c r="XO36" s="446"/>
      <c r="XP36" s="446"/>
      <c r="XQ36" s="446"/>
      <c r="XR36" s="446"/>
      <c r="XS36" s="446"/>
      <c r="XT36" s="446"/>
      <c r="XU36" s="446"/>
      <c r="XV36" s="446"/>
      <c r="XW36" s="446"/>
      <c r="XX36" s="446"/>
      <c r="XY36" s="446"/>
      <c r="XZ36" s="446"/>
      <c r="YA36" s="446"/>
      <c r="YB36" s="446"/>
      <c r="YC36" s="446"/>
      <c r="YD36" s="446"/>
      <c r="YE36" s="446"/>
      <c r="YF36" s="446"/>
      <c r="YG36" s="446"/>
      <c r="YH36" s="446"/>
      <c r="YI36" s="446"/>
      <c r="YJ36" s="446"/>
      <c r="YK36" s="446"/>
      <c r="YL36" s="446"/>
      <c r="YM36" s="446"/>
      <c r="YN36" s="446"/>
      <c r="YO36" s="446"/>
      <c r="YP36" s="446"/>
      <c r="YQ36" s="446"/>
      <c r="YR36" s="446"/>
      <c r="YS36" s="446"/>
      <c r="YT36" s="446"/>
      <c r="YU36" s="446"/>
      <c r="YV36" s="446"/>
      <c r="YW36" s="446"/>
      <c r="YX36" s="446"/>
      <c r="YY36" s="446"/>
      <c r="YZ36" s="446"/>
      <c r="ZA36" s="446"/>
      <c r="ZB36" s="446"/>
      <c r="ZC36" s="446"/>
      <c r="ZD36" s="446"/>
      <c r="ZE36" s="446"/>
      <c r="ZF36" s="446"/>
      <c r="ZG36" s="446"/>
      <c r="ZH36" s="446"/>
      <c r="ZI36" s="446"/>
      <c r="ZJ36" s="446"/>
      <c r="ZK36" s="446"/>
      <c r="ZL36" s="446"/>
      <c r="ZM36" s="446"/>
      <c r="ZN36" s="446"/>
      <c r="ZO36" s="446"/>
      <c r="ZP36" s="446"/>
      <c r="ZQ36" s="446"/>
      <c r="ZR36" s="446"/>
      <c r="ZS36" s="446"/>
      <c r="ZT36" s="446"/>
      <c r="ZU36" s="446"/>
      <c r="ZV36" s="446"/>
      <c r="ZW36" s="446"/>
      <c r="ZX36" s="446"/>
      <c r="ZY36" s="446"/>
      <c r="ZZ36" s="446"/>
      <c r="AAA36" s="446"/>
      <c r="AAB36" s="446"/>
      <c r="AAC36" s="446"/>
      <c r="AAD36" s="446"/>
      <c r="AAE36" s="446"/>
      <c r="AAF36" s="446"/>
      <c r="AAG36" s="446"/>
      <c r="AAH36" s="446"/>
      <c r="AAI36" s="446"/>
      <c r="AAJ36" s="446"/>
      <c r="AAK36" s="446"/>
      <c r="AAL36" s="446"/>
      <c r="AAM36" s="446"/>
      <c r="AAN36" s="446"/>
      <c r="AAO36" s="446"/>
      <c r="AAP36" s="446"/>
      <c r="AAQ36" s="446"/>
      <c r="AAR36" s="446"/>
      <c r="AAS36" s="446"/>
      <c r="AAT36" s="446"/>
      <c r="AAU36" s="446"/>
      <c r="AAV36" s="446"/>
      <c r="AAW36" s="446"/>
      <c r="AAX36" s="446"/>
      <c r="AAY36" s="446"/>
      <c r="AAZ36" s="446"/>
      <c r="ABA36" s="446"/>
      <c r="ABB36" s="446"/>
      <c r="ABC36" s="446"/>
      <c r="ABD36" s="446"/>
      <c r="ABE36" s="446"/>
      <c r="ABF36" s="446"/>
      <c r="ABG36" s="446"/>
      <c r="ABH36" s="446"/>
      <c r="ABI36" s="446"/>
      <c r="ABJ36" s="446"/>
      <c r="ABK36" s="446"/>
      <c r="ABL36" s="446"/>
      <c r="ABM36" s="446"/>
      <c r="ABN36" s="446"/>
      <c r="ABO36" s="446"/>
      <c r="ABP36" s="446"/>
      <c r="ABQ36" s="446"/>
      <c r="ABR36" s="446"/>
      <c r="ABS36" s="446"/>
      <c r="ABT36" s="446"/>
      <c r="ABU36" s="446"/>
      <c r="ABV36" s="446"/>
      <c r="ABW36" s="446"/>
      <c r="ABX36" s="446"/>
      <c r="ABY36" s="446"/>
      <c r="ABZ36" s="446"/>
      <c r="ACA36" s="446"/>
      <c r="ACB36" s="446"/>
      <c r="ACC36" s="446"/>
      <c r="ACD36" s="446"/>
      <c r="ACE36" s="446"/>
      <c r="ACF36" s="446"/>
      <c r="ACG36" s="446"/>
      <c r="ACH36" s="446"/>
      <c r="ACI36" s="446"/>
      <c r="ACJ36" s="446"/>
      <c r="ACK36" s="446"/>
      <c r="ACL36" s="446"/>
      <c r="ACM36" s="446"/>
      <c r="ACN36" s="446"/>
      <c r="ACO36" s="446"/>
      <c r="ACP36" s="446"/>
      <c r="ACQ36" s="446"/>
      <c r="ACR36" s="446"/>
      <c r="ACS36" s="446"/>
      <c r="ACT36" s="446"/>
      <c r="ACU36" s="446"/>
      <c r="ACV36" s="446"/>
      <c r="ACW36" s="446"/>
      <c r="ACX36" s="446"/>
      <c r="ACY36" s="446"/>
      <c r="ACZ36" s="446"/>
      <c r="ADA36" s="446"/>
      <c r="ADB36" s="446"/>
      <c r="ADC36" s="446"/>
      <c r="ADD36" s="446"/>
      <c r="ADE36" s="446"/>
      <c r="ADF36" s="446"/>
      <c r="ADG36" s="446"/>
      <c r="ADH36" s="446"/>
      <c r="ADI36" s="446"/>
      <c r="ADJ36" s="446"/>
      <c r="ADK36" s="446"/>
      <c r="ADL36" s="446"/>
      <c r="ADM36" s="446"/>
      <c r="ADN36" s="446"/>
      <c r="ADO36" s="446"/>
      <c r="ADP36" s="446"/>
      <c r="ADQ36" s="446"/>
      <c r="ADR36" s="446"/>
      <c r="ADS36" s="446"/>
      <c r="ADT36" s="446"/>
      <c r="ADU36" s="446"/>
      <c r="ADV36" s="446"/>
      <c r="ADW36" s="446"/>
      <c r="ADX36" s="446"/>
      <c r="ADY36" s="446"/>
      <c r="ADZ36" s="446"/>
      <c r="AEA36" s="446"/>
      <c r="AEB36" s="446"/>
      <c r="AEC36" s="446"/>
      <c r="AED36" s="446"/>
      <c r="AEE36" s="446"/>
      <c r="AEF36" s="446"/>
      <c r="AEG36" s="446"/>
      <c r="AEH36" s="446"/>
      <c r="AEI36" s="446"/>
      <c r="AEJ36" s="446"/>
      <c r="AEK36" s="446"/>
      <c r="AEL36" s="446"/>
      <c r="AEM36" s="446"/>
      <c r="AEN36" s="446"/>
      <c r="AEO36" s="446"/>
      <c r="AEP36" s="446"/>
      <c r="AEQ36" s="446"/>
      <c r="AER36" s="446"/>
      <c r="AES36" s="446"/>
      <c r="AET36" s="446"/>
      <c r="AEU36" s="446"/>
      <c r="AEV36" s="446"/>
      <c r="AEW36" s="446"/>
      <c r="AEX36" s="446"/>
      <c r="AEY36" s="446"/>
      <c r="AEZ36" s="446"/>
      <c r="AFA36" s="446"/>
      <c r="AFB36" s="446"/>
      <c r="AFC36" s="446"/>
      <c r="AFD36" s="446"/>
      <c r="AFE36" s="446"/>
      <c r="AFF36" s="446"/>
      <c r="AFG36" s="446"/>
      <c r="AFH36" s="446"/>
      <c r="AFI36" s="446"/>
      <c r="AFJ36" s="446"/>
      <c r="AFK36" s="446"/>
      <c r="AFL36" s="446"/>
      <c r="AFM36" s="446"/>
      <c r="AFN36" s="446"/>
      <c r="AFO36" s="446"/>
      <c r="AFP36" s="446"/>
      <c r="AFQ36" s="446"/>
      <c r="AFR36" s="446"/>
      <c r="AFS36" s="446"/>
      <c r="AFT36" s="446"/>
      <c r="AFU36" s="446"/>
      <c r="AFV36" s="446"/>
      <c r="AFW36" s="446"/>
      <c r="AFX36" s="446"/>
      <c r="AFY36" s="446"/>
      <c r="AFZ36" s="446"/>
      <c r="AGA36" s="446"/>
      <c r="AGB36" s="446"/>
      <c r="AGC36" s="446"/>
      <c r="AGD36" s="446"/>
      <c r="AGE36" s="446"/>
      <c r="AGF36" s="446"/>
      <c r="AGG36" s="446"/>
      <c r="AGH36" s="446"/>
      <c r="AGI36" s="446"/>
      <c r="AGJ36" s="446"/>
      <c r="AGK36" s="446"/>
      <c r="AGL36" s="446"/>
      <c r="AGM36" s="446"/>
      <c r="AGN36" s="446"/>
      <c r="AGO36" s="446"/>
      <c r="AGP36" s="446"/>
      <c r="AGQ36" s="446"/>
      <c r="AGR36" s="446"/>
      <c r="AGS36" s="446"/>
      <c r="AGT36" s="446"/>
      <c r="AGU36" s="446"/>
      <c r="AGV36" s="446"/>
      <c r="AGW36" s="446"/>
      <c r="AGX36" s="446"/>
      <c r="AGY36" s="446"/>
      <c r="AGZ36" s="446"/>
      <c r="AHA36" s="446"/>
      <c r="AHB36" s="446"/>
      <c r="AHC36" s="446"/>
      <c r="AHD36" s="446"/>
      <c r="AHE36" s="446"/>
      <c r="AHF36" s="446"/>
      <c r="AHG36" s="446"/>
      <c r="AHH36" s="446"/>
      <c r="AHI36" s="446"/>
      <c r="AHJ36" s="446"/>
      <c r="AHK36" s="446"/>
      <c r="AHL36" s="446"/>
      <c r="AHM36" s="446"/>
      <c r="AHN36" s="446"/>
      <c r="AHO36" s="446"/>
      <c r="AHP36" s="446"/>
      <c r="AHQ36" s="446"/>
      <c r="AHR36" s="446"/>
      <c r="AHS36" s="446"/>
      <c r="AHT36" s="446"/>
      <c r="AHU36" s="446"/>
      <c r="AHV36" s="446"/>
      <c r="AHW36" s="446"/>
      <c r="AHX36" s="446"/>
      <c r="AHY36" s="446"/>
      <c r="AHZ36" s="446"/>
      <c r="AIA36" s="446"/>
      <c r="AIB36" s="446"/>
      <c r="AIC36" s="446"/>
      <c r="AID36" s="446"/>
      <c r="AIE36" s="446"/>
      <c r="AIF36" s="446"/>
      <c r="AIG36" s="446"/>
      <c r="AIH36" s="446"/>
      <c r="AII36" s="446"/>
      <c r="AIJ36" s="446"/>
      <c r="AIK36" s="446"/>
      <c r="AIL36" s="446"/>
      <c r="AIM36" s="446"/>
      <c r="AIN36" s="446"/>
      <c r="AIO36" s="446"/>
      <c r="AIP36" s="446"/>
      <c r="AIQ36" s="446"/>
      <c r="AIR36" s="446"/>
      <c r="AIS36" s="446"/>
      <c r="AIT36" s="446"/>
      <c r="AIU36" s="446"/>
      <c r="AIV36" s="446"/>
      <c r="AIW36" s="446"/>
      <c r="AIX36" s="446"/>
      <c r="AIY36" s="446"/>
      <c r="AIZ36" s="446"/>
      <c r="AJA36" s="446"/>
      <c r="AJB36" s="446"/>
      <c r="AJC36" s="446"/>
      <c r="AJD36" s="446"/>
      <c r="AJE36" s="446"/>
      <c r="AJF36" s="446"/>
      <c r="AJG36" s="446"/>
      <c r="AJH36" s="446"/>
      <c r="AJI36" s="446"/>
      <c r="AJJ36" s="446"/>
      <c r="AJK36" s="446"/>
      <c r="AJL36" s="446"/>
      <c r="AJM36" s="446"/>
      <c r="AJN36" s="446"/>
      <c r="AJO36" s="446"/>
      <c r="AJP36" s="446"/>
      <c r="AJQ36" s="446"/>
      <c r="AJR36" s="446"/>
      <c r="AJS36" s="446"/>
      <c r="AJT36" s="446"/>
      <c r="AJU36" s="446"/>
      <c r="AJV36" s="446"/>
      <c r="AJW36" s="446"/>
      <c r="AJX36" s="446"/>
      <c r="AJY36" s="446"/>
      <c r="AJZ36" s="446"/>
      <c r="AKA36" s="446"/>
      <c r="AKB36" s="446"/>
      <c r="AKC36" s="446"/>
      <c r="AKD36" s="446"/>
      <c r="AKE36" s="446"/>
      <c r="AKF36" s="446"/>
      <c r="AKG36" s="446"/>
      <c r="AKH36" s="446"/>
      <c r="AKI36" s="446"/>
      <c r="AKJ36" s="446"/>
      <c r="AKK36" s="446"/>
      <c r="AKL36" s="446"/>
      <c r="AKM36" s="446"/>
      <c r="AKN36" s="446"/>
      <c r="AKO36" s="446"/>
      <c r="AKP36" s="446"/>
      <c r="AKQ36" s="446"/>
      <c r="AKR36" s="446"/>
      <c r="AKS36" s="446"/>
      <c r="AKT36" s="446"/>
      <c r="AKU36" s="446"/>
      <c r="AKV36" s="446"/>
      <c r="AKW36" s="446"/>
      <c r="AKX36" s="446"/>
      <c r="AKY36" s="446"/>
      <c r="AKZ36" s="446"/>
      <c r="ALA36" s="446"/>
      <c r="ALB36" s="446"/>
      <c r="ALC36" s="446"/>
      <c r="ALD36" s="446"/>
      <c r="ALE36" s="446"/>
      <c r="ALF36" s="446"/>
      <c r="ALG36" s="446"/>
      <c r="ALH36" s="446"/>
      <c r="ALI36" s="446"/>
      <c r="ALJ36" s="446"/>
      <c r="ALK36" s="446"/>
      <c r="ALL36" s="446"/>
      <c r="ALM36" s="446"/>
      <c r="ALN36" s="446"/>
      <c r="ALO36" s="446"/>
      <c r="ALP36" s="446"/>
      <c r="ALQ36" s="446"/>
      <c r="ALR36" s="446"/>
      <c r="ALS36" s="446"/>
      <c r="ALT36" s="446"/>
      <c r="ALU36" s="446"/>
      <c r="ALV36" s="446"/>
      <c r="ALW36" s="446"/>
      <c r="ALX36" s="446"/>
      <c r="ALY36" s="446"/>
      <c r="ALZ36" s="446"/>
      <c r="AMA36" s="446"/>
      <c r="AMB36" s="446"/>
      <c r="AMC36" s="446"/>
      <c r="AMD36" s="446"/>
      <c r="AME36" s="446"/>
      <c r="AMF36" s="446"/>
      <c r="AMG36" s="446"/>
      <c r="AMH36" s="446"/>
      <c r="AMI36" s="446"/>
      <c r="AMJ36" s="446"/>
      <c r="AMK36" s="446"/>
      <c r="AML36" s="446"/>
      <c r="AMM36" s="446"/>
      <c r="AMN36" s="446"/>
      <c r="AMO36" s="446"/>
      <c r="AMP36" s="446"/>
      <c r="AMQ36" s="446"/>
      <c r="AMR36" s="446"/>
      <c r="AMS36" s="446"/>
      <c r="AMT36" s="446"/>
      <c r="AMU36" s="446"/>
      <c r="AMV36" s="446"/>
      <c r="AMW36" s="446"/>
      <c r="AMX36" s="446"/>
      <c r="AMY36" s="446"/>
      <c r="AMZ36" s="446"/>
      <c r="ANA36" s="446"/>
      <c r="ANB36" s="446"/>
      <c r="ANC36" s="446"/>
      <c r="AND36" s="446"/>
      <c r="ANE36" s="446"/>
      <c r="ANF36" s="446"/>
      <c r="ANG36" s="446"/>
      <c r="ANH36" s="446"/>
      <c r="ANI36" s="446"/>
      <c r="ANJ36" s="446"/>
      <c r="ANK36" s="446"/>
      <c r="ANL36" s="446"/>
      <c r="ANM36" s="446"/>
      <c r="ANN36" s="446"/>
      <c r="ANO36" s="446"/>
      <c r="ANP36" s="446"/>
      <c r="ANQ36" s="446"/>
      <c r="ANR36" s="446"/>
      <c r="ANS36" s="446"/>
      <c r="ANT36" s="446"/>
      <c r="ANU36" s="446"/>
      <c r="ANV36" s="446"/>
      <c r="ANW36" s="446"/>
      <c r="ANX36" s="446"/>
      <c r="ANY36" s="446"/>
      <c r="ANZ36" s="446"/>
      <c r="AOA36" s="446"/>
      <c r="AOB36" s="446"/>
      <c r="AOC36" s="446"/>
      <c r="AOD36" s="446"/>
      <c r="AOE36" s="446"/>
      <c r="AOF36" s="446"/>
      <c r="AOG36" s="446"/>
      <c r="AOH36" s="446"/>
      <c r="AOI36" s="446"/>
      <c r="AOJ36" s="446"/>
      <c r="AOK36" s="446"/>
      <c r="AOL36" s="446"/>
      <c r="AOM36" s="446"/>
      <c r="AON36" s="446"/>
      <c r="AOO36" s="446"/>
      <c r="AOP36" s="446"/>
      <c r="AOQ36" s="446"/>
      <c r="AOR36" s="446"/>
      <c r="AOS36" s="446"/>
      <c r="AOT36" s="446"/>
      <c r="AOU36" s="446"/>
      <c r="AOV36" s="446"/>
      <c r="AOW36" s="446"/>
      <c r="AOX36" s="446"/>
      <c r="AOY36" s="446"/>
      <c r="AOZ36" s="446"/>
      <c r="APA36" s="446"/>
      <c r="APB36" s="446"/>
      <c r="APC36" s="446"/>
      <c r="APD36" s="446"/>
      <c r="APE36" s="446"/>
      <c r="APF36" s="446"/>
      <c r="APG36" s="446"/>
      <c r="APH36" s="446"/>
      <c r="API36" s="446"/>
      <c r="APJ36" s="446"/>
      <c r="APK36" s="446"/>
      <c r="APL36" s="446"/>
      <c r="APM36" s="446"/>
      <c r="APN36" s="446"/>
      <c r="APO36" s="446"/>
      <c r="APP36" s="446"/>
      <c r="APQ36" s="446"/>
      <c r="APR36" s="446"/>
      <c r="APS36" s="446"/>
      <c r="APT36" s="446"/>
      <c r="APU36" s="446"/>
      <c r="APV36" s="446"/>
      <c r="APW36" s="446"/>
      <c r="APX36" s="446"/>
      <c r="APY36" s="446"/>
      <c r="APZ36" s="446"/>
      <c r="AQA36" s="446"/>
      <c r="AQB36" s="446"/>
      <c r="AQC36" s="446"/>
      <c r="AQD36" s="446"/>
      <c r="AQE36" s="446"/>
      <c r="AQF36" s="446"/>
      <c r="AQG36" s="446"/>
      <c r="AQH36" s="446"/>
      <c r="AQI36" s="446"/>
      <c r="AQJ36" s="446"/>
      <c r="AQK36" s="446"/>
      <c r="AQL36" s="446"/>
      <c r="AQM36" s="446"/>
      <c r="AQN36" s="446"/>
      <c r="AQO36" s="446"/>
      <c r="AQP36" s="446"/>
      <c r="AQQ36" s="446"/>
      <c r="AQR36" s="446"/>
      <c r="AQS36" s="446"/>
      <c r="AQT36" s="446"/>
      <c r="AQU36" s="446"/>
      <c r="AQV36" s="446"/>
      <c r="AQW36" s="446"/>
      <c r="AQX36" s="446"/>
      <c r="AQY36" s="446"/>
      <c r="AQZ36" s="446"/>
      <c r="ARA36" s="446"/>
      <c r="ARB36" s="446"/>
      <c r="ARC36" s="446"/>
      <c r="ARD36" s="446"/>
      <c r="ARE36" s="446"/>
      <c r="ARF36" s="446"/>
      <c r="ARG36" s="446"/>
      <c r="ARH36" s="446"/>
      <c r="ARI36" s="446"/>
      <c r="ARJ36" s="446"/>
      <c r="ARK36" s="446"/>
      <c r="ARL36" s="446"/>
      <c r="ARM36" s="446"/>
      <c r="ARN36" s="446"/>
      <c r="ARO36" s="446"/>
      <c r="ARP36" s="446"/>
      <c r="ARQ36" s="446"/>
      <c r="ARR36" s="446"/>
      <c r="ARS36" s="446"/>
      <c r="ART36" s="446"/>
      <c r="ARU36" s="446"/>
      <c r="ARV36" s="446"/>
      <c r="ARW36" s="446"/>
      <c r="ARX36" s="446"/>
      <c r="ARY36" s="446"/>
      <c r="ARZ36" s="446"/>
      <c r="ASA36" s="446"/>
      <c r="ASB36" s="446"/>
      <c r="ASC36" s="446"/>
      <c r="ASD36" s="446"/>
      <c r="ASE36" s="446"/>
      <c r="ASF36" s="446"/>
      <c r="ASG36" s="446"/>
      <c r="ASH36" s="446"/>
      <c r="ASI36" s="446"/>
      <c r="ASJ36" s="446"/>
      <c r="ASK36" s="446"/>
      <c r="ASL36" s="446"/>
      <c r="ASM36" s="446"/>
      <c r="ASN36" s="446"/>
      <c r="ASO36" s="446"/>
      <c r="ASP36" s="446"/>
      <c r="ASQ36" s="446"/>
      <c r="ASR36" s="446"/>
      <c r="ASS36" s="446"/>
      <c r="AST36" s="446"/>
      <c r="ASU36" s="446"/>
      <c r="ASV36" s="446"/>
      <c r="ASW36" s="446"/>
      <c r="ASX36" s="446"/>
      <c r="ASY36" s="446"/>
      <c r="ASZ36" s="446"/>
      <c r="ATA36" s="446"/>
      <c r="ATB36" s="446"/>
      <c r="ATC36" s="446"/>
      <c r="ATD36" s="446"/>
      <c r="ATE36" s="446"/>
      <c r="ATF36" s="446"/>
      <c r="ATG36" s="446"/>
      <c r="ATH36" s="446"/>
      <c r="ATI36" s="446"/>
      <c r="ATJ36" s="446"/>
      <c r="ATK36" s="446"/>
      <c r="ATL36" s="446"/>
      <c r="ATM36" s="446"/>
      <c r="ATN36" s="446"/>
      <c r="ATO36" s="446"/>
      <c r="ATP36" s="446"/>
      <c r="ATQ36" s="446"/>
      <c r="ATR36" s="446"/>
      <c r="ATS36" s="446"/>
      <c r="ATT36" s="446"/>
      <c r="ATU36" s="446"/>
      <c r="ATV36" s="446"/>
      <c r="ATW36" s="446"/>
      <c r="ATX36" s="446"/>
      <c r="ATY36" s="446"/>
      <c r="ATZ36" s="446"/>
      <c r="AUA36" s="446"/>
      <c r="AUB36" s="446"/>
      <c r="AUC36" s="446"/>
      <c r="AUD36" s="446"/>
      <c r="AUE36" s="446"/>
      <c r="AUF36" s="446"/>
      <c r="AUG36" s="446"/>
      <c r="AUH36" s="446"/>
      <c r="AUI36" s="446"/>
      <c r="AUJ36" s="446"/>
      <c r="AUK36" s="446"/>
      <c r="AUL36" s="446"/>
      <c r="AUM36" s="446"/>
      <c r="AUN36" s="446"/>
      <c r="AUO36" s="446"/>
      <c r="AUP36" s="446"/>
      <c r="AUQ36" s="446"/>
      <c r="AUR36" s="446"/>
      <c r="AUS36" s="446"/>
      <c r="AUT36" s="446"/>
      <c r="AUU36" s="446"/>
      <c r="AUV36" s="446"/>
      <c r="AUW36" s="446"/>
      <c r="AUX36" s="446"/>
      <c r="AUY36" s="446"/>
      <c r="AUZ36" s="446"/>
      <c r="AVA36" s="446"/>
      <c r="AVB36" s="446"/>
      <c r="AVC36" s="446"/>
      <c r="AVD36" s="446"/>
      <c r="AVE36" s="446"/>
      <c r="AVF36" s="446"/>
      <c r="AVG36" s="446"/>
      <c r="AVH36" s="446"/>
      <c r="AVI36" s="446"/>
      <c r="AVJ36" s="446"/>
      <c r="AVK36" s="446"/>
      <c r="AVL36" s="446"/>
      <c r="AVM36" s="446"/>
      <c r="AVN36" s="446"/>
      <c r="AVO36" s="446"/>
      <c r="AVP36" s="446"/>
      <c r="AVQ36" s="446"/>
      <c r="AVR36" s="446"/>
      <c r="AVS36" s="446"/>
      <c r="AVT36" s="446"/>
      <c r="AVU36" s="446"/>
      <c r="AVV36" s="446"/>
      <c r="AVW36" s="446"/>
      <c r="AVX36" s="446"/>
      <c r="AVY36" s="446"/>
      <c r="AVZ36" s="446"/>
      <c r="AWA36" s="446"/>
      <c r="AWB36" s="446"/>
      <c r="AWC36" s="446"/>
      <c r="AWD36" s="446"/>
      <c r="AWE36" s="446"/>
      <c r="AWF36" s="446"/>
      <c r="AWG36" s="446"/>
      <c r="AWH36" s="446"/>
      <c r="AWI36" s="446"/>
      <c r="AWJ36" s="446"/>
      <c r="AWK36" s="446"/>
      <c r="AWL36" s="446"/>
      <c r="AWM36" s="446"/>
      <c r="AWN36" s="446"/>
      <c r="AWO36" s="446"/>
      <c r="AWP36" s="446"/>
      <c r="AWQ36" s="446"/>
      <c r="AWR36" s="446"/>
      <c r="AWS36" s="446"/>
      <c r="AWT36" s="446"/>
      <c r="AWU36" s="446"/>
      <c r="AWV36" s="446"/>
      <c r="AWW36" s="446"/>
      <c r="AWX36" s="446"/>
      <c r="AWY36" s="446"/>
      <c r="AWZ36" s="446"/>
      <c r="AXA36" s="446"/>
      <c r="AXB36" s="446"/>
      <c r="AXC36" s="446"/>
      <c r="AXD36" s="446"/>
      <c r="AXE36" s="446"/>
      <c r="AXF36" s="446"/>
      <c r="AXG36" s="446"/>
      <c r="AXH36" s="446"/>
      <c r="AXI36" s="446"/>
      <c r="AXJ36" s="446"/>
      <c r="AXK36" s="446"/>
      <c r="AXL36" s="446"/>
      <c r="AXM36" s="446"/>
      <c r="AXN36" s="446"/>
      <c r="AXO36" s="446"/>
      <c r="AXP36" s="446"/>
      <c r="AXQ36" s="446"/>
      <c r="AXR36" s="446"/>
      <c r="AXS36" s="446"/>
      <c r="AXT36" s="446"/>
      <c r="AXU36" s="446"/>
      <c r="AXV36" s="446"/>
      <c r="AXW36" s="446"/>
      <c r="AXX36" s="446"/>
      <c r="AXY36" s="446"/>
      <c r="AXZ36" s="446"/>
      <c r="AYA36" s="446"/>
      <c r="AYB36" s="446"/>
      <c r="AYC36" s="446"/>
      <c r="AYD36" s="446"/>
      <c r="AYE36" s="446"/>
      <c r="AYF36" s="446"/>
      <c r="AYG36" s="446"/>
      <c r="AYH36" s="446"/>
      <c r="AYI36" s="446"/>
      <c r="AYJ36" s="446"/>
      <c r="AYK36" s="446"/>
      <c r="AYL36" s="446"/>
      <c r="AYM36" s="446"/>
      <c r="AYN36" s="446"/>
      <c r="AYO36" s="446"/>
      <c r="AYP36" s="446"/>
      <c r="AYQ36" s="446"/>
      <c r="AYR36" s="446"/>
      <c r="AYS36" s="446"/>
      <c r="AYT36" s="446"/>
      <c r="AYU36" s="446"/>
      <c r="AYV36" s="446"/>
      <c r="AYW36" s="446"/>
      <c r="AYX36" s="446"/>
      <c r="AYY36" s="446"/>
      <c r="AYZ36" s="446"/>
      <c r="AZA36" s="446"/>
      <c r="AZB36" s="446"/>
      <c r="AZC36" s="446"/>
      <c r="AZD36" s="446"/>
      <c r="AZE36" s="446"/>
      <c r="AZF36" s="446"/>
      <c r="AZG36" s="446"/>
      <c r="AZH36" s="446"/>
      <c r="AZI36" s="446"/>
      <c r="AZJ36" s="446"/>
      <c r="AZK36" s="446"/>
      <c r="AZL36" s="446"/>
      <c r="AZM36" s="446"/>
      <c r="AZN36" s="446"/>
      <c r="AZO36" s="446"/>
      <c r="AZP36" s="446"/>
      <c r="AZQ36" s="446"/>
      <c r="AZR36" s="446"/>
      <c r="AZS36" s="446"/>
      <c r="AZT36" s="446"/>
      <c r="AZU36" s="446"/>
      <c r="AZV36" s="446"/>
      <c r="AZW36" s="446"/>
      <c r="AZX36" s="446"/>
      <c r="AZY36" s="446"/>
      <c r="AZZ36" s="446"/>
      <c r="BAA36" s="446"/>
      <c r="BAB36" s="446"/>
      <c r="BAC36" s="446"/>
      <c r="BAD36" s="446"/>
      <c r="BAE36" s="446"/>
      <c r="BAF36" s="446"/>
      <c r="BAG36" s="446"/>
      <c r="BAH36" s="446"/>
      <c r="BAI36" s="446"/>
      <c r="BAJ36" s="446"/>
      <c r="BAK36" s="446"/>
      <c r="BAL36" s="446"/>
      <c r="BAM36" s="446"/>
      <c r="BAN36" s="446"/>
      <c r="BAO36" s="446"/>
      <c r="BAP36" s="446"/>
      <c r="BAQ36" s="446"/>
      <c r="BAR36" s="446"/>
      <c r="BAS36" s="446"/>
      <c r="BAT36" s="446"/>
      <c r="BAU36" s="446"/>
      <c r="BAV36" s="446"/>
      <c r="BAW36" s="446"/>
      <c r="BAX36" s="446"/>
      <c r="BAY36" s="446"/>
      <c r="BAZ36" s="446"/>
      <c r="BBA36" s="446"/>
      <c r="BBB36" s="446"/>
      <c r="BBC36" s="446"/>
      <c r="BBD36" s="446"/>
      <c r="BBE36" s="446"/>
      <c r="BBF36" s="446"/>
      <c r="BBG36" s="446"/>
      <c r="BBH36" s="446"/>
      <c r="BBI36" s="446"/>
      <c r="BBJ36" s="446"/>
      <c r="BBK36" s="446"/>
      <c r="BBL36" s="446"/>
      <c r="BBM36" s="446"/>
      <c r="BBN36" s="446"/>
      <c r="BBO36" s="446"/>
      <c r="BBP36" s="446"/>
      <c r="BBQ36" s="446"/>
      <c r="BBR36" s="446"/>
      <c r="BBS36" s="446"/>
      <c r="BBT36" s="446"/>
      <c r="BBU36" s="446"/>
      <c r="BBV36" s="446"/>
      <c r="BBW36" s="446"/>
      <c r="BBX36" s="446"/>
      <c r="BBY36" s="446"/>
      <c r="BBZ36" s="446"/>
      <c r="BCA36" s="446"/>
      <c r="BCB36" s="446"/>
      <c r="BCC36" s="446"/>
      <c r="BCD36" s="446"/>
      <c r="BCE36" s="446"/>
      <c r="BCF36" s="446"/>
      <c r="BCG36" s="446"/>
      <c r="BCH36" s="446"/>
      <c r="BCI36" s="446"/>
      <c r="BCJ36" s="446"/>
      <c r="BCK36" s="446"/>
      <c r="BCL36" s="446"/>
      <c r="BCM36" s="446"/>
      <c r="BCN36" s="446"/>
      <c r="BCO36" s="446"/>
      <c r="BCP36" s="446"/>
      <c r="BCQ36" s="446"/>
      <c r="BCR36" s="446"/>
      <c r="BCS36" s="446"/>
      <c r="BCT36" s="446"/>
      <c r="BCU36" s="446"/>
      <c r="BCV36" s="446"/>
      <c r="BCW36" s="446"/>
      <c r="BCX36" s="446"/>
      <c r="BCY36" s="446"/>
      <c r="BCZ36" s="446"/>
      <c r="BDA36" s="446"/>
      <c r="BDB36" s="446"/>
      <c r="BDC36" s="446"/>
      <c r="BDD36" s="446"/>
      <c r="BDE36" s="446"/>
      <c r="BDF36" s="446"/>
      <c r="BDG36" s="446"/>
      <c r="BDH36" s="446"/>
      <c r="BDI36" s="446"/>
      <c r="BDJ36" s="446"/>
      <c r="BDK36" s="446"/>
      <c r="BDL36" s="446"/>
      <c r="BDM36" s="446"/>
      <c r="BDN36" s="446"/>
      <c r="BDO36" s="446"/>
      <c r="BDP36" s="446"/>
      <c r="BDQ36" s="446"/>
      <c r="BDR36" s="446"/>
      <c r="BDS36" s="446"/>
      <c r="BDT36" s="446"/>
      <c r="BDU36" s="446"/>
      <c r="BDV36" s="446"/>
      <c r="BDW36" s="446"/>
      <c r="BDX36" s="446"/>
      <c r="BDY36" s="446"/>
      <c r="BDZ36" s="446"/>
      <c r="BEA36" s="446"/>
      <c r="BEB36" s="446"/>
      <c r="BEC36" s="446"/>
      <c r="BED36" s="446"/>
      <c r="BEE36" s="446"/>
      <c r="BEF36" s="446"/>
      <c r="BEG36" s="446"/>
      <c r="BEH36" s="446"/>
      <c r="BEI36" s="446"/>
      <c r="BEJ36" s="446"/>
      <c r="BEK36" s="446"/>
      <c r="BEL36" s="446"/>
      <c r="BEM36" s="446"/>
      <c r="BEN36" s="446"/>
      <c r="BEO36" s="446"/>
      <c r="BEP36" s="446"/>
      <c r="BEQ36" s="446"/>
      <c r="BER36" s="446"/>
      <c r="BES36" s="446"/>
      <c r="BET36" s="446"/>
      <c r="BEU36" s="446"/>
      <c r="BEV36" s="446"/>
      <c r="BEW36" s="446"/>
      <c r="BEX36" s="446"/>
      <c r="BEY36" s="446"/>
      <c r="BEZ36" s="446"/>
      <c r="BFA36" s="446"/>
      <c r="BFB36" s="446"/>
      <c r="BFC36" s="446"/>
      <c r="BFD36" s="446"/>
      <c r="BFE36" s="446"/>
      <c r="BFF36" s="446"/>
      <c r="BFG36" s="446"/>
      <c r="BFH36" s="446"/>
      <c r="BFI36" s="446"/>
      <c r="BFJ36" s="446"/>
      <c r="BFK36" s="446"/>
      <c r="BFL36" s="446"/>
      <c r="BFM36" s="446"/>
      <c r="BFN36" s="446"/>
      <c r="BFO36" s="446"/>
      <c r="BFP36" s="446"/>
      <c r="BFQ36" s="446"/>
      <c r="BFR36" s="446"/>
      <c r="BFS36" s="446"/>
      <c r="BFT36" s="446"/>
      <c r="BFU36" s="446"/>
      <c r="BFV36" s="446"/>
      <c r="BFW36" s="446"/>
      <c r="BFX36" s="446"/>
      <c r="BFY36" s="446"/>
      <c r="BFZ36" s="446"/>
      <c r="BGA36" s="446"/>
      <c r="BGB36" s="446"/>
      <c r="BGC36" s="446"/>
      <c r="BGD36" s="446"/>
      <c r="BGE36" s="446"/>
      <c r="BGF36" s="446"/>
      <c r="BGG36" s="446"/>
      <c r="BGH36" s="446"/>
      <c r="BGI36" s="446"/>
      <c r="BGJ36" s="446"/>
      <c r="BGK36" s="446"/>
      <c r="BGL36" s="446"/>
      <c r="BGM36" s="446"/>
      <c r="BGN36" s="446"/>
      <c r="BGO36" s="446"/>
      <c r="BGP36" s="446"/>
      <c r="BGQ36" s="446"/>
      <c r="BGR36" s="446"/>
      <c r="BGS36" s="446"/>
      <c r="BGT36" s="446"/>
      <c r="BGU36" s="446"/>
      <c r="BGV36" s="446"/>
      <c r="BGW36" s="446"/>
      <c r="BGX36" s="446"/>
      <c r="BGY36" s="446"/>
      <c r="BGZ36" s="446"/>
      <c r="BHA36" s="446"/>
      <c r="BHB36" s="446"/>
      <c r="BHC36" s="446"/>
      <c r="BHD36" s="446"/>
      <c r="BHE36" s="446"/>
      <c r="BHF36" s="446"/>
      <c r="BHG36" s="446"/>
      <c r="BHH36" s="446"/>
      <c r="BHI36" s="446"/>
      <c r="BHJ36" s="446"/>
      <c r="BHK36" s="446"/>
      <c r="BHL36" s="446"/>
      <c r="BHM36" s="446"/>
      <c r="BHN36" s="446"/>
      <c r="BHO36" s="446"/>
      <c r="BHP36" s="446"/>
      <c r="BHQ36" s="446"/>
      <c r="BHR36" s="446"/>
      <c r="BHS36" s="446"/>
      <c r="BHT36" s="446"/>
      <c r="BHU36" s="446"/>
      <c r="BHV36" s="446"/>
      <c r="BHW36" s="446"/>
      <c r="BHX36" s="446"/>
      <c r="BHY36" s="446"/>
      <c r="BHZ36" s="446"/>
      <c r="BIA36" s="446"/>
      <c r="BIB36" s="446"/>
      <c r="BIC36" s="446"/>
      <c r="BID36" s="446"/>
      <c r="BIE36" s="446"/>
      <c r="BIF36" s="446"/>
      <c r="BIG36" s="446"/>
      <c r="BIH36" s="446"/>
      <c r="BII36" s="446"/>
      <c r="BIJ36" s="446"/>
      <c r="BIK36" s="446"/>
      <c r="BIL36" s="446"/>
      <c r="BIM36" s="446"/>
      <c r="BIN36" s="446"/>
      <c r="BIO36" s="446"/>
      <c r="BIP36" s="446"/>
      <c r="BIQ36" s="446"/>
      <c r="BIR36" s="446"/>
      <c r="BIS36" s="446"/>
      <c r="BIT36" s="446"/>
      <c r="BIU36" s="446"/>
      <c r="BIV36" s="446"/>
      <c r="BIW36" s="446"/>
      <c r="BIX36" s="446"/>
      <c r="BIY36" s="446"/>
      <c r="BIZ36" s="446"/>
      <c r="BJA36" s="446"/>
      <c r="BJB36" s="446"/>
      <c r="BJC36" s="446"/>
      <c r="BJD36" s="446"/>
      <c r="BJE36" s="446"/>
      <c r="BJF36" s="446"/>
      <c r="BJG36" s="446"/>
      <c r="BJH36" s="446"/>
      <c r="BJI36" s="446"/>
      <c r="BJJ36" s="446"/>
      <c r="BJK36" s="446"/>
      <c r="BJL36" s="446"/>
      <c r="BJM36" s="446"/>
      <c r="BJN36" s="446"/>
      <c r="BJO36" s="446"/>
      <c r="BJP36" s="446"/>
      <c r="BJQ36" s="446"/>
      <c r="BJR36" s="446"/>
      <c r="BJS36" s="446"/>
      <c r="BJT36" s="446"/>
      <c r="BJU36" s="446"/>
      <c r="BJV36" s="446"/>
      <c r="BJW36" s="446"/>
      <c r="BJX36" s="446"/>
      <c r="BJY36" s="446"/>
      <c r="BJZ36" s="446"/>
      <c r="BKA36" s="446"/>
      <c r="BKB36" s="446"/>
      <c r="BKC36" s="446"/>
      <c r="BKD36" s="446"/>
      <c r="BKE36" s="446"/>
      <c r="BKF36" s="446"/>
      <c r="BKG36" s="446"/>
      <c r="BKH36" s="446"/>
      <c r="BKI36" s="446"/>
      <c r="BKJ36" s="446"/>
      <c r="BKK36" s="446"/>
      <c r="BKL36" s="446"/>
      <c r="BKM36" s="446"/>
      <c r="BKN36" s="446"/>
      <c r="BKO36" s="446"/>
      <c r="BKP36" s="446"/>
      <c r="BKQ36" s="446"/>
      <c r="BKR36" s="446"/>
      <c r="BKS36" s="446"/>
      <c r="BKT36" s="446"/>
      <c r="BKU36" s="446"/>
      <c r="BKV36" s="446"/>
      <c r="BKW36" s="446"/>
      <c r="BKX36" s="446"/>
      <c r="BKY36" s="446"/>
      <c r="BKZ36" s="446"/>
      <c r="BLA36" s="446"/>
      <c r="BLB36" s="446"/>
      <c r="BLC36" s="446"/>
      <c r="BLD36" s="446"/>
      <c r="BLE36" s="446"/>
      <c r="BLF36" s="446"/>
      <c r="BLG36" s="446"/>
      <c r="BLH36" s="446"/>
      <c r="BLI36" s="446"/>
      <c r="BLJ36" s="446"/>
      <c r="BLK36" s="446"/>
      <c r="BLL36" s="446"/>
      <c r="BLM36" s="446"/>
      <c r="BLN36" s="446"/>
      <c r="BLO36" s="446"/>
      <c r="BLP36" s="446"/>
      <c r="BLQ36" s="446"/>
      <c r="BLR36" s="446"/>
      <c r="BLS36" s="446"/>
      <c r="BLT36" s="446"/>
      <c r="BLU36" s="446"/>
      <c r="BLV36" s="446"/>
      <c r="BLW36" s="446"/>
      <c r="BLX36" s="446"/>
      <c r="BLY36" s="446"/>
      <c r="BLZ36" s="446"/>
      <c r="BMA36" s="446"/>
      <c r="BMB36" s="446"/>
      <c r="BMC36" s="446"/>
      <c r="BMD36" s="446"/>
      <c r="BME36" s="446"/>
      <c r="BMF36" s="446"/>
      <c r="BMG36" s="446"/>
      <c r="BMH36" s="446"/>
      <c r="BMI36" s="446"/>
      <c r="BMJ36" s="446"/>
      <c r="BMK36" s="446"/>
      <c r="BML36" s="446"/>
      <c r="BMM36" s="446"/>
      <c r="BMN36" s="446"/>
      <c r="BMO36" s="446"/>
      <c r="BMP36" s="446"/>
      <c r="BMQ36" s="446"/>
      <c r="BMR36" s="446"/>
      <c r="BMS36" s="446"/>
      <c r="BMT36" s="446"/>
      <c r="BMU36" s="446"/>
      <c r="BMV36" s="446"/>
      <c r="BMW36" s="446"/>
      <c r="BMX36" s="446"/>
      <c r="BMY36" s="446"/>
      <c r="BMZ36" s="446"/>
      <c r="BNA36" s="446"/>
      <c r="BNB36" s="446"/>
      <c r="BNC36" s="446"/>
      <c r="BND36" s="446"/>
      <c r="BNE36" s="446"/>
      <c r="BNF36" s="446"/>
      <c r="BNG36" s="446"/>
      <c r="BNH36" s="446"/>
      <c r="BNI36" s="446"/>
      <c r="BNJ36" s="446"/>
      <c r="BNK36" s="446"/>
      <c r="BNL36" s="446"/>
      <c r="BNM36" s="446"/>
      <c r="BNN36" s="446"/>
      <c r="BNO36" s="446"/>
      <c r="BNP36" s="446"/>
      <c r="BNQ36" s="446"/>
      <c r="BNR36" s="446"/>
      <c r="BNS36" s="446"/>
      <c r="BNT36" s="446"/>
      <c r="BNU36" s="446"/>
      <c r="BNV36" s="446"/>
      <c r="BNW36" s="446"/>
      <c r="BNX36" s="446"/>
      <c r="BNY36" s="446"/>
      <c r="BNZ36" s="446"/>
      <c r="BOA36" s="446"/>
      <c r="BOB36" s="446"/>
      <c r="BOC36" s="446"/>
      <c r="BOD36" s="446"/>
      <c r="BOE36" s="446"/>
      <c r="BOF36" s="446"/>
      <c r="BOG36" s="446"/>
      <c r="BOH36" s="446"/>
      <c r="BOI36" s="446"/>
      <c r="BOJ36" s="446"/>
      <c r="BOK36" s="446"/>
      <c r="BOL36" s="446"/>
      <c r="BOM36" s="446"/>
      <c r="BON36" s="446"/>
      <c r="BOO36" s="446"/>
      <c r="BOP36" s="446"/>
      <c r="BOQ36" s="446"/>
      <c r="BOR36" s="446"/>
      <c r="BOS36" s="446"/>
      <c r="BOT36" s="446"/>
      <c r="BOU36" s="446"/>
      <c r="BOV36" s="446"/>
      <c r="BOW36" s="446"/>
      <c r="BOX36" s="446"/>
      <c r="BOY36" s="446"/>
      <c r="BOZ36" s="446"/>
      <c r="BPA36" s="446"/>
      <c r="BPB36" s="446"/>
      <c r="BPC36" s="446"/>
      <c r="BPD36" s="446"/>
      <c r="BPE36" s="446"/>
      <c r="BPF36" s="446"/>
      <c r="BPG36" s="446"/>
      <c r="BPH36" s="446"/>
      <c r="BPI36" s="446"/>
      <c r="BPJ36" s="446"/>
      <c r="BPK36" s="446"/>
      <c r="BPL36" s="446"/>
      <c r="BPM36" s="446"/>
      <c r="BPN36" s="446"/>
      <c r="BPO36" s="446"/>
      <c r="BPP36" s="446"/>
      <c r="BPQ36" s="446"/>
      <c r="BPR36" s="446"/>
      <c r="BPS36" s="446"/>
      <c r="BPT36" s="446"/>
      <c r="BPU36" s="446"/>
      <c r="BPV36" s="446"/>
      <c r="BPW36" s="446"/>
      <c r="BPX36" s="446"/>
      <c r="BPY36" s="446"/>
      <c r="BPZ36" s="446"/>
      <c r="BQA36" s="446"/>
      <c r="BQB36" s="446"/>
      <c r="BQC36" s="446"/>
      <c r="BQD36" s="446"/>
      <c r="BQE36" s="446"/>
      <c r="BQF36" s="446"/>
      <c r="BQG36" s="446"/>
      <c r="BQH36" s="446"/>
      <c r="BQI36" s="446"/>
      <c r="BQJ36" s="446"/>
      <c r="BQK36" s="446"/>
      <c r="BQL36" s="446"/>
      <c r="BQM36" s="446"/>
      <c r="BQN36" s="446"/>
      <c r="BQO36" s="446"/>
      <c r="BQP36" s="446"/>
      <c r="BQQ36" s="446"/>
      <c r="BQR36" s="446"/>
      <c r="BQS36" s="446"/>
      <c r="BQT36" s="446"/>
      <c r="BQU36" s="446"/>
      <c r="BQV36" s="446"/>
      <c r="BQW36" s="446"/>
      <c r="BQX36" s="446"/>
      <c r="BQY36" s="446"/>
      <c r="BQZ36" s="446"/>
      <c r="BRA36" s="446"/>
      <c r="BRB36" s="446"/>
      <c r="BRC36" s="446"/>
      <c r="BRD36" s="446"/>
      <c r="BRE36" s="446"/>
      <c r="BRF36" s="446"/>
      <c r="BRG36" s="446"/>
      <c r="BRH36" s="446"/>
      <c r="BRI36" s="446"/>
      <c r="BRJ36" s="446"/>
      <c r="BRK36" s="446"/>
      <c r="BRL36" s="446"/>
      <c r="BRM36" s="446"/>
      <c r="BRN36" s="446"/>
      <c r="BRO36" s="446"/>
      <c r="BRP36" s="446"/>
      <c r="BRQ36" s="446"/>
      <c r="BRR36" s="446"/>
      <c r="BRS36" s="446"/>
      <c r="BRT36" s="446"/>
      <c r="BRU36" s="446"/>
      <c r="BRV36" s="446"/>
      <c r="BRW36" s="446"/>
      <c r="BRX36" s="446"/>
      <c r="BRY36" s="446"/>
      <c r="BRZ36" s="446"/>
      <c r="BSA36" s="446"/>
      <c r="BSB36" s="446"/>
      <c r="BSC36" s="446"/>
      <c r="BSD36" s="446"/>
      <c r="BSE36" s="446"/>
      <c r="BSF36" s="446"/>
      <c r="BSG36" s="446"/>
      <c r="BSH36" s="446"/>
      <c r="BSI36" s="446"/>
      <c r="BSJ36" s="446"/>
      <c r="BSK36" s="446"/>
      <c r="BSL36" s="446"/>
      <c r="BSM36" s="446"/>
      <c r="BSN36" s="446"/>
      <c r="BSO36" s="446"/>
      <c r="BSP36" s="446"/>
      <c r="BSQ36" s="446"/>
      <c r="BSR36" s="446"/>
      <c r="BSS36" s="446"/>
      <c r="BST36" s="446"/>
      <c r="BSU36" s="446"/>
      <c r="BSV36" s="446"/>
      <c r="BSW36" s="446"/>
      <c r="BSX36" s="446"/>
      <c r="BSY36" s="446"/>
      <c r="BSZ36" s="446"/>
      <c r="BTA36" s="446"/>
      <c r="BTB36" s="446"/>
      <c r="BTC36" s="446"/>
      <c r="BTD36" s="446"/>
      <c r="BTE36" s="446"/>
      <c r="BTF36" s="446"/>
      <c r="BTG36" s="446"/>
      <c r="BTH36" s="446"/>
      <c r="BTI36" s="446"/>
      <c r="BTJ36" s="446"/>
      <c r="BTK36" s="446"/>
      <c r="BTL36" s="446"/>
      <c r="BTM36" s="446"/>
      <c r="BTN36" s="446"/>
      <c r="BTO36" s="446"/>
      <c r="BTP36" s="446"/>
      <c r="BTQ36" s="446"/>
      <c r="BTR36" s="446"/>
      <c r="BTS36" s="446"/>
      <c r="BTT36" s="446"/>
      <c r="BTU36" s="446"/>
      <c r="BTV36" s="446"/>
      <c r="BTW36" s="446"/>
      <c r="BTX36" s="446"/>
      <c r="BTY36" s="446"/>
      <c r="BTZ36" s="446"/>
      <c r="BUA36" s="446"/>
      <c r="BUB36" s="446"/>
      <c r="BUC36" s="446"/>
      <c r="BUD36" s="446"/>
      <c r="BUE36" s="446"/>
      <c r="BUF36" s="446"/>
      <c r="BUG36" s="446"/>
      <c r="BUH36" s="446"/>
      <c r="BUI36" s="446"/>
      <c r="BUJ36" s="446"/>
      <c r="BUK36" s="446"/>
      <c r="BUL36" s="446"/>
      <c r="BUM36" s="446"/>
      <c r="BUN36" s="446"/>
      <c r="BUO36" s="446"/>
      <c r="BUP36" s="446"/>
      <c r="BUQ36" s="446"/>
      <c r="BUR36" s="446"/>
      <c r="BUS36" s="446"/>
      <c r="BUT36" s="446"/>
      <c r="BUU36" s="446"/>
      <c r="BUV36" s="446"/>
      <c r="BUW36" s="446"/>
      <c r="BUX36" s="446"/>
      <c r="BUY36" s="446"/>
      <c r="BUZ36" s="446"/>
      <c r="BVA36" s="446"/>
      <c r="BVB36" s="446"/>
      <c r="BVC36" s="446"/>
      <c r="BVD36" s="446"/>
      <c r="BVE36" s="446"/>
      <c r="BVF36" s="446"/>
      <c r="BVG36" s="446"/>
      <c r="BVH36" s="446"/>
      <c r="BVI36" s="446"/>
      <c r="BVJ36" s="446"/>
      <c r="BVK36" s="446"/>
      <c r="BVL36" s="446"/>
      <c r="BVM36" s="446"/>
      <c r="BVN36" s="446"/>
      <c r="BVO36" s="446"/>
      <c r="BVP36" s="446"/>
      <c r="BVQ36" s="446"/>
      <c r="BVR36" s="446"/>
      <c r="BVS36" s="446"/>
      <c r="BVT36" s="446"/>
      <c r="BVU36" s="446"/>
      <c r="BVV36" s="446"/>
      <c r="BVW36" s="446"/>
      <c r="BVX36" s="446"/>
      <c r="BVY36" s="446"/>
      <c r="BVZ36" s="446"/>
      <c r="BWA36" s="446"/>
      <c r="BWB36" s="446"/>
      <c r="BWC36" s="446"/>
      <c r="BWD36" s="446"/>
      <c r="BWE36" s="446"/>
      <c r="BWF36" s="446"/>
      <c r="BWG36" s="446"/>
      <c r="BWH36" s="446"/>
      <c r="BWI36" s="446"/>
      <c r="BWJ36" s="446"/>
      <c r="BWK36" s="446"/>
      <c r="BWL36" s="446"/>
      <c r="BWM36" s="446"/>
      <c r="BWN36" s="446"/>
      <c r="BWO36" s="446"/>
      <c r="BWP36" s="446"/>
      <c r="BWQ36" s="446"/>
      <c r="BWR36" s="446"/>
      <c r="BWS36" s="446"/>
      <c r="BWT36" s="446"/>
      <c r="BWU36" s="446"/>
      <c r="BWV36" s="446"/>
      <c r="BWW36" s="446"/>
      <c r="BWX36" s="446"/>
      <c r="BWY36" s="446"/>
      <c r="BWZ36" s="446"/>
      <c r="BXA36" s="446"/>
      <c r="BXB36" s="446"/>
      <c r="BXC36" s="446"/>
      <c r="BXD36" s="446"/>
      <c r="BXE36" s="446"/>
      <c r="BXF36" s="446"/>
      <c r="BXG36" s="446"/>
      <c r="BXH36" s="446"/>
      <c r="BXI36" s="446"/>
      <c r="BXJ36" s="446"/>
      <c r="BXK36" s="446"/>
      <c r="BXL36" s="446"/>
      <c r="BXM36" s="446"/>
      <c r="BXN36" s="446"/>
      <c r="BXO36" s="446"/>
      <c r="BXP36" s="446"/>
      <c r="BXQ36" s="446"/>
      <c r="BXR36" s="446"/>
      <c r="BXS36" s="446"/>
      <c r="BXT36" s="446"/>
      <c r="BXU36" s="446"/>
      <c r="BXV36" s="446"/>
      <c r="BXW36" s="446"/>
      <c r="BXX36" s="446"/>
      <c r="BXY36" s="446"/>
      <c r="BXZ36" s="446"/>
      <c r="BYA36" s="446"/>
      <c r="BYB36" s="446"/>
      <c r="BYC36" s="446"/>
      <c r="BYD36" s="446"/>
      <c r="BYE36" s="446"/>
      <c r="BYF36" s="446"/>
      <c r="BYG36" s="446"/>
      <c r="BYH36" s="446"/>
      <c r="BYI36" s="446"/>
      <c r="BYJ36" s="446"/>
      <c r="BYK36" s="446"/>
      <c r="BYL36" s="446"/>
      <c r="BYM36" s="446"/>
      <c r="BYN36" s="446"/>
      <c r="BYO36" s="446"/>
      <c r="BYP36" s="446"/>
      <c r="BYQ36" s="446"/>
      <c r="BYR36" s="446"/>
      <c r="BYS36" s="446"/>
      <c r="BYT36" s="446"/>
      <c r="BYU36" s="446"/>
      <c r="BYV36" s="446"/>
      <c r="BYW36" s="446"/>
      <c r="BYX36" s="446"/>
      <c r="BYY36" s="446"/>
      <c r="BYZ36" s="446"/>
      <c r="BZA36" s="446"/>
      <c r="BZB36" s="446"/>
      <c r="BZC36" s="446"/>
      <c r="BZD36" s="446"/>
      <c r="BZE36" s="446"/>
      <c r="BZF36" s="446"/>
      <c r="BZG36" s="446"/>
      <c r="BZH36" s="446"/>
      <c r="BZI36" s="446"/>
      <c r="BZJ36" s="446"/>
      <c r="BZK36" s="446"/>
      <c r="BZL36" s="446"/>
      <c r="BZM36" s="446"/>
      <c r="BZN36" s="446"/>
      <c r="BZO36" s="446"/>
      <c r="BZP36" s="446"/>
      <c r="BZQ36" s="446"/>
      <c r="BZR36" s="446"/>
      <c r="BZS36" s="446"/>
      <c r="BZT36" s="446"/>
      <c r="BZU36" s="446"/>
      <c r="BZV36" s="446"/>
      <c r="BZW36" s="446"/>
      <c r="BZX36" s="446"/>
      <c r="BZY36" s="446"/>
      <c r="BZZ36" s="446"/>
      <c r="CAA36" s="446"/>
      <c r="CAB36" s="446"/>
      <c r="CAC36" s="446"/>
      <c r="CAD36" s="446"/>
      <c r="CAE36" s="446"/>
      <c r="CAF36" s="446"/>
      <c r="CAG36" s="446"/>
      <c r="CAH36" s="446"/>
      <c r="CAI36" s="446"/>
      <c r="CAJ36" s="446"/>
      <c r="CAK36" s="446"/>
      <c r="CAL36" s="446"/>
      <c r="CAM36" s="446"/>
      <c r="CAN36" s="446"/>
      <c r="CAO36" s="446"/>
      <c r="CAP36" s="446"/>
      <c r="CAQ36" s="446"/>
      <c r="CAR36" s="446"/>
      <c r="CAS36" s="446"/>
      <c r="CAT36" s="446"/>
      <c r="CAU36" s="446"/>
      <c r="CAV36" s="446"/>
      <c r="CAW36" s="446"/>
      <c r="CAX36" s="446"/>
      <c r="CAY36" s="446"/>
      <c r="CAZ36" s="446"/>
      <c r="CBA36" s="446"/>
      <c r="CBB36" s="446"/>
      <c r="CBC36" s="446"/>
      <c r="CBD36" s="446"/>
      <c r="CBE36" s="446"/>
      <c r="CBF36" s="446"/>
      <c r="CBG36" s="446"/>
      <c r="CBH36" s="446"/>
      <c r="CBI36" s="446"/>
      <c r="CBJ36" s="446"/>
      <c r="CBK36" s="446"/>
      <c r="CBL36" s="446"/>
      <c r="CBM36" s="446"/>
      <c r="CBN36" s="446"/>
      <c r="CBO36" s="446"/>
      <c r="CBP36" s="446"/>
      <c r="CBQ36" s="446"/>
      <c r="CBR36" s="446"/>
      <c r="CBS36" s="446"/>
      <c r="CBT36" s="446"/>
      <c r="CBU36" s="446"/>
      <c r="CBV36" s="446"/>
      <c r="CBW36" s="446"/>
      <c r="CBX36" s="446"/>
      <c r="CBY36" s="446"/>
      <c r="CBZ36" s="446"/>
      <c r="CCA36" s="446"/>
      <c r="CCB36" s="446"/>
      <c r="CCC36" s="446"/>
      <c r="CCD36" s="446"/>
      <c r="CCE36" s="446"/>
      <c r="CCF36" s="446"/>
      <c r="CCG36" s="446"/>
      <c r="CCH36" s="446"/>
      <c r="CCI36" s="446"/>
      <c r="CCJ36" s="446"/>
      <c r="CCK36" s="446"/>
      <c r="CCL36" s="446"/>
      <c r="CCM36" s="446"/>
      <c r="CCN36" s="446"/>
      <c r="CCO36" s="446"/>
      <c r="CCP36" s="446"/>
      <c r="CCQ36" s="446"/>
      <c r="CCR36" s="446"/>
      <c r="CCS36" s="446"/>
      <c r="CCT36" s="446"/>
      <c r="CCU36" s="446"/>
      <c r="CCV36" s="446"/>
      <c r="CCW36" s="446"/>
      <c r="CCX36" s="446"/>
      <c r="CCY36" s="446"/>
      <c r="CCZ36" s="446"/>
      <c r="CDA36" s="446"/>
      <c r="CDB36" s="446"/>
      <c r="CDC36" s="446"/>
      <c r="CDD36" s="446"/>
      <c r="CDE36" s="446"/>
      <c r="CDF36" s="446"/>
      <c r="CDG36" s="446"/>
      <c r="CDH36" s="446"/>
      <c r="CDI36" s="446"/>
      <c r="CDJ36" s="446"/>
      <c r="CDK36" s="446"/>
      <c r="CDL36" s="446"/>
      <c r="CDM36" s="446"/>
      <c r="CDN36" s="446"/>
      <c r="CDO36" s="446"/>
      <c r="CDP36" s="446"/>
      <c r="CDQ36" s="446"/>
      <c r="CDR36" s="446"/>
      <c r="CDS36" s="446"/>
      <c r="CDT36" s="446"/>
      <c r="CDU36" s="446"/>
      <c r="CDV36" s="446"/>
      <c r="CDW36" s="446"/>
      <c r="CDX36" s="446"/>
      <c r="CDY36" s="446"/>
      <c r="CDZ36" s="446"/>
      <c r="CEA36" s="446"/>
      <c r="CEB36" s="446"/>
      <c r="CEC36" s="446"/>
      <c r="CED36" s="446"/>
      <c r="CEE36" s="446"/>
      <c r="CEF36" s="446"/>
      <c r="CEG36" s="446"/>
      <c r="CEH36" s="446"/>
      <c r="CEI36" s="446"/>
      <c r="CEJ36" s="446"/>
      <c r="CEK36" s="446"/>
      <c r="CEL36" s="446"/>
      <c r="CEM36" s="446"/>
      <c r="CEN36" s="446"/>
      <c r="CEO36" s="446"/>
      <c r="CEP36" s="446"/>
      <c r="CEQ36" s="446"/>
      <c r="CER36" s="446"/>
      <c r="CES36" s="446"/>
      <c r="CET36" s="446"/>
      <c r="CEU36" s="446"/>
      <c r="CEV36" s="446"/>
      <c r="CEW36" s="446"/>
      <c r="CEX36" s="446"/>
      <c r="CEY36" s="446"/>
      <c r="CEZ36" s="446"/>
      <c r="CFA36" s="446"/>
      <c r="CFB36" s="446"/>
      <c r="CFC36" s="446"/>
      <c r="CFD36" s="446"/>
      <c r="CFE36" s="446"/>
      <c r="CFF36" s="446"/>
      <c r="CFG36" s="446"/>
      <c r="CFH36" s="446"/>
      <c r="CFI36" s="446"/>
      <c r="CFJ36" s="446"/>
      <c r="CFK36" s="446"/>
      <c r="CFL36" s="446"/>
      <c r="CFM36" s="446"/>
      <c r="CFN36" s="446"/>
      <c r="CFO36" s="446"/>
      <c r="CFP36" s="446"/>
      <c r="CFQ36" s="446"/>
      <c r="CFR36" s="446"/>
      <c r="CFS36" s="446"/>
      <c r="CFT36" s="446"/>
      <c r="CFU36" s="446"/>
      <c r="CFV36" s="446"/>
      <c r="CFW36" s="446"/>
      <c r="CFX36" s="446"/>
      <c r="CFY36" s="446"/>
      <c r="CFZ36" s="446"/>
      <c r="CGA36" s="446"/>
      <c r="CGB36" s="446"/>
      <c r="CGC36" s="446"/>
      <c r="CGD36" s="446"/>
      <c r="CGE36" s="446"/>
      <c r="CGF36" s="446"/>
      <c r="CGG36" s="446"/>
      <c r="CGH36" s="446"/>
      <c r="CGI36" s="446"/>
      <c r="CGJ36" s="446"/>
      <c r="CGK36" s="446"/>
      <c r="CGL36" s="446"/>
      <c r="CGM36" s="446"/>
      <c r="CGN36" s="446"/>
      <c r="CGO36" s="446"/>
      <c r="CGP36" s="446"/>
      <c r="CGQ36" s="446"/>
      <c r="CGR36" s="446"/>
      <c r="CGS36" s="446"/>
      <c r="CGT36" s="446"/>
      <c r="CGU36" s="446"/>
      <c r="CGV36" s="446"/>
      <c r="CGW36" s="446"/>
      <c r="CGX36" s="446"/>
      <c r="CGY36" s="446"/>
      <c r="CGZ36" s="446"/>
      <c r="CHA36" s="446"/>
      <c r="CHB36" s="446"/>
      <c r="CHC36" s="446"/>
      <c r="CHD36" s="446"/>
      <c r="CHE36" s="446"/>
      <c r="CHF36" s="446"/>
      <c r="CHG36" s="446"/>
      <c r="CHH36" s="446"/>
      <c r="CHI36" s="446"/>
      <c r="CHJ36" s="446"/>
      <c r="CHK36" s="446"/>
      <c r="CHL36" s="446"/>
      <c r="CHM36" s="446"/>
      <c r="CHN36" s="446"/>
      <c r="CHO36" s="446"/>
      <c r="CHP36" s="446"/>
      <c r="CHQ36" s="446"/>
      <c r="CHR36" s="446"/>
      <c r="CHS36" s="446"/>
      <c r="CHT36" s="446"/>
      <c r="CHU36" s="446"/>
      <c r="CHV36" s="446"/>
      <c r="CHW36" s="446"/>
      <c r="CHX36" s="446"/>
      <c r="CHY36" s="446"/>
      <c r="CHZ36" s="446"/>
      <c r="CIA36" s="446"/>
      <c r="CIB36" s="446"/>
      <c r="CIC36" s="446"/>
      <c r="CID36" s="446"/>
      <c r="CIE36" s="446"/>
      <c r="CIF36" s="446"/>
      <c r="CIG36" s="446"/>
      <c r="CIH36" s="446"/>
      <c r="CII36" s="446"/>
      <c r="CIJ36" s="446"/>
      <c r="CIK36" s="446"/>
      <c r="CIL36" s="446"/>
      <c r="CIM36" s="446"/>
      <c r="CIN36" s="446"/>
      <c r="CIO36" s="446"/>
      <c r="CIP36" s="446"/>
      <c r="CIQ36" s="446"/>
      <c r="CIR36" s="446"/>
      <c r="CIS36" s="446"/>
      <c r="CIT36" s="446"/>
      <c r="CIU36" s="446"/>
      <c r="CIV36" s="446"/>
      <c r="CIW36" s="446"/>
      <c r="CIX36" s="446"/>
      <c r="CIY36" s="446"/>
      <c r="CIZ36" s="446"/>
      <c r="CJA36" s="446"/>
      <c r="CJB36" s="446"/>
      <c r="CJC36" s="446"/>
      <c r="CJD36" s="446"/>
      <c r="CJE36" s="446"/>
      <c r="CJF36" s="446"/>
      <c r="CJG36" s="446"/>
      <c r="CJH36" s="446"/>
      <c r="CJI36" s="446"/>
      <c r="CJJ36" s="446"/>
      <c r="CJK36" s="446"/>
      <c r="CJL36" s="446"/>
      <c r="CJM36" s="446"/>
      <c r="CJN36" s="446"/>
      <c r="CJO36" s="446"/>
      <c r="CJP36" s="446"/>
      <c r="CJQ36" s="446"/>
      <c r="CJR36" s="446"/>
      <c r="CJS36" s="446"/>
      <c r="CJT36" s="446"/>
      <c r="CJU36" s="446"/>
      <c r="CJV36" s="446"/>
      <c r="CJW36" s="446"/>
      <c r="CJX36" s="446"/>
      <c r="CJY36" s="446"/>
      <c r="CJZ36" s="446"/>
      <c r="CKA36" s="446"/>
      <c r="CKB36" s="446"/>
      <c r="CKC36" s="446"/>
      <c r="CKD36" s="446"/>
      <c r="CKE36" s="446"/>
      <c r="CKF36" s="446"/>
      <c r="CKG36" s="446"/>
      <c r="CKH36" s="446"/>
      <c r="CKI36" s="446"/>
      <c r="CKJ36" s="446"/>
      <c r="CKK36" s="446"/>
      <c r="CKL36" s="446"/>
      <c r="CKM36" s="446"/>
      <c r="CKN36" s="446"/>
      <c r="CKO36" s="446"/>
      <c r="CKP36" s="446"/>
      <c r="CKQ36" s="446"/>
      <c r="CKR36" s="446"/>
      <c r="CKS36" s="446"/>
      <c r="CKT36" s="446"/>
      <c r="CKU36" s="446"/>
      <c r="CKV36" s="446"/>
      <c r="CKW36" s="446"/>
      <c r="CKX36" s="446"/>
      <c r="CKY36" s="446"/>
      <c r="CKZ36" s="446"/>
      <c r="CLA36" s="446"/>
      <c r="CLB36" s="446"/>
      <c r="CLC36" s="446"/>
      <c r="CLD36" s="446"/>
      <c r="CLE36" s="446"/>
      <c r="CLF36" s="446"/>
      <c r="CLG36" s="446"/>
      <c r="CLH36" s="446"/>
      <c r="CLI36" s="446"/>
      <c r="CLJ36" s="446"/>
      <c r="CLK36" s="446"/>
      <c r="CLL36" s="446"/>
      <c r="CLM36" s="446"/>
      <c r="CLN36" s="446"/>
      <c r="CLO36" s="446"/>
      <c r="CLP36" s="446"/>
      <c r="CLQ36" s="446"/>
      <c r="CLR36" s="446"/>
      <c r="CLS36" s="446"/>
      <c r="CLT36" s="446"/>
      <c r="CLU36" s="446"/>
      <c r="CLV36" s="446"/>
      <c r="CLW36" s="446"/>
      <c r="CLX36" s="446"/>
      <c r="CLY36" s="446"/>
      <c r="CLZ36" s="446"/>
      <c r="CMA36" s="446"/>
      <c r="CMB36" s="446"/>
      <c r="CMC36" s="446"/>
      <c r="CMD36" s="446"/>
      <c r="CME36" s="446"/>
      <c r="CMF36" s="446"/>
      <c r="CMG36" s="446"/>
      <c r="CMH36" s="446"/>
      <c r="CMI36" s="446"/>
      <c r="CMJ36" s="446"/>
      <c r="CMK36" s="446"/>
      <c r="CML36" s="446"/>
      <c r="CMM36" s="446"/>
      <c r="CMN36" s="446"/>
      <c r="CMO36" s="446"/>
      <c r="CMP36" s="446"/>
      <c r="CMQ36" s="446"/>
      <c r="CMR36" s="446"/>
      <c r="CMS36" s="446"/>
      <c r="CMT36" s="446"/>
      <c r="CMU36" s="446"/>
      <c r="CMV36" s="446"/>
      <c r="CMW36" s="446"/>
      <c r="CMX36" s="446"/>
      <c r="CMY36" s="446"/>
      <c r="CMZ36" s="446"/>
      <c r="CNA36" s="446"/>
      <c r="CNB36" s="446"/>
      <c r="CNC36" s="446"/>
      <c r="CND36" s="446"/>
      <c r="CNE36" s="446"/>
      <c r="CNF36" s="446"/>
      <c r="CNG36" s="446"/>
      <c r="CNH36" s="446"/>
      <c r="CNI36" s="446"/>
      <c r="CNJ36" s="446"/>
      <c r="CNK36" s="446"/>
      <c r="CNL36" s="446"/>
      <c r="CNM36" s="446"/>
      <c r="CNN36" s="446"/>
      <c r="CNO36" s="446"/>
      <c r="CNP36" s="446"/>
      <c r="CNQ36" s="446"/>
      <c r="CNR36" s="446"/>
      <c r="CNS36" s="446"/>
      <c r="CNT36" s="446"/>
      <c r="CNU36" s="446"/>
      <c r="CNV36" s="446"/>
      <c r="CNW36" s="446"/>
      <c r="CNX36" s="446"/>
      <c r="CNY36" s="446"/>
      <c r="CNZ36" s="446"/>
      <c r="COA36" s="446"/>
      <c r="COB36" s="446"/>
      <c r="COC36" s="446"/>
      <c r="COD36" s="446"/>
      <c r="COE36" s="446"/>
      <c r="COF36" s="446"/>
      <c r="COG36" s="446"/>
      <c r="COH36" s="446"/>
      <c r="COI36" s="446"/>
      <c r="COJ36" s="446"/>
      <c r="COK36" s="446"/>
      <c r="COL36" s="446"/>
      <c r="COM36" s="446"/>
      <c r="CON36" s="446"/>
      <c r="COO36" s="446"/>
      <c r="COP36" s="446"/>
      <c r="COQ36" s="446"/>
      <c r="COR36" s="446"/>
      <c r="COS36" s="446"/>
      <c r="COT36" s="446"/>
      <c r="COU36" s="446"/>
      <c r="COV36" s="446"/>
      <c r="COW36" s="446"/>
      <c r="COX36" s="446"/>
      <c r="COY36" s="446"/>
      <c r="COZ36" s="446"/>
      <c r="CPA36" s="446"/>
      <c r="CPB36" s="446"/>
      <c r="CPC36" s="446"/>
      <c r="CPD36" s="446"/>
      <c r="CPE36" s="446"/>
      <c r="CPF36" s="446"/>
      <c r="CPG36" s="446"/>
      <c r="CPH36" s="446"/>
      <c r="CPI36" s="446"/>
      <c r="CPJ36" s="446"/>
      <c r="CPK36" s="446"/>
      <c r="CPL36" s="446"/>
      <c r="CPM36" s="446"/>
      <c r="CPN36" s="446"/>
      <c r="CPO36" s="446"/>
      <c r="CPP36" s="446"/>
      <c r="CPQ36" s="446"/>
      <c r="CPR36" s="446"/>
      <c r="CPS36" s="446"/>
      <c r="CPT36" s="446"/>
      <c r="CPU36" s="446"/>
      <c r="CPV36" s="446"/>
      <c r="CPW36" s="446"/>
      <c r="CPX36" s="446"/>
      <c r="CPY36" s="446"/>
      <c r="CPZ36" s="446"/>
      <c r="CQA36" s="446"/>
      <c r="CQB36" s="446"/>
      <c r="CQC36" s="446"/>
      <c r="CQD36" s="446"/>
      <c r="CQE36" s="446"/>
      <c r="CQF36" s="446"/>
      <c r="CQG36" s="446"/>
      <c r="CQH36" s="446"/>
      <c r="CQI36" s="446"/>
      <c r="CQJ36" s="446"/>
      <c r="CQK36" s="446"/>
      <c r="CQL36" s="446"/>
      <c r="CQM36" s="446"/>
      <c r="CQN36" s="446"/>
      <c r="CQO36" s="446"/>
      <c r="CQP36" s="446"/>
      <c r="CQQ36" s="446"/>
      <c r="CQR36" s="446"/>
      <c r="CQS36" s="446"/>
      <c r="CQT36" s="446"/>
      <c r="CQU36" s="446"/>
      <c r="CQV36" s="446"/>
      <c r="CQW36" s="446"/>
      <c r="CQX36" s="446"/>
      <c r="CQY36" s="446"/>
      <c r="CQZ36" s="446"/>
      <c r="CRA36" s="446"/>
      <c r="CRB36" s="446"/>
      <c r="CRC36" s="446"/>
      <c r="CRD36" s="446"/>
      <c r="CRE36" s="446"/>
      <c r="CRF36" s="446"/>
      <c r="CRG36" s="446"/>
      <c r="CRH36" s="446"/>
      <c r="CRI36" s="446"/>
      <c r="CRJ36" s="446"/>
      <c r="CRK36" s="446"/>
      <c r="CRL36" s="446"/>
      <c r="CRM36" s="446"/>
      <c r="CRN36" s="446"/>
      <c r="CRO36" s="446"/>
      <c r="CRP36" s="446"/>
      <c r="CRQ36" s="446"/>
      <c r="CRR36" s="446"/>
      <c r="CRS36" s="446"/>
      <c r="CRT36" s="446"/>
      <c r="CRU36" s="446"/>
      <c r="CRV36" s="446"/>
      <c r="CRW36" s="446"/>
      <c r="CRX36" s="446"/>
      <c r="CRY36" s="446"/>
      <c r="CRZ36" s="446"/>
      <c r="CSA36" s="446"/>
      <c r="CSB36" s="446"/>
      <c r="CSC36" s="446"/>
      <c r="CSD36" s="446"/>
      <c r="CSE36" s="446"/>
      <c r="CSF36" s="446"/>
      <c r="CSG36" s="446"/>
      <c r="CSH36" s="446"/>
      <c r="CSI36" s="446"/>
      <c r="CSJ36" s="446"/>
      <c r="CSK36" s="446"/>
      <c r="CSL36" s="446"/>
      <c r="CSM36" s="446"/>
      <c r="CSN36" s="446"/>
      <c r="CSO36" s="446"/>
      <c r="CSP36" s="446"/>
      <c r="CSQ36" s="446"/>
      <c r="CSR36" s="446"/>
      <c r="CSS36" s="446"/>
      <c r="CST36" s="446"/>
      <c r="CSU36" s="446"/>
      <c r="CSV36" s="446"/>
      <c r="CSW36" s="446"/>
      <c r="CSX36" s="446"/>
      <c r="CSY36" s="446"/>
      <c r="CSZ36" s="446"/>
      <c r="CTA36" s="446"/>
      <c r="CTB36" s="446"/>
      <c r="CTC36" s="446"/>
      <c r="CTD36" s="446"/>
      <c r="CTE36" s="446"/>
      <c r="CTF36" s="446"/>
      <c r="CTG36" s="446"/>
      <c r="CTH36" s="446"/>
      <c r="CTI36" s="446"/>
      <c r="CTJ36" s="446"/>
      <c r="CTK36" s="446"/>
      <c r="CTL36" s="446"/>
      <c r="CTM36" s="446"/>
      <c r="CTN36" s="446"/>
      <c r="CTO36" s="446"/>
      <c r="CTP36" s="446"/>
      <c r="CTQ36" s="446"/>
      <c r="CTR36" s="446"/>
      <c r="CTS36" s="446"/>
      <c r="CTT36" s="446"/>
      <c r="CTU36" s="446"/>
      <c r="CTV36" s="446"/>
      <c r="CTW36" s="446"/>
      <c r="CTX36" s="446"/>
      <c r="CTY36" s="446"/>
      <c r="CTZ36" s="446"/>
      <c r="CUA36" s="446"/>
      <c r="CUB36" s="446"/>
      <c r="CUC36" s="446"/>
      <c r="CUD36" s="446"/>
      <c r="CUE36" s="446"/>
      <c r="CUF36" s="446"/>
      <c r="CUG36" s="446"/>
      <c r="CUH36" s="446"/>
      <c r="CUI36" s="446"/>
      <c r="CUJ36" s="446"/>
      <c r="CUK36" s="446"/>
      <c r="CUL36" s="446"/>
      <c r="CUM36" s="446"/>
      <c r="CUN36" s="446"/>
      <c r="CUO36" s="446"/>
      <c r="CUP36" s="446"/>
      <c r="CUQ36" s="446"/>
      <c r="CUR36" s="446"/>
      <c r="CUS36" s="446"/>
      <c r="CUT36" s="446"/>
      <c r="CUU36" s="446"/>
      <c r="CUV36" s="446"/>
      <c r="CUW36" s="446"/>
      <c r="CUX36" s="446"/>
      <c r="CUY36" s="446"/>
      <c r="CUZ36" s="446"/>
      <c r="CVA36" s="446"/>
      <c r="CVB36" s="446"/>
      <c r="CVC36" s="446"/>
      <c r="CVD36" s="446"/>
      <c r="CVE36" s="446"/>
      <c r="CVF36" s="446"/>
      <c r="CVG36" s="446"/>
      <c r="CVH36" s="446"/>
      <c r="CVI36" s="446"/>
      <c r="CVJ36" s="446"/>
      <c r="CVK36" s="446"/>
      <c r="CVL36" s="446"/>
      <c r="CVM36" s="446"/>
      <c r="CVN36" s="446"/>
      <c r="CVO36" s="446"/>
      <c r="CVP36" s="446"/>
      <c r="CVQ36" s="446"/>
      <c r="CVR36" s="446"/>
      <c r="CVS36" s="446"/>
      <c r="CVT36" s="446"/>
      <c r="CVU36" s="446"/>
      <c r="CVV36" s="446"/>
      <c r="CVW36" s="446"/>
      <c r="CVX36" s="446"/>
      <c r="CVY36" s="446"/>
      <c r="CVZ36" s="446"/>
      <c r="CWA36" s="446"/>
      <c r="CWB36" s="446"/>
      <c r="CWC36" s="446"/>
      <c r="CWD36" s="446"/>
      <c r="CWE36" s="446"/>
      <c r="CWF36" s="446"/>
      <c r="CWG36" s="446"/>
      <c r="CWH36" s="446"/>
      <c r="CWI36" s="446"/>
      <c r="CWJ36" s="446"/>
      <c r="CWK36" s="446"/>
      <c r="CWL36" s="446"/>
      <c r="CWM36" s="446"/>
      <c r="CWN36" s="446"/>
      <c r="CWO36" s="446"/>
      <c r="CWP36" s="446"/>
      <c r="CWQ36" s="446"/>
      <c r="CWR36" s="446"/>
      <c r="CWS36" s="446"/>
      <c r="CWT36" s="446"/>
      <c r="CWU36" s="446"/>
      <c r="CWV36" s="446"/>
      <c r="CWW36" s="446"/>
      <c r="CWX36" s="446"/>
      <c r="CWY36" s="446"/>
      <c r="CWZ36" s="446"/>
      <c r="CXA36" s="446"/>
      <c r="CXB36" s="446"/>
      <c r="CXC36" s="446"/>
      <c r="CXD36" s="446"/>
      <c r="CXE36" s="446"/>
      <c r="CXF36" s="446"/>
      <c r="CXG36" s="446"/>
      <c r="CXH36" s="446"/>
      <c r="CXI36" s="446"/>
      <c r="CXJ36" s="446"/>
      <c r="CXK36" s="446"/>
      <c r="CXL36" s="446"/>
      <c r="CXM36" s="446"/>
      <c r="CXN36" s="446"/>
      <c r="CXO36" s="446"/>
      <c r="CXP36" s="446"/>
      <c r="CXQ36" s="446"/>
      <c r="CXR36" s="446"/>
      <c r="CXS36" s="446"/>
      <c r="CXT36" s="446"/>
      <c r="CXU36" s="446"/>
      <c r="CXV36" s="446"/>
      <c r="CXW36" s="446"/>
      <c r="CXX36" s="446"/>
      <c r="CXY36" s="446"/>
      <c r="CXZ36" s="446"/>
      <c r="CYA36" s="446"/>
      <c r="CYB36" s="446"/>
      <c r="CYC36" s="446"/>
      <c r="CYD36" s="446"/>
      <c r="CYE36" s="446"/>
      <c r="CYF36" s="446"/>
      <c r="CYG36" s="446"/>
      <c r="CYH36" s="446"/>
      <c r="CYI36" s="446"/>
      <c r="CYJ36" s="446"/>
      <c r="CYK36" s="446"/>
      <c r="CYL36" s="446"/>
      <c r="CYM36" s="446"/>
      <c r="CYN36" s="446"/>
      <c r="CYO36" s="446"/>
      <c r="CYP36" s="446"/>
      <c r="CYQ36" s="446"/>
      <c r="CYR36" s="446"/>
      <c r="CYS36" s="446"/>
      <c r="CYT36" s="446"/>
      <c r="CYU36" s="446"/>
      <c r="CYV36" s="446"/>
      <c r="CYW36" s="446"/>
      <c r="CYX36" s="446"/>
      <c r="CYY36" s="446"/>
      <c r="CYZ36" s="446"/>
      <c r="CZA36" s="446"/>
      <c r="CZB36" s="446"/>
      <c r="CZC36" s="446"/>
      <c r="CZD36" s="446"/>
      <c r="CZE36" s="446"/>
      <c r="CZF36" s="446"/>
      <c r="CZG36" s="446"/>
      <c r="CZH36" s="446"/>
      <c r="CZI36" s="446"/>
      <c r="CZJ36" s="446"/>
      <c r="CZK36" s="446"/>
      <c r="CZL36" s="446"/>
      <c r="CZM36" s="446"/>
      <c r="CZN36" s="446"/>
      <c r="CZO36" s="446"/>
      <c r="CZP36" s="446"/>
      <c r="CZQ36" s="446"/>
      <c r="CZR36" s="446"/>
      <c r="CZS36" s="446"/>
      <c r="CZT36" s="446"/>
      <c r="CZU36" s="446"/>
      <c r="CZV36" s="446"/>
      <c r="CZW36" s="446"/>
      <c r="CZX36" s="446"/>
      <c r="CZY36" s="446"/>
      <c r="CZZ36" s="446"/>
      <c r="DAA36" s="446"/>
      <c r="DAB36" s="446"/>
      <c r="DAC36" s="446"/>
      <c r="DAD36" s="446"/>
      <c r="DAE36" s="446"/>
      <c r="DAF36" s="446"/>
      <c r="DAG36" s="446"/>
      <c r="DAH36" s="446"/>
      <c r="DAI36" s="446"/>
      <c r="DAJ36" s="446"/>
      <c r="DAK36" s="446"/>
      <c r="DAL36" s="446"/>
      <c r="DAM36" s="446"/>
      <c r="DAN36" s="446"/>
      <c r="DAO36" s="446"/>
      <c r="DAP36" s="446"/>
      <c r="DAQ36" s="446"/>
      <c r="DAR36" s="446"/>
      <c r="DAS36" s="446"/>
      <c r="DAT36" s="446"/>
      <c r="DAU36" s="446"/>
      <c r="DAV36" s="446"/>
      <c r="DAW36" s="446"/>
      <c r="DAX36" s="446"/>
      <c r="DAY36" s="446"/>
      <c r="DAZ36" s="446"/>
      <c r="DBA36" s="446"/>
      <c r="DBB36" s="446"/>
      <c r="DBC36" s="446"/>
      <c r="DBD36" s="446"/>
      <c r="DBE36" s="446"/>
      <c r="DBF36" s="446"/>
      <c r="DBG36" s="446"/>
      <c r="DBH36" s="446"/>
      <c r="DBI36" s="446"/>
      <c r="DBJ36" s="446"/>
      <c r="DBK36" s="446"/>
      <c r="DBL36" s="446"/>
      <c r="DBM36" s="446"/>
      <c r="DBN36" s="446"/>
      <c r="DBO36" s="446"/>
      <c r="DBP36" s="446"/>
      <c r="DBQ36" s="446"/>
      <c r="DBR36" s="446"/>
      <c r="DBS36" s="446"/>
      <c r="DBT36" s="446"/>
      <c r="DBU36" s="446"/>
      <c r="DBV36" s="446"/>
      <c r="DBW36" s="446"/>
      <c r="DBX36" s="446"/>
      <c r="DBY36" s="446"/>
      <c r="DBZ36" s="446"/>
      <c r="DCA36" s="446"/>
      <c r="DCB36" s="446"/>
      <c r="DCC36" s="446"/>
      <c r="DCD36" s="446"/>
      <c r="DCE36" s="446"/>
      <c r="DCF36" s="446"/>
      <c r="DCG36" s="446"/>
      <c r="DCH36" s="446"/>
      <c r="DCI36" s="446"/>
      <c r="DCJ36" s="446"/>
      <c r="DCK36" s="446"/>
      <c r="DCL36" s="446"/>
      <c r="DCM36" s="446"/>
      <c r="DCN36" s="446"/>
      <c r="DCO36" s="446"/>
      <c r="DCP36" s="446"/>
      <c r="DCQ36" s="446"/>
      <c r="DCR36" s="446"/>
      <c r="DCS36" s="446"/>
      <c r="DCT36" s="446"/>
      <c r="DCU36" s="446"/>
      <c r="DCV36" s="446"/>
      <c r="DCW36" s="446"/>
      <c r="DCX36" s="446"/>
      <c r="DCY36" s="446"/>
      <c r="DCZ36" s="446"/>
      <c r="DDA36" s="446"/>
      <c r="DDB36" s="446"/>
      <c r="DDC36" s="446"/>
      <c r="DDD36" s="446"/>
      <c r="DDE36" s="446"/>
      <c r="DDF36" s="446"/>
      <c r="DDG36" s="446"/>
      <c r="DDH36" s="446"/>
      <c r="DDI36" s="446"/>
      <c r="DDJ36" s="446"/>
      <c r="DDK36" s="446"/>
      <c r="DDL36" s="446"/>
      <c r="DDM36" s="446"/>
      <c r="DDN36" s="446"/>
      <c r="DDO36" s="446"/>
      <c r="DDP36" s="446"/>
      <c r="DDQ36" s="446"/>
      <c r="DDR36" s="446"/>
      <c r="DDS36" s="446"/>
      <c r="DDT36" s="446"/>
      <c r="DDU36" s="446"/>
      <c r="DDV36" s="446"/>
      <c r="DDW36" s="446"/>
      <c r="DDX36" s="446"/>
      <c r="DDY36" s="446"/>
      <c r="DDZ36" s="446"/>
      <c r="DEA36" s="446"/>
      <c r="DEB36" s="446"/>
      <c r="DEC36" s="446"/>
      <c r="DED36" s="446"/>
      <c r="DEE36" s="446"/>
      <c r="DEF36" s="446"/>
      <c r="DEG36" s="446"/>
      <c r="DEH36" s="446"/>
      <c r="DEI36" s="446"/>
      <c r="DEJ36" s="446"/>
      <c r="DEK36" s="446"/>
      <c r="DEL36" s="446"/>
      <c r="DEM36" s="446"/>
      <c r="DEN36" s="446"/>
      <c r="DEO36" s="446"/>
      <c r="DEP36" s="446"/>
      <c r="DEQ36" s="446"/>
      <c r="DER36" s="446"/>
      <c r="DES36" s="446"/>
      <c r="DET36" s="446"/>
      <c r="DEU36" s="446"/>
      <c r="DEV36" s="446"/>
      <c r="DEW36" s="446"/>
      <c r="DEX36" s="446"/>
      <c r="DEY36" s="446"/>
      <c r="DEZ36" s="446"/>
      <c r="DFA36" s="446"/>
      <c r="DFB36" s="446"/>
      <c r="DFC36" s="446"/>
      <c r="DFD36" s="446"/>
      <c r="DFE36" s="446"/>
      <c r="DFF36" s="446"/>
      <c r="DFG36" s="446"/>
      <c r="DFH36" s="446"/>
      <c r="DFI36" s="446"/>
      <c r="DFJ36" s="446"/>
      <c r="DFK36" s="446"/>
      <c r="DFL36" s="446"/>
      <c r="DFM36" s="446"/>
      <c r="DFN36" s="446"/>
      <c r="DFO36" s="446"/>
      <c r="DFP36" s="446"/>
      <c r="DFQ36" s="446"/>
      <c r="DFR36" s="446"/>
      <c r="DFS36" s="446"/>
      <c r="DFT36" s="446"/>
      <c r="DFU36" s="446"/>
      <c r="DFV36" s="446"/>
      <c r="DFW36" s="446"/>
      <c r="DFX36" s="446"/>
      <c r="DFY36" s="446"/>
      <c r="DFZ36" s="446"/>
      <c r="DGA36" s="446"/>
      <c r="DGB36" s="446"/>
      <c r="DGC36" s="446"/>
      <c r="DGD36" s="446"/>
      <c r="DGE36" s="446"/>
      <c r="DGF36" s="446"/>
      <c r="DGG36" s="446"/>
      <c r="DGH36" s="446"/>
      <c r="DGI36" s="446"/>
      <c r="DGJ36" s="446"/>
      <c r="DGK36" s="446"/>
      <c r="DGL36" s="446"/>
      <c r="DGM36" s="446"/>
      <c r="DGN36" s="446"/>
      <c r="DGO36" s="446"/>
      <c r="DGP36" s="446"/>
      <c r="DGQ36" s="446"/>
      <c r="DGR36" s="446"/>
      <c r="DGS36" s="446"/>
      <c r="DGT36" s="446"/>
      <c r="DGU36" s="446"/>
      <c r="DGV36" s="446"/>
      <c r="DGW36" s="446"/>
      <c r="DGX36" s="446"/>
      <c r="DGY36" s="446"/>
      <c r="DGZ36" s="446"/>
      <c r="DHA36" s="446"/>
      <c r="DHB36" s="446"/>
      <c r="DHC36" s="446"/>
      <c r="DHD36" s="446"/>
      <c r="DHE36" s="446"/>
      <c r="DHF36" s="446"/>
      <c r="DHG36" s="446"/>
      <c r="DHH36" s="446"/>
      <c r="DHI36" s="446"/>
      <c r="DHJ36" s="446"/>
      <c r="DHK36" s="446"/>
      <c r="DHL36" s="446"/>
      <c r="DHM36" s="446"/>
      <c r="DHN36" s="446"/>
      <c r="DHO36" s="446"/>
      <c r="DHP36" s="446"/>
      <c r="DHQ36" s="446"/>
      <c r="DHR36" s="446"/>
      <c r="DHS36" s="446"/>
      <c r="DHT36" s="446"/>
      <c r="DHU36" s="446"/>
      <c r="DHV36" s="446"/>
      <c r="DHW36" s="446"/>
      <c r="DHX36" s="446"/>
      <c r="DHY36" s="446"/>
      <c r="DHZ36" s="446"/>
      <c r="DIA36" s="446"/>
      <c r="DIB36" s="446"/>
      <c r="DIC36" s="446"/>
      <c r="DID36" s="446"/>
      <c r="DIE36" s="446"/>
      <c r="DIF36" s="446"/>
      <c r="DIG36" s="446"/>
      <c r="DIH36" s="446"/>
      <c r="DII36" s="446"/>
      <c r="DIJ36" s="446"/>
      <c r="DIK36" s="446"/>
      <c r="DIL36" s="446"/>
      <c r="DIM36" s="446"/>
      <c r="DIN36" s="446"/>
      <c r="DIO36" s="446"/>
      <c r="DIP36" s="446"/>
      <c r="DIQ36" s="446"/>
      <c r="DIR36" s="446"/>
      <c r="DIS36" s="446"/>
      <c r="DIT36" s="446"/>
      <c r="DIU36" s="446"/>
      <c r="DIV36" s="446"/>
      <c r="DIW36" s="446"/>
      <c r="DIX36" s="446"/>
      <c r="DIY36" s="446"/>
      <c r="DIZ36" s="446"/>
      <c r="DJA36" s="446"/>
      <c r="DJB36" s="446"/>
      <c r="DJC36" s="446"/>
      <c r="DJD36" s="446"/>
      <c r="DJE36" s="446"/>
      <c r="DJF36" s="446"/>
      <c r="DJG36" s="446"/>
      <c r="DJH36" s="446"/>
      <c r="DJI36" s="446"/>
      <c r="DJJ36" s="446"/>
      <c r="DJK36" s="446"/>
      <c r="DJL36" s="446"/>
      <c r="DJM36" s="446"/>
      <c r="DJN36" s="446"/>
      <c r="DJO36" s="446"/>
      <c r="DJP36" s="446"/>
      <c r="DJQ36" s="446"/>
      <c r="DJR36" s="446"/>
      <c r="DJS36" s="446"/>
      <c r="DJT36" s="446"/>
      <c r="DJU36" s="446"/>
      <c r="DJV36" s="446"/>
      <c r="DJW36" s="446"/>
      <c r="DJX36" s="446"/>
      <c r="DJY36" s="446"/>
      <c r="DJZ36" s="446"/>
      <c r="DKA36" s="446"/>
      <c r="DKB36" s="446"/>
      <c r="DKC36" s="446"/>
      <c r="DKD36" s="446"/>
      <c r="DKE36" s="446"/>
      <c r="DKF36" s="446"/>
      <c r="DKG36" s="446"/>
      <c r="DKH36" s="446"/>
      <c r="DKI36" s="446"/>
      <c r="DKJ36" s="446"/>
      <c r="DKK36" s="446"/>
      <c r="DKL36" s="446"/>
      <c r="DKM36" s="446"/>
      <c r="DKN36" s="446"/>
      <c r="DKO36" s="446"/>
      <c r="DKP36" s="446"/>
      <c r="DKQ36" s="446"/>
      <c r="DKR36" s="446"/>
      <c r="DKS36" s="446"/>
      <c r="DKT36" s="446"/>
      <c r="DKU36" s="446"/>
      <c r="DKV36" s="446"/>
      <c r="DKW36" s="446"/>
      <c r="DKX36" s="446"/>
      <c r="DKY36" s="446"/>
      <c r="DKZ36" s="446"/>
      <c r="DLA36" s="446"/>
      <c r="DLB36" s="446"/>
      <c r="DLC36" s="446"/>
      <c r="DLD36" s="446"/>
      <c r="DLE36" s="446"/>
      <c r="DLF36" s="446"/>
      <c r="DLG36" s="446"/>
      <c r="DLH36" s="446"/>
      <c r="DLI36" s="446"/>
      <c r="DLJ36" s="446"/>
      <c r="DLK36" s="446"/>
      <c r="DLL36" s="446"/>
      <c r="DLM36" s="446"/>
      <c r="DLN36" s="446"/>
      <c r="DLO36" s="446"/>
      <c r="DLP36" s="446"/>
      <c r="DLQ36" s="446"/>
      <c r="DLR36" s="446"/>
      <c r="DLS36" s="446"/>
      <c r="DLT36" s="446"/>
      <c r="DLU36" s="446"/>
      <c r="DLV36" s="446"/>
      <c r="DLW36" s="446"/>
      <c r="DLX36" s="446"/>
      <c r="DLY36" s="446"/>
      <c r="DLZ36" s="446"/>
      <c r="DMA36" s="446"/>
      <c r="DMB36" s="446"/>
      <c r="DMC36" s="446"/>
      <c r="DMD36" s="446"/>
      <c r="DME36" s="446"/>
      <c r="DMF36" s="446"/>
      <c r="DMG36" s="446"/>
      <c r="DMH36" s="446"/>
      <c r="DMI36" s="446"/>
      <c r="DMJ36" s="446"/>
      <c r="DMK36" s="446"/>
      <c r="DML36" s="446"/>
      <c r="DMM36" s="446"/>
      <c r="DMN36" s="446"/>
      <c r="DMO36" s="446"/>
      <c r="DMP36" s="446"/>
      <c r="DMQ36" s="446"/>
      <c r="DMR36" s="446"/>
      <c r="DMS36" s="446"/>
      <c r="DMT36" s="446"/>
      <c r="DMU36" s="446"/>
      <c r="DMV36" s="446"/>
      <c r="DMW36" s="446"/>
      <c r="DMX36" s="446"/>
      <c r="DMY36" s="446"/>
      <c r="DMZ36" s="446"/>
      <c r="DNA36" s="446"/>
      <c r="DNB36" s="446"/>
      <c r="DNC36" s="446"/>
      <c r="DND36" s="446"/>
      <c r="DNE36" s="446"/>
      <c r="DNF36" s="446"/>
      <c r="DNG36" s="446"/>
      <c r="DNH36" s="446"/>
      <c r="DNI36" s="446"/>
      <c r="DNJ36" s="446"/>
      <c r="DNK36" s="446"/>
      <c r="DNL36" s="446"/>
      <c r="DNM36" s="446"/>
      <c r="DNN36" s="446"/>
      <c r="DNO36" s="446"/>
      <c r="DNP36" s="446"/>
      <c r="DNQ36" s="446"/>
      <c r="DNR36" s="446"/>
      <c r="DNS36" s="446"/>
      <c r="DNT36" s="446"/>
      <c r="DNU36" s="446"/>
      <c r="DNV36" s="446"/>
      <c r="DNW36" s="446"/>
      <c r="DNX36" s="446"/>
      <c r="DNY36" s="446"/>
      <c r="DNZ36" s="446"/>
      <c r="DOA36" s="446"/>
      <c r="DOB36" s="446"/>
      <c r="DOC36" s="446"/>
      <c r="DOD36" s="446"/>
      <c r="DOE36" s="446"/>
      <c r="DOF36" s="446"/>
      <c r="DOG36" s="446"/>
      <c r="DOH36" s="446"/>
      <c r="DOI36" s="446"/>
      <c r="DOJ36" s="446"/>
      <c r="DOK36" s="446"/>
      <c r="DOL36" s="446"/>
      <c r="DOM36" s="446"/>
      <c r="DON36" s="446"/>
      <c r="DOO36" s="446"/>
      <c r="DOP36" s="446"/>
      <c r="DOQ36" s="446"/>
      <c r="DOR36" s="446"/>
      <c r="DOS36" s="446"/>
      <c r="DOT36" s="446"/>
      <c r="DOU36" s="446"/>
      <c r="DOV36" s="446"/>
      <c r="DOW36" s="446"/>
      <c r="DOX36" s="446"/>
      <c r="DOY36" s="446"/>
      <c r="DOZ36" s="446"/>
      <c r="DPA36" s="446"/>
      <c r="DPB36" s="446"/>
      <c r="DPC36" s="446"/>
      <c r="DPD36" s="446"/>
      <c r="DPE36" s="446"/>
      <c r="DPF36" s="446"/>
      <c r="DPG36" s="446"/>
      <c r="DPH36" s="446"/>
      <c r="DPI36" s="446"/>
      <c r="DPJ36" s="446"/>
      <c r="DPK36" s="446"/>
      <c r="DPL36" s="446"/>
      <c r="DPM36" s="446"/>
      <c r="DPN36" s="446"/>
      <c r="DPO36" s="446"/>
      <c r="DPP36" s="446"/>
      <c r="DPQ36" s="446"/>
      <c r="DPR36" s="446"/>
      <c r="DPS36" s="446"/>
      <c r="DPT36" s="446"/>
      <c r="DPU36" s="446"/>
      <c r="DPV36" s="446"/>
      <c r="DPW36" s="446"/>
      <c r="DPX36" s="446"/>
      <c r="DPY36" s="446"/>
      <c r="DPZ36" s="446"/>
      <c r="DQA36" s="446"/>
      <c r="DQB36" s="446"/>
      <c r="DQC36" s="446"/>
      <c r="DQD36" s="446"/>
      <c r="DQE36" s="446"/>
      <c r="DQF36" s="446"/>
      <c r="DQG36" s="446"/>
      <c r="DQH36" s="446"/>
      <c r="DQI36" s="446"/>
      <c r="DQJ36" s="446"/>
      <c r="DQK36" s="446"/>
      <c r="DQL36" s="446"/>
      <c r="DQM36" s="446"/>
      <c r="DQN36" s="446"/>
      <c r="DQO36" s="446"/>
      <c r="DQP36" s="446"/>
      <c r="DQQ36" s="446"/>
      <c r="DQR36" s="446"/>
      <c r="DQS36" s="446"/>
      <c r="DQT36" s="446"/>
      <c r="DQU36" s="446"/>
      <c r="DQV36" s="446"/>
      <c r="DQW36" s="446"/>
      <c r="DQX36" s="446"/>
      <c r="DQY36" s="446"/>
      <c r="DQZ36" s="446"/>
      <c r="DRA36" s="446"/>
      <c r="DRB36" s="446"/>
      <c r="DRC36" s="446"/>
      <c r="DRD36" s="446"/>
      <c r="DRE36" s="446"/>
      <c r="DRF36" s="446"/>
      <c r="DRG36" s="446"/>
      <c r="DRH36" s="446"/>
      <c r="DRI36" s="446"/>
      <c r="DRJ36" s="446"/>
      <c r="DRK36" s="446"/>
      <c r="DRL36" s="446"/>
      <c r="DRM36" s="446"/>
      <c r="DRN36" s="446"/>
      <c r="DRO36" s="446"/>
      <c r="DRP36" s="446"/>
      <c r="DRQ36" s="446"/>
      <c r="DRR36" s="446"/>
      <c r="DRS36" s="446"/>
      <c r="DRT36" s="446"/>
      <c r="DRU36" s="446"/>
      <c r="DRV36" s="446"/>
      <c r="DRW36" s="446"/>
      <c r="DRX36" s="446"/>
      <c r="DRY36" s="446"/>
      <c r="DRZ36" s="446"/>
      <c r="DSA36" s="446"/>
      <c r="DSB36" s="446"/>
      <c r="DSC36" s="446"/>
      <c r="DSD36" s="446"/>
      <c r="DSE36" s="446"/>
      <c r="DSF36" s="446"/>
      <c r="DSG36" s="446"/>
      <c r="DSH36" s="446"/>
      <c r="DSI36" s="446"/>
      <c r="DSJ36" s="446"/>
      <c r="DSK36" s="446"/>
      <c r="DSL36" s="446"/>
      <c r="DSM36" s="446"/>
      <c r="DSN36" s="446"/>
      <c r="DSO36" s="446"/>
      <c r="DSP36" s="446"/>
      <c r="DSQ36" s="446"/>
      <c r="DSR36" s="446"/>
      <c r="DSS36" s="446"/>
      <c r="DST36" s="446"/>
      <c r="DSU36" s="446"/>
      <c r="DSV36" s="446"/>
      <c r="DSW36" s="446"/>
      <c r="DSX36" s="446"/>
      <c r="DSY36" s="446"/>
      <c r="DSZ36" s="446"/>
      <c r="DTA36" s="446"/>
      <c r="DTB36" s="446"/>
      <c r="DTC36" s="446"/>
      <c r="DTD36" s="446"/>
      <c r="DTE36" s="446"/>
      <c r="DTF36" s="446"/>
      <c r="DTG36" s="446"/>
      <c r="DTH36" s="446"/>
      <c r="DTI36" s="446"/>
      <c r="DTJ36" s="446"/>
      <c r="DTK36" s="446"/>
      <c r="DTL36" s="446"/>
      <c r="DTM36" s="446"/>
      <c r="DTN36" s="446"/>
      <c r="DTO36" s="446"/>
      <c r="DTP36" s="446"/>
      <c r="DTQ36" s="446"/>
      <c r="DTR36" s="446"/>
      <c r="DTS36" s="446"/>
      <c r="DTT36" s="446"/>
      <c r="DTU36" s="446"/>
      <c r="DTV36" s="446"/>
      <c r="DTW36" s="446"/>
      <c r="DTX36" s="446"/>
      <c r="DTY36" s="446"/>
      <c r="DTZ36" s="446"/>
      <c r="DUA36" s="446"/>
      <c r="DUB36" s="446"/>
      <c r="DUC36" s="446"/>
      <c r="DUD36" s="446"/>
      <c r="DUE36" s="446"/>
      <c r="DUF36" s="446"/>
      <c r="DUG36" s="446"/>
      <c r="DUH36" s="446"/>
      <c r="DUI36" s="446"/>
      <c r="DUJ36" s="446"/>
      <c r="DUK36" s="446"/>
      <c r="DUL36" s="446"/>
      <c r="DUM36" s="446"/>
      <c r="DUN36" s="446"/>
      <c r="DUO36" s="446"/>
      <c r="DUP36" s="446"/>
      <c r="DUQ36" s="446"/>
      <c r="DUR36" s="446"/>
      <c r="DUS36" s="446"/>
      <c r="DUT36" s="446"/>
      <c r="DUU36" s="446"/>
      <c r="DUV36" s="446"/>
      <c r="DUW36" s="446"/>
      <c r="DUX36" s="446"/>
      <c r="DUY36" s="446"/>
      <c r="DUZ36" s="446"/>
      <c r="DVA36" s="446"/>
      <c r="DVB36" s="446"/>
      <c r="DVC36" s="446"/>
      <c r="DVD36" s="446"/>
      <c r="DVE36" s="446"/>
      <c r="DVF36" s="446"/>
      <c r="DVG36" s="446"/>
      <c r="DVH36" s="446"/>
      <c r="DVI36" s="446"/>
      <c r="DVJ36" s="446"/>
      <c r="DVK36" s="446"/>
      <c r="DVL36" s="446"/>
      <c r="DVM36" s="446"/>
      <c r="DVN36" s="446"/>
      <c r="DVO36" s="446"/>
      <c r="DVP36" s="446"/>
      <c r="DVQ36" s="446"/>
      <c r="DVR36" s="446"/>
      <c r="DVS36" s="446"/>
      <c r="DVT36" s="446"/>
      <c r="DVU36" s="446"/>
      <c r="DVV36" s="446"/>
      <c r="DVW36" s="446"/>
      <c r="DVX36" s="446"/>
      <c r="DVY36" s="446"/>
      <c r="DVZ36" s="446"/>
      <c r="DWA36" s="446"/>
      <c r="DWB36" s="446"/>
      <c r="DWC36" s="446"/>
      <c r="DWD36" s="446"/>
      <c r="DWE36" s="446"/>
      <c r="DWF36" s="446"/>
      <c r="DWG36" s="446"/>
      <c r="DWH36" s="446"/>
      <c r="DWI36" s="446"/>
      <c r="DWJ36" s="446"/>
      <c r="DWK36" s="446"/>
      <c r="DWL36" s="446"/>
      <c r="DWM36" s="446"/>
      <c r="DWN36" s="446"/>
      <c r="DWO36" s="446"/>
      <c r="DWP36" s="446"/>
      <c r="DWQ36" s="446"/>
      <c r="DWR36" s="446"/>
      <c r="DWS36" s="446"/>
      <c r="DWT36" s="446"/>
      <c r="DWU36" s="446"/>
      <c r="DWV36" s="446"/>
      <c r="DWW36" s="446"/>
      <c r="DWX36" s="446"/>
      <c r="DWY36" s="446"/>
      <c r="DWZ36" s="446"/>
      <c r="DXA36" s="446"/>
      <c r="DXB36" s="446"/>
      <c r="DXC36" s="446"/>
      <c r="DXD36" s="446"/>
      <c r="DXE36" s="446"/>
      <c r="DXF36" s="446"/>
      <c r="DXG36" s="446"/>
      <c r="DXH36" s="446"/>
      <c r="DXI36" s="446"/>
      <c r="DXJ36" s="446"/>
      <c r="DXK36" s="446"/>
      <c r="DXL36" s="446"/>
      <c r="DXM36" s="446"/>
      <c r="DXN36" s="446"/>
      <c r="DXO36" s="446"/>
      <c r="DXP36" s="446"/>
      <c r="DXQ36" s="446"/>
      <c r="DXR36" s="446"/>
      <c r="DXS36" s="446"/>
      <c r="DXT36" s="446"/>
      <c r="DXU36" s="446"/>
      <c r="DXV36" s="446"/>
      <c r="DXW36" s="446"/>
      <c r="DXX36" s="446"/>
      <c r="DXY36" s="446"/>
      <c r="DXZ36" s="446"/>
      <c r="DYA36" s="446"/>
      <c r="DYB36" s="446"/>
      <c r="DYC36" s="446"/>
      <c r="DYD36" s="446"/>
      <c r="DYE36" s="446"/>
      <c r="DYF36" s="446"/>
      <c r="DYG36" s="446"/>
      <c r="DYH36" s="446"/>
      <c r="DYI36" s="446"/>
      <c r="DYJ36" s="446"/>
      <c r="DYK36" s="446"/>
      <c r="DYL36" s="446"/>
      <c r="DYM36" s="446"/>
      <c r="DYN36" s="446"/>
      <c r="DYO36" s="446"/>
      <c r="DYP36" s="446"/>
      <c r="DYQ36" s="446"/>
      <c r="DYR36" s="446"/>
      <c r="DYS36" s="446"/>
      <c r="DYT36" s="446"/>
      <c r="DYU36" s="446"/>
      <c r="DYV36" s="446"/>
      <c r="DYW36" s="446"/>
      <c r="DYX36" s="446"/>
      <c r="DYY36" s="446"/>
      <c r="DYZ36" s="446"/>
      <c r="DZA36" s="446"/>
      <c r="DZB36" s="446"/>
      <c r="DZC36" s="446"/>
      <c r="DZD36" s="446"/>
      <c r="DZE36" s="446"/>
      <c r="DZF36" s="446"/>
      <c r="DZG36" s="446"/>
      <c r="DZH36" s="446"/>
      <c r="DZI36" s="446"/>
      <c r="DZJ36" s="446"/>
      <c r="DZK36" s="446"/>
      <c r="DZL36" s="446"/>
      <c r="DZM36" s="446"/>
      <c r="DZN36" s="446"/>
      <c r="DZO36" s="446"/>
      <c r="DZP36" s="446"/>
      <c r="DZQ36" s="446"/>
      <c r="DZR36" s="446"/>
      <c r="DZS36" s="446"/>
      <c r="DZT36" s="446"/>
      <c r="DZU36" s="446"/>
      <c r="DZV36" s="446"/>
      <c r="DZW36" s="446"/>
      <c r="DZX36" s="446"/>
      <c r="DZY36" s="446"/>
      <c r="DZZ36" s="446"/>
      <c r="EAA36" s="446"/>
      <c r="EAB36" s="446"/>
      <c r="EAC36" s="446"/>
      <c r="EAD36" s="446"/>
      <c r="EAE36" s="446"/>
      <c r="EAF36" s="446"/>
      <c r="EAG36" s="446"/>
      <c r="EAH36" s="446"/>
      <c r="EAI36" s="446"/>
      <c r="EAJ36" s="446"/>
      <c r="EAK36" s="446"/>
      <c r="EAL36" s="446"/>
      <c r="EAM36" s="446"/>
      <c r="EAN36" s="446"/>
      <c r="EAO36" s="446"/>
      <c r="EAP36" s="446"/>
      <c r="EAQ36" s="446"/>
      <c r="EAR36" s="446"/>
      <c r="EAS36" s="446"/>
      <c r="EAT36" s="446"/>
      <c r="EAU36" s="446"/>
      <c r="EAV36" s="446"/>
      <c r="EAW36" s="446"/>
      <c r="EAX36" s="446"/>
      <c r="EAY36" s="446"/>
      <c r="EAZ36" s="446"/>
      <c r="EBA36" s="446"/>
      <c r="EBB36" s="446"/>
      <c r="EBC36" s="446"/>
      <c r="EBD36" s="446"/>
      <c r="EBE36" s="446"/>
      <c r="EBF36" s="446"/>
      <c r="EBG36" s="446"/>
      <c r="EBH36" s="446"/>
      <c r="EBI36" s="446"/>
      <c r="EBJ36" s="446"/>
      <c r="EBK36" s="446"/>
      <c r="EBL36" s="446"/>
      <c r="EBM36" s="446"/>
      <c r="EBN36" s="446"/>
      <c r="EBO36" s="446"/>
      <c r="EBP36" s="446"/>
      <c r="EBQ36" s="446"/>
      <c r="EBR36" s="446"/>
      <c r="EBS36" s="446"/>
      <c r="EBT36" s="446"/>
      <c r="EBU36" s="446"/>
      <c r="EBV36" s="446"/>
      <c r="EBW36" s="446"/>
      <c r="EBX36" s="446"/>
      <c r="EBY36" s="446"/>
      <c r="EBZ36" s="446"/>
      <c r="ECA36" s="446"/>
      <c r="ECB36" s="446"/>
      <c r="ECC36" s="446"/>
      <c r="ECD36" s="446"/>
      <c r="ECE36" s="446"/>
      <c r="ECF36" s="446"/>
      <c r="ECG36" s="446"/>
      <c r="ECH36" s="446"/>
      <c r="ECI36" s="446"/>
      <c r="ECJ36" s="446"/>
      <c r="ECK36" s="446"/>
      <c r="ECL36" s="446"/>
      <c r="ECM36" s="446"/>
      <c r="ECN36" s="446"/>
      <c r="ECO36" s="446"/>
      <c r="ECP36" s="446"/>
      <c r="ECQ36" s="446"/>
      <c r="ECR36" s="446"/>
      <c r="ECS36" s="446"/>
      <c r="ECT36" s="446"/>
      <c r="ECU36" s="446"/>
      <c r="ECV36" s="446"/>
      <c r="ECW36" s="446"/>
      <c r="ECX36" s="446"/>
      <c r="ECY36" s="446"/>
      <c r="ECZ36" s="446"/>
      <c r="EDA36" s="446"/>
      <c r="EDB36" s="446"/>
      <c r="EDC36" s="446"/>
      <c r="EDD36" s="446"/>
      <c r="EDE36" s="446"/>
      <c r="EDF36" s="446"/>
      <c r="EDG36" s="446"/>
      <c r="EDH36" s="446"/>
      <c r="EDI36" s="446"/>
      <c r="EDJ36" s="446"/>
      <c r="EDK36" s="446"/>
      <c r="EDL36" s="446"/>
      <c r="EDM36" s="446"/>
      <c r="EDN36" s="446"/>
      <c r="EDO36" s="446"/>
      <c r="EDP36" s="446"/>
      <c r="EDQ36" s="446"/>
      <c r="EDR36" s="446"/>
      <c r="EDS36" s="446"/>
      <c r="EDT36" s="446"/>
      <c r="EDU36" s="446"/>
      <c r="EDV36" s="446"/>
      <c r="EDW36" s="446"/>
      <c r="EDX36" s="446"/>
      <c r="EDY36" s="446"/>
      <c r="EDZ36" s="446"/>
      <c r="EEA36" s="446"/>
      <c r="EEB36" s="446"/>
      <c r="EEC36" s="446"/>
      <c r="EED36" s="446"/>
      <c r="EEE36" s="446"/>
      <c r="EEF36" s="446"/>
      <c r="EEG36" s="446"/>
      <c r="EEH36" s="446"/>
      <c r="EEI36" s="446"/>
      <c r="EEJ36" s="446"/>
      <c r="EEK36" s="446"/>
      <c r="EEL36" s="446"/>
      <c r="EEM36" s="446"/>
      <c r="EEN36" s="446"/>
      <c r="EEO36" s="446"/>
      <c r="EEP36" s="446"/>
      <c r="EEQ36" s="446"/>
      <c r="EER36" s="446"/>
      <c r="EES36" s="446"/>
      <c r="EET36" s="446"/>
      <c r="EEU36" s="446"/>
      <c r="EEV36" s="446"/>
      <c r="EEW36" s="446"/>
      <c r="EEX36" s="446"/>
      <c r="EEY36" s="446"/>
      <c r="EEZ36" s="446"/>
      <c r="EFA36" s="446"/>
      <c r="EFB36" s="446"/>
      <c r="EFC36" s="446"/>
      <c r="EFD36" s="446"/>
      <c r="EFE36" s="446"/>
      <c r="EFF36" s="446"/>
      <c r="EFG36" s="446"/>
      <c r="EFH36" s="446"/>
      <c r="EFI36" s="446"/>
      <c r="EFJ36" s="446"/>
      <c r="EFK36" s="446"/>
      <c r="EFL36" s="446"/>
      <c r="EFM36" s="446"/>
      <c r="EFN36" s="446"/>
      <c r="EFO36" s="446"/>
      <c r="EFP36" s="446"/>
      <c r="EFQ36" s="446"/>
      <c r="EFR36" s="446"/>
      <c r="EFS36" s="446"/>
      <c r="EFT36" s="446"/>
      <c r="EFU36" s="446"/>
      <c r="EFV36" s="446"/>
      <c r="EFW36" s="446"/>
      <c r="EFX36" s="446"/>
      <c r="EFY36" s="446"/>
      <c r="EFZ36" s="446"/>
      <c r="EGA36" s="446"/>
      <c r="EGB36" s="446"/>
      <c r="EGC36" s="446"/>
      <c r="EGD36" s="446"/>
      <c r="EGE36" s="446"/>
      <c r="EGF36" s="446"/>
      <c r="EGG36" s="446"/>
      <c r="EGH36" s="446"/>
      <c r="EGI36" s="446"/>
      <c r="EGJ36" s="446"/>
      <c r="EGK36" s="446"/>
      <c r="EGL36" s="446"/>
      <c r="EGM36" s="446"/>
      <c r="EGN36" s="446"/>
      <c r="EGO36" s="446"/>
      <c r="EGP36" s="446"/>
      <c r="EGQ36" s="446"/>
      <c r="EGR36" s="446"/>
      <c r="EGS36" s="446"/>
      <c r="EGT36" s="446"/>
      <c r="EGU36" s="446"/>
      <c r="EGV36" s="446"/>
      <c r="EGW36" s="446"/>
      <c r="EGX36" s="446"/>
      <c r="EGY36" s="446"/>
      <c r="EGZ36" s="446"/>
      <c r="EHA36" s="446"/>
      <c r="EHB36" s="446"/>
      <c r="EHC36" s="446"/>
      <c r="EHD36" s="446"/>
      <c r="EHE36" s="446"/>
      <c r="EHF36" s="446"/>
      <c r="EHG36" s="446"/>
      <c r="EHH36" s="446"/>
      <c r="EHI36" s="446"/>
      <c r="EHJ36" s="446"/>
      <c r="EHK36" s="446"/>
      <c r="EHL36" s="446"/>
      <c r="EHM36" s="446"/>
      <c r="EHN36" s="446"/>
      <c r="EHO36" s="446"/>
      <c r="EHP36" s="446"/>
      <c r="EHQ36" s="446"/>
      <c r="EHR36" s="446"/>
      <c r="EHS36" s="446"/>
      <c r="EHT36" s="446"/>
      <c r="EHU36" s="446"/>
      <c r="EHV36" s="446"/>
      <c r="EHW36" s="446"/>
      <c r="EHX36" s="446"/>
      <c r="EHY36" s="446"/>
      <c r="EHZ36" s="446"/>
      <c r="EIA36" s="446"/>
      <c r="EIB36" s="446"/>
      <c r="EIC36" s="446"/>
      <c r="EID36" s="446"/>
      <c r="EIE36" s="446"/>
      <c r="EIF36" s="446"/>
      <c r="EIG36" s="446"/>
      <c r="EIH36" s="446"/>
      <c r="EII36" s="446"/>
      <c r="EIJ36" s="446"/>
      <c r="EIK36" s="446"/>
      <c r="EIL36" s="446"/>
      <c r="EIM36" s="446"/>
      <c r="EIN36" s="446"/>
      <c r="EIO36" s="446"/>
      <c r="EIP36" s="446"/>
      <c r="EIQ36" s="446"/>
      <c r="EIR36" s="446"/>
      <c r="EIS36" s="446"/>
      <c r="EIT36" s="446"/>
      <c r="EIU36" s="446"/>
      <c r="EIV36" s="446"/>
      <c r="EIW36" s="446"/>
      <c r="EIX36" s="446"/>
      <c r="EIY36" s="446"/>
      <c r="EIZ36" s="446"/>
      <c r="EJA36" s="446"/>
      <c r="EJB36" s="446"/>
      <c r="EJC36" s="446"/>
      <c r="EJD36" s="446"/>
      <c r="EJE36" s="446"/>
      <c r="EJF36" s="446"/>
      <c r="EJG36" s="446"/>
      <c r="EJH36" s="446"/>
      <c r="EJI36" s="446"/>
      <c r="EJJ36" s="446"/>
      <c r="EJK36" s="446"/>
      <c r="EJL36" s="446"/>
      <c r="EJM36" s="446"/>
      <c r="EJN36" s="446"/>
      <c r="EJO36" s="446"/>
      <c r="EJP36" s="446"/>
      <c r="EJQ36" s="446"/>
      <c r="EJR36" s="446"/>
      <c r="EJS36" s="446"/>
      <c r="EJT36" s="446"/>
      <c r="EJU36" s="446"/>
      <c r="EJV36" s="446"/>
      <c r="EJW36" s="446"/>
      <c r="EJX36" s="446"/>
      <c r="EJY36" s="446"/>
      <c r="EJZ36" s="446"/>
      <c r="EKA36" s="446"/>
      <c r="EKB36" s="446"/>
      <c r="EKC36" s="446"/>
      <c r="EKD36" s="446"/>
      <c r="EKE36" s="446"/>
      <c r="EKF36" s="446"/>
      <c r="EKG36" s="446"/>
      <c r="EKH36" s="446"/>
      <c r="EKI36" s="446"/>
      <c r="EKJ36" s="446"/>
      <c r="EKK36" s="446"/>
      <c r="EKL36" s="446"/>
      <c r="EKM36" s="446"/>
      <c r="EKN36" s="446"/>
      <c r="EKO36" s="446"/>
      <c r="EKP36" s="446"/>
      <c r="EKQ36" s="446"/>
      <c r="EKR36" s="446"/>
      <c r="EKS36" s="446"/>
      <c r="EKT36" s="446"/>
      <c r="EKU36" s="446"/>
      <c r="EKV36" s="446"/>
      <c r="EKW36" s="446"/>
      <c r="EKX36" s="446"/>
      <c r="EKY36" s="446"/>
      <c r="EKZ36" s="446"/>
      <c r="ELA36" s="446"/>
      <c r="ELB36" s="446"/>
      <c r="ELC36" s="446"/>
      <c r="ELD36" s="446"/>
      <c r="ELE36" s="446"/>
      <c r="ELF36" s="446"/>
      <c r="ELG36" s="446"/>
      <c r="ELH36" s="446"/>
      <c r="ELI36" s="446"/>
      <c r="ELJ36" s="446"/>
      <c r="ELK36" s="446"/>
      <c r="ELL36" s="446"/>
      <c r="ELM36" s="446"/>
      <c r="ELN36" s="446"/>
      <c r="ELO36" s="446"/>
      <c r="ELP36" s="446"/>
      <c r="ELQ36" s="446"/>
      <c r="ELR36" s="446"/>
      <c r="ELS36" s="446"/>
      <c r="ELT36" s="446"/>
      <c r="ELU36" s="446"/>
      <c r="ELV36" s="446"/>
      <c r="ELW36" s="446"/>
      <c r="ELX36" s="446"/>
      <c r="ELY36" s="446"/>
      <c r="ELZ36" s="446"/>
      <c r="EMA36" s="446"/>
      <c r="EMB36" s="446"/>
      <c r="EMC36" s="446"/>
      <c r="EMD36" s="446"/>
      <c r="EME36" s="446"/>
      <c r="EMF36" s="446"/>
      <c r="EMG36" s="446"/>
      <c r="EMH36" s="446"/>
      <c r="EMI36" s="446"/>
      <c r="EMJ36" s="446"/>
      <c r="EMK36" s="446"/>
      <c r="EML36" s="446"/>
      <c r="EMM36" s="446"/>
      <c r="EMN36" s="446"/>
      <c r="EMO36" s="446"/>
      <c r="EMP36" s="446"/>
      <c r="EMQ36" s="446"/>
      <c r="EMR36" s="446"/>
      <c r="EMS36" s="446"/>
      <c r="EMT36" s="446"/>
      <c r="EMU36" s="446"/>
      <c r="EMV36" s="446"/>
      <c r="EMW36" s="446"/>
      <c r="EMX36" s="446"/>
      <c r="EMY36" s="446"/>
      <c r="EMZ36" s="446"/>
      <c r="ENA36" s="446"/>
      <c r="ENB36" s="446"/>
      <c r="ENC36" s="446"/>
      <c r="END36" s="446"/>
      <c r="ENE36" s="446"/>
      <c r="ENF36" s="446"/>
      <c r="ENG36" s="446"/>
      <c r="ENH36" s="446"/>
      <c r="ENI36" s="446"/>
      <c r="ENJ36" s="446"/>
      <c r="ENK36" s="446"/>
      <c r="ENL36" s="446"/>
      <c r="ENM36" s="446"/>
      <c r="ENN36" s="446"/>
      <c r="ENO36" s="446"/>
      <c r="ENP36" s="446"/>
      <c r="ENQ36" s="446"/>
      <c r="ENR36" s="446"/>
      <c r="ENS36" s="446"/>
      <c r="ENT36" s="446"/>
      <c r="ENU36" s="446"/>
      <c r="ENV36" s="446"/>
      <c r="ENW36" s="446"/>
      <c r="ENX36" s="446"/>
      <c r="ENY36" s="446"/>
      <c r="ENZ36" s="446"/>
      <c r="EOA36" s="446"/>
      <c r="EOB36" s="446"/>
      <c r="EOC36" s="446"/>
      <c r="EOD36" s="446"/>
      <c r="EOE36" s="446"/>
      <c r="EOF36" s="446"/>
      <c r="EOG36" s="446"/>
      <c r="EOH36" s="446"/>
      <c r="EOI36" s="446"/>
      <c r="EOJ36" s="446"/>
      <c r="EOK36" s="446"/>
      <c r="EOL36" s="446"/>
      <c r="EOM36" s="446"/>
      <c r="EON36" s="446"/>
      <c r="EOO36" s="446"/>
      <c r="EOP36" s="446"/>
      <c r="EOQ36" s="446"/>
      <c r="EOR36" s="446"/>
      <c r="EOS36" s="446"/>
      <c r="EOT36" s="446"/>
      <c r="EOU36" s="446"/>
      <c r="EOV36" s="446"/>
      <c r="EOW36" s="446"/>
      <c r="EOX36" s="446"/>
      <c r="EOY36" s="446"/>
      <c r="EOZ36" s="446"/>
      <c r="EPA36" s="446"/>
      <c r="EPB36" s="446"/>
      <c r="EPC36" s="446"/>
      <c r="EPD36" s="446"/>
      <c r="EPE36" s="446"/>
      <c r="EPF36" s="446"/>
      <c r="EPG36" s="446"/>
      <c r="EPH36" s="446"/>
      <c r="EPI36" s="446"/>
      <c r="EPJ36" s="446"/>
      <c r="EPK36" s="446"/>
      <c r="EPL36" s="446"/>
      <c r="EPM36" s="446"/>
      <c r="EPN36" s="446"/>
      <c r="EPO36" s="446"/>
      <c r="EPP36" s="446"/>
      <c r="EPQ36" s="446"/>
      <c r="EPR36" s="446"/>
      <c r="EPS36" s="446"/>
      <c r="EPT36" s="446"/>
      <c r="EPU36" s="446"/>
      <c r="EPV36" s="446"/>
      <c r="EPW36" s="446"/>
      <c r="EPX36" s="446"/>
      <c r="EPY36" s="446"/>
      <c r="EPZ36" s="446"/>
      <c r="EQA36" s="446"/>
      <c r="EQB36" s="446"/>
      <c r="EQC36" s="446"/>
      <c r="EQD36" s="446"/>
      <c r="EQE36" s="446"/>
      <c r="EQF36" s="446"/>
      <c r="EQG36" s="446"/>
      <c r="EQH36" s="446"/>
      <c r="EQI36" s="446"/>
      <c r="EQJ36" s="446"/>
      <c r="EQK36" s="446"/>
      <c r="EQL36" s="446"/>
      <c r="EQM36" s="446"/>
      <c r="EQN36" s="446"/>
      <c r="EQO36" s="446"/>
      <c r="EQP36" s="446"/>
      <c r="EQQ36" s="446"/>
      <c r="EQR36" s="446"/>
      <c r="EQS36" s="446"/>
      <c r="EQT36" s="446"/>
      <c r="EQU36" s="446"/>
      <c r="EQV36" s="446"/>
      <c r="EQW36" s="446"/>
      <c r="EQX36" s="446"/>
      <c r="EQY36" s="446"/>
      <c r="EQZ36" s="446"/>
      <c r="ERA36" s="446"/>
      <c r="ERB36" s="446"/>
      <c r="ERC36" s="446"/>
      <c r="ERD36" s="446"/>
      <c r="ERE36" s="446"/>
      <c r="ERF36" s="446"/>
      <c r="ERG36" s="446"/>
      <c r="ERH36" s="446"/>
      <c r="ERI36" s="446"/>
      <c r="ERJ36" s="446"/>
      <c r="ERK36" s="446"/>
      <c r="ERL36" s="446"/>
      <c r="ERM36" s="446"/>
      <c r="ERN36" s="446"/>
      <c r="ERO36" s="446"/>
      <c r="ERP36" s="446"/>
      <c r="ERQ36" s="446"/>
      <c r="ERR36" s="446"/>
      <c r="ERS36" s="446"/>
      <c r="ERT36" s="446"/>
      <c r="ERU36" s="446"/>
      <c r="ERV36" s="446"/>
      <c r="ERW36" s="446"/>
      <c r="ERX36" s="446"/>
      <c r="ERY36" s="446"/>
      <c r="ERZ36" s="446"/>
      <c r="ESA36" s="446"/>
      <c r="ESB36" s="446"/>
      <c r="ESC36" s="446"/>
      <c r="ESD36" s="446"/>
      <c r="ESE36" s="446"/>
      <c r="ESF36" s="446"/>
      <c r="ESG36" s="446"/>
      <c r="ESH36" s="446"/>
      <c r="ESI36" s="446"/>
      <c r="ESJ36" s="446"/>
      <c r="ESK36" s="446"/>
      <c r="ESL36" s="446"/>
      <c r="ESM36" s="446"/>
      <c r="ESN36" s="446"/>
      <c r="ESO36" s="446"/>
      <c r="ESP36" s="446"/>
      <c r="ESQ36" s="446"/>
      <c r="ESR36" s="446"/>
      <c r="ESS36" s="446"/>
      <c r="EST36" s="446"/>
      <c r="ESU36" s="446"/>
      <c r="ESV36" s="446"/>
      <c r="ESW36" s="446"/>
      <c r="ESX36" s="446"/>
      <c r="ESY36" s="446"/>
      <c r="ESZ36" s="446"/>
      <c r="ETA36" s="446"/>
      <c r="ETB36" s="446"/>
      <c r="ETC36" s="446"/>
      <c r="ETD36" s="446"/>
      <c r="ETE36" s="446"/>
      <c r="ETF36" s="446"/>
      <c r="ETG36" s="446"/>
      <c r="ETH36" s="446"/>
      <c r="ETI36" s="446"/>
      <c r="ETJ36" s="446"/>
      <c r="ETK36" s="446"/>
      <c r="ETL36" s="446"/>
      <c r="ETM36" s="446"/>
      <c r="ETN36" s="446"/>
      <c r="ETO36" s="446"/>
      <c r="ETP36" s="446"/>
      <c r="ETQ36" s="446"/>
      <c r="ETR36" s="446"/>
      <c r="ETS36" s="446"/>
      <c r="ETT36" s="446"/>
      <c r="ETU36" s="446"/>
      <c r="ETV36" s="446"/>
      <c r="ETW36" s="446"/>
      <c r="ETX36" s="446"/>
      <c r="ETY36" s="446"/>
      <c r="ETZ36" s="446"/>
      <c r="EUA36" s="446"/>
      <c r="EUB36" s="446"/>
      <c r="EUC36" s="446"/>
      <c r="EUD36" s="446"/>
      <c r="EUE36" s="446"/>
      <c r="EUF36" s="446"/>
      <c r="EUG36" s="446"/>
      <c r="EUH36" s="446"/>
      <c r="EUI36" s="446"/>
      <c r="EUJ36" s="446"/>
      <c r="EUK36" s="446"/>
      <c r="EUL36" s="446"/>
      <c r="EUM36" s="446"/>
      <c r="EUN36" s="446"/>
      <c r="EUO36" s="446"/>
      <c r="EUP36" s="446"/>
      <c r="EUQ36" s="446"/>
      <c r="EUR36" s="446"/>
      <c r="EUS36" s="446"/>
      <c r="EUT36" s="446"/>
      <c r="EUU36" s="446"/>
      <c r="EUV36" s="446"/>
      <c r="EUW36" s="446"/>
      <c r="EUX36" s="446"/>
      <c r="EUY36" s="446"/>
      <c r="EUZ36" s="446"/>
      <c r="EVA36" s="446"/>
      <c r="EVB36" s="446"/>
      <c r="EVC36" s="446"/>
      <c r="EVD36" s="446"/>
      <c r="EVE36" s="446"/>
      <c r="EVF36" s="446"/>
      <c r="EVG36" s="446"/>
      <c r="EVH36" s="446"/>
      <c r="EVI36" s="446"/>
      <c r="EVJ36" s="446"/>
      <c r="EVK36" s="446"/>
      <c r="EVL36" s="446"/>
      <c r="EVM36" s="446"/>
      <c r="EVN36" s="446"/>
      <c r="EVO36" s="446"/>
      <c r="EVP36" s="446"/>
      <c r="EVQ36" s="446"/>
      <c r="EVR36" s="446"/>
      <c r="EVS36" s="446"/>
      <c r="EVT36" s="446"/>
      <c r="EVU36" s="446"/>
      <c r="EVV36" s="446"/>
      <c r="EVW36" s="446"/>
      <c r="EVX36" s="446"/>
      <c r="EVY36" s="446"/>
      <c r="EVZ36" s="446"/>
      <c r="EWA36" s="446"/>
      <c r="EWB36" s="446"/>
      <c r="EWC36" s="446"/>
      <c r="EWD36" s="446"/>
      <c r="EWE36" s="446"/>
      <c r="EWF36" s="446"/>
      <c r="EWG36" s="446"/>
      <c r="EWH36" s="446"/>
      <c r="EWI36" s="446"/>
      <c r="EWJ36" s="446"/>
      <c r="EWK36" s="446"/>
      <c r="EWL36" s="446"/>
      <c r="EWM36" s="446"/>
      <c r="EWN36" s="446"/>
      <c r="EWO36" s="446"/>
      <c r="EWP36" s="446"/>
      <c r="EWQ36" s="446"/>
      <c r="EWR36" s="446"/>
      <c r="EWS36" s="446"/>
      <c r="EWT36" s="446"/>
      <c r="EWU36" s="446"/>
      <c r="EWV36" s="446"/>
      <c r="EWW36" s="446"/>
      <c r="EWX36" s="446"/>
      <c r="EWY36" s="446"/>
      <c r="EWZ36" s="446"/>
      <c r="EXA36" s="446"/>
      <c r="EXB36" s="446"/>
      <c r="EXC36" s="446"/>
      <c r="EXD36" s="446"/>
      <c r="EXE36" s="446"/>
      <c r="EXF36" s="446"/>
      <c r="EXG36" s="446"/>
      <c r="EXH36" s="446"/>
      <c r="EXI36" s="446"/>
      <c r="EXJ36" s="446"/>
      <c r="EXK36" s="446"/>
      <c r="EXL36" s="446"/>
      <c r="EXM36" s="446"/>
      <c r="EXN36" s="446"/>
      <c r="EXO36" s="446"/>
      <c r="EXP36" s="446"/>
      <c r="EXQ36" s="446"/>
      <c r="EXR36" s="446"/>
      <c r="EXS36" s="446"/>
      <c r="EXT36" s="446"/>
      <c r="EXU36" s="446"/>
      <c r="EXV36" s="446"/>
      <c r="EXW36" s="446"/>
      <c r="EXX36" s="446"/>
      <c r="EXY36" s="446"/>
      <c r="EXZ36" s="446"/>
      <c r="EYA36" s="446"/>
      <c r="EYB36" s="446"/>
      <c r="EYC36" s="446"/>
      <c r="EYD36" s="446"/>
      <c r="EYE36" s="446"/>
      <c r="EYF36" s="446"/>
      <c r="EYG36" s="446"/>
      <c r="EYH36" s="446"/>
      <c r="EYI36" s="446"/>
      <c r="EYJ36" s="446"/>
      <c r="EYK36" s="446"/>
      <c r="EYL36" s="446"/>
      <c r="EYM36" s="446"/>
      <c r="EYN36" s="446"/>
      <c r="EYO36" s="446"/>
      <c r="EYP36" s="446"/>
      <c r="EYQ36" s="446"/>
      <c r="EYR36" s="446"/>
      <c r="EYS36" s="446"/>
      <c r="EYT36" s="446"/>
      <c r="EYU36" s="446"/>
      <c r="EYV36" s="446"/>
      <c r="EYW36" s="446"/>
      <c r="EYX36" s="446"/>
      <c r="EYY36" s="446"/>
      <c r="EYZ36" s="446"/>
      <c r="EZA36" s="446"/>
      <c r="EZB36" s="446"/>
      <c r="EZC36" s="446"/>
      <c r="EZD36" s="446"/>
      <c r="EZE36" s="446"/>
      <c r="EZF36" s="446"/>
      <c r="EZG36" s="446"/>
      <c r="EZH36" s="446"/>
      <c r="EZI36" s="446"/>
      <c r="EZJ36" s="446"/>
      <c r="EZK36" s="446"/>
      <c r="EZL36" s="446"/>
      <c r="EZM36" s="446"/>
      <c r="EZN36" s="446"/>
      <c r="EZO36" s="446"/>
      <c r="EZP36" s="446"/>
      <c r="EZQ36" s="446"/>
      <c r="EZR36" s="446"/>
      <c r="EZS36" s="446"/>
      <c r="EZT36" s="446"/>
      <c r="EZU36" s="446"/>
      <c r="EZV36" s="446"/>
      <c r="EZW36" s="446"/>
      <c r="EZX36" s="446"/>
      <c r="EZY36" s="446"/>
      <c r="EZZ36" s="446"/>
      <c r="FAA36" s="446"/>
      <c r="FAB36" s="446"/>
      <c r="FAC36" s="446"/>
      <c r="FAD36" s="446"/>
      <c r="FAE36" s="446"/>
      <c r="FAF36" s="446"/>
      <c r="FAG36" s="446"/>
      <c r="FAH36" s="446"/>
      <c r="FAI36" s="446"/>
      <c r="FAJ36" s="446"/>
      <c r="FAK36" s="446"/>
      <c r="FAL36" s="446"/>
      <c r="FAM36" s="446"/>
      <c r="FAN36" s="446"/>
      <c r="FAO36" s="446"/>
      <c r="FAP36" s="446"/>
      <c r="FAQ36" s="446"/>
      <c r="FAR36" s="446"/>
      <c r="FAS36" s="446"/>
      <c r="FAT36" s="446"/>
      <c r="FAU36" s="446"/>
      <c r="FAV36" s="446"/>
      <c r="FAW36" s="446"/>
      <c r="FAX36" s="446"/>
      <c r="FAY36" s="446"/>
      <c r="FAZ36" s="446"/>
      <c r="FBA36" s="446"/>
      <c r="FBB36" s="446"/>
      <c r="FBC36" s="446"/>
      <c r="FBD36" s="446"/>
      <c r="FBE36" s="446"/>
      <c r="FBF36" s="446"/>
      <c r="FBG36" s="446"/>
      <c r="FBH36" s="446"/>
      <c r="FBI36" s="446"/>
      <c r="FBJ36" s="446"/>
      <c r="FBK36" s="446"/>
      <c r="FBL36" s="446"/>
      <c r="FBM36" s="446"/>
      <c r="FBN36" s="446"/>
      <c r="FBO36" s="446"/>
      <c r="FBP36" s="446"/>
      <c r="FBQ36" s="446"/>
      <c r="FBR36" s="446"/>
      <c r="FBS36" s="446"/>
      <c r="FBT36" s="446"/>
      <c r="FBU36" s="446"/>
      <c r="FBV36" s="446"/>
      <c r="FBW36" s="446"/>
      <c r="FBX36" s="446"/>
      <c r="FBY36" s="446"/>
      <c r="FBZ36" s="446"/>
      <c r="FCA36" s="446"/>
      <c r="FCB36" s="446"/>
      <c r="FCC36" s="446"/>
      <c r="FCD36" s="446"/>
      <c r="FCE36" s="446"/>
      <c r="FCF36" s="446"/>
      <c r="FCG36" s="446"/>
      <c r="FCH36" s="446"/>
      <c r="FCI36" s="446"/>
      <c r="FCJ36" s="446"/>
      <c r="FCK36" s="446"/>
      <c r="FCL36" s="446"/>
      <c r="FCM36" s="446"/>
      <c r="FCN36" s="446"/>
      <c r="FCO36" s="446"/>
      <c r="FCP36" s="446"/>
      <c r="FCQ36" s="446"/>
      <c r="FCR36" s="446"/>
      <c r="FCS36" s="446"/>
      <c r="FCT36" s="446"/>
      <c r="FCU36" s="446"/>
      <c r="FCV36" s="446"/>
      <c r="FCW36" s="446"/>
      <c r="FCX36" s="446"/>
      <c r="FCY36" s="446"/>
      <c r="FCZ36" s="446"/>
      <c r="FDA36" s="446"/>
      <c r="FDB36" s="446"/>
      <c r="FDC36" s="446"/>
      <c r="FDD36" s="446"/>
      <c r="FDE36" s="446"/>
      <c r="FDF36" s="446"/>
      <c r="FDG36" s="446"/>
      <c r="FDH36" s="446"/>
      <c r="FDI36" s="446"/>
      <c r="FDJ36" s="446"/>
      <c r="FDK36" s="446"/>
      <c r="FDL36" s="446"/>
      <c r="FDM36" s="446"/>
      <c r="FDN36" s="446"/>
      <c r="FDO36" s="446"/>
      <c r="FDP36" s="446"/>
      <c r="FDQ36" s="446"/>
      <c r="FDR36" s="446"/>
      <c r="FDS36" s="446"/>
      <c r="FDT36" s="446"/>
      <c r="FDU36" s="446"/>
      <c r="FDV36" s="446"/>
      <c r="FDW36" s="446"/>
      <c r="FDX36" s="446"/>
      <c r="FDY36" s="446"/>
      <c r="FDZ36" s="446"/>
      <c r="FEA36" s="446"/>
      <c r="FEB36" s="446"/>
      <c r="FEC36" s="446"/>
      <c r="FED36" s="446"/>
      <c r="FEE36" s="446"/>
      <c r="FEF36" s="446"/>
      <c r="FEG36" s="446"/>
      <c r="FEH36" s="446"/>
      <c r="FEI36" s="446"/>
      <c r="FEJ36" s="446"/>
      <c r="FEK36" s="446"/>
      <c r="FEL36" s="446"/>
      <c r="FEM36" s="446"/>
      <c r="FEN36" s="446"/>
      <c r="FEO36" s="446"/>
      <c r="FEP36" s="446"/>
      <c r="FEQ36" s="446"/>
      <c r="FER36" s="446"/>
      <c r="FES36" s="446"/>
      <c r="FET36" s="446"/>
      <c r="FEU36" s="446"/>
      <c r="FEV36" s="446"/>
      <c r="FEW36" s="446"/>
      <c r="FEX36" s="446"/>
      <c r="FEY36" s="446"/>
      <c r="FEZ36" s="446"/>
      <c r="FFA36" s="446"/>
      <c r="FFB36" s="446"/>
      <c r="FFC36" s="446"/>
      <c r="FFD36" s="446"/>
      <c r="FFE36" s="446"/>
      <c r="FFF36" s="446"/>
      <c r="FFG36" s="446"/>
      <c r="FFH36" s="446"/>
      <c r="FFI36" s="446"/>
      <c r="FFJ36" s="446"/>
      <c r="FFK36" s="446"/>
      <c r="FFL36" s="446"/>
      <c r="FFM36" s="446"/>
      <c r="FFN36" s="446"/>
      <c r="FFO36" s="446"/>
      <c r="FFP36" s="446"/>
      <c r="FFQ36" s="446"/>
      <c r="FFR36" s="446"/>
      <c r="FFS36" s="446"/>
      <c r="FFT36" s="446"/>
      <c r="FFU36" s="446"/>
      <c r="FFV36" s="446"/>
      <c r="FFW36" s="446"/>
      <c r="FFX36" s="446"/>
      <c r="FFY36" s="446"/>
      <c r="FFZ36" s="446"/>
      <c r="FGA36" s="446"/>
      <c r="FGB36" s="446"/>
      <c r="FGC36" s="446"/>
      <c r="FGD36" s="446"/>
      <c r="FGE36" s="446"/>
      <c r="FGF36" s="446"/>
      <c r="FGG36" s="446"/>
      <c r="FGH36" s="446"/>
      <c r="FGI36" s="446"/>
      <c r="FGJ36" s="446"/>
      <c r="FGK36" s="446"/>
      <c r="FGL36" s="446"/>
      <c r="FGM36" s="446"/>
      <c r="FGN36" s="446"/>
      <c r="FGO36" s="446"/>
      <c r="FGP36" s="446"/>
      <c r="FGQ36" s="446"/>
      <c r="FGR36" s="446"/>
      <c r="FGS36" s="446"/>
      <c r="FGT36" s="446"/>
      <c r="FGU36" s="446"/>
      <c r="FGV36" s="446"/>
      <c r="FGW36" s="446"/>
      <c r="FGX36" s="446"/>
      <c r="FGY36" s="446"/>
      <c r="FGZ36" s="446"/>
      <c r="FHA36" s="446"/>
      <c r="FHB36" s="446"/>
      <c r="FHC36" s="446"/>
      <c r="FHD36" s="446"/>
      <c r="FHE36" s="446"/>
      <c r="FHF36" s="446"/>
      <c r="FHG36" s="446"/>
      <c r="FHH36" s="446"/>
      <c r="FHI36" s="446"/>
      <c r="FHJ36" s="446"/>
      <c r="FHK36" s="446"/>
      <c r="FHL36" s="446"/>
      <c r="FHM36" s="446"/>
      <c r="FHN36" s="446"/>
      <c r="FHO36" s="446"/>
      <c r="FHP36" s="446"/>
      <c r="FHQ36" s="446"/>
      <c r="FHR36" s="446"/>
      <c r="FHS36" s="446"/>
      <c r="FHT36" s="446"/>
      <c r="FHU36" s="446"/>
      <c r="FHV36" s="446"/>
      <c r="FHW36" s="446"/>
      <c r="FHX36" s="446"/>
      <c r="FHY36" s="446"/>
      <c r="FHZ36" s="446"/>
      <c r="FIA36" s="446"/>
      <c r="FIB36" s="446"/>
      <c r="FIC36" s="446"/>
      <c r="FID36" s="446"/>
      <c r="FIE36" s="446"/>
      <c r="FIF36" s="446"/>
      <c r="FIG36" s="446"/>
      <c r="FIH36" s="446"/>
      <c r="FII36" s="446"/>
      <c r="FIJ36" s="446"/>
      <c r="FIK36" s="446"/>
      <c r="FIL36" s="446"/>
      <c r="FIM36" s="446"/>
      <c r="FIN36" s="446"/>
      <c r="FIO36" s="446"/>
      <c r="FIP36" s="446"/>
      <c r="FIQ36" s="446"/>
      <c r="FIR36" s="446"/>
      <c r="FIS36" s="446"/>
      <c r="FIT36" s="446"/>
      <c r="FIU36" s="446"/>
      <c r="FIV36" s="446"/>
      <c r="FIW36" s="446"/>
      <c r="FIX36" s="446"/>
      <c r="FIY36" s="446"/>
      <c r="FIZ36" s="446"/>
      <c r="FJA36" s="446"/>
      <c r="FJB36" s="446"/>
      <c r="FJC36" s="446"/>
      <c r="FJD36" s="446"/>
      <c r="FJE36" s="446"/>
      <c r="FJF36" s="446"/>
      <c r="FJG36" s="446"/>
      <c r="FJH36" s="446"/>
      <c r="FJI36" s="446"/>
      <c r="FJJ36" s="446"/>
      <c r="FJK36" s="446"/>
      <c r="FJL36" s="446"/>
      <c r="FJM36" s="446"/>
      <c r="FJN36" s="446"/>
      <c r="FJO36" s="446"/>
      <c r="FJP36" s="446"/>
      <c r="FJQ36" s="446"/>
      <c r="FJR36" s="446"/>
      <c r="FJS36" s="446"/>
      <c r="FJT36" s="446"/>
      <c r="FJU36" s="446"/>
      <c r="FJV36" s="446"/>
      <c r="FJW36" s="446"/>
      <c r="FJX36" s="446"/>
      <c r="FJY36" s="446"/>
      <c r="FJZ36" s="446"/>
      <c r="FKA36" s="446"/>
      <c r="FKB36" s="446"/>
      <c r="FKC36" s="446"/>
      <c r="FKD36" s="446"/>
      <c r="FKE36" s="446"/>
      <c r="FKF36" s="446"/>
      <c r="FKG36" s="446"/>
      <c r="FKH36" s="446"/>
      <c r="FKI36" s="446"/>
      <c r="FKJ36" s="446"/>
      <c r="FKK36" s="446"/>
      <c r="FKL36" s="446"/>
      <c r="FKM36" s="446"/>
      <c r="FKN36" s="446"/>
      <c r="FKO36" s="446"/>
      <c r="FKP36" s="446"/>
      <c r="FKQ36" s="446"/>
      <c r="FKR36" s="446"/>
      <c r="FKS36" s="446"/>
      <c r="FKT36" s="446"/>
      <c r="FKU36" s="446"/>
      <c r="FKV36" s="446"/>
      <c r="FKW36" s="446"/>
      <c r="FKX36" s="446"/>
      <c r="FKY36" s="446"/>
      <c r="FKZ36" s="446"/>
      <c r="FLA36" s="446"/>
      <c r="FLB36" s="446"/>
      <c r="FLC36" s="446"/>
      <c r="FLD36" s="446"/>
      <c r="FLE36" s="446"/>
      <c r="FLF36" s="446"/>
      <c r="FLG36" s="446"/>
      <c r="FLH36" s="446"/>
      <c r="FLI36" s="446"/>
      <c r="FLJ36" s="446"/>
      <c r="FLK36" s="446"/>
      <c r="FLL36" s="446"/>
      <c r="FLM36" s="446"/>
      <c r="FLN36" s="446"/>
      <c r="FLO36" s="446"/>
      <c r="FLP36" s="446"/>
      <c r="FLQ36" s="446"/>
      <c r="FLR36" s="446"/>
      <c r="FLS36" s="446"/>
      <c r="FLT36" s="446"/>
      <c r="FLU36" s="446"/>
      <c r="FLV36" s="446"/>
      <c r="FLW36" s="446"/>
      <c r="FLX36" s="446"/>
      <c r="FLY36" s="446"/>
      <c r="FLZ36" s="446"/>
      <c r="FMA36" s="446"/>
      <c r="FMB36" s="446"/>
      <c r="FMC36" s="446"/>
      <c r="FMD36" s="446"/>
      <c r="FME36" s="446"/>
      <c r="FMF36" s="446"/>
      <c r="FMG36" s="446"/>
      <c r="FMH36" s="446"/>
      <c r="FMI36" s="446"/>
      <c r="FMJ36" s="446"/>
      <c r="FMK36" s="446"/>
      <c r="FML36" s="446"/>
      <c r="FMM36" s="446"/>
      <c r="FMN36" s="446"/>
      <c r="FMO36" s="446"/>
      <c r="FMP36" s="446"/>
      <c r="FMQ36" s="446"/>
      <c r="FMR36" s="446"/>
      <c r="FMS36" s="446"/>
      <c r="FMT36" s="446"/>
      <c r="FMU36" s="446"/>
      <c r="FMV36" s="446"/>
      <c r="FMW36" s="446"/>
      <c r="FMX36" s="446"/>
      <c r="FMY36" s="446"/>
      <c r="FMZ36" s="446"/>
      <c r="FNA36" s="446"/>
      <c r="FNB36" s="446"/>
      <c r="FNC36" s="446"/>
      <c r="FND36" s="446"/>
      <c r="FNE36" s="446"/>
      <c r="FNF36" s="446"/>
      <c r="FNG36" s="446"/>
      <c r="FNH36" s="446"/>
      <c r="FNI36" s="446"/>
      <c r="FNJ36" s="446"/>
      <c r="FNK36" s="446"/>
      <c r="FNL36" s="446"/>
      <c r="FNM36" s="446"/>
      <c r="FNN36" s="446"/>
      <c r="FNO36" s="446"/>
      <c r="FNP36" s="446"/>
      <c r="FNQ36" s="446"/>
      <c r="FNR36" s="446"/>
      <c r="FNS36" s="446"/>
      <c r="FNT36" s="446"/>
      <c r="FNU36" s="446"/>
      <c r="FNV36" s="446"/>
      <c r="FNW36" s="446"/>
      <c r="FNX36" s="446"/>
      <c r="FNY36" s="446"/>
      <c r="FNZ36" s="446"/>
      <c r="FOA36" s="446"/>
      <c r="FOB36" s="446"/>
      <c r="FOC36" s="446"/>
      <c r="FOD36" s="446"/>
      <c r="FOE36" s="446"/>
      <c r="FOF36" s="446"/>
      <c r="FOG36" s="446"/>
      <c r="FOH36" s="446"/>
      <c r="FOI36" s="446"/>
      <c r="FOJ36" s="446"/>
      <c r="FOK36" s="446"/>
      <c r="FOL36" s="446"/>
      <c r="FOM36" s="446"/>
      <c r="FON36" s="446"/>
      <c r="FOO36" s="446"/>
      <c r="FOP36" s="446"/>
      <c r="FOQ36" s="446"/>
      <c r="FOR36" s="446"/>
      <c r="FOS36" s="446"/>
      <c r="FOT36" s="446"/>
      <c r="FOU36" s="446"/>
      <c r="FOV36" s="446"/>
      <c r="FOW36" s="446"/>
      <c r="FOX36" s="446"/>
      <c r="FOY36" s="446"/>
      <c r="FOZ36" s="446"/>
      <c r="FPA36" s="446"/>
      <c r="FPB36" s="446"/>
      <c r="FPC36" s="446"/>
      <c r="FPD36" s="446"/>
      <c r="FPE36" s="446"/>
      <c r="FPF36" s="446"/>
      <c r="FPG36" s="446"/>
      <c r="FPH36" s="446"/>
      <c r="FPI36" s="446"/>
      <c r="FPJ36" s="446"/>
      <c r="FPK36" s="446"/>
      <c r="FPL36" s="446"/>
      <c r="FPM36" s="446"/>
      <c r="FPN36" s="446"/>
      <c r="FPO36" s="446"/>
      <c r="FPP36" s="446"/>
      <c r="FPQ36" s="446"/>
      <c r="FPR36" s="446"/>
      <c r="FPS36" s="446"/>
      <c r="FPT36" s="446"/>
      <c r="FPU36" s="446"/>
      <c r="FPV36" s="446"/>
      <c r="FPW36" s="446"/>
      <c r="FPX36" s="446"/>
      <c r="FPY36" s="446"/>
      <c r="FPZ36" s="446"/>
      <c r="FQA36" s="446"/>
      <c r="FQB36" s="446"/>
      <c r="FQC36" s="446"/>
      <c r="FQD36" s="446"/>
      <c r="FQE36" s="446"/>
      <c r="FQF36" s="446"/>
      <c r="FQG36" s="446"/>
      <c r="FQH36" s="446"/>
      <c r="FQI36" s="446"/>
      <c r="FQJ36" s="446"/>
      <c r="FQK36" s="446"/>
      <c r="FQL36" s="446"/>
      <c r="FQM36" s="446"/>
      <c r="FQN36" s="446"/>
      <c r="FQO36" s="446"/>
      <c r="FQP36" s="446"/>
      <c r="FQQ36" s="446"/>
      <c r="FQR36" s="446"/>
      <c r="FQS36" s="446"/>
      <c r="FQT36" s="446"/>
      <c r="FQU36" s="446"/>
      <c r="FQV36" s="446"/>
      <c r="FQW36" s="446"/>
      <c r="FQX36" s="446"/>
      <c r="FQY36" s="446"/>
      <c r="FQZ36" s="446"/>
      <c r="FRA36" s="446"/>
      <c r="FRB36" s="446"/>
      <c r="FRC36" s="446"/>
      <c r="FRD36" s="446"/>
      <c r="FRE36" s="446"/>
      <c r="FRF36" s="446"/>
      <c r="FRG36" s="446"/>
      <c r="FRH36" s="446"/>
      <c r="FRI36" s="446"/>
      <c r="FRJ36" s="446"/>
      <c r="FRK36" s="446"/>
      <c r="FRL36" s="446"/>
      <c r="FRM36" s="446"/>
      <c r="FRN36" s="446"/>
      <c r="FRO36" s="446"/>
      <c r="FRP36" s="446"/>
      <c r="FRQ36" s="446"/>
      <c r="FRR36" s="446"/>
      <c r="FRS36" s="446"/>
      <c r="FRT36" s="446"/>
      <c r="FRU36" s="446"/>
      <c r="FRV36" s="446"/>
      <c r="FRW36" s="446"/>
      <c r="FRX36" s="446"/>
      <c r="FRY36" s="446"/>
      <c r="FRZ36" s="446"/>
      <c r="FSA36" s="446"/>
      <c r="FSB36" s="446"/>
      <c r="FSC36" s="446"/>
      <c r="FSD36" s="446"/>
      <c r="FSE36" s="446"/>
      <c r="FSF36" s="446"/>
      <c r="FSG36" s="446"/>
      <c r="FSH36" s="446"/>
      <c r="FSI36" s="446"/>
      <c r="FSJ36" s="446"/>
      <c r="FSK36" s="446"/>
      <c r="FSL36" s="446"/>
      <c r="FSM36" s="446"/>
      <c r="FSN36" s="446"/>
      <c r="FSO36" s="446"/>
      <c r="FSP36" s="446"/>
      <c r="FSQ36" s="446"/>
      <c r="FSR36" s="446"/>
      <c r="FSS36" s="446"/>
      <c r="FST36" s="446"/>
      <c r="FSU36" s="446"/>
      <c r="FSV36" s="446"/>
      <c r="FSW36" s="446"/>
      <c r="FSX36" s="446"/>
      <c r="FSY36" s="446"/>
      <c r="FSZ36" s="446"/>
      <c r="FTA36" s="446"/>
      <c r="FTB36" s="446"/>
      <c r="FTC36" s="446"/>
      <c r="FTD36" s="446"/>
      <c r="FTE36" s="446"/>
      <c r="FTF36" s="446"/>
      <c r="FTG36" s="446"/>
      <c r="FTH36" s="446"/>
      <c r="FTI36" s="446"/>
      <c r="FTJ36" s="446"/>
      <c r="FTK36" s="446"/>
      <c r="FTL36" s="446"/>
      <c r="FTM36" s="446"/>
      <c r="FTN36" s="446"/>
      <c r="FTO36" s="446"/>
      <c r="FTP36" s="446"/>
      <c r="FTQ36" s="446"/>
      <c r="FTR36" s="446"/>
      <c r="FTS36" s="446"/>
      <c r="FTT36" s="446"/>
      <c r="FTU36" s="446"/>
      <c r="FTV36" s="446"/>
      <c r="FTW36" s="446"/>
      <c r="FTX36" s="446"/>
      <c r="FTY36" s="446"/>
      <c r="FTZ36" s="446"/>
      <c r="FUA36" s="446"/>
      <c r="FUB36" s="446"/>
      <c r="FUC36" s="446"/>
      <c r="FUD36" s="446"/>
      <c r="FUE36" s="446"/>
      <c r="FUF36" s="446"/>
      <c r="FUG36" s="446"/>
      <c r="FUH36" s="446"/>
      <c r="FUI36" s="446"/>
      <c r="FUJ36" s="446"/>
      <c r="FUK36" s="446"/>
      <c r="FUL36" s="446"/>
      <c r="FUM36" s="446"/>
      <c r="FUN36" s="446"/>
      <c r="FUO36" s="446"/>
      <c r="FUP36" s="446"/>
      <c r="FUQ36" s="446"/>
      <c r="FUR36" s="446"/>
      <c r="FUS36" s="446"/>
      <c r="FUT36" s="446"/>
      <c r="FUU36" s="446"/>
      <c r="FUV36" s="446"/>
      <c r="FUW36" s="446"/>
      <c r="FUX36" s="446"/>
      <c r="FUY36" s="446"/>
      <c r="FUZ36" s="446"/>
      <c r="FVA36" s="446"/>
      <c r="FVB36" s="446"/>
      <c r="FVC36" s="446"/>
      <c r="FVD36" s="446"/>
      <c r="FVE36" s="446"/>
      <c r="FVF36" s="446"/>
      <c r="FVG36" s="446"/>
      <c r="FVH36" s="446"/>
      <c r="FVI36" s="446"/>
      <c r="FVJ36" s="446"/>
      <c r="FVK36" s="446"/>
      <c r="FVL36" s="446"/>
      <c r="FVM36" s="446"/>
      <c r="FVN36" s="446"/>
      <c r="FVO36" s="446"/>
      <c r="FVP36" s="446"/>
      <c r="FVQ36" s="446"/>
      <c r="FVR36" s="446"/>
      <c r="FVS36" s="446"/>
      <c r="FVT36" s="446"/>
      <c r="FVU36" s="446"/>
      <c r="FVV36" s="446"/>
      <c r="FVW36" s="446"/>
      <c r="FVX36" s="446"/>
      <c r="FVY36" s="446"/>
      <c r="FVZ36" s="446"/>
      <c r="FWA36" s="446"/>
      <c r="FWB36" s="446"/>
      <c r="FWC36" s="446"/>
      <c r="FWD36" s="446"/>
      <c r="FWE36" s="446"/>
      <c r="FWF36" s="446"/>
      <c r="FWG36" s="446"/>
      <c r="FWH36" s="446"/>
      <c r="FWI36" s="446"/>
      <c r="FWJ36" s="446"/>
      <c r="FWK36" s="446"/>
      <c r="FWL36" s="446"/>
      <c r="FWM36" s="446"/>
      <c r="FWN36" s="446"/>
      <c r="FWO36" s="446"/>
      <c r="FWP36" s="446"/>
      <c r="FWQ36" s="446"/>
      <c r="FWR36" s="446"/>
      <c r="FWS36" s="446"/>
      <c r="FWT36" s="446"/>
      <c r="FWU36" s="446"/>
      <c r="FWV36" s="446"/>
      <c r="FWW36" s="446"/>
      <c r="FWX36" s="446"/>
      <c r="FWY36" s="446"/>
      <c r="FWZ36" s="446"/>
      <c r="FXA36" s="446"/>
      <c r="FXB36" s="446"/>
      <c r="FXC36" s="446"/>
      <c r="FXD36" s="446"/>
      <c r="FXE36" s="446"/>
      <c r="FXF36" s="446"/>
      <c r="FXG36" s="446"/>
      <c r="FXH36" s="446"/>
      <c r="FXI36" s="446"/>
      <c r="FXJ36" s="446"/>
      <c r="FXK36" s="446"/>
      <c r="FXL36" s="446"/>
      <c r="FXM36" s="446"/>
      <c r="FXN36" s="446"/>
      <c r="FXO36" s="446"/>
      <c r="FXP36" s="446"/>
      <c r="FXQ36" s="446"/>
      <c r="FXR36" s="446"/>
      <c r="FXS36" s="446"/>
      <c r="FXT36" s="446"/>
      <c r="FXU36" s="446"/>
      <c r="FXV36" s="446"/>
      <c r="FXW36" s="446"/>
      <c r="FXX36" s="446"/>
      <c r="FXY36" s="446"/>
      <c r="FXZ36" s="446"/>
      <c r="FYA36" s="446"/>
      <c r="FYB36" s="446"/>
      <c r="FYC36" s="446"/>
      <c r="FYD36" s="446"/>
      <c r="FYE36" s="446"/>
      <c r="FYF36" s="446"/>
      <c r="FYG36" s="446"/>
      <c r="FYH36" s="446"/>
      <c r="FYI36" s="446"/>
      <c r="FYJ36" s="446"/>
      <c r="FYK36" s="446"/>
      <c r="FYL36" s="446"/>
      <c r="FYM36" s="446"/>
      <c r="FYN36" s="446"/>
      <c r="FYO36" s="446"/>
      <c r="FYP36" s="446"/>
      <c r="FYQ36" s="446"/>
      <c r="FYR36" s="446"/>
      <c r="FYS36" s="446"/>
      <c r="FYT36" s="446"/>
      <c r="FYU36" s="446"/>
      <c r="FYV36" s="446"/>
      <c r="FYW36" s="446"/>
      <c r="FYX36" s="446"/>
      <c r="FYY36" s="446"/>
      <c r="FYZ36" s="446"/>
      <c r="FZA36" s="446"/>
      <c r="FZB36" s="446"/>
      <c r="FZC36" s="446"/>
      <c r="FZD36" s="446"/>
      <c r="FZE36" s="446"/>
      <c r="FZF36" s="446"/>
      <c r="FZG36" s="446"/>
      <c r="FZH36" s="446"/>
      <c r="FZI36" s="446"/>
      <c r="FZJ36" s="446"/>
      <c r="FZK36" s="446"/>
      <c r="FZL36" s="446"/>
      <c r="FZM36" s="446"/>
      <c r="FZN36" s="446"/>
      <c r="FZO36" s="446"/>
      <c r="FZP36" s="446"/>
      <c r="FZQ36" s="446"/>
      <c r="FZR36" s="446"/>
      <c r="FZS36" s="446"/>
      <c r="FZT36" s="446"/>
      <c r="FZU36" s="446"/>
      <c r="FZV36" s="446"/>
      <c r="FZW36" s="446"/>
      <c r="FZX36" s="446"/>
      <c r="FZY36" s="446"/>
      <c r="FZZ36" s="446"/>
      <c r="GAA36" s="446"/>
      <c r="GAB36" s="446"/>
      <c r="GAC36" s="446"/>
      <c r="GAD36" s="446"/>
      <c r="GAE36" s="446"/>
      <c r="GAF36" s="446"/>
      <c r="GAG36" s="446"/>
      <c r="GAH36" s="446"/>
      <c r="GAI36" s="446"/>
      <c r="GAJ36" s="446"/>
      <c r="GAK36" s="446"/>
      <c r="GAL36" s="446"/>
      <c r="GAM36" s="446"/>
      <c r="GAN36" s="446"/>
      <c r="GAO36" s="446"/>
      <c r="GAP36" s="446"/>
      <c r="GAQ36" s="446"/>
      <c r="GAR36" s="446"/>
      <c r="GAS36" s="446"/>
      <c r="GAT36" s="446"/>
      <c r="GAU36" s="446"/>
      <c r="GAV36" s="446"/>
      <c r="GAW36" s="446"/>
      <c r="GAX36" s="446"/>
      <c r="GAY36" s="446"/>
      <c r="GAZ36" s="446"/>
      <c r="GBA36" s="446"/>
      <c r="GBB36" s="446"/>
      <c r="GBC36" s="446"/>
      <c r="GBD36" s="446"/>
      <c r="GBE36" s="446"/>
      <c r="GBF36" s="446"/>
      <c r="GBG36" s="446"/>
      <c r="GBH36" s="446"/>
      <c r="GBI36" s="446"/>
      <c r="GBJ36" s="446"/>
      <c r="GBK36" s="446"/>
      <c r="GBL36" s="446"/>
      <c r="GBM36" s="446"/>
      <c r="GBN36" s="446"/>
      <c r="GBO36" s="446"/>
      <c r="GBP36" s="446"/>
      <c r="GBQ36" s="446"/>
      <c r="GBR36" s="446"/>
      <c r="GBS36" s="446"/>
      <c r="GBT36" s="446"/>
      <c r="GBU36" s="446"/>
      <c r="GBV36" s="446"/>
      <c r="GBW36" s="446"/>
      <c r="GBX36" s="446"/>
      <c r="GBY36" s="446"/>
      <c r="GBZ36" s="446"/>
      <c r="GCA36" s="446"/>
      <c r="GCB36" s="446"/>
      <c r="GCC36" s="446"/>
      <c r="GCD36" s="446"/>
      <c r="GCE36" s="446"/>
      <c r="GCF36" s="446"/>
      <c r="GCG36" s="446"/>
      <c r="GCH36" s="446"/>
      <c r="GCI36" s="446"/>
      <c r="GCJ36" s="446"/>
      <c r="GCK36" s="446"/>
      <c r="GCL36" s="446"/>
      <c r="GCM36" s="446"/>
      <c r="GCN36" s="446"/>
      <c r="GCO36" s="446"/>
      <c r="GCP36" s="446"/>
      <c r="GCQ36" s="446"/>
      <c r="GCR36" s="446"/>
      <c r="GCS36" s="446"/>
      <c r="GCT36" s="446"/>
      <c r="GCU36" s="446"/>
      <c r="GCV36" s="446"/>
      <c r="GCW36" s="446"/>
      <c r="GCX36" s="446"/>
      <c r="GCY36" s="446"/>
      <c r="GCZ36" s="446"/>
      <c r="GDA36" s="446"/>
      <c r="GDB36" s="446"/>
      <c r="GDC36" s="446"/>
      <c r="GDD36" s="446"/>
      <c r="GDE36" s="446"/>
      <c r="GDF36" s="446"/>
      <c r="GDG36" s="446"/>
      <c r="GDH36" s="446"/>
      <c r="GDI36" s="446"/>
      <c r="GDJ36" s="446"/>
      <c r="GDK36" s="446"/>
      <c r="GDL36" s="446"/>
      <c r="GDM36" s="446"/>
      <c r="GDN36" s="446"/>
      <c r="GDO36" s="446"/>
      <c r="GDP36" s="446"/>
      <c r="GDQ36" s="446"/>
      <c r="GDR36" s="446"/>
      <c r="GDS36" s="446"/>
      <c r="GDT36" s="446"/>
      <c r="GDU36" s="446"/>
      <c r="GDV36" s="446"/>
      <c r="GDW36" s="446"/>
      <c r="GDX36" s="446"/>
      <c r="GDY36" s="446"/>
      <c r="GDZ36" s="446"/>
      <c r="GEA36" s="446"/>
      <c r="GEB36" s="446"/>
      <c r="GEC36" s="446"/>
      <c r="GED36" s="446"/>
      <c r="GEE36" s="446"/>
      <c r="GEF36" s="446"/>
      <c r="GEG36" s="446"/>
      <c r="GEH36" s="446"/>
      <c r="GEI36" s="446"/>
      <c r="GEJ36" s="446"/>
      <c r="GEK36" s="446"/>
      <c r="GEL36" s="446"/>
      <c r="GEM36" s="446"/>
      <c r="GEN36" s="446"/>
      <c r="GEO36" s="446"/>
      <c r="GEP36" s="446"/>
      <c r="GEQ36" s="446"/>
      <c r="GER36" s="446"/>
      <c r="GES36" s="446"/>
      <c r="GET36" s="446"/>
      <c r="GEU36" s="446"/>
      <c r="GEV36" s="446"/>
      <c r="GEW36" s="446"/>
      <c r="GEX36" s="446"/>
      <c r="GEY36" s="446"/>
      <c r="GEZ36" s="446"/>
      <c r="GFA36" s="446"/>
      <c r="GFB36" s="446"/>
      <c r="GFC36" s="446"/>
      <c r="GFD36" s="446"/>
      <c r="GFE36" s="446"/>
      <c r="GFF36" s="446"/>
      <c r="GFG36" s="446"/>
      <c r="GFH36" s="446"/>
      <c r="GFI36" s="446"/>
      <c r="GFJ36" s="446"/>
      <c r="GFK36" s="446"/>
      <c r="GFL36" s="446"/>
      <c r="GFM36" s="446"/>
      <c r="GFN36" s="446"/>
      <c r="GFO36" s="446"/>
      <c r="GFP36" s="446"/>
      <c r="GFQ36" s="446"/>
      <c r="GFR36" s="446"/>
      <c r="GFS36" s="446"/>
      <c r="GFT36" s="446"/>
      <c r="GFU36" s="446"/>
      <c r="GFV36" s="446"/>
      <c r="GFW36" s="446"/>
      <c r="GFX36" s="446"/>
      <c r="GFY36" s="446"/>
      <c r="GFZ36" s="446"/>
      <c r="GGA36" s="446"/>
      <c r="GGB36" s="446"/>
      <c r="GGC36" s="446"/>
      <c r="GGD36" s="446"/>
      <c r="GGE36" s="446"/>
      <c r="GGF36" s="446"/>
      <c r="GGG36" s="446"/>
      <c r="GGH36" s="446"/>
      <c r="GGI36" s="446"/>
      <c r="GGJ36" s="446"/>
      <c r="GGK36" s="446"/>
      <c r="GGL36" s="446"/>
      <c r="GGM36" s="446"/>
      <c r="GGN36" s="446"/>
      <c r="GGO36" s="446"/>
      <c r="GGP36" s="446"/>
      <c r="GGQ36" s="446"/>
      <c r="GGR36" s="446"/>
      <c r="GGS36" s="446"/>
      <c r="GGT36" s="446"/>
      <c r="GGU36" s="446"/>
      <c r="GGV36" s="446"/>
      <c r="GGW36" s="446"/>
      <c r="GGX36" s="446"/>
      <c r="GGY36" s="446"/>
      <c r="GGZ36" s="446"/>
      <c r="GHA36" s="446"/>
      <c r="GHB36" s="446"/>
      <c r="GHC36" s="446"/>
      <c r="GHD36" s="446"/>
      <c r="GHE36" s="446"/>
      <c r="GHF36" s="446"/>
      <c r="GHG36" s="446"/>
      <c r="GHH36" s="446"/>
      <c r="GHI36" s="446"/>
      <c r="GHJ36" s="446"/>
      <c r="GHK36" s="446"/>
      <c r="GHL36" s="446"/>
      <c r="GHM36" s="446"/>
      <c r="GHN36" s="446"/>
      <c r="GHO36" s="446"/>
      <c r="GHP36" s="446"/>
      <c r="GHQ36" s="446"/>
      <c r="GHR36" s="446"/>
      <c r="GHS36" s="446"/>
      <c r="GHT36" s="446"/>
      <c r="GHU36" s="446"/>
      <c r="GHV36" s="446"/>
      <c r="GHW36" s="446"/>
      <c r="GHX36" s="446"/>
      <c r="GHY36" s="446"/>
      <c r="GHZ36" s="446"/>
      <c r="GIA36" s="446"/>
      <c r="GIB36" s="446"/>
      <c r="GIC36" s="446"/>
      <c r="GID36" s="446"/>
      <c r="GIE36" s="446"/>
      <c r="GIF36" s="446"/>
      <c r="GIG36" s="446"/>
      <c r="GIH36" s="446"/>
      <c r="GII36" s="446"/>
      <c r="GIJ36" s="446"/>
      <c r="GIK36" s="446"/>
      <c r="GIL36" s="446"/>
      <c r="GIM36" s="446"/>
      <c r="GIN36" s="446"/>
      <c r="GIO36" s="446"/>
      <c r="GIP36" s="446"/>
      <c r="GIQ36" s="446"/>
      <c r="GIR36" s="446"/>
      <c r="GIS36" s="446"/>
      <c r="GIT36" s="446"/>
      <c r="GIU36" s="446"/>
      <c r="GIV36" s="446"/>
      <c r="GIW36" s="446"/>
      <c r="GIX36" s="446"/>
      <c r="GIY36" s="446"/>
      <c r="GIZ36" s="446"/>
      <c r="GJA36" s="446"/>
      <c r="GJB36" s="446"/>
      <c r="GJC36" s="446"/>
      <c r="GJD36" s="446"/>
      <c r="GJE36" s="446"/>
      <c r="GJF36" s="446"/>
      <c r="GJG36" s="446"/>
      <c r="GJH36" s="446"/>
      <c r="GJI36" s="446"/>
      <c r="GJJ36" s="446"/>
      <c r="GJK36" s="446"/>
      <c r="GJL36" s="446"/>
      <c r="GJM36" s="446"/>
      <c r="GJN36" s="446"/>
      <c r="GJO36" s="446"/>
      <c r="GJP36" s="446"/>
      <c r="GJQ36" s="446"/>
      <c r="GJR36" s="446"/>
      <c r="GJS36" s="446"/>
      <c r="GJT36" s="446"/>
      <c r="GJU36" s="446"/>
      <c r="GJV36" s="446"/>
      <c r="GJW36" s="446"/>
      <c r="GJX36" s="446"/>
      <c r="GJY36" s="446"/>
      <c r="GJZ36" s="446"/>
      <c r="GKA36" s="446"/>
      <c r="GKB36" s="446"/>
      <c r="GKC36" s="446"/>
      <c r="GKD36" s="446"/>
      <c r="GKE36" s="446"/>
      <c r="GKF36" s="446"/>
      <c r="GKG36" s="446"/>
      <c r="GKH36" s="446"/>
      <c r="GKI36" s="446"/>
      <c r="GKJ36" s="446"/>
      <c r="GKK36" s="446"/>
      <c r="GKL36" s="446"/>
      <c r="GKM36" s="446"/>
      <c r="GKN36" s="446"/>
      <c r="GKO36" s="446"/>
      <c r="GKP36" s="446"/>
      <c r="GKQ36" s="446"/>
      <c r="GKR36" s="446"/>
      <c r="GKS36" s="446"/>
      <c r="GKT36" s="446"/>
      <c r="GKU36" s="446"/>
      <c r="GKV36" s="446"/>
      <c r="GKW36" s="446"/>
      <c r="GKX36" s="446"/>
      <c r="GKY36" s="446"/>
      <c r="GKZ36" s="446"/>
      <c r="GLA36" s="446"/>
      <c r="GLB36" s="446"/>
      <c r="GLC36" s="446"/>
      <c r="GLD36" s="446"/>
      <c r="GLE36" s="446"/>
      <c r="GLF36" s="446"/>
      <c r="GLG36" s="446"/>
      <c r="GLH36" s="446"/>
      <c r="GLI36" s="446"/>
      <c r="GLJ36" s="446"/>
      <c r="GLK36" s="446"/>
      <c r="GLL36" s="446"/>
      <c r="GLM36" s="446"/>
      <c r="GLN36" s="446"/>
      <c r="GLO36" s="446"/>
      <c r="GLP36" s="446"/>
      <c r="GLQ36" s="446"/>
      <c r="GLR36" s="446"/>
      <c r="GLS36" s="446"/>
      <c r="GLT36" s="446"/>
      <c r="GLU36" s="446"/>
      <c r="GLV36" s="446"/>
      <c r="GLW36" s="446"/>
      <c r="GLX36" s="446"/>
      <c r="GLY36" s="446"/>
      <c r="GLZ36" s="446"/>
      <c r="GMA36" s="446"/>
      <c r="GMB36" s="446"/>
      <c r="GMC36" s="446"/>
      <c r="GMD36" s="446"/>
      <c r="GME36" s="446"/>
      <c r="GMF36" s="446"/>
      <c r="GMG36" s="446"/>
      <c r="GMH36" s="446"/>
      <c r="GMI36" s="446"/>
      <c r="GMJ36" s="446"/>
      <c r="GMK36" s="446"/>
      <c r="GML36" s="446"/>
      <c r="GMM36" s="446"/>
      <c r="GMN36" s="446"/>
      <c r="GMO36" s="446"/>
      <c r="GMP36" s="446"/>
      <c r="GMQ36" s="446"/>
      <c r="GMR36" s="446"/>
      <c r="GMS36" s="446"/>
      <c r="GMT36" s="446"/>
      <c r="GMU36" s="446"/>
      <c r="GMV36" s="446"/>
      <c r="GMW36" s="446"/>
      <c r="GMX36" s="446"/>
      <c r="GMY36" s="446"/>
      <c r="GMZ36" s="446"/>
      <c r="GNA36" s="446"/>
      <c r="GNB36" s="446"/>
      <c r="GNC36" s="446"/>
      <c r="GND36" s="446"/>
      <c r="GNE36" s="446"/>
      <c r="GNF36" s="446"/>
      <c r="GNG36" s="446"/>
      <c r="GNH36" s="446"/>
      <c r="GNI36" s="446"/>
      <c r="GNJ36" s="446"/>
      <c r="GNK36" s="446"/>
      <c r="GNL36" s="446"/>
      <c r="GNM36" s="446"/>
      <c r="GNN36" s="446"/>
      <c r="GNO36" s="446"/>
      <c r="GNP36" s="446"/>
      <c r="GNQ36" s="446"/>
      <c r="GNR36" s="446"/>
      <c r="GNS36" s="446"/>
      <c r="GNT36" s="446"/>
      <c r="GNU36" s="446"/>
      <c r="GNV36" s="446"/>
      <c r="GNW36" s="446"/>
      <c r="GNX36" s="446"/>
      <c r="GNY36" s="446"/>
      <c r="GNZ36" s="446"/>
      <c r="GOA36" s="446"/>
      <c r="GOB36" s="446"/>
      <c r="GOC36" s="446"/>
      <c r="GOD36" s="446"/>
      <c r="GOE36" s="446"/>
      <c r="GOF36" s="446"/>
      <c r="GOG36" s="446"/>
      <c r="GOH36" s="446"/>
      <c r="GOI36" s="446"/>
      <c r="GOJ36" s="446"/>
      <c r="GOK36" s="446"/>
      <c r="GOL36" s="446"/>
      <c r="GOM36" s="446"/>
      <c r="GON36" s="446"/>
      <c r="GOO36" s="446"/>
      <c r="GOP36" s="446"/>
      <c r="GOQ36" s="446"/>
      <c r="GOR36" s="446"/>
      <c r="GOS36" s="446"/>
      <c r="GOT36" s="446"/>
      <c r="GOU36" s="446"/>
      <c r="GOV36" s="446"/>
      <c r="GOW36" s="446"/>
      <c r="GOX36" s="446"/>
      <c r="GOY36" s="446"/>
      <c r="GOZ36" s="446"/>
      <c r="GPA36" s="446"/>
      <c r="GPB36" s="446"/>
      <c r="GPC36" s="446"/>
      <c r="GPD36" s="446"/>
      <c r="GPE36" s="446"/>
      <c r="GPF36" s="446"/>
      <c r="GPG36" s="446"/>
      <c r="GPH36" s="446"/>
      <c r="GPI36" s="446"/>
      <c r="GPJ36" s="446"/>
      <c r="GPK36" s="446"/>
      <c r="GPL36" s="446"/>
      <c r="GPM36" s="446"/>
      <c r="GPN36" s="446"/>
      <c r="GPO36" s="446"/>
      <c r="GPP36" s="446"/>
      <c r="GPQ36" s="446"/>
      <c r="GPR36" s="446"/>
      <c r="GPS36" s="446"/>
      <c r="GPT36" s="446"/>
      <c r="GPU36" s="446"/>
      <c r="GPV36" s="446"/>
      <c r="GPW36" s="446"/>
      <c r="GPX36" s="446"/>
      <c r="GPY36" s="446"/>
      <c r="GPZ36" s="446"/>
      <c r="GQA36" s="446"/>
      <c r="GQB36" s="446"/>
      <c r="GQC36" s="446"/>
      <c r="GQD36" s="446"/>
      <c r="GQE36" s="446"/>
      <c r="GQF36" s="446"/>
      <c r="GQG36" s="446"/>
      <c r="GQH36" s="446"/>
      <c r="GQI36" s="446"/>
      <c r="GQJ36" s="446"/>
      <c r="GQK36" s="446"/>
      <c r="GQL36" s="446"/>
      <c r="GQM36" s="446"/>
      <c r="GQN36" s="446"/>
      <c r="GQO36" s="446"/>
      <c r="GQP36" s="446"/>
      <c r="GQQ36" s="446"/>
      <c r="GQR36" s="446"/>
      <c r="GQS36" s="446"/>
      <c r="GQT36" s="446"/>
      <c r="GQU36" s="446"/>
      <c r="GQV36" s="446"/>
      <c r="GQW36" s="446"/>
      <c r="GQX36" s="446"/>
      <c r="GQY36" s="446"/>
      <c r="GQZ36" s="446"/>
      <c r="GRA36" s="446"/>
      <c r="GRB36" s="446"/>
      <c r="GRC36" s="446"/>
      <c r="GRD36" s="446"/>
      <c r="GRE36" s="446"/>
      <c r="GRF36" s="446"/>
      <c r="GRG36" s="446"/>
      <c r="GRH36" s="446"/>
      <c r="GRI36" s="446"/>
      <c r="GRJ36" s="446"/>
      <c r="GRK36" s="446"/>
      <c r="GRL36" s="446"/>
      <c r="GRM36" s="446"/>
      <c r="GRN36" s="446"/>
      <c r="GRO36" s="446"/>
      <c r="GRP36" s="446"/>
      <c r="GRQ36" s="446"/>
      <c r="GRR36" s="446"/>
      <c r="GRS36" s="446"/>
      <c r="GRT36" s="446"/>
      <c r="GRU36" s="446"/>
      <c r="GRV36" s="446"/>
      <c r="GRW36" s="446"/>
      <c r="GRX36" s="446"/>
      <c r="GRY36" s="446"/>
      <c r="GRZ36" s="446"/>
      <c r="GSA36" s="446"/>
      <c r="GSB36" s="446"/>
      <c r="GSC36" s="446"/>
      <c r="GSD36" s="446"/>
      <c r="GSE36" s="446"/>
      <c r="GSF36" s="446"/>
      <c r="GSG36" s="446"/>
      <c r="GSH36" s="446"/>
      <c r="GSI36" s="446"/>
      <c r="GSJ36" s="446"/>
      <c r="GSK36" s="446"/>
      <c r="GSL36" s="446"/>
      <c r="GSM36" s="446"/>
      <c r="GSN36" s="446"/>
      <c r="GSO36" s="446"/>
      <c r="GSP36" s="446"/>
      <c r="GSQ36" s="446"/>
      <c r="GSR36" s="446"/>
      <c r="GSS36" s="446"/>
      <c r="GST36" s="446"/>
      <c r="GSU36" s="446"/>
      <c r="GSV36" s="446"/>
      <c r="GSW36" s="446"/>
      <c r="GSX36" s="446"/>
      <c r="GSY36" s="446"/>
      <c r="GSZ36" s="446"/>
      <c r="GTA36" s="446"/>
      <c r="GTB36" s="446"/>
      <c r="GTC36" s="446"/>
      <c r="GTD36" s="446"/>
      <c r="GTE36" s="446"/>
      <c r="GTF36" s="446"/>
      <c r="GTG36" s="446"/>
      <c r="GTH36" s="446"/>
      <c r="GTI36" s="446"/>
      <c r="GTJ36" s="446"/>
      <c r="GTK36" s="446"/>
      <c r="GTL36" s="446"/>
      <c r="GTM36" s="446"/>
      <c r="GTN36" s="446"/>
      <c r="GTO36" s="446"/>
      <c r="GTP36" s="446"/>
      <c r="GTQ36" s="446"/>
      <c r="GTR36" s="446"/>
      <c r="GTS36" s="446"/>
      <c r="GTT36" s="446"/>
      <c r="GTU36" s="446"/>
      <c r="GTV36" s="446"/>
      <c r="GTW36" s="446"/>
      <c r="GTX36" s="446"/>
      <c r="GTY36" s="446"/>
      <c r="GTZ36" s="446"/>
      <c r="GUA36" s="446"/>
      <c r="GUB36" s="446"/>
      <c r="GUC36" s="446"/>
      <c r="GUD36" s="446"/>
      <c r="GUE36" s="446"/>
      <c r="GUF36" s="446"/>
      <c r="GUG36" s="446"/>
      <c r="GUH36" s="446"/>
      <c r="GUI36" s="446"/>
      <c r="GUJ36" s="446"/>
      <c r="GUK36" s="446"/>
      <c r="GUL36" s="446"/>
      <c r="GUM36" s="446"/>
      <c r="GUN36" s="446"/>
      <c r="GUO36" s="446"/>
      <c r="GUP36" s="446"/>
      <c r="GUQ36" s="446"/>
      <c r="GUR36" s="446"/>
      <c r="GUS36" s="446"/>
      <c r="GUT36" s="446"/>
      <c r="GUU36" s="446"/>
      <c r="GUV36" s="446"/>
      <c r="GUW36" s="446"/>
      <c r="GUX36" s="446"/>
      <c r="GUY36" s="446"/>
      <c r="GUZ36" s="446"/>
      <c r="GVA36" s="446"/>
      <c r="GVB36" s="446"/>
      <c r="GVC36" s="446"/>
      <c r="GVD36" s="446"/>
      <c r="GVE36" s="446"/>
      <c r="GVF36" s="446"/>
      <c r="GVG36" s="446"/>
      <c r="GVH36" s="446"/>
      <c r="GVI36" s="446"/>
      <c r="GVJ36" s="446"/>
      <c r="GVK36" s="446"/>
      <c r="GVL36" s="446"/>
      <c r="GVM36" s="446"/>
      <c r="GVN36" s="446"/>
      <c r="GVO36" s="446"/>
      <c r="GVP36" s="446"/>
      <c r="GVQ36" s="446"/>
      <c r="GVR36" s="446"/>
      <c r="GVS36" s="446"/>
      <c r="GVT36" s="446"/>
      <c r="GVU36" s="446"/>
      <c r="GVV36" s="446"/>
      <c r="GVW36" s="446"/>
      <c r="GVX36" s="446"/>
      <c r="GVY36" s="446"/>
      <c r="GVZ36" s="446"/>
      <c r="GWA36" s="446"/>
      <c r="GWB36" s="446"/>
      <c r="GWC36" s="446"/>
      <c r="GWD36" s="446"/>
      <c r="GWE36" s="446"/>
      <c r="GWF36" s="446"/>
      <c r="GWG36" s="446"/>
      <c r="GWH36" s="446"/>
      <c r="GWI36" s="446"/>
      <c r="GWJ36" s="446"/>
      <c r="GWK36" s="446"/>
      <c r="GWL36" s="446"/>
      <c r="GWM36" s="446"/>
      <c r="GWN36" s="446"/>
      <c r="GWO36" s="446"/>
      <c r="GWP36" s="446"/>
      <c r="GWQ36" s="446"/>
      <c r="GWR36" s="446"/>
      <c r="GWS36" s="446"/>
      <c r="GWT36" s="446"/>
      <c r="GWU36" s="446"/>
      <c r="GWV36" s="446"/>
      <c r="GWW36" s="446"/>
      <c r="GWX36" s="446"/>
      <c r="GWY36" s="446"/>
      <c r="GWZ36" s="446"/>
      <c r="GXA36" s="446"/>
      <c r="GXB36" s="446"/>
      <c r="GXC36" s="446"/>
      <c r="GXD36" s="446"/>
      <c r="GXE36" s="446"/>
      <c r="GXF36" s="446"/>
      <c r="GXG36" s="446"/>
      <c r="GXH36" s="446"/>
      <c r="GXI36" s="446"/>
      <c r="GXJ36" s="446"/>
      <c r="GXK36" s="446"/>
      <c r="GXL36" s="446"/>
      <c r="GXM36" s="446"/>
      <c r="GXN36" s="446"/>
      <c r="GXO36" s="446"/>
      <c r="GXP36" s="446"/>
      <c r="GXQ36" s="446"/>
      <c r="GXR36" s="446"/>
      <c r="GXS36" s="446"/>
      <c r="GXT36" s="446"/>
      <c r="GXU36" s="446"/>
      <c r="GXV36" s="446"/>
      <c r="GXW36" s="446"/>
      <c r="GXX36" s="446"/>
      <c r="GXY36" s="446"/>
      <c r="GXZ36" s="446"/>
      <c r="GYA36" s="446"/>
      <c r="GYB36" s="446"/>
      <c r="GYC36" s="446"/>
      <c r="GYD36" s="446"/>
      <c r="GYE36" s="446"/>
      <c r="GYF36" s="446"/>
      <c r="GYG36" s="446"/>
      <c r="GYH36" s="446"/>
      <c r="GYI36" s="446"/>
      <c r="GYJ36" s="446"/>
      <c r="GYK36" s="446"/>
      <c r="GYL36" s="446"/>
      <c r="GYM36" s="446"/>
      <c r="GYN36" s="446"/>
      <c r="GYO36" s="446"/>
      <c r="GYP36" s="446"/>
      <c r="GYQ36" s="446"/>
      <c r="GYR36" s="446"/>
      <c r="GYS36" s="446"/>
      <c r="GYT36" s="446"/>
      <c r="GYU36" s="446"/>
      <c r="GYV36" s="446"/>
      <c r="GYW36" s="446"/>
      <c r="GYX36" s="446"/>
      <c r="GYY36" s="446"/>
      <c r="GYZ36" s="446"/>
      <c r="GZA36" s="446"/>
      <c r="GZB36" s="446"/>
      <c r="GZC36" s="446"/>
      <c r="GZD36" s="446"/>
      <c r="GZE36" s="446"/>
      <c r="GZF36" s="446"/>
      <c r="GZG36" s="446"/>
      <c r="GZH36" s="446"/>
      <c r="GZI36" s="446"/>
      <c r="GZJ36" s="446"/>
      <c r="GZK36" s="446"/>
      <c r="GZL36" s="446"/>
      <c r="GZM36" s="446"/>
      <c r="GZN36" s="446"/>
      <c r="GZO36" s="446"/>
      <c r="GZP36" s="446"/>
      <c r="GZQ36" s="446"/>
      <c r="GZR36" s="446"/>
      <c r="GZS36" s="446"/>
      <c r="GZT36" s="446"/>
      <c r="GZU36" s="446"/>
      <c r="GZV36" s="446"/>
      <c r="GZW36" s="446"/>
      <c r="GZX36" s="446"/>
      <c r="GZY36" s="446"/>
      <c r="GZZ36" s="446"/>
      <c r="HAA36" s="446"/>
      <c r="HAB36" s="446"/>
      <c r="HAC36" s="446"/>
      <c r="HAD36" s="446"/>
      <c r="HAE36" s="446"/>
      <c r="HAF36" s="446"/>
      <c r="HAG36" s="446"/>
      <c r="HAH36" s="446"/>
      <c r="HAI36" s="446"/>
      <c r="HAJ36" s="446"/>
      <c r="HAK36" s="446"/>
      <c r="HAL36" s="446"/>
      <c r="HAM36" s="446"/>
      <c r="HAN36" s="446"/>
      <c r="HAO36" s="446"/>
      <c r="HAP36" s="446"/>
      <c r="HAQ36" s="446"/>
      <c r="HAR36" s="446"/>
      <c r="HAS36" s="446"/>
      <c r="HAT36" s="446"/>
      <c r="HAU36" s="446"/>
      <c r="HAV36" s="446"/>
      <c r="HAW36" s="446"/>
      <c r="HAX36" s="446"/>
      <c r="HAY36" s="446"/>
      <c r="HAZ36" s="446"/>
      <c r="HBA36" s="446"/>
      <c r="HBB36" s="446"/>
      <c r="HBC36" s="446"/>
      <c r="HBD36" s="446"/>
      <c r="HBE36" s="446"/>
      <c r="HBF36" s="446"/>
      <c r="HBG36" s="446"/>
      <c r="HBH36" s="446"/>
      <c r="HBI36" s="446"/>
      <c r="HBJ36" s="446"/>
      <c r="HBK36" s="446"/>
      <c r="HBL36" s="446"/>
      <c r="HBM36" s="446"/>
      <c r="HBN36" s="446"/>
      <c r="HBO36" s="446"/>
      <c r="HBP36" s="446"/>
      <c r="HBQ36" s="446"/>
      <c r="HBR36" s="446"/>
      <c r="HBS36" s="446"/>
      <c r="HBT36" s="446"/>
      <c r="HBU36" s="446"/>
      <c r="HBV36" s="446"/>
      <c r="HBW36" s="446"/>
      <c r="HBX36" s="446"/>
      <c r="HBY36" s="446"/>
      <c r="HBZ36" s="446"/>
      <c r="HCA36" s="446"/>
      <c r="HCB36" s="446"/>
      <c r="HCC36" s="446"/>
      <c r="HCD36" s="446"/>
      <c r="HCE36" s="446"/>
      <c r="HCF36" s="446"/>
      <c r="HCG36" s="446"/>
      <c r="HCH36" s="446"/>
      <c r="HCI36" s="446"/>
      <c r="HCJ36" s="446"/>
      <c r="HCK36" s="446"/>
      <c r="HCL36" s="446"/>
      <c r="HCM36" s="446"/>
      <c r="HCN36" s="446"/>
      <c r="HCO36" s="446"/>
      <c r="HCP36" s="446"/>
      <c r="HCQ36" s="446"/>
      <c r="HCR36" s="446"/>
      <c r="HCS36" s="446"/>
      <c r="HCT36" s="446"/>
      <c r="HCU36" s="446"/>
      <c r="HCV36" s="446"/>
      <c r="HCW36" s="446"/>
      <c r="HCX36" s="446"/>
      <c r="HCY36" s="446"/>
      <c r="HCZ36" s="446"/>
      <c r="HDA36" s="446"/>
      <c r="HDB36" s="446"/>
      <c r="HDC36" s="446"/>
      <c r="HDD36" s="446"/>
      <c r="HDE36" s="446"/>
      <c r="HDF36" s="446"/>
      <c r="HDG36" s="446"/>
      <c r="HDH36" s="446"/>
      <c r="HDI36" s="446"/>
      <c r="HDJ36" s="446"/>
      <c r="HDK36" s="446"/>
      <c r="HDL36" s="446"/>
      <c r="HDM36" s="446"/>
      <c r="HDN36" s="446"/>
      <c r="HDO36" s="446"/>
      <c r="HDP36" s="446"/>
      <c r="HDQ36" s="446"/>
      <c r="HDR36" s="446"/>
      <c r="HDS36" s="446"/>
      <c r="HDT36" s="446"/>
      <c r="HDU36" s="446"/>
      <c r="HDV36" s="446"/>
      <c r="HDW36" s="446"/>
      <c r="HDX36" s="446"/>
      <c r="HDY36" s="446"/>
      <c r="HDZ36" s="446"/>
      <c r="HEA36" s="446"/>
      <c r="HEB36" s="446"/>
      <c r="HEC36" s="446"/>
      <c r="HED36" s="446"/>
      <c r="HEE36" s="446"/>
      <c r="HEF36" s="446"/>
      <c r="HEG36" s="446"/>
      <c r="HEH36" s="446"/>
      <c r="HEI36" s="446"/>
      <c r="HEJ36" s="446"/>
      <c r="HEK36" s="446"/>
      <c r="HEL36" s="446"/>
      <c r="HEM36" s="446"/>
      <c r="HEN36" s="446"/>
      <c r="HEO36" s="446"/>
      <c r="HEP36" s="446"/>
      <c r="HEQ36" s="446"/>
      <c r="HER36" s="446"/>
      <c r="HES36" s="446"/>
      <c r="HET36" s="446"/>
      <c r="HEU36" s="446"/>
      <c r="HEV36" s="446"/>
      <c r="HEW36" s="446"/>
      <c r="HEX36" s="446"/>
      <c r="HEY36" s="446"/>
      <c r="HEZ36" s="446"/>
      <c r="HFA36" s="446"/>
      <c r="HFB36" s="446"/>
      <c r="HFC36" s="446"/>
      <c r="HFD36" s="446"/>
      <c r="HFE36" s="446"/>
      <c r="HFF36" s="446"/>
      <c r="HFG36" s="446"/>
      <c r="HFH36" s="446"/>
      <c r="HFI36" s="446"/>
      <c r="HFJ36" s="446"/>
      <c r="HFK36" s="446"/>
      <c r="HFL36" s="446"/>
      <c r="HFM36" s="446"/>
      <c r="HFN36" s="446"/>
      <c r="HFO36" s="446"/>
      <c r="HFP36" s="446"/>
      <c r="HFQ36" s="446"/>
      <c r="HFR36" s="446"/>
      <c r="HFS36" s="446"/>
      <c r="HFT36" s="446"/>
      <c r="HFU36" s="446"/>
      <c r="HFV36" s="446"/>
      <c r="HFW36" s="446"/>
      <c r="HFX36" s="446"/>
      <c r="HFY36" s="446"/>
      <c r="HFZ36" s="446"/>
      <c r="HGA36" s="446"/>
      <c r="HGB36" s="446"/>
      <c r="HGC36" s="446"/>
      <c r="HGD36" s="446"/>
      <c r="HGE36" s="446"/>
      <c r="HGF36" s="446"/>
      <c r="HGG36" s="446"/>
      <c r="HGH36" s="446"/>
      <c r="HGI36" s="446"/>
      <c r="HGJ36" s="446"/>
      <c r="HGK36" s="446"/>
      <c r="HGL36" s="446"/>
      <c r="HGM36" s="446"/>
      <c r="HGN36" s="446"/>
      <c r="HGO36" s="446"/>
      <c r="HGP36" s="446"/>
      <c r="HGQ36" s="446"/>
      <c r="HGR36" s="446"/>
      <c r="HGS36" s="446"/>
      <c r="HGT36" s="446"/>
      <c r="HGU36" s="446"/>
      <c r="HGV36" s="446"/>
      <c r="HGW36" s="446"/>
      <c r="HGX36" s="446"/>
      <c r="HGY36" s="446"/>
      <c r="HGZ36" s="446"/>
      <c r="HHA36" s="446"/>
      <c r="HHB36" s="446"/>
      <c r="HHC36" s="446"/>
      <c r="HHD36" s="446"/>
      <c r="HHE36" s="446"/>
      <c r="HHF36" s="446"/>
      <c r="HHG36" s="446"/>
      <c r="HHH36" s="446"/>
      <c r="HHI36" s="446"/>
      <c r="HHJ36" s="446"/>
      <c r="HHK36" s="446"/>
      <c r="HHL36" s="446"/>
      <c r="HHM36" s="446"/>
      <c r="HHN36" s="446"/>
      <c r="HHO36" s="446"/>
      <c r="HHP36" s="446"/>
      <c r="HHQ36" s="446"/>
      <c r="HHR36" s="446"/>
      <c r="HHS36" s="446"/>
      <c r="HHT36" s="446"/>
      <c r="HHU36" s="446"/>
      <c r="HHV36" s="446"/>
      <c r="HHW36" s="446"/>
      <c r="HHX36" s="446"/>
      <c r="HHY36" s="446"/>
      <c r="HHZ36" s="446"/>
      <c r="HIA36" s="446"/>
      <c r="HIB36" s="446"/>
      <c r="HIC36" s="446"/>
      <c r="HID36" s="446"/>
      <c r="HIE36" s="446"/>
      <c r="HIF36" s="446"/>
      <c r="HIG36" s="446"/>
      <c r="HIH36" s="446"/>
      <c r="HII36" s="446"/>
      <c r="HIJ36" s="446"/>
      <c r="HIK36" s="446"/>
      <c r="HIL36" s="446"/>
      <c r="HIM36" s="446"/>
      <c r="HIN36" s="446"/>
      <c r="HIO36" s="446"/>
      <c r="HIP36" s="446"/>
      <c r="HIQ36" s="446"/>
      <c r="HIR36" s="446"/>
      <c r="HIS36" s="446"/>
      <c r="HIT36" s="446"/>
      <c r="HIU36" s="446"/>
      <c r="HIV36" s="446"/>
      <c r="HIW36" s="446"/>
      <c r="HIX36" s="446"/>
      <c r="HIY36" s="446"/>
      <c r="HIZ36" s="446"/>
      <c r="HJA36" s="446"/>
      <c r="HJB36" s="446"/>
      <c r="HJC36" s="446"/>
      <c r="HJD36" s="446"/>
      <c r="HJE36" s="446"/>
      <c r="HJF36" s="446"/>
      <c r="HJG36" s="446"/>
      <c r="HJH36" s="446"/>
      <c r="HJI36" s="446"/>
      <c r="HJJ36" s="446"/>
      <c r="HJK36" s="446"/>
      <c r="HJL36" s="446"/>
      <c r="HJM36" s="446"/>
      <c r="HJN36" s="446"/>
      <c r="HJO36" s="446"/>
      <c r="HJP36" s="446"/>
      <c r="HJQ36" s="446"/>
      <c r="HJR36" s="446"/>
      <c r="HJS36" s="446"/>
      <c r="HJT36" s="446"/>
      <c r="HJU36" s="446"/>
      <c r="HJV36" s="446"/>
      <c r="HJW36" s="446"/>
      <c r="HJX36" s="446"/>
      <c r="HJY36" s="446"/>
      <c r="HJZ36" s="446"/>
      <c r="HKA36" s="446"/>
      <c r="HKB36" s="446"/>
      <c r="HKC36" s="446"/>
      <c r="HKD36" s="446"/>
      <c r="HKE36" s="446"/>
      <c r="HKF36" s="446"/>
      <c r="HKG36" s="446"/>
      <c r="HKH36" s="446"/>
      <c r="HKI36" s="446"/>
      <c r="HKJ36" s="446"/>
      <c r="HKK36" s="446"/>
      <c r="HKL36" s="446"/>
      <c r="HKM36" s="446"/>
      <c r="HKN36" s="446"/>
      <c r="HKO36" s="446"/>
      <c r="HKP36" s="446"/>
      <c r="HKQ36" s="446"/>
      <c r="HKR36" s="446"/>
      <c r="HKS36" s="446"/>
      <c r="HKT36" s="446"/>
      <c r="HKU36" s="446"/>
      <c r="HKV36" s="446"/>
      <c r="HKW36" s="446"/>
      <c r="HKX36" s="446"/>
      <c r="HKY36" s="446"/>
      <c r="HKZ36" s="446"/>
      <c r="HLA36" s="446"/>
      <c r="HLB36" s="446"/>
      <c r="HLC36" s="446"/>
      <c r="HLD36" s="446"/>
      <c r="HLE36" s="446"/>
      <c r="HLF36" s="446"/>
      <c r="HLG36" s="446"/>
      <c r="HLH36" s="446"/>
      <c r="HLI36" s="446"/>
      <c r="HLJ36" s="446"/>
      <c r="HLK36" s="446"/>
      <c r="HLL36" s="446"/>
      <c r="HLM36" s="446"/>
      <c r="HLN36" s="446"/>
      <c r="HLO36" s="446"/>
      <c r="HLP36" s="446"/>
      <c r="HLQ36" s="446"/>
      <c r="HLR36" s="446"/>
      <c r="HLS36" s="446"/>
      <c r="HLT36" s="446"/>
      <c r="HLU36" s="446"/>
      <c r="HLV36" s="446"/>
      <c r="HLW36" s="446"/>
      <c r="HLX36" s="446"/>
      <c r="HLY36" s="446"/>
      <c r="HLZ36" s="446"/>
      <c r="HMA36" s="446"/>
      <c r="HMB36" s="446"/>
      <c r="HMC36" s="446"/>
      <c r="HMD36" s="446"/>
      <c r="HME36" s="446"/>
      <c r="HMF36" s="446"/>
      <c r="HMG36" s="446"/>
      <c r="HMH36" s="446"/>
      <c r="HMI36" s="446"/>
      <c r="HMJ36" s="446"/>
      <c r="HMK36" s="446"/>
      <c r="HML36" s="446"/>
      <c r="HMM36" s="446"/>
      <c r="HMN36" s="446"/>
      <c r="HMO36" s="446"/>
      <c r="HMP36" s="446"/>
      <c r="HMQ36" s="446"/>
      <c r="HMR36" s="446"/>
      <c r="HMS36" s="446"/>
      <c r="HMT36" s="446"/>
      <c r="HMU36" s="446"/>
      <c r="HMV36" s="446"/>
      <c r="HMW36" s="446"/>
      <c r="HMX36" s="446"/>
      <c r="HMY36" s="446"/>
      <c r="HMZ36" s="446"/>
      <c r="HNA36" s="446"/>
      <c r="HNB36" s="446"/>
      <c r="HNC36" s="446"/>
      <c r="HND36" s="446"/>
      <c r="HNE36" s="446"/>
      <c r="HNF36" s="446"/>
      <c r="HNG36" s="446"/>
      <c r="HNH36" s="446"/>
      <c r="HNI36" s="446"/>
      <c r="HNJ36" s="446"/>
      <c r="HNK36" s="446"/>
      <c r="HNL36" s="446"/>
      <c r="HNM36" s="446"/>
      <c r="HNN36" s="446"/>
      <c r="HNO36" s="446"/>
      <c r="HNP36" s="446"/>
      <c r="HNQ36" s="446"/>
      <c r="HNR36" s="446"/>
      <c r="HNS36" s="446"/>
      <c r="HNT36" s="446"/>
      <c r="HNU36" s="446"/>
      <c r="HNV36" s="446"/>
      <c r="HNW36" s="446"/>
      <c r="HNX36" s="446"/>
      <c r="HNY36" s="446"/>
      <c r="HNZ36" s="446"/>
      <c r="HOA36" s="446"/>
      <c r="HOB36" s="446"/>
      <c r="HOC36" s="446"/>
      <c r="HOD36" s="446"/>
      <c r="HOE36" s="446"/>
      <c r="HOF36" s="446"/>
      <c r="HOG36" s="446"/>
      <c r="HOH36" s="446"/>
      <c r="HOI36" s="446"/>
      <c r="HOJ36" s="446"/>
      <c r="HOK36" s="446"/>
      <c r="HOL36" s="446"/>
      <c r="HOM36" s="446"/>
      <c r="HON36" s="446"/>
      <c r="HOO36" s="446"/>
      <c r="HOP36" s="446"/>
      <c r="HOQ36" s="446"/>
      <c r="HOR36" s="446"/>
      <c r="HOS36" s="446"/>
      <c r="HOT36" s="446"/>
      <c r="HOU36" s="446"/>
      <c r="HOV36" s="446"/>
      <c r="HOW36" s="446"/>
      <c r="HOX36" s="446"/>
      <c r="HOY36" s="446"/>
      <c r="HOZ36" s="446"/>
      <c r="HPA36" s="446"/>
      <c r="HPB36" s="446"/>
      <c r="HPC36" s="446"/>
      <c r="HPD36" s="446"/>
      <c r="HPE36" s="446"/>
      <c r="HPF36" s="446"/>
      <c r="HPG36" s="446"/>
      <c r="HPH36" s="446"/>
      <c r="HPI36" s="446"/>
      <c r="HPJ36" s="446"/>
      <c r="HPK36" s="446"/>
      <c r="HPL36" s="446"/>
      <c r="HPM36" s="446"/>
      <c r="HPN36" s="446"/>
      <c r="HPO36" s="446"/>
      <c r="HPP36" s="446"/>
      <c r="HPQ36" s="446"/>
      <c r="HPR36" s="446"/>
      <c r="HPS36" s="446"/>
      <c r="HPT36" s="446"/>
      <c r="HPU36" s="446"/>
      <c r="HPV36" s="446"/>
      <c r="HPW36" s="446"/>
      <c r="HPX36" s="446"/>
      <c r="HPY36" s="446"/>
      <c r="HPZ36" s="446"/>
      <c r="HQA36" s="446"/>
      <c r="HQB36" s="446"/>
      <c r="HQC36" s="446"/>
      <c r="HQD36" s="446"/>
      <c r="HQE36" s="446"/>
      <c r="HQF36" s="446"/>
      <c r="HQG36" s="446"/>
      <c r="HQH36" s="446"/>
      <c r="HQI36" s="446"/>
      <c r="HQJ36" s="446"/>
      <c r="HQK36" s="446"/>
      <c r="HQL36" s="446"/>
      <c r="HQM36" s="446"/>
      <c r="HQN36" s="446"/>
      <c r="HQO36" s="446"/>
      <c r="HQP36" s="446"/>
      <c r="HQQ36" s="446"/>
      <c r="HQR36" s="446"/>
      <c r="HQS36" s="446"/>
      <c r="HQT36" s="446"/>
      <c r="HQU36" s="446"/>
      <c r="HQV36" s="446"/>
      <c r="HQW36" s="446"/>
      <c r="HQX36" s="446"/>
      <c r="HQY36" s="446"/>
      <c r="HQZ36" s="446"/>
      <c r="HRA36" s="446"/>
      <c r="HRB36" s="446"/>
      <c r="HRC36" s="446"/>
      <c r="HRD36" s="446"/>
      <c r="HRE36" s="446"/>
      <c r="HRF36" s="446"/>
      <c r="HRG36" s="446"/>
      <c r="HRH36" s="446"/>
      <c r="HRI36" s="446"/>
      <c r="HRJ36" s="446"/>
      <c r="HRK36" s="446"/>
      <c r="HRL36" s="446"/>
      <c r="HRM36" s="446"/>
      <c r="HRN36" s="446"/>
      <c r="HRO36" s="446"/>
      <c r="HRP36" s="446"/>
      <c r="HRQ36" s="446"/>
      <c r="HRR36" s="446"/>
      <c r="HRS36" s="446"/>
      <c r="HRT36" s="446"/>
      <c r="HRU36" s="446"/>
      <c r="HRV36" s="446"/>
      <c r="HRW36" s="446"/>
      <c r="HRX36" s="446"/>
      <c r="HRY36" s="446"/>
      <c r="HRZ36" s="446"/>
      <c r="HSA36" s="446"/>
      <c r="HSB36" s="446"/>
      <c r="HSC36" s="446"/>
      <c r="HSD36" s="446"/>
      <c r="HSE36" s="446"/>
      <c r="HSF36" s="446"/>
      <c r="HSG36" s="446"/>
      <c r="HSH36" s="446"/>
      <c r="HSI36" s="446"/>
      <c r="HSJ36" s="446"/>
      <c r="HSK36" s="446"/>
      <c r="HSL36" s="446"/>
      <c r="HSM36" s="446"/>
      <c r="HSN36" s="446"/>
      <c r="HSO36" s="446"/>
      <c r="HSP36" s="446"/>
      <c r="HSQ36" s="446"/>
      <c r="HSR36" s="446"/>
      <c r="HSS36" s="446"/>
      <c r="HST36" s="446"/>
      <c r="HSU36" s="446"/>
      <c r="HSV36" s="446"/>
      <c r="HSW36" s="446"/>
      <c r="HSX36" s="446"/>
      <c r="HSY36" s="446"/>
      <c r="HSZ36" s="446"/>
      <c r="HTA36" s="446"/>
      <c r="HTB36" s="446"/>
      <c r="HTC36" s="446"/>
      <c r="HTD36" s="446"/>
      <c r="HTE36" s="446"/>
      <c r="HTF36" s="446"/>
      <c r="HTG36" s="446"/>
      <c r="HTH36" s="446"/>
      <c r="HTI36" s="446"/>
      <c r="HTJ36" s="446"/>
      <c r="HTK36" s="446"/>
      <c r="HTL36" s="446"/>
      <c r="HTM36" s="446"/>
      <c r="HTN36" s="446"/>
      <c r="HTO36" s="446"/>
      <c r="HTP36" s="446"/>
      <c r="HTQ36" s="446"/>
      <c r="HTR36" s="446"/>
      <c r="HTS36" s="446"/>
      <c r="HTT36" s="446"/>
      <c r="HTU36" s="446"/>
      <c r="HTV36" s="446"/>
      <c r="HTW36" s="446"/>
      <c r="HTX36" s="446"/>
      <c r="HTY36" s="446"/>
      <c r="HTZ36" s="446"/>
      <c r="HUA36" s="446"/>
      <c r="HUB36" s="446"/>
      <c r="HUC36" s="446"/>
      <c r="HUD36" s="446"/>
      <c r="HUE36" s="446"/>
      <c r="HUF36" s="446"/>
      <c r="HUG36" s="446"/>
      <c r="HUH36" s="446"/>
      <c r="HUI36" s="446"/>
      <c r="HUJ36" s="446"/>
      <c r="HUK36" s="446"/>
      <c r="HUL36" s="446"/>
      <c r="HUM36" s="446"/>
      <c r="HUN36" s="446"/>
      <c r="HUO36" s="446"/>
      <c r="HUP36" s="446"/>
      <c r="HUQ36" s="446"/>
      <c r="HUR36" s="446"/>
      <c r="HUS36" s="446"/>
      <c r="HUT36" s="446"/>
      <c r="HUU36" s="446"/>
      <c r="HUV36" s="446"/>
      <c r="HUW36" s="446"/>
      <c r="HUX36" s="446"/>
      <c r="HUY36" s="446"/>
      <c r="HUZ36" s="446"/>
      <c r="HVA36" s="446"/>
      <c r="HVB36" s="446"/>
      <c r="HVC36" s="446"/>
      <c r="HVD36" s="446"/>
      <c r="HVE36" s="446"/>
      <c r="HVF36" s="446"/>
      <c r="HVG36" s="446"/>
      <c r="HVH36" s="446"/>
      <c r="HVI36" s="446"/>
      <c r="HVJ36" s="446"/>
      <c r="HVK36" s="446"/>
      <c r="HVL36" s="446"/>
      <c r="HVM36" s="446"/>
      <c r="HVN36" s="446"/>
      <c r="HVO36" s="446"/>
      <c r="HVP36" s="446"/>
      <c r="HVQ36" s="446"/>
      <c r="HVR36" s="446"/>
      <c r="HVS36" s="446"/>
      <c r="HVT36" s="446"/>
      <c r="HVU36" s="446"/>
      <c r="HVV36" s="446"/>
      <c r="HVW36" s="446"/>
      <c r="HVX36" s="446"/>
      <c r="HVY36" s="446"/>
      <c r="HVZ36" s="446"/>
      <c r="HWA36" s="446"/>
      <c r="HWB36" s="446"/>
      <c r="HWC36" s="446"/>
      <c r="HWD36" s="446"/>
      <c r="HWE36" s="446"/>
      <c r="HWF36" s="446"/>
      <c r="HWG36" s="446"/>
      <c r="HWH36" s="446"/>
      <c r="HWI36" s="446"/>
      <c r="HWJ36" s="446"/>
      <c r="HWK36" s="446"/>
      <c r="HWL36" s="446"/>
      <c r="HWM36" s="446"/>
      <c r="HWN36" s="446"/>
      <c r="HWO36" s="446"/>
      <c r="HWP36" s="446"/>
      <c r="HWQ36" s="446"/>
      <c r="HWR36" s="446"/>
      <c r="HWS36" s="446"/>
      <c r="HWT36" s="446"/>
      <c r="HWU36" s="446"/>
      <c r="HWV36" s="446"/>
      <c r="HWW36" s="446"/>
      <c r="HWX36" s="446"/>
      <c r="HWY36" s="446"/>
      <c r="HWZ36" s="446"/>
      <c r="HXA36" s="446"/>
      <c r="HXB36" s="446"/>
      <c r="HXC36" s="446"/>
      <c r="HXD36" s="446"/>
      <c r="HXE36" s="446"/>
      <c r="HXF36" s="446"/>
      <c r="HXG36" s="446"/>
      <c r="HXH36" s="446"/>
      <c r="HXI36" s="446"/>
      <c r="HXJ36" s="446"/>
      <c r="HXK36" s="446"/>
      <c r="HXL36" s="446"/>
      <c r="HXM36" s="446"/>
      <c r="HXN36" s="446"/>
      <c r="HXO36" s="446"/>
      <c r="HXP36" s="446"/>
      <c r="HXQ36" s="446"/>
      <c r="HXR36" s="446"/>
      <c r="HXS36" s="446"/>
      <c r="HXT36" s="446"/>
      <c r="HXU36" s="446"/>
      <c r="HXV36" s="446"/>
      <c r="HXW36" s="446"/>
      <c r="HXX36" s="446"/>
      <c r="HXY36" s="446"/>
      <c r="HXZ36" s="446"/>
      <c r="HYA36" s="446"/>
      <c r="HYB36" s="446"/>
      <c r="HYC36" s="446"/>
      <c r="HYD36" s="446"/>
      <c r="HYE36" s="446"/>
      <c r="HYF36" s="446"/>
      <c r="HYG36" s="446"/>
      <c r="HYH36" s="446"/>
      <c r="HYI36" s="446"/>
      <c r="HYJ36" s="446"/>
      <c r="HYK36" s="446"/>
      <c r="HYL36" s="446"/>
      <c r="HYM36" s="446"/>
      <c r="HYN36" s="446"/>
      <c r="HYO36" s="446"/>
      <c r="HYP36" s="446"/>
      <c r="HYQ36" s="446"/>
      <c r="HYR36" s="446"/>
      <c r="HYS36" s="446"/>
      <c r="HYT36" s="446"/>
      <c r="HYU36" s="446"/>
      <c r="HYV36" s="446"/>
      <c r="HYW36" s="446"/>
      <c r="HYX36" s="446"/>
      <c r="HYY36" s="446"/>
      <c r="HYZ36" s="446"/>
      <c r="HZA36" s="446"/>
      <c r="HZB36" s="446"/>
      <c r="HZC36" s="446"/>
      <c r="HZD36" s="446"/>
      <c r="HZE36" s="446"/>
      <c r="HZF36" s="446"/>
      <c r="HZG36" s="446"/>
      <c r="HZH36" s="446"/>
      <c r="HZI36" s="446"/>
      <c r="HZJ36" s="446"/>
      <c r="HZK36" s="446"/>
      <c r="HZL36" s="446"/>
      <c r="HZM36" s="446"/>
      <c r="HZN36" s="446"/>
      <c r="HZO36" s="446"/>
      <c r="HZP36" s="446"/>
      <c r="HZQ36" s="446"/>
      <c r="HZR36" s="446"/>
      <c r="HZS36" s="446"/>
      <c r="HZT36" s="446"/>
      <c r="HZU36" s="446"/>
      <c r="HZV36" s="446"/>
      <c r="HZW36" s="446"/>
      <c r="HZX36" s="446"/>
      <c r="HZY36" s="446"/>
      <c r="HZZ36" s="446"/>
      <c r="IAA36" s="446"/>
      <c r="IAB36" s="446"/>
      <c r="IAC36" s="446"/>
      <c r="IAD36" s="446"/>
      <c r="IAE36" s="446"/>
      <c r="IAF36" s="446"/>
      <c r="IAG36" s="446"/>
      <c r="IAH36" s="446"/>
      <c r="IAI36" s="446"/>
      <c r="IAJ36" s="446"/>
      <c r="IAK36" s="446"/>
      <c r="IAL36" s="446"/>
      <c r="IAM36" s="446"/>
      <c r="IAN36" s="446"/>
      <c r="IAO36" s="446"/>
      <c r="IAP36" s="446"/>
      <c r="IAQ36" s="446"/>
      <c r="IAR36" s="446"/>
      <c r="IAS36" s="446"/>
      <c r="IAT36" s="446"/>
      <c r="IAU36" s="446"/>
      <c r="IAV36" s="446"/>
      <c r="IAW36" s="446"/>
      <c r="IAX36" s="446"/>
      <c r="IAY36" s="446"/>
      <c r="IAZ36" s="446"/>
      <c r="IBA36" s="446"/>
      <c r="IBB36" s="446"/>
      <c r="IBC36" s="446"/>
      <c r="IBD36" s="446"/>
      <c r="IBE36" s="446"/>
      <c r="IBF36" s="446"/>
      <c r="IBG36" s="446"/>
      <c r="IBH36" s="446"/>
      <c r="IBI36" s="446"/>
      <c r="IBJ36" s="446"/>
      <c r="IBK36" s="446"/>
      <c r="IBL36" s="446"/>
      <c r="IBM36" s="446"/>
      <c r="IBN36" s="446"/>
      <c r="IBO36" s="446"/>
      <c r="IBP36" s="446"/>
      <c r="IBQ36" s="446"/>
      <c r="IBR36" s="446"/>
      <c r="IBS36" s="446"/>
      <c r="IBT36" s="446"/>
      <c r="IBU36" s="446"/>
      <c r="IBV36" s="446"/>
      <c r="IBW36" s="446"/>
      <c r="IBX36" s="446"/>
      <c r="IBY36" s="446"/>
      <c r="IBZ36" s="446"/>
      <c r="ICA36" s="446"/>
      <c r="ICB36" s="446"/>
      <c r="ICC36" s="446"/>
      <c r="ICD36" s="446"/>
      <c r="ICE36" s="446"/>
      <c r="ICF36" s="446"/>
      <c r="ICG36" s="446"/>
      <c r="ICH36" s="446"/>
      <c r="ICI36" s="446"/>
      <c r="ICJ36" s="446"/>
      <c r="ICK36" s="446"/>
      <c r="ICL36" s="446"/>
      <c r="ICM36" s="446"/>
      <c r="ICN36" s="446"/>
      <c r="ICO36" s="446"/>
      <c r="ICP36" s="446"/>
      <c r="ICQ36" s="446"/>
      <c r="ICR36" s="446"/>
      <c r="ICS36" s="446"/>
      <c r="ICT36" s="446"/>
      <c r="ICU36" s="446"/>
      <c r="ICV36" s="446"/>
      <c r="ICW36" s="446"/>
      <c r="ICX36" s="446"/>
      <c r="ICY36" s="446"/>
      <c r="ICZ36" s="446"/>
      <c r="IDA36" s="446"/>
      <c r="IDB36" s="446"/>
      <c r="IDC36" s="446"/>
      <c r="IDD36" s="446"/>
      <c r="IDE36" s="446"/>
      <c r="IDF36" s="446"/>
      <c r="IDG36" s="446"/>
      <c r="IDH36" s="446"/>
      <c r="IDI36" s="446"/>
      <c r="IDJ36" s="446"/>
      <c r="IDK36" s="446"/>
      <c r="IDL36" s="446"/>
      <c r="IDM36" s="446"/>
      <c r="IDN36" s="446"/>
      <c r="IDO36" s="446"/>
      <c r="IDP36" s="446"/>
      <c r="IDQ36" s="446"/>
      <c r="IDR36" s="446"/>
      <c r="IDS36" s="446"/>
      <c r="IDT36" s="446"/>
      <c r="IDU36" s="446"/>
      <c r="IDV36" s="446"/>
      <c r="IDW36" s="446"/>
      <c r="IDX36" s="446"/>
      <c r="IDY36" s="446"/>
      <c r="IDZ36" s="446"/>
      <c r="IEA36" s="446"/>
      <c r="IEB36" s="446"/>
      <c r="IEC36" s="446"/>
      <c r="IED36" s="446"/>
      <c r="IEE36" s="446"/>
      <c r="IEF36" s="446"/>
      <c r="IEG36" s="446"/>
      <c r="IEH36" s="446"/>
      <c r="IEI36" s="446"/>
      <c r="IEJ36" s="446"/>
      <c r="IEK36" s="446"/>
      <c r="IEL36" s="446"/>
      <c r="IEM36" s="446"/>
      <c r="IEN36" s="446"/>
      <c r="IEO36" s="446"/>
      <c r="IEP36" s="446"/>
      <c r="IEQ36" s="446"/>
      <c r="IER36" s="446"/>
      <c r="IES36" s="446"/>
      <c r="IET36" s="446"/>
      <c r="IEU36" s="446"/>
      <c r="IEV36" s="446"/>
      <c r="IEW36" s="446"/>
      <c r="IEX36" s="446"/>
      <c r="IEY36" s="446"/>
      <c r="IEZ36" s="446"/>
      <c r="IFA36" s="446"/>
      <c r="IFB36" s="446"/>
      <c r="IFC36" s="446"/>
      <c r="IFD36" s="446"/>
      <c r="IFE36" s="446"/>
      <c r="IFF36" s="446"/>
      <c r="IFG36" s="446"/>
      <c r="IFH36" s="446"/>
      <c r="IFI36" s="446"/>
      <c r="IFJ36" s="446"/>
      <c r="IFK36" s="446"/>
      <c r="IFL36" s="446"/>
      <c r="IFM36" s="446"/>
      <c r="IFN36" s="446"/>
      <c r="IFO36" s="446"/>
      <c r="IFP36" s="446"/>
      <c r="IFQ36" s="446"/>
      <c r="IFR36" s="446"/>
      <c r="IFS36" s="446"/>
      <c r="IFT36" s="446"/>
      <c r="IFU36" s="446"/>
      <c r="IFV36" s="446"/>
      <c r="IFW36" s="446"/>
      <c r="IFX36" s="446"/>
      <c r="IFY36" s="446"/>
      <c r="IFZ36" s="446"/>
      <c r="IGA36" s="446"/>
      <c r="IGB36" s="446"/>
      <c r="IGC36" s="446"/>
      <c r="IGD36" s="446"/>
      <c r="IGE36" s="446"/>
      <c r="IGF36" s="446"/>
      <c r="IGG36" s="446"/>
      <c r="IGH36" s="446"/>
      <c r="IGI36" s="446"/>
      <c r="IGJ36" s="446"/>
      <c r="IGK36" s="446"/>
      <c r="IGL36" s="446"/>
      <c r="IGM36" s="446"/>
      <c r="IGN36" s="446"/>
      <c r="IGO36" s="446"/>
      <c r="IGP36" s="446"/>
      <c r="IGQ36" s="446"/>
      <c r="IGR36" s="446"/>
      <c r="IGS36" s="446"/>
      <c r="IGT36" s="446"/>
      <c r="IGU36" s="446"/>
      <c r="IGV36" s="446"/>
      <c r="IGW36" s="446"/>
      <c r="IGX36" s="446"/>
      <c r="IGY36" s="446"/>
      <c r="IGZ36" s="446"/>
      <c r="IHA36" s="446"/>
      <c r="IHB36" s="446"/>
      <c r="IHC36" s="446"/>
      <c r="IHD36" s="446"/>
      <c r="IHE36" s="446"/>
      <c r="IHF36" s="446"/>
      <c r="IHG36" s="446"/>
      <c r="IHH36" s="446"/>
      <c r="IHI36" s="446"/>
      <c r="IHJ36" s="446"/>
      <c r="IHK36" s="446"/>
      <c r="IHL36" s="446"/>
      <c r="IHM36" s="446"/>
      <c r="IHN36" s="446"/>
      <c r="IHO36" s="446"/>
      <c r="IHP36" s="446"/>
      <c r="IHQ36" s="446"/>
      <c r="IHR36" s="446"/>
      <c r="IHS36" s="446"/>
      <c r="IHT36" s="446"/>
      <c r="IHU36" s="446"/>
      <c r="IHV36" s="446"/>
      <c r="IHW36" s="446"/>
      <c r="IHX36" s="446"/>
      <c r="IHY36" s="446"/>
      <c r="IHZ36" s="446"/>
      <c r="IIA36" s="446"/>
      <c r="IIB36" s="446"/>
      <c r="IIC36" s="446"/>
      <c r="IID36" s="446"/>
      <c r="IIE36" s="446"/>
      <c r="IIF36" s="446"/>
      <c r="IIG36" s="446"/>
      <c r="IIH36" s="446"/>
      <c r="III36" s="446"/>
      <c r="IIJ36" s="446"/>
      <c r="IIK36" s="446"/>
      <c r="IIL36" s="446"/>
      <c r="IIM36" s="446"/>
      <c r="IIN36" s="446"/>
      <c r="IIO36" s="446"/>
      <c r="IIP36" s="446"/>
      <c r="IIQ36" s="446"/>
      <c r="IIR36" s="446"/>
      <c r="IIS36" s="446"/>
      <c r="IIT36" s="446"/>
      <c r="IIU36" s="446"/>
      <c r="IIV36" s="446"/>
      <c r="IIW36" s="446"/>
      <c r="IIX36" s="446"/>
      <c r="IIY36" s="446"/>
      <c r="IIZ36" s="446"/>
      <c r="IJA36" s="446"/>
      <c r="IJB36" s="446"/>
      <c r="IJC36" s="446"/>
      <c r="IJD36" s="446"/>
      <c r="IJE36" s="446"/>
      <c r="IJF36" s="446"/>
      <c r="IJG36" s="446"/>
      <c r="IJH36" s="446"/>
      <c r="IJI36" s="446"/>
      <c r="IJJ36" s="446"/>
      <c r="IJK36" s="446"/>
      <c r="IJL36" s="446"/>
      <c r="IJM36" s="446"/>
      <c r="IJN36" s="446"/>
      <c r="IJO36" s="446"/>
      <c r="IJP36" s="446"/>
      <c r="IJQ36" s="446"/>
      <c r="IJR36" s="446"/>
      <c r="IJS36" s="446"/>
      <c r="IJT36" s="446"/>
      <c r="IJU36" s="446"/>
      <c r="IJV36" s="446"/>
      <c r="IJW36" s="446"/>
      <c r="IJX36" s="446"/>
      <c r="IJY36" s="446"/>
      <c r="IJZ36" s="446"/>
      <c r="IKA36" s="446"/>
      <c r="IKB36" s="446"/>
      <c r="IKC36" s="446"/>
      <c r="IKD36" s="446"/>
      <c r="IKE36" s="446"/>
      <c r="IKF36" s="446"/>
      <c r="IKG36" s="446"/>
      <c r="IKH36" s="446"/>
      <c r="IKI36" s="446"/>
      <c r="IKJ36" s="446"/>
      <c r="IKK36" s="446"/>
      <c r="IKL36" s="446"/>
      <c r="IKM36" s="446"/>
      <c r="IKN36" s="446"/>
      <c r="IKO36" s="446"/>
      <c r="IKP36" s="446"/>
      <c r="IKQ36" s="446"/>
      <c r="IKR36" s="446"/>
      <c r="IKS36" s="446"/>
      <c r="IKT36" s="446"/>
      <c r="IKU36" s="446"/>
      <c r="IKV36" s="446"/>
      <c r="IKW36" s="446"/>
      <c r="IKX36" s="446"/>
      <c r="IKY36" s="446"/>
      <c r="IKZ36" s="446"/>
      <c r="ILA36" s="446"/>
      <c r="ILB36" s="446"/>
      <c r="ILC36" s="446"/>
      <c r="ILD36" s="446"/>
      <c r="ILE36" s="446"/>
      <c r="ILF36" s="446"/>
      <c r="ILG36" s="446"/>
      <c r="ILH36" s="446"/>
      <c r="ILI36" s="446"/>
      <c r="ILJ36" s="446"/>
      <c r="ILK36" s="446"/>
      <c r="ILL36" s="446"/>
      <c r="ILM36" s="446"/>
      <c r="ILN36" s="446"/>
      <c r="ILO36" s="446"/>
      <c r="ILP36" s="446"/>
      <c r="ILQ36" s="446"/>
      <c r="ILR36" s="446"/>
      <c r="ILS36" s="446"/>
      <c r="ILT36" s="446"/>
      <c r="ILU36" s="446"/>
      <c r="ILV36" s="446"/>
      <c r="ILW36" s="446"/>
      <c r="ILX36" s="446"/>
      <c r="ILY36" s="446"/>
      <c r="ILZ36" s="446"/>
      <c r="IMA36" s="446"/>
      <c r="IMB36" s="446"/>
      <c r="IMC36" s="446"/>
      <c r="IMD36" s="446"/>
      <c r="IME36" s="446"/>
      <c r="IMF36" s="446"/>
      <c r="IMG36" s="446"/>
      <c r="IMH36" s="446"/>
      <c r="IMI36" s="446"/>
      <c r="IMJ36" s="446"/>
      <c r="IMK36" s="446"/>
      <c r="IML36" s="446"/>
      <c r="IMM36" s="446"/>
      <c r="IMN36" s="446"/>
      <c r="IMO36" s="446"/>
      <c r="IMP36" s="446"/>
      <c r="IMQ36" s="446"/>
      <c r="IMR36" s="446"/>
      <c r="IMS36" s="446"/>
      <c r="IMT36" s="446"/>
      <c r="IMU36" s="446"/>
      <c r="IMV36" s="446"/>
      <c r="IMW36" s="446"/>
      <c r="IMX36" s="446"/>
      <c r="IMY36" s="446"/>
      <c r="IMZ36" s="446"/>
      <c r="INA36" s="446"/>
      <c r="INB36" s="446"/>
      <c r="INC36" s="446"/>
      <c r="IND36" s="446"/>
      <c r="INE36" s="446"/>
      <c r="INF36" s="446"/>
      <c r="ING36" s="446"/>
      <c r="INH36" s="446"/>
      <c r="INI36" s="446"/>
      <c r="INJ36" s="446"/>
      <c r="INK36" s="446"/>
      <c r="INL36" s="446"/>
      <c r="INM36" s="446"/>
      <c r="INN36" s="446"/>
      <c r="INO36" s="446"/>
      <c r="INP36" s="446"/>
      <c r="INQ36" s="446"/>
      <c r="INR36" s="446"/>
      <c r="INS36" s="446"/>
      <c r="INT36" s="446"/>
      <c r="INU36" s="446"/>
      <c r="INV36" s="446"/>
      <c r="INW36" s="446"/>
      <c r="INX36" s="446"/>
      <c r="INY36" s="446"/>
      <c r="INZ36" s="446"/>
      <c r="IOA36" s="446"/>
      <c r="IOB36" s="446"/>
      <c r="IOC36" s="446"/>
      <c r="IOD36" s="446"/>
      <c r="IOE36" s="446"/>
      <c r="IOF36" s="446"/>
      <c r="IOG36" s="446"/>
      <c r="IOH36" s="446"/>
      <c r="IOI36" s="446"/>
      <c r="IOJ36" s="446"/>
      <c r="IOK36" s="446"/>
      <c r="IOL36" s="446"/>
      <c r="IOM36" s="446"/>
      <c r="ION36" s="446"/>
      <c r="IOO36" s="446"/>
      <c r="IOP36" s="446"/>
      <c r="IOQ36" s="446"/>
      <c r="IOR36" s="446"/>
      <c r="IOS36" s="446"/>
      <c r="IOT36" s="446"/>
      <c r="IOU36" s="446"/>
      <c r="IOV36" s="446"/>
      <c r="IOW36" s="446"/>
      <c r="IOX36" s="446"/>
      <c r="IOY36" s="446"/>
      <c r="IOZ36" s="446"/>
      <c r="IPA36" s="446"/>
      <c r="IPB36" s="446"/>
      <c r="IPC36" s="446"/>
      <c r="IPD36" s="446"/>
      <c r="IPE36" s="446"/>
      <c r="IPF36" s="446"/>
      <c r="IPG36" s="446"/>
      <c r="IPH36" s="446"/>
      <c r="IPI36" s="446"/>
      <c r="IPJ36" s="446"/>
      <c r="IPK36" s="446"/>
      <c r="IPL36" s="446"/>
      <c r="IPM36" s="446"/>
      <c r="IPN36" s="446"/>
      <c r="IPO36" s="446"/>
      <c r="IPP36" s="446"/>
      <c r="IPQ36" s="446"/>
      <c r="IPR36" s="446"/>
      <c r="IPS36" s="446"/>
      <c r="IPT36" s="446"/>
      <c r="IPU36" s="446"/>
      <c r="IPV36" s="446"/>
      <c r="IPW36" s="446"/>
      <c r="IPX36" s="446"/>
      <c r="IPY36" s="446"/>
      <c r="IPZ36" s="446"/>
      <c r="IQA36" s="446"/>
      <c r="IQB36" s="446"/>
      <c r="IQC36" s="446"/>
      <c r="IQD36" s="446"/>
      <c r="IQE36" s="446"/>
      <c r="IQF36" s="446"/>
      <c r="IQG36" s="446"/>
      <c r="IQH36" s="446"/>
      <c r="IQI36" s="446"/>
      <c r="IQJ36" s="446"/>
      <c r="IQK36" s="446"/>
      <c r="IQL36" s="446"/>
      <c r="IQM36" s="446"/>
      <c r="IQN36" s="446"/>
      <c r="IQO36" s="446"/>
      <c r="IQP36" s="446"/>
      <c r="IQQ36" s="446"/>
      <c r="IQR36" s="446"/>
      <c r="IQS36" s="446"/>
      <c r="IQT36" s="446"/>
      <c r="IQU36" s="446"/>
      <c r="IQV36" s="446"/>
      <c r="IQW36" s="446"/>
      <c r="IQX36" s="446"/>
      <c r="IQY36" s="446"/>
      <c r="IQZ36" s="446"/>
      <c r="IRA36" s="446"/>
      <c r="IRB36" s="446"/>
      <c r="IRC36" s="446"/>
      <c r="IRD36" s="446"/>
      <c r="IRE36" s="446"/>
      <c r="IRF36" s="446"/>
      <c r="IRG36" s="446"/>
      <c r="IRH36" s="446"/>
      <c r="IRI36" s="446"/>
      <c r="IRJ36" s="446"/>
      <c r="IRK36" s="446"/>
      <c r="IRL36" s="446"/>
      <c r="IRM36" s="446"/>
      <c r="IRN36" s="446"/>
      <c r="IRO36" s="446"/>
      <c r="IRP36" s="446"/>
      <c r="IRQ36" s="446"/>
      <c r="IRR36" s="446"/>
      <c r="IRS36" s="446"/>
      <c r="IRT36" s="446"/>
      <c r="IRU36" s="446"/>
      <c r="IRV36" s="446"/>
      <c r="IRW36" s="446"/>
      <c r="IRX36" s="446"/>
      <c r="IRY36" s="446"/>
      <c r="IRZ36" s="446"/>
      <c r="ISA36" s="446"/>
      <c r="ISB36" s="446"/>
      <c r="ISC36" s="446"/>
      <c r="ISD36" s="446"/>
      <c r="ISE36" s="446"/>
      <c r="ISF36" s="446"/>
      <c r="ISG36" s="446"/>
      <c r="ISH36" s="446"/>
      <c r="ISI36" s="446"/>
      <c r="ISJ36" s="446"/>
      <c r="ISK36" s="446"/>
      <c r="ISL36" s="446"/>
      <c r="ISM36" s="446"/>
      <c r="ISN36" s="446"/>
      <c r="ISO36" s="446"/>
      <c r="ISP36" s="446"/>
      <c r="ISQ36" s="446"/>
      <c r="ISR36" s="446"/>
      <c r="ISS36" s="446"/>
      <c r="IST36" s="446"/>
      <c r="ISU36" s="446"/>
      <c r="ISV36" s="446"/>
      <c r="ISW36" s="446"/>
      <c r="ISX36" s="446"/>
      <c r="ISY36" s="446"/>
      <c r="ISZ36" s="446"/>
      <c r="ITA36" s="446"/>
      <c r="ITB36" s="446"/>
      <c r="ITC36" s="446"/>
      <c r="ITD36" s="446"/>
      <c r="ITE36" s="446"/>
      <c r="ITF36" s="446"/>
      <c r="ITG36" s="446"/>
      <c r="ITH36" s="446"/>
      <c r="ITI36" s="446"/>
      <c r="ITJ36" s="446"/>
      <c r="ITK36" s="446"/>
      <c r="ITL36" s="446"/>
      <c r="ITM36" s="446"/>
      <c r="ITN36" s="446"/>
      <c r="ITO36" s="446"/>
      <c r="ITP36" s="446"/>
      <c r="ITQ36" s="446"/>
      <c r="ITR36" s="446"/>
      <c r="ITS36" s="446"/>
      <c r="ITT36" s="446"/>
      <c r="ITU36" s="446"/>
      <c r="ITV36" s="446"/>
      <c r="ITW36" s="446"/>
      <c r="ITX36" s="446"/>
      <c r="ITY36" s="446"/>
      <c r="ITZ36" s="446"/>
      <c r="IUA36" s="446"/>
      <c r="IUB36" s="446"/>
      <c r="IUC36" s="446"/>
      <c r="IUD36" s="446"/>
      <c r="IUE36" s="446"/>
      <c r="IUF36" s="446"/>
      <c r="IUG36" s="446"/>
      <c r="IUH36" s="446"/>
      <c r="IUI36" s="446"/>
      <c r="IUJ36" s="446"/>
      <c r="IUK36" s="446"/>
      <c r="IUL36" s="446"/>
      <c r="IUM36" s="446"/>
      <c r="IUN36" s="446"/>
      <c r="IUO36" s="446"/>
      <c r="IUP36" s="446"/>
      <c r="IUQ36" s="446"/>
      <c r="IUR36" s="446"/>
      <c r="IUS36" s="446"/>
      <c r="IUT36" s="446"/>
      <c r="IUU36" s="446"/>
      <c r="IUV36" s="446"/>
      <c r="IUW36" s="446"/>
      <c r="IUX36" s="446"/>
      <c r="IUY36" s="446"/>
      <c r="IUZ36" s="446"/>
      <c r="IVA36" s="446"/>
      <c r="IVB36" s="446"/>
      <c r="IVC36" s="446"/>
      <c r="IVD36" s="446"/>
      <c r="IVE36" s="446"/>
      <c r="IVF36" s="446"/>
      <c r="IVG36" s="446"/>
      <c r="IVH36" s="446"/>
      <c r="IVI36" s="446"/>
      <c r="IVJ36" s="446"/>
      <c r="IVK36" s="446"/>
      <c r="IVL36" s="446"/>
      <c r="IVM36" s="446"/>
      <c r="IVN36" s="446"/>
      <c r="IVO36" s="446"/>
      <c r="IVP36" s="446"/>
      <c r="IVQ36" s="446"/>
      <c r="IVR36" s="446"/>
      <c r="IVS36" s="446"/>
      <c r="IVT36" s="446"/>
      <c r="IVU36" s="446"/>
      <c r="IVV36" s="446"/>
      <c r="IVW36" s="446"/>
      <c r="IVX36" s="446"/>
      <c r="IVY36" s="446"/>
      <c r="IVZ36" s="446"/>
      <c r="IWA36" s="446"/>
      <c r="IWB36" s="446"/>
      <c r="IWC36" s="446"/>
      <c r="IWD36" s="446"/>
      <c r="IWE36" s="446"/>
      <c r="IWF36" s="446"/>
      <c r="IWG36" s="446"/>
      <c r="IWH36" s="446"/>
      <c r="IWI36" s="446"/>
      <c r="IWJ36" s="446"/>
      <c r="IWK36" s="446"/>
      <c r="IWL36" s="446"/>
      <c r="IWM36" s="446"/>
      <c r="IWN36" s="446"/>
      <c r="IWO36" s="446"/>
      <c r="IWP36" s="446"/>
      <c r="IWQ36" s="446"/>
      <c r="IWR36" s="446"/>
      <c r="IWS36" s="446"/>
      <c r="IWT36" s="446"/>
      <c r="IWU36" s="446"/>
      <c r="IWV36" s="446"/>
      <c r="IWW36" s="446"/>
      <c r="IWX36" s="446"/>
      <c r="IWY36" s="446"/>
      <c r="IWZ36" s="446"/>
      <c r="IXA36" s="446"/>
      <c r="IXB36" s="446"/>
      <c r="IXC36" s="446"/>
      <c r="IXD36" s="446"/>
      <c r="IXE36" s="446"/>
      <c r="IXF36" s="446"/>
      <c r="IXG36" s="446"/>
      <c r="IXH36" s="446"/>
      <c r="IXI36" s="446"/>
      <c r="IXJ36" s="446"/>
      <c r="IXK36" s="446"/>
      <c r="IXL36" s="446"/>
      <c r="IXM36" s="446"/>
      <c r="IXN36" s="446"/>
      <c r="IXO36" s="446"/>
      <c r="IXP36" s="446"/>
      <c r="IXQ36" s="446"/>
      <c r="IXR36" s="446"/>
      <c r="IXS36" s="446"/>
      <c r="IXT36" s="446"/>
      <c r="IXU36" s="446"/>
      <c r="IXV36" s="446"/>
      <c r="IXW36" s="446"/>
      <c r="IXX36" s="446"/>
      <c r="IXY36" s="446"/>
      <c r="IXZ36" s="446"/>
      <c r="IYA36" s="446"/>
      <c r="IYB36" s="446"/>
      <c r="IYC36" s="446"/>
      <c r="IYD36" s="446"/>
      <c r="IYE36" s="446"/>
      <c r="IYF36" s="446"/>
      <c r="IYG36" s="446"/>
      <c r="IYH36" s="446"/>
      <c r="IYI36" s="446"/>
      <c r="IYJ36" s="446"/>
      <c r="IYK36" s="446"/>
      <c r="IYL36" s="446"/>
      <c r="IYM36" s="446"/>
      <c r="IYN36" s="446"/>
      <c r="IYO36" s="446"/>
      <c r="IYP36" s="446"/>
      <c r="IYQ36" s="446"/>
      <c r="IYR36" s="446"/>
      <c r="IYS36" s="446"/>
      <c r="IYT36" s="446"/>
      <c r="IYU36" s="446"/>
      <c r="IYV36" s="446"/>
      <c r="IYW36" s="446"/>
      <c r="IYX36" s="446"/>
      <c r="IYY36" s="446"/>
      <c r="IYZ36" s="446"/>
      <c r="IZA36" s="446"/>
      <c r="IZB36" s="446"/>
      <c r="IZC36" s="446"/>
      <c r="IZD36" s="446"/>
      <c r="IZE36" s="446"/>
      <c r="IZF36" s="446"/>
      <c r="IZG36" s="446"/>
      <c r="IZH36" s="446"/>
      <c r="IZI36" s="446"/>
      <c r="IZJ36" s="446"/>
      <c r="IZK36" s="446"/>
      <c r="IZL36" s="446"/>
      <c r="IZM36" s="446"/>
      <c r="IZN36" s="446"/>
      <c r="IZO36" s="446"/>
      <c r="IZP36" s="446"/>
      <c r="IZQ36" s="446"/>
      <c r="IZR36" s="446"/>
      <c r="IZS36" s="446"/>
      <c r="IZT36" s="446"/>
      <c r="IZU36" s="446"/>
      <c r="IZV36" s="446"/>
      <c r="IZW36" s="446"/>
      <c r="IZX36" s="446"/>
      <c r="IZY36" s="446"/>
      <c r="IZZ36" s="446"/>
      <c r="JAA36" s="446"/>
      <c r="JAB36" s="446"/>
      <c r="JAC36" s="446"/>
      <c r="JAD36" s="446"/>
      <c r="JAE36" s="446"/>
      <c r="JAF36" s="446"/>
      <c r="JAG36" s="446"/>
      <c r="JAH36" s="446"/>
      <c r="JAI36" s="446"/>
      <c r="JAJ36" s="446"/>
      <c r="JAK36" s="446"/>
      <c r="JAL36" s="446"/>
      <c r="JAM36" s="446"/>
      <c r="JAN36" s="446"/>
      <c r="JAO36" s="446"/>
      <c r="JAP36" s="446"/>
      <c r="JAQ36" s="446"/>
      <c r="JAR36" s="446"/>
      <c r="JAS36" s="446"/>
      <c r="JAT36" s="446"/>
      <c r="JAU36" s="446"/>
      <c r="JAV36" s="446"/>
      <c r="JAW36" s="446"/>
      <c r="JAX36" s="446"/>
      <c r="JAY36" s="446"/>
      <c r="JAZ36" s="446"/>
      <c r="JBA36" s="446"/>
      <c r="JBB36" s="446"/>
      <c r="JBC36" s="446"/>
      <c r="JBD36" s="446"/>
      <c r="JBE36" s="446"/>
      <c r="JBF36" s="446"/>
      <c r="JBG36" s="446"/>
      <c r="JBH36" s="446"/>
      <c r="JBI36" s="446"/>
      <c r="JBJ36" s="446"/>
      <c r="JBK36" s="446"/>
      <c r="JBL36" s="446"/>
      <c r="JBM36" s="446"/>
      <c r="JBN36" s="446"/>
      <c r="JBO36" s="446"/>
      <c r="JBP36" s="446"/>
      <c r="JBQ36" s="446"/>
      <c r="JBR36" s="446"/>
      <c r="JBS36" s="446"/>
      <c r="JBT36" s="446"/>
      <c r="JBU36" s="446"/>
      <c r="JBV36" s="446"/>
      <c r="JBW36" s="446"/>
      <c r="JBX36" s="446"/>
      <c r="JBY36" s="446"/>
      <c r="JBZ36" s="446"/>
      <c r="JCA36" s="446"/>
      <c r="JCB36" s="446"/>
      <c r="JCC36" s="446"/>
      <c r="JCD36" s="446"/>
      <c r="JCE36" s="446"/>
      <c r="JCF36" s="446"/>
      <c r="JCG36" s="446"/>
      <c r="JCH36" s="446"/>
      <c r="JCI36" s="446"/>
      <c r="JCJ36" s="446"/>
      <c r="JCK36" s="446"/>
      <c r="JCL36" s="446"/>
      <c r="JCM36" s="446"/>
      <c r="JCN36" s="446"/>
      <c r="JCO36" s="446"/>
      <c r="JCP36" s="446"/>
      <c r="JCQ36" s="446"/>
      <c r="JCR36" s="446"/>
      <c r="JCS36" s="446"/>
      <c r="JCT36" s="446"/>
      <c r="JCU36" s="446"/>
      <c r="JCV36" s="446"/>
      <c r="JCW36" s="446"/>
      <c r="JCX36" s="446"/>
      <c r="JCY36" s="446"/>
      <c r="JCZ36" s="446"/>
      <c r="JDA36" s="446"/>
      <c r="JDB36" s="446"/>
      <c r="JDC36" s="446"/>
      <c r="JDD36" s="446"/>
      <c r="JDE36" s="446"/>
      <c r="JDF36" s="446"/>
      <c r="JDG36" s="446"/>
      <c r="JDH36" s="446"/>
      <c r="JDI36" s="446"/>
      <c r="JDJ36" s="446"/>
      <c r="JDK36" s="446"/>
      <c r="JDL36" s="446"/>
      <c r="JDM36" s="446"/>
      <c r="JDN36" s="446"/>
      <c r="JDO36" s="446"/>
      <c r="JDP36" s="446"/>
      <c r="JDQ36" s="446"/>
      <c r="JDR36" s="446"/>
      <c r="JDS36" s="446"/>
      <c r="JDT36" s="446"/>
      <c r="JDU36" s="446"/>
      <c r="JDV36" s="446"/>
      <c r="JDW36" s="446"/>
      <c r="JDX36" s="446"/>
      <c r="JDY36" s="446"/>
      <c r="JDZ36" s="446"/>
      <c r="JEA36" s="446"/>
      <c r="JEB36" s="446"/>
      <c r="JEC36" s="446"/>
      <c r="JED36" s="446"/>
      <c r="JEE36" s="446"/>
      <c r="JEF36" s="446"/>
      <c r="JEG36" s="446"/>
      <c r="JEH36" s="446"/>
      <c r="JEI36" s="446"/>
      <c r="JEJ36" s="446"/>
      <c r="JEK36" s="446"/>
      <c r="JEL36" s="446"/>
      <c r="JEM36" s="446"/>
      <c r="JEN36" s="446"/>
      <c r="JEO36" s="446"/>
      <c r="JEP36" s="446"/>
      <c r="JEQ36" s="446"/>
      <c r="JER36" s="446"/>
      <c r="JES36" s="446"/>
      <c r="JET36" s="446"/>
      <c r="JEU36" s="446"/>
      <c r="JEV36" s="446"/>
      <c r="JEW36" s="446"/>
      <c r="JEX36" s="446"/>
      <c r="JEY36" s="446"/>
      <c r="JEZ36" s="446"/>
      <c r="JFA36" s="446"/>
      <c r="JFB36" s="446"/>
      <c r="JFC36" s="446"/>
      <c r="JFD36" s="446"/>
      <c r="JFE36" s="446"/>
      <c r="JFF36" s="446"/>
      <c r="JFG36" s="446"/>
      <c r="JFH36" s="446"/>
      <c r="JFI36" s="446"/>
      <c r="JFJ36" s="446"/>
      <c r="JFK36" s="446"/>
      <c r="JFL36" s="446"/>
      <c r="JFM36" s="446"/>
      <c r="JFN36" s="446"/>
      <c r="JFO36" s="446"/>
      <c r="JFP36" s="446"/>
      <c r="JFQ36" s="446"/>
      <c r="JFR36" s="446"/>
      <c r="JFS36" s="446"/>
      <c r="JFT36" s="446"/>
      <c r="JFU36" s="446"/>
      <c r="JFV36" s="446"/>
      <c r="JFW36" s="446"/>
      <c r="JFX36" s="446"/>
      <c r="JFY36" s="446"/>
      <c r="JFZ36" s="446"/>
      <c r="JGA36" s="446"/>
      <c r="JGB36" s="446"/>
      <c r="JGC36" s="446"/>
      <c r="JGD36" s="446"/>
      <c r="JGE36" s="446"/>
      <c r="JGF36" s="446"/>
      <c r="JGG36" s="446"/>
      <c r="JGH36" s="446"/>
      <c r="JGI36" s="446"/>
      <c r="JGJ36" s="446"/>
      <c r="JGK36" s="446"/>
      <c r="JGL36" s="446"/>
      <c r="JGM36" s="446"/>
      <c r="JGN36" s="446"/>
      <c r="JGO36" s="446"/>
      <c r="JGP36" s="446"/>
      <c r="JGQ36" s="446"/>
      <c r="JGR36" s="446"/>
      <c r="JGS36" s="446"/>
      <c r="JGT36" s="446"/>
      <c r="JGU36" s="446"/>
      <c r="JGV36" s="446"/>
      <c r="JGW36" s="446"/>
      <c r="JGX36" s="446"/>
      <c r="JGY36" s="446"/>
      <c r="JGZ36" s="446"/>
      <c r="JHA36" s="446"/>
      <c r="JHB36" s="446"/>
      <c r="JHC36" s="446"/>
      <c r="JHD36" s="446"/>
      <c r="JHE36" s="446"/>
      <c r="JHF36" s="446"/>
      <c r="JHG36" s="446"/>
      <c r="JHH36" s="446"/>
      <c r="JHI36" s="446"/>
      <c r="JHJ36" s="446"/>
      <c r="JHK36" s="446"/>
      <c r="JHL36" s="446"/>
      <c r="JHM36" s="446"/>
      <c r="JHN36" s="446"/>
      <c r="JHO36" s="446"/>
      <c r="JHP36" s="446"/>
      <c r="JHQ36" s="446"/>
      <c r="JHR36" s="446"/>
      <c r="JHS36" s="446"/>
      <c r="JHT36" s="446"/>
      <c r="JHU36" s="446"/>
      <c r="JHV36" s="446"/>
      <c r="JHW36" s="446"/>
      <c r="JHX36" s="446"/>
      <c r="JHY36" s="446"/>
      <c r="JHZ36" s="446"/>
      <c r="JIA36" s="446"/>
      <c r="JIB36" s="446"/>
      <c r="JIC36" s="446"/>
      <c r="JID36" s="446"/>
      <c r="JIE36" s="446"/>
      <c r="JIF36" s="446"/>
      <c r="JIG36" s="446"/>
      <c r="JIH36" s="446"/>
      <c r="JII36" s="446"/>
      <c r="JIJ36" s="446"/>
      <c r="JIK36" s="446"/>
      <c r="JIL36" s="446"/>
      <c r="JIM36" s="446"/>
      <c r="JIN36" s="446"/>
      <c r="JIO36" s="446"/>
      <c r="JIP36" s="446"/>
      <c r="JIQ36" s="446"/>
      <c r="JIR36" s="446"/>
      <c r="JIS36" s="446"/>
      <c r="JIT36" s="446"/>
      <c r="JIU36" s="446"/>
      <c r="JIV36" s="446"/>
      <c r="JIW36" s="446"/>
      <c r="JIX36" s="446"/>
      <c r="JIY36" s="446"/>
      <c r="JIZ36" s="446"/>
      <c r="JJA36" s="446"/>
      <c r="JJB36" s="446"/>
      <c r="JJC36" s="446"/>
      <c r="JJD36" s="446"/>
      <c r="JJE36" s="446"/>
      <c r="JJF36" s="446"/>
      <c r="JJG36" s="446"/>
      <c r="JJH36" s="446"/>
      <c r="JJI36" s="446"/>
      <c r="JJJ36" s="446"/>
      <c r="JJK36" s="446"/>
      <c r="JJL36" s="446"/>
      <c r="JJM36" s="446"/>
      <c r="JJN36" s="446"/>
      <c r="JJO36" s="446"/>
      <c r="JJP36" s="446"/>
      <c r="JJQ36" s="446"/>
      <c r="JJR36" s="446"/>
      <c r="JJS36" s="446"/>
      <c r="JJT36" s="446"/>
      <c r="JJU36" s="446"/>
      <c r="JJV36" s="446"/>
      <c r="JJW36" s="446"/>
      <c r="JJX36" s="446"/>
      <c r="JJY36" s="446"/>
      <c r="JJZ36" s="446"/>
      <c r="JKA36" s="446"/>
      <c r="JKB36" s="446"/>
      <c r="JKC36" s="446"/>
      <c r="JKD36" s="446"/>
      <c r="JKE36" s="446"/>
      <c r="JKF36" s="446"/>
      <c r="JKG36" s="446"/>
      <c r="JKH36" s="446"/>
      <c r="JKI36" s="446"/>
      <c r="JKJ36" s="446"/>
      <c r="JKK36" s="446"/>
      <c r="JKL36" s="446"/>
      <c r="JKM36" s="446"/>
      <c r="JKN36" s="446"/>
      <c r="JKO36" s="446"/>
      <c r="JKP36" s="446"/>
      <c r="JKQ36" s="446"/>
      <c r="JKR36" s="446"/>
      <c r="JKS36" s="446"/>
      <c r="JKT36" s="446"/>
      <c r="JKU36" s="446"/>
      <c r="JKV36" s="446"/>
      <c r="JKW36" s="446"/>
      <c r="JKX36" s="446"/>
      <c r="JKY36" s="446"/>
      <c r="JKZ36" s="446"/>
      <c r="JLA36" s="446"/>
      <c r="JLB36" s="446"/>
      <c r="JLC36" s="446"/>
      <c r="JLD36" s="446"/>
      <c r="JLE36" s="446"/>
      <c r="JLF36" s="446"/>
      <c r="JLG36" s="446"/>
      <c r="JLH36" s="446"/>
      <c r="JLI36" s="446"/>
      <c r="JLJ36" s="446"/>
      <c r="JLK36" s="446"/>
      <c r="JLL36" s="446"/>
      <c r="JLM36" s="446"/>
      <c r="JLN36" s="446"/>
      <c r="JLO36" s="446"/>
      <c r="JLP36" s="446"/>
      <c r="JLQ36" s="446"/>
      <c r="JLR36" s="446"/>
      <c r="JLS36" s="446"/>
      <c r="JLT36" s="446"/>
      <c r="JLU36" s="446"/>
      <c r="JLV36" s="446"/>
      <c r="JLW36" s="446"/>
      <c r="JLX36" s="446"/>
      <c r="JLY36" s="446"/>
      <c r="JLZ36" s="446"/>
      <c r="JMA36" s="446"/>
      <c r="JMB36" s="446"/>
      <c r="JMC36" s="446"/>
      <c r="JMD36" s="446"/>
      <c r="JME36" s="446"/>
      <c r="JMF36" s="446"/>
      <c r="JMG36" s="446"/>
      <c r="JMH36" s="446"/>
      <c r="JMI36" s="446"/>
      <c r="JMJ36" s="446"/>
      <c r="JMK36" s="446"/>
      <c r="JML36" s="446"/>
      <c r="JMM36" s="446"/>
      <c r="JMN36" s="446"/>
      <c r="JMO36" s="446"/>
      <c r="JMP36" s="446"/>
      <c r="JMQ36" s="446"/>
      <c r="JMR36" s="446"/>
      <c r="JMS36" s="446"/>
      <c r="JMT36" s="446"/>
      <c r="JMU36" s="446"/>
      <c r="JMV36" s="446"/>
      <c r="JMW36" s="446"/>
      <c r="JMX36" s="446"/>
      <c r="JMY36" s="446"/>
      <c r="JMZ36" s="446"/>
      <c r="JNA36" s="446"/>
      <c r="JNB36" s="446"/>
      <c r="JNC36" s="446"/>
      <c r="JND36" s="446"/>
      <c r="JNE36" s="446"/>
      <c r="JNF36" s="446"/>
      <c r="JNG36" s="446"/>
      <c r="JNH36" s="446"/>
      <c r="JNI36" s="446"/>
      <c r="JNJ36" s="446"/>
      <c r="JNK36" s="446"/>
      <c r="JNL36" s="446"/>
      <c r="JNM36" s="446"/>
      <c r="JNN36" s="446"/>
      <c r="JNO36" s="446"/>
      <c r="JNP36" s="446"/>
      <c r="JNQ36" s="446"/>
      <c r="JNR36" s="446"/>
      <c r="JNS36" s="446"/>
      <c r="JNT36" s="446"/>
      <c r="JNU36" s="446"/>
      <c r="JNV36" s="446"/>
      <c r="JNW36" s="446"/>
      <c r="JNX36" s="446"/>
      <c r="JNY36" s="446"/>
      <c r="JNZ36" s="446"/>
      <c r="JOA36" s="446"/>
      <c r="JOB36" s="446"/>
      <c r="JOC36" s="446"/>
      <c r="JOD36" s="446"/>
      <c r="JOE36" s="446"/>
      <c r="JOF36" s="446"/>
      <c r="JOG36" s="446"/>
      <c r="JOH36" s="446"/>
      <c r="JOI36" s="446"/>
      <c r="JOJ36" s="446"/>
      <c r="JOK36" s="446"/>
      <c r="JOL36" s="446"/>
      <c r="JOM36" s="446"/>
      <c r="JON36" s="446"/>
      <c r="JOO36" s="446"/>
      <c r="JOP36" s="446"/>
      <c r="JOQ36" s="446"/>
      <c r="JOR36" s="446"/>
      <c r="JOS36" s="446"/>
      <c r="JOT36" s="446"/>
      <c r="JOU36" s="446"/>
      <c r="JOV36" s="446"/>
      <c r="JOW36" s="446"/>
      <c r="JOX36" s="446"/>
      <c r="JOY36" s="446"/>
      <c r="JOZ36" s="446"/>
      <c r="JPA36" s="446"/>
      <c r="JPB36" s="446"/>
      <c r="JPC36" s="446"/>
      <c r="JPD36" s="446"/>
      <c r="JPE36" s="446"/>
      <c r="JPF36" s="446"/>
      <c r="JPG36" s="446"/>
      <c r="JPH36" s="446"/>
      <c r="JPI36" s="446"/>
      <c r="JPJ36" s="446"/>
      <c r="JPK36" s="446"/>
      <c r="JPL36" s="446"/>
      <c r="JPM36" s="446"/>
      <c r="JPN36" s="446"/>
      <c r="JPO36" s="446"/>
      <c r="JPP36" s="446"/>
      <c r="JPQ36" s="446"/>
      <c r="JPR36" s="446"/>
      <c r="JPS36" s="446"/>
      <c r="JPT36" s="446"/>
      <c r="JPU36" s="446"/>
      <c r="JPV36" s="446"/>
      <c r="JPW36" s="446"/>
      <c r="JPX36" s="446"/>
      <c r="JPY36" s="446"/>
      <c r="JPZ36" s="446"/>
      <c r="JQA36" s="446"/>
      <c r="JQB36" s="446"/>
      <c r="JQC36" s="446"/>
      <c r="JQD36" s="446"/>
      <c r="JQE36" s="446"/>
      <c r="JQF36" s="446"/>
      <c r="JQG36" s="446"/>
      <c r="JQH36" s="446"/>
      <c r="JQI36" s="446"/>
      <c r="JQJ36" s="446"/>
      <c r="JQK36" s="446"/>
      <c r="JQL36" s="446"/>
      <c r="JQM36" s="446"/>
      <c r="JQN36" s="446"/>
      <c r="JQO36" s="446"/>
      <c r="JQP36" s="446"/>
      <c r="JQQ36" s="446"/>
      <c r="JQR36" s="446"/>
      <c r="JQS36" s="446"/>
      <c r="JQT36" s="446"/>
      <c r="JQU36" s="446"/>
      <c r="JQV36" s="446"/>
      <c r="JQW36" s="446"/>
      <c r="JQX36" s="446"/>
      <c r="JQY36" s="446"/>
      <c r="JQZ36" s="446"/>
      <c r="JRA36" s="446"/>
      <c r="JRB36" s="446"/>
      <c r="JRC36" s="446"/>
      <c r="JRD36" s="446"/>
      <c r="JRE36" s="446"/>
      <c r="JRF36" s="446"/>
      <c r="JRG36" s="446"/>
      <c r="JRH36" s="446"/>
      <c r="JRI36" s="446"/>
      <c r="JRJ36" s="446"/>
      <c r="JRK36" s="446"/>
      <c r="JRL36" s="446"/>
      <c r="JRM36" s="446"/>
      <c r="JRN36" s="446"/>
      <c r="JRO36" s="446"/>
      <c r="JRP36" s="446"/>
      <c r="JRQ36" s="446"/>
      <c r="JRR36" s="446"/>
      <c r="JRS36" s="446"/>
      <c r="JRT36" s="446"/>
      <c r="JRU36" s="446"/>
      <c r="JRV36" s="446"/>
      <c r="JRW36" s="446"/>
      <c r="JRX36" s="446"/>
      <c r="JRY36" s="446"/>
      <c r="JRZ36" s="446"/>
      <c r="JSA36" s="446"/>
      <c r="JSB36" s="446"/>
      <c r="JSC36" s="446"/>
      <c r="JSD36" s="446"/>
      <c r="JSE36" s="446"/>
      <c r="JSF36" s="446"/>
      <c r="JSG36" s="446"/>
      <c r="JSH36" s="446"/>
      <c r="JSI36" s="446"/>
      <c r="JSJ36" s="446"/>
      <c r="JSK36" s="446"/>
      <c r="JSL36" s="446"/>
      <c r="JSM36" s="446"/>
      <c r="JSN36" s="446"/>
      <c r="JSO36" s="446"/>
      <c r="JSP36" s="446"/>
      <c r="JSQ36" s="446"/>
      <c r="JSR36" s="446"/>
      <c r="JSS36" s="446"/>
      <c r="JST36" s="446"/>
      <c r="JSU36" s="446"/>
      <c r="JSV36" s="446"/>
      <c r="JSW36" s="446"/>
      <c r="JSX36" s="446"/>
      <c r="JSY36" s="446"/>
      <c r="JSZ36" s="446"/>
      <c r="JTA36" s="446"/>
      <c r="JTB36" s="446"/>
      <c r="JTC36" s="446"/>
      <c r="JTD36" s="446"/>
      <c r="JTE36" s="446"/>
      <c r="JTF36" s="446"/>
      <c r="JTG36" s="446"/>
      <c r="JTH36" s="446"/>
      <c r="JTI36" s="446"/>
      <c r="JTJ36" s="446"/>
      <c r="JTK36" s="446"/>
      <c r="JTL36" s="446"/>
      <c r="JTM36" s="446"/>
      <c r="JTN36" s="446"/>
      <c r="JTO36" s="446"/>
      <c r="JTP36" s="446"/>
      <c r="JTQ36" s="446"/>
      <c r="JTR36" s="446"/>
      <c r="JTS36" s="446"/>
      <c r="JTT36" s="446"/>
      <c r="JTU36" s="446"/>
      <c r="JTV36" s="446"/>
      <c r="JTW36" s="446"/>
      <c r="JTX36" s="446"/>
      <c r="JTY36" s="446"/>
      <c r="JTZ36" s="446"/>
      <c r="JUA36" s="446"/>
      <c r="JUB36" s="446"/>
      <c r="JUC36" s="446"/>
      <c r="JUD36" s="446"/>
      <c r="JUE36" s="446"/>
      <c r="JUF36" s="446"/>
      <c r="JUG36" s="446"/>
      <c r="JUH36" s="446"/>
      <c r="JUI36" s="446"/>
      <c r="JUJ36" s="446"/>
      <c r="JUK36" s="446"/>
      <c r="JUL36" s="446"/>
      <c r="JUM36" s="446"/>
      <c r="JUN36" s="446"/>
      <c r="JUO36" s="446"/>
      <c r="JUP36" s="446"/>
      <c r="JUQ36" s="446"/>
      <c r="JUR36" s="446"/>
      <c r="JUS36" s="446"/>
      <c r="JUT36" s="446"/>
      <c r="JUU36" s="446"/>
      <c r="JUV36" s="446"/>
      <c r="JUW36" s="446"/>
      <c r="JUX36" s="446"/>
      <c r="JUY36" s="446"/>
      <c r="JUZ36" s="446"/>
      <c r="JVA36" s="446"/>
      <c r="JVB36" s="446"/>
      <c r="JVC36" s="446"/>
      <c r="JVD36" s="446"/>
      <c r="JVE36" s="446"/>
      <c r="JVF36" s="446"/>
      <c r="JVG36" s="446"/>
      <c r="JVH36" s="446"/>
      <c r="JVI36" s="446"/>
      <c r="JVJ36" s="446"/>
      <c r="JVK36" s="446"/>
      <c r="JVL36" s="446"/>
      <c r="JVM36" s="446"/>
      <c r="JVN36" s="446"/>
      <c r="JVO36" s="446"/>
      <c r="JVP36" s="446"/>
      <c r="JVQ36" s="446"/>
      <c r="JVR36" s="446"/>
      <c r="JVS36" s="446"/>
      <c r="JVT36" s="446"/>
      <c r="JVU36" s="446"/>
      <c r="JVV36" s="446"/>
      <c r="JVW36" s="446"/>
      <c r="JVX36" s="446"/>
      <c r="JVY36" s="446"/>
      <c r="JVZ36" s="446"/>
      <c r="JWA36" s="446"/>
      <c r="JWB36" s="446"/>
      <c r="JWC36" s="446"/>
      <c r="JWD36" s="446"/>
      <c r="JWE36" s="446"/>
      <c r="JWF36" s="446"/>
      <c r="JWG36" s="446"/>
      <c r="JWH36" s="446"/>
      <c r="JWI36" s="446"/>
      <c r="JWJ36" s="446"/>
      <c r="JWK36" s="446"/>
      <c r="JWL36" s="446"/>
      <c r="JWM36" s="446"/>
      <c r="JWN36" s="446"/>
      <c r="JWO36" s="446"/>
      <c r="JWP36" s="446"/>
      <c r="JWQ36" s="446"/>
      <c r="JWR36" s="446"/>
      <c r="JWS36" s="446"/>
      <c r="JWT36" s="446"/>
      <c r="JWU36" s="446"/>
      <c r="JWV36" s="446"/>
      <c r="JWW36" s="446"/>
      <c r="JWX36" s="446"/>
      <c r="JWY36" s="446"/>
      <c r="JWZ36" s="446"/>
      <c r="JXA36" s="446"/>
      <c r="JXB36" s="446"/>
      <c r="JXC36" s="446"/>
      <c r="JXD36" s="446"/>
      <c r="JXE36" s="446"/>
      <c r="JXF36" s="446"/>
      <c r="JXG36" s="446"/>
      <c r="JXH36" s="446"/>
      <c r="JXI36" s="446"/>
      <c r="JXJ36" s="446"/>
      <c r="JXK36" s="446"/>
      <c r="JXL36" s="446"/>
      <c r="JXM36" s="446"/>
      <c r="JXN36" s="446"/>
      <c r="JXO36" s="446"/>
      <c r="JXP36" s="446"/>
      <c r="JXQ36" s="446"/>
      <c r="JXR36" s="446"/>
      <c r="JXS36" s="446"/>
      <c r="JXT36" s="446"/>
      <c r="JXU36" s="446"/>
      <c r="JXV36" s="446"/>
      <c r="JXW36" s="446"/>
      <c r="JXX36" s="446"/>
      <c r="JXY36" s="446"/>
      <c r="JXZ36" s="446"/>
      <c r="JYA36" s="446"/>
      <c r="JYB36" s="446"/>
      <c r="JYC36" s="446"/>
      <c r="JYD36" s="446"/>
      <c r="JYE36" s="446"/>
      <c r="JYF36" s="446"/>
      <c r="JYG36" s="446"/>
      <c r="JYH36" s="446"/>
      <c r="JYI36" s="446"/>
      <c r="JYJ36" s="446"/>
      <c r="JYK36" s="446"/>
      <c r="JYL36" s="446"/>
      <c r="JYM36" s="446"/>
      <c r="JYN36" s="446"/>
      <c r="JYO36" s="446"/>
      <c r="JYP36" s="446"/>
      <c r="JYQ36" s="446"/>
      <c r="JYR36" s="446"/>
      <c r="JYS36" s="446"/>
      <c r="JYT36" s="446"/>
      <c r="JYU36" s="446"/>
      <c r="JYV36" s="446"/>
      <c r="JYW36" s="446"/>
      <c r="JYX36" s="446"/>
      <c r="JYY36" s="446"/>
      <c r="JYZ36" s="446"/>
      <c r="JZA36" s="446"/>
      <c r="JZB36" s="446"/>
      <c r="JZC36" s="446"/>
      <c r="JZD36" s="446"/>
      <c r="JZE36" s="446"/>
      <c r="JZF36" s="446"/>
      <c r="JZG36" s="446"/>
      <c r="JZH36" s="446"/>
      <c r="JZI36" s="446"/>
      <c r="JZJ36" s="446"/>
      <c r="JZK36" s="446"/>
      <c r="JZL36" s="446"/>
      <c r="JZM36" s="446"/>
      <c r="JZN36" s="446"/>
      <c r="JZO36" s="446"/>
      <c r="JZP36" s="446"/>
      <c r="JZQ36" s="446"/>
      <c r="JZR36" s="446"/>
      <c r="JZS36" s="446"/>
      <c r="JZT36" s="446"/>
      <c r="JZU36" s="446"/>
      <c r="JZV36" s="446"/>
      <c r="JZW36" s="446"/>
      <c r="JZX36" s="446"/>
      <c r="JZY36" s="446"/>
      <c r="JZZ36" s="446"/>
      <c r="KAA36" s="446"/>
      <c r="KAB36" s="446"/>
      <c r="KAC36" s="446"/>
      <c r="KAD36" s="446"/>
      <c r="KAE36" s="446"/>
      <c r="KAF36" s="446"/>
      <c r="KAG36" s="446"/>
      <c r="KAH36" s="446"/>
      <c r="KAI36" s="446"/>
      <c r="KAJ36" s="446"/>
      <c r="KAK36" s="446"/>
      <c r="KAL36" s="446"/>
      <c r="KAM36" s="446"/>
      <c r="KAN36" s="446"/>
      <c r="KAO36" s="446"/>
      <c r="KAP36" s="446"/>
      <c r="KAQ36" s="446"/>
      <c r="KAR36" s="446"/>
      <c r="KAS36" s="446"/>
      <c r="KAT36" s="446"/>
      <c r="KAU36" s="446"/>
      <c r="KAV36" s="446"/>
      <c r="KAW36" s="446"/>
      <c r="KAX36" s="446"/>
      <c r="KAY36" s="446"/>
      <c r="KAZ36" s="446"/>
      <c r="KBA36" s="446"/>
      <c r="KBB36" s="446"/>
      <c r="KBC36" s="446"/>
      <c r="KBD36" s="446"/>
      <c r="KBE36" s="446"/>
      <c r="KBF36" s="446"/>
      <c r="KBG36" s="446"/>
      <c r="KBH36" s="446"/>
      <c r="KBI36" s="446"/>
      <c r="KBJ36" s="446"/>
      <c r="KBK36" s="446"/>
      <c r="KBL36" s="446"/>
      <c r="KBM36" s="446"/>
      <c r="KBN36" s="446"/>
      <c r="KBO36" s="446"/>
      <c r="KBP36" s="446"/>
      <c r="KBQ36" s="446"/>
      <c r="KBR36" s="446"/>
      <c r="KBS36" s="446"/>
      <c r="KBT36" s="446"/>
      <c r="KBU36" s="446"/>
      <c r="KBV36" s="446"/>
      <c r="KBW36" s="446"/>
      <c r="KBX36" s="446"/>
      <c r="KBY36" s="446"/>
      <c r="KBZ36" s="446"/>
      <c r="KCA36" s="446"/>
      <c r="KCB36" s="446"/>
      <c r="KCC36" s="446"/>
      <c r="KCD36" s="446"/>
      <c r="KCE36" s="446"/>
      <c r="KCF36" s="446"/>
      <c r="KCG36" s="446"/>
      <c r="KCH36" s="446"/>
      <c r="KCI36" s="446"/>
      <c r="KCJ36" s="446"/>
      <c r="KCK36" s="446"/>
      <c r="KCL36" s="446"/>
      <c r="KCM36" s="446"/>
      <c r="KCN36" s="446"/>
      <c r="KCO36" s="446"/>
      <c r="KCP36" s="446"/>
      <c r="KCQ36" s="446"/>
      <c r="KCR36" s="446"/>
      <c r="KCS36" s="446"/>
      <c r="KCT36" s="446"/>
      <c r="KCU36" s="446"/>
      <c r="KCV36" s="446"/>
      <c r="KCW36" s="446"/>
      <c r="KCX36" s="446"/>
      <c r="KCY36" s="446"/>
      <c r="KCZ36" s="446"/>
      <c r="KDA36" s="446"/>
      <c r="KDB36" s="446"/>
      <c r="KDC36" s="446"/>
      <c r="KDD36" s="446"/>
      <c r="KDE36" s="446"/>
      <c r="KDF36" s="446"/>
      <c r="KDG36" s="446"/>
      <c r="KDH36" s="446"/>
      <c r="KDI36" s="446"/>
      <c r="KDJ36" s="446"/>
      <c r="KDK36" s="446"/>
      <c r="KDL36" s="446"/>
      <c r="KDM36" s="446"/>
      <c r="KDN36" s="446"/>
      <c r="KDO36" s="446"/>
      <c r="KDP36" s="446"/>
      <c r="KDQ36" s="446"/>
      <c r="KDR36" s="446"/>
      <c r="KDS36" s="446"/>
      <c r="KDT36" s="446"/>
      <c r="KDU36" s="446"/>
      <c r="KDV36" s="446"/>
      <c r="KDW36" s="446"/>
      <c r="KDX36" s="446"/>
      <c r="KDY36" s="446"/>
      <c r="KDZ36" s="446"/>
      <c r="KEA36" s="446"/>
      <c r="KEB36" s="446"/>
      <c r="KEC36" s="446"/>
      <c r="KED36" s="446"/>
      <c r="KEE36" s="446"/>
      <c r="KEF36" s="446"/>
      <c r="KEG36" s="446"/>
      <c r="KEH36" s="446"/>
      <c r="KEI36" s="446"/>
      <c r="KEJ36" s="446"/>
      <c r="KEK36" s="446"/>
      <c r="KEL36" s="446"/>
      <c r="KEM36" s="446"/>
      <c r="KEN36" s="446"/>
      <c r="KEO36" s="446"/>
      <c r="KEP36" s="446"/>
      <c r="KEQ36" s="446"/>
      <c r="KER36" s="446"/>
      <c r="KES36" s="446"/>
      <c r="KET36" s="446"/>
      <c r="KEU36" s="446"/>
      <c r="KEV36" s="446"/>
      <c r="KEW36" s="446"/>
      <c r="KEX36" s="446"/>
      <c r="KEY36" s="446"/>
      <c r="KEZ36" s="446"/>
      <c r="KFA36" s="446"/>
      <c r="KFB36" s="446"/>
      <c r="KFC36" s="446"/>
      <c r="KFD36" s="446"/>
      <c r="KFE36" s="446"/>
      <c r="KFF36" s="446"/>
      <c r="KFG36" s="446"/>
      <c r="KFH36" s="446"/>
      <c r="KFI36" s="446"/>
      <c r="KFJ36" s="446"/>
      <c r="KFK36" s="446"/>
      <c r="KFL36" s="446"/>
      <c r="KFM36" s="446"/>
      <c r="KFN36" s="446"/>
      <c r="KFO36" s="446"/>
      <c r="KFP36" s="446"/>
      <c r="KFQ36" s="446"/>
      <c r="KFR36" s="446"/>
      <c r="KFS36" s="446"/>
      <c r="KFT36" s="446"/>
      <c r="KFU36" s="446"/>
      <c r="KFV36" s="446"/>
      <c r="KFW36" s="446"/>
      <c r="KFX36" s="446"/>
      <c r="KFY36" s="446"/>
      <c r="KFZ36" s="446"/>
      <c r="KGA36" s="446"/>
      <c r="KGB36" s="446"/>
      <c r="KGC36" s="446"/>
      <c r="KGD36" s="446"/>
      <c r="KGE36" s="446"/>
      <c r="KGF36" s="446"/>
      <c r="KGG36" s="446"/>
      <c r="KGH36" s="446"/>
      <c r="KGI36" s="446"/>
      <c r="KGJ36" s="446"/>
      <c r="KGK36" s="446"/>
      <c r="KGL36" s="446"/>
      <c r="KGM36" s="446"/>
      <c r="KGN36" s="446"/>
      <c r="KGO36" s="446"/>
      <c r="KGP36" s="446"/>
      <c r="KGQ36" s="446"/>
      <c r="KGR36" s="446"/>
      <c r="KGS36" s="446"/>
      <c r="KGT36" s="446"/>
      <c r="KGU36" s="446"/>
      <c r="KGV36" s="446"/>
      <c r="KGW36" s="446"/>
      <c r="KGX36" s="446"/>
      <c r="KGY36" s="446"/>
      <c r="KGZ36" s="446"/>
      <c r="KHA36" s="446"/>
      <c r="KHB36" s="446"/>
      <c r="KHC36" s="446"/>
      <c r="KHD36" s="446"/>
      <c r="KHE36" s="446"/>
      <c r="KHF36" s="446"/>
      <c r="KHG36" s="446"/>
      <c r="KHH36" s="446"/>
      <c r="KHI36" s="446"/>
      <c r="KHJ36" s="446"/>
      <c r="KHK36" s="446"/>
      <c r="KHL36" s="446"/>
      <c r="KHM36" s="446"/>
      <c r="KHN36" s="446"/>
      <c r="KHO36" s="446"/>
      <c r="KHP36" s="446"/>
      <c r="KHQ36" s="446"/>
      <c r="KHR36" s="446"/>
      <c r="KHS36" s="446"/>
      <c r="KHT36" s="446"/>
      <c r="KHU36" s="446"/>
      <c r="KHV36" s="446"/>
      <c r="KHW36" s="446"/>
      <c r="KHX36" s="446"/>
      <c r="KHY36" s="446"/>
      <c r="KHZ36" s="446"/>
      <c r="KIA36" s="446"/>
      <c r="KIB36" s="446"/>
      <c r="KIC36" s="446"/>
      <c r="KID36" s="446"/>
      <c r="KIE36" s="446"/>
      <c r="KIF36" s="446"/>
      <c r="KIG36" s="446"/>
      <c r="KIH36" s="446"/>
      <c r="KII36" s="446"/>
      <c r="KIJ36" s="446"/>
      <c r="KIK36" s="446"/>
      <c r="KIL36" s="446"/>
      <c r="KIM36" s="446"/>
      <c r="KIN36" s="446"/>
      <c r="KIO36" s="446"/>
      <c r="KIP36" s="446"/>
      <c r="KIQ36" s="446"/>
      <c r="KIR36" s="446"/>
      <c r="KIS36" s="446"/>
      <c r="KIT36" s="446"/>
      <c r="KIU36" s="446"/>
      <c r="KIV36" s="446"/>
      <c r="KIW36" s="446"/>
      <c r="KIX36" s="446"/>
      <c r="KIY36" s="446"/>
      <c r="KIZ36" s="446"/>
      <c r="KJA36" s="446"/>
      <c r="KJB36" s="446"/>
      <c r="KJC36" s="446"/>
      <c r="KJD36" s="446"/>
      <c r="KJE36" s="446"/>
      <c r="KJF36" s="446"/>
      <c r="KJG36" s="446"/>
      <c r="KJH36" s="446"/>
      <c r="KJI36" s="446"/>
      <c r="KJJ36" s="446"/>
      <c r="KJK36" s="446"/>
      <c r="KJL36" s="446"/>
      <c r="KJM36" s="446"/>
      <c r="KJN36" s="446"/>
      <c r="KJO36" s="446"/>
      <c r="KJP36" s="446"/>
      <c r="KJQ36" s="446"/>
      <c r="KJR36" s="446"/>
      <c r="KJS36" s="446"/>
      <c r="KJT36" s="446"/>
      <c r="KJU36" s="446"/>
      <c r="KJV36" s="446"/>
      <c r="KJW36" s="446"/>
      <c r="KJX36" s="446"/>
      <c r="KJY36" s="446"/>
      <c r="KJZ36" s="446"/>
      <c r="KKA36" s="446"/>
      <c r="KKB36" s="446"/>
      <c r="KKC36" s="446"/>
      <c r="KKD36" s="446"/>
      <c r="KKE36" s="446"/>
      <c r="KKF36" s="446"/>
      <c r="KKG36" s="446"/>
      <c r="KKH36" s="446"/>
      <c r="KKI36" s="446"/>
      <c r="KKJ36" s="446"/>
      <c r="KKK36" s="446"/>
      <c r="KKL36" s="446"/>
      <c r="KKM36" s="446"/>
      <c r="KKN36" s="446"/>
      <c r="KKO36" s="446"/>
      <c r="KKP36" s="446"/>
      <c r="KKQ36" s="446"/>
      <c r="KKR36" s="446"/>
      <c r="KKS36" s="446"/>
      <c r="KKT36" s="446"/>
      <c r="KKU36" s="446"/>
      <c r="KKV36" s="446"/>
      <c r="KKW36" s="446"/>
      <c r="KKX36" s="446"/>
      <c r="KKY36" s="446"/>
      <c r="KKZ36" s="446"/>
      <c r="KLA36" s="446"/>
      <c r="KLB36" s="446"/>
      <c r="KLC36" s="446"/>
      <c r="KLD36" s="446"/>
      <c r="KLE36" s="446"/>
      <c r="KLF36" s="446"/>
      <c r="KLG36" s="446"/>
      <c r="KLH36" s="446"/>
      <c r="KLI36" s="446"/>
      <c r="KLJ36" s="446"/>
      <c r="KLK36" s="446"/>
      <c r="KLL36" s="446"/>
      <c r="KLM36" s="446"/>
      <c r="KLN36" s="446"/>
      <c r="KLO36" s="446"/>
      <c r="KLP36" s="446"/>
      <c r="KLQ36" s="446"/>
      <c r="KLR36" s="446"/>
      <c r="KLS36" s="446"/>
      <c r="KLT36" s="446"/>
      <c r="KLU36" s="446"/>
      <c r="KLV36" s="446"/>
      <c r="KLW36" s="446"/>
      <c r="KLX36" s="446"/>
      <c r="KLY36" s="446"/>
      <c r="KLZ36" s="446"/>
      <c r="KMA36" s="446"/>
      <c r="KMB36" s="446"/>
      <c r="KMC36" s="446"/>
      <c r="KMD36" s="446"/>
      <c r="KME36" s="446"/>
      <c r="KMF36" s="446"/>
      <c r="KMG36" s="446"/>
      <c r="KMH36" s="446"/>
      <c r="KMI36" s="446"/>
      <c r="KMJ36" s="446"/>
      <c r="KMK36" s="446"/>
      <c r="KML36" s="446"/>
      <c r="KMM36" s="446"/>
      <c r="KMN36" s="446"/>
      <c r="KMO36" s="446"/>
      <c r="KMP36" s="446"/>
      <c r="KMQ36" s="446"/>
      <c r="KMR36" s="446"/>
      <c r="KMS36" s="446"/>
      <c r="KMT36" s="446"/>
      <c r="KMU36" s="446"/>
      <c r="KMV36" s="446"/>
      <c r="KMW36" s="446"/>
      <c r="KMX36" s="446"/>
      <c r="KMY36" s="446"/>
      <c r="KMZ36" s="446"/>
      <c r="KNA36" s="446"/>
      <c r="KNB36" s="446"/>
      <c r="KNC36" s="446"/>
      <c r="KND36" s="446"/>
      <c r="KNE36" s="446"/>
      <c r="KNF36" s="446"/>
      <c r="KNG36" s="446"/>
      <c r="KNH36" s="446"/>
      <c r="KNI36" s="446"/>
      <c r="KNJ36" s="446"/>
      <c r="KNK36" s="446"/>
      <c r="KNL36" s="446"/>
      <c r="KNM36" s="446"/>
      <c r="KNN36" s="446"/>
      <c r="KNO36" s="446"/>
      <c r="KNP36" s="446"/>
      <c r="KNQ36" s="446"/>
      <c r="KNR36" s="446"/>
      <c r="KNS36" s="446"/>
      <c r="KNT36" s="446"/>
      <c r="KNU36" s="446"/>
      <c r="KNV36" s="446"/>
      <c r="KNW36" s="446"/>
      <c r="KNX36" s="446"/>
      <c r="KNY36" s="446"/>
      <c r="KNZ36" s="446"/>
      <c r="KOA36" s="446"/>
      <c r="KOB36" s="446"/>
      <c r="KOC36" s="446"/>
      <c r="KOD36" s="446"/>
      <c r="KOE36" s="446"/>
      <c r="KOF36" s="446"/>
      <c r="KOG36" s="446"/>
      <c r="KOH36" s="446"/>
      <c r="KOI36" s="446"/>
      <c r="KOJ36" s="446"/>
      <c r="KOK36" s="446"/>
      <c r="KOL36" s="446"/>
      <c r="KOM36" s="446"/>
      <c r="KON36" s="446"/>
      <c r="KOO36" s="446"/>
      <c r="KOP36" s="446"/>
      <c r="KOQ36" s="446"/>
      <c r="KOR36" s="446"/>
      <c r="KOS36" s="446"/>
      <c r="KOT36" s="446"/>
      <c r="KOU36" s="446"/>
      <c r="KOV36" s="446"/>
      <c r="KOW36" s="446"/>
      <c r="KOX36" s="446"/>
      <c r="KOY36" s="446"/>
      <c r="KOZ36" s="446"/>
      <c r="KPA36" s="446"/>
      <c r="KPB36" s="446"/>
      <c r="KPC36" s="446"/>
      <c r="KPD36" s="446"/>
      <c r="KPE36" s="446"/>
      <c r="KPF36" s="446"/>
      <c r="KPG36" s="446"/>
      <c r="KPH36" s="446"/>
      <c r="KPI36" s="446"/>
      <c r="KPJ36" s="446"/>
      <c r="KPK36" s="446"/>
      <c r="KPL36" s="446"/>
      <c r="KPM36" s="446"/>
      <c r="KPN36" s="446"/>
      <c r="KPO36" s="446"/>
      <c r="KPP36" s="446"/>
      <c r="KPQ36" s="446"/>
      <c r="KPR36" s="446"/>
      <c r="KPS36" s="446"/>
      <c r="KPT36" s="446"/>
      <c r="KPU36" s="446"/>
      <c r="KPV36" s="446"/>
      <c r="KPW36" s="446"/>
      <c r="KPX36" s="446"/>
      <c r="KPY36" s="446"/>
      <c r="KPZ36" s="446"/>
      <c r="KQA36" s="446"/>
      <c r="KQB36" s="446"/>
      <c r="KQC36" s="446"/>
      <c r="KQD36" s="446"/>
      <c r="KQE36" s="446"/>
      <c r="KQF36" s="446"/>
      <c r="KQG36" s="446"/>
      <c r="KQH36" s="446"/>
      <c r="KQI36" s="446"/>
      <c r="KQJ36" s="446"/>
      <c r="KQK36" s="446"/>
      <c r="KQL36" s="446"/>
      <c r="KQM36" s="446"/>
      <c r="KQN36" s="446"/>
      <c r="KQO36" s="446"/>
      <c r="KQP36" s="446"/>
      <c r="KQQ36" s="446"/>
      <c r="KQR36" s="446"/>
      <c r="KQS36" s="446"/>
      <c r="KQT36" s="446"/>
      <c r="KQU36" s="446"/>
      <c r="KQV36" s="446"/>
      <c r="KQW36" s="446"/>
      <c r="KQX36" s="446"/>
      <c r="KQY36" s="446"/>
      <c r="KQZ36" s="446"/>
      <c r="KRA36" s="446"/>
      <c r="KRB36" s="446"/>
      <c r="KRC36" s="446"/>
      <c r="KRD36" s="446"/>
      <c r="KRE36" s="446"/>
      <c r="KRF36" s="446"/>
      <c r="KRG36" s="446"/>
      <c r="KRH36" s="446"/>
      <c r="KRI36" s="446"/>
      <c r="KRJ36" s="446"/>
      <c r="KRK36" s="446"/>
      <c r="KRL36" s="446"/>
      <c r="KRM36" s="446"/>
      <c r="KRN36" s="446"/>
      <c r="KRO36" s="446"/>
      <c r="KRP36" s="446"/>
      <c r="KRQ36" s="446"/>
      <c r="KRR36" s="446"/>
      <c r="KRS36" s="446"/>
      <c r="KRT36" s="446"/>
      <c r="KRU36" s="446"/>
      <c r="KRV36" s="446"/>
      <c r="KRW36" s="446"/>
      <c r="KRX36" s="446"/>
      <c r="KRY36" s="446"/>
      <c r="KRZ36" s="446"/>
      <c r="KSA36" s="446"/>
      <c r="KSB36" s="446"/>
      <c r="KSC36" s="446"/>
      <c r="KSD36" s="446"/>
      <c r="KSE36" s="446"/>
      <c r="KSF36" s="446"/>
      <c r="KSG36" s="446"/>
      <c r="KSH36" s="446"/>
      <c r="KSI36" s="446"/>
      <c r="KSJ36" s="446"/>
      <c r="KSK36" s="446"/>
      <c r="KSL36" s="446"/>
      <c r="KSM36" s="446"/>
      <c r="KSN36" s="446"/>
      <c r="KSO36" s="446"/>
      <c r="KSP36" s="446"/>
      <c r="KSQ36" s="446"/>
      <c r="KSR36" s="446"/>
      <c r="KSS36" s="446"/>
      <c r="KST36" s="446"/>
      <c r="KSU36" s="446"/>
      <c r="KSV36" s="446"/>
      <c r="KSW36" s="446"/>
      <c r="KSX36" s="446"/>
      <c r="KSY36" s="446"/>
      <c r="KSZ36" s="446"/>
      <c r="KTA36" s="446"/>
      <c r="KTB36" s="446"/>
      <c r="KTC36" s="446"/>
      <c r="KTD36" s="446"/>
      <c r="KTE36" s="446"/>
      <c r="KTF36" s="446"/>
      <c r="KTG36" s="446"/>
      <c r="KTH36" s="446"/>
      <c r="KTI36" s="446"/>
      <c r="KTJ36" s="446"/>
      <c r="KTK36" s="446"/>
      <c r="KTL36" s="446"/>
      <c r="KTM36" s="446"/>
      <c r="KTN36" s="446"/>
      <c r="KTO36" s="446"/>
      <c r="KTP36" s="446"/>
      <c r="KTQ36" s="446"/>
      <c r="KTR36" s="446"/>
      <c r="KTS36" s="446"/>
      <c r="KTT36" s="446"/>
      <c r="KTU36" s="446"/>
      <c r="KTV36" s="446"/>
      <c r="KTW36" s="446"/>
      <c r="KTX36" s="446"/>
      <c r="KTY36" s="446"/>
      <c r="KTZ36" s="446"/>
      <c r="KUA36" s="446"/>
      <c r="KUB36" s="446"/>
      <c r="KUC36" s="446"/>
      <c r="KUD36" s="446"/>
      <c r="KUE36" s="446"/>
      <c r="KUF36" s="446"/>
      <c r="KUG36" s="446"/>
      <c r="KUH36" s="446"/>
      <c r="KUI36" s="446"/>
      <c r="KUJ36" s="446"/>
      <c r="KUK36" s="446"/>
      <c r="KUL36" s="446"/>
      <c r="KUM36" s="446"/>
      <c r="KUN36" s="446"/>
      <c r="KUO36" s="446"/>
      <c r="KUP36" s="446"/>
      <c r="KUQ36" s="446"/>
      <c r="KUR36" s="446"/>
      <c r="KUS36" s="446"/>
      <c r="KUT36" s="446"/>
      <c r="KUU36" s="446"/>
      <c r="KUV36" s="446"/>
      <c r="KUW36" s="446"/>
      <c r="KUX36" s="446"/>
      <c r="KUY36" s="446"/>
      <c r="KUZ36" s="446"/>
      <c r="KVA36" s="446"/>
      <c r="KVB36" s="446"/>
      <c r="KVC36" s="446"/>
      <c r="KVD36" s="446"/>
      <c r="KVE36" s="446"/>
      <c r="KVF36" s="446"/>
      <c r="KVG36" s="446"/>
      <c r="KVH36" s="446"/>
      <c r="KVI36" s="446"/>
      <c r="KVJ36" s="446"/>
      <c r="KVK36" s="446"/>
      <c r="KVL36" s="446"/>
      <c r="KVM36" s="446"/>
      <c r="KVN36" s="446"/>
      <c r="KVO36" s="446"/>
      <c r="KVP36" s="446"/>
      <c r="KVQ36" s="446"/>
      <c r="KVR36" s="446"/>
      <c r="KVS36" s="446"/>
      <c r="KVT36" s="446"/>
      <c r="KVU36" s="446"/>
      <c r="KVV36" s="446"/>
      <c r="KVW36" s="446"/>
      <c r="KVX36" s="446"/>
      <c r="KVY36" s="446"/>
      <c r="KVZ36" s="446"/>
      <c r="KWA36" s="446"/>
      <c r="KWB36" s="446"/>
      <c r="KWC36" s="446"/>
      <c r="KWD36" s="446"/>
      <c r="KWE36" s="446"/>
      <c r="KWF36" s="446"/>
      <c r="KWG36" s="446"/>
      <c r="KWH36" s="446"/>
      <c r="KWI36" s="446"/>
      <c r="KWJ36" s="446"/>
      <c r="KWK36" s="446"/>
      <c r="KWL36" s="446"/>
      <c r="KWM36" s="446"/>
      <c r="KWN36" s="446"/>
      <c r="KWO36" s="446"/>
      <c r="KWP36" s="446"/>
      <c r="KWQ36" s="446"/>
      <c r="KWR36" s="446"/>
      <c r="KWS36" s="446"/>
      <c r="KWT36" s="446"/>
      <c r="KWU36" s="446"/>
      <c r="KWV36" s="446"/>
      <c r="KWW36" s="446"/>
      <c r="KWX36" s="446"/>
      <c r="KWY36" s="446"/>
      <c r="KWZ36" s="446"/>
      <c r="KXA36" s="446"/>
      <c r="KXB36" s="446"/>
      <c r="KXC36" s="446"/>
      <c r="KXD36" s="446"/>
      <c r="KXE36" s="446"/>
      <c r="KXF36" s="446"/>
      <c r="KXG36" s="446"/>
      <c r="KXH36" s="446"/>
      <c r="KXI36" s="446"/>
      <c r="KXJ36" s="446"/>
      <c r="KXK36" s="446"/>
      <c r="KXL36" s="446"/>
      <c r="KXM36" s="446"/>
      <c r="KXN36" s="446"/>
      <c r="KXO36" s="446"/>
      <c r="KXP36" s="446"/>
      <c r="KXQ36" s="446"/>
      <c r="KXR36" s="446"/>
      <c r="KXS36" s="446"/>
      <c r="KXT36" s="446"/>
      <c r="KXU36" s="446"/>
      <c r="KXV36" s="446"/>
      <c r="KXW36" s="446"/>
      <c r="KXX36" s="446"/>
      <c r="KXY36" s="446"/>
      <c r="KXZ36" s="446"/>
      <c r="KYA36" s="446"/>
      <c r="KYB36" s="446"/>
      <c r="KYC36" s="446"/>
      <c r="KYD36" s="446"/>
      <c r="KYE36" s="446"/>
      <c r="KYF36" s="446"/>
      <c r="KYG36" s="446"/>
      <c r="KYH36" s="446"/>
      <c r="KYI36" s="446"/>
      <c r="KYJ36" s="446"/>
      <c r="KYK36" s="446"/>
      <c r="KYL36" s="446"/>
      <c r="KYM36" s="446"/>
      <c r="KYN36" s="446"/>
      <c r="KYO36" s="446"/>
      <c r="KYP36" s="446"/>
      <c r="KYQ36" s="446"/>
      <c r="KYR36" s="446"/>
      <c r="KYS36" s="446"/>
      <c r="KYT36" s="446"/>
      <c r="KYU36" s="446"/>
      <c r="KYV36" s="446"/>
      <c r="KYW36" s="446"/>
      <c r="KYX36" s="446"/>
      <c r="KYY36" s="446"/>
      <c r="KYZ36" s="446"/>
      <c r="KZA36" s="446"/>
      <c r="KZB36" s="446"/>
      <c r="KZC36" s="446"/>
      <c r="KZD36" s="446"/>
      <c r="KZE36" s="446"/>
      <c r="KZF36" s="446"/>
      <c r="KZG36" s="446"/>
      <c r="KZH36" s="446"/>
      <c r="KZI36" s="446"/>
      <c r="KZJ36" s="446"/>
      <c r="KZK36" s="446"/>
      <c r="KZL36" s="446"/>
      <c r="KZM36" s="446"/>
      <c r="KZN36" s="446"/>
      <c r="KZO36" s="446"/>
      <c r="KZP36" s="446"/>
      <c r="KZQ36" s="446"/>
      <c r="KZR36" s="446"/>
      <c r="KZS36" s="446"/>
      <c r="KZT36" s="446"/>
      <c r="KZU36" s="446"/>
      <c r="KZV36" s="446"/>
      <c r="KZW36" s="446"/>
      <c r="KZX36" s="446"/>
      <c r="KZY36" s="446"/>
      <c r="KZZ36" s="446"/>
      <c r="LAA36" s="446"/>
      <c r="LAB36" s="446"/>
      <c r="LAC36" s="446"/>
      <c r="LAD36" s="446"/>
      <c r="LAE36" s="446"/>
      <c r="LAF36" s="446"/>
      <c r="LAG36" s="446"/>
      <c r="LAH36" s="446"/>
      <c r="LAI36" s="446"/>
      <c r="LAJ36" s="446"/>
      <c r="LAK36" s="446"/>
      <c r="LAL36" s="446"/>
      <c r="LAM36" s="446"/>
      <c r="LAN36" s="446"/>
      <c r="LAO36" s="446"/>
      <c r="LAP36" s="446"/>
      <c r="LAQ36" s="446"/>
      <c r="LAR36" s="446"/>
      <c r="LAS36" s="446"/>
      <c r="LAT36" s="446"/>
      <c r="LAU36" s="446"/>
      <c r="LAV36" s="446"/>
      <c r="LAW36" s="446"/>
      <c r="LAX36" s="446"/>
      <c r="LAY36" s="446"/>
      <c r="LAZ36" s="446"/>
      <c r="LBA36" s="446"/>
      <c r="LBB36" s="446"/>
      <c r="LBC36" s="446"/>
      <c r="LBD36" s="446"/>
      <c r="LBE36" s="446"/>
      <c r="LBF36" s="446"/>
      <c r="LBG36" s="446"/>
      <c r="LBH36" s="446"/>
      <c r="LBI36" s="446"/>
      <c r="LBJ36" s="446"/>
      <c r="LBK36" s="446"/>
      <c r="LBL36" s="446"/>
      <c r="LBM36" s="446"/>
      <c r="LBN36" s="446"/>
      <c r="LBO36" s="446"/>
      <c r="LBP36" s="446"/>
      <c r="LBQ36" s="446"/>
      <c r="LBR36" s="446"/>
      <c r="LBS36" s="446"/>
      <c r="LBT36" s="446"/>
      <c r="LBU36" s="446"/>
      <c r="LBV36" s="446"/>
      <c r="LBW36" s="446"/>
      <c r="LBX36" s="446"/>
      <c r="LBY36" s="446"/>
      <c r="LBZ36" s="446"/>
      <c r="LCA36" s="446"/>
      <c r="LCB36" s="446"/>
      <c r="LCC36" s="446"/>
      <c r="LCD36" s="446"/>
      <c r="LCE36" s="446"/>
      <c r="LCF36" s="446"/>
      <c r="LCG36" s="446"/>
      <c r="LCH36" s="446"/>
      <c r="LCI36" s="446"/>
      <c r="LCJ36" s="446"/>
      <c r="LCK36" s="446"/>
      <c r="LCL36" s="446"/>
      <c r="LCM36" s="446"/>
      <c r="LCN36" s="446"/>
      <c r="LCO36" s="446"/>
      <c r="LCP36" s="446"/>
      <c r="LCQ36" s="446"/>
      <c r="LCR36" s="446"/>
      <c r="LCS36" s="446"/>
      <c r="LCT36" s="446"/>
      <c r="LCU36" s="446"/>
      <c r="LCV36" s="446"/>
      <c r="LCW36" s="446"/>
      <c r="LCX36" s="446"/>
      <c r="LCY36" s="446"/>
      <c r="LCZ36" s="446"/>
      <c r="LDA36" s="446"/>
      <c r="LDB36" s="446"/>
      <c r="LDC36" s="446"/>
      <c r="LDD36" s="446"/>
      <c r="LDE36" s="446"/>
      <c r="LDF36" s="446"/>
      <c r="LDG36" s="446"/>
      <c r="LDH36" s="446"/>
      <c r="LDI36" s="446"/>
      <c r="LDJ36" s="446"/>
      <c r="LDK36" s="446"/>
      <c r="LDL36" s="446"/>
      <c r="LDM36" s="446"/>
      <c r="LDN36" s="446"/>
      <c r="LDO36" s="446"/>
      <c r="LDP36" s="446"/>
      <c r="LDQ36" s="446"/>
      <c r="LDR36" s="446"/>
      <c r="LDS36" s="446"/>
      <c r="LDT36" s="446"/>
      <c r="LDU36" s="446"/>
      <c r="LDV36" s="446"/>
      <c r="LDW36" s="446"/>
      <c r="LDX36" s="446"/>
      <c r="LDY36" s="446"/>
      <c r="LDZ36" s="446"/>
      <c r="LEA36" s="446"/>
      <c r="LEB36" s="446"/>
      <c r="LEC36" s="446"/>
      <c r="LED36" s="446"/>
      <c r="LEE36" s="446"/>
      <c r="LEF36" s="446"/>
      <c r="LEG36" s="446"/>
      <c r="LEH36" s="446"/>
      <c r="LEI36" s="446"/>
      <c r="LEJ36" s="446"/>
      <c r="LEK36" s="446"/>
      <c r="LEL36" s="446"/>
      <c r="LEM36" s="446"/>
      <c r="LEN36" s="446"/>
      <c r="LEO36" s="446"/>
      <c r="LEP36" s="446"/>
      <c r="LEQ36" s="446"/>
      <c r="LER36" s="446"/>
      <c r="LES36" s="446"/>
      <c r="LET36" s="446"/>
      <c r="LEU36" s="446"/>
      <c r="LEV36" s="446"/>
      <c r="LEW36" s="446"/>
      <c r="LEX36" s="446"/>
      <c r="LEY36" s="446"/>
      <c r="LEZ36" s="446"/>
      <c r="LFA36" s="446"/>
      <c r="LFB36" s="446"/>
      <c r="LFC36" s="446"/>
      <c r="LFD36" s="446"/>
      <c r="LFE36" s="446"/>
      <c r="LFF36" s="446"/>
      <c r="LFG36" s="446"/>
      <c r="LFH36" s="446"/>
      <c r="LFI36" s="446"/>
      <c r="LFJ36" s="446"/>
      <c r="LFK36" s="446"/>
      <c r="LFL36" s="446"/>
      <c r="LFM36" s="446"/>
      <c r="LFN36" s="446"/>
      <c r="LFO36" s="446"/>
      <c r="LFP36" s="446"/>
      <c r="LFQ36" s="446"/>
      <c r="LFR36" s="446"/>
      <c r="LFS36" s="446"/>
      <c r="LFT36" s="446"/>
      <c r="LFU36" s="446"/>
      <c r="LFV36" s="446"/>
      <c r="LFW36" s="446"/>
      <c r="LFX36" s="446"/>
      <c r="LFY36" s="446"/>
      <c r="LFZ36" s="446"/>
      <c r="LGA36" s="446"/>
      <c r="LGB36" s="446"/>
      <c r="LGC36" s="446"/>
      <c r="LGD36" s="446"/>
      <c r="LGE36" s="446"/>
      <c r="LGF36" s="446"/>
      <c r="LGG36" s="446"/>
      <c r="LGH36" s="446"/>
      <c r="LGI36" s="446"/>
      <c r="LGJ36" s="446"/>
      <c r="LGK36" s="446"/>
      <c r="LGL36" s="446"/>
      <c r="LGM36" s="446"/>
      <c r="LGN36" s="446"/>
      <c r="LGO36" s="446"/>
      <c r="LGP36" s="446"/>
      <c r="LGQ36" s="446"/>
      <c r="LGR36" s="446"/>
      <c r="LGS36" s="446"/>
      <c r="LGT36" s="446"/>
      <c r="LGU36" s="446"/>
      <c r="LGV36" s="446"/>
      <c r="LGW36" s="446"/>
      <c r="LGX36" s="446"/>
      <c r="LGY36" s="446"/>
      <c r="LGZ36" s="446"/>
      <c r="LHA36" s="446"/>
      <c r="LHB36" s="446"/>
      <c r="LHC36" s="446"/>
      <c r="LHD36" s="446"/>
      <c r="LHE36" s="446"/>
      <c r="LHF36" s="446"/>
      <c r="LHG36" s="446"/>
      <c r="LHH36" s="446"/>
      <c r="LHI36" s="446"/>
      <c r="LHJ36" s="446"/>
      <c r="LHK36" s="446"/>
      <c r="LHL36" s="446"/>
      <c r="LHM36" s="446"/>
      <c r="LHN36" s="446"/>
      <c r="LHO36" s="446"/>
      <c r="LHP36" s="446"/>
      <c r="LHQ36" s="446"/>
      <c r="LHR36" s="446"/>
      <c r="LHS36" s="446"/>
      <c r="LHT36" s="446"/>
      <c r="LHU36" s="446"/>
      <c r="LHV36" s="446"/>
      <c r="LHW36" s="446"/>
      <c r="LHX36" s="446"/>
      <c r="LHY36" s="446"/>
      <c r="LHZ36" s="446"/>
      <c r="LIA36" s="446"/>
      <c r="LIB36" s="446"/>
      <c r="LIC36" s="446"/>
      <c r="LID36" s="446"/>
      <c r="LIE36" s="446"/>
      <c r="LIF36" s="446"/>
      <c r="LIG36" s="446"/>
      <c r="LIH36" s="446"/>
      <c r="LII36" s="446"/>
      <c r="LIJ36" s="446"/>
      <c r="LIK36" s="446"/>
      <c r="LIL36" s="446"/>
      <c r="LIM36" s="446"/>
      <c r="LIN36" s="446"/>
      <c r="LIO36" s="446"/>
      <c r="LIP36" s="446"/>
      <c r="LIQ36" s="446"/>
      <c r="LIR36" s="446"/>
      <c r="LIS36" s="446"/>
      <c r="LIT36" s="446"/>
      <c r="LIU36" s="446"/>
      <c r="LIV36" s="446"/>
      <c r="LIW36" s="446"/>
      <c r="LIX36" s="446"/>
      <c r="LIY36" s="446"/>
      <c r="LIZ36" s="446"/>
      <c r="LJA36" s="446"/>
      <c r="LJB36" s="446"/>
      <c r="LJC36" s="446"/>
      <c r="LJD36" s="446"/>
      <c r="LJE36" s="446"/>
      <c r="LJF36" s="446"/>
      <c r="LJG36" s="446"/>
      <c r="LJH36" s="446"/>
      <c r="LJI36" s="446"/>
      <c r="LJJ36" s="446"/>
      <c r="LJK36" s="446"/>
      <c r="LJL36" s="446"/>
      <c r="LJM36" s="446"/>
      <c r="LJN36" s="446"/>
      <c r="LJO36" s="446"/>
      <c r="LJP36" s="446"/>
      <c r="LJQ36" s="446"/>
      <c r="LJR36" s="446"/>
      <c r="LJS36" s="446"/>
      <c r="LJT36" s="446"/>
      <c r="LJU36" s="446"/>
      <c r="LJV36" s="446"/>
      <c r="LJW36" s="446"/>
      <c r="LJX36" s="446"/>
      <c r="LJY36" s="446"/>
      <c r="LJZ36" s="446"/>
      <c r="LKA36" s="446"/>
      <c r="LKB36" s="446"/>
      <c r="LKC36" s="446"/>
      <c r="LKD36" s="446"/>
      <c r="LKE36" s="446"/>
      <c r="LKF36" s="446"/>
      <c r="LKG36" s="446"/>
      <c r="LKH36" s="446"/>
      <c r="LKI36" s="446"/>
      <c r="LKJ36" s="446"/>
      <c r="LKK36" s="446"/>
      <c r="LKL36" s="446"/>
      <c r="LKM36" s="446"/>
      <c r="LKN36" s="446"/>
      <c r="LKO36" s="446"/>
      <c r="LKP36" s="446"/>
      <c r="LKQ36" s="446"/>
      <c r="LKR36" s="446"/>
      <c r="LKS36" s="446"/>
      <c r="LKT36" s="446"/>
      <c r="LKU36" s="446"/>
      <c r="LKV36" s="446"/>
      <c r="LKW36" s="446"/>
      <c r="LKX36" s="446"/>
      <c r="LKY36" s="446"/>
      <c r="LKZ36" s="446"/>
      <c r="LLA36" s="446"/>
      <c r="LLB36" s="446"/>
      <c r="LLC36" s="446"/>
      <c r="LLD36" s="446"/>
      <c r="LLE36" s="446"/>
      <c r="LLF36" s="446"/>
      <c r="LLG36" s="446"/>
      <c r="LLH36" s="446"/>
      <c r="LLI36" s="446"/>
      <c r="LLJ36" s="446"/>
      <c r="LLK36" s="446"/>
      <c r="LLL36" s="446"/>
      <c r="LLM36" s="446"/>
      <c r="LLN36" s="446"/>
      <c r="LLO36" s="446"/>
      <c r="LLP36" s="446"/>
      <c r="LLQ36" s="446"/>
      <c r="LLR36" s="446"/>
      <c r="LLS36" s="446"/>
      <c r="LLT36" s="446"/>
      <c r="LLU36" s="446"/>
      <c r="LLV36" s="446"/>
      <c r="LLW36" s="446"/>
      <c r="LLX36" s="446"/>
      <c r="LLY36" s="446"/>
      <c r="LLZ36" s="446"/>
      <c r="LMA36" s="446"/>
      <c r="LMB36" s="446"/>
      <c r="LMC36" s="446"/>
      <c r="LMD36" s="446"/>
      <c r="LME36" s="446"/>
      <c r="LMF36" s="446"/>
      <c r="LMG36" s="446"/>
      <c r="LMH36" s="446"/>
      <c r="LMI36" s="446"/>
      <c r="LMJ36" s="446"/>
      <c r="LMK36" s="446"/>
      <c r="LML36" s="446"/>
      <c r="LMM36" s="446"/>
      <c r="LMN36" s="446"/>
      <c r="LMO36" s="446"/>
      <c r="LMP36" s="446"/>
      <c r="LMQ36" s="446"/>
      <c r="LMR36" s="446"/>
      <c r="LMS36" s="446"/>
      <c r="LMT36" s="446"/>
      <c r="LMU36" s="446"/>
      <c r="LMV36" s="446"/>
      <c r="LMW36" s="446"/>
      <c r="LMX36" s="446"/>
      <c r="LMY36" s="446"/>
      <c r="LMZ36" s="446"/>
      <c r="LNA36" s="446"/>
      <c r="LNB36" s="446"/>
      <c r="LNC36" s="446"/>
      <c r="LND36" s="446"/>
      <c r="LNE36" s="446"/>
      <c r="LNF36" s="446"/>
      <c r="LNG36" s="446"/>
      <c r="LNH36" s="446"/>
      <c r="LNI36" s="446"/>
      <c r="LNJ36" s="446"/>
      <c r="LNK36" s="446"/>
      <c r="LNL36" s="446"/>
      <c r="LNM36" s="446"/>
      <c r="LNN36" s="446"/>
      <c r="LNO36" s="446"/>
      <c r="LNP36" s="446"/>
      <c r="LNQ36" s="446"/>
      <c r="LNR36" s="446"/>
      <c r="LNS36" s="446"/>
      <c r="LNT36" s="446"/>
      <c r="LNU36" s="446"/>
      <c r="LNV36" s="446"/>
      <c r="LNW36" s="446"/>
      <c r="LNX36" s="446"/>
      <c r="LNY36" s="446"/>
      <c r="LNZ36" s="446"/>
      <c r="LOA36" s="446"/>
      <c r="LOB36" s="446"/>
      <c r="LOC36" s="446"/>
      <c r="LOD36" s="446"/>
      <c r="LOE36" s="446"/>
      <c r="LOF36" s="446"/>
      <c r="LOG36" s="446"/>
      <c r="LOH36" s="446"/>
      <c r="LOI36" s="446"/>
      <c r="LOJ36" s="446"/>
      <c r="LOK36" s="446"/>
      <c r="LOL36" s="446"/>
      <c r="LOM36" s="446"/>
      <c r="LON36" s="446"/>
      <c r="LOO36" s="446"/>
      <c r="LOP36" s="446"/>
      <c r="LOQ36" s="446"/>
      <c r="LOR36" s="446"/>
      <c r="LOS36" s="446"/>
      <c r="LOT36" s="446"/>
      <c r="LOU36" s="446"/>
      <c r="LOV36" s="446"/>
      <c r="LOW36" s="446"/>
      <c r="LOX36" s="446"/>
      <c r="LOY36" s="446"/>
      <c r="LOZ36" s="446"/>
      <c r="LPA36" s="446"/>
      <c r="LPB36" s="446"/>
      <c r="LPC36" s="446"/>
      <c r="LPD36" s="446"/>
      <c r="LPE36" s="446"/>
      <c r="LPF36" s="446"/>
      <c r="LPG36" s="446"/>
      <c r="LPH36" s="446"/>
      <c r="LPI36" s="446"/>
      <c r="LPJ36" s="446"/>
      <c r="LPK36" s="446"/>
      <c r="LPL36" s="446"/>
      <c r="LPM36" s="446"/>
      <c r="LPN36" s="446"/>
      <c r="LPO36" s="446"/>
      <c r="LPP36" s="446"/>
      <c r="LPQ36" s="446"/>
      <c r="LPR36" s="446"/>
      <c r="LPS36" s="446"/>
      <c r="LPT36" s="446"/>
      <c r="LPU36" s="446"/>
      <c r="LPV36" s="446"/>
      <c r="LPW36" s="446"/>
      <c r="LPX36" s="446"/>
      <c r="LPY36" s="446"/>
      <c r="LPZ36" s="446"/>
      <c r="LQA36" s="446"/>
      <c r="LQB36" s="446"/>
      <c r="LQC36" s="446"/>
      <c r="LQD36" s="446"/>
      <c r="LQE36" s="446"/>
      <c r="LQF36" s="446"/>
      <c r="LQG36" s="446"/>
      <c r="LQH36" s="446"/>
      <c r="LQI36" s="446"/>
      <c r="LQJ36" s="446"/>
      <c r="LQK36" s="446"/>
      <c r="LQL36" s="446"/>
      <c r="LQM36" s="446"/>
      <c r="LQN36" s="446"/>
      <c r="LQO36" s="446"/>
      <c r="LQP36" s="446"/>
      <c r="LQQ36" s="446"/>
      <c r="LQR36" s="446"/>
      <c r="LQS36" s="446"/>
      <c r="LQT36" s="446"/>
      <c r="LQU36" s="446"/>
      <c r="LQV36" s="446"/>
      <c r="LQW36" s="446"/>
      <c r="LQX36" s="446"/>
      <c r="LQY36" s="446"/>
      <c r="LQZ36" s="446"/>
      <c r="LRA36" s="446"/>
      <c r="LRB36" s="446"/>
      <c r="LRC36" s="446"/>
      <c r="LRD36" s="446"/>
      <c r="LRE36" s="446"/>
      <c r="LRF36" s="446"/>
      <c r="LRG36" s="446"/>
      <c r="LRH36" s="446"/>
      <c r="LRI36" s="446"/>
      <c r="LRJ36" s="446"/>
      <c r="LRK36" s="446"/>
      <c r="LRL36" s="446"/>
      <c r="LRM36" s="446"/>
      <c r="LRN36" s="446"/>
      <c r="LRO36" s="446"/>
      <c r="LRP36" s="446"/>
      <c r="LRQ36" s="446"/>
      <c r="LRR36" s="446"/>
      <c r="LRS36" s="446"/>
      <c r="LRT36" s="446"/>
      <c r="LRU36" s="446"/>
      <c r="LRV36" s="446"/>
      <c r="LRW36" s="446"/>
      <c r="LRX36" s="446"/>
      <c r="LRY36" s="446"/>
      <c r="LRZ36" s="446"/>
      <c r="LSA36" s="446"/>
      <c r="LSB36" s="446"/>
      <c r="LSC36" s="446"/>
      <c r="LSD36" s="446"/>
      <c r="LSE36" s="446"/>
      <c r="LSF36" s="446"/>
      <c r="LSG36" s="446"/>
      <c r="LSH36" s="446"/>
      <c r="LSI36" s="446"/>
      <c r="LSJ36" s="446"/>
      <c r="LSK36" s="446"/>
      <c r="LSL36" s="446"/>
      <c r="LSM36" s="446"/>
      <c r="LSN36" s="446"/>
      <c r="LSO36" s="446"/>
      <c r="LSP36" s="446"/>
      <c r="LSQ36" s="446"/>
      <c r="LSR36" s="446"/>
      <c r="LSS36" s="446"/>
      <c r="LST36" s="446"/>
      <c r="LSU36" s="446"/>
      <c r="LSV36" s="446"/>
      <c r="LSW36" s="446"/>
      <c r="LSX36" s="446"/>
      <c r="LSY36" s="446"/>
      <c r="LSZ36" s="446"/>
      <c r="LTA36" s="446"/>
      <c r="LTB36" s="446"/>
      <c r="LTC36" s="446"/>
      <c r="LTD36" s="446"/>
      <c r="LTE36" s="446"/>
      <c r="LTF36" s="446"/>
      <c r="LTG36" s="446"/>
      <c r="LTH36" s="446"/>
      <c r="LTI36" s="446"/>
      <c r="LTJ36" s="446"/>
      <c r="LTK36" s="446"/>
      <c r="LTL36" s="446"/>
      <c r="LTM36" s="446"/>
      <c r="LTN36" s="446"/>
      <c r="LTO36" s="446"/>
      <c r="LTP36" s="446"/>
      <c r="LTQ36" s="446"/>
      <c r="LTR36" s="446"/>
      <c r="LTS36" s="446"/>
      <c r="LTT36" s="446"/>
      <c r="LTU36" s="446"/>
      <c r="LTV36" s="446"/>
      <c r="LTW36" s="446"/>
      <c r="LTX36" s="446"/>
      <c r="LTY36" s="446"/>
      <c r="LTZ36" s="446"/>
      <c r="LUA36" s="446"/>
      <c r="LUB36" s="446"/>
      <c r="LUC36" s="446"/>
      <c r="LUD36" s="446"/>
      <c r="LUE36" s="446"/>
      <c r="LUF36" s="446"/>
      <c r="LUG36" s="446"/>
      <c r="LUH36" s="446"/>
      <c r="LUI36" s="446"/>
      <c r="LUJ36" s="446"/>
      <c r="LUK36" s="446"/>
      <c r="LUL36" s="446"/>
      <c r="LUM36" s="446"/>
      <c r="LUN36" s="446"/>
      <c r="LUO36" s="446"/>
      <c r="LUP36" s="446"/>
      <c r="LUQ36" s="446"/>
      <c r="LUR36" s="446"/>
      <c r="LUS36" s="446"/>
      <c r="LUT36" s="446"/>
      <c r="LUU36" s="446"/>
      <c r="LUV36" s="446"/>
      <c r="LUW36" s="446"/>
      <c r="LUX36" s="446"/>
      <c r="LUY36" s="446"/>
      <c r="LUZ36" s="446"/>
      <c r="LVA36" s="446"/>
      <c r="LVB36" s="446"/>
      <c r="LVC36" s="446"/>
      <c r="LVD36" s="446"/>
      <c r="LVE36" s="446"/>
      <c r="LVF36" s="446"/>
      <c r="LVG36" s="446"/>
      <c r="LVH36" s="446"/>
      <c r="LVI36" s="446"/>
      <c r="LVJ36" s="446"/>
      <c r="LVK36" s="446"/>
      <c r="LVL36" s="446"/>
      <c r="LVM36" s="446"/>
      <c r="LVN36" s="446"/>
      <c r="LVO36" s="446"/>
      <c r="LVP36" s="446"/>
      <c r="LVQ36" s="446"/>
      <c r="LVR36" s="446"/>
      <c r="LVS36" s="446"/>
      <c r="LVT36" s="446"/>
      <c r="LVU36" s="446"/>
      <c r="LVV36" s="446"/>
      <c r="LVW36" s="446"/>
      <c r="LVX36" s="446"/>
      <c r="LVY36" s="446"/>
      <c r="LVZ36" s="446"/>
      <c r="LWA36" s="446"/>
      <c r="LWB36" s="446"/>
      <c r="LWC36" s="446"/>
      <c r="LWD36" s="446"/>
      <c r="LWE36" s="446"/>
      <c r="LWF36" s="446"/>
      <c r="LWG36" s="446"/>
      <c r="LWH36" s="446"/>
      <c r="LWI36" s="446"/>
      <c r="LWJ36" s="446"/>
      <c r="LWK36" s="446"/>
      <c r="LWL36" s="446"/>
      <c r="LWM36" s="446"/>
      <c r="LWN36" s="446"/>
      <c r="LWO36" s="446"/>
      <c r="LWP36" s="446"/>
      <c r="LWQ36" s="446"/>
      <c r="LWR36" s="446"/>
      <c r="LWS36" s="446"/>
      <c r="LWT36" s="446"/>
      <c r="LWU36" s="446"/>
      <c r="LWV36" s="446"/>
      <c r="LWW36" s="446"/>
      <c r="LWX36" s="446"/>
      <c r="LWY36" s="446"/>
      <c r="LWZ36" s="446"/>
      <c r="LXA36" s="446"/>
      <c r="LXB36" s="446"/>
      <c r="LXC36" s="446"/>
      <c r="LXD36" s="446"/>
      <c r="LXE36" s="446"/>
      <c r="LXF36" s="446"/>
      <c r="LXG36" s="446"/>
      <c r="LXH36" s="446"/>
      <c r="LXI36" s="446"/>
      <c r="LXJ36" s="446"/>
      <c r="LXK36" s="446"/>
      <c r="LXL36" s="446"/>
      <c r="LXM36" s="446"/>
      <c r="LXN36" s="446"/>
      <c r="LXO36" s="446"/>
      <c r="LXP36" s="446"/>
      <c r="LXQ36" s="446"/>
      <c r="LXR36" s="446"/>
      <c r="LXS36" s="446"/>
      <c r="LXT36" s="446"/>
      <c r="LXU36" s="446"/>
      <c r="LXV36" s="446"/>
      <c r="LXW36" s="446"/>
      <c r="LXX36" s="446"/>
      <c r="LXY36" s="446"/>
      <c r="LXZ36" s="446"/>
      <c r="LYA36" s="446"/>
      <c r="LYB36" s="446"/>
      <c r="LYC36" s="446"/>
      <c r="LYD36" s="446"/>
      <c r="LYE36" s="446"/>
      <c r="LYF36" s="446"/>
      <c r="LYG36" s="446"/>
      <c r="LYH36" s="446"/>
      <c r="LYI36" s="446"/>
      <c r="LYJ36" s="446"/>
      <c r="LYK36" s="446"/>
      <c r="LYL36" s="446"/>
      <c r="LYM36" s="446"/>
      <c r="LYN36" s="446"/>
      <c r="LYO36" s="446"/>
      <c r="LYP36" s="446"/>
      <c r="LYQ36" s="446"/>
      <c r="LYR36" s="446"/>
      <c r="LYS36" s="446"/>
      <c r="LYT36" s="446"/>
      <c r="LYU36" s="446"/>
      <c r="LYV36" s="446"/>
      <c r="LYW36" s="446"/>
      <c r="LYX36" s="446"/>
      <c r="LYY36" s="446"/>
      <c r="LYZ36" s="446"/>
      <c r="LZA36" s="446"/>
      <c r="LZB36" s="446"/>
      <c r="LZC36" s="446"/>
      <c r="LZD36" s="446"/>
      <c r="LZE36" s="446"/>
      <c r="LZF36" s="446"/>
      <c r="LZG36" s="446"/>
      <c r="LZH36" s="446"/>
      <c r="LZI36" s="446"/>
      <c r="LZJ36" s="446"/>
      <c r="LZK36" s="446"/>
      <c r="LZL36" s="446"/>
      <c r="LZM36" s="446"/>
      <c r="LZN36" s="446"/>
      <c r="LZO36" s="446"/>
      <c r="LZP36" s="446"/>
      <c r="LZQ36" s="446"/>
      <c r="LZR36" s="446"/>
      <c r="LZS36" s="446"/>
      <c r="LZT36" s="446"/>
      <c r="LZU36" s="446"/>
      <c r="LZV36" s="446"/>
      <c r="LZW36" s="446"/>
      <c r="LZX36" s="446"/>
      <c r="LZY36" s="446"/>
      <c r="LZZ36" s="446"/>
      <c r="MAA36" s="446"/>
      <c r="MAB36" s="446"/>
      <c r="MAC36" s="446"/>
      <c r="MAD36" s="446"/>
      <c r="MAE36" s="446"/>
      <c r="MAF36" s="446"/>
      <c r="MAG36" s="446"/>
      <c r="MAH36" s="446"/>
      <c r="MAI36" s="446"/>
      <c r="MAJ36" s="446"/>
      <c r="MAK36" s="446"/>
      <c r="MAL36" s="446"/>
      <c r="MAM36" s="446"/>
      <c r="MAN36" s="446"/>
      <c r="MAO36" s="446"/>
      <c r="MAP36" s="446"/>
      <c r="MAQ36" s="446"/>
      <c r="MAR36" s="446"/>
      <c r="MAS36" s="446"/>
      <c r="MAT36" s="446"/>
      <c r="MAU36" s="446"/>
      <c r="MAV36" s="446"/>
      <c r="MAW36" s="446"/>
      <c r="MAX36" s="446"/>
      <c r="MAY36" s="446"/>
      <c r="MAZ36" s="446"/>
      <c r="MBA36" s="446"/>
      <c r="MBB36" s="446"/>
      <c r="MBC36" s="446"/>
      <c r="MBD36" s="446"/>
      <c r="MBE36" s="446"/>
      <c r="MBF36" s="446"/>
      <c r="MBG36" s="446"/>
      <c r="MBH36" s="446"/>
      <c r="MBI36" s="446"/>
      <c r="MBJ36" s="446"/>
      <c r="MBK36" s="446"/>
      <c r="MBL36" s="446"/>
      <c r="MBM36" s="446"/>
      <c r="MBN36" s="446"/>
      <c r="MBO36" s="446"/>
      <c r="MBP36" s="446"/>
      <c r="MBQ36" s="446"/>
      <c r="MBR36" s="446"/>
      <c r="MBS36" s="446"/>
      <c r="MBT36" s="446"/>
      <c r="MBU36" s="446"/>
      <c r="MBV36" s="446"/>
      <c r="MBW36" s="446"/>
      <c r="MBX36" s="446"/>
      <c r="MBY36" s="446"/>
      <c r="MBZ36" s="446"/>
      <c r="MCA36" s="446"/>
      <c r="MCB36" s="446"/>
      <c r="MCC36" s="446"/>
      <c r="MCD36" s="446"/>
      <c r="MCE36" s="446"/>
      <c r="MCF36" s="446"/>
      <c r="MCG36" s="446"/>
      <c r="MCH36" s="446"/>
      <c r="MCI36" s="446"/>
      <c r="MCJ36" s="446"/>
      <c r="MCK36" s="446"/>
      <c r="MCL36" s="446"/>
      <c r="MCM36" s="446"/>
      <c r="MCN36" s="446"/>
      <c r="MCO36" s="446"/>
      <c r="MCP36" s="446"/>
      <c r="MCQ36" s="446"/>
      <c r="MCR36" s="446"/>
      <c r="MCS36" s="446"/>
      <c r="MCT36" s="446"/>
      <c r="MCU36" s="446"/>
      <c r="MCV36" s="446"/>
      <c r="MCW36" s="446"/>
      <c r="MCX36" s="446"/>
      <c r="MCY36" s="446"/>
      <c r="MCZ36" s="446"/>
      <c r="MDA36" s="446"/>
      <c r="MDB36" s="446"/>
      <c r="MDC36" s="446"/>
      <c r="MDD36" s="446"/>
      <c r="MDE36" s="446"/>
      <c r="MDF36" s="446"/>
      <c r="MDG36" s="446"/>
      <c r="MDH36" s="446"/>
      <c r="MDI36" s="446"/>
      <c r="MDJ36" s="446"/>
      <c r="MDK36" s="446"/>
      <c r="MDL36" s="446"/>
      <c r="MDM36" s="446"/>
      <c r="MDN36" s="446"/>
      <c r="MDO36" s="446"/>
      <c r="MDP36" s="446"/>
      <c r="MDQ36" s="446"/>
      <c r="MDR36" s="446"/>
      <c r="MDS36" s="446"/>
      <c r="MDT36" s="446"/>
      <c r="MDU36" s="446"/>
      <c r="MDV36" s="446"/>
      <c r="MDW36" s="446"/>
      <c r="MDX36" s="446"/>
      <c r="MDY36" s="446"/>
      <c r="MDZ36" s="446"/>
      <c r="MEA36" s="446"/>
      <c r="MEB36" s="446"/>
      <c r="MEC36" s="446"/>
      <c r="MED36" s="446"/>
      <c r="MEE36" s="446"/>
      <c r="MEF36" s="446"/>
      <c r="MEG36" s="446"/>
      <c r="MEH36" s="446"/>
      <c r="MEI36" s="446"/>
      <c r="MEJ36" s="446"/>
      <c r="MEK36" s="446"/>
      <c r="MEL36" s="446"/>
      <c r="MEM36" s="446"/>
      <c r="MEN36" s="446"/>
      <c r="MEO36" s="446"/>
      <c r="MEP36" s="446"/>
      <c r="MEQ36" s="446"/>
      <c r="MER36" s="446"/>
      <c r="MES36" s="446"/>
      <c r="MET36" s="446"/>
      <c r="MEU36" s="446"/>
      <c r="MEV36" s="446"/>
      <c r="MEW36" s="446"/>
      <c r="MEX36" s="446"/>
      <c r="MEY36" s="446"/>
      <c r="MEZ36" s="446"/>
      <c r="MFA36" s="446"/>
      <c r="MFB36" s="446"/>
      <c r="MFC36" s="446"/>
      <c r="MFD36" s="446"/>
      <c r="MFE36" s="446"/>
      <c r="MFF36" s="446"/>
      <c r="MFG36" s="446"/>
      <c r="MFH36" s="446"/>
      <c r="MFI36" s="446"/>
      <c r="MFJ36" s="446"/>
      <c r="MFK36" s="446"/>
      <c r="MFL36" s="446"/>
      <c r="MFM36" s="446"/>
      <c r="MFN36" s="446"/>
      <c r="MFO36" s="446"/>
      <c r="MFP36" s="446"/>
      <c r="MFQ36" s="446"/>
      <c r="MFR36" s="446"/>
      <c r="MFS36" s="446"/>
      <c r="MFT36" s="446"/>
      <c r="MFU36" s="446"/>
      <c r="MFV36" s="446"/>
      <c r="MFW36" s="446"/>
      <c r="MFX36" s="446"/>
      <c r="MFY36" s="446"/>
      <c r="MFZ36" s="446"/>
      <c r="MGA36" s="446"/>
      <c r="MGB36" s="446"/>
      <c r="MGC36" s="446"/>
      <c r="MGD36" s="446"/>
      <c r="MGE36" s="446"/>
      <c r="MGF36" s="446"/>
      <c r="MGG36" s="446"/>
      <c r="MGH36" s="446"/>
      <c r="MGI36" s="446"/>
      <c r="MGJ36" s="446"/>
      <c r="MGK36" s="446"/>
      <c r="MGL36" s="446"/>
      <c r="MGM36" s="446"/>
      <c r="MGN36" s="446"/>
      <c r="MGO36" s="446"/>
      <c r="MGP36" s="446"/>
      <c r="MGQ36" s="446"/>
      <c r="MGR36" s="446"/>
      <c r="MGS36" s="446"/>
      <c r="MGT36" s="446"/>
      <c r="MGU36" s="446"/>
      <c r="MGV36" s="446"/>
      <c r="MGW36" s="446"/>
      <c r="MGX36" s="446"/>
      <c r="MGY36" s="446"/>
      <c r="MGZ36" s="446"/>
      <c r="MHA36" s="446"/>
      <c r="MHB36" s="446"/>
      <c r="MHC36" s="446"/>
      <c r="MHD36" s="446"/>
      <c r="MHE36" s="446"/>
      <c r="MHF36" s="446"/>
      <c r="MHG36" s="446"/>
      <c r="MHH36" s="446"/>
      <c r="MHI36" s="446"/>
      <c r="MHJ36" s="446"/>
      <c r="MHK36" s="446"/>
      <c r="MHL36" s="446"/>
      <c r="MHM36" s="446"/>
      <c r="MHN36" s="446"/>
      <c r="MHO36" s="446"/>
      <c r="MHP36" s="446"/>
      <c r="MHQ36" s="446"/>
      <c r="MHR36" s="446"/>
      <c r="MHS36" s="446"/>
      <c r="MHT36" s="446"/>
      <c r="MHU36" s="446"/>
      <c r="MHV36" s="446"/>
      <c r="MHW36" s="446"/>
      <c r="MHX36" s="446"/>
      <c r="MHY36" s="446"/>
      <c r="MHZ36" s="446"/>
      <c r="MIA36" s="446"/>
      <c r="MIB36" s="446"/>
      <c r="MIC36" s="446"/>
      <c r="MID36" s="446"/>
      <c r="MIE36" s="446"/>
      <c r="MIF36" s="446"/>
      <c r="MIG36" s="446"/>
      <c r="MIH36" s="446"/>
      <c r="MII36" s="446"/>
      <c r="MIJ36" s="446"/>
      <c r="MIK36" s="446"/>
      <c r="MIL36" s="446"/>
      <c r="MIM36" s="446"/>
      <c r="MIN36" s="446"/>
      <c r="MIO36" s="446"/>
      <c r="MIP36" s="446"/>
      <c r="MIQ36" s="446"/>
      <c r="MIR36" s="446"/>
      <c r="MIS36" s="446"/>
      <c r="MIT36" s="446"/>
      <c r="MIU36" s="446"/>
      <c r="MIV36" s="446"/>
      <c r="MIW36" s="446"/>
      <c r="MIX36" s="446"/>
      <c r="MIY36" s="446"/>
      <c r="MIZ36" s="446"/>
      <c r="MJA36" s="446"/>
      <c r="MJB36" s="446"/>
      <c r="MJC36" s="446"/>
      <c r="MJD36" s="446"/>
      <c r="MJE36" s="446"/>
      <c r="MJF36" s="446"/>
      <c r="MJG36" s="446"/>
      <c r="MJH36" s="446"/>
      <c r="MJI36" s="446"/>
      <c r="MJJ36" s="446"/>
      <c r="MJK36" s="446"/>
      <c r="MJL36" s="446"/>
      <c r="MJM36" s="446"/>
      <c r="MJN36" s="446"/>
      <c r="MJO36" s="446"/>
      <c r="MJP36" s="446"/>
      <c r="MJQ36" s="446"/>
      <c r="MJR36" s="446"/>
      <c r="MJS36" s="446"/>
      <c r="MJT36" s="446"/>
      <c r="MJU36" s="446"/>
      <c r="MJV36" s="446"/>
      <c r="MJW36" s="446"/>
      <c r="MJX36" s="446"/>
      <c r="MJY36" s="446"/>
      <c r="MJZ36" s="446"/>
      <c r="MKA36" s="446"/>
      <c r="MKB36" s="446"/>
      <c r="MKC36" s="446"/>
      <c r="MKD36" s="446"/>
      <c r="MKE36" s="446"/>
      <c r="MKF36" s="446"/>
      <c r="MKG36" s="446"/>
      <c r="MKH36" s="446"/>
      <c r="MKI36" s="446"/>
      <c r="MKJ36" s="446"/>
      <c r="MKK36" s="446"/>
      <c r="MKL36" s="446"/>
      <c r="MKM36" s="446"/>
      <c r="MKN36" s="446"/>
      <c r="MKO36" s="446"/>
      <c r="MKP36" s="446"/>
      <c r="MKQ36" s="446"/>
      <c r="MKR36" s="446"/>
      <c r="MKS36" s="446"/>
      <c r="MKT36" s="446"/>
      <c r="MKU36" s="446"/>
      <c r="MKV36" s="446"/>
      <c r="MKW36" s="446"/>
      <c r="MKX36" s="446"/>
      <c r="MKY36" s="446"/>
      <c r="MKZ36" s="446"/>
      <c r="MLA36" s="446"/>
      <c r="MLB36" s="446"/>
      <c r="MLC36" s="446"/>
      <c r="MLD36" s="446"/>
      <c r="MLE36" s="446"/>
      <c r="MLF36" s="446"/>
      <c r="MLG36" s="446"/>
      <c r="MLH36" s="446"/>
      <c r="MLI36" s="446"/>
      <c r="MLJ36" s="446"/>
      <c r="MLK36" s="446"/>
      <c r="MLL36" s="446"/>
      <c r="MLM36" s="446"/>
      <c r="MLN36" s="446"/>
      <c r="MLO36" s="446"/>
      <c r="MLP36" s="446"/>
      <c r="MLQ36" s="446"/>
      <c r="MLR36" s="446"/>
      <c r="MLS36" s="446"/>
      <c r="MLT36" s="446"/>
      <c r="MLU36" s="446"/>
      <c r="MLV36" s="446"/>
      <c r="MLW36" s="446"/>
      <c r="MLX36" s="446"/>
      <c r="MLY36" s="446"/>
      <c r="MLZ36" s="446"/>
      <c r="MMA36" s="446"/>
      <c r="MMB36" s="446"/>
      <c r="MMC36" s="446"/>
      <c r="MMD36" s="446"/>
      <c r="MME36" s="446"/>
      <c r="MMF36" s="446"/>
      <c r="MMG36" s="446"/>
      <c r="MMH36" s="446"/>
      <c r="MMI36" s="446"/>
      <c r="MMJ36" s="446"/>
      <c r="MMK36" s="446"/>
      <c r="MML36" s="446"/>
      <c r="MMM36" s="446"/>
      <c r="MMN36" s="446"/>
      <c r="MMO36" s="446"/>
      <c r="MMP36" s="446"/>
      <c r="MMQ36" s="446"/>
      <c r="MMR36" s="446"/>
      <c r="MMS36" s="446"/>
      <c r="MMT36" s="446"/>
      <c r="MMU36" s="446"/>
      <c r="MMV36" s="446"/>
      <c r="MMW36" s="446"/>
      <c r="MMX36" s="446"/>
      <c r="MMY36" s="446"/>
      <c r="MMZ36" s="446"/>
      <c r="MNA36" s="446"/>
      <c r="MNB36" s="446"/>
      <c r="MNC36" s="446"/>
      <c r="MND36" s="446"/>
      <c r="MNE36" s="446"/>
      <c r="MNF36" s="446"/>
      <c r="MNG36" s="446"/>
      <c r="MNH36" s="446"/>
      <c r="MNI36" s="446"/>
      <c r="MNJ36" s="446"/>
      <c r="MNK36" s="446"/>
      <c r="MNL36" s="446"/>
      <c r="MNM36" s="446"/>
      <c r="MNN36" s="446"/>
      <c r="MNO36" s="446"/>
      <c r="MNP36" s="446"/>
      <c r="MNQ36" s="446"/>
      <c r="MNR36" s="446"/>
      <c r="MNS36" s="446"/>
      <c r="MNT36" s="446"/>
      <c r="MNU36" s="446"/>
      <c r="MNV36" s="446"/>
      <c r="MNW36" s="446"/>
      <c r="MNX36" s="446"/>
      <c r="MNY36" s="446"/>
      <c r="MNZ36" s="446"/>
      <c r="MOA36" s="446"/>
      <c r="MOB36" s="446"/>
      <c r="MOC36" s="446"/>
      <c r="MOD36" s="446"/>
      <c r="MOE36" s="446"/>
      <c r="MOF36" s="446"/>
      <c r="MOG36" s="446"/>
      <c r="MOH36" s="446"/>
      <c r="MOI36" s="446"/>
      <c r="MOJ36" s="446"/>
      <c r="MOK36" s="446"/>
      <c r="MOL36" s="446"/>
      <c r="MOM36" s="446"/>
      <c r="MON36" s="446"/>
      <c r="MOO36" s="446"/>
      <c r="MOP36" s="446"/>
      <c r="MOQ36" s="446"/>
      <c r="MOR36" s="446"/>
      <c r="MOS36" s="446"/>
      <c r="MOT36" s="446"/>
      <c r="MOU36" s="446"/>
      <c r="MOV36" s="446"/>
      <c r="MOW36" s="446"/>
      <c r="MOX36" s="446"/>
      <c r="MOY36" s="446"/>
      <c r="MOZ36" s="446"/>
      <c r="MPA36" s="446"/>
      <c r="MPB36" s="446"/>
      <c r="MPC36" s="446"/>
      <c r="MPD36" s="446"/>
      <c r="MPE36" s="446"/>
      <c r="MPF36" s="446"/>
      <c r="MPG36" s="446"/>
      <c r="MPH36" s="446"/>
      <c r="MPI36" s="446"/>
      <c r="MPJ36" s="446"/>
      <c r="MPK36" s="446"/>
      <c r="MPL36" s="446"/>
      <c r="MPM36" s="446"/>
      <c r="MPN36" s="446"/>
      <c r="MPO36" s="446"/>
      <c r="MPP36" s="446"/>
      <c r="MPQ36" s="446"/>
      <c r="MPR36" s="446"/>
      <c r="MPS36" s="446"/>
      <c r="MPT36" s="446"/>
      <c r="MPU36" s="446"/>
      <c r="MPV36" s="446"/>
      <c r="MPW36" s="446"/>
      <c r="MPX36" s="446"/>
      <c r="MPY36" s="446"/>
      <c r="MPZ36" s="446"/>
      <c r="MQA36" s="446"/>
      <c r="MQB36" s="446"/>
      <c r="MQC36" s="446"/>
      <c r="MQD36" s="446"/>
      <c r="MQE36" s="446"/>
      <c r="MQF36" s="446"/>
      <c r="MQG36" s="446"/>
      <c r="MQH36" s="446"/>
      <c r="MQI36" s="446"/>
      <c r="MQJ36" s="446"/>
      <c r="MQK36" s="446"/>
      <c r="MQL36" s="446"/>
      <c r="MQM36" s="446"/>
      <c r="MQN36" s="446"/>
      <c r="MQO36" s="446"/>
      <c r="MQP36" s="446"/>
      <c r="MQQ36" s="446"/>
      <c r="MQR36" s="446"/>
      <c r="MQS36" s="446"/>
      <c r="MQT36" s="446"/>
      <c r="MQU36" s="446"/>
      <c r="MQV36" s="446"/>
      <c r="MQW36" s="446"/>
      <c r="MQX36" s="446"/>
      <c r="MQY36" s="446"/>
      <c r="MQZ36" s="446"/>
      <c r="MRA36" s="446"/>
      <c r="MRB36" s="446"/>
      <c r="MRC36" s="446"/>
      <c r="MRD36" s="446"/>
      <c r="MRE36" s="446"/>
      <c r="MRF36" s="446"/>
      <c r="MRG36" s="446"/>
      <c r="MRH36" s="446"/>
      <c r="MRI36" s="446"/>
      <c r="MRJ36" s="446"/>
      <c r="MRK36" s="446"/>
      <c r="MRL36" s="446"/>
      <c r="MRM36" s="446"/>
      <c r="MRN36" s="446"/>
      <c r="MRO36" s="446"/>
      <c r="MRP36" s="446"/>
      <c r="MRQ36" s="446"/>
      <c r="MRR36" s="446"/>
      <c r="MRS36" s="446"/>
      <c r="MRT36" s="446"/>
      <c r="MRU36" s="446"/>
      <c r="MRV36" s="446"/>
      <c r="MRW36" s="446"/>
      <c r="MRX36" s="446"/>
      <c r="MRY36" s="446"/>
      <c r="MRZ36" s="446"/>
      <c r="MSA36" s="446"/>
      <c r="MSB36" s="446"/>
      <c r="MSC36" s="446"/>
      <c r="MSD36" s="446"/>
      <c r="MSE36" s="446"/>
      <c r="MSF36" s="446"/>
      <c r="MSG36" s="446"/>
      <c r="MSH36" s="446"/>
      <c r="MSI36" s="446"/>
      <c r="MSJ36" s="446"/>
      <c r="MSK36" s="446"/>
      <c r="MSL36" s="446"/>
      <c r="MSM36" s="446"/>
      <c r="MSN36" s="446"/>
      <c r="MSO36" s="446"/>
      <c r="MSP36" s="446"/>
      <c r="MSQ36" s="446"/>
      <c r="MSR36" s="446"/>
      <c r="MSS36" s="446"/>
      <c r="MST36" s="446"/>
      <c r="MSU36" s="446"/>
      <c r="MSV36" s="446"/>
      <c r="MSW36" s="446"/>
      <c r="MSX36" s="446"/>
      <c r="MSY36" s="446"/>
      <c r="MSZ36" s="446"/>
      <c r="MTA36" s="446"/>
      <c r="MTB36" s="446"/>
      <c r="MTC36" s="446"/>
      <c r="MTD36" s="446"/>
      <c r="MTE36" s="446"/>
      <c r="MTF36" s="446"/>
      <c r="MTG36" s="446"/>
      <c r="MTH36" s="446"/>
      <c r="MTI36" s="446"/>
      <c r="MTJ36" s="446"/>
      <c r="MTK36" s="446"/>
      <c r="MTL36" s="446"/>
      <c r="MTM36" s="446"/>
      <c r="MTN36" s="446"/>
      <c r="MTO36" s="446"/>
      <c r="MTP36" s="446"/>
      <c r="MTQ36" s="446"/>
      <c r="MTR36" s="446"/>
      <c r="MTS36" s="446"/>
      <c r="MTT36" s="446"/>
      <c r="MTU36" s="446"/>
      <c r="MTV36" s="446"/>
      <c r="MTW36" s="446"/>
      <c r="MTX36" s="446"/>
      <c r="MTY36" s="446"/>
      <c r="MTZ36" s="446"/>
      <c r="MUA36" s="446"/>
      <c r="MUB36" s="446"/>
      <c r="MUC36" s="446"/>
      <c r="MUD36" s="446"/>
      <c r="MUE36" s="446"/>
      <c r="MUF36" s="446"/>
      <c r="MUG36" s="446"/>
      <c r="MUH36" s="446"/>
      <c r="MUI36" s="446"/>
      <c r="MUJ36" s="446"/>
      <c r="MUK36" s="446"/>
      <c r="MUL36" s="446"/>
      <c r="MUM36" s="446"/>
      <c r="MUN36" s="446"/>
      <c r="MUO36" s="446"/>
      <c r="MUP36" s="446"/>
      <c r="MUQ36" s="446"/>
      <c r="MUR36" s="446"/>
      <c r="MUS36" s="446"/>
      <c r="MUT36" s="446"/>
      <c r="MUU36" s="446"/>
      <c r="MUV36" s="446"/>
      <c r="MUW36" s="446"/>
      <c r="MUX36" s="446"/>
      <c r="MUY36" s="446"/>
      <c r="MUZ36" s="446"/>
      <c r="MVA36" s="446"/>
      <c r="MVB36" s="446"/>
      <c r="MVC36" s="446"/>
      <c r="MVD36" s="446"/>
      <c r="MVE36" s="446"/>
      <c r="MVF36" s="446"/>
      <c r="MVG36" s="446"/>
      <c r="MVH36" s="446"/>
      <c r="MVI36" s="446"/>
      <c r="MVJ36" s="446"/>
      <c r="MVK36" s="446"/>
      <c r="MVL36" s="446"/>
      <c r="MVM36" s="446"/>
      <c r="MVN36" s="446"/>
      <c r="MVO36" s="446"/>
      <c r="MVP36" s="446"/>
      <c r="MVQ36" s="446"/>
      <c r="MVR36" s="446"/>
      <c r="MVS36" s="446"/>
      <c r="MVT36" s="446"/>
      <c r="MVU36" s="446"/>
      <c r="MVV36" s="446"/>
      <c r="MVW36" s="446"/>
      <c r="MVX36" s="446"/>
      <c r="MVY36" s="446"/>
      <c r="MVZ36" s="446"/>
      <c r="MWA36" s="446"/>
      <c r="MWB36" s="446"/>
      <c r="MWC36" s="446"/>
      <c r="MWD36" s="446"/>
      <c r="MWE36" s="446"/>
      <c r="MWF36" s="446"/>
      <c r="MWG36" s="446"/>
      <c r="MWH36" s="446"/>
      <c r="MWI36" s="446"/>
      <c r="MWJ36" s="446"/>
      <c r="MWK36" s="446"/>
      <c r="MWL36" s="446"/>
      <c r="MWM36" s="446"/>
      <c r="MWN36" s="446"/>
      <c r="MWO36" s="446"/>
      <c r="MWP36" s="446"/>
      <c r="MWQ36" s="446"/>
      <c r="MWR36" s="446"/>
      <c r="MWS36" s="446"/>
      <c r="MWT36" s="446"/>
      <c r="MWU36" s="446"/>
      <c r="MWV36" s="446"/>
      <c r="MWW36" s="446"/>
      <c r="MWX36" s="446"/>
      <c r="MWY36" s="446"/>
      <c r="MWZ36" s="446"/>
      <c r="MXA36" s="446"/>
      <c r="MXB36" s="446"/>
      <c r="MXC36" s="446"/>
      <c r="MXD36" s="446"/>
      <c r="MXE36" s="446"/>
      <c r="MXF36" s="446"/>
      <c r="MXG36" s="446"/>
      <c r="MXH36" s="446"/>
      <c r="MXI36" s="446"/>
      <c r="MXJ36" s="446"/>
      <c r="MXK36" s="446"/>
      <c r="MXL36" s="446"/>
      <c r="MXM36" s="446"/>
      <c r="MXN36" s="446"/>
      <c r="MXO36" s="446"/>
      <c r="MXP36" s="446"/>
      <c r="MXQ36" s="446"/>
      <c r="MXR36" s="446"/>
      <c r="MXS36" s="446"/>
      <c r="MXT36" s="446"/>
      <c r="MXU36" s="446"/>
      <c r="MXV36" s="446"/>
      <c r="MXW36" s="446"/>
      <c r="MXX36" s="446"/>
      <c r="MXY36" s="446"/>
      <c r="MXZ36" s="446"/>
      <c r="MYA36" s="446"/>
      <c r="MYB36" s="446"/>
      <c r="MYC36" s="446"/>
      <c r="MYD36" s="446"/>
      <c r="MYE36" s="446"/>
      <c r="MYF36" s="446"/>
      <c r="MYG36" s="446"/>
      <c r="MYH36" s="446"/>
      <c r="MYI36" s="446"/>
      <c r="MYJ36" s="446"/>
      <c r="MYK36" s="446"/>
      <c r="MYL36" s="446"/>
      <c r="MYM36" s="446"/>
      <c r="MYN36" s="446"/>
      <c r="MYO36" s="446"/>
      <c r="MYP36" s="446"/>
      <c r="MYQ36" s="446"/>
      <c r="MYR36" s="446"/>
      <c r="MYS36" s="446"/>
      <c r="MYT36" s="446"/>
      <c r="MYU36" s="446"/>
      <c r="MYV36" s="446"/>
      <c r="MYW36" s="446"/>
      <c r="MYX36" s="446"/>
      <c r="MYY36" s="446"/>
      <c r="MYZ36" s="446"/>
      <c r="MZA36" s="446"/>
      <c r="MZB36" s="446"/>
      <c r="MZC36" s="446"/>
      <c r="MZD36" s="446"/>
      <c r="MZE36" s="446"/>
      <c r="MZF36" s="446"/>
      <c r="MZG36" s="446"/>
      <c r="MZH36" s="446"/>
      <c r="MZI36" s="446"/>
      <c r="MZJ36" s="446"/>
      <c r="MZK36" s="446"/>
      <c r="MZL36" s="446"/>
      <c r="MZM36" s="446"/>
      <c r="MZN36" s="446"/>
      <c r="MZO36" s="446"/>
      <c r="MZP36" s="446"/>
      <c r="MZQ36" s="446"/>
      <c r="MZR36" s="446"/>
      <c r="MZS36" s="446"/>
      <c r="MZT36" s="446"/>
      <c r="MZU36" s="446"/>
      <c r="MZV36" s="446"/>
      <c r="MZW36" s="446"/>
      <c r="MZX36" s="446"/>
      <c r="MZY36" s="446"/>
      <c r="MZZ36" s="446"/>
      <c r="NAA36" s="446"/>
      <c r="NAB36" s="446"/>
      <c r="NAC36" s="446"/>
      <c r="NAD36" s="446"/>
      <c r="NAE36" s="446"/>
      <c r="NAF36" s="446"/>
      <c r="NAG36" s="446"/>
      <c r="NAH36" s="446"/>
      <c r="NAI36" s="446"/>
      <c r="NAJ36" s="446"/>
      <c r="NAK36" s="446"/>
      <c r="NAL36" s="446"/>
      <c r="NAM36" s="446"/>
      <c r="NAN36" s="446"/>
      <c r="NAO36" s="446"/>
      <c r="NAP36" s="446"/>
      <c r="NAQ36" s="446"/>
      <c r="NAR36" s="446"/>
      <c r="NAS36" s="446"/>
      <c r="NAT36" s="446"/>
      <c r="NAU36" s="446"/>
      <c r="NAV36" s="446"/>
      <c r="NAW36" s="446"/>
      <c r="NAX36" s="446"/>
      <c r="NAY36" s="446"/>
      <c r="NAZ36" s="446"/>
      <c r="NBA36" s="446"/>
      <c r="NBB36" s="446"/>
      <c r="NBC36" s="446"/>
      <c r="NBD36" s="446"/>
      <c r="NBE36" s="446"/>
      <c r="NBF36" s="446"/>
      <c r="NBG36" s="446"/>
      <c r="NBH36" s="446"/>
      <c r="NBI36" s="446"/>
      <c r="NBJ36" s="446"/>
      <c r="NBK36" s="446"/>
      <c r="NBL36" s="446"/>
      <c r="NBM36" s="446"/>
      <c r="NBN36" s="446"/>
      <c r="NBO36" s="446"/>
      <c r="NBP36" s="446"/>
      <c r="NBQ36" s="446"/>
      <c r="NBR36" s="446"/>
      <c r="NBS36" s="446"/>
      <c r="NBT36" s="446"/>
      <c r="NBU36" s="446"/>
      <c r="NBV36" s="446"/>
      <c r="NBW36" s="446"/>
      <c r="NBX36" s="446"/>
      <c r="NBY36" s="446"/>
      <c r="NBZ36" s="446"/>
      <c r="NCA36" s="446"/>
      <c r="NCB36" s="446"/>
      <c r="NCC36" s="446"/>
      <c r="NCD36" s="446"/>
      <c r="NCE36" s="446"/>
      <c r="NCF36" s="446"/>
      <c r="NCG36" s="446"/>
      <c r="NCH36" s="446"/>
      <c r="NCI36" s="446"/>
      <c r="NCJ36" s="446"/>
      <c r="NCK36" s="446"/>
      <c r="NCL36" s="446"/>
      <c r="NCM36" s="446"/>
      <c r="NCN36" s="446"/>
      <c r="NCO36" s="446"/>
      <c r="NCP36" s="446"/>
      <c r="NCQ36" s="446"/>
      <c r="NCR36" s="446"/>
      <c r="NCS36" s="446"/>
      <c r="NCT36" s="446"/>
      <c r="NCU36" s="446"/>
      <c r="NCV36" s="446"/>
      <c r="NCW36" s="446"/>
      <c r="NCX36" s="446"/>
      <c r="NCY36" s="446"/>
      <c r="NCZ36" s="446"/>
      <c r="NDA36" s="446"/>
      <c r="NDB36" s="446"/>
      <c r="NDC36" s="446"/>
      <c r="NDD36" s="446"/>
      <c r="NDE36" s="446"/>
      <c r="NDF36" s="446"/>
      <c r="NDG36" s="446"/>
      <c r="NDH36" s="446"/>
      <c r="NDI36" s="446"/>
      <c r="NDJ36" s="446"/>
      <c r="NDK36" s="446"/>
      <c r="NDL36" s="446"/>
      <c r="NDM36" s="446"/>
      <c r="NDN36" s="446"/>
      <c r="NDO36" s="446"/>
      <c r="NDP36" s="446"/>
      <c r="NDQ36" s="446"/>
      <c r="NDR36" s="446"/>
      <c r="NDS36" s="446"/>
      <c r="NDT36" s="446"/>
      <c r="NDU36" s="446"/>
      <c r="NDV36" s="446"/>
      <c r="NDW36" s="446"/>
      <c r="NDX36" s="446"/>
      <c r="NDY36" s="446"/>
      <c r="NDZ36" s="446"/>
      <c r="NEA36" s="446"/>
      <c r="NEB36" s="446"/>
      <c r="NEC36" s="446"/>
      <c r="NED36" s="446"/>
      <c r="NEE36" s="446"/>
      <c r="NEF36" s="446"/>
      <c r="NEG36" s="446"/>
      <c r="NEH36" s="446"/>
      <c r="NEI36" s="446"/>
      <c r="NEJ36" s="446"/>
      <c r="NEK36" s="446"/>
      <c r="NEL36" s="446"/>
      <c r="NEM36" s="446"/>
      <c r="NEN36" s="446"/>
      <c r="NEO36" s="446"/>
      <c r="NEP36" s="446"/>
      <c r="NEQ36" s="446"/>
      <c r="NER36" s="446"/>
      <c r="NES36" s="446"/>
      <c r="NET36" s="446"/>
      <c r="NEU36" s="446"/>
      <c r="NEV36" s="446"/>
      <c r="NEW36" s="446"/>
      <c r="NEX36" s="446"/>
      <c r="NEY36" s="446"/>
      <c r="NEZ36" s="446"/>
      <c r="NFA36" s="446"/>
      <c r="NFB36" s="446"/>
      <c r="NFC36" s="446"/>
      <c r="NFD36" s="446"/>
      <c r="NFE36" s="446"/>
      <c r="NFF36" s="446"/>
      <c r="NFG36" s="446"/>
      <c r="NFH36" s="446"/>
      <c r="NFI36" s="446"/>
      <c r="NFJ36" s="446"/>
      <c r="NFK36" s="446"/>
      <c r="NFL36" s="446"/>
      <c r="NFM36" s="446"/>
      <c r="NFN36" s="446"/>
      <c r="NFO36" s="446"/>
      <c r="NFP36" s="446"/>
      <c r="NFQ36" s="446"/>
      <c r="NFR36" s="446"/>
      <c r="NFS36" s="446"/>
      <c r="NFT36" s="446"/>
      <c r="NFU36" s="446"/>
      <c r="NFV36" s="446"/>
      <c r="NFW36" s="446"/>
      <c r="NFX36" s="446"/>
      <c r="NFY36" s="446"/>
      <c r="NFZ36" s="446"/>
      <c r="NGA36" s="446"/>
      <c r="NGB36" s="446"/>
      <c r="NGC36" s="446"/>
      <c r="NGD36" s="446"/>
      <c r="NGE36" s="446"/>
      <c r="NGF36" s="446"/>
      <c r="NGG36" s="446"/>
      <c r="NGH36" s="446"/>
      <c r="NGI36" s="446"/>
      <c r="NGJ36" s="446"/>
      <c r="NGK36" s="446"/>
      <c r="NGL36" s="446"/>
      <c r="NGM36" s="446"/>
      <c r="NGN36" s="446"/>
      <c r="NGO36" s="446"/>
      <c r="NGP36" s="446"/>
      <c r="NGQ36" s="446"/>
      <c r="NGR36" s="446"/>
      <c r="NGS36" s="446"/>
      <c r="NGT36" s="446"/>
      <c r="NGU36" s="446"/>
      <c r="NGV36" s="446"/>
      <c r="NGW36" s="446"/>
      <c r="NGX36" s="446"/>
      <c r="NGY36" s="446"/>
      <c r="NGZ36" s="446"/>
      <c r="NHA36" s="446"/>
      <c r="NHB36" s="446"/>
      <c r="NHC36" s="446"/>
      <c r="NHD36" s="446"/>
      <c r="NHE36" s="446"/>
      <c r="NHF36" s="446"/>
      <c r="NHG36" s="446"/>
      <c r="NHH36" s="446"/>
      <c r="NHI36" s="446"/>
      <c r="NHJ36" s="446"/>
      <c r="NHK36" s="446"/>
      <c r="NHL36" s="446"/>
      <c r="NHM36" s="446"/>
      <c r="NHN36" s="446"/>
      <c r="NHO36" s="446"/>
      <c r="NHP36" s="446"/>
      <c r="NHQ36" s="446"/>
      <c r="NHR36" s="446"/>
      <c r="NHS36" s="446"/>
      <c r="NHT36" s="446"/>
      <c r="NHU36" s="446"/>
      <c r="NHV36" s="446"/>
      <c r="NHW36" s="446"/>
      <c r="NHX36" s="446"/>
      <c r="NHY36" s="446"/>
      <c r="NHZ36" s="446"/>
      <c r="NIA36" s="446"/>
      <c r="NIB36" s="446"/>
      <c r="NIC36" s="446"/>
      <c r="NID36" s="446"/>
      <c r="NIE36" s="446"/>
      <c r="NIF36" s="446"/>
      <c r="NIG36" s="446"/>
      <c r="NIH36" s="446"/>
      <c r="NII36" s="446"/>
      <c r="NIJ36" s="446"/>
      <c r="NIK36" s="446"/>
      <c r="NIL36" s="446"/>
      <c r="NIM36" s="446"/>
      <c r="NIN36" s="446"/>
      <c r="NIO36" s="446"/>
      <c r="NIP36" s="446"/>
      <c r="NIQ36" s="446"/>
      <c r="NIR36" s="446"/>
      <c r="NIS36" s="446"/>
      <c r="NIT36" s="446"/>
      <c r="NIU36" s="446"/>
      <c r="NIV36" s="446"/>
      <c r="NIW36" s="446"/>
      <c r="NIX36" s="446"/>
      <c r="NIY36" s="446"/>
      <c r="NIZ36" s="446"/>
      <c r="NJA36" s="446"/>
      <c r="NJB36" s="446"/>
      <c r="NJC36" s="446"/>
      <c r="NJD36" s="446"/>
      <c r="NJE36" s="446"/>
      <c r="NJF36" s="446"/>
      <c r="NJG36" s="446"/>
      <c r="NJH36" s="446"/>
      <c r="NJI36" s="446"/>
      <c r="NJJ36" s="446"/>
      <c r="NJK36" s="446"/>
      <c r="NJL36" s="446"/>
      <c r="NJM36" s="446"/>
      <c r="NJN36" s="446"/>
      <c r="NJO36" s="446"/>
      <c r="NJP36" s="446"/>
      <c r="NJQ36" s="446"/>
      <c r="NJR36" s="446"/>
      <c r="NJS36" s="446"/>
      <c r="NJT36" s="446"/>
      <c r="NJU36" s="446"/>
      <c r="NJV36" s="446"/>
      <c r="NJW36" s="446"/>
      <c r="NJX36" s="446"/>
      <c r="NJY36" s="446"/>
      <c r="NJZ36" s="446"/>
      <c r="NKA36" s="446"/>
      <c r="NKB36" s="446"/>
      <c r="NKC36" s="446"/>
      <c r="NKD36" s="446"/>
      <c r="NKE36" s="446"/>
      <c r="NKF36" s="446"/>
      <c r="NKG36" s="446"/>
      <c r="NKH36" s="446"/>
      <c r="NKI36" s="446"/>
      <c r="NKJ36" s="446"/>
      <c r="NKK36" s="446"/>
      <c r="NKL36" s="446"/>
      <c r="NKM36" s="446"/>
      <c r="NKN36" s="446"/>
      <c r="NKO36" s="446"/>
      <c r="NKP36" s="446"/>
      <c r="NKQ36" s="446"/>
      <c r="NKR36" s="446"/>
      <c r="NKS36" s="446"/>
      <c r="NKT36" s="446"/>
      <c r="NKU36" s="446"/>
      <c r="NKV36" s="446"/>
      <c r="NKW36" s="446"/>
      <c r="NKX36" s="446"/>
      <c r="NKY36" s="446"/>
      <c r="NKZ36" s="446"/>
      <c r="NLA36" s="446"/>
      <c r="NLB36" s="446"/>
      <c r="NLC36" s="446"/>
      <c r="NLD36" s="446"/>
      <c r="NLE36" s="446"/>
      <c r="NLF36" s="446"/>
      <c r="NLG36" s="446"/>
      <c r="NLH36" s="446"/>
      <c r="NLI36" s="446"/>
      <c r="NLJ36" s="446"/>
      <c r="NLK36" s="446"/>
      <c r="NLL36" s="446"/>
      <c r="NLM36" s="446"/>
      <c r="NLN36" s="446"/>
      <c r="NLO36" s="446"/>
      <c r="NLP36" s="446"/>
      <c r="NLQ36" s="446"/>
      <c r="NLR36" s="446"/>
      <c r="NLS36" s="446"/>
      <c r="NLT36" s="446"/>
      <c r="NLU36" s="446"/>
      <c r="NLV36" s="446"/>
      <c r="NLW36" s="446"/>
      <c r="NLX36" s="446"/>
      <c r="NLY36" s="446"/>
      <c r="NLZ36" s="446"/>
      <c r="NMA36" s="446"/>
      <c r="NMB36" s="446"/>
      <c r="NMC36" s="446"/>
      <c r="NMD36" s="446"/>
      <c r="NME36" s="446"/>
      <c r="NMF36" s="446"/>
      <c r="NMG36" s="446"/>
      <c r="NMH36" s="446"/>
      <c r="NMI36" s="446"/>
      <c r="NMJ36" s="446"/>
      <c r="NMK36" s="446"/>
      <c r="NML36" s="446"/>
      <c r="NMM36" s="446"/>
      <c r="NMN36" s="446"/>
      <c r="NMO36" s="446"/>
      <c r="NMP36" s="446"/>
      <c r="NMQ36" s="446"/>
      <c r="NMR36" s="446"/>
      <c r="NMS36" s="446"/>
      <c r="NMT36" s="446"/>
      <c r="NMU36" s="446"/>
      <c r="NMV36" s="446"/>
      <c r="NMW36" s="446"/>
      <c r="NMX36" s="446"/>
      <c r="NMY36" s="446"/>
      <c r="NMZ36" s="446"/>
      <c r="NNA36" s="446"/>
      <c r="NNB36" s="446"/>
      <c r="NNC36" s="446"/>
      <c r="NND36" s="446"/>
      <c r="NNE36" s="446"/>
      <c r="NNF36" s="446"/>
      <c r="NNG36" s="446"/>
      <c r="NNH36" s="446"/>
      <c r="NNI36" s="446"/>
      <c r="NNJ36" s="446"/>
      <c r="NNK36" s="446"/>
      <c r="NNL36" s="446"/>
      <c r="NNM36" s="446"/>
      <c r="NNN36" s="446"/>
      <c r="NNO36" s="446"/>
      <c r="NNP36" s="446"/>
      <c r="NNQ36" s="446"/>
      <c r="NNR36" s="446"/>
      <c r="NNS36" s="446"/>
      <c r="NNT36" s="446"/>
      <c r="NNU36" s="446"/>
      <c r="NNV36" s="446"/>
      <c r="NNW36" s="446"/>
      <c r="NNX36" s="446"/>
      <c r="NNY36" s="446"/>
      <c r="NNZ36" s="446"/>
      <c r="NOA36" s="446"/>
      <c r="NOB36" s="446"/>
      <c r="NOC36" s="446"/>
      <c r="NOD36" s="446"/>
      <c r="NOE36" s="446"/>
      <c r="NOF36" s="446"/>
      <c r="NOG36" s="446"/>
      <c r="NOH36" s="446"/>
      <c r="NOI36" s="446"/>
      <c r="NOJ36" s="446"/>
      <c r="NOK36" s="446"/>
      <c r="NOL36" s="446"/>
      <c r="NOM36" s="446"/>
      <c r="NON36" s="446"/>
      <c r="NOO36" s="446"/>
      <c r="NOP36" s="446"/>
      <c r="NOQ36" s="446"/>
      <c r="NOR36" s="446"/>
      <c r="NOS36" s="446"/>
      <c r="NOT36" s="446"/>
      <c r="NOU36" s="446"/>
      <c r="NOV36" s="446"/>
      <c r="NOW36" s="446"/>
      <c r="NOX36" s="446"/>
      <c r="NOY36" s="446"/>
      <c r="NOZ36" s="446"/>
      <c r="NPA36" s="446"/>
      <c r="NPB36" s="446"/>
      <c r="NPC36" s="446"/>
      <c r="NPD36" s="446"/>
      <c r="NPE36" s="446"/>
      <c r="NPF36" s="446"/>
      <c r="NPG36" s="446"/>
      <c r="NPH36" s="446"/>
      <c r="NPI36" s="446"/>
      <c r="NPJ36" s="446"/>
      <c r="NPK36" s="446"/>
      <c r="NPL36" s="446"/>
      <c r="NPM36" s="446"/>
      <c r="NPN36" s="446"/>
      <c r="NPO36" s="446"/>
      <c r="NPP36" s="446"/>
      <c r="NPQ36" s="446"/>
      <c r="NPR36" s="446"/>
      <c r="NPS36" s="446"/>
      <c r="NPT36" s="446"/>
      <c r="NPU36" s="446"/>
      <c r="NPV36" s="446"/>
      <c r="NPW36" s="446"/>
      <c r="NPX36" s="446"/>
      <c r="NPY36" s="446"/>
      <c r="NPZ36" s="446"/>
      <c r="NQA36" s="446"/>
      <c r="NQB36" s="446"/>
      <c r="NQC36" s="446"/>
      <c r="NQD36" s="446"/>
      <c r="NQE36" s="446"/>
      <c r="NQF36" s="446"/>
      <c r="NQG36" s="446"/>
      <c r="NQH36" s="446"/>
      <c r="NQI36" s="446"/>
      <c r="NQJ36" s="446"/>
      <c r="NQK36" s="446"/>
      <c r="NQL36" s="446"/>
      <c r="NQM36" s="446"/>
      <c r="NQN36" s="446"/>
      <c r="NQO36" s="446"/>
      <c r="NQP36" s="446"/>
      <c r="NQQ36" s="446"/>
      <c r="NQR36" s="446"/>
      <c r="NQS36" s="446"/>
      <c r="NQT36" s="446"/>
      <c r="NQU36" s="446"/>
      <c r="NQV36" s="446"/>
      <c r="NQW36" s="446"/>
      <c r="NQX36" s="446"/>
      <c r="NQY36" s="446"/>
      <c r="NQZ36" s="446"/>
      <c r="NRA36" s="446"/>
      <c r="NRB36" s="446"/>
      <c r="NRC36" s="446"/>
      <c r="NRD36" s="446"/>
      <c r="NRE36" s="446"/>
      <c r="NRF36" s="446"/>
      <c r="NRG36" s="446"/>
      <c r="NRH36" s="446"/>
      <c r="NRI36" s="446"/>
      <c r="NRJ36" s="446"/>
      <c r="NRK36" s="446"/>
      <c r="NRL36" s="446"/>
      <c r="NRM36" s="446"/>
      <c r="NRN36" s="446"/>
      <c r="NRO36" s="446"/>
      <c r="NRP36" s="446"/>
      <c r="NRQ36" s="446"/>
      <c r="NRR36" s="446"/>
      <c r="NRS36" s="446"/>
      <c r="NRT36" s="446"/>
      <c r="NRU36" s="446"/>
      <c r="NRV36" s="446"/>
      <c r="NRW36" s="446"/>
      <c r="NRX36" s="446"/>
      <c r="NRY36" s="446"/>
      <c r="NRZ36" s="446"/>
      <c r="NSA36" s="446"/>
      <c r="NSB36" s="446"/>
      <c r="NSC36" s="446"/>
      <c r="NSD36" s="446"/>
      <c r="NSE36" s="446"/>
      <c r="NSF36" s="446"/>
      <c r="NSG36" s="446"/>
      <c r="NSH36" s="446"/>
      <c r="NSI36" s="446"/>
      <c r="NSJ36" s="446"/>
      <c r="NSK36" s="446"/>
      <c r="NSL36" s="446"/>
      <c r="NSM36" s="446"/>
      <c r="NSN36" s="446"/>
      <c r="NSO36" s="446"/>
      <c r="NSP36" s="446"/>
      <c r="NSQ36" s="446"/>
      <c r="NSR36" s="446"/>
      <c r="NSS36" s="446"/>
      <c r="NST36" s="446"/>
      <c r="NSU36" s="446"/>
      <c r="NSV36" s="446"/>
      <c r="NSW36" s="446"/>
      <c r="NSX36" s="446"/>
      <c r="NSY36" s="446"/>
      <c r="NSZ36" s="446"/>
      <c r="NTA36" s="446"/>
      <c r="NTB36" s="446"/>
      <c r="NTC36" s="446"/>
      <c r="NTD36" s="446"/>
      <c r="NTE36" s="446"/>
      <c r="NTF36" s="446"/>
      <c r="NTG36" s="446"/>
      <c r="NTH36" s="446"/>
      <c r="NTI36" s="446"/>
      <c r="NTJ36" s="446"/>
      <c r="NTK36" s="446"/>
      <c r="NTL36" s="446"/>
      <c r="NTM36" s="446"/>
      <c r="NTN36" s="446"/>
      <c r="NTO36" s="446"/>
      <c r="NTP36" s="446"/>
      <c r="NTQ36" s="446"/>
      <c r="NTR36" s="446"/>
      <c r="NTS36" s="446"/>
      <c r="NTT36" s="446"/>
      <c r="NTU36" s="446"/>
      <c r="NTV36" s="446"/>
      <c r="NTW36" s="446"/>
      <c r="NTX36" s="446"/>
      <c r="NTY36" s="446"/>
      <c r="NTZ36" s="446"/>
      <c r="NUA36" s="446"/>
      <c r="NUB36" s="446"/>
      <c r="NUC36" s="446"/>
      <c r="NUD36" s="446"/>
      <c r="NUE36" s="446"/>
      <c r="NUF36" s="446"/>
      <c r="NUG36" s="446"/>
      <c r="NUH36" s="446"/>
      <c r="NUI36" s="446"/>
      <c r="NUJ36" s="446"/>
      <c r="NUK36" s="446"/>
      <c r="NUL36" s="446"/>
      <c r="NUM36" s="446"/>
      <c r="NUN36" s="446"/>
      <c r="NUO36" s="446"/>
      <c r="NUP36" s="446"/>
      <c r="NUQ36" s="446"/>
      <c r="NUR36" s="446"/>
      <c r="NUS36" s="446"/>
      <c r="NUT36" s="446"/>
      <c r="NUU36" s="446"/>
      <c r="NUV36" s="446"/>
      <c r="NUW36" s="446"/>
      <c r="NUX36" s="446"/>
      <c r="NUY36" s="446"/>
      <c r="NUZ36" s="446"/>
      <c r="NVA36" s="446"/>
      <c r="NVB36" s="446"/>
      <c r="NVC36" s="446"/>
      <c r="NVD36" s="446"/>
      <c r="NVE36" s="446"/>
      <c r="NVF36" s="446"/>
      <c r="NVG36" s="446"/>
      <c r="NVH36" s="446"/>
      <c r="NVI36" s="446"/>
      <c r="NVJ36" s="446"/>
      <c r="NVK36" s="446"/>
      <c r="NVL36" s="446"/>
      <c r="NVM36" s="446"/>
      <c r="NVN36" s="446"/>
      <c r="NVO36" s="446"/>
      <c r="NVP36" s="446"/>
      <c r="NVQ36" s="446"/>
      <c r="NVR36" s="446"/>
      <c r="NVS36" s="446"/>
      <c r="NVT36" s="446"/>
      <c r="NVU36" s="446"/>
      <c r="NVV36" s="446"/>
      <c r="NVW36" s="446"/>
      <c r="NVX36" s="446"/>
      <c r="NVY36" s="446"/>
      <c r="NVZ36" s="446"/>
      <c r="NWA36" s="446"/>
      <c r="NWB36" s="446"/>
      <c r="NWC36" s="446"/>
      <c r="NWD36" s="446"/>
      <c r="NWE36" s="446"/>
      <c r="NWF36" s="446"/>
      <c r="NWG36" s="446"/>
      <c r="NWH36" s="446"/>
      <c r="NWI36" s="446"/>
      <c r="NWJ36" s="446"/>
      <c r="NWK36" s="446"/>
      <c r="NWL36" s="446"/>
      <c r="NWM36" s="446"/>
      <c r="NWN36" s="446"/>
      <c r="NWO36" s="446"/>
      <c r="NWP36" s="446"/>
      <c r="NWQ36" s="446"/>
      <c r="NWR36" s="446"/>
      <c r="NWS36" s="446"/>
      <c r="NWT36" s="446"/>
      <c r="NWU36" s="446"/>
      <c r="NWV36" s="446"/>
      <c r="NWW36" s="446"/>
      <c r="NWX36" s="446"/>
      <c r="NWY36" s="446"/>
      <c r="NWZ36" s="446"/>
      <c r="NXA36" s="446"/>
      <c r="NXB36" s="446"/>
      <c r="NXC36" s="446"/>
      <c r="NXD36" s="446"/>
      <c r="NXE36" s="446"/>
      <c r="NXF36" s="446"/>
      <c r="NXG36" s="446"/>
      <c r="NXH36" s="446"/>
      <c r="NXI36" s="446"/>
      <c r="NXJ36" s="446"/>
      <c r="NXK36" s="446"/>
      <c r="NXL36" s="446"/>
      <c r="NXM36" s="446"/>
      <c r="NXN36" s="446"/>
      <c r="NXO36" s="446"/>
      <c r="NXP36" s="446"/>
      <c r="NXQ36" s="446"/>
      <c r="NXR36" s="446"/>
      <c r="NXS36" s="446"/>
      <c r="NXT36" s="446"/>
      <c r="NXU36" s="446"/>
      <c r="NXV36" s="446"/>
      <c r="NXW36" s="446"/>
      <c r="NXX36" s="446"/>
      <c r="NXY36" s="446"/>
      <c r="NXZ36" s="446"/>
      <c r="NYA36" s="446"/>
      <c r="NYB36" s="446"/>
      <c r="NYC36" s="446"/>
      <c r="NYD36" s="446"/>
      <c r="NYE36" s="446"/>
      <c r="NYF36" s="446"/>
      <c r="NYG36" s="446"/>
      <c r="NYH36" s="446"/>
      <c r="NYI36" s="446"/>
      <c r="NYJ36" s="446"/>
      <c r="NYK36" s="446"/>
      <c r="NYL36" s="446"/>
      <c r="NYM36" s="446"/>
      <c r="NYN36" s="446"/>
      <c r="NYO36" s="446"/>
      <c r="NYP36" s="446"/>
      <c r="NYQ36" s="446"/>
      <c r="NYR36" s="446"/>
      <c r="NYS36" s="446"/>
      <c r="NYT36" s="446"/>
      <c r="NYU36" s="446"/>
      <c r="NYV36" s="446"/>
      <c r="NYW36" s="446"/>
      <c r="NYX36" s="446"/>
      <c r="NYY36" s="446"/>
      <c r="NYZ36" s="446"/>
      <c r="NZA36" s="446"/>
      <c r="NZB36" s="446"/>
      <c r="NZC36" s="446"/>
      <c r="NZD36" s="446"/>
      <c r="NZE36" s="446"/>
      <c r="NZF36" s="446"/>
      <c r="NZG36" s="446"/>
      <c r="NZH36" s="446"/>
      <c r="NZI36" s="446"/>
      <c r="NZJ36" s="446"/>
      <c r="NZK36" s="446"/>
      <c r="NZL36" s="446"/>
      <c r="NZM36" s="446"/>
      <c r="NZN36" s="446"/>
      <c r="NZO36" s="446"/>
      <c r="NZP36" s="446"/>
      <c r="NZQ36" s="446"/>
      <c r="NZR36" s="446"/>
      <c r="NZS36" s="446"/>
      <c r="NZT36" s="446"/>
      <c r="NZU36" s="446"/>
      <c r="NZV36" s="446"/>
      <c r="NZW36" s="446"/>
      <c r="NZX36" s="446"/>
      <c r="NZY36" s="446"/>
      <c r="NZZ36" s="446"/>
      <c r="OAA36" s="446"/>
      <c r="OAB36" s="446"/>
      <c r="OAC36" s="446"/>
      <c r="OAD36" s="446"/>
      <c r="OAE36" s="446"/>
      <c r="OAF36" s="446"/>
      <c r="OAG36" s="446"/>
      <c r="OAH36" s="446"/>
      <c r="OAI36" s="446"/>
      <c r="OAJ36" s="446"/>
      <c r="OAK36" s="446"/>
      <c r="OAL36" s="446"/>
      <c r="OAM36" s="446"/>
      <c r="OAN36" s="446"/>
      <c r="OAO36" s="446"/>
      <c r="OAP36" s="446"/>
      <c r="OAQ36" s="446"/>
      <c r="OAR36" s="446"/>
      <c r="OAS36" s="446"/>
      <c r="OAT36" s="446"/>
      <c r="OAU36" s="446"/>
      <c r="OAV36" s="446"/>
      <c r="OAW36" s="446"/>
      <c r="OAX36" s="446"/>
      <c r="OAY36" s="446"/>
      <c r="OAZ36" s="446"/>
      <c r="OBA36" s="446"/>
      <c r="OBB36" s="446"/>
      <c r="OBC36" s="446"/>
      <c r="OBD36" s="446"/>
      <c r="OBE36" s="446"/>
      <c r="OBF36" s="446"/>
      <c r="OBG36" s="446"/>
      <c r="OBH36" s="446"/>
      <c r="OBI36" s="446"/>
      <c r="OBJ36" s="446"/>
      <c r="OBK36" s="446"/>
      <c r="OBL36" s="446"/>
      <c r="OBM36" s="446"/>
      <c r="OBN36" s="446"/>
      <c r="OBO36" s="446"/>
      <c r="OBP36" s="446"/>
      <c r="OBQ36" s="446"/>
      <c r="OBR36" s="446"/>
      <c r="OBS36" s="446"/>
      <c r="OBT36" s="446"/>
      <c r="OBU36" s="446"/>
      <c r="OBV36" s="446"/>
      <c r="OBW36" s="446"/>
      <c r="OBX36" s="446"/>
      <c r="OBY36" s="446"/>
      <c r="OBZ36" s="446"/>
      <c r="OCA36" s="446"/>
      <c r="OCB36" s="446"/>
      <c r="OCC36" s="446"/>
      <c r="OCD36" s="446"/>
      <c r="OCE36" s="446"/>
      <c r="OCF36" s="446"/>
      <c r="OCG36" s="446"/>
      <c r="OCH36" s="446"/>
      <c r="OCI36" s="446"/>
      <c r="OCJ36" s="446"/>
      <c r="OCK36" s="446"/>
      <c r="OCL36" s="446"/>
      <c r="OCM36" s="446"/>
      <c r="OCN36" s="446"/>
      <c r="OCO36" s="446"/>
      <c r="OCP36" s="446"/>
      <c r="OCQ36" s="446"/>
      <c r="OCR36" s="446"/>
      <c r="OCS36" s="446"/>
      <c r="OCT36" s="446"/>
      <c r="OCU36" s="446"/>
      <c r="OCV36" s="446"/>
      <c r="OCW36" s="446"/>
      <c r="OCX36" s="446"/>
      <c r="OCY36" s="446"/>
      <c r="OCZ36" s="446"/>
      <c r="ODA36" s="446"/>
      <c r="ODB36" s="446"/>
      <c r="ODC36" s="446"/>
      <c r="ODD36" s="446"/>
      <c r="ODE36" s="446"/>
      <c r="ODF36" s="446"/>
      <c r="ODG36" s="446"/>
      <c r="ODH36" s="446"/>
      <c r="ODI36" s="446"/>
      <c r="ODJ36" s="446"/>
      <c r="ODK36" s="446"/>
      <c r="ODL36" s="446"/>
      <c r="ODM36" s="446"/>
      <c r="ODN36" s="446"/>
      <c r="ODO36" s="446"/>
      <c r="ODP36" s="446"/>
      <c r="ODQ36" s="446"/>
      <c r="ODR36" s="446"/>
      <c r="ODS36" s="446"/>
      <c r="ODT36" s="446"/>
      <c r="ODU36" s="446"/>
      <c r="ODV36" s="446"/>
      <c r="ODW36" s="446"/>
      <c r="ODX36" s="446"/>
      <c r="ODY36" s="446"/>
      <c r="ODZ36" s="446"/>
      <c r="OEA36" s="446"/>
      <c r="OEB36" s="446"/>
      <c r="OEC36" s="446"/>
      <c r="OED36" s="446"/>
      <c r="OEE36" s="446"/>
      <c r="OEF36" s="446"/>
      <c r="OEG36" s="446"/>
      <c r="OEH36" s="446"/>
      <c r="OEI36" s="446"/>
      <c r="OEJ36" s="446"/>
      <c r="OEK36" s="446"/>
      <c r="OEL36" s="446"/>
      <c r="OEM36" s="446"/>
      <c r="OEN36" s="446"/>
      <c r="OEO36" s="446"/>
      <c r="OEP36" s="446"/>
      <c r="OEQ36" s="446"/>
      <c r="OER36" s="446"/>
      <c r="OES36" s="446"/>
      <c r="OET36" s="446"/>
      <c r="OEU36" s="446"/>
      <c r="OEV36" s="446"/>
      <c r="OEW36" s="446"/>
      <c r="OEX36" s="446"/>
      <c r="OEY36" s="446"/>
      <c r="OEZ36" s="446"/>
      <c r="OFA36" s="446"/>
      <c r="OFB36" s="446"/>
      <c r="OFC36" s="446"/>
      <c r="OFD36" s="446"/>
      <c r="OFE36" s="446"/>
      <c r="OFF36" s="446"/>
      <c r="OFG36" s="446"/>
      <c r="OFH36" s="446"/>
      <c r="OFI36" s="446"/>
      <c r="OFJ36" s="446"/>
      <c r="OFK36" s="446"/>
      <c r="OFL36" s="446"/>
      <c r="OFM36" s="446"/>
      <c r="OFN36" s="446"/>
      <c r="OFO36" s="446"/>
      <c r="OFP36" s="446"/>
      <c r="OFQ36" s="446"/>
      <c r="OFR36" s="446"/>
      <c r="OFS36" s="446"/>
      <c r="OFT36" s="446"/>
      <c r="OFU36" s="446"/>
      <c r="OFV36" s="446"/>
      <c r="OFW36" s="446"/>
      <c r="OFX36" s="446"/>
      <c r="OFY36" s="446"/>
      <c r="OFZ36" s="446"/>
      <c r="OGA36" s="446"/>
      <c r="OGB36" s="446"/>
      <c r="OGC36" s="446"/>
      <c r="OGD36" s="446"/>
      <c r="OGE36" s="446"/>
      <c r="OGF36" s="446"/>
      <c r="OGG36" s="446"/>
      <c r="OGH36" s="446"/>
      <c r="OGI36" s="446"/>
      <c r="OGJ36" s="446"/>
      <c r="OGK36" s="446"/>
      <c r="OGL36" s="446"/>
      <c r="OGM36" s="446"/>
      <c r="OGN36" s="446"/>
      <c r="OGO36" s="446"/>
      <c r="OGP36" s="446"/>
      <c r="OGQ36" s="446"/>
      <c r="OGR36" s="446"/>
      <c r="OGS36" s="446"/>
      <c r="OGT36" s="446"/>
      <c r="OGU36" s="446"/>
      <c r="OGV36" s="446"/>
      <c r="OGW36" s="446"/>
      <c r="OGX36" s="446"/>
      <c r="OGY36" s="446"/>
      <c r="OGZ36" s="446"/>
      <c r="OHA36" s="446"/>
      <c r="OHB36" s="446"/>
      <c r="OHC36" s="446"/>
      <c r="OHD36" s="446"/>
      <c r="OHE36" s="446"/>
      <c r="OHF36" s="446"/>
      <c r="OHG36" s="446"/>
      <c r="OHH36" s="446"/>
      <c r="OHI36" s="446"/>
      <c r="OHJ36" s="446"/>
      <c r="OHK36" s="446"/>
      <c r="OHL36" s="446"/>
      <c r="OHM36" s="446"/>
      <c r="OHN36" s="446"/>
      <c r="OHO36" s="446"/>
      <c r="OHP36" s="446"/>
      <c r="OHQ36" s="446"/>
      <c r="OHR36" s="446"/>
      <c r="OHS36" s="446"/>
      <c r="OHT36" s="446"/>
      <c r="OHU36" s="446"/>
      <c r="OHV36" s="446"/>
      <c r="OHW36" s="446"/>
      <c r="OHX36" s="446"/>
      <c r="OHY36" s="446"/>
      <c r="OHZ36" s="446"/>
      <c r="OIA36" s="446"/>
      <c r="OIB36" s="446"/>
      <c r="OIC36" s="446"/>
      <c r="OID36" s="446"/>
      <c r="OIE36" s="446"/>
      <c r="OIF36" s="446"/>
      <c r="OIG36" s="446"/>
      <c r="OIH36" s="446"/>
      <c r="OII36" s="446"/>
      <c r="OIJ36" s="446"/>
      <c r="OIK36" s="446"/>
      <c r="OIL36" s="446"/>
      <c r="OIM36" s="446"/>
      <c r="OIN36" s="446"/>
      <c r="OIO36" s="446"/>
      <c r="OIP36" s="446"/>
      <c r="OIQ36" s="446"/>
      <c r="OIR36" s="446"/>
      <c r="OIS36" s="446"/>
      <c r="OIT36" s="446"/>
      <c r="OIU36" s="446"/>
      <c r="OIV36" s="446"/>
      <c r="OIW36" s="446"/>
      <c r="OIX36" s="446"/>
      <c r="OIY36" s="446"/>
      <c r="OIZ36" s="446"/>
      <c r="OJA36" s="446"/>
      <c r="OJB36" s="446"/>
      <c r="OJC36" s="446"/>
      <c r="OJD36" s="446"/>
      <c r="OJE36" s="446"/>
      <c r="OJF36" s="446"/>
      <c r="OJG36" s="446"/>
      <c r="OJH36" s="446"/>
      <c r="OJI36" s="446"/>
      <c r="OJJ36" s="446"/>
      <c r="OJK36" s="446"/>
      <c r="OJL36" s="446"/>
      <c r="OJM36" s="446"/>
      <c r="OJN36" s="446"/>
      <c r="OJO36" s="446"/>
      <c r="OJP36" s="446"/>
      <c r="OJQ36" s="446"/>
      <c r="OJR36" s="446"/>
      <c r="OJS36" s="446"/>
      <c r="OJT36" s="446"/>
      <c r="OJU36" s="446"/>
      <c r="OJV36" s="446"/>
      <c r="OJW36" s="446"/>
      <c r="OJX36" s="446"/>
      <c r="OJY36" s="446"/>
      <c r="OJZ36" s="446"/>
      <c r="OKA36" s="446"/>
      <c r="OKB36" s="446"/>
      <c r="OKC36" s="446"/>
      <c r="OKD36" s="446"/>
      <c r="OKE36" s="446"/>
      <c r="OKF36" s="446"/>
      <c r="OKG36" s="446"/>
      <c r="OKH36" s="446"/>
      <c r="OKI36" s="446"/>
      <c r="OKJ36" s="446"/>
      <c r="OKK36" s="446"/>
      <c r="OKL36" s="446"/>
      <c r="OKM36" s="446"/>
      <c r="OKN36" s="446"/>
      <c r="OKO36" s="446"/>
      <c r="OKP36" s="446"/>
      <c r="OKQ36" s="446"/>
      <c r="OKR36" s="446"/>
      <c r="OKS36" s="446"/>
      <c r="OKT36" s="446"/>
      <c r="OKU36" s="446"/>
      <c r="OKV36" s="446"/>
      <c r="OKW36" s="446"/>
      <c r="OKX36" s="446"/>
      <c r="OKY36" s="446"/>
      <c r="OKZ36" s="446"/>
      <c r="OLA36" s="446"/>
      <c r="OLB36" s="446"/>
      <c r="OLC36" s="446"/>
      <c r="OLD36" s="446"/>
      <c r="OLE36" s="446"/>
      <c r="OLF36" s="446"/>
      <c r="OLG36" s="446"/>
      <c r="OLH36" s="446"/>
      <c r="OLI36" s="446"/>
      <c r="OLJ36" s="446"/>
      <c r="OLK36" s="446"/>
      <c r="OLL36" s="446"/>
      <c r="OLM36" s="446"/>
      <c r="OLN36" s="446"/>
      <c r="OLO36" s="446"/>
      <c r="OLP36" s="446"/>
      <c r="OLQ36" s="446"/>
      <c r="OLR36" s="446"/>
      <c r="OLS36" s="446"/>
      <c r="OLT36" s="446"/>
      <c r="OLU36" s="446"/>
      <c r="OLV36" s="446"/>
      <c r="OLW36" s="446"/>
      <c r="OLX36" s="446"/>
      <c r="OLY36" s="446"/>
      <c r="OLZ36" s="446"/>
      <c r="OMA36" s="446"/>
      <c r="OMB36" s="446"/>
      <c r="OMC36" s="446"/>
      <c r="OMD36" s="446"/>
      <c r="OME36" s="446"/>
      <c r="OMF36" s="446"/>
      <c r="OMG36" s="446"/>
      <c r="OMH36" s="446"/>
      <c r="OMI36" s="446"/>
      <c r="OMJ36" s="446"/>
      <c r="OMK36" s="446"/>
      <c r="OML36" s="446"/>
      <c r="OMM36" s="446"/>
      <c r="OMN36" s="446"/>
      <c r="OMO36" s="446"/>
      <c r="OMP36" s="446"/>
      <c r="OMQ36" s="446"/>
      <c r="OMR36" s="446"/>
      <c r="OMS36" s="446"/>
      <c r="OMT36" s="446"/>
      <c r="OMU36" s="446"/>
      <c r="OMV36" s="446"/>
      <c r="OMW36" s="446"/>
      <c r="OMX36" s="446"/>
      <c r="OMY36" s="446"/>
      <c r="OMZ36" s="446"/>
      <c r="ONA36" s="446"/>
      <c r="ONB36" s="446"/>
      <c r="ONC36" s="446"/>
      <c r="OND36" s="446"/>
      <c r="ONE36" s="446"/>
      <c r="ONF36" s="446"/>
      <c r="ONG36" s="446"/>
      <c r="ONH36" s="446"/>
      <c r="ONI36" s="446"/>
      <c r="ONJ36" s="446"/>
      <c r="ONK36" s="446"/>
      <c r="ONL36" s="446"/>
      <c r="ONM36" s="446"/>
      <c r="ONN36" s="446"/>
      <c r="ONO36" s="446"/>
      <c r="ONP36" s="446"/>
      <c r="ONQ36" s="446"/>
      <c r="ONR36" s="446"/>
      <c r="ONS36" s="446"/>
      <c r="ONT36" s="446"/>
      <c r="ONU36" s="446"/>
      <c r="ONV36" s="446"/>
      <c r="ONW36" s="446"/>
      <c r="ONX36" s="446"/>
      <c r="ONY36" s="446"/>
      <c r="ONZ36" s="446"/>
      <c r="OOA36" s="446"/>
      <c r="OOB36" s="446"/>
      <c r="OOC36" s="446"/>
      <c r="OOD36" s="446"/>
      <c r="OOE36" s="446"/>
      <c r="OOF36" s="446"/>
      <c r="OOG36" s="446"/>
      <c r="OOH36" s="446"/>
      <c r="OOI36" s="446"/>
      <c r="OOJ36" s="446"/>
      <c r="OOK36" s="446"/>
      <c r="OOL36" s="446"/>
      <c r="OOM36" s="446"/>
      <c r="OON36" s="446"/>
      <c r="OOO36" s="446"/>
      <c r="OOP36" s="446"/>
      <c r="OOQ36" s="446"/>
      <c r="OOR36" s="446"/>
      <c r="OOS36" s="446"/>
      <c r="OOT36" s="446"/>
      <c r="OOU36" s="446"/>
      <c r="OOV36" s="446"/>
      <c r="OOW36" s="446"/>
      <c r="OOX36" s="446"/>
      <c r="OOY36" s="446"/>
      <c r="OOZ36" s="446"/>
      <c r="OPA36" s="446"/>
      <c r="OPB36" s="446"/>
      <c r="OPC36" s="446"/>
      <c r="OPD36" s="446"/>
      <c r="OPE36" s="446"/>
      <c r="OPF36" s="446"/>
      <c r="OPG36" s="446"/>
      <c r="OPH36" s="446"/>
      <c r="OPI36" s="446"/>
      <c r="OPJ36" s="446"/>
      <c r="OPK36" s="446"/>
      <c r="OPL36" s="446"/>
      <c r="OPM36" s="446"/>
      <c r="OPN36" s="446"/>
      <c r="OPO36" s="446"/>
      <c r="OPP36" s="446"/>
      <c r="OPQ36" s="446"/>
      <c r="OPR36" s="446"/>
      <c r="OPS36" s="446"/>
      <c r="OPT36" s="446"/>
      <c r="OPU36" s="446"/>
      <c r="OPV36" s="446"/>
      <c r="OPW36" s="446"/>
      <c r="OPX36" s="446"/>
      <c r="OPY36" s="446"/>
      <c r="OPZ36" s="446"/>
      <c r="OQA36" s="446"/>
      <c r="OQB36" s="446"/>
      <c r="OQC36" s="446"/>
      <c r="OQD36" s="446"/>
      <c r="OQE36" s="446"/>
      <c r="OQF36" s="446"/>
      <c r="OQG36" s="446"/>
      <c r="OQH36" s="446"/>
      <c r="OQI36" s="446"/>
      <c r="OQJ36" s="446"/>
      <c r="OQK36" s="446"/>
      <c r="OQL36" s="446"/>
      <c r="OQM36" s="446"/>
      <c r="OQN36" s="446"/>
      <c r="OQO36" s="446"/>
      <c r="OQP36" s="446"/>
      <c r="OQQ36" s="446"/>
      <c r="OQR36" s="446"/>
      <c r="OQS36" s="446"/>
      <c r="OQT36" s="446"/>
      <c r="OQU36" s="446"/>
      <c r="OQV36" s="446"/>
      <c r="OQW36" s="446"/>
      <c r="OQX36" s="446"/>
      <c r="OQY36" s="446"/>
      <c r="OQZ36" s="446"/>
      <c r="ORA36" s="446"/>
      <c r="ORB36" s="446"/>
      <c r="ORC36" s="446"/>
      <c r="ORD36" s="446"/>
      <c r="ORE36" s="446"/>
      <c r="ORF36" s="446"/>
      <c r="ORG36" s="446"/>
      <c r="ORH36" s="446"/>
      <c r="ORI36" s="446"/>
      <c r="ORJ36" s="446"/>
      <c r="ORK36" s="446"/>
      <c r="ORL36" s="446"/>
      <c r="ORM36" s="446"/>
      <c r="ORN36" s="446"/>
      <c r="ORO36" s="446"/>
      <c r="ORP36" s="446"/>
      <c r="ORQ36" s="446"/>
      <c r="ORR36" s="446"/>
      <c r="ORS36" s="446"/>
      <c r="ORT36" s="446"/>
      <c r="ORU36" s="446"/>
      <c r="ORV36" s="446"/>
      <c r="ORW36" s="446"/>
      <c r="ORX36" s="446"/>
      <c r="ORY36" s="446"/>
      <c r="ORZ36" s="446"/>
      <c r="OSA36" s="446"/>
      <c r="OSB36" s="446"/>
      <c r="OSC36" s="446"/>
      <c r="OSD36" s="446"/>
      <c r="OSE36" s="446"/>
      <c r="OSF36" s="446"/>
      <c r="OSG36" s="446"/>
      <c r="OSH36" s="446"/>
      <c r="OSI36" s="446"/>
      <c r="OSJ36" s="446"/>
      <c r="OSK36" s="446"/>
      <c r="OSL36" s="446"/>
      <c r="OSM36" s="446"/>
      <c r="OSN36" s="446"/>
      <c r="OSO36" s="446"/>
      <c r="OSP36" s="446"/>
      <c r="OSQ36" s="446"/>
      <c r="OSR36" s="446"/>
      <c r="OSS36" s="446"/>
      <c r="OST36" s="446"/>
      <c r="OSU36" s="446"/>
      <c r="OSV36" s="446"/>
      <c r="OSW36" s="446"/>
      <c r="OSX36" s="446"/>
      <c r="OSY36" s="446"/>
      <c r="OSZ36" s="446"/>
      <c r="OTA36" s="446"/>
      <c r="OTB36" s="446"/>
      <c r="OTC36" s="446"/>
      <c r="OTD36" s="446"/>
      <c r="OTE36" s="446"/>
      <c r="OTF36" s="446"/>
      <c r="OTG36" s="446"/>
      <c r="OTH36" s="446"/>
      <c r="OTI36" s="446"/>
      <c r="OTJ36" s="446"/>
      <c r="OTK36" s="446"/>
      <c r="OTL36" s="446"/>
      <c r="OTM36" s="446"/>
      <c r="OTN36" s="446"/>
      <c r="OTO36" s="446"/>
      <c r="OTP36" s="446"/>
      <c r="OTQ36" s="446"/>
      <c r="OTR36" s="446"/>
      <c r="OTS36" s="446"/>
      <c r="OTT36" s="446"/>
      <c r="OTU36" s="446"/>
      <c r="OTV36" s="446"/>
      <c r="OTW36" s="446"/>
      <c r="OTX36" s="446"/>
      <c r="OTY36" s="446"/>
      <c r="OTZ36" s="446"/>
      <c r="OUA36" s="446"/>
      <c r="OUB36" s="446"/>
      <c r="OUC36" s="446"/>
      <c r="OUD36" s="446"/>
      <c r="OUE36" s="446"/>
      <c r="OUF36" s="446"/>
      <c r="OUG36" s="446"/>
      <c r="OUH36" s="446"/>
      <c r="OUI36" s="446"/>
      <c r="OUJ36" s="446"/>
      <c r="OUK36" s="446"/>
      <c r="OUL36" s="446"/>
      <c r="OUM36" s="446"/>
      <c r="OUN36" s="446"/>
      <c r="OUO36" s="446"/>
      <c r="OUP36" s="446"/>
      <c r="OUQ36" s="446"/>
      <c r="OUR36" s="446"/>
      <c r="OUS36" s="446"/>
      <c r="OUT36" s="446"/>
      <c r="OUU36" s="446"/>
      <c r="OUV36" s="446"/>
      <c r="OUW36" s="446"/>
      <c r="OUX36" s="446"/>
      <c r="OUY36" s="446"/>
      <c r="OUZ36" s="446"/>
      <c r="OVA36" s="446"/>
      <c r="OVB36" s="446"/>
      <c r="OVC36" s="446"/>
      <c r="OVD36" s="446"/>
      <c r="OVE36" s="446"/>
      <c r="OVF36" s="446"/>
      <c r="OVG36" s="446"/>
      <c r="OVH36" s="446"/>
      <c r="OVI36" s="446"/>
      <c r="OVJ36" s="446"/>
      <c r="OVK36" s="446"/>
      <c r="OVL36" s="446"/>
      <c r="OVM36" s="446"/>
      <c r="OVN36" s="446"/>
      <c r="OVO36" s="446"/>
      <c r="OVP36" s="446"/>
      <c r="OVQ36" s="446"/>
      <c r="OVR36" s="446"/>
      <c r="OVS36" s="446"/>
      <c r="OVT36" s="446"/>
      <c r="OVU36" s="446"/>
      <c r="OVV36" s="446"/>
      <c r="OVW36" s="446"/>
      <c r="OVX36" s="446"/>
      <c r="OVY36" s="446"/>
      <c r="OVZ36" s="446"/>
      <c r="OWA36" s="446"/>
      <c r="OWB36" s="446"/>
      <c r="OWC36" s="446"/>
      <c r="OWD36" s="446"/>
      <c r="OWE36" s="446"/>
      <c r="OWF36" s="446"/>
      <c r="OWG36" s="446"/>
      <c r="OWH36" s="446"/>
      <c r="OWI36" s="446"/>
      <c r="OWJ36" s="446"/>
      <c r="OWK36" s="446"/>
      <c r="OWL36" s="446"/>
      <c r="OWM36" s="446"/>
      <c r="OWN36" s="446"/>
      <c r="OWO36" s="446"/>
      <c r="OWP36" s="446"/>
      <c r="OWQ36" s="446"/>
      <c r="OWR36" s="446"/>
      <c r="OWS36" s="446"/>
      <c r="OWT36" s="446"/>
      <c r="OWU36" s="446"/>
      <c r="OWV36" s="446"/>
      <c r="OWW36" s="446"/>
      <c r="OWX36" s="446"/>
      <c r="OWY36" s="446"/>
      <c r="OWZ36" s="446"/>
      <c r="OXA36" s="446"/>
      <c r="OXB36" s="446"/>
      <c r="OXC36" s="446"/>
      <c r="OXD36" s="446"/>
      <c r="OXE36" s="446"/>
      <c r="OXF36" s="446"/>
      <c r="OXG36" s="446"/>
      <c r="OXH36" s="446"/>
      <c r="OXI36" s="446"/>
      <c r="OXJ36" s="446"/>
      <c r="OXK36" s="446"/>
      <c r="OXL36" s="446"/>
      <c r="OXM36" s="446"/>
      <c r="OXN36" s="446"/>
      <c r="OXO36" s="446"/>
      <c r="OXP36" s="446"/>
      <c r="OXQ36" s="446"/>
      <c r="OXR36" s="446"/>
      <c r="OXS36" s="446"/>
      <c r="OXT36" s="446"/>
      <c r="OXU36" s="446"/>
      <c r="OXV36" s="446"/>
      <c r="OXW36" s="446"/>
      <c r="OXX36" s="446"/>
      <c r="OXY36" s="446"/>
      <c r="OXZ36" s="446"/>
      <c r="OYA36" s="446"/>
      <c r="OYB36" s="446"/>
      <c r="OYC36" s="446"/>
      <c r="OYD36" s="446"/>
      <c r="OYE36" s="446"/>
      <c r="OYF36" s="446"/>
      <c r="OYG36" s="446"/>
      <c r="OYH36" s="446"/>
      <c r="OYI36" s="446"/>
      <c r="OYJ36" s="446"/>
      <c r="OYK36" s="446"/>
      <c r="OYL36" s="446"/>
      <c r="OYM36" s="446"/>
      <c r="OYN36" s="446"/>
      <c r="OYO36" s="446"/>
      <c r="OYP36" s="446"/>
      <c r="OYQ36" s="446"/>
      <c r="OYR36" s="446"/>
      <c r="OYS36" s="446"/>
      <c r="OYT36" s="446"/>
      <c r="OYU36" s="446"/>
      <c r="OYV36" s="446"/>
      <c r="OYW36" s="446"/>
      <c r="OYX36" s="446"/>
      <c r="OYY36" s="446"/>
      <c r="OYZ36" s="446"/>
      <c r="OZA36" s="446"/>
      <c r="OZB36" s="446"/>
      <c r="OZC36" s="446"/>
      <c r="OZD36" s="446"/>
      <c r="OZE36" s="446"/>
      <c r="OZF36" s="446"/>
      <c r="OZG36" s="446"/>
      <c r="OZH36" s="446"/>
      <c r="OZI36" s="446"/>
      <c r="OZJ36" s="446"/>
      <c r="OZK36" s="446"/>
      <c r="OZL36" s="446"/>
      <c r="OZM36" s="446"/>
      <c r="OZN36" s="446"/>
      <c r="OZO36" s="446"/>
      <c r="OZP36" s="446"/>
      <c r="OZQ36" s="446"/>
      <c r="OZR36" s="446"/>
      <c r="OZS36" s="446"/>
      <c r="OZT36" s="446"/>
      <c r="OZU36" s="446"/>
      <c r="OZV36" s="446"/>
      <c r="OZW36" s="446"/>
      <c r="OZX36" s="446"/>
      <c r="OZY36" s="446"/>
      <c r="OZZ36" s="446"/>
      <c r="PAA36" s="446"/>
      <c r="PAB36" s="446"/>
      <c r="PAC36" s="446"/>
      <c r="PAD36" s="446"/>
      <c r="PAE36" s="446"/>
      <c r="PAF36" s="446"/>
      <c r="PAG36" s="446"/>
      <c r="PAH36" s="446"/>
      <c r="PAI36" s="446"/>
      <c r="PAJ36" s="446"/>
      <c r="PAK36" s="446"/>
      <c r="PAL36" s="446"/>
      <c r="PAM36" s="446"/>
      <c r="PAN36" s="446"/>
      <c r="PAO36" s="446"/>
      <c r="PAP36" s="446"/>
      <c r="PAQ36" s="446"/>
      <c r="PAR36" s="446"/>
      <c r="PAS36" s="446"/>
      <c r="PAT36" s="446"/>
      <c r="PAU36" s="446"/>
      <c r="PAV36" s="446"/>
      <c r="PAW36" s="446"/>
      <c r="PAX36" s="446"/>
      <c r="PAY36" s="446"/>
      <c r="PAZ36" s="446"/>
      <c r="PBA36" s="446"/>
      <c r="PBB36" s="446"/>
      <c r="PBC36" s="446"/>
      <c r="PBD36" s="446"/>
      <c r="PBE36" s="446"/>
      <c r="PBF36" s="446"/>
      <c r="PBG36" s="446"/>
      <c r="PBH36" s="446"/>
      <c r="PBI36" s="446"/>
      <c r="PBJ36" s="446"/>
      <c r="PBK36" s="446"/>
      <c r="PBL36" s="446"/>
      <c r="PBM36" s="446"/>
      <c r="PBN36" s="446"/>
      <c r="PBO36" s="446"/>
      <c r="PBP36" s="446"/>
      <c r="PBQ36" s="446"/>
      <c r="PBR36" s="446"/>
      <c r="PBS36" s="446"/>
      <c r="PBT36" s="446"/>
      <c r="PBU36" s="446"/>
      <c r="PBV36" s="446"/>
      <c r="PBW36" s="446"/>
      <c r="PBX36" s="446"/>
      <c r="PBY36" s="446"/>
      <c r="PBZ36" s="446"/>
      <c r="PCA36" s="446"/>
      <c r="PCB36" s="446"/>
      <c r="PCC36" s="446"/>
      <c r="PCD36" s="446"/>
      <c r="PCE36" s="446"/>
      <c r="PCF36" s="446"/>
      <c r="PCG36" s="446"/>
      <c r="PCH36" s="446"/>
      <c r="PCI36" s="446"/>
      <c r="PCJ36" s="446"/>
      <c r="PCK36" s="446"/>
      <c r="PCL36" s="446"/>
      <c r="PCM36" s="446"/>
      <c r="PCN36" s="446"/>
      <c r="PCO36" s="446"/>
      <c r="PCP36" s="446"/>
      <c r="PCQ36" s="446"/>
      <c r="PCR36" s="446"/>
      <c r="PCS36" s="446"/>
      <c r="PCT36" s="446"/>
      <c r="PCU36" s="446"/>
      <c r="PCV36" s="446"/>
      <c r="PCW36" s="446"/>
      <c r="PCX36" s="446"/>
      <c r="PCY36" s="446"/>
      <c r="PCZ36" s="446"/>
      <c r="PDA36" s="446"/>
      <c r="PDB36" s="446"/>
      <c r="PDC36" s="446"/>
      <c r="PDD36" s="446"/>
      <c r="PDE36" s="446"/>
      <c r="PDF36" s="446"/>
      <c r="PDG36" s="446"/>
      <c r="PDH36" s="446"/>
      <c r="PDI36" s="446"/>
      <c r="PDJ36" s="446"/>
      <c r="PDK36" s="446"/>
      <c r="PDL36" s="446"/>
      <c r="PDM36" s="446"/>
      <c r="PDN36" s="446"/>
      <c r="PDO36" s="446"/>
      <c r="PDP36" s="446"/>
      <c r="PDQ36" s="446"/>
      <c r="PDR36" s="446"/>
      <c r="PDS36" s="446"/>
      <c r="PDT36" s="446"/>
      <c r="PDU36" s="446"/>
      <c r="PDV36" s="446"/>
      <c r="PDW36" s="446"/>
      <c r="PDX36" s="446"/>
      <c r="PDY36" s="446"/>
      <c r="PDZ36" s="446"/>
      <c r="PEA36" s="446"/>
      <c r="PEB36" s="446"/>
      <c r="PEC36" s="446"/>
      <c r="PED36" s="446"/>
      <c r="PEE36" s="446"/>
      <c r="PEF36" s="446"/>
      <c r="PEG36" s="446"/>
      <c r="PEH36" s="446"/>
      <c r="PEI36" s="446"/>
      <c r="PEJ36" s="446"/>
      <c r="PEK36" s="446"/>
      <c r="PEL36" s="446"/>
      <c r="PEM36" s="446"/>
      <c r="PEN36" s="446"/>
      <c r="PEO36" s="446"/>
      <c r="PEP36" s="446"/>
      <c r="PEQ36" s="446"/>
      <c r="PER36" s="446"/>
      <c r="PES36" s="446"/>
      <c r="PET36" s="446"/>
      <c r="PEU36" s="446"/>
      <c r="PEV36" s="446"/>
      <c r="PEW36" s="446"/>
      <c r="PEX36" s="446"/>
      <c r="PEY36" s="446"/>
      <c r="PEZ36" s="446"/>
      <c r="PFA36" s="446"/>
      <c r="PFB36" s="446"/>
      <c r="PFC36" s="446"/>
      <c r="PFD36" s="446"/>
      <c r="PFE36" s="446"/>
      <c r="PFF36" s="446"/>
      <c r="PFG36" s="446"/>
      <c r="PFH36" s="446"/>
      <c r="PFI36" s="446"/>
      <c r="PFJ36" s="446"/>
      <c r="PFK36" s="446"/>
      <c r="PFL36" s="446"/>
      <c r="PFM36" s="446"/>
      <c r="PFN36" s="446"/>
      <c r="PFO36" s="446"/>
      <c r="PFP36" s="446"/>
      <c r="PFQ36" s="446"/>
      <c r="PFR36" s="446"/>
      <c r="PFS36" s="446"/>
      <c r="PFT36" s="446"/>
      <c r="PFU36" s="446"/>
      <c r="PFV36" s="446"/>
      <c r="PFW36" s="446"/>
      <c r="PFX36" s="446"/>
      <c r="PFY36" s="446"/>
      <c r="PFZ36" s="446"/>
      <c r="PGA36" s="446"/>
      <c r="PGB36" s="446"/>
      <c r="PGC36" s="446"/>
      <c r="PGD36" s="446"/>
      <c r="PGE36" s="446"/>
      <c r="PGF36" s="446"/>
      <c r="PGG36" s="446"/>
      <c r="PGH36" s="446"/>
      <c r="PGI36" s="446"/>
      <c r="PGJ36" s="446"/>
      <c r="PGK36" s="446"/>
      <c r="PGL36" s="446"/>
      <c r="PGM36" s="446"/>
      <c r="PGN36" s="446"/>
      <c r="PGO36" s="446"/>
      <c r="PGP36" s="446"/>
      <c r="PGQ36" s="446"/>
      <c r="PGR36" s="446"/>
      <c r="PGS36" s="446"/>
      <c r="PGT36" s="446"/>
      <c r="PGU36" s="446"/>
      <c r="PGV36" s="446"/>
      <c r="PGW36" s="446"/>
      <c r="PGX36" s="446"/>
      <c r="PGY36" s="446"/>
      <c r="PGZ36" s="446"/>
      <c r="PHA36" s="446"/>
      <c r="PHB36" s="446"/>
      <c r="PHC36" s="446"/>
      <c r="PHD36" s="446"/>
      <c r="PHE36" s="446"/>
      <c r="PHF36" s="446"/>
      <c r="PHG36" s="446"/>
      <c r="PHH36" s="446"/>
      <c r="PHI36" s="446"/>
      <c r="PHJ36" s="446"/>
      <c r="PHK36" s="446"/>
      <c r="PHL36" s="446"/>
      <c r="PHM36" s="446"/>
      <c r="PHN36" s="446"/>
      <c r="PHO36" s="446"/>
      <c r="PHP36" s="446"/>
      <c r="PHQ36" s="446"/>
      <c r="PHR36" s="446"/>
      <c r="PHS36" s="446"/>
      <c r="PHT36" s="446"/>
      <c r="PHU36" s="446"/>
      <c r="PHV36" s="446"/>
      <c r="PHW36" s="446"/>
      <c r="PHX36" s="446"/>
      <c r="PHY36" s="446"/>
      <c r="PHZ36" s="446"/>
      <c r="PIA36" s="446"/>
      <c r="PIB36" s="446"/>
      <c r="PIC36" s="446"/>
      <c r="PID36" s="446"/>
      <c r="PIE36" s="446"/>
      <c r="PIF36" s="446"/>
      <c r="PIG36" s="446"/>
      <c r="PIH36" s="446"/>
      <c r="PII36" s="446"/>
      <c r="PIJ36" s="446"/>
      <c r="PIK36" s="446"/>
      <c r="PIL36" s="446"/>
      <c r="PIM36" s="446"/>
      <c r="PIN36" s="446"/>
      <c r="PIO36" s="446"/>
      <c r="PIP36" s="446"/>
      <c r="PIQ36" s="446"/>
      <c r="PIR36" s="446"/>
      <c r="PIS36" s="446"/>
      <c r="PIT36" s="446"/>
      <c r="PIU36" s="446"/>
      <c r="PIV36" s="446"/>
      <c r="PIW36" s="446"/>
      <c r="PIX36" s="446"/>
      <c r="PIY36" s="446"/>
      <c r="PIZ36" s="446"/>
      <c r="PJA36" s="446"/>
      <c r="PJB36" s="446"/>
      <c r="PJC36" s="446"/>
      <c r="PJD36" s="446"/>
      <c r="PJE36" s="446"/>
      <c r="PJF36" s="446"/>
      <c r="PJG36" s="446"/>
      <c r="PJH36" s="446"/>
      <c r="PJI36" s="446"/>
      <c r="PJJ36" s="446"/>
      <c r="PJK36" s="446"/>
      <c r="PJL36" s="446"/>
      <c r="PJM36" s="446"/>
      <c r="PJN36" s="446"/>
      <c r="PJO36" s="446"/>
      <c r="PJP36" s="446"/>
      <c r="PJQ36" s="446"/>
      <c r="PJR36" s="446"/>
      <c r="PJS36" s="446"/>
      <c r="PJT36" s="446"/>
      <c r="PJU36" s="446"/>
      <c r="PJV36" s="446"/>
      <c r="PJW36" s="446"/>
      <c r="PJX36" s="446"/>
      <c r="PJY36" s="446"/>
      <c r="PJZ36" s="446"/>
      <c r="PKA36" s="446"/>
      <c r="PKB36" s="446"/>
      <c r="PKC36" s="446"/>
      <c r="PKD36" s="446"/>
      <c r="PKE36" s="446"/>
      <c r="PKF36" s="446"/>
      <c r="PKG36" s="446"/>
      <c r="PKH36" s="446"/>
      <c r="PKI36" s="446"/>
      <c r="PKJ36" s="446"/>
      <c r="PKK36" s="446"/>
      <c r="PKL36" s="446"/>
      <c r="PKM36" s="446"/>
      <c r="PKN36" s="446"/>
      <c r="PKO36" s="446"/>
      <c r="PKP36" s="446"/>
      <c r="PKQ36" s="446"/>
      <c r="PKR36" s="446"/>
      <c r="PKS36" s="446"/>
      <c r="PKT36" s="446"/>
      <c r="PKU36" s="446"/>
      <c r="PKV36" s="446"/>
      <c r="PKW36" s="446"/>
      <c r="PKX36" s="446"/>
      <c r="PKY36" s="446"/>
      <c r="PKZ36" s="446"/>
      <c r="PLA36" s="446"/>
      <c r="PLB36" s="446"/>
      <c r="PLC36" s="446"/>
      <c r="PLD36" s="446"/>
      <c r="PLE36" s="446"/>
      <c r="PLF36" s="446"/>
      <c r="PLG36" s="446"/>
      <c r="PLH36" s="446"/>
      <c r="PLI36" s="446"/>
      <c r="PLJ36" s="446"/>
      <c r="PLK36" s="446"/>
      <c r="PLL36" s="446"/>
      <c r="PLM36" s="446"/>
      <c r="PLN36" s="446"/>
      <c r="PLO36" s="446"/>
      <c r="PLP36" s="446"/>
      <c r="PLQ36" s="446"/>
      <c r="PLR36" s="446"/>
      <c r="PLS36" s="446"/>
      <c r="PLT36" s="446"/>
      <c r="PLU36" s="446"/>
      <c r="PLV36" s="446"/>
      <c r="PLW36" s="446"/>
      <c r="PLX36" s="446"/>
      <c r="PLY36" s="446"/>
      <c r="PLZ36" s="446"/>
      <c r="PMA36" s="446"/>
      <c r="PMB36" s="446"/>
      <c r="PMC36" s="446"/>
      <c r="PMD36" s="446"/>
      <c r="PME36" s="446"/>
      <c r="PMF36" s="446"/>
      <c r="PMG36" s="446"/>
      <c r="PMH36" s="446"/>
      <c r="PMI36" s="446"/>
      <c r="PMJ36" s="446"/>
      <c r="PMK36" s="446"/>
      <c r="PML36" s="446"/>
      <c r="PMM36" s="446"/>
      <c r="PMN36" s="446"/>
      <c r="PMO36" s="446"/>
      <c r="PMP36" s="446"/>
      <c r="PMQ36" s="446"/>
      <c r="PMR36" s="446"/>
      <c r="PMS36" s="446"/>
      <c r="PMT36" s="446"/>
      <c r="PMU36" s="446"/>
      <c r="PMV36" s="446"/>
      <c r="PMW36" s="446"/>
      <c r="PMX36" s="446"/>
      <c r="PMY36" s="446"/>
      <c r="PMZ36" s="446"/>
      <c r="PNA36" s="446"/>
      <c r="PNB36" s="446"/>
      <c r="PNC36" s="446"/>
      <c r="PND36" s="446"/>
      <c r="PNE36" s="446"/>
      <c r="PNF36" s="446"/>
      <c r="PNG36" s="446"/>
      <c r="PNH36" s="446"/>
      <c r="PNI36" s="446"/>
      <c r="PNJ36" s="446"/>
      <c r="PNK36" s="446"/>
      <c r="PNL36" s="446"/>
      <c r="PNM36" s="446"/>
      <c r="PNN36" s="446"/>
      <c r="PNO36" s="446"/>
      <c r="PNP36" s="446"/>
      <c r="PNQ36" s="446"/>
      <c r="PNR36" s="446"/>
      <c r="PNS36" s="446"/>
      <c r="PNT36" s="446"/>
      <c r="PNU36" s="446"/>
      <c r="PNV36" s="446"/>
      <c r="PNW36" s="446"/>
      <c r="PNX36" s="446"/>
      <c r="PNY36" s="446"/>
      <c r="PNZ36" s="446"/>
      <c r="POA36" s="446"/>
      <c r="POB36" s="446"/>
      <c r="POC36" s="446"/>
      <c r="POD36" s="446"/>
      <c r="POE36" s="446"/>
      <c r="POF36" s="446"/>
      <c r="POG36" s="446"/>
      <c r="POH36" s="446"/>
      <c r="POI36" s="446"/>
      <c r="POJ36" s="446"/>
      <c r="POK36" s="446"/>
      <c r="POL36" s="446"/>
      <c r="POM36" s="446"/>
      <c r="PON36" s="446"/>
      <c r="POO36" s="446"/>
      <c r="POP36" s="446"/>
      <c r="POQ36" s="446"/>
      <c r="POR36" s="446"/>
      <c r="POS36" s="446"/>
      <c r="POT36" s="446"/>
      <c r="POU36" s="446"/>
      <c r="POV36" s="446"/>
      <c r="POW36" s="446"/>
      <c r="POX36" s="446"/>
      <c r="POY36" s="446"/>
      <c r="POZ36" s="446"/>
      <c r="PPA36" s="446"/>
      <c r="PPB36" s="446"/>
      <c r="PPC36" s="446"/>
      <c r="PPD36" s="446"/>
      <c r="PPE36" s="446"/>
      <c r="PPF36" s="446"/>
      <c r="PPG36" s="446"/>
      <c r="PPH36" s="446"/>
      <c r="PPI36" s="446"/>
      <c r="PPJ36" s="446"/>
      <c r="PPK36" s="446"/>
      <c r="PPL36" s="446"/>
      <c r="PPM36" s="446"/>
      <c r="PPN36" s="446"/>
      <c r="PPO36" s="446"/>
      <c r="PPP36" s="446"/>
      <c r="PPQ36" s="446"/>
      <c r="PPR36" s="446"/>
      <c r="PPS36" s="446"/>
      <c r="PPT36" s="446"/>
      <c r="PPU36" s="446"/>
      <c r="PPV36" s="446"/>
      <c r="PPW36" s="446"/>
      <c r="PPX36" s="446"/>
      <c r="PPY36" s="446"/>
      <c r="PPZ36" s="446"/>
      <c r="PQA36" s="446"/>
      <c r="PQB36" s="446"/>
      <c r="PQC36" s="446"/>
      <c r="PQD36" s="446"/>
      <c r="PQE36" s="446"/>
      <c r="PQF36" s="446"/>
      <c r="PQG36" s="446"/>
      <c r="PQH36" s="446"/>
      <c r="PQI36" s="446"/>
      <c r="PQJ36" s="446"/>
      <c r="PQK36" s="446"/>
      <c r="PQL36" s="446"/>
      <c r="PQM36" s="446"/>
      <c r="PQN36" s="446"/>
      <c r="PQO36" s="446"/>
      <c r="PQP36" s="446"/>
      <c r="PQQ36" s="446"/>
      <c r="PQR36" s="446"/>
      <c r="PQS36" s="446"/>
      <c r="PQT36" s="446"/>
      <c r="PQU36" s="446"/>
      <c r="PQV36" s="446"/>
      <c r="PQW36" s="446"/>
      <c r="PQX36" s="446"/>
      <c r="PQY36" s="446"/>
      <c r="PQZ36" s="446"/>
      <c r="PRA36" s="446"/>
      <c r="PRB36" s="446"/>
      <c r="PRC36" s="446"/>
      <c r="PRD36" s="446"/>
      <c r="PRE36" s="446"/>
      <c r="PRF36" s="446"/>
      <c r="PRG36" s="446"/>
      <c r="PRH36" s="446"/>
      <c r="PRI36" s="446"/>
      <c r="PRJ36" s="446"/>
      <c r="PRK36" s="446"/>
      <c r="PRL36" s="446"/>
      <c r="PRM36" s="446"/>
      <c r="PRN36" s="446"/>
      <c r="PRO36" s="446"/>
      <c r="PRP36" s="446"/>
      <c r="PRQ36" s="446"/>
      <c r="PRR36" s="446"/>
      <c r="PRS36" s="446"/>
      <c r="PRT36" s="446"/>
      <c r="PRU36" s="446"/>
      <c r="PRV36" s="446"/>
      <c r="PRW36" s="446"/>
      <c r="PRX36" s="446"/>
      <c r="PRY36" s="446"/>
      <c r="PRZ36" s="446"/>
      <c r="PSA36" s="446"/>
      <c r="PSB36" s="446"/>
      <c r="PSC36" s="446"/>
      <c r="PSD36" s="446"/>
      <c r="PSE36" s="446"/>
      <c r="PSF36" s="446"/>
      <c r="PSG36" s="446"/>
      <c r="PSH36" s="446"/>
      <c r="PSI36" s="446"/>
      <c r="PSJ36" s="446"/>
      <c r="PSK36" s="446"/>
      <c r="PSL36" s="446"/>
      <c r="PSM36" s="446"/>
      <c r="PSN36" s="446"/>
      <c r="PSO36" s="446"/>
      <c r="PSP36" s="446"/>
      <c r="PSQ36" s="446"/>
      <c r="PSR36" s="446"/>
      <c r="PSS36" s="446"/>
      <c r="PST36" s="446"/>
      <c r="PSU36" s="446"/>
      <c r="PSV36" s="446"/>
      <c r="PSW36" s="446"/>
      <c r="PSX36" s="446"/>
      <c r="PSY36" s="446"/>
      <c r="PSZ36" s="446"/>
      <c r="PTA36" s="446"/>
      <c r="PTB36" s="446"/>
      <c r="PTC36" s="446"/>
      <c r="PTD36" s="446"/>
      <c r="PTE36" s="446"/>
      <c r="PTF36" s="446"/>
      <c r="PTG36" s="446"/>
      <c r="PTH36" s="446"/>
      <c r="PTI36" s="446"/>
      <c r="PTJ36" s="446"/>
      <c r="PTK36" s="446"/>
      <c r="PTL36" s="446"/>
      <c r="PTM36" s="446"/>
      <c r="PTN36" s="446"/>
      <c r="PTO36" s="446"/>
      <c r="PTP36" s="446"/>
      <c r="PTQ36" s="446"/>
      <c r="PTR36" s="446"/>
      <c r="PTS36" s="446"/>
      <c r="PTT36" s="446"/>
      <c r="PTU36" s="446"/>
      <c r="PTV36" s="446"/>
      <c r="PTW36" s="446"/>
      <c r="PTX36" s="446"/>
      <c r="PTY36" s="446"/>
      <c r="PTZ36" s="446"/>
      <c r="PUA36" s="446"/>
      <c r="PUB36" s="446"/>
      <c r="PUC36" s="446"/>
      <c r="PUD36" s="446"/>
      <c r="PUE36" s="446"/>
      <c r="PUF36" s="446"/>
      <c r="PUG36" s="446"/>
      <c r="PUH36" s="446"/>
      <c r="PUI36" s="446"/>
      <c r="PUJ36" s="446"/>
      <c r="PUK36" s="446"/>
      <c r="PUL36" s="446"/>
      <c r="PUM36" s="446"/>
      <c r="PUN36" s="446"/>
      <c r="PUO36" s="446"/>
      <c r="PUP36" s="446"/>
      <c r="PUQ36" s="446"/>
      <c r="PUR36" s="446"/>
      <c r="PUS36" s="446"/>
      <c r="PUT36" s="446"/>
      <c r="PUU36" s="446"/>
      <c r="PUV36" s="446"/>
      <c r="PUW36" s="446"/>
      <c r="PUX36" s="446"/>
      <c r="PUY36" s="446"/>
      <c r="PUZ36" s="446"/>
      <c r="PVA36" s="446"/>
      <c r="PVB36" s="446"/>
      <c r="PVC36" s="446"/>
      <c r="PVD36" s="446"/>
      <c r="PVE36" s="446"/>
      <c r="PVF36" s="446"/>
      <c r="PVG36" s="446"/>
      <c r="PVH36" s="446"/>
      <c r="PVI36" s="446"/>
      <c r="PVJ36" s="446"/>
      <c r="PVK36" s="446"/>
      <c r="PVL36" s="446"/>
      <c r="PVM36" s="446"/>
      <c r="PVN36" s="446"/>
      <c r="PVO36" s="446"/>
      <c r="PVP36" s="446"/>
      <c r="PVQ36" s="446"/>
      <c r="PVR36" s="446"/>
      <c r="PVS36" s="446"/>
      <c r="PVT36" s="446"/>
      <c r="PVU36" s="446"/>
      <c r="PVV36" s="446"/>
      <c r="PVW36" s="446"/>
      <c r="PVX36" s="446"/>
      <c r="PVY36" s="446"/>
      <c r="PVZ36" s="446"/>
      <c r="PWA36" s="446"/>
      <c r="PWB36" s="446"/>
      <c r="PWC36" s="446"/>
      <c r="PWD36" s="446"/>
      <c r="PWE36" s="446"/>
      <c r="PWF36" s="446"/>
      <c r="PWG36" s="446"/>
      <c r="PWH36" s="446"/>
      <c r="PWI36" s="446"/>
      <c r="PWJ36" s="446"/>
      <c r="PWK36" s="446"/>
      <c r="PWL36" s="446"/>
      <c r="PWM36" s="446"/>
      <c r="PWN36" s="446"/>
      <c r="PWO36" s="446"/>
      <c r="PWP36" s="446"/>
      <c r="PWQ36" s="446"/>
      <c r="PWR36" s="446"/>
      <c r="PWS36" s="446"/>
      <c r="PWT36" s="446"/>
      <c r="PWU36" s="446"/>
      <c r="PWV36" s="446"/>
      <c r="PWW36" s="446"/>
      <c r="PWX36" s="446"/>
      <c r="PWY36" s="446"/>
      <c r="PWZ36" s="446"/>
      <c r="PXA36" s="446"/>
      <c r="PXB36" s="446"/>
      <c r="PXC36" s="446"/>
      <c r="PXD36" s="446"/>
      <c r="PXE36" s="446"/>
      <c r="PXF36" s="446"/>
      <c r="PXG36" s="446"/>
      <c r="PXH36" s="446"/>
      <c r="PXI36" s="446"/>
      <c r="PXJ36" s="446"/>
      <c r="PXK36" s="446"/>
      <c r="PXL36" s="446"/>
      <c r="PXM36" s="446"/>
      <c r="PXN36" s="446"/>
      <c r="PXO36" s="446"/>
      <c r="PXP36" s="446"/>
      <c r="PXQ36" s="446"/>
      <c r="PXR36" s="446"/>
      <c r="PXS36" s="446"/>
      <c r="PXT36" s="446"/>
      <c r="PXU36" s="446"/>
      <c r="PXV36" s="446"/>
      <c r="PXW36" s="446"/>
      <c r="PXX36" s="446"/>
      <c r="PXY36" s="446"/>
      <c r="PXZ36" s="446"/>
      <c r="PYA36" s="446"/>
      <c r="PYB36" s="446"/>
      <c r="PYC36" s="446"/>
      <c r="PYD36" s="446"/>
      <c r="PYE36" s="446"/>
      <c r="PYF36" s="446"/>
      <c r="PYG36" s="446"/>
      <c r="PYH36" s="446"/>
      <c r="PYI36" s="446"/>
      <c r="PYJ36" s="446"/>
      <c r="PYK36" s="446"/>
      <c r="PYL36" s="446"/>
      <c r="PYM36" s="446"/>
      <c r="PYN36" s="446"/>
      <c r="PYO36" s="446"/>
      <c r="PYP36" s="446"/>
      <c r="PYQ36" s="446"/>
      <c r="PYR36" s="446"/>
      <c r="PYS36" s="446"/>
      <c r="PYT36" s="446"/>
      <c r="PYU36" s="446"/>
      <c r="PYV36" s="446"/>
      <c r="PYW36" s="446"/>
      <c r="PYX36" s="446"/>
      <c r="PYY36" s="446"/>
      <c r="PYZ36" s="446"/>
      <c r="PZA36" s="446"/>
      <c r="PZB36" s="446"/>
      <c r="PZC36" s="446"/>
      <c r="PZD36" s="446"/>
      <c r="PZE36" s="446"/>
      <c r="PZF36" s="446"/>
      <c r="PZG36" s="446"/>
      <c r="PZH36" s="446"/>
      <c r="PZI36" s="446"/>
      <c r="PZJ36" s="446"/>
      <c r="PZK36" s="446"/>
      <c r="PZL36" s="446"/>
      <c r="PZM36" s="446"/>
      <c r="PZN36" s="446"/>
      <c r="PZO36" s="446"/>
      <c r="PZP36" s="446"/>
      <c r="PZQ36" s="446"/>
      <c r="PZR36" s="446"/>
      <c r="PZS36" s="446"/>
      <c r="PZT36" s="446"/>
      <c r="PZU36" s="446"/>
      <c r="PZV36" s="446"/>
      <c r="PZW36" s="446"/>
      <c r="PZX36" s="446"/>
      <c r="PZY36" s="446"/>
      <c r="PZZ36" s="446"/>
      <c r="QAA36" s="446"/>
      <c r="QAB36" s="446"/>
      <c r="QAC36" s="446"/>
      <c r="QAD36" s="446"/>
      <c r="QAE36" s="446"/>
      <c r="QAF36" s="446"/>
      <c r="QAG36" s="446"/>
      <c r="QAH36" s="446"/>
      <c r="QAI36" s="446"/>
      <c r="QAJ36" s="446"/>
      <c r="QAK36" s="446"/>
      <c r="QAL36" s="446"/>
      <c r="QAM36" s="446"/>
      <c r="QAN36" s="446"/>
      <c r="QAO36" s="446"/>
      <c r="QAP36" s="446"/>
      <c r="QAQ36" s="446"/>
      <c r="QAR36" s="446"/>
      <c r="QAS36" s="446"/>
      <c r="QAT36" s="446"/>
      <c r="QAU36" s="446"/>
      <c r="QAV36" s="446"/>
      <c r="QAW36" s="446"/>
      <c r="QAX36" s="446"/>
      <c r="QAY36" s="446"/>
      <c r="QAZ36" s="446"/>
      <c r="QBA36" s="446"/>
      <c r="QBB36" s="446"/>
      <c r="QBC36" s="446"/>
      <c r="QBD36" s="446"/>
      <c r="QBE36" s="446"/>
      <c r="QBF36" s="446"/>
      <c r="QBG36" s="446"/>
      <c r="QBH36" s="446"/>
      <c r="QBI36" s="446"/>
      <c r="QBJ36" s="446"/>
      <c r="QBK36" s="446"/>
      <c r="QBL36" s="446"/>
      <c r="QBM36" s="446"/>
      <c r="QBN36" s="446"/>
      <c r="QBO36" s="446"/>
      <c r="QBP36" s="446"/>
      <c r="QBQ36" s="446"/>
      <c r="QBR36" s="446"/>
      <c r="QBS36" s="446"/>
      <c r="QBT36" s="446"/>
      <c r="QBU36" s="446"/>
      <c r="QBV36" s="446"/>
      <c r="QBW36" s="446"/>
      <c r="QBX36" s="446"/>
      <c r="QBY36" s="446"/>
      <c r="QBZ36" s="446"/>
      <c r="QCA36" s="446"/>
      <c r="QCB36" s="446"/>
      <c r="QCC36" s="446"/>
      <c r="QCD36" s="446"/>
      <c r="QCE36" s="446"/>
      <c r="QCF36" s="446"/>
      <c r="QCG36" s="446"/>
      <c r="QCH36" s="446"/>
      <c r="QCI36" s="446"/>
      <c r="QCJ36" s="446"/>
      <c r="QCK36" s="446"/>
      <c r="QCL36" s="446"/>
      <c r="QCM36" s="446"/>
      <c r="QCN36" s="446"/>
      <c r="QCO36" s="446"/>
      <c r="QCP36" s="446"/>
      <c r="QCQ36" s="446"/>
      <c r="QCR36" s="446"/>
      <c r="QCS36" s="446"/>
      <c r="QCT36" s="446"/>
      <c r="QCU36" s="446"/>
      <c r="QCV36" s="446"/>
      <c r="QCW36" s="446"/>
      <c r="QCX36" s="446"/>
      <c r="QCY36" s="446"/>
      <c r="QCZ36" s="446"/>
      <c r="QDA36" s="446"/>
      <c r="QDB36" s="446"/>
      <c r="QDC36" s="446"/>
      <c r="QDD36" s="446"/>
      <c r="QDE36" s="446"/>
      <c r="QDF36" s="446"/>
      <c r="QDG36" s="446"/>
      <c r="QDH36" s="446"/>
      <c r="QDI36" s="446"/>
      <c r="QDJ36" s="446"/>
      <c r="QDK36" s="446"/>
      <c r="QDL36" s="446"/>
      <c r="QDM36" s="446"/>
      <c r="QDN36" s="446"/>
      <c r="QDO36" s="446"/>
      <c r="QDP36" s="446"/>
      <c r="QDQ36" s="446"/>
      <c r="QDR36" s="446"/>
      <c r="QDS36" s="446"/>
      <c r="QDT36" s="446"/>
      <c r="QDU36" s="446"/>
      <c r="QDV36" s="446"/>
      <c r="QDW36" s="446"/>
      <c r="QDX36" s="446"/>
      <c r="QDY36" s="446"/>
      <c r="QDZ36" s="446"/>
      <c r="QEA36" s="446"/>
      <c r="QEB36" s="446"/>
      <c r="QEC36" s="446"/>
      <c r="QED36" s="446"/>
      <c r="QEE36" s="446"/>
      <c r="QEF36" s="446"/>
      <c r="QEG36" s="446"/>
      <c r="QEH36" s="446"/>
      <c r="QEI36" s="446"/>
      <c r="QEJ36" s="446"/>
      <c r="QEK36" s="446"/>
      <c r="QEL36" s="446"/>
      <c r="QEM36" s="446"/>
      <c r="QEN36" s="446"/>
      <c r="QEO36" s="446"/>
      <c r="QEP36" s="446"/>
      <c r="QEQ36" s="446"/>
      <c r="QER36" s="446"/>
      <c r="QES36" s="446"/>
      <c r="QET36" s="446"/>
      <c r="QEU36" s="446"/>
      <c r="QEV36" s="446"/>
      <c r="QEW36" s="446"/>
      <c r="QEX36" s="446"/>
      <c r="QEY36" s="446"/>
      <c r="QEZ36" s="446"/>
      <c r="QFA36" s="446"/>
      <c r="QFB36" s="446"/>
      <c r="QFC36" s="446"/>
      <c r="QFD36" s="446"/>
      <c r="QFE36" s="446"/>
      <c r="QFF36" s="446"/>
      <c r="QFG36" s="446"/>
      <c r="QFH36" s="446"/>
      <c r="QFI36" s="446"/>
      <c r="QFJ36" s="446"/>
      <c r="QFK36" s="446"/>
      <c r="QFL36" s="446"/>
      <c r="QFM36" s="446"/>
      <c r="QFN36" s="446"/>
      <c r="QFO36" s="446"/>
      <c r="QFP36" s="446"/>
      <c r="QFQ36" s="446"/>
      <c r="QFR36" s="446"/>
      <c r="QFS36" s="446"/>
      <c r="QFT36" s="446"/>
      <c r="QFU36" s="446"/>
      <c r="QFV36" s="446"/>
      <c r="QFW36" s="446"/>
      <c r="QFX36" s="446"/>
      <c r="QFY36" s="446"/>
      <c r="QFZ36" s="446"/>
      <c r="QGA36" s="446"/>
      <c r="QGB36" s="446"/>
      <c r="QGC36" s="446"/>
      <c r="QGD36" s="446"/>
      <c r="QGE36" s="446"/>
      <c r="QGF36" s="446"/>
      <c r="QGG36" s="446"/>
      <c r="QGH36" s="446"/>
      <c r="QGI36" s="446"/>
      <c r="QGJ36" s="446"/>
      <c r="QGK36" s="446"/>
      <c r="QGL36" s="446"/>
      <c r="QGM36" s="446"/>
      <c r="QGN36" s="446"/>
      <c r="QGO36" s="446"/>
      <c r="QGP36" s="446"/>
      <c r="QGQ36" s="446"/>
      <c r="QGR36" s="446"/>
      <c r="QGS36" s="446"/>
      <c r="QGT36" s="446"/>
      <c r="QGU36" s="446"/>
      <c r="QGV36" s="446"/>
      <c r="QGW36" s="446"/>
      <c r="QGX36" s="446"/>
      <c r="QGY36" s="446"/>
      <c r="QGZ36" s="446"/>
      <c r="QHA36" s="446"/>
      <c r="QHB36" s="446"/>
      <c r="QHC36" s="446"/>
      <c r="QHD36" s="446"/>
      <c r="QHE36" s="446"/>
      <c r="QHF36" s="446"/>
      <c r="QHG36" s="446"/>
      <c r="QHH36" s="446"/>
      <c r="QHI36" s="446"/>
      <c r="QHJ36" s="446"/>
      <c r="QHK36" s="446"/>
      <c r="QHL36" s="446"/>
      <c r="QHM36" s="446"/>
      <c r="QHN36" s="446"/>
      <c r="QHO36" s="446"/>
      <c r="QHP36" s="446"/>
      <c r="QHQ36" s="446"/>
      <c r="QHR36" s="446"/>
      <c r="QHS36" s="446"/>
      <c r="QHT36" s="446"/>
      <c r="QHU36" s="446"/>
      <c r="QHV36" s="446"/>
      <c r="QHW36" s="446"/>
      <c r="QHX36" s="446"/>
      <c r="QHY36" s="446"/>
      <c r="QHZ36" s="446"/>
      <c r="QIA36" s="446"/>
      <c r="QIB36" s="446"/>
      <c r="QIC36" s="446"/>
      <c r="QID36" s="446"/>
      <c r="QIE36" s="446"/>
      <c r="QIF36" s="446"/>
      <c r="QIG36" s="446"/>
      <c r="QIH36" s="446"/>
      <c r="QII36" s="446"/>
      <c r="QIJ36" s="446"/>
      <c r="QIK36" s="446"/>
      <c r="QIL36" s="446"/>
      <c r="QIM36" s="446"/>
      <c r="QIN36" s="446"/>
      <c r="QIO36" s="446"/>
      <c r="QIP36" s="446"/>
      <c r="QIQ36" s="446"/>
      <c r="QIR36" s="446"/>
      <c r="QIS36" s="446"/>
      <c r="QIT36" s="446"/>
      <c r="QIU36" s="446"/>
      <c r="QIV36" s="446"/>
      <c r="QIW36" s="446"/>
      <c r="QIX36" s="446"/>
      <c r="QIY36" s="446"/>
      <c r="QIZ36" s="446"/>
      <c r="QJA36" s="446"/>
      <c r="QJB36" s="446"/>
      <c r="QJC36" s="446"/>
      <c r="QJD36" s="446"/>
      <c r="QJE36" s="446"/>
      <c r="QJF36" s="446"/>
      <c r="QJG36" s="446"/>
      <c r="QJH36" s="446"/>
      <c r="QJI36" s="446"/>
      <c r="QJJ36" s="446"/>
      <c r="QJK36" s="446"/>
      <c r="QJL36" s="446"/>
      <c r="QJM36" s="446"/>
      <c r="QJN36" s="446"/>
      <c r="QJO36" s="446"/>
      <c r="QJP36" s="446"/>
      <c r="QJQ36" s="446"/>
      <c r="QJR36" s="446"/>
      <c r="QJS36" s="446"/>
      <c r="QJT36" s="446"/>
      <c r="QJU36" s="446"/>
      <c r="QJV36" s="446"/>
      <c r="QJW36" s="446"/>
      <c r="QJX36" s="446"/>
      <c r="QJY36" s="446"/>
      <c r="QJZ36" s="446"/>
      <c r="QKA36" s="446"/>
      <c r="QKB36" s="446"/>
      <c r="QKC36" s="446"/>
      <c r="QKD36" s="446"/>
      <c r="QKE36" s="446"/>
      <c r="QKF36" s="446"/>
      <c r="QKG36" s="446"/>
      <c r="QKH36" s="446"/>
      <c r="QKI36" s="446"/>
      <c r="QKJ36" s="446"/>
      <c r="QKK36" s="446"/>
      <c r="QKL36" s="446"/>
      <c r="QKM36" s="446"/>
      <c r="QKN36" s="446"/>
      <c r="QKO36" s="446"/>
      <c r="QKP36" s="446"/>
      <c r="QKQ36" s="446"/>
      <c r="QKR36" s="446"/>
      <c r="QKS36" s="446"/>
      <c r="QKT36" s="446"/>
      <c r="QKU36" s="446"/>
      <c r="QKV36" s="446"/>
      <c r="QKW36" s="446"/>
      <c r="QKX36" s="446"/>
      <c r="QKY36" s="446"/>
      <c r="QKZ36" s="446"/>
      <c r="QLA36" s="446"/>
      <c r="QLB36" s="446"/>
      <c r="QLC36" s="446"/>
      <c r="QLD36" s="446"/>
      <c r="QLE36" s="446"/>
      <c r="QLF36" s="446"/>
      <c r="QLG36" s="446"/>
      <c r="QLH36" s="446"/>
      <c r="QLI36" s="446"/>
      <c r="QLJ36" s="446"/>
      <c r="QLK36" s="446"/>
      <c r="QLL36" s="446"/>
      <c r="QLM36" s="446"/>
      <c r="QLN36" s="446"/>
      <c r="QLO36" s="446"/>
      <c r="QLP36" s="446"/>
      <c r="QLQ36" s="446"/>
      <c r="QLR36" s="446"/>
      <c r="QLS36" s="446"/>
      <c r="QLT36" s="446"/>
      <c r="QLU36" s="446"/>
      <c r="QLV36" s="446"/>
      <c r="QLW36" s="446"/>
      <c r="QLX36" s="446"/>
      <c r="QLY36" s="446"/>
      <c r="QLZ36" s="446"/>
      <c r="QMA36" s="446"/>
      <c r="QMB36" s="446"/>
      <c r="QMC36" s="446"/>
      <c r="QMD36" s="446"/>
      <c r="QME36" s="446"/>
      <c r="QMF36" s="446"/>
      <c r="QMG36" s="446"/>
      <c r="QMH36" s="446"/>
      <c r="QMI36" s="446"/>
      <c r="QMJ36" s="446"/>
      <c r="QMK36" s="446"/>
      <c r="QML36" s="446"/>
      <c r="QMM36" s="446"/>
      <c r="QMN36" s="446"/>
      <c r="QMO36" s="446"/>
      <c r="QMP36" s="446"/>
      <c r="QMQ36" s="446"/>
      <c r="QMR36" s="446"/>
      <c r="QMS36" s="446"/>
      <c r="QMT36" s="446"/>
      <c r="QMU36" s="446"/>
      <c r="QMV36" s="446"/>
      <c r="QMW36" s="446"/>
      <c r="QMX36" s="446"/>
      <c r="QMY36" s="446"/>
      <c r="QMZ36" s="446"/>
      <c r="QNA36" s="446"/>
      <c r="QNB36" s="446"/>
      <c r="QNC36" s="446"/>
      <c r="QND36" s="446"/>
      <c r="QNE36" s="446"/>
      <c r="QNF36" s="446"/>
      <c r="QNG36" s="446"/>
      <c r="QNH36" s="446"/>
      <c r="QNI36" s="446"/>
      <c r="QNJ36" s="446"/>
      <c r="QNK36" s="446"/>
      <c r="QNL36" s="446"/>
      <c r="QNM36" s="446"/>
      <c r="QNN36" s="446"/>
      <c r="QNO36" s="446"/>
      <c r="QNP36" s="446"/>
      <c r="QNQ36" s="446"/>
      <c r="QNR36" s="446"/>
      <c r="QNS36" s="446"/>
      <c r="QNT36" s="446"/>
      <c r="QNU36" s="446"/>
      <c r="QNV36" s="446"/>
      <c r="QNW36" s="446"/>
      <c r="QNX36" s="446"/>
      <c r="QNY36" s="446"/>
      <c r="QNZ36" s="446"/>
      <c r="QOA36" s="446"/>
      <c r="QOB36" s="446"/>
      <c r="QOC36" s="446"/>
      <c r="QOD36" s="446"/>
      <c r="QOE36" s="446"/>
      <c r="QOF36" s="446"/>
      <c r="QOG36" s="446"/>
      <c r="QOH36" s="446"/>
      <c r="QOI36" s="446"/>
      <c r="QOJ36" s="446"/>
      <c r="QOK36" s="446"/>
      <c r="QOL36" s="446"/>
      <c r="QOM36" s="446"/>
      <c r="QON36" s="446"/>
      <c r="QOO36" s="446"/>
      <c r="QOP36" s="446"/>
      <c r="QOQ36" s="446"/>
      <c r="QOR36" s="446"/>
      <c r="QOS36" s="446"/>
      <c r="QOT36" s="446"/>
      <c r="QOU36" s="446"/>
      <c r="QOV36" s="446"/>
      <c r="QOW36" s="446"/>
      <c r="QOX36" s="446"/>
      <c r="QOY36" s="446"/>
      <c r="QOZ36" s="446"/>
      <c r="QPA36" s="446"/>
      <c r="QPB36" s="446"/>
      <c r="QPC36" s="446"/>
      <c r="QPD36" s="446"/>
      <c r="QPE36" s="446"/>
      <c r="QPF36" s="446"/>
      <c r="QPG36" s="446"/>
      <c r="QPH36" s="446"/>
      <c r="QPI36" s="446"/>
      <c r="QPJ36" s="446"/>
      <c r="QPK36" s="446"/>
      <c r="QPL36" s="446"/>
      <c r="QPM36" s="446"/>
      <c r="QPN36" s="446"/>
      <c r="QPO36" s="446"/>
      <c r="QPP36" s="446"/>
      <c r="QPQ36" s="446"/>
      <c r="QPR36" s="446"/>
      <c r="QPS36" s="446"/>
      <c r="QPT36" s="446"/>
      <c r="QPU36" s="446"/>
      <c r="QPV36" s="446"/>
      <c r="QPW36" s="446"/>
      <c r="QPX36" s="446"/>
      <c r="QPY36" s="446"/>
      <c r="QPZ36" s="446"/>
      <c r="QQA36" s="446"/>
      <c r="QQB36" s="446"/>
      <c r="QQC36" s="446"/>
      <c r="QQD36" s="446"/>
      <c r="QQE36" s="446"/>
      <c r="QQF36" s="446"/>
      <c r="QQG36" s="446"/>
      <c r="QQH36" s="446"/>
      <c r="QQI36" s="446"/>
      <c r="QQJ36" s="446"/>
      <c r="QQK36" s="446"/>
      <c r="QQL36" s="446"/>
      <c r="QQM36" s="446"/>
      <c r="QQN36" s="446"/>
      <c r="QQO36" s="446"/>
      <c r="QQP36" s="446"/>
      <c r="QQQ36" s="446"/>
      <c r="QQR36" s="446"/>
      <c r="QQS36" s="446"/>
      <c r="QQT36" s="446"/>
      <c r="QQU36" s="446"/>
      <c r="QQV36" s="446"/>
      <c r="QQW36" s="446"/>
      <c r="QQX36" s="446"/>
      <c r="QQY36" s="446"/>
      <c r="QQZ36" s="446"/>
      <c r="QRA36" s="446"/>
      <c r="QRB36" s="446"/>
      <c r="QRC36" s="446"/>
      <c r="QRD36" s="446"/>
      <c r="QRE36" s="446"/>
      <c r="QRF36" s="446"/>
      <c r="QRG36" s="446"/>
      <c r="QRH36" s="446"/>
      <c r="QRI36" s="446"/>
      <c r="QRJ36" s="446"/>
      <c r="QRK36" s="446"/>
      <c r="QRL36" s="446"/>
      <c r="QRM36" s="446"/>
      <c r="QRN36" s="446"/>
      <c r="QRO36" s="446"/>
      <c r="QRP36" s="446"/>
      <c r="QRQ36" s="446"/>
      <c r="QRR36" s="446"/>
      <c r="QRS36" s="446"/>
      <c r="QRT36" s="446"/>
      <c r="QRU36" s="446"/>
      <c r="QRV36" s="446"/>
      <c r="QRW36" s="446"/>
      <c r="QRX36" s="446"/>
      <c r="QRY36" s="446"/>
      <c r="QRZ36" s="446"/>
      <c r="QSA36" s="446"/>
      <c r="QSB36" s="446"/>
      <c r="QSC36" s="446"/>
      <c r="QSD36" s="446"/>
      <c r="QSE36" s="446"/>
      <c r="QSF36" s="446"/>
      <c r="QSG36" s="446"/>
      <c r="QSH36" s="446"/>
      <c r="QSI36" s="446"/>
      <c r="QSJ36" s="446"/>
      <c r="QSK36" s="446"/>
      <c r="QSL36" s="446"/>
      <c r="QSM36" s="446"/>
      <c r="QSN36" s="446"/>
      <c r="QSO36" s="446"/>
      <c r="QSP36" s="446"/>
      <c r="QSQ36" s="446"/>
      <c r="QSR36" s="446"/>
      <c r="QSS36" s="446"/>
      <c r="QST36" s="446"/>
      <c r="QSU36" s="446"/>
      <c r="QSV36" s="446"/>
      <c r="QSW36" s="446"/>
      <c r="QSX36" s="446"/>
      <c r="QSY36" s="446"/>
      <c r="QSZ36" s="446"/>
      <c r="QTA36" s="446"/>
      <c r="QTB36" s="446"/>
      <c r="QTC36" s="446"/>
      <c r="QTD36" s="446"/>
      <c r="QTE36" s="446"/>
      <c r="QTF36" s="446"/>
      <c r="QTG36" s="446"/>
      <c r="QTH36" s="446"/>
      <c r="QTI36" s="446"/>
      <c r="QTJ36" s="446"/>
      <c r="QTK36" s="446"/>
      <c r="QTL36" s="446"/>
      <c r="QTM36" s="446"/>
      <c r="QTN36" s="446"/>
      <c r="QTO36" s="446"/>
      <c r="QTP36" s="446"/>
      <c r="QTQ36" s="446"/>
      <c r="QTR36" s="446"/>
      <c r="QTS36" s="446"/>
      <c r="QTT36" s="446"/>
      <c r="QTU36" s="446"/>
      <c r="QTV36" s="446"/>
      <c r="QTW36" s="446"/>
      <c r="QTX36" s="446"/>
      <c r="QTY36" s="446"/>
      <c r="QTZ36" s="446"/>
      <c r="QUA36" s="446"/>
      <c r="QUB36" s="446"/>
      <c r="QUC36" s="446"/>
      <c r="QUD36" s="446"/>
      <c r="QUE36" s="446"/>
      <c r="QUF36" s="446"/>
      <c r="QUG36" s="446"/>
      <c r="QUH36" s="446"/>
      <c r="QUI36" s="446"/>
      <c r="QUJ36" s="446"/>
      <c r="QUK36" s="446"/>
      <c r="QUL36" s="446"/>
      <c r="QUM36" s="446"/>
      <c r="QUN36" s="446"/>
      <c r="QUO36" s="446"/>
      <c r="QUP36" s="446"/>
      <c r="QUQ36" s="446"/>
      <c r="QUR36" s="446"/>
      <c r="QUS36" s="446"/>
      <c r="QUT36" s="446"/>
      <c r="QUU36" s="446"/>
      <c r="QUV36" s="446"/>
      <c r="QUW36" s="446"/>
      <c r="QUX36" s="446"/>
      <c r="QUY36" s="446"/>
      <c r="QUZ36" s="446"/>
      <c r="QVA36" s="446"/>
      <c r="QVB36" s="446"/>
      <c r="QVC36" s="446"/>
      <c r="QVD36" s="446"/>
      <c r="QVE36" s="446"/>
      <c r="QVF36" s="446"/>
      <c r="QVG36" s="446"/>
      <c r="QVH36" s="446"/>
      <c r="QVI36" s="446"/>
      <c r="QVJ36" s="446"/>
      <c r="QVK36" s="446"/>
      <c r="QVL36" s="446"/>
      <c r="QVM36" s="446"/>
      <c r="QVN36" s="446"/>
      <c r="QVO36" s="446"/>
      <c r="QVP36" s="446"/>
      <c r="QVQ36" s="446"/>
      <c r="QVR36" s="446"/>
      <c r="QVS36" s="446"/>
      <c r="QVT36" s="446"/>
      <c r="QVU36" s="446"/>
      <c r="QVV36" s="446"/>
      <c r="QVW36" s="446"/>
      <c r="QVX36" s="446"/>
      <c r="QVY36" s="446"/>
      <c r="QVZ36" s="446"/>
      <c r="QWA36" s="446"/>
      <c r="QWB36" s="446"/>
      <c r="QWC36" s="446"/>
      <c r="QWD36" s="446"/>
      <c r="QWE36" s="446"/>
      <c r="QWF36" s="446"/>
      <c r="QWG36" s="446"/>
      <c r="QWH36" s="446"/>
      <c r="QWI36" s="446"/>
      <c r="QWJ36" s="446"/>
      <c r="QWK36" s="446"/>
      <c r="QWL36" s="446"/>
      <c r="QWM36" s="446"/>
      <c r="QWN36" s="446"/>
      <c r="QWO36" s="446"/>
      <c r="QWP36" s="446"/>
      <c r="QWQ36" s="446"/>
      <c r="QWR36" s="446"/>
      <c r="QWS36" s="446"/>
      <c r="QWT36" s="446"/>
      <c r="QWU36" s="446"/>
      <c r="QWV36" s="446"/>
      <c r="QWW36" s="446"/>
      <c r="QWX36" s="446"/>
      <c r="QWY36" s="446"/>
      <c r="QWZ36" s="446"/>
      <c r="QXA36" s="446"/>
      <c r="QXB36" s="446"/>
      <c r="QXC36" s="446"/>
      <c r="QXD36" s="446"/>
      <c r="QXE36" s="446"/>
      <c r="QXF36" s="446"/>
      <c r="QXG36" s="446"/>
      <c r="QXH36" s="446"/>
      <c r="QXI36" s="446"/>
      <c r="QXJ36" s="446"/>
      <c r="QXK36" s="446"/>
      <c r="QXL36" s="446"/>
      <c r="QXM36" s="446"/>
      <c r="QXN36" s="446"/>
      <c r="QXO36" s="446"/>
      <c r="QXP36" s="446"/>
      <c r="QXQ36" s="446"/>
      <c r="QXR36" s="446"/>
      <c r="QXS36" s="446"/>
      <c r="QXT36" s="446"/>
      <c r="QXU36" s="446"/>
      <c r="QXV36" s="446"/>
      <c r="QXW36" s="446"/>
      <c r="QXX36" s="446"/>
      <c r="QXY36" s="446"/>
      <c r="QXZ36" s="446"/>
      <c r="QYA36" s="446"/>
      <c r="QYB36" s="446"/>
      <c r="QYC36" s="446"/>
      <c r="QYD36" s="446"/>
      <c r="QYE36" s="446"/>
      <c r="QYF36" s="446"/>
      <c r="QYG36" s="446"/>
      <c r="QYH36" s="446"/>
      <c r="QYI36" s="446"/>
      <c r="QYJ36" s="446"/>
      <c r="QYK36" s="446"/>
      <c r="QYL36" s="446"/>
      <c r="QYM36" s="446"/>
      <c r="QYN36" s="446"/>
      <c r="QYO36" s="446"/>
      <c r="QYP36" s="446"/>
      <c r="QYQ36" s="446"/>
      <c r="QYR36" s="446"/>
      <c r="QYS36" s="446"/>
      <c r="QYT36" s="446"/>
      <c r="QYU36" s="446"/>
      <c r="QYV36" s="446"/>
      <c r="QYW36" s="446"/>
      <c r="QYX36" s="446"/>
      <c r="QYY36" s="446"/>
      <c r="QYZ36" s="446"/>
      <c r="QZA36" s="446"/>
      <c r="QZB36" s="446"/>
      <c r="QZC36" s="446"/>
      <c r="QZD36" s="446"/>
      <c r="QZE36" s="446"/>
      <c r="QZF36" s="446"/>
      <c r="QZG36" s="446"/>
      <c r="QZH36" s="446"/>
      <c r="QZI36" s="446"/>
      <c r="QZJ36" s="446"/>
      <c r="QZK36" s="446"/>
      <c r="QZL36" s="446"/>
      <c r="QZM36" s="446"/>
      <c r="QZN36" s="446"/>
      <c r="QZO36" s="446"/>
      <c r="QZP36" s="446"/>
      <c r="QZQ36" s="446"/>
      <c r="QZR36" s="446"/>
      <c r="QZS36" s="446"/>
      <c r="QZT36" s="446"/>
      <c r="QZU36" s="446"/>
      <c r="QZV36" s="446"/>
      <c r="QZW36" s="446"/>
      <c r="QZX36" s="446"/>
      <c r="QZY36" s="446"/>
      <c r="QZZ36" s="446"/>
      <c r="RAA36" s="446"/>
      <c r="RAB36" s="446"/>
      <c r="RAC36" s="446"/>
      <c r="RAD36" s="446"/>
      <c r="RAE36" s="446"/>
      <c r="RAF36" s="446"/>
      <c r="RAG36" s="446"/>
      <c r="RAH36" s="446"/>
      <c r="RAI36" s="446"/>
      <c r="RAJ36" s="446"/>
      <c r="RAK36" s="446"/>
      <c r="RAL36" s="446"/>
      <c r="RAM36" s="446"/>
      <c r="RAN36" s="446"/>
      <c r="RAO36" s="446"/>
      <c r="RAP36" s="446"/>
      <c r="RAQ36" s="446"/>
      <c r="RAR36" s="446"/>
      <c r="RAS36" s="446"/>
      <c r="RAT36" s="446"/>
      <c r="RAU36" s="446"/>
      <c r="RAV36" s="446"/>
      <c r="RAW36" s="446"/>
      <c r="RAX36" s="446"/>
      <c r="RAY36" s="446"/>
      <c r="RAZ36" s="446"/>
      <c r="RBA36" s="446"/>
      <c r="RBB36" s="446"/>
      <c r="RBC36" s="446"/>
      <c r="RBD36" s="446"/>
      <c r="RBE36" s="446"/>
      <c r="RBF36" s="446"/>
      <c r="RBG36" s="446"/>
      <c r="RBH36" s="446"/>
      <c r="RBI36" s="446"/>
      <c r="RBJ36" s="446"/>
      <c r="RBK36" s="446"/>
      <c r="RBL36" s="446"/>
      <c r="RBM36" s="446"/>
      <c r="RBN36" s="446"/>
      <c r="RBO36" s="446"/>
      <c r="RBP36" s="446"/>
      <c r="RBQ36" s="446"/>
      <c r="RBR36" s="446"/>
      <c r="RBS36" s="446"/>
      <c r="RBT36" s="446"/>
      <c r="RBU36" s="446"/>
      <c r="RBV36" s="446"/>
      <c r="RBW36" s="446"/>
      <c r="RBX36" s="446"/>
      <c r="RBY36" s="446"/>
      <c r="RBZ36" s="446"/>
      <c r="RCA36" s="446"/>
      <c r="RCB36" s="446"/>
      <c r="RCC36" s="446"/>
      <c r="RCD36" s="446"/>
      <c r="RCE36" s="446"/>
      <c r="RCF36" s="446"/>
      <c r="RCG36" s="446"/>
      <c r="RCH36" s="446"/>
      <c r="RCI36" s="446"/>
      <c r="RCJ36" s="446"/>
      <c r="RCK36" s="446"/>
      <c r="RCL36" s="446"/>
      <c r="RCM36" s="446"/>
      <c r="RCN36" s="446"/>
      <c r="RCO36" s="446"/>
      <c r="RCP36" s="446"/>
      <c r="RCQ36" s="446"/>
      <c r="RCR36" s="446"/>
      <c r="RCS36" s="446"/>
      <c r="RCT36" s="446"/>
      <c r="RCU36" s="446"/>
      <c r="RCV36" s="446"/>
      <c r="RCW36" s="446"/>
      <c r="RCX36" s="446"/>
      <c r="RCY36" s="446"/>
      <c r="RCZ36" s="446"/>
      <c r="RDA36" s="446"/>
      <c r="RDB36" s="446"/>
      <c r="RDC36" s="446"/>
      <c r="RDD36" s="446"/>
      <c r="RDE36" s="446"/>
      <c r="RDF36" s="446"/>
      <c r="RDG36" s="446"/>
      <c r="RDH36" s="446"/>
      <c r="RDI36" s="446"/>
      <c r="RDJ36" s="446"/>
      <c r="RDK36" s="446"/>
      <c r="RDL36" s="446"/>
      <c r="RDM36" s="446"/>
      <c r="RDN36" s="446"/>
      <c r="RDO36" s="446"/>
      <c r="RDP36" s="446"/>
      <c r="RDQ36" s="446"/>
      <c r="RDR36" s="446"/>
      <c r="RDS36" s="446"/>
      <c r="RDT36" s="446"/>
      <c r="RDU36" s="446"/>
      <c r="RDV36" s="446"/>
      <c r="RDW36" s="446"/>
      <c r="RDX36" s="446"/>
      <c r="RDY36" s="446"/>
      <c r="RDZ36" s="446"/>
      <c r="REA36" s="446"/>
      <c r="REB36" s="446"/>
      <c r="REC36" s="446"/>
      <c r="RED36" s="446"/>
      <c r="REE36" s="446"/>
      <c r="REF36" s="446"/>
      <c r="REG36" s="446"/>
      <c r="REH36" s="446"/>
      <c r="REI36" s="446"/>
      <c r="REJ36" s="446"/>
      <c r="REK36" s="446"/>
      <c r="REL36" s="446"/>
      <c r="REM36" s="446"/>
      <c r="REN36" s="446"/>
      <c r="REO36" s="446"/>
      <c r="REP36" s="446"/>
      <c r="REQ36" s="446"/>
      <c r="RER36" s="446"/>
      <c r="RES36" s="446"/>
      <c r="RET36" s="446"/>
      <c r="REU36" s="446"/>
      <c r="REV36" s="446"/>
      <c r="REW36" s="446"/>
      <c r="REX36" s="446"/>
      <c r="REY36" s="446"/>
      <c r="REZ36" s="446"/>
      <c r="RFA36" s="446"/>
      <c r="RFB36" s="446"/>
      <c r="RFC36" s="446"/>
      <c r="RFD36" s="446"/>
      <c r="RFE36" s="446"/>
      <c r="RFF36" s="446"/>
      <c r="RFG36" s="446"/>
      <c r="RFH36" s="446"/>
      <c r="RFI36" s="446"/>
      <c r="RFJ36" s="446"/>
      <c r="RFK36" s="446"/>
      <c r="RFL36" s="446"/>
      <c r="RFM36" s="446"/>
      <c r="RFN36" s="446"/>
      <c r="RFO36" s="446"/>
      <c r="RFP36" s="446"/>
      <c r="RFQ36" s="446"/>
      <c r="RFR36" s="446"/>
      <c r="RFS36" s="446"/>
      <c r="RFT36" s="446"/>
      <c r="RFU36" s="446"/>
      <c r="RFV36" s="446"/>
      <c r="RFW36" s="446"/>
      <c r="RFX36" s="446"/>
      <c r="RFY36" s="446"/>
      <c r="RFZ36" s="446"/>
      <c r="RGA36" s="446"/>
      <c r="RGB36" s="446"/>
      <c r="RGC36" s="446"/>
      <c r="RGD36" s="446"/>
      <c r="RGE36" s="446"/>
      <c r="RGF36" s="446"/>
      <c r="RGG36" s="446"/>
      <c r="RGH36" s="446"/>
      <c r="RGI36" s="446"/>
      <c r="RGJ36" s="446"/>
      <c r="RGK36" s="446"/>
      <c r="RGL36" s="446"/>
      <c r="RGM36" s="446"/>
      <c r="RGN36" s="446"/>
      <c r="RGO36" s="446"/>
      <c r="RGP36" s="446"/>
      <c r="RGQ36" s="446"/>
      <c r="RGR36" s="446"/>
      <c r="RGS36" s="446"/>
      <c r="RGT36" s="446"/>
      <c r="RGU36" s="446"/>
      <c r="RGV36" s="446"/>
      <c r="RGW36" s="446"/>
      <c r="RGX36" s="446"/>
      <c r="RGY36" s="446"/>
      <c r="RGZ36" s="446"/>
      <c r="RHA36" s="446"/>
      <c r="RHB36" s="446"/>
      <c r="RHC36" s="446"/>
      <c r="RHD36" s="446"/>
      <c r="RHE36" s="446"/>
      <c r="RHF36" s="446"/>
      <c r="RHG36" s="446"/>
      <c r="RHH36" s="446"/>
      <c r="RHI36" s="446"/>
      <c r="RHJ36" s="446"/>
      <c r="RHK36" s="446"/>
      <c r="RHL36" s="446"/>
      <c r="RHM36" s="446"/>
      <c r="RHN36" s="446"/>
      <c r="RHO36" s="446"/>
      <c r="RHP36" s="446"/>
      <c r="RHQ36" s="446"/>
      <c r="RHR36" s="446"/>
      <c r="RHS36" s="446"/>
      <c r="RHT36" s="446"/>
      <c r="RHU36" s="446"/>
      <c r="RHV36" s="446"/>
      <c r="RHW36" s="446"/>
      <c r="RHX36" s="446"/>
      <c r="RHY36" s="446"/>
      <c r="RHZ36" s="446"/>
      <c r="RIA36" s="446"/>
      <c r="RIB36" s="446"/>
      <c r="RIC36" s="446"/>
      <c r="RID36" s="446"/>
      <c r="RIE36" s="446"/>
      <c r="RIF36" s="446"/>
      <c r="RIG36" s="446"/>
      <c r="RIH36" s="446"/>
      <c r="RII36" s="446"/>
      <c r="RIJ36" s="446"/>
      <c r="RIK36" s="446"/>
      <c r="RIL36" s="446"/>
      <c r="RIM36" s="446"/>
      <c r="RIN36" s="446"/>
      <c r="RIO36" s="446"/>
      <c r="RIP36" s="446"/>
      <c r="RIQ36" s="446"/>
      <c r="RIR36" s="446"/>
      <c r="RIS36" s="446"/>
      <c r="RIT36" s="446"/>
      <c r="RIU36" s="446"/>
      <c r="RIV36" s="446"/>
      <c r="RIW36" s="446"/>
      <c r="RIX36" s="446"/>
      <c r="RIY36" s="446"/>
      <c r="RIZ36" s="446"/>
      <c r="RJA36" s="446"/>
      <c r="RJB36" s="446"/>
      <c r="RJC36" s="446"/>
      <c r="RJD36" s="446"/>
      <c r="RJE36" s="446"/>
      <c r="RJF36" s="446"/>
      <c r="RJG36" s="446"/>
      <c r="RJH36" s="446"/>
      <c r="RJI36" s="446"/>
      <c r="RJJ36" s="446"/>
      <c r="RJK36" s="446"/>
      <c r="RJL36" s="446"/>
      <c r="RJM36" s="446"/>
      <c r="RJN36" s="446"/>
      <c r="RJO36" s="446"/>
      <c r="RJP36" s="446"/>
      <c r="RJQ36" s="446"/>
      <c r="RJR36" s="446"/>
      <c r="RJS36" s="446"/>
      <c r="RJT36" s="446"/>
      <c r="RJU36" s="446"/>
      <c r="RJV36" s="446"/>
      <c r="RJW36" s="446"/>
      <c r="RJX36" s="446"/>
      <c r="RJY36" s="446"/>
      <c r="RJZ36" s="446"/>
      <c r="RKA36" s="446"/>
      <c r="RKB36" s="446"/>
      <c r="RKC36" s="446"/>
      <c r="RKD36" s="446"/>
      <c r="RKE36" s="446"/>
      <c r="RKF36" s="446"/>
      <c r="RKG36" s="446"/>
      <c r="RKH36" s="446"/>
      <c r="RKI36" s="446"/>
      <c r="RKJ36" s="446"/>
      <c r="RKK36" s="446"/>
      <c r="RKL36" s="446"/>
      <c r="RKM36" s="446"/>
      <c r="RKN36" s="446"/>
      <c r="RKO36" s="446"/>
      <c r="RKP36" s="446"/>
      <c r="RKQ36" s="446"/>
      <c r="RKR36" s="446"/>
      <c r="RKS36" s="446"/>
      <c r="RKT36" s="446"/>
      <c r="RKU36" s="446"/>
      <c r="RKV36" s="446"/>
      <c r="RKW36" s="446"/>
      <c r="RKX36" s="446"/>
      <c r="RKY36" s="446"/>
      <c r="RKZ36" s="446"/>
      <c r="RLA36" s="446"/>
      <c r="RLB36" s="446"/>
      <c r="RLC36" s="446"/>
      <c r="RLD36" s="446"/>
      <c r="RLE36" s="446"/>
      <c r="RLF36" s="446"/>
      <c r="RLG36" s="446"/>
      <c r="RLH36" s="446"/>
      <c r="RLI36" s="446"/>
      <c r="RLJ36" s="446"/>
      <c r="RLK36" s="446"/>
      <c r="RLL36" s="446"/>
      <c r="RLM36" s="446"/>
      <c r="RLN36" s="446"/>
      <c r="RLO36" s="446"/>
      <c r="RLP36" s="446"/>
      <c r="RLQ36" s="446"/>
      <c r="RLR36" s="446"/>
      <c r="RLS36" s="446"/>
      <c r="RLT36" s="446"/>
      <c r="RLU36" s="446"/>
      <c r="RLV36" s="446"/>
      <c r="RLW36" s="446"/>
      <c r="RLX36" s="446"/>
      <c r="RLY36" s="446"/>
      <c r="RLZ36" s="446"/>
      <c r="RMA36" s="446"/>
      <c r="RMB36" s="446"/>
      <c r="RMC36" s="446"/>
      <c r="RMD36" s="446"/>
      <c r="RME36" s="446"/>
      <c r="RMF36" s="446"/>
      <c r="RMG36" s="446"/>
      <c r="RMH36" s="446"/>
      <c r="RMI36" s="446"/>
      <c r="RMJ36" s="446"/>
      <c r="RMK36" s="446"/>
      <c r="RML36" s="446"/>
      <c r="RMM36" s="446"/>
      <c r="RMN36" s="446"/>
      <c r="RMO36" s="446"/>
      <c r="RMP36" s="446"/>
      <c r="RMQ36" s="446"/>
      <c r="RMR36" s="446"/>
      <c r="RMS36" s="446"/>
      <c r="RMT36" s="446"/>
      <c r="RMU36" s="446"/>
      <c r="RMV36" s="446"/>
      <c r="RMW36" s="446"/>
      <c r="RMX36" s="446"/>
      <c r="RMY36" s="446"/>
      <c r="RMZ36" s="446"/>
      <c r="RNA36" s="446"/>
      <c r="RNB36" s="446"/>
      <c r="RNC36" s="446"/>
      <c r="RND36" s="446"/>
      <c r="RNE36" s="446"/>
      <c r="RNF36" s="446"/>
      <c r="RNG36" s="446"/>
      <c r="RNH36" s="446"/>
      <c r="RNI36" s="446"/>
      <c r="RNJ36" s="446"/>
      <c r="RNK36" s="446"/>
      <c r="RNL36" s="446"/>
      <c r="RNM36" s="446"/>
      <c r="RNN36" s="446"/>
      <c r="RNO36" s="446"/>
      <c r="RNP36" s="446"/>
      <c r="RNQ36" s="446"/>
      <c r="RNR36" s="446"/>
      <c r="RNS36" s="446"/>
      <c r="RNT36" s="446"/>
      <c r="RNU36" s="446"/>
      <c r="RNV36" s="446"/>
      <c r="RNW36" s="446"/>
      <c r="RNX36" s="446"/>
      <c r="RNY36" s="446"/>
      <c r="RNZ36" s="446"/>
      <c r="ROA36" s="446"/>
      <c r="ROB36" s="446"/>
      <c r="ROC36" s="446"/>
      <c r="ROD36" s="446"/>
      <c r="ROE36" s="446"/>
      <c r="ROF36" s="446"/>
      <c r="ROG36" s="446"/>
      <c r="ROH36" s="446"/>
      <c r="ROI36" s="446"/>
      <c r="ROJ36" s="446"/>
      <c r="ROK36" s="446"/>
      <c r="ROL36" s="446"/>
      <c r="ROM36" s="446"/>
      <c r="RON36" s="446"/>
      <c r="ROO36" s="446"/>
      <c r="ROP36" s="446"/>
      <c r="ROQ36" s="446"/>
      <c r="ROR36" s="446"/>
      <c r="ROS36" s="446"/>
      <c r="ROT36" s="446"/>
      <c r="ROU36" s="446"/>
      <c r="ROV36" s="446"/>
      <c r="ROW36" s="446"/>
      <c r="ROX36" s="446"/>
      <c r="ROY36" s="446"/>
      <c r="ROZ36" s="446"/>
      <c r="RPA36" s="446"/>
      <c r="RPB36" s="446"/>
      <c r="RPC36" s="446"/>
      <c r="RPD36" s="446"/>
      <c r="RPE36" s="446"/>
      <c r="RPF36" s="446"/>
      <c r="RPG36" s="446"/>
      <c r="RPH36" s="446"/>
      <c r="RPI36" s="446"/>
      <c r="RPJ36" s="446"/>
      <c r="RPK36" s="446"/>
      <c r="RPL36" s="446"/>
      <c r="RPM36" s="446"/>
      <c r="RPN36" s="446"/>
      <c r="RPO36" s="446"/>
      <c r="RPP36" s="446"/>
      <c r="RPQ36" s="446"/>
      <c r="RPR36" s="446"/>
      <c r="RPS36" s="446"/>
      <c r="RPT36" s="446"/>
      <c r="RPU36" s="446"/>
      <c r="RPV36" s="446"/>
      <c r="RPW36" s="446"/>
      <c r="RPX36" s="446"/>
      <c r="RPY36" s="446"/>
      <c r="RPZ36" s="446"/>
      <c r="RQA36" s="446"/>
      <c r="RQB36" s="446"/>
      <c r="RQC36" s="446"/>
      <c r="RQD36" s="446"/>
      <c r="RQE36" s="446"/>
      <c r="RQF36" s="446"/>
      <c r="RQG36" s="446"/>
      <c r="RQH36" s="446"/>
      <c r="RQI36" s="446"/>
      <c r="RQJ36" s="446"/>
      <c r="RQK36" s="446"/>
      <c r="RQL36" s="446"/>
      <c r="RQM36" s="446"/>
      <c r="RQN36" s="446"/>
      <c r="RQO36" s="446"/>
      <c r="RQP36" s="446"/>
      <c r="RQQ36" s="446"/>
      <c r="RQR36" s="446"/>
      <c r="RQS36" s="446"/>
      <c r="RQT36" s="446"/>
      <c r="RQU36" s="446"/>
      <c r="RQV36" s="446"/>
      <c r="RQW36" s="446"/>
      <c r="RQX36" s="446"/>
      <c r="RQY36" s="446"/>
      <c r="RQZ36" s="446"/>
      <c r="RRA36" s="446"/>
      <c r="RRB36" s="446"/>
      <c r="RRC36" s="446"/>
      <c r="RRD36" s="446"/>
      <c r="RRE36" s="446"/>
      <c r="RRF36" s="446"/>
      <c r="RRG36" s="446"/>
      <c r="RRH36" s="446"/>
      <c r="RRI36" s="446"/>
      <c r="RRJ36" s="446"/>
      <c r="RRK36" s="446"/>
      <c r="RRL36" s="446"/>
      <c r="RRM36" s="446"/>
      <c r="RRN36" s="446"/>
      <c r="RRO36" s="446"/>
      <c r="RRP36" s="446"/>
      <c r="RRQ36" s="446"/>
      <c r="RRR36" s="446"/>
      <c r="RRS36" s="446"/>
      <c r="RRT36" s="446"/>
      <c r="RRU36" s="446"/>
      <c r="RRV36" s="446"/>
      <c r="RRW36" s="446"/>
      <c r="RRX36" s="446"/>
      <c r="RRY36" s="446"/>
      <c r="RRZ36" s="446"/>
      <c r="RSA36" s="446"/>
      <c r="RSB36" s="446"/>
      <c r="RSC36" s="446"/>
      <c r="RSD36" s="446"/>
      <c r="RSE36" s="446"/>
      <c r="RSF36" s="446"/>
      <c r="RSG36" s="446"/>
      <c r="RSH36" s="446"/>
      <c r="RSI36" s="446"/>
      <c r="RSJ36" s="446"/>
      <c r="RSK36" s="446"/>
      <c r="RSL36" s="446"/>
      <c r="RSM36" s="446"/>
      <c r="RSN36" s="446"/>
      <c r="RSO36" s="446"/>
      <c r="RSP36" s="446"/>
      <c r="RSQ36" s="446"/>
      <c r="RSR36" s="446"/>
      <c r="RSS36" s="446"/>
      <c r="RST36" s="446"/>
      <c r="RSU36" s="446"/>
      <c r="RSV36" s="446"/>
      <c r="RSW36" s="446"/>
      <c r="RSX36" s="446"/>
      <c r="RSY36" s="446"/>
      <c r="RSZ36" s="446"/>
      <c r="RTA36" s="446"/>
      <c r="RTB36" s="446"/>
      <c r="RTC36" s="446"/>
      <c r="RTD36" s="446"/>
      <c r="RTE36" s="446"/>
      <c r="RTF36" s="446"/>
      <c r="RTG36" s="446"/>
      <c r="RTH36" s="446"/>
      <c r="RTI36" s="446"/>
      <c r="RTJ36" s="446"/>
      <c r="RTK36" s="446"/>
      <c r="RTL36" s="446"/>
      <c r="RTM36" s="446"/>
      <c r="RTN36" s="446"/>
      <c r="RTO36" s="446"/>
      <c r="RTP36" s="446"/>
      <c r="RTQ36" s="446"/>
      <c r="RTR36" s="446"/>
      <c r="RTS36" s="446"/>
      <c r="RTT36" s="446"/>
      <c r="RTU36" s="446"/>
      <c r="RTV36" s="446"/>
      <c r="RTW36" s="446"/>
      <c r="RTX36" s="446"/>
      <c r="RTY36" s="446"/>
      <c r="RTZ36" s="446"/>
      <c r="RUA36" s="446"/>
      <c r="RUB36" s="446"/>
      <c r="RUC36" s="446"/>
      <c r="RUD36" s="446"/>
      <c r="RUE36" s="446"/>
      <c r="RUF36" s="446"/>
      <c r="RUG36" s="446"/>
      <c r="RUH36" s="446"/>
      <c r="RUI36" s="446"/>
      <c r="RUJ36" s="446"/>
      <c r="RUK36" s="446"/>
      <c r="RUL36" s="446"/>
      <c r="RUM36" s="446"/>
      <c r="RUN36" s="446"/>
      <c r="RUO36" s="446"/>
      <c r="RUP36" s="446"/>
      <c r="RUQ36" s="446"/>
      <c r="RUR36" s="446"/>
      <c r="RUS36" s="446"/>
      <c r="RUT36" s="446"/>
      <c r="RUU36" s="446"/>
      <c r="RUV36" s="446"/>
      <c r="RUW36" s="446"/>
      <c r="RUX36" s="446"/>
      <c r="RUY36" s="446"/>
      <c r="RUZ36" s="446"/>
      <c r="RVA36" s="446"/>
      <c r="RVB36" s="446"/>
      <c r="RVC36" s="446"/>
      <c r="RVD36" s="446"/>
      <c r="RVE36" s="446"/>
      <c r="RVF36" s="446"/>
      <c r="RVG36" s="446"/>
      <c r="RVH36" s="446"/>
      <c r="RVI36" s="446"/>
      <c r="RVJ36" s="446"/>
      <c r="RVK36" s="446"/>
      <c r="RVL36" s="446"/>
      <c r="RVM36" s="446"/>
      <c r="RVN36" s="446"/>
      <c r="RVO36" s="446"/>
      <c r="RVP36" s="446"/>
      <c r="RVQ36" s="446"/>
      <c r="RVR36" s="446"/>
      <c r="RVS36" s="446"/>
      <c r="RVT36" s="446"/>
      <c r="RVU36" s="446"/>
      <c r="RVV36" s="446"/>
      <c r="RVW36" s="446"/>
      <c r="RVX36" s="446"/>
      <c r="RVY36" s="446"/>
      <c r="RVZ36" s="446"/>
      <c r="RWA36" s="446"/>
      <c r="RWB36" s="446"/>
      <c r="RWC36" s="446"/>
      <c r="RWD36" s="446"/>
      <c r="RWE36" s="446"/>
      <c r="RWF36" s="446"/>
      <c r="RWG36" s="446"/>
      <c r="RWH36" s="446"/>
      <c r="RWI36" s="446"/>
      <c r="RWJ36" s="446"/>
      <c r="RWK36" s="446"/>
      <c r="RWL36" s="446"/>
      <c r="RWM36" s="446"/>
      <c r="RWN36" s="446"/>
      <c r="RWO36" s="446"/>
      <c r="RWP36" s="446"/>
      <c r="RWQ36" s="446"/>
      <c r="RWR36" s="446"/>
      <c r="RWS36" s="446"/>
      <c r="RWT36" s="446"/>
      <c r="RWU36" s="446"/>
      <c r="RWV36" s="446"/>
      <c r="RWW36" s="446"/>
      <c r="RWX36" s="446"/>
      <c r="RWY36" s="446"/>
      <c r="RWZ36" s="446"/>
      <c r="RXA36" s="446"/>
      <c r="RXB36" s="446"/>
      <c r="RXC36" s="446"/>
      <c r="RXD36" s="446"/>
      <c r="RXE36" s="446"/>
      <c r="RXF36" s="446"/>
      <c r="RXG36" s="446"/>
      <c r="RXH36" s="446"/>
      <c r="RXI36" s="446"/>
      <c r="RXJ36" s="446"/>
      <c r="RXK36" s="446"/>
      <c r="RXL36" s="446"/>
      <c r="RXM36" s="446"/>
      <c r="RXN36" s="446"/>
      <c r="RXO36" s="446"/>
      <c r="RXP36" s="446"/>
      <c r="RXQ36" s="446"/>
      <c r="RXR36" s="446"/>
      <c r="RXS36" s="446"/>
      <c r="RXT36" s="446"/>
      <c r="RXU36" s="446"/>
      <c r="RXV36" s="446"/>
      <c r="RXW36" s="446"/>
      <c r="RXX36" s="446"/>
      <c r="RXY36" s="446"/>
      <c r="RXZ36" s="446"/>
      <c r="RYA36" s="446"/>
      <c r="RYB36" s="446"/>
      <c r="RYC36" s="446"/>
      <c r="RYD36" s="446"/>
      <c r="RYE36" s="446"/>
      <c r="RYF36" s="446"/>
      <c r="RYG36" s="446"/>
      <c r="RYH36" s="446"/>
      <c r="RYI36" s="446"/>
      <c r="RYJ36" s="446"/>
      <c r="RYK36" s="446"/>
      <c r="RYL36" s="446"/>
      <c r="RYM36" s="446"/>
      <c r="RYN36" s="446"/>
      <c r="RYO36" s="446"/>
      <c r="RYP36" s="446"/>
      <c r="RYQ36" s="446"/>
      <c r="RYR36" s="446"/>
      <c r="RYS36" s="446"/>
      <c r="RYT36" s="446"/>
      <c r="RYU36" s="446"/>
      <c r="RYV36" s="446"/>
      <c r="RYW36" s="446"/>
      <c r="RYX36" s="446"/>
      <c r="RYY36" s="446"/>
      <c r="RYZ36" s="446"/>
      <c r="RZA36" s="446"/>
      <c r="RZB36" s="446"/>
      <c r="RZC36" s="446"/>
      <c r="RZD36" s="446"/>
      <c r="RZE36" s="446"/>
      <c r="RZF36" s="446"/>
      <c r="RZG36" s="446"/>
      <c r="RZH36" s="446"/>
      <c r="RZI36" s="446"/>
      <c r="RZJ36" s="446"/>
      <c r="RZK36" s="446"/>
      <c r="RZL36" s="446"/>
      <c r="RZM36" s="446"/>
      <c r="RZN36" s="446"/>
      <c r="RZO36" s="446"/>
      <c r="RZP36" s="446"/>
      <c r="RZQ36" s="446"/>
      <c r="RZR36" s="446"/>
      <c r="RZS36" s="446"/>
      <c r="RZT36" s="446"/>
      <c r="RZU36" s="446"/>
      <c r="RZV36" s="446"/>
      <c r="RZW36" s="446"/>
      <c r="RZX36" s="446"/>
      <c r="RZY36" s="446"/>
      <c r="RZZ36" s="446"/>
      <c r="SAA36" s="446"/>
      <c r="SAB36" s="446"/>
      <c r="SAC36" s="446"/>
      <c r="SAD36" s="446"/>
      <c r="SAE36" s="446"/>
      <c r="SAF36" s="446"/>
      <c r="SAG36" s="446"/>
      <c r="SAH36" s="446"/>
      <c r="SAI36" s="446"/>
      <c r="SAJ36" s="446"/>
      <c r="SAK36" s="446"/>
      <c r="SAL36" s="446"/>
      <c r="SAM36" s="446"/>
      <c r="SAN36" s="446"/>
      <c r="SAO36" s="446"/>
      <c r="SAP36" s="446"/>
      <c r="SAQ36" s="446"/>
      <c r="SAR36" s="446"/>
      <c r="SAS36" s="446"/>
      <c r="SAT36" s="446"/>
      <c r="SAU36" s="446"/>
      <c r="SAV36" s="446"/>
      <c r="SAW36" s="446"/>
      <c r="SAX36" s="446"/>
      <c r="SAY36" s="446"/>
      <c r="SAZ36" s="446"/>
      <c r="SBA36" s="446"/>
      <c r="SBB36" s="446"/>
      <c r="SBC36" s="446"/>
      <c r="SBD36" s="446"/>
      <c r="SBE36" s="446"/>
      <c r="SBF36" s="446"/>
      <c r="SBG36" s="446"/>
      <c r="SBH36" s="446"/>
      <c r="SBI36" s="446"/>
      <c r="SBJ36" s="446"/>
      <c r="SBK36" s="446"/>
      <c r="SBL36" s="446"/>
      <c r="SBM36" s="446"/>
      <c r="SBN36" s="446"/>
      <c r="SBO36" s="446"/>
      <c r="SBP36" s="446"/>
      <c r="SBQ36" s="446"/>
      <c r="SBR36" s="446"/>
      <c r="SBS36" s="446"/>
      <c r="SBT36" s="446"/>
      <c r="SBU36" s="446"/>
      <c r="SBV36" s="446"/>
      <c r="SBW36" s="446"/>
      <c r="SBX36" s="446"/>
      <c r="SBY36" s="446"/>
      <c r="SBZ36" s="446"/>
      <c r="SCA36" s="446"/>
      <c r="SCB36" s="446"/>
      <c r="SCC36" s="446"/>
      <c r="SCD36" s="446"/>
      <c r="SCE36" s="446"/>
      <c r="SCF36" s="446"/>
      <c r="SCG36" s="446"/>
      <c r="SCH36" s="446"/>
      <c r="SCI36" s="446"/>
      <c r="SCJ36" s="446"/>
      <c r="SCK36" s="446"/>
      <c r="SCL36" s="446"/>
      <c r="SCM36" s="446"/>
      <c r="SCN36" s="446"/>
      <c r="SCO36" s="446"/>
      <c r="SCP36" s="446"/>
      <c r="SCQ36" s="446"/>
      <c r="SCR36" s="446"/>
      <c r="SCS36" s="446"/>
      <c r="SCT36" s="446"/>
      <c r="SCU36" s="446"/>
      <c r="SCV36" s="446"/>
      <c r="SCW36" s="446"/>
      <c r="SCX36" s="446"/>
      <c r="SCY36" s="446"/>
      <c r="SCZ36" s="446"/>
      <c r="SDA36" s="446"/>
      <c r="SDB36" s="446"/>
      <c r="SDC36" s="446"/>
      <c r="SDD36" s="446"/>
      <c r="SDE36" s="446"/>
      <c r="SDF36" s="446"/>
      <c r="SDG36" s="446"/>
      <c r="SDH36" s="446"/>
      <c r="SDI36" s="446"/>
      <c r="SDJ36" s="446"/>
      <c r="SDK36" s="446"/>
      <c r="SDL36" s="446"/>
      <c r="SDM36" s="446"/>
      <c r="SDN36" s="446"/>
      <c r="SDO36" s="446"/>
      <c r="SDP36" s="446"/>
      <c r="SDQ36" s="446"/>
      <c r="SDR36" s="446"/>
      <c r="SDS36" s="446"/>
      <c r="SDT36" s="446"/>
      <c r="SDU36" s="446"/>
      <c r="SDV36" s="446"/>
      <c r="SDW36" s="446"/>
      <c r="SDX36" s="446"/>
      <c r="SDY36" s="446"/>
      <c r="SDZ36" s="446"/>
      <c r="SEA36" s="446"/>
      <c r="SEB36" s="446"/>
      <c r="SEC36" s="446"/>
      <c r="SED36" s="446"/>
      <c r="SEE36" s="446"/>
      <c r="SEF36" s="446"/>
      <c r="SEG36" s="446"/>
      <c r="SEH36" s="446"/>
      <c r="SEI36" s="446"/>
      <c r="SEJ36" s="446"/>
      <c r="SEK36" s="446"/>
      <c r="SEL36" s="446"/>
      <c r="SEM36" s="446"/>
      <c r="SEN36" s="446"/>
      <c r="SEO36" s="446"/>
      <c r="SEP36" s="446"/>
      <c r="SEQ36" s="446"/>
      <c r="SER36" s="446"/>
      <c r="SES36" s="446"/>
      <c r="SET36" s="446"/>
      <c r="SEU36" s="446"/>
      <c r="SEV36" s="446"/>
      <c r="SEW36" s="446"/>
      <c r="SEX36" s="446"/>
      <c r="SEY36" s="446"/>
      <c r="SEZ36" s="446"/>
      <c r="SFA36" s="446"/>
      <c r="SFB36" s="446"/>
      <c r="SFC36" s="446"/>
      <c r="SFD36" s="446"/>
      <c r="SFE36" s="446"/>
      <c r="SFF36" s="446"/>
      <c r="SFG36" s="446"/>
      <c r="SFH36" s="446"/>
      <c r="SFI36" s="446"/>
      <c r="SFJ36" s="446"/>
      <c r="SFK36" s="446"/>
      <c r="SFL36" s="446"/>
      <c r="SFM36" s="446"/>
      <c r="SFN36" s="446"/>
      <c r="SFO36" s="446"/>
      <c r="SFP36" s="446"/>
      <c r="SFQ36" s="446"/>
      <c r="SFR36" s="446"/>
      <c r="SFS36" s="446"/>
      <c r="SFT36" s="446"/>
      <c r="SFU36" s="446"/>
      <c r="SFV36" s="446"/>
      <c r="SFW36" s="446"/>
      <c r="SFX36" s="446"/>
      <c r="SFY36" s="446"/>
      <c r="SFZ36" s="446"/>
      <c r="SGA36" s="446"/>
      <c r="SGB36" s="446"/>
      <c r="SGC36" s="446"/>
      <c r="SGD36" s="446"/>
      <c r="SGE36" s="446"/>
      <c r="SGF36" s="446"/>
      <c r="SGG36" s="446"/>
      <c r="SGH36" s="446"/>
      <c r="SGI36" s="446"/>
      <c r="SGJ36" s="446"/>
      <c r="SGK36" s="446"/>
      <c r="SGL36" s="446"/>
      <c r="SGM36" s="446"/>
      <c r="SGN36" s="446"/>
      <c r="SGO36" s="446"/>
      <c r="SGP36" s="446"/>
      <c r="SGQ36" s="446"/>
      <c r="SGR36" s="446"/>
      <c r="SGS36" s="446"/>
      <c r="SGT36" s="446"/>
      <c r="SGU36" s="446"/>
      <c r="SGV36" s="446"/>
      <c r="SGW36" s="446"/>
      <c r="SGX36" s="446"/>
      <c r="SGY36" s="446"/>
      <c r="SGZ36" s="446"/>
      <c r="SHA36" s="446"/>
      <c r="SHB36" s="446"/>
      <c r="SHC36" s="446"/>
      <c r="SHD36" s="446"/>
      <c r="SHE36" s="446"/>
      <c r="SHF36" s="446"/>
      <c r="SHG36" s="446"/>
      <c r="SHH36" s="446"/>
      <c r="SHI36" s="446"/>
      <c r="SHJ36" s="446"/>
      <c r="SHK36" s="446"/>
      <c r="SHL36" s="446"/>
      <c r="SHM36" s="446"/>
      <c r="SHN36" s="446"/>
      <c r="SHO36" s="446"/>
      <c r="SHP36" s="446"/>
      <c r="SHQ36" s="446"/>
      <c r="SHR36" s="446"/>
      <c r="SHS36" s="446"/>
      <c r="SHT36" s="446"/>
      <c r="SHU36" s="446"/>
      <c r="SHV36" s="446"/>
      <c r="SHW36" s="446"/>
      <c r="SHX36" s="446"/>
      <c r="SHY36" s="446"/>
      <c r="SHZ36" s="446"/>
      <c r="SIA36" s="446"/>
      <c r="SIB36" s="446"/>
      <c r="SIC36" s="446"/>
      <c r="SID36" s="446"/>
      <c r="SIE36" s="446"/>
      <c r="SIF36" s="446"/>
      <c r="SIG36" s="446"/>
      <c r="SIH36" s="446"/>
      <c r="SII36" s="446"/>
      <c r="SIJ36" s="446"/>
      <c r="SIK36" s="446"/>
      <c r="SIL36" s="446"/>
      <c r="SIM36" s="446"/>
      <c r="SIN36" s="446"/>
      <c r="SIO36" s="446"/>
      <c r="SIP36" s="446"/>
      <c r="SIQ36" s="446"/>
      <c r="SIR36" s="446"/>
      <c r="SIS36" s="446"/>
      <c r="SIT36" s="446"/>
      <c r="SIU36" s="446"/>
      <c r="SIV36" s="446"/>
      <c r="SIW36" s="446"/>
      <c r="SIX36" s="446"/>
      <c r="SIY36" s="446"/>
      <c r="SIZ36" s="446"/>
      <c r="SJA36" s="446"/>
      <c r="SJB36" s="446"/>
      <c r="SJC36" s="446"/>
      <c r="SJD36" s="446"/>
      <c r="SJE36" s="446"/>
      <c r="SJF36" s="446"/>
      <c r="SJG36" s="446"/>
      <c r="SJH36" s="446"/>
      <c r="SJI36" s="446"/>
      <c r="SJJ36" s="446"/>
      <c r="SJK36" s="446"/>
      <c r="SJL36" s="446"/>
      <c r="SJM36" s="446"/>
      <c r="SJN36" s="446"/>
      <c r="SJO36" s="446"/>
      <c r="SJP36" s="446"/>
      <c r="SJQ36" s="446"/>
      <c r="SJR36" s="446"/>
      <c r="SJS36" s="446"/>
      <c r="SJT36" s="446"/>
      <c r="SJU36" s="446"/>
      <c r="SJV36" s="446"/>
      <c r="SJW36" s="446"/>
      <c r="SJX36" s="446"/>
      <c r="SJY36" s="446"/>
      <c r="SJZ36" s="446"/>
      <c r="SKA36" s="446"/>
      <c r="SKB36" s="446"/>
      <c r="SKC36" s="446"/>
      <c r="SKD36" s="446"/>
      <c r="SKE36" s="446"/>
      <c r="SKF36" s="446"/>
      <c r="SKG36" s="446"/>
      <c r="SKH36" s="446"/>
      <c r="SKI36" s="446"/>
      <c r="SKJ36" s="446"/>
      <c r="SKK36" s="446"/>
      <c r="SKL36" s="446"/>
      <c r="SKM36" s="446"/>
      <c r="SKN36" s="446"/>
      <c r="SKO36" s="446"/>
      <c r="SKP36" s="446"/>
      <c r="SKQ36" s="446"/>
      <c r="SKR36" s="446"/>
      <c r="SKS36" s="446"/>
      <c r="SKT36" s="446"/>
      <c r="SKU36" s="446"/>
      <c r="SKV36" s="446"/>
      <c r="SKW36" s="446"/>
      <c r="SKX36" s="446"/>
      <c r="SKY36" s="446"/>
      <c r="SKZ36" s="446"/>
      <c r="SLA36" s="446"/>
      <c r="SLB36" s="446"/>
      <c r="SLC36" s="446"/>
      <c r="SLD36" s="446"/>
      <c r="SLE36" s="446"/>
      <c r="SLF36" s="446"/>
      <c r="SLG36" s="446"/>
      <c r="SLH36" s="446"/>
      <c r="SLI36" s="446"/>
      <c r="SLJ36" s="446"/>
      <c r="SLK36" s="446"/>
      <c r="SLL36" s="446"/>
      <c r="SLM36" s="446"/>
      <c r="SLN36" s="446"/>
      <c r="SLO36" s="446"/>
      <c r="SLP36" s="446"/>
      <c r="SLQ36" s="446"/>
      <c r="SLR36" s="446"/>
      <c r="SLS36" s="446"/>
      <c r="SLT36" s="446"/>
      <c r="SLU36" s="446"/>
      <c r="SLV36" s="446"/>
      <c r="SLW36" s="446"/>
      <c r="SLX36" s="446"/>
      <c r="SLY36" s="446"/>
      <c r="SLZ36" s="446"/>
      <c r="SMA36" s="446"/>
      <c r="SMB36" s="446"/>
      <c r="SMC36" s="446"/>
      <c r="SMD36" s="446"/>
      <c r="SME36" s="446"/>
      <c r="SMF36" s="446"/>
      <c r="SMG36" s="446"/>
      <c r="SMH36" s="446"/>
      <c r="SMI36" s="446"/>
      <c r="SMJ36" s="446"/>
      <c r="SMK36" s="446"/>
      <c r="SML36" s="446"/>
      <c r="SMM36" s="446"/>
      <c r="SMN36" s="446"/>
      <c r="SMO36" s="446"/>
      <c r="SMP36" s="446"/>
      <c r="SMQ36" s="446"/>
      <c r="SMR36" s="446"/>
      <c r="SMS36" s="446"/>
      <c r="SMT36" s="446"/>
      <c r="SMU36" s="446"/>
      <c r="SMV36" s="446"/>
      <c r="SMW36" s="446"/>
      <c r="SMX36" s="446"/>
      <c r="SMY36" s="446"/>
      <c r="SMZ36" s="446"/>
      <c r="SNA36" s="446"/>
      <c r="SNB36" s="446"/>
      <c r="SNC36" s="446"/>
      <c r="SND36" s="446"/>
      <c r="SNE36" s="446"/>
      <c r="SNF36" s="446"/>
      <c r="SNG36" s="446"/>
      <c r="SNH36" s="446"/>
      <c r="SNI36" s="446"/>
      <c r="SNJ36" s="446"/>
      <c r="SNK36" s="446"/>
      <c r="SNL36" s="446"/>
      <c r="SNM36" s="446"/>
      <c r="SNN36" s="446"/>
      <c r="SNO36" s="446"/>
      <c r="SNP36" s="446"/>
      <c r="SNQ36" s="446"/>
      <c r="SNR36" s="446"/>
      <c r="SNS36" s="446"/>
      <c r="SNT36" s="446"/>
      <c r="SNU36" s="446"/>
      <c r="SNV36" s="446"/>
      <c r="SNW36" s="446"/>
      <c r="SNX36" s="446"/>
      <c r="SNY36" s="446"/>
      <c r="SNZ36" s="446"/>
      <c r="SOA36" s="446"/>
      <c r="SOB36" s="446"/>
      <c r="SOC36" s="446"/>
      <c r="SOD36" s="446"/>
      <c r="SOE36" s="446"/>
      <c r="SOF36" s="446"/>
      <c r="SOG36" s="446"/>
      <c r="SOH36" s="446"/>
      <c r="SOI36" s="446"/>
      <c r="SOJ36" s="446"/>
      <c r="SOK36" s="446"/>
      <c r="SOL36" s="446"/>
      <c r="SOM36" s="446"/>
      <c r="SON36" s="446"/>
      <c r="SOO36" s="446"/>
      <c r="SOP36" s="446"/>
      <c r="SOQ36" s="446"/>
      <c r="SOR36" s="446"/>
      <c r="SOS36" s="446"/>
      <c r="SOT36" s="446"/>
      <c r="SOU36" s="446"/>
      <c r="SOV36" s="446"/>
      <c r="SOW36" s="446"/>
      <c r="SOX36" s="446"/>
      <c r="SOY36" s="446"/>
      <c r="SOZ36" s="446"/>
      <c r="SPA36" s="446"/>
      <c r="SPB36" s="446"/>
      <c r="SPC36" s="446"/>
      <c r="SPD36" s="446"/>
      <c r="SPE36" s="446"/>
      <c r="SPF36" s="446"/>
      <c r="SPG36" s="446"/>
      <c r="SPH36" s="446"/>
      <c r="SPI36" s="446"/>
      <c r="SPJ36" s="446"/>
      <c r="SPK36" s="446"/>
      <c r="SPL36" s="446"/>
      <c r="SPM36" s="446"/>
      <c r="SPN36" s="446"/>
      <c r="SPO36" s="446"/>
      <c r="SPP36" s="446"/>
      <c r="SPQ36" s="446"/>
      <c r="SPR36" s="446"/>
      <c r="SPS36" s="446"/>
      <c r="SPT36" s="446"/>
      <c r="SPU36" s="446"/>
      <c r="SPV36" s="446"/>
      <c r="SPW36" s="446"/>
      <c r="SPX36" s="446"/>
      <c r="SPY36" s="446"/>
      <c r="SPZ36" s="446"/>
      <c r="SQA36" s="446"/>
      <c r="SQB36" s="446"/>
      <c r="SQC36" s="446"/>
      <c r="SQD36" s="446"/>
      <c r="SQE36" s="446"/>
      <c r="SQF36" s="446"/>
      <c r="SQG36" s="446"/>
      <c r="SQH36" s="446"/>
      <c r="SQI36" s="446"/>
      <c r="SQJ36" s="446"/>
      <c r="SQK36" s="446"/>
      <c r="SQL36" s="446"/>
      <c r="SQM36" s="446"/>
      <c r="SQN36" s="446"/>
      <c r="SQO36" s="446"/>
      <c r="SQP36" s="446"/>
      <c r="SQQ36" s="446"/>
      <c r="SQR36" s="446"/>
      <c r="SQS36" s="446"/>
      <c r="SQT36" s="446"/>
      <c r="SQU36" s="446"/>
      <c r="SQV36" s="446"/>
      <c r="SQW36" s="446"/>
      <c r="SQX36" s="446"/>
      <c r="SQY36" s="446"/>
      <c r="SQZ36" s="446"/>
      <c r="SRA36" s="446"/>
      <c r="SRB36" s="446"/>
      <c r="SRC36" s="446"/>
      <c r="SRD36" s="446"/>
      <c r="SRE36" s="446"/>
      <c r="SRF36" s="446"/>
      <c r="SRG36" s="446"/>
      <c r="SRH36" s="446"/>
      <c r="SRI36" s="446"/>
      <c r="SRJ36" s="446"/>
      <c r="SRK36" s="446"/>
      <c r="SRL36" s="446"/>
      <c r="SRM36" s="446"/>
      <c r="SRN36" s="446"/>
      <c r="SRO36" s="446"/>
      <c r="SRP36" s="446"/>
      <c r="SRQ36" s="446"/>
      <c r="SRR36" s="446"/>
      <c r="SRS36" s="446"/>
      <c r="SRT36" s="446"/>
      <c r="SRU36" s="446"/>
      <c r="SRV36" s="446"/>
      <c r="SRW36" s="446"/>
      <c r="SRX36" s="446"/>
      <c r="SRY36" s="446"/>
      <c r="SRZ36" s="446"/>
      <c r="SSA36" s="446"/>
      <c r="SSB36" s="446"/>
      <c r="SSC36" s="446"/>
      <c r="SSD36" s="446"/>
      <c r="SSE36" s="446"/>
      <c r="SSF36" s="446"/>
      <c r="SSG36" s="446"/>
      <c r="SSH36" s="446"/>
      <c r="SSI36" s="446"/>
      <c r="SSJ36" s="446"/>
      <c r="SSK36" s="446"/>
      <c r="SSL36" s="446"/>
      <c r="SSM36" s="446"/>
      <c r="SSN36" s="446"/>
      <c r="SSO36" s="446"/>
      <c r="SSP36" s="446"/>
      <c r="SSQ36" s="446"/>
      <c r="SSR36" s="446"/>
      <c r="SSS36" s="446"/>
      <c r="SST36" s="446"/>
      <c r="SSU36" s="446"/>
      <c r="SSV36" s="446"/>
      <c r="SSW36" s="446"/>
      <c r="SSX36" s="446"/>
      <c r="SSY36" s="446"/>
      <c r="SSZ36" s="446"/>
      <c r="STA36" s="446"/>
      <c r="STB36" s="446"/>
      <c r="STC36" s="446"/>
      <c r="STD36" s="446"/>
      <c r="STE36" s="446"/>
      <c r="STF36" s="446"/>
      <c r="STG36" s="446"/>
      <c r="STH36" s="446"/>
      <c r="STI36" s="446"/>
      <c r="STJ36" s="446"/>
      <c r="STK36" s="446"/>
      <c r="STL36" s="446"/>
      <c r="STM36" s="446"/>
      <c r="STN36" s="446"/>
      <c r="STO36" s="446"/>
      <c r="STP36" s="446"/>
      <c r="STQ36" s="446"/>
      <c r="STR36" s="446"/>
      <c r="STS36" s="446"/>
      <c r="STT36" s="446"/>
      <c r="STU36" s="446"/>
      <c r="STV36" s="446"/>
      <c r="STW36" s="446"/>
      <c r="STX36" s="446"/>
      <c r="STY36" s="446"/>
      <c r="STZ36" s="446"/>
      <c r="SUA36" s="446"/>
      <c r="SUB36" s="446"/>
      <c r="SUC36" s="446"/>
      <c r="SUD36" s="446"/>
      <c r="SUE36" s="446"/>
      <c r="SUF36" s="446"/>
      <c r="SUG36" s="446"/>
      <c r="SUH36" s="446"/>
      <c r="SUI36" s="446"/>
      <c r="SUJ36" s="446"/>
      <c r="SUK36" s="446"/>
      <c r="SUL36" s="446"/>
      <c r="SUM36" s="446"/>
      <c r="SUN36" s="446"/>
      <c r="SUO36" s="446"/>
      <c r="SUP36" s="446"/>
      <c r="SUQ36" s="446"/>
      <c r="SUR36" s="446"/>
      <c r="SUS36" s="446"/>
      <c r="SUT36" s="446"/>
      <c r="SUU36" s="446"/>
      <c r="SUV36" s="446"/>
      <c r="SUW36" s="446"/>
      <c r="SUX36" s="446"/>
      <c r="SUY36" s="446"/>
      <c r="SUZ36" s="446"/>
      <c r="SVA36" s="446"/>
      <c r="SVB36" s="446"/>
      <c r="SVC36" s="446"/>
      <c r="SVD36" s="446"/>
      <c r="SVE36" s="446"/>
      <c r="SVF36" s="446"/>
      <c r="SVG36" s="446"/>
      <c r="SVH36" s="446"/>
      <c r="SVI36" s="446"/>
      <c r="SVJ36" s="446"/>
      <c r="SVK36" s="446"/>
      <c r="SVL36" s="446"/>
      <c r="SVM36" s="446"/>
      <c r="SVN36" s="446"/>
      <c r="SVO36" s="446"/>
      <c r="SVP36" s="446"/>
      <c r="SVQ36" s="446"/>
      <c r="SVR36" s="446"/>
      <c r="SVS36" s="446"/>
      <c r="SVT36" s="446"/>
      <c r="SVU36" s="446"/>
      <c r="SVV36" s="446"/>
      <c r="SVW36" s="446"/>
      <c r="SVX36" s="446"/>
      <c r="SVY36" s="446"/>
      <c r="SVZ36" s="446"/>
      <c r="SWA36" s="446"/>
      <c r="SWB36" s="446"/>
      <c r="SWC36" s="446"/>
      <c r="SWD36" s="446"/>
      <c r="SWE36" s="446"/>
      <c r="SWF36" s="446"/>
      <c r="SWG36" s="446"/>
      <c r="SWH36" s="446"/>
      <c r="SWI36" s="446"/>
      <c r="SWJ36" s="446"/>
      <c r="SWK36" s="446"/>
      <c r="SWL36" s="446"/>
      <c r="SWM36" s="446"/>
      <c r="SWN36" s="446"/>
      <c r="SWO36" s="446"/>
      <c r="SWP36" s="446"/>
      <c r="SWQ36" s="446"/>
      <c r="SWR36" s="446"/>
      <c r="SWS36" s="446"/>
      <c r="SWT36" s="446"/>
      <c r="SWU36" s="446"/>
      <c r="SWV36" s="446"/>
      <c r="SWW36" s="446"/>
      <c r="SWX36" s="446"/>
      <c r="SWY36" s="446"/>
      <c r="SWZ36" s="446"/>
      <c r="SXA36" s="446"/>
      <c r="SXB36" s="446"/>
      <c r="SXC36" s="446"/>
      <c r="SXD36" s="446"/>
      <c r="SXE36" s="446"/>
      <c r="SXF36" s="446"/>
      <c r="SXG36" s="446"/>
      <c r="SXH36" s="446"/>
      <c r="SXI36" s="446"/>
      <c r="SXJ36" s="446"/>
      <c r="SXK36" s="446"/>
      <c r="SXL36" s="446"/>
      <c r="SXM36" s="446"/>
      <c r="SXN36" s="446"/>
      <c r="SXO36" s="446"/>
      <c r="SXP36" s="446"/>
      <c r="SXQ36" s="446"/>
      <c r="SXR36" s="446"/>
      <c r="SXS36" s="446"/>
      <c r="SXT36" s="446"/>
      <c r="SXU36" s="446"/>
      <c r="SXV36" s="446"/>
      <c r="SXW36" s="446"/>
      <c r="SXX36" s="446"/>
      <c r="SXY36" s="446"/>
      <c r="SXZ36" s="446"/>
      <c r="SYA36" s="446"/>
      <c r="SYB36" s="446"/>
      <c r="SYC36" s="446"/>
      <c r="SYD36" s="446"/>
      <c r="SYE36" s="446"/>
      <c r="SYF36" s="446"/>
      <c r="SYG36" s="446"/>
      <c r="SYH36" s="446"/>
      <c r="SYI36" s="446"/>
      <c r="SYJ36" s="446"/>
      <c r="SYK36" s="446"/>
      <c r="SYL36" s="446"/>
      <c r="SYM36" s="446"/>
      <c r="SYN36" s="446"/>
      <c r="SYO36" s="446"/>
      <c r="SYP36" s="446"/>
      <c r="SYQ36" s="446"/>
      <c r="SYR36" s="446"/>
      <c r="SYS36" s="446"/>
      <c r="SYT36" s="446"/>
      <c r="SYU36" s="446"/>
      <c r="SYV36" s="446"/>
      <c r="SYW36" s="446"/>
      <c r="SYX36" s="446"/>
      <c r="SYY36" s="446"/>
      <c r="SYZ36" s="446"/>
      <c r="SZA36" s="446"/>
      <c r="SZB36" s="446"/>
      <c r="SZC36" s="446"/>
      <c r="SZD36" s="446"/>
      <c r="SZE36" s="446"/>
      <c r="SZF36" s="446"/>
      <c r="SZG36" s="446"/>
      <c r="SZH36" s="446"/>
      <c r="SZI36" s="446"/>
      <c r="SZJ36" s="446"/>
      <c r="SZK36" s="446"/>
      <c r="SZL36" s="446"/>
      <c r="SZM36" s="446"/>
      <c r="SZN36" s="446"/>
      <c r="SZO36" s="446"/>
      <c r="SZP36" s="446"/>
      <c r="SZQ36" s="446"/>
      <c r="SZR36" s="446"/>
      <c r="SZS36" s="446"/>
      <c r="SZT36" s="446"/>
      <c r="SZU36" s="446"/>
      <c r="SZV36" s="446"/>
      <c r="SZW36" s="446"/>
      <c r="SZX36" s="446"/>
      <c r="SZY36" s="446"/>
      <c r="SZZ36" s="446"/>
      <c r="TAA36" s="446"/>
      <c r="TAB36" s="446"/>
      <c r="TAC36" s="446"/>
      <c r="TAD36" s="446"/>
      <c r="TAE36" s="446"/>
      <c r="TAF36" s="446"/>
      <c r="TAG36" s="446"/>
      <c r="TAH36" s="446"/>
      <c r="TAI36" s="446"/>
      <c r="TAJ36" s="446"/>
      <c r="TAK36" s="446"/>
      <c r="TAL36" s="446"/>
      <c r="TAM36" s="446"/>
      <c r="TAN36" s="446"/>
      <c r="TAO36" s="446"/>
      <c r="TAP36" s="446"/>
      <c r="TAQ36" s="446"/>
      <c r="TAR36" s="446"/>
      <c r="TAS36" s="446"/>
      <c r="TAT36" s="446"/>
      <c r="TAU36" s="446"/>
      <c r="TAV36" s="446"/>
      <c r="TAW36" s="446"/>
      <c r="TAX36" s="446"/>
      <c r="TAY36" s="446"/>
      <c r="TAZ36" s="446"/>
      <c r="TBA36" s="446"/>
      <c r="TBB36" s="446"/>
      <c r="TBC36" s="446"/>
      <c r="TBD36" s="446"/>
      <c r="TBE36" s="446"/>
      <c r="TBF36" s="446"/>
      <c r="TBG36" s="446"/>
      <c r="TBH36" s="446"/>
      <c r="TBI36" s="446"/>
      <c r="TBJ36" s="446"/>
      <c r="TBK36" s="446"/>
      <c r="TBL36" s="446"/>
      <c r="TBM36" s="446"/>
      <c r="TBN36" s="446"/>
      <c r="TBO36" s="446"/>
      <c r="TBP36" s="446"/>
      <c r="TBQ36" s="446"/>
      <c r="TBR36" s="446"/>
      <c r="TBS36" s="446"/>
      <c r="TBT36" s="446"/>
      <c r="TBU36" s="446"/>
      <c r="TBV36" s="446"/>
      <c r="TBW36" s="446"/>
      <c r="TBX36" s="446"/>
      <c r="TBY36" s="446"/>
      <c r="TBZ36" s="446"/>
      <c r="TCA36" s="446"/>
      <c r="TCB36" s="446"/>
      <c r="TCC36" s="446"/>
      <c r="TCD36" s="446"/>
      <c r="TCE36" s="446"/>
      <c r="TCF36" s="446"/>
      <c r="TCG36" s="446"/>
      <c r="TCH36" s="446"/>
      <c r="TCI36" s="446"/>
      <c r="TCJ36" s="446"/>
      <c r="TCK36" s="446"/>
      <c r="TCL36" s="446"/>
      <c r="TCM36" s="446"/>
      <c r="TCN36" s="446"/>
      <c r="TCO36" s="446"/>
      <c r="TCP36" s="446"/>
      <c r="TCQ36" s="446"/>
      <c r="TCR36" s="446"/>
      <c r="TCS36" s="446"/>
      <c r="TCT36" s="446"/>
      <c r="TCU36" s="446"/>
      <c r="TCV36" s="446"/>
      <c r="TCW36" s="446"/>
      <c r="TCX36" s="446"/>
      <c r="TCY36" s="446"/>
      <c r="TCZ36" s="446"/>
      <c r="TDA36" s="446"/>
      <c r="TDB36" s="446"/>
      <c r="TDC36" s="446"/>
      <c r="TDD36" s="446"/>
      <c r="TDE36" s="446"/>
      <c r="TDF36" s="446"/>
      <c r="TDG36" s="446"/>
      <c r="TDH36" s="446"/>
      <c r="TDI36" s="446"/>
      <c r="TDJ36" s="446"/>
      <c r="TDK36" s="446"/>
      <c r="TDL36" s="446"/>
      <c r="TDM36" s="446"/>
      <c r="TDN36" s="446"/>
      <c r="TDO36" s="446"/>
      <c r="TDP36" s="446"/>
      <c r="TDQ36" s="446"/>
      <c r="TDR36" s="446"/>
      <c r="TDS36" s="446"/>
      <c r="TDT36" s="446"/>
      <c r="TDU36" s="446"/>
      <c r="TDV36" s="446"/>
      <c r="TDW36" s="446"/>
      <c r="TDX36" s="446"/>
      <c r="TDY36" s="446"/>
      <c r="TDZ36" s="446"/>
      <c r="TEA36" s="446"/>
      <c r="TEB36" s="446"/>
      <c r="TEC36" s="446"/>
      <c r="TED36" s="446"/>
      <c r="TEE36" s="446"/>
      <c r="TEF36" s="446"/>
      <c r="TEG36" s="446"/>
      <c r="TEH36" s="446"/>
      <c r="TEI36" s="446"/>
      <c r="TEJ36" s="446"/>
      <c r="TEK36" s="446"/>
      <c r="TEL36" s="446"/>
      <c r="TEM36" s="446"/>
      <c r="TEN36" s="446"/>
      <c r="TEO36" s="446"/>
      <c r="TEP36" s="446"/>
      <c r="TEQ36" s="446"/>
      <c r="TER36" s="446"/>
      <c r="TES36" s="446"/>
      <c r="TET36" s="446"/>
      <c r="TEU36" s="446"/>
      <c r="TEV36" s="446"/>
      <c r="TEW36" s="446"/>
      <c r="TEX36" s="446"/>
      <c r="TEY36" s="446"/>
      <c r="TEZ36" s="446"/>
      <c r="TFA36" s="446"/>
      <c r="TFB36" s="446"/>
      <c r="TFC36" s="446"/>
      <c r="TFD36" s="446"/>
      <c r="TFE36" s="446"/>
      <c r="TFF36" s="446"/>
      <c r="TFG36" s="446"/>
      <c r="TFH36" s="446"/>
      <c r="TFI36" s="446"/>
      <c r="TFJ36" s="446"/>
      <c r="TFK36" s="446"/>
      <c r="TFL36" s="446"/>
      <c r="TFM36" s="446"/>
      <c r="TFN36" s="446"/>
      <c r="TFO36" s="446"/>
      <c r="TFP36" s="446"/>
      <c r="TFQ36" s="446"/>
      <c r="TFR36" s="446"/>
      <c r="TFS36" s="446"/>
      <c r="TFT36" s="446"/>
      <c r="TFU36" s="446"/>
      <c r="TFV36" s="446"/>
      <c r="TFW36" s="446"/>
      <c r="TFX36" s="446"/>
      <c r="TFY36" s="446"/>
      <c r="TFZ36" s="446"/>
      <c r="TGA36" s="446"/>
      <c r="TGB36" s="446"/>
      <c r="TGC36" s="446"/>
      <c r="TGD36" s="446"/>
      <c r="TGE36" s="446"/>
      <c r="TGF36" s="446"/>
      <c r="TGG36" s="446"/>
      <c r="TGH36" s="446"/>
      <c r="TGI36" s="446"/>
      <c r="TGJ36" s="446"/>
      <c r="TGK36" s="446"/>
      <c r="TGL36" s="446"/>
      <c r="TGM36" s="446"/>
      <c r="TGN36" s="446"/>
      <c r="TGO36" s="446"/>
      <c r="TGP36" s="446"/>
      <c r="TGQ36" s="446"/>
      <c r="TGR36" s="446"/>
      <c r="TGS36" s="446"/>
      <c r="TGT36" s="446"/>
      <c r="TGU36" s="446"/>
      <c r="TGV36" s="446"/>
      <c r="TGW36" s="446"/>
      <c r="TGX36" s="446"/>
      <c r="TGY36" s="446"/>
      <c r="TGZ36" s="446"/>
      <c r="THA36" s="446"/>
      <c r="THB36" s="446"/>
      <c r="THC36" s="446"/>
      <c r="THD36" s="446"/>
      <c r="THE36" s="446"/>
      <c r="THF36" s="446"/>
      <c r="THG36" s="446"/>
      <c r="THH36" s="446"/>
      <c r="THI36" s="446"/>
      <c r="THJ36" s="446"/>
      <c r="THK36" s="446"/>
      <c r="THL36" s="446"/>
      <c r="THM36" s="446"/>
      <c r="THN36" s="446"/>
      <c r="THO36" s="446"/>
      <c r="THP36" s="446"/>
      <c r="THQ36" s="446"/>
      <c r="THR36" s="446"/>
      <c r="THS36" s="446"/>
      <c r="THT36" s="446"/>
      <c r="THU36" s="446"/>
      <c r="THV36" s="446"/>
      <c r="THW36" s="446"/>
      <c r="THX36" s="446"/>
      <c r="THY36" s="446"/>
      <c r="THZ36" s="446"/>
      <c r="TIA36" s="446"/>
      <c r="TIB36" s="446"/>
      <c r="TIC36" s="446"/>
      <c r="TID36" s="446"/>
      <c r="TIE36" s="446"/>
      <c r="TIF36" s="446"/>
      <c r="TIG36" s="446"/>
      <c r="TIH36" s="446"/>
      <c r="TII36" s="446"/>
      <c r="TIJ36" s="446"/>
      <c r="TIK36" s="446"/>
      <c r="TIL36" s="446"/>
      <c r="TIM36" s="446"/>
      <c r="TIN36" s="446"/>
      <c r="TIO36" s="446"/>
      <c r="TIP36" s="446"/>
      <c r="TIQ36" s="446"/>
      <c r="TIR36" s="446"/>
      <c r="TIS36" s="446"/>
      <c r="TIT36" s="446"/>
      <c r="TIU36" s="446"/>
      <c r="TIV36" s="446"/>
      <c r="TIW36" s="446"/>
      <c r="TIX36" s="446"/>
      <c r="TIY36" s="446"/>
      <c r="TIZ36" s="446"/>
      <c r="TJA36" s="446"/>
      <c r="TJB36" s="446"/>
      <c r="TJC36" s="446"/>
      <c r="TJD36" s="446"/>
      <c r="TJE36" s="446"/>
      <c r="TJF36" s="446"/>
      <c r="TJG36" s="446"/>
      <c r="TJH36" s="446"/>
      <c r="TJI36" s="446"/>
      <c r="TJJ36" s="446"/>
      <c r="TJK36" s="446"/>
      <c r="TJL36" s="446"/>
      <c r="TJM36" s="446"/>
      <c r="TJN36" s="446"/>
      <c r="TJO36" s="446"/>
      <c r="TJP36" s="446"/>
      <c r="TJQ36" s="446"/>
      <c r="TJR36" s="446"/>
      <c r="TJS36" s="446"/>
      <c r="TJT36" s="446"/>
      <c r="TJU36" s="446"/>
      <c r="TJV36" s="446"/>
      <c r="TJW36" s="446"/>
      <c r="TJX36" s="446"/>
      <c r="TJY36" s="446"/>
      <c r="TJZ36" s="446"/>
      <c r="TKA36" s="446"/>
      <c r="TKB36" s="446"/>
      <c r="TKC36" s="446"/>
      <c r="TKD36" s="446"/>
      <c r="TKE36" s="446"/>
      <c r="TKF36" s="446"/>
      <c r="TKG36" s="446"/>
      <c r="TKH36" s="446"/>
      <c r="TKI36" s="446"/>
      <c r="TKJ36" s="446"/>
      <c r="TKK36" s="446"/>
      <c r="TKL36" s="446"/>
      <c r="TKM36" s="446"/>
      <c r="TKN36" s="446"/>
      <c r="TKO36" s="446"/>
      <c r="TKP36" s="446"/>
      <c r="TKQ36" s="446"/>
      <c r="TKR36" s="446"/>
      <c r="TKS36" s="446"/>
      <c r="TKT36" s="446"/>
      <c r="TKU36" s="446"/>
      <c r="TKV36" s="446"/>
      <c r="TKW36" s="446"/>
      <c r="TKX36" s="446"/>
      <c r="TKY36" s="446"/>
      <c r="TKZ36" s="446"/>
      <c r="TLA36" s="446"/>
      <c r="TLB36" s="446"/>
      <c r="TLC36" s="446"/>
      <c r="TLD36" s="446"/>
      <c r="TLE36" s="446"/>
      <c r="TLF36" s="446"/>
      <c r="TLG36" s="446"/>
      <c r="TLH36" s="446"/>
      <c r="TLI36" s="446"/>
      <c r="TLJ36" s="446"/>
      <c r="TLK36" s="446"/>
      <c r="TLL36" s="446"/>
      <c r="TLM36" s="446"/>
      <c r="TLN36" s="446"/>
      <c r="TLO36" s="446"/>
      <c r="TLP36" s="446"/>
      <c r="TLQ36" s="446"/>
      <c r="TLR36" s="446"/>
      <c r="TLS36" s="446"/>
      <c r="TLT36" s="446"/>
      <c r="TLU36" s="446"/>
      <c r="TLV36" s="446"/>
      <c r="TLW36" s="446"/>
      <c r="TLX36" s="446"/>
      <c r="TLY36" s="446"/>
      <c r="TLZ36" s="446"/>
      <c r="TMA36" s="446"/>
      <c r="TMB36" s="446"/>
      <c r="TMC36" s="446"/>
      <c r="TMD36" s="446"/>
      <c r="TME36" s="446"/>
      <c r="TMF36" s="446"/>
      <c r="TMG36" s="446"/>
      <c r="TMH36" s="446"/>
      <c r="TMI36" s="446"/>
      <c r="TMJ36" s="446"/>
      <c r="TMK36" s="446"/>
      <c r="TML36" s="446"/>
      <c r="TMM36" s="446"/>
      <c r="TMN36" s="446"/>
      <c r="TMO36" s="446"/>
      <c r="TMP36" s="446"/>
      <c r="TMQ36" s="446"/>
      <c r="TMR36" s="446"/>
      <c r="TMS36" s="446"/>
      <c r="TMT36" s="446"/>
      <c r="TMU36" s="446"/>
      <c r="TMV36" s="446"/>
      <c r="TMW36" s="446"/>
      <c r="TMX36" s="446"/>
      <c r="TMY36" s="446"/>
      <c r="TMZ36" s="446"/>
      <c r="TNA36" s="446"/>
      <c r="TNB36" s="446"/>
      <c r="TNC36" s="446"/>
      <c r="TND36" s="446"/>
      <c r="TNE36" s="446"/>
      <c r="TNF36" s="446"/>
      <c r="TNG36" s="446"/>
      <c r="TNH36" s="446"/>
      <c r="TNI36" s="446"/>
      <c r="TNJ36" s="446"/>
      <c r="TNK36" s="446"/>
      <c r="TNL36" s="446"/>
      <c r="TNM36" s="446"/>
      <c r="TNN36" s="446"/>
      <c r="TNO36" s="446"/>
      <c r="TNP36" s="446"/>
      <c r="TNQ36" s="446"/>
      <c r="TNR36" s="446"/>
      <c r="TNS36" s="446"/>
      <c r="TNT36" s="446"/>
      <c r="TNU36" s="446"/>
      <c r="TNV36" s="446"/>
      <c r="TNW36" s="446"/>
      <c r="TNX36" s="446"/>
      <c r="TNY36" s="446"/>
      <c r="TNZ36" s="446"/>
      <c r="TOA36" s="446"/>
      <c r="TOB36" s="446"/>
      <c r="TOC36" s="446"/>
      <c r="TOD36" s="446"/>
      <c r="TOE36" s="446"/>
      <c r="TOF36" s="446"/>
      <c r="TOG36" s="446"/>
      <c r="TOH36" s="446"/>
      <c r="TOI36" s="446"/>
      <c r="TOJ36" s="446"/>
      <c r="TOK36" s="446"/>
      <c r="TOL36" s="446"/>
      <c r="TOM36" s="446"/>
      <c r="TON36" s="446"/>
      <c r="TOO36" s="446"/>
      <c r="TOP36" s="446"/>
      <c r="TOQ36" s="446"/>
      <c r="TOR36" s="446"/>
      <c r="TOS36" s="446"/>
      <c r="TOT36" s="446"/>
      <c r="TOU36" s="446"/>
      <c r="TOV36" s="446"/>
      <c r="TOW36" s="446"/>
      <c r="TOX36" s="446"/>
      <c r="TOY36" s="446"/>
      <c r="TOZ36" s="446"/>
      <c r="TPA36" s="446"/>
      <c r="TPB36" s="446"/>
      <c r="TPC36" s="446"/>
      <c r="TPD36" s="446"/>
      <c r="TPE36" s="446"/>
      <c r="TPF36" s="446"/>
      <c r="TPG36" s="446"/>
      <c r="TPH36" s="446"/>
      <c r="TPI36" s="446"/>
      <c r="TPJ36" s="446"/>
      <c r="TPK36" s="446"/>
      <c r="TPL36" s="446"/>
      <c r="TPM36" s="446"/>
      <c r="TPN36" s="446"/>
      <c r="TPO36" s="446"/>
      <c r="TPP36" s="446"/>
      <c r="TPQ36" s="446"/>
      <c r="TPR36" s="446"/>
      <c r="TPS36" s="446"/>
      <c r="TPT36" s="446"/>
      <c r="TPU36" s="446"/>
      <c r="TPV36" s="446"/>
      <c r="TPW36" s="446"/>
      <c r="TPX36" s="446"/>
      <c r="TPY36" s="446"/>
      <c r="TPZ36" s="446"/>
      <c r="TQA36" s="446"/>
      <c r="TQB36" s="446"/>
      <c r="TQC36" s="446"/>
      <c r="TQD36" s="446"/>
      <c r="TQE36" s="446"/>
      <c r="TQF36" s="446"/>
      <c r="TQG36" s="446"/>
      <c r="TQH36" s="446"/>
      <c r="TQI36" s="446"/>
      <c r="TQJ36" s="446"/>
      <c r="TQK36" s="446"/>
      <c r="TQL36" s="446"/>
      <c r="TQM36" s="446"/>
      <c r="TQN36" s="446"/>
      <c r="TQO36" s="446"/>
      <c r="TQP36" s="446"/>
      <c r="TQQ36" s="446"/>
      <c r="TQR36" s="446"/>
      <c r="TQS36" s="446"/>
      <c r="TQT36" s="446"/>
      <c r="TQU36" s="446"/>
      <c r="TQV36" s="446"/>
      <c r="TQW36" s="446"/>
      <c r="TQX36" s="446"/>
      <c r="TQY36" s="446"/>
      <c r="TQZ36" s="446"/>
      <c r="TRA36" s="446"/>
      <c r="TRB36" s="446"/>
      <c r="TRC36" s="446"/>
      <c r="TRD36" s="446"/>
      <c r="TRE36" s="446"/>
      <c r="TRF36" s="446"/>
      <c r="TRG36" s="446"/>
      <c r="TRH36" s="446"/>
      <c r="TRI36" s="446"/>
      <c r="TRJ36" s="446"/>
      <c r="TRK36" s="446"/>
      <c r="TRL36" s="446"/>
      <c r="TRM36" s="446"/>
      <c r="TRN36" s="446"/>
      <c r="TRO36" s="446"/>
      <c r="TRP36" s="446"/>
      <c r="TRQ36" s="446"/>
      <c r="TRR36" s="446"/>
      <c r="TRS36" s="446"/>
      <c r="TRT36" s="446"/>
      <c r="TRU36" s="446"/>
      <c r="TRV36" s="446"/>
      <c r="TRW36" s="446"/>
      <c r="TRX36" s="446"/>
      <c r="TRY36" s="446"/>
      <c r="TRZ36" s="446"/>
      <c r="TSA36" s="446"/>
      <c r="TSB36" s="446"/>
      <c r="TSC36" s="446"/>
      <c r="TSD36" s="446"/>
      <c r="TSE36" s="446"/>
      <c r="TSF36" s="446"/>
      <c r="TSG36" s="446"/>
      <c r="TSH36" s="446"/>
      <c r="TSI36" s="446"/>
      <c r="TSJ36" s="446"/>
      <c r="TSK36" s="446"/>
      <c r="TSL36" s="446"/>
      <c r="TSM36" s="446"/>
      <c r="TSN36" s="446"/>
      <c r="TSO36" s="446"/>
      <c r="TSP36" s="446"/>
      <c r="TSQ36" s="446"/>
      <c r="TSR36" s="446"/>
      <c r="TSS36" s="446"/>
      <c r="TST36" s="446"/>
      <c r="TSU36" s="446"/>
      <c r="TSV36" s="446"/>
      <c r="TSW36" s="446"/>
      <c r="TSX36" s="446"/>
      <c r="TSY36" s="446"/>
      <c r="TSZ36" s="446"/>
      <c r="TTA36" s="446"/>
      <c r="TTB36" s="446"/>
      <c r="TTC36" s="446"/>
      <c r="TTD36" s="446"/>
      <c r="TTE36" s="446"/>
      <c r="TTF36" s="446"/>
      <c r="TTG36" s="446"/>
      <c r="TTH36" s="446"/>
      <c r="TTI36" s="446"/>
      <c r="TTJ36" s="446"/>
      <c r="TTK36" s="446"/>
      <c r="TTL36" s="446"/>
      <c r="TTM36" s="446"/>
      <c r="TTN36" s="446"/>
      <c r="TTO36" s="446"/>
      <c r="TTP36" s="446"/>
      <c r="TTQ36" s="446"/>
      <c r="TTR36" s="446"/>
      <c r="TTS36" s="446"/>
      <c r="TTT36" s="446"/>
      <c r="TTU36" s="446"/>
      <c r="TTV36" s="446"/>
      <c r="TTW36" s="446"/>
      <c r="TTX36" s="446"/>
      <c r="TTY36" s="446"/>
      <c r="TTZ36" s="446"/>
      <c r="TUA36" s="446"/>
      <c r="TUB36" s="446"/>
      <c r="TUC36" s="446"/>
      <c r="TUD36" s="446"/>
      <c r="TUE36" s="446"/>
      <c r="TUF36" s="446"/>
      <c r="TUG36" s="446"/>
      <c r="TUH36" s="446"/>
      <c r="TUI36" s="446"/>
      <c r="TUJ36" s="446"/>
      <c r="TUK36" s="446"/>
      <c r="TUL36" s="446"/>
      <c r="TUM36" s="446"/>
      <c r="TUN36" s="446"/>
      <c r="TUO36" s="446"/>
      <c r="TUP36" s="446"/>
      <c r="TUQ36" s="446"/>
      <c r="TUR36" s="446"/>
      <c r="TUS36" s="446"/>
      <c r="TUT36" s="446"/>
      <c r="TUU36" s="446"/>
      <c r="TUV36" s="446"/>
      <c r="TUW36" s="446"/>
      <c r="TUX36" s="446"/>
      <c r="TUY36" s="446"/>
      <c r="TUZ36" s="446"/>
      <c r="TVA36" s="446"/>
      <c r="TVB36" s="446"/>
      <c r="TVC36" s="446"/>
      <c r="TVD36" s="446"/>
      <c r="TVE36" s="446"/>
      <c r="TVF36" s="446"/>
      <c r="TVG36" s="446"/>
      <c r="TVH36" s="446"/>
      <c r="TVI36" s="446"/>
      <c r="TVJ36" s="446"/>
      <c r="TVK36" s="446"/>
      <c r="TVL36" s="446"/>
      <c r="TVM36" s="446"/>
      <c r="TVN36" s="446"/>
      <c r="TVO36" s="446"/>
      <c r="TVP36" s="446"/>
      <c r="TVQ36" s="446"/>
      <c r="TVR36" s="446"/>
      <c r="TVS36" s="446"/>
      <c r="TVT36" s="446"/>
      <c r="TVU36" s="446"/>
      <c r="TVV36" s="446"/>
      <c r="TVW36" s="446"/>
      <c r="TVX36" s="446"/>
      <c r="TVY36" s="446"/>
      <c r="TVZ36" s="446"/>
      <c r="TWA36" s="446"/>
      <c r="TWB36" s="446"/>
      <c r="TWC36" s="446"/>
      <c r="TWD36" s="446"/>
      <c r="TWE36" s="446"/>
      <c r="TWF36" s="446"/>
      <c r="TWG36" s="446"/>
      <c r="TWH36" s="446"/>
      <c r="TWI36" s="446"/>
      <c r="TWJ36" s="446"/>
      <c r="TWK36" s="446"/>
      <c r="TWL36" s="446"/>
      <c r="TWM36" s="446"/>
      <c r="TWN36" s="446"/>
      <c r="TWO36" s="446"/>
      <c r="TWP36" s="446"/>
      <c r="TWQ36" s="446"/>
      <c r="TWR36" s="446"/>
      <c r="TWS36" s="446"/>
      <c r="TWT36" s="446"/>
      <c r="TWU36" s="446"/>
      <c r="TWV36" s="446"/>
      <c r="TWW36" s="446"/>
      <c r="TWX36" s="446"/>
      <c r="TWY36" s="446"/>
      <c r="TWZ36" s="446"/>
      <c r="TXA36" s="446"/>
      <c r="TXB36" s="446"/>
      <c r="TXC36" s="446"/>
      <c r="TXD36" s="446"/>
      <c r="TXE36" s="446"/>
      <c r="TXF36" s="446"/>
      <c r="TXG36" s="446"/>
      <c r="TXH36" s="446"/>
      <c r="TXI36" s="446"/>
      <c r="TXJ36" s="446"/>
      <c r="TXK36" s="446"/>
      <c r="TXL36" s="446"/>
      <c r="TXM36" s="446"/>
      <c r="TXN36" s="446"/>
      <c r="TXO36" s="446"/>
      <c r="TXP36" s="446"/>
      <c r="TXQ36" s="446"/>
      <c r="TXR36" s="446"/>
      <c r="TXS36" s="446"/>
      <c r="TXT36" s="446"/>
      <c r="TXU36" s="446"/>
      <c r="TXV36" s="446"/>
      <c r="TXW36" s="446"/>
      <c r="TXX36" s="446"/>
      <c r="TXY36" s="446"/>
      <c r="TXZ36" s="446"/>
      <c r="TYA36" s="446"/>
      <c r="TYB36" s="446"/>
      <c r="TYC36" s="446"/>
      <c r="TYD36" s="446"/>
      <c r="TYE36" s="446"/>
      <c r="TYF36" s="446"/>
      <c r="TYG36" s="446"/>
      <c r="TYH36" s="446"/>
      <c r="TYI36" s="446"/>
      <c r="TYJ36" s="446"/>
      <c r="TYK36" s="446"/>
      <c r="TYL36" s="446"/>
      <c r="TYM36" s="446"/>
      <c r="TYN36" s="446"/>
      <c r="TYO36" s="446"/>
      <c r="TYP36" s="446"/>
      <c r="TYQ36" s="446"/>
      <c r="TYR36" s="446"/>
      <c r="TYS36" s="446"/>
      <c r="TYT36" s="446"/>
      <c r="TYU36" s="446"/>
      <c r="TYV36" s="446"/>
      <c r="TYW36" s="446"/>
      <c r="TYX36" s="446"/>
      <c r="TYY36" s="446"/>
      <c r="TYZ36" s="446"/>
      <c r="TZA36" s="446"/>
      <c r="TZB36" s="446"/>
      <c r="TZC36" s="446"/>
      <c r="TZD36" s="446"/>
      <c r="TZE36" s="446"/>
      <c r="TZF36" s="446"/>
      <c r="TZG36" s="446"/>
      <c r="TZH36" s="446"/>
      <c r="TZI36" s="446"/>
      <c r="TZJ36" s="446"/>
      <c r="TZK36" s="446"/>
      <c r="TZL36" s="446"/>
      <c r="TZM36" s="446"/>
      <c r="TZN36" s="446"/>
      <c r="TZO36" s="446"/>
      <c r="TZP36" s="446"/>
      <c r="TZQ36" s="446"/>
      <c r="TZR36" s="446"/>
      <c r="TZS36" s="446"/>
      <c r="TZT36" s="446"/>
      <c r="TZU36" s="446"/>
      <c r="TZV36" s="446"/>
      <c r="TZW36" s="446"/>
      <c r="TZX36" s="446"/>
      <c r="TZY36" s="446"/>
      <c r="TZZ36" s="446"/>
      <c r="UAA36" s="446"/>
      <c r="UAB36" s="446"/>
      <c r="UAC36" s="446"/>
      <c r="UAD36" s="446"/>
      <c r="UAE36" s="446"/>
      <c r="UAF36" s="446"/>
      <c r="UAG36" s="446"/>
      <c r="UAH36" s="446"/>
      <c r="UAI36" s="446"/>
      <c r="UAJ36" s="446"/>
      <c r="UAK36" s="446"/>
      <c r="UAL36" s="446"/>
      <c r="UAM36" s="446"/>
      <c r="UAN36" s="446"/>
      <c r="UAO36" s="446"/>
      <c r="UAP36" s="446"/>
      <c r="UAQ36" s="446"/>
      <c r="UAR36" s="446"/>
      <c r="UAS36" s="446"/>
      <c r="UAT36" s="446"/>
      <c r="UAU36" s="446"/>
      <c r="UAV36" s="446"/>
      <c r="UAW36" s="446"/>
      <c r="UAX36" s="446"/>
      <c r="UAY36" s="446"/>
      <c r="UAZ36" s="446"/>
      <c r="UBA36" s="446"/>
      <c r="UBB36" s="446"/>
      <c r="UBC36" s="446"/>
      <c r="UBD36" s="446"/>
      <c r="UBE36" s="446"/>
      <c r="UBF36" s="446"/>
      <c r="UBG36" s="446"/>
      <c r="UBH36" s="446"/>
      <c r="UBI36" s="446"/>
      <c r="UBJ36" s="446"/>
      <c r="UBK36" s="446"/>
      <c r="UBL36" s="446"/>
      <c r="UBM36" s="446"/>
      <c r="UBN36" s="446"/>
      <c r="UBO36" s="446"/>
      <c r="UBP36" s="446"/>
      <c r="UBQ36" s="446"/>
      <c r="UBR36" s="446"/>
      <c r="UBS36" s="446"/>
      <c r="UBT36" s="446"/>
      <c r="UBU36" s="446"/>
      <c r="UBV36" s="446"/>
      <c r="UBW36" s="446"/>
      <c r="UBX36" s="446"/>
      <c r="UBY36" s="446"/>
      <c r="UBZ36" s="446"/>
      <c r="UCA36" s="446"/>
      <c r="UCB36" s="446"/>
      <c r="UCC36" s="446"/>
      <c r="UCD36" s="446"/>
      <c r="UCE36" s="446"/>
      <c r="UCF36" s="446"/>
      <c r="UCG36" s="446"/>
      <c r="UCH36" s="446"/>
      <c r="UCI36" s="446"/>
      <c r="UCJ36" s="446"/>
      <c r="UCK36" s="446"/>
      <c r="UCL36" s="446"/>
      <c r="UCM36" s="446"/>
      <c r="UCN36" s="446"/>
      <c r="UCO36" s="446"/>
      <c r="UCP36" s="446"/>
      <c r="UCQ36" s="446"/>
      <c r="UCR36" s="446"/>
      <c r="UCS36" s="446"/>
      <c r="UCT36" s="446"/>
      <c r="UCU36" s="446"/>
      <c r="UCV36" s="446"/>
      <c r="UCW36" s="446"/>
      <c r="UCX36" s="446"/>
      <c r="UCY36" s="446"/>
      <c r="UCZ36" s="446"/>
      <c r="UDA36" s="446"/>
      <c r="UDB36" s="446"/>
      <c r="UDC36" s="446"/>
      <c r="UDD36" s="446"/>
      <c r="UDE36" s="446"/>
      <c r="UDF36" s="446"/>
      <c r="UDG36" s="446"/>
      <c r="UDH36" s="446"/>
      <c r="UDI36" s="446"/>
      <c r="UDJ36" s="446"/>
      <c r="UDK36" s="446"/>
      <c r="UDL36" s="446"/>
      <c r="UDM36" s="446"/>
      <c r="UDN36" s="446"/>
      <c r="UDO36" s="446"/>
      <c r="UDP36" s="446"/>
      <c r="UDQ36" s="446"/>
      <c r="UDR36" s="446"/>
      <c r="UDS36" s="446"/>
      <c r="UDT36" s="446"/>
      <c r="UDU36" s="446"/>
      <c r="UDV36" s="446"/>
      <c r="UDW36" s="446"/>
      <c r="UDX36" s="446"/>
      <c r="UDY36" s="446"/>
      <c r="UDZ36" s="446"/>
      <c r="UEA36" s="446"/>
      <c r="UEB36" s="446"/>
      <c r="UEC36" s="446"/>
      <c r="UED36" s="446"/>
      <c r="UEE36" s="446"/>
      <c r="UEF36" s="446"/>
      <c r="UEG36" s="446"/>
      <c r="UEH36" s="446"/>
      <c r="UEI36" s="446"/>
      <c r="UEJ36" s="446"/>
      <c r="UEK36" s="446"/>
      <c r="UEL36" s="446"/>
      <c r="UEM36" s="446"/>
      <c r="UEN36" s="446"/>
      <c r="UEO36" s="446"/>
      <c r="UEP36" s="446"/>
      <c r="UEQ36" s="446"/>
      <c r="UER36" s="446"/>
      <c r="UES36" s="446"/>
      <c r="UET36" s="446"/>
      <c r="UEU36" s="446"/>
      <c r="UEV36" s="446"/>
      <c r="UEW36" s="446"/>
      <c r="UEX36" s="446"/>
      <c r="UEY36" s="446"/>
      <c r="UEZ36" s="446"/>
      <c r="UFA36" s="446"/>
      <c r="UFB36" s="446"/>
      <c r="UFC36" s="446"/>
      <c r="UFD36" s="446"/>
      <c r="UFE36" s="446"/>
      <c r="UFF36" s="446"/>
      <c r="UFG36" s="446"/>
      <c r="UFH36" s="446"/>
      <c r="UFI36" s="446"/>
      <c r="UFJ36" s="446"/>
      <c r="UFK36" s="446"/>
      <c r="UFL36" s="446"/>
      <c r="UFM36" s="446"/>
      <c r="UFN36" s="446"/>
      <c r="UFO36" s="446"/>
      <c r="UFP36" s="446"/>
      <c r="UFQ36" s="446"/>
      <c r="UFR36" s="446"/>
      <c r="UFS36" s="446"/>
      <c r="UFT36" s="446"/>
      <c r="UFU36" s="446"/>
      <c r="UFV36" s="446"/>
      <c r="UFW36" s="446"/>
      <c r="UFX36" s="446"/>
      <c r="UFY36" s="446"/>
      <c r="UFZ36" s="446"/>
      <c r="UGA36" s="446"/>
      <c r="UGB36" s="446"/>
      <c r="UGC36" s="446"/>
      <c r="UGD36" s="446"/>
      <c r="UGE36" s="446"/>
      <c r="UGF36" s="446"/>
      <c r="UGG36" s="446"/>
      <c r="UGH36" s="446"/>
      <c r="UGI36" s="446"/>
      <c r="UGJ36" s="446"/>
      <c r="UGK36" s="446"/>
      <c r="UGL36" s="446"/>
      <c r="UGM36" s="446"/>
      <c r="UGN36" s="446"/>
      <c r="UGO36" s="446"/>
      <c r="UGP36" s="446"/>
      <c r="UGQ36" s="446"/>
      <c r="UGR36" s="446"/>
      <c r="UGS36" s="446"/>
      <c r="UGT36" s="446"/>
      <c r="UGU36" s="446"/>
      <c r="UGV36" s="446"/>
      <c r="UGW36" s="446"/>
      <c r="UGX36" s="446"/>
      <c r="UGY36" s="446"/>
      <c r="UGZ36" s="446"/>
      <c r="UHA36" s="446"/>
      <c r="UHB36" s="446"/>
      <c r="UHC36" s="446"/>
      <c r="UHD36" s="446"/>
      <c r="UHE36" s="446"/>
      <c r="UHF36" s="446"/>
      <c r="UHG36" s="446"/>
      <c r="UHH36" s="446"/>
      <c r="UHI36" s="446"/>
      <c r="UHJ36" s="446"/>
      <c r="UHK36" s="446"/>
      <c r="UHL36" s="446"/>
      <c r="UHM36" s="446"/>
      <c r="UHN36" s="446"/>
      <c r="UHO36" s="446"/>
      <c r="UHP36" s="446"/>
      <c r="UHQ36" s="446"/>
      <c r="UHR36" s="446"/>
      <c r="UHS36" s="446"/>
      <c r="UHT36" s="446"/>
      <c r="UHU36" s="446"/>
      <c r="UHV36" s="446"/>
      <c r="UHW36" s="446"/>
      <c r="UHX36" s="446"/>
      <c r="UHY36" s="446"/>
      <c r="UHZ36" s="446"/>
      <c r="UIA36" s="446"/>
      <c r="UIB36" s="446"/>
      <c r="UIC36" s="446"/>
      <c r="UID36" s="446"/>
      <c r="UIE36" s="446"/>
      <c r="UIF36" s="446"/>
      <c r="UIG36" s="446"/>
      <c r="UIH36" s="446"/>
      <c r="UII36" s="446"/>
      <c r="UIJ36" s="446"/>
      <c r="UIK36" s="446"/>
      <c r="UIL36" s="446"/>
      <c r="UIM36" s="446"/>
      <c r="UIN36" s="446"/>
      <c r="UIO36" s="446"/>
      <c r="UIP36" s="446"/>
      <c r="UIQ36" s="446"/>
      <c r="UIR36" s="446"/>
      <c r="UIS36" s="446"/>
      <c r="UIT36" s="446"/>
      <c r="UIU36" s="446"/>
      <c r="UIV36" s="446"/>
      <c r="UIW36" s="446"/>
      <c r="UIX36" s="446"/>
      <c r="UIY36" s="446"/>
      <c r="UIZ36" s="446"/>
      <c r="UJA36" s="446"/>
      <c r="UJB36" s="446"/>
      <c r="UJC36" s="446"/>
      <c r="UJD36" s="446"/>
      <c r="UJE36" s="446"/>
      <c r="UJF36" s="446"/>
      <c r="UJG36" s="446"/>
      <c r="UJH36" s="446"/>
      <c r="UJI36" s="446"/>
      <c r="UJJ36" s="446"/>
      <c r="UJK36" s="446"/>
      <c r="UJL36" s="446"/>
      <c r="UJM36" s="446"/>
      <c r="UJN36" s="446"/>
      <c r="UJO36" s="446"/>
      <c r="UJP36" s="446"/>
      <c r="UJQ36" s="446"/>
      <c r="UJR36" s="446"/>
      <c r="UJS36" s="446"/>
      <c r="UJT36" s="446"/>
      <c r="UJU36" s="446"/>
      <c r="UJV36" s="446"/>
      <c r="UJW36" s="446"/>
      <c r="UJX36" s="446"/>
      <c r="UJY36" s="446"/>
      <c r="UJZ36" s="446"/>
      <c r="UKA36" s="446"/>
      <c r="UKB36" s="446"/>
      <c r="UKC36" s="446"/>
      <c r="UKD36" s="446"/>
      <c r="UKE36" s="446"/>
      <c r="UKF36" s="446"/>
      <c r="UKG36" s="446"/>
      <c r="UKH36" s="446"/>
      <c r="UKI36" s="446"/>
      <c r="UKJ36" s="446"/>
      <c r="UKK36" s="446"/>
      <c r="UKL36" s="446"/>
      <c r="UKM36" s="446"/>
      <c r="UKN36" s="446"/>
      <c r="UKO36" s="446"/>
      <c r="UKP36" s="446"/>
      <c r="UKQ36" s="446"/>
      <c r="UKR36" s="446"/>
      <c r="UKS36" s="446"/>
      <c r="UKT36" s="446"/>
      <c r="UKU36" s="446"/>
      <c r="UKV36" s="446"/>
      <c r="UKW36" s="446"/>
      <c r="UKX36" s="446"/>
      <c r="UKY36" s="446"/>
      <c r="UKZ36" s="446"/>
      <c r="ULA36" s="446"/>
      <c r="ULB36" s="446"/>
      <c r="ULC36" s="446"/>
      <c r="ULD36" s="446"/>
      <c r="ULE36" s="446"/>
      <c r="ULF36" s="446"/>
      <c r="ULG36" s="446"/>
      <c r="ULH36" s="446"/>
      <c r="ULI36" s="446"/>
      <c r="ULJ36" s="446"/>
      <c r="ULK36" s="446"/>
      <c r="ULL36" s="446"/>
      <c r="ULM36" s="446"/>
      <c r="ULN36" s="446"/>
      <c r="ULO36" s="446"/>
      <c r="ULP36" s="446"/>
      <c r="ULQ36" s="446"/>
      <c r="ULR36" s="446"/>
      <c r="ULS36" s="446"/>
      <c r="ULT36" s="446"/>
      <c r="ULU36" s="446"/>
      <c r="ULV36" s="446"/>
      <c r="ULW36" s="446"/>
      <c r="ULX36" s="446"/>
      <c r="ULY36" s="446"/>
      <c r="ULZ36" s="446"/>
      <c r="UMA36" s="446"/>
      <c r="UMB36" s="446"/>
      <c r="UMC36" s="446"/>
      <c r="UMD36" s="446"/>
      <c r="UME36" s="446"/>
      <c r="UMF36" s="446"/>
      <c r="UMG36" s="446"/>
      <c r="UMH36" s="446"/>
      <c r="UMI36" s="446"/>
      <c r="UMJ36" s="446"/>
      <c r="UMK36" s="446"/>
      <c r="UML36" s="446"/>
      <c r="UMM36" s="446"/>
      <c r="UMN36" s="446"/>
      <c r="UMO36" s="446"/>
      <c r="UMP36" s="446"/>
      <c r="UMQ36" s="446"/>
      <c r="UMR36" s="446"/>
      <c r="UMS36" s="446"/>
      <c r="UMT36" s="446"/>
      <c r="UMU36" s="446"/>
      <c r="UMV36" s="446"/>
      <c r="UMW36" s="446"/>
      <c r="UMX36" s="446"/>
      <c r="UMY36" s="446"/>
      <c r="UMZ36" s="446"/>
      <c r="UNA36" s="446"/>
      <c r="UNB36" s="446"/>
      <c r="UNC36" s="446"/>
      <c r="UND36" s="446"/>
      <c r="UNE36" s="446"/>
      <c r="UNF36" s="446"/>
      <c r="UNG36" s="446"/>
      <c r="UNH36" s="446"/>
      <c r="UNI36" s="446"/>
      <c r="UNJ36" s="446"/>
      <c r="UNK36" s="446"/>
      <c r="UNL36" s="446"/>
      <c r="UNM36" s="446"/>
      <c r="UNN36" s="446"/>
      <c r="UNO36" s="446"/>
      <c r="UNP36" s="446"/>
      <c r="UNQ36" s="446"/>
      <c r="UNR36" s="446"/>
      <c r="UNS36" s="446"/>
      <c r="UNT36" s="446"/>
      <c r="UNU36" s="446"/>
      <c r="UNV36" s="446"/>
      <c r="UNW36" s="446"/>
      <c r="UNX36" s="446"/>
      <c r="UNY36" s="446"/>
      <c r="UNZ36" s="446"/>
      <c r="UOA36" s="446"/>
      <c r="UOB36" s="446"/>
      <c r="UOC36" s="446"/>
      <c r="UOD36" s="446"/>
      <c r="UOE36" s="446"/>
      <c r="UOF36" s="446"/>
      <c r="UOG36" s="446"/>
      <c r="UOH36" s="446"/>
      <c r="UOI36" s="446"/>
      <c r="UOJ36" s="446"/>
      <c r="UOK36" s="446"/>
      <c r="UOL36" s="446"/>
      <c r="UOM36" s="446"/>
      <c r="UON36" s="446"/>
      <c r="UOO36" s="446"/>
      <c r="UOP36" s="446"/>
      <c r="UOQ36" s="446"/>
      <c r="UOR36" s="446"/>
      <c r="UOS36" s="446"/>
      <c r="UOT36" s="446"/>
      <c r="UOU36" s="446"/>
      <c r="UOV36" s="446"/>
      <c r="UOW36" s="446"/>
      <c r="UOX36" s="446"/>
      <c r="UOY36" s="446"/>
      <c r="UOZ36" s="446"/>
      <c r="UPA36" s="446"/>
      <c r="UPB36" s="446"/>
      <c r="UPC36" s="446"/>
      <c r="UPD36" s="446"/>
      <c r="UPE36" s="446"/>
      <c r="UPF36" s="446"/>
      <c r="UPG36" s="446"/>
      <c r="UPH36" s="446"/>
      <c r="UPI36" s="446"/>
      <c r="UPJ36" s="446"/>
      <c r="UPK36" s="446"/>
      <c r="UPL36" s="446"/>
      <c r="UPM36" s="446"/>
      <c r="UPN36" s="446"/>
      <c r="UPO36" s="446"/>
      <c r="UPP36" s="446"/>
      <c r="UPQ36" s="446"/>
      <c r="UPR36" s="446"/>
      <c r="UPS36" s="446"/>
      <c r="UPT36" s="446"/>
      <c r="UPU36" s="446"/>
      <c r="UPV36" s="446"/>
      <c r="UPW36" s="446"/>
      <c r="UPX36" s="446"/>
      <c r="UPY36" s="446"/>
      <c r="UPZ36" s="446"/>
      <c r="UQA36" s="446"/>
      <c r="UQB36" s="446"/>
      <c r="UQC36" s="446"/>
      <c r="UQD36" s="446"/>
      <c r="UQE36" s="446"/>
      <c r="UQF36" s="446"/>
      <c r="UQG36" s="446"/>
      <c r="UQH36" s="446"/>
      <c r="UQI36" s="446"/>
      <c r="UQJ36" s="446"/>
      <c r="UQK36" s="446"/>
      <c r="UQL36" s="446"/>
      <c r="UQM36" s="446"/>
      <c r="UQN36" s="446"/>
      <c r="UQO36" s="446"/>
      <c r="UQP36" s="446"/>
      <c r="UQQ36" s="446"/>
      <c r="UQR36" s="446"/>
      <c r="UQS36" s="446"/>
      <c r="UQT36" s="446"/>
      <c r="UQU36" s="446"/>
      <c r="UQV36" s="446"/>
      <c r="UQW36" s="446"/>
      <c r="UQX36" s="446"/>
      <c r="UQY36" s="446"/>
      <c r="UQZ36" s="446"/>
      <c r="URA36" s="446"/>
      <c r="URB36" s="446"/>
      <c r="URC36" s="446"/>
      <c r="URD36" s="446"/>
      <c r="URE36" s="446"/>
      <c r="URF36" s="446"/>
      <c r="URG36" s="446"/>
      <c r="URH36" s="446"/>
      <c r="URI36" s="446"/>
      <c r="URJ36" s="446"/>
      <c r="URK36" s="446"/>
      <c r="URL36" s="446"/>
      <c r="URM36" s="446"/>
      <c r="URN36" s="446"/>
      <c r="URO36" s="446"/>
      <c r="URP36" s="446"/>
      <c r="URQ36" s="446"/>
      <c r="URR36" s="446"/>
      <c r="URS36" s="446"/>
      <c r="URT36" s="446"/>
      <c r="URU36" s="446"/>
      <c r="URV36" s="446"/>
      <c r="URW36" s="446"/>
      <c r="URX36" s="446"/>
      <c r="URY36" s="446"/>
      <c r="URZ36" s="446"/>
      <c r="USA36" s="446"/>
      <c r="USB36" s="446"/>
      <c r="USC36" s="446"/>
      <c r="USD36" s="446"/>
      <c r="USE36" s="446"/>
      <c r="USF36" s="446"/>
      <c r="USG36" s="446"/>
      <c r="USH36" s="446"/>
      <c r="USI36" s="446"/>
      <c r="USJ36" s="446"/>
      <c r="USK36" s="446"/>
      <c r="USL36" s="446"/>
      <c r="USM36" s="446"/>
      <c r="USN36" s="446"/>
      <c r="USO36" s="446"/>
      <c r="USP36" s="446"/>
      <c r="USQ36" s="446"/>
      <c r="USR36" s="446"/>
      <c r="USS36" s="446"/>
      <c r="UST36" s="446"/>
      <c r="USU36" s="446"/>
      <c r="USV36" s="446"/>
      <c r="USW36" s="446"/>
      <c r="USX36" s="446"/>
      <c r="USY36" s="446"/>
      <c r="USZ36" s="446"/>
      <c r="UTA36" s="446"/>
      <c r="UTB36" s="446"/>
      <c r="UTC36" s="446"/>
      <c r="UTD36" s="446"/>
      <c r="UTE36" s="446"/>
      <c r="UTF36" s="446"/>
      <c r="UTG36" s="446"/>
      <c r="UTH36" s="446"/>
      <c r="UTI36" s="446"/>
      <c r="UTJ36" s="446"/>
      <c r="UTK36" s="446"/>
      <c r="UTL36" s="446"/>
      <c r="UTM36" s="446"/>
      <c r="UTN36" s="446"/>
      <c r="UTO36" s="446"/>
      <c r="UTP36" s="446"/>
      <c r="UTQ36" s="446"/>
      <c r="UTR36" s="446"/>
      <c r="UTS36" s="446"/>
      <c r="UTT36" s="446"/>
      <c r="UTU36" s="446"/>
      <c r="UTV36" s="446"/>
      <c r="UTW36" s="446"/>
      <c r="UTX36" s="446"/>
      <c r="UTY36" s="446"/>
      <c r="UTZ36" s="446"/>
      <c r="UUA36" s="446"/>
      <c r="UUB36" s="446"/>
      <c r="UUC36" s="446"/>
      <c r="UUD36" s="446"/>
      <c r="UUE36" s="446"/>
      <c r="UUF36" s="446"/>
      <c r="UUG36" s="446"/>
      <c r="UUH36" s="446"/>
      <c r="UUI36" s="446"/>
      <c r="UUJ36" s="446"/>
      <c r="UUK36" s="446"/>
      <c r="UUL36" s="446"/>
      <c r="UUM36" s="446"/>
      <c r="UUN36" s="446"/>
      <c r="UUO36" s="446"/>
      <c r="UUP36" s="446"/>
      <c r="UUQ36" s="446"/>
      <c r="UUR36" s="446"/>
      <c r="UUS36" s="446"/>
      <c r="UUT36" s="446"/>
      <c r="UUU36" s="446"/>
      <c r="UUV36" s="446"/>
      <c r="UUW36" s="446"/>
      <c r="UUX36" s="446"/>
      <c r="UUY36" s="446"/>
      <c r="UUZ36" s="446"/>
      <c r="UVA36" s="446"/>
      <c r="UVB36" s="446"/>
      <c r="UVC36" s="446"/>
      <c r="UVD36" s="446"/>
      <c r="UVE36" s="446"/>
      <c r="UVF36" s="446"/>
      <c r="UVG36" s="446"/>
      <c r="UVH36" s="446"/>
      <c r="UVI36" s="446"/>
      <c r="UVJ36" s="446"/>
      <c r="UVK36" s="446"/>
      <c r="UVL36" s="446"/>
      <c r="UVM36" s="446"/>
      <c r="UVN36" s="446"/>
      <c r="UVO36" s="446"/>
      <c r="UVP36" s="446"/>
      <c r="UVQ36" s="446"/>
      <c r="UVR36" s="446"/>
      <c r="UVS36" s="446"/>
      <c r="UVT36" s="446"/>
      <c r="UVU36" s="446"/>
      <c r="UVV36" s="446"/>
      <c r="UVW36" s="446"/>
      <c r="UVX36" s="446"/>
      <c r="UVY36" s="446"/>
      <c r="UVZ36" s="446"/>
      <c r="UWA36" s="446"/>
      <c r="UWB36" s="446"/>
      <c r="UWC36" s="446"/>
      <c r="UWD36" s="446"/>
      <c r="UWE36" s="446"/>
      <c r="UWF36" s="446"/>
      <c r="UWG36" s="446"/>
      <c r="UWH36" s="446"/>
      <c r="UWI36" s="446"/>
      <c r="UWJ36" s="446"/>
      <c r="UWK36" s="446"/>
      <c r="UWL36" s="446"/>
      <c r="UWM36" s="446"/>
      <c r="UWN36" s="446"/>
      <c r="UWO36" s="446"/>
      <c r="UWP36" s="446"/>
      <c r="UWQ36" s="446"/>
      <c r="UWR36" s="446"/>
      <c r="UWS36" s="446"/>
      <c r="UWT36" s="446"/>
      <c r="UWU36" s="446"/>
      <c r="UWV36" s="446"/>
      <c r="UWW36" s="446"/>
      <c r="UWX36" s="446"/>
      <c r="UWY36" s="446"/>
      <c r="UWZ36" s="446"/>
      <c r="UXA36" s="446"/>
      <c r="UXB36" s="446"/>
      <c r="UXC36" s="446"/>
      <c r="UXD36" s="446"/>
      <c r="UXE36" s="446"/>
      <c r="UXF36" s="446"/>
      <c r="UXG36" s="446"/>
      <c r="UXH36" s="446"/>
      <c r="UXI36" s="446"/>
      <c r="UXJ36" s="446"/>
      <c r="UXK36" s="446"/>
      <c r="UXL36" s="446"/>
      <c r="UXM36" s="446"/>
      <c r="UXN36" s="446"/>
      <c r="UXO36" s="446"/>
      <c r="UXP36" s="446"/>
      <c r="UXQ36" s="446"/>
      <c r="UXR36" s="446"/>
      <c r="UXS36" s="446"/>
      <c r="UXT36" s="446"/>
      <c r="UXU36" s="446"/>
      <c r="UXV36" s="446"/>
      <c r="UXW36" s="446"/>
      <c r="UXX36" s="446"/>
      <c r="UXY36" s="446"/>
      <c r="UXZ36" s="446"/>
      <c r="UYA36" s="446"/>
      <c r="UYB36" s="446"/>
      <c r="UYC36" s="446"/>
      <c r="UYD36" s="446"/>
      <c r="UYE36" s="446"/>
      <c r="UYF36" s="446"/>
      <c r="UYG36" s="446"/>
      <c r="UYH36" s="446"/>
      <c r="UYI36" s="446"/>
      <c r="UYJ36" s="446"/>
      <c r="UYK36" s="446"/>
      <c r="UYL36" s="446"/>
      <c r="UYM36" s="446"/>
      <c r="UYN36" s="446"/>
      <c r="UYO36" s="446"/>
      <c r="UYP36" s="446"/>
      <c r="UYQ36" s="446"/>
      <c r="UYR36" s="446"/>
      <c r="UYS36" s="446"/>
      <c r="UYT36" s="446"/>
      <c r="UYU36" s="446"/>
      <c r="UYV36" s="446"/>
      <c r="UYW36" s="446"/>
      <c r="UYX36" s="446"/>
      <c r="UYY36" s="446"/>
      <c r="UYZ36" s="446"/>
      <c r="UZA36" s="446"/>
      <c r="UZB36" s="446"/>
      <c r="UZC36" s="446"/>
      <c r="UZD36" s="446"/>
      <c r="UZE36" s="446"/>
      <c r="UZF36" s="446"/>
      <c r="UZG36" s="446"/>
      <c r="UZH36" s="446"/>
      <c r="UZI36" s="446"/>
      <c r="UZJ36" s="446"/>
      <c r="UZK36" s="446"/>
      <c r="UZL36" s="446"/>
      <c r="UZM36" s="446"/>
      <c r="UZN36" s="446"/>
      <c r="UZO36" s="446"/>
      <c r="UZP36" s="446"/>
      <c r="UZQ36" s="446"/>
      <c r="UZR36" s="446"/>
      <c r="UZS36" s="446"/>
      <c r="UZT36" s="446"/>
      <c r="UZU36" s="446"/>
      <c r="UZV36" s="446"/>
      <c r="UZW36" s="446"/>
      <c r="UZX36" s="446"/>
      <c r="UZY36" s="446"/>
      <c r="UZZ36" s="446"/>
      <c r="VAA36" s="446"/>
      <c r="VAB36" s="446"/>
      <c r="VAC36" s="446"/>
      <c r="VAD36" s="446"/>
      <c r="VAE36" s="446"/>
      <c r="VAF36" s="446"/>
      <c r="VAG36" s="446"/>
      <c r="VAH36" s="446"/>
      <c r="VAI36" s="446"/>
      <c r="VAJ36" s="446"/>
      <c r="VAK36" s="446"/>
      <c r="VAL36" s="446"/>
      <c r="VAM36" s="446"/>
      <c r="VAN36" s="446"/>
      <c r="VAO36" s="446"/>
      <c r="VAP36" s="446"/>
      <c r="VAQ36" s="446"/>
      <c r="VAR36" s="446"/>
      <c r="VAS36" s="446"/>
      <c r="VAT36" s="446"/>
      <c r="VAU36" s="446"/>
      <c r="VAV36" s="446"/>
      <c r="VAW36" s="446"/>
      <c r="VAX36" s="446"/>
      <c r="VAY36" s="446"/>
      <c r="VAZ36" s="446"/>
      <c r="VBA36" s="446"/>
      <c r="VBB36" s="446"/>
      <c r="VBC36" s="446"/>
      <c r="VBD36" s="446"/>
      <c r="VBE36" s="446"/>
      <c r="VBF36" s="446"/>
      <c r="VBG36" s="446"/>
      <c r="VBH36" s="446"/>
      <c r="VBI36" s="446"/>
      <c r="VBJ36" s="446"/>
      <c r="VBK36" s="446"/>
      <c r="VBL36" s="446"/>
      <c r="VBM36" s="446"/>
      <c r="VBN36" s="446"/>
      <c r="VBO36" s="446"/>
      <c r="VBP36" s="446"/>
      <c r="VBQ36" s="446"/>
      <c r="VBR36" s="446"/>
      <c r="VBS36" s="446"/>
      <c r="VBT36" s="446"/>
      <c r="VBU36" s="446"/>
      <c r="VBV36" s="446"/>
      <c r="VBW36" s="446"/>
      <c r="VBX36" s="446"/>
      <c r="VBY36" s="446"/>
      <c r="VBZ36" s="446"/>
      <c r="VCA36" s="446"/>
      <c r="VCB36" s="446"/>
      <c r="VCC36" s="446"/>
      <c r="VCD36" s="446"/>
      <c r="VCE36" s="446"/>
      <c r="VCF36" s="446"/>
      <c r="VCG36" s="446"/>
      <c r="VCH36" s="446"/>
      <c r="VCI36" s="446"/>
      <c r="VCJ36" s="446"/>
      <c r="VCK36" s="446"/>
      <c r="VCL36" s="446"/>
      <c r="VCM36" s="446"/>
      <c r="VCN36" s="446"/>
      <c r="VCO36" s="446"/>
      <c r="VCP36" s="446"/>
      <c r="VCQ36" s="446"/>
      <c r="VCR36" s="446"/>
      <c r="VCS36" s="446"/>
      <c r="VCT36" s="446"/>
      <c r="VCU36" s="446"/>
      <c r="VCV36" s="446"/>
      <c r="VCW36" s="446"/>
      <c r="VCX36" s="446"/>
      <c r="VCY36" s="446"/>
      <c r="VCZ36" s="446"/>
      <c r="VDA36" s="446"/>
      <c r="VDB36" s="446"/>
      <c r="VDC36" s="446"/>
      <c r="VDD36" s="446"/>
      <c r="VDE36" s="446"/>
      <c r="VDF36" s="446"/>
      <c r="VDG36" s="446"/>
      <c r="VDH36" s="446"/>
      <c r="VDI36" s="446"/>
      <c r="VDJ36" s="446"/>
      <c r="VDK36" s="446"/>
      <c r="VDL36" s="446"/>
      <c r="VDM36" s="446"/>
      <c r="VDN36" s="446"/>
      <c r="VDO36" s="446"/>
      <c r="VDP36" s="446"/>
      <c r="VDQ36" s="446"/>
      <c r="VDR36" s="446"/>
      <c r="VDS36" s="446"/>
      <c r="VDT36" s="446"/>
      <c r="VDU36" s="446"/>
      <c r="VDV36" s="446"/>
      <c r="VDW36" s="446"/>
      <c r="VDX36" s="446"/>
      <c r="VDY36" s="446"/>
      <c r="VDZ36" s="446"/>
      <c r="VEA36" s="446"/>
      <c r="VEB36" s="446"/>
      <c r="VEC36" s="446"/>
      <c r="VED36" s="446"/>
      <c r="VEE36" s="446"/>
      <c r="VEF36" s="446"/>
      <c r="VEG36" s="446"/>
      <c r="VEH36" s="446"/>
      <c r="VEI36" s="446"/>
      <c r="VEJ36" s="446"/>
      <c r="VEK36" s="446"/>
      <c r="VEL36" s="446"/>
      <c r="VEM36" s="446"/>
      <c r="VEN36" s="446"/>
      <c r="VEO36" s="446"/>
      <c r="VEP36" s="446"/>
      <c r="VEQ36" s="446"/>
      <c r="VER36" s="446"/>
      <c r="VES36" s="446"/>
      <c r="VET36" s="446"/>
      <c r="VEU36" s="446"/>
      <c r="VEV36" s="446"/>
      <c r="VEW36" s="446"/>
      <c r="VEX36" s="446"/>
      <c r="VEY36" s="446"/>
      <c r="VEZ36" s="446"/>
      <c r="VFA36" s="446"/>
      <c r="VFB36" s="446"/>
      <c r="VFC36" s="446"/>
      <c r="VFD36" s="446"/>
      <c r="VFE36" s="446"/>
      <c r="VFF36" s="446"/>
      <c r="VFG36" s="446"/>
      <c r="VFH36" s="446"/>
      <c r="VFI36" s="446"/>
      <c r="VFJ36" s="446"/>
      <c r="VFK36" s="446"/>
      <c r="VFL36" s="446"/>
      <c r="VFM36" s="446"/>
      <c r="VFN36" s="446"/>
      <c r="VFO36" s="446"/>
      <c r="VFP36" s="446"/>
      <c r="VFQ36" s="446"/>
      <c r="VFR36" s="446"/>
      <c r="VFS36" s="446"/>
      <c r="VFT36" s="446"/>
      <c r="VFU36" s="446"/>
      <c r="VFV36" s="446"/>
      <c r="VFW36" s="446"/>
      <c r="VFX36" s="446"/>
      <c r="VFY36" s="446"/>
      <c r="VFZ36" s="446"/>
      <c r="VGA36" s="446"/>
      <c r="VGB36" s="446"/>
      <c r="VGC36" s="446"/>
      <c r="VGD36" s="446"/>
      <c r="VGE36" s="446"/>
      <c r="VGF36" s="446"/>
      <c r="VGG36" s="446"/>
      <c r="VGH36" s="446"/>
      <c r="VGI36" s="446"/>
      <c r="VGJ36" s="446"/>
      <c r="VGK36" s="446"/>
      <c r="VGL36" s="446"/>
      <c r="VGM36" s="446"/>
      <c r="VGN36" s="446"/>
      <c r="VGO36" s="446"/>
      <c r="VGP36" s="446"/>
      <c r="VGQ36" s="446"/>
      <c r="VGR36" s="446"/>
      <c r="VGS36" s="446"/>
      <c r="VGT36" s="446"/>
      <c r="VGU36" s="446"/>
      <c r="VGV36" s="446"/>
      <c r="VGW36" s="446"/>
      <c r="VGX36" s="446"/>
      <c r="VGY36" s="446"/>
      <c r="VGZ36" s="446"/>
      <c r="VHA36" s="446"/>
      <c r="VHB36" s="446"/>
      <c r="VHC36" s="446"/>
      <c r="VHD36" s="446"/>
      <c r="VHE36" s="446"/>
      <c r="VHF36" s="446"/>
      <c r="VHG36" s="446"/>
      <c r="VHH36" s="446"/>
      <c r="VHI36" s="446"/>
      <c r="VHJ36" s="446"/>
      <c r="VHK36" s="446"/>
      <c r="VHL36" s="446"/>
      <c r="VHM36" s="446"/>
      <c r="VHN36" s="446"/>
      <c r="VHO36" s="446"/>
      <c r="VHP36" s="446"/>
      <c r="VHQ36" s="446"/>
      <c r="VHR36" s="446"/>
      <c r="VHS36" s="446"/>
      <c r="VHT36" s="446"/>
      <c r="VHU36" s="446"/>
      <c r="VHV36" s="446"/>
      <c r="VHW36" s="446"/>
      <c r="VHX36" s="446"/>
      <c r="VHY36" s="446"/>
      <c r="VHZ36" s="446"/>
      <c r="VIA36" s="446"/>
      <c r="VIB36" s="446"/>
      <c r="VIC36" s="446"/>
      <c r="VID36" s="446"/>
      <c r="VIE36" s="446"/>
      <c r="VIF36" s="446"/>
      <c r="VIG36" s="446"/>
      <c r="VIH36" s="446"/>
      <c r="VII36" s="446"/>
      <c r="VIJ36" s="446"/>
      <c r="VIK36" s="446"/>
      <c r="VIL36" s="446"/>
      <c r="VIM36" s="446"/>
      <c r="VIN36" s="446"/>
      <c r="VIO36" s="446"/>
      <c r="VIP36" s="446"/>
      <c r="VIQ36" s="446"/>
      <c r="VIR36" s="446"/>
      <c r="VIS36" s="446"/>
      <c r="VIT36" s="446"/>
      <c r="VIU36" s="446"/>
      <c r="VIV36" s="446"/>
      <c r="VIW36" s="446"/>
      <c r="VIX36" s="446"/>
      <c r="VIY36" s="446"/>
      <c r="VIZ36" s="446"/>
      <c r="VJA36" s="446"/>
      <c r="VJB36" s="446"/>
      <c r="VJC36" s="446"/>
      <c r="VJD36" s="446"/>
      <c r="VJE36" s="446"/>
      <c r="VJF36" s="446"/>
      <c r="VJG36" s="446"/>
      <c r="VJH36" s="446"/>
      <c r="VJI36" s="446"/>
      <c r="VJJ36" s="446"/>
      <c r="VJK36" s="446"/>
      <c r="VJL36" s="446"/>
      <c r="VJM36" s="446"/>
      <c r="VJN36" s="446"/>
      <c r="VJO36" s="446"/>
      <c r="VJP36" s="446"/>
      <c r="VJQ36" s="446"/>
      <c r="VJR36" s="446"/>
      <c r="VJS36" s="446"/>
      <c r="VJT36" s="446"/>
      <c r="VJU36" s="446"/>
      <c r="VJV36" s="446"/>
      <c r="VJW36" s="446"/>
      <c r="VJX36" s="446"/>
      <c r="VJY36" s="446"/>
      <c r="VJZ36" s="446"/>
      <c r="VKA36" s="446"/>
      <c r="VKB36" s="446"/>
      <c r="VKC36" s="446"/>
      <c r="VKD36" s="446"/>
      <c r="VKE36" s="446"/>
      <c r="VKF36" s="446"/>
      <c r="VKG36" s="446"/>
      <c r="VKH36" s="446"/>
      <c r="VKI36" s="446"/>
      <c r="VKJ36" s="446"/>
      <c r="VKK36" s="446"/>
      <c r="VKL36" s="446"/>
      <c r="VKM36" s="446"/>
      <c r="VKN36" s="446"/>
      <c r="VKO36" s="446"/>
      <c r="VKP36" s="446"/>
      <c r="VKQ36" s="446"/>
      <c r="VKR36" s="446"/>
      <c r="VKS36" s="446"/>
      <c r="VKT36" s="446"/>
      <c r="VKU36" s="446"/>
      <c r="VKV36" s="446"/>
      <c r="VKW36" s="446"/>
      <c r="VKX36" s="446"/>
      <c r="VKY36" s="446"/>
      <c r="VKZ36" s="446"/>
      <c r="VLA36" s="446"/>
      <c r="VLB36" s="446"/>
      <c r="VLC36" s="446"/>
      <c r="VLD36" s="446"/>
      <c r="VLE36" s="446"/>
      <c r="VLF36" s="446"/>
      <c r="VLG36" s="446"/>
      <c r="VLH36" s="446"/>
      <c r="VLI36" s="446"/>
      <c r="VLJ36" s="446"/>
      <c r="VLK36" s="446"/>
      <c r="VLL36" s="446"/>
      <c r="VLM36" s="446"/>
      <c r="VLN36" s="446"/>
      <c r="VLO36" s="446"/>
      <c r="VLP36" s="446"/>
      <c r="VLQ36" s="446"/>
      <c r="VLR36" s="446"/>
      <c r="VLS36" s="446"/>
      <c r="VLT36" s="446"/>
      <c r="VLU36" s="446"/>
      <c r="VLV36" s="446"/>
      <c r="VLW36" s="446"/>
      <c r="VLX36" s="446"/>
      <c r="VLY36" s="446"/>
      <c r="VLZ36" s="446"/>
      <c r="VMA36" s="446"/>
      <c r="VMB36" s="446"/>
      <c r="VMC36" s="446"/>
      <c r="VMD36" s="446"/>
      <c r="VME36" s="446"/>
      <c r="VMF36" s="446"/>
      <c r="VMG36" s="446"/>
      <c r="VMH36" s="446"/>
      <c r="VMI36" s="446"/>
      <c r="VMJ36" s="446"/>
      <c r="VMK36" s="446"/>
      <c r="VML36" s="446"/>
      <c r="VMM36" s="446"/>
      <c r="VMN36" s="446"/>
      <c r="VMO36" s="446"/>
      <c r="VMP36" s="446"/>
      <c r="VMQ36" s="446"/>
      <c r="VMR36" s="446"/>
      <c r="VMS36" s="446"/>
      <c r="VMT36" s="446"/>
      <c r="VMU36" s="446"/>
      <c r="VMV36" s="446"/>
      <c r="VMW36" s="446"/>
      <c r="VMX36" s="446"/>
      <c r="VMY36" s="446"/>
      <c r="VMZ36" s="446"/>
      <c r="VNA36" s="446"/>
      <c r="VNB36" s="446"/>
      <c r="VNC36" s="446"/>
      <c r="VND36" s="446"/>
      <c r="VNE36" s="446"/>
      <c r="VNF36" s="446"/>
      <c r="VNG36" s="446"/>
      <c r="VNH36" s="446"/>
      <c r="VNI36" s="446"/>
      <c r="VNJ36" s="446"/>
      <c r="VNK36" s="446"/>
      <c r="VNL36" s="446"/>
      <c r="VNM36" s="446"/>
      <c r="VNN36" s="446"/>
      <c r="VNO36" s="446"/>
      <c r="VNP36" s="446"/>
      <c r="VNQ36" s="446"/>
      <c r="VNR36" s="446"/>
      <c r="VNS36" s="446"/>
      <c r="VNT36" s="446"/>
      <c r="VNU36" s="446"/>
      <c r="VNV36" s="446"/>
      <c r="VNW36" s="446"/>
      <c r="VNX36" s="446"/>
      <c r="VNY36" s="446"/>
      <c r="VNZ36" s="446"/>
      <c r="VOA36" s="446"/>
      <c r="VOB36" s="446"/>
      <c r="VOC36" s="446"/>
      <c r="VOD36" s="446"/>
      <c r="VOE36" s="446"/>
      <c r="VOF36" s="446"/>
      <c r="VOG36" s="446"/>
      <c r="VOH36" s="446"/>
      <c r="VOI36" s="446"/>
      <c r="VOJ36" s="446"/>
      <c r="VOK36" s="446"/>
      <c r="VOL36" s="446"/>
      <c r="VOM36" s="446"/>
      <c r="VON36" s="446"/>
      <c r="VOO36" s="446"/>
      <c r="VOP36" s="446"/>
      <c r="VOQ36" s="446"/>
      <c r="VOR36" s="446"/>
      <c r="VOS36" s="446"/>
      <c r="VOT36" s="446"/>
      <c r="VOU36" s="446"/>
      <c r="VOV36" s="446"/>
      <c r="VOW36" s="446"/>
      <c r="VOX36" s="446"/>
      <c r="VOY36" s="446"/>
      <c r="VOZ36" s="446"/>
      <c r="VPA36" s="446"/>
      <c r="VPB36" s="446"/>
      <c r="VPC36" s="446"/>
      <c r="VPD36" s="446"/>
      <c r="VPE36" s="446"/>
      <c r="VPF36" s="446"/>
      <c r="VPG36" s="446"/>
      <c r="VPH36" s="446"/>
      <c r="VPI36" s="446"/>
      <c r="VPJ36" s="446"/>
      <c r="VPK36" s="446"/>
      <c r="VPL36" s="446"/>
      <c r="VPM36" s="446"/>
      <c r="VPN36" s="446"/>
      <c r="VPO36" s="446"/>
      <c r="VPP36" s="446"/>
      <c r="VPQ36" s="446"/>
      <c r="VPR36" s="446"/>
      <c r="VPS36" s="446"/>
      <c r="VPT36" s="446"/>
      <c r="VPU36" s="446"/>
      <c r="VPV36" s="446"/>
      <c r="VPW36" s="446"/>
      <c r="VPX36" s="446"/>
      <c r="VPY36" s="446"/>
      <c r="VPZ36" s="446"/>
      <c r="VQA36" s="446"/>
      <c r="VQB36" s="446"/>
      <c r="VQC36" s="446"/>
      <c r="VQD36" s="446"/>
      <c r="VQE36" s="446"/>
      <c r="VQF36" s="446"/>
      <c r="VQG36" s="446"/>
      <c r="VQH36" s="446"/>
      <c r="VQI36" s="446"/>
      <c r="VQJ36" s="446"/>
      <c r="VQK36" s="446"/>
      <c r="VQL36" s="446"/>
      <c r="VQM36" s="446"/>
      <c r="VQN36" s="446"/>
      <c r="VQO36" s="446"/>
      <c r="VQP36" s="446"/>
      <c r="VQQ36" s="446"/>
      <c r="VQR36" s="446"/>
      <c r="VQS36" s="446"/>
      <c r="VQT36" s="446"/>
      <c r="VQU36" s="446"/>
      <c r="VQV36" s="446"/>
      <c r="VQW36" s="446"/>
      <c r="VQX36" s="446"/>
      <c r="VQY36" s="446"/>
      <c r="VQZ36" s="446"/>
      <c r="VRA36" s="446"/>
      <c r="VRB36" s="446"/>
      <c r="VRC36" s="446"/>
      <c r="VRD36" s="446"/>
      <c r="VRE36" s="446"/>
      <c r="VRF36" s="446"/>
      <c r="VRG36" s="446"/>
      <c r="VRH36" s="446"/>
      <c r="VRI36" s="446"/>
      <c r="VRJ36" s="446"/>
      <c r="VRK36" s="446"/>
      <c r="VRL36" s="446"/>
      <c r="VRM36" s="446"/>
      <c r="VRN36" s="446"/>
      <c r="VRO36" s="446"/>
      <c r="VRP36" s="446"/>
      <c r="VRQ36" s="446"/>
      <c r="VRR36" s="446"/>
      <c r="VRS36" s="446"/>
      <c r="VRT36" s="446"/>
      <c r="VRU36" s="446"/>
      <c r="VRV36" s="446"/>
      <c r="VRW36" s="446"/>
      <c r="VRX36" s="446"/>
      <c r="VRY36" s="446"/>
      <c r="VRZ36" s="446"/>
      <c r="VSA36" s="446"/>
      <c r="VSB36" s="446"/>
      <c r="VSC36" s="446"/>
      <c r="VSD36" s="446"/>
      <c r="VSE36" s="446"/>
      <c r="VSF36" s="446"/>
      <c r="VSG36" s="446"/>
      <c r="VSH36" s="446"/>
      <c r="VSI36" s="446"/>
      <c r="VSJ36" s="446"/>
      <c r="VSK36" s="446"/>
      <c r="VSL36" s="446"/>
      <c r="VSM36" s="446"/>
      <c r="VSN36" s="446"/>
      <c r="VSO36" s="446"/>
      <c r="VSP36" s="446"/>
      <c r="VSQ36" s="446"/>
      <c r="VSR36" s="446"/>
      <c r="VSS36" s="446"/>
      <c r="VST36" s="446"/>
      <c r="VSU36" s="446"/>
      <c r="VSV36" s="446"/>
      <c r="VSW36" s="446"/>
      <c r="VSX36" s="446"/>
      <c r="VSY36" s="446"/>
      <c r="VSZ36" s="446"/>
      <c r="VTA36" s="446"/>
      <c r="VTB36" s="446"/>
      <c r="VTC36" s="446"/>
      <c r="VTD36" s="446"/>
      <c r="VTE36" s="446"/>
      <c r="VTF36" s="446"/>
      <c r="VTG36" s="446"/>
      <c r="VTH36" s="446"/>
      <c r="VTI36" s="446"/>
      <c r="VTJ36" s="446"/>
      <c r="VTK36" s="446"/>
      <c r="VTL36" s="446"/>
      <c r="VTM36" s="446"/>
      <c r="VTN36" s="446"/>
      <c r="VTO36" s="446"/>
      <c r="VTP36" s="446"/>
      <c r="VTQ36" s="446"/>
      <c r="VTR36" s="446"/>
      <c r="VTS36" s="446"/>
      <c r="VTT36" s="446"/>
      <c r="VTU36" s="446"/>
      <c r="VTV36" s="446"/>
      <c r="VTW36" s="446"/>
      <c r="VTX36" s="446"/>
      <c r="VTY36" s="446"/>
      <c r="VTZ36" s="446"/>
      <c r="VUA36" s="446"/>
      <c r="VUB36" s="446"/>
      <c r="VUC36" s="446"/>
      <c r="VUD36" s="446"/>
      <c r="VUE36" s="446"/>
      <c r="VUF36" s="446"/>
      <c r="VUG36" s="446"/>
      <c r="VUH36" s="446"/>
      <c r="VUI36" s="446"/>
      <c r="VUJ36" s="446"/>
      <c r="VUK36" s="446"/>
      <c r="VUL36" s="446"/>
      <c r="VUM36" s="446"/>
      <c r="VUN36" s="446"/>
      <c r="VUO36" s="446"/>
      <c r="VUP36" s="446"/>
      <c r="VUQ36" s="446"/>
      <c r="VUR36" s="446"/>
      <c r="VUS36" s="446"/>
      <c r="VUT36" s="446"/>
      <c r="VUU36" s="446"/>
      <c r="VUV36" s="446"/>
      <c r="VUW36" s="446"/>
      <c r="VUX36" s="446"/>
      <c r="VUY36" s="446"/>
      <c r="VUZ36" s="446"/>
      <c r="VVA36" s="446"/>
      <c r="VVB36" s="446"/>
      <c r="VVC36" s="446"/>
      <c r="VVD36" s="446"/>
      <c r="VVE36" s="446"/>
      <c r="VVF36" s="446"/>
      <c r="VVG36" s="446"/>
      <c r="VVH36" s="446"/>
      <c r="VVI36" s="446"/>
      <c r="VVJ36" s="446"/>
      <c r="VVK36" s="446"/>
      <c r="VVL36" s="446"/>
      <c r="VVM36" s="446"/>
      <c r="VVN36" s="446"/>
      <c r="VVO36" s="446"/>
      <c r="VVP36" s="446"/>
      <c r="VVQ36" s="446"/>
      <c r="VVR36" s="446"/>
      <c r="VVS36" s="446"/>
      <c r="VVT36" s="446"/>
      <c r="VVU36" s="446"/>
      <c r="VVV36" s="446"/>
      <c r="VVW36" s="446"/>
      <c r="VVX36" s="446"/>
      <c r="VVY36" s="446"/>
      <c r="VVZ36" s="446"/>
      <c r="VWA36" s="446"/>
      <c r="VWB36" s="446"/>
      <c r="VWC36" s="446"/>
      <c r="VWD36" s="446"/>
      <c r="VWE36" s="446"/>
      <c r="VWF36" s="446"/>
      <c r="VWG36" s="446"/>
      <c r="VWH36" s="446"/>
      <c r="VWI36" s="446"/>
      <c r="VWJ36" s="446"/>
      <c r="VWK36" s="446"/>
      <c r="VWL36" s="446"/>
      <c r="VWM36" s="446"/>
      <c r="VWN36" s="446"/>
      <c r="VWO36" s="446"/>
      <c r="VWP36" s="446"/>
      <c r="VWQ36" s="446"/>
      <c r="VWR36" s="446"/>
      <c r="VWS36" s="446"/>
      <c r="VWT36" s="446"/>
      <c r="VWU36" s="446"/>
      <c r="VWV36" s="446"/>
      <c r="VWW36" s="446"/>
      <c r="VWX36" s="446"/>
      <c r="VWY36" s="446"/>
      <c r="VWZ36" s="446"/>
      <c r="VXA36" s="446"/>
      <c r="VXB36" s="446"/>
      <c r="VXC36" s="446"/>
      <c r="VXD36" s="446"/>
      <c r="VXE36" s="446"/>
      <c r="VXF36" s="446"/>
      <c r="VXG36" s="446"/>
      <c r="VXH36" s="446"/>
      <c r="VXI36" s="446"/>
      <c r="VXJ36" s="446"/>
      <c r="VXK36" s="446"/>
      <c r="VXL36" s="446"/>
      <c r="VXM36" s="446"/>
      <c r="VXN36" s="446"/>
      <c r="VXO36" s="446"/>
      <c r="VXP36" s="446"/>
      <c r="VXQ36" s="446"/>
      <c r="VXR36" s="446"/>
      <c r="VXS36" s="446"/>
      <c r="VXT36" s="446"/>
      <c r="VXU36" s="446"/>
      <c r="VXV36" s="446"/>
      <c r="VXW36" s="446"/>
      <c r="VXX36" s="446"/>
      <c r="VXY36" s="446"/>
      <c r="VXZ36" s="446"/>
      <c r="VYA36" s="446"/>
      <c r="VYB36" s="446"/>
      <c r="VYC36" s="446"/>
      <c r="VYD36" s="446"/>
      <c r="VYE36" s="446"/>
      <c r="VYF36" s="446"/>
      <c r="VYG36" s="446"/>
      <c r="VYH36" s="446"/>
      <c r="VYI36" s="446"/>
      <c r="VYJ36" s="446"/>
      <c r="VYK36" s="446"/>
      <c r="VYL36" s="446"/>
      <c r="VYM36" s="446"/>
      <c r="VYN36" s="446"/>
      <c r="VYO36" s="446"/>
      <c r="VYP36" s="446"/>
      <c r="VYQ36" s="446"/>
      <c r="VYR36" s="446"/>
      <c r="VYS36" s="446"/>
      <c r="VYT36" s="446"/>
      <c r="VYU36" s="446"/>
      <c r="VYV36" s="446"/>
      <c r="VYW36" s="446"/>
      <c r="VYX36" s="446"/>
      <c r="VYY36" s="446"/>
      <c r="VYZ36" s="446"/>
      <c r="VZA36" s="446"/>
      <c r="VZB36" s="446"/>
      <c r="VZC36" s="446"/>
      <c r="VZD36" s="446"/>
      <c r="VZE36" s="446"/>
      <c r="VZF36" s="446"/>
      <c r="VZG36" s="446"/>
      <c r="VZH36" s="446"/>
      <c r="VZI36" s="446"/>
      <c r="VZJ36" s="446"/>
      <c r="VZK36" s="446"/>
      <c r="VZL36" s="446"/>
      <c r="VZM36" s="446"/>
      <c r="VZN36" s="446"/>
      <c r="VZO36" s="446"/>
      <c r="VZP36" s="446"/>
      <c r="VZQ36" s="446"/>
      <c r="VZR36" s="446"/>
      <c r="VZS36" s="446"/>
      <c r="VZT36" s="446"/>
      <c r="VZU36" s="446"/>
      <c r="VZV36" s="446"/>
      <c r="VZW36" s="446"/>
      <c r="VZX36" s="446"/>
      <c r="VZY36" s="446"/>
      <c r="VZZ36" s="446"/>
      <c r="WAA36" s="446"/>
      <c r="WAB36" s="446"/>
      <c r="WAC36" s="446"/>
      <c r="WAD36" s="446"/>
      <c r="WAE36" s="446"/>
      <c r="WAF36" s="446"/>
      <c r="WAG36" s="446"/>
      <c r="WAH36" s="446"/>
      <c r="WAI36" s="446"/>
      <c r="WAJ36" s="446"/>
      <c r="WAK36" s="446"/>
      <c r="WAL36" s="446"/>
      <c r="WAM36" s="446"/>
      <c r="WAN36" s="446"/>
      <c r="WAO36" s="446"/>
      <c r="WAP36" s="446"/>
      <c r="WAQ36" s="446"/>
      <c r="WAR36" s="446"/>
      <c r="WAS36" s="446"/>
      <c r="WAT36" s="446"/>
      <c r="WAU36" s="446"/>
      <c r="WAV36" s="446"/>
      <c r="WAW36" s="446"/>
      <c r="WAX36" s="446"/>
      <c r="WAY36" s="446"/>
      <c r="WAZ36" s="446"/>
      <c r="WBA36" s="446"/>
      <c r="WBB36" s="446"/>
      <c r="WBC36" s="446"/>
      <c r="WBD36" s="446"/>
      <c r="WBE36" s="446"/>
      <c r="WBF36" s="446"/>
      <c r="WBG36" s="446"/>
      <c r="WBH36" s="446"/>
      <c r="WBI36" s="446"/>
      <c r="WBJ36" s="446"/>
      <c r="WBK36" s="446"/>
      <c r="WBL36" s="446"/>
      <c r="WBM36" s="446"/>
      <c r="WBN36" s="446"/>
      <c r="WBO36" s="446"/>
      <c r="WBP36" s="446"/>
      <c r="WBQ36" s="446"/>
      <c r="WBR36" s="446"/>
      <c r="WBS36" s="446"/>
      <c r="WBT36" s="446"/>
      <c r="WBU36" s="446"/>
      <c r="WBV36" s="446"/>
      <c r="WBW36" s="446"/>
      <c r="WBX36" s="446"/>
      <c r="WBY36" s="446"/>
      <c r="WBZ36" s="446"/>
      <c r="WCA36" s="446"/>
      <c r="WCB36" s="446"/>
      <c r="WCC36" s="446"/>
      <c r="WCD36" s="446"/>
      <c r="WCE36" s="446"/>
      <c r="WCF36" s="446"/>
      <c r="WCG36" s="446"/>
      <c r="WCH36" s="446"/>
      <c r="WCI36" s="446"/>
      <c r="WCJ36" s="446"/>
      <c r="WCK36" s="446"/>
      <c r="WCL36" s="446"/>
      <c r="WCM36" s="446"/>
      <c r="WCN36" s="446"/>
      <c r="WCO36" s="446"/>
      <c r="WCP36" s="446"/>
      <c r="WCQ36" s="446"/>
      <c r="WCR36" s="446"/>
      <c r="WCS36" s="446"/>
      <c r="WCT36" s="446"/>
      <c r="WCU36" s="446"/>
      <c r="WCV36" s="446"/>
      <c r="WCW36" s="446"/>
      <c r="WCX36" s="446"/>
      <c r="WCY36" s="446"/>
      <c r="WCZ36" s="446"/>
      <c r="WDA36" s="446"/>
      <c r="WDB36" s="446"/>
      <c r="WDC36" s="446"/>
      <c r="WDD36" s="446"/>
      <c r="WDE36" s="446"/>
      <c r="WDF36" s="446"/>
      <c r="WDG36" s="446"/>
      <c r="WDH36" s="446"/>
      <c r="WDI36" s="446"/>
      <c r="WDJ36" s="446"/>
      <c r="WDK36" s="446"/>
      <c r="WDL36" s="446"/>
      <c r="WDM36" s="446"/>
      <c r="WDN36" s="446"/>
      <c r="WDO36" s="446"/>
      <c r="WDP36" s="446"/>
      <c r="WDQ36" s="446"/>
      <c r="WDR36" s="446"/>
      <c r="WDS36" s="446"/>
      <c r="WDT36" s="446"/>
      <c r="WDU36" s="446"/>
      <c r="WDV36" s="446"/>
      <c r="WDW36" s="446"/>
      <c r="WDX36" s="446"/>
      <c r="WDY36" s="446"/>
      <c r="WDZ36" s="446"/>
      <c r="WEA36" s="446"/>
      <c r="WEB36" s="446"/>
      <c r="WEC36" s="446"/>
      <c r="WED36" s="446"/>
      <c r="WEE36" s="446"/>
      <c r="WEF36" s="446"/>
      <c r="WEG36" s="446"/>
      <c r="WEH36" s="446"/>
      <c r="WEI36" s="446"/>
      <c r="WEJ36" s="446"/>
      <c r="WEK36" s="446"/>
      <c r="WEL36" s="446"/>
      <c r="WEM36" s="446"/>
      <c r="WEN36" s="446"/>
      <c r="WEO36" s="446"/>
      <c r="WEP36" s="446"/>
      <c r="WEQ36" s="446"/>
      <c r="WER36" s="446"/>
      <c r="WES36" s="446"/>
      <c r="WET36" s="446"/>
      <c r="WEU36" s="446"/>
      <c r="WEV36" s="446"/>
      <c r="WEW36" s="446"/>
      <c r="WEX36" s="446"/>
      <c r="WEY36" s="446"/>
      <c r="WEZ36" s="446"/>
      <c r="WFA36" s="446"/>
      <c r="WFB36" s="446"/>
      <c r="WFC36" s="446"/>
      <c r="WFD36" s="446"/>
      <c r="WFE36" s="446"/>
      <c r="WFF36" s="446"/>
      <c r="WFG36" s="446"/>
      <c r="WFH36" s="446"/>
      <c r="WFI36" s="446"/>
      <c r="WFJ36" s="446"/>
      <c r="WFK36" s="446"/>
      <c r="WFL36" s="446"/>
      <c r="WFM36" s="446"/>
      <c r="WFN36" s="446"/>
      <c r="WFO36" s="446"/>
      <c r="WFP36" s="446"/>
      <c r="WFQ36" s="446"/>
      <c r="WFR36" s="446"/>
      <c r="WFS36" s="446"/>
      <c r="WFT36" s="446"/>
      <c r="WFU36" s="446"/>
      <c r="WFV36" s="446"/>
      <c r="WFW36" s="446"/>
      <c r="WFX36" s="446"/>
      <c r="WFY36" s="446"/>
      <c r="WFZ36" s="446"/>
      <c r="WGA36" s="446"/>
      <c r="WGB36" s="446"/>
      <c r="WGC36" s="446"/>
      <c r="WGD36" s="446"/>
      <c r="WGE36" s="446"/>
      <c r="WGF36" s="446"/>
      <c r="WGG36" s="446"/>
      <c r="WGH36" s="446"/>
      <c r="WGI36" s="446"/>
      <c r="WGJ36" s="446"/>
      <c r="WGK36" s="446"/>
      <c r="WGL36" s="446"/>
      <c r="WGM36" s="446"/>
      <c r="WGN36" s="446"/>
      <c r="WGO36" s="446"/>
      <c r="WGP36" s="446"/>
      <c r="WGQ36" s="446"/>
      <c r="WGR36" s="446"/>
      <c r="WGS36" s="446"/>
      <c r="WGT36" s="446"/>
      <c r="WGU36" s="446"/>
      <c r="WGV36" s="446"/>
      <c r="WGW36" s="446"/>
      <c r="WGX36" s="446"/>
      <c r="WGY36" s="446"/>
      <c r="WGZ36" s="446"/>
      <c r="WHA36" s="446"/>
      <c r="WHB36" s="446"/>
      <c r="WHC36" s="446"/>
      <c r="WHD36" s="446"/>
      <c r="WHE36" s="446"/>
      <c r="WHF36" s="446"/>
      <c r="WHG36" s="446"/>
      <c r="WHH36" s="446"/>
      <c r="WHI36" s="446"/>
      <c r="WHJ36" s="446"/>
      <c r="WHK36" s="446"/>
      <c r="WHL36" s="446"/>
      <c r="WHM36" s="446"/>
      <c r="WHN36" s="446"/>
      <c r="WHO36" s="446"/>
      <c r="WHP36" s="446"/>
      <c r="WHQ36" s="446"/>
      <c r="WHR36" s="446"/>
      <c r="WHS36" s="446"/>
      <c r="WHT36" s="446"/>
      <c r="WHU36" s="446"/>
      <c r="WHV36" s="446"/>
      <c r="WHW36" s="446"/>
      <c r="WHX36" s="446"/>
      <c r="WHY36" s="446"/>
      <c r="WHZ36" s="446"/>
      <c r="WIA36" s="446"/>
      <c r="WIB36" s="446"/>
      <c r="WIC36" s="446"/>
      <c r="WID36" s="446"/>
      <c r="WIE36" s="446"/>
      <c r="WIF36" s="446"/>
      <c r="WIG36" s="446"/>
      <c r="WIH36" s="446"/>
      <c r="WII36" s="446"/>
      <c r="WIJ36" s="446"/>
      <c r="WIK36" s="446"/>
      <c r="WIL36" s="446"/>
      <c r="WIM36" s="446"/>
      <c r="WIN36" s="446"/>
      <c r="WIO36" s="446"/>
      <c r="WIP36" s="446"/>
      <c r="WIQ36" s="446"/>
      <c r="WIR36" s="446"/>
      <c r="WIS36" s="446"/>
      <c r="WIT36" s="446"/>
      <c r="WIU36" s="446"/>
      <c r="WIV36" s="446"/>
      <c r="WIW36" s="446"/>
      <c r="WIX36" s="446"/>
      <c r="WIY36" s="446"/>
      <c r="WIZ36" s="446"/>
      <c r="WJA36" s="446"/>
      <c r="WJB36" s="446"/>
      <c r="WJC36" s="446"/>
      <c r="WJD36" s="446"/>
      <c r="WJE36" s="446"/>
      <c r="WJF36" s="446"/>
      <c r="WJG36" s="446"/>
      <c r="WJH36" s="446"/>
      <c r="WJI36" s="446"/>
      <c r="WJJ36" s="446"/>
      <c r="WJK36" s="446"/>
      <c r="WJL36" s="446"/>
      <c r="WJM36" s="446"/>
      <c r="WJN36" s="446"/>
      <c r="WJO36" s="446"/>
      <c r="WJP36" s="446"/>
      <c r="WJQ36" s="446"/>
      <c r="WJR36" s="446"/>
      <c r="WJS36" s="446"/>
      <c r="WJT36" s="446"/>
      <c r="WJU36" s="446"/>
      <c r="WJV36" s="446"/>
      <c r="WJW36" s="446"/>
      <c r="WJX36" s="446"/>
      <c r="WJY36" s="446"/>
      <c r="WJZ36" s="446"/>
      <c r="WKA36" s="446"/>
      <c r="WKB36" s="446"/>
      <c r="WKC36" s="446"/>
      <c r="WKD36" s="446"/>
      <c r="WKE36" s="446"/>
      <c r="WKF36" s="446"/>
      <c r="WKG36" s="446"/>
      <c r="WKH36" s="446"/>
      <c r="WKI36" s="446"/>
      <c r="WKJ36" s="446"/>
      <c r="WKK36" s="446"/>
      <c r="WKL36" s="446"/>
      <c r="WKM36" s="446"/>
      <c r="WKN36" s="446"/>
      <c r="WKO36" s="446"/>
      <c r="WKP36" s="446"/>
      <c r="WKQ36" s="446"/>
      <c r="WKR36" s="446"/>
      <c r="WKS36" s="446"/>
      <c r="WKT36" s="446"/>
      <c r="WKU36" s="446"/>
      <c r="WKV36" s="446"/>
      <c r="WKW36" s="446"/>
      <c r="WKX36" s="446"/>
      <c r="WKY36" s="446"/>
      <c r="WKZ36" s="446"/>
      <c r="WLA36" s="446"/>
      <c r="WLB36" s="446"/>
      <c r="WLC36" s="446"/>
      <c r="WLD36" s="446"/>
      <c r="WLE36" s="446"/>
      <c r="WLF36" s="446"/>
      <c r="WLG36" s="446"/>
      <c r="WLH36" s="446"/>
      <c r="WLI36" s="446"/>
      <c r="WLJ36" s="446"/>
      <c r="WLK36" s="446"/>
      <c r="WLL36" s="446"/>
      <c r="WLM36" s="446"/>
      <c r="WLN36" s="446"/>
      <c r="WLO36" s="446"/>
      <c r="WLP36" s="446"/>
      <c r="WLQ36" s="446"/>
      <c r="WLR36" s="446"/>
      <c r="WLS36" s="446"/>
      <c r="WLT36" s="446"/>
      <c r="WLU36" s="446"/>
      <c r="WLV36" s="446"/>
      <c r="WLW36" s="446"/>
      <c r="WLX36" s="446"/>
      <c r="WLY36" s="446"/>
      <c r="WLZ36" s="446"/>
      <c r="WMA36" s="446"/>
      <c r="WMB36" s="446"/>
      <c r="WMC36" s="446"/>
      <c r="WMD36" s="446"/>
      <c r="WME36" s="446"/>
      <c r="WMF36" s="446"/>
      <c r="WMG36" s="446"/>
      <c r="WMH36" s="446"/>
      <c r="WMI36" s="446"/>
      <c r="WMJ36" s="446"/>
      <c r="WMK36" s="446"/>
      <c r="WML36" s="446"/>
      <c r="WMM36" s="446"/>
      <c r="WMN36" s="446"/>
      <c r="WMO36" s="446"/>
      <c r="WMP36" s="446"/>
      <c r="WMQ36" s="446"/>
      <c r="WMR36" s="446"/>
      <c r="WMS36" s="446"/>
      <c r="WMT36" s="446"/>
      <c r="WMU36" s="446"/>
      <c r="WMV36" s="446"/>
      <c r="WMW36" s="446"/>
      <c r="WMX36" s="446"/>
      <c r="WMY36" s="446"/>
      <c r="WMZ36" s="446"/>
      <c r="WNA36" s="446"/>
      <c r="WNB36" s="446"/>
      <c r="WNC36" s="446"/>
      <c r="WND36" s="446"/>
      <c r="WNE36" s="446"/>
      <c r="WNF36" s="446"/>
      <c r="WNG36" s="446"/>
      <c r="WNH36" s="446"/>
      <c r="WNI36" s="446"/>
      <c r="WNJ36" s="446"/>
      <c r="WNK36" s="446"/>
      <c r="WNL36" s="446"/>
      <c r="WNM36" s="446"/>
      <c r="WNN36" s="446"/>
      <c r="WNO36" s="446"/>
      <c r="WNP36" s="446"/>
      <c r="WNQ36" s="446"/>
      <c r="WNR36" s="446"/>
      <c r="WNS36" s="446"/>
      <c r="WNT36" s="446"/>
      <c r="WNU36" s="446"/>
      <c r="WNV36" s="446"/>
      <c r="WNW36" s="446"/>
      <c r="WNX36" s="446"/>
      <c r="WNY36" s="446"/>
      <c r="WNZ36" s="446"/>
      <c r="WOA36" s="446"/>
      <c r="WOB36" s="446"/>
      <c r="WOC36" s="446"/>
      <c r="WOD36" s="446"/>
      <c r="WOE36" s="446"/>
      <c r="WOF36" s="446"/>
      <c r="WOG36" s="446"/>
      <c r="WOH36" s="446"/>
      <c r="WOI36" s="446"/>
      <c r="WOJ36" s="446"/>
      <c r="WOK36" s="446"/>
      <c r="WOL36" s="446"/>
      <c r="WOM36" s="446"/>
      <c r="WON36" s="446"/>
      <c r="WOO36" s="446"/>
      <c r="WOP36" s="446"/>
      <c r="WOQ36" s="446"/>
      <c r="WOR36" s="446"/>
      <c r="WOS36" s="446"/>
      <c r="WOT36" s="446"/>
      <c r="WOU36" s="446"/>
      <c r="WOV36" s="446"/>
      <c r="WOW36" s="446"/>
      <c r="WOX36" s="446"/>
      <c r="WOY36" s="446"/>
      <c r="WOZ36" s="446"/>
      <c r="WPA36" s="446"/>
      <c r="WPB36" s="446"/>
      <c r="WPC36" s="446"/>
      <c r="WPD36" s="446"/>
      <c r="WPE36" s="446"/>
      <c r="WPF36" s="446"/>
      <c r="WPG36" s="446"/>
      <c r="WPH36" s="446"/>
      <c r="WPI36" s="446"/>
      <c r="WPJ36" s="446"/>
      <c r="WPK36" s="446"/>
      <c r="WPL36" s="446"/>
      <c r="WPM36" s="446"/>
      <c r="WPN36" s="446"/>
      <c r="WPO36" s="446"/>
      <c r="WPP36" s="446"/>
      <c r="WPQ36" s="446"/>
      <c r="WPR36" s="446"/>
      <c r="WPS36" s="446"/>
      <c r="WPT36" s="446"/>
      <c r="WPU36" s="446"/>
      <c r="WPV36" s="446"/>
      <c r="WPW36" s="446"/>
      <c r="WPX36" s="446"/>
      <c r="WPY36" s="446"/>
      <c r="WPZ36" s="446"/>
      <c r="WQA36" s="446"/>
      <c r="WQB36" s="446"/>
      <c r="WQC36" s="446"/>
      <c r="WQD36" s="446"/>
      <c r="WQE36" s="446"/>
      <c r="WQF36" s="446"/>
      <c r="WQG36" s="446"/>
      <c r="WQH36" s="446"/>
      <c r="WQI36" s="446"/>
      <c r="WQJ36" s="446"/>
      <c r="WQK36" s="446"/>
      <c r="WQL36" s="446"/>
      <c r="WQM36" s="446"/>
      <c r="WQN36" s="446"/>
      <c r="WQO36" s="446"/>
      <c r="WQP36" s="446"/>
      <c r="WQQ36" s="446"/>
      <c r="WQR36" s="446"/>
      <c r="WQS36" s="446"/>
      <c r="WQT36" s="446"/>
      <c r="WQU36" s="446"/>
      <c r="WQV36" s="446"/>
      <c r="WQW36" s="446"/>
      <c r="WQX36" s="446"/>
      <c r="WQY36" s="446"/>
      <c r="WQZ36" s="446"/>
      <c r="WRA36" s="446"/>
      <c r="WRB36" s="446"/>
      <c r="WRC36" s="446"/>
      <c r="WRD36" s="446"/>
      <c r="WRE36" s="446"/>
      <c r="WRF36" s="446"/>
      <c r="WRG36" s="446"/>
      <c r="WRH36" s="446"/>
      <c r="WRI36" s="446"/>
      <c r="WRJ36" s="446"/>
      <c r="WRK36" s="446"/>
      <c r="WRL36" s="446"/>
      <c r="WRM36" s="446"/>
      <c r="WRN36" s="446"/>
      <c r="WRO36" s="446"/>
      <c r="WRP36" s="446"/>
      <c r="WRQ36" s="446"/>
      <c r="WRR36" s="446"/>
      <c r="WRS36" s="446"/>
      <c r="WRT36" s="446"/>
      <c r="WRU36" s="446"/>
      <c r="WRV36" s="446"/>
      <c r="WRW36" s="446"/>
      <c r="WRX36" s="446"/>
      <c r="WRY36" s="446"/>
      <c r="WRZ36" s="446"/>
      <c r="WSA36" s="446"/>
      <c r="WSB36" s="446"/>
      <c r="WSC36" s="446"/>
      <c r="WSD36" s="446"/>
      <c r="WSE36" s="446"/>
      <c r="WSF36" s="446"/>
      <c r="WSG36" s="446"/>
      <c r="WSH36" s="446"/>
      <c r="WSI36" s="446"/>
      <c r="WSJ36" s="446"/>
      <c r="WSK36" s="446"/>
      <c r="WSL36" s="446"/>
      <c r="WSM36" s="446"/>
      <c r="WSN36" s="446"/>
      <c r="WSO36" s="446"/>
      <c r="WSP36" s="446"/>
      <c r="WSQ36" s="446"/>
      <c r="WSR36" s="446"/>
      <c r="WSS36" s="446"/>
      <c r="WST36" s="446"/>
      <c r="WSU36" s="446"/>
      <c r="WSV36" s="446"/>
      <c r="WSW36" s="446"/>
      <c r="WSX36" s="446"/>
      <c r="WSY36" s="446"/>
      <c r="WSZ36" s="446"/>
      <c r="WTA36" s="446"/>
      <c r="WTB36" s="446"/>
      <c r="WTC36" s="446"/>
      <c r="WTD36" s="446"/>
      <c r="WTE36" s="446"/>
      <c r="WTF36" s="446"/>
      <c r="WTG36" s="446"/>
      <c r="WTH36" s="446"/>
      <c r="WTI36" s="446"/>
      <c r="WTJ36" s="446"/>
      <c r="WTK36" s="446"/>
      <c r="WTL36" s="446"/>
      <c r="WTM36" s="446"/>
      <c r="WTN36" s="446"/>
      <c r="WTO36" s="446"/>
      <c r="WTP36" s="446"/>
      <c r="WTQ36" s="446"/>
      <c r="WTR36" s="446"/>
      <c r="WTS36" s="446"/>
      <c r="WTT36" s="446"/>
      <c r="WTU36" s="446"/>
      <c r="WTV36" s="446"/>
      <c r="WTW36" s="446"/>
      <c r="WTX36" s="446"/>
      <c r="WTY36" s="446"/>
      <c r="WTZ36" s="446"/>
      <c r="WUA36" s="446"/>
      <c r="WUB36" s="446"/>
      <c r="WUC36" s="446"/>
      <c r="WUD36" s="446"/>
      <c r="WUE36" s="446"/>
      <c r="WUF36" s="446"/>
      <c r="WUG36" s="446"/>
      <c r="WUH36" s="446"/>
      <c r="WUI36" s="446"/>
      <c r="WUJ36" s="446"/>
      <c r="WUK36" s="446"/>
      <c r="WUL36" s="446"/>
      <c r="WUM36" s="446"/>
      <c r="WUN36" s="446"/>
      <c r="WUO36" s="446"/>
      <c r="WUP36" s="446"/>
      <c r="WUQ36" s="446"/>
      <c r="WUR36" s="446"/>
      <c r="WUS36" s="446"/>
      <c r="WUT36" s="446"/>
      <c r="WUU36" s="446"/>
      <c r="WUV36" s="446"/>
      <c r="WUW36" s="446"/>
      <c r="WUX36" s="446"/>
      <c r="WUY36" s="446"/>
      <c r="WUZ36" s="446"/>
      <c r="WVA36" s="446"/>
      <c r="WVB36" s="446"/>
      <c r="WVC36" s="446"/>
      <c r="WVD36" s="446"/>
      <c r="WVE36" s="446"/>
      <c r="WVF36" s="446"/>
      <c r="WVG36" s="446"/>
      <c r="WVH36" s="446"/>
      <c r="WVI36" s="446"/>
      <c r="WVJ36" s="446"/>
      <c r="WVK36" s="446"/>
      <c r="WVL36" s="446"/>
      <c r="WVM36" s="446"/>
      <c r="WVN36" s="446"/>
      <c r="WVO36" s="446"/>
      <c r="WVP36" s="446"/>
      <c r="WVQ36" s="446"/>
      <c r="WVR36" s="446"/>
      <c r="WVS36" s="446"/>
      <c r="WVT36" s="446"/>
      <c r="WVU36" s="446"/>
      <c r="WVV36" s="446"/>
      <c r="WVW36" s="446"/>
      <c r="WVX36" s="446"/>
      <c r="WVY36" s="446"/>
      <c r="WVZ36" s="446"/>
      <c r="WWA36" s="446"/>
      <c r="WWB36" s="446"/>
      <c r="WWC36" s="446"/>
      <c r="WWD36" s="446"/>
      <c r="WWE36" s="446"/>
      <c r="WWF36" s="446"/>
      <c r="WWG36" s="446"/>
      <c r="WWH36" s="446"/>
      <c r="WWI36" s="446"/>
      <c r="WWJ36" s="446"/>
      <c r="WWK36" s="446"/>
      <c r="WWL36" s="446"/>
      <c r="WWM36" s="446"/>
      <c r="WWN36" s="446"/>
      <c r="WWO36" s="446"/>
      <c r="WWP36" s="446"/>
      <c r="WWQ36" s="446"/>
      <c r="WWR36" s="446"/>
      <c r="WWS36" s="446"/>
      <c r="WWT36" s="446"/>
      <c r="WWU36" s="446"/>
      <c r="WWV36" s="446"/>
      <c r="WWW36" s="446"/>
      <c r="WWX36" s="446"/>
      <c r="WWY36" s="446"/>
      <c r="WWZ36" s="446"/>
      <c r="WXA36" s="446"/>
      <c r="WXB36" s="446"/>
      <c r="WXC36" s="446"/>
      <c r="WXD36" s="446"/>
      <c r="WXE36" s="446"/>
      <c r="WXF36" s="446"/>
      <c r="WXG36" s="446"/>
      <c r="WXH36" s="446"/>
      <c r="WXI36" s="446"/>
      <c r="WXJ36" s="446"/>
      <c r="WXK36" s="446"/>
      <c r="WXL36" s="446"/>
      <c r="WXM36" s="446"/>
      <c r="WXN36" s="446"/>
      <c r="WXO36" s="446"/>
      <c r="WXP36" s="446"/>
      <c r="WXQ36" s="446"/>
      <c r="WXR36" s="446"/>
      <c r="WXS36" s="446"/>
      <c r="WXT36" s="446"/>
      <c r="WXU36" s="446"/>
      <c r="WXV36" s="446"/>
      <c r="WXW36" s="446"/>
      <c r="WXX36" s="446"/>
      <c r="WXY36" s="446"/>
      <c r="WXZ36" s="446"/>
      <c r="WYA36" s="446"/>
      <c r="WYB36" s="446"/>
      <c r="WYC36" s="446"/>
      <c r="WYD36" s="446"/>
      <c r="WYE36" s="446"/>
      <c r="WYF36" s="446"/>
      <c r="WYG36" s="446"/>
      <c r="WYH36" s="446"/>
      <c r="WYI36" s="446"/>
      <c r="WYJ36" s="446"/>
      <c r="WYK36" s="446"/>
      <c r="WYL36" s="446"/>
      <c r="WYM36" s="446"/>
      <c r="WYN36" s="446"/>
      <c r="WYO36" s="446"/>
      <c r="WYP36" s="446"/>
      <c r="WYQ36" s="446"/>
      <c r="WYR36" s="446"/>
      <c r="WYS36" s="446"/>
      <c r="WYT36" s="446"/>
      <c r="WYU36" s="446"/>
      <c r="WYV36" s="446"/>
      <c r="WYW36" s="446"/>
      <c r="WYX36" s="446"/>
      <c r="WYY36" s="446"/>
      <c r="WYZ36" s="446"/>
      <c r="WZA36" s="446"/>
      <c r="WZB36" s="446"/>
      <c r="WZC36" s="446"/>
      <c r="WZD36" s="446"/>
      <c r="WZE36" s="446"/>
      <c r="WZF36" s="446"/>
      <c r="WZG36" s="446"/>
      <c r="WZH36" s="446"/>
      <c r="WZI36" s="446"/>
      <c r="WZJ36" s="446"/>
      <c r="WZK36" s="446"/>
      <c r="WZL36" s="446"/>
      <c r="WZM36" s="446"/>
      <c r="WZN36" s="446"/>
      <c r="WZO36" s="446"/>
      <c r="WZP36" s="446"/>
      <c r="WZQ36" s="446"/>
      <c r="WZR36" s="446"/>
      <c r="WZS36" s="446"/>
      <c r="WZT36" s="446"/>
      <c r="WZU36" s="446"/>
      <c r="WZV36" s="446"/>
      <c r="WZW36" s="446"/>
      <c r="WZX36" s="446"/>
      <c r="WZY36" s="446"/>
      <c r="WZZ36" s="446"/>
      <c r="XAA36" s="446"/>
      <c r="XAB36" s="446"/>
      <c r="XAC36" s="446"/>
      <c r="XAD36" s="446"/>
      <c r="XAE36" s="446"/>
      <c r="XAF36" s="446"/>
      <c r="XAG36" s="446"/>
      <c r="XAH36" s="446"/>
      <c r="XAI36" s="446"/>
      <c r="XAJ36" s="446"/>
      <c r="XAK36" s="446"/>
      <c r="XAL36" s="446"/>
      <c r="XAM36" s="446"/>
      <c r="XAN36" s="446"/>
      <c r="XAO36" s="446"/>
      <c r="XAP36" s="446"/>
      <c r="XAQ36" s="446"/>
      <c r="XAR36" s="446"/>
      <c r="XAS36" s="446"/>
      <c r="XAT36" s="446"/>
      <c r="XAU36" s="446"/>
      <c r="XAV36" s="446"/>
      <c r="XAW36" s="446"/>
      <c r="XAX36" s="446"/>
      <c r="XAY36" s="446"/>
      <c r="XAZ36" s="446"/>
      <c r="XBA36" s="446"/>
      <c r="XBB36" s="446"/>
      <c r="XBC36" s="446"/>
      <c r="XBD36" s="446"/>
      <c r="XBE36" s="446"/>
      <c r="XBF36" s="446"/>
      <c r="XBG36" s="446"/>
      <c r="XBH36" s="446"/>
      <c r="XBI36" s="446"/>
      <c r="XBJ36" s="446"/>
      <c r="XBK36" s="446"/>
      <c r="XBL36" s="446"/>
      <c r="XBM36" s="446"/>
      <c r="XBN36" s="446"/>
      <c r="XBO36" s="446"/>
      <c r="XBP36" s="446"/>
      <c r="XBQ36" s="446"/>
      <c r="XBR36" s="446"/>
      <c r="XBS36" s="446"/>
      <c r="XBT36" s="446"/>
      <c r="XBU36" s="446"/>
      <c r="XBV36" s="446"/>
      <c r="XBW36" s="446"/>
      <c r="XBX36" s="446"/>
      <c r="XBY36" s="446"/>
      <c r="XBZ36" s="446"/>
      <c r="XCA36" s="446"/>
      <c r="XCB36" s="446"/>
      <c r="XCC36" s="446"/>
      <c r="XCD36" s="446"/>
      <c r="XCE36" s="446"/>
      <c r="XCF36" s="446"/>
      <c r="XCG36" s="446"/>
      <c r="XCH36" s="446"/>
      <c r="XCI36" s="446"/>
      <c r="XCJ36" s="446"/>
      <c r="XCK36" s="446"/>
      <c r="XCL36" s="446"/>
      <c r="XCM36" s="446"/>
      <c r="XCN36" s="446"/>
      <c r="XCO36" s="446"/>
      <c r="XCP36" s="446"/>
      <c r="XCQ36" s="446"/>
      <c r="XCR36" s="446"/>
      <c r="XCS36" s="446"/>
      <c r="XCT36" s="446"/>
      <c r="XCU36" s="446"/>
      <c r="XCV36" s="446"/>
      <c r="XCW36" s="446"/>
      <c r="XCX36" s="446"/>
      <c r="XCY36" s="446"/>
      <c r="XCZ36" s="446"/>
      <c r="XDA36" s="446"/>
      <c r="XDB36" s="446"/>
      <c r="XDC36" s="446"/>
      <c r="XDD36" s="446"/>
      <c r="XDE36" s="446"/>
      <c r="XDF36" s="446"/>
      <c r="XDG36" s="446"/>
      <c r="XDH36" s="446"/>
      <c r="XDI36" s="446"/>
      <c r="XDJ36" s="446"/>
      <c r="XDK36" s="446"/>
      <c r="XDL36" s="446"/>
      <c r="XDM36" s="446"/>
      <c r="XDN36" s="446"/>
      <c r="XDO36" s="446"/>
      <c r="XDP36" s="446"/>
      <c r="XDQ36" s="446"/>
      <c r="XDR36" s="446"/>
      <c r="XDS36" s="446"/>
      <c r="XDT36" s="446"/>
      <c r="XDU36" s="446"/>
      <c r="XDV36" s="446"/>
      <c r="XDW36" s="446"/>
      <c r="XDX36" s="446"/>
      <c r="XDY36" s="446"/>
      <c r="XDZ36" s="446"/>
      <c r="XEA36" s="446"/>
      <c r="XEB36" s="446"/>
      <c r="XEC36" s="446"/>
      <c r="XED36" s="446"/>
      <c r="XEE36" s="446"/>
      <c r="XEF36" s="446"/>
      <c r="XEG36" s="446"/>
      <c r="XEH36" s="446"/>
      <c r="XEI36" s="446"/>
      <c r="XEJ36" s="446"/>
      <c r="XEK36" s="446"/>
      <c r="XEL36" s="446"/>
      <c r="XEM36" s="446"/>
      <c r="XEN36" s="446"/>
      <c r="XEO36" s="446"/>
      <c r="XEP36" s="446"/>
      <c r="XEQ36" s="446"/>
      <c r="XER36" s="446"/>
      <c r="XES36" s="446"/>
      <c r="XET36" s="446"/>
      <c r="XEU36" s="446"/>
      <c r="XEV36" s="446"/>
      <c r="XEW36" s="446"/>
      <c r="XEX36" s="446"/>
      <c r="XEY36" s="446"/>
      <c r="XEZ36" s="446"/>
      <c r="XFA36" s="446"/>
      <c r="XFB36" s="446"/>
      <c r="XFC36" s="446"/>
    </row>
    <row r="37" spans="1:16383" ht="15" customHeight="1" x14ac:dyDescent="0.25">
      <c r="A37" s="447" t="s">
        <v>16580</v>
      </c>
      <c r="B37" s="557" t="s">
        <v>20772</v>
      </c>
      <c r="C37" s="448"/>
      <c r="D37" s="448"/>
      <c r="E37" s="448"/>
      <c r="F37" s="448"/>
      <c r="G37" s="448"/>
      <c r="H37" s="466"/>
      <c r="I37" s="448"/>
      <c r="J37" s="448"/>
      <c r="K37" s="448"/>
      <c r="L37" s="448"/>
      <c r="M37" s="448"/>
      <c r="N37" s="448"/>
      <c r="O37" s="448"/>
      <c r="P37" s="448"/>
      <c r="Q37" s="448"/>
      <c r="R37" s="448"/>
      <c r="S37" s="448"/>
      <c r="T37" s="448"/>
      <c r="U37" s="448"/>
      <c r="V37" s="466"/>
      <c r="W37" s="448"/>
      <c r="X37" s="448"/>
      <c r="Y37" s="448"/>
      <c r="Z37" s="448"/>
      <c r="AA37" s="448"/>
      <c r="AB37" s="448"/>
      <c r="AC37" s="448"/>
      <c r="AD37" s="448"/>
      <c r="AE37" s="448"/>
      <c r="AF37" s="448"/>
      <c r="AG37" s="448"/>
      <c r="AH37" s="448"/>
      <c r="AI37" s="448"/>
      <c r="AJ37" s="466"/>
      <c r="AK37" s="448"/>
      <c r="AL37" s="448"/>
      <c r="AM37" s="448"/>
      <c r="AN37" s="448"/>
      <c r="AO37" s="448"/>
      <c r="AP37" s="448"/>
      <c r="AQ37" s="448"/>
      <c r="AR37" s="448"/>
      <c r="AS37" s="448"/>
      <c r="AT37" s="448"/>
      <c r="AU37" s="448"/>
      <c r="AV37" s="448"/>
      <c r="AW37" s="448"/>
      <c r="AX37" s="466"/>
      <c r="AY37" s="449"/>
      <c r="AZ37" s="448"/>
      <c r="BA37" s="448"/>
      <c r="BB37" s="448"/>
      <c r="BC37" s="448"/>
      <c r="BD37" s="448"/>
      <c r="BE37" s="448"/>
      <c r="BF37" s="448"/>
      <c r="BG37" s="448"/>
      <c r="BH37" s="448"/>
      <c r="BI37" s="448"/>
      <c r="BJ37" s="448"/>
      <c r="BK37" s="448"/>
      <c r="BL37" s="466"/>
      <c r="BM37" s="446"/>
      <c r="BN37" s="448"/>
      <c r="BO37" s="448"/>
      <c r="BP37" s="448"/>
      <c r="BQ37" s="448"/>
      <c r="BR37" s="448"/>
      <c r="BS37" s="448"/>
      <c r="BT37" s="448"/>
      <c r="BU37" s="448"/>
      <c r="BV37" s="448"/>
      <c r="BW37" s="448"/>
      <c r="BX37" s="448"/>
      <c r="BY37" s="448"/>
      <c r="BZ37" s="466"/>
      <c r="CA37" s="446"/>
      <c r="CB37" s="448"/>
      <c r="CC37" s="561">
        <f t="shared" ref="CC37:CO37" si="48">IFERROR(CC33/CC31,0)</f>
        <v>0</v>
      </c>
      <c r="CD37" s="561">
        <f t="shared" si="48"/>
        <v>0</v>
      </c>
      <c r="CE37" s="561">
        <f t="shared" si="48"/>
        <v>0</v>
      </c>
      <c r="CF37" s="561">
        <f>IFERROR(CF33/CF31,0)</f>
        <v>1181.25</v>
      </c>
      <c r="CG37" s="561">
        <f>IFERROR(CG33/CG31,0)</f>
        <v>1076</v>
      </c>
      <c r="CH37" s="561">
        <f t="shared" si="48"/>
        <v>0</v>
      </c>
      <c r="CI37" s="561">
        <f t="shared" si="48"/>
        <v>1130.5</v>
      </c>
      <c r="CJ37" s="561">
        <f t="shared" si="48"/>
        <v>2183.6</v>
      </c>
      <c r="CK37" s="561">
        <f t="shared" si="48"/>
        <v>1108.5</v>
      </c>
      <c r="CL37" s="561">
        <f t="shared" si="48"/>
        <v>1251.5</v>
      </c>
      <c r="CM37" s="561">
        <f t="shared" si="48"/>
        <v>883.8</v>
      </c>
      <c r="CN37" s="561">
        <f t="shared" si="48"/>
        <v>1360.7650000000001</v>
      </c>
      <c r="CO37" s="562">
        <f t="shared" si="48"/>
        <v>1325.3651724137931</v>
      </c>
      <c r="CP37" s="448"/>
      <c r="CQ37" s="561">
        <f t="shared" ref="CQ37:CS37" si="49">IFERROR(CQ33/CQ31,0)</f>
        <v>1888.9880000000001</v>
      </c>
      <c r="CR37" s="561">
        <f t="shared" si="49"/>
        <v>866.52166666666665</v>
      </c>
      <c r="CS37" s="561">
        <f t="shared" si="49"/>
        <v>798.21999999999991</v>
      </c>
      <c r="CT37" s="561">
        <f>IFERROR(CT33/CT31,0)</f>
        <v>1059.8966666666668</v>
      </c>
      <c r="CU37" s="561">
        <f>IFERROR(CU33/CU31,0)</f>
        <v>665.8</v>
      </c>
      <c r="CV37" s="561">
        <f t="shared" ref="CV37:DC37" si="50">IFERROR(CV33/CV31,0)</f>
        <v>648.78666666666675</v>
      </c>
      <c r="CW37" s="561">
        <f t="shared" si="50"/>
        <v>489.05666666666667</v>
      </c>
      <c r="CX37" s="561">
        <f t="shared" si="50"/>
        <v>1680.1450000000002</v>
      </c>
      <c r="CY37" s="561">
        <f t="shared" si="50"/>
        <v>1083.8400000000001</v>
      </c>
      <c r="CZ37" s="561">
        <f t="shared" si="50"/>
        <v>0</v>
      </c>
      <c r="DA37" s="561">
        <f t="shared" si="50"/>
        <v>0</v>
      </c>
      <c r="DB37" s="561">
        <f t="shared" si="50"/>
        <v>0</v>
      </c>
      <c r="DC37" s="562">
        <f t="shared" si="50"/>
        <v>1142.0718750000001</v>
      </c>
      <c r="DD37" s="446"/>
      <c r="DE37" s="446"/>
      <c r="DF37" s="446"/>
      <c r="DG37" s="446"/>
      <c r="DH37" s="446"/>
      <c r="DI37" s="446"/>
      <c r="DJ37" s="446"/>
      <c r="DK37" s="446"/>
      <c r="DL37" s="446"/>
      <c r="DM37" s="446"/>
      <c r="DN37" s="446"/>
      <c r="DO37" s="446"/>
      <c r="DP37" s="446"/>
      <c r="DQ37" s="446"/>
      <c r="DR37" s="446"/>
      <c r="DS37" s="446"/>
      <c r="DT37" s="446"/>
      <c r="DU37" s="446"/>
      <c r="DV37" s="446"/>
      <c r="DW37" s="446"/>
      <c r="DX37" s="446"/>
      <c r="DY37" s="446"/>
      <c r="DZ37" s="446"/>
      <c r="EA37" s="446"/>
      <c r="EB37" s="446"/>
      <c r="EC37" s="446"/>
      <c r="ED37" s="446"/>
      <c r="EE37" s="446"/>
      <c r="EF37" s="446"/>
      <c r="EG37" s="446"/>
      <c r="EH37" s="446"/>
      <c r="EI37" s="446"/>
      <c r="EJ37" s="446"/>
      <c r="EK37" s="446"/>
      <c r="EL37" s="446"/>
      <c r="EM37" s="446"/>
      <c r="EN37" s="446"/>
      <c r="EO37" s="446"/>
      <c r="EP37" s="446"/>
      <c r="EQ37" s="446"/>
      <c r="ER37" s="446"/>
      <c r="ES37" s="446"/>
      <c r="ET37" s="446"/>
      <c r="EU37" s="446"/>
      <c r="EV37" s="446"/>
      <c r="EW37" s="446"/>
      <c r="EX37" s="446"/>
      <c r="EY37" s="446"/>
      <c r="EZ37" s="446"/>
      <c r="FA37" s="446"/>
      <c r="FB37" s="446"/>
      <c r="FC37" s="446"/>
      <c r="FD37" s="446"/>
      <c r="FE37" s="446"/>
      <c r="FF37" s="446"/>
      <c r="FG37" s="446"/>
      <c r="FH37" s="446"/>
      <c r="FI37" s="446"/>
      <c r="FJ37" s="446"/>
      <c r="FK37" s="446"/>
      <c r="FL37" s="446"/>
      <c r="FM37" s="446"/>
      <c r="FN37" s="446"/>
      <c r="FO37" s="446"/>
      <c r="FP37" s="446"/>
      <c r="FQ37" s="446"/>
      <c r="FR37" s="446"/>
      <c r="FS37" s="446"/>
      <c r="FT37" s="446"/>
      <c r="FU37" s="446"/>
      <c r="FV37" s="446"/>
      <c r="FW37" s="446"/>
      <c r="FX37" s="446"/>
      <c r="FY37" s="446"/>
      <c r="FZ37" s="446"/>
      <c r="GA37" s="446"/>
      <c r="GB37" s="446"/>
      <c r="GC37" s="446"/>
      <c r="GD37" s="446"/>
      <c r="GE37" s="446"/>
      <c r="GF37" s="446"/>
      <c r="GG37" s="446"/>
      <c r="GH37" s="446"/>
      <c r="GI37" s="446"/>
      <c r="GJ37" s="446"/>
      <c r="GK37" s="446"/>
      <c r="GL37" s="446"/>
      <c r="GM37" s="446"/>
      <c r="GN37" s="446"/>
      <c r="GO37" s="446"/>
      <c r="GP37" s="446"/>
      <c r="GQ37" s="446"/>
      <c r="GR37" s="446"/>
      <c r="GS37" s="446"/>
      <c r="GT37" s="446"/>
      <c r="GU37" s="446"/>
      <c r="GV37" s="446"/>
      <c r="GW37" s="446"/>
      <c r="GX37" s="446"/>
      <c r="GY37" s="446"/>
      <c r="GZ37" s="446"/>
      <c r="HA37" s="446"/>
      <c r="HB37" s="446"/>
      <c r="HC37" s="446"/>
      <c r="HD37" s="446"/>
      <c r="HE37" s="446"/>
      <c r="HF37" s="446"/>
      <c r="HG37" s="446"/>
      <c r="HH37" s="446"/>
      <c r="HI37" s="446"/>
      <c r="HJ37" s="446"/>
      <c r="HK37" s="446"/>
      <c r="HL37" s="446"/>
      <c r="HM37" s="446"/>
      <c r="HN37" s="446"/>
      <c r="HO37" s="446"/>
      <c r="HP37" s="446"/>
      <c r="HQ37" s="446"/>
      <c r="HR37" s="446"/>
      <c r="HS37" s="446"/>
      <c r="HT37" s="446"/>
      <c r="HU37" s="446"/>
      <c r="HV37" s="446"/>
      <c r="HW37" s="446"/>
      <c r="HX37" s="446"/>
      <c r="HY37" s="446"/>
      <c r="HZ37" s="446"/>
      <c r="IA37" s="446"/>
      <c r="IB37" s="446"/>
      <c r="IC37" s="446"/>
      <c r="ID37" s="446"/>
      <c r="IE37" s="446"/>
      <c r="IF37" s="446"/>
      <c r="IG37" s="446"/>
      <c r="IH37" s="446"/>
      <c r="II37" s="446"/>
      <c r="IJ37" s="446"/>
      <c r="IK37" s="446"/>
      <c r="IL37" s="446"/>
      <c r="IM37" s="446"/>
      <c r="IN37" s="446"/>
      <c r="IO37" s="446"/>
      <c r="IP37" s="446"/>
      <c r="IQ37" s="446"/>
      <c r="IR37" s="446"/>
      <c r="IS37" s="446"/>
      <c r="IT37" s="446"/>
      <c r="IU37" s="446"/>
      <c r="IV37" s="446"/>
      <c r="IW37" s="446"/>
      <c r="IX37" s="446"/>
      <c r="IY37" s="446"/>
      <c r="IZ37" s="446"/>
      <c r="JA37" s="446"/>
      <c r="JB37" s="446"/>
      <c r="JC37" s="446"/>
      <c r="JD37" s="446"/>
      <c r="JE37" s="446"/>
      <c r="JF37" s="446"/>
      <c r="JG37" s="446"/>
      <c r="JH37" s="446"/>
      <c r="JI37" s="446"/>
      <c r="JJ37" s="446"/>
      <c r="JK37" s="446"/>
      <c r="JL37" s="446"/>
      <c r="JM37" s="446"/>
      <c r="JN37" s="446"/>
      <c r="JO37" s="446"/>
      <c r="JP37" s="446"/>
      <c r="JQ37" s="446"/>
      <c r="JR37" s="446"/>
      <c r="JS37" s="446"/>
      <c r="JT37" s="446"/>
      <c r="JU37" s="446"/>
      <c r="JV37" s="446"/>
      <c r="JW37" s="446"/>
      <c r="JX37" s="446"/>
      <c r="JY37" s="446"/>
      <c r="JZ37" s="446"/>
      <c r="KA37" s="446"/>
      <c r="KB37" s="446"/>
      <c r="KC37" s="446"/>
      <c r="KD37" s="446"/>
      <c r="KE37" s="446"/>
      <c r="KF37" s="446"/>
      <c r="KG37" s="446"/>
      <c r="KH37" s="446"/>
      <c r="KI37" s="446"/>
      <c r="KJ37" s="446"/>
      <c r="KK37" s="446"/>
      <c r="KL37" s="446"/>
      <c r="KM37" s="446"/>
      <c r="KN37" s="446"/>
      <c r="KO37" s="446"/>
      <c r="KP37" s="446"/>
      <c r="KQ37" s="446"/>
      <c r="KR37" s="446"/>
      <c r="KS37" s="446"/>
      <c r="KT37" s="446"/>
      <c r="KU37" s="446"/>
      <c r="KV37" s="446"/>
      <c r="KW37" s="446"/>
      <c r="KX37" s="446"/>
      <c r="KY37" s="446"/>
      <c r="KZ37" s="446"/>
      <c r="LA37" s="446"/>
      <c r="LB37" s="446"/>
      <c r="LC37" s="446"/>
      <c r="LD37" s="446"/>
      <c r="LE37" s="446"/>
      <c r="LF37" s="446"/>
      <c r="LG37" s="446"/>
      <c r="LH37" s="446"/>
      <c r="LI37" s="446"/>
      <c r="LJ37" s="446"/>
      <c r="LK37" s="446"/>
      <c r="LL37" s="446"/>
      <c r="LM37" s="446"/>
      <c r="LN37" s="446"/>
      <c r="LO37" s="446"/>
      <c r="LP37" s="446"/>
      <c r="LQ37" s="446"/>
      <c r="LR37" s="446"/>
      <c r="LS37" s="446"/>
      <c r="LT37" s="446"/>
      <c r="LU37" s="446"/>
      <c r="LV37" s="446"/>
      <c r="LW37" s="446"/>
      <c r="LX37" s="446"/>
      <c r="LY37" s="446"/>
      <c r="LZ37" s="446"/>
      <c r="MA37" s="446"/>
      <c r="MB37" s="446"/>
      <c r="MC37" s="446"/>
      <c r="MD37" s="446"/>
      <c r="ME37" s="446"/>
      <c r="MF37" s="446"/>
      <c r="MG37" s="446"/>
      <c r="MH37" s="446"/>
      <c r="MI37" s="446"/>
      <c r="MJ37" s="446"/>
      <c r="MK37" s="446"/>
      <c r="ML37" s="446"/>
      <c r="MM37" s="446"/>
      <c r="MN37" s="446"/>
      <c r="MO37" s="446"/>
      <c r="MP37" s="446"/>
      <c r="MQ37" s="446"/>
      <c r="MR37" s="446"/>
      <c r="MS37" s="446"/>
      <c r="MT37" s="446"/>
      <c r="MU37" s="446"/>
      <c r="MV37" s="446"/>
      <c r="MW37" s="446"/>
      <c r="MX37" s="446"/>
      <c r="MY37" s="446"/>
      <c r="MZ37" s="446"/>
      <c r="NA37" s="446"/>
      <c r="NB37" s="446"/>
      <c r="NC37" s="446"/>
      <c r="ND37" s="446"/>
      <c r="NE37" s="446"/>
      <c r="NF37" s="446"/>
      <c r="NG37" s="446"/>
      <c r="NH37" s="446"/>
      <c r="NI37" s="446"/>
      <c r="NJ37" s="446"/>
      <c r="NK37" s="446"/>
      <c r="NL37" s="446"/>
      <c r="NM37" s="446"/>
      <c r="NN37" s="446"/>
      <c r="NO37" s="446"/>
      <c r="NP37" s="446"/>
      <c r="NQ37" s="446"/>
      <c r="NR37" s="446"/>
      <c r="NS37" s="446"/>
      <c r="NT37" s="446"/>
      <c r="NU37" s="446"/>
      <c r="NV37" s="446"/>
      <c r="NW37" s="446"/>
      <c r="NX37" s="446"/>
      <c r="NY37" s="446"/>
      <c r="NZ37" s="446"/>
      <c r="OA37" s="446"/>
      <c r="OB37" s="446"/>
      <c r="OC37" s="446"/>
      <c r="OD37" s="446"/>
      <c r="OE37" s="446"/>
      <c r="OF37" s="446"/>
      <c r="OG37" s="446"/>
      <c r="OH37" s="446"/>
      <c r="OI37" s="446"/>
      <c r="OJ37" s="446"/>
      <c r="OK37" s="446"/>
      <c r="OL37" s="446"/>
      <c r="OM37" s="446"/>
      <c r="ON37" s="446"/>
      <c r="OO37" s="446"/>
      <c r="OP37" s="446"/>
      <c r="OQ37" s="446"/>
      <c r="OR37" s="446"/>
      <c r="OS37" s="446"/>
      <c r="OT37" s="446"/>
      <c r="OU37" s="446"/>
      <c r="OV37" s="446"/>
      <c r="OW37" s="446"/>
      <c r="OX37" s="446"/>
      <c r="OY37" s="446"/>
      <c r="OZ37" s="446"/>
      <c r="PA37" s="446"/>
      <c r="PB37" s="446"/>
      <c r="PC37" s="446"/>
      <c r="PD37" s="446"/>
      <c r="PE37" s="446"/>
      <c r="PF37" s="446"/>
      <c r="PG37" s="446"/>
      <c r="PH37" s="446"/>
      <c r="PI37" s="446"/>
      <c r="PJ37" s="446"/>
      <c r="PK37" s="446"/>
      <c r="PL37" s="446"/>
      <c r="PM37" s="446"/>
      <c r="PN37" s="446"/>
      <c r="PO37" s="446"/>
      <c r="PP37" s="446"/>
      <c r="PQ37" s="446"/>
      <c r="PR37" s="446"/>
      <c r="PS37" s="446"/>
      <c r="PT37" s="446"/>
      <c r="PU37" s="446"/>
      <c r="PV37" s="446"/>
      <c r="PW37" s="446"/>
      <c r="PX37" s="446"/>
      <c r="PY37" s="446"/>
      <c r="PZ37" s="446"/>
      <c r="QA37" s="446"/>
      <c r="QB37" s="446"/>
      <c r="QC37" s="446"/>
      <c r="QD37" s="446"/>
      <c r="QE37" s="446"/>
      <c r="QF37" s="446"/>
      <c r="QG37" s="446"/>
      <c r="QH37" s="446"/>
      <c r="QI37" s="446"/>
      <c r="QJ37" s="446"/>
      <c r="QK37" s="446"/>
      <c r="QL37" s="446"/>
      <c r="QM37" s="446"/>
      <c r="QN37" s="446"/>
      <c r="QO37" s="446"/>
      <c r="QP37" s="446"/>
      <c r="QQ37" s="446"/>
      <c r="QR37" s="446"/>
      <c r="QS37" s="446"/>
      <c r="QT37" s="446"/>
      <c r="QU37" s="446"/>
      <c r="QV37" s="446"/>
      <c r="QW37" s="446"/>
      <c r="QX37" s="446"/>
      <c r="QY37" s="446"/>
      <c r="QZ37" s="446"/>
      <c r="RA37" s="446"/>
      <c r="RB37" s="446"/>
      <c r="RC37" s="446"/>
      <c r="RD37" s="446"/>
      <c r="RE37" s="446"/>
      <c r="RF37" s="446"/>
      <c r="RG37" s="446"/>
      <c r="RH37" s="446"/>
      <c r="RI37" s="446"/>
      <c r="RJ37" s="446"/>
      <c r="RK37" s="446"/>
      <c r="RL37" s="446"/>
      <c r="RM37" s="446"/>
      <c r="RN37" s="446"/>
      <c r="RO37" s="446"/>
      <c r="RP37" s="446"/>
      <c r="RQ37" s="446"/>
      <c r="RR37" s="446"/>
      <c r="RS37" s="446"/>
      <c r="RT37" s="446"/>
      <c r="RU37" s="446"/>
      <c r="RV37" s="446"/>
      <c r="RW37" s="446"/>
      <c r="RX37" s="446"/>
      <c r="RY37" s="446"/>
      <c r="RZ37" s="446"/>
      <c r="SA37" s="446"/>
      <c r="SB37" s="446"/>
      <c r="SC37" s="446"/>
      <c r="SD37" s="446"/>
      <c r="SE37" s="446"/>
      <c r="SF37" s="446"/>
      <c r="SG37" s="446"/>
      <c r="SH37" s="446"/>
      <c r="SI37" s="446"/>
      <c r="SJ37" s="446"/>
      <c r="SK37" s="446"/>
      <c r="SL37" s="446"/>
      <c r="SM37" s="446"/>
      <c r="SN37" s="446"/>
      <c r="SO37" s="446"/>
      <c r="SP37" s="446"/>
      <c r="SQ37" s="446"/>
      <c r="SR37" s="446"/>
      <c r="SS37" s="446"/>
      <c r="ST37" s="446"/>
      <c r="SU37" s="446"/>
      <c r="SV37" s="446"/>
      <c r="SW37" s="446"/>
      <c r="SX37" s="446"/>
      <c r="SY37" s="446"/>
      <c r="SZ37" s="446"/>
      <c r="TA37" s="446"/>
      <c r="TB37" s="446"/>
      <c r="TC37" s="446"/>
      <c r="TD37" s="446"/>
      <c r="TE37" s="446"/>
      <c r="TF37" s="446"/>
      <c r="TG37" s="446"/>
      <c r="TH37" s="446"/>
      <c r="TI37" s="446"/>
      <c r="TJ37" s="446"/>
      <c r="TK37" s="446"/>
      <c r="TL37" s="446"/>
      <c r="TM37" s="446"/>
      <c r="TN37" s="446"/>
      <c r="TO37" s="446"/>
      <c r="TP37" s="446"/>
      <c r="TQ37" s="446"/>
      <c r="TR37" s="446"/>
      <c r="TS37" s="446"/>
      <c r="TT37" s="446"/>
      <c r="TU37" s="446"/>
      <c r="TV37" s="446"/>
      <c r="TW37" s="446"/>
      <c r="TX37" s="446"/>
      <c r="TY37" s="446"/>
      <c r="TZ37" s="446"/>
      <c r="UA37" s="446"/>
      <c r="UB37" s="446"/>
      <c r="UC37" s="446"/>
      <c r="UD37" s="446"/>
      <c r="UE37" s="446"/>
      <c r="UF37" s="446"/>
      <c r="UG37" s="446"/>
      <c r="UH37" s="446"/>
      <c r="UI37" s="446"/>
      <c r="UJ37" s="446"/>
      <c r="UK37" s="446"/>
      <c r="UL37" s="446"/>
      <c r="UM37" s="446"/>
      <c r="UN37" s="446"/>
      <c r="UO37" s="446"/>
      <c r="UP37" s="446"/>
      <c r="UQ37" s="446"/>
      <c r="UR37" s="446"/>
      <c r="US37" s="446"/>
      <c r="UT37" s="446"/>
      <c r="UU37" s="446"/>
      <c r="UV37" s="446"/>
      <c r="UW37" s="446"/>
      <c r="UX37" s="446"/>
      <c r="UY37" s="446"/>
      <c r="UZ37" s="446"/>
      <c r="VA37" s="446"/>
      <c r="VB37" s="446"/>
      <c r="VC37" s="446"/>
      <c r="VD37" s="446"/>
      <c r="VE37" s="446"/>
      <c r="VF37" s="446"/>
      <c r="VG37" s="446"/>
      <c r="VH37" s="446"/>
      <c r="VI37" s="446"/>
      <c r="VJ37" s="446"/>
      <c r="VK37" s="446"/>
      <c r="VL37" s="446"/>
      <c r="VM37" s="446"/>
      <c r="VN37" s="446"/>
      <c r="VO37" s="446"/>
      <c r="VP37" s="446"/>
      <c r="VQ37" s="446"/>
      <c r="VR37" s="446"/>
      <c r="VS37" s="446"/>
      <c r="VT37" s="446"/>
      <c r="VU37" s="446"/>
      <c r="VV37" s="446"/>
      <c r="VW37" s="446"/>
      <c r="VX37" s="446"/>
      <c r="VY37" s="446"/>
      <c r="VZ37" s="446"/>
      <c r="WA37" s="446"/>
      <c r="WB37" s="446"/>
      <c r="WC37" s="446"/>
      <c r="WD37" s="446"/>
      <c r="WE37" s="446"/>
      <c r="WF37" s="446"/>
      <c r="WG37" s="446"/>
      <c r="WH37" s="446"/>
      <c r="WI37" s="446"/>
      <c r="WJ37" s="446"/>
      <c r="WK37" s="446"/>
      <c r="WL37" s="446"/>
      <c r="WM37" s="446"/>
      <c r="WN37" s="446"/>
      <c r="WO37" s="446"/>
      <c r="WP37" s="446"/>
      <c r="WQ37" s="446"/>
      <c r="WR37" s="446"/>
      <c r="WS37" s="446"/>
      <c r="WT37" s="446"/>
      <c r="WU37" s="446"/>
      <c r="WV37" s="446"/>
      <c r="WW37" s="446"/>
      <c r="WX37" s="446"/>
      <c r="WY37" s="446"/>
      <c r="WZ37" s="446"/>
      <c r="XA37" s="446"/>
      <c r="XB37" s="446"/>
      <c r="XC37" s="446"/>
      <c r="XD37" s="446"/>
      <c r="XE37" s="446"/>
      <c r="XF37" s="446"/>
      <c r="XG37" s="446"/>
      <c r="XH37" s="446"/>
      <c r="XI37" s="446"/>
      <c r="XJ37" s="446"/>
      <c r="XK37" s="446"/>
      <c r="XL37" s="446"/>
      <c r="XM37" s="446"/>
      <c r="XN37" s="446"/>
      <c r="XO37" s="446"/>
      <c r="XP37" s="446"/>
      <c r="XQ37" s="446"/>
      <c r="XR37" s="446"/>
      <c r="XS37" s="446"/>
      <c r="XT37" s="446"/>
      <c r="XU37" s="446"/>
      <c r="XV37" s="446"/>
      <c r="XW37" s="446"/>
      <c r="XX37" s="446"/>
      <c r="XY37" s="446"/>
      <c r="XZ37" s="446"/>
      <c r="YA37" s="446"/>
      <c r="YB37" s="446"/>
      <c r="YC37" s="446"/>
      <c r="YD37" s="446"/>
      <c r="YE37" s="446"/>
      <c r="YF37" s="446"/>
      <c r="YG37" s="446"/>
      <c r="YH37" s="446"/>
      <c r="YI37" s="446"/>
      <c r="YJ37" s="446"/>
      <c r="YK37" s="446"/>
      <c r="YL37" s="446"/>
      <c r="YM37" s="446"/>
      <c r="YN37" s="446"/>
      <c r="YO37" s="446"/>
      <c r="YP37" s="446"/>
      <c r="YQ37" s="446"/>
      <c r="YR37" s="446"/>
      <c r="YS37" s="446"/>
      <c r="YT37" s="446"/>
      <c r="YU37" s="446"/>
      <c r="YV37" s="446"/>
      <c r="YW37" s="446"/>
      <c r="YX37" s="446"/>
      <c r="YY37" s="446"/>
      <c r="YZ37" s="446"/>
      <c r="ZA37" s="446"/>
      <c r="ZB37" s="446"/>
      <c r="ZC37" s="446"/>
      <c r="ZD37" s="446"/>
      <c r="ZE37" s="446"/>
      <c r="ZF37" s="446"/>
      <c r="ZG37" s="446"/>
      <c r="ZH37" s="446"/>
      <c r="ZI37" s="446"/>
      <c r="ZJ37" s="446"/>
      <c r="ZK37" s="446"/>
      <c r="ZL37" s="446"/>
      <c r="ZM37" s="446"/>
      <c r="ZN37" s="446"/>
      <c r="ZO37" s="446"/>
      <c r="ZP37" s="446"/>
      <c r="ZQ37" s="446"/>
      <c r="ZR37" s="446"/>
      <c r="ZS37" s="446"/>
      <c r="ZT37" s="446"/>
      <c r="ZU37" s="446"/>
      <c r="ZV37" s="446"/>
      <c r="ZW37" s="446"/>
      <c r="ZX37" s="446"/>
      <c r="ZY37" s="446"/>
      <c r="ZZ37" s="446"/>
      <c r="AAA37" s="446"/>
      <c r="AAB37" s="446"/>
      <c r="AAC37" s="446"/>
      <c r="AAD37" s="446"/>
      <c r="AAE37" s="446"/>
      <c r="AAF37" s="446"/>
      <c r="AAG37" s="446"/>
      <c r="AAH37" s="446"/>
      <c r="AAI37" s="446"/>
      <c r="AAJ37" s="446"/>
      <c r="AAK37" s="446"/>
      <c r="AAL37" s="446"/>
      <c r="AAM37" s="446"/>
      <c r="AAN37" s="446"/>
      <c r="AAO37" s="446"/>
      <c r="AAP37" s="446"/>
      <c r="AAQ37" s="446"/>
      <c r="AAR37" s="446"/>
      <c r="AAS37" s="446"/>
      <c r="AAT37" s="446"/>
      <c r="AAU37" s="446"/>
      <c r="AAV37" s="446"/>
      <c r="AAW37" s="446"/>
      <c r="AAX37" s="446"/>
      <c r="AAY37" s="446"/>
      <c r="AAZ37" s="446"/>
      <c r="ABA37" s="446"/>
      <c r="ABB37" s="446"/>
      <c r="ABC37" s="446"/>
      <c r="ABD37" s="446"/>
      <c r="ABE37" s="446"/>
      <c r="ABF37" s="446"/>
      <c r="ABG37" s="446"/>
      <c r="ABH37" s="446"/>
      <c r="ABI37" s="446"/>
      <c r="ABJ37" s="446"/>
      <c r="ABK37" s="446"/>
      <c r="ABL37" s="446"/>
      <c r="ABM37" s="446"/>
      <c r="ABN37" s="446"/>
      <c r="ABO37" s="446"/>
      <c r="ABP37" s="446"/>
      <c r="ABQ37" s="446"/>
      <c r="ABR37" s="446"/>
      <c r="ABS37" s="446"/>
      <c r="ABT37" s="446"/>
      <c r="ABU37" s="446"/>
      <c r="ABV37" s="446"/>
      <c r="ABW37" s="446"/>
      <c r="ABX37" s="446"/>
      <c r="ABY37" s="446"/>
      <c r="ABZ37" s="446"/>
      <c r="ACA37" s="446"/>
      <c r="ACB37" s="446"/>
      <c r="ACC37" s="446"/>
      <c r="ACD37" s="446"/>
      <c r="ACE37" s="446"/>
      <c r="ACF37" s="446"/>
      <c r="ACG37" s="446"/>
      <c r="ACH37" s="446"/>
      <c r="ACI37" s="446"/>
      <c r="ACJ37" s="446"/>
      <c r="ACK37" s="446"/>
      <c r="ACL37" s="446"/>
      <c r="ACM37" s="446"/>
      <c r="ACN37" s="446"/>
      <c r="ACO37" s="446"/>
      <c r="ACP37" s="446"/>
      <c r="ACQ37" s="446"/>
      <c r="ACR37" s="446"/>
      <c r="ACS37" s="446"/>
      <c r="ACT37" s="446"/>
      <c r="ACU37" s="446"/>
      <c r="ACV37" s="446"/>
      <c r="ACW37" s="446"/>
      <c r="ACX37" s="446"/>
      <c r="ACY37" s="446"/>
      <c r="ACZ37" s="446"/>
      <c r="ADA37" s="446"/>
      <c r="ADB37" s="446"/>
      <c r="ADC37" s="446"/>
      <c r="ADD37" s="446"/>
      <c r="ADE37" s="446"/>
      <c r="ADF37" s="446"/>
      <c r="ADG37" s="446"/>
      <c r="ADH37" s="446"/>
      <c r="ADI37" s="446"/>
      <c r="ADJ37" s="446"/>
      <c r="ADK37" s="446"/>
      <c r="ADL37" s="446"/>
      <c r="ADM37" s="446"/>
      <c r="ADN37" s="446"/>
      <c r="ADO37" s="446"/>
      <c r="ADP37" s="446"/>
      <c r="ADQ37" s="446"/>
      <c r="ADR37" s="446"/>
      <c r="ADS37" s="446"/>
      <c r="ADT37" s="446"/>
      <c r="ADU37" s="446"/>
      <c r="ADV37" s="446"/>
      <c r="ADW37" s="446"/>
      <c r="ADX37" s="446"/>
      <c r="ADY37" s="446"/>
      <c r="ADZ37" s="446"/>
      <c r="AEA37" s="446"/>
      <c r="AEB37" s="446"/>
      <c r="AEC37" s="446"/>
      <c r="AED37" s="446"/>
      <c r="AEE37" s="446"/>
      <c r="AEF37" s="446"/>
      <c r="AEG37" s="446"/>
      <c r="AEH37" s="446"/>
      <c r="AEI37" s="446"/>
      <c r="AEJ37" s="446"/>
      <c r="AEK37" s="446"/>
      <c r="AEL37" s="446"/>
      <c r="AEM37" s="446"/>
      <c r="AEN37" s="446"/>
      <c r="AEO37" s="446"/>
      <c r="AEP37" s="446"/>
      <c r="AEQ37" s="446"/>
      <c r="AER37" s="446"/>
      <c r="AES37" s="446"/>
      <c r="AET37" s="446"/>
      <c r="AEU37" s="446"/>
      <c r="AEV37" s="446"/>
      <c r="AEW37" s="446"/>
      <c r="AEX37" s="446"/>
      <c r="AEY37" s="446"/>
      <c r="AEZ37" s="446"/>
      <c r="AFA37" s="446"/>
      <c r="AFB37" s="446"/>
      <c r="AFC37" s="446"/>
      <c r="AFD37" s="446"/>
      <c r="AFE37" s="446"/>
      <c r="AFF37" s="446"/>
      <c r="AFG37" s="446"/>
      <c r="AFH37" s="446"/>
      <c r="AFI37" s="446"/>
      <c r="AFJ37" s="446"/>
      <c r="AFK37" s="446"/>
      <c r="AFL37" s="446"/>
      <c r="AFM37" s="446"/>
      <c r="AFN37" s="446"/>
      <c r="AFO37" s="446"/>
      <c r="AFP37" s="446"/>
      <c r="AFQ37" s="446"/>
      <c r="AFR37" s="446"/>
      <c r="AFS37" s="446"/>
      <c r="AFT37" s="446"/>
      <c r="AFU37" s="446"/>
      <c r="AFV37" s="446"/>
      <c r="AFW37" s="446"/>
      <c r="AFX37" s="446"/>
      <c r="AFY37" s="446"/>
      <c r="AFZ37" s="446"/>
      <c r="AGA37" s="446"/>
      <c r="AGB37" s="446"/>
      <c r="AGC37" s="446"/>
      <c r="AGD37" s="446"/>
      <c r="AGE37" s="446"/>
      <c r="AGF37" s="446"/>
      <c r="AGG37" s="446"/>
      <c r="AGH37" s="446"/>
      <c r="AGI37" s="446"/>
      <c r="AGJ37" s="446"/>
      <c r="AGK37" s="446"/>
      <c r="AGL37" s="446"/>
      <c r="AGM37" s="446"/>
      <c r="AGN37" s="446"/>
      <c r="AGO37" s="446"/>
      <c r="AGP37" s="446"/>
      <c r="AGQ37" s="446"/>
      <c r="AGR37" s="446"/>
      <c r="AGS37" s="446"/>
      <c r="AGT37" s="446"/>
      <c r="AGU37" s="446"/>
      <c r="AGV37" s="446"/>
      <c r="AGW37" s="446"/>
      <c r="AGX37" s="446"/>
      <c r="AGY37" s="446"/>
      <c r="AGZ37" s="446"/>
      <c r="AHA37" s="446"/>
      <c r="AHB37" s="446"/>
      <c r="AHC37" s="446"/>
      <c r="AHD37" s="446"/>
      <c r="AHE37" s="446"/>
      <c r="AHF37" s="446"/>
      <c r="AHG37" s="446"/>
      <c r="AHH37" s="446"/>
      <c r="AHI37" s="446"/>
      <c r="AHJ37" s="446"/>
      <c r="AHK37" s="446"/>
      <c r="AHL37" s="446"/>
      <c r="AHM37" s="446"/>
      <c r="AHN37" s="446"/>
      <c r="AHO37" s="446"/>
      <c r="AHP37" s="446"/>
      <c r="AHQ37" s="446"/>
      <c r="AHR37" s="446"/>
      <c r="AHS37" s="446"/>
      <c r="AHT37" s="446"/>
      <c r="AHU37" s="446"/>
      <c r="AHV37" s="446"/>
      <c r="AHW37" s="446"/>
      <c r="AHX37" s="446"/>
      <c r="AHY37" s="446"/>
      <c r="AHZ37" s="446"/>
      <c r="AIA37" s="446"/>
      <c r="AIB37" s="446"/>
      <c r="AIC37" s="446"/>
      <c r="AID37" s="446"/>
      <c r="AIE37" s="446"/>
      <c r="AIF37" s="446"/>
      <c r="AIG37" s="446"/>
      <c r="AIH37" s="446"/>
      <c r="AII37" s="446"/>
      <c r="AIJ37" s="446"/>
      <c r="AIK37" s="446"/>
      <c r="AIL37" s="446"/>
      <c r="AIM37" s="446"/>
      <c r="AIN37" s="446"/>
      <c r="AIO37" s="446"/>
      <c r="AIP37" s="446"/>
      <c r="AIQ37" s="446"/>
      <c r="AIR37" s="446"/>
      <c r="AIS37" s="446"/>
      <c r="AIT37" s="446"/>
      <c r="AIU37" s="446"/>
      <c r="AIV37" s="446"/>
      <c r="AIW37" s="446"/>
      <c r="AIX37" s="446"/>
      <c r="AIY37" s="446"/>
      <c r="AIZ37" s="446"/>
      <c r="AJA37" s="446"/>
      <c r="AJB37" s="446"/>
      <c r="AJC37" s="446"/>
      <c r="AJD37" s="446"/>
      <c r="AJE37" s="446"/>
      <c r="AJF37" s="446"/>
      <c r="AJG37" s="446"/>
      <c r="AJH37" s="446"/>
      <c r="AJI37" s="446"/>
      <c r="AJJ37" s="446"/>
      <c r="AJK37" s="446"/>
      <c r="AJL37" s="446"/>
      <c r="AJM37" s="446"/>
      <c r="AJN37" s="446"/>
      <c r="AJO37" s="446"/>
      <c r="AJP37" s="446"/>
      <c r="AJQ37" s="446"/>
      <c r="AJR37" s="446"/>
      <c r="AJS37" s="446"/>
      <c r="AJT37" s="446"/>
      <c r="AJU37" s="446"/>
      <c r="AJV37" s="446"/>
      <c r="AJW37" s="446"/>
      <c r="AJX37" s="446"/>
      <c r="AJY37" s="446"/>
      <c r="AJZ37" s="446"/>
      <c r="AKA37" s="446"/>
      <c r="AKB37" s="446"/>
      <c r="AKC37" s="446"/>
      <c r="AKD37" s="446"/>
      <c r="AKE37" s="446"/>
      <c r="AKF37" s="446"/>
      <c r="AKG37" s="446"/>
      <c r="AKH37" s="446"/>
      <c r="AKI37" s="446"/>
      <c r="AKJ37" s="446"/>
      <c r="AKK37" s="446"/>
      <c r="AKL37" s="446"/>
      <c r="AKM37" s="446"/>
      <c r="AKN37" s="446"/>
      <c r="AKO37" s="446"/>
      <c r="AKP37" s="446"/>
      <c r="AKQ37" s="446"/>
      <c r="AKR37" s="446"/>
      <c r="AKS37" s="446"/>
      <c r="AKT37" s="446"/>
      <c r="AKU37" s="446"/>
      <c r="AKV37" s="446"/>
      <c r="AKW37" s="446"/>
      <c r="AKX37" s="446"/>
      <c r="AKY37" s="446"/>
      <c r="AKZ37" s="446"/>
      <c r="ALA37" s="446"/>
      <c r="ALB37" s="446"/>
      <c r="ALC37" s="446"/>
      <c r="ALD37" s="446"/>
      <c r="ALE37" s="446"/>
      <c r="ALF37" s="446"/>
      <c r="ALG37" s="446"/>
      <c r="ALH37" s="446"/>
      <c r="ALI37" s="446"/>
      <c r="ALJ37" s="446"/>
      <c r="ALK37" s="446"/>
      <c r="ALL37" s="446"/>
      <c r="ALM37" s="446"/>
      <c r="ALN37" s="446"/>
      <c r="ALO37" s="446"/>
      <c r="ALP37" s="446"/>
      <c r="ALQ37" s="446"/>
      <c r="ALR37" s="446"/>
      <c r="ALS37" s="446"/>
      <c r="ALT37" s="446"/>
      <c r="ALU37" s="446"/>
      <c r="ALV37" s="446"/>
      <c r="ALW37" s="446"/>
      <c r="ALX37" s="446"/>
      <c r="ALY37" s="446"/>
      <c r="ALZ37" s="446"/>
      <c r="AMA37" s="446"/>
      <c r="AMB37" s="446"/>
      <c r="AMC37" s="446"/>
      <c r="AMD37" s="446"/>
      <c r="AME37" s="446"/>
      <c r="AMF37" s="446"/>
      <c r="AMG37" s="446"/>
      <c r="AMH37" s="446"/>
      <c r="AMI37" s="446"/>
      <c r="AMJ37" s="446"/>
      <c r="AMK37" s="446"/>
      <c r="AML37" s="446"/>
      <c r="AMM37" s="446"/>
      <c r="AMN37" s="446"/>
      <c r="AMO37" s="446"/>
      <c r="AMP37" s="446"/>
      <c r="AMQ37" s="446"/>
      <c r="AMR37" s="446"/>
      <c r="AMS37" s="446"/>
      <c r="AMT37" s="446"/>
      <c r="AMU37" s="446"/>
      <c r="AMV37" s="446"/>
      <c r="AMW37" s="446"/>
      <c r="AMX37" s="446"/>
      <c r="AMY37" s="446"/>
      <c r="AMZ37" s="446"/>
      <c r="ANA37" s="446"/>
      <c r="ANB37" s="446"/>
      <c r="ANC37" s="446"/>
      <c r="AND37" s="446"/>
      <c r="ANE37" s="446"/>
      <c r="ANF37" s="446"/>
      <c r="ANG37" s="446"/>
      <c r="ANH37" s="446"/>
      <c r="ANI37" s="446"/>
      <c r="ANJ37" s="446"/>
      <c r="ANK37" s="446"/>
      <c r="ANL37" s="446"/>
      <c r="ANM37" s="446"/>
      <c r="ANN37" s="446"/>
      <c r="ANO37" s="446"/>
      <c r="ANP37" s="446"/>
      <c r="ANQ37" s="446"/>
      <c r="ANR37" s="446"/>
      <c r="ANS37" s="446"/>
      <c r="ANT37" s="446"/>
      <c r="ANU37" s="446"/>
      <c r="ANV37" s="446"/>
      <c r="ANW37" s="446"/>
      <c r="ANX37" s="446"/>
      <c r="ANY37" s="446"/>
      <c r="ANZ37" s="446"/>
      <c r="AOA37" s="446"/>
      <c r="AOB37" s="446"/>
      <c r="AOC37" s="446"/>
      <c r="AOD37" s="446"/>
      <c r="AOE37" s="446"/>
      <c r="AOF37" s="446"/>
      <c r="AOG37" s="446"/>
      <c r="AOH37" s="446"/>
      <c r="AOI37" s="446"/>
      <c r="AOJ37" s="446"/>
      <c r="AOK37" s="446"/>
      <c r="AOL37" s="446"/>
      <c r="AOM37" s="446"/>
      <c r="AON37" s="446"/>
      <c r="AOO37" s="446"/>
      <c r="AOP37" s="446"/>
      <c r="AOQ37" s="446"/>
      <c r="AOR37" s="446"/>
      <c r="AOS37" s="446"/>
      <c r="AOT37" s="446"/>
      <c r="AOU37" s="446"/>
      <c r="AOV37" s="446"/>
      <c r="AOW37" s="446"/>
      <c r="AOX37" s="446"/>
      <c r="AOY37" s="446"/>
      <c r="AOZ37" s="446"/>
      <c r="APA37" s="446"/>
      <c r="APB37" s="446"/>
      <c r="APC37" s="446"/>
      <c r="APD37" s="446"/>
      <c r="APE37" s="446"/>
      <c r="APF37" s="446"/>
      <c r="APG37" s="446"/>
      <c r="APH37" s="446"/>
      <c r="API37" s="446"/>
      <c r="APJ37" s="446"/>
      <c r="APK37" s="446"/>
      <c r="APL37" s="446"/>
      <c r="APM37" s="446"/>
      <c r="APN37" s="446"/>
      <c r="APO37" s="446"/>
      <c r="APP37" s="446"/>
      <c r="APQ37" s="446"/>
      <c r="APR37" s="446"/>
      <c r="APS37" s="446"/>
      <c r="APT37" s="446"/>
      <c r="APU37" s="446"/>
      <c r="APV37" s="446"/>
      <c r="APW37" s="446"/>
      <c r="APX37" s="446"/>
      <c r="APY37" s="446"/>
      <c r="APZ37" s="446"/>
      <c r="AQA37" s="446"/>
      <c r="AQB37" s="446"/>
      <c r="AQC37" s="446"/>
      <c r="AQD37" s="446"/>
      <c r="AQE37" s="446"/>
      <c r="AQF37" s="446"/>
      <c r="AQG37" s="446"/>
      <c r="AQH37" s="446"/>
      <c r="AQI37" s="446"/>
      <c r="AQJ37" s="446"/>
      <c r="AQK37" s="446"/>
      <c r="AQL37" s="446"/>
      <c r="AQM37" s="446"/>
      <c r="AQN37" s="446"/>
      <c r="AQO37" s="446"/>
      <c r="AQP37" s="446"/>
      <c r="AQQ37" s="446"/>
      <c r="AQR37" s="446"/>
      <c r="AQS37" s="446"/>
      <c r="AQT37" s="446"/>
      <c r="AQU37" s="446"/>
      <c r="AQV37" s="446"/>
      <c r="AQW37" s="446"/>
      <c r="AQX37" s="446"/>
      <c r="AQY37" s="446"/>
      <c r="AQZ37" s="446"/>
      <c r="ARA37" s="446"/>
      <c r="ARB37" s="446"/>
      <c r="ARC37" s="446"/>
      <c r="ARD37" s="446"/>
      <c r="ARE37" s="446"/>
      <c r="ARF37" s="446"/>
      <c r="ARG37" s="446"/>
      <c r="ARH37" s="446"/>
      <c r="ARI37" s="446"/>
      <c r="ARJ37" s="446"/>
      <c r="ARK37" s="446"/>
      <c r="ARL37" s="446"/>
      <c r="ARM37" s="446"/>
      <c r="ARN37" s="446"/>
      <c r="ARO37" s="446"/>
      <c r="ARP37" s="446"/>
      <c r="ARQ37" s="446"/>
      <c r="ARR37" s="446"/>
      <c r="ARS37" s="446"/>
      <c r="ART37" s="446"/>
      <c r="ARU37" s="446"/>
      <c r="ARV37" s="446"/>
      <c r="ARW37" s="446"/>
      <c r="ARX37" s="446"/>
      <c r="ARY37" s="446"/>
      <c r="ARZ37" s="446"/>
      <c r="ASA37" s="446"/>
      <c r="ASB37" s="446"/>
      <c r="ASC37" s="446"/>
      <c r="ASD37" s="446"/>
      <c r="ASE37" s="446"/>
      <c r="ASF37" s="446"/>
      <c r="ASG37" s="446"/>
      <c r="ASH37" s="446"/>
      <c r="ASI37" s="446"/>
      <c r="ASJ37" s="446"/>
      <c r="ASK37" s="446"/>
      <c r="ASL37" s="446"/>
      <c r="ASM37" s="446"/>
      <c r="ASN37" s="446"/>
      <c r="ASO37" s="446"/>
      <c r="ASP37" s="446"/>
      <c r="ASQ37" s="446"/>
      <c r="ASR37" s="446"/>
      <c r="ASS37" s="446"/>
      <c r="AST37" s="446"/>
      <c r="ASU37" s="446"/>
      <c r="ASV37" s="446"/>
      <c r="ASW37" s="446"/>
      <c r="ASX37" s="446"/>
      <c r="ASY37" s="446"/>
      <c r="ASZ37" s="446"/>
      <c r="ATA37" s="446"/>
      <c r="ATB37" s="446"/>
      <c r="ATC37" s="446"/>
      <c r="ATD37" s="446"/>
      <c r="ATE37" s="446"/>
      <c r="ATF37" s="446"/>
      <c r="ATG37" s="446"/>
      <c r="ATH37" s="446"/>
      <c r="ATI37" s="446"/>
      <c r="ATJ37" s="446"/>
      <c r="ATK37" s="446"/>
      <c r="ATL37" s="446"/>
      <c r="ATM37" s="446"/>
      <c r="ATN37" s="446"/>
      <c r="ATO37" s="446"/>
      <c r="ATP37" s="446"/>
      <c r="ATQ37" s="446"/>
      <c r="ATR37" s="446"/>
      <c r="ATS37" s="446"/>
      <c r="ATT37" s="446"/>
      <c r="ATU37" s="446"/>
      <c r="ATV37" s="446"/>
      <c r="ATW37" s="446"/>
      <c r="ATX37" s="446"/>
      <c r="ATY37" s="446"/>
      <c r="ATZ37" s="446"/>
      <c r="AUA37" s="446"/>
      <c r="AUB37" s="446"/>
      <c r="AUC37" s="446"/>
      <c r="AUD37" s="446"/>
      <c r="AUE37" s="446"/>
      <c r="AUF37" s="446"/>
      <c r="AUG37" s="446"/>
      <c r="AUH37" s="446"/>
      <c r="AUI37" s="446"/>
      <c r="AUJ37" s="446"/>
      <c r="AUK37" s="446"/>
      <c r="AUL37" s="446"/>
      <c r="AUM37" s="446"/>
      <c r="AUN37" s="446"/>
      <c r="AUO37" s="446"/>
      <c r="AUP37" s="446"/>
      <c r="AUQ37" s="446"/>
      <c r="AUR37" s="446"/>
      <c r="AUS37" s="446"/>
      <c r="AUT37" s="446"/>
      <c r="AUU37" s="446"/>
      <c r="AUV37" s="446"/>
      <c r="AUW37" s="446"/>
      <c r="AUX37" s="446"/>
      <c r="AUY37" s="446"/>
      <c r="AUZ37" s="446"/>
      <c r="AVA37" s="446"/>
      <c r="AVB37" s="446"/>
      <c r="AVC37" s="446"/>
      <c r="AVD37" s="446"/>
      <c r="AVE37" s="446"/>
      <c r="AVF37" s="446"/>
      <c r="AVG37" s="446"/>
      <c r="AVH37" s="446"/>
      <c r="AVI37" s="446"/>
      <c r="AVJ37" s="446"/>
      <c r="AVK37" s="446"/>
      <c r="AVL37" s="446"/>
      <c r="AVM37" s="446"/>
      <c r="AVN37" s="446"/>
      <c r="AVO37" s="446"/>
      <c r="AVP37" s="446"/>
      <c r="AVQ37" s="446"/>
      <c r="AVR37" s="446"/>
      <c r="AVS37" s="446"/>
      <c r="AVT37" s="446"/>
      <c r="AVU37" s="446"/>
      <c r="AVV37" s="446"/>
      <c r="AVW37" s="446"/>
      <c r="AVX37" s="446"/>
      <c r="AVY37" s="446"/>
      <c r="AVZ37" s="446"/>
      <c r="AWA37" s="446"/>
      <c r="AWB37" s="446"/>
      <c r="AWC37" s="446"/>
      <c r="AWD37" s="446"/>
      <c r="AWE37" s="446"/>
      <c r="AWF37" s="446"/>
      <c r="AWG37" s="446"/>
      <c r="AWH37" s="446"/>
      <c r="AWI37" s="446"/>
      <c r="AWJ37" s="446"/>
      <c r="AWK37" s="446"/>
      <c r="AWL37" s="446"/>
      <c r="AWM37" s="446"/>
      <c r="AWN37" s="446"/>
      <c r="AWO37" s="446"/>
      <c r="AWP37" s="446"/>
      <c r="AWQ37" s="446"/>
      <c r="AWR37" s="446"/>
      <c r="AWS37" s="446"/>
      <c r="AWT37" s="446"/>
      <c r="AWU37" s="446"/>
      <c r="AWV37" s="446"/>
      <c r="AWW37" s="446"/>
      <c r="AWX37" s="446"/>
      <c r="AWY37" s="446"/>
      <c r="AWZ37" s="446"/>
      <c r="AXA37" s="446"/>
      <c r="AXB37" s="446"/>
      <c r="AXC37" s="446"/>
      <c r="AXD37" s="446"/>
      <c r="AXE37" s="446"/>
      <c r="AXF37" s="446"/>
      <c r="AXG37" s="446"/>
      <c r="AXH37" s="446"/>
      <c r="AXI37" s="446"/>
      <c r="AXJ37" s="446"/>
      <c r="AXK37" s="446"/>
      <c r="AXL37" s="446"/>
      <c r="AXM37" s="446"/>
      <c r="AXN37" s="446"/>
      <c r="AXO37" s="446"/>
      <c r="AXP37" s="446"/>
      <c r="AXQ37" s="446"/>
      <c r="AXR37" s="446"/>
      <c r="AXS37" s="446"/>
      <c r="AXT37" s="446"/>
      <c r="AXU37" s="446"/>
      <c r="AXV37" s="446"/>
      <c r="AXW37" s="446"/>
      <c r="AXX37" s="446"/>
      <c r="AXY37" s="446"/>
      <c r="AXZ37" s="446"/>
      <c r="AYA37" s="446"/>
      <c r="AYB37" s="446"/>
      <c r="AYC37" s="446"/>
      <c r="AYD37" s="446"/>
      <c r="AYE37" s="446"/>
      <c r="AYF37" s="446"/>
      <c r="AYG37" s="446"/>
      <c r="AYH37" s="446"/>
      <c r="AYI37" s="446"/>
      <c r="AYJ37" s="446"/>
      <c r="AYK37" s="446"/>
      <c r="AYL37" s="446"/>
      <c r="AYM37" s="446"/>
      <c r="AYN37" s="446"/>
      <c r="AYO37" s="446"/>
      <c r="AYP37" s="446"/>
      <c r="AYQ37" s="446"/>
      <c r="AYR37" s="446"/>
      <c r="AYS37" s="446"/>
      <c r="AYT37" s="446"/>
      <c r="AYU37" s="446"/>
      <c r="AYV37" s="446"/>
      <c r="AYW37" s="446"/>
      <c r="AYX37" s="446"/>
      <c r="AYY37" s="446"/>
      <c r="AYZ37" s="446"/>
      <c r="AZA37" s="446"/>
      <c r="AZB37" s="446"/>
      <c r="AZC37" s="446"/>
      <c r="AZD37" s="446"/>
      <c r="AZE37" s="446"/>
      <c r="AZF37" s="446"/>
      <c r="AZG37" s="446"/>
      <c r="AZH37" s="446"/>
      <c r="AZI37" s="446"/>
      <c r="AZJ37" s="446"/>
      <c r="AZK37" s="446"/>
      <c r="AZL37" s="446"/>
      <c r="AZM37" s="446"/>
      <c r="AZN37" s="446"/>
      <c r="AZO37" s="446"/>
      <c r="AZP37" s="446"/>
      <c r="AZQ37" s="446"/>
      <c r="AZR37" s="446"/>
      <c r="AZS37" s="446"/>
      <c r="AZT37" s="446"/>
      <c r="AZU37" s="446"/>
      <c r="AZV37" s="446"/>
      <c r="AZW37" s="446"/>
      <c r="AZX37" s="446"/>
      <c r="AZY37" s="446"/>
      <c r="AZZ37" s="446"/>
      <c r="BAA37" s="446"/>
      <c r="BAB37" s="446"/>
      <c r="BAC37" s="446"/>
      <c r="BAD37" s="446"/>
      <c r="BAE37" s="446"/>
      <c r="BAF37" s="446"/>
      <c r="BAG37" s="446"/>
      <c r="BAH37" s="446"/>
      <c r="BAI37" s="446"/>
      <c r="BAJ37" s="446"/>
      <c r="BAK37" s="446"/>
      <c r="BAL37" s="446"/>
      <c r="BAM37" s="446"/>
      <c r="BAN37" s="446"/>
      <c r="BAO37" s="446"/>
      <c r="BAP37" s="446"/>
      <c r="BAQ37" s="446"/>
      <c r="BAR37" s="446"/>
      <c r="BAS37" s="446"/>
      <c r="BAT37" s="446"/>
      <c r="BAU37" s="446"/>
      <c r="BAV37" s="446"/>
      <c r="BAW37" s="446"/>
      <c r="BAX37" s="446"/>
      <c r="BAY37" s="446"/>
      <c r="BAZ37" s="446"/>
      <c r="BBA37" s="446"/>
      <c r="BBB37" s="446"/>
      <c r="BBC37" s="446"/>
      <c r="BBD37" s="446"/>
      <c r="BBE37" s="446"/>
      <c r="BBF37" s="446"/>
      <c r="BBG37" s="446"/>
      <c r="BBH37" s="446"/>
      <c r="BBI37" s="446"/>
      <c r="BBJ37" s="446"/>
      <c r="BBK37" s="446"/>
      <c r="BBL37" s="446"/>
      <c r="BBM37" s="446"/>
      <c r="BBN37" s="446"/>
      <c r="BBO37" s="446"/>
      <c r="BBP37" s="446"/>
      <c r="BBQ37" s="446"/>
      <c r="BBR37" s="446"/>
      <c r="BBS37" s="446"/>
      <c r="BBT37" s="446"/>
      <c r="BBU37" s="446"/>
      <c r="BBV37" s="446"/>
      <c r="BBW37" s="446"/>
      <c r="BBX37" s="446"/>
      <c r="BBY37" s="446"/>
      <c r="BBZ37" s="446"/>
      <c r="BCA37" s="446"/>
      <c r="BCB37" s="446"/>
      <c r="BCC37" s="446"/>
      <c r="BCD37" s="446"/>
      <c r="BCE37" s="446"/>
      <c r="BCF37" s="446"/>
      <c r="BCG37" s="446"/>
      <c r="BCH37" s="446"/>
      <c r="BCI37" s="446"/>
      <c r="BCJ37" s="446"/>
      <c r="BCK37" s="446"/>
      <c r="BCL37" s="446"/>
      <c r="BCM37" s="446"/>
      <c r="BCN37" s="446"/>
      <c r="BCO37" s="446"/>
      <c r="BCP37" s="446"/>
      <c r="BCQ37" s="446"/>
      <c r="BCR37" s="446"/>
      <c r="BCS37" s="446"/>
      <c r="BCT37" s="446"/>
      <c r="BCU37" s="446"/>
      <c r="BCV37" s="446"/>
      <c r="BCW37" s="446"/>
      <c r="BCX37" s="446"/>
      <c r="BCY37" s="446"/>
      <c r="BCZ37" s="446"/>
      <c r="BDA37" s="446"/>
      <c r="BDB37" s="446"/>
      <c r="BDC37" s="446"/>
      <c r="BDD37" s="446"/>
      <c r="BDE37" s="446"/>
      <c r="BDF37" s="446"/>
      <c r="BDG37" s="446"/>
      <c r="BDH37" s="446"/>
      <c r="BDI37" s="446"/>
      <c r="BDJ37" s="446"/>
      <c r="BDK37" s="446"/>
      <c r="BDL37" s="446"/>
      <c r="BDM37" s="446"/>
      <c r="BDN37" s="446"/>
      <c r="BDO37" s="446"/>
      <c r="BDP37" s="446"/>
      <c r="BDQ37" s="446"/>
      <c r="BDR37" s="446"/>
      <c r="BDS37" s="446"/>
      <c r="BDT37" s="446"/>
      <c r="BDU37" s="446"/>
      <c r="BDV37" s="446"/>
      <c r="BDW37" s="446"/>
      <c r="BDX37" s="446"/>
      <c r="BDY37" s="446"/>
      <c r="BDZ37" s="446"/>
      <c r="BEA37" s="446"/>
      <c r="BEB37" s="446"/>
      <c r="BEC37" s="446"/>
      <c r="BED37" s="446"/>
      <c r="BEE37" s="446"/>
      <c r="BEF37" s="446"/>
      <c r="BEG37" s="446"/>
      <c r="BEH37" s="446"/>
      <c r="BEI37" s="446"/>
      <c r="BEJ37" s="446"/>
      <c r="BEK37" s="446"/>
      <c r="BEL37" s="446"/>
      <c r="BEM37" s="446"/>
      <c r="BEN37" s="446"/>
      <c r="BEO37" s="446"/>
      <c r="BEP37" s="446"/>
      <c r="BEQ37" s="446"/>
      <c r="BER37" s="446"/>
      <c r="BES37" s="446"/>
      <c r="BET37" s="446"/>
      <c r="BEU37" s="446"/>
      <c r="BEV37" s="446"/>
      <c r="BEW37" s="446"/>
      <c r="BEX37" s="446"/>
      <c r="BEY37" s="446"/>
      <c r="BEZ37" s="446"/>
      <c r="BFA37" s="446"/>
      <c r="BFB37" s="446"/>
      <c r="BFC37" s="446"/>
      <c r="BFD37" s="446"/>
      <c r="BFE37" s="446"/>
      <c r="BFF37" s="446"/>
      <c r="BFG37" s="446"/>
      <c r="BFH37" s="446"/>
      <c r="BFI37" s="446"/>
      <c r="BFJ37" s="446"/>
      <c r="BFK37" s="446"/>
      <c r="BFL37" s="446"/>
      <c r="BFM37" s="446"/>
      <c r="BFN37" s="446"/>
      <c r="BFO37" s="446"/>
      <c r="BFP37" s="446"/>
      <c r="BFQ37" s="446"/>
      <c r="BFR37" s="446"/>
      <c r="BFS37" s="446"/>
      <c r="BFT37" s="446"/>
      <c r="BFU37" s="446"/>
      <c r="BFV37" s="446"/>
      <c r="BFW37" s="446"/>
      <c r="BFX37" s="446"/>
      <c r="BFY37" s="446"/>
      <c r="BFZ37" s="446"/>
      <c r="BGA37" s="446"/>
      <c r="BGB37" s="446"/>
      <c r="BGC37" s="446"/>
      <c r="BGD37" s="446"/>
      <c r="BGE37" s="446"/>
      <c r="BGF37" s="446"/>
      <c r="BGG37" s="446"/>
      <c r="BGH37" s="446"/>
      <c r="BGI37" s="446"/>
      <c r="BGJ37" s="446"/>
      <c r="BGK37" s="446"/>
      <c r="BGL37" s="446"/>
      <c r="BGM37" s="446"/>
      <c r="BGN37" s="446"/>
      <c r="BGO37" s="446"/>
      <c r="BGP37" s="446"/>
      <c r="BGQ37" s="446"/>
      <c r="BGR37" s="446"/>
      <c r="BGS37" s="446"/>
      <c r="BGT37" s="446"/>
      <c r="BGU37" s="446"/>
      <c r="BGV37" s="446"/>
      <c r="BGW37" s="446"/>
      <c r="BGX37" s="446"/>
      <c r="BGY37" s="446"/>
      <c r="BGZ37" s="446"/>
      <c r="BHA37" s="446"/>
      <c r="BHB37" s="446"/>
      <c r="BHC37" s="446"/>
      <c r="BHD37" s="446"/>
      <c r="BHE37" s="446"/>
      <c r="BHF37" s="446"/>
      <c r="BHG37" s="446"/>
      <c r="BHH37" s="446"/>
      <c r="BHI37" s="446"/>
      <c r="BHJ37" s="446"/>
      <c r="BHK37" s="446"/>
      <c r="BHL37" s="446"/>
      <c r="BHM37" s="446"/>
      <c r="BHN37" s="446"/>
      <c r="BHO37" s="446"/>
      <c r="BHP37" s="446"/>
      <c r="BHQ37" s="446"/>
      <c r="BHR37" s="446"/>
      <c r="BHS37" s="446"/>
      <c r="BHT37" s="446"/>
      <c r="BHU37" s="446"/>
      <c r="BHV37" s="446"/>
      <c r="BHW37" s="446"/>
      <c r="BHX37" s="446"/>
      <c r="BHY37" s="446"/>
      <c r="BHZ37" s="446"/>
      <c r="BIA37" s="446"/>
      <c r="BIB37" s="446"/>
      <c r="BIC37" s="446"/>
      <c r="BID37" s="446"/>
      <c r="BIE37" s="446"/>
      <c r="BIF37" s="446"/>
      <c r="BIG37" s="446"/>
      <c r="BIH37" s="446"/>
      <c r="BII37" s="446"/>
      <c r="BIJ37" s="446"/>
      <c r="BIK37" s="446"/>
      <c r="BIL37" s="446"/>
      <c r="BIM37" s="446"/>
      <c r="BIN37" s="446"/>
      <c r="BIO37" s="446"/>
      <c r="BIP37" s="446"/>
      <c r="BIQ37" s="446"/>
      <c r="BIR37" s="446"/>
      <c r="BIS37" s="446"/>
      <c r="BIT37" s="446"/>
      <c r="BIU37" s="446"/>
      <c r="BIV37" s="446"/>
      <c r="BIW37" s="446"/>
      <c r="BIX37" s="446"/>
      <c r="BIY37" s="446"/>
      <c r="BIZ37" s="446"/>
      <c r="BJA37" s="446"/>
      <c r="BJB37" s="446"/>
      <c r="BJC37" s="446"/>
      <c r="BJD37" s="446"/>
      <c r="BJE37" s="446"/>
      <c r="BJF37" s="446"/>
      <c r="BJG37" s="446"/>
      <c r="BJH37" s="446"/>
      <c r="BJI37" s="446"/>
      <c r="BJJ37" s="446"/>
      <c r="BJK37" s="446"/>
      <c r="BJL37" s="446"/>
      <c r="BJM37" s="446"/>
      <c r="BJN37" s="446"/>
      <c r="BJO37" s="446"/>
      <c r="BJP37" s="446"/>
      <c r="BJQ37" s="446"/>
      <c r="BJR37" s="446"/>
      <c r="BJS37" s="446"/>
      <c r="BJT37" s="446"/>
      <c r="BJU37" s="446"/>
      <c r="BJV37" s="446"/>
      <c r="BJW37" s="446"/>
      <c r="BJX37" s="446"/>
      <c r="BJY37" s="446"/>
      <c r="BJZ37" s="446"/>
      <c r="BKA37" s="446"/>
      <c r="BKB37" s="446"/>
      <c r="BKC37" s="446"/>
      <c r="BKD37" s="446"/>
      <c r="BKE37" s="446"/>
      <c r="BKF37" s="446"/>
      <c r="BKG37" s="446"/>
      <c r="BKH37" s="446"/>
      <c r="BKI37" s="446"/>
      <c r="BKJ37" s="446"/>
      <c r="BKK37" s="446"/>
      <c r="BKL37" s="446"/>
      <c r="BKM37" s="446"/>
      <c r="BKN37" s="446"/>
      <c r="BKO37" s="446"/>
      <c r="BKP37" s="446"/>
      <c r="BKQ37" s="446"/>
      <c r="BKR37" s="446"/>
      <c r="BKS37" s="446"/>
      <c r="BKT37" s="446"/>
      <c r="BKU37" s="446"/>
      <c r="BKV37" s="446"/>
      <c r="BKW37" s="446"/>
      <c r="BKX37" s="446"/>
      <c r="BKY37" s="446"/>
      <c r="BKZ37" s="446"/>
      <c r="BLA37" s="446"/>
      <c r="BLB37" s="446"/>
      <c r="BLC37" s="446"/>
      <c r="BLD37" s="446"/>
      <c r="BLE37" s="446"/>
      <c r="BLF37" s="446"/>
      <c r="BLG37" s="446"/>
      <c r="BLH37" s="446"/>
      <c r="BLI37" s="446"/>
      <c r="BLJ37" s="446"/>
      <c r="BLK37" s="446"/>
      <c r="BLL37" s="446"/>
      <c r="BLM37" s="446"/>
      <c r="BLN37" s="446"/>
      <c r="BLO37" s="446"/>
      <c r="BLP37" s="446"/>
      <c r="BLQ37" s="446"/>
      <c r="BLR37" s="446"/>
      <c r="BLS37" s="446"/>
      <c r="BLT37" s="446"/>
      <c r="BLU37" s="446"/>
      <c r="BLV37" s="446"/>
      <c r="BLW37" s="446"/>
      <c r="BLX37" s="446"/>
      <c r="BLY37" s="446"/>
      <c r="BLZ37" s="446"/>
      <c r="BMA37" s="446"/>
      <c r="BMB37" s="446"/>
      <c r="BMC37" s="446"/>
      <c r="BMD37" s="446"/>
      <c r="BME37" s="446"/>
      <c r="BMF37" s="446"/>
      <c r="BMG37" s="446"/>
      <c r="BMH37" s="446"/>
      <c r="BMI37" s="446"/>
      <c r="BMJ37" s="446"/>
      <c r="BMK37" s="446"/>
      <c r="BML37" s="446"/>
      <c r="BMM37" s="446"/>
      <c r="BMN37" s="446"/>
      <c r="BMO37" s="446"/>
      <c r="BMP37" s="446"/>
      <c r="BMQ37" s="446"/>
      <c r="BMR37" s="446"/>
      <c r="BMS37" s="446"/>
      <c r="BMT37" s="446"/>
      <c r="BMU37" s="446"/>
      <c r="BMV37" s="446"/>
      <c r="BMW37" s="446"/>
      <c r="BMX37" s="446"/>
      <c r="BMY37" s="446"/>
      <c r="BMZ37" s="446"/>
      <c r="BNA37" s="446"/>
      <c r="BNB37" s="446"/>
      <c r="BNC37" s="446"/>
      <c r="BND37" s="446"/>
      <c r="BNE37" s="446"/>
      <c r="BNF37" s="446"/>
      <c r="BNG37" s="446"/>
      <c r="BNH37" s="446"/>
      <c r="BNI37" s="446"/>
      <c r="BNJ37" s="446"/>
      <c r="BNK37" s="446"/>
      <c r="BNL37" s="446"/>
      <c r="BNM37" s="446"/>
      <c r="BNN37" s="446"/>
      <c r="BNO37" s="446"/>
      <c r="BNP37" s="446"/>
      <c r="BNQ37" s="446"/>
      <c r="BNR37" s="446"/>
      <c r="BNS37" s="446"/>
      <c r="BNT37" s="446"/>
      <c r="BNU37" s="446"/>
      <c r="BNV37" s="446"/>
      <c r="BNW37" s="446"/>
      <c r="BNX37" s="446"/>
      <c r="BNY37" s="446"/>
      <c r="BNZ37" s="446"/>
      <c r="BOA37" s="446"/>
      <c r="BOB37" s="446"/>
      <c r="BOC37" s="446"/>
      <c r="BOD37" s="446"/>
      <c r="BOE37" s="446"/>
      <c r="BOF37" s="446"/>
      <c r="BOG37" s="446"/>
      <c r="BOH37" s="446"/>
      <c r="BOI37" s="446"/>
      <c r="BOJ37" s="446"/>
      <c r="BOK37" s="446"/>
      <c r="BOL37" s="446"/>
      <c r="BOM37" s="446"/>
      <c r="BON37" s="446"/>
      <c r="BOO37" s="446"/>
      <c r="BOP37" s="446"/>
      <c r="BOQ37" s="446"/>
      <c r="BOR37" s="446"/>
      <c r="BOS37" s="446"/>
      <c r="BOT37" s="446"/>
      <c r="BOU37" s="446"/>
      <c r="BOV37" s="446"/>
      <c r="BOW37" s="446"/>
      <c r="BOX37" s="446"/>
      <c r="BOY37" s="446"/>
      <c r="BOZ37" s="446"/>
      <c r="BPA37" s="446"/>
      <c r="BPB37" s="446"/>
      <c r="BPC37" s="446"/>
      <c r="BPD37" s="446"/>
      <c r="BPE37" s="446"/>
      <c r="BPF37" s="446"/>
      <c r="BPG37" s="446"/>
      <c r="BPH37" s="446"/>
      <c r="BPI37" s="446"/>
      <c r="BPJ37" s="446"/>
      <c r="BPK37" s="446"/>
      <c r="BPL37" s="446"/>
      <c r="BPM37" s="446"/>
      <c r="BPN37" s="446"/>
      <c r="BPO37" s="446"/>
      <c r="BPP37" s="446"/>
      <c r="BPQ37" s="446"/>
      <c r="BPR37" s="446"/>
      <c r="BPS37" s="446"/>
      <c r="BPT37" s="446"/>
      <c r="BPU37" s="446"/>
      <c r="BPV37" s="446"/>
      <c r="BPW37" s="446"/>
      <c r="BPX37" s="446"/>
      <c r="BPY37" s="446"/>
      <c r="BPZ37" s="446"/>
      <c r="BQA37" s="446"/>
      <c r="BQB37" s="446"/>
      <c r="BQC37" s="446"/>
      <c r="BQD37" s="446"/>
      <c r="BQE37" s="446"/>
      <c r="BQF37" s="446"/>
      <c r="BQG37" s="446"/>
      <c r="BQH37" s="446"/>
      <c r="BQI37" s="446"/>
      <c r="BQJ37" s="446"/>
      <c r="BQK37" s="446"/>
      <c r="BQL37" s="446"/>
      <c r="BQM37" s="446"/>
      <c r="BQN37" s="446"/>
      <c r="BQO37" s="446"/>
      <c r="BQP37" s="446"/>
      <c r="BQQ37" s="446"/>
      <c r="BQR37" s="446"/>
      <c r="BQS37" s="446"/>
      <c r="BQT37" s="446"/>
      <c r="BQU37" s="446"/>
      <c r="BQV37" s="446"/>
      <c r="BQW37" s="446"/>
      <c r="BQX37" s="446"/>
      <c r="BQY37" s="446"/>
      <c r="BQZ37" s="446"/>
      <c r="BRA37" s="446"/>
      <c r="BRB37" s="446"/>
      <c r="BRC37" s="446"/>
      <c r="BRD37" s="446"/>
      <c r="BRE37" s="446"/>
      <c r="BRF37" s="446"/>
      <c r="BRG37" s="446"/>
      <c r="BRH37" s="446"/>
      <c r="BRI37" s="446"/>
      <c r="BRJ37" s="446"/>
      <c r="BRK37" s="446"/>
      <c r="BRL37" s="446"/>
      <c r="BRM37" s="446"/>
      <c r="BRN37" s="446"/>
      <c r="BRO37" s="446"/>
      <c r="BRP37" s="446"/>
      <c r="BRQ37" s="446"/>
      <c r="BRR37" s="446"/>
      <c r="BRS37" s="446"/>
      <c r="BRT37" s="446"/>
      <c r="BRU37" s="446"/>
      <c r="BRV37" s="446"/>
      <c r="BRW37" s="446"/>
      <c r="BRX37" s="446"/>
      <c r="BRY37" s="446"/>
      <c r="BRZ37" s="446"/>
      <c r="BSA37" s="446"/>
      <c r="BSB37" s="446"/>
      <c r="BSC37" s="446"/>
      <c r="BSD37" s="446"/>
      <c r="BSE37" s="446"/>
      <c r="BSF37" s="446"/>
      <c r="BSG37" s="446"/>
      <c r="BSH37" s="446"/>
      <c r="BSI37" s="446"/>
      <c r="BSJ37" s="446"/>
      <c r="BSK37" s="446"/>
      <c r="BSL37" s="446"/>
      <c r="BSM37" s="446"/>
      <c r="BSN37" s="446"/>
      <c r="BSO37" s="446"/>
      <c r="BSP37" s="446"/>
      <c r="BSQ37" s="446"/>
      <c r="BSR37" s="446"/>
      <c r="BSS37" s="446"/>
      <c r="BST37" s="446"/>
      <c r="BSU37" s="446"/>
      <c r="BSV37" s="446"/>
      <c r="BSW37" s="446"/>
      <c r="BSX37" s="446"/>
      <c r="BSY37" s="446"/>
      <c r="BSZ37" s="446"/>
      <c r="BTA37" s="446"/>
      <c r="BTB37" s="446"/>
      <c r="BTC37" s="446"/>
      <c r="BTD37" s="446"/>
      <c r="BTE37" s="446"/>
      <c r="BTF37" s="446"/>
      <c r="BTG37" s="446"/>
      <c r="BTH37" s="446"/>
      <c r="BTI37" s="446"/>
      <c r="BTJ37" s="446"/>
      <c r="BTK37" s="446"/>
      <c r="BTL37" s="446"/>
      <c r="BTM37" s="446"/>
      <c r="BTN37" s="446"/>
      <c r="BTO37" s="446"/>
      <c r="BTP37" s="446"/>
      <c r="BTQ37" s="446"/>
      <c r="BTR37" s="446"/>
      <c r="BTS37" s="446"/>
      <c r="BTT37" s="446"/>
      <c r="BTU37" s="446"/>
      <c r="BTV37" s="446"/>
      <c r="BTW37" s="446"/>
      <c r="BTX37" s="446"/>
      <c r="BTY37" s="446"/>
      <c r="BTZ37" s="446"/>
      <c r="BUA37" s="446"/>
      <c r="BUB37" s="446"/>
      <c r="BUC37" s="446"/>
      <c r="BUD37" s="446"/>
      <c r="BUE37" s="446"/>
      <c r="BUF37" s="446"/>
      <c r="BUG37" s="446"/>
      <c r="BUH37" s="446"/>
      <c r="BUI37" s="446"/>
      <c r="BUJ37" s="446"/>
      <c r="BUK37" s="446"/>
      <c r="BUL37" s="446"/>
      <c r="BUM37" s="446"/>
      <c r="BUN37" s="446"/>
      <c r="BUO37" s="446"/>
      <c r="BUP37" s="446"/>
      <c r="BUQ37" s="446"/>
      <c r="BUR37" s="446"/>
      <c r="BUS37" s="446"/>
      <c r="BUT37" s="446"/>
      <c r="BUU37" s="446"/>
      <c r="BUV37" s="446"/>
      <c r="BUW37" s="446"/>
      <c r="BUX37" s="446"/>
      <c r="BUY37" s="446"/>
      <c r="BUZ37" s="446"/>
      <c r="BVA37" s="446"/>
      <c r="BVB37" s="446"/>
      <c r="BVC37" s="446"/>
      <c r="BVD37" s="446"/>
      <c r="BVE37" s="446"/>
      <c r="BVF37" s="446"/>
      <c r="BVG37" s="446"/>
      <c r="BVH37" s="446"/>
      <c r="BVI37" s="446"/>
      <c r="BVJ37" s="446"/>
      <c r="BVK37" s="446"/>
      <c r="BVL37" s="446"/>
      <c r="BVM37" s="446"/>
      <c r="BVN37" s="446"/>
      <c r="BVO37" s="446"/>
      <c r="BVP37" s="446"/>
      <c r="BVQ37" s="446"/>
      <c r="BVR37" s="446"/>
      <c r="BVS37" s="446"/>
      <c r="BVT37" s="446"/>
      <c r="BVU37" s="446"/>
      <c r="BVV37" s="446"/>
      <c r="BVW37" s="446"/>
      <c r="BVX37" s="446"/>
      <c r="BVY37" s="446"/>
      <c r="BVZ37" s="446"/>
      <c r="BWA37" s="446"/>
      <c r="BWB37" s="446"/>
      <c r="BWC37" s="446"/>
      <c r="BWD37" s="446"/>
      <c r="BWE37" s="446"/>
      <c r="BWF37" s="446"/>
      <c r="BWG37" s="446"/>
      <c r="BWH37" s="446"/>
      <c r="BWI37" s="446"/>
      <c r="BWJ37" s="446"/>
      <c r="BWK37" s="446"/>
      <c r="BWL37" s="446"/>
      <c r="BWM37" s="446"/>
      <c r="BWN37" s="446"/>
      <c r="BWO37" s="446"/>
      <c r="BWP37" s="446"/>
      <c r="BWQ37" s="446"/>
      <c r="BWR37" s="446"/>
      <c r="BWS37" s="446"/>
      <c r="BWT37" s="446"/>
      <c r="BWU37" s="446"/>
      <c r="BWV37" s="446"/>
      <c r="BWW37" s="446"/>
      <c r="BWX37" s="446"/>
      <c r="BWY37" s="446"/>
      <c r="BWZ37" s="446"/>
      <c r="BXA37" s="446"/>
      <c r="BXB37" s="446"/>
      <c r="BXC37" s="446"/>
      <c r="BXD37" s="446"/>
      <c r="BXE37" s="446"/>
      <c r="BXF37" s="446"/>
      <c r="BXG37" s="446"/>
      <c r="BXH37" s="446"/>
      <c r="BXI37" s="446"/>
      <c r="BXJ37" s="446"/>
      <c r="BXK37" s="446"/>
      <c r="BXL37" s="446"/>
      <c r="BXM37" s="446"/>
      <c r="BXN37" s="446"/>
      <c r="BXO37" s="446"/>
      <c r="BXP37" s="446"/>
      <c r="BXQ37" s="446"/>
      <c r="BXR37" s="446"/>
      <c r="BXS37" s="446"/>
      <c r="BXT37" s="446"/>
      <c r="BXU37" s="446"/>
      <c r="BXV37" s="446"/>
      <c r="BXW37" s="446"/>
      <c r="BXX37" s="446"/>
      <c r="BXY37" s="446"/>
      <c r="BXZ37" s="446"/>
      <c r="BYA37" s="446"/>
      <c r="BYB37" s="446"/>
      <c r="BYC37" s="446"/>
      <c r="BYD37" s="446"/>
      <c r="BYE37" s="446"/>
      <c r="BYF37" s="446"/>
      <c r="BYG37" s="446"/>
      <c r="BYH37" s="446"/>
      <c r="BYI37" s="446"/>
      <c r="BYJ37" s="446"/>
      <c r="BYK37" s="446"/>
      <c r="BYL37" s="446"/>
      <c r="BYM37" s="446"/>
      <c r="BYN37" s="446"/>
      <c r="BYO37" s="446"/>
      <c r="BYP37" s="446"/>
      <c r="BYQ37" s="446"/>
      <c r="BYR37" s="446"/>
      <c r="BYS37" s="446"/>
      <c r="BYT37" s="446"/>
      <c r="BYU37" s="446"/>
      <c r="BYV37" s="446"/>
      <c r="BYW37" s="446"/>
      <c r="BYX37" s="446"/>
      <c r="BYY37" s="446"/>
      <c r="BYZ37" s="446"/>
      <c r="BZA37" s="446"/>
      <c r="BZB37" s="446"/>
      <c r="BZC37" s="446"/>
      <c r="BZD37" s="446"/>
      <c r="BZE37" s="446"/>
      <c r="BZF37" s="446"/>
      <c r="BZG37" s="446"/>
      <c r="BZH37" s="446"/>
      <c r="BZI37" s="446"/>
      <c r="BZJ37" s="446"/>
      <c r="BZK37" s="446"/>
      <c r="BZL37" s="446"/>
      <c r="BZM37" s="446"/>
      <c r="BZN37" s="446"/>
      <c r="BZO37" s="446"/>
      <c r="BZP37" s="446"/>
      <c r="BZQ37" s="446"/>
      <c r="BZR37" s="446"/>
      <c r="BZS37" s="446"/>
      <c r="BZT37" s="446"/>
      <c r="BZU37" s="446"/>
      <c r="BZV37" s="446"/>
      <c r="BZW37" s="446"/>
      <c r="BZX37" s="446"/>
      <c r="BZY37" s="446"/>
      <c r="BZZ37" s="446"/>
      <c r="CAA37" s="446"/>
      <c r="CAB37" s="446"/>
      <c r="CAC37" s="446"/>
      <c r="CAD37" s="446"/>
      <c r="CAE37" s="446"/>
      <c r="CAF37" s="446"/>
      <c r="CAG37" s="446"/>
      <c r="CAH37" s="446"/>
      <c r="CAI37" s="446"/>
      <c r="CAJ37" s="446"/>
      <c r="CAK37" s="446"/>
      <c r="CAL37" s="446"/>
      <c r="CAM37" s="446"/>
      <c r="CAN37" s="446"/>
      <c r="CAO37" s="446"/>
      <c r="CAP37" s="446"/>
      <c r="CAQ37" s="446"/>
      <c r="CAR37" s="446"/>
      <c r="CAS37" s="446"/>
      <c r="CAT37" s="446"/>
      <c r="CAU37" s="446"/>
      <c r="CAV37" s="446"/>
      <c r="CAW37" s="446"/>
      <c r="CAX37" s="446"/>
      <c r="CAY37" s="446"/>
      <c r="CAZ37" s="446"/>
      <c r="CBA37" s="446"/>
      <c r="CBB37" s="446"/>
      <c r="CBC37" s="446"/>
      <c r="CBD37" s="446"/>
      <c r="CBE37" s="446"/>
      <c r="CBF37" s="446"/>
      <c r="CBG37" s="446"/>
      <c r="CBH37" s="446"/>
      <c r="CBI37" s="446"/>
      <c r="CBJ37" s="446"/>
      <c r="CBK37" s="446"/>
      <c r="CBL37" s="446"/>
      <c r="CBM37" s="446"/>
      <c r="CBN37" s="446"/>
      <c r="CBO37" s="446"/>
      <c r="CBP37" s="446"/>
      <c r="CBQ37" s="446"/>
      <c r="CBR37" s="446"/>
      <c r="CBS37" s="446"/>
      <c r="CBT37" s="446"/>
      <c r="CBU37" s="446"/>
      <c r="CBV37" s="446"/>
      <c r="CBW37" s="446"/>
      <c r="CBX37" s="446"/>
      <c r="CBY37" s="446"/>
      <c r="CBZ37" s="446"/>
      <c r="CCA37" s="446"/>
      <c r="CCB37" s="446"/>
      <c r="CCC37" s="446"/>
      <c r="CCD37" s="446"/>
      <c r="CCE37" s="446"/>
      <c r="CCF37" s="446"/>
      <c r="CCG37" s="446"/>
      <c r="CCH37" s="446"/>
      <c r="CCI37" s="446"/>
      <c r="CCJ37" s="446"/>
      <c r="CCK37" s="446"/>
      <c r="CCL37" s="446"/>
      <c r="CCM37" s="446"/>
      <c r="CCN37" s="446"/>
      <c r="CCO37" s="446"/>
      <c r="CCP37" s="446"/>
      <c r="CCQ37" s="446"/>
      <c r="CCR37" s="446"/>
      <c r="CCS37" s="446"/>
      <c r="CCT37" s="446"/>
      <c r="CCU37" s="446"/>
      <c r="CCV37" s="446"/>
      <c r="CCW37" s="446"/>
      <c r="CCX37" s="446"/>
      <c r="CCY37" s="446"/>
      <c r="CCZ37" s="446"/>
      <c r="CDA37" s="446"/>
      <c r="CDB37" s="446"/>
      <c r="CDC37" s="446"/>
      <c r="CDD37" s="446"/>
      <c r="CDE37" s="446"/>
      <c r="CDF37" s="446"/>
      <c r="CDG37" s="446"/>
      <c r="CDH37" s="446"/>
      <c r="CDI37" s="446"/>
      <c r="CDJ37" s="446"/>
      <c r="CDK37" s="446"/>
      <c r="CDL37" s="446"/>
      <c r="CDM37" s="446"/>
      <c r="CDN37" s="446"/>
      <c r="CDO37" s="446"/>
      <c r="CDP37" s="446"/>
      <c r="CDQ37" s="446"/>
      <c r="CDR37" s="446"/>
      <c r="CDS37" s="446"/>
      <c r="CDT37" s="446"/>
      <c r="CDU37" s="446"/>
      <c r="CDV37" s="446"/>
      <c r="CDW37" s="446"/>
      <c r="CDX37" s="446"/>
      <c r="CDY37" s="446"/>
      <c r="CDZ37" s="446"/>
      <c r="CEA37" s="446"/>
      <c r="CEB37" s="446"/>
      <c r="CEC37" s="446"/>
      <c r="CED37" s="446"/>
      <c r="CEE37" s="446"/>
      <c r="CEF37" s="446"/>
      <c r="CEG37" s="446"/>
      <c r="CEH37" s="446"/>
      <c r="CEI37" s="446"/>
      <c r="CEJ37" s="446"/>
      <c r="CEK37" s="446"/>
      <c r="CEL37" s="446"/>
      <c r="CEM37" s="446"/>
      <c r="CEN37" s="446"/>
      <c r="CEO37" s="446"/>
      <c r="CEP37" s="446"/>
      <c r="CEQ37" s="446"/>
      <c r="CER37" s="446"/>
      <c r="CES37" s="446"/>
      <c r="CET37" s="446"/>
      <c r="CEU37" s="446"/>
      <c r="CEV37" s="446"/>
      <c r="CEW37" s="446"/>
      <c r="CEX37" s="446"/>
      <c r="CEY37" s="446"/>
      <c r="CEZ37" s="446"/>
      <c r="CFA37" s="446"/>
      <c r="CFB37" s="446"/>
      <c r="CFC37" s="446"/>
      <c r="CFD37" s="446"/>
      <c r="CFE37" s="446"/>
      <c r="CFF37" s="446"/>
      <c r="CFG37" s="446"/>
      <c r="CFH37" s="446"/>
      <c r="CFI37" s="446"/>
      <c r="CFJ37" s="446"/>
      <c r="CFK37" s="446"/>
      <c r="CFL37" s="446"/>
      <c r="CFM37" s="446"/>
      <c r="CFN37" s="446"/>
      <c r="CFO37" s="446"/>
      <c r="CFP37" s="446"/>
      <c r="CFQ37" s="446"/>
      <c r="CFR37" s="446"/>
      <c r="CFS37" s="446"/>
      <c r="CFT37" s="446"/>
      <c r="CFU37" s="446"/>
      <c r="CFV37" s="446"/>
      <c r="CFW37" s="446"/>
      <c r="CFX37" s="446"/>
      <c r="CFY37" s="446"/>
      <c r="CFZ37" s="446"/>
      <c r="CGA37" s="446"/>
      <c r="CGB37" s="446"/>
      <c r="CGC37" s="446"/>
      <c r="CGD37" s="446"/>
      <c r="CGE37" s="446"/>
      <c r="CGF37" s="446"/>
      <c r="CGG37" s="446"/>
      <c r="CGH37" s="446"/>
      <c r="CGI37" s="446"/>
      <c r="CGJ37" s="446"/>
      <c r="CGK37" s="446"/>
      <c r="CGL37" s="446"/>
      <c r="CGM37" s="446"/>
      <c r="CGN37" s="446"/>
      <c r="CGO37" s="446"/>
      <c r="CGP37" s="446"/>
      <c r="CGQ37" s="446"/>
      <c r="CGR37" s="446"/>
      <c r="CGS37" s="446"/>
      <c r="CGT37" s="446"/>
      <c r="CGU37" s="446"/>
      <c r="CGV37" s="446"/>
      <c r="CGW37" s="446"/>
      <c r="CGX37" s="446"/>
      <c r="CGY37" s="446"/>
      <c r="CGZ37" s="446"/>
      <c r="CHA37" s="446"/>
      <c r="CHB37" s="446"/>
      <c r="CHC37" s="446"/>
      <c r="CHD37" s="446"/>
      <c r="CHE37" s="446"/>
      <c r="CHF37" s="446"/>
      <c r="CHG37" s="446"/>
      <c r="CHH37" s="446"/>
      <c r="CHI37" s="446"/>
      <c r="CHJ37" s="446"/>
      <c r="CHK37" s="446"/>
      <c r="CHL37" s="446"/>
      <c r="CHM37" s="446"/>
      <c r="CHN37" s="446"/>
      <c r="CHO37" s="446"/>
      <c r="CHP37" s="446"/>
      <c r="CHQ37" s="446"/>
      <c r="CHR37" s="446"/>
      <c r="CHS37" s="446"/>
      <c r="CHT37" s="446"/>
      <c r="CHU37" s="446"/>
      <c r="CHV37" s="446"/>
      <c r="CHW37" s="446"/>
      <c r="CHX37" s="446"/>
      <c r="CHY37" s="446"/>
      <c r="CHZ37" s="446"/>
      <c r="CIA37" s="446"/>
      <c r="CIB37" s="446"/>
      <c r="CIC37" s="446"/>
      <c r="CID37" s="446"/>
      <c r="CIE37" s="446"/>
      <c r="CIF37" s="446"/>
      <c r="CIG37" s="446"/>
      <c r="CIH37" s="446"/>
      <c r="CII37" s="446"/>
      <c r="CIJ37" s="446"/>
      <c r="CIK37" s="446"/>
      <c r="CIL37" s="446"/>
      <c r="CIM37" s="446"/>
      <c r="CIN37" s="446"/>
      <c r="CIO37" s="446"/>
      <c r="CIP37" s="446"/>
      <c r="CIQ37" s="446"/>
      <c r="CIR37" s="446"/>
      <c r="CIS37" s="446"/>
      <c r="CIT37" s="446"/>
      <c r="CIU37" s="446"/>
      <c r="CIV37" s="446"/>
      <c r="CIW37" s="446"/>
      <c r="CIX37" s="446"/>
      <c r="CIY37" s="446"/>
      <c r="CIZ37" s="446"/>
      <c r="CJA37" s="446"/>
      <c r="CJB37" s="446"/>
      <c r="CJC37" s="446"/>
      <c r="CJD37" s="446"/>
      <c r="CJE37" s="446"/>
      <c r="CJF37" s="446"/>
      <c r="CJG37" s="446"/>
      <c r="CJH37" s="446"/>
      <c r="CJI37" s="446"/>
      <c r="CJJ37" s="446"/>
      <c r="CJK37" s="446"/>
      <c r="CJL37" s="446"/>
      <c r="CJM37" s="446"/>
      <c r="CJN37" s="446"/>
      <c r="CJO37" s="446"/>
      <c r="CJP37" s="446"/>
      <c r="CJQ37" s="446"/>
      <c r="CJR37" s="446"/>
      <c r="CJS37" s="446"/>
      <c r="CJT37" s="446"/>
      <c r="CJU37" s="446"/>
      <c r="CJV37" s="446"/>
      <c r="CJW37" s="446"/>
      <c r="CJX37" s="446"/>
      <c r="CJY37" s="446"/>
      <c r="CJZ37" s="446"/>
      <c r="CKA37" s="446"/>
      <c r="CKB37" s="446"/>
      <c r="CKC37" s="446"/>
      <c r="CKD37" s="446"/>
      <c r="CKE37" s="446"/>
      <c r="CKF37" s="446"/>
      <c r="CKG37" s="446"/>
      <c r="CKH37" s="446"/>
      <c r="CKI37" s="446"/>
      <c r="CKJ37" s="446"/>
      <c r="CKK37" s="446"/>
      <c r="CKL37" s="446"/>
      <c r="CKM37" s="446"/>
      <c r="CKN37" s="446"/>
      <c r="CKO37" s="446"/>
      <c r="CKP37" s="446"/>
      <c r="CKQ37" s="446"/>
      <c r="CKR37" s="446"/>
      <c r="CKS37" s="446"/>
      <c r="CKT37" s="446"/>
      <c r="CKU37" s="446"/>
      <c r="CKV37" s="446"/>
      <c r="CKW37" s="446"/>
      <c r="CKX37" s="446"/>
      <c r="CKY37" s="446"/>
      <c r="CKZ37" s="446"/>
      <c r="CLA37" s="446"/>
      <c r="CLB37" s="446"/>
      <c r="CLC37" s="446"/>
      <c r="CLD37" s="446"/>
      <c r="CLE37" s="446"/>
      <c r="CLF37" s="446"/>
      <c r="CLG37" s="446"/>
      <c r="CLH37" s="446"/>
      <c r="CLI37" s="446"/>
      <c r="CLJ37" s="446"/>
      <c r="CLK37" s="446"/>
      <c r="CLL37" s="446"/>
      <c r="CLM37" s="446"/>
      <c r="CLN37" s="446"/>
      <c r="CLO37" s="446"/>
      <c r="CLP37" s="446"/>
      <c r="CLQ37" s="446"/>
      <c r="CLR37" s="446"/>
      <c r="CLS37" s="446"/>
      <c r="CLT37" s="446"/>
      <c r="CLU37" s="446"/>
      <c r="CLV37" s="446"/>
      <c r="CLW37" s="446"/>
      <c r="CLX37" s="446"/>
      <c r="CLY37" s="446"/>
      <c r="CLZ37" s="446"/>
      <c r="CMA37" s="446"/>
      <c r="CMB37" s="446"/>
      <c r="CMC37" s="446"/>
      <c r="CMD37" s="446"/>
      <c r="CME37" s="446"/>
      <c r="CMF37" s="446"/>
      <c r="CMG37" s="446"/>
      <c r="CMH37" s="446"/>
      <c r="CMI37" s="446"/>
      <c r="CMJ37" s="446"/>
      <c r="CMK37" s="446"/>
      <c r="CML37" s="446"/>
      <c r="CMM37" s="446"/>
      <c r="CMN37" s="446"/>
      <c r="CMO37" s="446"/>
      <c r="CMP37" s="446"/>
      <c r="CMQ37" s="446"/>
      <c r="CMR37" s="446"/>
      <c r="CMS37" s="446"/>
      <c r="CMT37" s="446"/>
      <c r="CMU37" s="446"/>
      <c r="CMV37" s="446"/>
      <c r="CMW37" s="446"/>
      <c r="CMX37" s="446"/>
      <c r="CMY37" s="446"/>
      <c r="CMZ37" s="446"/>
      <c r="CNA37" s="446"/>
      <c r="CNB37" s="446"/>
      <c r="CNC37" s="446"/>
      <c r="CND37" s="446"/>
      <c r="CNE37" s="446"/>
      <c r="CNF37" s="446"/>
      <c r="CNG37" s="446"/>
      <c r="CNH37" s="446"/>
      <c r="CNI37" s="446"/>
      <c r="CNJ37" s="446"/>
      <c r="CNK37" s="446"/>
      <c r="CNL37" s="446"/>
      <c r="CNM37" s="446"/>
      <c r="CNN37" s="446"/>
      <c r="CNO37" s="446"/>
      <c r="CNP37" s="446"/>
      <c r="CNQ37" s="446"/>
      <c r="CNR37" s="446"/>
      <c r="CNS37" s="446"/>
      <c r="CNT37" s="446"/>
      <c r="CNU37" s="446"/>
      <c r="CNV37" s="446"/>
      <c r="CNW37" s="446"/>
      <c r="CNX37" s="446"/>
      <c r="CNY37" s="446"/>
      <c r="CNZ37" s="446"/>
      <c r="COA37" s="446"/>
      <c r="COB37" s="446"/>
      <c r="COC37" s="446"/>
      <c r="COD37" s="446"/>
      <c r="COE37" s="446"/>
      <c r="COF37" s="446"/>
      <c r="COG37" s="446"/>
      <c r="COH37" s="446"/>
      <c r="COI37" s="446"/>
      <c r="COJ37" s="446"/>
      <c r="COK37" s="446"/>
      <c r="COL37" s="446"/>
      <c r="COM37" s="446"/>
      <c r="CON37" s="446"/>
      <c r="COO37" s="446"/>
      <c r="COP37" s="446"/>
      <c r="COQ37" s="446"/>
      <c r="COR37" s="446"/>
      <c r="COS37" s="446"/>
      <c r="COT37" s="446"/>
      <c r="COU37" s="446"/>
      <c r="COV37" s="446"/>
      <c r="COW37" s="446"/>
      <c r="COX37" s="446"/>
      <c r="COY37" s="446"/>
      <c r="COZ37" s="446"/>
      <c r="CPA37" s="446"/>
      <c r="CPB37" s="446"/>
      <c r="CPC37" s="446"/>
      <c r="CPD37" s="446"/>
      <c r="CPE37" s="446"/>
      <c r="CPF37" s="446"/>
      <c r="CPG37" s="446"/>
      <c r="CPH37" s="446"/>
      <c r="CPI37" s="446"/>
      <c r="CPJ37" s="446"/>
      <c r="CPK37" s="446"/>
      <c r="CPL37" s="446"/>
      <c r="CPM37" s="446"/>
      <c r="CPN37" s="446"/>
      <c r="CPO37" s="446"/>
      <c r="CPP37" s="446"/>
      <c r="CPQ37" s="446"/>
      <c r="CPR37" s="446"/>
      <c r="CPS37" s="446"/>
      <c r="CPT37" s="446"/>
      <c r="CPU37" s="446"/>
      <c r="CPV37" s="446"/>
      <c r="CPW37" s="446"/>
      <c r="CPX37" s="446"/>
      <c r="CPY37" s="446"/>
      <c r="CPZ37" s="446"/>
      <c r="CQA37" s="446"/>
      <c r="CQB37" s="446"/>
      <c r="CQC37" s="446"/>
      <c r="CQD37" s="446"/>
      <c r="CQE37" s="446"/>
      <c r="CQF37" s="446"/>
      <c r="CQG37" s="446"/>
      <c r="CQH37" s="446"/>
      <c r="CQI37" s="446"/>
      <c r="CQJ37" s="446"/>
      <c r="CQK37" s="446"/>
      <c r="CQL37" s="446"/>
      <c r="CQM37" s="446"/>
      <c r="CQN37" s="446"/>
      <c r="CQO37" s="446"/>
      <c r="CQP37" s="446"/>
      <c r="CQQ37" s="446"/>
      <c r="CQR37" s="446"/>
      <c r="CQS37" s="446"/>
      <c r="CQT37" s="446"/>
      <c r="CQU37" s="446"/>
      <c r="CQV37" s="446"/>
      <c r="CQW37" s="446"/>
      <c r="CQX37" s="446"/>
      <c r="CQY37" s="446"/>
      <c r="CQZ37" s="446"/>
      <c r="CRA37" s="446"/>
      <c r="CRB37" s="446"/>
      <c r="CRC37" s="446"/>
      <c r="CRD37" s="446"/>
      <c r="CRE37" s="446"/>
      <c r="CRF37" s="446"/>
      <c r="CRG37" s="446"/>
      <c r="CRH37" s="446"/>
      <c r="CRI37" s="446"/>
      <c r="CRJ37" s="446"/>
      <c r="CRK37" s="446"/>
      <c r="CRL37" s="446"/>
      <c r="CRM37" s="446"/>
      <c r="CRN37" s="446"/>
      <c r="CRO37" s="446"/>
      <c r="CRP37" s="446"/>
      <c r="CRQ37" s="446"/>
      <c r="CRR37" s="446"/>
      <c r="CRS37" s="446"/>
      <c r="CRT37" s="446"/>
      <c r="CRU37" s="446"/>
      <c r="CRV37" s="446"/>
      <c r="CRW37" s="446"/>
      <c r="CRX37" s="446"/>
      <c r="CRY37" s="446"/>
      <c r="CRZ37" s="446"/>
      <c r="CSA37" s="446"/>
      <c r="CSB37" s="446"/>
      <c r="CSC37" s="446"/>
      <c r="CSD37" s="446"/>
      <c r="CSE37" s="446"/>
      <c r="CSF37" s="446"/>
      <c r="CSG37" s="446"/>
      <c r="CSH37" s="446"/>
      <c r="CSI37" s="446"/>
      <c r="CSJ37" s="446"/>
      <c r="CSK37" s="446"/>
      <c r="CSL37" s="446"/>
      <c r="CSM37" s="446"/>
      <c r="CSN37" s="446"/>
      <c r="CSO37" s="446"/>
      <c r="CSP37" s="446"/>
      <c r="CSQ37" s="446"/>
      <c r="CSR37" s="446"/>
      <c r="CSS37" s="446"/>
      <c r="CST37" s="446"/>
      <c r="CSU37" s="446"/>
      <c r="CSV37" s="446"/>
      <c r="CSW37" s="446"/>
      <c r="CSX37" s="446"/>
      <c r="CSY37" s="446"/>
      <c r="CSZ37" s="446"/>
      <c r="CTA37" s="446"/>
      <c r="CTB37" s="446"/>
      <c r="CTC37" s="446"/>
      <c r="CTD37" s="446"/>
      <c r="CTE37" s="446"/>
      <c r="CTF37" s="446"/>
      <c r="CTG37" s="446"/>
      <c r="CTH37" s="446"/>
      <c r="CTI37" s="446"/>
      <c r="CTJ37" s="446"/>
      <c r="CTK37" s="446"/>
      <c r="CTL37" s="446"/>
      <c r="CTM37" s="446"/>
      <c r="CTN37" s="446"/>
      <c r="CTO37" s="446"/>
      <c r="CTP37" s="446"/>
      <c r="CTQ37" s="446"/>
      <c r="CTR37" s="446"/>
      <c r="CTS37" s="446"/>
      <c r="CTT37" s="446"/>
      <c r="CTU37" s="446"/>
      <c r="CTV37" s="446"/>
      <c r="CTW37" s="446"/>
      <c r="CTX37" s="446"/>
      <c r="CTY37" s="446"/>
      <c r="CTZ37" s="446"/>
      <c r="CUA37" s="446"/>
      <c r="CUB37" s="446"/>
      <c r="CUC37" s="446"/>
      <c r="CUD37" s="446"/>
      <c r="CUE37" s="446"/>
      <c r="CUF37" s="446"/>
      <c r="CUG37" s="446"/>
      <c r="CUH37" s="446"/>
      <c r="CUI37" s="446"/>
      <c r="CUJ37" s="446"/>
      <c r="CUK37" s="446"/>
      <c r="CUL37" s="446"/>
      <c r="CUM37" s="446"/>
      <c r="CUN37" s="446"/>
      <c r="CUO37" s="446"/>
      <c r="CUP37" s="446"/>
      <c r="CUQ37" s="446"/>
      <c r="CUR37" s="446"/>
      <c r="CUS37" s="446"/>
      <c r="CUT37" s="446"/>
      <c r="CUU37" s="446"/>
      <c r="CUV37" s="446"/>
      <c r="CUW37" s="446"/>
      <c r="CUX37" s="446"/>
      <c r="CUY37" s="446"/>
      <c r="CUZ37" s="446"/>
      <c r="CVA37" s="446"/>
      <c r="CVB37" s="446"/>
      <c r="CVC37" s="446"/>
      <c r="CVD37" s="446"/>
      <c r="CVE37" s="446"/>
      <c r="CVF37" s="446"/>
      <c r="CVG37" s="446"/>
      <c r="CVH37" s="446"/>
      <c r="CVI37" s="446"/>
      <c r="CVJ37" s="446"/>
      <c r="CVK37" s="446"/>
      <c r="CVL37" s="446"/>
      <c r="CVM37" s="446"/>
      <c r="CVN37" s="446"/>
      <c r="CVO37" s="446"/>
      <c r="CVP37" s="446"/>
      <c r="CVQ37" s="446"/>
      <c r="CVR37" s="446"/>
      <c r="CVS37" s="446"/>
      <c r="CVT37" s="446"/>
      <c r="CVU37" s="446"/>
      <c r="CVV37" s="446"/>
      <c r="CVW37" s="446"/>
      <c r="CVX37" s="446"/>
      <c r="CVY37" s="446"/>
      <c r="CVZ37" s="446"/>
      <c r="CWA37" s="446"/>
      <c r="CWB37" s="446"/>
      <c r="CWC37" s="446"/>
      <c r="CWD37" s="446"/>
      <c r="CWE37" s="446"/>
      <c r="CWF37" s="446"/>
      <c r="CWG37" s="446"/>
      <c r="CWH37" s="446"/>
      <c r="CWI37" s="446"/>
      <c r="CWJ37" s="446"/>
      <c r="CWK37" s="446"/>
      <c r="CWL37" s="446"/>
      <c r="CWM37" s="446"/>
      <c r="CWN37" s="446"/>
      <c r="CWO37" s="446"/>
      <c r="CWP37" s="446"/>
      <c r="CWQ37" s="446"/>
      <c r="CWR37" s="446"/>
      <c r="CWS37" s="446"/>
      <c r="CWT37" s="446"/>
      <c r="CWU37" s="446"/>
      <c r="CWV37" s="446"/>
      <c r="CWW37" s="446"/>
      <c r="CWX37" s="446"/>
      <c r="CWY37" s="446"/>
      <c r="CWZ37" s="446"/>
      <c r="CXA37" s="446"/>
      <c r="CXB37" s="446"/>
      <c r="CXC37" s="446"/>
      <c r="CXD37" s="446"/>
      <c r="CXE37" s="446"/>
      <c r="CXF37" s="446"/>
      <c r="CXG37" s="446"/>
      <c r="CXH37" s="446"/>
      <c r="CXI37" s="446"/>
      <c r="CXJ37" s="446"/>
      <c r="CXK37" s="446"/>
      <c r="CXL37" s="446"/>
      <c r="CXM37" s="446"/>
      <c r="CXN37" s="446"/>
      <c r="CXO37" s="446"/>
      <c r="CXP37" s="446"/>
      <c r="CXQ37" s="446"/>
      <c r="CXR37" s="446"/>
      <c r="CXS37" s="446"/>
      <c r="CXT37" s="446"/>
      <c r="CXU37" s="446"/>
      <c r="CXV37" s="446"/>
      <c r="CXW37" s="446"/>
      <c r="CXX37" s="446"/>
      <c r="CXY37" s="446"/>
      <c r="CXZ37" s="446"/>
      <c r="CYA37" s="446"/>
      <c r="CYB37" s="446"/>
      <c r="CYC37" s="446"/>
      <c r="CYD37" s="446"/>
      <c r="CYE37" s="446"/>
      <c r="CYF37" s="446"/>
      <c r="CYG37" s="446"/>
      <c r="CYH37" s="446"/>
      <c r="CYI37" s="446"/>
      <c r="CYJ37" s="446"/>
      <c r="CYK37" s="446"/>
      <c r="CYL37" s="446"/>
      <c r="CYM37" s="446"/>
      <c r="CYN37" s="446"/>
      <c r="CYO37" s="446"/>
      <c r="CYP37" s="446"/>
      <c r="CYQ37" s="446"/>
      <c r="CYR37" s="446"/>
      <c r="CYS37" s="446"/>
      <c r="CYT37" s="446"/>
      <c r="CYU37" s="446"/>
      <c r="CYV37" s="446"/>
      <c r="CYW37" s="446"/>
      <c r="CYX37" s="446"/>
      <c r="CYY37" s="446"/>
      <c r="CYZ37" s="446"/>
      <c r="CZA37" s="446"/>
      <c r="CZB37" s="446"/>
      <c r="CZC37" s="446"/>
      <c r="CZD37" s="446"/>
      <c r="CZE37" s="446"/>
      <c r="CZF37" s="446"/>
      <c r="CZG37" s="446"/>
      <c r="CZH37" s="446"/>
      <c r="CZI37" s="446"/>
      <c r="CZJ37" s="446"/>
      <c r="CZK37" s="446"/>
      <c r="CZL37" s="446"/>
      <c r="CZM37" s="446"/>
      <c r="CZN37" s="446"/>
      <c r="CZO37" s="446"/>
      <c r="CZP37" s="446"/>
      <c r="CZQ37" s="446"/>
      <c r="CZR37" s="446"/>
      <c r="CZS37" s="446"/>
      <c r="CZT37" s="446"/>
      <c r="CZU37" s="446"/>
      <c r="CZV37" s="446"/>
      <c r="CZW37" s="446"/>
      <c r="CZX37" s="446"/>
      <c r="CZY37" s="446"/>
      <c r="CZZ37" s="446"/>
      <c r="DAA37" s="446"/>
      <c r="DAB37" s="446"/>
      <c r="DAC37" s="446"/>
      <c r="DAD37" s="446"/>
      <c r="DAE37" s="446"/>
      <c r="DAF37" s="446"/>
      <c r="DAG37" s="446"/>
      <c r="DAH37" s="446"/>
      <c r="DAI37" s="446"/>
      <c r="DAJ37" s="446"/>
      <c r="DAK37" s="446"/>
      <c r="DAL37" s="446"/>
      <c r="DAM37" s="446"/>
      <c r="DAN37" s="446"/>
      <c r="DAO37" s="446"/>
      <c r="DAP37" s="446"/>
      <c r="DAQ37" s="446"/>
      <c r="DAR37" s="446"/>
      <c r="DAS37" s="446"/>
      <c r="DAT37" s="446"/>
      <c r="DAU37" s="446"/>
      <c r="DAV37" s="446"/>
      <c r="DAW37" s="446"/>
      <c r="DAX37" s="446"/>
      <c r="DAY37" s="446"/>
      <c r="DAZ37" s="446"/>
      <c r="DBA37" s="446"/>
      <c r="DBB37" s="446"/>
      <c r="DBC37" s="446"/>
      <c r="DBD37" s="446"/>
      <c r="DBE37" s="446"/>
      <c r="DBF37" s="446"/>
      <c r="DBG37" s="446"/>
      <c r="DBH37" s="446"/>
      <c r="DBI37" s="446"/>
      <c r="DBJ37" s="446"/>
      <c r="DBK37" s="446"/>
      <c r="DBL37" s="446"/>
      <c r="DBM37" s="446"/>
      <c r="DBN37" s="446"/>
      <c r="DBO37" s="446"/>
      <c r="DBP37" s="446"/>
      <c r="DBQ37" s="446"/>
      <c r="DBR37" s="446"/>
      <c r="DBS37" s="446"/>
      <c r="DBT37" s="446"/>
      <c r="DBU37" s="446"/>
      <c r="DBV37" s="446"/>
      <c r="DBW37" s="446"/>
      <c r="DBX37" s="446"/>
      <c r="DBY37" s="446"/>
      <c r="DBZ37" s="446"/>
      <c r="DCA37" s="446"/>
      <c r="DCB37" s="446"/>
      <c r="DCC37" s="446"/>
      <c r="DCD37" s="446"/>
      <c r="DCE37" s="446"/>
      <c r="DCF37" s="446"/>
      <c r="DCG37" s="446"/>
      <c r="DCH37" s="446"/>
      <c r="DCI37" s="446"/>
      <c r="DCJ37" s="446"/>
      <c r="DCK37" s="446"/>
      <c r="DCL37" s="446"/>
      <c r="DCM37" s="446"/>
      <c r="DCN37" s="446"/>
      <c r="DCO37" s="446"/>
      <c r="DCP37" s="446"/>
      <c r="DCQ37" s="446"/>
      <c r="DCR37" s="446"/>
      <c r="DCS37" s="446"/>
      <c r="DCT37" s="446"/>
      <c r="DCU37" s="446"/>
      <c r="DCV37" s="446"/>
      <c r="DCW37" s="446"/>
      <c r="DCX37" s="446"/>
      <c r="DCY37" s="446"/>
      <c r="DCZ37" s="446"/>
      <c r="DDA37" s="446"/>
      <c r="DDB37" s="446"/>
      <c r="DDC37" s="446"/>
      <c r="DDD37" s="446"/>
      <c r="DDE37" s="446"/>
      <c r="DDF37" s="446"/>
      <c r="DDG37" s="446"/>
      <c r="DDH37" s="446"/>
      <c r="DDI37" s="446"/>
      <c r="DDJ37" s="446"/>
      <c r="DDK37" s="446"/>
      <c r="DDL37" s="446"/>
      <c r="DDM37" s="446"/>
      <c r="DDN37" s="446"/>
      <c r="DDO37" s="446"/>
      <c r="DDP37" s="446"/>
      <c r="DDQ37" s="446"/>
      <c r="DDR37" s="446"/>
      <c r="DDS37" s="446"/>
      <c r="DDT37" s="446"/>
      <c r="DDU37" s="446"/>
      <c r="DDV37" s="446"/>
      <c r="DDW37" s="446"/>
      <c r="DDX37" s="446"/>
      <c r="DDY37" s="446"/>
      <c r="DDZ37" s="446"/>
      <c r="DEA37" s="446"/>
      <c r="DEB37" s="446"/>
      <c r="DEC37" s="446"/>
      <c r="DED37" s="446"/>
      <c r="DEE37" s="446"/>
      <c r="DEF37" s="446"/>
      <c r="DEG37" s="446"/>
      <c r="DEH37" s="446"/>
      <c r="DEI37" s="446"/>
      <c r="DEJ37" s="446"/>
      <c r="DEK37" s="446"/>
      <c r="DEL37" s="446"/>
      <c r="DEM37" s="446"/>
      <c r="DEN37" s="446"/>
      <c r="DEO37" s="446"/>
      <c r="DEP37" s="446"/>
      <c r="DEQ37" s="446"/>
      <c r="DER37" s="446"/>
      <c r="DES37" s="446"/>
      <c r="DET37" s="446"/>
      <c r="DEU37" s="446"/>
      <c r="DEV37" s="446"/>
      <c r="DEW37" s="446"/>
      <c r="DEX37" s="446"/>
      <c r="DEY37" s="446"/>
      <c r="DEZ37" s="446"/>
      <c r="DFA37" s="446"/>
      <c r="DFB37" s="446"/>
      <c r="DFC37" s="446"/>
      <c r="DFD37" s="446"/>
      <c r="DFE37" s="446"/>
      <c r="DFF37" s="446"/>
      <c r="DFG37" s="446"/>
      <c r="DFH37" s="446"/>
      <c r="DFI37" s="446"/>
      <c r="DFJ37" s="446"/>
      <c r="DFK37" s="446"/>
      <c r="DFL37" s="446"/>
      <c r="DFM37" s="446"/>
      <c r="DFN37" s="446"/>
      <c r="DFO37" s="446"/>
      <c r="DFP37" s="446"/>
      <c r="DFQ37" s="446"/>
      <c r="DFR37" s="446"/>
      <c r="DFS37" s="446"/>
      <c r="DFT37" s="446"/>
      <c r="DFU37" s="446"/>
      <c r="DFV37" s="446"/>
      <c r="DFW37" s="446"/>
      <c r="DFX37" s="446"/>
      <c r="DFY37" s="446"/>
      <c r="DFZ37" s="446"/>
      <c r="DGA37" s="446"/>
      <c r="DGB37" s="446"/>
      <c r="DGC37" s="446"/>
      <c r="DGD37" s="446"/>
      <c r="DGE37" s="446"/>
      <c r="DGF37" s="446"/>
      <c r="DGG37" s="446"/>
      <c r="DGH37" s="446"/>
      <c r="DGI37" s="446"/>
      <c r="DGJ37" s="446"/>
      <c r="DGK37" s="446"/>
      <c r="DGL37" s="446"/>
      <c r="DGM37" s="446"/>
      <c r="DGN37" s="446"/>
      <c r="DGO37" s="446"/>
      <c r="DGP37" s="446"/>
      <c r="DGQ37" s="446"/>
      <c r="DGR37" s="446"/>
      <c r="DGS37" s="446"/>
      <c r="DGT37" s="446"/>
      <c r="DGU37" s="446"/>
      <c r="DGV37" s="446"/>
      <c r="DGW37" s="446"/>
      <c r="DGX37" s="446"/>
      <c r="DGY37" s="446"/>
      <c r="DGZ37" s="446"/>
      <c r="DHA37" s="446"/>
      <c r="DHB37" s="446"/>
      <c r="DHC37" s="446"/>
      <c r="DHD37" s="446"/>
      <c r="DHE37" s="446"/>
      <c r="DHF37" s="446"/>
      <c r="DHG37" s="446"/>
      <c r="DHH37" s="446"/>
      <c r="DHI37" s="446"/>
      <c r="DHJ37" s="446"/>
      <c r="DHK37" s="446"/>
      <c r="DHL37" s="446"/>
      <c r="DHM37" s="446"/>
      <c r="DHN37" s="446"/>
      <c r="DHO37" s="446"/>
      <c r="DHP37" s="446"/>
      <c r="DHQ37" s="446"/>
      <c r="DHR37" s="446"/>
      <c r="DHS37" s="446"/>
      <c r="DHT37" s="446"/>
      <c r="DHU37" s="446"/>
      <c r="DHV37" s="446"/>
      <c r="DHW37" s="446"/>
      <c r="DHX37" s="446"/>
      <c r="DHY37" s="446"/>
      <c r="DHZ37" s="446"/>
      <c r="DIA37" s="446"/>
      <c r="DIB37" s="446"/>
      <c r="DIC37" s="446"/>
      <c r="DID37" s="446"/>
      <c r="DIE37" s="446"/>
      <c r="DIF37" s="446"/>
      <c r="DIG37" s="446"/>
      <c r="DIH37" s="446"/>
      <c r="DII37" s="446"/>
      <c r="DIJ37" s="446"/>
      <c r="DIK37" s="446"/>
      <c r="DIL37" s="446"/>
      <c r="DIM37" s="446"/>
      <c r="DIN37" s="446"/>
      <c r="DIO37" s="446"/>
      <c r="DIP37" s="446"/>
      <c r="DIQ37" s="446"/>
      <c r="DIR37" s="446"/>
      <c r="DIS37" s="446"/>
      <c r="DIT37" s="446"/>
      <c r="DIU37" s="446"/>
      <c r="DIV37" s="446"/>
      <c r="DIW37" s="446"/>
      <c r="DIX37" s="446"/>
      <c r="DIY37" s="446"/>
      <c r="DIZ37" s="446"/>
      <c r="DJA37" s="446"/>
      <c r="DJB37" s="446"/>
      <c r="DJC37" s="446"/>
      <c r="DJD37" s="446"/>
      <c r="DJE37" s="446"/>
      <c r="DJF37" s="446"/>
      <c r="DJG37" s="446"/>
      <c r="DJH37" s="446"/>
      <c r="DJI37" s="446"/>
      <c r="DJJ37" s="446"/>
      <c r="DJK37" s="446"/>
      <c r="DJL37" s="446"/>
      <c r="DJM37" s="446"/>
      <c r="DJN37" s="446"/>
      <c r="DJO37" s="446"/>
      <c r="DJP37" s="446"/>
      <c r="DJQ37" s="446"/>
      <c r="DJR37" s="446"/>
      <c r="DJS37" s="446"/>
      <c r="DJT37" s="446"/>
      <c r="DJU37" s="446"/>
      <c r="DJV37" s="446"/>
      <c r="DJW37" s="446"/>
      <c r="DJX37" s="446"/>
      <c r="DJY37" s="446"/>
      <c r="DJZ37" s="446"/>
      <c r="DKA37" s="446"/>
      <c r="DKB37" s="446"/>
      <c r="DKC37" s="446"/>
      <c r="DKD37" s="446"/>
      <c r="DKE37" s="446"/>
      <c r="DKF37" s="446"/>
      <c r="DKG37" s="446"/>
      <c r="DKH37" s="446"/>
      <c r="DKI37" s="446"/>
      <c r="DKJ37" s="446"/>
      <c r="DKK37" s="446"/>
      <c r="DKL37" s="446"/>
      <c r="DKM37" s="446"/>
      <c r="DKN37" s="446"/>
      <c r="DKO37" s="446"/>
      <c r="DKP37" s="446"/>
      <c r="DKQ37" s="446"/>
      <c r="DKR37" s="446"/>
      <c r="DKS37" s="446"/>
      <c r="DKT37" s="446"/>
      <c r="DKU37" s="446"/>
      <c r="DKV37" s="446"/>
      <c r="DKW37" s="446"/>
      <c r="DKX37" s="446"/>
      <c r="DKY37" s="446"/>
      <c r="DKZ37" s="446"/>
      <c r="DLA37" s="446"/>
      <c r="DLB37" s="446"/>
      <c r="DLC37" s="446"/>
      <c r="DLD37" s="446"/>
      <c r="DLE37" s="446"/>
      <c r="DLF37" s="446"/>
      <c r="DLG37" s="446"/>
      <c r="DLH37" s="446"/>
      <c r="DLI37" s="446"/>
      <c r="DLJ37" s="446"/>
      <c r="DLK37" s="446"/>
      <c r="DLL37" s="446"/>
      <c r="DLM37" s="446"/>
      <c r="DLN37" s="446"/>
      <c r="DLO37" s="446"/>
      <c r="DLP37" s="446"/>
      <c r="DLQ37" s="446"/>
      <c r="DLR37" s="446"/>
      <c r="DLS37" s="446"/>
      <c r="DLT37" s="446"/>
      <c r="DLU37" s="446"/>
      <c r="DLV37" s="446"/>
      <c r="DLW37" s="446"/>
      <c r="DLX37" s="446"/>
      <c r="DLY37" s="446"/>
      <c r="DLZ37" s="446"/>
      <c r="DMA37" s="446"/>
      <c r="DMB37" s="446"/>
      <c r="DMC37" s="446"/>
      <c r="DMD37" s="446"/>
      <c r="DME37" s="446"/>
      <c r="DMF37" s="446"/>
      <c r="DMG37" s="446"/>
      <c r="DMH37" s="446"/>
      <c r="DMI37" s="446"/>
      <c r="DMJ37" s="446"/>
      <c r="DMK37" s="446"/>
      <c r="DML37" s="446"/>
      <c r="DMM37" s="446"/>
      <c r="DMN37" s="446"/>
      <c r="DMO37" s="446"/>
      <c r="DMP37" s="446"/>
      <c r="DMQ37" s="446"/>
      <c r="DMR37" s="446"/>
      <c r="DMS37" s="446"/>
      <c r="DMT37" s="446"/>
      <c r="DMU37" s="446"/>
      <c r="DMV37" s="446"/>
      <c r="DMW37" s="446"/>
      <c r="DMX37" s="446"/>
      <c r="DMY37" s="446"/>
      <c r="DMZ37" s="446"/>
      <c r="DNA37" s="446"/>
      <c r="DNB37" s="446"/>
      <c r="DNC37" s="446"/>
      <c r="DND37" s="446"/>
      <c r="DNE37" s="446"/>
      <c r="DNF37" s="446"/>
      <c r="DNG37" s="446"/>
      <c r="DNH37" s="446"/>
      <c r="DNI37" s="446"/>
      <c r="DNJ37" s="446"/>
      <c r="DNK37" s="446"/>
      <c r="DNL37" s="446"/>
      <c r="DNM37" s="446"/>
      <c r="DNN37" s="446"/>
      <c r="DNO37" s="446"/>
      <c r="DNP37" s="446"/>
      <c r="DNQ37" s="446"/>
      <c r="DNR37" s="446"/>
      <c r="DNS37" s="446"/>
      <c r="DNT37" s="446"/>
      <c r="DNU37" s="446"/>
      <c r="DNV37" s="446"/>
      <c r="DNW37" s="446"/>
      <c r="DNX37" s="446"/>
      <c r="DNY37" s="446"/>
      <c r="DNZ37" s="446"/>
      <c r="DOA37" s="446"/>
      <c r="DOB37" s="446"/>
      <c r="DOC37" s="446"/>
      <c r="DOD37" s="446"/>
      <c r="DOE37" s="446"/>
      <c r="DOF37" s="446"/>
      <c r="DOG37" s="446"/>
      <c r="DOH37" s="446"/>
      <c r="DOI37" s="446"/>
      <c r="DOJ37" s="446"/>
      <c r="DOK37" s="446"/>
      <c r="DOL37" s="446"/>
      <c r="DOM37" s="446"/>
      <c r="DON37" s="446"/>
      <c r="DOO37" s="446"/>
      <c r="DOP37" s="446"/>
      <c r="DOQ37" s="446"/>
      <c r="DOR37" s="446"/>
      <c r="DOS37" s="446"/>
      <c r="DOT37" s="446"/>
      <c r="DOU37" s="446"/>
      <c r="DOV37" s="446"/>
      <c r="DOW37" s="446"/>
      <c r="DOX37" s="446"/>
      <c r="DOY37" s="446"/>
      <c r="DOZ37" s="446"/>
      <c r="DPA37" s="446"/>
      <c r="DPB37" s="446"/>
      <c r="DPC37" s="446"/>
      <c r="DPD37" s="446"/>
      <c r="DPE37" s="446"/>
      <c r="DPF37" s="446"/>
      <c r="DPG37" s="446"/>
      <c r="DPH37" s="446"/>
      <c r="DPI37" s="446"/>
      <c r="DPJ37" s="446"/>
      <c r="DPK37" s="446"/>
      <c r="DPL37" s="446"/>
      <c r="DPM37" s="446"/>
      <c r="DPN37" s="446"/>
      <c r="DPO37" s="446"/>
      <c r="DPP37" s="446"/>
      <c r="DPQ37" s="446"/>
      <c r="DPR37" s="446"/>
      <c r="DPS37" s="446"/>
      <c r="DPT37" s="446"/>
      <c r="DPU37" s="446"/>
      <c r="DPV37" s="446"/>
      <c r="DPW37" s="446"/>
      <c r="DPX37" s="446"/>
      <c r="DPY37" s="446"/>
      <c r="DPZ37" s="446"/>
      <c r="DQA37" s="446"/>
      <c r="DQB37" s="446"/>
      <c r="DQC37" s="446"/>
      <c r="DQD37" s="446"/>
      <c r="DQE37" s="446"/>
      <c r="DQF37" s="446"/>
      <c r="DQG37" s="446"/>
      <c r="DQH37" s="446"/>
      <c r="DQI37" s="446"/>
      <c r="DQJ37" s="446"/>
      <c r="DQK37" s="446"/>
      <c r="DQL37" s="446"/>
      <c r="DQM37" s="446"/>
      <c r="DQN37" s="446"/>
      <c r="DQO37" s="446"/>
      <c r="DQP37" s="446"/>
      <c r="DQQ37" s="446"/>
      <c r="DQR37" s="446"/>
      <c r="DQS37" s="446"/>
      <c r="DQT37" s="446"/>
      <c r="DQU37" s="446"/>
      <c r="DQV37" s="446"/>
      <c r="DQW37" s="446"/>
      <c r="DQX37" s="446"/>
      <c r="DQY37" s="446"/>
      <c r="DQZ37" s="446"/>
      <c r="DRA37" s="446"/>
      <c r="DRB37" s="446"/>
      <c r="DRC37" s="446"/>
      <c r="DRD37" s="446"/>
      <c r="DRE37" s="446"/>
      <c r="DRF37" s="446"/>
      <c r="DRG37" s="446"/>
      <c r="DRH37" s="446"/>
      <c r="DRI37" s="446"/>
      <c r="DRJ37" s="446"/>
      <c r="DRK37" s="446"/>
      <c r="DRL37" s="446"/>
      <c r="DRM37" s="446"/>
      <c r="DRN37" s="446"/>
      <c r="DRO37" s="446"/>
      <c r="DRP37" s="446"/>
      <c r="DRQ37" s="446"/>
      <c r="DRR37" s="446"/>
      <c r="DRS37" s="446"/>
      <c r="DRT37" s="446"/>
      <c r="DRU37" s="446"/>
      <c r="DRV37" s="446"/>
      <c r="DRW37" s="446"/>
      <c r="DRX37" s="446"/>
      <c r="DRY37" s="446"/>
      <c r="DRZ37" s="446"/>
      <c r="DSA37" s="446"/>
      <c r="DSB37" s="446"/>
      <c r="DSC37" s="446"/>
      <c r="DSD37" s="446"/>
      <c r="DSE37" s="446"/>
      <c r="DSF37" s="446"/>
      <c r="DSG37" s="446"/>
      <c r="DSH37" s="446"/>
      <c r="DSI37" s="446"/>
      <c r="DSJ37" s="446"/>
      <c r="DSK37" s="446"/>
      <c r="DSL37" s="446"/>
      <c r="DSM37" s="446"/>
      <c r="DSN37" s="446"/>
      <c r="DSO37" s="446"/>
      <c r="DSP37" s="446"/>
      <c r="DSQ37" s="446"/>
      <c r="DSR37" s="446"/>
      <c r="DSS37" s="446"/>
      <c r="DST37" s="446"/>
      <c r="DSU37" s="446"/>
      <c r="DSV37" s="446"/>
      <c r="DSW37" s="446"/>
      <c r="DSX37" s="446"/>
      <c r="DSY37" s="446"/>
      <c r="DSZ37" s="446"/>
      <c r="DTA37" s="446"/>
      <c r="DTB37" s="446"/>
      <c r="DTC37" s="446"/>
      <c r="DTD37" s="446"/>
      <c r="DTE37" s="446"/>
      <c r="DTF37" s="446"/>
      <c r="DTG37" s="446"/>
      <c r="DTH37" s="446"/>
      <c r="DTI37" s="446"/>
      <c r="DTJ37" s="446"/>
      <c r="DTK37" s="446"/>
      <c r="DTL37" s="446"/>
      <c r="DTM37" s="446"/>
      <c r="DTN37" s="446"/>
      <c r="DTO37" s="446"/>
      <c r="DTP37" s="446"/>
      <c r="DTQ37" s="446"/>
      <c r="DTR37" s="446"/>
      <c r="DTS37" s="446"/>
      <c r="DTT37" s="446"/>
      <c r="DTU37" s="446"/>
      <c r="DTV37" s="446"/>
      <c r="DTW37" s="446"/>
      <c r="DTX37" s="446"/>
      <c r="DTY37" s="446"/>
      <c r="DTZ37" s="446"/>
      <c r="DUA37" s="446"/>
      <c r="DUB37" s="446"/>
      <c r="DUC37" s="446"/>
      <c r="DUD37" s="446"/>
      <c r="DUE37" s="446"/>
      <c r="DUF37" s="446"/>
      <c r="DUG37" s="446"/>
      <c r="DUH37" s="446"/>
      <c r="DUI37" s="446"/>
      <c r="DUJ37" s="446"/>
      <c r="DUK37" s="446"/>
      <c r="DUL37" s="446"/>
      <c r="DUM37" s="446"/>
      <c r="DUN37" s="446"/>
      <c r="DUO37" s="446"/>
      <c r="DUP37" s="446"/>
      <c r="DUQ37" s="446"/>
      <c r="DUR37" s="446"/>
      <c r="DUS37" s="446"/>
      <c r="DUT37" s="446"/>
      <c r="DUU37" s="446"/>
      <c r="DUV37" s="446"/>
      <c r="DUW37" s="446"/>
      <c r="DUX37" s="446"/>
      <c r="DUY37" s="446"/>
      <c r="DUZ37" s="446"/>
      <c r="DVA37" s="446"/>
      <c r="DVB37" s="446"/>
      <c r="DVC37" s="446"/>
      <c r="DVD37" s="446"/>
      <c r="DVE37" s="446"/>
      <c r="DVF37" s="446"/>
      <c r="DVG37" s="446"/>
      <c r="DVH37" s="446"/>
      <c r="DVI37" s="446"/>
      <c r="DVJ37" s="446"/>
      <c r="DVK37" s="446"/>
      <c r="DVL37" s="446"/>
      <c r="DVM37" s="446"/>
      <c r="DVN37" s="446"/>
      <c r="DVO37" s="446"/>
      <c r="DVP37" s="446"/>
      <c r="DVQ37" s="446"/>
      <c r="DVR37" s="446"/>
      <c r="DVS37" s="446"/>
      <c r="DVT37" s="446"/>
      <c r="DVU37" s="446"/>
      <c r="DVV37" s="446"/>
      <c r="DVW37" s="446"/>
      <c r="DVX37" s="446"/>
      <c r="DVY37" s="446"/>
      <c r="DVZ37" s="446"/>
      <c r="DWA37" s="446"/>
      <c r="DWB37" s="446"/>
      <c r="DWC37" s="446"/>
      <c r="DWD37" s="446"/>
      <c r="DWE37" s="446"/>
      <c r="DWF37" s="446"/>
      <c r="DWG37" s="446"/>
      <c r="DWH37" s="446"/>
      <c r="DWI37" s="446"/>
      <c r="DWJ37" s="446"/>
      <c r="DWK37" s="446"/>
      <c r="DWL37" s="446"/>
      <c r="DWM37" s="446"/>
      <c r="DWN37" s="446"/>
      <c r="DWO37" s="446"/>
      <c r="DWP37" s="446"/>
      <c r="DWQ37" s="446"/>
      <c r="DWR37" s="446"/>
      <c r="DWS37" s="446"/>
      <c r="DWT37" s="446"/>
      <c r="DWU37" s="446"/>
      <c r="DWV37" s="446"/>
      <c r="DWW37" s="446"/>
      <c r="DWX37" s="446"/>
      <c r="DWY37" s="446"/>
      <c r="DWZ37" s="446"/>
      <c r="DXA37" s="446"/>
      <c r="DXB37" s="446"/>
      <c r="DXC37" s="446"/>
      <c r="DXD37" s="446"/>
      <c r="DXE37" s="446"/>
      <c r="DXF37" s="446"/>
      <c r="DXG37" s="446"/>
      <c r="DXH37" s="446"/>
      <c r="DXI37" s="446"/>
      <c r="DXJ37" s="446"/>
      <c r="DXK37" s="446"/>
      <c r="DXL37" s="446"/>
      <c r="DXM37" s="446"/>
      <c r="DXN37" s="446"/>
      <c r="DXO37" s="446"/>
      <c r="DXP37" s="446"/>
      <c r="DXQ37" s="446"/>
      <c r="DXR37" s="446"/>
      <c r="DXS37" s="446"/>
      <c r="DXT37" s="446"/>
      <c r="DXU37" s="446"/>
      <c r="DXV37" s="446"/>
      <c r="DXW37" s="446"/>
      <c r="DXX37" s="446"/>
      <c r="DXY37" s="446"/>
      <c r="DXZ37" s="446"/>
      <c r="DYA37" s="446"/>
      <c r="DYB37" s="446"/>
      <c r="DYC37" s="446"/>
      <c r="DYD37" s="446"/>
      <c r="DYE37" s="446"/>
      <c r="DYF37" s="446"/>
      <c r="DYG37" s="446"/>
      <c r="DYH37" s="446"/>
      <c r="DYI37" s="446"/>
      <c r="DYJ37" s="446"/>
      <c r="DYK37" s="446"/>
      <c r="DYL37" s="446"/>
      <c r="DYM37" s="446"/>
      <c r="DYN37" s="446"/>
      <c r="DYO37" s="446"/>
      <c r="DYP37" s="446"/>
      <c r="DYQ37" s="446"/>
      <c r="DYR37" s="446"/>
      <c r="DYS37" s="446"/>
      <c r="DYT37" s="446"/>
      <c r="DYU37" s="446"/>
      <c r="DYV37" s="446"/>
      <c r="DYW37" s="446"/>
      <c r="DYX37" s="446"/>
      <c r="DYY37" s="446"/>
      <c r="DYZ37" s="446"/>
      <c r="DZA37" s="446"/>
      <c r="DZB37" s="446"/>
      <c r="DZC37" s="446"/>
      <c r="DZD37" s="446"/>
      <c r="DZE37" s="446"/>
      <c r="DZF37" s="446"/>
      <c r="DZG37" s="446"/>
      <c r="DZH37" s="446"/>
      <c r="DZI37" s="446"/>
      <c r="DZJ37" s="446"/>
      <c r="DZK37" s="446"/>
      <c r="DZL37" s="446"/>
      <c r="DZM37" s="446"/>
      <c r="DZN37" s="446"/>
      <c r="DZO37" s="446"/>
      <c r="DZP37" s="446"/>
      <c r="DZQ37" s="446"/>
      <c r="DZR37" s="446"/>
      <c r="DZS37" s="446"/>
      <c r="DZT37" s="446"/>
      <c r="DZU37" s="446"/>
      <c r="DZV37" s="446"/>
      <c r="DZW37" s="446"/>
      <c r="DZX37" s="446"/>
      <c r="DZY37" s="446"/>
      <c r="DZZ37" s="446"/>
      <c r="EAA37" s="446"/>
      <c r="EAB37" s="446"/>
      <c r="EAC37" s="446"/>
      <c r="EAD37" s="446"/>
      <c r="EAE37" s="446"/>
      <c r="EAF37" s="446"/>
      <c r="EAG37" s="446"/>
      <c r="EAH37" s="446"/>
      <c r="EAI37" s="446"/>
      <c r="EAJ37" s="446"/>
      <c r="EAK37" s="446"/>
      <c r="EAL37" s="446"/>
      <c r="EAM37" s="446"/>
      <c r="EAN37" s="446"/>
      <c r="EAO37" s="446"/>
      <c r="EAP37" s="446"/>
      <c r="EAQ37" s="446"/>
      <c r="EAR37" s="446"/>
      <c r="EAS37" s="446"/>
      <c r="EAT37" s="446"/>
      <c r="EAU37" s="446"/>
      <c r="EAV37" s="446"/>
      <c r="EAW37" s="446"/>
      <c r="EAX37" s="446"/>
      <c r="EAY37" s="446"/>
      <c r="EAZ37" s="446"/>
      <c r="EBA37" s="446"/>
      <c r="EBB37" s="446"/>
      <c r="EBC37" s="446"/>
      <c r="EBD37" s="446"/>
      <c r="EBE37" s="446"/>
      <c r="EBF37" s="446"/>
      <c r="EBG37" s="446"/>
      <c r="EBH37" s="446"/>
      <c r="EBI37" s="446"/>
      <c r="EBJ37" s="446"/>
      <c r="EBK37" s="446"/>
      <c r="EBL37" s="446"/>
      <c r="EBM37" s="446"/>
      <c r="EBN37" s="446"/>
      <c r="EBO37" s="446"/>
      <c r="EBP37" s="446"/>
      <c r="EBQ37" s="446"/>
      <c r="EBR37" s="446"/>
      <c r="EBS37" s="446"/>
      <c r="EBT37" s="446"/>
      <c r="EBU37" s="446"/>
      <c r="EBV37" s="446"/>
      <c r="EBW37" s="446"/>
      <c r="EBX37" s="446"/>
      <c r="EBY37" s="446"/>
      <c r="EBZ37" s="446"/>
      <c r="ECA37" s="446"/>
      <c r="ECB37" s="446"/>
      <c r="ECC37" s="446"/>
      <c r="ECD37" s="446"/>
      <c r="ECE37" s="446"/>
      <c r="ECF37" s="446"/>
      <c r="ECG37" s="446"/>
      <c r="ECH37" s="446"/>
      <c r="ECI37" s="446"/>
      <c r="ECJ37" s="446"/>
      <c r="ECK37" s="446"/>
      <c r="ECL37" s="446"/>
      <c r="ECM37" s="446"/>
      <c r="ECN37" s="446"/>
      <c r="ECO37" s="446"/>
      <c r="ECP37" s="446"/>
      <c r="ECQ37" s="446"/>
      <c r="ECR37" s="446"/>
      <c r="ECS37" s="446"/>
      <c r="ECT37" s="446"/>
      <c r="ECU37" s="446"/>
      <c r="ECV37" s="446"/>
      <c r="ECW37" s="446"/>
      <c r="ECX37" s="446"/>
      <c r="ECY37" s="446"/>
      <c r="ECZ37" s="446"/>
      <c r="EDA37" s="446"/>
      <c r="EDB37" s="446"/>
      <c r="EDC37" s="446"/>
      <c r="EDD37" s="446"/>
      <c r="EDE37" s="446"/>
      <c r="EDF37" s="446"/>
      <c r="EDG37" s="446"/>
      <c r="EDH37" s="446"/>
      <c r="EDI37" s="446"/>
      <c r="EDJ37" s="446"/>
      <c r="EDK37" s="446"/>
      <c r="EDL37" s="446"/>
      <c r="EDM37" s="446"/>
      <c r="EDN37" s="446"/>
      <c r="EDO37" s="446"/>
      <c r="EDP37" s="446"/>
      <c r="EDQ37" s="446"/>
      <c r="EDR37" s="446"/>
      <c r="EDS37" s="446"/>
      <c r="EDT37" s="446"/>
      <c r="EDU37" s="446"/>
      <c r="EDV37" s="446"/>
      <c r="EDW37" s="446"/>
      <c r="EDX37" s="446"/>
      <c r="EDY37" s="446"/>
      <c r="EDZ37" s="446"/>
      <c r="EEA37" s="446"/>
      <c r="EEB37" s="446"/>
      <c r="EEC37" s="446"/>
      <c r="EED37" s="446"/>
      <c r="EEE37" s="446"/>
      <c r="EEF37" s="446"/>
      <c r="EEG37" s="446"/>
      <c r="EEH37" s="446"/>
      <c r="EEI37" s="446"/>
      <c r="EEJ37" s="446"/>
      <c r="EEK37" s="446"/>
      <c r="EEL37" s="446"/>
      <c r="EEM37" s="446"/>
      <c r="EEN37" s="446"/>
      <c r="EEO37" s="446"/>
      <c r="EEP37" s="446"/>
      <c r="EEQ37" s="446"/>
      <c r="EER37" s="446"/>
      <c r="EES37" s="446"/>
      <c r="EET37" s="446"/>
      <c r="EEU37" s="446"/>
      <c r="EEV37" s="446"/>
      <c r="EEW37" s="446"/>
      <c r="EEX37" s="446"/>
      <c r="EEY37" s="446"/>
      <c r="EEZ37" s="446"/>
      <c r="EFA37" s="446"/>
      <c r="EFB37" s="446"/>
      <c r="EFC37" s="446"/>
      <c r="EFD37" s="446"/>
      <c r="EFE37" s="446"/>
      <c r="EFF37" s="446"/>
      <c r="EFG37" s="446"/>
      <c r="EFH37" s="446"/>
      <c r="EFI37" s="446"/>
      <c r="EFJ37" s="446"/>
      <c r="EFK37" s="446"/>
      <c r="EFL37" s="446"/>
      <c r="EFM37" s="446"/>
      <c r="EFN37" s="446"/>
      <c r="EFO37" s="446"/>
      <c r="EFP37" s="446"/>
      <c r="EFQ37" s="446"/>
      <c r="EFR37" s="446"/>
      <c r="EFS37" s="446"/>
      <c r="EFT37" s="446"/>
      <c r="EFU37" s="446"/>
      <c r="EFV37" s="446"/>
      <c r="EFW37" s="446"/>
      <c r="EFX37" s="446"/>
      <c r="EFY37" s="446"/>
      <c r="EFZ37" s="446"/>
      <c r="EGA37" s="446"/>
      <c r="EGB37" s="446"/>
      <c r="EGC37" s="446"/>
      <c r="EGD37" s="446"/>
      <c r="EGE37" s="446"/>
      <c r="EGF37" s="446"/>
      <c r="EGG37" s="446"/>
      <c r="EGH37" s="446"/>
      <c r="EGI37" s="446"/>
      <c r="EGJ37" s="446"/>
      <c r="EGK37" s="446"/>
      <c r="EGL37" s="446"/>
      <c r="EGM37" s="446"/>
      <c r="EGN37" s="446"/>
      <c r="EGO37" s="446"/>
      <c r="EGP37" s="446"/>
      <c r="EGQ37" s="446"/>
      <c r="EGR37" s="446"/>
      <c r="EGS37" s="446"/>
      <c r="EGT37" s="446"/>
      <c r="EGU37" s="446"/>
      <c r="EGV37" s="446"/>
      <c r="EGW37" s="446"/>
      <c r="EGX37" s="446"/>
      <c r="EGY37" s="446"/>
      <c r="EGZ37" s="446"/>
      <c r="EHA37" s="446"/>
      <c r="EHB37" s="446"/>
      <c r="EHC37" s="446"/>
      <c r="EHD37" s="446"/>
      <c r="EHE37" s="446"/>
      <c r="EHF37" s="446"/>
      <c r="EHG37" s="446"/>
      <c r="EHH37" s="446"/>
      <c r="EHI37" s="446"/>
      <c r="EHJ37" s="446"/>
      <c r="EHK37" s="446"/>
      <c r="EHL37" s="446"/>
      <c r="EHM37" s="446"/>
      <c r="EHN37" s="446"/>
      <c r="EHO37" s="446"/>
      <c r="EHP37" s="446"/>
      <c r="EHQ37" s="446"/>
      <c r="EHR37" s="446"/>
      <c r="EHS37" s="446"/>
      <c r="EHT37" s="446"/>
      <c r="EHU37" s="446"/>
      <c r="EHV37" s="446"/>
      <c r="EHW37" s="446"/>
      <c r="EHX37" s="446"/>
      <c r="EHY37" s="446"/>
      <c r="EHZ37" s="446"/>
      <c r="EIA37" s="446"/>
      <c r="EIB37" s="446"/>
      <c r="EIC37" s="446"/>
      <c r="EID37" s="446"/>
      <c r="EIE37" s="446"/>
      <c r="EIF37" s="446"/>
      <c r="EIG37" s="446"/>
      <c r="EIH37" s="446"/>
      <c r="EII37" s="446"/>
      <c r="EIJ37" s="446"/>
      <c r="EIK37" s="446"/>
      <c r="EIL37" s="446"/>
      <c r="EIM37" s="446"/>
      <c r="EIN37" s="446"/>
      <c r="EIO37" s="446"/>
      <c r="EIP37" s="446"/>
      <c r="EIQ37" s="446"/>
      <c r="EIR37" s="446"/>
      <c r="EIS37" s="446"/>
      <c r="EIT37" s="446"/>
      <c r="EIU37" s="446"/>
      <c r="EIV37" s="446"/>
      <c r="EIW37" s="446"/>
      <c r="EIX37" s="446"/>
      <c r="EIY37" s="446"/>
      <c r="EIZ37" s="446"/>
      <c r="EJA37" s="446"/>
      <c r="EJB37" s="446"/>
      <c r="EJC37" s="446"/>
      <c r="EJD37" s="446"/>
      <c r="EJE37" s="446"/>
      <c r="EJF37" s="446"/>
      <c r="EJG37" s="446"/>
      <c r="EJH37" s="446"/>
      <c r="EJI37" s="446"/>
      <c r="EJJ37" s="446"/>
      <c r="EJK37" s="446"/>
      <c r="EJL37" s="446"/>
      <c r="EJM37" s="446"/>
      <c r="EJN37" s="446"/>
      <c r="EJO37" s="446"/>
      <c r="EJP37" s="446"/>
      <c r="EJQ37" s="446"/>
      <c r="EJR37" s="446"/>
      <c r="EJS37" s="446"/>
      <c r="EJT37" s="446"/>
      <c r="EJU37" s="446"/>
      <c r="EJV37" s="446"/>
      <c r="EJW37" s="446"/>
      <c r="EJX37" s="446"/>
      <c r="EJY37" s="446"/>
      <c r="EJZ37" s="446"/>
      <c r="EKA37" s="446"/>
      <c r="EKB37" s="446"/>
      <c r="EKC37" s="446"/>
      <c r="EKD37" s="446"/>
      <c r="EKE37" s="446"/>
      <c r="EKF37" s="446"/>
      <c r="EKG37" s="446"/>
      <c r="EKH37" s="446"/>
      <c r="EKI37" s="446"/>
      <c r="EKJ37" s="446"/>
      <c r="EKK37" s="446"/>
      <c r="EKL37" s="446"/>
      <c r="EKM37" s="446"/>
      <c r="EKN37" s="446"/>
      <c r="EKO37" s="446"/>
      <c r="EKP37" s="446"/>
      <c r="EKQ37" s="446"/>
      <c r="EKR37" s="446"/>
      <c r="EKS37" s="446"/>
      <c r="EKT37" s="446"/>
      <c r="EKU37" s="446"/>
      <c r="EKV37" s="446"/>
      <c r="EKW37" s="446"/>
      <c r="EKX37" s="446"/>
      <c r="EKY37" s="446"/>
      <c r="EKZ37" s="446"/>
      <c r="ELA37" s="446"/>
      <c r="ELB37" s="446"/>
      <c r="ELC37" s="446"/>
      <c r="ELD37" s="446"/>
      <c r="ELE37" s="446"/>
      <c r="ELF37" s="446"/>
      <c r="ELG37" s="446"/>
      <c r="ELH37" s="446"/>
      <c r="ELI37" s="446"/>
      <c r="ELJ37" s="446"/>
      <c r="ELK37" s="446"/>
      <c r="ELL37" s="446"/>
      <c r="ELM37" s="446"/>
      <c r="ELN37" s="446"/>
      <c r="ELO37" s="446"/>
      <c r="ELP37" s="446"/>
      <c r="ELQ37" s="446"/>
      <c r="ELR37" s="446"/>
      <c r="ELS37" s="446"/>
      <c r="ELT37" s="446"/>
      <c r="ELU37" s="446"/>
      <c r="ELV37" s="446"/>
      <c r="ELW37" s="446"/>
      <c r="ELX37" s="446"/>
      <c r="ELY37" s="446"/>
      <c r="ELZ37" s="446"/>
      <c r="EMA37" s="446"/>
      <c r="EMB37" s="446"/>
      <c r="EMC37" s="446"/>
      <c r="EMD37" s="446"/>
      <c r="EME37" s="446"/>
      <c r="EMF37" s="446"/>
      <c r="EMG37" s="446"/>
      <c r="EMH37" s="446"/>
      <c r="EMI37" s="446"/>
      <c r="EMJ37" s="446"/>
      <c r="EMK37" s="446"/>
      <c r="EML37" s="446"/>
      <c r="EMM37" s="446"/>
      <c r="EMN37" s="446"/>
      <c r="EMO37" s="446"/>
      <c r="EMP37" s="446"/>
      <c r="EMQ37" s="446"/>
      <c r="EMR37" s="446"/>
      <c r="EMS37" s="446"/>
      <c r="EMT37" s="446"/>
      <c r="EMU37" s="446"/>
      <c r="EMV37" s="446"/>
      <c r="EMW37" s="446"/>
      <c r="EMX37" s="446"/>
      <c r="EMY37" s="446"/>
      <c r="EMZ37" s="446"/>
      <c r="ENA37" s="446"/>
      <c r="ENB37" s="446"/>
      <c r="ENC37" s="446"/>
      <c r="END37" s="446"/>
      <c r="ENE37" s="446"/>
      <c r="ENF37" s="446"/>
      <c r="ENG37" s="446"/>
      <c r="ENH37" s="446"/>
      <c r="ENI37" s="446"/>
      <c r="ENJ37" s="446"/>
      <c r="ENK37" s="446"/>
      <c r="ENL37" s="446"/>
      <c r="ENM37" s="446"/>
      <c r="ENN37" s="446"/>
      <c r="ENO37" s="446"/>
      <c r="ENP37" s="446"/>
      <c r="ENQ37" s="446"/>
      <c r="ENR37" s="446"/>
      <c r="ENS37" s="446"/>
      <c r="ENT37" s="446"/>
      <c r="ENU37" s="446"/>
      <c r="ENV37" s="446"/>
      <c r="ENW37" s="446"/>
      <c r="ENX37" s="446"/>
      <c r="ENY37" s="446"/>
      <c r="ENZ37" s="446"/>
      <c r="EOA37" s="446"/>
      <c r="EOB37" s="446"/>
      <c r="EOC37" s="446"/>
      <c r="EOD37" s="446"/>
      <c r="EOE37" s="446"/>
      <c r="EOF37" s="446"/>
      <c r="EOG37" s="446"/>
      <c r="EOH37" s="446"/>
      <c r="EOI37" s="446"/>
      <c r="EOJ37" s="446"/>
      <c r="EOK37" s="446"/>
      <c r="EOL37" s="446"/>
      <c r="EOM37" s="446"/>
      <c r="EON37" s="446"/>
      <c r="EOO37" s="446"/>
      <c r="EOP37" s="446"/>
      <c r="EOQ37" s="446"/>
      <c r="EOR37" s="446"/>
      <c r="EOS37" s="446"/>
      <c r="EOT37" s="446"/>
      <c r="EOU37" s="446"/>
      <c r="EOV37" s="446"/>
      <c r="EOW37" s="446"/>
      <c r="EOX37" s="446"/>
      <c r="EOY37" s="446"/>
      <c r="EOZ37" s="446"/>
      <c r="EPA37" s="446"/>
      <c r="EPB37" s="446"/>
      <c r="EPC37" s="446"/>
      <c r="EPD37" s="446"/>
      <c r="EPE37" s="446"/>
      <c r="EPF37" s="446"/>
      <c r="EPG37" s="446"/>
      <c r="EPH37" s="446"/>
      <c r="EPI37" s="446"/>
      <c r="EPJ37" s="446"/>
      <c r="EPK37" s="446"/>
      <c r="EPL37" s="446"/>
      <c r="EPM37" s="446"/>
      <c r="EPN37" s="446"/>
      <c r="EPO37" s="446"/>
      <c r="EPP37" s="446"/>
      <c r="EPQ37" s="446"/>
      <c r="EPR37" s="446"/>
      <c r="EPS37" s="446"/>
      <c r="EPT37" s="446"/>
      <c r="EPU37" s="446"/>
      <c r="EPV37" s="446"/>
      <c r="EPW37" s="446"/>
      <c r="EPX37" s="446"/>
      <c r="EPY37" s="446"/>
      <c r="EPZ37" s="446"/>
      <c r="EQA37" s="446"/>
      <c r="EQB37" s="446"/>
      <c r="EQC37" s="446"/>
      <c r="EQD37" s="446"/>
      <c r="EQE37" s="446"/>
      <c r="EQF37" s="446"/>
      <c r="EQG37" s="446"/>
      <c r="EQH37" s="446"/>
      <c r="EQI37" s="446"/>
      <c r="EQJ37" s="446"/>
      <c r="EQK37" s="446"/>
      <c r="EQL37" s="446"/>
      <c r="EQM37" s="446"/>
      <c r="EQN37" s="446"/>
      <c r="EQO37" s="446"/>
      <c r="EQP37" s="446"/>
      <c r="EQQ37" s="446"/>
      <c r="EQR37" s="446"/>
      <c r="EQS37" s="446"/>
      <c r="EQT37" s="446"/>
      <c r="EQU37" s="446"/>
      <c r="EQV37" s="446"/>
      <c r="EQW37" s="446"/>
      <c r="EQX37" s="446"/>
      <c r="EQY37" s="446"/>
      <c r="EQZ37" s="446"/>
      <c r="ERA37" s="446"/>
      <c r="ERB37" s="446"/>
      <c r="ERC37" s="446"/>
      <c r="ERD37" s="446"/>
      <c r="ERE37" s="446"/>
      <c r="ERF37" s="446"/>
      <c r="ERG37" s="446"/>
      <c r="ERH37" s="446"/>
      <c r="ERI37" s="446"/>
      <c r="ERJ37" s="446"/>
      <c r="ERK37" s="446"/>
      <c r="ERL37" s="446"/>
      <c r="ERM37" s="446"/>
      <c r="ERN37" s="446"/>
      <c r="ERO37" s="446"/>
      <c r="ERP37" s="446"/>
      <c r="ERQ37" s="446"/>
      <c r="ERR37" s="446"/>
      <c r="ERS37" s="446"/>
      <c r="ERT37" s="446"/>
      <c r="ERU37" s="446"/>
      <c r="ERV37" s="446"/>
      <c r="ERW37" s="446"/>
      <c r="ERX37" s="446"/>
      <c r="ERY37" s="446"/>
      <c r="ERZ37" s="446"/>
      <c r="ESA37" s="446"/>
      <c r="ESB37" s="446"/>
      <c r="ESC37" s="446"/>
      <c r="ESD37" s="446"/>
      <c r="ESE37" s="446"/>
      <c r="ESF37" s="446"/>
      <c r="ESG37" s="446"/>
      <c r="ESH37" s="446"/>
      <c r="ESI37" s="446"/>
      <c r="ESJ37" s="446"/>
      <c r="ESK37" s="446"/>
      <c r="ESL37" s="446"/>
      <c r="ESM37" s="446"/>
      <c r="ESN37" s="446"/>
      <c r="ESO37" s="446"/>
      <c r="ESP37" s="446"/>
      <c r="ESQ37" s="446"/>
      <c r="ESR37" s="446"/>
      <c r="ESS37" s="446"/>
      <c r="EST37" s="446"/>
      <c r="ESU37" s="446"/>
      <c r="ESV37" s="446"/>
      <c r="ESW37" s="446"/>
      <c r="ESX37" s="446"/>
      <c r="ESY37" s="446"/>
      <c r="ESZ37" s="446"/>
      <c r="ETA37" s="446"/>
      <c r="ETB37" s="446"/>
      <c r="ETC37" s="446"/>
      <c r="ETD37" s="446"/>
      <c r="ETE37" s="446"/>
      <c r="ETF37" s="446"/>
      <c r="ETG37" s="446"/>
      <c r="ETH37" s="446"/>
      <c r="ETI37" s="446"/>
      <c r="ETJ37" s="446"/>
      <c r="ETK37" s="446"/>
      <c r="ETL37" s="446"/>
      <c r="ETM37" s="446"/>
      <c r="ETN37" s="446"/>
      <c r="ETO37" s="446"/>
      <c r="ETP37" s="446"/>
      <c r="ETQ37" s="446"/>
      <c r="ETR37" s="446"/>
      <c r="ETS37" s="446"/>
      <c r="ETT37" s="446"/>
      <c r="ETU37" s="446"/>
      <c r="ETV37" s="446"/>
      <c r="ETW37" s="446"/>
      <c r="ETX37" s="446"/>
      <c r="ETY37" s="446"/>
      <c r="ETZ37" s="446"/>
      <c r="EUA37" s="446"/>
      <c r="EUB37" s="446"/>
      <c r="EUC37" s="446"/>
      <c r="EUD37" s="446"/>
      <c r="EUE37" s="446"/>
      <c r="EUF37" s="446"/>
      <c r="EUG37" s="446"/>
      <c r="EUH37" s="446"/>
      <c r="EUI37" s="446"/>
      <c r="EUJ37" s="446"/>
      <c r="EUK37" s="446"/>
      <c r="EUL37" s="446"/>
      <c r="EUM37" s="446"/>
      <c r="EUN37" s="446"/>
      <c r="EUO37" s="446"/>
      <c r="EUP37" s="446"/>
      <c r="EUQ37" s="446"/>
      <c r="EUR37" s="446"/>
      <c r="EUS37" s="446"/>
      <c r="EUT37" s="446"/>
      <c r="EUU37" s="446"/>
      <c r="EUV37" s="446"/>
      <c r="EUW37" s="446"/>
      <c r="EUX37" s="446"/>
      <c r="EUY37" s="446"/>
      <c r="EUZ37" s="446"/>
      <c r="EVA37" s="446"/>
      <c r="EVB37" s="446"/>
      <c r="EVC37" s="446"/>
      <c r="EVD37" s="446"/>
      <c r="EVE37" s="446"/>
      <c r="EVF37" s="446"/>
      <c r="EVG37" s="446"/>
      <c r="EVH37" s="446"/>
      <c r="EVI37" s="446"/>
      <c r="EVJ37" s="446"/>
      <c r="EVK37" s="446"/>
      <c r="EVL37" s="446"/>
      <c r="EVM37" s="446"/>
      <c r="EVN37" s="446"/>
      <c r="EVO37" s="446"/>
      <c r="EVP37" s="446"/>
      <c r="EVQ37" s="446"/>
      <c r="EVR37" s="446"/>
      <c r="EVS37" s="446"/>
      <c r="EVT37" s="446"/>
      <c r="EVU37" s="446"/>
      <c r="EVV37" s="446"/>
      <c r="EVW37" s="446"/>
      <c r="EVX37" s="446"/>
      <c r="EVY37" s="446"/>
      <c r="EVZ37" s="446"/>
      <c r="EWA37" s="446"/>
      <c r="EWB37" s="446"/>
      <c r="EWC37" s="446"/>
      <c r="EWD37" s="446"/>
      <c r="EWE37" s="446"/>
      <c r="EWF37" s="446"/>
      <c r="EWG37" s="446"/>
      <c r="EWH37" s="446"/>
      <c r="EWI37" s="446"/>
      <c r="EWJ37" s="446"/>
      <c r="EWK37" s="446"/>
      <c r="EWL37" s="446"/>
      <c r="EWM37" s="446"/>
      <c r="EWN37" s="446"/>
      <c r="EWO37" s="446"/>
      <c r="EWP37" s="446"/>
      <c r="EWQ37" s="446"/>
      <c r="EWR37" s="446"/>
      <c r="EWS37" s="446"/>
      <c r="EWT37" s="446"/>
      <c r="EWU37" s="446"/>
      <c r="EWV37" s="446"/>
      <c r="EWW37" s="446"/>
      <c r="EWX37" s="446"/>
      <c r="EWY37" s="446"/>
      <c r="EWZ37" s="446"/>
      <c r="EXA37" s="446"/>
      <c r="EXB37" s="446"/>
      <c r="EXC37" s="446"/>
      <c r="EXD37" s="446"/>
      <c r="EXE37" s="446"/>
      <c r="EXF37" s="446"/>
      <c r="EXG37" s="446"/>
      <c r="EXH37" s="446"/>
      <c r="EXI37" s="446"/>
      <c r="EXJ37" s="446"/>
      <c r="EXK37" s="446"/>
      <c r="EXL37" s="446"/>
      <c r="EXM37" s="446"/>
      <c r="EXN37" s="446"/>
      <c r="EXO37" s="446"/>
      <c r="EXP37" s="446"/>
      <c r="EXQ37" s="446"/>
      <c r="EXR37" s="446"/>
      <c r="EXS37" s="446"/>
      <c r="EXT37" s="446"/>
      <c r="EXU37" s="446"/>
      <c r="EXV37" s="446"/>
      <c r="EXW37" s="446"/>
      <c r="EXX37" s="446"/>
      <c r="EXY37" s="446"/>
      <c r="EXZ37" s="446"/>
      <c r="EYA37" s="446"/>
      <c r="EYB37" s="446"/>
      <c r="EYC37" s="446"/>
      <c r="EYD37" s="446"/>
      <c r="EYE37" s="446"/>
      <c r="EYF37" s="446"/>
      <c r="EYG37" s="446"/>
      <c r="EYH37" s="446"/>
      <c r="EYI37" s="446"/>
      <c r="EYJ37" s="446"/>
      <c r="EYK37" s="446"/>
      <c r="EYL37" s="446"/>
      <c r="EYM37" s="446"/>
      <c r="EYN37" s="446"/>
      <c r="EYO37" s="446"/>
      <c r="EYP37" s="446"/>
      <c r="EYQ37" s="446"/>
      <c r="EYR37" s="446"/>
      <c r="EYS37" s="446"/>
      <c r="EYT37" s="446"/>
      <c r="EYU37" s="446"/>
      <c r="EYV37" s="446"/>
      <c r="EYW37" s="446"/>
      <c r="EYX37" s="446"/>
      <c r="EYY37" s="446"/>
      <c r="EYZ37" s="446"/>
      <c r="EZA37" s="446"/>
      <c r="EZB37" s="446"/>
      <c r="EZC37" s="446"/>
      <c r="EZD37" s="446"/>
      <c r="EZE37" s="446"/>
      <c r="EZF37" s="446"/>
      <c r="EZG37" s="446"/>
      <c r="EZH37" s="446"/>
      <c r="EZI37" s="446"/>
      <c r="EZJ37" s="446"/>
      <c r="EZK37" s="446"/>
      <c r="EZL37" s="446"/>
      <c r="EZM37" s="446"/>
      <c r="EZN37" s="446"/>
      <c r="EZO37" s="446"/>
      <c r="EZP37" s="446"/>
      <c r="EZQ37" s="446"/>
      <c r="EZR37" s="446"/>
      <c r="EZS37" s="446"/>
      <c r="EZT37" s="446"/>
      <c r="EZU37" s="446"/>
      <c r="EZV37" s="446"/>
      <c r="EZW37" s="446"/>
      <c r="EZX37" s="446"/>
      <c r="EZY37" s="446"/>
      <c r="EZZ37" s="446"/>
      <c r="FAA37" s="446"/>
      <c r="FAB37" s="446"/>
      <c r="FAC37" s="446"/>
      <c r="FAD37" s="446"/>
      <c r="FAE37" s="446"/>
      <c r="FAF37" s="446"/>
      <c r="FAG37" s="446"/>
      <c r="FAH37" s="446"/>
      <c r="FAI37" s="446"/>
      <c r="FAJ37" s="446"/>
      <c r="FAK37" s="446"/>
      <c r="FAL37" s="446"/>
      <c r="FAM37" s="446"/>
      <c r="FAN37" s="446"/>
      <c r="FAO37" s="446"/>
      <c r="FAP37" s="446"/>
      <c r="FAQ37" s="446"/>
      <c r="FAR37" s="446"/>
      <c r="FAS37" s="446"/>
      <c r="FAT37" s="446"/>
      <c r="FAU37" s="446"/>
      <c r="FAV37" s="446"/>
      <c r="FAW37" s="446"/>
      <c r="FAX37" s="446"/>
      <c r="FAY37" s="446"/>
      <c r="FAZ37" s="446"/>
      <c r="FBA37" s="446"/>
      <c r="FBB37" s="446"/>
      <c r="FBC37" s="446"/>
      <c r="FBD37" s="446"/>
      <c r="FBE37" s="446"/>
      <c r="FBF37" s="446"/>
      <c r="FBG37" s="446"/>
      <c r="FBH37" s="446"/>
      <c r="FBI37" s="446"/>
      <c r="FBJ37" s="446"/>
      <c r="FBK37" s="446"/>
      <c r="FBL37" s="446"/>
      <c r="FBM37" s="446"/>
      <c r="FBN37" s="446"/>
      <c r="FBO37" s="446"/>
      <c r="FBP37" s="446"/>
      <c r="FBQ37" s="446"/>
      <c r="FBR37" s="446"/>
      <c r="FBS37" s="446"/>
      <c r="FBT37" s="446"/>
      <c r="FBU37" s="446"/>
      <c r="FBV37" s="446"/>
      <c r="FBW37" s="446"/>
      <c r="FBX37" s="446"/>
      <c r="FBY37" s="446"/>
      <c r="FBZ37" s="446"/>
      <c r="FCA37" s="446"/>
      <c r="FCB37" s="446"/>
      <c r="FCC37" s="446"/>
      <c r="FCD37" s="446"/>
      <c r="FCE37" s="446"/>
      <c r="FCF37" s="446"/>
      <c r="FCG37" s="446"/>
      <c r="FCH37" s="446"/>
      <c r="FCI37" s="446"/>
      <c r="FCJ37" s="446"/>
      <c r="FCK37" s="446"/>
      <c r="FCL37" s="446"/>
      <c r="FCM37" s="446"/>
      <c r="FCN37" s="446"/>
      <c r="FCO37" s="446"/>
      <c r="FCP37" s="446"/>
      <c r="FCQ37" s="446"/>
      <c r="FCR37" s="446"/>
      <c r="FCS37" s="446"/>
      <c r="FCT37" s="446"/>
      <c r="FCU37" s="446"/>
      <c r="FCV37" s="446"/>
      <c r="FCW37" s="446"/>
      <c r="FCX37" s="446"/>
      <c r="FCY37" s="446"/>
      <c r="FCZ37" s="446"/>
      <c r="FDA37" s="446"/>
      <c r="FDB37" s="446"/>
      <c r="FDC37" s="446"/>
      <c r="FDD37" s="446"/>
      <c r="FDE37" s="446"/>
      <c r="FDF37" s="446"/>
      <c r="FDG37" s="446"/>
      <c r="FDH37" s="446"/>
      <c r="FDI37" s="446"/>
      <c r="FDJ37" s="446"/>
      <c r="FDK37" s="446"/>
      <c r="FDL37" s="446"/>
      <c r="FDM37" s="446"/>
      <c r="FDN37" s="446"/>
      <c r="FDO37" s="446"/>
      <c r="FDP37" s="446"/>
      <c r="FDQ37" s="446"/>
      <c r="FDR37" s="446"/>
      <c r="FDS37" s="446"/>
      <c r="FDT37" s="446"/>
      <c r="FDU37" s="446"/>
      <c r="FDV37" s="446"/>
      <c r="FDW37" s="446"/>
      <c r="FDX37" s="446"/>
      <c r="FDY37" s="446"/>
      <c r="FDZ37" s="446"/>
      <c r="FEA37" s="446"/>
      <c r="FEB37" s="446"/>
      <c r="FEC37" s="446"/>
      <c r="FED37" s="446"/>
      <c r="FEE37" s="446"/>
      <c r="FEF37" s="446"/>
      <c r="FEG37" s="446"/>
      <c r="FEH37" s="446"/>
      <c r="FEI37" s="446"/>
      <c r="FEJ37" s="446"/>
      <c r="FEK37" s="446"/>
      <c r="FEL37" s="446"/>
      <c r="FEM37" s="446"/>
      <c r="FEN37" s="446"/>
      <c r="FEO37" s="446"/>
      <c r="FEP37" s="446"/>
      <c r="FEQ37" s="446"/>
      <c r="FER37" s="446"/>
      <c r="FES37" s="446"/>
      <c r="FET37" s="446"/>
      <c r="FEU37" s="446"/>
      <c r="FEV37" s="446"/>
      <c r="FEW37" s="446"/>
      <c r="FEX37" s="446"/>
      <c r="FEY37" s="446"/>
      <c r="FEZ37" s="446"/>
      <c r="FFA37" s="446"/>
      <c r="FFB37" s="446"/>
      <c r="FFC37" s="446"/>
      <c r="FFD37" s="446"/>
      <c r="FFE37" s="446"/>
      <c r="FFF37" s="446"/>
      <c r="FFG37" s="446"/>
      <c r="FFH37" s="446"/>
      <c r="FFI37" s="446"/>
      <c r="FFJ37" s="446"/>
      <c r="FFK37" s="446"/>
      <c r="FFL37" s="446"/>
      <c r="FFM37" s="446"/>
      <c r="FFN37" s="446"/>
      <c r="FFO37" s="446"/>
      <c r="FFP37" s="446"/>
      <c r="FFQ37" s="446"/>
      <c r="FFR37" s="446"/>
      <c r="FFS37" s="446"/>
      <c r="FFT37" s="446"/>
      <c r="FFU37" s="446"/>
      <c r="FFV37" s="446"/>
      <c r="FFW37" s="446"/>
      <c r="FFX37" s="446"/>
      <c r="FFY37" s="446"/>
      <c r="FFZ37" s="446"/>
      <c r="FGA37" s="446"/>
      <c r="FGB37" s="446"/>
      <c r="FGC37" s="446"/>
      <c r="FGD37" s="446"/>
      <c r="FGE37" s="446"/>
      <c r="FGF37" s="446"/>
      <c r="FGG37" s="446"/>
      <c r="FGH37" s="446"/>
      <c r="FGI37" s="446"/>
      <c r="FGJ37" s="446"/>
      <c r="FGK37" s="446"/>
      <c r="FGL37" s="446"/>
      <c r="FGM37" s="446"/>
      <c r="FGN37" s="446"/>
      <c r="FGO37" s="446"/>
      <c r="FGP37" s="446"/>
      <c r="FGQ37" s="446"/>
      <c r="FGR37" s="446"/>
      <c r="FGS37" s="446"/>
      <c r="FGT37" s="446"/>
      <c r="FGU37" s="446"/>
      <c r="FGV37" s="446"/>
      <c r="FGW37" s="446"/>
      <c r="FGX37" s="446"/>
      <c r="FGY37" s="446"/>
      <c r="FGZ37" s="446"/>
      <c r="FHA37" s="446"/>
      <c r="FHB37" s="446"/>
      <c r="FHC37" s="446"/>
      <c r="FHD37" s="446"/>
      <c r="FHE37" s="446"/>
      <c r="FHF37" s="446"/>
      <c r="FHG37" s="446"/>
      <c r="FHH37" s="446"/>
      <c r="FHI37" s="446"/>
      <c r="FHJ37" s="446"/>
      <c r="FHK37" s="446"/>
      <c r="FHL37" s="446"/>
      <c r="FHM37" s="446"/>
      <c r="FHN37" s="446"/>
      <c r="FHO37" s="446"/>
      <c r="FHP37" s="446"/>
      <c r="FHQ37" s="446"/>
      <c r="FHR37" s="446"/>
      <c r="FHS37" s="446"/>
      <c r="FHT37" s="446"/>
      <c r="FHU37" s="446"/>
      <c r="FHV37" s="446"/>
      <c r="FHW37" s="446"/>
      <c r="FHX37" s="446"/>
      <c r="FHY37" s="446"/>
      <c r="FHZ37" s="446"/>
      <c r="FIA37" s="446"/>
      <c r="FIB37" s="446"/>
      <c r="FIC37" s="446"/>
      <c r="FID37" s="446"/>
      <c r="FIE37" s="446"/>
      <c r="FIF37" s="446"/>
      <c r="FIG37" s="446"/>
      <c r="FIH37" s="446"/>
      <c r="FII37" s="446"/>
      <c r="FIJ37" s="446"/>
      <c r="FIK37" s="446"/>
      <c r="FIL37" s="446"/>
      <c r="FIM37" s="446"/>
      <c r="FIN37" s="446"/>
      <c r="FIO37" s="446"/>
      <c r="FIP37" s="446"/>
      <c r="FIQ37" s="446"/>
      <c r="FIR37" s="446"/>
      <c r="FIS37" s="446"/>
      <c r="FIT37" s="446"/>
      <c r="FIU37" s="446"/>
      <c r="FIV37" s="446"/>
      <c r="FIW37" s="446"/>
      <c r="FIX37" s="446"/>
      <c r="FIY37" s="446"/>
      <c r="FIZ37" s="446"/>
      <c r="FJA37" s="446"/>
      <c r="FJB37" s="446"/>
      <c r="FJC37" s="446"/>
      <c r="FJD37" s="446"/>
      <c r="FJE37" s="446"/>
      <c r="FJF37" s="446"/>
      <c r="FJG37" s="446"/>
      <c r="FJH37" s="446"/>
      <c r="FJI37" s="446"/>
      <c r="FJJ37" s="446"/>
      <c r="FJK37" s="446"/>
      <c r="FJL37" s="446"/>
      <c r="FJM37" s="446"/>
      <c r="FJN37" s="446"/>
      <c r="FJO37" s="446"/>
      <c r="FJP37" s="446"/>
      <c r="FJQ37" s="446"/>
      <c r="FJR37" s="446"/>
      <c r="FJS37" s="446"/>
      <c r="FJT37" s="446"/>
      <c r="FJU37" s="446"/>
      <c r="FJV37" s="446"/>
      <c r="FJW37" s="446"/>
      <c r="FJX37" s="446"/>
      <c r="FJY37" s="446"/>
      <c r="FJZ37" s="446"/>
      <c r="FKA37" s="446"/>
      <c r="FKB37" s="446"/>
      <c r="FKC37" s="446"/>
      <c r="FKD37" s="446"/>
      <c r="FKE37" s="446"/>
      <c r="FKF37" s="446"/>
      <c r="FKG37" s="446"/>
      <c r="FKH37" s="446"/>
      <c r="FKI37" s="446"/>
      <c r="FKJ37" s="446"/>
      <c r="FKK37" s="446"/>
      <c r="FKL37" s="446"/>
      <c r="FKM37" s="446"/>
      <c r="FKN37" s="446"/>
      <c r="FKO37" s="446"/>
      <c r="FKP37" s="446"/>
      <c r="FKQ37" s="446"/>
      <c r="FKR37" s="446"/>
      <c r="FKS37" s="446"/>
      <c r="FKT37" s="446"/>
      <c r="FKU37" s="446"/>
      <c r="FKV37" s="446"/>
      <c r="FKW37" s="446"/>
      <c r="FKX37" s="446"/>
      <c r="FKY37" s="446"/>
      <c r="FKZ37" s="446"/>
      <c r="FLA37" s="446"/>
      <c r="FLB37" s="446"/>
      <c r="FLC37" s="446"/>
      <c r="FLD37" s="446"/>
      <c r="FLE37" s="446"/>
      <c r="FLF37" s="446"/>
      <c r="FLG37" s="446"/>
      <c r="FLH37" s="446"/>
      <c r="FLI37" s="446"/>
      <c r="FLJ37" s="446"/>
      <c r="FLK37" s="446"/>
      <c r="FLL37" s="446"/>
      <c r="FLM37" s="446"/>
      <c r="FLN37" s="446"/>
      <c r="FLO37" s="446"/>
      <c r="FLP37" s="446"/>
      <c r="FLQ37" s="446"/>
      <c r="FLR37" s="446"/>
      <c r="FLS37" s="446"/>
      <c r="FLT37" s="446"/>
      <c r="FLU37" s="446"/>
      <c r="FLV37" s="446"/>
      <c r="FLW37" s="446"/>
      <c r="FLX37" s="446"/>
      <c r="FLY37" s="446"/>
      <c r="FLZ37" s="446"/>
      <c r="FMA37" s="446"/>
      <c r="FMB37" s="446"/>
      <c r="FMC37" s="446"/>
      <c r="FMD37" s="446"/>
      <c r="FME37" s="446"/>
      <c r="FMF37" s="446"/>
      <c r="FMG37" s="446"/>
      <c r="FMH37" s="446"/>
      <c r="FMI37" s="446"/>
      <c r="FMJ37" s="446"/>
      <c r="FMK37" s="446"/>
      <c r="FML37" s="446"/>
      <c r="FMM37" s="446"/>
      <c r="FMN37" s="446"/>
      <c r="FMO37" s="446"/>
      <c r="FMP37" s="446"/>
      <c r="FMQ37" s="446"/>
      <c r="FMR37" s="446"/>
      <c r="FMS37" s="446"/>
      <c r="FMT37" s="446"/>
      <c r="FMU37" s="446"/>
      <c r="FMV37" s="446"/>
      <c r="FMW37" s="446"/>
      <c r="FMX37" s="446"/>
      <c r="FMY37" s="446"/>
      <c r="FMZ37" s="446"/>
      <c r="FNA37" s="446"/>
      <c r="FNB37" s="446"/>
      <c r="FNC37" s="446"/>
      <c r="FND37" s="446"/>
      <c r="FNE37" s="446"/>
      <c r="FNF37" s="446"/>
      <c r="FNG37" s="446"/>
      <c r="FNH37" s="446"/>
      <c r="FNI37" s="446"/>
      <c r="FNJ37" s="446"/>
      <c r="FNK37" s="446"/>
      <c r="FNL37" s="446"/>
      <c r="FNM37" s="446"/>
      <c r="FNN37" s="446"/>
      <c r="FNO37" s="446"/>
      <c r="FNP37" s="446"/>
      <c r="FNQ37" s="446"/>
      <c r="FNR37" s="446"/>
      <c r="FNS37" s="446"/>
      <c r="FNT37" s="446"/>
      <c r="FNU37" s="446"/>
      <c r="FNV37" s="446"/>
      <c r="FNW37" s="446"/>
      <c r="FNX37" s="446"/>
      <c r="FNY37" s="446"/>
      <c r="FNZ37" s="446"/>
      <c r="FOA37" s="446"/>
      <c r="FOB37" s="446"/>
      <c r="FOC37" s="446"/>
      <c r="FOD37" s="446"/>
      <c r="FOE37" s="446"/>
      <c r="FOF37" s="446"/>
      <c r="FOG37" s="446"/>
      <c r="FOH37" s="446"/>
      <c r="FOI37" s="446"/>
      <c r="FOJ37" s="446"/>
      <c r="FOK37" s="446"/>
      <c r="FOL37" s="446"/>
      <c r="FOM37" s="446"/>
      <c r="FON37" s="446"/>
      <c r="FOO37" s="446"/>
      <c r="FOP37" s="446"/>
      <c r="FOQ37" s="446"/>
      <c r="FOR37" s="446"/>
      <c r="FOS37" s="446"/>
      <c r="FOT37" s="446"/>
      <c r="FOU37" s="446"/>
      <c r="FOV37" s="446"/>
      <c r="FOW37" s="446"/>
      <c r="FOX37" s="446"/>
      <c r="FOY37" s="446"/>
      <c r="FOZ37" s="446"/>
      <c r="FPA37" s="446"/>
      <c r="FPB37" s="446"/>
      <c r="FPC37" s="446"/>
      <c r="FPD37" s="446"/>
      <c r="FPE37" s="446"/>
      <c r="FPF37" s="446"/>
      <c r="FPG37" s="446"/>
      <c r="FPH37" s="446"/>
      <c r="FPI37" s="446"/>
      <c r="FPJ37" s="446"/>
      <c r="FPK37" s="446"/>
      <c r="FPL37" s="446"/>
      <c r="FPM37" s="446"/>
      <c r="FPN37" s="446"/>
      <c r="FPO37" s="446"/>
      <c r="FPP37" s="446"/>
      <c r="FPQ37" s="446"/>
      <c r="FPR37" s="446"/>
      <c r="FPS37" s="446"/>
      <c r="FPT37" s="446"/>
      <c r="FPU37" s="446"/>
      <c r="FPV37" s="446"/>
      <c r="FPW37" s="446"/>
      <c r="FPX37" s="446"/>
      <c r="FPY37" s="446"/>
      <c r="FPZ37" s="446"/>
      <c r="FQA37" s="446"/>
      <c r="FQB37" s="446"/>
      <c r="FQC37" s="446"/>
      <c r="FQD37" s="446"/>
      <c r="FQE37" s="446"/>
      <c r="FQF37" s="446"/>
      <c r="FQG37" s="446"/>
      <c r="FQH37" s="446"/>
      <c r="FQI37" s="446"/>
      <c r="FQJ37" s="446"/>
      <c r="FQK37" s="446"/>
      <c r="FQL37" s="446"/>
      <c r="FQM37" s="446"/>
      <c r="FQN37" s="446"/>
      <c r="FQO37" s="446"/>
      <c r="FQP37" s="446"/>
      <c r="FQQ37" s="446"/>
      <c r="FQR37" s="446"/>
      <c r="FQS37" s="446"/>
      <c r="FQT37" s="446"/>
      <c r="FQU37" s="446"/>
      <c r="FQV37" s="446"/>
      <c r="FQW37" s="446"/>
      <c r="FQX37" s="446"/>
      <c r="FQY37" s="446"/>
      <c r="FQZ37" s="446"/>
      <c r="FRA37" s="446"/>
      <c r="FRB37" s="446"/>
      <c r="FRC37" s="446"/>
      <c r="FRD37" s="446"/>
      <c r="FRE37" s="446"/>
      <c r="FRF37" s="446"/>
      <c r="FRG37" s="446"/>
      <c r="FRH37" s="446"/>
      <c r="FRI37" s="446"/>
      <c r="FRJ37" s="446"/>
      <c r="FRK37" s="446"/>
      <c r="FRL37" s="446"/>
      <c r="FRM37" s="446"/>
      <c r="FRN37" s="446"/>
      <c r="FRO37" s="446"/>
      <c r="FRP37" s="446"/>
      <c r="FRQ37" s="446"/>
      <c r="FRR37" s="446"/>
      <c r="FRS37" s="446"/>
      <c r="FRT37" s="446"/>
      <c r="FRU37" s="446"/>
      <c r="FRV37" s="446"/>
      <c r="FRW37" s="446"/>
      <c r="FRX37" s="446"/>
      <c r="FRY37" s="446"/>
      <c r="FRZ37" s="446"/>
      <c r="FSA37" s="446"/>
      <c r="FSB37" s="446"/>
      <c r="FSC37" s="446"/>
      <c r="FSD37" s="446"/>
      <c r="FSE37" s="446"/>
      <c r="FSF37" s="446"/>
      <c r="FSG37" s="446"/>
      <c r="FSH37" s="446"/>
      <c r="FSI37" s="446"/>
      <c r="FSJ37" s="446"/>
      <c r="FSK37" s="446"/>
      <c r="FSL37" s="446"/>
      <c r="FSM37" s="446"/>
      <c r="FSN37" s="446"/>
      <c r="FSO37" s="446"/>
      <c r="FSP37" s="446"/>
      <c r="FSQ37" s="446"/>
      <c r="FSR37" s="446"/>
      <c r="FSS37" s="446"/>
      <c r="FST37" s="446"/>
      <c r="FSU37" s="446"/>
      <c r="FSV37" s="446"/>
      <c r="FSW37" s="446"/>
      <c r="FSX37" s="446"/>
      <c r="FSY37" s="446"/>
      <c r="FSZ37" s="446"/>
      <c r="FTA37" s="446"/>
      <c r="FTB37" s="446"/>
      <c r="FTC37" s="446"/>
      <c r="FTD37" s="446"/>
      <c r="FTE37" s="446"/>
      <c r="FTF37" s="446"/>
      <c r="FTG37" s="446"/>
      <c r="FTH37" s="446"/>
      <c r="FTI37" s="446"/>
      <c r="FTJ37" s="446"/>
      <c r="FTK37" s="446"/>
      <c r="FTL37" s="446"/>
      <c r="FTM37" s="446"/>
      <c r="FTN37" s="446"/>
      <c r="FTO37" s="446"/>
      <c r="FTP37" s="446"/>
      <c r="FTQ37" s="446"/>
      <c r="FTR37" s="446"/>
      <c r="FTS37" s="446"/>
      <c r="FTT37" s="446"/>
      <c r="FTU37" s="446"/>
      <c r="FTV37" s="446"/>
      <c r="FTW37" s="446"/>
      <c r="FTX37" s="446"/>
      <c r="FTY37" s="446"/>
      <c r="FTZ37" s="446"/>
      <c r="FUA37" s="446"/>
      <c r="FUB37" s="446"/>
      <c r="FUC37" s="446"/>
      <c r="FUD37" s="446"/>
      <c r="FUE37" s="446"/>
      <c r="FUF37" s="446"/>
      <c r="FUG37" s="446"/>
      <c r="FUH37" s="446"/>
      <c r="FUI37" s="446"/>
      <c r="FUJ37" s="446"/>
      <c r="FUK37" s="446"/>
      <c r="FUL37" s="446"/>
      <c r="FUM37" s="446"/>
      <c r="FUN37" s="446"/>
      <c r="FUO37" s="446"/>
      <c r="FUP37" s="446"/>
      <c r="FUQ37" s="446"/>
      <c r="FUR37" s="446"/>
      <c r="FUS37" s="446"/>
      <c r="FUT37" s="446"/>
      <c r="FUU37" s="446"/>
      <c r="FUV37" s="446"/>
      <c r="FUW37" s="446"/>
      <c r="FUX37" s="446"/>
      <c r="FUY37" s="446"/>
      <c r="FUZ37" s="446"/>
      <c r="FVA37" s="446"/>
      <c r="FVB37" s="446"/>
      <c r="FVC37" s="446"/>
      <c r="FVD37" s="446"/>
      <c r="FVE37" s="446"/>
      <c r="FVF37" s="446"/>
      <c r="FVG37" s="446"/>
      <c r="FVH37" s="446"/>
      <c r="FVI37" s="446"/>
      <c r="FVJ37" s="446"/>
      <c r="FVK37" s="446"/>
      <c r="FVL37" s="446"/>
      <c r="FVM37" s="446"/>
      <c r="FVN37" s="446"/>
      <c r="FVO37" s="446"/>
      <c r="FVP37" s="446"/>
      <c r="FVQ37" s="446"/>
      <c r="FVR37" s="446"/>
      <c r="FVS37" s="446"/>
      <c r="FVT37" s="446"/>
      <c r="FVU37" s="446"/>
      <c r="FVV37" s="446"/>
      <c r="FVW37" s="446"/>
      <c r="FVX37" s="446"/>
      <c r="FVY37" s="446"/>
      <c r="FVZ37" s="446"/>
      <c r="FWA37" s="446"/>
      <c r="FWB37" s="446"/>
      <c r="FWC37" s="446"/>
      <c r="FWD37" s="446"/>
      <c r="FWE37" s="446"/>
      <c r="FWF37" s="446"/>
      <c r="FWG37" s="446"/>
      <c r="FWH37" s="446"/>
      <c r="FWI37" s="446"/>
      <c r="FWJ37" s="446"/>
      <c r="FWK37" s="446"/>
      <c r="FWL37" s="446"/>
      <c r="FWM37" s="446"/>
      <c r="FWN37" s="446"/>
      <c r="FWO37" s="446"/>
      <c r="FWP37" s="446"/>
      <c r="FWQ37" s="446"/>
      <c r="FWR37" s="446"/>
      <c r="FWS37" s="446"/>
      <c r="FWT37" s="446"/>
      <c r="FWU37" s="446"/>
      <c r="FWV37" s="446"/>
      <c r="FWW37" s="446"/>
      <c r="FWX37" s="446"/>
      <c r="FWY37" s="446"/>
      <c r="FWZ37" s="446"/>
      <c r="FXA37" s="446"/>
      <c r="FXB37" s="446"/>
      <c r="FXC37" s="446"/>
      <c r="FXD37" s="446"/>
      <c r="FXE37" s="446"/>
      <c r="FXF37" s="446"/>
      <c r="FXG37" s="446"/>
      <c r="FXH37" s="446"/>
      <c r="FXI37" s="446"/>
      <c r="FXJ37" s="446"/>
      <c r="FXK37" s="446"/>
      <c r="FXL37" s="446"/>
      <c r="FXM37" s="446"/>
      <c r="FXN37" s="446"/>
      <c r="FXO37" s="446"/>
      <c r="FXP37" s="446"/>
      <c r="FXQ37" s="446"/>
      <c r="FXR37" s="446"/>
      <c r="FXS37" s="446"/>
      <c r="FXT37" s="446"/>
      <c r="FXU37" s="446"/>
      <c r="FXV37" s="446"/>
      <c r="FXW37" s="446"/>
      <c r="FXX37" s="446"/>
      <c r="FXY37" s="446"/>
      <c r="FXZ37" s="446"/>
      <c r="FYA37" s="446"/>
      <c r="FYB37" s="446"/>
      <c r="FYC37" s="446"/>
      <c r="FYD37" s="446"/>
      <c r="FYE37" s="446"/>
      <c r="FYF37" s="446"/>
      <c r="FYG37" s="446"/>
      <c r="FYH37" s="446"/>
      <c r="FYI37" s="446"/>
      <c r="FYJ37" s="446"/>
      <c r="FYK37" s="446"/>
      <c r="FYL37" s="446"/>
      <c r="FYM37" s="446"/>
      <c r="FYN37" s="446"/>
      <c r="FYO37" s="446"/>
      <c r="FYP37" s="446"/>
      <c r="FYQ37" s="446"/>
      <c r="FYR37" s="446"/>
      <c r="FYS37" s="446"/>
      <c r="FYT37" s="446"/>
      <c r="FYU37" s="446"/>
      <c r="FYV37" s="446"/>
      <c r="FYW37" s="446"/>
      <c r="FYX37" s="446"/>
      <c r="FYY37" s="446"/>
      <c r="FYZ37" s="446"/>
      <c r="FZA37" s="446"/>
      <c r="FZB37" s="446"/>
      <c r="FZC37" s="446"/>
      <c r="FZD37" s="446"/>
      <c r="FZE37" s="446"/>
      <c r="FZF37" s="446"/>
      <c r="FZG37" s="446"/>
      <c r="FZH37" s="446"/>
      <c r="FZI37" s="446"/>
      <c r="FZJ37" s="446"/>
      <c r="FZK37" s="446"/>
      <c r="FZL37" s="446"/>
      <c r="FZM37" s="446"/>
      <c r="FZN37" s="446"/>
      <c r="FZO37" s="446"/>
      <c r="FZP37" s="446"/>
      <c r="FZQ37" s="446"/>
      <c r="FZR37" s="446"/>
      <c r="FZS37" s="446"/>
      <c r="FZT37" s="446"/>
      <c r="FZU37" s="446"/>
      <c r="FZV37" s="446"/>
      <c r="FZW37" s="446"/>
      <c r="FZX37" s="446"/>
      <c r="FZY37" s="446"/>
      <c r="FZZ37" s="446"/>
      <c r="GAA37" s="446"/>
      <c r="GAB37" s="446"/>
      <c r="GAC37" s="446"/>
      <c r="GAD37" s="446"/>
      <c r="GAE37" s="446"/>
      <c r="GAF37" s="446"/>
      <c r="GAG37" s="446"/>
      <c r="GAH37" s="446"/>
      <c r="GAI37" s="446"/>
      <c r="GAJ37" s="446"/>
      <c r="GAK37" s="446"/>
      <c r="GAL37" s="446"/>
      <c r="GAM37" s="446"/>
      <c r="GAN37" s="446"/>
      <c r="GAO37" s="446"/>
      <c r="GAP37" s="446"/>
      <c r="GAQ37" s="446"/>
      <c r="GAR37" s="446"/>
      <c r="GAS37" s="446"/>
      <c r="GAT37" s="446"/>
      <c r="GAU37" s="446"/>
      <c r="GAV37" s="446"/>
      <c r="GAW37" s="446"/>
      <c r="GAX37" s="446"/>
      <c r="GAY37" s="446"/>
      <c r="GAZ37" s="446"/>
      <c r="GBA37" s="446"/>
      <c r="GBB37" s="446"/>
      <c r="GBC37" s="446"/>
      <c r="GBD37" s="446"/>
      <c r="GBE37" s="446"/>
      <c r="GBF37" s="446"/>
      <c r="GBG37" s="446"/>
      <c r="GBH37" s="446"/>
      <c r="GBI37" s="446"/>
      <c r="GBJ37" s="446"/>
      <c r="GBK37" s="446"/>
      <c r="GBL37" s="446"/>
      <c r="GBM37" s="446"/>
      <c r="GBN37" s="446"/>
      <c r="GBO37" s="446"/>
      <c r="GBP37" s="446"/>
      <c r="GBQ37" s="446"/>
      <c r="GBR37" s="446"/>
      <c r="GBS37" s="446"/>
      <c r="GBT37" s="446"/>
      <c r="GBU37" s="446"/>
      <c r="GBV37" s="446"/>
      <c r="GBW37" s="446"/>
      <c r="GBX37" s="446"/>
      <c r="GBY37" s="446"/>
      <c r="GBZ37" s="446"/>
      <c r="GCA37" s="446"/>
      <c r="GCB37" s="446"/>
      <c r="GCC37" s="446"/>
      <c r="GCD37" s="446"/>
      <c r="GCE37" s="446"/>
      <c r="GCF37" s="446"/>
      <c r="GCG37" s="446"/>
      <c r="GCH37" s="446"/>
      <c r="GCI37" s="446"/>
      <c r="GCJ37" s="446"/>
      <c r="GCK37" s="446"/>
      <c r="GCL37" s="446"/>
      <c r="GCM37" s="446"/>
      <c r="GCN37" s="446"/>
      <c r="GCO37" s="446"/>
      <c r="GCP37" s="446"/>
      <c r="GCQ37" s="446"/>
      <c r="GCR37" s="446"/>
      <c r="GCS37" s="446"/>
      <c r="GCT37" s="446"/>
      <c r="GCU37" s="446"/>
      <c r="GCV37" s="446"/>
      <c r="GCW37" s="446"/>
      <c r="GCX37" s="446"/>
      <c r="GCY37" s="446"/>
      <c r="GCZ37" s="446"/>
      <c r="GDA37" s="446"/>
      <c r="GDB37" s="446"/>
      <c r="GDC37" s="446"/>
      <c r="GDD37" s="446"/>
      <c r="GDE37" s="446"/>
      <c r="GDF37" s="446"/>
      <c r="GDG37" s="446"/>
      <c r="GDH37" s="446"/>
      <c r="GDI37" s="446"/>
      <c r="GDJ37" s="446"/>
      <c r="GDK37" s="446"/>
      <c r="GDL37" s="446"/>
      <c r="GDM37" s="446"/>
      <c r="GDN37" s="446"/>
      <c r="GDO37" s="446"/>
      <c r="GDP37" s="446"/>
      <c r="GDQ37" s="446"/>
      <c r="GDR37" s="446"/>
      <c r="GDS37" s="446"/>
      <c r="GDT37" s="446"/>
      <c r="GDU37" s="446"/>
      <c r="GDV37" s="446"/>
      <c r="GDW37" s="446"/>
      <c r="GDX37" s="446"/>
      <c r="GDY37" s="446"/>
      <c r="GDZ37" s="446"/>
      <c r="GEA37" s="446"/>
      <c r="GEB37" s="446"/>
      <c r="GEC37" s="446"/>
      <c r="GED37" s="446"/>
      <c r="GEE37" s="446"/>
      <c r="GEF37" s="446"/>
      <c r="GEG37" s="446"/>
      <c r="GEH37" s="446"/>
      <c r="GEI37" s="446"/>
      <c r="GEJ37" s="446"/>
      <c r="GEK37" s="446"/>
      <c r="GEL37" s="446"/>
      <c r="GEM37" s="446"/>
      <c r="GEN37" s="446"/>
      <c r="GEO37" s="446"/>
      <c r="GEP37" s="446"/>
      <c r="GEQ37" s="446"/>
      <c r="GER37" s="446"/>
      <c r="GES37" s="446"/>
      <c r="GET37" s="446"/>
      <c r="GEU37" s="446"/>
      <c r="GEV37" s="446"/>
      <c r="GEW37" s="446"/>
      <c r="GEX37" s="446"/>
      <c r="GEY37" s="446"/>
      <c r="GEZ37" s="446"/>
      <c r="GFA37" s="446"/>
      <c r="GFB37" s="446"/>
      <c r="GFC37" s="446"/>
      <c r="GFD37" s="446"/>
      <c r="GFE37" s="446"/>
      <c r="GFF37" s="446"/>
      <c r="GFG37" s="446"/>
      <c r="GFH37" s="446"/>
      <c r="GFI37" s="446"/>
      <c r="GFJ37" s="446"/>
      <c r="GFK37" s="446"/>
      <c r="GFL37" s="446"/>
      <c r="GFM37" s="446"/>
      <c r="GFN37" s="446"/>
      <c r="GFO37" s="446"/>
      <c r="GFP37" s="446"/>
      <c r="GFQ37" s="446"/>
      <c r="GFR37" s="446"/>
      <c r="GFS37" s="446"/>
      <c r="GFT37" s="446"/>
      <c r="GFU37" s="446"/>
      <c r="GFV37" s="446"/>
      <c r="GFW37" s="446"/>
      <c r="GFX37" s="446"/>
      <c r="GFY37" s="446"/>
      <c r="GFZ37" s="446"/>
      <c r="GGA37" s="446"/>
      <c r="GGB37" s="446"/>
      <c r="GGC37" s="446"/>
      <c r="GGD37" s="446"/>
      <c r="GGE37" s="446"/>
      <c r="GGF37" s="446"/>
      <c r="GGG37" s="446"/>
      <c r="GGH37" s="446"/>
      <c r="GGI37" s="446"/>
      <c r="GGJ37" s="446"/>
      <c r="GGK37" s="446"/>
      <c r="GGL37" s="446"/>
      <c r="GGM37" s="446"/>
      <c r="GGN37" s="446"/>
      <c r="GGO37" s="446"/>
      <c r="GGP37" s="446"/>
      <c r="GGQ37" s="446"/>
      <c r="GGR37" s="446"/>
      <c r="GGS37" s="446"/>
      <c r="GGT37" s="446"/>
      <c r="GGU37" s="446"/>
      <c r="GGV37" s="446"/>
      <c r="GGW37" s="446"/>
      <c r="GGX37" s="446"/>
      <c r="GGY37" s="446"/>
      <c r="GGZ37" s="446"/>
      <c r="GHA37" s="446"/>
      <c r="GHB37" s="446"/>
      <c r="GHC37" s="446"/>
      <c r="GHD37" s="446"/>
      <c r="GHE37" s="446"/>
      <c r="GHF37" s="446"/>
      <c r="GHG37" s="446"/>
      <c r="GHH37" s="446"/>
      <c r="GHI37" s="446"/>
      <c r="GHJ37" s="446"/>
      <c r="GHK37" s="446"/>
      <c r="GHL37" s="446"/>
      <c r="GHM37" s="446"/>
      <c r="GHN37" s="446"/>
      <c r="GHO37" s="446"/>
      <c r="GHP37" s="446"/>
      <c r="GHQ37" s="446"/>
      <c r="GHR37" s="446"/>
      <c r="GHS37" s="446"/>
      <c r="GHT37" s="446"/>
      <c r="GHU37" s="446"/>
      <c r="GHV37" s="446"/>
      <c r="GHW37" s="446"/>
      <c r="GHX37" s="446"/>
      <c r="GHY37" s="446"/>
      <c r="GHZ37" s="446"/>
      <c r="GIA37" s="446"/>
      <c r="GIB37" s="446"/>
      <c r="GIC37" s="446"/>
      <c r="GID37" s="446"/>
      <c r="GIE37" s="446"/>
      <c r="GIF37" s="446"/>
      <c r="GIG37" s="446"/>
      <c r="GIH37" s="446"/>
      <c r="GII37" s="446"/>
      <c r="GIJ37" s="446"/>
      <c r="GIK37" s="446"/>
      <c r="GIL37" s="446"/>
      <c r="GIM37" s="446"/>
      <c r="GIN37" s="446"/>
      <c r="GIO37" s="446"/>
      <c r="GIP37" s="446"/>
      <c r="GIQ37" s="446"/>
      <c r="GIR37" s="446"/>
      <c r="GIS37" s="446"/>
      <c r="GIT37" s="446"/>
      <c r="GIU37" s="446"/>
      <c r="GIV37" s="446"/>
      <c r="GIW37" s="446"/>
      <c r="GIX37" s="446"/>
      <c r="GIY37" s="446"/>
      <c r="GIZ37" s="446"/>
      <c r="GJA37" s="446"/>
      <c r="GJB37" s="446"/>
      <c r="GJC37" s="446"/>
      <c r="GJD37" s="446"/>
      <c r="GJE37" s="446"/>
      <c r="GJF37" s="446"/>
      <c r="GJG37" s="446"/>
      <c r="GJH37" s="446"/>
      <c r="GJI37" s="446"/>
      <c r="GJJ37" s="446"/>
      <c r="GJK37" s="446"/>
      <c r="GJL37" s="446"/>
      <c r="GJM37" s="446"/>
      <c r="GJN37" s="446"/>
      <c r="GJO37" s="446"/>
      <c r="GJP37" s="446"/>
      <c r="GJQ37" s="446"/>
      <c r="GJR37" s="446"/>
      <c r="GJS37" s="446"/>
      <c r="GJT37" s="446"/>
      <c r="GJU37" s="446"/>
      <c r="GJV37" s="446"/>
      <c r="GJW37" s="446"/>
      <c r="GJX37" s="446"/>
      <c r="GJY37" s="446"/>
      <c r="GJZ37" s="446"/>
      <c r="GKA37" s="446"/>
      <c r="GKB37" s="446"/>
      <c r="GKC37" s="446"/>
      <c r="GKD37" s="446"/>
      <c r="GKE37" s="446"/>
      <c r="GKF37" s="446"/>
      <c r="GKG37" s="446"/>
      <c r="GKH37" s="446"/>
      <c r="GKI37" s="446"/>
      <c r="GKJ37" s="446"/>
      <c r="GKK37" s="446"/>
      <c r="GKL37" s="446"/>
      <c r="GKM37" s="446"/>
      <c r="GKN37" s="446"/>
      <c r="GKO37" s="446"/>
      <c r="GKP37" s="446"/>
      <c r="GKQ37" s="446"/>
      <c r="GKR37" s="446"/>
      <c r="GKS37" s="446"/>
      <c r="GKT37" s="446"/>
      <c r="GKU37" s="446"/>
      <c r="GKV37" s="446"/>
      <c r="GKW37" s="446"/>
      <c r="GKX37" s="446"/>
      <c r="GKY37" s="446"/>
      <c r="GKZ37" s="446"/>
      <c r="GLA37" s="446"/>
      <c r="GLB37" s="446"/>
      <c r="GLC37" s="446"/>
      <c r="GLD37" s="446"/>
      <c r="GLE37" s="446"/>
      <c r="GLF37" s="446"/>
      <c r="GLG37" s="446"/>
      <c r="GLH37" s="446"/>
      <c r="GLI37" s="446"/>
      <c r="GLJ37" s="446"/>
      <c r="GLK37" s="446"/>
      <c r="GLL37" s="446"/>
      <c r="GLM37" s="446"/>
      <c r="GLN37" s="446"/>
      <c r="GLO37" s="446"/>
      <c r="GLP37" s="446"/>
      <c r="GLQ37" s="446"/>
      <c r="GLR37" s="446"/>
      <c r="GLS37" s="446"/>
      <c r="GLT37" s="446"/>
      <c r="GLU37" s="446"/>
      <c r="GLV37" s="446"/>
      <c r="GLW37" s="446"/>
      <c r="GLX37" s="446"/>
      <c r="GLY37" s="446"/>
      <c r="GLZ37" s="446"/>
      <c r="GMA37" s="446"/>
      <c r="GMB37" s="446"/>
      <c r="GMC37" s="446"/>
      <c r="GMD37" s="446"/>
      <c r="GME37" s="446"/>
      <c r="GMF37" s="446"/>
      <c r="GMG37" s="446"/>
      <c r="GMH37" s="446"/>
      <c r="GMI37" s="446"/>
      <c r="GMJ37" s="446"/>
      <c r="GMK37" s="446"/>
      <c r="GML37" s="446"/>
      <c r="GMM37" s="446"/>
      <c r="GMN37" s="446"/>
      <c r="GMO37" s="446"/>
      <c r="GMP37" s="446"/>
      <c r="GMQ37" s="446"/>
      <c r="GMR37" s="446"/>
      <c r="GMS37" s="446"/>
      <c r="GMT37" s="446"/>
      <c r="GMU37" s="446"/>
      <c r="GMV37" s="446"/>
      <c r="GMW37" s="446"/>
      <c r="GMX37" s="446"/>
      <c r="GMY37" s="446"/>
      <c r="GMZ37" s="446"/>
      <c r="GNA37" s="446"/>
      <c r="GNB37" s="446"/>
      <c r="GNC37" s="446"/>
      <c r="GND37" s="446"/>
      <c r="GNE37" s="446"/>
      <c r="GNF37" s="446"/>
      <c r="GNG37" s="446"/>
      <c r="GNH37" s="446"/>
      <c r="GNI37" s="446"/>
      <c r="GNJ37" s="446"/>
      <c r="GNK37" s="446"/>
      <c r="GNL37" s="446"/>
      <c r="GNM37" s="446"/>
      <c r="GNN37" s="446"/>
      <c r="GNO37" s="446"/>
      <c r="GNP37" s="446"/>
      <c r="GNQ37" s="446"/>
      <c r="GNR37" s="446"/>
      <c r="GNS37" s="446"/>
      <c r="GNT37" s="446"/>
      <c r="GNU37" s="446"/>
      <c r="GNV37" s="446"/>
      <c r="GNW37" s="446"/>
      <c r="GNX37" s="446"/>
      <c r="GNY37" s="446"/>
      <c r="GNZ37" s="446"/>
      <c r="GOA37" s="446"/>
      <c r="GOB37" s="446"/>
      <c r="GOC37" s="446"/>
      <c r="GOD37" s="446"/>
      <c r="GOE37" s="446"/>
      <c r="GOF37" s="446"/>
      <c r="GOG37" s="446"/>
      <c r="GOH37" s="446"/>
      <c r="GOI37" s="446"/>
      <c r="GOJ37" s="446"/>
      <c r="GOK37" s="446"/>
      <c r="GOL37" s="446"/>
      <c r="GOM37" s="446"/>
      <c r="GON37" s="446"/>
      <c r="GOO37" s="446"/>
      <c r="GOP37" s="446"/>
      <c r="GOQ37" s="446"/>
      <c r="GOR37" s="446"/>
      <c r="GOS37" s="446"/>
      <c r="GOT37" s="446"/>
      <c r="GOU37" s="446"/>
      <c r="GOV37" s="446"/>
      <c r="GOW37" s="446"/>
      <c r="GOX37" s="446"/>
      <c r="GOY37" s="446"/>
      <c r="GOZ37" s="446"/>
      <c r="GPA37" s="446"/>
      <c r="GPB37" s="446"/>
      <c r="GPC37" s="446"/>
      <c r="GPD37" s="446"/>
      <c r="GPE37" s="446"/>
      <c r="GPF37" s="446"/>
      <c r="GPG37" s="446"/>
      <c r="GPH37" s="446"/>
      <c r="GPI37" s="446"/>
      <c r="GPJ37" s="446"/>
      <c r="GPK37" s="446"/>
      <c r="GPL37" s="446"/>
      <c r="GPM37" s="446"/>
      <c r="GPN37" s="446"/>
      <c r="GPO37" s="446"/>
      <c r="GPP37" s="446"/>
      <c r="GPQ37" s="446"/>
      <c r="GPR37" s="446"/>
      <c r="GPS37" s="446"/>
      <c r="GPT37" s="446"/>
      <c r="GPU37" s="446"/>
      <c r="GPV37" s="446"/>
      <c r="GPW37" s="446"/>
      <c r="GPX37" s="446"/>
      <c r="GPY37" s="446"/>
      <c r="GPZ37" s="446"/>
      <c r="GQA37" s="446"/>
      <c r="GQB37" s="446"/>
      <c r="GQC37" s="446"/>
      <c r="GQD37" s="446"/>
      <c r="GQE37" s="446"/>
      <c r="GQF37" s="446"/>
      <c r="GQG37" s="446"/>
      <c r="GQH37" s="446"/>
      <c r="GQI37" s="446"/>
      <c r="GQJ37" s="446"/>
      <c r="GQK37" s="446"/>
      <c r="GQL37" s="446"/>
      <c r="GQM37" s="446"/>
      <c r="GQN37" s="446"/>
      <c r="GQO37" s="446"/>
      <c r="GQP37" s="446"/>
      <c r="GQQ37" s="446"/>
      <c r="GQR37" s="446"/>
      <c r="GQS37" s="446"/>
      <c r="GQT37" s="446"/>
      <c r="GQU37" s="446"/>
      <c r="GQV37" s="446"/>
      <c r="GQW37" s="446"/>
      <c r="GQX37" s="446"/>
      <c r="GQY37" s="446"/>
      <c r="GQZ37" s="446"/>
      <c r="GRA37" s="446"/>
      <c r="GRB37" s="446"/>
      <c r="GRC37" s="446"/>
      <c r="GRD37" s="446"/>
      <c r="GRE37" s="446"/>
      <c r="GRF37" s="446"/>
      <c r="GRG37" s="446"/>
      <c r="GRH37" s="446"/>
      <c r="GRI37" s="446"/>
      <c r="GRJ37" s="446"/>
      <c r="GRK37" s="446"/>
      <c r="GRL37" s="446"/>
      <c r="GRM37" s="446"/>
      <c r="GRN37" s="446"/>
      <c r="GRO37" s="446"/>
      <c r="GRP37" s="446"/>
      <c r="GRQ37" s="446"/>
      <c r="GRR37" s="446"/>
      <c r="GRS37" s="446"/>
      <c r="GRT37" s="446"/>
      <c r="GRU37" s="446"/>
      <c r="GRV37" s="446"/>
      <c r="GRW37" s="446"/>
      <c r="GRX37" s="446"/>
      <c r="GRY37" s="446"/>
      <c r="GRZ37" s="446"/>
      <c r="GSA37" s="446"/>
      <c r="GSB37" s="446"/>
      <c r="GSC37" s="446"/>
      <c r="GSD37" s="446"/>
      <c r="GSE37" s="446"/>
      <c r="GSF37" s="446"/>
      <c r="GSG37" s="446"/>
      <c r="GSH37" s="446"/>
      <c r="GSI37" s="446"/>
      <c r="GSJ37" s="446"/>
      <c r="GSK37" s="446"/>
      <c r="GSL37" s="446"/>
      <c r="GSM37" s="446"/>
      <c r="GSN37" s="446"/>
      <c r="GSO37" s="446"/>
      <c r="GSP37" s="446"/>
      <c r="GSQ37" s="446"/>
      <c r="GSR37" s="446"/>
      <c r="GSS37" s="446"/>
      <c r="GST37" s="446"/>
      <c r="GSU37" s="446"/>
      <c r="GSV37" s="446"/>
      <c r="GSW37" s="446"/>
      <c r="GSX37" s="446"/>
      <c r="GSY37" s="446"/>
      <c r="GSZ37" s="446"/>
      <c r="GTA37" s="446"/>
      <c r="GTB37" s="446"/>
      <c r="GTC37" s="446"/>
      <c r="GTD37" s="446"/>
      <c r="GTE37" s="446"/>
      <c r="GTF37" s="446"/>
      <c r="GTG37" s="446"/>
      <c r="GTH37" s="446"/>
      <c r="GTI37" s="446"/>
      <c r="GTJ37" s="446"/>
      <c r="GTK37" s="446"/>
      <c r="GTL37" s="446"/>
      <c r="GTM37" s="446"/>
      <c r="GTN37" s="446"/>
      <c r="GTO37" s="446"/>
      <c r="GTP37" s="446"/>
      <c r="GTQ37" s="446"/>
      <c r="GTR37" s="446"/>
      <c r="GTS37" s="446"/>
      <c r="GTT37" s="446"/>
      <c r="GTU37" s="446"/>
      <c r="GTV37" s="446"/>
      <c r="GTW37" s="446"/>
      <c r="GTX37" s="446"/>
      <c r="GTY37" s="446"/>
      <c r="GTZ37" s="446"/>
      <c r="GUA37" s="446"/>
      <c r="GUB37" s="446"/>
      <c r="GUC37" s="446"/>
      <c r="GUD37" s="446"/>
      <c r="GUE37" s="446"/>
      <c r="GUF37" s="446"/>
      <c r="GUG37" s="446"/>
      <c r="GUH37" s="446"/>
      <c r="GUI37" s="446"/>
      <c r="GUJ37" s="446"/>
      <c r="GUK37" s="446"/>
      <c r="GUL37" s="446"/>
      <c r="GUM37" s="446"/>
      <c r="GUN37" s="446"/>
      <c r="GUO37" s="446"/>
      <c r="GUP37" s="446"/>
      <c r="GUQ37" s="446"/>
      <c r="GUR37" s="446"/>
      <c r="GUS37" s="446"/>
      <c r="GUT37" s="446"/>
      <c r="GUU37" s="446"/>
      <c r="GUV37" s="446"/>
      <c r="GUW37" s="446"/>
      <c r="GUX37" s="446"/>
      <c r="GUY37" s="446"/>
      <c r="GUZ37" s="446"/>
      <c r="GVA37" s="446"/>
      <c r="GVB37" s="446"/>
      <c r="GVC37" s="446"/>
      <c r="GVD37" s="446"/>
      <c r="GVE37" s="446"/>
      <c r="GVF37" s="446"/>
      <c r="GVG37" s="446"/>
      <c r="GVH37" s="446"/>
      <c r="GVI37" s="446"/>
      <c r="GVJ37" s="446"/>
      <c r="GVK37" s="446"/>
      <c r="GVL37" s="446"/>
      <c r="GVM37" s="446"/>
      <c r="GVN37" s="446"/>
      <c r="GVO37" s="446"/>
      <c r="GVP37" s="446"/>
      <c r="GVQ37" s="446"/>
      <c r="GVR37" s="446"/>
      <c r="GVS37" s="446"/>
      <c r="GVT37" s="446"/>
      <c r="GVU37" s="446"/>
      <c r="GVV37" s="446"/>
      <c r="GVW37" s="446"/>
      <c r="GVX37" s="446"/>
      <c r="GVY37" s="446"/>
      <c r="GVZ37" s="446"/>
      <c r="GWA37" s="446"/>
      <c r="GWB37" s="446"/>
      <c r="GWC37" s="446"/>
      <c r="GWD37" s="446"/>
      <c r="GWE37" s="446"/>
      <c r="GWF37" s="446"/>
      <c r="GWG37" s="446"/>
      <c r="GWH37" s="446"/>
      <c r="GWI37" s="446"/>
      <c r="GWJ37" s="446"/>
      <c r="GWK37" s="446"/>
      <c r="GWL37" s="446"/>
      <c r="GWM37" s="446"/>
      <c r="GWN37" s="446"/>
      <c r="GWO37" s="446"/>
      <c r="GWP37" s="446"/>
      <c r="GWQ37" s="446"/>
      <c r="GWR37" s="446"/>
      <c r="GWS37" s="446"/>
      <c r="GWT37" s="446"/>
      <c r="GWU37" s="446"/>
      <c r="GWV37" s="446"/>
      <c r="GWW37" s="446"/>
      <c r="GWX37" s="446"/>
      <c r="GWY37" s="446"/>
      <c r="GWZ37" s="446"/>
      <c r="GXA37" s="446"/>
      <c r="GXB37" s="446"/>
      <c r="GXC37" s="446"/>
      <c r="GXD37" s="446"/>
      <c r="GXE37" s="446"/>
      <c r="GXF37" s="446"/>
      <c r="GXG37" s="446"/>
      <c r="GXH37" s="446"/>
      <c r="GXI37" s="446"/>
      <c r="GXJ37" s="446"/>
      <c r="GXK37" s="446"/>
      <c r="GXL37" s="446"/>
      <c r="GXM37" s="446"/>
      <c r="GXN37" s="446"/>
      <c r="GXO37" s="446"/>
      <c r="GXP37" s="446"/>
      <c r="GXQ37" s="446"/>
      <c r="GXR37" s="446"/>
      <c r="GXS37" s="446"/>
      <c r="GXT37" s="446"/>
      <c r="GXU37" s="446"/>
      <c r="GXV37" s="446"/>
      <c r="GXW37" s="446"/>
      <c r="GXX37" s="446"/>
      <c r="GXY37" s="446"/>
      <c r="GXZ37" s="446"/>
      <c r="GYA37" s="446"/>
      <c r="GYB37" s="446"/>
      <c r="GYC37" s="446"/>
      <c r="GYD37" s="446"/>
      <c r="GYE37" s="446"/>
      <c r="GYF37" s="446"/>
      <c r="GYG37" s="446"/>
      <c r="GYH37" s="446"/>
      <c r="GYI37" s="446"/>
      <c r="GYJ37" s="446"/>
      <c r="GYK37" s="446"/>
      <c r="GYL37" s="446"/>
      <c r="GYM37" s="446"/>
      <c r="GYN37" s="446"/>
      <c r="GYO37" s="446"/>
      <c r="GYP37" s="446"/>
      <c r="GYQ37" s="446"/>
      <c r="GYR37" s="446"/>
      <c r="GYS37" s="446"/>
      <c r="GYT37" s="446"/>
      <c r="GYU37" s="446"/>
      <c r="GYV37" s="446"/>
      <c r="GYW37" s="446"/>
      <c r="GYX37" s="446"/>
      <c r="GYY37" s="446"/>
      <c r="GYZ37" s="446"/>
      <c r="GZA37" s="446"/>
      <c r="GZB37" s="446"/>
      <c r="GZC37" s="446"/>
      <c r="GZD37" s="446"/>
      <c r="GZE37" s="446"/>
      <c r="GZF37" s="446"/>
      <c r="GZG37" s="446"/>
      <c r="GZH37" s="446"/>
      <c r="GZI37" s="446"/>
      <c r="GZJ37" s="446"/>
      <c r="GZK37" s="446"/>
      <c r="GZL37" s="446"/>
      <c r="GZM37" s="446"/>
      <c r="GZN37" s="446"/>
      <c r="GZO37" s="446"/>
      <c r="GZP37" s="446"/>
      <c r="GZQ37" s="446"/>
      <c r="GZR37" s="446"/>
      <c r="GZS37" s="446"/>
      <c r="GZT37" s="446"/>
      <c r="GZU37" s="446"/>
      <c r="GZV37" s="446"/>
      <c r="GZW37" s="446"/>
      <c r="GZX37" s="446"/>
      <c r="GZY37" s="446"/>
      <c r="GZZ37" s="446"/>
      <c r="HAA37" s="446"/>
      <c r="HAB37" s="446"/>
      <c r="HAC37" s="446"/>
      <c r="HAD37" s="446"/>
      <c r="HAE37" s="446"/>
      <c r="HAF37" s="446"/>
      <c r="HAG37" s="446"/>
      <c r="HAH37" s="446"/>
      <c r="HAI37" s="446"/>
      <c r="HAJ37" s="446"/>
      <c r="HAK37" s="446"/>
      <c r="HAL37" s="446"/>
      <c r="HAM37" s="446"/>
      <c r="HAN37" s="446"/>
      <c r="HAO37" s="446"/>
      <c r="HAP37" s="446"/>
      <c r="HAQ37" s="446"/>
      <c r="HAR37" s="446"/>
      <c r="HAS37" s="446"/>
      <c r="HAT37" s="446"/>
      <c r="HAU37" s="446"/>
      <c r="HAV37" s="446"/>
      <c r="HAW37" s="446"/>
      <c r="HAX37" s="446"/>
      <c r="HAY37" s="446"/>
      <c r="HAZ37" s="446"/>
      <c r="HBA37" s="446"/>
      <c r="HBB37" s="446"/>
      <c r="HBC37" s="446"/>
      <c r="HBD37" s="446"/>
      <c r="HBE37" s="446"/>
      <c r="HBF37" s="446"/>
      <c r="HBG37" s="446"/>
      <c r="HBH37" s="446"/>
      <c r="HBI37" s="446"/>
      <c r="HBJ37" s="446"/>
      <c r="HBK37" s="446"/>
      <c r="HBL37" s="446"/>
      <c r="HBM37" s="446"/>
      <c r="HBN37" s="446"/>
      <c r="HBO37" s="446"/>
      <c r="HBP37" s="446"/>
      <c r="HBQ37" s="446"/>
      <c r="HBR37" s="446"/>
      <c r="HBS37" s="446"/>
      <c r="HBT37" s="446"/>
      <c r="HBU37" s="446"/>
      <c r="HBV37" s="446"/>
      <c r="HBW37" s="446"/>
      <c r="HBX37" s="446"/>
      <c r="HBY37" s="446"/>
      <c r="HBZ37" s="446"/>
      <c r="HCA37" s="446"/>
      <c r="HCB37" s="446"/>
      <c r="HCC37" s="446"/>
      <c r="HCD37" s="446"/>
      <c r="HCE37" s="446"/>
      <c r="HCF37" s="446"/>
      <c r="HCG37" s="446"/>
      <c r="HCH37" s="446"/>
      <c r="HCI37" s="446"/>
      <c r="HCJ37" s="446"/>
      <c r="HCK37" s="446"/>
      <c r="HCL37" s="446"/>
      <c r="HCM37" s="446"/>
      <c r="HCN37" s="446"/>
      <c r="HCO37" s="446"/>
      <c r="HCP37" s="446"/>
      <c r="HCQ37" s="446"/>
      <c r="HCR37" s="446"/>
      <c r="HCS37" s="446"/>
      <c r="HCT37" s="446"/>
      <c r="HCU37" s="446"/>
      <c r="HCV37" s="446"/>
      <c r="HCW37" s="446"/>
      <c r="HCX37" s="446"/>
      <c r="HCY37" s="446"/>
      <c r="HCZ37" s="446"/>
      <c r="HDA37" s="446"/>
      <c r="HDB37" s="446"/>
      <c r="HDC37" s="446"/>
      <c r="HDD37" s="446"/>
      <c r="HDE37" s="446"/>
      <c r="HDF37" s="446"/>
      <c r="HDG37" s="446"/>
      <c r="HDH37" s="446"/>
      <c r="HDI37" s="446"/>
      <c r="HDJ37" s="446"/>
      <c r="HDK37" s="446"/>
      <c r="HDL37" s="446"/>
      <c r="HDM37" s="446"/>
      <c r="HDN37" s="446"/>
      <c r="HDO37" s="446"/>
      <c r="HDP37" s="446"/>
      <c r="HDQ37" s="446"/>
      <c r="HDR37" s="446"/>
      <c r="HDS37" s="446"/>
      <c r="HDT37" s="446"/>
      <c r="HDU37" s="446"/>
      <c r="HDV37" s="446"/>
      <c r="HDW37" s="446"/>
      <c r="HDX37" s="446"/>
      <c r="HDY37" s="446"/>
      <c r="HDZ37" s="446"/>
      <c r="HEA37" s="446"/>
      <c r="HEB37" s="446"/>
      <c r="HEC37" s="446"/>
      <c r="HED37" s="446"/>
      <c r="HEE37" s="446"/>
      <c r="HEF37" s="446"/>
      <c r="HEG37" s="446"/>
      <c r="HEH37" s="446"/>
      <c r="HEI37" s="446"/>
      <c r="HEJ37" s="446"/>
      <c r="HEK37" s="446"/>
      <c r="HEL37" s="446"/>
      <c r="HEM37" s="446"/>
      <c r="HEN37" s="446"/>
      <c r="HEO37" s="446"/>
      <c r="HEP37" s="446"/>
      <c r="HEQ37" s="446"/>
      <c r="HER37" s="446"/>
      <c r="HES37" s="446"/>
      <c r="HET37" s="446"/>
      <c r="HEU37" s="446"/>
      <c r="HEV37" s="446"/>
      <c r="HEW37" s="446"/>
      <c r="HEX37" s="446"/>
      <c r="HEY37" s="446"/>
      <c r="HEZ37" s="446"/>
      <c r="HFA37" s="446"/>
      <c r="HFB37" s="446"/>
      <c r="HFC37" s="446"/>
      <c r="HFD37" s="446"/>
      <c r="HFE37" s="446"/>
      <c r="HFF37" s="446"/>
      <c r="HFG37" s="446"/>
      <c r="HFH37" s="446"/>
      <c r="HFI37" s="446"/>
      <c r="HFJ37" s="446"/>
      <c r="HFK37" s="446"/>
      <c r="HFL37" s="446"/>
      <c r="HFM37" s="446"/>
      <c r="HFN37" s="446"/>
      <c r="HFO37" s="446"/>
      <c r="HFP37" s="446"/>
      <c r="HFQ37" s="446"/>
      <c r="HFR37" s="446"/>
      <c r="HFS37" s="446"/>
      <c r="HFT37" s="446"/>
      <c r="HFU37" s="446"/>
      <c r="HFV37" s="446"/>
      <c r="HFW37" s="446"/>
      <c r="HFX37" s="446"/>
      <c r="HFY37" s="446"/>
      <c r="HFZ37" s="446"/>
      <c r="HGA37" s="446"/>
      <c r="HGB37" s="446"/>
      <c r="HGC37" s="446"/>
      <c r="HGD37" s="446"/>
      <c r="HGE37" s="446"/>
      <c r="HGF37" s="446"/>
      <c r="HGG37" s="446"/>
      <c r="HGH37" s="446"/>
      <c r="HGI37" s="446"/>
      <c r="HGJ37" s="446"/>
      <c r="HGK37" s="446"/>
      <c r="HGL37" s="446"/>
      <c r="HGM37" s="446"/>
      <c r="HGN37" s="446"/>
      <c r="HGO37" s="446"/>
      <c r="HGP37" s="446"/>
      <c r="HGQ37" s="446"/>
      <c r="HGR37" s="446"/>
      <c r="HGS37" s="446"/>
      <c r="HGT37" s="446"/>
      <c r="HGU37" s="446"/>
      <c r="HGV37" s="446"/>
      <c r="HGW37" s="446"/>
      <c r="HGX37" s="446"/>
      <c r="HGY37" s="446"/>
      <c r="HGZ37" s="446"/>
      <c r="HHA37" s="446"/>
      <c r="HHB37" s="446"/>
      <c r="HHC37" s="446"/>
      <c r="HHD37" s="446"/>
      <c r="HHE37" s="446"/>
      <c r="HHF37" s="446"/>
      <c r="HHG37" s="446"/>
      <c r="HHH37" s="446"/>
      <c r="HHI37" s="446"/>
      <c r="HHJ37" s="446"/>
      <c r="HHK37" s="446"/>
      <c r="HHL37" s="446"/>
      <c r="HHM37" s="446"/>
      <c r="HHN37" s="446"/>
      <c r="HHO37" s="446"/>
      <c r="HHP37" s="446"/>
      <c r="HHQ37" s="446"/>
      <c r="HHR37" s="446"/>
      <c r="HHS37" s="446"/>
      <c r="HHT37" s="446"/>
      <c r="HHU37" s="446"/>
      <c r="HHV37" s="446"/>
      <c r="HHW37" s="446"/>
      <c r="HHX37" s="446"/>
      <c r="HHY37" s="446"/>
      <c r="HHZ37" s="446"/>
      <c r="HIA37" s="446"/>
      <c r="HIB37" s="446"/>
      <c r="HIC37" s="446"/>
      <c r="HID37" s="446"/>
      <c r="HIE37" s="446"/>
      <c r="HIF37" s="446"/>
      <c r="HIG37" s="446"/>
      <c r="HIH37" s="446"/>
      <c r="HII37" s="446"/>
      <c r="HIJ37" s="446"/>
      <c r="HIK37" s="446"/>
      <c r="HIL37" s="446"/>
      <c r="HIM37" s="446"/>
      <c r="HIN37" s="446"/>
      <c r="HIO37" s="446"/>
      <c r="HIP37" s="446"/>
      <c r="HIQ37" s="446"/>
      <c r="HIR37" s="446"/>
      <c r="HIS37" s="446"/>
      <c r="HIT37" s="446"/>
      <c r="HIU37" s="446"/>
      <c r="HIV37" s="446"/>
      <c r="HIW37" s="446"/>
      <c r="HIX37" s="446"/>
      <c r="HIY37" s="446"/>
      <c r="HIZ37" s="446"/>
      <c r="HJA37" s="446"/>
      <c r="HJB37" s="446"/>
      <c r="HJC37" s="446"/>
      <c r="HJD37" s="446"/>
      <c r="HJE37" s="446"/>
      <c r="HJF37" s="446"/>
      <c r="HJG37" s="446"/>
      <c r="HJH37" s="446"/>
      <c r="HJI37" s="446"/>
      <c r="HJJ37" s="446"/>
      <c r="HJK37" s="446"/>
      <c r="HJL37" s="446"/>
      <c r="HJM37" s="446"/>
      <c r="HJN37" s="446"/>
      <c r="HJO37" s="446"/>
      <c r="HJP37" s="446"/>
      <c r="HJQ37" s="446"/>
      <c r="HJR37" s="446"/>
      <c r="HJS37" s="446"/>
      <c r="HJT37" s="446"/>
      <c r="HJU37" s="446"/>
      <c r="HJV37" s="446"/>
      <c r="HJW37" s="446"/>
      <c r="HJX37" s="446"/>
      <c r="HJY37" s="446"/>
      <c r="HJZ37" s="446"/>
      <c r="HKA37" s="446"/>
      <c r="HKB37" s="446"/>
      <c r="HKC37" s="446"/>
      <c r="HKD37" s="446"/>
      <c r="HKE37" s="446"/>
      <c r="HKF37" s="446"/>
      <c r="HKG37" s="446"/>
      <c r="HKH37" s="446"/>
      <c r="HKI37" s="446"/>
      <c r="HKJ37" s="446"/>
      <c r="HKK37" s="446"/>
      <c r="HKL37" s="446"/>
      <c r="HKM37" s="446"/>
      <c r="HKN37" s="446"/>
      <c r="HKO37" s="446"/>
      <c r="HKP37" s="446"/>
      <c r="HKQ37" s="446"/>
      <c r="HKR37" s="446"/>
      <c r="HKS37" s="446"/>
      <c r="HKT37" s="446"/>
      <c r="HKU37" s="446"/>
      <c r="HKV37" s="446"/>
      <c r="HKW37" s="446"/>
      <c r="HKX37" s="446"/>
      <c r="HKY37" s="446"/>
      <c r="HKZ37" s="446"/>
      <c r="HLA37" s="446"/>
      <c r="HLB37" s="446"/>
      <c r="HLC37" s="446"/>
      <c r="HLD37" s="446"/>
      <c r="HLE37" s="446"/>
      <c r="HLF37" s="446"/>
      <c r="HLG37" s="446"/>
      <c r="HLH37" s="446"/>
      <c r="HLI37" s="446"/>
      <c r="HLJ37" s="446"/>
      <c r="HLK37" s="446"/>
      <c r="HLL37" s="446"/>
      <c r="HLM37" s="446"/>
      <c r="HLN37" s="446"/>
      <c r="HLO37" s="446"/>
      <c r="HLP37" s="446"/>
      <c r="HLQ37" s="446"/>
      <c r="HLR37" s="446"/>
      <c r="HLS37" s="446"/>
      <c r="HLT37" s="446"/>
      <c r="HLU37" s="446"/>
      <c r="HLV37" s="446"/>
      <c r="HLW37" s="446"/>
      <c r="HLX37" s="446"/>
      <c r="HLY37" s="446"/>
      <c r="HLZ37" s="446"/>
      <c r="HMA37" s="446"/>
      <c r="HMB37" s="446"/>
      <c r="HMC37" s="446"/>
      <c r="HMD37" s="446"/>
      <c r="HME37" s="446"/>
      <c r="HMF37" s="446"/>
      <c r="HMG37" s="446"/>
      <c r="HMH37" s="446"/>
      <c r="HMI37" s="446"/>
      <c r="HMJ37" s="446"/>
      <c r="HMK37" s="446"/>
      <c r="HML37" s="446"/>
      <c r="HMM37" s="446"/>
      <c r="HMN37" s="446"/>
      <c r="HMO37" s="446"/>
      <c r="HMP37" s="446"/>
      <c r="HMQ37" s="446"/>
      <c r="HMR37" s="446"/>
      <c r="HMS37" s="446"/>
      <c r="HMT37" s="446"/>
      <c r="HMU37" s="446"/>
      <c r="HMV37" s="446"/>
      <c r="HMW37" s="446"/>
      <c r="HMX37" s="446"/>
      <c r="HMY37" s="446"/>
      <c r="HMZ37" s="446"/>
      <c r="HNA37" s="446"/>
      <c r="HNB37" s="446"/>
      <c r="HNC37" s="446"/>
      <c r="HND37" s="446"/>
      <c r="HNE37" s="446"/>
      <c r="HNF37" s="446"/>
      <c r="HNG37" s="446"/>
      <c r="HNH37" s="446"/>
      <c r="HNI37" s="446"/>
      <c r="HNJ37" s="446"/>
      <c r="HNK37" s="446"/>
      <c r="HNL37" s="446"/>
      <c r="HNM37" s="446"/>
      <c r="HNN37" s="446"/>
      <c r="HNO37" s="446"/>
      <c r="HNP37" s="446"/>
      <c r="HNQ37" s="446"/>
      <c r="HNR37" s="446"/>
      <c r="HNS37" s="446"/>
      <c r="HNT37" s="446"/>
      <c r="HNU37" s="446"/>
      <c r="HNV37" s="446"/>
      <c r="HNW37" s="446"/>
      <c r="HNX37" s="446"/>
      <c r="HNY37" s="446"/>
      <c r="HNZ37" s="446"/>
      <c r="HOA37" s="446"/>
      <c r="HOB37" s="446"/>
      <c r="HOC37" s="446"/>
      <c r="HOD37" s="446"/>
      <c r="HOE37" s="446"/>
      <c r="HOF37" s="446"/>
      <c r="HOG37" s="446"/>
      <c r="HOH37" s="446"/>
      <c r="HOI37" s="446"/>
      <c r="HOJ37" s="446"/>
      <c r="HOK37" s="446"/>
      <c r="HOL37" s="446"/>
      <c r="HOM37" s="446"/>
      <c r="HON37" s="446"/>
      <c r="HOO37" s="446"/>
      <c r="HOP37" s="446"/>
      <c r="HOQ37" s="446"/>
      <c r="HOR37" s="446"/>
      <c r="HOS37" s="446"/>
      <c r="HOT37" s="446"/>
      <c r="HOU37" s="446"/>
      <c r="HOV37" s="446"/>
      <c r="HOW37" s="446"/>
      <c r="HOX37" s="446"/>
      <c r="HOY37" s="446"/>
      <c r="HOZ37" s="446"/>
      <c r="HPA37" s="446"/>
      <c r="HPB37" s="446"/>
      <c r="HPC37" s="446"/>
      <c r="HPD37" s="446"/>
      <c r="HPE37" s="446"/>
      <c r="HPF37" s="446"/>
      <c r="HPG37" s="446"/>
      <c r="HPH37" s="446"/>
      <c r="HPI37" s="446"/>
      <c r="HPJ37" s="446"/>
      <c r="HPK37" s="446"/>
      <c r="HPL37" s="446"/>
      <c r="HPM37" s="446"/>
      <c r="HPN37" s="446"/>
      <c r="HPO37" s="446"/>
      <c r="HPP37" s="446"/>
      <c r="HPQ37" s="446"/>
      <c r="HPR37" s="446"/>
      <c r="HPS37" s="446"/>
      <c r="HPT37" s="446"/>
      <c r="HPU37" s="446"/>
      <c r="HPV37" s="446"/>
      <c r="HPW37" s="446"/>
      <c r="HPX37" s="446"/>
      <c r="HPY37" s="446"/>
      <c r="HPZ37" s="446"/>
      <c r="HQA37" s="446"/>
      <c r="HQB37" s="446"/>
      <c r="HQC37" s="446"/>
      <c r="HQD37" s="446"/>
      <c r="HQE37" s="446"/>
      <c r="HQF37" s="446"/>
      <c r="HQG37" s="446"/>
      <c r="HQH37" s="446"/>
      <c r="HQI37" s="446"/>
      <c r="HQJ37" s="446"/>
      <c r="HQK37" s="446"/>
      <c r="HQL37" s="446"/>
      <c r="HQM37" s="446"/>
      <c r="HQN37" s="446"/>
      <c r="HQO37" s="446"/>
      <c r="HQP37" s="446"/>
      <c r="HQQ37" s="446"/>
      <c r="HQR37" s="446"/>
      <c r="HQS37" s="446"/>
      <c r="HQT37" s="446"/>
      <c r="HQU37" s="446"/>
      <c r="HQV37" s="446"/>
      <c r="HQW37" s="446"/>
      <c r="HQX37" s="446"/>
      <c r="HQY37" s="446"/>
      <c r="HQZ37" s="446"/>
      <c r="HRA37" s="446"/>
      <c r="HRB37" s="446"/>
      <c r="HRC37" s="446"/>
      <c r="HRD37" s="446"/>
      <c r="HRE37" s="446"/>
      <c r="HRF37" s="446"/>
      <c r="HRG37" s="446"/>
      <c r="HRH37" s="446"/>
      <c r="HRI37" s="446"/>
      <c r="HRJ37" s="446"/>
      <c r="HRK37" s="446"/>
      <c r="HRL37" s="446"/>
      <c r="HRM37" s="446"/>
      <c r="HRN37" s="446"/>
      <c r="HRO37" s="446"/>
      <c r="HRP37" s="446"/>
      <c r="HRQ37" s="446"/>
      <c r="HRR37" s="446"/>
      <c r="HRS37" s="446"/>
      <c r="HRT37" s="446"/>
      <c r="HRU37" s="446"/>
      <c r="HRV37" s="446"/>
      <c r="HRW37" s="446"/>
      <c r="HRX37" s="446"/>
      <c r="HRY37" s="446"/>
      <c r="HRZ37" s="446"/>
      <c r="HSA37" s="446"/>
      <c r="HSB37" s="446"/>
      <c r="HSC37" s="446"/>
      <c r="HSD37" s="446"/>
      <c r="HSE37" s="446"/>
      <c r="HSF37" s="446"/>
      <c r="HSG37" s="446"/>
      <c r="HSH37" s="446"/>
      <c r="HSI37" s="446"/>
      <c r="HSJ37" s="446"/>
      <c r="HSK37" s="446"/>
      <c r="HSL37" s="446"/>
      <c r="HSM37" s="446"/>
      <c r="HSN37" s="446"/>
      <c r="HSO37" s="446"/>
      <c r="HSP37" s="446"/>
      <c r="HSQ37" s="446"/>
      <c r="HSR37" s="446"/>
      <c r="HSS37" s="446"/>
      <c r="HST37" s="446"/>
      <c r="HSU37" s="446"/>
      <c r="HSV37" s="446"/>
      <c r="HSW37" s="446"/>
      <c r="HSX37" s="446"/>
      <c r="HSY37" s="446"/>
      <c r="HSZ37" s="446"/>
      <c r="HTA37" s="446"/>
      <c r="HTB37" s="446"/>
      <c r="HTC37" s="446"/>
      <c r="HTD37" s="446"/>
      <c r="HTE37" s="446"/>
      <c r="HTF37" s="446"/>
      <c r="HTG37" s="446"/>
      <c r="HTH37" s="446"/>
      <c r="HTI37" s="446"/>
      <c r="HTJ37" s="446"/>
      <c r="HTK37" s="446"/>
      <c r="HTL37" s="446"/>
      <c r="HTM37" s="446"/>
      <c r="HTN37" s="446"/>
      <c r="HTO37" s="446"/>
      <c r="HTP37" s="446"/>
      <c r="HTQ37" s="446"/>
      <c r="HTR37" s="446"/>
      <c r="HTS37" s="446"/>
      <c r="HTT37" s="446"/>
      <c r="HTU37" s="446"/>
      <c r="HTV37" s="446"/>
      <c r="HTW37" s="446"/>
      <c r="HTX37" s="446"/>
      <c r="HTY37" s="446"/>
      <c r="HTZ37" s="446"/>
      <c r="HUA37" s="446"/>
      <c r="HUB37" s="446"/>
      <c r="HUC37" s="446"/>
      <c r="HUD37" s="446"/>
      <c r="HUE37" s="446"/>
      <c r="HUF37" s="446"/>
      <c r="HUG37" s="446"/>
      <c r="HUH37" s="446"/>
      <c r="HUI37" s="446"/>
      <c r="HUJ37" s="446"/>
      <c r="HUK37" s="446"/>
      <c r="HUL37" s="446"/>
      <c r="HUM37" s="446"/>
      <c r="HUN37" s="446"/>
      <c r="HUO37" s="446"/>
      <c r="HUP37" s="446"/>
      <c r="HUQ37" s="446"/>
      <c r="HUR37" s="446"/>
      <c r="HUS37" s="446"/>
      <c r="HUT37" s="446"/>
      <c r="HUU37" s="446"/>
      <c r="HUV37" s="446"/>
      <c r="HUW37" s="446"/>
      <c r="HUX37" s="446"/>
      <c r="HUY37" s="446"/>
      <c r="HUZ37" s="446"/>
      <c r="HVA37" s="446"/>
      <c r="HVB37" s="446"/>
      <c r="HVC37" s="446"/>
      <c r="HVD37" s="446"/>
      <c r="HVE37" s="446"/>
      <c r="HVF37" s="446"/>
      <c r="HVG37" s="446"/>
      <c r="HVH37" s="446"/>
      <c r="HVI37" s="446"/>
      <c r="HVJ37" s="446"/>
      <c r="HVK37" s="446"/>
      <c r="HVL37" s="446"/>
      <c r="HVM37" s="446"/>
      <c r="HVN37" s="446"/>
      <c r="HVO37" s="446"/>
      <c r="HVP37" s="446"/>
      <c r="HVQ37" s="446"/>
      <c r="HVR37" s="446"/>
      <c r="HVS37" s="446"/>
      <c r="HVT37" s="446"/>
      <c r="HVU37" s="446"/>
      <c r="HVV37" s="446"/>
      <c r="HVW37" s="446"/>
      <c r="HVX37" s="446"/>
      <c r="HVY37" s="446"/>
      <c r="HVZ37" s="446"/>
      <c r="HWA37" s="446"/>
      <c r="HWB37" s="446"/>
      <c r="HWC37" s="446"/>
      <c r="HWD37" s="446"/>
      <c r="HWE37" s="446"/>
      <c r="HWF37" s="446"/>
      <c r="HWG37" s="446"/>
      <c r="HWH37" s="446"/>
      <c r="HWI37" s="446"/>
      <c r="HWJ37" s="446"/>
      <c r="HWK37" s="446"/>
      <c r="HWL37" s="446"/>
      <c r="HWM37" s="446"/>
      <c r="HWN37" s="446"/>
      <c r="HWO37" s="446"/>
      <c r="HWP37" s="446"/>
      <c r="HWQ37" s="446"/>
      <c r="HWR37" s="446"/>
      <c r="HWS37" s="446"/>
      <c r="HWT37" s="446"/>
      <c r="HWU37" s="446"/>
      <c r="HWV37" s="446"/>
      <c r="HWW37" s="446"/>
      <c r="HWX37" s="446"/>
      <c r="HWY37" s="446"/>
      <c r="HWZ37" s="446"/>
      <c r="HXA37" s="446"/>
      <c r="HXB37" s="446"/>
      <c r="HXC37" s="446"/>
      <c r="HXD37" s="446"/>
      <c r="HXE37" s="446"/>
      <c r="HXF37" s="446"/>
      <c r="HXG37" s="446"/>
      <c r="HXH37" s="446"/>
      <c r="HXI37" s="446"/>
      <c r="HXJ37" s="446"/>
      <c r="HXK37" s="446"/>
      <c r="HXL37" s="446"/>
      <c r="HXM37" s="446"/>
      <c r="HXN37" s="446"/>
      <c r="HXO37" s="446"/>
      <c r="HXP37" s="446"/>
      <c r="HXQ37" s="446"/>
      <c r="HXR37" s="446"/>
      <c r="HXS37" s="446"/>
      <c r="HXT37" s="446"/>
      <c r="HXU37" s="446"/>
      <c r="HXV37" s="446"/>
      <c r="HXW37" s="446"/>
      <c r="HXX37" s="446"/>
      <c r="HXY37" s="446"/>
      <c r="HXZ37" s="446"/>
      <c r="HYA37" s="446"/>
      <c r="HYB37" s="446"/>
      <c r="HYC37" s="446"/>
      <c r="HYD37" s="446"/>
      <c r="HYE37" s="446"/>
      <c r="HYF37" s="446"/>
      <c r="HYG37" s="446"/>
      <c r="HYH37" s="446"/>
      <c r="HYI37" s="446"/>
      <c r="HYJ37" s="446"/>
      <c r="HYK37" s="446"/>
      <c r="HYL37" s="446"/>
      <c r="HYM37" s="446"/>
      <c r="HYN37" s="446"/>
      <c r="HYO37" s="446"/>
      <c r="HYP37" s="446"/>
      <c r="HYQ37" s="446"/>
      <c r="HYR37" s="446"/>
      <c r="HYS37" s="446"/>
      <c r="HYT37" s="446"/>
      <c r="HYU37" s="446"/>
      <c r="HYV37" s="446"/>
      <c r="HYW37" s="446"/>
      <c r="HYX37" s="446"/>
      <c r="HYY37" s="446"/>
      <c r="HYZ37" s="446"/>
      <c r="HZA37" s="446"/>
      <c r="HZB37" s="446"/>
      <c r="HZC37" s="446"/>
      <c r="HZD37" s="446"/>
      <c r="HZE37" s="446"/>
      <c r="HZF37" s="446"/>
      <c r="HZG37" s="446"/>
      <c r="HZH37" s="446"/>
      <c r="HZI37" s="446"/>
      <c r="HZJ37" s="446"/>
      <c r="HZK37" s="446"/>
      <c r="HZL37" s="446"/>
      <c r="HZM37" s="446"/>
      <c r="HZN37" s="446"/>
      <c r="HZO37" s="446"/>
      <c r="HZP37" s="446"/>
      <c r="HZQ37" s="446"/>
      <c r="HZR37" s="446"/>
      <c r="HZS37" s="446"/>
      <c r="HZT37" s="446"/>
      <c r="HZU37" s="446"/>
      <c r="HZV37" s="446"/>
      <c r="HZW37" s="446"/>
      <c r="HZX37" s="446"/>
      <c r="HZY37" s="446"/>
      <c r="HZZ37" s="446"/>
      <c r="IAA37" s="446"/>
      <c r="IAB37" s="446"/>
      <c r="IAC37" s="446"/>
      <c r="IAD37" s="446"/>
      <c r="IAE37" s="446"/>
      <c r="IAF37" s="446"/>
      <c r="IAG37" s="446"/>
      <c r="IAH37" s="446"/>
      <c r="IAI37" s="446"/>
      <c r="IAJ37" s="446"/>
      <c r="IAK37" s="446"/>
      <c r="IAL37" s="446"/>
      <c r="IAM37" s="446"/>
      <c r="IAN37" s="446"/>
      <c r="IAO37" s="446"/>
      <c r="IAP37" s="446"/>
      <c r="IAQ37" s="446"/>
      <c r="IAR37" s="446"/>
      <c r="IAS37" s="446"/>
      <c r="IAT37" s="446"/>
      <c r="IAU37" s="446"/>
      <c r="IAV37" s="446"/>
      <c r="IAW37" s="446"/>
      <c r="IAX37" s="446"/>
      <c r="IAY37" s="446"/>
      <c r="IAZ37" s="446"/>
      <c r="IBA37" s="446"/>
      <c r="IBB37" s="446"/>
      <c r="IBC37" s="446"/>
      <c r="IBD37" s="446"/>
      <c r="IBE37" s="446"/>
      <c r="IBF37" s="446"/>
      <c r="IBG37" s="446"/>
      <c r="IBH37" s="446"/>
      <c r="IBI37" s="446"/>
      <c r="IBJ37" s="446"/>
      <c r="IBK37" s="446"/>
      <c r="IBL37" s="446"/>
      <c r="IBM37" s="446"/>
      <c r="IBN37" s="446"/>
      <c r="IBO37" s="446"/>
      <c r="IBP37" s="446"/>
      <c r="IBQ37" s="446"/>
      <c r="IBR37" s="446"/>
      <c r="IBS37" s="446"/>
      <c r="IBT37" s="446"/>
      <c r="IBU37" s="446"/>
      <c r="IBV37" s="446"/>
      <c r="IBW37" s="446"/>
      <c r="IBX37" s="446"/>
      <c r="IBY37" s="446"/>
      <c r="IBZ37" s="446"/>
      <c r="ICA37" s="446"/>
      <c r="ICB37" s="446"/>
      <c r="ICC37" s="446"/>
      <c r="ICD37" s="446"/>
      <c r="ICE37" s="446"/>
      <c r="ICF37" s="446"/>
      <c r="ICG37" s="446"/>
      <c r="ICH37" s="446"/>
      <c r="ICI37" s="446"/>
      <c r="ICJ37" s="446"/>
      <c r="ICK37" s="446"/>
      <c r="ICL37" s="446"/>
      <c r="ICM37" s="446"/>
      <c r="ICN37" s="446"/>
      <c r="ICO37" s="446"/>
      <c r="ICP37" s="446"/>
      <c r="ICQ37" s="446"/>
      <c r="ICR37" s="446"/>
      <c r="ICS37" s="446"/>
      <c r="ICT37" s="446"/>
      <c r="ICU37" s="446"/>
      <c r="ICV37" s="446"/>
      <c r="ICW37" s="446"/>
      <c r="ICX37" s="446"/>
      <c r="ICY37" s="446"/>
      <c r="ICZ37" s="446"/>
      <c r="IDA37" s="446"/>
      <c r="IDB37" s="446"/>
      <c r="IDC37" s="446"/>
      <c r="IDD37" s="446"/>
      <c r="IDE37" s="446"/>
      <c r="IDF37" s="446"/>
      <c r="IDG37" s="446"/>
      <c r="IDH37" s="446"/>
      <c r="IDI37" s="446"/>
      <c r="IDJ37" s="446"/>
      <c r="IDK37" s="446"/>
      <c r="IDL37" s="446"/>
      <c r="IDM37" s="446"/>
      <c r="IDN37" s="446"/>
      <c r="IDO37" s="446"/>
      <c r="IDP37" s="446"/>
      <c r="IDQ37" s="446"/>
      <c r="IDR37" s="446"/>
      <c r="IDS37" s="446"/>
      <c r="IDT37" s="446"/>
      <c r="IDU37" s="446"/>
      <c r="IDV37" s="446"/>
      <c r="IDW37" s="446"/>
      <c r="IDX37" s="446"/>
      <c r="IDY37" s="446"/>
      <c r="IDZ37" s="446"/>
      <c r="IEA37" s="446"/>
      <c r="IEB37" s="446"/>
      <c r="IEC37" s="446"/>
      <c r="IED37" s="446"/>
      <c r="IEE37" s="446"/>
      <c r="IEF37" s="446"/>
      <c r="IEG37" s="446"/>
      <c r="IEH37" s="446"/>
      <c r="IEI37" s="446"/>
      <c r="IEJ37" s="446"/>
      <c r="IEK37" s="446"/>
      <c r="IEL37" s="446"/>
      <c r="IEM37" s="446"/>
      <c r="IEN37" s="446"/>
      <c r="IEO37" s="446"/>
      <c r="IEP37" s="446"/>
      <c r="IEQ37" s="446"/>
      <c r="IER37" s="446"/>
      <c r="IES37" s="446"/>
      <c r="IET37" s="446"/>
      <c r="IEU37" s="446"/>
      <c r="IEV37" s="446"/>
      <c r="IEW37" s="446"/>
      <c r="IEX37" s="446"/>
      <c r="IEY37" s="446"/>
      <c r="IEZ37" s="446"/>
      <c r="IFA37" s="446"/>
      <c r="IFB37" s="446"/>
      <c r="IFC37" s="446"/>
      <c r="IFD37" s="446"/>
      <c r="IFE37" s="446"/>
      <c r="IFF37" s="446"/>
      <c r="IFG37" s="446"/>
      <c r="IFH37" s="446"/>
      <c r="IFI37" s="446"/>
      <c r="IFJ37" s="446"/>
      <c r="IFK37" s="446"/>
      <c r="IFL37" s="446"/>
      <c r="IFM37" s="446"/>
      <c r="IFN37" s="446"/>
      <c r="IFO37" s="446"/>
      <c r="IFP37" s="446"/>
      <c r="IFQ37" s="446"/>
      <c r="IFR37" s="446"/>
      <c r="IFS37" s="446"/>
      <c r="IFT37" s="446"/>
      <c r="IFU37" s="446"/>
      <c r="IFV37" s="446"/>
      <c r="IFW37" s="446"/>
      <c r="IFX37" s="446"/>
      <c r="IFY37" s="446"/>
      <c r="IFZ37" s="446"/>
      <c r="IGA37" s="446"/>
      <c r="IGB37" s="446"/>
      <c r="IGC37" s="446"/>
      <c r="IGD37" s="446"/>
      <c r="IGE37" s="446"/>
      <c r="IGF37" s="446"/>
      <c r="IGG37" s="446"/>
      <c r="IGH37" s="446"/>
      <c r="IGI37" s="446"/>
      <c r="IGJ37" s="446"/>
      <c r="IGK37" s="446"/>
      <c r="IGL37" s="446"/>
      <c r="IGM37" s="446"/>
      <c r="IGN37" s="446"/>
      <c r="IGO37" s="446"/>
      <c r="IGP37" s="446"/>
      <c r="IGQ37" s="446"/>
      <c r="IGR37" s="446"/>
      <c r="IGS37" s="446"/>
      <c r="IGT37" s="446"/>
      <c r="IGU37" s="446"/>
      <c r="IGV37" s="446"/>
      <c r="IGW37" s="446"/>
      <c r="IGX37" s="446"/>
      <c r="IGY37" s="446"/>
      <c r="IGZ37" s="446"/>
      <c r="IHA37" s="446"/>
      <c r="IHB37" s="446"/>
      <c r="IHC37" s="446"/>
      <c r="IHD37" s="446"/>
      <c r="IHE37" s="446"/>
      <c r="IHF37" s="446"/>
      <c r="IHG37" s="446"/>
      <c r="IHH37" s="446"/>
      <c r="IHI37" s="446"/>
      <c r="IHJ37" s="446"/>
      <c r="IHK37" s="446"/>
      <c r="IHL37" s="446"/>
      <c r="IHM37" s="446"/>
      <c r="IHN37" s="446"/>
      <c r="IHO37" s="446"/>
      <c r="IHP37" s="446"/>
      <c r="IHQ37" s="446"/>
      <c r="IHR37" s="446"/>
      <c r="IHS37" s="446"/>
      <c r="IHT37" s="446"/>
      <c r="IHU37" s="446"/>
      <c r="IHV37" s="446"/>
      <c r="IHW37" s="446"/>
      <c r="IHX37" s="446"/>
      <c r="IHY37" s="446"/>
      <c r="IHZ37" s="446"/>
      <c r="IIA37" s="446"/>
      <c r="IIB37" s="446"/>
      <c r="IIC37" s="446"/>
      <c r="IID37" s="446"/>
      <c r="IIE37" s="446"/>
      <c r="IIF37" s="446"/>
      <c r="IIG37" s="446"/>
      <c r="IIH37" s="446"/>
      <c r="III37" s="446"/>
      <c r="IIJ37" s="446"/>
      <c r="IIK37" s="446"/>
      <c r="IIL37" s="446"/>
      <c r="IIM37" s="446"/>
      <c r="IIN37" s="446"/>
      <c r="IIO37" s="446"/>
      <c r="IIP37" s="446"/>
      <c r="IIQ37" s="446"/>
      <c r="IIR37" s="446"/>
      <c r="IIS37" s="446"/>
      <c r="IIT37" s="446"/>
      <c r="IIU37" s="446"/>
      <c r="IIV37" s="446"/>
      <c r="IIW37" s="446"/>
      <c r="IIX37" s="446"/>
      <c r="IIY37" s="446"/>
      <c r="IIZ37" s="446"/>
      <c r="IJA37" s="446"/>
      <c r="IJB37" s="446"/>
      <c r="IJC37" s="446"/>
      <c r="IJD37" s="446"/>
      <c r="IJE37" s="446"/>
      <c r="IJF37" s="446"/>
      <c r="IJG37" s="446"/>
      <c r="IJH37" s="446"/>
      <c r="IJI37" s="446"/>
      <c r="IJJ37" s="446"/>
      <c r="IJK37" s="446"/>
      <c r="IJL37" s="446"/>
      <c r="IJM37" s="446"/>
      <c r="IJN37" s="446"/>
      <c r="IJO37" s="446"/>
      <c r="IJP37" s="446"/>
      <c r="IJQ37" s="446"/>
      <c r="IJR37" s="446"/>
      <c r="IJS37" s="446"/>
      <c r="IJT37" s="446"/>
      <c r="IJU37" s="446"/>
      <c r="IJV37" s="446"/>
      <c r="IJW37" s="446"/>
      <c r="IJX37" s="446"/>
      <c r="IJY37" s="446"/>
      <c r="IJZ37" s="446"/>
      <c r="IKA37" s="446"/>
      <c r="IKB37" s="446"/>
      <c r="IKC37" s="446"/>
      <c r="IKD37" s="446"/>
      <c r="IKE37" s="446"/>
      <c r="IKF37" s="446"/>
      <c r="IKG37" s="446"/>
      <c r="IKH37" s="446"/>
      <c r="IKI37" s="446"/>
      <c r="IKJ37" s="446"/>
      <c r="IKK37" s="446"/>
      <c r="IKL37" s="446"/>
      <c r="IKM37" s="446"/>
      <c r="IKN37" s="446"/>
      <c r="IKO37" s="446"/>
      <c r="IKP37" s="446"/>
      <c r="IKQ37" s="446"/>
      <c r="IKR37" s="446"/>
      <c r="IKS37" s="446"/>
      <c r="IKT37" s="446"/>
      <c r="IKU37" s="446"/>
      <c r="IKV37" s="446"/>
      <c r="IKW37" s="446"/>
      <c r="IKX37" s="446"/>
      <c r="IKY37" s="446"/>
      <c r="IKZ37" s="446"/>
      <c r="ILA37" s="446"/>
      <c r="ILB37" s="446"/>
      <c r="ILC37" s="446"/>
      <c r="ILD37" s="446"/>
      <c r="ILE37" s="446"/>
      <c r="ILF37" s="446"/>
      <c r="ILG37" s="446"/>
      <c r="ILH37" s="446"/>
      <c r="ILI37" s="446"/>
      <c r="ILJ37" s="446"/>
      <c r="ILK37" s="446"/>
      <c r="ILL37" s="446"/>
      <c r="ILM37" s="446"/>
      <c r="ILN37" s="446"/>
      <c r="ILO37" s="446"/>
      <c r="ILP37" s="446"/>
      <c r="ILQ37" s="446"/>
      <c r="ILR37" s="446"/>
      <c r="ILS37" s="446"/>
      <c r="ILT37" s="446"/>
      <c r="ILU37" s="446"/>
      <c r="ILV37" s="446"/>
      <c r="ILW37" s="446"/>
      <c r="ILX37" s="446"/>
      <c r="ILY37" s="446"/>
      <c r="ILZ37" s="446"/>
      <c r="IMA37" s="446"/>
      <c r="IMB37" s="446"/>
      <c r="IMC37" s="446"/>
      <c r="IMD37" s="446"/>
      <c r="IME37" s="446"/>
      <c r="IMF37" s="446"/>
      <c r="IMG37" s="446"/>
      <c r="IMH37" s="446"/>
      <c r="IMI37" s="446"/>
      <c r="IMJ37" s="446"/>
      <c r="IMK37" s="446"/>
      <c r="IML37" s="446"/>
      <c r="IMM37" s="446"/>
      <c r="IMN37" s="446"/>
      <c r="IMO37" s="446"/>
      <c r="IMP37" s="446"/>
      <c r="IMQ37" s="446"/>
      <c r="IMR37" s="446"/>
      <c r="IMS37" s="446"/>
      <c r="IMT37" s="446"/>
      <c r="IMU37" s="446"/>
      <c r="IMV37" s="446"/>
      <c r="IMW37" s="446"/>
      <c r="IMX37" s="446"/>
      <c r="IMY37" s="446"/>
      <c r="IMZ37" s="446"/>
      <c r="INA37" s="446"/>
      <c r="INB37" s="446"/>
      <c r="INC37" s="446"/>
      <c r="IND37" s="446"/>
      <c r="INE37" s="446"/>
      <c r="INF37" s="446"/>
      <c r="ING37" s="446"/>
      <c r="INH37" s="446"/>
      <c r="INI37" s="446"/>
      <c r="INJ37" s="446"/>
      <c r="INK37" s="446"/>
      <c r="INL37" s="446"/>
      <c r="INM37" s="446"/>
      <c r="INN37" s="446"/>
      <c r="INO37" s="446"/>
      <c r="INP37" s="446"/>
      <c r="INQ37" s="446"/>
      <c r="INR37" s="446"/>
      <c r="INS37" s="446"/>
      <c r="INT37" s="446"/>
      <c r="INU37" s="446"/>
      <c r="INV37" s="446"/>
      <c r="INW37" s="446"/>
      <c r="INX37" s="446"/>
      <c r="INY37" s="446"/>
      <c r="INZ37" s="446"/>
      <c r="IOA37" s="446"/>
      <c r="IOB37" s="446"/>
      <c r="IOC37" s="446"/>
      <c r="IOD37" s="446"/>
      <c r="IOE37" s="446"/>
      <c r="IOF37" s="446"/>
      <c r="IOG37" s="446"/>
      <c r="IOH37" s="446"/>
      <c r="IOI37" s="446"/>
      <c r="IOJ37" s="446"/>
      <c r="IOK37" s="446"/>
      <c r="IOL37" s="446"/>
      <c r="IOM37" s="446"/>
      <c r="ION37" s="446"/>
      <c r="IOO37" s="446"/>
      <c r="IOP37" s="446"/>
      <c r="IOQ37" s="446"/>
      <c r="IOR37" s="446"/>
      <c r="IOS37" s="446"/>
      <c r="IOT37" s="446"/>
      <c r="IOU37" s="446"/>
      <c r="IOV37" s="446"/>
      <c r="IOW37" s="446"/>
      <c r="IOX37" s="446"/>
      <c r="IOY37" s="446"/>
      <c r="IOZ37" s="446"/>
      <c r="IPA37" s="446"/>
      <c r="IPB37" s="446"/>
      <c r="IPC37" s="446"/>
      <c r="IPD37" s="446"/>
      <c r="IPE37" s="446"/>
      <c r="IPF37" s="446"/>
      <c r="IPG37" s="446"/>
      <c r="IPH37" s="446"/>
      <c r="IPI37" s="446"/>
      <c r="IPJ37" s="446"/>
      <c r="IPK37" s="446"/>
      <c r="IPL37" s="446"/>
      <c r="IPM37" s="446"/>
      <c r="IPN37" s="446"/>
      <c r="IPO37" s="446"/>
      <c r="IPP37" s="446"/>
      <c r="IPQ37" s="446"/>
      <c r="IPR37" s="446"/>
      <c r="IPS37" s="446"/>
      <c r="IPT37" s="446"/>
      <c r="IPU37" s="446"/>
      <c r="IPV37" s="446"/>
      <c r="IPW37" s="446"/>
      <c r="IPX37" s="446"/>
      <c r="IPY37" s="446"/>
      <c r="IPZ37" s="446"/>
      <c r="IQA37" s="446"/>
      <c r="IQB37" s="446"/>
      <c r="IQC37" s="446"/>
      <c r="IQD37" s="446"/>
      <c r="IQE37" s="446"/>
      <c r="IQF37" s="446"/>
      <c r="IQG37" s="446"/>
      <c r="IQH37" s="446"/>
      <c r="IQI37" s="446"/>
      <c r="IQJ37" s="446"/>
      <c r="IQK37" s="446"/>
      <c r="IQL37" s="446"/>
      <c r="IQM37" s="446"/>
      <c r="IQN37" s="446"/>
      <c r="IQO37" s="446"/>
      <c r="IQP37" s="446"/>
      <c r="IQQ37" s="446"/>
      <c r="IQR37" s="446"/>
      <c r="IQS37" s="446"/>
      <c r="IQT37" s="446"/>
      <c r="IQU37" s="446"/>
      <c r="IQV37" s="446"/>
      <c r="IQW37" s="446"/>
      <c r="IQX37" s="446"/>
      <c r="IQY37" s="446"/>
      <c r="IQZ37" s="446"/>
      <c r="IRA37" s="446"/>
      <c r="IRB37" s="446"/>
      <c r="IRC37" s="446"/>
      <c r="IRD37" s="446"/>
      <c r="IRE37" s="446"/>
      <c r="IRF37" s="446"/>
      <c r="IRG37" s="446"/>
      <c r="IRH37" s="446"/>
      <c r="IRI37" s="446"/>
      <c r="IRJ37" s="446"/>
      <c r="IRK37" s="446"/>
      <c r="IRL37" s="446"/>
      <c r="IRM37" s="446"/>
      <c r="IRN37" s="446"/>
      <c r="IRO37" s="446"/>
      <c r="IRP37" s="446"/>
      <c r="IRQ37" s="446"/>
      <c r="IRR37" s="446"/>
      <c r="IRS37" s="446"/>
      <c r="IRT37" s="446"/>
      <c r="IRU37" s="446"/>
      <c r="IRV37" s="446"/>
      <c r="IRW37" s="446"/>
      <c r="IRX37" s="446"/>
      <c r="IRY37" s="446"/>
      <c r="IRZ37" s="446"/>
      <c r="ISA37" s="446"/>
      <c r="ISB37" s="446"/>
      <c r="ISC37" s="446"/>
      <c r="ISD37" s="446"/>
      <c r="ISE37" s="446"/>
      <c r="ISF37" s="446"/>
      <c r="ISG37" s="446"/>
      <c r="ISH37" s="446"/>
      <c r="ISI37" s="446"/>
      <c r="ISJ37" s="446"/>
      <c r="ISK37" s="446"/>
      <c r="ISL37" s="446"/>
      <c r="ISM37" s="446"/>
      <c r="ISN37" s="446"/>
      <c r="ISO37" s="446"/>
      <c r="ISP37" s="446"/>
      <c r="ISQ37" s="446"/>
      <c r="ISR37" s="446"/>
      <c r="ISS37" s="446"/>
      <c r="IST37" s="446"/>
      <c r="ISU37" s="446"/>
      <c r="ISV37" s="446"/>
      <c r="ISW37" s="446"/>
      <c r="ISX37" s="446"/>
      <c r="ISY37" s="446"/>
      <c r="ISZ37" s="446"/>
      <c r="ITA37" s="446"/>
      <c r="ITB37" s="446"/>
      <c r="ITC37" s="446"/>
      <c r="ITD37" s="446"/>
      <c r="ITE37" s="446"/>
      <c r="ITF37" s="446"/>
      <c r="ITG37" s="446"/>
      <c r="ITH37" s="446"/>
      <c r="ITI37" s="446"/>
      <c r="ITJ37" s="446"/>
      <c r="ITK37" s="446"/>
      <c r="ITL37" s="446"/>
      <c r="ITM37" s="446"/>
      <c r="ITN37" s="446"/>
      <c r="ITO37" s="446"/>
      <c r="ITP37" s="446"/>
      <c r="ITQ37" s="446"/>
      <c r="ITR37" s="446"/>
      <c r="ITS37" s="446"/>
      <c r="ITT37" s="446"/>
      <c r="ITU37" s="446"/>
      <c r="ITV37" s="446"/>
      <c r="ITW37" s="446"/>
      <c r="ITX37" s="446"/>
      <c r="ITY37" s="446"/>
      <c r="ITZ37" s="446"/>
      <c r="IUA37" s="446"/>
      <c r="IUB37" s="446"/>
      <c r="IUC37" s="446"/>
      <c r="IUD37" s="446"/>
      <c r="IUE37" s="446"/>
      <c r="IUF37" s="446"/>
      <c r="IUG37" s="446"/>
      <c r="IUH37" s="446"/>
      <c r="IUI37" s="446"/>
      <c r="IUJ37" s="446"/>
      <c r="IUK37" s="446"/>
      <c r="IUL37" s="446"/>
      <c r="IUM37" s="446"/>
      <c r="IUN37" s="446"/>
      <c r="IUO37" s="446"/>
      <c r="IUP37" s="446"/>
      <c r="IUQ37" s="446"/>
      <c r="IUR37" s="446"/>
      <c r="IUS37" s="446"/>
      <c r="IUT37" s="446"/>
      <c r="IUU37" s="446"/>
      <c r="IUV37" s="446"/>
      <c r="IUW37" s="446"/>
      <c r="IUX37" s="446"/>
      <c r="IUY37" s="446"/>
      <c r="IUZ37" s="446"/>
      <c r="IVA37" s="446"/>
      <c r="IVB37" s="446"/>
      <c r="IVC37" s="446"/>
      <c r="IVD37" s="446"/>
      <c r="IVE37" s="446"/>
      <c r="IVF37" s="446"/>
      <c r="IVG37" s="446"/>
      <c r="IVH37" s="446"/>
      <c r="IVI37" s="446"/>
      <c r="IVJ37" s="446"/>
      <c r="IVK37" s="446"/>
      <c r="IVL37" s="446"/>
      <c r="IVM37" s="446"/>
      <c r="IVN37" s="446"/>
      <c r="IVO37" s="446"/>
      <c r="IVP37" s="446"/>
      <c r="IVQ37" s="446"/>
      <c r="IVR37" s="446"/>
      <c r="IVS37" s="446"/>
      <c r="IVT37" s="446"/>
      <c r="IVU37" s="446"/>
      <c r="IVV37" s="446"/>
      <c r="IVW37" s="446"/>
      <c r="IVX37" s="446"/>
      <c r="IVY37" s="446"/>
      <c r="IVZ37" s="446"/>
      <c r="IWA37" s="446"/>
      <c r="IWB37" s="446"/>
      <c r="IWC37" s="446"/>
      <c r="IWD37" s="446"/>
      <c r="IWE37" s="446"/>
      <c r="IWF37" s="446"/>
      <c r="IWG37" s="446"/>
      <c r="IWH37" s="446"/>
      <c r="IWI37" s="446"/>
      <c r="IWJ37" s="446"/>
      <c r="IWK37" s="446"/>
      <c r="IWL37" s="446"/>
      <c r="IWM37" s="446"/>
      <c r="IWN37" s="446"/>
      <c r="IWO37" s="446"/>
      <c r="IWP37" s="446"/>
      <c r="IWQ37" s="446"/>
      <c r="IWR37" s="446"/>
      <c r="IWS37" s="446"/>
      <c r="IWT37" s="446"/>
      <c r="IWU37" s="446"/>
      <c r="IWV37" s="446"/>
      <c r="IWW37" s="446"/>
      <c r="IWX37" s="446"/>
      <c r="IWY37" s="446"/>
      <c r="IWZ37" s="446"/>
      <c r="IXA37" s="446"/>
      <c r="IXB37" s="446"/>
      <c r="IXC37" s="446"/>
      <c r="IXD37" s="446"/>
      <c r="IXE37" s="446"/>
      <c r="IXF37" s="446"/>
      <c r="IXG37" s="446"/>
      <c r="IXH37" s="446"/>
      <c r="IXI37" s="446"/>
      <c r="IXJ37" s="446"/>
      <c r="IXK37" s="446"/>
      <c r="IXL37" s="446"/>
      <c r="IXM37" s="446"/>
      <c r="IXN37" s="446"/>
      <c r="IXO37" s="446"/>
      <c r="IXP37" s="446"/>
      <c r="IXQ37" s="446"/>
      <c r="IXR37" s="446"/>
      <c r="IXS37" s="446"/>
      <c r="IXT37" s="446"/>
      <c r="IXU37" s="446"/>
      <c r="IXV37" s="446"/>
      <c r="IXW37" s="446"/>
      <c r="IXX37" s="446"/>
      <c r="IXY37" s="446"/>
      <c r="IXZ37" s="446"/>
      <c r="IYA37" s="446"/>
      <c r="IYB37" s="446"/>
      <c r="IYC37" s="446"/>
      <c r="IYD37" s="446"/>
      <c r="IYE37" s="446"/>
      <c r="IYF37" s="446"/>
      <c r="IYG37" s="446"/>
      <c r="IYH37" s="446"/>
      <c r="IYI37" s="446"/>
      <c r="IYJ37" s="446"/>
      <c r="IYK37" s="446"/>
      <c r="IYL37" s="446"/>
      <c r="IYM37" s="446"/>
      <c r="IYN37" s="446"/>
      <c r="IYO37" s="446"/>
      <c r="IYP37" s="446"/>
      <c r="IYQ37" s="446"/>
      <c r="IYR37" s="446"/>
      <c r="IYS37" s="446"/>
      <c r="IYT37" s="446"/>
      <c r="IYU37" s="446"/>
      <c r="IYV37" s="446"/>
      <c r="IYW37" s="446"/>
      <c r="IYX37" s="446"/>
      <c r="IYY37" s="446"/>
      <c r="IYZ37" s="446"/>
      <c r="IZA37" s="446"/>
      <c r="IZB37" s="446"/>
      <c r="IZC37" s="446"/>
      <c r="IZD37" s="446"/>
      <c r="IZE37" s="446"/>
      <c r="IZF37" s="446"/>
      <c r="IZG37" s="446"/>
      <c r="IZH37" s="446"/>
      <c r="IZI37" s="446"/>
      <c r="IZJ37" s="446"/>
      <c r="IZK37" s="446"/>
      <c r="IZL37" s="446"/>
      <c r="IZM37" s="446"/>
      <c r="IZN37" s="446"/>
      <c r="IZO37" s="446"/>
      <c r="IZP37" s="446"/>
      <c r="IZQ37" s="446"/>
      <c r="IZR37" s="446"/>
      <c r="IZS37" s="446"/>
      <c r="IZT37" s="446"/>
      <c r="IZU37" s="446"/>
      <c r="IZV37" s="446"/>
      <c r="IZW37" s="446"/>
      <c r="IZX37" s="446"/>
      <c r="IZY37" s="446"/>
      <c r="IZZ37" s="446"/>
      <c r="JAA37" s="446"/>
      <c r="JAB37" s="446"/>
      <c r="JAC37" s="446"/>
      <c r="JAD37" s="446"/>
      <c r="JAE37" s="446"/>
      <c r="JAF37" s="446"/>
      <c r="JAG37" s="446"/>
      <c r="JAH37" s="446"/>
      <c r="JAI37" s="446"/>
      <c r="JAJ37" s="446"/>
      <c r="JAK37" s="446"/>
      <c r="JAL37" s="446"/>
      <c r="JAM37" s="446"/>
      <c r="JAN37" s="446"/>
      <c r="JAO37" s="446"/>
      <c r="JAP37" s="446"/>
      <c r="JAQ37" s="446"/>
      <c r="JAR37" s="446"/>
      <c r="JAS37" s="446"/>
      <c r="JAT37" s="446"/>
      <c r="JAU37" s="446"/>
      <c r="JAV37" s="446"/>
      <c r="JAW37" s="446"/>
      <c r="JAX37" s="446"/>
      <c r="JAY37" s="446"/>
      <c r="JAZ37" s="446"/>
      <c r="JBA37" s="446"/>
      <c r="JBB37" s="446"/>
      <c r="JBC37" s="446"/>
      <c r="JBD37" s="446"/>
      <c r="JBE37" s="446"/>
      <c r="JBF37" s="446"/>
      <c r="JBG37" s="446"/>
      <c r="JBH37" s="446"/>
      <c r="JBI37" s="446"/>
      <c r="JBJ37" s="446"/>
      <c r="JBK37" s="446"/>
      <c r="JBL37" s="446"/>
      <c r="JBM37" s="446"/>
      <c r="JBN37" s="446"/>
      <c r="JBO37" s="446"/>
      <c r="JBP37" s="446"/>
      <c r="JBQ37" s="446"/>
      <c r="JBR37" s="446"/>
      <c r="JBS37" s="446"/>
      <c r="JBT37" s="446"/>
      <c r="JBU37" s="446"/>
      <c r="JBV37" s="446"/>
      <c r="JBW37" s="446"/>
      <c r="JBX37" s="446"/>
      <c r="JBY37" s="446"/>
      <c r="JBZ37" s="446"/>
      <c r="JCA37" s="446"/>
      <c r="JCB37" s="446"/>
      <c r="JCC37" s="446"/>
      <c r="JCD37" s="446"/>
      <c r="JCE37" s="446"/>
      <c r="JCF37" s="446"/>
      <c r="JCG37" s="446"/>
      <c r="JCH37" s="446"/>
      <c r="JCI37" s="446"/>
      <c r="JCJ37" s="446"/>
      <c r="JCK37" s="446"/>
      <c r="JCL37" s="446"/>
      <c r="JCM37" s="446"/>
      <c r="JCN37" s="446"/>
      <c r="JCO37" s="446"/>
      <c r="JCP37" s="446"/>
      <c r="JCQ37" s="446"/>
      <c r="JCR37" s="446"/>
      <c r="JCS37" s="446"/>
      <c r="JCT37" s="446"/>
      <c r="JCU37" s="446"/>
      <c r="JCV37" s="446"/>
      <c r="JCW37" s="446"/>
      <c r="JCX37" s="446"/>
      <c r="JCY37" s="446"/>
      <c r="JCZ37" s="446"/>
      <c r="JDA37" s="446"/>
      <c r="JDB37" s="446"/>
      <c r="JDC37" s="446"/>
      <c r="JDD37" s="446"/>
      <c r="JDE37" s="446"/>
      <c r="JDF37" s="446"/>
      <c r="JDG37" s="446"/>
      <c r="JDH37" s="446"/>
      <c r="JDI37" s="446"/>
      <c r="JDJ37" s="446"/>
      <c r="JDK37" s="446"/>
      <c r="JDL37" s="446"/>
      <c r="JDM37" s="446"/>
      <c r="JDN37" s="446"/>
      <c r="JDO37" s="446"/>
      <c r="JDP37" s="446"/>
      <c r="JDQ37" s="446"/>
      <c r="JDR37" s="446"/>
      <c r="JDS37" s="446"/>
      <c r="JDT37" s="446"/>
      <c r="JDU37" s="446"/>
      <c r="JDV37" s="446"/>
      <c r="JDW37" s="446"/>
      <c r="JDX37" s="446"/>
      <c r="JDY37" s="446"/>
      <c r="JDZ37" s="446"/>
      <c r="JEA37" s="446"/>
      <c r="JEB37" s="446"/>
      <c r="JEC37" s="446"/>
      <c r="JED37" s="446"/>
      <c r="JEE37" s="446"/>
      <c r="JEF37" s="446"/>
      <c r="JEG37" s="446"/>
      <c r="JEH37" s="446"/>
      <c r="JEI37" s="446"/>
      <c r="JEJ37" s="446"/>
      <c r="JEK37" s="446"/>
      <c r="JEL37" s="446"/>
      <c r="JEM37" s="446"/>
      <c r="JEN37" s="446"/>
      <c r="JEO37" s="446"/>
      <c r="JEP37" s="446"/>
      <c r="JEQ37" s="446"/>
      <c r="JER37" s="446"/>
      <c r="JES37" s="446"/>
      <c r="JET37" s="446"/>
      <c r="JEU37" s="446"/>
      <c r="JEV37" s="446"/>
      <c r="JEW37" s="446"/>
      <c r="JEX37" s="446"/>
      <c r="JEY37" s="446"/>
      <c r="JEZ37" s="446"/>
      <c r="JFA37" s="446"/>
      <c r="JFB37" s="446"/>
      <c r="JFC37" s="446"/>
      <c r="JFD37" s="446"/>
      <c r="JFE37" s="446"/>
      <c r="JFF37" s="446"/>
      <c r="JFG37" s="446"/>
      <c r="JFH37" s="446"/>
      <c r="JFI37" s="446"/>
      <c r="JFJ37" s="446"/>
      <c r="JFK37" s="446"/>
      <c r="JFL37" s="446"/>
      <c r="JFM37" s="446"/>
      <c r="JFN37" s="446"/>
      <c r="JFO37" s="446"/>
      <c r="JFP37" s="446"/>
      <c r="JFQ37" s="446"/>
      <c r="JFR37" s="446"/>
      <c r="JFS37" s="446"/>
      <c r="JFT37" s="446"/>
      <c r="JFU37" s="446"/>
      <c r="JFV37" s="446"/>
      <c r="JFW37" s="446"/>
      <c r="JFX37" s="446"/>
      <c r="JFY37" s="446"/>
      <c r="JFZ37" s="446"/>
      <c r="JGA37" s="446"/>
      <c r="JGB37" s="446"/>
      <c r="JGC37" s="446"/>
      <c r="JGD37" s="446"/>
      <c r="JGE37" s="446"/>
      <c r="JGF37" s="446"/>
      <c r="JGG37" s="446"/>
      <c r="JGH37" s="446"/>
      <c r="JGI37" s="446"/>
      <c r="JGJ37" s="446"/>
      <c r="JGK37" s="446"/>
      <c r="JGL37" s="446"/>
      <c r="JGM37" s="446"/>
      <c r="JGN37" s="446"/>
      <c r="JGO37" s="446"/>
      <c r="JGP37" s="446"/>
      <c r="JGQ37" s="446"/>
      <c r="JGR37" s="446"/>
      <c r="JGS37" s="446"/>
      <c r="JGT37" s="446"/>
      <c r="JGU37" s="446"/>
      <c r="JGV37" s="446"/>
      <c r="JGW37" s="446"/>
      <c r="JGX37" s="446"/>
      <c r="JGY37" s="446"/>
      <c r="JGZ37" s="446"/>
      <c r="JHA37" s="446"/>
      <c r="JHB37" s="446"/>
      <c r="JHC37" s="446"/>
      <c r="JHD37" s="446"/>
      <c r="JHE37" s="446"/>
      <c r="JHF37" s="446"/>
      <c r="JHG37" s="446"/>
      <c r="JHH37" s="446"/>
      <c r="JHI37" s="446"/>
      <c r="JHJ37" s="446"/>
      <c r="JHK37" s="446"/>
      <c r="JHL37" s="446"/>
      <c r="JHM37" s="446"/>
      <c r="JHN37" s="446"/>
      <c r="JHO37" s="446"/>
      <c r="JHP37" s="446"/>
      <c r="JHQ37" s="446"/>
      <c r="JHR37" s="446"/>
      <c r="JHS37" s="446"/>
      <c r="JHT37" s="446"/>
      <c r="JHU37" s="446"/>
      <c r="JHV37" s="446"/>
      <c r="JHW37" s="446"/>
      <c r="JHX37" s="446"/>
      <c r="JHY37" s="446"/>
      <c r="JHZ37" s="446"/>
      <c r="JIA37" s="446"/>
      <c r="JIB37" s="446"/>
      <c r="JIC37" s="446"/>
      <c r="JID37" s="446"/>
      <c r="JIE37" s="446"/>
      <c r="JIF37" s="446"/>
      <c r="JIG37" s="446"/>
      <c r="JIH37" s="446"/>
      <c r="JII37" s="446"/>
      <c r="JIJ37" s="446"/>
      <c r="JIK37" s="446"/>
      <c r="JIL37" s="446"/>
      <c r="JIM37" s="446"/>
      <c r="JIN37" s="446"/>
      <c r="JIO37" s="446"/>
      <c r="JIP37" s="446"/>
      <c r="JIQ37" s="446"/>
      <c r="JIR37" s="446"/>
      <c r="JIS37" s="446"/>
      <c r="JIT37" s="446"/>
      <c r="JIU37" s="446"/>
      <c r="JIV37" s="446"/>
      <c r="JIW37" s="446"/>
      <c r="JIX37" s="446"/>
      <c r="JIY37" s="446"/>
      <c r="JIZ37" s="446"/>
      <c r="JJA37" s="446"/>
      <c r="JJB37" s="446"/>
      <c r="JJC37" s="446"/>
      <c r="JJD37" s="446"/>
      <c r="JJE37" s="446"/>
      <c r="JJF37" s="446"/>
      <c r="JJG37" s="446"/>
      <c r="JJH37" s="446"/>
      <c r="JJI37" s="446"/>
      <c r="JJJ37" s="446"/>
      <c r="JJK37" s="446"/>
      <c r="JJL37" s="446"/>
      <c r="JJM37" s="446"/>
      <c r="JJN37" s="446"/>
      <c r="JJO37" s="446"/>
      <c r="JJP37" s="446"/>
      <c r="JJQ37" s="446"/>
      <c r="JJR37" s="446"/>
      <c r="JJS37" s="446"/>
      <c r="JJT37" s="446"/>
      <c r="JJU37" s="446"/>
      <c r="JJV37" s="446"/>
      <c r="JJW37" s="446"/>
      <c r="JJX37" s="446"/>
      <c r="JJY37" s="446"/>
      <c r="JJZ37" s="446"/>
      <c r="JKA37" s="446"/>
      <c r="JKB37" s="446"/>
      <c r="JKC37" s="446"/>
      <c r="JKD37" s="446"/>
      <c r="JKE37" s="446"/>
      <c r="JKF37" s="446"/>
      <c r="JKG37" s="446"/>
      <c r="JKH37" s="446"/>
      <c r="JKI37" s="446"/>
      <c r="JKJ37" s="446"/>
      <c r="JKK37" s="446"/>
      <c r="JKL37" s="446"/>
      <c r="JKM37" s="446"/>
      <c r="JKN37" s="446"/>
      <c r="JKO37" s="446"/>
      <c r="JKP37" s="446"/>
      <c r="JKQ37" s="446"/>
      <c r="JKR37" s="446"/>
      <c r="JKS37" s="446"/>
      <c r="JKT37" s="446"/>
      <c r="JKU37" s="446"/>
      <c r="JKV37" s="446"/>
      <c r="JKW37" s="446"/>
      <c r="JKX37" s="446"/>
      <c r="JKY37" s="446"/>
      <c r="JKZ37" s="446"/>
      <c r="JLA37" s="446"/>
      <c r="JLB37" s="446"/>
      <c r="JLC37" s="446"/>
      <c r="JLD37" s="446"/>
      <c r="JLE37" s="446"/>
      <c r="JLF37" s="446"/>
      <c r="JLG37" s="446"/>
      <c r="JLH37" s="446"/>
      <c r="JLI37" s="446"/>
      <c r="JLJ37" s="446"/>
      <c r="JLK37" s="446"/>
      <c r="JLL37" s="446"/>
      <c r="JLM37" s="446"/>
      <c r="JLN37" s="446"/>
      <c r="JLO37" s="446"/>
      <c r="JLP37" s="446"/>
      <c r="JLQ37" s="446"/>
      <c r="JLR37" s="446"/>
      <c r="JLS37" s="446"/>
      <c r="JLT37" s="446"/>
      <c r="JLU37" s="446"/>
      <c r="JLV37" s="446"/>
      <c r="JLW37" s="446"/>
      <c r="JLX37" s="446"/>
      <c r="JLY37" s="446"/>
      <c r="JLZ37" s="446"/>
      <c r="JMA37" s="446"/>
      <c r="JMB37" s="446"/>
      <c r="JMC37" s="446"/>
      <c r="JMD37" s="446"/>
      <c r="JME37" s="446"/>
      <c r="JMF37" s="446"/>
      <c r="JMG37" s="446"/>
      <c r="JMH37" s="446"/>
      <c r="JMI37" s="446"/>
      <c r="JMJ37" s="446"/>
      <c r="JMK37" s="446"/>
      <c r="JML37" s="446"/>
      <c r="JMM37" s="446"/>
      <c r="JMN37" s="446"/>
      <c r="JMO37" s="446"/>
      <c r="JMP37" s="446"/>
      <c r="JMQ37" s="446"/>
      <c r="JMR37" s="446"/>
      <c r="JMS37" s="446"/>
      <c r="JMT37" s="446"/>
      <c r="JMU37" s="446"/>
      <c r="JMV37" s="446"/>
      <c r="JMW37" s="446"/>
      <c r="JMX37" s="446"/>
      <c r="JMY37" s="446"/>
      <c r="JMZ37" s="446"/>
      <c r="JNA37" s="446"/>
      <c r="JNB37" s="446"/>
      <c r="JNC37" s="446"/>
      <c r="JND37" s="446"/>
      <c r="JNE37" s="446"/>
      <c r="JNF37" s="446"/>
      <c r="JNG37" s="446"/>
      <c r="JNH37" s="446"/>
      <c r="JNI37" s="446"/>
      <c r="JNJ37" s="446"/>
      <c r="JNK37" s="446"/>
      <c r="JNL37" s="446"/>
      <c r="JNM37" s="446"/>
      <c r="JNN37" s="446"/>
      <c r="JNO37" s="446"/>
      <c r="JNP37" s="446"/>
      <c r="JNQ37" s="446"/>
      <c r="JNR37" s="446"/>
      <c r="JNS37" s="446"/>
      <c r="JNT37" s="446"/>
      <c r="JNU37" s="446"/>
      <c r="JNV37" s="446"/>
      <c r="JNW37" s="446"/>
      <c r="JNX37" s="446"/>
      <c r="JNY37" s="446"/>
      <c r="JNZ37" s="446"/>
      <c r="JOA37" s="446"/>
      <c r="JOB37" s="446"/>
      <c r="JOC37" s="446"/>
      <c r="JOD37" s="446"/>
      <c r="JOE37" s="446"/>
      <c r="JOF37" s="446"/>
      <c r="JOG37" s="446"/>
      <c r="JOH37" s="446"/>
      <c r="JOI37" s="446"/>
      <c r="JOJ37" s="446"/>
      <c r="JOK37" s="446"/>
      <c r="JOL37" s="446"/>
      <c r="JOM37" s="446"/>
      <c r="JON37" s="446"/>
      <c r="JOO37" s="446"/>
      <c r="JOP37" s="446"/>
      <c r="JOQ37" s="446"/>
      <c r="JOR37" s="446"/>
      <c r="JOS37" s="446"/>
      <c r="JOT37" s="446"/>
      <c r="JOU37" s="446"/>
      <c r="JOV37" s="446"/>
      <c r="JOW37" s="446"/>
      <c r="JOX37" s="446"/>
      <c r="JOY37" s="446"/>
      <c r="JOZ37" s="446"/>
      <c r="JPA37" s="446"/>
      <c r="JPB37" s="446"/>
      <c r="JPC37" s="446"/>
      <c r="JPD37" s="446"/>
      <c r="JPE37" s="446"/>
      <c r="JPF37" s="446"/>
      <c r="JPG37" s="446"/>
      <c r="JPH37" s="446"/>
      <c r="JPI37" s="446"/>
      <c r="JPJ37" s="446"/>
      <c r="JPK37" s="446"/>
      <c r="JPL37" s="446"/>
      <c r="JPM37" s="446"/>
      <c r="JPN37" s="446"/>
      <c r="JPO37" s="446"/>
      <c r="JPP37" s="446"/>
      <c r="JPQ37" s="446"/>
      <c r="JPR37" s="446"/>
      <c r="JPS37" s="446"/>
      <c r="JPT37" s="446"/>
      <c r="JPU37" s="446"/>
      <c r="JPV37" s="446"/>
      <c r="JPW37" s="446"/>
      <c r="JPX37" s="446"/>
      <c r="JPY37" s="446"/>
      <c r="JPZ37" s="446"/>
      <c r="JQA37" s="446"/>
      <c r="JQB37" s="446"/>
      <c r="JQC37" s="446"/>
      <c r="JQD37" s="446"/>
      <c r="JQE37" s="446"/>
      <c r="JQF37" s="446"/>
      <c r="JQG37" s="446"/>
      <c r="JQH37" s="446"/>
      <c r="JQI37" s="446"/>
      <c r="JQJ37" s="446"/>
      <c r="JQK37" s="446"/>
      <c r="JQL37" s="446"/>
      <c r="JQM37" s="446"/>
      <c r="JQN37" s="446"/>
      <c r="JQO37" s="446"/>
      <c r="JQP37" s="446"/>
      <c r="JQQ37" s="446"/>
      <c r="JQR37" s="446"/>
      <c r="JQS37" s="446"/>
      <c r="JQT37" s="446"/>
      <c r="JQU37" s="446"/>
      <c r="JQV37" s="446"/>
      <c r="JQW37" s="446"/>
      <c r="JQX37" s="446"/>
      <c r="JQY37" s="446"/>
      <c r="JQZ37" s="446"/>
      <c r="JRA37" s="446"/>
      <c r="JRB37" s="446"/>
      <c r="JRC37" s="446"/>
      <c r="JRD37" s="446"/>
      <c r="JRE37" s="446"/>
      <c r="JRF37" s="446"/>
      <c r="JRG37" s="446"/>
      <c r="JRH37" s="446"/>
      <c r="JRI37" s="446"/>
      <c r="JRJ37" s="446"/>
      <c r="JRK37" s="446"/>
      <c r="JRL37" s="446"/>
      <c r="JRM37" s="446"/>
      <c r="JRN37" s="446"/>
      <c r="JRO37" s="446"/>
      <c r="JRP37" s="446"/>
      <c r="JRQ37" s="446"/>
      <c r="JRR37" s="446"/>
      <c r="JRS37" s="446"/>
      <c r="JRT37" s="446"/>
      <c r="JRU37" s="446"/>
      <c r="JRV37" s="446"/>
      <c r="JRW37" s="446"/>
      <c r="JRX37" s="446"/>
      <c r="JRY37" s="446"/>
      <c r="JRZ37" s="446"/>
      <c r="JSA37" s="446"/>
      <c r="JSB37" s="446"/>
      <c r="JSC37" s="446"/>
      <c r="JSD37" s="446"/>
      <c r="JSE37" s="446"/>
      <c r="JSF37" s="446"/>
      <c r="JSG37" s="446"/>
      <c r="JSH37" s="446"/>
      <c r="JSI37" s="446"/>
      <c r="JSJ37" s="446"/>
      <c r="JSK37" s="446"/>
      <c r="JSL37" s="446"/>
      <c r="JSM37" s="446"/>
      <c r="JSN37" s="446"/>
      <c r="JSO37" s="446"/>
      <c r="JSP37" s="446"/>
      <c r="JSQ37" s="446"/>
      <c r="JSR37" s="446"/>
      <c r="JSS37" s="446"/>
      <c r="JST37" s="446"/>
      <c r="JSU37" s="446"/>
      <c r="JSV37" s="446"/>
      <c r="JSW37" s="446"/>
      <c r="JSX37" s="446"/>
      <c r="JSY37" s="446"/>
      <c r="JSZ37" s="446"/>
      <c r="JTA37" s="446"/>
      <c r="JTB37" s="446"/>
      <c r="JTC37" s="446"/>
      <c r="JTD37" s="446"/>
      <c r="JTE37" s="446"/>
      <c r="JTF37" s="446"/>
      <c r="JTG37" s="446"/>
      <c r="JTH37" s="446"/>
      <c r="JTI37" s="446"/>
      <c r="JTJ37" s="446"/>
      <c r="JTK37" s="446"/>
      <c r="JTL37" s="446"/>
      <c r="JTM37" s="446"/>
      <c r="JTN37" s="446"/>
      <c r="JTO37" s="446"/>
      <c r="JTP37" s="446"/>
      <c r="JTQ37" s="446"/>
      <c r="JTR37" s="446"/>
      <c r="JTS37" s="446"/>
      <c r="JTT37" s="446"/>
      <c r="JTU37" s="446"/>
      <c r="JTV37" s="446"/>
      <c r="JTW37" s="446"/>
      <c r="JTX37" s="446"/>
      <c r="JTY37" s="446"/>
      <c r="JTZ37" s="446"/>
      <c r="JUA37" s="446"/>
      <c r="JUB37" s="446"/>
      <c r="JUC37" s="446"/>
      <c r="JUD37" s="446"/>
      <c r="JUE37" s="446"/>
      <c r="JUF37" s="446"/>
      <c r="JUG37" s="446"/>
      <c r="JUH37" s="446"/>
      <c r="JUI37" s="446"/>
      <c r="JUJ37" s="446"/>
      <c r="JUK37" s="446"/>
      <c r="JUL37" s="446"/>
      <c r="JUM37" s="446"/>
      <c r="JUN37" s="446"/>
      <c r="JUO37" s="446"/>
      <c r="JUP37" s="446"/>
      <c r="JUQ37" s="446"/>
      <c r="JUR37" s="446"/>
      <c r="JUS37" s="446"/>
      <c r="JUT37" s="446"/>
      <c r="JUU37" s="446"/>
      <c r="JUV37" s="446"/>
      <c r="JUW37" s="446"/>
      <c r="JUX37" s="446"/>
      <c r="JUY37" s="446"/>
      <c r="JUZ37" s="446"/>
      <c r="JVA37" s="446"/>
      <c r="JVB37" s="446"/>
      <c r="JVC37" s="446"/>
      <c r="JVD37" s="446"/>
      <c r="JVE37" s="446"/>
      <c r="JVF37" s="446"/>
      <c r="JVG37" s="446"/>
      <c r="JVH37" s="446"/>
      <c r="JVI37" s="446"/>
      <c r="JVJ37" s="446"/>
      <c r="JVK37" s="446"/>
      <c r="JVL37" s="446"/>
      <c r="JVM37" s="446"/>
      <c r="JVN37" s="446"/>
      <c r="JVO37" s="446"/>
      <c r="JVP37" s="446"/>
      <c r="JVQ37" s="446"/>
      <c r="JVR37" s="446"/>
      <c r="JVS37" s="446"/>
      <c r="JVT37" s="446"/>
      <c r="JVU37" s="446"/>
      <c r="JVV37" s="446"/>
      <c r="JVW37" s="446"/>
      <c r="JVX37" s="446"/>
      <c r="JVY37" s="446"/>
      <c r="JVZ37" s="446"/>
      <c r="JWA37" s="446"/>
      <c r="JWB37" s="446"/>
      <c r="JWC37" s="446"/>
      <c r="JWD37" s="446"/>
      <c r="JWE37" s="446"/>
      <c r="JWF37" s="446"/>
      <c r="JWG37" s="446"/>
      <c r="JWH37" s="446"/>
      <c r="JWI37" s="446"/>
      <c r="JWJ37" s="446"/>
      <c r="JWK37" s="446"/>
      <c r="JWL37" s="446"/>
      <c r="JWM37" s="446"/>
      <c r="JWN37" s="446"/>
      <c r="JWO37" s="446"/>
      <c r="JWP37" s="446"/>
      <c r="JWQ37" s="446"/>
      <c r="JWR37" s="446"/>
      <c r="JWS37" s="446"/>
      <c r="JWT37" s="446"/>
      <c r="JWU37" s="446"/>
      <c r="JWV37" s="446"/>
      <c r="JWW37" s="446"/>
      <c r="JWX37" s="446"/>
      <c r="JWY37" s="446"/>
      <c r="JWZ37" s="446"/>
      <c r="JXA37" s="446"/>
      <c r="JXB37" s="446"/>
      <c r="JXC37" s="446"/>
      <c r="JXD37" s="446"/>
      <c r="JXE37" s="446"/>
      <c r="JXF37" s="446"/>
      <c r="JXG37" s="446"/>
      <c r="JXH37" s="446"/>
      <c r="JXI37" s="446"/>
      <c r="JXJ37" s="446"/>
      <c r="JXK37" s="446"/>
      <c r="JXL37" s="446"/>
      <c r="JXM37" s="446"/>
      <c r="JXN37" s="446"/>
      <c r="JXO37" s="446"/>
      <c r="JXP37" s="446"/>
      <c r="JXQ37" s="446"/>
      <c r="JXR37" s="446"/>
      <c r="JXS37" s="446"/>
      <c r="JXT37" s="446"/>
      <c r="JXU37" s="446"/>
      <c r="JXV37" s="446"/>
      <c r="JXW37" s="446"/>
      <c r="JXX37" s="446"/>
      <c r="JXY37" s="446"/>
      <c r="JXZ37" s="446"/>
      <c r="JYA37" s="446"/>
      <c r="JYB37" s="446"/>
      <c r="JYC37" s="446"/>
      <c r="JYD37" s="446"/>
      <c r="JYE37" s="446"/>
      <c r="JYF37" s="446"/>
      <c r="JYG37" s="446"/>
      <c r="JYH37" s="446"/>
      <c r="JYI37" s="446"/>
      <c r="JYJ37" s="446"/>
      <c r="JYK37" s="446"/>
      <c r="JYL37" s="446"/>
      <c r="JYM37" s="446"/>
      <c r="JYN37" s="446"/>
      <c r="JYO37" s="446"/>
      <c r="JYP37" s="446"/>
      <c r="JYQ37" s="446"/>
      <c r="JYR37" s="446"/>
      <c r="JYS37" s="446"/>
      <c r="JYT37" s="446"/>
      <c r="JYU37" s="446"/>
      <c r="JYV37" s="446"/>
      <c r="JYW37" s="446"/>
      <c r="JYX37" s="446"/>
      <c r="JYY37" s="446"/>
      <c r="JYZ37" s="446"/>
      <c r="JZA37" s="446"/>
      <c r="JZB37" s="446"/>
      <c r="JZC37" s="446"/>
      <c r="JZD37" s="446"/>
      <c r="JZE37" s="446"/>
      <c r="JZF37" s="446"/>
      <c r="JZG37" s="446"/>
      <c r="JZH37" s="446"/>
      <c r="JZI37" s="446"/>
      <c r="JZJ37" s="446"/>
      <c r="JZK37" s="446"/>
      <c r="JZL37" s="446"/>
      <c r="JZM37" s="446"/>
      <c r="JZN37" s="446"/>
      <c r="JZO37" s="446"/>
      <c r="JZP37" s="446"/>
      <c r="JZQ37" s="446"/>
      <c r="JZR37" s="446"/>
      <c r="JZS37" s="446"/>
      <c r="JZT37" s="446"/>
      <c r="JZU37" s="446"/>
      <c r="JZV37" s="446"/>
      <c r="JZW37" s="446"/>
      <c r="JZX37" s="446"/>
      <c r="JZY37" s="446"/>
      <c r="JZZ37" s="446"/>
      <c r="KAA37" s="446"/>
      <c r="KAB37" s="446"/>
      <c r="KAC37" s="446"/>
      <c r="KAD37" s="446"/>
      <c r="KAE37" s="446"/>
      <c r="KAF37" s="446"/>
      <c r="KAG37" s="446"/>
      <c r="KAH37" s="446"/>
      <c r="KAI37" s="446"/>
      <c r="KAJ37" s="446"/>
      <c r="KAK37" s="446"/>
      <c r="KAL37" s="446"/>
      <c r="KAM37" s="446"/>
      <c r="KAN37" s="446"/>
      <c r="KAO37" s="446"/>
      <c r="KAP37" s="446"/>
      <c r="KAQ37" s="446"/>
      <c r="KAR37" s="446"/>
      <c r="KAS37" s="446"/>
      <c r="KAT37" s="446"/>
      <c r="KAU37" s="446"/>
      <c r="KAV37" s="446"/>
      <c r="KAW37" s="446"/>
      <c r="KAX37" s="446"/>
      <c r="KAY37" s="446"/>
      <c r="KAZ37" s="446"/>
      <c r="KBA37" s="446"/>
      <c r="KBB37" s="446"/>
      <c r="KBC37" s="446"/>
      <c r="KBD37" s="446"/>
      <c r="KBE37" s="446"/>
      <c r="KBF37" s="446"/>
      <c r="KBG37" s="446"/>
      <c r="KBH37" s="446"/>
      <c r="KBI37" s="446"/>
      <c r="KBJ37" s="446"/>
      <c r="KBK37" s="446"/>
      <c r="KBL37" s="446"/>
      <c r="KBM37" s="446"/>
      <c r="KBN37" s="446"/>
      <c r="KBO37" s="446"/>
      <c r="KBP37" s="446"/>
      <c r="KBQ37" s="446"/>
      <c r="KBR37" s="446"/>
      <c r="KBS37" s="446"/>
      <c r="KBT37" s="446"/>
      <c r="KBU37" s="446"/>
      <c r="KBV37" s="446"/>
      <c r="KBW37" s="446"/>
      <c r="KBX37" s="446"/>
      <c r="KBY37" s="446"/>
      <c r="KBZ37" s="446"/>
      <c r="KCA37" s="446"/>
      <c r="KCB37" s="446"/>
      <c r="KCC37" s="446"/>
      <c r="KCD37" s="446"/>
      <c r="KCE37" s="446"/>
      <c r="KCF37" s="446"/>
      <c r="KCG37" s="446"/>
      <c r="KCH37" s="446"/>
      <c r="KCI37" s="446"/>
      <c r="KCJ37" s="446"/>
      <c r="KCK37" s="446"/>
      <c r="KCL37" s="446"/>
      <c r="KCM37" s="446"/>
      <c r="KCN37" s="446"/>
      <c r="KCO37" s="446"/>
      <c r="KCP37" s="446"/>
      <c r="KCQ37" s="446"/>
      <c r="KCR37" s="446"/>
      <c r="KCS37" s="446"/>
      <c r="KCT37" s="446"/>
      <c r="KCU37" s="446"/>
      <c r="KCV37" s="446"/>
      <c r="KCW37" s="446"/>
      <c r="KCX37" s="446"/>
      <c r="KCY37" s="446"/>
      <c r="KCZ37" s="446"/>
      <c r="KDA37" s="446"/>
      <c r="KDB37" s="446"/>
      <c r="KDC37" s="446"/>
      <c r="KDD37" s="446"/>
      <c r="KDE37" s="446"/>
      <c r="KDF37" s="446"/>
      <c r="KDG37" s="446"/>
      <c r="KDH37" s="446"/>
      <c r="KDI37" s="446"/>
      <c r="KDJ37" s="446"/>
      <c r="KDK37" s="446"/>
      <c r="KDL37" s="446"/>
      <c r="KDM37" s="446"/>
      <c r="KDN37" s="446"/>
      <c r="KDO37" s="446"/>
      <c r="KDP37" s="446"/>
      <c r="KDQ37" s="446"/>
      <c r="KDR37" s="446"/>
      <c r="KDS37" s="446"/>
      <c r="KDT37" s="446"/>
      <c r="KDU37" s="446"/>
      <c r="KDV37" s="446"/>
      <c r="KDW37" s="446"/>
      <c r="KDX37" s="446"/>
      <c r="KDY37" s="446"/>
      <c r="KDZ37" s="446"/>
      <c r="KEA37" s="446"/>
      <c r="KEB37" s="446"/>
      <c r="KEC37" s="446"/>
      <c r="KED37" s="446"/>
      <c r="KEE37" s="446"/>
      <c r="KEF37" s="446"/>
      <c r="KEG37" s="446"/>
      <c r="KEH37" s="446"/>
      <c r="KEI37" s="446"/>
      <c r="KEJ37" s="446"/>
      <c r="KEK37" s="446"/>
      <c r="KEL37" s="446"/>
      <c r="KEM37" s="446"/>
      <c r="KEN37" s="446"/>
      <c r="KEO37" s="446"/>
      <c r="KEP37" s="446"/>
      <c r="KEQ37" s="446"/>
      <c r="KER37" s="446"/>
      <c r="KES37" s="446"/>
      <c r="KET37" s="446"/>
      <c r="KEU37" s="446"/>
      <c r="KEV37" s="446"/>
      <c r="KEW37" s="446"/>
      <c r="KEX37" s="446"/>
      <c r="KEY37" s="446"/>
      <c r="KEZ37" s="446"/>
      <c r="KFA37" s="446"/>
      <c r="KFB37" s="446"/>
      <c r="KFC37" s="446"/>
      <c r="KFD37" s="446"/>
      <c r="KFE37" s="446"/>
      <c r="KFF37" s="446"/>
      <c r="KFG37" s="446"/>
      <c r="KFH37" s="446"/>
      <c r="KFI37" s="446"/>
      <c r="KFJ37" s="446"/>
      <c r="KFK37" s="446"/>
      <c r="KFL37" s="446"/>
      <c r="KFM37" s="446"/>
      <c r="KFN37" s="446"/>
      <c r="KFO37" s="446"/>
      <c r="KFP37" s="446"/>
      <c r="KFQ37" s="446"/>
      <c r="KFR37" s="446"/>
      <c r="KFS37" s="446"/>
      <c r="KFT37" s="446"/>
      <c r="KFU37" s="446"/>
      <c r="KFV37" s="446"/>
      <c r="KFW37" s="446"/>
      <c r="KFX37" s="446"/>
      <c r="KFY37" s="446"/>
      <c r="KFZ37" s="446"/>
      <c r="KGA37" s="446"/>
      <c r="KGB37" s="446"/>
      <c r="KGC37" s="446"/>
      <c r="KGD37" s="446"/>
      <c r="KGE37" s="446"/>
      <c r="KGF37" s="446"/>
      <c r="KGG37" s="446"/>
      <c r="KGH37" s="446"/>
      <c r="KGI37" s="446"/>
      <c r="KGJ37" s="446"/>
      <c r="KGK37" s="446"/>
      <c r="KGL37" s="446"/>
      <c r="KGM37" s="446"/>
      <c r="KGN37" s="446"/>
      <c r="KGO37" s="446"/>
      <c r="KGP37" s="446"/>
      <c r="KGQ37" s="446"/>
      <c r="KGR37" s="446"/>
      <c r="KGS37" s="446"/>
      <c r="KGT37" s="446"/>
      <c r="KGU37" s="446"/>
      <c r="KGV37" s="446"/>
      <c r="KGW37" s="446"/>
      <c r="KGX37" s="446"/>
      <c r="KGY37" s="446"/>
      <c r="KGZ37" s="446"/>
      <c r="KHA37" s="446"/>
      <c r="KHB37" s="446"/>
      <c r="KHC37" s="446"/>
      <c r="KHD37" s="446"/>
      <c r="KHE37" s="446"/>
      <c r="KHF37" s="446"/>
      <c r="KHG37" s="446"/>
      <c r="KHH37" s="446"/>
      <c r="KHI37" s="446"/>
      <c r="KHJ37" s="446"/>
      <c r="KHK37" s="446"/>
      <c r="KHL37" s="446"/>
      <c r="KHM37" s="446"/>
      <c r="KHN37" s="446"/>
      <c r="KHO37" s="446"/>
      <c r="KHP37" s="446"/>
      <c r="KHQ37" s="446"/>
      <c r="KHR37" s="446"/>
      <c r="KHS37" s="446"/>
      <c r="KHT37" s="446"/>
      <c r="KHU37" s="446"/>
      <c r="KHV37" s="446"/>
      <c r="KHW37" s="446"/>
      <c r="KHX37" s="446"/>
      <c r="KHY37" s="446"/>
      <c r="KHZ37" s="446"/>
      <c r="KIA37" s="446"/>
      <c r="KIB37" s="446"/>
      <c r="KIC37" s="446"/>
      <c r="KID37" s="446"/>
      <c r="KIE37" s="446"/>
      <c r="KIF37" s="446"/>
      <c r="KIG37" s="446"/>
      <c r="KIH37" s="446"/>
      <c r="KII37" s="446"/>
      <c r="KIJ37" s="446"/>
      <c r="KIK37" s="446"/>
      <c r="KIL37" s="446"/>
      <c r="KIM37" s="446"/>
      <c r="KIN37" s="446"/>
      <c r="KIO37" s="446"/>
      <c r="KIP37" s="446"/>
      <c r="KIQ37" s="446"/>
      <c r="KIR37" s="446"/>
      <c r="KIS37" s="446"/>
      <c r="KIT37" s="446"/>
      <c r="KIU37" s="446"/>
      <c r="KIV37" s="446"/>
      <c r="KIW37" s="446"/>
      <c r="KIX37" s="446"/>
      <c r="KIY37" s="446"/>
      <c r="KIZ37" s="446"/>
      <c r="KJA37" s="446"/>
      <c r="KJB37" s="446"/>
      <c r="KJC37" s="446"/>
      <c r="KJD37" s="446"/>
      <c r="KJE37" s="446"/>
      <c r="KJF37" s="446"/>
      <c r="KJG37" s="446"/>
      <c r="KJH37" s="446"/>
      <c r="KJI37" s="446"/>
      <c r="KJJ37" s="446"/>
      <c r="KJK37" s="446"/>
      <c r="KJL37" s="446"/>
      <c r="KJM37" s="446"/>
      <c r="KJN37" s="446"/>
      <c r="KJO37" s="446"/>
      <c r="KJP37" s="446"/>
      <c r="KJQ37" s="446"/>
      <c r="KJR37" s="446"/>
      <c r="KJS37" s="446"/>
      <c r="KJT37" s="446"/>
      <c r="KJU37" s="446"/>
      <c r="KJV37" s="446"/>
      <c r="KJW37" s="446"/>
      <c r="KJX37" s="446"/>
      <c r="KJY37" s="446"/>
      <c r="KJZ37" s="446"/>
      <c r="KKA37" s="446"/>
      <c r="KKB37" s="446"/>
      <c r="KKC37" s="446"/>
      <c r="KKD37" s="446"/>
      <c r="KKE37" s="446"/>
      <c r="KKF37" s="446"/>
      <c r="KKG37" s="446"/>
      <c r="KKH37" s="446"/>
      <c r="KKI37" s="446"/>
      <c r="KKJ37" s="446"/>
      <c r="KKK37" s="446"/>
      <c r="KKL37" s="446"/>
      <c r="KKM37" s="446"/>
      <c r="KKN37" s="446"/>
      <c r="KKO37" s="446"/>
      <c r="KKP37" s="446"/>
      <c r="KKQ37" s="446"/>
      <c r="KKR37" s="446"/>
      <c r="KKS37" s="446"/>
      <c r="KKT37" s="446"/>
      <c r="KKU37" s="446"/>
      <c r="KKV37" s="446"/>
      <c r="KKW37" s="446"/>
      <c r="KKX37" s="446"/>
      <c r="KKY37" s="446"/>
      <c r="KKZ37" s="446"/>
      <c r="KLA37" s="446"/>
      <c r="KLB37" s="446"/>
      <c r="KLC37" s="446"/>
      <c r="KLD37" s="446"/>
      <c r="KLE37" s="446"/>
      <c r="KLF37" s="446"/>
      <c r="KLG37" s="446"/>
      <c r="KLH37" s="446"/>
      <c r="KLI37" s="446"/>
      <c r="KLJ37" s="446"/>
      <c r="KLK37" s="446"/>
      <c r="KLL37" s="446"/>
      <c r="KLM37" s="446"/>
      <c r="KLN37" s="446"/>
      <c r="KLO37" s="446"/>
      <c r="KLP37" s="446"/>
      <c r="KLQ37" s="446"/>
      <c r="KLR37" s="446"/>
      <c r="KLS37" s="446"/>
      <c r="KLT37" s="446"/>
      <c r="KLU37" s="446"/>
      <c r="KLV37" s="446"/>
      <c r="KLW37" s="446"/>
      <c r="KLX37" s="446"/>
      <c r="KLY37" s="446"/>
      <c r="KLZ37" s="446"/>
      <c r="KMA37" s="446"/>
      <c r="KMB37" s="446"/>
      <c r="KMC37" s="446"/>
      <c r="KMD37" s="446"/>
      <c r="KME37" s="446"/>
      <c r="KMF37" s="446"/>
      <c r="KMG37" s="446"/>
      <c r="KMH37" s="446"/>
      <c r="KMI37" s="446"/>
      <c r="KMJ37" s="446"/>
      <c r="KMK37" s="446"/>
      <c r="KML37" s="446"/>
      <c r="KMM37" s="446"/>
      <c r="KMN37" s="446"/>
      <c r="KMO37" s="446"/>
      <c r="KMP37" s="446"/>
      <c r="KMQ37" s="446"/>
      <c r="KMR37" s="446"/>
      <c r="KMS37" s="446"/>
      <c r="KMT37" s="446"/>
      <c r="KMU37" s="446"/>
      <c r="KMV37" s="446"/>
      <c r="KMW37" s="446"/>
      <c r="KMX37" s="446"/>
      <c r="KMY37" s="446"/>
      <c r="KMZ37" s="446"/>
      <c r="KNA37" s="446"/>
      <c r="KNB37" s="446"/>
      <c r="KNC37" s="446"/>
      <c r="KND37" s="446"/>
      <c r="KNE37" s="446"/>
      <c r="KNF37" s="446"/>
      <c r="KNG37" s="446"/>
      <c r="KNH37" s="446"/>
      <c r="KNI37" s="446"/>
      <c r="KNJ37" s="446"/>
      <c r="KNK37" s="446"/>
      <c r="KNL37" s="446"/>
      <c r="KNM37" s="446"/>
      <c r="KNN37" s="446"/>
      <c r="KNO37" s="446"/>
      <c r="KNP37" s="446"/>
      <c r="KNQ37" s="446"/>
      <c r="KNR37" s="446"/>
      <c r="KNS37" s="446"/>
      <c r="KNT37" s="446"/>
      <c r="KNU37" s="446"/>
      <c r="KNV37" s="446"/>
      <c r="KNW37" s="446"/>
      <c r="KNX37" s="446"/>
      <c r="KNY37" s="446"/>
      <c r="KNZ37" s="446"/>
      <c r="KOA37" s="446"/>
      <c r="KOB37" s="446"/>
      <c r="KOC37" s="446"/>
      <c r="KOD37" s="446"/>
      <c r="KOE37" s="446"/>
      <c r="KOF37" s="446"/>
      <c r="KOG37" s="446"/>
      <c r="KOH37" s="446"/>
      <c r="KOI37" s="446"/>
      <c r="KOJ37" s="446"/>
      <c r="KOK37" s="446"/>
      <c r="KOL37" s="446"/>
      <c r="KOM37" s="446"/>
      <c r="KON37" s="446"/>
      <c r="KOO37" s="446"/>
      <c r="KOP37" s="446"/>
      <c r="KOQ37" s="446"/>
      <c r="KOR37" s="446"/>
      <c r="KOS37" s="446"/>
      <c r="KOT37" s="446"/>
      <c r="KOU37" s="446"/>
      <c r="KOV37" s="446"/>
      <c r="KOW37" s="446"/>
      <c r="KOX37" s="446"/>
      <c r="KOY37" s="446"/>
      <c r="KOZ37" s="446"/>
      <c r="KPA37" s="446"/>
      <c r="KPB37" s="446"/>
      <c r="KPC37" s="446"/>
      <c r="KPD37" s="446"/>
      <c r="KPE37" s="446"/>
      <c r="KPF37" s="446"/>
      <c r="KPG37" s="446"/>
      <c r="KPH37" s="446"/>
      <c r="KPI37" s="446"/>
      <c r="KPJ37" s="446"/>
      <c r="KPK37" s="446"/>
      <c r="KPL37" s="446"/>
      <c r="KPM37" s="446"/>
      <c r="KPN37" s="446"/>
      <c r="KPO37" s="446"/>
      <c r="KPP37" s="446"/>
      <c r="KPQ37" s="446"/>
      <c r="KPR37" s="446"/>
      <c r="KPS37" s="446"/>
      <c r="KPT37" s="446"/>
      <c r="KPU37" s="446"/>
      <c r="KPV37" s="446"/>
      <c r="KPW37" s="446"/>
      <c r="KPX37" s="446"/>
      <c r="KPY37" s="446"/>
      <c r="KPZ37" s="446"/>
      <c r="KQA37" s="446"/>
      <c r="KQB37" s="446"/>
      <c r="KQC37" s="446"/>
      <c r="KQD37" s="446"/>
      <c r="KQE37" s="446"/>
      <c r="KQF37" s="446"/>
      <c r="KQG37" s="446"/>
      <c r="KQH37" s="446"/>
      <c r="KQI37" s="446"/>
      <c r="KQJ37" s="446"/>
      <c r="KQK37" s="446"/>
      <c r="KQL37" s="446"/>
      <c r="KQM37" s="446"/>
      <c r="KQN37" s="446"/>
      <c r="KQO37" s="446"/>
      <c r="KQP37" s="446"/>
      <c r="KQQ37" s="446"/>
      <c r="KQR37" s="446"/>
      <c r="KQS37" s="446"/>
      <c r="KQT37" s="446"/>
      <c r="KQU37" s="446"/>
      <c r="KQV37" s="446"/>
      <c r="KQW37" s="446"/>
      <c r="KQX37" s="446"/>
      <c r="KQY37" s="446"/>
      <c r="KQZ37" s="446"/>
      <c r="KRA37" s="446"/>
      <c r="KRB37" s="446"/>
      <c r="KRC37" s="446"/>
      <c r="KRD37" s="446"/>
      <c r="KRE37" s="446"/>
      <c r="KRF37" s="446"/>
      <c r="KRG37" s="446"/>
      <c r="KRH37" s="446"/>
      <c r="KRI37" s="446"/>
      <c r="KRJ37" s="446"/>
      <c r="KRK37" s="446"/>
      <c r="KRL37" s="446"/>
      <c r="KRM37" s="446"/>
      <c r="KRN37" s="446"/>
      <c r="KRO37" s="446"/>
      <c r="KRP37" s="446"/>
      <c r="KRQ37" s="446"/>
      <c r="KRR37" s="446"/>
      <c r="KRS37" s="446"/>
      <c r="KRT37" s="446"/>
      <c r="KRU37" s="446"/>
      <c r="KRV37" s="446"/>
      <c r="KRW37" s="446"/>
      <c r="KRX37" s="446"/>
      <c r="KRY37" s="446"/>
      <c r="KRZ37" s="446"/>
      <c r="KSA37" s="446"/>
      <c r="KSB37" s="446"/>
      <c r="KSC37" s="446"/>
      <c r="KSD37" s="446"/>
      <c r="KSE37" s="446"/>
      <c r="KSF37" s="446"/>
      <c r="KSG37" s="446"/>
      <c r="KSH37" s="446"/>
      <c r="KSI37" s="446"/>
      <c r="KSJ37" s="446"/>
      <c r="KSK37" s="446"/>
      <c r="KSL37" s="446"/>
      <c r="KSM37" s="446"/>
      <c r="KSN37" s="446"/>
      <c r="KSO37" s="446"/>
      <c r="KSP37" s="446"/>
      <c r="KSQ37" s="446"/>
      <c r="KSR37" s="446"/>
      <c r="KSS37" s="446"/>
      <c r="KST37" s="446"/>
      <c r="KSU37" s="446"/>
      <c r="KSV37" s="446"/>
      <c r="KSW37" s="446"/>
      <c r="KSX37" s="446"/>
      <c r="KSY37" s="446"/>
      <c r="KSZ37" s="446"/>
      <c r="KTA37" s="446"/>
      <c r="KTB37" s="446"/>
      <c r="KTC37" s="446"/>
      <c r="KTD37" s="446"/>
      <c r="KTE37" s="446"/>
      <c r="KTF37" s="446"/>
      <c r="KTG37" s="446"/>
      <c r="KTH37" s="446"/>
      <c r="KTI37" s="446"/>
      <c r="KTJ37" s="446"/>
      <c r="KTK37" s="446"/>
      <c r="KTL37" s="446"/>
      <c r="KTM37" s="446"/>
      <c r="KTN37" s="446"/>
      <c r="KTO37" s="446"/>
      <c r="KTP37" s="446"/>
      <c r="KTQ37" s="446"/>
      <c r="KTR37" s="446"/>
      <c r="KTS37" s="446"/>
      <c r="KTT37" s="446"/>
      <c r="KTU37" s="446"/>
      <c r="KTV37" s="446"/>
      <c r="KTW37" s="446"/>
      <c r="KTX37" s="446"/>
      <c r="KTY37" s="446"/>
      <c r="KTZ37" s="446"/>
      <c r="KUA37" s="446"/>
      <c r="KUB37" s="446"/>
      <c r="KUC37" s="446"/>
      <c r="KUD37" s="446"/>
      <c r="KUE37" s="446"/>
      <c r="KUF37" s="446"/>
      <c r="KUG37" s="446"/>
      <c r="KUH37" s="446"/>
      <c r="KUI37" s="446"/>
      <c r="KUJ37" s="446"/>
      <c r="KUK37" s="446"/>
      <c r="KUL37" s="446"/>
      <c r="KUM37" s="446"/>
      <c r="KUN37" s="446"/>
      <c r="KUO37" s="446"/>
      <c r="KUP37" s="446"/>
      <c r="KUQ37" s="446"/>
      <c r="KUR37" s="446"/>
      <c r="KUS37" s="446"/>
      <c r="KUT37" s="446"/>
      <c r="KUU37" s="446"/>
      <c r="KUV37" s="446"/>
      <c r="KUW37" s="446"/>
      <c r="KUX37" s="446"/>
      <c r="KUY37" s="446"/>
      <c r="KUZ37" s="446"/>
      <c r="KVA37" s="446"/>
      <c r="KVB37" s="446"/>
      <c r="KVC37" s="446"/>
      <c r="KVD37" s="446"/>
      <c r="KVE37" s="446"/>
      <c r="KVF37" s="446"/>
      <c r="KVG37" s="446"/>
      <c r="KVH37" s="446"/>
      <c r="KVI37" s="446"/>
      <c r="KVJ37" s="446"/>
      <c r="KVK37" s="446"/>
      <c r="KVL37" s="446"/>
      <c r="KVM37" s="446"/>
      <c r="KVN37" s="446"/>
      <c r="KVO37" s="446"/>
      <c r="KVP37" s="446"/>
      <c r="KVQ37" s="446"/>
      <c r="KVR37" s="446"/>
      <c r="KVS37" s="446"/>
      <c r="KVT37" s="446"/>
      <c r="KVU37" s="446"/>
      <c r="KVV37" s="446"/>
      <c r="KVW37" s="446"/>
      <c r="KVX37" s="446"/>
      <c r="KVY37" s="446"/>
      <c r="KVZ37" s="446"/>
      <c r="KWA37" s="446"/>
      <c r="KWB37" s="446"/>
      <c r="KWC37" s="446"/>
      <c r="KWD37" s="446"/>
      <c r="KWE37" s="446"/>
      <c r="KWF37" s="446"/>
      <c r="KWG37" s="446"/>
      <c r="KWH37" s="446"/>
      <c r="KWI37" s="446"/>
      <c r="KWJ37" s="446"/>
      <c r="KWK37" s="446"/>
      <c r="KWL37" s="446"/>
      <c r="KWM37" s="446"/>
      <c r="KWN37" s="446"/>
      <c r="KWO37" s="446"/>
      <c r="KWP37" s="446"/>
      <c r="KWQ37" s="446"/>
      <c r="KWR37" s="446"/>
      <c r="KWS37" s="446"/>
      <c r="KWT37" s="446"/>
      <c r="KWU37" s="446"/>
      <c r="KWV37" s="446"/>
      <c r="KWW37" s="446"/>
      <c r="KWX37" s="446"/>
      <c r="KWY37" s="446"/>
      <c r="KWZ37" s="446"/>
      <c r="KXA37" s="446"/>
      <c r="KXB37" s="446"/>
      <c r="KXC37" s="446"/>
      <c r="KXD37" s="446"/>
      <c r="KXE37" s="446"/>
      <c r="KXF37" s="446"/>
      <c r="KXG37" s="446"/>
      <c r="KXH37" s="446"/>
      <c r="KXI37" s="446"/>
      <c r="KXJ37" s="446"/>
      <c r="KXK37" s="446"/>
      <c r="KXL37" s="446"/>
      <c r="KXM37" s="446"/>
      <c r="KXN37" s="446"/>
      <c r="KXO37" s="446"/>
      <c r="KXP37" s="446"/>
      <c r="KXQ37" s="446"/>
      <c r="KXR37" s="446"/>
      <c r="KXS37" s="446"/>
      <c r="KXT37" s="446"/>
      <c r="KXU37" s="446"/>
      <c r="KXV37" s="446"/>
      <c r="KXW37" s="446"/>
      <c r="KXX37" s="446"/>
      <c r="KXY37" s="446"/>
      <c r="KXZ37" s="446"/>
      <c r="KYA37" s="446"/>
      <c r="KYB37" s="446"/>
      <c r="KYC37" s="446"/>
      <c r="KYD37" s="446"/>
      <c r="KYE37" s="446"/>
      <c r="KYF37" s="446"/>
      <c r="KYG37" s="446"/>
      <c r="KYH37" s="446"/>
      <c r="KYI37" s="446"/>
      <c r="KYJ37" s="446"/>
      <c r="KYK37" s="446"/>
      <c r="KYL37" s="446"/>
      <c r="KYM37" s="446"/>
      <c r="KYN37" s="446"/>
      <c r="KYO37" s="446"/>
      <c r="KYP37" s="446"/>
      <c r="KYQ37" s="446"/>
      <c r="KYR37" s="446"/>
      <c r="KYS37" s="446"/>
      <c r="KYT37" s="446"/>
      <c r="KYU37" s="446"/>
      <c r="KYV37" s="446"/>
      <c r="KYW37" s="446"/>
      <c r="KYX37" s="446"/>
      <c r="KYY37" s="446"/>
      <c r="KYZ37" s="446"/>
      <c r="KZA37" s="446"/>
      <c r="KZB37" s="446"/>
      <c r="KZC37" s="446"/>
      <c r="KZD37" s="446"/>
      <c r="KZE37" s="446"/>
      <c r="KZF37" s="446"/>
      <c r="KZG37" s="446"/>
      <c r="KZH37" s="446"/>
      <c r="KZI37" s="446"/>
      <c r="KZJ37" s="446"/>
      <c r="KZK37" s="446"/>
      <c r="KZL37" s="446"/>
      <c r="KZM37" s="446"/>
      <c r="KZN37" s="446"/>
      <c r="KZO37" s="446"/>
      <c r="KZP37" s="446"/>
      <c r="KZQ37" s="446"/>
      <c r="KZR37" s="446"/>
      <c r="KZS37" s="446"/>
      <c r="KZT37" s="446"/>
      <c r="KZU37" s="446"/>
      <c r="KZV37" s="446"/>
      <c r="KZW37" s="446"/>
      <c r="KZX37" s="446"/>
      <c r="KZY37" s="446"/>
      <c r="KZZ37" s="446"/>
      <c r="LAA37" s="446"/>
      <c r="LAB37" s="446"/>
      <c r="LAC37" s="446"/>
      <c r="LAD37" s="446"/>
      <c r="LAE37" s="446"/>
      <c r="LAF37" s="446"/>
      <c r="LAG37" s="446"/>
      <c r="LAH37" s="446"/>
      <c r="LAI37" s="446"/>
      <c r="LAJ37" s="446"/>
      <c r="LAK37" s="446"/>
      <c r="LAL37" s="446"/>
      <c r="LAM37" s="446"/>
      <c r="LAN37" s="446"/>
      <c r="LAO37" s="446"/>
      <c r="LAP37" s="446"/>
      <c r="LAQ37" s="446"/>
      <c r="LAR37" s="446"/>
      <c r="LAS37" s="446"/>
      <c r="LAT37" s="446"/>
      <c r="LAU37" s="446"/>
      <c r="LAV37" s="446"/>
      <c r="LAW37" s="446"/>
      <c r="LAX37" s="446"/>
      <c r="LAY37" s="446"/>
      <c r="LAZ37" s="446"/>
      <c r="LBA37" s="446"/>
      <c r="LBB37" s="446"/>
      <c r="LBC37" s="446"/>
      <c r="LBD37" s="446"/>
      <c r="LBE37" s="446"/>
      <c r="LBF37" s="446"/>
      <c r="LBG37" s="446"/>
      <c r="LBH37" s="446"/>
      <c r="LBI37" s="446"/>
      <c r="LBJ37" s="446"/>
      <c r="LBK37" s="446"/>
      <c r="LBL37" s="446"/>
      <c r="LBM37" s="446"/>
      <c r="LBN37" s="446"/>
      <c r="LBO37" s="446"/>
      <c r="LBP37" s="446"/>
      <c r="LBQ37" s="446"/>
      <c r="LBR37" s="446"/>
      <c r="LBS37" s="446"/>
      <c r="LBT37" s="446"/>
      <c r="LBU37" s="446"/>
      <c r="LBV37" s="446"/>
      <c r="LBW37" s="446"/>
      <c r="LBX37" s="446"/>
      <c r="LBY37" s="446"/>
      <c r="LBZ37" s="446"/>
      <c r="LCA37" s="446"/>
      <c r="LCB37" s="446"/>
      <c r="LCC37" s="446"/>
      <c r="LCD37" s="446"/>
      <c r="LCE37" s="446"/>
      <c r="LCF37" s="446"/>
      <c r="LCG37" s="446"/>
      <c r="LCH37" s="446"/>
      <c r="LCI37" s="446"/>
      <c r="LCJ37" s="446"/>
      <c r="LCK37" s="446"/>
      <c r="LCL37" s="446"/>
      <c r="LCM37" s="446"/>
      <c r="LCN37" s="446"/>
      <c r="LCO37" s="446"/>
      <c r="LCP37" s="446"/>
      <c r="LCQ37" s="446"/>
      <c r="LCR37" s="446"/>
      <c r="LCS37" s="446"/>
      <c r="LCT37" s="446"/>
      <c r="LCU37" s="446"/>
      <c r="LCV37" s="446"/>
      <c r="LCW37" s="446"/>
      <c r="LCX37" s="446"/>
      <c r="LCY37" s="446"/>
      <c r="LCZ37" s="446"/>
      <c r="LDA37" s="446"/>
      <c r="LDB37" s="446"/>
      <c r="LDC37" s="446"/>
      <c r="LDD37" s="446"/>
      <c r="LDE37" s="446"/>
      <c r="LDF37" s="446"/>
      <c r="LDG37" s="446"/>
      <c r="LDH37" s="446"/>
      <c r="LDI37" s="446"/>
      <c r="LDJ37" s="446"/>
      <c r="LDK37" s="446"/>
      <c r="LDL37" s="446"/>
      <c r="LDM37" s="446"/>
      <c r="LDN37" s="446"/>
      <c r="LDO37" s="446"/>
      <c r="LDP37" s="446"/>
      <c r="LDQ37" s="446"/>
      <c r="LDR37" s="446"/>
      <c r="LDS37" s="446"/>
      <c r="LDT37" s="446"/>
      <c r="LDU37" s="446"/>
      <c r="LDV37" s="446"/>
      <c r="LDW37" s="446"/>
      <c r="LDX37" s="446"/>
      <c r="LDY37" s="446"/>
      <c r="LDZ37" s="446"/>
      <c r="LEA37" s="446"/>
      <c r="LEB37" s="446"/>
      <c r="LEC37" s="446"/>
      <c r="LED37" s="446"/>
      <c r="LEE37" s="446"/>
      <c r="LEF37" s="446"/>
      <c r="LEG37" s="446"/>
      <c r="LEH37" s="446"/>
      <c r="LEI37" s="446"/>
      <c r="LEJ37" s="446"/>
      <c r="LEK37" s="446"/>
      <c r="LEL37" s="446"/>
      <c r="LEM37" s="446"/>
      <c r="LEN37" s="446"/>
      <c r="LEO37" s="446"/>
      <c r="LEP37" s="446"/>
      <c r="LEQ37" s="446"/>
      <c r="LER37" s="446"/>
      <c r="LES37" s="446"/>
      <c r="LET37" s="446"/>
      <c r="LEU37" s="446"/>
      <c r="LEV37" s="446"/>
      <c r="LEW37" s="446"/>
      <c r="LEX37" s="446"/>
      <c r="LEY37" s="446"/>
      <c r="LEZ37" s="446"/>
      <c r="LFA37" s="446"/>
      <c r="LFB37" s="446"/>
      <c r="LFC37" s="446"/>
      <c r="LFD37" s="446"/>
      <c r="LFE37" s="446"/>
      <c r="LFF37" s="446"/>
      <c r="LFG37" s="446"/>
      <c r="LFH37" s="446"/>
      <c r="LFI37" s="446"/>
      <c r="LFJ37" s="446"/>
      <c r="LFK37" s="446"/>
      <c r="LFL37" s="446"/>
      <c r="LFM37" s="446"/>
      <c r="LFN37" s="446"/>
      <c r="LFO37" s="446"/>
      <c r="LFP37" s="446"/>
      <c r="LFQ37" s="446"/>
      <c r="LFR37" s="446"/>
      <c r="LFS37" s="446"/>
      <c r="LFT37" s="446"/>
      <c r="LFU37" s="446"/>
      <c r="LFV37" s="446"/>
      <c r="LFW37" s="446"/>
      <c r="LFX37" s="446"/>
      <c r="LFY37" s="446"/>
      <c r="LFZ37" s="446"/>
      <c r="LGA37" s="446"/>
      <c r="LGB37" s="446"/>
      <c r="LGC37" s="446"/>
      <c r="LGD37" s="446"/>
      <c r="LGE37" s="446"/>
      <c r="LGF37" s="446"/>
      <c r="LGG37" s="446"/>
      <c r="LGH37" s="446"/>
      <c r="LGI37" s="446"/>
      <c r="LGJ37" s="446"/>
      <c r="LGK37" s="446"/>
      <c r="LGL37" s="446"/>
      <c r="LGM37" s="446"/>
      <c r="LGN37" s="446"/>
      <c r="LGO37" s="446"/>
      <c r="LGP37" s="446"/>
      <c r="LGQ37" s="446"/>
      <c r="LGR37" s="446"/>
      <c r="LGS37" s="446"/>
      <c r="LGT37" s="446"/>
      <c r="LGU37" s="446"/>
      <c r="LGV37" s="446"/>
      <c r="LGW37" s="446"/>
      <c r="LGX37" s="446"/>
      <c r="LGY37" s="446"/>
      <c r="LGZ37" s="446"/>
      <c r="LHA37" s="446"/>
      <c r="LHB37" s="446"/>
      <c r="LHC37" s="446"/>
      <c r="LHD37" s="446"/>
      <c r="LHE37" s="446"/>
      <c r="LHF37" s="446"/>
      <c r="LHG37" s="446"/>
      <c r="LHH37" s="446"/>
      <c r="LHI37" s="446"/>
      <c r="LHJ37" s="446"/>
      <c r="LHK37" s="446"/>
      <c r="LHL37" s="446"/>
      <c r="LHM37" s="446"/>
      <c r="LHN37" s="446"/>
      <c r="LHO37" s="446"/>
      <c r="LHP37" s="446"/>
      <c r="LHQ37" s="446"/>
      <c r="LHR37" s="446"/>
      <c r="LHS37" s="446"/>
      <c r="LHT37" s="446"/>
      <c r="LHU37" s="446"/>
      <c r="LHV37" s="446"/>
      <c r="LHW37" s="446"/>
      <c r="LHX37" s="446"/>
      <c r="LHY37" s="446"/>
      <c r="LHZ37" s="446"/>
      <c r="LIA37" s="446"/>
      <c r="LIB37" s="446"/>
      <c r="LIC37" s="446"/>
      <c r="LID37" s="446"/>
      <c r="LIE37" s="446"/>
      <c r="LIF37" s="446"/>
      <c r="LIG37" s="446"/>
      <c r="LIH37" s="446"/>
      <c r="LII37" s="446"/>
      <c r="LIJ37" s="446"/>
      <c r="LIK37" s="446"/>
      <c r="LIL37" s="446"/>
      <c r="LIM37" s="446"/>
      <c r="LIN37" s="446"/>
      <c r="LIO37" s="446"/>
      <c r="LIP37" s="446"/>
      <c r="LIQ37" s="446"/>
      <c r="LIR37" s="446"/>
      <c r="LIS37" s="446"/>
      <c r="LIT37" s="446"/>
      <c r="LIU37" s="446"/>
      <c r="LIV37" s="446"/>
      <c r="LIW37" s="446"/>
      <c r="LIX37" s="446"/>
      <c r="LIY37" s="446"/>
      <c r="LIZ37" s="446"/>
      <c r="LJA37" s="446"/>
      <c r="LJB37" s="446"/>
      <c r="LJC37" s="446"/>
      <c r="LJD37" s="446"/>
      <c r="LJE37" s="446"/>
      <c r="LJF37" s="446"/>
      <c r="LJG37" s="446"/>
      <c r="LJH37" s="446"/>
      <c r="LJI37" s="446"/>
      <c r="LJJ37" s="446"/>
      <c r="LJK37" s="446"/>
      <c r="LJL37" s="446"/>
      <c r="LJM37" s="446"/>
      <c r="LJN37" s="446"/>
      <c r="LJO37" s="446"/>
      <c r="LJP37" s="446"/>
      <c r="LJQ37" s="446"/>
      <c r="LJR37" s="446"/>
      <c r="LJS37" s="446"/>
      <c r="LJT37" s="446"/>
      <c r="LJU37" s="446"/>
      <c r="LJV37" s="446"/>
      <c r="LJW37" s="446"/>
      <c r="LJX37" s="446"/>
      <c r="LJY37" s="446"/>
      <c r="LJZ37" s="446"/>
      <c r="LKA37" s="446"/>
      <c r="LKB37" s="446"/>
      <c r="LKC37" s="446"/>
      <c r="LKD37" s="446"/>
      <c r="LKE37" s="446"/>
      <c r="LKF37" s="446"/>
      <c r="LKG37" s="446"/>
      <c r="LKH37" s="446"/>
      <c r="LKI37" s="446"/>
      <c r="LKJ37" s="446"/>
      <c r="LKK37" s="446"/>
      <c r="LKL37" s="446"/>
      <c r="LKM37" s="446"/>
      <c r="LKN37" s="446"/>
      <c r="LKO37" s="446"/>
      <c r="LKP37" s="446"/>
      <c r="LKQ37" s="446"/>
      <c r="LKR37" s="446"/>
      <c r="LKS37" s="446"/>
      <c r="LKT37" s="446"/>
      <c r="LKU37" s="446"/>
      <c r="LKV37" s="446"/>
      <c r="LKW37" s="446"/>
      <c r="LKX37" s="446"/>
      <c r="LKY37" s="446"/>
      <c r="LKZ37" s="446"/>
      <c r="LLA37" s="446"/>
      <c r="LLB37" s="446"/>
      <c r="LLC37" s="446"/>
      <c r="LLD37" s="446"/>
      <c r="LLE37" s="446"/>
      <c r="LLF37" s="446"/>
      <c r="LLG37" s="446"/>
      <c r="LLH37" s="446"/>
      <c r="LLI37" s="446"/>
      <c r="LLJ37" s="446"/>
      <c r="LLK37" s="446"/>
      <c r="LLL37" s="446"/>
      <c r="LLM37" s="446"/>
      <c r="LLN37" s="446"/>
      <c r="LLO37" s="446"/>
      <c r="LLP37" s="446"/>
      <c r="LLQ37" s="446"/>
      <c r="LLR37" s="446"/>
      <c r="LLS37" s="446"/>
      <c r="LLT37" s="446"/>
      <c r="LLU37" s="446"/>
      <c r="LLV37" s="446"/>
      <c r="LLW37" s="446"/>
      <c r="LLX37" s="446"/>
      <c r="LLY37" s="446"/>
      <c r="LLZ37" s="446"/>
      <c r="LMA37" s="446"/>
      <c r="LMB37" s="446"/>
      <c r="LMC37" s="446"/>
      <c r="LMD37" s="446"/>
      <c r="LME37" s="446"/>
      <c r="LMF37" s="446"/>
      <c r="LMG37" s="446"/>
      <c r="LMH37" s="446"/>
      <c r="LMI37" s="446"/>
      <c r="LMJ37" s="446"/>
      <c r="LMK37" s="446"/>
      <c r="LML37" s="446"/>
      <c r="LMM37" s="446"/>
      <c r="LMN37" s="446"/>
      <c r="LMO37" s="446"/>
      <c r="LMP37" s="446"/>
      <c r="LMQ37" s="446"/>
      <c r="LMR37" s="446"/>
      <c r="LMS37" s="446"/>
      <c r="LMT37" s="446"/>
      <c r="LMU37" s="446"/>
      <c r="LMV37" s="446"/>
      <c r="LMW37" s="446"/>
      <c r="LMX37" s="446"/>
      <c r="LMY37" s="446"/>
      <c r="LMZ37" s="446"/>
      <c r="LNA37" s="446"/>
      <c r="LNB37" s="446"/>
      <c r="LNC37" s="446"/>
      <c r="LND37" s="446"/>
      <c r="LNE37" s="446"/>
      <c r="LNF37" s="446"/>
      <c r="LNG37" s="446"/>
      <c r="LNH37" s="446"/>
      <c r="LNI37" s="446"/>
      <c r="LNJ37" s="446"/>
      <c r="LNK37" s="446"/>
      <c r="LNL37" s="446"/>
      <c r="LNM37" s="446"/>
      <c r="LNN37" s="446"/>
      <c r="LNO37" s="446"/>
      <c r="LNP37" s="446"/>
      <c r="LNQ37" s="446"/>
      <c r="LNR37" s="446"/>
      <c r="LNS37" s="446"/>
      <c r="LNT37" s="446"/>
      <c r="LNU37" s="446"/>
      <c r="LNV37" s="446"/>
      <c r="LNW37" s="446"/>
      <c r="LNX37" s="446"/>
      <c r="LNY37" s="446"/>
      <c r="LNZ37" s="446"/>
      <c r="LOA37" s="446"/>
      <c r="LOB37" s="446"/>
      <c r="LOC37" s="446"/>
      <c r="LOD37" s="446"/>
      <c r="LOE37" s="446"/>
      <c r="LOF37" s="446"/>
      <c r="LOG37" s="446"/>
      <c r="LOH37" s="446"/>
      <c r="LOI37" s="446"/>
      <c r="LOJ37" s="446"/>
      <c r="LOK37" s="446"/>
      <c r="LOL37" s="446"/>
      <c r="LOM37" s="446"/>
      <c r="LON37" s="446"/>
      <c r="LOO37" s="446"/>
      <c r="LOP37" s="446"/>
      <c r="LOQ37" s="446"/>
      <c r="LOR37" s="446"/>
      <c r="LOS37" s="446"/>
      <c r="LOT37" s="446"/>
      <c r="LOU37" s="446"/>
      <c r="LOV37" s="446"/>
      <c r="LOW37" s="446"/>
      <c r="LOX37" s="446"/>
      <c r="LOY37" s="446"/>
      <c r="LOZ37" s="446"/>
      <c r="LPA37" s="446"/>
      <c r="LPB37" s="446"/>
      <c r="LPC37" s="446"/>
      <c r="LPD37" s="446"/>
      <c r="LPE37" s="446"/>
      <c r="LPF37" s="446"/>
      <c r="LPG37" s="446"/>
      <c r="LPH37" s="446"/>
      <c r="LPI37" s="446"/>
      <c r="LPJ37" s="446"/>
      <c r="LPK37" s="446"/>
      <c r="LPL37" s="446"/>
      <c r="LPM37" s="446"/>
      <c r="LPN37" s="446"/>
      <c r="LPO37" s="446"/>
      <c r="LPP37" s="446"/>
      <c r="LPQ37" s="446"/>
      <c r="LPR37" s="446"/>
      <c r="LPS37" s="446"/>
      <c r="LPT37" s="446"/>
      <c r="LPU37" s="446"/>
      <c r="LPV37" s="446"/>
      <c r="LPW37" s="446"/>
      <c r="LPX37" s="446"/>
      <c r="LPY37" s="446"/>
      <c r="LPZ37" s="446"/>
      <c r="LQA37" s="446"/>
      <c r="LQB37" s="446"/>
      <c r="LQC37" s="446"/>
      <c r="LQD37" s="446"/>
      <c r="LQE37" s="446"/>
      <c r="LQF37" s="446"/>
      <c r="LQG37" s="446"/>
      <c r="LQH37" s="446"/>
      <c r="LQI37" s="446"/>
      <c r="LQJ37" s="446"/>
      <c r="LQK37" s="446"/>
      <c r="LQL37" s="446"/>
      <c r="LQM37" s="446"/>
      <c r="LQN37" s="446"/>
      <c r="LQO37" s="446"/>
      <c r="LQP37" s="446"/>
      <c r="LQQ37" s="446"/>
      <c r="LQR37" s="446"/>
      <c r="LQS37" s="446"/>
      <c r="LQT37" s="446"/>
      <c r="LQU37" s="446"/>
      <c r="LQV37" s="446"/>
      <c r="LQW37" s="446"/>
      <c r="LQX37" s="446"/>
      <c r="LQY37" s="446"/>
      <c r="LQZ37" s="446"/>
      <c r="LRA37" s="446"/>
      <c r="LRB37" s="446"/>
      <c r="LRC37" s="446"/>
      <c r="LRD37" s="446"/>
      <c r="LRE37" s="446"/>
      <c r="LRF37" s="446"/>
      <c r="LRG37" s="446"/>
      <c r="LRH37" s="446"/>
      <c r="LRI37" s="446"/>
      <c r="LRJ37" s="446"/>
      <c r="LRK37" s="446"/>
      <c r="LRL37" s="446"/>
      <c r="LRM37" s="446"/>
      <c r="LRN37" s="446"/>
      <c r="LRO37" s="446"/>
      <c r="LRP37" s="446"/>
      <c r="LRQ37" s="446"/>
      <c r="LRR37" s="446"/>
      <c r="LRS37" s="446"/>
      <c r="LRT37" s="446"/>
      <c r="LRU37" s="446"/>
      <c r="LRV37" s="446"/>
      <c r="LRW37" s="446"/>
      <c r="LRX37" s="446"/>
      <c r="LRY37" s="446"/>
      <c r="LRZ37" s="446"/>
      <c r="LSA37" s="446"/>
      <c r="LSB37" s="446"/>
      <c r="LSC37" s="446"/>
      <c r="LSD37" s="446"/>
      <c r="LSE37" s="446"/>
      <c r="LSF37" s="446"/>
      <c r="LSG37" s="446"/>
      <c r="LSH37" s="446"/>
      <c r="LSI37" s="446"/>
      <c r="LSJ37" s="446"/>
      <c r="LSK37" s="446"/>
      <c r="LSL37" s="446"/>
      <c r="LSM37" s="446"/>
      <c r="LSN37" s="446"/>
      <c r="LSO37" s="446"/>
      <c r="LSP37" s="446"/>
      <c r="LSQ37" s="446"/>
      <c r="LSR37" s="446"/>
      <c r="LSS37" s="446"/>
      <c r="LST37" s="446"/>
      <c r="LSU37" s="446"/>
      <c r="LSV37" s="446"/>
      <c r="LSW37" s="446"/>
      <c r="LSX37" s="446"/>
      <c r="LSY37" s="446"/>
      <c r="LSZ37" s="446"/>
      <c r="LTA37" s="446"/>
      <c r="LTB37" s="446"/>
      <c r="LTC37" s="446"/>
      <c r="LTD37" s="446"/>
      <c r="LTE37" s="446"/>
      <c r="LTF37" s="446"/>
      <c r="LTG37" s="446"/>
      <c r="LTH37" s="446"/>
      <c r="LTI37" s="446"/>
      <c r="LTJ37" s="446"/>
      <c r="LTK37" s="446"/>
      <c r="LTL37" s="446"/>
      <c r="LTM37" s="446"/>
      <c r="LTN37" s="446"/>
      <c r="LTO37" s="446"/>
      <c r="LTP37" s="446"/>
      <c r="LTQ37" s="446"/>
      <c r="LTR37" s="446"/>
      <c r="LTS37" s="446"/>
      <c r="LTT37" s="446"/>
      <c r="LTU37" s="446"/>
      <c r="LTV37" s="446"/>
      <c r="LTW37" s="446"/>
      <c r="LTX37" s="446"/>
      <c r="LTY37" s="446"/>
      <c r="LTZ37" s="446"/>
      <c r="LUA37" s="446"/>
      <c r="LUB37" s="446"/>
      <c r="LUC37" s="446"/>
      <c r="LUD37" s="446"/>
      <c r="LUE37" s="446"/>
      <c r="LUF37" s="446"/>
      <c r="LUG37" s="446"/>
      <c r="LUH37" s="446"/>
      <c r="LUI37" s="446"/>
      <c r="LUJ37" s="446"/>
      <c r="LUK37" s="446"/>
      <c r="LUL37" s="446"/>
      <c r="LUM37" s="446"/>
      <c r="LUN37" s="446"/>
      <c r="LUO37" s="446"/>
      <c r="LUP37" s="446"/>
      <c r="LUQ37" s="446"/>
      <c r="LUR37" s="446"/>
      <c r="LUS37" s="446"/>
      <c r="LUT37" s="446"/>
      <c r="LUU37" s="446"/>
      <c r="LUV37" s="446"/>
      <c r="LUW37" s="446"/>
      <c r="LUX37" s="446"/>
      <c r="LUY37" s="446"/>
      <c r="LUZ37" s="446"/>
      <c r="LVA37" s="446"/>
      <c r="LVB37" s="446"/>
      <c r="LVC37" s="446"/>
      <c r="LVD37" s="446"/>
      <c r="LVE37" s="446"/>
      <c r="LVF37" s="446"/>
      <c r="LVG37" s="446"/>
      <c r="LVH37" s="446"/>
      <c r="LVI37" s="446"/>
      <c r="LVJ37" s="446"/>
      <c r="LVK37" s="446"/>
      <c r="LVL37" s="446"/>
      <c r="LVM37" s="446"/>
      <c r="LVN37" s="446"/>
      <c r="LVO37" s="446"/>
      <c r="LVP37" s="446"/>
      <c r="LVQ37" s="446"/>
      <c r="LVR37" s="446"/>
      <c r="LVS37" s="446"/>
      <c r="LVT37" s="446"/>
      <c r="LVU37" s="446"/>
      <c r="LVV37" s="446"/>
      <c r="LVW37" s="446"/>
      <c r="LVX37" s="446"/>
      <c r="LVY37" s="446"/>
      <c r="LVZ37" s="446"/>
      <c r="LWA37" s="446"/>
      <c r="LWB37" s="446"/>
      <c r="LWC37" s="446"/>
      <c r="LWD37" s="446"/>
      <c r="LWE37" s="446"/>
      <c r="LWF37" s="446"/>
      <c r="LWG37" s="446"/>
      <c r="LWH37" s="446"/>
      <c r="LWI37" s="446"/>
      <c r="LWJ37" s="446"/>
      <c r="LWK37" s="446"/>
      <c r="LWL37" s="446"/>
      <c r="LWM37" s="446"/>
      <c r="LWN37" s="446"/>
      <c r="LWO37" s="446"/>
      <c r="LWP37" s="446"/>
      <c r="LWQ37" s="446"/>
      <c r="LWR37" s="446"/>
      <c r="LWS37" s="446"/>
      <c r="LWT37" s="446"/>
      <c r="LWU37" s="446"/>
      <c r="LWV37" s="446"/>
      <c r="LWW37" s="446"/>
      <c r="LWX37" s="446"/>
      <c r="LWY37" s="446"/>
      <c r="LWZ37" s="446"/>
      <c r="LXA37" s="446"/>
      <c r="LXB37" s="446"/>
      <c r="LXC37" s="446"/>
      <c r="LXD37" s="446"/>
      <c r="LXE37" s="446"/>
      <c r="LXF37" s="446"/>
      <c r="LXG37" s="446"/>
      <c r="LXH37" s="446"/>
      <c r="LXI37" s="446"/>
      <c r="LXJ37" s="446"/>
      <c r="LXK37" s="446"/>
      <c r="LXL37" s="446"/>
      <c r="LXM37" s="446"/>
      <c r="LXN37" s="446"/>
      <c r="LXO37" s="446"/>
      <c r="LXP37" s="446"/>
      <c r="LXQ37" s="446"/>
      <c r="LXR37" s="446"/>
      <c r="LXS37" s="446"/>
      <c r="LXT37" s="446"/>
      <c r="LXU37" s="446"/>
      <c r="LXV37" s="446"/>
      <c r="LXW37" s="446"/>
      <c r="LXX37" s="446"/>
      <c r="LXY37" s="446"/>
      <c r="LXZ37" s="446"/>
      <c r="LYA37" s="446"/>
      <c r="LYB37" s="446"/>
      <c r="LYC37" s="446"/>
      <c r="LYD37" s="446"/>
      <c r="LYE37" s="446"/>
      <c r="LYF37" s="446"/>
      <c r="LYG37" s="446"/>
      <c r="LYH37" s="446"/>
      <c r="LYI37" s="446"/>
      <c r="LYJ37" s="446"/>
      <c r="LYK37" s="446"/>
      <c r="LYL37" s="446"/>
      <c r="LYM37" s="446"/>
      <c r="LYN37" s="446"/>
      <c r="LYO37" s="446"/>
      <c r="LYP37" s="446"/>
      <c r="LYQ37" s="446"/>
      <c r="LYR37" s="446"/>
      <c r="LYS37" s="446"/>
      <c r="LYT37" s="446"/>
      <c r="LYU37" s="446"/>
      <c r="LYV37" s="446"/>
      <c r="LYW37" s="446"/>
      <c r="LYX37" s="446"/>
      <c r="LYY37" s="446"/>
      <c r="LYZ37" s="446"/>
      <c r="LZA37" s="446"/>
      <c r="LZB37" s="446"/>
      <c r="LZC37" s="446"/>
      <c r="LZD37" s="446"/>
      <c r="LZE37" s="446"/>
      <c r="LZF37" s="446"/>
      <c r="LZG37" s="446"/>
      <c r="LZH37" s="446"/>
      <c r="LZI37" s="446"/>
      <c r="LZJ37" s="446"/>
      <c r="LZK37" s="446"/>
      <c r="LZL37" s="446"/>
      <c r="LZM37" s="446"/>
      <c r="LZN37" s="446"/>
      <c r="LZO37" s="446"/>
      <c r="LZP37" s="446"/>
      <c r="LZQ37" s="446"/>
      <c r="LZR37" s="446"/>
      <c r="LZS37" s="446"/>
      <c r="LZT37" s="446"/>
      <c r="LZU37" s="446"/>
      <c r="LZV37" s="446"/>
      <c r="LZW37" s="446"/>
      <c r="LZX37" s="446"/>
      <c r="LZY37" s="446"/>
      <c r="LZZ37" s="446"/>
      <c r="MAA37" s="446"/>
      <c r="MAB37" s="446"/>
      <c r="MAC37" s="446"/>
      <c r="MAD37" s="446"/>
      <c r="MAE37" s="446"/>
      <c r="MAF37" s="446"/>
      <c r="MAG37" s="446"/>
      <c r="MAH37" s="446"/>
      <c r="MAI37" s="446"/>
      <c r="MAJ37" s="446"/>
      <c r="MAK37" s="446"/>
      <c r="MAL37" s="446"/>
      <c r="MAM37" s="446"/>
      <c r="MAN37" s="446"/>
      <c r="MAO37" s="446"/>
      <c r="MAP37" s="446"/>
      <c r="MAQ37" s="446"/>
      <c r="MAR37" s="446"/>
      <c r="MAS37" s="446"/>
      <c r="MAT37" s="446"/>
      <c r="MAU37" s="446"/>
      <c r="MAV37" s="446"/>
      <c r="MAW37" s="446"/>
      <c r="MAX37" s="446"/>
      <c r="MAY37" s="446"/>
      <c r="MAZ37" s="446"/>
      <c r="MBA37" s="446"/>
      <c r="MBB37" s="446"/>
      <c r="MBC37" s="446"/>
      <c r="MBD37" s="446"/>
      <c r="MBE37" s="446"/>
      <c r="MBF37" s="446"/>
      <c r="MBG37" s="446"/>
      <c r="MBH37" s="446"/>
      <c r="MBI37" s="446"/>
      <c r="MBJ37" s="446"/>
      <c r="MBK37" s="446"/>
      <c r="MBL37" s="446"/>
      <c r="MBM37" s="446"/>
      <c r="MBN37" s="446"/>
      <c r="MBO37" s="446"/>
      <c r="MBP37" s="446"/>
      <c r="MBQ37" s="446"/>
      <c r="MBR37" s="446"/>
      <c r="MBS37" s="446"/>
      <c r="MBT37" s="446"/>
      <c r="MBU37" s="446"/>
      <c r="MBV37" s="446"/>
      <c r="MBW37" s="446"/>
      <c r="MBX37" s="446"/>
      <c r="MBY37" s="446"/>
      <c r="MBZ37" s="446"/>
      <c r="MCA37" s="446"/>
      <c r="MCB37" s="446"/>
      <c r="MCC37" s="446"/>
      <c r="MCD37" s="446"/>
      <c r="MCE37" s="446"/>
      <c r="MCF37" s="446"/>
      <c r="MCG37" s="446"/>
      <c r="MCH37" s="446"/>
      <c r="MCI37" s="446"/>
      <c r="MCJ37" s="446"/>
      <c r="MCK37" s="446"/>
      <c r="MCL37" s="446"/>
      <c r="MCM37" s="446"/>
      <c r="MCN37" s="446"/>
      <c r="MCO37" s="446"/>
      <c r="MCP37" s="446"/>
      <c r="MCQ37" s="446"/>
      <c r="MCR37" s="446"/>
      <c r="MCS37" s="446"/>
      <c r="MCT37" s="446"/>
      <c r="MCU37" s="446"/>
      <c r="MCV37" s="446"/>
      <c r="MCW37" s="446"/>
      <c r="MCX37" s="446"/>
      <c r="MCY37" s="446"/>
      <c r="MCZ37" s="446"/>
      <c r="MDA37" s="446"/>
      <c r="MDB37" s="446"/>
      <c r="MDC37" s="446"/>
      <c r="MDD37" s="446"/>
      <c r="MDE37" s="446"/>
      <c r="MDF37" s="446"/>
      <c r="MDG37" s="446"/>
      <c r="MDH37" s="446"/>
      <c r="MDI37" s="446"/>
      <c r="MDJ37" s="446"/>
      <c r="MDK37" s="446"/>
      <c r="MDL37" s="446"/>
      <c r="MDM37" s="446"/>
      <c r="MDN37" s="446"/>
      <c r="MDO37" s="446"/>
      <c r="MDP37" s="446"/>
      <c r="MDQ37" s="446"/>
      <c r="MDR37" s="446"/>
      <c r="MDS37" s="446"/>
      <c r="MDT37" s="446"/>
      <c r="MDU37" s="446"/>
      <c r="MDV37" s="446"/>
      <c r="MDW37" s="446"/>
      <c r="MDX37" s="446"/>
      <c r="MDY37" s="446"/>
      <c r="MDZ37" s="446"/>
      <c r="MEA37" s="446"/>
      <c r="MEB37" s="446"/>
      <c r="MEC37" s="446"/>
      <c r="MED37" s="446"/>
      <c r="MEE37" s="446"/>
      <c r="MEF37" s="446"/>
      <c r="MEG37" s="446"/>
      <c r="MEH37" s="446"/>
      <c r="MEI37" s="446"/>
      <c r="MEJ37" s="446"/>
      <c r="MEK37" s="446"/>
      <c r="MEL37" s="446"/>
      <c r="MEM37" s="446"/>
      <c r="MEN37" s="446"/>
      <c r="MEO37" s="446"/>
      <c r="MEP37" s="446"/>
      <c r="MEQ37" s="446"/>
      <c r="MER37" s="446"/>
      <c r="MES37" s="446"/>
      <c r="MET37" s="446"/>
      <c r="MEU37" s="446"/>
      <c r="MEV37" s="446"/>
      <c r="MEW37" s="446"/>
      <c r="MEX37" s="446"/>
      <c r="MEY37" s="446"/>
      <c r="MEZ37" s="446"/>
      <c r="MFA37" s="446"/>
      <c r="MFB37" s="446"/>
      <c r="MFC37" s="446"/>
      <c r="MFD37" s="446"/>
      <c r="MFE37" s="446"/>
      <c r="MFF37" s="446"/>
      <c r="MFG37" s="446"/>
      <c r="MFH37" s="446"/>
      <c r="MFI37" s="446"/>
      <c r="MFJ37" s="446"/>
      <c r="MFK37" s="446"/>
      <c r="MFL37" s="446"/>
      <c r="MFM37" s="446"/>
      <c r="MFN37" s="446"/>
      <c r="MFO37" s="446"/>
      <c r="MFP37" s="446"/>
      <c r="MFQ37" s="446"/>
      <c r="MFR37" s="446"/>
      <c r="MFS37" s="446"/>
      <c r="MFT37" s="446"/>
      <c r="MFU37" s="446"/>
      <c r="MFV37" s="446"/>
      <c r="MFW37" s="446"/>
      <c r="MFX37" s="446"/>
      <c r="MFY37" s="446"/>
      <c r="MFZ37" s="446"/>
      <c r="MGA37" s="446"/>
      <c r="MGB37" s="446"/>
      <c r="MGC37" s="446"/>
      <c r="MGD37" s="446"/>
      <c r="MGE37" s="446"/>
      <c r="MGF37" s="446"/>
      <c r="MGG37" s="446"/>
      <c r="MGH37" s="446"/>
      <c r="MGI37" s="446"/>
      <c r="MGJ37" s="446"/>
      <c r="MGK37" s="446"/>
      <c r="MGL37" s="446"/>
      <c r="MGM37" s="446"/>
      <c r="MGN37" s="446"/>
      <c r="MGO37" s="446"/>
      <c r="MGP37" s="446"/>
      <c r="MGQ37" s="446"/>
      <c r="MGR37" s="446"/>
      <c r="MGS37" s="446"/>
      <c r="MGT37" s="446"/>
      <c r="MGU37" s="446"/>
      <c r="MGV37" s="446"/>
      <c r="MGW37" s="446"/>
      <c r="MGX37" s="446"/>
      <c r="MGY37" s="446"/>
      <c r="MGZ37" s="446"/>
      <c r="MHA37" s="446"/>
      <c r="MHB37" s="446"/>
      <c r="MHC37" s="446"/>
      <c r="MHD37" s="446"/>
      <c r="MHE37" s="446"/>
      <c r="MHF37" s="446"/>
      <c r="MHG37" s="446"/>
      <c r="MHH37" s="446"/>
      <c r="MHI37" s="446"/>
      <c r="MHJ37" s="446"/>
      <c r="MHK37" s="446"/>
      <c r="MHL37" s="446"/>
      <c r="MHM37" s="446"/>
      <c r="MHN37" s="446"/>
      <c r="MHO37" s="446"/>
      <c r="MHP37" s="446"/>
      <c r="MHQ37" s="446"/>
      <c r="MHR37" s="446"/>
      <c r="MHS37" s="446"/>
      <c r="MHT37" s="446"/>
      <c r="MHU37" s="446"/>
      <c r="MHV37" s="446"/>
      <c r="MHW37" s="446"/>
      <c r="MHX37" s="446"/>
      <c r="MHY37" s="446"/>
      <c r="MHZ37" s="446"/>
      <c r="MIA37" s="446"/>
      <c r="MIB37" s="446"/>
      <c r="MIC37" s="446"/>
      <c r="MID37" s="446"/>
      <c r="MIE37" s="446"/>
      <c r="MIF37" s="446"/>
      <c r="MIG37" s="446"/>
      <c r="MIH37" s="446"/>
      <c r="MII37" s="446"/>
      <c r="MIJ37" s="446"/>
      <c r="MIK37" s="446"/>
      <c r="MIL37" s="446"/>
      <c r="MIM37" s="446"/>
      <c r="MIN37" s="446"/>
      <c r="MIO37" s="446"/>
      <c r="MIP37" s="446"/>
      <c r="MIQ37" s="446"/>
      <c r="MIR37" s="446"/>
      <c r="MIS37" s="446"/>
      <c r="MIT37" s="446"/>
      <c r="MIU37" s="446"/>
      <c r="MIV37" s="446"/>
      <c r="MIW37" s="446"/>
      <c r="MIX37" s="446"/>
      <c r="MIY37" s="446"/>
      <c r="MIZ37" s="446"/>
      <c r="MJA37" s="446"/>
      <c r="MJB37" s="446"/>
      <c r="MJC37" s="446"/>
      <c r="MJD37" s="446"/>
      <c r="MJE37" s="446"/>
      <c r="MJF37" s="446"/>
      <c r="MJG37" s="446"/>
      <c r="MJH37" s="446"/>
      <c r="MJI37" s="446"/>
      <c r="MJJ37" s="446"/>
      <c r="MJK37" s="446"/>
      <c r="MJL37" s="446"/>
      <c r="MJM37" s="446"/>
      <c r="MJN37" s="446"/>
      <c r="MJO37" s="446"/>
      <c r="MJP37" s="446"/>
      <c r="MJQ37" s="446"/>
      <c r="MJR37" s="446"/>
      <c r="MJS37" s="446"/>
      <c r="MJT37" s="446"/>
      <c r="MJU37" s="446"/>
      <c r="MJV37" s="446"/>
      <c r="MJW37" s="446"/>
      <c r="MJX37" s="446"/>
      <c r="MJY37" s="446"/>
      <c r="MJZ37" s="446"/>
      <c r="MKA37" s="446"/>
      <c r="MKB37" s="446"/>
      <c r="MKC37" s="446"/>
      <c r="MKD37" s="446"/>
      <c r="MKE37" s="446"/>
      <c r="MKF37" s="446"/>
      <c r="MKG37" s="446"/>
      <c r="MKH37" s="446"/>
      <c r="MKI37" s="446"/>
      <c r="MKJ37" s="446"/>
      <c r="MKK37" s="446"/>
      <c r="MKL37" s="446"/>
      <c r="MKM37" s="446"/>
      <c r="MKN37" s="446"/>
      <c r="MKO37" s="446"/>
      <c r="MKP37" s="446"/>
      <c r="MKQ37" s="446"/>
      <c r="MKR37" s="446"/>
      <c r="MKS37" s="446"/>
      <c r="MKT37" s="446"/>
      <c r="MKU37" s="446"/>
      <c r="MKV37" s="446"/>
      <c r="MKW37" s="446"/>
      <c r="MKX37" s="446"/>
      <c r="MKY37" s="446"/>
      <c r="MKZ37" s="446"/>
      <c r="MLA37" s="446"/>
      <c r="MLB37" s="446"/>
      <c r="MLC37" s="446"/>
      <c r="MLD37" s="446"/>
      <c r="MLE37" s="446"/>
      <c r="MLF37" s="446"/>
      <c r="MLG37" s="446"/>
      <c r="MLH37" s="446"/>
      <c r="MLI37" s="446"/>
      <c r="MLJ37" s="446"/>
      <c r="MLK37" s="446"/>
      <c r="MLL37" s="446"/>
      <c r="MLM37" s="446"/>
      <c r="MLN37" s="446"/>
      <c r="MLO37" s="446"/>
      <c r="MLP37" s="446"/>
      <c r="MLQ37" s="446"/>
      <c r="MLR37" s="446"/>
      <c r="MLS37" s="446"/>
      <c r="MLT37" s="446"/>
      <c r="MLU37" s="446"/>
      <c r="MLV37" s="446"/>
      <c r="MLW37" s="446"/>
      <c r="MLX37" s="446"/>
      <c r="MLY37" s="446"/>
      <c r="MLZ37" s="446"/>
      <c r="MMA37" s="446"/>
      <c r="MMB37" s="446"/>
      <c r="MMC37" s="446"/>
      <c r="MMD37" s="446"/>
      <c r="MME37" s="446"/>
      <c r="MMF37" s="446"/>
      <c r="MMG37" s="446"/>
      <c r="MMH37" s="446"/>
      <c r="MMI37" s="446"/>
      <c r="MMJ37" s="446"/>
      <c r="MMK37" s="446"/>
      <c r="MML37" s="446"/>
      <c r="MMM37" s="446"/>
      <c r="MMN37" s="446"/>
      <c r="MMO37" s="446"/>
      <c r="MMP37" s="446"/>
      <c r="MMQ37" s="446"/>
      <c r="MMR37" s="446"/>
      <c r="MMS37" s="446"/>
      <c r="MMT37" s="446"/>
      <c r="MMU37" s="446"/>
      <c r="MMV37" s="446"/>
      <c r="MMW37" s="446"/>
      <c r="MMX37" s="446"/>
      <c r="MMY37" s="446"/>
      <c r="MMZ37" s="446"/>
      <c r="MNA37" s="446"/>
      <c r="MNB37" s="446"/>
      <c r="MNC37" s="446"/>
      <c r="MND37" s="446"/>
      <c r="MNE37" s="446"/>
      <c r="MNF37" s="446"/>
      <c r="MNG37" s="446"/>
      <c r="MNH37" s="446"/>
      <c r="MNI37" s="446"/>
      <c r="MNJ37" s="446"/>
      <c r="MNK37" s="446"/>
      <c r="MNL37" s="446"/>
      <c r="MNM37" s="446"/>
      <c r="MNN37" s="446"/>
      <c r="MNO37" s="446"/>
      <c r="MNP37" s="446"/>
      <c r="MNQ37" s="446"/>
      <c r="MNR37" s="446"/>
      <c r="MNS37" s="446"/>
      <c r="MNT37" s="446"/>
      <c r="MNU37" s="446"/>
      <c r="MNV37" s="446"/>
      <c r="MNW37" s="446"/>
      <c r="MNX37" s="446"/>
      <c r="MNY37" s="446"/>
      <c r="MNZ37" s="446"/>
      <c r="MOA37" s="446"/>
      <c r="MOB37" s="446"/>
      <c r="MOC37" s="446"/>
      <c r="MOD37" s="446"/>
      <c r="MOE37" s="446"/>
      <c r="MOF37" s="446"/>
      <c r="MOG37" s="446"/>
      <c r="MOH37" s="446"/>
      <c r="MOI37" s="446"/>
      <c r="MOJ37" s="446"/>
      <c r="MOK37" s="446"/>
      <c r="MOL37" s="446"/>
      <c r="MOM37" s="446"/>
      <c r="MON37" s="446"/>
      <c r="MOO37" s="446"/>
      <c r="MOP37" s="446"/>
      <c r="MOQ37" s="446"/>
      <c r="MOR37" s="446"/>
      <c r="MOS37" s="446"/>
      <c r="MOT37" s="446"/>
      <c r="MOU37" s="446"/>
      <c r="MOV37" s="446"/>
      <c r="MOW37" s="446"/>
      <c r="MOX37" s="446"/>
      <c r="MOY37" s="446"/>
      <c r="MOZ37" s="446"/>
      <c r="MPA37" s="446"/>
      <c r="MPB37" s="446"/>
      <c r="MPC37" s="446"/>
      <c r="MPD37" s="446"/>
      <c r="MPE37" s="446"/>
      <c r="MPF37" s="446"/>
      <c r="MPG37" s="446"/>
      <c r="MPH37" s="446"/>
      <c r="MPI37" s="446"/>
      <c r="MPJ37" s="446"/>
      <c r="MPK37" s="446"/>
      <c r="MPL37" s="446"/>
      <c r="MPM37" s="446"/>
      <c r="MPN37" s="446"/>
      <c r="MPO37" s="446"/>
      <c r="MPP37" s="446"/>
      <c r="MPQ37" s="446"/>
      <c r="MPR37" s="446"/>
      <c r="MPS37" s="446"/>
      <c r="MPT37" s="446"/>
      <c r="MPU37" s="446"/>
      <c r="MPV37" s="446"/>
      <c r="MPW37" s="446"/>
      <c r="MPX37" s="446"/>
      <c r="MPY37" s="446"/>
      <c r="MPZ37" s="446"/>
      <c r="MQA37" s="446"/>
      <c r="MQB37" s="446"/>
      <c r="MQC37" s="446"/>
      <c r="MQD37" s="446"/>
      <c r="MQE37" s="446"/>
      <c r="MQF37" s="446"/>
      <c r="MQG37" s="446"/>
      <c r="MQH37" s="446"/>
      <c r="MQI37" s="446"/>
      <c r="MQJ37" s="446"/>
      <c r="MQK37" s="446"/>
      <c r="MQL37" s="446"/>
      <c r="MQM37" s="446"/>
      <c r="MQN37" s="446"/>
      <c r="MQO37" s="446"/>
      <c r="MQP37" s="446"/>
      <c r="MQQ37" s="446"/>
      <c r="MQR37" s="446"/>
      <c r="MQS37" s="446"/>
      <c r="MQT37" s="446"/>
      <c r="MQU37" s="446"/>
      <c r="MQV37" s="446"/>
      <c r="MQW37" s="446"/>
      <c r="MQX37" s="446"/>
      <c r="MQY37" s="446"/>
      <c r="MQZ37" s="446"/>
      <c r="MRA37" s="446"/>
      <c r="MRB37" s="446"/>
      <c r="MRC37" s="446"/>
      <c r="MRD37" s="446"/>
      <c r="MRE37" s="446"/>
      <c r="MRF37" s="446"/>
      <c r="MRG37" s="446"/>
      <c r="MRH37" s="446"/>
      <c r="MRI37" s="446"/>
      <c r="MRJ37" s="446"/>
      <c r="MRK37" s="446"/>
      <c r="MRL37" s="446"/>
      <c r="MRM37" s="446"/>
      <c r="MRN37" s="446"/>
      <c r="MRO37" s="446"/>
      <c r="MRP37" s="446"/>
      <c r="MRQ37" s="446"/>
      <c r="MRR37" s="446"/>
      <c r="MRS37" s="446"/>
      <c r="MRT37" s="446"/>
      <c r="MRU37" s="446"/>
      <c r="MRV37" s="446"/>
      <c r="MRW37" s="446"/>
      <c r="MRX37" s="446"/>
      <c r="MRY37" s="446"/>
      <c r="MRZ37" s="446"/>
      <c r="MSA37" s="446"/>
      <c r="MSB37" s="446"/>
      <c r="MSC37" s="446"/>
      <c r="MSD37" s="446"/>
      <c r="MSE37" s="446"/>
      <c r="MSF37" s="446"/>
      <c r="MSG37" s="446"/>
      <c r="MSH37" s="446"/>
      <c r="MSI37" s="446"/>
      <c r="MSJ37" s="446"/>
      <c r="MSK37" s="446"/>
      <c r="MSL37" s="446"/>
      <c r="MSM37" s="446"/>
      <c r="MSN37" s="446"/>
      <c r="MSO37" s="446"/>
      <c r="MSP37" s="446"/>
      <c r="MSQ37" s="446"/>
      <c r="MSR37" s="446"/>
      <c r="MSS37" s="446"/>
      <c r="MST37" s="446"/>
      <c r="MSU37" s="446"/>
      <c r="MSV37" s="446"/>
      <c r="MSW37" s="446"/>
      <c r="MSX37" s="446"/>
      <c r="MSY37" s="446"/>
      <c r="MSZ37" s="446"/>
      <c r="MTA37" s="446"/>
      <c r="MTB37" s="446"/>
      <c r="MTC37" s="446"/>
      <c r="MTD37" s="446"/>
      <c r="MTE37" s="446"/>
      <c r="MTF37" s="446"/>
      <c r="MTG37" s="446"/>
      <c r="MTH37" s="446"/>
      <c r="MTI37" s="446"/>
      <c r="MTJ37" s="446"/>
      <c r="MTK37" s="446"/>
      <c r="MTL37" s="446"/>
      <c r="MTM37" s="446"/>
      <c r="MTN37" s="446"/>
      <c r="MTO37" s="446"/>
      <c r="MTP37" s="446"/>
      <c r="MTQ37" s="446"/>
      <c r="MTR37" s="446"/>
      <c r="MTS37" s="446"/>
      <c r="MTT37" s="446"/>
      <c r="MTU37" s="446"/>
      <c r="MTV37" s="446"/>
      <c r="MTW37" s="446"/>
      <c r="MTX37" s="446"/>
      <c r="MTY37" s="446"/>
      <c r="MTZ37" s="446"/>
      <c r="MUA37" s="446"/>
      <c r="MUB37" s="446"/>
      <c r="MUC37" s="446"/>
      <c r="MUD37" s="446"/>
      <c r="MUE37" s="446"/>
      <c r="MUF37" s="446"/>
      <c r="MUG37" s="446"/>
      <c r="MUH37" s="446"/>
      <c r="MUI37" s="446"/>
      <c r="MUJ37" s="446"/>
      <c r="MUK37" s="446"/>
      <c r="MUL37" s="446"/>
      <c r="MUM37" s="446"/>
      <c r="MUN37" s="446"/>
      <c r="MUO37" s="446"/>
      <c r="MUP37" s="446"/>
      <c r="MUQ37" s="446"/>
      <c r="MUR37" s="446"/>
      <c r="MUS37" s="446"/>
      <c r="MUT37" s="446"/>
      <c r="MUU37" s="446"/>
      <c r="MUV37" s="446"/>
      <c r="MUW37" s="446"/>
      <c r="MUX37" s="446"/>
      <c r="MUY37" s="446"/>
      <c r="MUZ37" s="446"/>
      <c r="MVA37" s="446"/>
      <c r="MVB37" s="446"/>
      <c r="MVC37" s="446"/>
      <c r="MVD37" s="446"/>
      <c r="MVE37" s="446"/>
      <c r="MVF37" s="446"/>
      <c r="MVG37" s="446"/>
      <c r="MVH37" s="446"/>
      <c r="MVI37" s="446"/>
      <c r="MVJ37" s="446"/>
      <c r="MVK37" s="446"/>
      <c r="MVL37" s="446"/>
      <c r="MVM37" s="446"/>
      <c r="MVN37" s="446"/>
      <c r="MVO37" s="446"/>
      <c r="MVP37" s="446"/>
      <c r="MVQ37" s="446"/>
      <c r="MVR37" s="446"/>
      <c r="MVS37" s="446"/>
      <c r="MVT37" s="446"/>
      <c r="MVU37" s="446"/>
      <c r="MVV37" s="446"/>
      <c r="MVW37" s="446"/>
      <c r="MVX37" s="446"/>
      <c r="MVY37" s="446"/>
      <c r="MVZ37" s="446"/>
      <c r="MWA37" s="446"/>
      <c r="MWB37" s="446"/>
      <c r="MWC37" s="446"/>
      <c r="MWD37" s="446"/>
      <c r="MWE37" s="446"/>
      <c r="MWF37" s="446"/>
      <c r="MWG37" s="446"/>
      <c r="MWH37" s="446"/>
      <c r="MWI37" s="446"/>
      <c r="MWJ37" s="446"/>
      <c r="MWK37" s="446"/>
      <c r="MWL37" s="446"/>
      <c r="MWM37" s="446"/>
      <c r="MWN37" s="446"/>
      <c r="MWO37" s="446"/>
      <c r="MWP37" s="446"/>
      <c r="MWQ37" s="446"/>
      <c r="MWR37" s="446"/>
      <c r="MWS37" s="446"/>
      <c r="MWT37" s="446"/>
      <c r="MWU37" s="446"/>
      <c r="MWV37" s="446"/>
      <c r="MWW37" s="446"/>
      <c r="MWX37" s="446"/>
      <c r="MWY37" s="446"/>
      <c r="MWZ37" s="446"/>
      <c r="MXA37" s="446"/>
      <c r="MXB37" s="446"/>
      <c r="MXC37" s="446"/>
      <c r="MXD37" s="446"/>
      <c r="MXE37" s="446"/>
      <c r="MXF37" s="446"/>
      <c r="MXG37" s="446"/>
      <c r="MXH37" s="446"/>
      <c r="MXI37" s="446"/>
      <c r="MXJ37" s="446"/>
      <c r="MXK37" s="446"/>
      <c r="MXL37" s="446"/>
      <c r="MXM37" s="446"/>
      <c r="MXN37" s="446"/>
      <c r="MXO37" s="446"/>
      <c r="MXP37" s="446"/>
      <c r="MXQ37" s="446"/>
      <c r="MXR37" s="446"/>
      <c r="MXS37" s="446"/>
      <c r="MXT37" s="446"/>
      <c r="MXU37" s="446"/>
      <c r="MXV37" s="446"/>
      <c r="MXW37" s="446"/>
      <c r="MXX37" s="446"/>
      <c r="MXY37" s="446"/>
      <c r="MXZ37" s="446"/>
      <c r="MYA37" s="446"/>
      <c r="MYB37" s="446"/>
      <c r="MYC37" s="446"/>
      <c r="MYD37" s="446"/>
      <c r="MYE37" s="446"/>
      <c r="MYF37" s="446"/>
      <c r="MYG37" s="446"/>
      <c r="MYH37" s="446"/>
      <c r="MYI37" s="446"/>
      <c r="MYJ37" s="446"/>
      <c r="MYK37" s="446"/>
      <c r="MYL37" s="446"/>
      <c r="MYM37" s="446"/>
      <c r="MYN37" s="446"/>
      <c r="MYO37" s="446"/>
      <c r="MYP37" s="446"/>
      <c r="MYQ37" s="446"/>
      <c r="MYR37" s="446"/>
      <c r="MYS37" s="446"/>
      <c r="MYT37" s="446"/>
      <c r="MYU37" s="446"/>
      <c r="MYV37" s="446"/>
      <c r="MYW37" s="446"/>
      <c r="MYX37" s="446"/>
      <c r="MYY37" s="446"/>
      <c r="MYZ37" s="446"/>
      <c r="MZA37" s="446"/>
      <c r="MZB37" s="446"/>
      <c r="MZC37" s="446"/>
      <c r="MZD37" s="446"/>
      <c r="MZE37" s="446"/>
      <c r="MZF37" s="446"/>
      <c r="MZG37" s="446"/>
      <c r="MZH37" s="446"/>
      <c r="MZI37" s="446"/>
      <c r="MZJ37" s="446"/>
      <c r="MZK37" s="446"/>
      <c r="MZL37" s="446"/>
      <c r="MZM37" s="446"/>
      <c r="MZN37" s="446"/>
      <c r="MZO37" s="446"/>
      <c r="MZP37" s="446"/>
      <c r="MZQ37" s="446"/>
      <c r="MZR37" s="446"/>
      <c r="MZS37" s="446"/>
      <c r="MZT37" s="446"/>
      <c r="MZU37" s="446"/>
      <c r="MZV37" s="446"/>
      <c r="MZW37" s="446"/>
      <c r="MZX37" s="446"/>
      <c r="MZY37" s="446"/>
      <c r="MZZ37" s="446"/>
      <c r="NAA37" s="446"/>
      <c r="NAB37" s="446"/>
      <c r="NAC37" s="446"/>
      <c r="NAD37" s="446"/>
      <c r="NAE37" s="446"/>
      <c r="NAF37" s="446"/>
      <c r="NAG37" s="446"/>
      <c r="NAH37" s="446"/>
      <c r="NAI37" s="446"/>
      <c r="NAJ37" s="446"/>
      <c r="NAK37" s="446"/>
      <c r="NAL37" s="446"/>
      <c r="NAM37" s="446"/>
      <c r="NAN37" s="446"/>
      <c r="NAO37" s="446"/>
      <c r="NAP37" s="446"/>
      <c r="NAQ37" s="446"/>
      <c r="NAR37" s="446"/>
      <c r="NAS37" s="446"/>
      <c r="NAT37" s="446"/>
      <c r="NAU37" s="446"/>
      <c r="NAV37" s="446"/>
      <c r="NAW37" s="446"/>
      <c r="NAX37" s="446"/>
      <c r="NAY37" s="446"/>
      <c r="NAZ37" s="446"/>
      <c r="NBA37" s="446"/>
      <c r="NBB37" s="446"/>
      <c r="NBC37" s="446"/>
      <c r="NBD37" s="446"/>
      <c r="NBE37" s="446"/>
      <c r="NBF37" s="446"/>
      <c r="NBG37" s="446"/>
      <c r="NBH37" s="446"/>
      <c r="NBI37" s="446"/>
      <c r="NBJ37" s="446"/>
      <c r="NBK37" s="446"/>
      <c r="NBL37" s="446"/>
      <c r="NBM37" s="446"/>
      <c r="NBN37" s="446"/>
      <c r="NBO37" s="446"/>
      <c r="NBP37" s="446"/>
      <c r="NBQ37" s="446"/>
      <c r="NBR37" s="446"/>
      <c r="NBS37" s="446"/>
      <c r="NBT37" s="446"/>
      <c r="NBU37" s="446"/>
      <c r="NBV37" s="446"/>
      <c r="NBW37" s="446"/>
      <c r="NBX37" s="446"/>
      <c r="NBY37" s="446"/>
      <c r="NBZ37" s="446"/>
      <c r="NCA37" s="446"/>
      <c r="NCB37" s="446"/>
      <c r="NCC37" s="446"/>
      <c r="NCD37" s="446"/>
      <c r="NCE37" s="446"/>
      <c r="NCF37" s="446"/>
      <c r="NCG37" s="446"/>
      <c r="NCH37" s="446"/>
      <c r="NCI37" s="446"/>
      <c r="NCJ37" s="446"/>
      <c r="NCK37" s="446"/>
      <c r="NCL37" s="446"/>
      <c r="NCM37" s="446"/>
      <c r="NCN37" s="446"/>
      <c r="NCO37" s="446"/>
      <c r="NCP37" s="446"/>
      <c r="NCQ37" s="446"/>
      <c r="NCR37" s="446"/>
      <c r="NCS37" s="446"/>
      <c r="NCT37" s="446"/>
      <c r="NCU37" s="446"/>
      <c r="NCV37" s="446"/>
      <c r="NCW37" s="446"/>
      <c r="NCX37" s="446"/>
      <c r="NCY37" s="446"/>
      <c r="NCZ37" s="446"/>
      <c r="NDA37" s="446"/>
      <c r="NDB37" s="446"/>
      <c r="NDC37" s="446"/>
      <c r="NDD37" s="446"/>
      <c r="NDE37" s="446"/>
      <c r="NDF37" s="446"/>
      <c r="NDG37" s="446"/>
      <c r="NDH37" s="446"/>
      <c r="NDI37" s="446"/>
      <c r="NDJ37" s="446"/>
      <c r="NDK37" s="446"/>
      <c r="NDL37" s="446"/>
      <c r="NDM37" s="446"/>
      <c r="NDN37" s="446"/>
      <c r="NDO37" s="446"/>
      <c r="NDP37" s="446"/>
      <c r="NDQ37" s="446"/>
      <c r="NDR37" s="446"/>
      <c r="NDS37" s="446"/>
      <c r="NDT37" s="446"/>
      <c r="NDU37" s="446"/>
      <c r="NDV37" s="446"/>
      <c r="NDW37" s="446"/>
      <c r="NDX37" s="446"/>
      <c r="NDY37" s="446"/>
      <c r="NDZ37" s="446"/>
      <c r="NEA37" s="446"/>
      <c r="NEB37" s="446"/>
      <c r="NEC37" s="446"/>
      <c r="NED37" s="446"/>
      <c r="NEE37" s="446"/>
      <c r="NEF37" s="446"/>
      <c r="NEG37" s="446"/>
      <c r="NEH37" s="446"/>
      <c r="NEI37" s="446"/>
      <c r="NEJ37" s="446"/>
      <c r="NEK37" s="446"/>
      <c r="NEL37" s="446"/>
      <c r="NEM37" s="446"/>
      <c r="NEN37" s="446"/>
      <c r="NEO37" s="446"/>
      <c r="NEP37" s="446"/>
      <c r="NEQ37" s="446"/>
      <c r="NER37" s="446"/>
      <c r="NES37" s="446"/>
      <c r="NET37" s="446"/>
      <c r="NEU37" s="446"/>
      <c r="NEV37" s="446"/>
      <c r="NEW37" s="446"/>
      <c r="NEX37" s="446"/>
      <c r="NEY37" s="446"/>
      <c r="NEZ37" s="446"/>
      <c r="NFA37" s="446"/>
      <c r="NFB37" s="446"/>
      <c r="NFC37" s="446"/>
      <c r="NFD37" s="446"/>
      <c r="NFE37" s="446"/>
      <c r="NFF37" s="446"/>
      <c r="NFG37" s="446"/>
      <c r="NFH37" s="446"/>
      <c r="NFI37" s="446"/>
      <c r="NFJ37" s="446"/>
      <c r="NFK37" s="446"/>
      <c r="NFL37" s="446"/>
      <c r="NFM37" s="446"/>
      <c r="NFN37" s="446"/>
      <c r="NFO37" s="446"/>
      <c r="NFP37" s="446"/>
      <c r="NFQ37" s="446"/>
      <c r="NFR37" s="446"/>
      <c r="NFS37" s="446"/>
      <c r="NFT37" s="446"/>
      <c r="NFU37" s="446"/>
      <c r="NFV37" s="446"/>
      <c r="NFW37" s="446"/>
      <c r="NFX37" s="446"/>
      <c r="NFY37" s="446"/>
      <c r="NFZ37" s="446"/>
      <c r="NGA37" s="446"/>
      <c r="NGB37" s="446"/>
      <c r="NGC37" s="446"/>
      <c r="NGD37" s="446"/>
      <c r="NGE37" s="446"/>
      <c r="NGF37" s="446"/>
      <c r="NGG37" s="446"/>
      <c r="NGH37" s="446"/>
      <c r="NGI37" s="446"/>
      <c r="NGJ37" s="446"/>
      <c r="NGK37" s="446"/>
      <c r="NGL37" s="446"/>
      <c r="NGM37" s="446"/>
      <c r="NGN37" s="446"/>
      <c r="NGO37" s="446"/>
      <c r="NGP37" s="446"/>
      <c r="NGQ37" s="446"/>
      <c r="NGR37" s="446"/>
      <c r="NGS37" s="446"/>
      <c r="NGT37" s="446"/>
      <c r="NGU37" s="446"/>
      <c r="NGV37" s="446"/>
      <c r="NGW37" s="446"/>
      <c r="NGX37" s="446"/>
      <c r="NGY37" s="446"/>
      <c r="NGZ37" s="446"/>
      <c r="NHA37" s="446"/>
      <c r="NHB37" s="446"/>
      <c r="NHC37" s="446"/>
      <c r="NHD37" s="446"/>
      <c r="NHE37" s="446"/>
      <c r="NHF37" s="446"/>
      <c r="NHG37" s="446"/>
      <c r="NHH37" s="446"/>
      <c r="NHI37" s="446"/>
      <c r="NHJ37" s="446"/>
      <c r="NHK37" s="446"/>
      <c r="NHL37" s="446"/>
      <c r="NHM37" s="446"/>
      <c r="NHN37" s="446"/>
      <c r="NHO37" s="446"/>
      <c r="NHP37" s="446"/>
      <c r="NHQ37" s="446"/>
      <c r="NHR37" s="446"/>
      <c r="NHS37" s="446"/>
      <c r="NHT37" s="446"/>
      <c r="NHU37" s="446"/>
      <c r="NHV37" s="446"/>
      <c r="NHW37" s="446"/>
      <c r="NHX37" s="446"/>
      <c r="NHY37" s="446"/>
      <c r="NHZ37" s="446"/>
      <c r="NIA37" s="446"/>
      <c r="NIB37" s="446"/>
      <c r="NIC37" s="446"/>
      <c r="NID37" s="446"/>
      <c r="NIE37" s="446"/>
      <c r="NIF37" s="446"/>
      <c r="NIG37" s="446"/>
      <c r="NIH37" s="446"/>
      <c r="NII37" s="446"/>
      <c r="NIJ37" s="446"/>
      <c r="NIK37" s="446"/>
      <c r="NIL37" s="446"/>
      <c r="NIM37" s="446"/>
      <c r="NIN37" s="446"/>
      <c r="NIO37" s="446"/>
      <c r="NIP37" s="446"/>
      <c r="NIQ37" s="446"/>
      <c r="NIR37" s="446"/>
      <c r="NIS37" s="446"/>
      <c r="NIT37" s="446"/>
      <c r="NIU37" s="446"/>
      <c r="NIV37" s="446"/>
      <c r="NIW37" s="446"/>
      <c r="NIX37" s="446"/>
      <c r="NIY37" s="446"/>
      <c r="NIZ37" s="446"/>
      <c r="NJA37" s="446"/>
      <c r="NJB37" s="446"/>
      <c r="NJC37" s="446"/>
      <c r="NJD37" s="446"/>
      <c r="NJE37" s="446"/>
      <c r="NJF37" s="446"/>
      <c r="NJG37" s="446"/>
      <c r="NJH37" s="446"/>
      <c r="NJI37" s="446"/>
      <c r="NJJ37" s="446"/>
      <c r="NJK37" s="446"/>
      <c r="NJL37" s="446"/>
      <c r="NJM37" s="446"/>
      <c r="NJN37" s="446"/>
      <c r="NJO37" s="446"/>
      <c r="NJP37" s="446"/>
      <c r="NJQ37" s="446"/>
      <c r="NJR37" s="446"/>
      <c r="NJS37" s="446"/>
      <c r="NJT37" s="446"/>
      <c r="NJU37" s="446"/>
      <c r="NJV37" s="446"/>
      <c r="NJW37" s="446"/>
      <c r="NJX37" s="446"/>
      <c r="NJY37" s="446"/>
      <c r="NJZ37" s="446"/>
      <c r="NKA37" s="446"/>
      <c r="NKB37" s="446"/>
      <c r="NKC37" s="446"/>
      <c r="NKD37" s="446"/>
      <c r="NKE37" s="446"/>
      <c r="NKF37" s="446"/>
      <c r="NKG37" s="446"/>
      <c r="NKH37" s="446"/>
      <c r="NKI37" s="446"/>
      <c r="NKJ37" s="446"/>
      <c r="NKK37" s="446"/>
      <c r="NKL37" s="446"/>
      <c r="NKM37" s="446"/>
      <c r="NKN37" s="446"/>
      <c r="NKO37" s="446"/>
      <c r="NKP37" s="446"/>
      <c r="NKQ37" s="446"/>
      <c r="NKR37" s="446"/>
      <c r="NKS37" s="446"/>
      <c r="NKT37" s="446"/>
      <c r="NKU37" s="446"/>
      <c r="NKV37" s="446"/>
      <c r="NKW37" s="446"/>
      <c r="NKX37" s="446"/>
      <c r="NKY37" s="446"/>
      <c r="NKZ37" s="446"/>
      <c r="NLA37" s="446"/>
      <c r="NLB37" s="446"/>
      <c r="NLC37" s="446"/>
      <c r="NLD37" s="446"/>
      <c r="NLE37" s="446"/>
      <c r="NLF37" s="446"/>
      <c r="NLG37" s="446"/>
      <c r="NLH37" s="446"/>
      <c r="NLI37" s="446"/>
      <c r="NLJ37" s="446"/>
      <c r="NLK37" s="446"/>
      <c r="NLL37" s="446"/>
      <c r="NLM37" s="446"/>
      <c r="NLN37" s="446"/>
      <c r="NLO37" s="446"/>
      <c r="NLP37" s="446"/>
      <c r="NLQ37" s="446"/>
      <c r="NLR37" s="446"/>
      <c r="NLS37" s="446"/>
      <c r="NLT37" s="446"/>
      <c r="NLU37" s="446"/>
      <c r="NLV37" s="446"/>
      <c r="NLW37" s="446"/>
      <c r="NLX37" s="446"/>
      <c r="NLY37" s="446"/>
      <c r="NLZ37" s="446"/>
      <c r="NMA37" s="446"/>
      <c r="NMB37" s="446"/>
      <c r="NMC37" s="446"/>
      <c r="NMD37" s="446"/>
      <c r="NME37" s="446"/>
      <c r="NMF37" s="446"/>
      <c r="NMG37" s="446"/>
      <c r="NMH37" s="446"/>
      <c r="NMI37" s="446"/>
      <c r="NMJ37" s="446"/>
      <c r="NMK37" s="446"/>
      <c r="NML37" s="446"/>
      <c r="NMM37" s="446"/>
      <c r="NMN37" s="446"/>
      <c r="NMO37" s="446"/>
      <c r="NMP37" s="446"/>
      <c r="NMQ37" s="446"/>
      <c r="NMR37" s="446"/>
      <c r="NMS37" s="446"/>
      <c r="NMT37" s="446"/>
      <c r="NMU37" s="446"/>
      <c r="NMV37" s="446"/>
      <c r="NMW37" s="446"/>
      <c r="NMX37" s="446"/>
      <c r="NMY37" s="446"/>
      <c r="NMZ37" s="446"/>
      <c r="NNA37" s="446"/>
      <c r="NNB37" s="446"/>
      <c r="NNC37" s="446"/>
      <c r="NND37" s="446"/>
      <c r="NNE37" s="446"/>
      <c r="NNF37" s="446"/>
      <c r="NNG37" s="446"/>
      <c r="NNH37" s="446"/>
      <c r="NNI37" s="446"/>
      <c r="NNJ37" s="446"/>
      <c r="NNK37" s="446"/>
      <c r="NNL37" s="446"/>
      <c r="NNM37" s="446"/>
      <c r="NNN37" s="446"/>
      <c r="NNO37" s="446"/>
      <c r="NNP37" s="446"/>
      <c r="NNQ37" s="446"/>
      <c r="NNR37" s="446"/>
      <c r="NNS37" s="446"/>
      <c r="NNT37" s="446"/>
      <c r="NNU37" s="446"/>
      <c r="NNV37" s="446"/>
      <c r="NNW37" s="446"/>
      <c r="NNX37" s="446"/>
      <c r="NNY37" s="446"/>
      <c r="NNZ37" s="446"/>
      <c r="NOA37" s="446"/>
      <c r="NOB37" s="446"/>
      <c r="NOC37" s="446"/>
      <c r="NOD37" s="446"/>
      <c r="NOE37" s="446"/>
      <c r="NOF37" s="446"/>
      <c r="NOG37" s="446"/>
      <c r="NOH37" s="446"/>
      <c r="NOI37" s="446"/>
      <c r="NOJ37" s="446"/>
      <c r="NOK37" s="446"/>
      <c r="NOL37" s="446"/>
      <c r="NOM37" s="446"/>
      <c r="NON37" s="446"/>
      <c r="NOO37" s="446"/>
      <c r="NOP37" s="446"/>
      <c r="NOQ37" s="446"/>
      <c r="NOR37" s="446"/>
      <c r="NOS37" s="446"/>
      <c r="NOT37" s="446"/>
      <c r="NOU37" s="446"/>
      <c r="NOV37" s="446"/>
      <c r="NOW37" s="446"/>
      <c r="NOX37" s="446"/>
      <c r="NOY37" s="446"/>
      <c r="NOZ37" s="446"/>
      <c r="NPA37" s="446"/>
      <c r="NPB37" s="446"/>
      <c r="NPC37" s="446"/>
      <c r="NPD37" s="446"/>
      <c r="NPE37" s="446"/>
      <c r="NPF37" s="446"/>
      <c r="NPG37" s="446"/>
      <c r="NPH37" s="446"/>
      <c r="NPI37" s="446"/>
      <c r="NPJ37" s="446"/>
      <c r="NPK37" s="446"/>
      <c r="NPL37" s="446"/>
      <c r="NPM37" s="446"/>
      <c r="NPN37" s="446"/>
      <c r="NPO37" s="446"/>
      <c r="NPP37" s="446"/>
      <c r="NPQ37" s="446"/>
      <c r="NPR37" s="446"/>
      <c r="NPS37" s="446"/>
      <c r="NPT37" s="446"/>
      <c r="NPU37" s="446"/>
      <c r="NPV37" s="446"/>
      <c r="NPW37" s="446"/>
      <c r="NPX37" s="446"/>
      <c r="NPY37" s="446"/>
      <c r="NPZ37" s="446"/>
      <c r="NQA37" s="446"/>
      <c r="NQB37" s="446"/>
      <c r="NQC37" s="446"/>
      <c r="NQD37" s="446"/>
      <c r="NQE37" s="446"/>
      <c r="NQF37" s="446"/>
      <c r="NQG37" s="446"/>
      <c r="NQH37" s="446"/>
      <c r="NQI37" s="446"/>
      <c r="NQJ37" s="446"/>
      <c r="NQK37" s="446"/>
      <c r="NQL37" s="446"/>
      <c r="NQM37" s="446"/>
      <c r="NQN37" s="446"/>
      <c r="NQO37" s="446"/>
      <c r="NQP37" s="446"/>
      <c r="NQQ37" s="446"/>
      <c r="NQR37" s="446"/>
      <c r="NQS37" s="446"/>
      <c r="NQT37" s="446"/>
      <c r="NQU37" s="446"/>
      <c r="NQV37" s="446"/>
      <c r="NQW37" s="446"/>
      <c r="NQX37" s="446"/>
      <c r="NQY37" s="446"/>
      <c r="NQZ37" s="446"/>
      <c r="NRA37" s="446"/>
      <c r="NRB37" s="446"/>
      <c r="NRC37" s="446"/>
      <c r="NRD37" s="446"/>
      <c r="NRE37" s="446"/>
      <c r="NRF37" s="446"/>
      <c r="NRG37" s="446"/>
      <c r="NRH37" s="446"/>
      <c r="NRI37" s="446"/>
      <c r="NRJ37" s="446"/>
      <c r="NRK37" s="446"/>
      <c r="NRL37" s="446"/>
      <c r="NRM37" s="446"/>
      <c r="NRN37" s="446"/>
      <c r="NRO37" s="446"/>
      <c r="NRP37" s="446"/>
      <c r="NRQ37" s="446"/>
      <c r="NRR37" s="446"/>
      <c r="NRS37" s="446"/>
      <c r="NRT37" s="446"/>
      <c r="NRU37" s="446"/>
      <c r="NRV37" s="446"/>
      <c r="NRW37" s="446"/>
      <c r="NRX37" s="446"/>
      <c r="NRY37" s="446"/>
      <c r="NRZ37" s="446"/>
      <c r="NSA37" s="446"/>
      <c r="NSB37" s="446"/>
      <c r="NSC37" s="446"/>
      <c r="NSD37" s="446"/>
      <c r="NSE37" s="446"/>
      <c r="NSF37" s="446"/>
      <c r="NSG37" s="446"/>
      <c r="NSH37" s="446"/>
      <c r="NSI37" s="446"/>
      <c r="NSJ37" s="446"/>
      <c r="NSK37" s="446"/>
      <c r="NSL37" s="446"/>
      <c r="NSM37" s="446"/>
      <c r="NSN37" s="446"/>
      <c r="NSO37" s="446"/>
      <c r="NSP37" s="446"/>
      <c r="NSQ37" s="446"/>
      <c r="NSR37" s="446"/>
      <c r="NSS37" s="446"/>
      <c r="NST37" s="446"/>
      <c r="NSU37" s="446"/>
      <c r="NSV37" s="446"/>
      <c r="NSW37" s="446"/>
      <c r="NSX37" s="446"/>
      <c r="NSY37" s="446"/>
      <c r="NSZ37" s="446"/>
      <c r="NTA37" s="446"/>
      <c r="NTB37" s="446"/>
      <c r="NTC37" s="446"/>
      <c r="NTD37" s="446"/>
      <c r="NTE37" s="446"/>
      <c r="NTF37" s="446"/>
      <c r="NTG37" s="446"/>
      <c r="NTH37" s="446"/>
      <c r="NTI37" s="446"/>
      <c r="NTJ37" s="446"/>
      <c r="NTK37" s="446"/>
      <c r="NTL37" s="446"/>
      <c r="NTM37" s="446"/>
      <c r="NTN37" s="446"/>
      <c r="NTO37" s="446"/>
      <c r="NTP37" s="446"/>
      <c r="NTQ37" s="446"/>
      <c r="NTR37" s="446"/>
      <c r="NTS37" s="446"/>
      <c r="NTT37" s="446"/>
      <c r="NTU37" s="446"/>
      <c r="NTV37" s="446"/>
      <c r="NTW37" s="446"/>
      <c r="NTX37" s="446"/>
      <c r="NTY37" s="446"/>
      <c r="NTZ37" s="446"/>
      <c r="NUA37" s="446"/>
      <c r="NUB37" s="446"/>
      <c r="NUC37" s="446"/>
      <c r="NUD37" s="446"/>
      <c r="NUE37" s="446"/>
      <c r="NUF37" s="446"/>
      <c r="NUG37" s="446"/>
      <c r="NUH37" s="446"/>
      <c r="NUI37" s="446"/>
      <c r="NUJ37" s="446"/>
      <c r="NUK37" s="446"/>
      <c r="NUL37" s="446"/>
      <c r="NUM37" s="446"/>
      <c r="NUN37" s="446"/>
      <c r="NUO37" s="446"/>
      <c r="NUP37" s="446"/>
      <c r="NUQ37" s="446"/>
      <c r="NUR37" s="446"/>
      <c r="NUS37" s="446"/>
      <c r="NUT37" s="446"/>
      <c r="NUU37" s="446"/>
      <c r="NUV37" s="446"/>
      <c r="NUW37" s="446"/>
      <c r="NUX37" s="446"/>
      <c r="NUY37" s="446"/>
      <c r="NUZ37" s="446"/>
      <c r="NVA37" s="446"/>
      <c r="NVB37" s="446"/>
      <c r="NVC37" s="446"/>
      <c r="NVD37" s="446"/>
      <c r="NVE37" s="446"/>
      <c r="NVF37" s="446"/>
      <c r="NVG37" s="446"/>
      <c r="NVH37" s="446"/>
      <c r="NVI37" s="446"/>
      <c r="NVJ37" s="446"/>
      <c r="NVK37" s="446"/>
      <c r="NVL37" s="446"/>
      <c r="NVM37" s="446"/>
      <c r="NVN37" s="446"/>
      <c r="NVO37" s="446"/>
      <c r="NVP37" s="446"/>
      <c r="NVQ37" s="446"/>
      <c r="NVR37" s="446"/>
      <c r="NVS37" s="446"/>
      <c r="NVT37" s="446"/>
      <c r="NVU37" s="446"/>
      <c r="NVV37" s="446"/>
      <c r="NVW37" s="446"/>
      <c r="NVX37" s="446"/>
      <c r="NVY37" s="446"/>
      <c r="NVZ37" s="446"/>
      <c r="NWA37" s="446"/>
      <c r="NWB37" s="446"/>
      <c r="NWC37" s="446"/>
      <c r="NWD37" s="446"/>
      <c r="NWE37" s="446"/>
      <c r="NWF37" s="446"/>
      <c r="NWG37" s="446"/>
      <c r="NWH37" s="446"/>
      <c r="NWI37" s="446"/>
      <c r="NWJ37" s="446"/>
      <c r="NWK37" s="446"/>
      <c r="NWL37" s="446"/>
      <c r="NWM37" s="446"/>
      <c r="NWN37" s="446"/>
      <c r="NWO37" s="446"/>
      <c r="NWP37" s="446"/>
      <c r="NWQ37" s="446"/>
      <c r="NWR37" s="446"/>
      <c r="NWS37" s="446"/>
      <c r="NWT37" s="446"/>
      <c r="NWU37" s="446"/>
      <c r="NWV37" s="446"/>
      <c r="NWW37" s="446"/>
      <c r="NWX37" s="446"/>
      <c r="NWY37" s="446"/>
      <c r="NWZ37" s="446"/>
      <c r="NXA37" s="446"/>
      <c r="NXB37" s="446"/>
      <c r="NXC37" s="446"/>
      <c r="NXD37" s="446"/>
      <c r="NXE37" s="446"/>
      <c r="NXF37" s="446"/>
      <c r="NXG37" s="446"/>
      <c r="NXH37" s="446"/>
      <c r="NXI37" s="446"/>
      <c r="NXJ37" s="446"/>
      <c r="NXK37" s="446"/>
      <c r="NXL37" s="446"/>
      <c r="NXM37" s="446"/>
      <c r="NXN37" s="446"/>
      <c r="NXO37" s="446"/>
      <c r="NXP37" s="446"/>
      <c r="NXQ37" s="446"/>
      <c r="NXR37" s="446"/>
      <c r="NXS37" s="446"/>
      <c r="NXT37" s="446"/>
      <c r="NXU37" s="446"/>
      <c r="NXV37" s="446"/>
      <c r="NXW37" s="446"/>
      <c r="NXX37" s="446"/>
      <c r="NXY37" s="446"/>
      <c r="NXZ37" s="446"/>
      <c r="NYA37" s="446"/>
      <c r="NYB37" s="446"/>
      <c r="NYC37" s="446"/>
      <c r="NYD37" s="446"/>
      <c r="NYE37" s="446"/>
      <c r="NYF37" s="446"/>
      <c r="NYG37" s="446"/>
      <c r="NYH37" s="446"/>
      <c r="NYI37" s="446"/>
      <c r="NYJ37" s="446"/>
      <c r="NYK37" s="446"/>
      <c r="NYL37" s="446"/>
      <c r="NYM37" s="446"/>
      <c r="NYN37" s="446"/>
      <c r="NYO37" s="446"/>
      <c r="NYP37" s="446"/>
      <c r="NYQ37" s="446"/>
      <c r="NYR37" s="446"/>
      <c r="NYS37" s="446"/>
      <c r="NYT37" s="446"/>
      <c r="NYU37" s="446"/>
      <c r="NYV37" s="446"/>
      <c r="NYW37" s="446"/>
      <c r="NYX37" s="446"/>
      <c r="NYY37" s="446"/>
      <c r="NYZ37" s="446"/>
      <c r="NZA37" s="446"/>
      <c r="NZB37" s="446"/>
      <c r="NZC37" s="446"/>
      <c r="NZD37" s="446"/>
      <c r="NZE37" s="446"/>
      <c r="NZF37" s="446"/>
      <c r="NZG37" s="446"/>
      <c r="NZH37" s="446"/>
      <c r="NZI37" s="446"/>
      <c r="NZJ37" s="446"/>
      <c r="NZK37" s="446"/>
      <c r="NZL37" s="446"/>
      <c r="NZM37" s="446"/>
      <c r="NZN37" s="446"/>
      <c r="NZO37" s="446"/>
      <c r="NZP37" s="446"/>
      <c r="NZQ37" s="446"/>
      <c r="NZR37" s="446"/>
      <c r="NZS37" s="446"/>
      <c r="NZT37" s="446"/>
      <c r="NZU37" s="446"/>
      <c r="NZV37" s="446"/>
      <c r="NZW37" s="446"/>
      <c r="NZX37" s="446"/>
      <c r="NZY37" s="446"/>
      <c r="NZZ37" s="446"/>
      <c r="OAA37" s="446"/>
      <c r="OAB37" s="446"/>
      <c r="OAC37" s="446"/>
      <c r="OAD37" s="446"/>
      <c r="OAE37" s="446"/>
      <c r="OAF37" s="446"/>
      <c r="OAG37" s="446"/>
      <c r="OAH37" s="446"/>
      <c r="OAI37" s="446"/>
      <c r="OAJ37" s="446"/>
      <c r="OAK37" s="446"/>
      <c r="OAL37" s="446"/>
      <c r="OAM37" s="446"/>
      <c r="OAN37" s="446"/>
      <c r="OAO37" s="446"/>
      <c r="OAP37" s="446"/>
      <c r="OAQ37" s="446"/>
      <c r="OAR37" s="446"/>
      <c r="OAS37" s="446"/>
      <c r="OAT37" s="446"/>
      <c r="OAU37" s="446"/>
      <c r="OAV37" s="446"/>
      <c r="OAW37" s="446"/>
      <c r="OAX37" s="446"/>
      <c r="OAY37" s="446"/>
      <c r="OAZ37" s="446"/>
      <c r="OBA37" s="446"/>
      <c r="OBB37" s="446"/>
      <c r="OBC37" s="446"/>
      <c r="OBD37" s="446"/>
      <c r="OBE37" s="446"/>
      <c r="OBF37" s="446"/>
      <c r="OBG37" s="446"/>
      <c r="OBH37" s="446"/>
      <c r="OBI37" s="446"/>
      <c r="OBJ37" s="446"/>
      <c r="OBK37" s="446"/>
      <c r="OBL37" s="446"/>
      <c r="OBM37" s="446"/>
      <c r="OBN37" s="446"/>
      <c r="OBO37" s="446"/>
      <c r="OBP37" s="446"/>
      <c r="OBQ37" s="446"/>
      <c r="OBR37" s="446"/>
      <c r="OBS37" s="446"/>
      <c r="OBT37" s="446"/>
      <c r="OBU37" s="446"/>
      <c r="OBV37" s="446"/>
      <c r="OBW37" s="446"/>
      <c r="OBX37" s="446"/>
      <c r="OBY37" s="446"/>
      <c r="OBZ37" s="446"/>
      <c r="OCA37" s="446"/>
      <c r="OCB37" s="446"/>
      <c r="OCC37" s="446"/>
      <c r="OCD37" s="446"/>
      <c r="OCE37" s="446"/>
      <c r="OCF37" s="446"/>
      <c r="OCG37" s="446"/>
      <c r="OCH37" s="446"/>
      <c r="OCI37" s="446"/>
      <c r="OCJ37" s="446"/>
      <c r="OCK37" s="446"/>
      <c r="OCL37" s="446"/>
      <c r="OCM37" s="446"/>
      <c r="OCN37" s="446"/>
      <c r="OCO37" s="446"/>
      <c r="OCP37" s="446"/>
      <c r="OCQ37" s="446"/>
      <c r="OCR37" s="446"/>
      <c r="OCS37" s="446"/>
      <c r="OCT37" s="446"/>
      <c r="OCU37" s="446"/>
      <c r="OCV37" s="446"/>
      <c r="OCW37" s="446"/>
      <c r="OCX37" s="446"/>
      <c r="OCY37" s="446"/>
      <c r="OCZ37" s="446"/>
      <c r="ODA37" s="446"/>
      <c r="ODB37" s="446"/>
      <c r="ODC37" s="446"/>
      <c r="ODD37" s="446"/>
      <c r="ODE37" s="446"/>
      <c r="ODF37" s="446"/>
      <c r="ODG37" s="446"/>
      <c r="ODH37" s="446"/>
      <c r="ODI37" s="446"/>
      <c r="ODJ37" s="446"/>
      <c r="ODK37" s="446"/>
      <c r="ODL37" s="446"/>
      <c r="ODM37" s="446"/>
      <c r="ODN37" s="446"/>
      <c r="ODO37" s="446"/>
      <c r="ODP37" s="446"/>
      <c r="ODQ37" s="446"/>
      <c r="ODR37" s="446"/>
      <c r="ODS37" s="446"/>
      <c r="ODT37" s="446"/>
      <c r="ODU37" s="446"/>
      <c r="ODV37" s="446"/>
      <c r="ODW37" s="446"/>
      <c r="ODX37" s="446"/>
      <c r="ODY37" s="446"/>
      <c r="ODZ37" s="446"/>
      <c r="OEA37" s="446"/>
      <c r="OEB37" s="446"/>
      <c r="OEC37" s="446"/>
      <c r="OED37" s="446"/>
      <c r="OEE37" s="446"/>
      <c r="OEF37" s="446"/>
      <c r="OEG37" s="446"/>
      <c r="OEH37" s="446"/>
      <c r="OEI37" s="446"/>
      <c r="OEJ37" s="446"/>
      <c r="OEK37" s="446"/>
      <c r="OEL37" s="446"/>
      <c r="OEM37" s="446"/>
      <c r="OEN37" s="446"/>
      <c r="OEO37" s="446"/>
      <c r="OEP37" s="446"/>
      <c r="OEQ37" s="446"/>
      <c r="OER37" s="446"/>
      <c r="OES37" s="446"/>
      <c r="OET37" s="446"/>
      <c r="OEU37" s="446"/>
      <c r="OEV37" s="446"/>
      <c r="OEW37" s="446"/>
      <c r="OEX37" s="446"/>
      <c r="OEY37" s="446"/>
      <c r="OEZ37" s="446"/>
      <c r="OFA37" s="446"/>
      <c r="OFB37" s="446"/>
      <c r="OFC37" s="446"/>
      <c r="OFD37" s="446"/>
      <c r="OFE37" s="446"/>
      <c r="OFF37" s="446"/>
      <c r="OFG37" s="446"/>
      <c r="OFH37" s="446"/>
      <c r="OFI37" s="446"/>
      <c r="OFJ37" s="446"/>
      <c r="OFK37" s="446"/>
      <c r="OFL37" s="446"/>
      <c r="OFM37" s="446"/>
      <c r="OFN37" s="446"/>
      <c r="OFO37" s="446"/>
      <c r="OFP37" s="446"/>
      <c r="OFQ37" s="446"/>
      <c r="OFR37" s="446"/>
      <c r="OFS37" s="446"/>
      <c r="OFT37" s="446"/>
      <c r="OFU37" s="446"/>
      <c r="OFV37" s="446"/>
      <c r="OFW37" s="446"/>
      <c r="OFX37" s="446"/>
      <c r="OFY37" s="446"/>
      <c r="OFZ37" s="446"/>
      <c r="OGA37" s="446"/>
      <c r="OGB37" s="446"/>
      <c r="OGC37" s="446"/>
      <c r="OGD37" s="446"/>
      <c r="OGE37" s="446"/>
      <c r="OGF37" s="446"/>
      <c r="OGG37" s="446"/>
      <c r="OGH37" s="446"/>
      <c r="OGI37" s="446"/>
      <c r="OGJ37" s="446"/>
      <c r="OGK37" s="446"/>
      <c r="OGL37" s="446"/>
      <c r="OGM37" s="446"/>
      <c r="OGN37" s="446"/>
      <c r="OGO37" s="446"/>
      <c r="OGP37" s="446"/>
      <c r="OGQ37" s="446"/>
      <c r="OGR37" s="446"/>
      <c r="OGS37" s="446"/>
      <c r="OGT37" s="446"/>
      <c r="OGU37" s="446"/>
      <c r="OGV37" s="446"/>
      <c r="OGW37" s="446"/>
      <c r="OGX37" s="446"/>
      <c r="OGY37" s="446"/>
      <c r="OGZ37" s="446"/>
      <c r="OHA37" s="446"/>
      <c r="OHB37" s="446"/>
      <c r="OHC37" s="446"/>
      <c r="OHD37" s="446"/>
      <c r="OHE37" s="446"/>
      <c r="OHF37" s="446"/>
      <c r="OHG37" s="446"/>
      <c r="OHH37" s="446"/>
      <c r="OHI37" s="446"/>
      <c r="OHJ37" s="446"/>
      <c r="OHK37" s="446"/>
      <c r="OHL37" s="446"/>
      <c r="OHM37" s="446"/>
      <c r="OHN37" s="446"/>
      <c r="OHO37" s="446"/>
      <c r="OHP37" s="446"/>
      <c r="OHQ37" s="446"/>
      <c r="OHR37" s="446"/>
      <c r="OHS37" s="446"/>
      <c r="OHT37" s="446"/>
      <c r="OHU37" s="446"/>
      <c r="OHV37" s="446"/>
      <c r="OHW37" s="446"/>
      <c r="OHX37" s="446"/>
      <c r="OHY37" s="446"/>
      <c r="OHZ37" s="446"/>
      <c r="OIA37" s="446"/>
      <c r="OIB37" s="446"/>
      <c r="OIC37" s="446"/>
      <c r="OID37" s="446"/>
      <c r="OIE37" s="446"/>
      <c r="OIF37" s="446"/>
      <c r="OIG37" s="446"/>
      <c r="OIH37" s="446"/>
      <c r="OII37" s="446"/>
      <c r="OIJ37" s="446"/>
      <c r="OIK37" s="446"/>
      <c r="OIL37" s="446"/>
      <c r="OIM37" s="446"/>
      <c r="OIN37" s="446"/>
      <c r="OIO37" s="446"/>
      <c r="OIP37" s="446"/>
      <c r="OIQ37" s="446"/>
      <c r="OIR37" s="446"/>
      <c r="OIS37" s="446"/>
      <c r="OIT37" s="446"/>
      <c r="OIU37" s="446"/>
      <c r="OIV37" s="446"/>
      <c r="OIW37" s="446"/>
      <c r="OIX37" s="446"/>
      <c r="OIY37" s="446"/>
      <c r="OIZ37" s="446"/>
      <c r="OJA37" s="446"/>
      <c r="OJB37" s="446"/>
      <c r="OJC37" s="446"/>
      <c r="OJD37" s="446"/>
      <c r="OJE37" s="446"/>
      <c r="OJF37" s="446"/>
      <c r="OJG37" s="446"/>
      <c r="OJH37" s="446"/>
      <c r="OJI37" s="446"/>
      <c r="OJJ37" s="446"/>
      <c r="OJK37" s="446"/>
      <c r="OJL37" s="446"/>
      <c r="OJM37" s="446"/>
      <c r="OJN37" s="446"/>
      <c r="OJO37" s="446"/>
      <c r="OJP37" s="446"/>
      <c r="OJQ37" s="446"/>
      <c r="OJR37" s="446"/>
      <c r="OJS37" s="446"/>
      <c r="OJT37" s="446"/>
      <c r="OJU37" s="446"/>
      <c r="OJV37" s="446"/>
      <c r="OJW37" s="446"/>
      <c r="OJX37" s="446"/>
      <c r="OJY37" s="446"/>
      <c r="OJZ37" s="446"/>
      <c r="OKA37" s="446"/>
      <c r="OKB37" s="446"/>
      <c r="OKC37" s="446"/>
      <c r="OKD37" s="446"/>
      <c r="OKE37" s="446"/>
      <c r="OKF37" s="446"/>
      <c r="OKG37" s="446"/>
      <c r="OKH37" s="446"/>
      <c r="OKI37" s="446"/>
      <c r="OKJ37" s="446"/>
      <c r="OKK37" s="446"/>
      <c r="OKL37" s="446"/>
      <c r="OKM37" s="446"/>
      <c r="OKN37" s="446"/>
      <c r="OKO37" s="446"/>
      <c r="OKP37" s="446"/>
      <c r="OKQ37" s="446"/>
      <c r="OKR37" s="446"/>
      <c r="OKS37" s="446"/>
      <c r="OKT37" s="446"/>
      <c r="OKU37" s="446"/>
      <c r="OKV37" s="446"/>
      <c r="OKW37" s="446"/>
      <c r="OKX37" s="446"/>
      <c r="OKY37" s="446"/>
      <c r="OKZ37" s="446"/>
      <c r="OLA37" s="446"/>
      <c r="OLB37" s="446"/>
      <c r="OLC37" s="446"/>
      <c r="OLD37" s="446"/>
      <c r="OLE37" s="446"/>
      <c r="OLF37" s="446"/>
      <c r="OLG37" s="446"/>
      <c r="OLH37" s="446"/>
      <c r="OLI37" s="446"/>
      <c r="OLJ37" s="446"/>
      <c r="OLK37" s="446"/>
      <c r="OLL37" s="446"/>
      <c r="OLM37" s="446"/>
      <c r="OLN37" s="446"/>
      <c r="OLO37" s="446"/>
      <c r="OLP37" s="446"/>
      <c r="OLQ37" s="446"/>
      <c r="OLR37" s="446"/>
      <c r="OLS37" s="446"/>
      <c r="OLT37" s="446"/>
      <c r="OLU37" s="446"/>
      <c r="OLV37" s="446"/>
      <c r="OLW37" s="446"/>
      <c r="OLX37" s="446"/>
      <c r="OLY37" s="446"/>
      <c r="OLZ37" s="446"/>
      <c r="OMA37" s="446"/>
      <c r="OMB37" s="446"/>
      <c r="OMC37" s="446"/>
      <c r="OMD37" s="446"/>
      <c r="OME37" s="446"/>
      <c r="OMF37" s="446"/>
      <c r="OMG37" s="446"/>
      <c r="OMH37" s="446"/>
      <c r="OMI37" s="446"/>
      <c r="OMJ37" s="446"/>
      <c r="OMK37" s="446"/>
      <c r="OML37" s="446"/>
      <c r="OMM37" s="446"/>
      <c r="OMN37" s="446"/>
      <c r="OMO37" s="446"/>
      <c r="OMP37" s="446"/>
      <c r="OMQ37" s="446"/>
      <c r="OMR37" s="446"/>
      <c r="OMS37" s="446"/>
      <c r="OMT37" s="446"/>
      <c r="OMU37" s="446"/>
      <c r="OMV37" s="446"/>
      <c r="OMW37" s="446"/>
      <c r="OMX37" s="446"/>
      <c r="OMY37" s="446"/>
      <c r="OMZ37" s="446"/>
      <c r="ONA37" s="446"/>
      <c r="ONB37" s="446"/>
      <c r="ONC37" s="446"/>
      <c r="OND37" s="446"/>
      <c r="ONE37" s="446"/>
      <c r="ONF37" s="446"/>
      <c r="ONG37" s="446"/>
      <c r="ONH37" s="446"/>
      <c r="ONI37" s="446"/>
      <c r="ONJ37" s="446"/>
      <c r="ONK37" s="446"/>
      <c r="ONL37" s="446"/>
      <c r="ONM37" s="446"/>
      <c r="ONN37" s="446"/>
      <c r="ONO37" s="446"/>
      <c r="ONP37" s="446"/>
      <c r="ONQ37" s="446"/>
      <c r="ONR37" s="446"/>
      <c r="ONS37" s="446"/>
      <c r="ONT37" s="446"/>
      <c r="ONU37" s="446"/>
      <c r="ONV37" s="446"/>
      <c r="ONW37" s="446"/>
      <c r="ONX37" s="446"/>
      <c r="ONY37" s="446"/>
      <c r="ONZ37" s="446"/>
      <c r="OOA37" s="446"/>
      <c r="OOB37" s="446"/>
      <c r="OOC37" s="446"/>
      <c r="OOD37" s="446"/>
      <c r="OOE37" s="446"/>
      <c r="OOF37" s="446"/>
      <c r="OOG37" s="446"/>
      <c r="OOH37" s="446"/>
      <c r="OOI37" s="446"/>
      <c r="OOJ37" s="446"/>
      <c r="OOK37" s="446"/>
      <c r="OOL37" s="446"/>
      <c r="OOM37" s="446"/>
      <c r="OON37" s="446"/>
      <c r="OOO37" s="446"/>
      <c r="OOP37" s="446"/>
      <c r="OOQ37" s="446"/>
      <c r="OOR37" s="446"/>
      <c r="OOS37" s="446"/>
      <c r="OOT37" s="446"/>
      <c r="OOU37" s="446"/>
      <c r="OOV37" s="446"/>
      <c r="OOW37" s="446"/>
      <c r="OOX37" s="446"/>
      <c r="OOY37" s="446"/>
      <c r="OOZ37" s="446"/>
      <c r="OPA37" s="446"/>
      <c r="OPB37" s="446"/>
      <c r="OPC37" s="446"/>
      <c r="OPD37" s="446"/>
      <c r="OPE37" s="446"/>
      <c r="OPF37" s="446"/>
      <c r="OPG37" s="446"/>
      <c r="OPH37" s="446"/>
      <c r="OPI37" s="446"/>
      <c r="OPJ37" s="446"/>
      <c r="OPK37" s="446"/>
      <c r="OPL37" s="446"/>
      <c r="OPM37" s="446"/>
      <c r="OPN37" s="446"/>
      <c r="OPO37" s="446"/>
      <c r="OPP37" s="446"/>
      <c r="OPQ37" s="446"/>
      <c r="OPR37" s="446"/>
      <c r="OPS37" s="446"/>
      <c r="OPT37" s="446"/>
      <c r="OPU37" s="446"/>
      <c r="OPV37" s="446"/>
      <c r="OPW37" s="446"/>
      <c r="OPX37" s="446"/>
      <c r="OPY37" s="446"/>
      <c r="OPZ37" s="446"/>
      <c r="OQA37" s="446"/>
      <c r="OQB37" s="446"/>
      <c r="OQC37" s="446"/>
      <c r="OQD37" s="446"/>
      <c r="OQE37" s="446"/>
      <c r="OQF37" s="446"/>
      <c r="OQG37" s="446"/>
      <c r="OQH37" s="446"/>
      <c r="OQI37" s="446"/>
      <c r="OQJ37" s="446"/>
      <c r="OQK37" s="446"/>
      <c r="OQL37" s="446"/>
      <c r="OQM37" s="446"/>
      <c r="OQN37" s="446"/>
      <c r="OQO37" s="446"/>
      <c r="OQP37" s="446"/>
      <c r="OQQ37" s="446"/>
      <c r="OQR37" s="446"/>
      <c r="OQS37" s="446"/>
      <c r="OQT37" s="446"/>
      <c r="OQU37" s="446"/>
      <c r="OQV37" s="446"/>
      <c r="OQW37" s="446"/>
      <c r="OQX37" s="446"/>
      <c r="OQY37" s="446"/>
      <c r="OQZ37" s="446"/>
      <c r="ORA37" s="446"/>
      <c r="ORB37" s="446"/>
      <c r="ORC37" s="446"/>
      <c r="ORD37" s="446"/>
      <c r="ORE37" s="446"/>
      <c r="ORF37" s="446"/>
      <c r="ORG37" s="446"/>
      <c r="ORH37" s="446"/>
      <c r="ORI37" s="446"/>
      <c r="ORJ37" s="446"/>
      <c r="ORK37" s="446"/>
      <c r="ORL37" s="446"/>
      <c r="ORM37" s="446"/>
      <c r="ORN37" s="446"/>
      <c r="ORO37" s="446"/>
      <c r="ORP37" s="446"/>
      <c r="ORQ37" s="446"/>
      <c r="ORR37" s="446"/>
      <c r="ORS37" s="446"/>
      <c r="ORT37" s="446"/>
      <c r="ORU37" s="446"/>
      <c r="ORV37" s="446"/>
      <c r="ORW37" s="446"/>
      <c r="ORX37" s="446"/>
      <c r="ORY37" s="446"/>
      <c r="ORZ37" s="446"/>
      <c r="OSA37" s="446"/>
      <c r="OSB37" s="446"/>
      <c r="OSC37" s="446"/>
      <c r="OSD37" s="446"/>
      <c r="OSE37" s="446"/>
      <c r="OSF37" s="446"/>
      <c r="OSG37" s="446"/>
      <c r="OSH37" s="446"/>
      <c r="OSI37" s="446"/>
      <c r="OSJ37" s="446"/>
      <c r="OSK37" s="446"/>
      <c r="OSL37" s="446"/>
      <c r="OSM37" s="446"/>
      <c r="OSN37" s="446"/>
      <c r="OSO37" s="446"/>
      <c r="OSP37" s="446"/>
      <c r="OSQ37" s="446"/>
      <c r="OSR37" s="446"/>
      <c r="OSS37" s="446"/>
      <c r="OST37" s="446"/>
      <c r="OSU37" s="446"/>
      <c r="OSV37" s="446"/>
      <c r="OSW37" s="446"/>
      <c r="OSX37" s="446"/>
      <c r="OSY37" s="446"/>
      <c r="OSZ37" s="446"/>
      <c r="OTA37" s="446"/>
      <c r="OTB37" s="446"/>
      <c r="OTC37" s="446"/>
      <c r="OTD37" s="446"/>
      <c r="OTE37" s="446"/>
      <c r="OTF37" s="446"/>
      <c r="OTG37" s="446"/>
      <c r="OTH37" s="446"/>
      <c r="OTI37" s="446"/>
      <c r="OTJ37" s="446"/>
      <c r="OTK37" s="446"/>
      <c r="OTL37" s="446"/>
      <c r="OTM37" s="446"/>
      <c r="OTN37" s="446"/>
      <c r="OTO37" s="446"/>
      <c r="OTP37" s="446"/>
      <c r="OTQ37" s="446"/>
      <c r="OTR37" s="446"/>
      <c r="OTS37" s="446"/>
      <c r="OTT37" s="446"/>
      <c r="OTU37" s="446"/>
      <c r="OTV37" s="446"/>
      <c r="OTW37" s="446"/>
      <c r="OTX37" s="446"/>
      <c r="OTY37" s="446"/>
      <c r="OTZ37" s="446"/>
      <c r="OUA37" s="446"/>
      <c r="OUB37" s="446"/>
      <c r="OUC37" s="446"/>
      <c r="OUD37" s="446"/>
      <c r="OUE37" s="446"/>
      <c r="OUF37" s="446"/>
      <c r="OUG37" s="446"/>
      <c r="OUH37" s="446"/>
      <c r="OUI37" s="446"/>
      <c r="OUJ37" s="446"/>
      <c r="OUK37" s="446"/>
      <c r="OUL37" s="446"/>
      <c r="OUM37" s="446"/>
      <c r="OUN37" s="446"/>
      <c r="OUO37" s="446"/>
      <c r="OUP37" s="446"/>
      <c r="OUQ37" s="446"/>
      <c r="OUR37" s="446"/>
      <c r="OUS37" s="446"/>
      <c r="OUT37" s="446"/>
      <c r="OUU37" s="446"/>
      <c r="OUV37" s="446"/>
      <c r="OUW37" s="446"/>
      <c r="OUX37" s="446"/>
      <c r="OUY37" s="446"/>
      <c r="OUZ37" s="446"/>
      <c r="OVA37" s="446"/>
      <c r="OVB37" s="446"/>
      <c r="OVC37" s="446"/>
      <c r="OVD37" s="446"/>
      <c r="OVE37" s="446"/>
      <c r="OVF37" s="446"/>
      <c r="OVG37" s="446"/>
      <c r="OVH37" s="446"/>
      <c r="OVI37" s="446"/>
      <c r="OVJ37" s="446"/>
      <c r="OVK37" s="446"/>
      <c r="OVL37" s="446"/>
      <c r="OVM37" s="446"/>
      <c r="OVN37" s="446"/>
      <c r="OVO37" s="446"/>
      <c r="OVP37" s="446"/>
      <c r="OVQ37" s="446"/>
      <c r="OVR37" s="446"/>
      <c r="OVS37" s="446"/>
      <c r="OVT37" s="446"/>
      <c r="OVU37" s="446"/>
      <c r="OVV37" s="446"/>
      <c r="OVW37" s="446"/>
      <c r="OVX37" s="446"/>
      <c r="OVY37" s="446"/>
      <c r="OVZ37" s="446"/>
      <c r="OWA37" s="446"/>
      <c r="OWB37" s="446"/>
      <c r="OWC37" s="446"/>
      <c r="OWD37" s="446"/>
      <c r="OWE37" s="446"/>
      <c r="OWF37" s="446"/>
      <c r="OWG37" s="446"/>
      <c r="OWH37" s="446"/>
      <c r="OWI37" s="446"/>
      <c r="OWJ37" s="446"/>
      <c r="OWK37" s="446"/>
      <c r="OWL37" s="446"/>
      <c r="OWM37" s="446"/>
      <c r="OWN37" s="446"/>
      <c r="OWO37" s="446"/>
      <c r="OWP37" s="446"/>
      <c r="OWQ37" s="446"/>
      <c r="OWR37" s="446"/>
      <c r="OWS37" s="446"/>
      <c r="OWT37" s="446"/>
      <c r="OWU37" s="446"/>
      <c r="OWV37" s="446"/>
      <c r="OWW37" s="446"/>
      <c r="OWX37" s="446"/>
      <c r="OWY37" s="446"/>
      <c r="OWZ37" s="446"/>
      <c r="OXA37" s="446"/>
      <c r="OXB37" s="446"/>
      <c r="OXC37" s="446"/>
      <c r="OXD37" s="446"/>
      <c r="OXE37" s="446"/>
      <c r="OXF37" s="446"/>
      <c r="OXG37" s="446"/>
      <c r="OXH37" s="446"/>
      <c r="OXI37" s="446"/>
      <c r="OXJ37" s="446"/>
      <c r="OXK37" s="446"/>
      <c r="OXL37" s="446"/>
      <c r="OXM37" s="446"/>
      <c r="OXN37" s="446"/>
      <c r="OXO37" s="446"/>
      <c r="OXP37" s="446"/>
      <c r="OXQ37" s="446"/>
      <c r="OXR37" s="446"/>
      <c r="OXS37" s="446"/>
      <c r="OXT37" s="446"/>
      <c r="OXU37" s="446"/>
      <c r="OXV37" s="446"/>
      <c r="OXW37" s="446"/>
      <c r="OXX37" s="446"/>
      <c r="OXY37" s="446"/>
      <c r="OXZ37" s="446"/>
      <c r="OYA37" s="446"/>
      <c r="OYB37" s="446"/>
      <c r="OYC37" s="446"/>
      <c r="OYD37" s="446"/>
      <c r="OYE37" s="446"/>
      <c r="OYF37" s="446"/>
      <c r="OYG37" s="446"/>
      <c r="OYH37" s="446"/>
      <c r="OYI37" s="446"/>
      <c r="OYJ37" s="446"/>
      <c r="OYK37" s="446"/>
      <c r="OYL37" s="446"/>
      <c r="OYM37" s="446"/>
      <c r="OYN37" s="446"/>
      <c r="OYO37" s="446"/>
      <c r="OYP37" s="446"/>
      <c r="OYQ37" s="446"/>
      <c r="OYR37" s="446"/>
      <c r="OYS37" s="446"/>
      <c r="OYT37" s="446"/>
      <c r="OYU37" s="446"/>
      <c r="OYV37" s="446"/>
      <c r="OYW37" s="446"/>
      <c r="OYX37" s="446"/>
      <c r="OYY37" s="446"/>
      <c r="OYZ37" s="446"/>
      <c r="OZA37" s="446"/>
      <c r="OZB37" s="446"/>
      <c r="OZC37" s="446"/>
      <c r="OZD37" s="446"/>
      <c r="OZE37" s="446"/>
      <c r="OZF37" s="446"/>
      <c r="OZG37" s="446"/>
      <c r="OZH37" s="446"/>
      <c r="OZI37" s="446"/>
      <c r="OZJ37" s="446"/>
      <c r="OZK37" s="446"/>
      <c r="OZL37" s="446"/>
      <c r="OZM37" s="446"/>
      <c r="OZN37" s="446"/>
      <c r="OZO37" s="446"/>
      <c r="OZP37" s="446"/>
      <c r="OZQ37" s="446"/>
      <c r="OZR37" s="446"/>
      <c r="OZS37" s="446"/>
      <c r="OZT37" s="446"/>
      <c r="OZU37" s="446"/>
      <c r="OZV37" s="446"/>
      <c r="OZW37" s="446"/>
      <c r="OZX37" s="446"/>
      <c r="OZY37" s="446"/>
      <c r="OZZ37" s="446"/>
      <c r="PAA37" s="446"/>
      <c r="PAB37" s="446"/>
      <c r="PAC37" s="446"/>
      <c r="PAD37" s="446"/>
      <c r="PAE37" s="446"/>
      <c r="PAF37" s="446"/>
      <c r="PAG37" s="446"/>
      <c r="PAH37" s="446"/>
      <c r="PAI37" s="446"/>
      <c r="PAJ37" s="446"/>
      <c r="PAK37" s="446"/>
      <c r="PAL37" s="446"/>
      <c r="PAM37" s="446"/>
      <c r="PAN37" s="446"/>
      <c r="PAO37" s="446"/>
      <c r="PAP37" s="446"/>
      <c r="PAQ37" s="446"/>
      <c r="PAR37" s="446"/>
      <c r="PAS37" s="446"/>
      <c r="PAT37" s="446"/>
      <c r="PAU37" s="446"/>
      <c r="PAV37" s="446"/>
      <c r="PAW37" s="446"/>
      <c r="PAX37" s="446"/>
      <c r="PAY37" s="446"/>
      <c r="PAZ37" s="446"/>
      <c r="PBA37" s="446"/>
      <c r="PBB37" s="446"/>
      <c r="PBC37" s="446"/>
      <c r="PBD37" s="446"/>
      <c r="PBE37" s="446"/>
      <c r="PBF37" s="446"/>
      <c r="PBG37" s="446"/>
      <c r="PBH37" s="446"/>
      <c r="PBI37" s="446"/>
      <c r="PBJ37" s="446"/>
      <c r="PBK37" s="446"/>
      <c r="PBL37" s="446"/>
      <c r="PBM37" s="446"/>
      <c r="PBN37" s="446"/>
      <c r="PBO37" s="446"/>
      <c r="PBP37" s="446"/>
      <c r="PBQ37" s="446"/>
      <c r="PBR37" s="446"/>
      <c r="PBS37" s="446"/>
      <c r="PBT37" s="446"/>
      <c r="PBU37" s="446"/>
      <c r="PBV37" s="446"/>
      <c r="PBW37" s="446"/>
      <c r="PBX37" s="446"/>
      <c r="PBY37" s="446"/>
      <c r="PBZ37" s="446"/>
      <c r="PCA37" s="446"/>
      <c r="PCB37" s="446"/>
      <c r="PCC37" s="446"/>
      <c r="PCD37" s="446"/>
      <c r="PCE37" s="446"/>
      <c r="PCF37" s="446"/>
      <c r="PCG37" s="446"/>
      <c r="PCH37" s="446"/>
      <c r="PCI37" s="446"/>
      <c r="PCJ37" s="446"/>
      <c r="PCK37" s="446"/>
      <c r="PCL37" s="446"/>
      <c r="PCM37" s="446"/>
      <c r="PCN37" s="446"/>
      <c r="PCO37" s="446"/>
      <c r="PCP37" s="446"/>
      <c r="PCQ37" s="446"/>
      <c r="PCR37" s="446"/>
      <c r="PCS37" s="446"/>
      <c r="PCT37" s="446"/>
      <c r="PCU37" s="446"/>
      <c r="PCV37" s="446"/>
      <c r="PCW37" s="446"/>
      <c r="PCX37" s="446"/>
      <c r="PCY37" s="446"/>
      <c r="PCZ37" s="446"/>
      <c r="PDA37" s="446"/>
      <c r="PDB37" s="446"/>
      <c r="PDC37" s="446"/>
      <c r="PDD37" s="446"/>
      <c r="PDE37" s="446"/>
      <c r="PDF37" s="446"/>
      <c r="PDG37" s="446"/>
      <c r="PDH37" s="446"/>
      <c r="PDI37" s="446"/>
      <c r="PDJ37" s="446"/>
      <c r="PDK37" s="446"/>
      <c r="PDL37" s="446"/>
      <c r="PDM37" s="446"/>
      <c r="PDN37" s="446"/>
      <c r="PDO37" s="446"/>
      <c r="PDP37" s="446"/>
      <c r="PDQ37" s="446"/>
      <c r="PDR37" s="446"/>
      <c r="PDS37" s="446"/>
      <c r="PDT37" s="446"/>
      <c r="PDU37" s="446"/>
      <c r="PDV37" s="446"/>
      <c r="PDW37" s="446"/>
      <c r="PDX37" s="446"/>
      <c r="PDY37" s="446"/>
      <c r="PDZ37" s="446"/>
      <c r="PEA37" s="446"/>
      <c r="PEB37" s="446"/>
      <c r="PEC37" s="446"/>
      <c r="PED37" s="446"/>
      <c r="PEE37" s="446"/>
      <c r="PEF37" s="446"/>
      <c r="PEG37" s="446"/>
      <c r="PEH37" s="446"/>
      <c r="PEI37" s="446"/>
      <c r="PEJ37" s="446"/>
      <c r="PEK37" s="446"/>
      <c r="PEL37" s="446"/>
      <c r="PEM37" s="446"/>
      <c r="PEN37" s="446"/>
      <c r="PEO37" s="446"/>
      <c r="PEP37" s="446"/>
      <c r="PEQ37" s="446"/>
      <c r="PER37" s="446"/>
      <c r="PES37" s="446"/>
      <c r="PET37" s="446"/>
      <c r="PEU37" s="446"/>
      <c r="PEV37" s="446"/>
      <c r="PEW37" s="446"/>
      <c r="PEX37" s="446"/>
      <c r="PEY37" s="446"/>
      <c r="PEZ37" s="446"/>
      <c r="PFA37" s="446"/>
      <c r="PFB37" s="446"/>
      <c r="PFC37" s="446"/>
      <c r="PFD37" s="446"/>
      <c r="PFE37" s="446"/>
      <c r="PFF37" s="446"/>
      <c r="PFG37" s="446"/>
      <c r="PFH37" s="446"/>
      <c r="PFI37" s="446"/>
      <c r="PFJ37" s="446"/>
      <c r="PFK37" s="446"/>
      <c r="PFL37" s="446"/>
      <c r="PFM37" s="446"/>
      <c r="PFN37" s="446"/>
      <c r="PFO37" s="446"/>
      <c r="PFP37" s="446"/>
      <c r="PFQ37" s="446"/>
      <c r="PFR37" s="446"/>
      <c r="PFS37" s="446"/>
      <c r="PFT37" s="446"/>
      <c r="PFU37" s="446"/>
      <c r="PFV37" s="446"/>
      <c r="PFW37" s="446"/>
      <c r="PFX37" s="446"/>
      <c r="PFY37" s="446"/>
      <c r="PFZ37" s="446"/>
      <c r="PGA37" s="446"/>
      <c r="PGB37" s="446"/>
      <c r="PGC37" s="446"/>
      <c r="PGD37" s="446"/>
      <c r="PGE37" s="446"/>
      <c r="PGF37" s="446"/>
      <c r="PGG37" s="446"/>
      <c r="PGH37" s="446"/>
      <c r="PGI37" s="446"/>
      <c r="PGJ37" s="446"/>
      <c r="PGK37" s="446"/>
      <c r="PGL37" s="446"/>
      <c r="PGM37" s="446"/>
      <c r="PGN37" s="446"/>
      <c r="PGO37" s="446"/>
      <c r="PGP37" s="446"/>
      <c r="PGQ37" s="446"/>
      <c r="PGR37" s="446"/>
      <c r="PGS37" s="446"/>
      <c r="PGT37" s="446"/>
      <c r="PGU37" s="446"/>
      <c r="PGV37" s="446"/>
      <c r="PGW37" s="446"/>
      <c r="PGX37" s="446"/>
      <c r="PGY37" s="446"/>
      <c r="PGZ37" s="446"/>
      <c r="PHA37" s="446"/>
      <c r="PHB37" s="446"/>
      <c r="PHC37" s="446"/>
      <c r="PHD37" s="446"/>
      <c r="PHE37" s="446"/>
      <c r="PHF37" s="446"/>
      <c r="PHG37" s="446"/>
      <c r="PHH37" s="446"/>
      <c r="PHI37" s="446"/>
      <c r="PHJ37" s="446"/>
      <c r="PHK37" s="446"/>
      <c r="PHL37" s="446"/>
      <c r="PHM37" s="446"/>
      <c r="PHN37" s="446"/>
      <c r="PHO37" s="446"/>
      <c r="PHP37" s="446"/>
      <c r="PHQ37" s="446"/>
      <c r="PHR37" s="446"/>
      <c r="PHS37" s="446"/>
      <c r="PHT37" s="446"/>
      <c r="PHU37" s="446"/>
      <c r="PHV37" s="446"/>
      <c r="PHW37" s="446"/>
      <c r="PHX37" s="446"/>
      <c r="PHY37" s="446"/>
      <c r="PHZ37" s="446"/>
      <c r="PIA37" s="446"/>
      <c r="PIB37" s="446"/>
      <c r="PIC37" s="446"/>
      <c r="PID37" s="446"/>
      <c r="PIE37" s="446"/>
      <c r="PIF37" s="446"/>
      <c r="PIG37" s="446"/>
      <c r="PIH37" s="446"/>
      <c r="PII37" s="446"/>
      <c r="PIJ37" s="446"/>
      <c r="PIK37" s="446"/>
      <c r="PIL37" s="446"/>
      <c r="PIM37" s="446"/>
      <c r="PIN37" s="446"/>
      <c r="PIO37" s="446"/>
      <c r="PIP37" s="446"/>
      <c r="PIQ37" s="446"/>
      <c r="PIR37" s="446"/>
      <c r="PIS37" s="446"/>
      <c r="PIT37" s="446"/>
      <c r="PIU37" s="446"/>
      <c r="PIV37" s="446"/>
      <c r="PIW37" s="446"/>
      <c r="PIX37" s="446"/>
      <c r="PIY37" s="446"/>
      <c r="PIZ37" s="446"/>
      <c r="PJA37" s="446"/>
      <c r="PJB37" s="446"/>
      <c r="PJC37" s="446"/>
      <c r="PJD37" s="446"/>
      <c r="PJE37" s="446"/>
      <c r="PJF37" s="446"/>
      <c r="PJG37" s="446"/>
      <c r="PJH37" s="446"/>
      <c r="PJI37" s="446"/>
      <c r="PJJ37" s="446"/>
      <c r="PJK37" s="446"/>
      <c r="PJL37" s="446"/>
      <c r="PJM37" s="446"/>
      <c r="PJN37" s="446"/>
      <c r="PJO37" s="446"/>
      <c r="PJP37" s="446"/>
      <c r="PJQ37" s="446"/>
      <c r="PJR37" s="446"/>
      <c r="PJS37" s="446"/>
      <c r="PJT37" s="446"/>
      <c r="PJU37" s="446"/>
      <c r="PJV37" s="446"/>
      <c r="PJW37" s="446"/>
      <c r="PJX37" s="446"/>
      <c r="PJY37" s="446"/>
      <c r="PJZ37" s="446"/>
      <c r="PKA37" s="446"/>
      <c r="PKB37" s="446"/>
      <c r="PKC37" s="446"/>
      <c r="PKD37" s="446"/>
      <c r="PKE37" s="446"/>
      <c r="PKF37" s="446"/>
      <c r="PKG37" s="446"/>
      <c r="PKH37" s="446"/>
      <c r="PKI37" s="446"/>
      <c r="PKJ37" s="446"/>
      <c r="PKK37" s="446"/>
      <c r="PKL37" s="446"/>
      <c r="PKM37" s="446"/>
      <c r="PKN37" s="446"/>
      <c r="PKO37" s="446"/>
      <c r="PKP37" s="446"/>
      <c r="PKQ37" s="446"/>
      <c r="PKR37" s="446"/>
      <c r="PKS37" s="446"/>
      <c r="PKT37" s="446"/>
      <c r="PKU37" s="446"/>
      <c r="PKV37" s="446"/>
      <c r="PKW37" s="446"/>
      <c r="PKX37" s="446"/>
      <c r="PKY37" s="446"/>
      <c r="PKZ37" s="446"/>
      <c r="PLA37" s="446"/>
      <c r="PLB37" s="446"/>
      <c r="PLC37" s="446"/>
      <c r="PLD37" s="446"/>
      <c r="PLE37" s="446"/>
      <c r="PLF37" s="446"/>
      <c r="PLG37" s="446"/>
      <c r="PLH37" s="446"/>
      <c r="PLI37" s="446"/>
      <c r="PLJ37" s="446"/>
      <c r="PLK37" s="446"/>
      <c r="PLL37" s="446"/>
      <c r="PLM37" s="446"/>
      <c r="PLN37" s="446"/>
      <c r="PLO37" s="446"/>
      <c r="PLP37" s="446"/>
      <c r="PLQ37" s="446"/>
      <c r="PLR37" s="446"/>
      <c r="PLS37" s="446"/>
      <c r="PLT37" s="446"/>
      <c r="PLU37" s="446"/>
      <c r="PLV37" s="446"/>
      <c r="PLW37" s="446"/>
      <c r="PLX37" s="446"/>
      <c r="PLY37" s="446"/>
      <c r="PLZ37" s="446"/>
      <c r="PMA37" s="446"/>
      <c r="PMB37" s="446"/>
      <c r="PMC37" s="446"/>
      <c r="PMD37" s="446"/>
      <c r="PME37" s="446"/>
      <c r="PMF37" s="446"/>
      <c r="PMG37" s="446"/>
      <c r="PMH37" s="446"/>
      <c r="PMI37" s="446"/>
      <c r="PMJ37" s="446"/>
      <c r="PMK37" s="446"/>
      <c r="PML37" s="446"/>
      <c r="PMM37" s="446"/>
      <c r="PMN37" s="446"/>
      <c r="PMO37" s="446"/>
      <c r="PMP37" s="446"/>
      <c r="PMQ37" s="446"/>
      <c r="PMR37" s="446"/>
      <c r="PMS37" s="446"/>
      <c r="PMT37" s="446"/>
      <c r="PMU37" s="446"/>
      <c r="PMV37" s="446"/>
      <c r="PMW37" s="446"/>
      <c r="PMX37" s="446"/>
      <c r="PMY37" s="446"/>
      <c r="PMZ37" s="446"/>
      <c r="PNA37" s="446"/>
      <c r="PNB37" s="446"/>
      <c r="PNC37" s="446"/>
      <c r="PND37" s="446"/>
      <c r="PNE37" s="446"/>
      <c r="PNF37" s="446"/>
      <c r="PNG37" s="446"/>
      <c r="PNH37" s="446"/>
      <c r="PNI37" s="446"/>
      <c r="PNJ37" s="446"/>
      <c r="PNK37" s="446"/>
      <c r="PNL37" s="446"/>
      <c r="PNM37" s="446"/>
      <c r="PNN37" s="446"/>
      <c r="PNO37" s="446"/>
      <c r="PNP37" s="446"/>
      <c r="PNQ37" s="446"/>
      <c r="PNR37" s="446"/>
      <c r="PNS37" s="446"/>
      <c r="PNT37" s="446"/>
      <c r="PNU37" s="446"/>
      <c r="PNV37" s="446"/>
      <c r="PNW37" s="446"/>
      <c r="PNX37" s="446"/>
      <c r="PNY37" s="446"/>
      <c r="PNZ37" s="446"/>
      <c r="POA37" s="446"/>
      <c r="POB37" s="446"/>
      <c r="POC37" s="446"/>
      <c r="POD37" s="446"/>
      <c r="POE37" s="446"/>
      <c r="POF37" s="446"/>
      <c r="POG37" s="446"/>
      <c r="POH37" s="446"/>
      <c r="POI37" s="446"/>
      <c r="POJ37" s="446"/>
      <c r="POK37" s="446"/>
      <c r="POL37" s="446"/>
      <c r="POM37" s="446"/>
      <c r="PON37" s="446"/>
      <c r="POO37" s="446"/>
      <c r="POP37" s="446"/>
      <c r="POQ37" s="446"/>
      <c r="POR37" s="446"/>
      <c r="POS37" s="446"/>
      <c r="POT37" s="446"/>
      <c r="POU37" s="446"/>
      <c r="POV37" s="446"/>
      <c r="POW37" s="446"/>
      <c r="POX37" s="446"/>
      <c r="POY37" s="446"/>
      <c r="POZ37" s="446"/>
      <c r="PPA37" s="446"/>
      <c r="PPB37" s="446"/>
      <c r="PPC37" s="446"/>
      <c r="PPD37" s="446"/>
      <c r="PPE37" s="446"/>
      <c r="PPF37" s="446"/>
      <c r="PPG37" s="446"/>
      <c r="PPH37" s="446"/>
      <c r="PPI37" s="446"/>
      <c r="PPJ37" s="446"/>
      <c r="PPK37" s="446"/>
      <c r="PPL37" s="446"/>
      <c r="PPM37" s="446"/>
      <c r="PPN37" s="446"/>
      <c r="PPO37" s="446"/>
      <c r="PPP37" s="446"/>
      <c r="PPQ37" s="446"/>
      <c r="PPR37" s="446"/>
      <c r="PPS37" s="446"/>
      <c r="PPT37" s="446"/>
      <c r="PPU37" s="446"/>
      <c r="PPV37" s="446"/>
      <c r="PPW37" s="446"/>
      <c r="PPX37" s="446"/>
      <c r="PPY37" s="446"/>
      <c r="PPZ37" s="446"/>
      <c r="PQA37" s="446"/>
      <c r="PQB37" s="446"/>
      <c r="PQC37" s="446"/>
      <c r="PQD37" s="446"/>
      <c r="PQE37" s="446"/>
      <c r="PQF37" s="446"/>
      <c r="PQG37" s="446"/>
      <c r="PQH37" s="446"/>
      <c r="PQI37" s="446"/>
      <c r="PQJ37" s="446"/>
      <c r="PQK37" s="446"/>
      <c r="PQL37" s="446"/>
      <c r="PQM37" s="446"/>
      <c r="PQN37" s="446"/>
      <c r="PQO37" s="446"/>
      <c r="PQP37" s="446"/>
      <c r="PQQ37" s="446"/>
      <c r="PQR37" s="446"/>
      <c r="PQS37" s="446"/>
      <c r="PQT37" s="446"/>
      <c r="PQU37" s="446"/>
      <c r="PQV37" s="446"/>
      <c r="PQW37" s="446"/>
      <c r="PQX37" s="446"/>
      <c r="PQY37" s="446"/>
      <c r="PQZ37" s="446"/>
      <c r="PRA37" s="446"/>
      <c r="PRB37" s="446"/>
      <c r="PRC37" s="446"/>
      <c r="PRD37" s="446"/>
      <c r="PRE37" s="446"/>
      <c r="PRF37" s="446"/>
      <c r="PRG37" s="446"/>
      <c r="PRH37" s="446"/>
      <c r="PRI37" s="446"/>
      <c r="PRJ37" s="446"/>
      <c r="PRK37" s="446"/>
      <c r="PRL37" s="446"/>
      <c r="PRM37" s="446"/>
      <c r="PRN37" s="446"/>
      <c r="PRO37" s="446"/>
      <c r="PRP37" s="446"/>
      <c r="PRQ37" s="446"/>
      <c r="PRR37" s="446"/>
      <c r="PRS37" s="446"/>
      <c r="PRT37" s="446"/>
      <c r="PRU37" s="446"/>
      <c r="PRV37" s="446"/>
      <c r="PRW37" s="446"/>
      <c r="PRX37" s="446"/>
      <c r="PRY37" s="446"/>
      <c r="PRZ37" s="446"/>
      <c r="PSA37" s="446"/>
      <c r="PSB37" s="446"/>
      <c r="PSC37" s="446"/>
      <c r="PSD37" s="446"/>
      <c r="PSE37" s="446"/>
      <c r="PSF37" s="446"/>
      <c r="PSG37" s="446"/>
      <c r="PSH37" s="446"/>
      <c r="PSI37" s="446"/>
      <c r="PSJ37" s="446"/>
      <c r="PSK37" s="446"/>
      <c r="PSL37" s="446"/>
      <c r="PSM37" s="446"/>
      <c r="PSN37" s="446"/>
      <c r="PSO37" s="446"/>
      <c r="PSP37" s="446"/>
      <c r="PSQ37" s="446"/>
      <c r="PSR37" s="446"/>
      <c r="PSS37" s="446"/>
      <c r="PST37" s="446"/>
      <c r="PSU37" s="446"/>
      <c r="PSV37" s="446"/>
      <c r="PSW37" s="446"/>
      <c r="PSX37" s="446"/>
      <c r="PSY37" s="446"/>
      <c r="PSZ37" s="446"/>
      <c r="PTA37" s="446"/>
      <c r="PTB37" s="446"/>
      <c r="PTC37" s="446"/>
      <c r="PTD37" s="446"/>
      <c r="PTE37" s="446"/>
      <c r="PTF37" s="446"/>
      <c r="PTG37" s="446"/>
      <c r="PTH37" s="446"/>
      <c r="PTI37" s="446"/>
      <c r="PTJ37" s="446"/>
      <c r="PTK37" s="446"/>
      <c r="PTL37" s="446"/>
      <c r="PTM37" s="446"/>
      <c r="PTN37" s="446"/>
      <c r="PTO37" s="446"/>
      <c r="PTP37" s="446"/>
      <c r="PTQ37" s="446"/>
      <c r="PTR37" s="446"/>
      <c r="PTS37" s="446"/>
      <c r="PTT37" s="446"/>
      <c r="PTU37" s="446"/>
      <c r="PTV37" s="446"/>
      <c r="PTW37" s="446"/>
      <c r="PTX37" s="446"/>
      <c r="PTY37" s="446"/>
      <c r="PTZ37" s="446"/>
      <c r="PUA37" s="446"/>
      <c r="PUB37" s="446"/>
      <c r="PUC37" s="446"/>
      <c r="PUD37" s="446"/>
      <c r="PUE37" s="446"/>
      <c r="PUF37" s="446"/>
      <c r="PUG37" s="446"/>
      <c r="PUH37" s="446"/>
      <c r="PUI37" s="446"/>
      <c r="PUJ37" s="446"/>
      <c r="PUK37" s="446"/>
      <c r="PUL37" s="446"/>
      <c r="PUM37" s="446"/>
      <c r="PUN37" s="446"/>
      <c r="PUO37" s="446"/>
      <c r="PUP37" s="446"/>
      <c r="PUQ37" s="446"/>
      <c r="PUR37" s="446"/>
      <c r="PUS37" s="446"/>
      <c r="PUT37" s="446"/>
      <c r="PUU37" s="446"/>
      <c r="PUV37" s="446"/>
      <c r="PUW37" s="446"/>
      <c r="PUX37" s="446"/>
      <c r="PUY37" s="446"/>
      <c r="PUZ37" s="446"/>
      <c r="PVA37" s="446"/>
      <c r="PVB37" s="446"/>
      <c r="PVC37" s="446"/>
      <c r="PVD37" s="446"/>
      <c r="PVE37" s="446"/>
      <c r="PVF37" s="446"/>
      <c r="PVG37" s="446"/>
      <c r="PVH37" s="446"/>
      <c r="PVI37" s="446"/>
      <c r="PVJ37" s="446"/>
      <c r="PVK37" s="446"/>
      <c r="PVL37" s="446"/>
      <c r="PVM37" s="446"/>
      <c r="PVN37" s="446"/>
      <c r="PVO37" s="446"/>
      <c r="PVP37" s="446"/>
      <c r="PVQ37" s="446"/>
      <c r="PVR37" s="446"/>
      <c r="PVS37" s="446"/>
      <c r="PVT37" s="446"/>
      <c r="PVU37" s="446"/>
      <c r="PVV37" s="446"/>
      <c r="PVW37" s="446"/>
      <c r="PVX37" s="446"/>
      <c r="PVY37" s="446"/>
      <c r="PVZ37" s="446"/>
      <c r="PWA37" s="446"/>
      <c r="PWB37" s="446"/>
      <c r="PWC37" s="446"/>
      <c r="PWD37" s="446"/>
      <c r="PWE37" s="446"/>
      <c r="PWF37" s="446"/>
      <c r="PWG37" s="446"/>
      <c r="PWH37" s="446"/>
      <c r="PWI37" s="446"/>
      <c r="PWJ37" s="446"/>
      <c r="PWK37" s="446"/>
      <c r="PWL37" s="446"/>
      <c r="PWM37" s="446"/>
      <c r="PWN37" s="446"/>
      <c r="PWO37" s="446"/>
      <c r="PWP37" s="446"/>
      <c r="PWQ37" s="446"/>
      <c r="PWR37" s="446"/>
      <c r="PWS37" s="446"/>
      <c r="PWT37" s="446"/>
      <c r="PWU37" s="446"/>
      <c r="PWV37" s="446"/>
      <c r="PWW37" s="446"/>
      <c r="PWX37" s="446"/>
      <c r="PWY37" s="446"/>
      <c r="PWZ37" s="446"/>
      <c r="PXA37" s="446"/>
      <c r="PXB37" s="446"/>
      <c r="PXC37" s="446"/>
      <c r="PXD37" s="446"/>
      <c r="PXE37" s="446"/>
      <c r="PXF37" s="446"/>
      <c r="PXG37" s="446"/>
      <c r="PXH37" s="446"/>
      <c r="PXI37" s="446"/>
      <c r="PXJ37" s="446"/>
      <c r="PXK37" s="446"/>
      <c r="PXL37" s="446"/>
      <c r="PXM37" s="446"/>
      <c r="PXN37" s="446"/>
      <c r="PXO37" s="446"/>
      <c r="PXP37" s="446"/>
      <c r="PXQ37" s="446"/>
      <c r="PXR37" s="446"/>
      <c r="PXS37" s="446"/>
      <c r="PXT37" s="446"/>
      <c r="PXU37" s="446"/>
      <c r="PXV37" s="446"/>
      <c r="PXW37" s="446"/>
      <c r="PXX37" s="446"/>
      <c r="PXY37" s="446"/>
      <c r="PXZ37" s="446"/>
      <c r="PYA37" s="446"/>
      <c r="PYB37" s="446"/>
      <c r="PYC37" s="446"/>
      <c r="PYD37" s="446"/>
      <c r="PYE37" s="446"/>
      <c r="PYF37" s="446"/>
      <c r="PYG37" s="446"/>
      <c r="PYH37" s="446"/>
      <c r="PYI37" s="446"/>
      <c r="PYJ37" s="446"/>
      <c r="PYK37" s="446"/>
      <c r="PYL37" s="446"/>
      <c r="PYM37" s="446"/>
      <c r="PYN37" s="446"/>
      <c r="PYO37" s="446"/>
      <c r="PYP37" s="446"/>
      <c r="PYQ37" s="446"/>
      <c r="PYR37" s="446"/>
      <c r="PYS37" s="446"/>
      <c r="PYT37" s="446"/>
      <c r="PYU37" s="446"/>
      <c r="PYV37" s="446"/>
      <c r="PYW37" s="446"/>
      <c r="PYX37" s="446"/>
      <c r="PYY37" s="446"/>
      <c r="PYZ37" s="446"/>
      <c r="PZA37" s="446"/>
      <c r="PZB37" s="446"/>
      <c r="PZC37" s="446"/>
      <c r="PZD37" s="446"/>
      <c r="PZE37" s="446"/>
      <c r="PZF37" s="446"/>
      <c r="PZG37" s="446"/>
      <c r="PZH37" s="446"/>
      <c r="PZI37" s="446"/>
      <c r="PZJ37" s="446"/>
      <c r="PZK37" s="446"/>
      <c r="PZL37" s="446"/>
      <c r="PZM37" s="446"/>
      <c r="PZN37" s="446"/>
      <c r="PZO37" s="446"/>
      <c r="PZP37" s="446"/>
      <c r="PZQ37" s="446"/>
      <c r="PZR37" s="446"/>
      <c r="PZS37" s="446"/>
      <c r="PZT37" s="446"/>
      <c r="PZU37" s="446"/>
      <c r="PZV37" s="446"/>
      <c r="PZW37" s="446"/>
      <c r="PZX37" s="446"/>
      <c r="PZY37" s="446"/>
      <c r="PZZ37" s="446"/>
      <c r="QAA37" s="446"/>
      <c r="QAB37" s="446"/>
      <c r="QAC37" s="446"/>
      <c r="QAD37" s="446"/>
      <c r="QAE37" s="446"/>
      <c r="QAF37" s="446"/>
      <c r="QAG37" s="446"/>
      <c r="QAH37" s="446"/>
      <c r="QAI37" s="446"/>
      <c r="QAJ37" s="446"/>
      <c r="QAK37" s="446"/>
      <c r="QAL37" s="446"/>
      <c r="QAM37" s="446"/>
      <c r="QAN37" s="446"/>
      <c r="QAO37" s="446"/>
      <c r="QAP37" s="446"/>
      <c r="QAQ37" s="446"/>
      <c r="QAR37" s="446"/>
      <c r="QAS37" s="446"/>
      <c r="QAT37" s="446"/>
      <c r="QAU37" s="446"/>
      <c r="QAV37" s="446"/>
      <c r="QAW37" s="446"/>
      <c r="QAX37" s="446"/>
      <c r="QAY37" s="446"/>
      <c r="QAZ37" s="446"/>
      <c r="QBA37" s="446"/>
      <c r="QBB37" s="446"/>
      <c r="QBC37" s="446"/>
      <c r="QBD37" s="446"/>
      <c r="QBE37" s="446"/>
      <c r="QBF37" s="446"/>
      <c r="QBG37" s="446"/>
      <c r="QBH37" s="446"/>
      <c r="QBI37" s="446"/>
      <c r="QBJ37" s="446"/>
      <c r="QBK37" s="446"/>
      <c r="QBL37" s="446"/>
      <c r="QBM37" s="446"/>
      <c r="QBN37" s="446"/>
      <c r="QBO37" s="446"/>
      <c r="QBP37" s="446"/>
      <c r="QBQ37" s="446"/>
      <c r="QBR37" s="446"/>
      <c r="QBS37" s="446"/>
      <c r="QBT37" s="446"/>
      <c r="QBU37" s="446"/>
      <c r="QBV37" s="446"/>
      <c r="QBW37" s="446"/>
      <c r="QBX37" s="446"/>
      <c r="QBY37" s="446"/>
      <c r="QBZ37" s="446"/>
      <c r="QCA37" s="446"/>
      <c r="QCB37" s="446"/>
      <c r="QCC37" s="446"/>
      <c r="QCD37" s="446"/>
      <c r="QCE37" s="446"/>
      <c r="QCF37" s="446"/>
      <c r="QCG37" s="446"/>
      <c r="QCH37" s="446"/>
      <c r="QCI37" s="446"/>
      <c r="QCJ37" s="446"/>
      <c r="QCK37" s="446"/>
      <c r="QCL37" s="446"/>
      <c r="QCM37" s="446"/>
      <c r="QCN37" s="446"/>
      <c r="QCO37" s="446"/>
      <c r="QCP37" s="446"/>
      <c r="QCQ37" s="446"/>
      <c r="QCR37" s="446"/>
      <c r="QCS37" s="446"/>
      <c r="QCT37" s="446"/>
      <c r="QCU37" s="446"/>
      <c r="QCV37" s="446"/>
      <c r="QCW37" s="446"/>
      <c r="QCX37" s="446"/>
      <c r="QCY37" s="446"/>
      <c r="QCZ37" s="446"/>
      <c r="QDA37" s="446"/>
      <c r="QDB37" s="446"/>
      <c r="QDC37" s="446"/>
      <c r="QDD37" s="446"/>
      <c r="QDE37" s="446"/>
      <c r="QDF37" s="446"/>
      <c r="QDG37" s="446"/>
      <c r="QDH37" s="446"/>
      <c r="QDI37" s="446"/>
      <c r="QDJ37" s="446"/>
      <c r="QDK37" s="446"/>
      <c r="QDL37" s="446"/>
      <c r="QDM37" s="446"/>
      <c r="QDN37" s="446"/>
      <c r="QDO37" s="446"/>
      <c r="QDP37" s="446"/>
      <c r="QDQ37" s="446"/>
      <c r="QDR37" s="446"/>
      <c r="QDS37" s="446"/>
      <c r="QDT37" s="446"/>
      <c r="QDU37" s="446"/>
      <c r="QDV37" s="446"/>
      <c r="QDW37" s="446"/>
      <c r="QDX37" s="446"/>
      <c r="QDY37" s="446"/>
      <c r="QDZ37" s="446"/>
      <c r="QEA37" s="446"/>
      <c r="QEB37" s="446"/>
      <c r="QEC37" s="446"/>
      <c r="QED37" s="446"/>
      <c r="QEE37" s="446"/>
      <c r="QEF37" s="446"/>
      <c r="QEG37" s="446"/>
      <c r="QEH37" s="446"/>
      <c r="QEI37" s="446"/>
      <c r="QEJ37" s="446"/>
      <c r="QEK37" s="446"/>
      <c r="QEL37" s="446"/>
      <c r="QEM37" s="446"/>
      <c r="QEN37" s="446"/>
      <c r="QEO37" s="446"/>
      <c r="QEP37" s="446"/>
      <c r="QEQ37" s="446"/>
      <c r="QER37" s="446"/>
      <c r="QES37" s="446"/>
      <c r="QET37" s="446"/>
      <c r="QEU37" s="446"/>
      <c r="QEV37" s="446"/>
      <c r="QEW37" s="446"/>
      <c r="QEX37" s="446"/>
      <c r="QEY37" s="446"/>
      <c r="QEZ37" s="446"/>
      <c r="QFA37" s="446"/>
      <c r="QFB37" s="446"/>
      <c r="QFC37" s="446"/>
      <c r="QFD37" s="446"/>
      <c r="QFE37" s="446"/>
      <c r="QFF37" s="446"/>
      <c r="QFG37" s="446"/>
      <c r="QFH37" s="446"/>
      <c r="QFI37" s="446"/>
      <c r="QFJ37" s="446"/>
      <c r="QFK37" s="446"/>
      <c r="QFL37" s="446"/>
      <c r="QFM37" s="446"/>
      <c r="QFN37" s="446"/>
      <c r="QFO37" s="446"/>
      <c r="QFP37" s="446"/>
      <c r="QFQ37" s="446"/>
      <c r="QFR37" s="446"/>
      <c r="QFS37" s="446"/>
      <c r="QFT37" s="446"/>
      <c r="QFU37" s="446"/>
      <c r="QFV37" s="446"/>
      <c r="QFW37" s="446"/>
      <c r="QFX37" s="446"/>
      <c r="QFY37" s="446"/>
      <c r="QFZ37" s="446"/>
      <c r="QGA37" s="446"/>
      <c r="QGB37" s="446"/>
      <c r="QGC37" s="446"/>
      <c r="QGD37" s="446"/>
      <c r="QGE37" s="446"/>
      <c r="QGF37" s="446"/>
      <c r="QGG37" s="446"/>
      <c r="QGH37" s="446"/>
      <c r="QGI37" s="446"/>
      <c r="QGJ37" s="446"/>
      <c r="QGK37" s="446"/>
      <c r="QGL37" s="446"/>
      <c r="QGM37" s="446"/>
      <c r="QGN37" s="446"/>
      <c r="QGO37" s="446"/>
      <c r="QGP37" s="446"/>
      <c r="QGQ37" s="446"/>
      <c r="QGR37" s="446"/>
      <c r="QGS37" s="446"/>
      <c r="QGT37" s="446"/>
      <c r="QGU37" s="446"/>
      <c r="QGV37" s="446"/>
      <c r="QGW37" s="446"/>
      <c r="QGX37" s="446"/>
      <c r="QGY37" s="446"/>
      <c r="QGZ37" s="446"/>
      <c r="QHA37" s="446"/>
      <c r="QHB37" s="446"/>
      <c r="QHC37" s="446"/>
      <c r="QHD37" s="446"/>
      <c r="QHE37" s="446"/>
      <c r="QHF37" s="446"/>
      <c r="QHG37" s="446"/>
      <c r="QHH37" s="446"/>
      <c r="QHI37" s="446"/>
      <c r="QHJ37" s="446"/>
      <c r="QHK37" s="446"/>
      <c r="QHL37" s="446"/>
      <c r="QHM37" s="446"/>
      <c r="QHN37" s="446"/>
      <c r="QHO37" s="446"/>
      <c r="QHP37" s="446"/>
      <c r="QHQ37" s="446"/>
      <c r="QHR37" s="446"/>
      <c r="QHS37" s="446"/>
      <c r="QHT37" s="446"/>
      <c r="QHU37" s="446"/>
      <c r="QHV37" s="446"/>
      <c r="QHW37" s="446"/>
      <c r="QHX37" s="446"/>
      <c r="QHY37" s="446"/>
      <c r="QHZ37" s="446"/>
      <c r="QIA37" s="446"/>
      <c r="QIB37" s="446"/>
      <c r="QIC37" s="446"/>
      <c r="QID37" s="446"/>
      <c r="QIE37" s="446"/>
      <c r="QIF37" s="446"/>
      <c r="QIG37" s="446"/>
      <c r="QIH37" s="446"/>
      <c r="QII37" s="446"/>
      <c r="QIJ37" s="446"/>
      <c r="QIK37" s="446"/>
      <c r="QIL37" s="446"/>
      <c r="QIM37" s="446"/>
      <c r="QIN37" s="446"/>
      <c r="QIO37" s="446"/>
      <c r="QIP37" s="446"/>
      <c r="QIQ37" s="446"/>
      <c r="QIR37" s="446"/>
      <c r="QIS37" s="446"/>
      <c r="QIT37" s="446"/>
      <c r="QIU37" s="446"/>
      <c r="QIV37" s="446"/>
      <c r="QIW37" s="446"/>
      <c r="QIX37" s="446"/>
      <c r="QIY37" s="446"/>
      <c r="QIZ37" s="446"/>
      <c r="QJA37" s="446"/>
      <c r="QJB37" s="446"/>
      <c r="QJC37" s="446"/>
      <c r="QJD37" s="446"/>
      <c r="QJE37" s="446"/>
      <c r="QJF37" s="446"/>
      <c r="QJG37" s="446"/>
      <c r="QJH37" s="446"/>
      <c r="QJI37" s="446"/>
      <c r="QJJ37" s="446"/>
      <c r="QJK37" s="446"/>
      <c r="QJL37" s="446"/>
      <c r="QJM37" s="446"/>
      <c r="QJN37" s="446"/>
      <c r="QJO37" s="446"/>
      <c r="QJP37" s="446"/>
      <c r="QJQ37" s="446"/>
      <c r="QJR37" s="446"/>
      <c r="QJS37" s="446"/>
      <c r="QJT37" s="446"/>
      <c r="QJU37" s="446"/>
      <c r="QJV37" s="446"/>
      <c r="QJW37" s="446"/>
      <c r="QJX37" s="446"/>
      <c r="QJY37" s="446"/>
      <c r="QJZ37" s="446"/>
      <c r="QKA37" s="446"/>
      <c r="QKB37" s="446"/>
      <c r="QKC37" s="446"/>
      <c r="QKD37" s="446"/>
      <c r="QKE37" s="446"/>
      <c r="QKF37" s="446"/>
      <c r="QKG37" s="446"/>
      <c r="QKH37" s="446"/>
      <c r="QKI37" s="446"/>
      <c r="QKJ37" s="446"/>
      <c r="QKK37" s="446"/>
      <c r="QKL37" s="446"/>
      <c r="QKM37" s="446"/>
      <c r="QKN37" s="446"/>
      <c r="QKO37" s="446"/>
      <c r="QKP37" s="446"/>
      <c r="QKQ37" s="446"/>
      <c r="QKR37" s="446"/>
      <c r="QKS37" s="446"/>
      <c r="QKT37" s="446"/>
      <c r="QKU37" s="446"/>
      <c r="QKV37" s="446"/>
      <c r="QKW37" s="446"/>
      <c r="QKX37" s="446"/>
      <c r="QKY37" s="446"/>
      <c r="QKZ37" s="446"/>
      <c r="QLA37" s="446"/>
      <c r="QLB37" s="446"/>
      <c r="QLC37" s="446"/>
      <c r="QLD37" s="446"/>
      <c r="QLE37" s="446"/>
      <c r="QLF37" s="446"/>
      <c r="QLG37" s="446"/>
      <c r="QLH37" s="446"/>
      <c r="QLI37" s="446"/>
      <c r="QLJ37" s="446"/>
      <c r="QLK37" s="446"/>
      <c r="QLL37" s="446"/>
      <c r="QLM37" s="446"/>
      <c r="QLN37" s="446"/>
      <c r="QLO37" s="446"/>
      <c r="QLP37" s="446"/>
      <c r="QLQ37" s="446"/>
      <c r="QLR37" s="446"/>
      <c r="QLS37" s="446"/>
      <c r="QLT37" s="446"/>
      <c r="QLU37" s="446"/>
      <c r="QLV37" s="446"/>
      <c r="QLW37" s="446"/>
      <c r="QLX37" s="446"/>
      <c r="QLY37" s="446"/>
      <c r="QLZ37" s="446"/>
      <c r="QMA37" s="446"/>
      <c r="QMB37" s="446"/>
      <c r="QMC37" s="446"/>
      <c r="QMD37" s="446"/>
      <c r="QME37" s="446"/>
      <c r="QMF37" s="446"/>
      <c r="QMG37" s="446"/>
      <c r="QMH37" s="446"/>
      <c r="QMI37" s="446"/>
      <c r="QMJ37" s="446"/>
      <c r="QMK37" s="446"/>
      <c r="QML37" s="446"/>
      <c r="QMM37" s="446"/>
      <c r="QMN37" s="446"/>
      <c r="QMO37" s="446"/>
      <c r="QMP37" s="446"/>
      <c r="QMQ37" s="446"/>
      <c r="QMR37" s="446"/>
      <c r="QMS37" s="446"/>
      <c r="QMT37" s="446"/>
      <c r="QMU37" s="446"/>
      <c r="QMV37" s="446"/>
      <c r="QMW37" s="446"/>
      <c r="QMX37" s="446"/>
      <c r="QMY37" s="446"/>
      <c r="QMZ37" s="446"/>
      <c r="QNA37" s="446"/>
      <c r="QNB37" s="446"/>
      <c r="QNC37" s="446"/>
      <c r="QND37" s="446"/>
      <c r="QNE37" s="446"/>
      <c r="QNF37" s="446"/>
      <c r="QNG37" s="446"/>
      <c r="QNH37" s="446"/>
      <c r="QNI37" s="446"/>
      <c r="QNJ37" s="446"/>
      <c r="QNK37" s="446"/>
      <c r="QNL37" s="446"/>
      <c r="QNM37" s="446"/>
      <c r="QNN37" s="446"/>
      <c r="QNO37" s="446"/>
      <c r="QNP37" s="446"/>
      <c r="QNQ37" s="446"/>
      <c r="QNR37" s="446"/>
      <c r="QNS37" s="446"/>
      <c r="QNT37" s="446"/>
      <c r="QNU37" s="446"/>
      <c r="QNV37" s="446"/>
      <c r="QNW37" s="446"/>
      <c r="QNX37" s="446"/>
      <c r="QNY37" s="446"/>
      <c r="QNZ37" s="446"/>
      <c r="QOA37" s="446"/>
      <c r="QOB37" s="446"/>
      <c r="QOC37" s="446"/>
      <c r="QOD37" s="446"/>
      <c r="QOE37" s="446"/>
      <c r="QOF37" s="446"/>
      <c r="QOG37" s="446"/>
      <c r="QOH37" s="446"/>
      <c r="QOI37" s="446"/>
      <c r="QOJ37" s="446"/>
      <c r="QOK37" s="446"/>
      <c r="QOL37" s="446"/>
      <c r="QOM37" s="446"/>
      <c r="QON37" s="446"/>
      <c r="QOO37" s="446"/>
      <c r="QOP37" s="446"/>
      <c r="QOQ37" s="446"/>
      <c r="QOR37" s="446"/>
      <c r="QOS37" s="446"/>
      <c r="QOT37" s="446"/>
      <c r="QOU37" s="446"/>
      <c r="QOV37" s="446"/>
      <c r="QOW37" s="446"/>
      <c r="QOX37" s="446"/>
      <c r="QOY37" s="446"/>
      <c r="QOZ37" s="446"/>
      <c r="QPA37" s="446"/>
      <c r="QPB37" s="446"/>
      <c r="QPC37" s="446"/>
      <c r="QPD37" s="446"/>
      <c r="QPE37" s="446"/>
      <c r="QPF37" s="446"/>
      <c r="QPG37" s="446"/>
      <c r="QPH37" s="446"/>
      <c r="QPI37" s="446"/>
      <c r="QPJ37" s="446"/>
      <c r="QPK37" s="446"/>
      <c r="QPL37" s="446"/>
      <c r="QPM37" s="446"/>
      <c r="QPN37" s="446"/>
      <c r="QPO37" s="446"/>
      <c r="QPP37" s="446"/>
      <c r="QPQ37" s="446"/>
      <c r="QPR37" s="446"/>
      <c r="QPS37" s="446"/>
      <c r="QPT37" s="446"/>
      <c r="QPU37" s="446"/>
      <c r="QPV37" s="446"/>
      <c r="QPW37" s="446"/>
      <c r="QPX37" s="446"/>
      <c r="QPY37" s="446"/>
      <c r="QPZ37" s="446"/>
      <c r="QQA37" s="446"/>
      <c r="QQB37" s="446"/>
      <c r="QQC37" s="446"/>
      <c r="QQD37" s="446"/>
      <c r="QQE37" s="446"/>
      <c r="QQF37" s="446"/>
      <c r="QQG37" s="446"/>
      <c r="QQH37" s="446"/>
      <c r="QQI37" s="446"/>
      <c r="QQJ37" s="446"/>
      <c r="QQK37" s="446"/>
      <c r="QQL37" s="446"/>
      <c r="QQM37" s="446"/>
      <c r="QQN37" s="446"/>
      <c r="QQO37" s="446"/>
      <c r="QQP37" s="446"/>
      <c r="QQQ37" s="446"/>
      <c r="QQR37" s="446"/>
      <c r="QQS37" s="446"/>
      <c r="QQT37" s="446"/>
      <c r="QQU37" s="446"/>
      <c r="QQV37" s="446"/>
      <c r="QQW37" s="446"/>
      <c r="QQX37" s="446"/>
      <c r="QQY37" s="446"/>
      <c r="QQZ37" s="446"/>
      <c r="QRA37" s="446"/>
      <c r="QRB37" s="446"/>
      <c r="QRC37" s="446"/>
      <c r="QRD37" s="446"/>
      <c r="QRE37" s="446"/>
      <c r="QRF37" s="446"/>
      <c r="QRG37" s="446"/>
      <c r="QRH37" s="446"/>
      <c r="QRI37" s="446"/>
      <c r="QRJ37" s="446"/>
      <c r="QRK37" s="446"/>
      <c r="QRL37" s="446"/>
      <c r="QRM37" s="446"/>
      <c r="QRN37" s="446"/>
      <c r="QRO37" s="446"/>
      <c r="QRP37" s="446"/>
      <c r="QRQ37" s="446"/>
      <c r="QRR37" s="446"/>
      <c r="QRS37" s="446"/>
      <c r="QRT37" s="446"/>
      <c r="QRU37" s="446"/>
      <c r="QRV37" s="446"/>
      <c r="QRW37" s="446"/>
      <c r="QRX37" s="446"/>
      <c r="QRY37" s="446"/>
      <c r="QRZ37" s="446"/>
      <c r="QSA37" s="446"/>
      <c r="QSB37" s="446"/>
      <c r="QSC37" s="446"/>
      <c r="QSD37" s="446"/>
      <c r="QSE37" s="446"/>
      <c r="QSF37" s="446"/>
      <c r="QSG37" s="446"/>
      <c r="QSH37" s="446"/>
      <c r="QSI37" s="446"/>
      <c r="QSJ37" s="446"/>
      <c r="QSK37" s="446"/>
      <c r="QSL37" s="446"/>
      <c r="QSM37" s="446"/>
      <c r="QSN37" s="446"/>
      <c r="QSO37" s="446"/>
      <c r="QSP37" s="446"/>
      <c r="QSQ37" s="446"/>
      <c r="QSR37" s="446"/>
      <c r="QSS37" s="446"/>
      <c r="QST37" s="446"/>
      <c r="QSU37" s="446"/>
      <c r="QSV37" s="446"/>
      <c r="QSW37" s="446"/>
      <c r="QSX37" s="446"/>
      <c r="QSY37" s="446"/>
      <c r="QSZ37" s="446"/>
      <c r="QTA37" s="446"/>
      <c r="QTB37" s="446"/>
      <c r="QTC37" s="446"/>
      <c r="QTD37" s="446"/>
      <c r="QTE37" s="446"/>
      <c r="QTF37" s="446"/>
      <c r="QTG37" s="446"/>
      <c r="QTH37" s="446"/>
      <c r="QTI37" s="446"/>
      <c r="QTJ37" s="446"/>
      <c r="QTK37" s="446"/>
      <c r="QTL37" s="446"/>
      <c r="QTM37" s="446"/>
      <c r="QTN37" s="446"/>
      <c r="QTO37" s="446"/>
      <c r="QTP37" s="446"/>
      <c r="QTQ37" s="446"/>
      <c r="QTR37" s="446"/>
      <c r="QTS37" s="446"/>
      <c r="QTT37" s="446"/>
      <c r="QTU37" s="446"/>
      <c r="QTV37" s="446"/>
      <c r="QTW37" s="446"/>
      <c r="QTX37" s="446"/>
      <c r="QTY37" s="446"/>
      <c r="QTZ37" s="446"/>
      <c r="QUA37" s="446"/>
      <c r="QUB37" s="446"/>
      <c r="QUC37" s="446"/>
      <c r="QUD37" s="446"/>
      <c r="QUE37" s="446"/>
      <c r="QUF37" s="446"/>
      <c r="QUG37" s="446"/>
      <c r="QUH37" s="446"/>
      <c r="QUI37" s="446"/>
      <c r="QUJ37" s="446"/>
      <c r="QUK37" s="446"/>
      <c r="QUL37" s="446"/>
      <c r="QUM37" s="446"/>
      <c r="QUN37" s="446"/>
      <c r="QUO37" s="446"/>
      <c r="QUP37" s="446"/>
      <c r="QUQ37" s="446"/>
      <c r="QUR37" s="446"/>
      <c r="QUS37" s="446"/>
      <c r="QUT37" s="446"/>
      <c r="QUU37" s="446"/>
      <c r="QUV37" s="446"/>
      <c r="QUW37" s="446"/>
      <c r="QUX37" s="446"/>
      <c r="QUY37" s="446"/>
      <c r="QUZ37" s="446"/>
      <c r="QVA37" s="446"/>
      <c r="QVB37" s="446"/>
      <c r="QVC37" s="446"/>
      <c r="QVD37" s="446"/>
      <c r="QVE37" s="446"/>
      <c r="QVF37" s="446"/>
      <c r="QVG37" s="446"/>
      <c r="QVH37" s="446"/>
      <c r="QVI37" s="446"/>
      <c r="QVJ37" s="446"/>
      <c r="QVK37" s="446"/>
      <c r="QVL37" s="446"/>
      <c r="QVM37" s="446"/>
      <c r="QVN37" s="446"/>
      <c r="QVO37" s="446"/>
      <c r="QVP37" s="446"/>
      <c r="QVQ37" s="446"/>
      <c r="QVR37" s="446"/>
      <c r="QVS37" s="446"/>
      <c r="QVT37" s="446"/>
      <c r="QVU37" s="446"/>
      <c r="QVV37" s="446"/>
      <c r="QVW37" s="446"/>
      <c r="QVX37" s="446"/>
      <c r="QVY37" s="446"/>
      <c r="QVZ37" s="446"/>
      <c r="QWA37" s="446"/>
      <c r="QWB37" s="446"/>
      <c r="QWC37" s="446"/>
      <c r="QWD37" s="446"/>
      <c r="QWE37" s="446"/>
      <c r="QWF37" s="446"/>
      <c r="QWG37" s="446"/>
      <c r="QWH37" s="446"/>
      <c r="QWI37" s="446"/>
      <c r="QWJ37" s="446"/>
      <c r="QWK37" s="446"/>
      <c r="QWL37" s="446"/>
      <c r="QWM37" s="446"/>
      <c r="QWN37" s="446"/>
      <c r="QWO37" s="446"/>
      <c r="QWP37" s="446"/>
      <c r="QWQ37" s="446"/>
      <c r="QWR37" s="446"/>
      <c r="QWS37" s="446"/>
      <c r="QWT37" s="446"/>
      <c r="QWU37" s="446"/>
      <c r="QWV37" s="446"/>
      <c r="QWW37" s="446"/>
      <c r="QWX37" s="446"/>
      <c r="QWY37" s="446"/>
      <c r="QWZ37" s="446"/>
      <c r="QXA37" s="446"/>
      <c r="QXB37" s="446"/>
      <c r="QXC37" s="446"/>
      <c r="QXD37" s="446"/>
      <c r="QXE37" s="446"/>
      <c r="QXF37" s="446"/>
      <c r="QXG37" s="446"/>
      <c r="QXH37" s="446"/>
      <c r="QXI37" s="446"/>
      <c r="QXJ37" s="446"/>
      <c r="QXK37" s="446"/>
      <c r="QXL37" s="446"/>
      <c r="QXM37" s="446"/>
      <c r="QXN37" s="446"/>
      <c r="QXO37" s="446"/>
      <c r="QXP37" s="446"/>
      <c r="QXQ37" s="446"/>
      <c r="QXR37" s="446"/>
      <c r="QXS37" s="446"/>
      <c r="QXT37" s="446"/>
      <c r="QXU37" s="446"/>
      <c r="QXV37" s="446"/>
      <c r="QXW37" s="446"/>
      <c r="QXX37" s="446"/>
      <c r="QXY37" s="446"/>
      <c r="QXZ37" s="446"/>
      <c r="QYA37" s="446"/>
      <c r="QYB37" s="446"/>
      <c r="QYC37" s="446"/>
      <c r="QYD37" s="446"/>
      <c r="QYE37" s="446"/>
      <c r="QYF37" s="446"/>
      <c r="QYG37" s="446"/>
      <c r="QYH37" s="446"/>
      <c r="QYI37" s="446"/>
      <c r="QYJ37" s="446"/>
      <c r="QYK37" s="446"/>
      <c r="QYL37" s="446"/>
      <c r="QYM37" s="446"/>
      <c r="QYN37" s="446"/>
      <c r="QYO37" s="446"/>
      <c r="QYP37" s="446"/>
      <c r="QYQ37" s="446"/>
      <c r="QYR37" s="446"/>
      <c r="QYS37" s="446"/>
      <c r="QYT37" s="446"/>
      <c r="QYU37" s="446"/>
      <c r="QYV37" s="446"/>
      <c r="QYW37" s="446"/>
      <c r="QYX37" s="446"/>
      <c r="QYY37" s="446"/>
      <c r="QYZ37" s="446"/>
      <c r="QZA37" s="446"/>
      <c r="QZB37" s="446"/>
      <c r="QZC37" s="446"/>
      <c r="QZD37" s="446"/>
      <c r="QZE37" s="446"/>
      <c r="QZF37" s="446"/>
      <c r="QZG37" s="446"/>
      <c r="QZH37" s="446"/>
      <c r="QZI37" s="446"/>
      <c r="QZJ37" s="446"/>
      <c r="QZK37" s="446"/>
      <c r="QZL37" s="446"/>
      <c r="QZM37" s="446"/>
      <c r="QZN37" s="446"/>
      <c r="QZO37" s="446"/>
      <c r="QZP37" s="446"/>
      <c r="QZQ37" s="446"/>
      <c r="QZR37" s="446"/>
      <c r="QZS37" s="446"/>
      <c r="QZT37" s="446"/>
      <c r="QZU37" s="446"/>
      <c r="QZV37" s="446"/>
      <c r="QZW37" s="446"/>
      <c r="QZX37" s="446"/>
      <c r="QZY37" s="446"/>
      <c r="QZZ37" s="446"/>
      <c r="RAA37" s="446"/>
      <c r="RAB37" s="446"/>
      <c r="RAC37" s="446"/>
      <c r="RAD37" s="446"/>
      <c r="RAE37" s="446"/>
      <c r="RAF37" s="446"/>
      <c r="RAG37" s="446"/>
      <c r="RAH37" s="446"/>
      <c r="RAI37" s="446"/>
      <c r="RAJ37" s="446"/>
      <c r="RAK37" s="446"/>
      <c r="RAL37" s="446"/>
      <c r="RAM37" s="446"/>
      <c r="RAN37" s="446"/>
      <c r="RAO37" s="446"/>
      <c r="RAP37" s="446"/>
      <c r="RAQ37" s="446"/>
      <c r="RAR37" s="446"/>
      <c r="RAS37" s="446"/>
      <c r="RAT37" s="446"/>
      <c r="RAU37" s="446"/>
      <c r="RAV37" s="446"/>
      <c r="RAW37" s="446"/>
      <c r="RAX37" s="446"/>
      <c r="RAY37" s="446"/>
      <c r="RAZ37" s="446"/>
      <c r="RBA37" s="446"/>
      <c r="RBB37" s="446"/>
      <c r="RBC37" s="446"/>
      <c r="RBD37" s="446"/>
      <c r="RBE37" s="446"/>
      <c r="RBF37" s="446"/>
      <c r="RBG37" s="446"/>
      <c r="RBH37" s="446"/>
      <c r="RBI37" s="446"/>
      <c r="RBJ37" s="446"/>
      <c r="RBK37" s="446"/>
      <c r="RBL37" s="446"/>
      <c r="RBM37" s="446"/>
      <c r="RBN37" s="446"/>
      <c r="RBO37" s="446"/>
      <c r="RBP37" s="446"/>
      <c r="RBQ37" s="446"/>
      <c r="RBR37" s="446"/>
      <c r="RBS37" s="446"/>
      <c r="RBT37" s="446"/>
      <c r="RBU37" s="446"/>
      <c r="RBV37" s="446"/>
      <c r="RBW37" s="446"/>
      <c r="RBX37" s="446"/>
      <c r="RBY37" s="446"/>
      <c r="RBZ37" s="446"/>
      <c r="RCA37" s="446"/>
      <c r="RCB37" s="446"/>
      <c r="RCC37" s="446"/>
      <c r="RCD37" s="446"/>
      <c r="RCE37" s="446"/>
      <c r="RCF37" s="446"/>
      <c r="RCG37" s="446"/>
      <c r="RCH37" s="446"/>
      <c r="RCI37" s="446"/>
      <c r="RCJ37" s="446"/>
      <c r="RCK37" s="446"/>
      <c r="RCL37" s="446"/>
      <c r="RCM37" s="446"/>
      <c r="RCN37" s="446"/>
      <c r="RCO37" s="446"/>
      <c r="RCP37" s="446"/>
      <c r="RCQ37" s="446"/>
      <c r="RCR37" s="446"/>
      <c r="RCS37" s="446"/>
      <c r="RCT37" s="446"/>
      <c r="RCU37" s="446"/>
      <c r="RCV37" s="446"/>
      <c r="RCW37" s="446"/>
      <c r="RCX37" s="446"/>
      <c r="RCY37" s="446"/>
      <c r="RCZ37" s="446"/>
      <c r="RDA37" s="446"/>
      <c r="RDB37" s="446"/>
      <c r="RDC37" s="446"/>
      <c r="RDD37" s="446"/>
      <c r="RDE37" s="446"/>
      <c r="RDF37" s="446"/>
      <c r="RDG37" s="446"/>
      <c r="RDH37" s="446"/>
      <c r="RDI37" s="446"/>
      <c r="RDJ37" s="446"/>
      <c r="RDK37" s="446"/>
      <c r="RDL37" s="446"/>
      <c r="RDM37" s="446"/>
      <c r="RDN37" s="446"/>
      <c r="RDO37" s="446"/>
      <c r="RDP37" s="446"/>
      <c r="RDQ37" s="446"/>
      <c r="RDR37" s="446"/>
      <c r="RDS37" s="446"/>
      <c r="RDT37" s="446"/>
      <c r="RDU37" s="446"/>
      <c r="RDV37" s="446"/>
      <c r="RDW37" s="446"/>
      <c r="RDX37" s="446"/>
      <c r="RDY37" s="446"/>
      <c r="RDZ37" s="446"/>
      <c r="REA37" s="446"/>
      <c r="REB37" s="446"/>
      <c r="REC37" s="446"/>
      <c r="RED37" s="446"/>
      <c r="REE37" s="446"/>
      <c r="REF37" s="446"/>
      <c r="REG37" s="446"/>
      <c r="REH37" s="446"/>
      <c r="REI37" s="446"/>
      <c r="REJ37" s="446"/>
      <c r="REK37" s="446"/>
      <c r="REL37" s="446"/>
      <c r="REM37" s="446"/>
      <c r="REN37" s="446"/>
      <c r="REO37" s="446"/>
      <c r="REP37" s="446"/>
      <c r="REQ37" s="446"/>
      <c r="RER37" s="446"/>
      <c r="RES37" s="446"/>
      <c r="RET37" s="446"/>
      <c r="REU37" s="446"/>
      <c r="REV37" s="446"/>
      <c r="REW37" s="446"/>
      <c r="REX37" s="446"/>
      <c r="REY37" s="446"/>
      <c r="REZ37" s="446"/>
      <c r="RFA37" s="446"/>
      <c r="RFB37" s="446"/>
      <c r="RFC37" s="446"/>
      <c r="RFD37" s="446"/>
      <c r="RFE37" s="446"/>
      <c r="RFF37" s="446"/>
      <c r="RFG37" s="446"/>
      <c r="RFH37" s="446"/>
      <c r="RFI37" s="446"/>
      <c r="RFJ37" s="446"/>
      <c r="RFK37" s="446"/>
      <c r="RFL37" s="446"/>
      <c r="RFM37" s="446"/>
      <c r="RFN37" s="446"/>
      <c r="RFO37" s="446"/>
      <c r="RFP37" s="446"/>
      <c r="RFQ37" s="446"/>
      <c r="RFR37" s="446"/>
      <c r="RFS37" s="446"/>
      <c r="RFT37" s="446"/>
      <c r="RFU37" s="446"/>
      <c r="RFV37" s="446"/>
      <c r="RFW37" s="446"/>
      <c r="RFX37" s="446"/>
      <c r="RFY37" s="446"/>
      <c r="RFZ37" s="446"/>
      <c r="RGA37" s="446"/>
      <c r="RGB37" s="446"/>
      <c r="RGC37" s="446"/>
      <c r="RGD37" s="446"/>
      <c r="RGE37" s="446"/>
      <c r="RGF37" s="446"/>
      <c r="RGG37" s="446"/>
      <c r="RGH37" s="446"/>
      <c r="RGI37" s="446"/>
      <c r="RGJ37" s="446"/>
      <c r="RGK37" s="446"/>
      <c r="RGL37" s="446"/>
      <c r="RGM37" s="446"/>
      <c r="RGN37" s="446"/>
      <c r="RGO37" s="446"/>
      <c r="RGP37" s="446"/>
      <c r="RGQ37" s="446"/>
      <c r="RGR37" s="446"/>
      <c r="RGS37" s="446"/>
      <c r="RGT37" s="446"/>
      <c r="RGU37" s="446"/>
      <c r="RGV37" s="446"/>
      <c r="RGW37" s="446"/>
      <c r="RGX37" s="446"/>
      <c r="RGY37" s="446"/>
      <c r="RGZ37" s="446"/>
      <c r="RHA37" s="446"/>
      <c r="RHB37" s="446"/>
      <c r="RHC37" s="446"/>
      <c r="RHD37" s="446"/>
      <c r="RHE37" s="446"/>
      <c r="RHF37" s="446"/>
      <c r="RHG37" s="446"/>
      <c r="RHH37" s="446"/>
      <c r="RHI37" s="446"/>
      <c r="RHJ37" s="446"/>
      <c r="RHK37" s="446"/>
      <c r="RHL37" s="446"/>
      <c r="RHM37" s="446"/>
      <c r="RHN37" s="446"/>
      <c r="RHO37" s="446"/>
      <c r="RHP37" s="446"/>
      <c r="RHQ37" s="446"/>
      <c r="RHR37" s="446"/>
      <c r="RHS37" s="446"/>
      <c r="RHT37" s="446"/>
      <c r="RHU37" s="446"/>
      <c r="RHV37" s="446"/>
      <c r="RHW37" s="446"/>
      <c r="RHX37" s="446"/>
      <c r="RHY37" s="446"/>
      <c r="RHZ37" s="446"/>
      <c r="RIA37" s="446"/>
      <c r="RIB37" s="446"/>
      <c r="RIC37" s="446"/>
      <c r="RID37" s="446"/>
      <c r="RIE37" s="446"/>
      <c r="RIF37" s="446"/>
      <c r="RIG37" s="446"/>
      <c r="RIH37" s="446"/>
      <c r="RII37" s="446"/>
      <c r="RIJ37" s="446"/>
      <c r="RIK37" s="446"/>
      <c r="RIL37" s="446"/>
      <c r="RIM37" s="446"/>
      <c r="RIN37" s="446"/>
      <c r="RIO37" s="446"/>
      <c r="RIP37" s="446"/>
      <c r="RIQ37" s="446"/>
      <c r="RIR37" s="446"/>
      <c r="RIS37" s="446"/>
      <c r="RIT37" s="446"/>
      <c r="RIU37" s="446"/>
      <c r="RIV37" s="446"/>
      <c r="RIW37" s="446"/>
      <c r="RIX37" s="446"/>
      <c r="RIY37" s="446"/>
      <c r="RIZ37" s="446"/>
      <c r="RJA37" s="446"/>
      <c r="RJB37" s="446"/>
      <c r="RJC37" s="446"/>
      <c r="RJD37" s="446"/>
      <c r="RJE37" s="446"/>
      <c r="RJF37" s="446"/>
      <c r="RJG37" s="446"/>
      <c r="RJH37" s="446"/>
      <c r="RJI37" s="446"/>
      <c r="RJJ37" s="446"/>
      <c r="RJK37" s="446"/>
      <c r="RJL37" s="446"/>
      <c r="RJM37" s="446"/>
      <c r="RJN37" s="446"/>
      <c r="RJO37" s="446"/>
      <c r="RJP37" s="446"/>
      <c r="RJQ37" s="446"/>
      <c r="RJR37" s="446"/>
      <c r="RJS37" s="446"/>
      <c r="RJT37" s="446"/>
      <c r="RJU37" s="446"/>
      <c r="RJV37" s="446"/>
      <c r="RJW37" s="446"/>
      <c r="RJX37" s="446"/>
      <c r="RJY37" s="446"/>
      <c r="RJZ37" s="446"/>
      <c r="RKA37" s="446"/>
      <c r="RKB37" s="446"/>
      <c r="RKC37" s="446"/>
      <c r="RKD37" s="446"/>
      <c r="RKE37" s="446"/>
      <c r="RKF37" s="446"/>
      <c r="RKG37" s="446"/>
      <c r="RKH37" s="446"/>
      <c r="RKI37" s="446"/>
      <c r="RKJ37" s="446"/>
      <c r="RKK37" s="446"/>
      <c r="RKL37" s="446"/>
      <c r="RKM37" s="446"/>
      <c r="RKN37" s="446"/>
      <c r="RKO37" s="446"/>
      <c r="RKP37" s="446"/>
      <c r="RKQ37" s="446"/>
      <c r="RKR37" s="446"/>
      <c r="RKS37" s="446"/>
      <c r="RKT37" s="446"/>
      <c r="RKU37" s="446"/>
      <c r="RKV37" s="446"/>
      <c r="RKW37" s="446"/>
      <c r="RKX37" s="446"/>
      <c r="RKY37" s="446"/>
      <c r="RKZ37" s="446"/>
      <c r="RLA37" s="446"/>
      <c r="RLB37" s="446"/>
      <c r="RLC37" s="446"/>
      <c r="RLD37" s="446"/>
      <c r="RLE37" s="446"/>
      <c r="RLF37" s="446"/>
      <c r="RLG37" s="446"/>
      <c r="RLH37" s="446"/>
      <c r="RLI37" s="446"/>
      <c r="RLJ37" s="446"/>
      <c r="RLK37" s="446"/>
      <c r="RLL37" s="446"/>
      <c r="RLM37" s="446"/>
      <c r="RLN37" s="446"/>
      <c r="RLO37" s="446"/>
      <c r="RLP37" s="446"/>
      <c r="RLQ37" s="446"/>
      <c r="RLR37" s="446"/>
      <c r="RLS37" s="446"/>
      <c r="RLT37" s="446"/>
      <c r="RLU37" s="446"/>
      <c r="RLV37" s="446"/>
      <c r="RLW37" s="446"/>
      <c r="RLX37" s="446"/>
      <c r="RLY37" s="446"/>
      <c r="RLZ37" s="446"/>
      <c r="RMA37" s="446"/>
      <c r="RMB37" s="446"/>
      <c r="RMC37" s="446"/>
      <c r="RMD37" s="446"/>
      <c r="RME37" s="446"/>
      <c r="RMF37" s="446"/>
      <c r="RMG37" s="446"/>
      <c r="RMH37" s="446"/>
      <c r="RMI37" s="446"/>
      <c r="RMJ37" s="446"/>
      <c r="RMK37" s="446"/>
      <c r="RML37" s="446"/>
      <c r="RMM37" s="446"/>
      <c r="RMN37" s="446"/>
      <c r="RMO37" s="446"/>
      <c r="RMP37" s="446"/>
      <c r="RMQ37" s="446"/>
      <c r="RMR37" s="446"/>
      <c r="RMS37" s="446"/>
      <c r="RMT37" s="446"/>
      <c r="RMU37" s="446"/>
      <c r="RMV37" s="446"/>
      <c r="RMW37" s="446"/>
      <c r="RMX37" s="446"/>
      <c r="RMY37" s="446"/>
      <c r="RMZ37" s="446"/>
      <c r="RNA37" s="446"/>
      <c r="RNB37" s="446"/>
      <c r="RNC37" s="446"/>
      <c r="RND37" s="446"/>
      <c r="RNE37" s="446"/>
      <c r="RNF37" s="446"/>
      <c r="RNG37" s="446"/>
      <c r="RNH37" s="446"/>
      <c r="RNI37" s="446"/>
      <c r="RNJ37" s="446"/>
      <c r="RNK37" s="446"/>
      <c r="RNL37" s="446"/>
      <c r="RNM37" s="446"/>
      <c r="RNN37" s="446"/>
      <c r="RNO37" s="446"/>
      <c r="RNP37" s="446"/>
      <c r="RNQ37" s="446"/>
      <c r="RNR37" s="446"/>
      <c r="RNS37" s="446"/>
      <c r="RNT37" s="446"/>
      <c r="RNU37" s="446"/>
      <c r="RNV37" s="446"/>
      <c r="RNW37" s="446"/>
      <c r="RNX37" s="446"/>
      <c r="RNY37" s="446"/>
      <c r="RNZ37" s="446"/>
      <c r="ROA37" s="446"/>
      <c r="ROB37" s="446"/>
      <c r="ROC37" s="446"/>
      <c r="ROD37" s="446"/>
      <c r="ROE37" s="446"/>
      <c r="ROF37" s="446"/>
      <c r="ROG37" s="446"/>
      <c r="ROH37" s="446"/>
      <c r="ROI37" s="446"/>
      <c r="ROJ37" s="446"/>
      <c r="ROK37" s="446"/>
      <c r="ROL37" s="446"/>
      <c r="ROM37" s="446"/>
      <c r="RON37" s="446"/>
      <c r="ROO37" s="446"/>
      <c r="ROP37" s="446"/>
      <c r="ROQ37" s="446"/>
      <c r="ROR37" s="446"/>
      <c r="ROS37" s="446"/>
      <c r="ROT37" s="446"/>
      <c r="ROU37" s="446"/>
      <c r="ROV37" s="446"/>
      <c r="ROW37" s="446"/>
      <c r="ROX37" s="446"/>
      <c r="ROY37" s="446"/>
      <c r="ROZ37" s="446"/>
      <c r="RPA37" s="446"/>
      <c r="RPB37" s="446"/>
      <c r="RPC37" s="446"/>
      <c r="RPD37" s="446"/>
      <c r="RPE37" s="446"/>
      <c r="RPF37" s="446"/>
      <c r="RPG37" s="446"/>
      <c r="RPH37" s="446"/>
      <c r="RPI37" s="446"/>
      <c r="RPJ37" s="446"/>
      <c r="RPK37" s="446"/>
      <c r="RPL37" s="446"/>
      <c r="RPM37" s="446"/>
      <c r="RPN37" s="446"/>
      <c r="RPO37" s="446"/>
      <c r="RPP37" s="446"/>
      <c r="RPQ37" s="446"/>
      <c r="RPR37" s="446"/>
      <c r="RPS37" s="446"/>
      <c r="RPT37" s="446"/>
      <c r="RPU37" s="446"/>
      <c r="RPV37" s="446"/>
      <c r="RPW37" s="446"/>
      <c r="RPX37" s="446"/>
      <c r="RPY37" s="446"/>
      <c r="RPZ37" s="446"/>
      <c r="RQA37" s="446"/>
      <c r="RQB37" s="446"/>
      <c r="RQC37" s="446"/>
      <c r="RQD37" s="446"/>
      <c r="RQE37" s="446"/>
      <c r="RQF37" s="446"/>
      <c r="RQG37" s="446"/>
      <c r="RQH37" s="446"/>
      <c r="RQI37" s="446"/>
      <c r="RQJ37" s="446"/>
      <c r="RQK37" s="446"/>
      <c r="RQL37" s="446"/>
      <c r="RQM37" s="446"/>
      <c r="RQN37" s="446"/>
      <c r="RQO37" s="446"/>
      <c r="RQP37" s="446"/>
      <c r="RQQ37" s="446"/>
      <c r="RQR37" s="446"/>
      <c r="RQS37" s="446"/>
      <c r="RQT37" s="446"/>
      <c r="RQU37" s="446"/>
      <c r="RQV37" s="446"/>
      <c r="RQW37" s="446"/>
      <c r="RQX37" s="446"/>
      <c r="RQY37" s="446"/>
      <c r="RQZ37" s="446"/>
      <c r="RRA37" s="446"/>
      <c r="RRB37" s="446"/>
      <c r="RRC37" s="446"/>
      <c r="RRD37" s="446"/>
      <c r="RRE37" s="446"/>
      <c r="RRF37" s="446"/>
      <c r="RRG37" s="446"/>
      <c r="RRH37" s="446"/>
      <c r="RRI37" s="446"/>
      <c r="RRJ37" s="446"/>
      <c r="RRK37" s="446"/>
      <c r="RRL37" s="446"/>
      <c r="RRM37" s="446"/>
      <c r="RRN37" s="446"/>
      <c r="RRO37" s="446"/>
      <c r="RRP37" s="446"/>
      <c r="RRQ37" s="446"/>
      <c r="RRR37" s="446"/>
      <c r="RRS37" s="446"/>
      <c r="RRT37" s="446"/>
      <c r="RRU37" s="446"/>
      <c r="RRV37" s="446"/>
      <c r="RRW37" s="446"/>
      <c r="RRX37" s="446"/>
      <c r="RRY37" s="446"/>
      <c r="RRZ37" s="446"/>
      <c r="RSA37" s="446"/>
      <c r="RSB37" s="446"/>
      <c r="RSC37" s="446"/>
      <c r="RSD37" s="446"/>
      <c r="RSE37" s="446"/>
      <c r="RSF37" s="446"/>
      <c r="RSG37" s="446"/>
      <c r="RSH37" s="446"/>
      <c r="RSI37" s="446"/>
      <c r="RSJ37" s="446"/>
      <c r="RSK37" s="446"/>
      <c r="RSL37" s="446"/>
      <c r="RSM37" s="446"/>
      <c r="RSN37" s="446"/>
      <c r="RSO37" s="446"/>
      <c r="RSP37" s="446"/>
      <c r="RSQ37" s="446"/>
      <c r="RSR37" s="446"/>
      <c r="RSS37" s="446"/>
      <c r="RST37" s="446"/>
      <c r="RSU37" s="446"/>
      <c r="RSV37" s="446"/>
      <c r="RSW37" s="446"/>
      <c r="RSX37" s="446"/>
      <c r="RSY37" s="446"/>
      <c r="RSZ37" s="446"/>
      <c r="RTA37" s="446"/>
      <c r="RTB37" s="446"/>
      <c r="RTC37" s="446"/>
      <c r="RTD37" s="446"/>
      <c r="RTE37" s="446"/>
      <c r="RTF37" s="446"/>
      <c r="RTG37" s="446"/>
      <c r="RTH37" s="446"/>
      <c r="RTI37" s="446"/>
      <c r="RTJ37" s="446"/>
      <c r="RTK37" s="446"/>
      <c r="RTL37" s="446"/>
      <c r="RTM37" s="446"/>
      <c r="RTN37" s="446"/>
      <c r="RTO37" s="446"/>
      <c r="RTP37" s="446"/>
      <c r="RTQ37" s="446"/>
      <c r="RTR37" s="446"/>
      <c r="RTS37" s="446"/>
      <c r="RTT37" s="446"/>
      <c r="RTU37" s="446"/>
      <c r="RTV37" s="446"/>
      <c r="RTW37" s="446"/>
      <c r="RTX37" s="446"/>
      <c r="RTY37" s="446"/>
      <c r="RTZ37" s="446"/>
      <c r="RUA37" s="446"/>
      <c r="RUB37" s="446"/>
      <c r="RUC37" s="446"/>
      <c r="RUD37" s="446"/>
      <c r="RUE37" s="446"/>
      <c r="RUF37" s="446"/>
      <c r="RUG37" s="446"/>
      <c r="RUH37" s="446"/>
      <c r="RUI37" s="446"/>
      <c r="RUJ37" s="446"/>
      <c r="RUK37" s="446"/>
      <c r="RUL37" s="446"/>
      <c r="RUM37" s="446"/>
      <c r="RUN37" s="446"/>
      <c r="RUO37" s="446"/>
      <c r="RUP37" s="446"/>
      <c r="RUQ37" s="446"/>
      <c r="RUR37" s="446"/>
      <c r="RUS37" s="446"/>
      <c r="RUT37" s="446"/>
      <c r="RUU37" s="446"/>
      <c r="RUV37" s="446"/>
      <c r="RUW37" s="446"/>
      <c r="RUX37" s="446"/>
      <c r="RUY37" s="446"/>
      <c r="RUZ37" s="446"/>
      <c r="RVA37" s="446"/>
      <c r="RVB37" s="446"/>
      <c r="RVC37" s="446"/>
      <c r="RVD37" s="446"/>
      <c r="RVE37" s="446"/>
      <c r="RVF37" s="446"/>
      <c r="RVG37" s="446"/>
      <c r="RVH37" s="446"/>
      <c r="RVI37" s="446"/>
      <c r="RVJ37" s="446"/>
      <c r="RVK37" s="446"/>
      <c r="RVL37" s="446"/>
      <c r="RVM37" s="446"/>
      <c r="RVN37" s="446"/>
      <c r="RVO37" s="446"/>
      <c r="RVP37" s="446"/>
      <c r="RVQ37" s="446"/>
      <c r="RVR37" s="446"/>
      <c r="RVS37" s="446"/>
      <c r="RVT37" s="446"/>
      <c r="RVU37" s="446"/>
      <c r="RVV37" s="446"/>
      <c r="RVW37" s="446"/>
      <c r="RVX37" s="446"/>
      <c r="RVY37" s="446"/>
      <c r="RVZ37" s="446"/>
      <c r="RWA37" s="446"/>
      <c r="RWB37" s="446"/>
      <c r="RWC37" s="446"/>
      <c r="RWD37" s="446"/>
      <c r="RWE37" s="446"/>
      <c r="RWF37" s="446"/>
      <c r="RWG37" s="446"/>
      <c r="RWH37" s="446"/>
      <c r="RWI37" s="446"/>
      <c r="RWJ37" s="446"/>
      <c r="RWK37" s="446"/>
      <c r="RWL37" s="446"/>
      <c r="RWM37" s="446"/>
      <c r="RWN37" s="446"/>
      <c r="RWO37" s="446"/>
      <c r="RWP37" s="446"/>
      <c r="RWQ37" s="446"/>
      <c r="RWR37" s="446"/>
      <c r="RWS37" s="446"/>
      <c r="RWT37" s="446"/>
      <c r="RWU37" s="446"/>
      <c r="RWV37" s="446"/>
      <c r="RWW37" s="446"/>
      <c r="RWX37" s="446"/>
      <c r="RWY37" s="446"/>
      <c r="RWZ37" s="446"/>
      <c r="RXA37" s="446"/>
      <c r="RXB37" s="446"/>
      <c r="RXC37" s="446"/>
      <c r="RXD37" s="446"/>
      <c r="RXE37" s="446"/>
      <c r="RXF37" s="446"/>
      <c r="RXG37" s="446"/>
      <c r="RXH37" s="446"/>
      <c r="RXI37" s="446"/>
      <c r="RXJ37" s="446"/>
      <c r="RXK37" s="446"/>
      <c r="RXL37" s="446"/>
      <c r="RXM37" s="446"/>
      <c r="RXN37" s="446"/>
      <c r="RXO37" s="446"/>
      <c r="RXP37" s="446"/>
      <c r="RXQ37" s="446"/>
      <c r="RXR37" s="446"/>
      <c r="RXS37" s="446"/>
      <c r="RXT37" s="446"/>
      <c r="RXU37" s="446"/>
      <c r="RXV37" s="446"/>
      <c r="RXW37" s="446"/>
      <c r="RXX37" s="446"/>
      <c r="RXY37" s="446"/>
      <c r="RXZ37" s="446"/>
      <c r="RYA37" s="446"/>
      <c r="RYB37" s="446"/>
      <c r="RYC37" s="446"/>
      <c r="RYD37" s="446"/>
      <c r="RYE37" s="446"/>
      <c r="RYF37" s="446"/>
      <c r="RYG37" s="446"/>
      <c r="RYH37" s="446"/>
      <c r="RYI37" s="446"/>
      <c r="RYJ37" s="446"/>
      <c r="RYK37" s="446"/>
      <c r="RYL37" s="446"/>
      <c r="RYM37" s="446"/>
      <c r="RYN37" s="446"/>
      <c r="RYO37" s="446"/>
      <c r="RYP37" s="446"/>
      <c r="RYQ37" s="446"/>
      <c r="RYR37" s="446"/>
      <c r="RYS37" s="446"/>
      <c r="RYT37" s="446"/>
      <c r="RYU37" s="446"/>
      <c r="RYV37" s="446"/>
      <c r="RYW37" s="446"/>
      <c r="RYX37" s="446"/>
      <c r="RYY37" s="446"/>
      <c r="RYZ37" s="446"/>
      <c r="RZA37" s="446"/>
      <c r="RZB37" s="446"/>
      <c r="RZC37" s="446"/>
      <c r="RZD37" s="446"/>
      <c r="RZE37" s="446"/>
      <c r="RZF37" s="446"/>
      <c r="RZG37" s="446"/>
      <c r="RZH37" s="446"/>
      <c r="RZI37" s="446"/>
      <c r="RZJ37" s="446"/>
      <c r="RZK37" s="446"/>
      <c r="RZL37" s="446"/>
      <c r="RZM37" s="446"/>
      <c r="RZN37" s="446"/>
      <c r="RZO37" s="446"/>
      <c r="RZP37" s="446"/>
      <c r="RZQ37" s="446"/>
      <c r="RZR37" s="446"/>
      <c r="RZS37" s="446"/>
      <c r="RZT37" s="446"/>
      <c r="RZU37" s="446"/>
      <c r="RZV37" s="446"/>
      <c r="RZW37" s="446"/>
      <c r="RZX37" s="446"/>
      <c r="RZY37" s="446"/>
      <c r="RZZ37" s="446"/>
      <c r="SAA37" s="446"/>
      <c r="SAB37" s="446"/>
      <c r="SAC37" s="446"/>
      <c r="SAD37" s="446"/>
      <c r="SAE37" s="446"/>
      <c r="SAF37" s="446"/>
      <c r="SAG37" s="446"/>
      <c r="SAH37" s="446"/>
      <c r="SAI37" s="446"/>
      <c r="SAJ37" s="446"/>
      <c r="SAK37" s="446"/>
      <c r="SAL37" s="446"/>
      <c r="SAM37" s="446"/>
      <c r="SAN37" s="446"/>
      <c r="SAO37" s="446"/>
      <c r="SAP37" s="446"/>
      <c r="SAQ37" s="446"/>
      <c r="SAR37" s="446"/>
      <c r="SAS37" s="446"/>
      <c r="SAT37" s="446"/>
      <c r="SAU37" s="446"/>
      <c r="SAV37" s="446"/>
      <c r="SAW37" s="446"/>
      <c r="SAX37" s="446"/>
      <c r="SAY37" s="446"/>
      <c r="SAZ37" s="446"/>
      <c r="SBA37" s="446"/>
      <c r="SBB37" s="446"/>
      <c r="SBC37" s="446"/>
      <c r="SBD37" s="446"/>
      <c r="SBE37" s="446"/>
      <c r="SBF37" s="446"/>
      <c r="SBG37" s="446"/>
      <c r="SBH37" s="446"/>
      <c r="SBI37" s="446"/>
      <c r="SBJ37" s="446"/>
      <c r="SBK37" s="446"/>
      <c r="SBL37" s="446"/>
      <c r="SBM37" s="446"/>
      <c r="SBN37" s="446"/>
      <c r="SBO37" s="446"/>
      <c r="SBP37" s="446"/>
      <c r="SBQ37" s="446"/>
      <c r="SBR37" s="446"/>
      <c r="SBS37" s="446"/>
      <c r="SBT37" s="446"/>
      <c r="SBU37" s="446"/>
      <c r="SBV37" s="446"/>
      <c r="SBW37" s="446"/>
      <c r="SBX37" s="446"/>
      <c r="SBY37" s="446"/>
      <c r="SBZ37" s="446"/>
      <c r="SCA37" s="446"/>
      <c r="SCB37" s="446"/>
      <c r="SCC37" s="446"/>
      <c r="SCD37" s="446"/>
      <c r="SCE37" s="446"/>
      <c r="SCF37" s="446"/>
      <c r="SCG37" s="446"/>
      <c r="SCH37" s="446"/>
      <c r="SCI37" s="446"/>
      <c r="SCJ37" s="446"/>
      <c r="SCK37" s="446"/>
      <c r="SCL37" s="446"/>
      <c r="SCM37" s="446"/>
      <c r="SCN37" s="446"/>
      <c r="SCO37" s="446"/>
      <c r="SCP37" s="446"/>
      <c r="SCQ37" s="446"/>
      <c r="SCR37" s="446"/>
      <c r="SCS37" s="446"/>
      <c r="SCT37" s="446"/>
      <c r="SCU37" s="446"/>
      <c r="SCV37" s="446"/>
      <c r="SCW37" s="446"/>
      <c r="SCX37" s="446"/>
      <c r="SCY37" s="446"/>
      <c r="SCZ37" s="446"/>
      <c r="SDA37" s="446"/>
      <c r="SDB37" s="446"/>
      <c r="SDC37" s="446"/>
      <c r="SDD37" s="446"/>
      <c r="SDE37" s="446"/>
      <c r="SDF37" s="446"/>
      <c r="SDG37" s="446"/>
      <c r="SDH37" s="446"/>
      <c r="SDI37" s="446"/>
      <c r="SDJ37" s="446"/>
      <c r="SDK37" s="446"/>
      <c r="SDL37" s="446"/>
      <c r="SDM37" s="446"/>
      <c r="SDN37" s="446"/>
      <c r="SDO37" s="446"/>
      <c r="SDP37" s="446"/>
      <c r="SDQ37" s="446"/>
      <c r="SDR37" s="446"/>
      <c r="SDS37" s="446"/>
      <c r="SDT37" s="446"/>
      <c r="SDU37" s="446"/>
      <c r="SDV37" s="446"/>
      <c r="SDW37" s="446"/>
      <c r="SDX37" s="446"/>
      <c r="SDY37" s="446"/>
      <c r="SDZ37" s="446"/>
      <c r="SEA37" s="446"/>
      <c r="SEB37" s="446"/>
      <c r="SEC37" s="446"/>
      <c r="SED37" s="446"/>
      <c r="SEE37" s="446"/>
      <c r="SEF37" s="446"/>
      <c r="SEG37" s="446"/>
      <c r="SEH37" s="446"/>
      <c r="SEI37" s="446"/>
      <c r="SEJ37" s="446"/>
      <c r="SEK37" s="446"/>
      <c r="SEL37" s="446"/>
      <c r="SEM37" s="446"/>
      <c r="SEN37" s="446"/>
      <c r="SEO37" s="446"/>
      <c r="SEP37" s="446"/>
      <c r="SEQ37" s="446"/>
      <c r="SER37" s="446"/>
      <c r="SES37" s="446"/>
      <c r="SET37" s="446"/>
      <c r="SEU37" s="446"/>
      <c r="SEV37" s="446"/>
      <c r="SEW37" s="446"/>
      <c r="SEX37" s="446"/>
      <c r="SEY37" s="446"/>
      <c r="SEZ37" s="446"/>
      <c r="SFA37" s="446"/>
      <c r="SFB37" s="446"/>
      <c r="SFC37" s="446"/>
      <c r="SFD37" s="446"/>
      <c r="SFE37" s="446"/>
      <c r="SFF37" s="446"/>
      <c r="SFG37" s="446"/>
      <c r="SFH37" s="446"/>
      <c r="SFI37" s="446"/>
      <c r="SFJ37" s="446"/>
      <c r="SFK37" s="446"/>
      <c r="SFL37" s="446"/>
      <c r="SFM37" s="446"/>
      <c r="SFN37" s="446"/>
      <c r="SFO37" s="446"/>
      <c r="SFP37" s="446"/>
      <c r="SFQ37" s="446"/>
      <c r="SFR37" s="446"/>
      <c r="SFS37" s="446"/>
      <c r="SFT37" s="446"/>
      <c r="SFU37" s="446"/>
      <c r="SFV37" s="446"/>
      <c r="SFW37" s="446"/>
      <c r="SFX37" s="446"/>
      <c r="SFY37" s="446"/>
      <c r="SFZ37" s="446"/>
      <c r="SGA37" s="446"/>
      <c r="SGB37" s="446"/>
      <c r="SGC37" s="446"/>
      <c r="SGD37" s="446"/>
      <c r="SGE37" s="446"/>
      <c r="SGF37" s="446"/>
      <c r="SGG37" s="446"/>
      <c r="SGH37" s="446"/>
      <c r="SGI37" s="446"/>
      <c r="SGJ37" s="446"/>
      <c r="SGK37" s="446"/>
      <c r="SGL37" s="446"/>
      <c r="SGM37" s="446"/>
      <c r="SGN37" s="446"/>
      <c r="SGO37" s="446"/>
      <c r="SGP37" s="446"/>
      <c r="SGQ37" s="446"/>
      <c r="SGR37" s="446"/>
      <c r="SGS37" s="446"/>
      <c r="SGT37" s="446"/>
      <c r="SGU37" s="446"/>
      <c r="SGV37" s="446"/>
      <c r="SGW37" s="446"/>
      <c r="SGX37" s="446"/>
      <c r="SGY37" s="446"/>
      <c r="SGZ37" s="446"/>
      <c r="SHA37" s="446"/>
      <c r="SHB37" s="446"/>
      <c r="SHC37" s="446"/>
      <c r="SHD37" s="446"/>
      <c r="SHE37" s="446"/>
      <c r="SHF37" s="446"/>
      <c r="SHG37" s="446"/>
      <c r="SHH37" s="446"/>
      <c r="SHI37" s="446"/>
      <c r="SHJ37" s="446"/>
      <c r="SHK37" s="446"/>
      <c r="SHL37" s="446"/>
      <c r="SHM37" s="446"/>
      <c r="SHN37" s="446"/>
      <c r="SHO37" s="446"/>
      <c r="SHP37" s="446"/>
      <c r="SHQ37" s="446"/>
      <c r="SHR37" s="446"/>
      <c r="SHS37" s="446"/>
      <c r="SHT37" s="446"/>
      <c r="SHU37" s="446"/>
      <c r="SHV37" s="446"/>
      <c r="SHW37" s="446"/>
      <c r="SHX37" s="446"/>
      <c r="SHY37" s="446"/>
      <c r="SHZ37" s="446"/>
      <c r="SIA37" s="446"/>
      <c r="SIB37" s="446"/>
      <c r="SIC37" s="446"/>
      <c r="SID37" s="446"/>
      <c r="SIE37" s="446"/>
      <c r="SIF37" s="446"/>
      <c r="SIG37" s="446"/>
      <c r="SIH37" s="446"/>
      <c r="SII37" s="446"/>
      <c r="SIJ37" s="446"/>
      <c r="SIK37" s="446"/>
      <c r="SIL37" s="446"/>
      <c r="SIM37" s="446"/>
      <c r="SIN37" s="446"/>
      <c r="SIO37" s="446"/>
      <c r="SIP37" s="446"/>
      <c r="SIQ37" s="446"/>
      <c r="SIR37" s="446"/>
      <c r="SIS37" s="446"/>
      <c r="SIT37" s="446"/>
      <c r="SIU37" s="446"/>
      <c r="SIV37" s="446"/>
      <c r="SIW37" s="446"/>
      <c r="SIX37" s="446"/>
      <c r="SIY37" s="446"/>
      <c r="SIZ37" s="446"/>
      <c r="SJA37" s="446"/>
      <c r="SJB37" s="446"/>
      <c r="SJC37" s="446"/>
      <c r="SJD37" s="446"/>
      <c r="SJE37" s="446"/>
      <c r="SJF37" s="446"/>
      <c r="SJG37" s="446"/>
      <c r="SJH37" s="446"/>
      <c r="SJI37" s="446"/>
      <c r="SJJ37" s="446"/>
      <c r="SJK37" s="446"/>
      <c r="SJL37" s="446"/>
      <c r="SJM37" s="446"/>
      <c r="SJN37" s="446"/>
      <c r="SJO37" s="446"/>
      <c r="SJP37" s="446"/>
      <c r="SJQ37" s="446"/>
      <c r="SJR37" s="446"/>
      <c r="SJS37" s="446"/>
      <c r="SJT37" s="446"/>
      <c r="SJU37" s="446"/>
      <c r="SJV37" s="446"/>
      <c r="SJW37" s="446"/>
      <c r="SJX37" s="446"/>
      <c r="SJY37" s="446"/>
      <c r="SJZ37" s="446"/>
      <c r="SKA37" s="446"/>
      <c r="SKB37" s="446"/>
      <c r="SKC37" s="446"/>
      <c r="SKD37" s="446"/>
      <c r="SKE37" s="446"/>
      <c r="SKF37" s="446"/>
      <c r="SKG37" s="446"/>
      <c r="SKH37" s="446"/>
      <c r="SKI37" s="446"/>
      <c r="SKJ37" s="446"/>
      <c r="SKK37" s="446"/>
      <c r="SKL37" s="446"/>
      <c r="SKM37" s="446"/>
      <c r="SKN37" s="446"/>
      <c r="SKO37" s="446"/>
      <c r="SKP37" s="446"/>
      <c r="SKQ37" s="446"/>
      <c r="SKR37" s="446"/>
      <c r="SKS37" s="446"/>
      <c r="SKT37" s="446"/>
      <c r="SKU37" s="446"/>
      <c r="SKV37" s="446"/>
      <c r="SKW37" s="446"/>
      <c r="SKX37" s="446"/>
      <c r="SKY37" s="446"/>
      <c r="SKZ37" s="446"/>
      <c r="SLA37" s="446"/>
      <c r="SLB37" s="446"/>
      <c r="SLC37" s="446"/>
      <c r="SLD37" s="446"/>
      <c r="SLE37" s="446"/>
      <c r="SLF37" s="446"/>
      <c r="SLG37" s="446"/>
      <c r="SLH37" s="446"/>
      <c r="SLI37" s="446"/>
      <c r="SLJ37" s="446"/>
      <c r="SLK37" s="446"/>
      <c r="SLL37" s="446"/>
      <c r="SLM37" s="446"/>
      <c r="SLN37" s="446"/>
      <c r="SLO37" s="446"/>
      <c r="SLP37" s="446"/>
      <c r="SLQ37" s="446"/>
      <c r="SLR37" s="446"/>
      <c r="SLS37" s="446"/>
      <c r="SLT37" s="446"/>
      <c r="SLU37" s="446"/>
      <c r="SLV37" s="446"/>
      <c r="SLW37" s="446"/>
      <c r="SLX37" s="446"/>
      <c r="SLY37" s="446"/>
      <c r="SLZ37" s="446"/>
      <c r="SMA37" s="446"/>
      <c r="SMB37" s="446"/>
      <c r="SMC37" s="446"/>
      <c r="SMD37" s="446"/>
      <c r="SME37" s="446"/>
      <c r="SMF37" s="446"/>
      <c r="SMG37" s="446"/>
      <c r="SMH37" s="446"/>
      <c r="SMI37" s="446"/>
      <c r="SMJ37" s="446"/>
      <c r="SMK37" s="446"/>
      <c r="SML37" s="446"/>
      <c r="SMM37" s="446"/>
      <c r="SMN37" s="446"/>
      <c r="SMO37" s="446"/>
      <c r="SMP37" s="446"/>
      <c r="SMQ37" s="446"/>
      <c r="SMR37" s="446"/>
      <c r="SMS37" s="446"/>
      <c r="SMT37" s="446"/>
      <c r="SMU37" s="446"/>
      <c r="SMV37" s="446"/>
      <c r="SMW37" s="446"/>
      <c r="SMX37" s="446"/>
      <c r="SMY37" s="446"/>
      <c r="SMZ37" s="446"/>
      <c r="SNA37" s="446"/>
      <c r="SNB37" s="446"/>
      <c r="SNC37" s="446"/>
      <c r="SND37" s="446"/>
      <c r="SNE37" s="446"/>
      <c r="SNF37" s="446"/>
      <c r="SNG37" s="446"/>
      <c r="SNH37" s="446"/>
      <c r="SNI37" s="446"/>
      <c r="SNJ37" s="446"/>
      <c r="SNK37" s="446"/>
      <c r="SNL37" s="446"/>
      <c r="SNM37" s="446"/>
      <c r="SNN37" s="446"/>
      <c r="SNO37" s="446"/>
      <c r="SNP37" s="446"/>
      <c r="SNQ37" s="446"/>
      <c r="SNR37" s="446"/>
      <c r="SNS37" s="446"/>
      <c r="SNT37" s="446"/>
      <c r="SNU37" s="446"/>
      <c r="SNV37" s="446"/>
      <c r="SNW37" s="446"/>
      <c r="SNX37" s="446"/>
      <c r="SNY37" s="446"/>
      <c r="SNZ37" s="446"/>
      <c r="SOA37" s="446"/>
      <c r="SOB37" s="446"/>
      <c r="SOC37" s="446"/>
      <c r="SOD37" s="446"/>
      <c r="SOE37" s="446"/>
      <c r="SOF37" s="446"/>
      <c r="SOG37" s="446"/>
      <c r="SOH37" s="446"/>
      <c r="SOI37" s="446"/>
      <c r="SOJ37" s="446"/>
      <c r="SOK37" s="446"/>
      <c r="SOL37" s="446"/>
      <c r="SOM37" s="446"/>
      <c r="SON37" s="446"/>
      <c r="SOO37" s="446"/>
      <c r="SOP37" s="446"/>
      <c r="SOQ37" s="446"/>
      <c r="SOR37" s="446"/>
      <c r="SOS37" s="446"/>
      <c r="SOT37" s="446"/>
      <c r="SOU37" s="446"/>
      <c r="SOV37" s="446"/>
      <c r="SOW37" s="446"/>
      <c r="SOX37" s="446"/>
      <c r="SOY37" s="446"/>
      <c r="SOZ37" s="446"/>
      <c r="SPA37" s="446"/>
      <c r="SPB37" s="446"/>
      <c r="SPC37" s="446"/>
      <c r="SPD37" s="446"/>
      <c r="SPE37" s="446"/>
      <c r="SPF37" s="446"/>
      <c r="SPG37" s="446"/>
      <c r="SPH37" s="446"/>
      <c r="SPI37" s="446"/>
      <c r="SPJ37" s="446"/>
      <c r="SPK37" s="446"/>
      <c r="SPL37" s="446"/>
      <c r="SPM37" s="446"/>
      <c r="SPN37" s="446"/>
      <c r="SPO37" s="446"/>
      <c r="SPP37" s="446"/>
      <c r="SPQ37" s="446"/>
      <c r="SPR37" s="446"/>
      <c r="SPS37" s="446"/>
      <c r="SPT37" s="446"/>
      <c r="SPU37" s="446"/>
      <c r="SPV37" s="446"/>
      <c r="SPW37" s="446"/>
      <c r="SPX37" s="446"/>
      <c r="SPY37" s="446"/>
      <c r="SPZ37" s="446"/>
      <c r="SQA37" s="446"/>
      <c r="SQB37" s="446"/>
      <c r="SQC37" s="446"/>
      <c r="SQD37" s="446"/>
      <c r="SQE37" s="446"/>
      <c r="SQF37" s="446"/>
      <c r="SQG37" s="446"/>
      <c r="SQH37" s="446"/>
      <c r="SQI37" s="446"/>
      <c r="SQJ37" s="446"/>
      <c r="SQK37" s="446"/>
      <c r="SQL37" s="446"/>
      <c r="SQM37" s="446"/>
      <c r="SQN37" s="446"/>
      <c r="SQO37" s="446"/>
      <c r="SQP37" s="446"/>
      <c r="SQQ37" s="446"/>
      <c r="SQR37" s="446"/>
      <c r="SQS37" s="446"/>
      <c r="SQT37" s="446"/>
      <c r="SQU37" s="446"/>
      <c r="SQV37" s="446"/>
      <c r="SQW37" s="446"/>
      <c r="SQX37" s="446"/>
      <c r="SQY37" s="446"/>
      <c r="SQZ37" s="446"/>
      <c r="SRA37" s="446"/>
      <c r="SRB37" s="446"/>
      <c r="SRC37" s="446"/>
      <c r="SRD37" s="446"/>
      <c r="SRE37" s="446"/>
      <c r="SRF37" s="446"/>
      <c r="SRG37" s="446"/>
      <c r="SRH37" s="446"/>
      <c r="SRI37" s="446"/>
      <c r="SRJ37" s="446"/>
      <c r="SRK37" s="446"/>
      <c r="SRL37" s="446"/>
      <c r="SRM37" s="446"/>
      <c r="SRN37" s="446"/>
      <c r="SRO37" s="446"/>
      <c r="SRP37" s="446"/>
      <c r="SRQ37" s="446"/>
      <c r="SRR37" s="446"/>
      <c r="SRS37" s="446"/>
      <c r="SRT37" s="446"/>
      <c r="SRU37" s="446"/>
      <c r="SRV37" s="446"/>
      <c r="SRW37" s="446"/>
      <c r="SRX37" s="446"/>
      <c r="SRY37" s="446"/>
      <c r="SRZ37" s="446"/>
      <c r="SSA37" s="446"/>
      <c r="SSB37" s="446"/>
      <c r="SSC37" s="446"/>
      <c r="SSD37" s="446"/>
      <c r="SSE37" s="446"/>
      <c r="SSF37" s="446"/>
      <c r="SSG37" s="446"/>
      <c r="SSH37" s="446"/>
      <c r="SSI37" s="446"/>
      <c r="SSJ37" s="446"/>
      <c r="SSK37" s="446"/>
      <c r="SSL37" s="446"/>
      <c r="SSM37" s="446"/>
      <c r="SSN37" s="446"/>
      <c r="SSO37" s="446"/>
      <c r="SSP37" s="446"/>
      <c r="SSQ37" s="446"/>
      <c r="SSR37" s="446"/>
      <c r="SSS37" s="446"/>
      <c r="SST37" s="446"/>
      <c r="SSU37" s="446"/>
      <c r="SSV37" s="446"/>
      <c r="SSW37" s="446"/>
      <c r="SSX37" s="446"/>
      <c r="SSY37" s="446"/>
      <c r="SSZ37" s="446"/>
      <c r="STA37" s="446"/>
      <c r="STB37" s="446"/>
      <c r="STC37" s="446"/>
      <c r="STD37" s="446"/>
      <c r="STE37" s="446"/>
      <c r="STF37" s="446"/>
      <c r="STG37" s="446"/>
      <c r="STH37" s="446"/>
      <c r="STI37" s="446"/>
      <c r="STJ37" s="446"/>
      <c r="STK37" s="446"/>
      <c r="STL37" s="446"/>
      <c r="STM37" s="446"/>
      <c r="STN37" s="446"/>
      <c r="STO37" s="446"/>
      <c r="STP37" s="446"/>
      <c r="STQ37" s="446"/>
      <c r="STR37" s="446"/>
      <c r="STS37" s="446"/>
      <c r="STT37" s="446"/>
      <c r="STU37" s="446"/>
      <c r="STV37" s="446"/>
      <c r="STW37" s="446"/>
      <c r="STX37" s="446"/>
      <c r="STY37" s="446"/>
      <c r="STZ37" s="446"/>
      <c r="SUA37" s="446"/>
      <c r="SUB37" s="446"/>
      <c r="SUC37" s="446"/>
      <c r="SUD37" s="446"/>
      <c r="SUE37" s="446"/>
      <c r="SUF37" s="446"/>
      <c r="SUG37" s="446"/>
      <c r="SUH37" s="446"/>
      <c r="SUI37" s="446"/>
      <c r="SUJ37" s="446"/>
      <c r="SUK37" s="446"/>
      <c r="SUL37" s="446"/>
      <c r="SUM37" s="446"/>
      <c r="SUN37" s="446"/>
      <c r="SUO37" s="446"/>
      <c r="SUP37" s="446"/>
      <c r="SUQ37" s="446"/>
      <c r="SUR37" s="446"/>
      <c r="SUS37" s="446"/>
      <c r="SUT37" s="446"/>
      <c r="SUU37" s="446"/>
      <c r="SUV37" s="446"/>
      <c r="SUW37" s="446"/>
      <c r="SUX37" s="446"/>
      <c r="SUY37" s="446"/>
      <c r="SUZ37" s="446"/>
      <c r="SVA37" s="446"/>
      <c r="SVB37" s="446"/>
      <c r="SVC37" s="446"/>
      <c r="SVD37" s="446"/>
      <c r="SVE37" s="446"/>
      <c r="SVF37" s="446"/>
      <c r="SVG37" s="446"/>
      <c r="SVH37" s="446"/>
      <c r="SVI37" s="446"/>
      <c r="SVJ37" s="446"/>
      <c r="SVK37" s="446"/>
      <c r="SVL37" s="446"/>
      <c r="SVM37" s="446"/>
      <c r="SVN37" s="446"/>
      <c r="SVO37" s="446"/>
      <c r="SVP37" s="446"/>
      <c r="SVQ37" s="446"/>
      <c r="SVR37" s="446"/>
      <c r="SVS37" s="446"/>
      <c r="SVT37" s="446"/>
      <c r="SVU37" s="446"/>
      <c r="SVV37" s="446"/>
      <c r="SVW37" s="446"/>
      <c r="SVX37" s="446"/>
      <c r="SVY37" s="446"/>
      <c r="SVZ37" s="446"/>
      <c r="SWA37" s="446"/>
      <c r="SWB37" s="446"/>
      <c r="SWC37" s="446"/>
      <c r="SWD37" s="446"/>
      <c r="SWE37" s="446"/>
      <c r="SWF37" s="446"/>
      <c r="SWG37" s="446"/>
      <c r="SWH37" s="446"/>
      <c r="SWI37" s="446"/>
      <c r="SWJ37" s="446"/>
      <c r="SWK37" s="446"/>
      <c r="SWL37" s="446"/>
      <c r="SWM37" s="446"/>
      <c r="SWN37" s="446"/>
      <c r="SWO37" s="446"/>
      <c r="SWP37" s="446"/>
      <c r="SWQ37" s="446"/>
      <c r="SWR37" s="446"/>
      <c r="SWS37" s="446"/>
      <c r="SWT37" s="446"/>
      <c r="SWU37" s="446"/>
      <c r="SWV37" s="446"/>
      <c r="SWW37" s="446"/>
      <c r="SWX37" s="446"/>
      <c r="SWY37" s="446"/>
      <c r="SWZ37" s="446"/>
      <c r="SXA37" s="446"/>
      <c r="SXB37" s="446"/>
      <c r="SXC37" s="446"/>
      <c r="SXD37" s="446"/>
      <c r="SXE37" s="446"/>
      <c r="SXF37" s="446"/>
      <c r="SXG37" s="446"/>
      <c r="SXH37" s="446"/>
      <c r="SXI37" s="446"/>
      <c r="SXJ37" s="446"/>
      <c r="SXK37" s="446"/>
      <c r="SXL37" s="446"/>
      <c r="SXM37" s="446"/>
      <c r="SXN37" s="446"/>
      <c r="SXO37" s="446"/>
      <c r="SXP37" s="446"/>
      <c r="SXQ37" s="446"/>
      <c r="SXR37" s="446"/>
      <c r="SXS37" s="446"/>
      <c r="SXT37" s="446"/>
      <c r="SXU37" s="446"/>
      <c r="SXV37" s="446"/>
      <c r="SXW37" s="446"/>
      <c r="SXX37" s="446"/>
      <c r="SXY37" s="446"/>
      <c r="SXZ37" s="446"/>
      <c r="SYA37" s="446"/>
      <c r="SYB37" s="446"/>
      <c r="SYC37" s="446"/>
      <c r="SYD37" s="446"/>
      <c r="SYE37" s="446"/>
      <c r="SYF37" s="446"/>
      <c r="SYG37" s="446"/>
      <c r="SYH37" s="446"/>
      <c r="SYI37" s="446"/>
      <c r="SYJ37" s="446"/>
      <c r="SYK37" s="446"/>
      <c r="SYL37" s="446"/>
      <c r="SYM37" s="446"/>
      <c r="SYN37" s="446"/>
      <c r="SYO37" s="446"/>
      <c r="SYP37" s="446"/>
      <c r="SYQ37" s="446"/>
      <c r="SYR37" s="446"/>
      <c r="SYS37" s="446"/>
      <c r="SYT37" s="446"/>
      <c r="SYU37" s="446"/>
      <c r="SYV37" s="446"/>
      <c r="SYW37" s="446"/>
      <c r="SYX37" s="446"/>
      <c r="SYY37" s="446"/>
      <c r="SYZ37" s="446"/>
      <c r="SZA37" s="446"/>
      <c r="SZB37" s="446"/>
      <c r="SZC37" s="446"/>
      <c r="SZD37" s="446"/>
      <c r="SZE37" s="446"/>
      <c r="SZF37" s="446"/>
      <c r="SZG37" s="446"/>
      <c r="SZH37" s="446"/>
      <c r="SZI37" s="446"/>
      <c r="SZJ37" s="446"/>
      <c r="SZK37" s="446"/>
      <c r="SZL37" s="446"/>
      <c r="SZM37" s="446"/>
      <c r="SZN37" s="446"/>
      <c r="SZO37" s="446"/>
      <c r="SZP37" s="446"/>
      <c r="SZQ37" s="446"/>
      <c r="SZR37" s="446"/>
      <c r="SZS37" s="446"/>
      <c r="SZT37" s="446"/>
      <c r="SZU37" s="446"/>
      <c r="SZV37" s="446"/>
      <c r="SZW37" s="446"/>
      <c r="SZX37" s="446"/>
      <c r="SZY37" s="446"/>
      <c r="SZZ37" s="446"/>
      <c r="TAA37" s="446"/>
      <c r="TAB37" s="446"/>
      <c r="TAC37" s="446"/>
      <c r="TAD37" s="446"/>
      <c r="TAE37" s="446"/>
      <c r="TAF37" s="446"/>
      <c r="TAG37" s="446"/>
      <c r="TAH37" s="446"/>
      <c r="TAI37" s="446"/>
      <c r="TAJ37" s="446"/>
      <c r="TAK37" s="446"/>
      <c r="TAL37" s="446"/>
      <c r="TAM37" s="446"/>
      <c r="TAN37" s="446"/>
      <c r="TAO37" s="446"/>
      <c r="TAP37" s="446"/>
      <c r="TAQ37" s="446"/>
      <c r="TAR37" s="446"/>
      <c r="TAS37" s="446"/>
      <c r="TAT37" s="446"/>
      <c r="TAU37" s="446"/>
      <c r="TAV37" s="446"/>
      <c r="TAW37" s="446"/>
      <c r="TAX37" s="446"/>
      <c r="TAY37" s="446"/>
      <c r="TAZ37" s="446"/>
      <c r="TBA37" s="446"/>
      <c r="TBB37" s="446"/>
      <c r="TBC37" s="446"/>
      <c r="TBD37" s="446"/>
      <c r="TBE37" s="446"/>
      <c r="TBF37" s="446"/>
      <c r="TBG37" s="446"/>
      <c r="TBH37" s="446"/>
      <c r="TBI37" s="446"/>
      <c r="TBJ37" s="446"/>
      <c r="TBK37" s="446"/>
      <c r="TBL37" s="446"/>
      <c r="TBM37" s="446"/>
      <c r="TBN37" s="446"/>
      <c r="TBO37" s="446"/>
      <c r="TBP37" s="446"/>
      <c r="TBQ37" s="446"/>
      <c r="TBR37" s="446"/>
      <c r="TBS37" s="446"/>
      <c r="TBT37" s="446"/>
      <c r="TBU37" s="446"/>
      <c r="TBV37" s="446"/>
      <c r="TBW37" s="446"/>
      <c r="TBX37" s="446"/>
      <c r="TBY37" s="446"/>
      <c r="TBZ37" s="446"/>
      <c r="TCA37" s="446"/>
      <c r="TCB37" s="446"/>
      <c r="TCC37" s="446"/>
      <c r="TCD37" s="446"/>
      <c r="TCE37" s="446"/>
      <c r="TCF37" s="446"/>
      <c r="TCG37" s="446"/>
      <c r="TCH37" s="446"/>
      <c r="TCI37" s="446"/>
      <c r="TCJ37" s="446"/>
      <c r="TCK37" s="446"/>
      <c r="TCL37" s="446"/>
      <c r="TCM37" s="446"/>
      <c r="TCN37" s="446"/>
      <c r="TCO37" s="446"/>
      <c r="TCP37" s="446"/>
      <c r="TCQ37" s="446"/>
      <c r="TCR37" s="446"/>
      <c r="TCS37" s="446"/>
      <c r="TCT37" s="446"/>
      <c r="TCU37" s="446"/>
      <c r="TCV37" s="446"/>
      <c r="TCW37" s="446"/>
      <c r="TCX37" s="446"/>
      <c r="TCY37" s="446"/>
      <c r="TCZ37" s="446"/>
      <c r="TDA37" s="446"/>
      <c r="TDB37" s="446"/>
      <c r="TDC37" s="446"/>
      <c r="TDD37" s="446"/>
      <c r="TDE37" s="446"/>
      <c r="TDF37" s="446"/>
      <c r="TDG37" s="446"/>
      <c r="TDH37" s="446"/>
      <c r="TDI37" s="446"/>
      <c r="TDJ37" s="446"/>
      <c r="TDK37" s="446"/>
      <c r="TDL37" s="446"/>
      <c r="TDM37" s="446"/>
      <c r="TDN37" s="446"/>
      <c r="TDO37" s="446"/>
      <c r="TDP37" s="446"/>
      <c r="TDQ37" s="446"/>
      <c r="TDR37" s="446"/>
      <c r="TDS37" s="446"/>
      <c r="TDT37" s="446"/>
      <c r="TDU37" s="446"/>
      <c r="TDV37" s="446"/>
      <c r="TDW37" s="446"/>
      <c r="TDX37" s="446"/>
      <c r="TDY37" s="446"/>
      <c r="TDZ37" s="446"/>
      <c r="TEA37" s="446"/>
      <c r="TEB37" s="446"/>
      <c r="TEC37" s="446"/>
      <c r="TED37" s="446"/>
      <c r="TEE37" s="446"/>
      <c r="TEF37" s="446"/>
      <c r="TEG37" s="446"/>
      <c r="TEH37" s="446"/>
      <c r="TEI37" s="446"/>
      <c r="TEJ37" s="446"/>
      <c r="TEK37" s="446"/>
      <c r="TEL37" s="446"/>
      <c r="TEM37" s="446"/>
      <c r="TEN37" s="446"/>
      <c r="TEO37" s="446"/>
      <c r="TEP37" s="446"/>
      <c r="TEQ37" s="446"/>
      <c r="TER37" s="446"/>
      <c r="TES37" s="446"/>
      <c r="TET37" s="446"/>
      <c r="TEU37" s="446"/>
      <c r="TEV37" s="446"/>
      <c r="TEW37" s="446"/>
      <c r="TEX37" s="446"/>
      <c r="TEY37" s="446"/>
      <c r="TEZ37" s="446"/>
      <c r="TFA37" s="446"/>
      <c r="TFB37" s="446"/>
      <c r="TFC37" s="446"/>
      <c r="TFD37" s="446"/>
      <c r="TFE37" s="446"/>
      <c r="TFF37" s="446"/>
      <c r="TFG37" s="446"/>
      <c r="TFH37" s="446"/>
      <c r="TFI37" s="446"/>
      <c r="TFJ37" s="446"/>
      <c r="TFK37" s="446"/>
      <c r="TFL37" s="446"/>
      <c r="TFM37" s="446"/>
      <c r="TFN37" s="446"/>
      <c r="TFO37" s="446"/>
      <c r="TFP37" s="446"/>
      <c r="TFQ37" s="446"/>
      <c r="TFR37" s="446"/>
      <c r="TFS37" s="446"/>
      <c r="TFT37" s="446"/>
      <c r="TFU37" s="446"/>
      <c r="TFV37" s="446"/>
      <c r="TFW37" s="446"/>
      <c r="TFX37" s="446"/>
      <c r="TFY37" s="446"/>
      <c r="TFZ37" s="446"/>
      <c r="TGA37" s="446"/>
      <c r="TGB37" s="446"/>
      <c r="TGC37" s="446"/>
      <c r="TGD37" s="446"/>
      <c r="TGE37" s="446"/>
      <c r="TGF37" s="446"/>
      <c r="TGG37" s="446"/>
      <c r="TGH37" s="446"/>
      <c r="TGI37" s="446"/>
      <c r="TGJ37" s="446"/>
      <c r="TGK37" s="446"/>
      <c r="TGL37" s="446"/>
      <c r="TGM37" s="446"/>
      <c r="TGN37" s="446"/>
      <c r="TGO37" s="446"/>
      <c r="TGP37" s="446"/>
      <c r="TGQ37" s="446"/>
      <c r="TGR37" s="446"/>
      <c r="TGS37" s="446"/>
      <c r="TGT37" s="446"/>
      <c r="TGU37" s="446"/>
      <c r="TGV37" s="446"/>
      <c r="TGW37" s="446"/>
      <c r="TGX37" s="446"/>
      <c r="TGY37" s="446"/>
      <c r="TGZ37" s="446"/>
      <c r="THA37" s="446"/>
      <c r="THB37" s="446"/>
      <c r="THC37" s="446"/>
      <c r="THD37" s="446"/>
      <c r="THE37" s="446"/>
      <c r="THF37" s="446"/>
      <c r="THG37" s="446"/>
      <c r="THH37" s="446"/>
      <c r="THI37" s="446"/>
      <c r="THJ37" s="446"/>
      <c r="THK37" s="446"/>
      <c r="THL37" s="446"/>
      <c r="THM37" s="446"/>
      <c r="THN37" s="446"/>
      <c r="THO37" s="446"/>
      <c r="THP37" s="446"/>
      <c r="THQ37" s="446"/>
      <c r="THR37" s="446"/>
      <c r="THS37" s="446"/>
      <c r="THT37" s="446"/>
      <c r="THU37" s="446"/>
      <c r="THV37" s="446"/>
      <c r="THW37" s="446"/>
      <c r="THX37" s="446"/>
      <c r="THY37" s="446"/>
      <c r="THZ37" s="446"/>
      <c r="TIA37" s="446"/>
      <c r="TIB37" s="446"/>
      <c r="TIC37" s="446"/>
      <c r="TID37" s="446"/>
      <c r="TIE37" s="446"/>
      <c r="TIF37" s="446"/>
      <c r="TIG37" s="446"/>
      <c r="TIH37" s="446"/>
      <c r="TII37" s="446"/>
      <c r="TIJ37" s="446"/>
      <c r="TIK37" s="446"/>
      <c r="TIL37" s="446"/>
      <c r="TIM37" s="446"/>
      <c r="TIN37" s="446"/>
      <c r="TIO37" s="446"/>
      <c r="TIP37" s="446"/>
      <c r="TIQ37" s="446"/>
      <c r="TIR37" s="446"/>
      <c r="TIS37" s="446"/>
      <c r="TIT37" s="446"/>
      <c r="TIU37" s="446"/>
      <c r="TIV37" s="446"/>
      <c r="TIW37" s="446"/>
      <c r="TIX37" s="446"/>
      <c r="TIY37" s="446"/>
      <c r="TIZ37" s="446"/>
      <c r="TJA37" s="446"/>
      <c r="TJB37" s="446"/>
      <c r="TJC37" s="446"/>
      <c r="TJD37" s="446"/>
      <c r="TJE37" s="446"/>
      <c r="TJF37" s="446"/>
      <c r="TJG37" s="446"/>
      <c r="TJH37" s="446"/>
      <c r="TJI37" s="446"/>
      <c r="TJJ37" s="446"/>
      <c r="TJK37" s="446"/>
      <c r="TJL37" s="446"/>
      <c r="TJM37" s="446"/>
      <c r="TJN37" s="446"/>
      <c r="TJO37" s="446"/>
      <c r="TJP37" s="446"/>
      <c r="TJQ37" s="446"/>
      <c r="TJR37" s="446"/>
      <c r="TJS37" s="446"/>
      <c r="TJT37" s="446"/>
      <c r="TJU37" s="446"/>
      <c r="TJV37" s="446"/>
      <c r="TJW37" s="446"/>
      <c r="TJX37" s="446"/>
      <c r="TJY37" s="446"/>
      <c r="TJZ37" s="446"/>
      <c r="TKA37" s="446"/>
      <c r="TKB37" s="446"/>
      <c r="TKC37" s="446"/>
      <c r="TKD37" s="446"/>
      <c r="TKE37" s="446"/>
      <c r="TKF37" s="446"/>
      <c r="TKG37" s="446"/>
      <c r="TKH37" s="446"/>
      <c r="TKI37" s="446"/>
      <c r="TKJ37" s="446"/>
      <c r="TKK37" s="446"/>
      <c r="TKL37" s="446"/>
      <c r="TKM37" s="446"/>
      <c r="TKN37" s="446"/>
      <c r="TKO37" s="446"/>
      <c r="TKP37" s="446"/>
      <c r="TKQ37" s="446"/>
      <c r="TKR37" s="446"/>
      <c r="TKS37" s="446"/>
      <c r="TKT37" s="446"/>
      <c r="TKU37" s="446"/>
      <c r="TKV37" s="446"/>
      <c r="TKW37" s="446"/>
      <c r="TKX37" s="446"/>
      <c r="TKY37" s="446"/>
      <c r="TKZ37" s="446"/>
      <c r="TLA37" s="446"/>
      <c r="TLB37" s="446"/>
      <c r="TLC37" s="446"/>
      <c r="TLD37" s="446"/>
      <c r="TLE37" s="446"/>
      <c r="TLF37" s="446"/>
      <c r="TLG37" s="446"/>
      <c r="TLH37" s="446"/>
      <c r="TLI37" s="446"/>
      <c r="TLJ37" s="446"/>
      <c r="TLK37" s="446"/>
      <c r="TLL37" s="446"/>
      <c r="TLM37" s="446"/>
      <c r="TLN37" s="446"/>
      <c r="TLO37" s="446"/>
      <c r="TLP37" s="446"/>
      <c r="TLQ37" s="446"/>
      <c r="TLR37" s="446"/>
      <c r="TLS37" s="446"/>
      <c r="TLT37" s="446"/>
      <c r="TLU37" s="446"/>
      <c r="TLV37" s="446"/>
      <c r="TLW37" s="446"/>
      <c r="TLX37" s="446"/>
      <c r="TLY37" s="446"/>
      <c r="TLZ37" s="446"/>
      <c r="TMA37" s="446"/>
      <c r="TMB37" s="446"/>
      <c r="TMC37" s="446"/>
      <c r="TMD37" s="446"/>
      <c r="TME37" s="446"/>
      <c r="TMF37" s="446"/>
      <c r="TMG37" s="446"/>
      <c r="TMH37" s="446"/>
      <c r="TMI37" s="446"/>
      <c r="TMJ37" s="446"/>
      <c r="TMK37" s="446"/>
      <c r="TML37" s="446"/>
      <c r="TMM37" s="446"/>
      <c r="TMN37" s="446"/>
      <c r="TMO37" s="446"/>
      <c r="TMP37" s="446"/>
      <c r="TMQ37" s="446"/>
      <c r="TMR37" s="446"/>
      <c r="TMS37" s="446"/>
      <c r="TMT37" s="446"/>
      <c r="TMU37" s="446"/>
      <c r="TMV37" s="446"/>
      <c r="TMW37" s="446"/>
      <c r="TMX37" s="446"/>
      <c r="TMY37" s="446"/>
      <c r="TMZ37" s="446"/>
      <c r="TNA37" s="446"/>
      <c r="TNB37" s="446"/>
      <c r="TNC37" s="446"/>
      <c r="TND37" s="446"/>
      <c r="TNE37" s="446"/>
      <c r="TNF37" s="446"/>
      <c r="TNG37" s="446"/>
      <c r="TNH37" s="446"/>
      <c r="TNI37" s="446"/>
      <c r="TNJ37" s="446"/>
      <c r="TNK37" s="446"/>
      <c r="TNL37" s="446"/>
      <c r="TNM37" s="446"/>
      <c r="TNN37" s="446"/>
      <c r="TNO37" s="446"/>
      <c r="TNP37" s="446"/>
      <c r="TNQ37" s="446"/>
      <c r="TNR37" s="446"/>
      <c r="TNS37" s="446"/>
      <c r="TNT37" s="446"/>
      <c r="TNU37" s="446"/>
      <c r="TNV37" s="446"/>
      <c r="TNW37" s="446"/>
      <c r="TNX37" s="446"/>
      <c r="TNY37" s="446"/>
      <c r="TNZ37" s="446"/>
      <c r="TOA37" s="446"/>
      <c r="TOB37" s="446"/>
      <c r="TOC37" s="446"/>
      <c r="TOD37" s="446"/>
      <c r="TOE37" s="446"/>
      <c r="TOF37" s="446"/>
      <c r="TOG37" s="446"/>
      <c r="TOH37" s="446"/>
      <c r="TOI37" s="446"/>
      <c r="TOJ37" s="446"/>
      <c r="TOK37" s="446"/>
      <c r="TOL37" s="446"/>
      <c r="TOM37" s="446"/>
      <c r="TON37" s="446"/>
      <c r="TOO37" s="446"/>
      <c r="TOP37" s="446"/>
      <c r="TOQ37" s="446"/>
      <c r="TOR37" s="446"/>
      <c r="TOS37" s="446"/>
      <c r="TOT37" s="446"/>
      <c r="TOU37" s="446"/>
      <c r="TOV37" s="446"/>
      <c r="TOW37" s="446"/>
      <c r="TOX37" s="446"/>
      <c r="TOY37" s="446"/>
      <c r="TOZ37" s="446"/>
      <c r="TPA37" s="446"/>
      <c r="TPB37" s="446"/>
      <c r="TPC37" s="446"/>
      <c r="TPD37" s="446"/>
      <c r="TPE37" s="446"/>
      <c r="TPF37" s="446"/>
      <c r="TPG37" s="446"/>
      <c r="TPH37" s="446"/>
      <c r="TPI37" s="446"/>
      <c r="TPJ37" s="446"/>
      <c r="TPK37" s="446"/>
      <c r="TPL37" s="446"/>
      <c r="TPM37" s="446"/>
      <c r="TPN37" s="446"/>
      <c r="TPO37" s="446"/>
      <c r="TPP37" s="446"/>
      <c r="TPQ37" s="446"/>
      <c r="TPR37" s="446"/>
      <c r="TPS37" s="446"/>
      <c r="TPT37" s="446"/>
      <c r="TPU37" s="446"/>
      <c r="TPV37" s="446"/>
      <c r="TPW37" s="446"/>
      <c r="TPX37" s="446"/>
      <c r="TPY37" s="446"/>
      <c r="TPZ37" s="446"/>
      <c r="TQA37" s="446"/>
      <c r="TQB37" s="446"/>
      <c r="TQC37" s="446"/>
      <c r="TQD37" s="446"/>
      <c r="TQE37" s="446"/>
      <c r="TQF37" s="446"/>
      <c r="TQG37" s="446"/>
      <c r="TQH37" s="446"/>
      <c r="TQI37" s="446"/>
      <c r="TQJ37" s="446"/>
      <c r="TQK37" s="446"/>
      <c r="TQL37" s="446"/>
      <c r="TQM37" s="446"/>
      <c r="TQN37" s="446"/>
      <c r="TQO37" s="446"/>
      <c r="TQP37" s="446"/>
      <c r="TQQ37" s="446"/>
      <c r="TQR37" s="446"/>
      <c r="TQS37" s="446"/>
      <c r="TQT37" s="446"/>
      <c r="TQU37" s="446"/>
      <c r="TQV37" s="446"/>
      <c r="TQW37" s="446"/>
      <c r="TQX37" s="446"/>
      <c r="TQY37" s="446"/>
      <c r="TQZ37" s="446"/>
      <c r="TRA37" s="446"/>
      <c r="TRB37" s="446"/>
      <c r="TRC37" s="446"/>
      <c r="TRD37" s="446"/>
      <c r="TRE37" s="446"/>
      <c r="TRF37" s="446"/>
      <c r="TRG37" s="446"/>
      <c r="TRH37" s="446"/>
      <c r="TRI37" s="446"/>
      <c r="TRJ37" s="446"/>
      <c r="TRK37" s="446"/>
      <c r="TRL37" s="446"/>
      <c r="TRM37" s="446"/>
      <c r="TRN37" s="446"/>
      <c r="TRO37" s="446"/>
      <c r="TRP37" s="446"/>
      <c r="TRQ37" s="446"/>
      <c r="TRR37" s="446"/>
      <c r="TRS37" s="446"/>
      <c r="TRT37" s="446"/>
      <c r="TRU37" s="446"/>
      <c r="TRV37" s="446"/>
      <c r="TRW37" s="446"/>
      <c r="TRX37" s="446"/>
      <c r="TRY37" s="446"/>
      <c r="TRZ37" s="446"/>
      <c r="TSA37" s="446"/>
      <c r="TSB37" s="446"/>
      <c r="TSC37" s="446"/>
      <c r="TSD37" s="446"/>
      <c r="TSE37" s="446"/>
      <c r="TSF37" s="446"/>
      <c r="TSG37" s="446"/>
      <c r="TSH37" s="446"/>
      <c r="TSI37" s="446"/>
      <c r="TSJ37" s="446"/>
      <c r="TSK37" s="446"/>
      <c r="TSL37" s="446"/>
      <c r="TSM37" s="446"/>
      <c r="TSN37" s="446"/>
      <c r="TSO37" s="446"/>
      <c r="TSP37" s="446"/>
      <c r="TSQ37" s="446"/>
      <c r="TSR37" s="446"/>
      <c r="TSS37" s="446"/>
      <c r="TST37" s="446"/>
      <c r="TSU37" s="446"/>
      <c r="TSV37" s="446"/>
      <c r="TSW37" s="446"/>
      <c r="TSX37" s="446"/>
      <c r="TSY37" s="446"/>
      <c r="TSZ37" s="446"/>
      <c r="TTA37" s="446"/>
      <c r="TTB37" s="446"/>
      <c r="TTC37" s="446"/>
      <c r="TTD37" s="446"/>
      <c r="TTE37" s="446"/>
      <c r="TTF37" s="446"/>
      <c r="TTG37" s="446"/>
      <c r="TTH37" s="446"/>
      <c r="TTI37" s="446"/>
      <c r="TTJ37" s="446"/>
      <c r="TTK37" s="446"/>
      <c r="TTL37" s="446"/>
      <c r="TTM37" s="446"/>
      <c r="TTN37" s="446"/>
      <c r="TTO37" s="446"/>
      <c r="TTP37" s="446"/>
      <c r="TTQ37" s="446"/>
      <c r="TTR37" s="446"/>
      <c r="TTS37" s="446"/>
      <c r="TTT37" s="446"/>
      <c r="TTU37" s="446"/>
      <c r="TTV37" s="446"/>
      <c r="TTW37" s="446"/>
      <c r="TTX37" s="446"/>
      <c r="TTY37" s="446"/>
      <c r="TTZ37" s="446"/>
      <c r="TUA37" s="446"/>
      <c r="TUB37" s="446"/>
      <c r="TUC37" s="446"/>
      <c r="TUD37" s="446"/>
      <c r="TUE37" s="446"/>
      <c r="TUF37" s="446"/>
      <c r="TUG37" s="446"/>
      <c r="TUH37" s="446"/>
      <c r="TUI37" s="446"/>
      <c r="TUJ37" s="446"/>
      <c r="TUK37" s="446"/>
      <c r="TUL37" s="446"/>
      <c r="TUM37" s="446"/>
      <c r="TUN37" s="446"/>
      <c r="TUO37" s="446"/>
      <c r="TUP37" s="446"/>
      <c r="TUQ37" s="446"/>
      <c r="TUR37" s="446"/>
      <c r="TUS37" s="446"/>
      <c r="TUT37" s="446"/>
      <c r="TUU37" s="446"/>
      <c r="TUV37" s="446"/>
      <c r="TUW37" s="446"/>
      <c r="TUX37" s="446"/>
      <c r="TUY37" s="446"/>
      <c r="TUZ37" s="446"/>
      <c r="TVA37" s="446"/>
      <c r="TVB37" s="446"/>
      <c r="TVC37" s="446"/>
      <c r="TVD37" s="446"/>
      <c r="TVE37" s="446"/>
      <c r="TVF37" s="446"/>
      <c r="TVG37" s="446"/>
      <c r="TVH37" s="446"/>
      <c r="TVI37" s="446"/>
      <c r="TVJ37" s="446"/>
      <c r="TVK37" s="446"/>
      <c r="TVL37" s="446"/>
      <c r="TVM37" s="446"/>
      <c r="TVN37" s="446"/>
      <c r="TVO37" s="446"/>
      <c r="TVP37" s="446"/>
      <c r="TVQ37" s="446"/>
      <c r="TVR37" s="446"/>
      <c r="TVS37" s="446"/>
      <c r="TVT37" s="446"/>
      <c r="TVU37" s="446"/>
      <c r="TVV37" s="446"/>
      <c r="TVW37" s="446"/>
      <c r="TVX37" s="446"/>
      <c r="TVY37" s="446"/>
      <c r="TVZ37" s="446"/>
      <c r="TWA37" s="446"/>
      <c r="TWB37" s="446"/>
      <c r="TWC37" s="446"/>
      <c r="TWD37" s="446"/>
      <c r="TWE37" s="446"/>
      <c r="TWF37" s="446"/>
      <c r="TWG37" s="446"/>
      <c r="TWH37" s="446"/>
      <c r="TWI37" s="446"/>
      <c r="TWJ37" s="446"/>
      <c r="TWK37" s="446"/>
      <c r="TWL37" s="446"/>
      <c r="TWM37" s="446"/>
      <c r="TWN37" s="446"/>
      <c r="TWO37" s="446"/>
      <c r="TWP37" s="446"/>
      <c r="TWQ37" s="446"/>
      <c r="TWR37" s="446"/>
      <c r="TWS37" s="446"/>
      <c r="TWT37" s="446"/>
      <c r="TWU37" s="446"/>
      <c r="TWV37" s="446"/>
      <c r="TWW37" s="446"/>
      <c r="TWX37" s="446"/>
      <c r="TWY37" s="446"/>
      <c r="TWZ37" s="446"/>
      <c r="TXA37" s="446"/>
      <c r="TXB37" s="446"/>
      <c r="TXC37" s="446"/>
      <c r="TXD37" s="446"/>
      <c r="TXE37" s="446"/>
      <c r="TXF37" s="446"/>
      <c r="TXG37" s="446"/>
      <c r="TXH37" s="446"/>
      <c r="TXI37" s="446"/>
      <c r="TXJ37" s="446"/>
      <c r="TXK37" s="446"/>
      <c r="TXL37" s="446"/>
      <c r="TXM37" s="446"/>
      <c r="TXN37" s="446"/>
      <c r="TXO37" s="446"/>
      <c r="TXP37" s="446"/>
      <c r="TXQ37" s="446"/>
      <c r="TXR37" s="446"/>
      <c r="TXS37" s="446"/>
      <c r="TXT37" s="446"/>
      <c r="TXU37" s="446"/>
      <c r="TXV37" s="446"/>
      <c r="TXW37" s="446"/>
      <c r="TXX37" s="446"/>
      <c r="TXY37" s="446"/>
      <c r="TXZ37" s="446"/>
      <c r="TYA37" s="446"/>
      <c r="TYB37" s="446"/>
      <c r="TYC37" s="446"/>
      <c r="TYD37" s="446"/>
      <c r="TYE37" s="446"/>
      <c r="TYF37" s="446"/>
      <c r="TYG37" s="446"/>
      <c r="TYH37" s="446"/>
      <c r="TYI37" s="446"/>
      <c r="TYJ37" s="446"/>
      <c r="TYK37" s="446"/>
      <c r="TYL37" s="446"/>
      <c r="TYM37" s="446"/>
      <c r="TYN37" s="446"/>
      <c r="TYO37" s="446"/>
      <c r="TYP37" s="446"/>
      <c r="TYQ37" s="446"/>
      <c r="TYR37" s="446"/>
      <c r="TYS37" s="446"/>
      <c r="TYT37" s="446"/>
      <c r="TYU37" s="446"/>
      <c r="TYV37" s="446"/>
      <c r="TYW37" s="446"/>
      <c r="TYX37" s="446"/>
      <c r="TYY37" s="446"/>
      <c r="TYZ37" s="446"/>
      <c r="TZA37" s="446"/>
      <c r="TZB37" s="446"/>
      <c r="TZC37" s="446"/>
      <c r="TZD37" s="446"/>
      <c r="TZE37" s="446"/>
      <c r="TZF37" s="446"/>
      <c r="TZG37" s="446"/>
      <c r="TZH37" s="446"/>
      <c r="TZI37" s="446"/>
      <c r="TZJ37" s="446"/>
      <c r="TZK37" s="446"/>
      <c r="TZL37" s="446"/>
      <c r="TZM37" s="446"/>
      <c r="TZN37" s="446"/>
      <c r="TZO37" s="446"/>
      <c r="TZP37" s="446"/>
      <c r="TZQ37" s="446"/>
      <c r="TZR37" s="446"/>
      <c r="TZS37" s="446"/>
      <c r="TZT37" s="446"/>
      <c r="TZU37" s="446"/>
      <c r="TZV37" s="446"/>
      <c r="TZW37" s="446"/>
      <c r="TZX37" s="446"/>
      <c r="TZY37" s="446"/>
      <c r="TZZ37" s="446"/>
      <c r="UAA37" s="446"/>
      <c r="UAB37" s="446"/>
      <c r="UAC37" s="446"/>
      <c r="UAD37" s="446"/>
      <c r="UAE37" s="446"/>
      <c r="UAF37" s="446"/>
      <c r="UAG37" s="446"/>
      <c r="UAH37" s="446"/>
      <c r="UAI37" s="446"/>
      <c r="UAJ37" s="446"/>
      <c r="UAK37" s="446"/>
      <c r="UAL37" s="446"/>
      <c r="UAM37" s="446"/>
      <c r="UAN37" s="446"/>
      <c r="UAO37" s="446"/>
      <c r="UAP37" s="446"/>
      <c r="UAQ37" s="446"/>
      <c r="UAR37" s="446"/>
      <c r="UAS37" s="446"/>
      <c r="UAT37" s="446"/>
      <c r="UAU37" s="446"/>
      <c r="UAV37" s="446"/>
      <c r="UAW37" s="446"/>
      <c r="UAX37" s="446"/>
      <c r="UAY37" s="446"/>
      <c r="UAZ37" s="446"/>
      <c r="UBA37" s="446"/>
      <c r="UBB37" s="446"/>
      <c r="UBC37" s="446"/>
      <c r="UBD37" s="446"/>
      <c r="UBE37" s="446"/>
      <c r="UBF37" s="446"/>
      <c r="UBG37" s="446"/>
      <c r="UBH37" s="446"/>
      <c r="UBI37" s="446"/>
      <c r="UBJ37" s="446"/>
      <c r="UBK37" s="446"/>
      <c r="UBL37" s="446"/>
      <c r="UBM37" s="446"/>
      <c r="UBN37" s="446"/>
      <c r="UBO37" s="446"/>
      <c r="UBP37" s="446"/>
      <c r="UBQ37" s="446"/>
      <c r="UBR37" s="446"/>
      <c r="UBS37" s="446"/>
      <c r="UBT37" s="446"/>
      <c r="UBU37" s="446"/>
      <c r="UBV37" s="446"/>
      <c r="UBW37" s="446"/>
      <c r="UBX37" s="446"/>
      <c r="UBY37" s="446"/>
      <c r="UBZ37" s="446"/>
      <c r="UCA37" s="446"/>
      <c r="UCB37" s="446"/>
      <c r="UCC37" s="446"/>
      <c r="UCD37" s="446"/>
      <c r="UCE37" s="446"/>
      <c r="UCF37" s="446"/>
      <c r="UCG37" s="446"/>
      <c r="UCH37" s="446"/>
      <c r="UCI37" s="446"/>
      <c r="UCJ37" s="446"/>
      <c r="UCK37" s="446"/>
      <c r="UCL37" s="446"/>
      <c r="UCM37" s="446"/>
      <c r="UCN37" s="446"/>
      <c r="UCO37" s="446"/>
      <c r="UCP37" s="446"/>
      <c r="UCQ37" s="446"/>
      <c r="UCR37" s="446"/>
      <c r="UCS37" s="446"/>
      <c r="UCT37" s="446"/>
      <c r="UCU37" s="446"/>
      <c r="UCV37" s="446"/>
      <c r="UCW37" s="446"/>
      <c r="UCX37" s="446"/>
      <c r="UCY37" s="446"/>
      <c r="UCZ37" s="446"/>
      <c r="UDA37" s="446"/>
      <c r="UDB37" s="446"/>
      <c r="UDC37" s="446"/>
      <c r="UDD37" s="446"/>
      <c r="UDE37" s="446"/>
      <c r="UDF37" s="446"/>
      <c r="UDG37" s="446"/>
      <c r="UDH37" s="446"/>
      <c r="UDI37" s="446"/>
      <c r="UDJ37" s="446"/>
      <c r="UDK37" s="446"/>
      <c r="UDL37" s="446"/>
      <c r="UDM37" s="446"/>
      <c r="UDN37" s="446"/>
      <c r="UDO37" s="446"/>
      <c r="UDP37" s="446"/>
      <c r="UDQ37" s="446"/>
      <c r="UDR37" s="446"/>
      <c r="UDS37" s="446"/>
      <c r="UDT37" s="446"/>
      <c r="UDU37" s="446"/>
      <c r="UDV37" s="446"/>
      <c r="UDW37" s="446"/>
      <c r="UDX37" s="446"/>
      <c r="UDY37" s="446"/>
      <c r="UDZ37" s="446"/>
      <c r="UEA37" s="446"/>
      <c r="UEB37" s="446"/>
      <c r="UEC37" s="446"/>
      <c r="UED37" s="446"/>
      <c r="UEE37" s="446"/>
      <c r="UEF37" s="446"/>
      <c r="UEG37" s="446"/>
      <c r="UEH37" s="446"/>
      <c r="UEI37" s="446"/>
      <c r="UEJ37" s="446"/>
      <c r="UEK37" s="446"/>
      <c r="UEL37" s="446"/>
      <c r="UEM37" s="446"/>
      <c r="UEN37" s="446"/>
      <c r="UEO37" s="446"/>
      <c r="UEP37" s="446"/>
      <c r="UEQ37" s="446"/>
      <c r="UER37" s="446"/>
      <c r="UES37" s="446"/>
      <c r="UET37" s="446"/>
      <c r="UEU37" s="446"/>
      <c r="UEV37" s="446"/>
      <c r="UEW37" s="446"/>
      <c r="UEX37" s="446"/>
      <c r="UEY37" s="446"/>
      <c r="UEZ37" s="446"/>
      <c r="UFA37" s="446"/>
      <c r="UFB37" s="446"/>
      <c r="UFC37" s="446"/>
      <c r="UFD37" s="446"/>
      <c r="UFE37" s="446"/>
      <c r="UFF37" s="446"/>
      <c r="UFG37" s="446"/>
      <c r="UFH37" s="446"/>
      <c r="UFI37" s="446"/>
      <c r="UFJ37" s="446"/>
      <c r="UFK37" s="446"/>
      <c r="UFL37" s="446"/>
      <c r="UFM37" s="446"/>
      <c r="UFN37" s="446"/>
      <c r="UFO37" s="446"/>
      <c r="UFP37" s="446"/>
      <c r="UFQ37" s="446"/>
      <c r="UFR37" s="446"/>
      <c r="UFS37" s="446"/>
      <c r="UFT37" s="446"/>
      <c r="UFU37" s="446"/>
      <c r="UFV37" s="446"/>
      <c r="UFW37" s="446"/>
      <c r="UFX37" s="446"/>
      <c r="UFY37" s="446"/>
      <c r="UFZ37" s="446"/>
      <c r="UGA37" s="446"/>
      <c r="UGB37" s="446"/>
      <c r="UGC37" s="446"/>
      <c r="UGD37" s="446"/>
      <c r="UGE37" s="446"/>
      <c r="UGF37" s="446"/>
      <c r="UGG37" s="446"/>
      <c r="UGH37" s="446"/>
      <c r="UGI37" s="446"/>
      <c r="UGJ37" s="446"/>
      <c r="UGK37" s="446"/>
      <c r="UGL37" s="446"/>
      <c r="UGM37" s="446"/>
      <c r="UGN37" s="446"/>
      <c r="UGO37" s="446"/>
      <c r="UGP37" s="446"/>
      <c r="UGQ37" s="446"/>
      <c r="UGR37" s="446"/>
      <c r="UGS37" s="446"/>
      <c r="UGT37" s="446"/>
      <c r="UGU37" s="446"/>
      <c r="UGV37" s="446"/>
      <c r="UGW37" s="446"/>
      <c r="UGX37" s="446"/>
      <c r="UGY37" s="446"/>
      <c r="UGZ37" s="446"/>
      <c r="UHA37" s="446"/>
      <c r="UHB37" s="446"/>
      <c r="UHC37" s="446"/>
      <c r="UHD37" s="446"/>
      <c r="UHE37" s="446"/>
      <c r="UHF37" s="446"/>
      <c r="UHG37" s="446"/>
      <c r="UHH37" s="446"/>
      <c r="UHI37" s="446"/>
      <c r="UHJ37" s="446"/>
      <c r="UHK37" s="446"/>
      <c r="UHL37" s="446"/>
      <c r="UHM37" s="446"/>
      <c r="UHN37" s="446"/>
      <c r="UHO37" s="446"/>
      <c r="UHP37" s="446"/>
      <c r="UHQ37" s="446"/>
      <c r="UHR37" s="446"/>
      <c r="UHS37" s="446"/>
      <c r="UHT37" s="446"/>
      <c r="UHU37" s="446"/>
      <c r="UHV37" s="446"/>
      <c r="UHW37" s="446"/>
      <c r="UHX37" s="446"/>
      <c r="UHY37" s="446"/>
      <c r="UHZ37" s="446"/>
      <c r="UIA37" s="446"/>
      <c r="UIB37" s="446"/>
      <c r="UIC37" s="446"/>
      <c r="UID37" s="446"/>
      <c r="UIE37" s="446"/>
      <c r="UIF37" s="446"/>
      <c r="UIG37" s="446"/>
      <c r="UIH37" s="446"/>
      <c r="UII37" s="446"/>
      <c r="UIJ37" s="446"/>
      <c r="UIK37" s="446"/>
      <c r="UIL37" s="446"/>
      <c r="UIM37" s="446"/>
      <c r="UIN37" s="446"/>
      <c r="UIO37" s="446"/>
      <c r="UIP37" s="446"/>
      <c r="UIQ37" s="446"/>
      <c r="UIR37" s="446"/>
      <c r="UIS37" s="446"/>
      <c r="UIT37" s="446"/>
      <c r="UIU37" s="446"/>
      <c r="UIV37" s="446"/>
      <c r="UIW37" s="446"/>
      <c r="UIX37" s="446"/>
      <c r="UIY37" s="446"/>
      <c r="UIZ37" s="446"/>
      <c r="UJA37" s="446"/>
      <c r="UJB37" s="446"/>
      <c r="UJC37" s="446"/>
      <c r="UJD37" s="446"/>
      <c r="UJE37" s="446"/>
      <c r="UJF37" s="446"/>
      <c r="UJG37" s="446"/>
      <c r="UJH37" s="446"/>
      <c r="UJI37" s="446"/>
      <c r="UJJ37" s="446"/>
      <c r="UJK37" s="446"/>
      <c r="UJL37" s="446"/>
      <c r="UJM37" s="446"/>
      <c r="UJN37" s="446"/>
      <c r="UJO37" s="446"/>
      <c r="UJP37" s="446"/>
      <c r="UJQ37" s="446"/>
      <c r="UJR37" s="446"/>
      <c r="UJS37" s="446"/>
      <c r="UJT37" s="446"/>
      <c r="UJU37" s="446"/>
      <c r="UJV37" s="446"/>
      <c r="UJW37" s="446"/>
      <c r="UJX37" s="446"/>
      <c r="UJY37" s="446"/>
      <c r="UJZ37" s="446"/>
      <c r="UKA37" s="446"/>
      <c r="UKB37" s="446"/>
      <c r="UKC37" s="446"/>
      <c r="UKD37" s="446"/>
      <c r="UKE37" s="446"/>
      <c r="UKF37" s="446"/>
      <c r="UKG37" s="446"/>
      <c r="UKH37" s="446"/>
      <c r="UKI37" s="446"/>
      <c r="UKJ37" s="446"/>
      <c r="UKK37" s="446"/>
      <c r="UKL37" s="446"/>
      <c r="UKM37" s="446"/>
      <c r="UKN37" s="446"/>
      <c r="UKO37" s="446"/>
      <c r="UKP37" s="446"/>
      <c r="UKQ37" s="446"/>
      <c r="UKR37" s="446"/>
      <c r="UKS37" s="446"/>
      <c r="UKT37" s="446"/>
      <c r="UKU37" s="446"/>
      <c r="UKV37" s="446"/>
      <c r="UKW37" s="446"/>
      <c r="UKX37" s="446"/>
      <c r="UKY37" s="446"/>
      <c r="UKZ37" s="446"/>
      <c r="ULA37" s="446"/>
      <c r="ULB37" s="446"/>
      <c r="ULC37" s="446"/>
      <c r="ULD37" s="446"/>
      <c r="ULE37" s="446"/>
      <c r="ULF37" s="446"/>
      <c r="ULG37" s="446"/>
      <c r="ULH37" s="446"/>
      <c r="ULI37" s="446"/>
      <c r="ULJ37" s="446"/>
      <c r="ULK37" s="446"/>
      <c r="ULL37" s="446"/>
      <c r="ULM37" s="446"/>
      <c r="ULN37" s="446"/>
      <c r="ULO37" s="446"/>
      <c r="ULP37" s="446"/>
      <c r="ULQ37" s="446"/>
      <c r="ULR37" s="446"/>
      <c r="ULS37" s="446"/>
      <c r="ULT37" s="446"/>
      <c r="ULU37" s="446"/>
      <c r="ULV37" s="446"/>
      <c r="ULW37" s="446"/>
      <c r="ULX37" s="446"/>
      <c r="ULY37" s="446"/>
      <c r="ULZ37" s="446"/>
      <c r="UMA37" s="446"/>
      <c r="UMB37" s="446"/>
      <c r="UMC37" s="446"/>
      <c r="UMD37" s="446"/>
      <c r="UME37" s="446"/>
      <c r="UMF37" s="446"/>
      <c r="UMG37" s="446"/>
      <c r="UMH37" s="446"/>
      <c r="UMI37" s="446"/>
      <c r="UMJ37" s="446"/>
      <c r="UMK37" s="446"/>
      <c r="UML37" s="446"/>
      <c r="UMM37" s="446"/>
      <c r="UMN37" s="446"/>
      <c r="UMO37" s="446"/>
      <c r="UMP37" s="446"/>
      <c r="UMQ37" s="446"/>
      <c r="UMR37" s="446"/>
      <c r="UMS37" s="446"/>
      <c r="UMT37" s="446"/>
      <c r="UMU37" s="446"/>
      <c r="UMV37" s="446"/>
      <c r="UMW37" s="446"/>
      <c r="UMX37" s="446"/>
      <c r="UMY37" s="446"/>
      <c r="UMZ37" s="446"/>
      <c r="UNA37" s="446"/>
      <c r="UNB37" s="446"/>
      <c r="UNC37" s="446"/>
      <c r="UND37" s="446"/>
      <c r="UNE37" s="446"/>
      <c r="UNF37" s="446"/>
      <c r="UNG37" s="446"/>
      <c r="UNH37" s="446"/>
      <c r="UNI37" s="446"/>
      <c r="UNJ37" s="446"/>
      <c r="UNK37" s="446"/>
      <c r="UNL37" s="446"/>
      <c r="UNM37" s="446"/>
      <c r="UNN37" s="446"/>
      <c r="UNO37" s="446"/>
      <c r="UNP37" s="446"/>
      <c r="UNQ37" s="446"/>
      <c r="UNR37" s="446"/>
      <c r="UNS37" s="446"/>
      <c r="UNT37" s="446"/>
      <c r="UNU37" s="446"/>
      <c r="UNV37" s="446"/>
      <c r="UNW37" s="446"/>
      <c r="UNX37" s="446"/>
      <c r="UNY37" s="446"/>
      <c r="UNZ37" s="446"/>
      <c r="UOA37" s="446"/>
      <c r="UOB37" s="446"/>
      <c r="UOC37" s="446"/>
      <c r="UOD37" s="446"/>
      <c r="UOE37" s="446"/>
      <c r="UOF37" s="446"/>
      <c r="UOG37" s="446"/>
      <c r="UOH37" s="446"/>
      <c r="UOI37" s="446"/>
      <c r="UOJ37" s="446"/>
      <c r="UOK37" s="446"/>
      <c r="UOL37" s="446"/>
      <c r="UOM37" s="446"/>
      <c r="UON37" s="446"/>
      <c r="UOO37" s="446"/>
      <c r="UOP37" s="446"/>
      <c r="UOQ37" s="446"/>
      <c r="UOR37" s="446"/>
      <c r="UOS37" s="446"/>
      <c r="UOT37" s="446"/>
      <c r="UOU37" s="446"/>
      <c r="UOV37" s="446"/>
      <c r="UOW37" s="446"/>
      <c r="UOX37" s="446"/>
      <c r="UOY37" s="446"/>
      <c r="UOZ37" s="446"/>
      <c r="UPA37" s="446"/>
      <c r="UPB37" s="446"/>
      <c r="UPC37" s="446"/>
      <c r="UPD37" s="446"/>
      <c r="UPE37" s="446"/>
      <c r="UPF37" s="446"/>
      <c r="UPG37" s="446"/>
      <c r="UPH37" s="446"/>
      <c r="UPI37" s="446"/>
      <c r="UPJ37" s="446"/>
      <c r="UPK37" s="446"/>
      <c r="UPL37" s="446"/>
      <c r="UPM37" s="446"/>
      <c r="UPN37" s="446"/>
      <c r="UPO37" s="446"/>
      <c r="UPP37" s="446"/>
      <c r="UPQ37" s="446"/>
      <c r="UPR37" s="446"/>
      <c r="UPS37" s="446"/>
      <c r="UPT37" s="446"/>
      <c r="UPU37" s="446"/>
      <c r="UPV37" s="446"/>
      <c r="UPW37" s="446"/>
      <c r="UPX37" s="446"/>
      <c r="UPY37" s="446"/>
      <c r="UPZ37" s="446"/>
      <c r="UQA37" s="446"/>
      <c r="UQB37" s="446"/>
      <c r="UQC37" s="446"/>
      <c r="UQD37" s="446"/>
      <c r="UQE37" s="446"/>
      <c r="UQF37" s="446"/>
      <c r="UQG37" s="446"/>
      <c r="UQH37" s="446"/>
      <c r="UQI37" s="446"/>
      <c r="UQJ37" s="446"/>
      <c r="UQK37" s="446"/>
      <c r="UQL37" s="446"/>
      <c r="UQM37" s="446"/>
      <c r="UQN37" s="446"/>
      <c r="UQO37" s="446"/>
      <c r="UQP37" s="446"/>
      <c r="UQQ37" s="446"/>
      <c r="UQR37" s="446"/>
      <c r="UQS37" s="446"/>
      <c r="UQT37" s="446"/>
      <c r="UQU37" s="446"/>
      <c r="UQV37" s="446"/>
      <c r="UQW37" s="446"/>
      <c r="UQX37" s="446"/>
      <c r="UQY37" s="446"/>
      <c r="UQZ37" s="446"/>
      <c r="URA37" s="446"/>
      <c r="URB37" s="446"/>
      <c r="URC37" s="446"/>
      <c r="URD37" s="446"/>
      <c r="URE37" s="446"/>
      <c r="URF37" s="446"/>
      <c r="URG37" s="446"/>
      <c r="URH37" s="446"/>
      <c r="URI37" s="446"/>
      <c r="URJ37" s="446"/>
      <c r="URK37" s="446"/>
      <c r="URL37" s="446"/>
      <c r="URM37" s="446"/>
      <c r="URN37" s="446"/>
      <c r="URO37" s="446"/>
      <c r="URP37" s="446"/>
      <c r="URQ37" s="446"/>
      <c r="URR37" s="446"/>
      <c r="URS37" s="446"/>
      <c r="URT37" s="446"/>
      <c r="URU37" s="446"/>
      <c r="URV37" s="446"/>
      <c r="URW37" s="446"/>
      <c r="URX37" s="446"/>
      <c r="URY37" s="446"/>
      <c r="URZ37" s="446"/>
      <c r="USA37" s="446"/>
      <c r="USB37" s="446"/>
      <c r="USC37" s="446"/>
      <c r="USD37" s="446"/>
      <c r="USE37" s="446"/>
      <c r="USF37" s="446"/>
      <c r="USG37" s="446"/>
      <c r="USH37" s="446"/>
      <c r="USI37" s="446"/>
      <c r="USJ37" s="446"/>
      <c r="USK37" s="446"/>
      <c r="USL37" s="446"/>
      <c r="USM37" s="446"/>
      <c r="USN37" s="446"/>
      <c r="USO37" s="446"/>
      <c r="USP37" s="446"/>
      <c r="USQ37" s="446"/>
      <c r="USR37" s="446"/>
      <c r="USS37" s="446"/>
      <c r="UST37" s="446"/>
      <c r="USU37" s="446"/>
      <c r="USV37" s="446"/>
      <c r="USW37" s="446"/>
      <c r="USX37" s="446"/>
      <c r="USY37" s="446"/>
      <c r="USZ37" s="446"/>
      <c r="UTA37" s="446"/>
      <c r="UTB37" s="446"/>
      <c r="UTC37" s="446"/>
      <c r="UTD37" s="446"/>
      <c r="UTE37" s="446"/>
      <c r="UTF37" s="446"/>
      <c r="UTG37" s="446"/>
      <c r="UTH37" s="446"/>
      <c r="UTI37" s="446"/>
      <c r="UTJ37" s="446"/>
      <c r="UTK37" s="446"/>
      <c r="UTL37" s="446"/>
      <c r="UTM37" s="446"/>
      <c r="UTN37" s="446"/>
      <c r="UTO37" s="446"/>
      <c r="UTP37" s="446"/>
      <c r="UTQ37" s="446"/>
      <c r="UTR37" s="446"/>
      <c r="UTS37" s="446"/>
      <c r="UTT37" s="446"/>
      <c r="UTU37" s="446"/>
      <c r="UTV37" s="446"/>
      <c r="UTW37" s="446"/>
      <c r="UTX37" s="446"/>
      <c r="UTY37" s="446"/>
      <c r="UTZ37" s="446"/>
      <c r="UUA37" s="446"/>
      <c r="UUB37" s="446"/>
      <c r="UUC37" s="446"/>
      <c r="UUD37" s="446"/>
      <c r="UUE37" s="446"/>
      <c r="UUF37" s="446"/>
      <c r="UUG37" s="446"/>
      <c r="UUH37" s="446"/>
      <c r="UUI37" s="446"/>
      <c r="UUJ37" s="446"/>
      <c r="UUK37" s="446"/>
      <c r="UUL37" s="446"/>
      <c r="UUM37" s="446"/>
      <c r="UUN37" s="446"/>
      <c r="UUO37" s="446"/>
      <c r="UUP37" s="446"/>
      <c r="UUQ37" s="446"/>
      <c r="UUR37" s="446"/>
      <c r="UUS37" s="446"/>
      <c r="UUT37" s="446"/>
      <c r="UUU37" s="446"/>
      <c r="UUV37" s="446"/>
      <c r="UUW37" s="446"/>
      <c r="UUX37" s="446"/>
      <c r="UUY37" s="446"/>
      <c r="UUZ37" s="446"/>
      <c r="UVA37" s="446"/>
      <c r="UVB37" s="446"/>
      <c r="UVC37" s="446"/>
      <c r="UVD37" s="446"/>
      <c r="UVE37" s="446"/>
      <c r="UVF37" s="446"/>
      <c r="UVG37" s="446"/>
      <c r="UVH37" s="446"/>
      <c r="UVI37" s="446"/>
      <c r="UVJ37" s="446"/>
      <c r="UVK37" s="446"/>
      <c r="UVL37" s="446"/>
      <c r="UVM37" s="446"/>
      <c r="UVN37" s="446"/>
      <c r="UVO37" s="446"/>
      <c r="UVP37" s="446"/>
      <c r="UVQ37" s="446"/>
      <c r="UVR37" s="446"/>
      <c r="UVS37" s="446"/>
      <c r="UVT37" s="446"/>
      <c r="UVU37" s="446"/>
      <c r="UVV37" s="446"/>
      <c r="UVW37" s="446"/>
      <c r="UVX37" s="446"/>
      <c r="UVY37" s="446"/>
      <c r="UVZ37" s="446"/>
      <c r="UWA37" s="446"/>
      <c r="UWB37" s="446"/>
      <c r="UWC37" s="446"/>
      <c r="UWD37" s="446"/>
      <c r="UWE37" s="446"/>
      <c r="UWF37" s="446"/>
      <c r="UWG37" s="446"/>
      <c r="UWH37" s="446"/>
      <c r="UWI37" s="446"/>
      <c r="UWJ37" s="446"/>
      <c r="UWK37" s="446"/>
      <c r="UWL37" s="446"/>
      <c r="UWM37" s="446"/>
      <c r="UWN37" s="446"/>
      <c r="UWO37" s="446"/>
      <c r="UWP37" s="446"/>
      <c r="UWQ37" s="446"/>
      <c r="UWR37" s="446"/>
      <c r="UWS37" s="446"/>
      <c r="UWT37" s="446"/>
      <c r="UWU37" s="446"/>
      <c r="UWV37" s="446"/>
      <c r="UWW37" s="446"/>
      <c r="UWX37" s="446"/>
      <c r="UWY37" s="446"/>
      <c r="UWZ37" s="446"/>
      <c r="UXA37" s="446"/>
      <c r="UXB37" s="446"/>
      <c r="UXC37" s="446"/>
      <c r="UXD37" s="446"/>
      <c r="UXE37" s="446"/>
      <c r="UXF37" s="446"/>
      <c r="UXG37" s="446"/>
      <c r="UXH37" s="446"/>
      <c r="UXI37" s="446"/>
      <c r="UXJ37" s="446"/>
      <c r="UXK37" s="446"/>
      <c r="UXL37" s="446"/>
      <c r="UXM37" s="446"/>
      <c r="UXN37" s="446"/>
      <c r="UXO37" s="446"/>
      <c r="UXP37" s="446"/>
      <c r="UXQ37" s="446"/>
      <c r="UXR37" s="446"/>
      <c r="UXS37" s="446"/>
      <c r="UXT37" s="446"/>
      <c r="UXU37" s="446"/>
      <c r="UXV37" s="446"/>
      <c r="UXW37" s="446"/>
      <c r="UXX37" s="446"/>
      <c r="UXY37" s="446"/>
      <c r="UXZ37" s="446"/>
      <c r="UYA37" s="446"/>
      <c r="UYB37" s="446"/>
      <c r="UYC37" s="446"/>
      <c r="UYD37" s="446"/>
      <c r="UYE37" s="446"/>
      <c r="UYF37" s="446"/>
      <c r="UYG37" s="446"/>
      <c r="UYH37" s="446"/>
      <c r="UYI37" s="446"/>
      <c r="UYJ37" s="446"/>
      <c r="UYK37" s="446"/>
      <c r="UYL37" s="446"/>
      <c r="UYM37" s="446"/>
      <c r="UYN37" s="446"/>
      <c r="UYO37" s="446"/>
      <c r="UYP37" s="446"/>
      <c r="UYQ37" s="446"/>
      <c r="UYR37" s="446"/>
      <c r="UYS37" s="446"/>
      <c r="UYT37" s="446"/>
      <c r="UYU37" s="446"/>
      <c r="UYV37" s="446"/>
      <c r="UYW37" s="446"/>
      <c r="UYX37" s="446"/>
      <c r="UYY37" s="446"/>
      <c r="UYZ37" s="446"/>
      <c r="UZA37" s="446"/>
      <c r="UZB37" s="446"/>
      <c r="UZC37" s="446"/>
      <c r="UZD37" s="446"/>
      <c r="UZE37" s="446"/>
      <c r="UZF37" s="446"/>
      <c r="UZG37" s="446"/>
      <c r="UZH37" s="446"/>
      <c r="UZI37" s="446"/>
      <c r="UZJ37" s="446"/>
      <c r="UZK37" s="446"/>
      <c r="UZL37" s="446"/>
      <c r="UZM37" s="446"/>
      <c r="UZN37" s="446"/>
      <c r="UZO37" s="446"/>
      <c r="UZP37" s="446"/>
      <c r="UZQ37" s="446"/>
      <c r="UZR37" s="446"/>
      <c r="UZS37" s="446"/>
      <c r="UZT37" s="446"/>
      <c r="UZU37" s="446"/>
      <c r="UZV37" s="446"/>
      <c r="UZW37" s="446"/>
      <c r="UZX37" s="446"/>
      <c r="UZY37" s="446"/>
      <c r="UZZ37" s="446"/>
      <c r="VAA37" s="446"/>
      <c r="VAB37" s="446"/>
      <c r="VAC37" s="446"/>
      <c r="VAD37" s="446"/>
      <c r="VAE37" s="446"/>
      <c r="VAF37" s="446"/>
      <c r="VAG37" s="446"/>
      <c r="VAH37" s="446"/>
      <c r="VAI37" s="446"/>
      <c r="VAJ37" s="446"/>
      <c r="VAK37" s="446"/>
      <c r="VAL37" s="446"/>
      <c r="VAM37" s="446"/>
      <c r="VAN37" s="446"/>
      <c r="VAO37" s="446"/>
      <c r="VAP37" s="446"/>
      <c r="VAQ37" s="446"/>
      <c r="VAR37" s="446"/>
      <c r="VAS37" s="446"/>
      <c r="VAT37" s="446"/>
      <c r="VAU37" s="446"/>
      <c r="VAV37" s="446"/>
      <c r="VAW37" s="446"/>
      <c r="VAX37" s="446"/>
      <c r="VAY37" s="446"/>
      <c r="VAZ37" s="446"/>
      <c r="VBA37" s="446"/>
      <c r="VBB37" s="446"/>
      <c r="VBC37" s="446"/>
      <c r="VBD37" s="446"/>
      <c r="VBE37" s="446"/>
      <c r="VBF37" s="446"/>
      <c r="VBG37" s="446"/>
      <c r="VBH37" s="446"/>
      <c r="VBI37" s="446"/>
      <c r="VBJ37" s="446"/>
      <c r="VBK37" s="446"/>
      <c r="VBL37" s="446"/>
      <c r="VBM37" s="446"/>
      <c r="VBN37" s="446"/>
      <c r="VBO37" s="446"/>
      <c r="VBP37" s="446"/>
      <c r="VBQ37" s="446"/>
      <c r="VBR37" s="446"/>
      <c r="VBS37" s="446"/>
      <c r="VBT37" s="446"/>
      <c r="VBU37" s="446"/>
      <c r="VBV37" s="446"/>
      <c r="VBW37" s="446"/>
      <c r="VBX37" s="446"/>
      <c r="VBY37" s="446"/>
      <c r="VBZ37" s="446"/>
      <c r="VCA37" s="446"/>
      <c r="VCB37" s="446"/>
      <c r="VCC37" s="446"/>
      <c r="VCD37" s="446"/>
      <c r="VCE37" s="446"/>
      <c r="VCF37" s="446"/>
      <c r="VCG37" s="446"/>
      <c r="VCH37" s="446"/>
      <c r="VCI37" s="446"/>
      <c r="VCJ37" s="446"/>
      <c r="VCK37" s="446"/>
      <c r="VCL37" s="446"/>
      <c r="VCM37" s="446"/>
      <c r="VCN37" s="446"/>
      <c r="VCO37" s="446"/>
      <c r="VCP37" s="446"/>
      <c r="VCQ37" s="446"/>
      <c r="VCR37" s="446"/>
      <c r="VCS37" s="446"/>
      <c r="VCT37" s="446"/>
      <c r="VCU37" s="446"/>
      <c r="VCV37" s="446"/>
      <c r="VCW37" s="446"/>
      <c r="VCX37" s="446"/>
      <c r="VCY37" s="446"/>
      <c r="VCZ37" s="446"/>
      <c r="VDA37" s="446"/>
      <c r="VDB37" s="446"/>
      <c r="VDC37" s="446"/>
      <c r="VDD37" s="446"/>
      <c r="VDE37" s="446"/>
      <c r="VDF37" s="446"/>
      <c r="VDG37" s="446"/>
      <c r="VDH37" s="446"/>
      <c r="VDI37" s="446"/>
      <c r="VDJ37" s="446"/>
      <c r="VDK37" s="446"/>
      <c r="VDL37" s="446"/>
      <c r="VDM37" s="446"/>
      <c r="VDN37" s="446"/>
      <c r="VDO37" s="446"/>
      <c r="VDP37" s="446"/>
      <c r="VDQ37" s="446"/>
      <c r="VDR37" s="446"/>
      <c r="VDS37" s="446"/>
      <c r="VDT37" s="446"/>
      <c r="VDU37" s="446"/>
      <c r="VDV37" s="446"/>
      <c r="VDW37" s="446"/>
      <c r="VDX37" s="446"/>
      <c r="VDY37" s="446"/>
      <c r="VDZ37" s="446"/>
      <c r="VEA37" s="446"/>
      <c r="VEB37" s="446"/>
      <c r="VEC37" s="446"/>
      <c r="VED37" s="446"/>
      <c r="VEE37" s="446"/>
      <c r="VEF37" s="446"/>
      <c r="VEG37" s="446"/>
      <c r="VEH37" s="446"/>
      <c r="VEI37" s="446"/>
      <c r="VEJ37" s="446"/>
      <c r="VEK37" s="446"/>
      <c r="VEL37" s="446"/>
      <c r="VEM37" s="446"/>
      <c r="VEN37" s="446"/>
      <c r="VEO37" s="446"/>
      <c r="VEP37" s="446"/>
      <c r="VEQ37" s="446"/>
      <c r="VER37" s="446"/>
      <c r="VES37" s="446"/>
      <c r="VET37" s="446"/>
      <c r="VEU37" s="446"/>
      <c r="VEV37" s="446"/>
      <c r="VEW37" s="446"/>
      <c r="VEX37" s="446"/>
      <c r="VEY37" s="446"/>
      <c r="VEZ37" s="446"/>
      <c r="VFA37" s="446"/>
      <c r="VFB37" s="446"/>
      <c r="VFC37" s="446"/>
      <c r="VFD37" s="446"/>
      <c r="VFE37" s="446"/>
      <c r="VFF37" s="446"/>
      <c r="VFG37" s="446"/>
      <c r="VFH37" s="446"/>
      <c r="VFI37" s="446"/>
      <c r="VFJ37" s="446"/>
      <c r="VFK37" s="446"/>
      <c r="VFL37" s="446"/>
      <c r="VFM37" s="446"/>
      <c r="VFN37" s="446"/>
      <c r="VFO37" s="446"/>
      <c r="VFP37" s="446"/>
      <c r="VFQ37" s="446"/>
      <c r="VFR37" s="446"/>
      <c r="VFS37" s="446"/>
      <c r="VFT37" s="446"/>
      <c r="VFU37" s="446"/>
      <c r="VFV37" s="446"/>
      <c r="VFW37" s="446"/>
      <c r="VFX37" s="446"/>
      <c r="VFY37" s="446"/>
      <c r="VFZ37" s="446"/>
      <c r="VGA37" s="446"/>
      <c r="VGB37" s="446"/>
      <c r="VGC37" s="446"/>
      <c r="VGD37" s="446"/>
      <c r="VGE37" s="446"/>
      <c r="VGF37" s="446"/>
      <c r="VGG37" s="446"/>
      <c r="VGH37" s="446"/>
      <c r="VGI37" s="446"/>
      <c r="VGJ37" s="446"/>
      <c r="VGK37" s="446"/>
      <c r="VGL37" s="446"/>
      <c r="VGM37" s="446"/>
      <c r="VGN37" s="446"/>
      <c r="VGO37" s="446"/>
      <c r="VGP37" s="446"/>
      <c r="VGQ37" s="446"/>
      <c r="VGR37" s="446"/>
      <c r="VGS37" s="446"/>
      <c r="VGT37" s="446"/>
      <c r="VGU37" s="446"/>
      <c r="VGV37" s="446"/>
      <c r="VGW37" s="446"/>
      <c r="VGX37" s="446"/>
      <c r="VGY37" s="446"/>
      <c r="VGZ37" s="446"/>
      <c r="VHA37" s="446"/>
      <c r="VHB37" s="446"/>
      <c r="VHC37" s="446"/>
      <c r="VHD37" s="446"/>
      <c r="VHE37" s="446"/>
      <c r="VHF37" s="446"/>
      <c r="VHG37" s="446"/>
      <c r="VHH37" s="446"/>
      <c r="VHI37" s="446"/>
      <c r="VHJ37" s="446"/>
      <c r="VHK37" s="446"/>
      <c r="VHL37" s="446"/>
      <c r="VHM37" s="446"/>
      <c r="VHN37" s="446"/>
      <c r="VHO37" s="446"/>
      <c r="VHP37" s="446"/>
      <c r="VHQ37" s="446"/>
      <c r="VHR37" s="446"/>
      <c r="VHS37" s="446"/>
      <c r="VHT37" s="446"/>
      <c r="VHU37" s="446"/>
      <c r="VHV37" s="446"/>
      <c r="VHW37" s="446"/>
      <c r="VHX37" s="446"/>
      <c r="VHY37" s="446"/>
      <c r="VHZ37" s="446"/>
      <c r="VIA37" s="446"/>
      <c r="VIB37" s="446"/>
      <c r="VIC37" s="446"/>
      <c r="VID37" s="446"/>
      <c r="VIE37" s="446"/>
      <c r="VIF37" s="446"/>
      <c r="VIG37" s="446"/>
      <c r="VIH37" s="446"/>
      <c r="VII37" s="446"/>
      <c r="VIJ37" s="446"/>
      <c r="VIK37" s="446"/>
      <c r="VIL37" s="446"/>
      <c r="VIM37" s="446"/>
      <c r="VIN37" s="446"/>
      <c r="VIO37" s="446"/>
      <c r="VIP37" s="446"/>
      <c r="VIQ37" s="446"/>
      <c r="VIR37" s="446"/>
      <c r="VIS37" s="446"/>
      <c r="VIT37" s="446"/>
      <c r="VIU37" s="446"/>
      <c r="VIV37" s="446"/>
      <c r="VIW37" s="446"/>
      <c r="VIX37" s="446"/>
      <c r="VIY37" s="446"/>
      <c r="VIZ37" s="446"/>
      <c r="VJA37" s="446"/>
      <c r="VJB37" s="446"/>
      <c r="VJC37" s="446"/>
      <c r="VJD37" s="446"/>
      <c r="VJE37" s="446"/>
      <c r="VJF37" s="446"/>
      <c r="VJG37" s="446"/>
      <c r="VJH37" s="446"/>
      <c r="VJI37" s="446"/>
      <c r="VJJ37" s="446"/>
      <c r="VJK37" s="446"/>
      <c r="VJL37" s="446"/>
      <c r="VJM37" s="446"/>
      <c r="VJN37" s="446"/>
      <c r="VJO37" s="446"/>
      <c r="VJP37" s="446"/>
      <c r="VJQ37" s="446"/>
      <c r="VJR37" s="446"/>
      <c r="VJS37" s="446"/>
      <c r="VJT37" s="446"/>
      <c r="VJU37" s="446"/>
      <c r="VJV37" s="446"/>
      <c r="VJW37" s="446"/>
      <c r="VJX37" s="446"/>
      <c r="VJY37" s="446"/>
      <c r="VJZ37" s="446"/>
      <c r="VKA37" s="446"/>
      <c r="VKB37" s="446"/>
      <c r="VKC37" s="446"/>
      <c r="VKD37" s="446"/>
      <c r="VKE37" s="446"/>
      <c r="VKF37" s="446"/>
      <c r="VKG37" s="446"/>
      <c r="VKH37" s="446"/>
      <c r="VKI37" s="446"/>
      <c r="VKJ37" s="446"/>
      <c r="VKK37" s="446"/>
      <c r="VKL37" s="446"/>
      <c r="VKM37" s="446"/>
      <c r="VKN37" s="446"/>
      <c r="VKO37" s="446"/>
      <c r="VKP37" s="446"/>
      <c r="VKQ37" s="446"/>
      <c r="VKR37" s="446"/>
      <c r="VKS37" s="446"/>
      <c r="VKT37" s="446"/>
      <c r="VKU37" s="446"/>
      <c r="VKV37" s="446"/>
      <c r="VKW37" s="446"/>
      <c r="VKX37" s="446"/>
      <c r="VKY37" s="446"/>
      <c r="VKZ37" s="446"/>
      <c r="VLA37" s="446"/>
      <c r="VLB37" s="446"/>
      <c r="VLC37" s="446"/>
      <c r="VLD37" s="446"/>
      <c r="VLE37" s="446"/>
      <c r="VLF37" s="446"/>
      <c r="VLG37" s="446"/>
      <c r="VLH37" s="446"/>
      <c r="VLI37" s="446"/>
      <c r="VLJ37" s="446"/>
      <c r="VLK37" s="446"/>
      <c r="VLL37" s="446"/>
      <c r="VLM37" s="446"/>
      <c r="VLN37" s="446"/>
      <c r="VLO37" s="446"/>
      <c r="VLP37" s="446"/>
      <c r="VLQ37" s="446"/>
      <c r="VLR37" s="446"/>
      <c r="VLS37" s="446"/>
      <c r="VLT37" s="446"/>
      <c r="VLU37" s="446"/>
      <c r="VLV37" s="446"/>
      <c r="VLW37" s="446"/>
      <c r="VLX37" s="446"/>
      <c r="VLY37" s="446"/>
      <c r="VLZ37" s="446"/>
      <c r="VMA37" s="446"/>
      <c r="VMB37" s="446"/>
      <c r="VMC37" s="446"/>
      <c r="VMD37" s="446"/>
      <c r="VME37" s="446"/>
      <c r="VMF37" s="446"/>
      <c r="VMG37" s="446"/>
      <c r="VMH37" s="446"/>
      <c r="VMI37" s="446"/>
      <c r="VMJ37" s="446"/>
      <c r="VMK37" s="446"/>
      <c r="VML37" s="446"/>
      <c r="VMM37" s="446"/>
      <c r="VMN37" s="446"/>
      <c r="VMO37" s="446"/>
      <c r="VMP37" s="446"/>
      <c r="VMQ37" s="446"/>
      <c r="VMR37" s="446"/>
      <c r="VMS37" s="446"/>
      <c r="VMT37" s="446"/>
      <c r="VMU37" s="446"/>
      <c r="VMV37" s="446"/>
      <c r="VMW37" s="446"/>
      <c r="VMX37" s="446"/>
      <c r="VMY37" s="446"/>
      <c r="VMZ37" s="446"/>
      <c r="VNA37" s="446"/>
      <c r="VNB37" s="446"/>
      <c r="VNC37" s="446"/>
      <c r="VND37" s="446"/>
      <c r="VNE37" s="446"/>
      <c r="VNF37" s="446"/>
      <c r="VNG37" s="446"/>
      <c r="VNH37" s="446"/>
      <c r="VNI37" s="446"/>
      <c r="VNJ37" s="446"/>
      <c r="VNK37" s="446"/>
      <c r="VNL37" s="446"/>
      <c r="VNM37" s="446"/>
      <c r="VNN37" s="446"/>
      <c r="VNO37" s="446"/>
      <c r="VNP37" s="446"/>
      <c r="VNQ37" s="446"/>
      <c r="VNR37" s="446"/>
      <c r="VNS37" s="446"/>
      <c r="VNT37" s="446"/>
      <c r="VNU37" s="446"/>
      <c r="VNV37" s="446"/>
      <c r="VNW37" s="446"/>
      <c r="VNX37" s="446"/>
      <c r="VNY37" s="446"/>
      <c r="VNZ37" s="446"/>
      <c r="VOA37" s="446"/>
      <c r="VOB37" s="446"/>
      <c r="VOC37" s="446"/>
      <c r="VOD37" s="446"/>
      <c r="VOE37" s="446"/>
      <c r="VOF37" s="446"/>
      <c r="VOG37" s="446"/>
      <c r="VOH37" s="446"/>
      <c r="VOI37" s="446"/>
      <c r="VOJ37" s="446"/>
      <c r="VOK37" s="446"/>
      <c r="VOL37" s="446"/>
      <c r="VOM37" s="446"/>
      <c r="VON37" s="446"/>
      <c r="VOO37" s="446"/>
      <c r="VOP37" s="446"/>
      <c r="VOQ37" s="446"/>
      <c r="VOR37" s="446"/>
      <c r="VOS37" s="446"/>
      <c r="VOT37" s="446"/>
      <c r="VOU37" s="446"/>
      <c r="VOV37" s="446"/>
      <c r="VOW37" s="446"/>
      <c r="VOX37" s="446"/>
      <c r="VOY37" s="446"/>
      <c r="VOZ37" s="446"/>
      <c r="VPA37" s="446"/>
      <c r="VPB37" s="446"/>
      <c r="VPC37" s="446"/>
      <c r="VPD37" s="446"/>
      <c r="VPE37" s="446"/>
      <c r="VPF37" s="446"/>
      <c r="VPG37" s="446"/>
      <c r="VPH37" s="446"/>
      <c r="VPI37" s="446"/>
      <c r="VPJ37" s="446"/>
      <c r="VPK37" s="446"/>
      <c r="VPL37" s="446"/>
      <c r="VPM37" s="446"/>
      <c r="VPN37" s="446"/>
      <c r="VPO37" s="446"/>
      <c r="VPP37" s="446"/>
      <c r="VPQ37" s="446"/>
      <c r="VPR37" s="446"/>
      <c r="VPS37" s="446"/>
      <c r="VPT37" s="446"/>
      <c r="VPU37" s="446"/>
      <c r="VPV37" s="446"/>
      <c r="VPW37" s="446"/>
      <c r="VPX37" s="446"/>
      <c r="VPY37" s="446"/>
      <c r="VPZ37" s="446"/>
      <c r="VQA37" s="446"/>
      <c r="VQB37" s="446"/>
      <c r="VQC37" s="446"/>
      <c r="VQD37" s="446"/>
      <c r="VQE37" s="446"/>
      <c r="VQF37" s="446"/>
      <c r="VQG37" s="446"/>
      <c r="VQH37" s="446"/>
      <c r="VQI37" s="446"/>
      <c r="VQJ37" s="446"/>
      <c r="VQK37" s="446"/>
      <c r="VQL37" s="446"/>
      <c r="VQM37" s="446"/>
      <c r="VQN37" s="446"/>
      <c r="VQO37" s="446"/>
      <c r="VQP37" s="446"/>
      <c r="VQQ37" s="446"/>
      <c r="VQR37" s="446"/>
      <c r="VQS37" s="446"/>
      <c r="VQT37" s="446"/>
      <c r="VQU37" s="446"/>
      <c r="VQV37" s="446"/>
      <c r="VQW37" s="446"/>
      <c r="VQX37" s="446"/>
      <c r="VQY37" s="446"/>
      <c r="VQZ37" s="446"/>
      <c r="VRA37" s="446"/>
      <c r="VRB37" s="446"/>
      <c r="VRC37" s="446"/>
      <c r="VRD37" s="446"/>
      <c r="VRE37" s="446"/>
      <c r="VRF37" s="446"/>
      <c r="VRG37" s="446"/>
      <c r="VRH37" s="446"/>
      <c r="VRI37" s="446"/>
      <c r="VRJ37" s="446"/>
      <c r="VRK37" s="446"/>
      <c r="VRL37" s="446"/>
      <c r="VRM37" s="446"/>
      <c r="VRN37" s="446"/>
      <c r="VRO37" s="446"/>
      <c r="VRP37" s="446"/>
      <c r="VRQ37" s="446"/>
      <c r="VRR37" s="446"/>
      <c r="VRS37" s="446"/>
      <c r="VRT37" s="446"/>
      <c r="VRU37" s="446"/>
      <c r="VRV37" s="446"/>
      <c r="VRW37" s="446"/>
      <c r="VRX37" s="446"/>
      <c r="VRY37" s="446"/>
      <c r="VRZ37" s="446"/>
      <c r="VSA37" s="446"/>
      <c r="VSB37" s="446"/>
      <c r="VSC37" s="446"/>
      <c r="VSD37" s="446"/>
      <c r="VSE37" s="446"/>
      <c r="VSF37" s="446"/>
      <c r="VSG37" s="446"/>
      <c r="VSH37" s="446"/>
      <c r="VSI37" s="446"/>
      <c r="VSJ37" s="446"/>
      <c r="VSK37" s="446"/>
      <c r="VSL37" s="446"/>
      <c r="VSM37" s="446"/>
      <c r="VSN37" s="446"/>
      <c r="VSO37" s="446"/>
      <c r="VSP37" s="446"/>
      <c r="VSQ37" s="446"/>
      <c r="VSR37" s="446"/>
      <c r="VSS37" s="446"/>
      <c r="VST37" s="446"/>
      <c r="VSU37" s="446"/>
      <c r="VSV37" s="446"/>
      <c r="VSW37" s="446"/>
      <c r="VSX37" s="446"/>
      <c r="VSY37" s="446"/>
      <c r="VSZ37" s="446"/>
      <c r="VTA37" s="446"/>
      <c r="VTB37" s="446"/>
      <c r="VTC37" s="446"/>
      <c r="VTD37" s="446"/>
      <c r="VTE37" s="446"/>
      <c r="VTF37" s="446"/>
      <c r="VTG37" s="446"/>
      <c r="VTH37" s="446"/>
      <c r="VTI37" s="446"/>
      <c r="VTJ37" s="446"/>
      <c r="VTK37" s="446"/>
      <c r="VTL37" s="446"/>
      <c r="VTM37" s="446"/>
      <c r="VTN37" s="446"/>
      <c r="VTO37" s="446"/>
      <c r="VTP37" s="446"/>
      <c r="VTQ37" s="446"/>
      <c r="VTR37" s="446"/>
      <c r="VTS37" s="446"/>
      <c r="VTT37" s="446"/>
      <c r="VTU37" s="446"/>
      <c r="VTV37" s="446"/>
      <c r="VTW37" s="446"/>
      <c r="VTX37" s="446"/>
      <c r="VTY37" s="446"/>
      <c r="VTZ37" s="446"/>
      <c r="VUA37" s="446"/>
      <c r="VUB37" s="446"/>
      <c r="VUC37" s="446"/>
      <c r="VUD37" s="446"/>
      <c r="VUE37" s="446"/>
      <c r="VUF37" s="446"/>
      <c r="VUG37" s="446"/>
      <c r="VUH37" s="446"/>
      <c r="VUI37" s="446"/>
      <c r="VUJ37" s="446"/>
      <c r="VUK37" s="446"/>
      <c r="VUL37" s="446"/>
      <c r="VUM37" s="446"/>
      <c r="VUN37" s="446"/>
      <c r="VUO37" s="446"/>
      <c r="VUP37" s="446"/>
      <c r="VUQ37" s="446"/>
      <c r="VUR37" s="446"/>
      <c r="VUS37" s="446"/>
      <c r="VUT37" s="446"/>
      <c r="VUU37" s="446"/>
      <c r="VUV37" s="446"/>
      <c r="VUW37" s="446"/>
      <c r="VUX37" s="446"/>
      <c r="VUY37" s="446"/>
      <c r="VUZ37" s="446"/>
      <c r="VVA37" s="446"/>
      <c r="VVB37" s="446"/>
      <c r="VVC37" s="446"/>
      <c r="VVD37" s="446"/>
      <c r="VVE37" s="446"/>
      <c r="VVF37" s="446"/>
      <c r="VVG37" s="446"/>
      <c r="VVH37" s="446"/>
      <c r="VVI37" s="446"/>
      <c r="VVJ37" s="446"/>
      <c r="VVK37" s="446"/>
      <c r="VVL37" s="446"/>
      <c r="VVM37" s="446"/>
      <c r="VVN37" s="446"/>
      <c r="VVO37" s="446"/>
      <c r="VVP37" s="446"/>
      <c r="VVQ37" s="446"/>
      <c r="VVR37" s="446"/>
      <c r="VVS37" s="446"/>
      <c r="VVT37" s="446"/>
      <c r="VVU37" s="446"/>
      <c r="VVV37" s="446"/>
      <c r="VVW37" s="446"/>
      <c r="VVX37" s="446"/>
      <c r="VVY37" s="446"/>
      <c r="VVZ37" s="446"/>
      <c r="VWA37" s="446"/>
      <c r="VWB37" s="446"/>
      <c r="VWC37" s="446"/>
      <c r="VWD37" s="446"/>
      <c r="VWE37" s="446"/>
      <c r="VWF37" s="446"/>
      <c r="VWG37" s="446"/>
      <c r="VWH37" s="446"/>
      <c r="VWI37" s="446"/>
      <c r="VWJ37" s="446"/>
      <c r="VWK37" s="446"/>
      <c r="VWL37" s="446"/>
      <c r="VWM37" s="446"/>
      <c r="VWN37" s="446"/>
      <c r="VWO37" s="446"/>
      <c r="VWP37" s="446"/>
      <c r="VWQ37" s="446"/>
      <c r="VWR37" s="446"/>
      <c r="VWS37" s="446"/>
      <c r="VWT37" s="446"/>
      <c r="VWU37" s="446"/>
      <c r="VWV37" s="446"/>
      <c r="VWW37" s="446"/>
      <c r="VWX37" s="446"/>
      <c r="VWY37" s="446"/>
      <c r="VWZ37" s="446"/>
      <c r="VXA37" s="446"/>
      <c r="VXB37" s="446"/>
      <c r="VXC37" s="446"/>
      <c r="VXD37" s="446"/>
      <c r="VXE37" s="446"/>
      <c r="VXF37" s="446"/>
      <c r="VXG37" s="446"/>
      <c r="VXH37" s="446"/>
      <c r="VXI37" s="446"/>
      <c r="VXJ37" s="446"/>
      <c r="VXK37" s="446"/>
      <c r="VXL37" s="446"/>
      <c r="VXM37" s="446"/>
      <c r="VXN37" s="446"/>
      <c r="VXO37" s="446"/>
      <c r="VXP37" s="446"/>
      <c r="VXQ37" s="446"/>
      <c r="VXR37" s="446"/>
      <c r="VXS37" s="446"/>
      <c r="VXT37" s="446"/>
      <c r="VXU37" s="446"/>
      <c r="VXV37" s="446"/>
      <c r="VXW37" s="446"/>
      <c r="VXX37" s="446"/>
      <c r="VXY37" s="446"/>
      <c r="VXZ37" s="446"/>
      <c r="VYA37" s="446"/>
      <c r="VYB37" s="446"/>
      <c r="VYC37" s="446"/>
      <c r="VYD37" s="446"/>
      <c r="VYE37" s="446"/>
      <c r="VYF37" s="446"/>
      <c r="VYG37" s="446"/>
      <c r="VYH37" s="446"/>
      <c r="VYI37" s="446"/>
      <c r="VYJ37" s="446"/>
      <c r="VYK37" s="446"/>
      <c r="VYL37" s="446"/>
      <c r="VYM37" s="446"/>
      <c r="VYN37" s="446"/>
      <c r="VYO37" s="446"/>
      <c r="VYP37" s="446"/>
      <c r="VYQ37" s="446"/>
      <c r="VYR37" s="446"/>
      <c r="VYS37" s="446"/>
      <c r="VYT37" s="446"/>
      <c r="VYU37" s="446"/>
      <c r="VYV37" s="446"/>
      <c r="VYW37" s="446"/>
      <c r="VYX37" s="446"/>
      <c r="VYY37" s="446"/>
      <c r="VYZ37" s="446"/>
      <c r="VZA37" s="446"/>
      <c r="VZB37" s="446"/>
      <c r="VZC37" s="446"/>
      <c r="VZD37" s="446"/>
      <c r="VZE37" s="446"/>
      <c r="VZF37" s="446"/>
      <c r="VZG37" s="446"/>
      <c r="VZH37" s="446"/>
      <c r="VZI37" s="446"/>
      <c r="VZJ37" s="446"/>
      <c r="VZK37" s="446"/>
      <c r="VZL37" s="446"/>
      <c r="VZM37" s="446"/>
      <c r="VZN37" s="446"/>
      <c r="VZO37" s="446"/>
      <c r="VZP37" s="446"/>
      <c r="VZQ37" s="446"/>
      <c r="VZR37" s="446"/>
      <c r="VZS37" s="446"/>
      <c r="VZT37" s="446"/>
      <c r="VZU37" s="446"/>
      <c r="VZV37" s="446"/>
      <c r="VZW37" s="446"/>
      <c r="VZX37" s="446"/>
      <c r="VZY37" s="446"/>
      <c r="VZZ37" s="446"/>
      <c r="WAA37" s="446"/>
      <c r="WAB37" s="446"/>
      <c r="WAC37" s="446"/>
      <c r="WAD37" s="446"/>
      <c r="WAE37" s="446"/>
      <c r="WAF37" s="446"/>
      <c r="WAG37" s="446"/>
      <c r="WAH37" s="446"/>
      <c r="WAI37" s="446"/>
      <c r="WAJ37" s="446"/>
      <c r="WAK37" s="446"/>
      <c r="WAL37" s="446"/>
      <c r="WAM37" s="446"/>
      <c r="WAN37" s="446"/>
      <c r="WAO37" s="446"/>
      <c r="WAP37" s="446"/>
      <c r="WAQ37" s="446"/>
      <c r="WAR37" s="446"/>
      <c r="WAS37" s="446"/>
      <c r="WAT37" s="446"/>
      <c r="WAU37" s="446"/>
      <c r="WAV37" s="446"/>
      <c r="WAW37" s="446"/>
      <c r="WAX37" s="446"/>
      <c r="WAY37" s="446"/>
      <c r="WAZ37" s="446"/>
      <c r="WBA37" s="446"/>
      <c r="WBB37" s="446"/>
      <c r="WBC37" s="446"/>
      <c r="WBD37" s="446"/>
      <c r="WBE37" s="446"/>
      <c r="WBF37" s="446"/>
      <c r="WBG37" s="446"/>
      <c r="WBH37" s="446"/>
      <c r="WBI37" s="446"/>
      <c r="WBJ37" s="446"/>
      <c r="WBK37" s="446"/>
      <c r="WBL37" s="446"/>
      <c r="WBM37" s="446"/>
      <c r="WBN37" s="446"/>
      <c r="WBO37" s="446"/>
      <c r="WBP37" s="446"/>
      <c r="WBQ37" s="446"/>
      <c r="WBR37" s="446"/>
      <c r="WBS37" s="446"/>
      <c r="WBT37" s="446"/>
      <c r="WBU37" s="446"/>
      <c r="WBV37" s="446"/>
      <c r="WBW37" s="446"/>
      <c r="WBX37" s="446"/>
      <c r="WBY37" s="446"/>
      <c r="WBZ37" s="446"/>
      <c r="WCA37" s="446"/>
      <c r="WCB37" s="446"/>
      <c r="WCC37" s="446"/>
      <c r="WCD37" s="446"/>
      <c r="WCE37" s="446"/>
      <c r="WCF37" s="446"/>
      <c r="WCG37" s="446"/>
      <c r="WCH37" s="446"/>
      <c r="WCI37" s="446"/>
      <c r="WCJ37" s="446"/>
      <c r="WCK37" s="446"/>
      <c r="WCL37" s="446"/>
      <c r="WCM37" s="446"/>
      <c r="WCN37" s="446"/>
      <c r="WCO37" s="446"/>
      <c r="WCP37" s="446"/>
      <c r="WCQ37" s="446"/>
      <c r="WCR37" s="446"/>
      <c r="WCS37" s="446"/>
      <c r="WCT37" s="446"/>
      <c r="WCU37" s="446"/>
      <c r="WCV37" s="446"/>
      <c r="WCW37" s="446"/>
      <c r="WCX37" s="446"/>
      <c r="WCY37" s="446"/>
      <c r="WCZ37" s="446"/>
      <c r="WDA37" s="446"/>
      <c r="WDB37" s="446"/>
      <c r="WDC37" s="446"/>
      <c r="WDD37" s="446"/>
      <c r="WDE37" s="446"/>
      <c r="WDF37" s="446"/>
      <c r="WDG37" s="446"/>
      <c r="WDH37" s="446"/>
      <c r="WDI37" s="446"/>
      <c r="WDJ37" s="446"/>
      <c r="WDK37" s="446"/>
      <c r="WDL37" s="446"/>
      <c r="WDM37" s="446"/>
      <c r="WDN37" s="446"/>
      <c r="WDO37" s="446"/>
      <c r="WDP37" s="446"/>
      <c r="WDQ37" s="446"/>
      <c r="WDR37" s="446"/>
      <c r="WDS37" s="446"/>
      <c r="WDT37" s="446"/>
      <c r="WDU37" s="446"/>
      <c r="WDV37" s="446"/>
      <c r="WDW37" s="446"/>
      <c r="WDX37" s="446"/>
      <c r="WDY37" s="446"/>
      <c r="WDZ37" s="446"/>
      <c r="WEA37" s="446"/>
      <c r="WEB37" s="446"/>
      <c r="WEC37" s="446"/>
      <c r="WED37" s="446"/>
      <c r="WEE37" s="446"/>
      <c r="WEF37" s="446"/>
      <c r="WEG37" s="446"/>
      <c r="WEH37" s="446"/>
      <c r="WEI37" s="446"/>
      <c r="WEJ37" s="446"/>
      <c r="WEK37" s="446"/>
      <c r="WEL37" s="446"/>
      <c r="WEM37" s="446"/>
      <c r="WEN37" s="446"/>
      <c r="WEO37" s="446"/>
      <c r="WEP37" s="446"/>
      <c r="WEQ37" s="446"/>
      <c r="WER37" s="446"/>
      <c r="WES37" s="446"/>
      <c r="WET37" s="446"/>
      <c r="WEU37" s="446"/>
      <c r="WEV37" s="446"/>
      <c r="WEW37" s="446"/>
      <c r="WEX37" s="446"/>
      <c r="WEY37" s="446"/>
      <c r="WEZ37" s="446"/>
      <c r="WFA37" s="446"/>
      <c r="WFB37" s="446"/>
      <c r="WFC37" s="446"/>
      <c r="WFD37" s="446"/>
      <c r="WFE37" s="446"/>
      <c r="WFF37" s="446"/>
      <c r="WFG37" s="446"/>
      <c r="WFH37" s="446"/>
      <c r="WFI37" s="446"/>
      <c r="WFJ37" s="446"/>
      <c r="WFK37" s="446"/>
      <c r="WFL37" s="446"/>
      <c r="WFM37" s="446"/>
      <c r="WFN37" s="446"/>
      <c r="WFO37" s="446"/>
      <c r="WFP37" s="446"/>
      <c r="WFQ37" s="446"/>
      <c r="WFR37" s="446"/>
      <c r="WFS37" s="446"/>
      <c r="WFT37" s="446"/>
      <c r="WFU37" s="446"/>
      <c r="WFV37" s="446"/>
      <c r="WFW37" s="446"/>
      <c r="WFX37" s="446"/>
      <c r="WFY37" s="446"/>
      <c r="WFZ37" s="446"/>
      <c r="WGA37" s="446"/>
      <c r="WGB37" s="446"/>
      <c r="WGC37" s="446"/>
      <c r="WGD37" s="446"/>
      <c r="WGE37" s="446"/>
      <c r="WGF37" s="446"/>
      <c r="WGG37" s="446"/>
      <c r="WGH37" s="446"/>
      <c r="WGI37" s="446"/>
      <c r="WGJ37" s="446"/>
      <c r="WGK37" s="446"/>
      <c r="WGL37" s="446"/>
      <c r="WGM37" s="446"/>
      <c r="WGN37" s="446"/>
      <c r="WGO37" s="446"/>
      <c r="WGP37" s="446"/>
      <c r="WGQ37" s="446"/>
      <c r="WGR37" s="446"/>
      <c r="WGS37" s="446"/>
      <c r="WGT37" s="446"/>
      <c r="WGU37" s="446"/>
      <c r="WGV37" s="446"/>
      <c r="WGW37" s="446"/>
      <c r="WGX37" s="446"/>
      <c r="WGY37" s="446"/>
      <c r="WGZ37" s="446"/>
      <c r="WHA37" s="446"/>
      <c r="WHB37" s="446"/>
      <c r="WHC37" s="446"/>
      <c r="WHD37" s="446"/>
      <c r="WHE37" s="446"/>
      <c r="WHF37" s="446"/>
      <c r="WHG37" s="446"/>
      <c r="WHH37" s="446"/>
      <c r="WHI37" s="446"/>
      <c r="WHJ37" s="446"/>
      <c r="WHK37" s="446"/>
      <c r="WHL37" s="446"/>
      <c r="WHM37" s="446"/>
      <c r="WHN37" s="446"/>
      <c r="WHO37" s="446"/>
      <c r="WHP37" s="446"/>
      <c r="WHQ37" s="446"/>
      <c r="WHR37" s="446"/>
      <c r="WHS37" s="446"/>
      <c r="WHT37" s="446"/>
      <c r="WHU37" s="446"/>
      <c r="WHV37" s="446"/>
      <c r="WHW37" s="446"/>
      <c r="WHX37" s="446"/>
      <c r="WHY37" s="446"/>
      <c r="WHZ37" s="446"/>
      <c r="WIA37" s="446"/>
      <c r="WIB37" s="446"/>
      <c r="WIC37" s="446"/>
      <c r="WID37" s="446"/>
      <c r="WIE37" s="446"/>
      <c r="WIF37" s="446"/>
      <c r="WIG37" s="446"/>
      <c r="WIH37" s="446"/>
      <c r="WII37" s="446"/>
      <c r="WIJ37" s="446"/>
      <c r="WIK37" s="446"/>
      <c r="WIL37" s="446"/>
      <c r="WIM37" s="446"/>
      <c r="WIN37" s="446"/>
      <c r="WIO37" s="446"/>
      <c r="WIP37" s="446"/>
      <c r="WIQ37" s="446"/>
      <c r="WIR37" s="446"/>
      <c r="WIS37" s="446"/>
      <c r="WIT37" s="446"/>
      <c r="WIU37" s="446"/>
      <c r="WIV37" s="446"/>
      <c r="WIW37" s="446"/>
      <c r="WIX37" s="446"/>
      <c r="WIY37" s="446"/>
      <c r="WIZ37" s="446"/>
      <c r="WJA37" s="446"/>
      <c r="WJB37" s="446"/>
      <c r="WJC37" s="446"/>
      <c r="WJD37" s="446"/>
      <c r="WJE37" s="446"/>
      <c r="WJF37" s="446"/>
      <c r="WJG37" s="446"/>
      <c r="WJH37" s="446"/>
      <c r="WJI37" s="446"/>
      <c r="WJJ37" s="446"/>
      <c r="WJK37" s="446"/>
      <c r="WJL37" s="446"/>
      <c r="WJM37" s="446"/>
      <c r="WJN37" s="446"/>
      <c r="WJO37" s="446"/>
      <c r="WJP37" s="446"/>
      <c r="WJQ37" s="446"/>
      <c r="WJR37" s="446"/>
      <c r="WJS37" s="446"/>
      <c r="WJT37" s="446"/>
      <c r="WJU37" s="446"/>
      <c r="WJV37" s="446"/>
      <c r="WJW37" s="446"/>
      <c r="WJX37" s="446"/>
      <c r="WJY37" s="446"/>
      <c r="WJZ37" s="446"/>
      <c r="WKA37" s="446"/>
      <c r="WKB37" s="446"/>
      <c r="WKC37" s="446"/>
      <c r="WKD37" s="446"/>
      <c r="WKE37" s="446"/>
      <c r="WKF37" s="446"/>
      <c r="WKG37" s="446"/>
      <c r="WKH37" s="446"/>
      <c r="WKI37" s="446"/>
      <c r="WKJ37" s="446"/>
      <c r="WKK37" s="446"/>
      <c r="WKL37" s="446"/>
      <c r="WKM37" s="446"/>
      <c r="WKN37" s="446"/>
      <c r="WKO37" s="446"/>
      <c r="WKP37" s="446"/>
      <c r="WKQ37" s="446"/>
      <c r="WKR37" s="446"/>
      <c r="WKS37" s="446"/>
      <c r="WKT37" s="446"/>
      <c r="WKU37" s="446"/>
      <c r="WKV37" s="446"/>
      <c r="WKW37" s="446"/>
      <c r="WKX37" s="446"/>
      <c r="WKY37" s="446"/>
      <c r="WKZ37" s="446"/>
      <c r="WLA37" s="446"/>
      <c r="WLB37" s="446"/>
      <c r="WLC37" s="446"/>
      <c r="WLD37" s="446"/>
      <c r="WLE37" s="446"/>
      <c r="WLF37" s="446"/>
      <c r="WLG37" s="446"/>
      <c r="WLH37" s="446"/>
      <c r="WLI37" s="446"/>
      <c r="WLJ37" s="446"/>
      <c r="WLK37" s="446"/>
      <c r="WLL37" s="446"/>
      <c r="WLM37" s="446"/>
      <c r="WLN37" s="446"/>
      <c r="WLO37" s="446"/>
      <c r="WLP37" s="446"/>
      <c r="WLQ37" s="446"/>
      <c r="WLR37" s="446"/>
      <c r="WLS37" s="446"/>
      <c r="WLT37" s="446"/>
      <c r="WLU37" s="446"/>
      <c r="WLV37" s="446"/>
      <c r="WLW37" s="446"/>
      <c r="WLX37" s="446"/>
      <c r="WLY37" s="446"/>
      <c r="WLZ37" s="446"/>
      <c r="WMA37" s="446"/>
      <c r="WMB37" s="446"/>
      <c r="WMC37" s="446"/>
      <c r="WMD37" s="446"/>
      <c r="WME37" s="446"/>
      <c r="WMF37" s="446"/>
      <c r="WMG37" s="446"/>
      <c r="WMH37" s="446"/>
      <c r="WMI37" s="446"/>
      <c r="WMJ37" s="446"/>
      <c r="WMK37" s="446"/>
      <c r="WML37" s="446"/>
      <c r="WMM37" s="446"/>
      <c r="WMN37" s="446"/>
      <c r="WMO37" s="446"/>
      <c r="WMP37" s="446"/>
      <c r="WMQ37" s="446"/>
      <c r="WMR37" s="446"/>
      <c r="WMS37" s="446"/>
      <c r="WMT37" s="446"/>
      <c r="WMU37" s="446"/>
      <c r="WMV37" s="446"/>
      <c r="WMW37" s="446"/>
      <c r="WMX37" s="446"/>
      <c r="WMY37" s="446"/>
      <c r="WMZ37" s="446"/>
      <c r="WNA37" s="446"/>
      <c r="WNB37" s="446"/>
      <c r="WNC37" s="446"/>
      <c r="WND37" s="446"/>
      <c r="WNE37" s="446"/>
      <c r="WNF37" s="446"/>
      <c r="WNG37" s="446"/>
      <c r="WNH37" s="446"/>
      <c r="WNI37" s="446"/>
      <c r="WNJ37" s="446"/>
      <c r="WNK37" s="446"/>
      <c r="WNL37" s="446"/>
      <c r="WNM37" s="446"/>
      <c r="WNN37" s="446"/>
      <c r="WNO37" s="446"/>
      <c r="WNP37" s="446"/>
      <c r="WNQ37" s="446"/>
      <c r="WNR37" s="446"/>
      <c r="WNS37" s="446"/>
      <c r="WNT37" s="446"/>
      <c r="WNU37" s="446"/>
      <c r="WNV37" s="446"/>
      <c r="WNW37" s="446"/>
      <c r="WNX37" s="446"/>
      <c r="WNY37" s="446"/>
      <c r="WNZ37" s="446"/>
      <c r="WOA37" s="446"/>
      <c r="WOB37" s="446"/>
      <c r="WOC37" s="446"/>
      <c r="WOD37" s="446"/>
      <c r="WOE37" s="446"/>
      <c r="WOF37" s="446"/>
      <c r="WOG37" s="446"/>
      <c r="WOH37" s="446"/>
      <c r="WOI37" s="446"/>
      <c r="WOJ37" s="446"/>
      <c r="WOK37" s="446"/>
      <c r="WOL37" s="446"/>
      <c r="WOM37" s="446"/>
      <c r="WON37" s="446"/>
      <c r="WOO37" s="446"/>
      <c r="WOP37" s="446"/>
      <c r="WOQ37" s="446"/>
      <c r="WOR37" s="446"/>
      <c r="WOS37" s="446"/>
      <c r="WOT37" s="446"/>
      <c r="WOU37" s="446"/>
      <c r="WOV37" s="446"/>
      <c r="WOW37" s="446"/>
      <c r="WOX37" s="446"/>
      <c r="WOY37" s="446"/>
      <c r="WOZ37" s="446"/>
      <c r="WPA37" s="446"/>
      <c r="WPB37" s="446"/>
      <c r="WPC37" s="446"/>
      <c r="WPD37" s="446"/>
      <c r="WPE37" s="446"/>
      <c r="WPF37" s="446"/>
      <c r="WPG37" s="446"/>
      <c r="WPH37" s="446"/>
      <c r="WPI37" s="446"/>
      <c r="WPJ37" s="446"/>
      <c r="WPK37" s="446"/>
      <c r="WPL37" s="446"/>
      <c r="WPM37" s="446"/>
      <c r="WPN37" s="446"/>
      <c r="WPO37" s="446"/>
      <c r="WPP37" s="446"/>
      <c r="WPQ37" s="446"/>
      <c r="WPR37" s="446"/>
      <c r="WPS37" s="446"/>
      <c r="WPT37" s="446"/>
      <c r="WPU37" s="446"/>
      <c r="WPV37" s="446"/>
      <c r="WPW37" s="446"/>
      <c r="WPX37" s="446"/>
      <c r="WPY37" s="446"/>
      <c r="WPZ37" s="446"/>
      <c r="WQA37" s="446"/>
      <c r="WQB37" s="446"/>
      <c r="WQC37" s="446"/>
      <c r="WQD37" s="446"/>
      <c r="WQE37" s="446"/>
      <c r="WQF37" s="446"/>
      <c r="WQG37" s="446"/>
      <c r="WQH37" s="446"/>
      <c r="WQI37" s="446"/>
      <c r="WQJ37" s="446"/>
      <c r="WQK37" s="446"/>
      <c r="WQL37" s="446"/>
      <c r="WQM37" s="446"/>
      <c r="WQN37" s="446"/>
      <c r="WQO37" s="446"/>
      <c r="WQP37" s="446"/>
      <c r="WQQ37" s="446"/>
      <c r="WQR37" s="446"/>
      <c r="WQS37" s="446"/>
      <c r="WQT37" s="446"/>
      <c r="WQU37" s="446"/>
      <c r="WQV37" s="446"/>
      <c r="WQW37" s="446"/>
      <c r="WQX37" s="446"/>
      <c r="WQY37" s="446"/>
      <c r="WQZ37" s="446"/>
      <c r="WRA37" s="446"/>
      <c r="WRB37" s="446"/>
      <c r="WRC37" s="446"/>
      <c r="WRD37" s="446"/>
      <c r="WRE37" s="446"/>
      <c r="WRF37" s="446"/>
      <c r="WRG37" s="446"/>
      <c r="WRH37" s="446"/>
      <c r="WRI37" s="446"/>
      <c r="WRJ37" s="446"/>
      <c r="WRK37" s="446"/>
      <c r="WRL37" s="446"/>
      <c r="WRM37" s="446"/>
      <c r="WRN37" s="446"/>
      <c r="WRO37" s="446"/>
      <c r="WRP37" s="446"/>
      <c r="WRQ37" s="446"/>
      <c r="WRR37" s="446"/>
      <c r="WRS37" s="446"/>
      <c r="WRT37" s="446"/>
      <c r="WRU37" s="446"/>
      <c r="WRV37" s="446"/>
      <c r="WRW37" s="446"/>
      <c r="WRX37" s="446"/>
      <c r="WRY37" s="446"/>
      <c r="WRZ37" s="446"/>
      <c r="WSA37" s="446"/>
      <c r="WSB37" s="446"/>
      <c r="WSC37" s="446"/>
      <c r="WSD37" s="446"/>
      <c r="WSE37" s="446"/>
      <c r="WSF37" s="446"/>
      <c r="WSG37" s="446"/>
      <c r="WSH37" s="446"/>
      <c r="WSI37" s="446"/>
      <c r="WSJ37" s="446"/>
      <c r="WSK37" s="446"/>
      <c r="WSL37" s="446"/>
      <c r="WSM37" s="446"/>
      <c r="WSN37" s="446"/>
      <c r="WSO37" s="446"/>
      <c r="WSP37" s="446"/>
      <c r="WSQ37" s="446"/>
      <c r="WSR37" s="446"/>
      <c r="WSS37" s="446"/>
      <c r="WST37" s="446"/>
      <c r="WSU37" s="446"/>
      <c r="WSV37" s="446"/>
      <c r="WSW37" s="446"/>
      <c r="WSX37" s="446"/>
      <c r="WSY37" s="446"/>
      <c r="WSZ37" s="446"/>
      <c r="WTA37" s="446"/>
      <c r="WTB37" s="446"/>
      <c r="WTC37" s="446"/>
      <c r="WTD37" s="446"/>
      <c r="WTE37" s="446"/>
      <c r="WTF37" s="446"/>
      <c r="WTG37" s="446"/>
      <c r="WTH37" s="446"/>
      <c r="WTI37" s="446"/>
      <c r="WTJ37" s="446"/>
      <c r="WTK37" s="446"/>
      <c r="WTL37" s="446"/>
      <c r="WTM37" s="446"/>
      <c r="WTN37" s="446"/>
      <c r="WTO37" s="446"/>
      <c r="WTP37" s="446"/>
      <c r="WTQ37" s="446"/>
      <c r="WTR37" s="446"/>
      <c r="WTS37" s="446"/>
      <c r="WTT37" s="446"/>
      <c r="WTU37" s="446"/>
      <c r="WTV37" s="446"/>
      <c r="WTW37" s="446"/>
      <c r="WTX37" s="446"/>
      <c r="WTY37" s="446"/>
      <c r="WTZ37" s="446"/>
      <c r="WUA37" s="446"/>
      <c r="WUB37" s="446"/>
      <c r="WUC37" s="446"/>
      <c r="WUD37" s="446"/>
      <c r="WUE37" s="446"/>
      <c r="WUF37" s="446"/>
      <c r="WUG37" s="446"/>
      <c r="WUH37" s="446"/>
      <c r="WUI37" s="446"/>
      <c r="WUJ37" s="446"/>
      <c r="WUK37" s="446"/>
      <c r="WUL37" s="446"/>
      <c r="WUM37" s="446"/>
      <c r="WUN37" s="446"/>
      <c r="WUO37" s="446"/>
      <c r="WUP37" s="446"/>
      <c r="WUQ37" s="446"/>
      <c r="WUR37" s="446"/>
      <c r="WUS37" s="446"/>
      <c r="WUT37" s="446"/>
      <c r="WUU37" s="446"/>
      <c r="WUV37" s="446"/>
      <c r="WUW37" s="446"/>
      <c r="WUX37" s="446"/>
      <c r="WUY37" s="446"/>
      <c r="WUZ37" s="446"/>
      <c r="WVA37" s="446"/>
      <c r="WVB37" s="446"/>
      <c r="WVC37" s="446"/>
      <c r="WVD37" s="446"/>
      <c r="WVE37" s="446"/>
      <c r="WVF37" s="446"/>
      <c r="WVG37" s="446"/>
      <c r="WVH37" s="446"/>
      <c r="WVI37" s="446"/>
      <c r="WVJ37" s="446"/>
      <c r="WVK37" s="446"/>
      <c r="WVL37" s="446"/>
      <c r="WVM37" s="446"/>
      <c r="WVN37" s="446"/>
      <c r="WVO37" s="446"/>
      <c r="WVP37" s="446"/>
      <c r="WVQ37" s="446"/>
      <c r="WVR37" s="446"/>
      <c r="WVS37" s="446"/>
      <c r="WVT37" s="446"/>
      <c r="WVU37" s="446"/>
      <c r="WVV37" s="446"/>
      <c r="WVW37" s="446"/>
      <c r="WVX37" s="446"/>
      <c r="WVY37" s="446"/>
      <c r="WVZ37" s="446"/>
      <c r="WWA37" s="446"/>
      <c r="WWB37" s="446"/>
      <c r="WWC37" s="446"/>
      <c r="WWD37" s="446"/>
      <c r="WWE37" s="446"/>
      <c r="WWF37" s="446"/>
      <c r="WWG37" s="446"/>
      <c r="WWH37" s="446"/>
      <c r="WWI37" s="446"/>
      <c r="WWJ37" s="446"/>
      <c r="WWK37" s="446"/>
      <c r="WWL37" s="446"/>
      <c r="WWM37" s="446"/>
      <c r="WWN37" s="446"/>
      <c r="WWO37" s="446"/>
      <c r="WWP37" s="446"/>
      <c r="WWQ37" s="446"/>
      <c r="WWR37" s="446"/>
      <c r="WWS37" s="446"/>
      <c r="WWT37" s="446"/>
      <c r="WWU37" s="446"/>
      <c r="WWV37" s="446"/>
      <c r="WWW37" s="446"/>
      <c r="WWX37" s="446"/>
      <c r="WWY37" s="446"/>
      <c r="WWZ37" s="446"/>
      <c r="WXA37" s="446"/>
      <c r="WXB37" s="446"/>
      <c r="WXC37" s="446"/>
      <c r="WXD37" s="446"/>
      <c r="WXE37" s="446"/>
      <c r="WXF37" s="446"/>
      <c r="WXG37" s="446"/>
      <c r="WXH37" s="446"/>
      <c r="WXI37" s="446"/>
      <c r="WXJ37" s="446"/>
      <c r="WXK37" s="446"/>
      <c r="WXL37" s="446"/>
      <c r="WXM37" s="446"/>
      <c r="WXN37" s="446"/>
      <c r="WXO37" s="446"/>
      <c r="WXP37" s="446"/>
      <c r="WXQ37" s="446"/>
      <c r="WXR37" s="446"/>
      <c r="WXS37" s="446"/>
      <c r="WXT37" s="446"/>
      <c r="WXU37" s="446"/>
      <c r="WXV37" s="446"/>
      <c r="WXW37" s="446"/>
      <c r="WXX37" s="446"/>
      <c r="WXY37" s="446"/>
      <c r="WXZ37" s="446"/>
      <c r="WYA37" s="446"/>
      <c r="WYB37" s="446"/>
      <c r="WYC37" s="446"/>
      <c r="WYD37" s="446"/>
      <c r="WYE37" s="446"/>
      <c r="WYF37" s="446"/>
      <c r="WYG37" s="446"/>
      <c r="WYH37" s="446"/>
      <c r="WYI37" s="446"/>
      <c r="WYJ37" s="446"/>
      <c r="WYK37" s="446"/>
      <c r="WYL37" s="446"/>
      <c r="WYM37" s="446"/>
      <c r="WYN37" s="446"/>
      <c r="WYO37" s="446"/>
      <c r="WYP37" s="446"/>
      <c r="WYQ37" s="446"/>
      <c r="WYR37" s="446"/>
      <c r="WYS37" s="446"/>
      <c r="WYT37" s="446"/>
      <c r="WYU37" s="446"/>
      <c r="WYV37" s="446"/>
      <c r="WYW37" s="446"/>
      <c r="WYX37" s="446"/>
      <c r="WYY37" s="446"/>
      <c r="WYZ37" s="446"/>
      <c r="WZA37" s="446"/>
      <c r="WZB37" s="446"/>
      <c r="WZC37" s="446"/>
      <c r="WZD37" s="446"/>
      <c r="WZE37" s="446"/>
      <c r="WZF37" s="446"/>
      <c r="WZG37" s="446"/>
      <c r="WZH37" s="446"/>
      <c r="WZI37" s="446"/>
      <c r="WZJ37" s="446"/>
      <c r="WZK37" s="446"/>
      <c r="WZL37" s="446"/>
      <c r="WZM37" s="446"/>
      <c r="WZN37" s="446"/>
      <c r="WZO37" s="446"/>
      <c r="WZP37" s="446"/>
      <c r="WZQ37" s="446"/>
      <c r="WZR37" s="446"/>
      <c r="WZS37" s="446"/>
      <c r="WZT37" s="446"/>
      <c r="WZU37" s="446"/>
      <c r="WZV37" s="446"/>
      <c r="WZW37" s="446"/>
      <c r="WZX37" s="446"/>
      <c r="WZY37" s="446"/>
      <c r="WZZ37" s="446"/>
      <c r="XAA37" s="446"/>
      <c r="XAB37" s="446"/>
      <c r="XAC37" s="446"/>
      <c r="XAD37" s="446"/>
      <c r="XAE37" s="446"/>
      <c r="XAF37" s="446"/>
      <c r="XAG37" s="446"/>
      <c r="XAH37" s="446"/>
      <c r="XAI37" s="446"/>
      <c r="XAJ37" s="446"/>
      <c r="XAK37" s="446"/>
      <c r="XAL37" s="446"/>
      <c r="XAM37" s="446"/>
      <c r="XAN37" s="446"/>
      <c r="XAO37" s="446"/>
      <c r="XAP37" s="446"/>
      <c r="XAQ37" s="446"/>
      <c r="XAR37" s="446"/>
      <c r="XAS37" s="446"/>
      <c r="XAT37" s="446"/>
      <c r="XAU37" s="446"/>
      <c r="XAV37" s="446"/>
      <c r="XAW37" s="446"/>
      <c r="XAX37" s="446"/>
      <c r="XAY37" s="446"/>
      <c r="XAZ37" s="446"/>
      <c r="XBA37" s="446"/>
      <c r="XBB37" s="446"/>
      <c r="XBC37" s="446"/>
      <c r="XBD37" s="446"/>
      <c r="XBE37" s="446"/>
      <c r="XBF37" s="446"/>
      <c r="XBG37" s="446"/>
      <c r="XBH37" s="446"/>
      <c r="XBI37" s="446"/>
      <c r="XBJ37" s="446"/>
      <c r="XBK37" s="446"/>
      <c r="XBL37" s="446"/>
      <c r="XBM37" s="446"/>
      <c r="XBN37" s="446"/>
      <c r="XBO37" s="446"/>
      <c r="XBP37" s="446"/>
      <c r="XBQ37" s="446"/>
      <c r="XBR37" s="446"/>
      <c r="XBS37" s="446"/>
      <c r="XBT37" s="446"/>
      <c r="XBU37" s="446"/>
      <c r="XBV37" s="446"/>
      <c r="XBW37" s="446"/>
      <c r="XBX37" s="446"/>
      <c r="XBY37" s="446"/>
      <c r="XBZ37" s="446"/>
      <c r="XCA37" s="446"/>
      <c r="XCB37" s="446"/>
      <c r="XCC37" s="446"/>
      <c r="XCD37" s="446"/>
      <c r="XCE37" s="446"/>
      <c r="XCF37" s="446"/>
      <c r="XCG37" s="446"/>
      <c r="XCH37" s="446"/>
      <c r="XCI37" s="446"/>
      <c r="XCJ37" s="446"/>
      <c r="XCK37" s="446"/>
      <c r="XCL37" s="446"/>
      <c r="XCM37" s="446"/>
      <c r="XCN37" s="446"/>
      <c r="XCO37" s="446"/>
      <c r="XCP37" s="446"/>
      <c r="XCQ37" s="446"/>
      <c r="XCR37" s="446"/>
      <c r="XCS37" s="446"/>
      <c r="XCT37" s="446"/>
      <c r="XCU37" s="446"/>
      <c r="XCV37" s="446"/>
      <c r="XCW37" s="446"/>
      <c r="XCX37" s="446"/>
      <c r="XCY37" s="446"/>
      <c r="XCZ37" s="446"/>
      <c r="XDA37" s="446"/>
      <c r="XDB37" s="446"/>
      <c r="XDC37" s="446"/>
      <c r="XDD37" s="446"/>
      <c r="XDE37" s="446"/>
      <c r="XDF37" s="446"/>
      <c r="XDG37" s="446"/>
      <c r="XDH37" s="446"/>
      <c r="XDI37" s="446"/>
      <c r="XDJ37" s="446"/>
      <c r="XDK37" s="446"/>
      <c r="XDL37" s="446"/>
      <c r="XDM37" s="446"/>
      <c r="XDN37" s="446"/>
      <c r="XDO37" s="446"/>
      <c r="XDP37" s="446"/>
      <c r="XDQ37" s="446"/>
      <c r="XDR37" s="446"/>
      <c r="XDS37" s="446"/>
      <c r="XDT37" s="446"/>
      <c r="XDU37" s="446"/>
      <c r="XDV37" s="446"/>
      <c r="XDW37" s="446"/>
      <c r="XDX37" s="446"/>
      <c r="XDY37" s="446"/>
      <c r="XDZ37" s="446"/>
      <c r="XEA37" s="446"/>
      <c r="XEB37" s="446"/>
      <c r="XEC37" s="446"/>
      <c r="XED37" s="446"/>
      <c r="XEE37" s="446"/>
      <c r="XEF37" s="446"/>
      <c r="XEG37" s="446"/>
      <c r="XEH37" s="446"/>
      <c r="XEI37" s="446"/>
      <c r="XEJ37" s="446"/>
      <c r="XEK37" s="446"/>
      <c r="XEL37" s="446"/>
      <c r="XEM37" s="446"/>
      <c r="XEN37" s="446"/>
      <c r="XEO37" s="446"/>
      <c r="XEP37" s="446"/>
      <c r="XEQ37" s="446"/>
      <c r="XER37" s="446"/>
      <c r="XES37" s="446"/>
      <c r="XET37" s="446"/>
      <c r="XEU37" s="446"/>
      <c r="XEV37" s="446"/>
      <c r="XEW37" s="446"/>
      <c r="XEX37" s="446"/>
      <c r="XEY37" s="446"/>
      <c r="XEZ37" s="446"/>
      <c r="XFA37" s="446"/>
      <c r="XFB37" s="446"/>
      <c r="XFC37" s="446"/>
    </row>
    <row r="38" spans="1:16383" ht="15" customHeight="1" x14ac:dyDescent="0.25">
      <c r="A38" s="447" t="s">
        <v>16581</v>
      </c>
      <c r="B38" s="557" t="s">
        <v>20773</v>
      </c>
      <c r="C38" s="450"/>
      <c r="D38" s="450"/>
      <c r="E38" s="450"/>
      <c r="F38" s="450"/>
      <c r="G38" s="450"/>
      <c r="H38" s="467"/>
      <c r="I38" s="452"/>
      <c r="J38" s="450"/>
      <c r="K38" s="450"/>
      <c r="L38" s="450"/>
      <c r="M38" s="450"/>
      <c r="N38" s="450"/>
      <c r="O38" s="450"/>
      <c r="P38" s="450"/>
      <c r="Q38" s="450"/>
      <c r="R38" s="450"/>
      <c r="S38" s="450"/>
      <c r="T38" s="450"/>
      <c r="U38" s="450"/>
      <c r="V38" s="467"/>
      <c r="W38" s="452"/>
      <c r="X38" s="450"/>
      <c r="Y38" s="450"/>
      <c r="Z38" s="450"/>
      <c r="AA38" s="450"/>
      <c r="AB38" s="450"/>
      <c r="AC38" s="450"/>
      <c r="AD38" s="450"/>
      <c r="AE38" s="450"/>
      <c r="AF38" s="450"/>
      <c r="AG38" s="450"/>
      <c r="AH38" s="450"/>
      <c r="AI38" s="450"/>
      <c r="AJ38" s="467"/>
      <c r="AK38" s="452"/>
      <c r="AL38" s="450"/>
      <c r="AM38" s="450"/>
      <c r="AN38" s="450"/>
      <c r="AO38" s="450"/>
      <c r="AP38" s="450"/>
      <c r="AQ38" s="450"/>
      <c r="AR38" s="450"/>
      <c r="AS38" s="450"/>
      <c r="AT38" s="450"/>
      <c r="AU38" s="450"/>
      <c r="AV38" s="450"/>
      <c r="AW38" s="450"/>
      <c r="AX38" s="467"/>
      <c r="AY38" s="449"/>
      <c r="AZ38" s="450"/>
      <c r="BA38" s="450"/>
      <c r="BB38" s="450"/>
      <c r="BC38" s="450"/>
      <c r="BD38" s="450"/>
      <c r="BE38" s="450"/>
      <c r="BF38" s="450"/>
      <c r="BG38" s="450"/>
      <c r="BH38" s="450"/>
      <c r="BI38" s="450"/>
      <c r="BJ38" s="450"/>
      <c r="BK38" s="450"/>
      <c r="BL38" s="467"/>
      <c r="BM38" s="446"/>
      <c r="BN38" s="450"/>
      <c r="BO38" s="450"/>
      <c r="BP38" s="450"/>
      <c r="BQ38" s="450"/>
      <c r="BR38" s="450"/>
      <c r="BS38" s="450"/>
      <c r="BT38" s="450"/>
      <c r="BU38" s="450"/>
      <c r="BV38" s="450"/>
      <c r="BW38" s="450"/>
      <c r="BX38" s="450"/>
      <c r="BY38" s="450"/>
      <c r="BZ38" s="467"/>
      <c r="CA38" s="446"/>
      <c r="CB38" s="450"/>
      <c r="CC38" s="568">
        <f t="shared" ref="CC38:CO38" si="51">IFERROR(CC33/CC32,0)</f>
        <v>0</v>
      </c>
      <c r="CD38" s="568">
        <f t="shared" si="51"/>
        <v>0</v>
      </c>
      <c r="CE38" s="568">
        <f t="shared" si="51"/>
        <v>0</v>
      </c>
      <c r="CF38" s="568">
        <f>IFERROR(CF33/CF32,0)</f>
        <v>0.21622734761120263</v>
      </c>
      <c r="CG38" s="568">
        <f>IFERROR(CG33/CG32,0)</f>
        <v>0.16003172871944871</v>
      </c>
      <c r="CH38" s="568">
        <f t="shared" si="51"/>
        <v>0</v>
      </c>
      <c r="CI38" s="568">
        <f>IFERROR(CI33/CI32,0)</f>
        <v>0.19998231027772864</v>
      </c>
      <c r="CJ38" s="568">
        <f t="shared" si="51"/>
        <v>0.26936076776947177</v>
      </c>
      <c r="CK38" s="568">
        <f t="shared" si="51"/>
        <v>0.26305173232083529</v>
      </c>
      <c r="CL38" s="568">
        <f t="shared" si="51"/>
        <v>0.21060159865376524</v>
      </c>
      <c r="CM38" s="568">
        <f t="shared" si="51"/>
        <v>0.1786518516482139</v>
      </c>
      <c r="CN38" s="568">
        <f t="shared" si="51"/>
        <v>0.23054044896230411</v>
      </c>
      <c r="CO38" s="566">
        <f t="shared" si="51"/>
        <v>0.22048204603280094</v>
      </c>
      <c r="CP38" s="450"/>
      <c r="CQ38" s="568">
        <f>IFERROR(CQ33/CQ32,0)</f>
        <v>0.27816050655279045</v>
      </c>
      <c r="CR38" s="568">
        <f t="shared" ref="CR38:CS38" si="52">IFERROR(CR33/CR32,0)</f>
        <v>0.22271813858727665</v>
      </c>
      <c r="CS38" s="568">
        <f t="shared" si="52"/>
        <v>0.25696533962871554</v>
      </c>
      <c r="CT38" s="568">
        <f>IFERROR(CT33/CT32,0)</f>
        <v>0.25439555164413152</v>
      </c>
      <c r="CU38" s="568">
        <f>IFERROR(CU33/CU32,0)</f>
        <v>0.20267884322678842</v>
      </c>
      <c r="CV38" s="568">
        <f t="shared" ref="CV38" si="53">IFERROR(CV33/CV32,0)</f>
        <v>0.22030107526881723</v>
      </c>
      <c r="CW38" s="568">
        <f>IFERROR(CW33/CW32,0)</f>
        <v>0.23080032972149861</v>
      </c>
      <c r="CX38" s="568">
        <f t="shared" ref="CX38:DB38" si="54">IFERROR(CX33/CX32,0)</f>
        <v>0.25128047260581288</v>
      </c>
      <c r="CY38" s="568">
        <f t="shared" si="54"/>
        <v>0.24228009388621888</v>
      </c>
      <c r="CZ38" s="568">
        <f t="shared" si="54"/>
        <v>0</v>
      </c>
      <c r="DA38" s="568">
        <f t="shared" si="54"/>
        <v>0</v>
      </c>
      <c r="DB38" s="568">
        <f t="shared" si="54"/>
        <v>0</v>
      </c>
      <c r="DC38" s="566">
        <f>IFERROR(DC33/DC32,0)</f>
        <v>0.24919256503203663</v>
      </c>
      <c r="DD38" s="446"/>
      <c r="DE38" s="446"/>
      <c r="DF38" s="446"/>
      <c r="DG38" s="446"/>
      <c r="DH38" s="446"/>
      <c r="DI38" s="446"/>
      <c r="DJ38" s="446"/>
      <c r="DK38" s="446"/>
      <c r="DL38" s="446"/>
      <c r="DM38" s="446"/>
      <c r="DN38" s="446"/>
      <c r="DO38" s="446"/>
      <c r="DP38" s="446"/>
      <c r="DQ38" s="446"/>
      <c r="DR38" s="446"/>
      <c r="DS38" s="446"/>
      <c r="DT38" s="446"/>
      <c r="DU38" s="446"/>
      <c r="DV38" s="446"/>
      <c r="DW38" s="446"/>
      <c r="DX38" s="446"/>
      <c r="DY38" s="446"/>
      <c r="DZ38" s="446"/>
      <c r="EA38" s="446"/>
      <c r="EB38" s="446"/>
      <c r="EC38" s="446"/>
      <c r="ED38" s="446"/>
      <c r="EE38" s="446"/>
      <c r="EF38" s="446"/>
      <c r="EG38" s="446"/>
      <c r="EH38" s="446"/>
      <c r="EI38" s="446"/>
      <c r="EJ38" s="446"/>
      <c r="EK38" s="446"/>
      <c r="EL38" s="446"/>
      <c r="EM38" s="446"/>
      <c r="EN38" s="446"/>
      <c r="EO38" s="446"/>
      <c r="EP38" s="446"/>
      <c r="EQ38" s="446"/>
      <c r="ER38" s="446"/>
      <c r="ES38" s="446"/>
      <c r="ET38" s="446"/>
      <c r="EU38" s="446"/>
      <c r="EV38" s="446"/>
      <c r="EW38" s="446"/>
      <c r="EX38" s="446"/>
      <c r="EY38" s="446"/>
      <c r="EZ38" s="446"/>
      <c r="FA38" s="446"/>
      <c r="FB38" s="446"/>
      <c r="FC38" s="446"/>
      <c r="FD38" s="446"/>
      <c r="FE38" s="446"/>
      <c r="FF38" s="446"/>
      <c r="FG38" s="446"/>
      <c r="FH38" s="446"/>
      <c r="FI38" s="446"/>
      <c r="FJ38" s="446"/>
      <c r="FK38" s="446"/>
      <c r="FL38" s="446"/>
      <c r="FM38" s="446"/>
      <c r="FN38" s="446"/>
      <c r="FO38" s="446"/>
      <c r="FP38" s="446"/>
      <c r="FQ38" s="446"/>
      <c r="FR38" s="446"/>
      <c r="FS38" s="446"/>
      <c r="FT38" s="446"/>
      <c r="FU38" s="446"/>
      <c r="FV38" s="446"/>
      <c r="FW38" s="446"/>
      <c r="FX38" s="446"/>
      <c r="FY38" s="446"/>
      <c r="FZ38" s="446"/>
      <c r="GA38" s="446"/>
      <c r="GB38" s="446"/>
      <c r="GC38" s="446"/>
      <c r="GD38" s="446"/>
      <c r="GE38" s="446"/>
      <c r="GF38" s="446"/>
      <c r="GG38" s="446"/>
      <c r="GH38" s="446"/>
      <c r="GI38" s="446"/>
      <c r="GJ38" s="446"/>
      <c r="GK38" s="446"/>
      <c r="GL38" s="446"/>
      <c r="GM38" s="446"/>
      <c r="GN38" s="446"/>
      <c r="GO38" s="446"/>
      <c r="GP38" s="446"/>
      <c r="GQ38" s="446"/>
      <c r="GR38" s="446"/>
      <c r="GS38" s="446"/>
      <c r="GT38" s="446"/>
      <c r="GU38" s="446"/>
      <c r="GV38" s="446"/>
      <c r="GW38" s="446"/>
      <c r="GX38" s="446"/>
      <c r="GY38" s="446"/>
      <c r="GZ38" s="446"/>
      <c r="HA38" s="446"/>
      <c r="HB38" s="446"/>
      <c r="HC38" s="446"/>
      <c r="HD38" s="446"/>
      <c r="HE38" s="446"/>
      <c r="HF38" s="446"/>
      <c r="HG38" s="446"/>
      <c r="HH38" s="446"/>
      <c r="HI38" s="446"/>
      <c r="HJ38" s="446"/>
      <c r="HK38" s="446"/>
      <c r="HL38" s="446"/>
      <c r="HM38" s="446"/>
      <c r="HN38" s="446"/>
      <c r="HO38" s="446"/>
      <c r="HP38" s="446"/>
      <c r="HQ38" s="446"/>
      <c r="HR38" s="446"/>
      <c r="HS38" s="446"/>
      <c r="HT38" s="446"/>
      <c r="HU38" s="446"/>
      <c r="HV38" s="446"/>
      <c r="HW38" s="446"/>
      <c r="HX38" s="446"/>
      <c r="HY38" s="446"/>
      <c r="HZ38" s="446"/>
      <c r="IA38" s="446"/>
      <c r="IB38" s="446"/>
      <c r="IC38" s="446"/>
      <c r="ID38" s="446"/>
      <c r="IE38" s="446"/>
      <c r="IF38" s="446"/>
      <c r="IG38" s="446"/>
      <c r="IH38" s="446"/>
      <c r="II38" s="446"/>
      <c r="IJ38" s="446"/>
      <c r="IK38" s="446"/>
      <c r="IL38" s="446"/>
      <c r="IM38" s="446"/>
      <c r="IN38" s="446"/>
      <c r="IO38" s="446"/>
      <c r="IP38" s="446"/>
      <c r="IQ38" s="446"/>
      <c r="IR38" s="446"/>
      <c r="IS38" s="446"/>
      <c r="IT38" s="446"/>
      <c r="IU38" s="446"/>
      <c r="IV38" s="446"/>
      <c r="IW38" s="446"/>
      <c r="IX38" s="446"/>
      <c r="IY38" s="446"/>
      <c r="IZ38" s="446"/>
      <c r="JA38" s="446"/>
      <c r="JB38" s="446"/>
      <c r="JC38" s="446"/>
      <c r="JD38" s="446"/>
      <c r="JE38" s="446"/>
      <c r="JF38" s="446"/>
      <c r="JG38" s="446"/>
      <c r="JH38" s="446"/>
      <c r="JI38" s="446"/>
      <c r="JJ38" s="446"/>
      <c r="JK38" s="446"/>
      <c r="JL38" s="446"/>
      <c r="JM38" s="446"/>
      <c r="JN38" s="446"/>
      <c r="JO38" s="446"/>
      <c r="JP38" s="446"/>
      <c r="JQ38" s="446"/>
      <c r="JR38" s="446"/>
      <c r="JS38" s="446"/>
      <c r="JT38" s="446"/>
      <c r="JU38" s="446"/>
      <c r="JV38" s="446"/>
      <c r="JW38" s="446"/>
      <c r="JX38" s="446"/>
      <c r="JY38" s="446"/>
      <c r="JZ38" s="446"/>
      <c r="KA38" s="446"/>
      <c r="KB38" s="446"/>
      <c r="KC38" s="446"/>
      <c r="KD38" s="446"/>
      <c r="KE38" s="446"/>
      <c r="KF38" s="446"/>
      <c r="KG38" s="446"/>
      <c r="KH38" s="446"/>
      <c r="KI38" s="446"/>
      <c r="KJ38" s="446"/>
      <c r="KK38" s="446"/>
      <c r="KL38" s="446"/>
      <c r="KM38" s="446"/>
      <c r="KN38" s="446"/>
      <c r="KO38" s="446"/>
      <c r="KP38" s="446"/>
      <c r="KQ38" s="446"/>
      <c r="KR38" s="446"/>
      <c r="KS38" s="446"/>
      <c r="KT38" s="446"/>
      <c r="KU38" s="446"/>
      <c r="KV38" s="446"/>
      <c r="KW38" s="446"/>
      <c r="KX38" s="446"/>
      <c r="KY38" s="446"/>
      <c r="KZ38" s="446"/>
      <c r="LA38" s="446"/>
      <c r="LB38" s="446"/>
      <c r="LC38" s="446"/>
      <c r="LD38" s="446"/>
      <c r="LE38" s="446"/>
      <c r="LF38" s="446"/>
      <c r="LG38" s="446"/>
      <c r="LH38" s="446"/>
      <c r="LI38" s="446"/>
      <c r="LJ38" s="446"/>
      <c r="LK38" s="446"/>
      <c r="LL38" s="446"/>
      <c r="LM38" s="446"/>
      <c r="LN38" s="446"/>
      <c r="LO38" s="446"/>
      <c r="LP38" s="446"/>
      <c r="LQ38" s="446"/>
      <c r="LR38" s="446"/>
      <c r="LS38" s="446"/>
      <c r="LT38" s="446"/>
      <c r="LU38" s="446"/>
      <c r="LV38" s="446"/>
      <c r="LW38" s="446"/>
      <c r="LX38" s="446"/>
      <c r="LY38" s="446"/>
      <c r="LZ38" s="446"/>
      <c r="MA38" s="446"/>
      <c r="MB38" s="446"/>
      <c r="MC38" s="446"/>
      <c r="MD38" s="446"/>
      <c r="ME38" s="446"/>
      <c r="MF38" s="446"/>
      <c r="MG38" s="446"/>
      <c r="MH38" s="446"/>
      <c r="MI38" s="446"/>
      <c r="MJ38" s="446"/>
      <c r="MK38" s="446"/>
      <c r="ML38" s="446"/>
      <c r="MM38" s="446"/>
      <c r="MN38" s="446"/>
      <c r="MO38" s="446"/>
      <c r="MP38" s="446"/>
      <c r="MQ38" s="446"/>
      <c r="MR38" s="446"/>
      <c r="MS38" s="446"/>
      <c r="MT38" s="446"/>
      <c r="MU38" s="446"/>
      <c r="MV38" s="446"/>
      <c r="MW38" s="446"/>
      <c r="MX38" s="446"/>
      <c r="MY38" s="446"/>
      <c r="MZ38" s="446"/>
      <c r="NA38" s="446"/>
      <c r="NB38" s="446"/>
      <c r="NC38" s="446"/>
      <c r="ND38" s="446"/>
      <c r="NE38" s="446"/>
      <c r="NF38" s="446"/>
      <c r="NG38" s="446"/>
      <c r="NH38" s="446"/>
      <c r="NI38" s="446"/>
      <c r="NJ38" s="446"/>
      <c r="NK38" s="446"/>
      <c r="NL38" s="446"/>
      <c r="NM38" s="446"/>
      <c r="NN38" s="446"/>
      <c r="NO38" s="446"/>
      <c r="NP38" s="446"/>
      <c r="NQ38" s="446"/>
      <c r="NR38" s="446"/>
      <c r="NS38" s="446"/>
      <c r="NT38" s="446"/>
      <c r="NU38" s="446"/>
      <c r="NV38" s="446"/>
      <c r="NW38" s="446"/>
      <c r="NX38" s="446"/>
      <c r="NY38" s="446"/>
      <c r="NZ38" s="446"/>
      <c r="OA38" s="446"/>
      <c r="OB38" s="446"/>
      <c r="OC38" s="446"/>
      <c r="OD38" s="446"/>
      <c r="OE38" s="446"/>
      <c r="OF38" s="446"/>
      <c r="OG38" s="446"/>
      <c r="OH38" s="446"/>
      <c r="OI38" s="446"/>
      <c r="OJ38" s="446"/>
      <c r="OK38" s="446"/>
      <c r="OL38" s="446"/>
      <c r="OM38" s="446"/>
      <c r="ON38" s="446"/>
      <c r="OO38" s="446"/>
      <c r="OP38" s="446"/>
      <c r="OQ38" s="446"/>
      <c r="OR38" s="446"/>
      <c r="OS38" s="446"/>
      <c r="OT38" s="446"/>
      <c r="OU38" s="446"/>
      <c r="OV38" s="446"/>
      <c r="OW38" s="446"/>
      <c r="OX38" s="446"/>
      <c r="OY38" s="446"/>
      <c r="OZ38" s="446"/>
      <c r="PA38" s="446"/>
      <c r="PB38" s="446"/>
      <c r="PC38" s="446"/>
      <c r="PD38" s="446"/>
      <c r="PE38" s="446"/>
      <c r="PF38" s="446"/>
      <c r="PG38" s="446"/>
      <c r="PH38" s="446"/>
      <c r="PI38" s="446"/>
      <c r="PJ38" s="446"/>
      <c r="PK38" s="446"/>
      <c r="PL38" s="446"/>
      <c r="PM38" s="446"/>
      <c r="PN38" s="446"/>
      <c r="PO38" s="446"/>
      <c r="PP38" s="446"/>
      <c r="PQ38" s="446"/>
      <c r="PR38" s="446"/>
      <c r="PS38" s="446"/>
      <c r="PT38" s="446"/>
      <c r="PU38" s="446"/>
      <c r="PV38" s="446"/>
      <c r="PW38" s="446"/>
      <c r="PX38" s="446"/>
      <c r="PY38" s="446"/>
      <c r="PZ38" s="446"/>
      <c r="QA38" s="446"/>
      <c r="QB38" s="446"/>
      <c r="QC38" s="446"/>
      <c r="QD38" s="446"/>
      <c r="QE38" s="446"/>
      <c r="QF38" s="446"/>
      <c r="QG38" s="446"/>
      <c r="QH38" s="446"/>
      <c r="QI38" s="446"/>
      <c r="QJ38" s="446"/>
      <c r="QK38" s="446"/>
      <c r="QL38" s="446"/>
      <c r="QM38" s="446"/>
      <c r="QN38" s="446"/>
      <c r="QO38" s="446"/>
      <c r="QP38" s="446"/>
      <c r="QQ38" s="446"/>
      <c r="QR38" s="446"/>
      <c r="QS38" s="446"/>
      <c r="QT38" s="446"/>
      <c r="QU38" s="446"/>
      <c r="QV38" s="446"/>
      <c r="QW38" s="446"/>
      <c r="QX38" s="446"/>
      <c r="QY38" s="446"/>
      <c r="QZ38" s="446"/>
      <c r="RA38" s="446"/>
      <c r="RB38" s="446"/>
      <c r="RC38" s="446"/>
      <c r="RD38" s="446"/>
      <c r="RE38" s="446"/>
      <c r="RF38" s="446"/>
      <c r="RG38" s="446"/>
      <c r="RH38" s="446"/>
      <c r="RI38" s="446"/>
      <c r="RJ38" s="446"/>
      <c r="RK38" s="446"/>
      <c r="RL38" s="446"/>
      <c r="RM38" s="446"/>
      <c r="RN38" s="446"/>
      <c r="RO38" s="446"/>
      <c r="RP38" s="446"/>
      <c r="RQ38" s="446"/>
      <c r="RR38" s="446"/>
      <c r="RS38" s="446"/>
      <c r="RT38" s="446"/>
      <c r="RU38" s="446"/>
      <c r="RV38" s="446"/>
      <c r="RW38" s="446"/>
      <c r="RX38" s="446"/>
      <c r="RY38" s="446"/>
      <c r="RZ38" s="446"/>
      <c r="SA38" s="446"/>
      <c r="SB38" s="446"/>
      <c r="SC38" s="446"/>
      <c r="SD38" s="446"/>
      <c r="SE38" s="446"/>
      <c r="SF38" s="446"/>
      <c r="SG38" s="446"/>
      <c r="SH38" s="446"/>
      <c r="SI38" s="446"/>
      <c r="SJ38" s="446"/>
      <c r="SK38" s="446"/>
      <c r="SL38" s="446"/>
      <c r="SM38" s="446"/>
      <c r="SN38" s="446"/>
      <c r="SO38" s="446"/>
      <c r="SP38" s="446"/>
      <c r="SQ38" s="446"/>
      <c r="SR38" s="446"/>
      <c r="SS38" s="446"/>
      <c r="ST38" s="446"/>
      <c r="SU38" s="446"/>
      <c r="SV38" s="446"/>
      <c r="SW38" s="446"/>
      <c r="SX38" s="446"/>
      <c r="SY38" s="446"/>
      <c r="SZ38" s="446"/>
      <c r="TA38" s="446"/>
      <c r="TB38" s="446"/>
      <c r="TC38" s="446"/>
      <c r="TD38" s="446"/>
      <c r="TE38" s="446"/>
      <c r="TF38" s="446"/>
      <c r="TG38" s="446"/>
      <c r="TH38" s="446"/>
      <c r="TI38" s="446"/>
      <c r="TJ38" s="446"/>
      <c r="TK38" s="446"/>
      <c r="TL38" s="446"/>
      <c r="TM38" s="446"/>
      <c r="TN38" s="446"/>
      <c r="TO38" s="446"/>
      <c r="TP38" s="446"/>
      <c r="TQ38" s="446"/>
      <c r="TR38" s="446"/>
      <c r="TS38" s="446"/>
      <c r="TT38" s="446"/>
      <c r="TU38" s="446"/>
      <c r="TV38" s="446"/>
      <c r="TW38" s="446"/>
      <c r="TX38" s="446"/>
      <c r="TY38" s="446"/>
      <c r="TZ38" s="446"/>
      <c r="UA38" s="446"/>
      <c r="UB38" s="446"/>
      <c r="UC38" s="446"/>
      <c r="UD38" s="446"/>
      <c r="UE38" s="446"/>
      <c r="UF38" s="446"/>
      <c r="UG38" s="446"/>
      <c r="UH38" s="446"/>
      <c r="UI38" s="446"/>
      <c r="UJ38" s="446"/>
      <c r="UK38" s="446"/>
      <c r="UL38" s="446"/>
      <c r="UM38" s="446"/>
      <c r="UN38" s="446"/>
      <c r="UO38" s="446"/>
      <c r="UP38" s="446"/>
      <c r="UQ38" s="446"/>
      <c r="UR38" s="446"/>
      <c r="US38" s="446"/>
      <c r="UT38" s="446"/>
      <c r="UU38" s="446"/>
      <c r="UV38" s="446"/>
      <c r="UW38" s="446"/>
      <c r="UX38" s="446"/>
      <c r="UY38" s="446"/>
      <c r="UZ38" s="446"/>
      <c r="VA38" s="446"/>
      <c r="VB38" s="446"/>
      <c r="VC38" s="446"/>
      <c r="VD38" s="446"/>
      <c r="VE38" s="446"/>
      <c r="VF38" s="446"/>
      <c r="VG38" s="446"/>
      <c r="VH38" s="446"/>
      <c r="VI38" s="446"/>
      <c r="VJ38" s="446"/>
      <c r="VK38" s="446"/>
      <c r="VL38" s="446"/>
      <c r="VM38" s="446"/>
      <c r="VN38" s="446"/>
      <c r="VO38" s="446"/>
      <c r="VP38" s="446"/>
      <c r="VQ38" s="446"/>
      <c r="VR38" s="446"/>
      <c r="VS38" s="446"/>
      <c r="VT38" s="446"/>
      <c r="VU38" s="446"/>
      <c r="VV38" s="446"/>
      <c r="VW38" s="446"/>
      <c r="VX38" s="446"/>
      <c r="VY38" s="446"/>
      <c r="VZ38" s="446"/>
      <c r="WA38" s="446"/>
      <c r="WB38" s="446"/>
      <c r="WC38" s="446"/>
      <c r="WD38" s="446"/>
      <c r="WE38" s="446"/>
      <c r="WF38" s="446"/>
      <c r="WG38" s="446"/>
      <c r="WH38" s="446"/>
      <c r="WI38" s="446"/>
      <c r="WJ38" s="446"/>
      <c r="WK38" s="446"/>
      <c r="WL38" s="446"/>
      <c r="WM38" s="446"/>
      <c r="WN38" s="446"/>
      <c r="WO38" s="446"/>
      <c r="WP38" s="446"/>
      <c r="WQ38" s="446"/>
      <c r="WR38" s="446"/>
      <c r="WS38" s="446"/>
      <c r="WT38" s="446"/>
      <c r="WU38" s="446"/>
      <c r="WV38" s="446"/>
      <c r="WW38" s="446"/>
      <c r="WX38" s="446"/>
      <c r="WY38" s="446"/>
      <c r="WZ38" s="446"/>
      <c r="XA38" s="446"/>
      <c r="XB38" s="446"/>
      <c r="XC38" s="446"/>
      <c r="XD38" s="446"/>
      <c r="XE38" s="446"/>
      <c r="XF38" s="446"/>
      <c r="XG38" s="446"/>
      <c r="XH38" s="446"/>
      <c r="XI38" s="446"/>
      <c r="XJ38" s="446"/>
      <c r="XK38" s="446"/>
      <c r="XL38" s="446"/>
      <c r="XM38" s="446"/>
      <c r="XN38" s="446"/>
      <c r="XO38" s="446"/>
      <c r="XP38" s="446"/>
      <c r="XQ38" s="446"/>
      <c r="XR38" s="446"/>
      <c r="XS38" s="446"/>
      <c r="XT38" s="446"/>
      <c r="XU38" s="446"/>
      <c r="XV38" s="446"/>
      <c r="XW38" s="446"/>
      <c r="XX38" s="446"/>
      <c r="XY38" s="446"/>
      <c r="XZ38" s="446"/>
      <c r="YA38" s="446"/>
      <c r="YB38" s="446"/>
      <c r="YC38" s="446"/>
      <c r="YD38" s="446"/>
      <c r="YE38" s="446"/>
      <c r="YF38" s="446"/>
      <c r="YG38" s="446"/>
      <c r="YH38" s="446"/>
      <c r="YI38" s="446"/>
      <c r="YJ38" s="446"/>
      <c r="YK38" s="446"/>
      <c r="YL38" s="446"/>
      <c r="YM38" s="446"/>
      <c r="YN38" s="446"/>
      <c r="YO38" s="446"/>
      <c r="YP38" s="446"/>
      <c r="YQ38" s="446"/>
      <c r="YR38" s="446"/>
      <c r="YS38" s="446"/>
      <c r="YT38" s="446"/>
      <c r="YU38" s="446"/>
      <c r="YV38" s="446"/>
      <c r="YW38" s="446"/>
      <c r="YX38" s="446"/>
      <c r="YY38" s="446"/>
      <c r="YZ38" s="446"/>
      <c r="ZA38" s="446"/>
      <c r="ZB38" s="446"/>
      <c r="ZC38" s="446"/>
      <c r="ZD38" s="446"/>
      <c r="ZE38" s="446"/>
      <c r="ZF38" s="446"/>
      <c r="ZG38" s="446"/>
      <c r="ZH38" s="446"/>
      <c r="ZI38" s="446"/>
      <c r="ZJ38" s="446"/>
      <c r="ZK38" s="446"/>
      <c r="ZL38" s="446"/>
      <c r="ZM38" s="446"/>
      <c r="ZN38" s="446"/>
      <c r="ZO38" s="446"/>
      <c r="ZP38" s="446"/>
      <c r="ZQ38" s="446"/>
      <c r="ZR38" s="446"/>
      <c r="ZS38" s="446"/>
      <c r="ZT38" s="446"/>
      <c r="ZU38" s="446"/>
      <c r="ZV38" s="446"/>
      <c r="ZW38" s="446"/>
      <c r="ZX38" s="446"/>
      <c r="ZY38" s="446"/>
      <c r="ZZ38" s="446"/>
      <c r="AAA38" s="446"/>
      <c r="AAB38" s="446"/>
      <c r="AAC38" s="446"/>
      <c r="AAD38" s="446"/>
      <c r="AAE38" s="446"/>
      <c r="AAF38" s="446"/>
      <c r="AAG38" s="446"/>
      <c r="AAH38" s="446"/>
      <c r="AAI38" s="446"/>
      <c r="AAJ38" s="446"/>
      <c r="AAK38" s="446"/>
      <c r="AAL38" s="446"/>
      <c r="AAM38" s="446"/>
      <c r="AAN38" s="446"/>
      <c r="AAO38" s="446"/>
      <c r="AAP38" s="446"/>
      <c r="AAQ38" s="446"/>
      <c r="AAR38" s="446"/>
      <c r="AAS38" s="446"/>
      <c r="AAT38" s="446"/>
      <c r="AAU38" s="446"/>
      <c r="AAV38" s="446"/>
      <c r="AAW38" s="446"/>
      <c r="AAX38" s="446"/>
      <c r="AAY38" s="446"/>
      <c r="AAZ38" s="446"/>
      <c r="ABA38" s="446"/>
      <c r="ABB38" s="446"/>
      <c r="ABC38" s="446"/>
      <c r="ABD38" s="446"/>
      <c r="ABE38" s="446"/>
      <c r="ABF38" s="446"/>
      <c r="ABG38" s="446"/>
      <c r="ABH38" s="446"/>
      <c r="ABI38" s="446"/>
      <c r="ABJ38" s="446"/>
      <c r="ABK38" s="446"/>
      <c r="ABL38" s="446"/>
      <c r="ABM38" s="446"/>
      <c r="ABN38" s="446"/>
      <c r="ABO38" s="446"/>
      <c r="ABP38" s="446"/>
      <c r="ABQ38" s="446"/>
      <c r="ABR38" s="446"/>
      <c r="ABS38" s="446"/>
      <c r="ABT38" s="446"/>
      <c r="ABU38" s="446"/>
      <c r="ABV38" s="446"/>
      <c r="ABW38" s="446"/>
      <c r="ABX38" s="446"/>
      <c r="ABY38" s="446"/>
      <c r="ABZ38" s="446"/>
      <c r="ACA38" s="446"/>
      <c r="ACB38" s="446"/>
      <c r="ACC38" s="446"/>
      <c r="ACD38" s="446"/>
      <c r="ACE38" s="446"/>
      <c r="ACF38" s="446"/>
      <c r="ACG38" s="446"/>
      <c r="ACH38" s="446"/>
      <c r="ACI38" s="446"/>
      <c r="ACJ38" s="446"/>
      <c r="ACK38" s="446"/>
      <c r="ACL38" s="446"/>
      <c r="ACM38" s="446"/>
      <c r="ACN38" s="446"/>
      <c r="ACO38" s="446"/>
      <c r="ACP38" s="446"/>
      <c r="ACQ38" s="446"/>
      <c r="ACR38" s="446"/>
      <c r="ACS38" s="446"/>
      <c r="ACT38" s="446"/>
      <c r="ACU38" s="446"/>
      <c r="ACV38" s="446"/>
      <c r="ACW38" s="446"/>
      <c r="ACX38" s="446"/>
      <c r="ACY38" s="446"/>
      <c r="ACZ38" s="446"/>
      <c r="ADA38" s="446"/>
      <c r="ADB38" s="446"/>
      <c r="ADC38" s="446"/>
      <c r="ADD38" s="446"/>
      <c r="ADE38" s="446"/>
      <c r="ADF38" s="446"/>
      <c r="ADG38" s="446"/>
      <c r="ADH38" s="446"/>
      <c r="ADI38" s="446"/>
      <c r="ADJ38" s="446"/>
      <c r="ADK38" s="446"/>
      <c r="ADL38" s="446"/>
      <c r="ADM38" s="446"/>
      <c r="ADN38" s="446"/>
      <c r="ADO38" s="446"/>
      <c r="ADP38" s="446"/>
      <c r="ADQ38" s="446"/>
      <c r="ADR38" s="446"/>
      <c r="ADS38" s="446"/>
      <c r="ADT38" s="446"/>
      <c r="ADU38" s="446"/>
      <c r="ADV38" s="446"/>
      <c r="ADW38" s="446"/>
      <c r="ADX38" s="446"/>
      <c r="ADY38" s="446"/>
      <c r="ADZ38" s="446"/>
      <c r="AEA38" s="446"/>
      <c r="AEB38" s="446"/>
      <c r="AEC38" s="446"/>
      <c r="AED38" s="446"/>
      <c r="AEE38" s="446"/>
      <c r="AEF38" s="446"/>
      <c r="AEG38" s="446"/>
      <c r="AEH38" s="446"/>
      <c r="AEI38" s="446"/>
      <c r="AEJ38" s="446"/>
      <c r="AEK38" s="446"/>
      <c r="AEL38" s="446"/>
      <c r="AEM38" s="446"/>
      <c r="AEN38" s="446"/>
      <c r="AEO38" s="446"/>
      <c r="AEP38" s="446"/>
      <c r="AEQ38" s="446"/>
      <c r="AER38" s="446"/>
      <c r="AES38" s="446"/>
      <c r="AET38" s="446"/>
      <c r="AEU38" s="446"/>
      <c r="AEV38" s="446"/>
      <c r="AEW38" s="446"/>
      <c r="AEX38" s="446"/>
      <c r="AEY38" s="446"/>
      <c r="AEZ38" s="446"/>
      <c r="AFA38" s="446"/>
      <c r="AFB38" s="446"/>
      <c r="AFC38" s="446"/>
      <c r="AFD38" s="446"/>
      <c r="AFE38" s="446"/>
      <c r="AFF38" s="446"/>
      <c r="AFG38" s="446"/>
      <c r="AFH38" s="446"/>
      <c r="AFI38" s="446"/>
      <c r="AFJ38" s="446"/>
      <c r="AFK38" s="446"/>
      <c r="AFL38" s="446"/>
      <c r="AFM38" s="446"/>
      <c r="AFN38" s="446"/>
      <c r="AFO38" s="446"/>
      <c r="AFP38" s="446"/>
      <c r="AFQ38" s="446"/>
      <c r="AFR38" s="446"/>
      <c r="AFS38" s="446"/>
      <c r="AFT38" s="446"/>
      <c r="AFU38" s="446"/>
      <c r="AFV38" s="446"/>
      <c r="AFW38" s="446"/>
      <c r="AFX38" s="446"/>
      <c r="AFY38" s="446"/>
      <c r="AFZ38" s="446"/>
      <c r="AGA38" s="446"/>
      <c r="AGB38" s="446"/>
      <c r="AGC38" s="446"/>
      <c r="AGD38" s="446"/>
      <c r="AGE38" s="446"/>
      <c r="AGF38" s="446"/>
      <c r="AGG38" s="446"/>
      <c r="AGH38" s="446"/>
      <c r="AGI38" s="446"/>
      <c r="AGJ38" s="446"/>
      <c r="AGK38" s="446"/>
      <c r="AGL38" s="446"/>
      <c r="AGM38" s="446"/>
      <c r="AGN38" s="446"/>
      <c r="AGO38" s="446"/>
      <c r="AGP38" s="446"/>
      <c r="AGQ38" s="446"/>
      <c r="AGR38" s="446"/>
      <c r="AGS38" s="446"/>
      <c r="AGT38" s="446"/>
      <c r="AGU38" s="446"/>
      <c r="AGV38" s="446"/>
      <c r="AGW38" s="446"/>
      <c r="AGX38" s="446"/>
      <c r="AGY38" s="446"/>
      <c r="AGZ38" s="446"/>
      <c r="AHA38" s="446"/>
      <c r="AHB38" s="446"/>
      <c r="AHC38" s="446"/>
      <c r="AHD38" s="446"/>
      <c r="AHE38" s="446"/>
      <c r="AHF38" s="446"/>
      <c r="AHG38" s="446"/>
      <c r="AHH38" s="446"/>
      <c r="AHI38" s="446"/>
      <c r="AHJ38" s="446"/>
      <c r="AHK38" s="446"/>
      <c r="AHL38" s="446"/>
      <c r="AHM38" s="446"/>
      <c r="AHN38" s="446"/>
      <c r="AHO38" s="446"/>
      <c r="AHP38" s="446"/>
      <c r="AHQ38" s="446"/>
      <c r="AHR38" s="446"/>
      <c r="AHS38" s="446"/>
      <c r="AHT38" s="446"/>
      <c r="AHU38" s="446"/>
      <c r="AHV38" s="446"/>
      <c r="AHW38" s="446"/>
      <c r="AHX38" s="446"/>
      <c r="AHY38" s="446"/>
      <c r="AHZ38" s="446"/>
      <c r="AIA38" s="446"/>
      <c r="AIB38" s="446"/>
      <c r="AIC38" s="446"/>
      <c r="AID38" s="446"/>
      <c r="AIE38" s="446"/>
      <c r="AIF38" s="446"/>
      <c r="AIG38" s="446"/>
      <c r="AIH38" s="446"/>
      <c r="AII38" s="446"/>
      <c r="AIJ38" s="446"/>
      <c r="AIK38" s="446"/>
      <c r="AIL38" s="446"/>
      <c r="AIM38" s="446"/>
      <c r="AIN38" s="446"/>
      <c r="AIO38" s="446"/>
      <c r="AIP38" s="446"/>
      <c r="AIQ38" s="446"/>
      <c r="AIR38" s="446"/>
      <c r="AIS38" s="446"/>
      <c r="AIT38" s="446"/>
      <c r="AIU38" s="446"/>
      <c r="AIV38" s="446"/>
      <c r="AIW38" s="446"/>
      <c r="AIX38" s="446"/>
      <c r="AIY38" s="446"/>
      <c r="AIZ38" s="446"/>
      <c r="AJA38" s="446"/>
      <c r="AJB38" s="446"/>
      <c r="AJC38" s="446"/>
      <c r="AJD38" s="446"/>
      <c r="AJE38" s="446"/>
      <c r="AJF38" s="446"/>
      <c r="AJG38" s="446"/>
      <c r="AJH38" s="446"/>
      <c r="AJI38" s="446"/>
      <c r="AJJ38" s="446"/>
      <c r="AJK38" s="446"/>
      <c r="AJL38" s="446"/>
      <c r="AJM38" s="446"/>
      <c r="AJN38" s="446"/>
      <c r="AJO38" s="446"/>
      <c r="AJP38" s="446"/>
      <c r="AJQ38" s="446"/>
      <c r="AJR38" s="446"/>
      <c r="AJS38" s="446"/>
      <c r="AJT38" s="446"/>
      <c r="AJU38" s="446"/>
      <c r="AJV38" s="446"/>
      <c r="AJW38" s="446"/>
      <c r="AJX38" s="446"/>
      <c r="AJY38" s="446"/>
      <c r="AJZ38" s="446"/>
      <c r="AKA38" s="446"/>
      <c r="AKB38" s="446"/>
      <c r="AKC38" s="446"/>
      <c r="AKD38" s="446"/>
      <c r="AKE38" s="446"/>
      <c r="AKF38" s="446"/>
      <c r="AKG38" s="446"/>
      <c r="AKH38" s="446"/>
      <c r="AKI38" s="446"/>
      <c r="AKJ38" s="446"/>
      <c r="AKK38" s="446"/>
      <c r="AKL38" s="446"/>
      <c r="AKM38" s="446"/>
      <c r="AKN38" s="446"/>
      <c r="AKO38" s="446"/>
      <c r="AKP38" s="446"/>
      <c r="AKQ38" s="446"/>
      <c r="AKR38" s="446"/>
      <c r="AKS38" s="446"/>
      <c r="AKT38" s="446"/>
      <c r="AKU38" s="446"/>
      <c r="AKV38" s="446"/>
      <c r="AKW38" s="446"/>
      <c r="AKX38" s="446"/>
      <c r="AKY38" s="446"/>
      <c r="AKZ38" s="446"/>
      <c r="ALA38" s="446"/>
      <c r="ALB38" s="446"/>
      <c r="ALC38" s="446"/>
      <c r="ALD38" s="446"/>
      <c r="ALE38" s="446"/>
      <c r="ALF38" s="446"/>
      <c r="ALG38" s="446"/>
      <c r="ALH38" s="446"/>
      <c r="ALI38" s="446"/>
      <c r="ALJ38" s="446"/>
      <c r="ALK38" s="446"/>
      <c r="ALL38" s="446"/>
      <c r="ALM38" s="446"/>
      <c r="ALN38" s="446"/>
      <c r="ALO38" s="446"/>
      <c r="ALP38" s="446"/>
      <c r="ALQ38" s="446"/>
      <c r="ALR38" s="446"/>
      <c r="ALS38" s="446"/>
      <c r="ALT38" s="446"/>
      <c r="ALU38" s="446"/>
      <c r="ALV38" s="446"/>
      <c r="ALW38" s="446"/>
      <c r="ALX38" s="446"/>
      <c r="ALY38" s="446"/>
      <c r="ALZ38" s="446"/>
      <c r="AMA38" s="446"/>
      <c r="AMB38" s="446"/>
      <c r="AMC38" s="446"/>
      <c r="AMD38" s="446"/>
      <c r="AME38" s="446"/>
      <c r="AMF38" s="446"/>
      <c r="AMG38" s="446"/>
      <c r="AMH38" s="446"/>
      <c r="AMI38" s="446"/>
      <c r="AMJ38" s="446"/>
      <c r="AMK38" s="446"/>
      <c r="AML38" s="446"/>
      <c r="AMM38" s="446"/>
      <c r="AMN38" s="446"/>
      <c r="AMO38" s="446"/>
      <c r="AMP38" s="446"/>
      <c r="AMQ38" s="446"/>
      <c r="AMR38" s="446"/>
      <c r="AMS38" s="446"/>
      <c r="AMT38" s="446"/>
      <c r="AMU38" s="446"/>
      <c r="AMV38" s="446"/>
      <c r="AMW38" s="446"/>
      <c r="AMX38" s="446"/>
      <c r="AMY38" s="446"/>
      <c r="AMZ38" s="446"/>
      <c r="ANA38" s="446"/>
      <c r="ANB38" s="446"/>
      <c r="ANC38" s="446"/>
      <c r="AND38" s="446"/>
      <c r="ANE38" s="446"/>
      <c r="ANF38" s="446"/>
      <c r="ANG38" s="446"/>
      <c r="ANH38" s="446"/>
      <c r="ANI38" s="446"/>
      <c r="ANJ38" s="446"/>
      <c r="ANK38" s="446"/>
      <c r="ANL38" s="446"/>
      <c r="ANM38" s="446"/>
      <c r="ANN38" s="446"/>
      <c r="ANO38" s="446"/>
      <c r="ANP38" s="446"/>
      <c r="ANQ38" s="446"/>
      <c r="ANR38" s="446"/>
      <c r="ANS38" s="446"/>
      <c r="ANT38" s="446"/>
      <c r="ANU38" s="446"/>
      <c r="ANV38" s="446"/>
      <c r="ANW38" s="446"/>
      <c r="ANX38" s="446"/>
      <c r="ANY38" s="446"/>
      <c r="ANZ38" s="446"/>
      <c r="AOA38" s="446"/>
      <c r="AOB38" s="446"/>
      <c r="AOC38" s="446"/>
      <c r="AOD38" s="446"/>
      <c r="AOE38" s="446"/>
      <c r="AOF38" s="446"/>
      <c r="AOG38" s="446"/>
      <c r="AOH38" s="446"/>
      <c r="AOI38" s="446"/>
      <c r="AOJ38" s="446"/>
      <c r="AOK38" s="446"/>
      <c r="AOL38" s="446"/>
      <c r="AOM38" s="446"/>
      <c r="AON38" s="446"/>
      <c r="AOO38" s="446"/>
      <c r="AOP38" s="446"/>
      <c r="AOQ38" s="446"/>
      <c r="AOR38" s="446"/>
      <c r="AOS38" s="446"/>
      <c r="AOT38" s="446"/>
      <c r="AOU38" s="446"/>
      <c r="AOV38" s="446"/>
      <c r="AOW38" s="446"/>
      <c r="AOX38" s="446"/>
      <c r="AOY38" s="446"/>
      <c r="AOZ38" s="446"/>
      <c r="APA38" s="446"/>
      <c r="APB38" s="446"/>
      <c r="APC38" s="446"/>
      <c r="APD38" s="446"/>
      <c r="APE38" s="446"/>
      <c r="APF38" s="446"/>
      <c r="APG38" s="446"/>
      <c r="APH38" s="446"/>
      <c r="API38" s="446"/>
      <c r="APJ38" s="446"/>
      <c r="APK38" s="446"/>
      <c r="APL38" s="446"/>
      <c r="APM38" s="446"/>
      <c r="APN38" s="446"/>
      <c r="APO38" s="446"/>
      <c r="APP38" s="446"/>
      <c r="APQ38" s="446"/>
      <c r="APR38" s="446"/>
      <c r="APS38" s="446"/>
      <c r="APT38" s="446"/>
      <c r="APU38" s="446"/>
      <c r="APV38" s="446"/>
      <c r="APW38" s="446"/>
      <c r="APX38" s="446"/>
      <c r="APY38" s="446"/>
      <c r="APZ38" s="446"/>
      <c r="AQA38" s="446"/>
      <c r="AQB38" s="446"/>
      <c r="AQC38" s="446"/>
      <c r="AQD38" s="446"/>
      <c r="AQE38" s="446"/>
      <c r="AQF38" s="446"/>
      <c r="AQG38" s="446"/>
      <c r="AQH38" s="446"/>
      <c r="AQI38" s="446"/>
      <c r="AQJ38" s="446"/>
      <c r="AQK38" s="446"/>
      <c r="AQL38" s="446"/>
      <c r="AQM38" s="446"/>
      <c r="AQN38" s="446"/>
      <c r="AQO38" s="446"/>
      <c r="AQP38" s="446"/>
      <c r="AQQ38" s="446"/>
      <c r="AQR38" s="446"/>
      <c r="AQS38" s="446"/>
      <c r="AQT38" s="446"/>
      <c r="AQU38" s="446"/>
      <c r="AQV38" s="446"/>
      <c r="AQW38" s="446"/>
      <c r="AQX38" s="446"/>
      <c r="AQY38" s="446"/>
      <c r="AQZ38" s="446"/>
      <c r="ARA38" s="446"/>
      <c r="ARB38" s="446"/>
      <c r="ARC38" s="446"/>
      <c r="ARD38" s="446"/>
      <c r="ARE38" s="446"/>
      <c r="ARF38" s="446"/>
      <c r="ARG38" s="446"/>
      <c r="ARH38" s="446"/>
      <c r="ARI38" s="446"/>
      <c r="ARJ38" s="446"/>
      <c r="ARK38" s="446"/>
      <c r="ARL38" s="446"/>
      <c r="ARM38" s="446"/>
      <c r="ARN38" s="446"/>
      <c r="ARO38" s="446"/>
      <c r="ARP38" s="446"/>
      <c r="ARQ38" s="446"/>
      <c r="ARR38" s="446"/>
      <c r="ARS38" s="446"/>
      <c r="ART38" s="446"/>
      <c r="ARU38" s="446"/>
      <c r="ARV38" s="446"/>
      <c r="ARW38" s="446"/>
      <c r="ARX38" s="446"/>
      <c r="ARY38" s="446"/>
      <c r="ARZ38" s="446"/>
      <c r="ASA38" s="446"/>
      <c r="ASB38" s="446"/>
      <c r="ASC38" s="446"/>
      <c r="ASD38" s="446"/>
      <c r="ASE38" s="446"/>
      <c r="ASF38" s="446"/>
      <c r="ASG38" s="446"/>
      <c r="ASH38" s="446"/>
      <c r="ASI38" s="446"/>
      <c r="ASJ38" s="446"/>
      <c r="ASK38" s="446"/>
      <c r="ASL38" s="446"/>
      <c r="ASM38" s="446"/>
      <c r="ASN38" s="446"/>
      <c r="ASO38" s="446"/>
      <c r="ASP38" s="446"/>
      <c r="ASQ38" s="446"/>
      <c r="ASR38" s="446"/>
      <c r="ASS38" s="446"/>
      <c r="AST38" s="446"/>
      <c r="ASU38" s="446"/>
      <c r="ASV38" s="446"/>
      <c r="ASW38" s="446"/>
      <c r="ASX38" s="446"/>
      <c r="ASY38" s="446"/>
      <c r="ASZ38" s="446"/>
      <c r="ATA38" s="446"/>
      <c r="ATB38" s="446"/>
      <c r="ATC38" s="446"/>
      <c r="ATD38" s="446"/>
      <c r="ATE38" s="446"/>
      <c r="ATF38" s="446"/>
      <c r="ATG38" s="446"/>
      <c r="ATH38" s="446"/>
      <c r="ATI38" s="446"/>
      <c r="ATJ38" s="446"/>
      <c r="ATK38" s="446"/>
      <c r="ATL38" s="446"/>
      <c r="ATM38" s="446"/>
      <c r="ATN38" s="446"/>
      <c r="ATO38" s="446"/>
      <c r="ATP38" s="446"/>
      <c r="ATQ38" s="446"/>
      <c r="ATR38" s="446"/>
      <c r="ATS38" s="446"/>
      <c r="ATT38" s="446"/>
      <c r="ATU38" s="446"/>
      <c r="ATV38" s="446"/>
      <c r="ATW38" s="446"/>
      <c r="ATX38" s="446"/>
      <c r="ATY38" s="446"/>
      <c r="ATZ38" s="446"/>
      <c r="AUA38" s="446"/>
      <c r="AUB38" s="446"/>
      <c r="AUC38" s="446"/>
      <c r="AUD38" s="446"/>
      <c r="AUE38" s="446"/>
      <c r="AUF38" s="446"/>
      <c r="AUG38" s="446"/>
      <c r="AUH38" s="446"/>
      <c r="AUI38" s="446"/>
      <c r="AUJ38" s="446"/>
      <c r="AUK38" s="446"/>
      <c r="AUL38" s="446"/>
      <c r="AUM38" s="446"/>
      <c r="AUN38" s="446"/>
      <c r="AUO38" s="446"/>
      <c r="AUP38" s="446"/>
      <c r="AUQ38" s="446"/>
      <c r="AUR38" s="446"/>
      <c r="AUS38" s="446"/>
      <c r="AUT38" s="446"/>
      <c r="AUU38" s="446"/>
      <c r="AUV38" s="446"/>
      <c r="AUW38" s="446"/>
      <c r="AUX38" s="446"/>
      <c r="AUY38" s="446"/>
      <c r="AUZ38" s="446"/>
      <c r="AVA38" s="446"/>
      <c r="AVB38" s="446"/>
      <c r="AVC38" s="446"/>
      <c r="AVD38" s="446"/>
      <c r="AVE38" s="446"/>
      <c r="AVF38" s="446"/>
      <c r="AVG38" s="446"/>
      <c r="AVH38" s="446"/>
      <c r="AVI38" s="446"/>
      <c r="AVJ38" s="446"/>
      <c r="AVK38" s="446"/>
      <c r="AVL38" s="446"/>
      <c r="AVM38" s="446"/>
      <c r="AVN38" s="446"/>
      <c r="AVO38" s="446"/>
      <c r="AVP38" s="446"/>
      <c r="AVQ38" s="446"/>
      <c r="AVR38" s="446"/>
      <c r="AVS38" s="446"/>
      <c r="AVT38" s="446"/>
      <c r="AVU38" s="446"/>
      <c r="AVV38" s="446"/>
      <c r="AVW38" s="446"/>
      <c r="AVX38" s="446"/>
      <c r="AVY38" s="446"/>
      <c r="AVZ38" s="446"/>
      <c r="AWA38" s="446"/>
      <c r="AWB38" s="446"/>
      <c r="AWC38" s="446"/>
      <c r="AWD38" s="446"/>
      <c r="AWE38" s="446"/>
      <c r="AWF38" s="446"/>
      <c r="AWG38" s="446"/>
      <c r="AWH38" s="446"/>
      <c r="AWI38" s="446"/>
      <c r="AWJ38" s="446"/>
      <c r="AWK38" s="446"/>
      <c r="AWL38" s="446"/>
      <c r="AWM38" s="446"/>
      <c r="AWN38" s="446"/>
      <c r="AWO38" s="446"/>
      <c r="AWP38" s="446"/>
      <c r="AWQ38" s="446"/>
      <c r="AWR38" s="446"/>
      <c r="AWS38" s="446"/>
      <c r="AWT38" s="446"/>
      <c r="AWU38" s="446"/>
      <c r="AWV38" s="446"/>
      <c r="AWW38" s="446"/>
      <c r="AWX38" s="446"/>
      <c r="AWY38" s="446"/>
      <c r="AWZ38" s="446"/>
      <c r="AXA38" s="446"/>
      <c r="AXB38" s="446"/>
      <c r="AXC38" s="446"/>
      <c r="AXD38" s="446"/>
      <c r="AXE38" s="446"/>
      <c r="AXF38" s="446"/>
      <c r="AXG38" s="446"/>
      <c r="AXH38" s="446"/>
      <c r="AXI38" s="446"/>
      <c r="AXJ38" s="446"/>
      <c r="AXK38" s="446"/>
      <c r="AXL38" s="446"/>
      <c r="AXM38" s="446"/>
      <c r="AXN38" s="446"/>
      <c r="AXO38" s="446"/>
      <c r="AXP38" s="446"/>
      <c r="AXQ38" s="446"/>
      <c r="AXR38" s="446"/>
      <c r="AXS38" s="446"/>
      <c r="AXT38" s="446"/>
      <c r="AXU38" s="446"/>
      <c r="AXV38" s="446"/>
      <c r="AXW38" s="446"/>
      <c r="AXX38" s="446"/>
      <c r="AXY38" s="446"/>
      <c r="AXZ38" s="446"/>
      <c r="AYA38" s="446"/>
      <c r="AYB38" s="446"/>
      <c r="AYC38" s="446"/>
      <c r="AYD38" s="446"/>
      <c r="AYE38" s="446"/>
      <c r="AYF38" s="446"/>
      <c r="AYG38" s="446"/>
      <c r="AYH38" s="446"/>
      <c r="AYI38" s="446"/>
      <c r="AYJ38" s="446"/>
      <c r="AYK38" s="446"/>
      <c r="AYL38" s="446"/>
      <c r="AYM38" s="446"/>
      <c r="AYN38" s="446"/>
      <c r="AYO38" s="446"/>
      <c r="AYP38" s="446"/>
      <c r="AYQ38" s="446"/>
      <c r="AYR38" s="446"/>
      <c r="AYS38" s="446"/>
      <c r="AYT38" s="446"/>
      <c r="AYU38" s="446"/>
      <c r="AYV38" s="446"/>
      <c r="AYW38" s="446"/>
      <c r="AYX38" s="446"/>
      <c r="AYY38" s="446"/>
      <c r="AYZ38" s="446"/>
      <c r="AZA38" s="446"/>
      <c r="AZB38" s="446"/>
      <c r="AZC38" s="446"/>
      <c r="AZD38" s="446"/>
      <c r="AZE38" s="446"/>
      <c r="AZF38" s="446"/>
      <c r="AZG38" s="446"/>
      <c r="AZH38" s="446"/>
      <c r="AZI38" s="446"/>
      <c r="AZJ38" s="446"/>
      <c r="AZK38" s="446"/>
      <c r="AZL38" s="446"/>
      <c r="AZM38" s="446"/>
      <c r="AZN38" s="446"/>
      <c r="AZO38" s="446"/>
      <c r="AZP38" s="446"/>
      <c r="AZQ38" s="446"/>
      <c r="AZR38" s="446"/>
      <c r="AZS38" s="446"/>
      <c r="AZT38" s="446"/>
      <c r="AZU38" s="446"/>
      <c r="AZV38" s="446"/>
      <c r="AZW38" s="446"/>
      <c r="AZX38" s="446"/>
      <c r="AZY38" s="446"/>
      <c r="AZZ38" s="446"/>
      <c r="BAA38" s="446"/>
      <c r="BAB38" s="446"/>
      <c r="BAC38" s="446"/>
      <c r="BAD38" s="446"/>
      <c r="BAE38" s="446"/>
      <c r="BAF38" s="446"/>
      <c r="BAG38" s="446"/>
      <c r="BAH38" s="446"/>
      <c r="BAI38" s="446"/>
      <c r="BAJ38" s="446"/>
      <c r="BAK38" s="446"/>
      <c r="BAL38" s="446"/>
      <c r="BAM38" s="446"/>
      <c r="BAN38" s="446"/>
      <c r="BAO38" s="446"/>
      <c r="BAP38" s="446"/>
      <c r="BAQ38" s="446"/>
      <c r="BAR38" s="446"/>
      <c r="BAS38" s="446"/>
      <c r="BAT38" s="446"/>
      <c r="BAU38" s="446"/>
      <c r="BAV38" s="446"/>
      <c r="BAW38" s="446"/>
      <c r="BAX38" s="446"/>
      <c r="BAY38" s="446"/>
      <c r="BAZ38" s="446"/>
      <c r="BBA38" s="446"/>
      <c r="BBB38" s="446"/>
      <c r="BBC38" s="446"/>
      <c r="BBD38" s="446"/>
      <c r="BBE38" s="446"/>
      <c r="BBF38" s="446"/>
      <c r="BBG38" s="446"/>
      <c r="BBH38" s="446"/>
      <c r="BBI38" s="446"/>
      <c r="BBJ38" s="446"/>
      <c r="BBK38" s="446"/>
      <c r="BBL38" s="446"/>
      <c r="BBM38" s="446"/>
      <c r="BBN38" s="446"/>
      <c r="BBO38" s="446"/>
      <c r="BBP38" s="446"/>
      <c r="BBQ38" s="446"/>
      <c r="BBR38" s="446"/>
      <c r="BBS38" s="446"/>
      <c r="BBT38" s="446"/>
      <c r="BBU38" s="446"/>
      <c r="BBV38" s="446"/>
      <c r="BBW38" s="446"/>
      <c r="BBX38" s="446"/>
      <c r="BBY38" s="446"/>
      <c r="BBZ38" s="446"/>
      <c r="BCA38" s="446"/>
      <c r="BCB38" s="446"/>
      <c r="BCC38" s="446"/>
      <c r="BCD38" s="446"/>
      <c r="BCE38" s="446"/>
      <c r="BCF38" s="446"/>
      <c r="BCG38" s="446"/>
      <c r="BCH38" s="446"/>
      <c r="BCI38" s="446"/>
      <c r="BCJ38" s="446"/>
      <c r="BCK38" s="446"/>
      <c r="BCL38" s="446"/>
      <c r="BCM38" s="446"/>
      <c r="BCN38" s="446"/>
      <c r="BCO38" s="446"/>
      <c r="BCP38" s="446"/>
      <c r="BCQ38" s="446"/>
      <c r="BCR38" s="446"/>
      <c r="BCS38" s="446"/>
      <c r="BCT38" s="446"/>
      <c r="BCU38" s="446"/>
      <c r="BCV38" s="446"/>
      <c r="BCW38" s="446"/>
      <c r="BCX38" s="446"/>
      <c r="BCY38" s="446"/>
      <c r="BCZ38" s="446"/>
      <c r="BDA38" s="446"/>
      <c r="BDB38" s="446"/>
      <c r="BDC38" s="446"/>
      <c r="BDD38" s="446"/>
      <c r="BDE38" s="446"/>
      <c r="BDF38" s="446"/>
      <c r="BDG38" s="446"/>
      <c r="BDH38" s="446"/>
      <c r="BDI38" s="446"/>
      <c r="BDJ38" s="446"/>
      <c r="BDK38" s="446"/>
      <c r="BDL38" s="446"/>
      <c r="BDM38" s="446"/>
      <c r="BDN38" s="446"/>
      <c r="BDO38" s="446"/>
      <c r="BDP38" s="446"/>
      <c r="BDQ38" s="446"/>
      <c r="BDR38" s="446"/>
      <c r="BDS38" s="446"/>
      <c r="BDT38" s="446"/>
      <c r="BDU38" s="446"/>
      <c r="BDV38" s="446"/>
      <c r="BDW38" s="446"/>
      <c r="BDX38" s="446"/>
      <c r="BDY38" s="446"/>
      <c r="BDZ38" s="446"/>
      <c r="BEA38" s="446"/>
      <c r="BEB38" s="446"/>
      <c r="BEC38" s="446"/>
      <c r="BED38" s="446"/>
      <c r="BEE38" s="446"/>
      <c r="BEF38" s="446"/>
      <c r="BEG38" s="446"/>
      <c r="BEH38" s="446"/>
      <c r="BEI38" s="446"/>
      <c r="BEJ38" s="446"/>
      <c r="BEK38" s="446"/>
      <c r="BEL38" s="446"/>
      <c r="BEM38" s="446"/>
      <c r="BEN38" s="446"/>
      <c r="BEO38" s="446"/>
      <c r="BEP38" s="446"/>
      <c r="BEQ38" s="446"/>
      <c r="BER38" s="446"/>
      <c r="BES38" s="446"/>
      <c r="BET38" s="446"/>
      <c r="BEU38" s="446"/>
      <c r="BEV38" s="446"/>
      <c r="BEW38" s="446"/>
      <c r="BEX38" s="446"/>
      <c r="BEY38" s="446"/>
      <c r="BEZ38" s="446"/>
      <c r="BFA38" s="446"/>
      <c r="BFB38" s="446"/>
      <c r="BFC38" s="446"/>
      <c r="BFD38" s="446"/>
      <c r="BFE38" s="446"/>
      <c r="BFF38" s="446"/>
      <c r="BFG38" s="446"/>
      <c r="BFH38" s="446"/>
      <c r="BFI38" s="446"/>
      <c r="BFJ38" s="446"/>
      <c r="BFK38" s="446"/>
      <c r="BFL38" s="446"/>
      <c r="BFM38" s="446"/>
      <c r="BFN38" s="446"/>
      <c r="BFO38" s="446"/>
      <c r="BFP38" s="446"/>
      <c r="BFQ38" s="446"/>
      <c r="BFR38" s="446"/>
      <c r="BFS38" s="446"/>
      <c r="BFT38" s="446"/>
      <c r="BFU38" s="446"/>
      <c r="BFV38" s="446"/>
      <c r="BFW38" s="446"/>
      <c r="BFX38" s="446"/>
      <c r="BFY38" s="446"/>
      <c r="BFZ38" s="446"/>
      <c r="BGA38" s="446"/>
      <c r="BGB38" s="446"/>
      <c r="BGC38" s="446"/>
      <c r="BGD38" s="446"/>
      <c r="BGE38" s="446"/>
      <c r="BGF38" s="446"/>
      <c r="BGG38" s="446"/>
      <c r="BGH38" s="446"/>
      <c r="BGI38" s="446"/>
      <c r="BGJ38" s="446"/>
      <c r="BGK38" s="446"/>
      <c r="BGL38" s="446"/>
      <c r="BGM38" s="446"/>
      <c r="BGN38" s="446"/>
      <c r="BGO38" s="446"/>
      <c r="BGP38" s="446"/>
      <c r="BGQ38" s="446"/>
      <c r="BGR38" s="446"/>
      <c r="BGS38" s="446"/>
      <c r="BGT38" s="446"/>
      <c r="BGU38" s="446"/>
      <c r="BGV38" s="446"/>
      <c r="BGW38" s="446"/>
      <c r="BGX38" s="446"/>
      <c r="BGY38" s="446"/>
      <c r="BGZ38" s="446"/>
      <c r="BHA38" s="446"/>
      <c r="BHB38" s="446"/>
      <c r="BHC38" s="446"/>
      <c r="BHD38" s="446"/>
      <c r="BHE38" s="446"/>
      <c r="BHF38" s="446"/>
      <c r="BHG38" s="446"/>
      <c r="BHH38" s="446"/>
      <c r="BHI38" s="446"/>
      <c r="BHJ38" s="446"/>
      <c r="BHK38" s="446"/>
      <c r="BHL38" s="446"/>
      <c r="BHM38" s="446"/>
      <c r="BHN38" s="446"/>
      <c r="BHO38" s="446"/>
      <c r="BHP38" s="446"/>
      <c r="BHQ38" s="446"/>
      <c r="BHR38" s="446"/>
      <c r="BHS38" s="446"/>
      <c r="BHT38" s="446"/>
      <c r="BHU38" s="446"/>
      <c r="BHV38" s="446"/>
      <c r="BHW38" s="446"/>
      <c r="BHX38" s="446"/>
      <c r="BHY38" s="446"/>
      <c r="BHZ38" s="446"/>
      <c r="BIA38" s="446"/>
      <c r="BIB38" s="446"/>
      <c r="BIC38" s="446"/>
      <c r="BID38" s="446"/>
      <c r="BIE38" s="446"/>
      <c r="BIF38" s="446"/>
      <c r="BIG38" s="446"/>
      <c r="BIH38" s="446"/>
      <c r="BII38" s="446"/>
      <c r="BIJ38" s="446"/>
      <c r="BIK38" s="446"/>
      <c r="BIL38" s="446"/>
      <c r="BIM38" s="446"/>
      <c r="BIN38" s="446"/>
      <c r="BIO38" s="446"/>
      <c r="BIP38" s="446"/>
      <c r="BIQ38" s="446"/>
      <c r="BIR38" s="446"/>
      <c r="BIS38" s="446"/>
      <c r="BIT38" s="446"/>
      <c r="BIU38" s="446"/>
      <c r="BIV38" s="446"/>
      <c r="BIW38" s="446"/>
      <c r="BIX38" s="446"/>
      <c r="BIY38" s="446"/>
      <c r="BIZ38" s="446"/>
      <c r="BJA38" s="446"/>
      <c r="BJB38" s="446"/>
      <c r="BJC38" s="446"/>
      <c r="BJD38" s="446"/>
      <c r="BJE38" s="446"/>
      <c r="BJF38" s="446"/>
      <c r="BJG38" s="446"/>
      <c r="BJH38" s="446"/>
      <c r="BJI38" s="446"/>
      <c r="BJJ38" s="446"/>
      <c r="BJK38" s="446"/>
      <c r="BJL38" s="446"/>
      <c r="BJM38" s="446"/>
      <c r="BJN38" s="446"/>
      <c r="BJO38" s="446"/>
      <c r="BJP38" s="446"/>
      <c r="BJQ38" s="446"/>
      <c r="BJR38" s="446"/>
      <c r="BJS38" s="446"/>
      <c r="BJT38" s="446"/>
      <c r="BJU38" s="446"/>
      <c r="BJV38" s="446"/>
      <c r="BJW38" s="446"/>
      <c r="BJX38" s="446"/>
      <c r="BJY38" s="446"/>
      <c r="BJZ38" s="446"/>
      <c r="BKA38" s="446"/>
      <c r="BKB38" s="446"/>
      <c r="BKC38" s="446"/>
      <c r="BKD38" s="446"/>
      <c r="BKE38" s="446"/>
      <c r="BKF38" s="446"/>
      <c r="BKG38" s="446"/>
      <c r="BKH38" s="446"/>
      <c r="BKI38" s="446"/>
      <c r="BKJ38" s="446"/>
      <c r="BKK38" s="446"/>
      <c r="BKL38" s="446"/>
      <c r="BKM38" s="446"/>
      <c r="BKN38" s="446"/>
      <c r="BKO38" s="446"/>
      <c r="BKP38" s="446"/>
      <c r="BKQ38" s="446"/>
      <c r="BKR38" s="446"/>
      <c r="BKS38" s="446"/>
      <c r="BKT38" s="446"/>
      <c r="BKU38" s="446"/>
      <c r="BKV38" s="446"/>
      <c r="BKW38" s="446"/>
      <c r="BKX38" s="446"/>
      <c r="BKY38" s="446"/>
      <c r="BKZ38" s="446"/>
      <c r="BLA38" s="446"/>
      <c r="BLB38" s="446"/>
      <c r="BLC38" s="446"/>
      <c r="BLD38" s="446"/>
      <c r="BLE38" s="446"/>
      <c r="BLF38" s="446"/>
      <c r="BLG38" s="446"/>
      <c r="BLH38" s="446"/>
      <c r="BLI38" s="446"/>
      <c r="BLJ38" s="446"/>
      <c r="BLK38" s="446"/>
      <c r="BLL38" s="446"/>
      <c r="BLM38" s="446"/>
      <c r="BLN38" s="446"/>
      <c r="BLO38" s="446"/>
      <c r="BLP38" s="446"/>
      <c r="BLQ38" s="446"/>
      <c r="BLR38" s="446"/>
      <c r="BLS38" s="446"/>
      <c r="BLT38" s="446"/>
      <c r="BLU38" s="446"/>
      <c r="BLV38" s="446"/>
      <c r="BLW38" s="446"/>
      <c r="BLX38" s="446"/>
      <c r="BLY38" s="446"/>
      <c r="BLZ38" s="446"/>
      <c r="BMA38" s="446"/>
      <c r="BMB38" s="446"/>
      <c r="BMC38" s="446"/>
      <c r="BMD38" s="446"/>
      <c r="BME38" s="446"/>
      <c r="BMF38" s="446"/>
      <c r="BMG38" s="446"/>
      <c r="BMH38" s="446"/>
      <c r="BMI38" s="446"/>
      <c r="BMJ38" s="446"/>
      <c r="BMK38" s="446"/>
      <c r="BML38" s="446"/>
      <c r="BMM38" s="446"/>
      <c r="BMN38" s="446"/>
      <c r="BMO38" s="446"/>
      <c r="BMP38" s="446"/>
      <c r="BMQ38" s="446"/>
      <c r="BMR38" s="446"/>
      <c r="BMS38" s="446"/>
      <c r="BMT38" s="446"/>
      <c r="BMU38" s="446"/>
      <c r="BMV38" s="446"/>
      <c r="BMW38" s="446"/>
      <c r="BMX38" s="446"/>
      <c r="BMY38" s="446"/>
      <c r="BMZ38" s="446"/>
      <c r="BNA38" s="446"/>
      <c r="BNB38" s="446"/>
      <c r="BNC38" s="446"/>
      <c r="BND38" s="446"/>
      <c r="BNE38" s="446"/>
      <c r="BNF38" s="446"/>
      <c r="BNG38" s="446"/>
      <c r="BNH38" s="446"/>
      <c r="BNI38" s="446"/>
      <c r="BNJ38" s="446"/>
      <c r="BNK38" s="446"/>
      <c r="BNL38" s="446"/>
      <c r="BNM38" s="446"/>
      <c r="BNN38" s="446"/>
      <c r="BNO38" s="446"/>
      <c r="BNP38" s="446"/>
      <c r="BNQ38" s="446"/>
      <c r="BNR38" s="446"/>
      <c r="BNS38" s="446"/>
      <c r="BNT38" s="446"/>
      <c r="BNU38" s="446"/>
      <c r="BNV38" s="446"/>
      <c r="BNW38" s="446"/>
      <c r="BNX38" s="446"/>
      <c r="BNY38" s="446"/>
      <c r="BNZ38" s="446"/>
      <c r="BOA38" s="446"/>
      <c r="BOB38" s="446"/>
      <c r="BOC38" s="446"/>
      <c r="BOD38" s="446"/>
      <c r="BOE38" s="446"/>
      <c r="BOF38" s="446"/>
      <c r="BOG38" s="446"/>
      <c r="BOH38" s="446"/>
      <c r="BOI38" s="446"/>
      <c r="BOJ38" s="446"/>
      <c r="BOK38" s="446"/>
      <c r="BOL38" s="446"/>
      <c r="BOM38" s="446"/>
      <c r="BON38" s="446"/>
      <c r="BOO38" s="446"/>
      <c r="BOP38" s="446"/>
      <c r="BOQ38" s="446"/>
      <c r="BOR38" s="446"/>
      <c r="BOS38" s="446"/>
      <c r="BOT38" s="446"/>
      <c r="BOU38" s="446"/>
      <c r="BOV38" s="446"/>
      <c r="BOW38" s="446"/>
      <c r="BOX38" s="446"/>
      <c r="BOY38" s="446"/>
      <c r="BOZ38" s="446"/>
      <c r="BPA38" s="446"/>
      <c r="BPB38" s="446"/>
      <c r="BPC38" s="446"/>
      <c r="BPD38" s="446"/>
      <c r="BPE38" s="446"/>
      <c r="BPF38" s="446"/>
      <c r="BPG38" s="446"/>
      <c r="BPH38" s="446"/>
      <c r="BPI38" s="446"/>
      <c r="BPJ38" s="446"/>
      <c r="BPK38" s="446"/>
      <c r="BPL38" s="446"/>
      <c r="BPM38" s="446"/>
      <c r="BPN38" s="446"/>
      <c r="BPO38" s="446"/>
      <c r="BPP38" s="446"/>
      <c r="BPQ38" s="446"/>
      <c r="BPR38" s="446"/>
      <c r="BPS38" s="446"/>
      <c r="BPT38" s="446"/>
      <c r="BPU38" s="446"/>
      <c r="BPV38" s="446"/>
      <c r="BPW38" s="446"/>
      <c r="BPX38" s="446"/>
      <c r="BPY38" s="446"/>
      <c r="BPZ38" s="446"/>
      <c r="BQA38" s="446"/>
      <c r="BQB38" s="446"/>
      <c r="BQC38" s="446"/>
      <c r="BQD38" s="446"/>
      <c r="BQE38" s="446"/>
      <c r="BQF38" s="446"/>
      <c r="BQG38" s="446"/>
      <c r="BQH38" s="446"/>
      <c r="BQI38" s="446"/>
      <c r="BQJ38" s="446"/>
      <c r="BQK38" s="446"/>
      <c r="BQL38" s="446"/>
      <c r="BQM38" s="446"/>
      <c r="BQN38" s="446"/>
      <c r="BQO38" s="446"/>
      <c r="BQP38" s="446"/>
      <c r="BQQ38" s="446"/>
      <c r="BQR38" s="446"/>
      <c r="BQS38" s="446"/>
      <c r="BQT38" s="446"/>
      <c r="BQU38" s="446"/>
      <c r="BQV38" s="446"/>
      <c r="BQW38" s="446"/>
      <c r="BQX38" s="446"/>
      <c r="BQY38" s="446"/>
      <c r="BQZ38" s="446"/>
      <c r="BRA38" s="446"/>
      <c r="BRB38" s="446"/>
      <c r="BRC38" s="446"/>
      <c r="BRD38" s="446"/>
      <c r="BRE38" s="446"/>
      <c r="BRF38" s="446"/>
      <c r="BRG38" s="446"/>
      <c r="BRH38" s="446"/>
      <c r="BRI38" s="446"/>
      <c r="BRJ38" s="446"/>
      <c r="BRK38" s="446"/>
      <c r="BRL38" s="446"/>
      <c r="BRM38" s="446"/>
      <c r="BRN38" s="446"/>
      <c r="BRO38" s="446"/>
      <c r="BRP38" s="446"/>
      <c r="BRQ38" s="446"/>
      <c r="BRR38" s="446"/>
      <c r="BRS38" s="446"/>
      <c r="BRT38" s="446"/>
      <c r="BRU38" s="446"/>
      <c r="BRV38" s="446"/>
      <c r="BRW38" s="446"/>
      <c r="BRX38" s="446"/>
      <c r="BRY38" s="446"/>
      <c r="BRZ38" s="446"/>
      <c r="BSA38" s="446"/>
      <c r="BSB38" s="446"/>
      <c r="BSC38" s="446"/>
      <c r="BSD38" s="446"/>
      <c r="BSE38" s="446"/>
      <c r="BSF38" s="446"/>
      <c r="BSG38" s="446"/>
      <c r="BSH38" s="446"/>
      <c r="BSI38" s="446"/>
      <c r="BSJ38" s="446"/>
      <c r="BSK38" s="446"/>
      <c r="BSL38" s="446"/>
      <c r="BSM38" s="446"/>
      <c r="BSN38" s="446"/>
      <c r="BSO38" s="446"/>
      <c r="BSP38" s="446"/>
      <c r="BSQ38" s="446"/>
      <c r="BSR38" s="446"/>
      <c r="BSS38" s="446"/>
      <c r="BST38" s="446"/>
      <c r="BSU38" s="446"/>
      <c r="BSV38" s="446"/>
      <c r="BSW38" s="446"/>
      <c r="BSX38" s="446"/>
      <c r="BSY38" s="446"/>
      <c r="BSZ38" s="446"/>
      <c r="BTA38" s="446"/>
      <c r="BTB38" s="446"/>
      <c r="BTC38" s="446"/>
      <c r="BTD38" s="446"/>
      <c r="BTE38" s="446"/>
      <c r="BTF38" s="446"/>
      <c r="BTG38" s="446"/>
      <c r="BTH38" s="446"/>
      <c r="BTI38" s="446"/>
      <c r="BTJ38" s="446"/>
      <c r="BTK38" s="446"/>
      <c r="BTL38" s="446"/>
      <c r="BTM38" s="446"/>
      <c r="BTN38" s="446"/>
      <c r="BTO38" s="446"/>
      <c r="BTP38" s="446"/>
      <c r="BTQ38" s="446"/>
      <c r="BTR38" s="446"/>
      <c r="BTS38" s="446"/>
      <c r="BTT38" s="446"/>
      <c r="BTU38" s="446"/>
      <c r="BTV38" s="446"/>
      <c r="BTW38" s="446"/>
      <c r="BTX38" s="446"/>
      <c r="BTY38" s="446"/>
      <c r="BTZ38" s="446"/>
      <c r="BUA38" s="446"/>
      <c r="BUB38" s="446"/>
      <c r="BUC38" s="446"/>
      <c r="BUD38" s="446"/>
      <c r="BUE38" s="446"/>
      <c r="BUF38" s="446"/>
      <c r="BUG38" s="446"/>
      <c r="BUH38" s="446"/>
      <c r="BUI38" s="446"/>
      <c r="BUJ38" s="446"/>
      <c r="BUK38" s="446"/>
      <c r="BUL38" s="446"/>
      <c r="BUM38" s="446"/>
      <c r="BUN38" s="446"/>
      <c r="BUO38" s="446"/>
      <c r="BUP38" s="446"/>
      <c r="BUQ38" s="446"/>
      <c r="BUR38" s="446"/>
      <c r="BUS38" s="446"/>
      <c r="BUT38" s="446"/>
      <c r="BUU38" s="446"/>
      <c r="BUV38" s="446"/>
      <c r="BUW38" s="446"/>
      <c r="BUX38" s="446"/>
      <c r="BUY38" s="446"/>
      <c r="BUZ38" s="446"/>
      <c r="BVA38" s="446"/>
      <c r="BVB38" s="446"/>
      <c r="BVC38" s="446"/>
      <c r="BVD38" s="446"/>
      <c r="BVE38" s="446"/>
      <c r="BVF38" s="446"/>
      <c r="BVG38" s="446"/>
      <c r="BVH38" s="446"/>
      <c r="BVI38" s="446"/>
      <c r="BVJ38" s="446"/>
      <c r="BVK38" s="446"/>
      <c r="BVL38" s="446"/>
      <c r="BVM38" s="446"/>
      <c r="BVN38" s="446"/>
      <c r="BVO38" s="446"/>
      <c r="BVP38" s="446"/>
      <c r="BVQ38" s="446"/>
      <c r="BVR38" s="446"/>
      <c r="BVS38" s="446"/>
      <c r="BVT38" s="446"/>
      <c r="BVU38" s="446"/>
      <c r="BVV38" s="446"/>
      <c r="BVW38" s="446"/>
      <c r="BVX38" s="446"/>
      <c r="BVY38" s="446"/>
      <c r="BVZ38" s="446"/>
      <c r="BWA38" s="446"/>
      <c r="BWB38" s="446"/>
      <c r="BWC38" s="446"/>
      <c r="BWD38" s="446"/>
      <c r="BWE38" s="446"/>
      <c r="BWF38" s="446"/>
      <c r="BWG38" s="446"/>
      <c r="BWH38" s="446"/>
      <c r="BWI38" s="446"/>
      <c r="BWJ38" s="446"/>
      <c r="BWK38" s="446"/>
      <c r="BWL38" s="446"/>
      <c r="BWM38" s="446"/>
      <c r="BWN38" s="446"/>
      <c r="BWO38" s="446"/>
      <c r="BWP38" s="446"/>
      <c r="BWQ38" s="446"/>
      <c r="BWR38" s="446"/>
      <c r="BWS38" s="446"/>
      <c r="BWT38" s="446"/>
      <c r="BWU38" s="446"/>
      <c r="BWV38" s="446"/>
      <c r="BWW38" s="446"/>
      <c r="BWX38" s="446"/>
      <c r="BWY38" s="446"/>
      <c r="BWZ38" s="446"/>
      <c r="BXA38" s="446"/>
      <c r="BXB38" s="446"/>
      <c r="BXC38" s="446"/>
      <c r="BXD38" s="446"/>
      <c r="BXE38" s="446"/>
      <c r="BXF38" s="446"/>
      <c r="BXG38" s="446"/>
      <c r="BXH38" s="446"/>
      <c r="BXI38" s="446"/>
      <c r="BXJ38" s="446"/>
      <c r="BXK38" s="446"/>
      <c r="BXL38" s="446"/>
      <c r="BXM38" s="446"/>
      <c r="BXN38" s="446"/>
      <c r="BXO38" s="446"/>
      <c r="BXP38" s="446"/>
      <c r="BXQ38" s="446"/>
      <c r="BXR38" s="446"/>
      <c r="BXS38" s="446"/>
      <c r="BXT38" s="446"/>
      <c r="BXU38" s="446"/>
      <c r="BXV38" s="446"/>
      <c r="BXW38" s="446"/>
      <c r="BXX38" s="446"/>
      <c r="BXY38" s="446"/>
      <c r="BXZ38" s="446"/>
      <c r="BYA38" s="446"/>
      <c r="BYB38" s="446"/>
      <c r="BYC38" s="446"/>
      <c r="BYD38" s="446"/>
      <c r="BYE38" s="446"/>
      <c r="BYF38" s="446"/>
      <c r="BYG38" s="446"/>
      <c r="BYH38" s="446"/>
      <c r="BYI38" s="446"/>
      <c r="BYJ38" s="446"/>
      <c r="BYK38" s="446"/>
      <c r="BYL38" s="446"/>
      <c r="BYM38" s="446"/>
      <c r="BYN38" s="446"/>
      <c r="BYO38" s="446"/>
      <c r="BYP38" s="446"/>
      <c r="BYQ38" s="446"/>
      <c r="BYR38" s="446"/>
      <c r="BYS38" s="446"/>
      <c r="BYT38" s="446"/>
      <c r="BYU38" s="446"/>
      <c r="BYV38" s="446"/>
      <c r="BYW38" s="446"/>
      <c r="BYX38" s="446"/>
      <c r="BYY38" s="446"/>
      <c r="BYZ38" s="446"/>
      <c r="BZA38" s="446"/>
      <c r="BZB38" s="446"/>
      <c r="BZC38" s="446"/>
      <c r="BZD38" s="446"/>
      <c r="BZE38" s="446"/>
      <c r="BZF38" s="446"/>
      <c r="BZG38" s="446"/>
      <c r="BZH38" s="446"/>
      <c r="BZI38" s="446"/>
      <c r="BZJ38" s="446"/>
      <c r="BZK38" s="446"/>
      <c r="BZL38" s="446"/>
      <c r="BZM38" s="446"/>
      <c r="BZN38" s="446"/>
      <c r="BZO38" s="446"/>
      <c r="BZP38" s="446"/>
      <c r="BZQ38" s="446"/>
      <c r="BZR38" s="446"/>
      <c r="BZS38" s="446"/>
      <c r="BZT38" s="446"/>
      <c r="BZU38" s="446"/>
      <c r="BZV38" s="446"/>
      <c r="BZW38" s="446"/>
      <c r="BZX38" s="446"/>
      <c r="BZY38" s="446"/>
      <c r="BZZ38" s="446"/>
      <c r="CAA38" s="446"/>
      <c r="CAB38" s="446"/>
      <c r="CAC38" s="446"/>
      <c r="CAD38" s="446"/>
      <c r="CAE38" s="446"/>
      <c r="CAF38" s="446"/>
      <c r="CAG38" s="446"/>
      <c r="CAH38" s="446"/>
      <c r="CAI38" s="446"/>
      <c r="CAJ38" s="446"/>
      <c r="CAK38" s="446"/>
      <c r="CAL38" s="446"/>
      <c r="CAM38" s="446"/>
      <c r="CAN38" s="446"/>
      <c r="CAO38" s="446"/>
      <c r="CAP38" s="446"/>
      <c r="CAQ38" s="446"/>
      <c r="CAR38" s="446"/>
      <c r="CAS38" s="446"/>
      <c r="CAT38" s="446"/>
      <c r="CAU38" s="446"/>
      <c r="CAV38" s="446"/>
      <c r="CAW38" s="446"/>
      <c r="CAX38" s="446"/>
      <c r="CAY38" s="446"/>
      <c r="CAZ38" s="446"/>
      <c r="CBA38" s="446"/>
      <c r="CBB38" s="446"/>
      <c r="CBC38" s="446"/>
      <c r="CBD38" s="446"/>
      <c r="CBE38" s="446"/>
      <c r="CBF38" s="446"/>
      <c r="CBG38" s="446"/>
      <c r="CBH38" s="446"/>
      <c r="CBI38" s="446"/>
      <c r="CBJ38" s="446"/>
      <c r="CBK38" s="446"/>
      <c r="CBL38" s="446"/>
      <c r="CBM38" s="446"/>
      <c r="CBN38" s="446"/>
      <c r="CBO38" s="446"/>
      <c r="CBP38" s="446"/>
      <c r="CBQ38" s="446"/>
      <c r="CBR38" s="446"/>
      <c r="CBS38" s="446"/>
      <c r="CBT38" s="446"/>
      <c r="CBU38" s="446"/>
      <c r="CBV38" s="446"/>
      <c r="CBW38" s="446"/>
      <c r="CBX38" s="446"/>
      <c r="CBY38" s="446"/>
      <c r="CBZ38" s="446"/>
      <c r="CCA38" s="446"/>
      <c r="CCB38" s="446"/>
      <c r="CCC38" s="446"/>
      <c r="CCD38" s="446"/>
      <c r="CCE38" s="446"/>
      <c r="CCF38" s="446"/>
      <c r="CCG38" s="446"/>
      <c r="CCH38" s="446"/>
      <c r="CCI38" s="446"/>
      <c r="CCJ38" s="446"/>
      <c r="CCK38" s="446"/>
      <c r="CCL38" s="446"/>
      <c r="CCM38" s="446"/>
      <c r="CCN38" s="446"/>
      <c r="CCO38" s="446"/>
      <c r="CCP38" s="446"/>
      <c r="CCQ38" s="446"/>
      <c r="CCR38" s="446"/>
      <c r="CCS38" s="446"/>
      <c r="CCT38" s="446"/>
      <c r="CCU38" s="446"/>
      <c r="CCV38" s="446"/>
      <c r="CCW38" s="446"/>
      <c r="CCX38" s="446"/>
      <c r="CCY38" s="446"/>
      <c r="CCZ38" s="446"/>
      <c r="CDA38" s="446"/>
      <c r="CDB38" s="446"/>
      <c r="CDC38" s="446"/>
      <c r="CDD38" s="446"/>
      <c r="CDE38" s="446"/>
      <c r="CDF38" s="446"/>
      <c r="CDG38" s="446"/>
      <c r="CDH38" s="446"/>
      <c r="CDI38" s="446"/>
      <c r="CDJ38" s="446"/>
      <c r="CDK38" s="446"/>
      <c r="CDL38" s="446"/>
      <c r="CDM38" s="446"/>
      <c r="CDN38" s="446"/>
      <c r="CDO38" s="446"/>
      <c r="CDP38" s="446"/>
      <c r="CDQ38" s="446"/>
      <c r="CDR38" s="446"/>
      <c r="CDS38" s="446"/>
      <c r="CDT38" s="446"/>
      <c r="CDU38" s="446"/>
      <c r="CDV38" s="446"/>
      <c r="CDW38" s="446"/>
      <c r="CDX38" s="446"/>
      <c r="CDY38" s="446"/>
      <c r="CDZ38" s="446"/>
      <c r="CEA38" s="446"/>
      <c r="CEB38" s="446"/>
      <c r="CEC38" s="446"/>
      <c r="CED38" s="446"/>
      <c r="CEE38" s="446"/>
      <c r="CEF38" s="446"/>
      <c r="CEG38" s="446"/>
      <c r="CEH38" s="446"/>
      <c r="CEI38" s="446"/>
      <c r="CEJ38" s="446"/>
      <c r="CEK38" s="446"/>
      <c r="CEL38" s="446"/>
      <c r="CEM38" s="446"/>
      <c r="CEN38" s="446"/>
      <c r="CEO38" s="446"/>
      <c r="CEP38" s="446"/>
      <c r="CEQ38" s="446"/>
      <c r="CER38" s="446"/>
      <c r="CES38" s="446"/>
      <c r="CET38" s="446"/>
      <c r="CEU38" s="446"/>
      <c r="CEV38" s="446"/>
      <c r="CEW38" s="446"/>
      <c r="CEX38" s="446"/>
      <c r="CEY38" s="446"/>
      <c r="CEZ38" s="446"/>
      <c r="CFA38" s="446"/>
      <c r="CFB38" s="446"/>
      <c r="CFC38" s="446"/>
      <c r="CFD38" s="446"/>
      <c r="CFE38" s="446"/>
      <c r="CFF38" s="446"/>
      <c r="CFG38" s="446"/>
      <c r="CFH38" s="446"/>
      <c r="CFI38" s="446"/>
      <c r="CFJ38" s="446"/>
      <c r="CFK38" s="446"/>
      <c r="CFL38" s="446"/>
      <c r="CFM38" s="446"/>
      <c r="CFN38" s="446"/>
      <c r="CFO38" s="446"/>
      <c r="CFP38" s="446"/>
      <c r="CFQ38" s="446"/>
      <c r="CFR38" s="446"/>
      <c r="CFS38" s="446"/>
      <c r="CFT38" s="446"/>
      <c r="CFU38" s="446"/>
      <c r="CFV38" s="446"/>
      <c r="CFW38" s="446"/>
      <c r="CFX38" s="446"/>
      <c r="CFY38" s="446"/>
      <c r="CFZ38" s="446"/>
      <c r="CGA38" s="446"/>
      <c r="CGB38" s="446"/>
      <c r="CGC38" s="446"/>
      <c r="CGD38" s="446"/>
      <c r="CGE38" s="446"/>
      <c r="CGF38" s="446"/>
      <c r="CGG38" s="446"/>
      <c r="CGH38" s="446"/>
      <c r="CGI38" s="446"/>
      <c r="CGJ38" s="446"/>
      <c r="CGK38" s="446"/>
      <c r="CGL38" s="446"/>
      <c r="CGM38" s="446"/>
      <c r="CGN38" s="446"/>
      <c r="CGO38" s="446"/>
      <c r="CGP38" s="446"/>
      <c r="CGQ38" s="446"/>
      <c r="CGR38" s="446"/>
      <c r="CGS38" s="446"/>
      <c r="CGT38" s="446"/>
      <c r="CGU38" s="446"/>
      <c r="CGV38" s="446"/>
      <c r="CGW38" s="446"/>
      <c r="CGX38" s="446"/>
      <c r="CGY38" s="446"/>
      <c r="CGZ38" s="446"/>
      <c r="CHA38" s="446"/>
      <c r="CHB38" s="446"/>
      <c r="CHC38" s="446"/>
      <c r="CHD38" s="446"/>
      <c r="CHE38" s="446"/>
      <c r="CHF38" s="446"/>
      <c r="CHG38" s="446"/>
      <c r="CHH38" s="446"/>
      <c r="CHI38" s="446"/>
      <c r="CHJ38" s="446"/>
      <c r="CHK38" s="446"/>
      <c r="CHL38" s="446"/>
      <c r="CHM38" s="446"/>
      <c r="CHN38" s="446"/>
      <c r="CHO38" s="446"/>
      <c r="CHP38" s="446"/>
      <c r="CHQ38" s="446"/>
      <c r="CHR38" s="446"/>
      <c r="CHS38" s="446"/>
      <c r="CHT38" s="446"/>
      <c r="CHU38" s="446"/>
      <c r="CHV38" s="446"/>
      <c r="CHW38" s="446"/>
      <c r="CHX38" s="446"/>
      <c r="CHY38" s="446"/>
      <c r="CHZ38" s="446"/>
      <c r="CIA38" s="446"/>
      <c r="CIB38" s="446"/>
      <c r="CIC38" s="446"/>
      <c r="CID38" s="446"/>
      <c r="CIE38" s="446"/>
      <c r="CIF38" s="446"/>
      <c r="CIG38" s="446"/>
      <c r="CIH38" s="446"/>
      <c r="CII38" s="446"/>
      <c r="CIJ38" s="446"/>
      <c r="CIK38" s="446"/>
      <c r="CIL38" s="446"/>
      <c r="CIM38" s="446"/>
      <c r="CIN38" s="446"/>
      <c r="CIO38" s="446"/>
      <c r="CIP38" s="446"/>
      <c r="CIQ38" s="446"/>
      <c r="CIR38" s="446"/>
      <c r="CIS38" s="446"/>
      <c r="CIT38" s="446"/>
      <c r="CIU38" s="446"/>
      <c r="CIV38" s="446"/>
      <c r="CIW38" s="446"/>
      <c r="CIX38" s="446"/>
      <c r="CIY38" s="446"/>
      <c r="CIZ38" s="446"/>
      <c r="CJA38" s="446"/>
      <c r="CJB38" s="446"/>
      <c r="CJC38" s="446"/>
      <c r="CJD38" s="446"/>
      <c r="CJE38" s="446"/>
      <c r="CJF38" s="446"/>
      <c r="CJG38" s="446"/>
      <c r="CJH38" s="446"/>
      <c r="CJI38" s="446"/>
      <c r="CJJ38" s="446"/>
      <c r="CJK38" s="446"/>
      <c r="CJL38" s="446"/>
      <c r="CJM38" s="446"/>
      <c r="CJN38" s="446"/>
      <c r="CJO38" s="446"/>
      <c r="CJP38" s="446"/>
      <c r="CJQ38" s="446"/>
      <c r="CJR38" s="446"/>
      <c r="CJS38" s="446"/>
      <c r="CJT38" s="446"/>
      <c r="CJU38" s="446"/>
      <c r="CJV38" s="446"/>
      <c r="CJW38" s="446"/>
      <c r="CJX38" s="446"/>
      <c r="CJY38" s="446"/>
      <c r="CJZ38" s="446"/>
      <c r="CKA38" s="446"/>
      <c r="CKB38" s="446"/>
      <c r="CKC38" s="446"/>
      <c r="CKD38" s="446"/>
      <c r="CKE38" s="446"/>
      <c r="CKF38" s="446"/>
      <c r="CKG38" s="446"/>
      <c r="CKH38" s="446"/>
      <c r="CKI38" s="446"/>
      <c r="CKJ38" s="446"/>
      <c r="CKK38" s="446"/>
      <c r="CKL38" s="446"/>
      <c r="CKM38" s="446"/>
      <c r="CKN38" s="446"/>
      <c r="CKO38" s="446"/>
      <c r="CKP38" s="446"/>
      <c r="CKQ38" s="446"/>
      <c r="CKR38" s="446"/>
      <c r="CKS38" s="446"/>
      <c r="CKT38" s="446"/>
      <c r="CKU38" s="446"/>
      <c r="CKV38" s="446"/>
      <c r="CKW38" s="446"/>
      <c r="CKX38" s="446"/>
      <c r="CKY38" s="446"/>
      <c r="CKZ38" s="446"/>
      <c r="CLA38" s="446"/>
      <c r="CLB38" s="446"/>
      <c r="CLC38" s="446"/>
      <c r="CLD38" s="446"/>
      <c r="CLE38" s="446"/>
      <c r="CLF38" s="446"/>
      <c r="CLG38" s="446"/>
      <c r="CLH38" s="446"/>
      <c r="CLI38" s="446"/>
      <c r="CLJ38" s="446"/>
      <c r="CLK38" s="446"/>
      <c r="CLL38" s="446"/>
      <c r="CLM38" s="446"/>
      <c r="CLN38" s="446"/>
      <c r="CLO38" s="446"/>
      <c r="CLP38" s="446"/>
      <c r="CLQ38" s="446"/>
      <c r="CLR38" s="446"/>
      <c r="CLS38" s="446"/>
      <c r="CLT38" s="446"/>
      <c r="CLU38" s="446"/>
      <c r="CLV38" s="446"/>
      <c r="CLW38" s="446"/>
      <c r="CLX38" s="446"/>
      <c r="CLY38" s="446"/>
      <c r="CLZ38" s="446"/>
      <c r="CMA38" s="446"/>
      <c r="CMB38" s="446"/>
      <c r="CMC38" s="446"/>
      <c r="CMD38" s="446"/>
      <c r="CME38" s="446"/>
      <c r="CMF38" s="446"/>
      <c r="CMG38" s="446"/>
      <c r="CMH38" s="446"/>
      <c r="CMI38" s="446"/>
      <c r="CMJ38" s="446"/>
      <c r="CMK38" s="446"/>
      <c r="CML38" s="446"/>
      <c r="CMM38" s="446"/>
      <c r="CMN38" s="446"/>
      <c r="CMO38" s="446"/>
      <c r="CMP38" s="446"/>
      <c r="CMQ38" s="446"/>
      <c r="CMR38" s="446"/>
      <c r="CMS38" s="446"/>
      <c r="CMT38" s="446"/>
      <c r="CMU38" s="446"/>
      <c r="CMV38" s="446"/>
      <c r="CMW38" s="446"/>
      <c r="CMX38" s="446"/>
      <c r="CMY38" s="446"/>
      <c r="CMZ38" s="446"/>
      <c r="CNA38" s="446"/>
      <c r="CNB38" s="446"/>
      <c r="CNC38" s="446"/>
      <c r="CND38" s="446"/>
      <c r="CNE38" s="446"/>
      <c r="CNF38" s="446"/>
      <c r="CNG38" s="446"/>
      <c r="CNH38" s="446"/>
      <c r="CNI38" s="446"/>
      <c r="CNJ38" s="446"/>
      <c r="CNK38" s="446"/>
      <c r="CNL38" s="446"/>
      <c r="CNM38" s="446"/>
      <c r="CNN38" s="446"/>
      <c r="CNO38" s="446"/>
      <c r="CNP38" s="446"/>
      <c r="CNQ38" s="446"/>
      <c r="CNR38" s="446"/>
      <c r="CNS38" s="446"/>
      <c r="CNT38" s="446"/>
      <c r="CNU38" s="446"/>
      <c r="CNV38" s="446"/>
      <c r="CNW38" s="446"/>
      <c r="CNX38" s="446"/>
      <c r="CNY38" s="446"/>
      <c r="CNZ38" s="446"/>
      <c r="COA38" s="446"/>
      <c r="COB38" s="446"/>
      <c r="COC38" s="446"/>
      <c r="COD38" s="446"/>
      <c r="COE38" s="446"/>
      <c r="COF38" s="446"/>
      <c r="COG38" s="446"/>
      <c r="COH38" s="446"/>
      <c r="COI38" s="446"/>
      <c r="COJ38" s="446"/>
      <c r="COK38" s="446"/>
      <c r="COL38" s="446"/>
      <c r="COM38" s="446"/>
      <c r="CON38" s="446"/>
      <c r="COO38" s="446"/>
      <c r="COP38" s="446"/>
      <c r="COQ38" s="446"/>
      <c r="COR38" s="446"/>
      <c r="COS38" s="446"/>
      <c r="COT38" s="446"/>
      <c r="COU38" s="446"/>
      <c r="COV38" s="446"/>
      <c r="COW38" s="446"/>
      <c r="COX38" s="446"/>
      <c r="COY38" s="446"/>
      <c r="COZ38" s="446"/>
      <c r="CPA38" s="446"/>
      <c r="CPB38" s="446"/>
      <c r="CPC38" s="446"/>
      <c r="CPD38" s="446"/>
      <c r="CPE38" s="446"/>
      <c r="CPF38" s="446"/>
      <c r="CPG38" s="446"/>
      <c r="CPH38" s="446"/>
      <c r="CPI38" s="446"/>
      <c r="CPJ38" s="446"/>
      <c r="CPK38" s="446"/>
      <c r="CPL38" s="446"/>
      <c r="CPM38" s="446"/>
      <c r="CPN38" s="446"/>
      <c r="CPO38" s="446"/>
      <c r="CPP38" s="446"/>
      <c r="CPQ38" s="446"/>
      <c r="CPR38" s="446"/>
      <c r="CPS38" s="446"/>
      <c r="CPT38" s="446"/>
      <c r="CPU38" s="446"/>
      <c r="CPV38" s="446"/>
      <c r="CPW38" s="446"/>
      <c r="CPX38" s="446"/>
      <c r="CPY38" s="446"/>
      <c r="CPZ38" s="446"/>
      <c r="CQA38" s="446"/>
      <c r="CQB38" s="446"/>
      <c r="CQC38" s="446"/>
      <c r="CQD38" s="446"/>
      <c r="CQE38" s="446"/>
      <c r="CQF38" s="446"/>
      <c r="CQG38" s="446"/>
      <c r="CQH38" s="446"/>
      <c r="CQI38" s="446"/>
      <c r="CQJ38" s="446"/>
      <c r="CQK38" s="446"/>
      <c r="CQL38" s="446"/>
      <c r="CQM38" s="446"/>
      <c r="CQN38" s="446"/>
      <c r="CQO38" s="446"/>
      <c r="CQP38" s="446"/>
      <c r="CQQ38" s="446"/>
      <c r="CQR38" s="446"/>
      <c r="CQS38" s="446"/>
      <c r="CQT38" s="446"/>
      <c r="CQU38" s="446"/>
      <c r="CQV38" s="446"/>
      <c r="CQW38" s="446"/>
      <c r="CQX38" s="446"/>
      <c r="CQY38" s="446"/>
      <c r="CQZ38" s="446"/>
      <c r="CRA38" s="446"/>
      <c r="CRB38" s="446"/>
      <c r="CRC38" s="446"/>
      <c r="CRD38" s="446"/>
      <c r="CRE38" s="446"/>
      <c r="CRF38" s="446"/>
      <c r="CRG38" s="446"/>
      <c r="CRH38" s="446"/>
      <c r="CRI38" s="446"/>
      <c r="CRJ38" s="446"/>
      <c r="CRK38" s="446"/>
      <c r="CRL38" s="446"/>
      <c r="CRM38" s="446"/>
      <c r="CRN38" s="446"/>
      <c r="CRO38" s="446"/>
      <c r="CRP38" s="446"/>
      <c r="CRQ38" s="446"/>
      <c r="CRR38" s="446"/>
      <c r="CRS38" s="446"/>
      <c r="CRT38" s="446"/>
      <c r="CRU38" s="446"/>
      <c r="CRV38" s="446"/>
      <c r="CRW38" s="446"/>
      <c r="CRX38" s="446"/>
      <c r="CRY38" s="446"/>
      <c r="CRZ38" s="446"/>
      <c r="CSA38" s="446"/>
      <c r="CSB38" s="446"/>
      <c r="CSC38" s="446"/>
      <c r="CSD38" s="446"/>
      <c r="CSE38" s="446"/>
      <c r="CSF38" s="446"/>
      <c r="CSG38" s="446"/>
      <c r="CSH38" s="446"/>
      <c r="CSI38" s="446"/>
      <c r="CSJ38" s="446"/>
      <c r="CSK38" s="446"/>
      <c r="CSL38" s="446"/>
      <c r="CSM38" s="446"/>
      <c r="CSN38" s="446"/>
      <c r="CSO38" s="446"/>
      <c r="CSP38" s="446"/>
      <c r="CSQ38" s="446"/>
      <c r="CSR38" s="446"/>
      <c r="CSS38" s="446"/>
      <c r="CST38" s="446"/>
      <c r="CSU38" s="446"/>
      <c r="CSV38" s="446"/>
      <c r="CSW38" s="446"/>
      <c r="CSX38" s="446"/>
      <c r="CSY38" s="446"/>
      <c r="CSZ38" s="446"/>
      <c r="CTA38" s="446"/>
      <c r="CTB38" s="446"/>
      <c r="CTC38" s="446"/>
      <c r="CTD38" s="446"/>
      <c r="CTE38" s="446"/>
      <c r="CTF38" s="446"/>
      <c r="CTG38" s="446"/>
      <c r="CTH38" s="446"/>
      <c r="CTI38" s="446"/>
      <c r="CTJ38" s="446"/>
      <c r="CTK38" s="446"/>
      <c r="CTL38" s="446"/>
      <c r="CTM38" s="446"/>
      <c r="CTN38" s="446"/>
      <c r="CTO38" s="446"/>
      <c r="CTP38" s="446"/>
      <c r="CTQ38" s="446"/>
      <c r="CTR38" s="446"/>
      <c r="CTS38" s="446"/>
      <c r="CTT38" s="446"/>
      <c r="CTU38" s="446"/>
      <c r="CTV38" s="446"/>
      <c r="CTW38" s="446"/>
      <c r="CTX38" s="446"/>
      <c r="CTY38" s="446"/>
      <c r="CTZ38" s="446"/>
      <c r="CUA38" s="446"/>
      <c r="CUB38" s="446"/>
      <c r="CUC38" s="446"/>
      <c r="CUD38" s="446"/>
      <c r="CUE38" s="446"/>
      <c r="CUF38" s="446"/>
      <c r="CUG38" s="446"/>
      <c r="CUH38" s="446"/>
      <c r="CUI38" s="446"/>
      <c r="CUJ38" s="446"/>
      <c r="CUK38" s="446"/>
      <c r="CUL38" s="446"/>
      <c r="CUM38" s="446"/>
      <c r="CUN38" s="446"/>
      <c r="CUO38" s="446"/>
      <c r="CUP38" s="446"/>
      <c r="CUQ38" s="446"/>
      <c r="CUR38" s="446"/>
      <c r="CUS38" s="446"/>
      <c r="CUT38" s="446"/>
      <c r="CUU38" s="446"/>
      <c r="CUV38" s="446"/>
      <c r="CUW38" s="446"/>
      <c r="CUX38" s="446"/>
      <c r="CUY38" s="446"/>
      <c r="CUZ38" s="446"/>
      <c r="CVA38" s="446"/>
      <c r="CVB38" s="446"/>
      <c r="CVC38" s="446"/>
      <c r="CVD38" s="446"/>
      <c r="CVE38" s="446"/>
      <c r="CVF38" s="446"/>
      <c r="CVG38" s="446"/>
      <c r="CVH38" s="446"/>
      <c r="CVI38" s="446"/>
      <c r="CVJ38" s="446"/>
      <c r="CVK38" s="446"/>
      <c r="CVL38" s="446"/>
      <c r="CVM38" s="446"/>
      <c r="CVN38" s="446"/>
      <c r="CVO38" s="446"/>
      <c r="CVP38" s="446"/>
      <c r="CVQ38" s="446"/>
      <c r="CVR38" s="446"/>
      <c r="CVS38" s="446"/>
      <c r="CVT38" s="446"/>
      <c r="CVU38" s="446"/>
      <c r="CVV38" s="446"/>
      <c r="CVW38" s="446"/>
      <c r="CVX38" s="446"/>
      <c r="CVY38" s="446"/>
      <c r="CVZ38" s="446"/>
      <c r="CWA38" s="446"/>
      <c r="CWB38" s="446"/>
      <c r="CWC38" s="446"/>
      <c r="CWD38" s="446"/>
      <c r="CWE38" s="446"/>
      <c r="CWF38" s="446"/>
      <c r="CWG38" s="446"/>
      <c r="CWH38" s="446"/>
      <c r="CWI38" s="446"/>
      <c r="CWJ38" s="446"/>
      <c r="CWK38" s="446"/>
      <c r="CWL38" s="446"/>
      <c r="CWM38" s="446"/>
      <c r="CWN38" s="446"/>
      <c r="CWO38" s="446"/>
      <c r="CWP38" s="446"/>
      <c r="CWQ38" s="446"/>
      <c r="CWR38" s="446"/>
      <c r="CWS38" s="446"/>
      <c r="CWT38" s="446"/>
      <c r="CWU38" s="446"/>
      <c r="CWV38" s="446"/>
      <c r="CWW38" s="446"/>
      <c r="CWX38" s="446"/>
      <c r="CWY38" s="446"/>
      <c r="CWZ38" s="446"/>
      <c r="CXA38" s="446"/>
      <c r="CXB38" s="446"/>
      <c r="CXC38" s="446"/>
      <c r="CXD38" s="446"/>
      <c r="CXE38" s="446"/>
      <c r="CXF38" s="446"/>
      <c r="CXG38" s="446"/>
      <c r="CXH38" s="446"/>
      <c r="CXI38" s="446"/>
      <c r="CXJ38" s="446"/>
      <c r="CXK38" s="446"/>
      <c r="CXL38" s="446"/>
      <c r="CXM38" s="446"/>
      <c r="CXN38" s="446"/>
      <c r="CXO38" s="446"/>
      <c r="CXP38" s="446"/>
      <c r="CXQ38" s="446"/>
      <c r="CXR38" s="446"/>
      <c r="CXS38" s="446"/>
      <c r="CXT38" s="446"/>
      <c r="CXU38" s="446"/>
      <c r="CXV38" s="446"/>
      <c r="CXW38" s="446"/>
      <c r="CXX38" s="446"/>
      <c r="CXY38" s="446"/>
      <c r="CXZ38" s="446"/>
      <c r="CYA38" s="446"/>
      <c r="CYB38" s="446"/>
      <c r="CYC38" s="446"/>
      <c r="CYD38" s="446"/>
      <c r="CYE38" s="446"/>
      <c r="CYF38" s="446"/>
      <c r="CYG38" s="446"/>
      <c r="CYH38" s="446"/>
      <c r="CYI38" s="446"/>
      <c r="CYJ38" s="446"/>
      <c r="CYK38" s="446"/>
      <c r="CYL38" s="446"/>
      <c r="CYM38" s="446"/>
      <c r="CYN38" s="446"/>
      <c r="CYO38" s="446"/>
      <c r="CYP38" s="446"/>
      <c r="CYQ38" s="446"/>
      <c r="CYR38" s="446"/>
      <c r="CYS38" s="446"/>
      <c r="CYT38" s="446"/>
      <c r="CYU38" s="446"/>
      <c r="CYV38" s="446"/>
      <c r="CYW38" s="446"/>
      <c r="CYX38" s="446"/>
      <c r="CYY38" s="446"/>
      <c r="CYZ38" s="446"/>
      <c r="CZA38" s="446"/>
      <c r="CZB38" s="446"/>
      <c r="CZC38" s="446"/>
      <c r="CZD38" s="446"/>
      <c r="CZE38" s="446"/>
      <c r="CZF38" s="446"/>
      <c r="CZG38" s="446"/>
      <c r="CZH38" s="446"/>
      <c r="CZI38" s="446"/>
      <c r="CZJ38" s="446"/>
      <c r="CZK38" s="446"/>
      <c r="CZL38" s="446"/>
      <c r="CZM38" s="446"/>
      <c r="CZN38" s="446"/>
      <c r="CZO38" s="446"/>
      <c r="CZP38" s="446"/>
      <c r="CZQ38" s="446"/>
      <c r="CZR38" s="446"/>
      <c r="CZS38" s="446"/>
      <c r="CZT38" s="446"/>
      <c r="CZU38" s="446"/>
      <c r="CZV38" s="446"/>
      <c r="CZW38" s="446"/>
      <c r="CZX38" s="446"/>
      <c r="CZY38" s="446"/>
      <c r="CZZ38" s="446"/>
      <c r="DAA38" s="446"/>
      <c r="DAB38" s="446"/>
      <c r="DAC38" s="446"/>
      <c r="DAD38" s="446"/>
      <c r="DAE38" s="446"/>
      <c r="DAF38" s="446"/>
      <c r="DAG38" s="446"/>
      <c r="DAH38" s="446"/>
      <c r="DAI38" s="446"/>
      <c r="DAJ38" s="446"/>
      <c r="DAK38" s="446"/>
      <c r="DAL38" s="446"/>
      <c r="DAM38" s="446"/>
      <c r="DAN38" s="446"/>
      <c r="DAO38" s="446"/>
      <c r="DAP38" s="446"/>
      <c r="DAQ38" s="446"/>
      <c r="DAR38" s="446"/>
      <c r="DAS38" s="446"/>
      <c r="DAT38" s="446"/>
      <c r="DAU38" s="446"/>
      <c r="DAV38" s="446"/>
      <c r="DAW38" s="446"/>
      <c r="DAX38" s="446"/>
      <c r="DAY38" s="446"/>
      <c r="DAZ38" s="446"/>
      <c r="DBA38" s="446"/>
      <c r="DBB38" s="446"/>
      <c r="DBC38" s="446"/>
      <c r="DBD38" s="446"/>
      <c r="DBE38" s="446"/>
      <c r="DBF38" s="446"/>
      <c r="DBG38" s="446"/>
      <c r="DBH38" s="446"/>
      <c r="DBI38" s="446"/>
      <c r="DBJ38" s="446"/>
      <c r="DBK38" s="446"/>
      <c r="DBL38" s="446"/>
      <c r="DBM38" s="446"/>
      <c r="DBN38" s="446"/>
      <c r="DBO38" s="446"/>
      <c r="DBP38" s="446"/>
      <c r="DBQ38" s="446"/>
      <c r="DBR38" s="446"/>
      <c r="DBS38" s="446"/>
      <c r="DBT38" s="446"/>
      <c r="DBU38" s="446"/>
      <c r="DBV38" s="446"/>
      <c r="DBW38" s="446"/>
      <c r="DBX38" s="446"/>
      <c r="DBY38" s="446"/>
      <c r="DBZ38" s="446"/>
      <c r="DCA38" s="446"/>
      <c r="DCB38" s="446"/>
      <c r="DCC38" s="446"/>
      <c r="DCD38" s="446"/>
      <c r="DCE38" s="446"/>
      <c r="DCF38" s="446"/>
      <c r="DCG38" s="446"/>
      <c r="DCH38" s="446"/>
      <c r="DCI38" s="446"/>
      <c r="DCJ38" s="446"/>
      <c r="DCK38" s="446"/>
      <c r="DCL38" s="446"/>
      <c r="DCM38" s="446"/>
      <c r="DCN38" s="446"/>
      <c r="DCO38" s="446"/>
      <c r="DCP38" s="446"/>
      <c r="DCQ38" s="446"/>
      <c r="DCR38" s="446"/>
      <c r="DCS38" s="446"/>
      <c r="DCT38" s="446"/>
      <c r="DCU38" s="446"/>
      <c r="DCV38" s="446"/>
      <c r="DCW38" s="446"/>
      <c r="DCX38" s="446"/>
      <c r="DCY38" s="446"/>
      <c r="DCZ38" s="446"/>
      <c r="DDA38" s="446"/>
      <c r="DDB38" s="446"/>
      <c r="DDC38" s="446"/>
      <c r="DDD38" s="446"/>
      <c r="DDE38" s="446"/>
      <c r="DDF38" s="446"/>
      <c r="DDG38" s="446"/>
      <c r="DDH38" s="446"/>
      <c r="DDI38" s="446"/>
      <c r="DDJ38" s="446"/>
      <c r="DDK38" s="446"/>
      <c r="DDL38" s="446"/>
      <c r="DDM38" s="446"/>
      <c r="DDN38" s="446"/>
      <c r="DDO38" s="446"/>
      <c r="DDP38" s="446"/>
      <c r="DDQ38" s="446"/>
      <c r="DDR38" s="446"/>
      <c r="DDS38" s="446"/>
      <c r="DDT38" s="446"/>
      <c r="DDU38" s="446"/>
      <c r="DDV38" s="446"/>
      <c r="DDW38" s="446"/>
      <c r="DDX38" s="446"/>
      <c r="DDY38" s="446"/>
      <c r="DDZ38" s="446"/>
      <c r="DEA38" s="446"/>
      <c r="DEB38" s="446"/>
      <c r="DEC38" s="446"/>
      <c r="DED38" s="446"/>
      <c r="DEE38" s="446"/>
      <c r="DEF38" s="446"/>
      <c r="DEG38" s="446"/>
      <c r="DEH38" s="446"/>
      <c r="DEI38" s="446"/>
      <c r="DEJ38" s="446"/>
      <c r="DEK38" s="446"/>
      <c r="DEL38" s="446"/>
      <c r="DEM38" s="446"/>
      <c r="DEN38" s="446"/>
      <c r="DEO38" s="446"/>
      <c r="DEP38" s="446"/>
      <c r="DEQ38" s="446"/>
      <c r="DER38" s="446"/>
      <c r="DES38" s="446"/>
      <c r="DET38" s="446"/>
      <c r="DEU38" s="446"/>
      <c r="DEV38" s="446"/>
      <c r="DEW38" s="446"/>
      <c r="DEX38" s="446"/>
      <c r="DEY38" s="446"/>
      <c r="DEZ38" s="446"/>
      <c r="DFA38" s="446"/>
      <c r="DFB38" s="446"/>
      <c r="DFC38" s="446"/>
      <c r="DFD38" s="446"/>
      <c r="DFE38" s="446"/>
      <c r="DFF38" s="446"/>
      <c r="DFG38" s="446"/>
      <c r="DFH38" s="446"/>
      <c r="DFI38" s="446"/>
      <c r="DFJ38" s="446"/>
      <c r="DFK38" s="446"/>
      <c r="DFL38" s="446"/>
      <c r="DFM38" s="446"/>
      <c r="DFN38" s="446"/>
      <c r="DFO38" s="446"/>
      <c r="DFP38" s="446"/>
      <c r="DFQ38" s="446"/>
      <c r="DFR38" s="446"/>
      <c r="DFS38" s="446"/>
      <c r="DFT38" s="446"/>
      <c r="DFU38" s="446"/>
      <c r="DFV38" s="446"/>
      <c r="DFW38" s="446"/>
      <c r="DFX38" s="446"/>
      <c r="DFY38" s="446"/>
      <c r="DFZ38" s="446"/>
      <c r="DGA38" s="446"/>
      <c r="DGB38" s="446"/>
      <c r="DGC38" s="446"/>
      <c r="DGD38" s="446"/>
      <c r="DGE38" s="446"/>
      <c r="DGF38" s="446"/>
      <c r="DGG38" s="446"/>
      <c r="DGH38" s="446"/>
      <c r="DGI38" s="446"/>
      <c r="DGJ38" s="446"/>
      <c r="DGK38" s="446"/>
      <c r="DGL38" s="446"/>
      <c r="DGM38" s="446"/>
      <c r="DGN38" s="446"/>
      <c r="DGO38" s="446"/>
      <c r="DGP38" s="446"/>
      <c r="DGQ38" s="446"/>
      <c r="DGR38" s="446"/>
      <c r="DGS38" s="446"/>
      <c r="DGT38" s="446"/>
      <c r="DGU38" s="446"/>
      <c r="DGV38" s="446"/>
      <c r="DGW38" s="446"/>
      <c r="DGX38" s="446"/>
      <c r="DGY38" s="446"/>
      <c r="DGZ38" s="446"/>
      <c r="DHA38" s="446"/>
      <c r="DHB38" s="446"/>
      <c r="DHC38" s="446"/>
      <c r="DHD38" s="446"/>
      <c r="DHE38" s="446"/>
      <c r="DHF38" s="446"/>
      <c r="DHG38" s="446"/>
      <c r="DHH38" s="446"/>
      <c r="DHI38" s="446"/>
      <c r="DHJ38" s="446"/>
      <c r="DHK38" s="446"/>
      <c r="DHL38" s="446"/>
      <c r="DHM38" s="446"/>
      <c r="DHN38" s="446"/>
      <c r="DHO38" s="446"/>
      <c r="DHP38" s="446"/>
      <c r="DHQ38" s="446"/>
      <c r="DHR38" s="446"/>
      <c r="DHS38" s="446"/>
      <c r="DHT38" s="446"/>
      <c r="DHU38" s="446"/>
      <c r="DHV38" s="446"/>
      <c r="DHW38" s="446"/>
      <c r="DHX38" s="446"/>
      <c r="DHY38" s="446"/>
      <c r="DHZ38" s="446"/>
      <c r="DIA38" s="446"/>
      <c r="DIB38" s="446"/>
      <c r="DIC38" s="446"/>
      <c r="DID38" s="446"/>
      <c r="DIE38" s="446"/>
      <c r="DIF38" s="446"/>
      <c r="DIG38" s="446"/>
      <c r="DIH38" s="446"/>
      <c r="DII38" s="446"/>
      <c r="DIJ38" s="446"/>
      <c r="DIK38" s="446"/>
      <c r="DIL38" s="446"/>
      <c r="DIM38" s="446"/>
      <c r="DIN38" s="446"/>
      <c r="DIO38" s="446"/>
      <c r="DIP38" s="446"/>
      <c r="DIQ38" s="446"/>
      <c r="DIR38" s="446"/>
      <c r="DIS38" s="446"/>
      <c r="DIT38" s="446"/>
      <c r="DIU38" s="446"/>
      <c r="DIV38" s="446"/>
      <c r="DIW38" s="446"/>
      <c r="DIX38" s="446"/>
      <c r="DIY38" s="446"/>
      <c r="DIZ38" s="446"/>
      <c r="DJA38" s="446"/>
      <c r="DJB38" s="446"/>
      <c r="DJC38" s="446"/>
      <c r="DJD38" s="446"/>
      <c r="DJE38" s="446"/>
      <c r="DJF38" s="446"/>
      <c r="DJG38" s="446"/>
      <c r="DJH38" s="446"/>
      <c r="DJI38" s="446"/>
      <c r="DJJ38" s="446"/>
      <c r="DJK38" s="446"/>
      <c r="DJL38" s="446"/>
      <c r="DJM38" s="446"/>
      <c r="DJN38" s="446"/>
      <c r="DJO38" s="446"/>
      <c r="DJP38" s="446"/>
      <c r="DJQ38" s="446"/>
      <c r="DJR38" s="446"/>
      <c r="DJS38" s="446"/>
      <c r="DJT38" s="446"/>
      <c r="DJU38" s="446"/>
      <c r="DJV38" s="446"/>
      <c r="DJW38" s="446"/>
      <c r="DJX38" s="446"/>
      <c r="DJY38" s="446"/>
      <c r="DJZ38" s="446"/>
      <c r="DKA38" s="446"/>
      <c r="DKB38" s="446"/>
      <c r="DKC38" s="446"/>
      <c r="DKD38" s="446"/>
      <c r="DKE38" s="446"/>
      <c r="DKF38" s="446"/>
      <c r="DKG38" s="446"/>
      <c r="DKH38" s="446"/>
      <c r="DKI38" s="446"/>
      <c r="DKJ38" s="446"/>
      <c r="DKK38" s="446"/>
      <c r="DKL38" s="446"/>
      <c r="DKM38" s="446"/>
      <c r="DKN38" s="446"/>
      <c r="DKO38" s="446"/>
      <c r="DKP38" s="446"/>
      <c r="DKQ38" s="446"/>
      <c r="DKR38" s="446"/>
      <c r="DKS38" s="446"/>
      <c r="DKT38" s="446"/>
      <c r="DKU38" s="446"/>
      <c r="DKV38" s="446"/>
      <c r="DKW38" s="446"/>
      <c r="DKX38" s="446"/>
      <c r="DKY38" s="446"/>
      <c r="DKZ38" s="446"/>
      <c r="DLA38" s="446"/>
      <c r="DLB38" s="446"/>
      <c r="DLC38" s="446"/>
      <c r="DLD38" s="446"/>
      <c r="DLE38" s="446"/>
      <c r="DLF38" s="446"/>
      <c r="DLG38" s="446"/>
      <c r="DLH38" s="446"/>
      <c r="DLI38" s="446"/>
      <c r="DLJ38" s="446"/>
      <c r="DLK38" s="446"/>
      <c r="DLL38" s="446"/>
      <c r="DLM38" s="446"/>
      <c r="DLN38" s="446"/>
      <c r="DLO38" s="446"/>
      <c r="DLP38" s="446"/>
      <c r="DLQ38" s="446"/>
      <c r="DLR38" s="446"/>
      <c r="DLS38" s="446"/>
      <c r="DLT38" s="446"/>
      <c r="DLU38" s="446"/>
      <c r="DLV38" s="446"/>
      <c r="DLW38" s="446"/>
      <c r="DLX38" s="446"/>
      <c r="DLY38" s="446"/>
      <c r="DLZ38" s="446"/>
      <c r="DMA38" s="446"/>
      <c r="DMB38" s="446"/>
      <c r="DMC38" s="446"/>
      <c r="DMD38" s="446"/>
      <c r="DME38" s="446"/>
      <c r="DMF38" s="446"/>
      <c r="DMG38" s="446"/>
      <c r="DMH38" s="446"/>
      <c r="DMI38" s="446"/>
      <c r="DMJ38" s="446"/>
      <c r="DMK38" s="446"/>
      <c r="DML38" s="446"/>
      <c r="DMM38" s="446"/>
      <c r="DMN38" s="446"/>
      <c r="DMO38" s="446"/>
      <c r="DMP38" s="446"/>
      <c r="DMQ38" s="446"/>
      <c r="DMR38" s="446"/>
      <c r="DMS38" s="446"/>
      <c r="DMT38" s="446"/>
      <c r="DMU38" s="446"/>
      <c r="DMV38" s="446"/>
      <c r="DMW38" s="446"/>
      <c r="DMX38" s="446"/>
      <c r="DMY38" s="446"/>
      <c r="DMZ38" s="446"/>
      <c r="DNA38" s="446"/>
      <c r="DNB38" s="446"/>
      <c r="DNC38" s="446"/>
      <c r="DND38" s="446"/>
      <c r="DNE38" s="446"/>
      <c r="DNF38" s="446"/>
      <c r="DNG38" s="446"/>
      <c r="DNH38" s="446"/>
      <c r="DNI38" s="446"/>
      <c r="DNJ38" s="446"/>
      <c r="DNK38" s="446"/>
      <c r="DNL38" s="446"/>
      <c r="DNM38" s="446"/>
      <c r="DNN38" s="446"/>
      <c r="DNO38" s="446"/>
      <c r="DNP38" s="446"/>
      <c r="DNQ38" s="446"/>
      <c r="DNR38" s="446"/>
      <c r="DNS38" s="446"/>
      <c r="DNT38" s="446"/>
      <c r="DNU38" s="446"/>
      <c r="DNV38" s="446"/>
      <c r="DNW38" s="446"/>
      <c r="DNX38" s="446"/>
      <c r="DNY38" s="446"/>
      <c r="DNZ38" s="446"/>
      <c r="DOA38" s="446"/>
      <c r="DOB38" s="446"/>
      <c r="DOC38" s="446"/>
      <c r="DOD38" s="446"/>
      <c r="DOE38" s="446"/>
      <c r="DOF38" s="446"/>
      <c r="DOG38" s="446"/>
      <c r="DOH38" s="446"/>
      <c r="DOI38" s="446"/>
      <c r="DOJ38" s="446"/>
      <c r="DOK38" s="446"/>
      <c r="DOL38" s="446"/>
      <c r="DOM38" s="446"/>
      <c r="DON38" s="446"/>
      <c r="DOO38" s="446"/>
      <c r="DOP38" s="446"/>
      <c r="DOQ38" s="446"/>
      <c r="DOR38" s="446"/>
      <c r="DOS38" s="446"/>
      <c r="DOT38" s="446"/>
      <c r="DOU38" s="446"/>
      <c r="DOV38" s="446"/>
      <c r="DOW38" s="446"/>
      <c r="DOX38" s="446"/>
      <c r="DOY38" s="446"/>
      <c r="DOZ38" s="446"/>
      <c r="DPA38" s="446"/>
      <c r="DPB38" s="446"/>
      <c r="DPC38" s="446"/>
      <c r="DPD38" s="446"/>
      <c r="DPE38" s="446"/>
      <c r="DPF38" s="446"/>
      <c r="DPG38" s="446"/>
      <c r="DPH38" s="446"/>
      <c r="DPI38" s="446"/>
      <c r="DPJ38" s="446"/>
      <c r="DPK38" s="446"/>
      <c r="DPL38" s="446"/>
      <c r="DPM38" s="446"/>
      <c r="DPN38" s="446"/>
      <c r="DPO38" s="446"/>
      <c r="DPP38" s="446"/>
      <c r="DPQ38" s="446"/>
      <c r="DPR38" s="446"/>
      <c r="DPS38" s="446"/>
      <c r="DPT38" s="446"/>
      <c r="DPU38" s="446"/>
      <c r="DPV38" s="446"/>
      <c r="DPW38" s="446"/>
      <c r="DPX38" s="446"/>
      <c r="DPY38" s="446"/>
      <c r="DPZ38" s="446"/>
      <c r="DQA38" s="446"/>
      <c r="DQB38" s="446"/>
      <c r="DQC38" s="446"/>
      <c r="DQD38" s="446"/>
      <c r="DQE38" s="446"/>
      <c r="DQF38" s="446"/>
      <c r="DQG38" s="446"/>
      <c r="DQH38" s="446"/>
      <c r="DQI38" s="446"/>
      <c r="DQJ38" s="446"/>
      <c r="DQK38" s="446"/>
      <c r="DQL38" s="446"/>
      <c r="DQM38" s="446"/>
      <c r="DQN38" s="446"/>
      <c r="DQO38" s="446"/>
      <c r="DQP38" s="446"/>
      <c r="DQQ38" s="446"/>
      <c r="DQR38" s="446"/>
      <c r="DQS38" s="446"/>
      <c r="DQT38" s="446"/>
      <c r="DQU38" s="446"/>
      <c r="DQV38" s="446"/>
      <c r="DQW38" s="446"/>
      <c r="DQX38" s="446"/>
      <c r="DQY38" s="446"/>
      <c r="DQZ38" s="446"/>
      <c r="DRA38" s="446"/>
      <c r="DRB38" s="446"/>
      <c r="DRC38" s="446"/>
      <c r="DRD38" s="446"/>
      <c r="DRE38" s="446"/>
      <c r="DRF38" s="446"/>
      <c r="DRG38" s="446"/>
      <c r="DRH38" s="446"/>
      <c r="DRI38" s="446"/>
      <c r="DRJ38" s="446"/>
      <c r="DRK38" s="446"/>
      <c r="DRL38" s="446"/>
      <c r="DRM38" s="446"/>
      <c r="DRN38" s="446"/>
      <c r="DRO38" s="446"/>
      <c r="DRP38" s="446"/>
      <c r="DRQ38" s="446"/>
      <c r="DRR38" s="446"/>
      <c r="DRS38" s="446"/>
      <c r="DRT38" s="446"/>
      <c r="DRU38" s="446"/>
      <c r="DRV38" s="446"/>
      <c r="DRW38" s="446"/>
      <c r="DRX38" s="446"/>
      <c r="DRY38" s="446"/>
      <c r="DRZ38" s="446"/>
      <c r="DSA38" s="446"/>
      <c r="DSB38" s="446"/>
      <c r="DSC38" s="446"/>
      <c r="DSD38" s="446"/>
      <c r="DSE38" s="446"/>
      <c r="DSF38" s="446"/>
      <c r="DSG38" s="446"/>
      <c r="DSH38" s="446"/>
      <c r="DSI38" s="446"/>
      <c r="DSJ38" s="446"/>
      <c r="DSK38" s="446"/>
      <c r="DSL38" s="446"/>
      <c r="DSM38" s="446"/>
      <c r="DSN38" s="446"/>
      <c r="DSO38" s="446"/>
      <c r="DSP38" s="446"/>
      <c r="DSQ38" s="446"/>
      <c r="DSR38" s="446"/>
      <c r="DSS38" s="446"/>
      <c r="DST38" s="446"/>
      <c r="DSU38" s="446"/>
      <c r="DSV38" s="446"/>
      <c r="DSW38" s="446"/>
      <c r="DSX38" s="446"/>
      <c r="DSY38" s="446"/>
      <c r="DSZ38" s="446"/>
      <c r="DTA38" s="446"/>
      <c r="DTB38" s="446"/>
      <c r="DTC38" s="446"/>
      <c r="DTD38" s="446"/>
      <c r="DTE38" s="446"/>
      <c r="DTF38" s="446"/>
      <c r="DTG38" s="446"/>
      <c r="DTH38" s="446"/>
      <c r="DTI38" s="446"/>
      <c r="DTJ38" s="446"/>
      <c r="DTK38" s="446"/>
      <c r="DTL38" s="446"/>
      <c r="DTM38" s="446"/>
      <c r="DTN38" s="446"/>
      <c r="DTO38" s="446"/>
      <c r="DTP38" s="446"/>
      <c r="DTQ38" s="446"/>
      <c r="DTR38" s="446"/>
      <c r="DTS38" s="446"/>
      <c r="DTT38" s="446"/>
      <c r="DTU38" s="446"/>
      <c r="DTV38" s="446"/>
      <c r="DTW38" s="446"/>
      <c r="DTX38" s="446"/>
      <c r="DTY38" s="446"/>
      <c r="DTZ38" s="446"/>
      <c r="DUA38" s="446"/>
      <c r="DUB38" s="446"/>
      <c r="DUC38" s="446"/>
      <c r="DUD38" s="446"/>
      <c r="DUE38" s="446"/>
      <c r="DUF38" s="446"/>
      <c r="DUG38" s="446"/>
      <c r="DUH38" s="446"/>
      <c r="DUI38" s="446"/>
      <c r="DUJ38" s="446"/>
      <c r="DUK38" s="446"/>
      <c r="DUL38" s="446"/>
      <c r="DUM38" s="446"/>
      <c r="DUN38" s="446"/>
      <c r="DUO38" s="446"/>
      <c r="DUP38" s="446"/>
      <c r="DUQ38" s="446"/>
      <c r="DUR38" s="446"/>
      <c r="DUS38" s="446"/>
      <c r="DUT38" s="446"/>
      <c r="DUU38" s="446"/>
      <c r="DUV38" s="446"/>
      <c r="DUW38" s="446"/>
      <c r="DUX38" s="446"/>
      <c r="DUY38" s="446"/>
      <c r="DUZ38" s="446"/>
      <c r="DVA38" s="446"/>
      <c r="DVB38" s="446"/>
      <c r="DVC38" s="446"/>
      <c r="DVD38" s="446"/>
      <c r="DVE38" s="446"/>
      <c r="DVF38" s="446"/>
      <c r="DVG38" s="446"/>
      <c r="DVH38" s="446"/>
      <c r="DVI38" s="446"/>
      <c r="DVJ38" s="446"/>
      <c r="DVK38" s="446"/>
      <c r="DVL38" s="446"/>
      <c r="DVM38" s="446"/>
      <c r="DVN38" s="446"/>
      <c r="DVO38" s="446"/>
      <c r="DVP38" s="446"/>
      <c r="DVQ38" s="446"/>
      <c r="DVR38" s="446"/>
      <c r="DVS38" s="446"/>
      <c r="DVT38" s="446"/>
      <c r="DVU38" s="446"/>
      <c r="DVV38" s="446"/>
      <c r="DVW38" s="446"/>
      <c r="DVX38" s="446"/>
      <c r="DVY38" s="446"/>
      <c r="DVZ38" s="446"/>
      <c r="DWA38" s="446"/>
      <c r="DWB38" s="446"/>
      <c r="DWC38" s="446"/>
      <c r="DWD38" s="446"/>
      <c r="DWE38" s="446"/>
      <c r="DWF38" s="446"/>
      <c r="DWG38" s="446"/>
      <c r="DWH38" s="446"/>
      <c r="DWI38" s="446"/>
      <c r="DWJ38" s="446"/>
      <c r="DWK38" s="446"/>
      <c r="DWL38" s="446"/>
      <c r="DWM38" s="446"/>
      <c r="DWN38" s="446"/>
      <c r="DWO38" s="446"/>
      <c r="DWP38" s="446"/>
      <c r="DWQ38" s="446"/>
      <c r="DWR38" s="446"/>
      <c r="DWS38" s="446"/>
      <c r="DWT38" s="446"/>
      <c r="DWU38" s="446"/>
      <c r="DWV38" s="446"/>
      <c r="DWW38" s="446"/>
      <c r="DWX38" s="446"/>
      <c r="DWY38" s="446"/>
      <c r="DWZ38" s="446"/>
      <c r="DXA38" s="446"/>
      <c r="DXB38" s="446"/>
      <c r="DXC38" s="446"/>
      <c r="DXD38" s="446"/>
      <c r="DXE38" s="446"/>
      <c r="DXF38" s="446"/>
      <c r="DXG38" s="446"/>
      <c r="DXH38" s="446"/>
      <c r="DXI38" s="446"/>
      <c r="DXJ38" s="446"/>
      <c r="DXK38" s="446"/>
      <c r="DXL38" s="446"/>
      <c r="DXM38" s="446"/>
      <c r="DXN38" s="446"/>
      <c r="DXO38" s="446"/>
      <c r="DXP38" s="446"/>
      <c r="DXQ38" s="446"/>
      <c r="DXR38" s="446"/>
      <c r="DXS38" s="446"/>
      <c r="DXT38" s="446"/>
      <c r="DXU38" s="446"/>
      <c r="DXV38" s="446"/>
      <c r="DXW38" s="446"/>
      <c r="DXX38" s="446"/>
      <c r="DXY38" s="446"/>
      <c r="DXZ38" s="446"/>
      <c r="DYA38" s="446"/>
      <c r="DYB38" s="446"/>
      <c r="DYC38" s="446"/>
      <c r="DYD38" s="446"/>
      <c r="DYE38" s="446"/>
      <c r="DYF38" s="446"/>
      <c r="DYG38" s="446"/>
      <c r="DYH38" s="446"/>
      <c r="DYI38" s="446"/>
      <c r="DYJ38" s="446"/>
      <c r="DYK38" s="446"/>
      <c r="DYL38" s="446"/>
      <c r="DYM38" s="446"/>
      <c r="DYN38" s="446"/>
      <c r="DYO38" s="446"/>
      <c r="DYP38" s="446"/>
      <c r="DYQ38" s="446"/>
      <c r="DYR38" s="446"/>
      <c r="DYS38" s="446"/>
      <c r="DYT38" s="446"/>
      <c r="DYU38" s="446"/>
      <c r="DYV38" s="446"/>
      <c r="DYW38" s="446"/>
      <c r="DYX38" s="446"/>
      <c r="DYY38" s="446"/>
      <c r="DYZ38" s="446"/>
      <c r="DZA38" s="446"/>
      <c r="DZB38" s="446"/>
      <c r="DZC38" s="446"/>
      <c r="DZD38" s="446"/>
      <c r="DZE38" s="446"/>
      <c r="DZF38" s="446"/>
      <c r="DZG38" s="446"/>
      <c r="DZH38" s="446"/>
      <c r="DZI38" s="446"/>
      <c r="DZJ38" s="446"/>
      <c r="DZK38" s="446"/>
      <c r="DZL38" s="446"/>
      <c r="DZM38" s="446"/>
      <c r="DZN38" s="446"/>
      <c r="DZO38" s="446"/>
      <c r="DZP38" s="446"/>
      <c r="DZQ38" s="446"/>
      <c r="DZR38" s="446"/>
      <c r="DZS38" s="446"/>
      <c r="DZT38" s="446"/>
      <c r="DZU38" s="446"/>
      <c r="DZV38" s="446"/>
      <c r="DZW38" s="446"/>
      <c r="DZX38" s="446"/>
      <c r="DZY38" s="446"/>
      <c r="DZZ38" s="446"/>
      <c r="EAA38" s="446"/>
      <c r="EAB38" s="446"/>
      <c r="EAC38" s="446"/>
      <c r="EAD38" s="446"/>
      <c r="EAE38" s="446"/>
      <c r="EAF38" s="446"/>
      <c r="EAG38" s="446"/>
      <c r="EAH38" s="446"/>
      <c r="EAI38" s="446"/>
      <c r="EAJ38" s="446"/>
      <c r="EAK38" s="446"/>
      <c r="EAL38" s="446"/>
      <c r="EAM38" s="446"/>
      <c r="EAN38" s="446"/>
      <c r="EAO38" s="446"/>
      <c r="EAP38" s="446"/>
      <c r="EAQ38" s="446"/>
      <c r="EAR38" s="446"/>
      <c r="EAS38" s="446"/>
      <c r="EAT38" s="446"/>
      <c r="EAU38" s="446"/>
      <c r="EAV38" s="446"/>
      <c r="EAW38" s="446"/>
      <c r="EAX38" s="446"/>
      <c r="EAY38" s="446"/>
      <c r="EAZ38" s="446"/>
      <c r="EBA38" s="446"/>
      <c r="EBB38" s="446"/>
      <c r="EBC38" s="446"/>
      <c r="EBD38" s="446"/>
      <c r="EBE38" s="446"/>
      <c r="EBF38" s="446"/>
      <c r="EBG38" s="446"/>
      <c r="EBH38" s="446"/>
      <c r="EBI38" s="446"/>
      <c r="EBJ38" s="446"/>
      <c r="EBK38" s="446"/>
      <c r="EBL38" s="446"/>
      <c r="EBM38" s="446"/>
      <c r="EBN38" s="446"/>
      <c r="EBO38" s="446"/>
      <c r="EBP38" s="446"/>
      <c r="EBQ38" s="446"/>
      <c r="EBR38" s="446"/>
      <c r="EBS38" s="446"/>
      <c r="EBT38" s="446"/>
      <c r="EBU38" s="446"/>
      <c r="EBV38" s="446"/>
      <c r="EBW38" s="446"/>
      <c r="EBX38" s="446"/>
      <c r="EBY38" s="446"/>
      <c r="EBZ38" s="446"/>
      <c r="ECA38" s="446"/>
      <c r="ECB38" s="446"/>
      <c r="ECC38" s="446"/>
      <c r="ECD38" s="446"/>
      <c r="ECE38" s="446"/>
      <c r="ECF38" s="446"/>
      <c r="ECG38" s="446"/>
      <c r="ECH38" s="446"/>
      <c r="ECI38" s="446"/>
      <c r="ECJ38" s="446"/>
      <c r="ECK38" s="446"/>
      <c r="ECL38" s="446"/>
      <c r="ECM38" s="446"/>
      <c r="ECN38" s="446"/>
      <c r="ECO38" s="446"/>
      <c r="ECP38" s="446"/>
      <c r="ECQ38" s="446"/>
      <c r="ECR38" s="446"/>
      <c r="ECS38" s="446"/>
      <c r="ECT38" s="446"/>
      <c r="ECU38" s="446"/>
      <c r="ECV38" s="446"/>
      <c r="ECW38" s="446"/>
      <c r="ECX38" s="446"/>
      <c r="ECY38" s="446"/>
      <c r="ECZ38" s="446"/>
      <c r="EDA38" s="446"/>
      <c r="EDB38" s="446"/>
      <c r="EDC38" s="446"/>
      <c r="EDD38" s="446"/>
      <c r="EDE38" s="446"/>
      <c r="EDF38" s="446"/>
      <c r="EDG38" s="446"/>
      <c r="EDH38" s="446"/>
      <c r="EDI38" s="446"/>
      <c r="EDJ38" s="446"/>
      <c r="EDK38" s="446"/>
      <c r="EDL38" s="446"/>
      <c r="EDM38" s="446"/>
      <c r="EDN38" s="446"/>
      <c r="EDO38" s="446"/>
      <c r="EDP38" s="446"/>
      <c r="EDQ38" s="446"/>
      <c r="EDR38" s="446"/>
      <c r="EDS38" s="446"/>
      <c r="EDT38" s="446"/>
      <c r="EDU38" s="446"/>
      <c r="EDV38" s="446"/>
      <c r="EDW38" s="446"/>
      <c r="EDX38" s="446"/>
      <c r="EDY38" s="446"/>
      <c r="EDZ38" s="446"/>
      <c r="EEA38" s="446"/>
      <c r="EEB38" s="446"/>
      <c r="EEC38" s="446"/>
      <c r="EED38" s="446"/>
      <c r="EEE38" s="446"/>
      <c r="EEF38" s="446"/>
      <c r="EEG38" s="446"/>
      <c r="EEH38" s="446"/>
      <c r="EEI38" s="446"/>
      <c r="EEJ38" s="446"/>
      <c r="EEK38" s="446"/>
      <c r="EEL38" s="446"/>
      <c r="EEM38" s="446"/>
      <c r="EEN38" s="446"/>
      <c r="EEO38" s="446"/>
      <c r="EEP38" s="446"/>
      <c r="EEQ38" s="446"/>
      <c r="EER38" s="446"/>
      <c r="EES38" s="446"/>
      <c r="EET38" s="446"/>
      <c r="EEU38" s="446"/>
      <c r="EEV38" s="446"/>
      <c r="EEW38" s="446"/>
      <c r="EEX38" s="446"/>
      <c r="EEY38" s="446"/>
      <c r="EEZ38" s="446"/>
      <c r="EFA38" s="446"/>
      <c r="EFB38" s="446"/>
      <c r="EFC38" s="446"/>
      <c r="EFD38" s="446"/>
      <c r="EFE38" s="446"/>
      <c r="EFF38" s="446"/>
      <c r="EFG38" s="446"/>
      <c r="EFH38" s="446"/>
      <c r="EFI38" s="446"/>
      <c r="EFJ38" s="446"/>
      <c r="EFK38" s="446"/>
      <c r="EFL38" s="446"/>
      <c r="EFM38" s="446"/>
      <c r="EFN38" s="446"/>
      <c r="EFO38" s="446"/>
      <c r="EFP38" s="446"/>
      <c r="EFQ38" s="446"/>
      <c r="EFR38" s="446"/>
      <c r="EFS38" s="446"/>
      <c r="EFT38" s="446"/>
      <c r="EFU38" s="446"/>
      <c r="EFV38" s="446"/>
      <c r="EFW38" s="446"/>
      <c r="EFX38" s="446"/>
      <c r="EFY38" s="446"/>
      <c r="EFZ38" s="446"/>
      <c r="EGA38" s="446"/>
      <c r="EGB38" s="446"/>
      <c r="EGC38" s="446"/>
      <c r="EGD38" s="446"/>
      <c r="EGE38" s="446"/>
      <c r="EGF38" s="446"/>
      <c r="EGG38" s="446"/>
      <c r="EGH38" s="446"/>
      <c r="EGI38" s="446"/>
      <c r="EGJ38" s="446"/>
      <c r="EGK38" s="446"/>
      <c r="EGL38" s="446"/>
      <c r="EGM38" s="446"/>
      <c r="EGN38" s="446"/>
      <c r="EGO38" s="446"/>
      <c r="EGP38" s="446"/>
      <c r="EGQ38" s="446"/>
      <c r="EGR38" s="446"/>
      <c r="EGS38" s="446"/>
      <c r="EGT38" s="446"/>
      <c r="EGU38" s="446"/>
      <c r="EGV38" s="446"/>
      <c r="EGW38" s="446"/>
      <c r="EGX38" s="446"/>
      <c r="EGY38" s="446"/>
      <c r="EGZ38" s="446"/>
      <c r="EHA38" s="446"/>
      <c r="EHB38" s="446"/>
      <c r="EHC38" s="446"/>
      <c r="EHD38" s="446"/>
      <c r="EHE38" s="446"/>
      <c r="EHF38" s="446"/>
      <c r="EHG38" s="446"/>
      <c r="EHH38" s="446"/>
      <c r="EHI38" s="446"/>
      <c r="EHJ38" s="446"/>
      <c r="EHK38" s="446"/>
      <c r="EHL38" s="446"/>
      <c r="EHM38" s="446"/>
      <c r="EHN38" s="446"/>
      <c r="EHO38" s="446"/>
      <c r="EHP38" s="446"/>
      <c r="EHQ38" s="446"/>
      <c r="EHR38" s="446"/>
      <c r="EHS38" s="446"/>
      <c r="EHT38" s="446"/>
      <c r="EHU38" s="446"/>
      <c r="EHV38" s="446"/>
      <c r="EHW38" s="446"/>
      <c r="EHX38" s="446"/>
      <c r="EHY38" s="446"/>
      <c r="EHZ38" s="446"/>
      <c r="EIA38" s="446"/>
      <c r="EIB38" s="446"/>
      <c r="EIC38" s="446"/>
      <c r="EID38" s="446"/>
      <c r="EIE38" s="446"/>
      <c r="EIF38" s="446"/>
      <c r="EIG38" s="446"/>
      <c r="EIH38" s="446"/>
      <c r="EII38" s="446"/>
      <c r="EIJ38" s="446"/>
      <c r="EIK38" s="446"/>
      <c r="EIL38" s="446"/>
      <c r="EIM38" s="446"/>
      <c r="EIN38" s="446"/>
      <c r="EIO38" s="446"/>
      <c r="EIP38" s="446"/>
      <c r="EIQ38" s="446"/>
      <c r="EIR38" s="446"/>
      <c r="EIS38" s="446"/>
      <c r="EIT38" s="446"/>
      <c r="EIU38" s="446"/>
      <c r="EIV38" s="446"/>
      <c r="EIW38" s="446"/>
      <c r="EIX38" s="446"/>
      <c r="EIY38" s="446"/>
      <c r="EIZ38" s="446"/>
      <c r="EJA38" s="446"/>
      <c r="EJB38" s="446"/>
      <c r="EJC38" s="446"/>
      <c r="EJD38" s="446"/>
      <c r="EJE38" s="446"/>
      <c r="EJF38" s="446"/>
      <c r="EJG38" s="446"/>
      <c r="EJH38" s="446"/>
      <c r="EJI38" s="446"/>
      <c r="EJJ38" s="446"/>
      <c r="EJK38" s="446"/>
      <c r="EJL38" s="446"/>
      <c r="EJM38" s="446"/>
      <c r="EJN38" s="446"/>
      <c r="EJO38" s="446"/>
      <c r="EJP38" s="446"/>
      <c r="EJQ38" s="446"/>
      <c r="EJR38" s="446"/>
      <c r="EJS38" s="446"/>
      <c r="EJT38" s="446"/>
      <c r="EJU38" s="446"/>
      <c r="EJV38" s="446"/>
      <c r="EJW38" s="446"/>
      <c r="EJX38" s="446"/>
      <c r="EJY38" s="446"/>
      <c r="EJZ38" s="446"/>
      <c r="EKA38" s="446"/>
      <c r="EKB38" s="446"/>
      <c r="EKC38" s="446"/>
      <c r="EKD38" s="446"/>
      <c r="EKE38" s="446"/>
      <c r="EKF38" s="446"/>
      <c r="EKG38" s="446"/>
      <c r="EKH38" s="446"/>
      <c r="EKI38" s="446"/>
      <c r="EKJ38" s="446"/>
      <c r="EKK38" s="446"/>
      <c r="EKL38" s="446"/>
      <c r="EKM38" s="446"/>
      <c r="EKN38" s="446"/>
      <c r="EKO38" s="446"/>
      <c r="EKP38" s="446"/>
      <c r="EKQ38" s="446"/>
      <c r="EKR38" s="446"/>
      <c r="EKS38" s="446"/>
      <c r="EKT38" s="446"/>
      <c r="EKU38" s="446"/>
      <c r="EKV38" s="446"/>
      <c r="EKW38" s="446"/>
      <c r="EKX38" s="446"/>
      <c r="EKY38" s="446"/>
      <c r="EKZ38" s="446"/>
      <c r="ELA38" s="446"/>
      <c r="ELB38" s="446"/>
      <c r="ELC38" s="446"/>
      <c r="ELD38" s="446"/>
      <c r="ELE38" s="446"/>
      <c r="ELF38" s="446"/>
      <c r="ELG38" s="446"/>
      <c r="ELH38" s="446"/>
      <c r="ELI38" s="446"/>
      <c r="ELJ38" s="446"/>
      <c r="ELK38" s="446"/>
      <c r="ELL38" s="446"/>
      <c r="ELM38" s="446"/>
      <c r="ELN38" s="446"/>
      <c r="ELO38" s="446"/>
      <c r="ELP38" s="446"/>
      <c r="ELQ38" s="446"/>
      <c r="ELR38" s="446"/>
      <c r="ELS38" s="446"/>
      <c r="ELT38" s="446"/>
      <c r="ELU38" s="446"/>
      <c r="ELV38" s="446"/>
      <c r="ELW38" s="446"/>
      <c r="ELX38" s="446"/>
      <c r="ELY38" s="446"/>
      <c r="ELZ38" s="446"/>
      <c r="EMA38" s="446"/>
      <c r="EMB38" s="446"/>
      <c r="EMC38" s="446"/>
      <c r="EMD38" s="446"/>
      <c r="EME38" s="446"/>
      <c r="EMF38" s="446"/>
      <c r="EMG38" s="446"/>
      <c r="EMH38" s="446"/>
      <c r="EMI38" s="446"/>
      <c r="EMJ38" s="446"/>
      <c r="EMK38" s="446"/>
      <c r="EML38" s="446"/>
      <c r="EMM38" s="446"/>
      <c r="EMN38" s="446"/>
      <c r="EMO38" s="446"/>
      <c r="EMP38" s="446"/>
      <c r="EMQ38" s="446"/>
      <c r="EMR38" s="446"/>
      <c r="EMS38" s="446"/>
      <c r="EMT38" s="446"/>
      <c r="EMU38" s="446"/>
      <c r="EMV38" s="446"/>
      <c r="EMW38" s="446"/>
      <c r="EMX38" s="446"/>
      <c r="EMY38" s="446"/>
      <c r="EMZ38" s="446"/>
      <c r="ENA38" s="446"/>
      <c r="ENB38" s="446"/>
      <c r="ENC38" s="446"/>
      <c r="END38" s="446"/>
      <c r="ENE38" s="446"/>
      <c r="ENF38" s="446"/>
      <c r="ENG38" s="446"/>
      <c r="ENH38" s="446"/>
      <c r="ENI38" s="446"/>
      <c r="ENJ38" s="446"/>
      <c r="ENK38" s="446"/>
      <c r="ENL38" s="446"/>
      <c r="ENM38" s="446"/>
      <c r="ENN38" s="446"/>
      <c r="ENO38" s="446"/>
      <c r="ENP38" s="446"/>
      <c r="ENQ38" s="446"/>
      <c r="ENR38" s="446"/>
      <c r="ENS38" s="446"/>
      <c r="ENT38" s="446"/>
      <c r="ENU38" s="446"/>
      <c r="ENV38" s="446"/>
      <c r="ENW38" s="446"/>
      <c r="ENX38" s="446"/>
      <c r="ENY38" s="446"/>
      <c r="ENZ38" s="446"/>
      <c r="EOA38" s="446"/>
      <c r="EOB38" s="446"/>
      <c r="EOC38" s="446"/>
      <c r="EOD38" s="446"/>
      <c r="EOE38" s="446"/>
      <c r="EOF38" s="446"/>
      <c r="EOG38" s="446"/>
      <c r="EOH38" s="446"/>
      <c r="EOI38" s="446"/>
      <c r="EOJ38" s="446"/>
      <c r="EOK38" s="446"/>
      <c r="EOL38" s="446"/>
      <c r="EOM38" s="446"/>
      <c r="EON38" s="446"/>
      <c r="EOO38" s="446"/>
      <c r="EOP38" s="446"/>
      <c r="EOQ38" s="446"/>
      <c r="EOR38" s="446"/>
      <c r="EOS38" s="446"/>
      <c r="EOT38" s="446"/>
      <c r="EOU38" s="446"/>
      <c r="EOV38" s="446"/>
      <c r="EOW38" s="446"/>
      <c r="EOX38" s="446"/>
      <c r="EOY38" s="446"/>
      <c r="EOZ38" s="446"/>
      <c r="EPA38" s="446"/>
      <c r="EPB38" s="446"/>
      <c r="EPC38" s="446"/>
      <c r="EPD38" s="446"/>
      <c r="EPE38" s="446"/>
      <c r="EPF38" s="446"/>
      <c r="EPG38" s="446"/>
      <c r="EPH38" s="446"/>
      <c r="EPI38" s="446"/>
      <c r="EPJ38" s="446"/>
      <c r="EPK38" s="446"/>
      <c r="EPL38" s="446"/>
      <c r="EPM38" s="446"/>
      <c r="EPN38" s="446"/>
      <c r="EPO38" s="446"/>
      <c r="EPP38" s="446"/>
      <c r="EPQ38" s="446"/>
      <c r="EPR38" s="446"/>
      <c r="EPS38" s="446"/>
      <c r="EPT38" s="446"/>
      <c r="EPU38" s="446"/>
      <c r="EPV38" s="446"/>
      <c r="EPW38" s="446"/>
      <c r="EPX38" s="446"/>
      <c r="EPY38" s="446"/>
      <c r="EPZ38" s="446"/>
      <c r="EQA38" s="446"/>
      <c r="EQB38" s="446"/>
      <c r="EQC38" s="446"/>
      <c r="EQD38" s="446"/>
      <c r="EQE38" s="446"/>
      <c r="EQF38" s="446"/>
      <c r="EQG38" s="446"/>
      <c r="EQH38" s="446"/>
      <c r="EQI38" s="446"/>
      <c r="EQJ38" s="446"/>
      <c r="EQK38" s="446"/>
      <c r="EQL38" s="446"/>
      <c r="EQM38" s="446"/>
      <c r="EQN38" s="446"/>
      <c r="EQO38" s="446"/>
      <c r="EQP38" s="446"/>
      <c r="EQQ38" s="446"/>
      <c r="EQR38" s="446"/>
      <c r="EQS38" s="446"/>
      <c r="EQT38" s="446"/>
      <c r="EQU38" s="446"/>
      <c r="EQV38" s="446"/>
      <c r="EQW38" s="446"/>
      <c r="EQX38" s="446"/>
      <c r="EQY38" s="446"/>
      <c r="EQZ38" s="446"/>
      <c r="ERA38" s="446"/>
      <c r="ERB38" s="446"/>
      <c r="ERC38" s="446"/>
      <c r="ERD38" s="446"/>
      <c r="ERE38" s="446"/>
      <c r="ERF38" s="446"/>
      <c r="ERG38" s="446"/>
      <c r="ERH38" s="446"/>
      <c r="ERI38" s="446"/>
      <c r="ERJ38" s="446"/>
      <c r="ERK38" s="446"/>
      <c r="ERL38" s="446"/>
      <c r="ERM38" s="446"/>
      <c r="ERN38" s="446"/>
      <c r="ERO38" s="446"/>
      <c r="ERP38" s="446"/>
      <c r="ERQ38" s="446"/>
      <c r="ERR38" s="446"/>
      <c r="ERS38" s="446"/>
      <c r="ERT38" s="446"/>
      <c r="ERU38" s="446"/>
      <c r="ERV38" s="446"/>
      <c r="ERW38" s="446"/>
      <c r="ERX38" s="446"/>
      <c r="ERY38" s="446"/>
      <c r="ERZ38" s="446"/>
      <c r="ESA38" s="446"/>
      <c r="ESB38" s="446"/>
      <c r="ESC38" s="446"/>
      <c r="ESD38" s="446"/>
      <c r="ESE38" s="446"/>
      <c r="ESF38" s="446"/>
      <c r="ESG38" s="446"/>
      <c r="ESH38" s="446"/>
      <c r="ESI38" s="446"/>
      <c r="ESJ38" s="446"/>
      <c r="ESK38" s="446"/>
      <c r="ESL38" s="446"/>
      <c r="ESM38" s="446"/>
      <c r="ESN38" s="446"/>
      <c r="ESO38" s="446"/>
      <c r="ESP38" s="446"/>
      <c r="ESQ38" s="446"/>
      <c r="ESR38" s="446"/>
      <c r="ESS38" s="446"/>
      <c r="EST38" s="446"/>
      <c r="ESU38" s="446"/>
      <c r="ESV38" s="446"/>
      <c r="ESW38" s="446"/>
      <c r="ESX38" s="446"/>
      <c r="ESY38" s="446"/>
      <c r="ESZ38" s="446"/>
      <c r="ETA38" s="446"/>
      <c r="ETB38" s="446"/>
      <c r="ETC38" s="446"/>
      <c r="ETD38" s="446"/>
      <c r="ETE38" s="446"/>
      <c r="ETF38" s="446"/>
      <c r="ETG38" s="446"/>
      <c r="ETH38" s="446"/>
      <c r="ETI38" s="446"/>
      <c r="ETJ38" s="446"/>
      <c r="ETK38" s="446"/>
      <c r="ETL38" s="446"/>
      <c r="ETM38" s="446"/>
      <c r="ETN38" s="446"/>
      <c r="ETO38" s="446"/>
      <c r="ETP38" s="446"/>
      <c r="ETQ38" s="446"/>
      <c r="ETR38" s="446"/>
      <c r="ETS38" s="446"/>
      <c r="ETT38" s="446"/>
      <c r="ETU38" s="446"/>
      <c r="ETV38" s="446"/>
      <c r="ETW38" s="446"/>
      <c r="ETX38" s="446"/>
      <c r="ETY38" s="446"/>
      <c r="ETZ38" s="446"/>
      <c r="EUA38" s="446"/>
      <c r="EUB38" s="446"/>
      <c r="EUC38" s="446"/>
      <c r="EUD38" s="446"/>
      <c r="EUE38" s="446"/>
      <c r="EUF38" s="446"/>
      <c r="EUG38" s="446"/>
      <c r="EUH38" s="446"/>
      <c r="EUI38" s="446"/>
      <c r="EUJ38" s="446"/>
      <c r="EUK38" s="446"/>
      <c r="EUL38" s="446"/>
      <c r="EUM38" s="446"/>
      <c r="EUN38" s="446"/>
      <c r="EUO38" s="446"/>
      <c r="EUP38" s="446"/>
      <c r="EUQ38" s="446"/>
      <c r="EUR38" s="446"/>
      <c r="EUS38" s="446"/>
      <c r="EUT38" s="446"/>
      <c r="EUU38" s="446"/>
      <c r="EUV38" s="446"/>
      <c r="EUW38" s="446"/>
      <c r="EUX38" s="446"/>
      <c r="EUY38" s="446"/>
      <c r="EUZ38" s="446"/>
      <c r="EVA38" s="446"/>
      <c r="EVB38" s="446"/>
      <c r="EVC38" s="446"/>
      <c r="EVD38" s="446"/>
      <c r="EVE38" s="446"/>
      <c r="EVF38" s="446"/>
      <c r="EVG38" s="446"/>
      <c r="EVH38" s="446"/>
      <c r="EVI38" s="446"/>
      <c r="EVJ38" s="446"/>
      <c r="EVK38" s="446"/>
      <c r="EVL38" s="446"/>
      <c r="EVM38" s="446"/>
      <c r="EVN38" s="446"/>
      <c r="EVO38" s="446"/>
      <c r="EVP38" s="446"/>
      <c r="EVQ38" s="446"/>
      <c r="EVR38" s="446"/>
      <c r="EVS38" s="446"/>
      <c r="EVT38" s="446"/>
      <c r="EVU38" s="446"/>
      <c r="EVV38" s="446"/>
      <c r="EVW38" s="446"/>
      <c r="EVX38" s="446"/>
      <c r="EVY38" s="446"/>
      <c r="EVZ38" s="446"/>
      <c r="EWA38" s="446"/>
      <c r="EWB38" s="446"/>
      <c r="EWC38" s="446"/>
      <c r="EWD38" s="446"/>
      <c r="EWE38" s="446"/>
      <c r="EWF38" s="446"/>
      <c r="EWG38" s="446"/>
      <c r="EWH38" s="446"/>
      <c r="EWI38" s="446"/>
      <c r="EWJ38" s="446"/>
      <c r="EWK38" s="446"/>
      <c r="EWL38" s="446"/>
      <c r="EWM38" s="446"/>
      <c r="EWN38" s="446"/>
      <c r="EWO38" s="446"/>
      <c r="EWP38" s="446"/>
      <c r="EWQ38" s="446"/>
      <c r="EWR38" s="446"/>
      <c r="EWS38" s="446"/>
      <c r="EWT38" s="446"/>
      <c r="EWU38" s="446"/>
      <c r="EWV38" s="446"/>
      <c r="EWW38" s="446"/>
      <c r="EWX38" s="446"/>
      <c r="EWY38" s="446"/>
      <c r="EWZ38" s="446"/>
      <c r="EXA38" s="446"/>
      <c r="EXB38" s="446"/>
      <c r="EXC38" s="446"/>
      <c r="EXD38" s="446"/>
      <c r="EXE38" s="446"/>
      <c r="EXF38" s="446"/>
      <c r="EXG38" s="446"/>
      <c r="EXH38" s="446"/>
      <c r="EXI38" s="446"/>
      <c r="EXJ38" s="446"/>
      <c r="EXK38" s="446"/>
      <c r="EXL38" s="446"/>
      <c r="EXM38" s="446"/>
      <c r="EXN38" s="446"/>
      <c r="EXO38" s="446"/>
      <c r="EXP38" s="446"/>
      <c r="EXQ38" s="446"/>
      <c r="EXR38" s="446"/>
      <c r="EXS38" s="446"/>
      <c r="EXT38" s="446"/>
      <c r="EXU38" s="446"/>
      <c r="EXV38" s="446"/>
      <c r="EXW38" s="446"/>
      <c r="EXX38" s="446"/>
      <c r="EXY38" s="446"/>
      <c r="EXZ38" s="446"/>
      <c r="EYA38" s="446"/>
      <c r="EYB38" s="446"/>
      <c r="EYC38" s="446"/>
      <c r="EYD38" s="446"/>
      <c r="EYE38" s="446"/>
      <c r="EYF38" s="446"/>
      <c r="EYG38" s="446"/>
      <c r="EYH38" s="446"/>
      <c r="EYI38" s="446"/>
      <c r="EYJ38" s="446"/>
      <c r="EYK38" s="446"/>
      <c r="EYL38" s="446"/>
      <c r="EYM38" s="446"/>
      <c r="EYN38" s="446"/>
      <c r="EYO38" s="446"/>
      <c r="EYP38" s="446"/>
      <c r="EYQ38" s="446"/>
      <c r="EYR38" s="446"/>
      <c r="EYS38" s="446"/>
      <c r="EYT38" s="446"/>
      <c r="EYU38" s="446"/>
      <c r="EYV38" s="446"/>
      <c r="EYW38" s="446"/>
      <c r="EYX38" s="446"/>
      <c r="EYY38" s="446"/>
      <c r="EYZ38" s="446"/>
      <c r="EZA38" s="446"/>
      <c r="EZB38" s="446"/>
      <c r="EZC38" s="446"/>
      <c r="EZD38" s="446"/>
      <c r="EZE38" s="446"/>
      <c r="EZF38" s="446"/>
      <c r="EZG38" s="446"/>
      <c r="EZH38" s="446"/>
      <c r="EZI38" s="446"/>
      <c r="EZJ38" s="446"/>
      <c r="EZK38" s="446"/>
      <c r="EZL38" s="446"/>
      <c r="EZM38" s="446"/>
      <c r="EZN38" s="446"/>
      <c r="EZO38" s="446"/>
      <c r="EZP38" s="446"/>
      <c r="EZQ38" s="446"/>
      <c r="EZR38" s="446"/>
      <c r="EZS38" s="446"/>
      <c r="EZT38" s="446"/>
      <c r="EZU38" s="446"/>
      <c r="EZV38" s="446"/>
      <c r="EZW38" s="446"/>
      <c r="EZX38" s="446"/>
      <c r="EZY38" s="446"/>
      <c r="EZZ38" s="446"/>
      <c r="FAA38" s="446"/>
      <c r="FAB38" s="446"/>
      <c r="FAC38" s="446"/>
      <c r="FAD38" s="446"/>
      <c r="FAE38" s="446"/>
      <c r="FAF38" s="446"/>
      <c r="FAG38" s="446"/>
      <c r="FAH38" s="446"/>
      <c r="FAI38" s="446"/>
      <c r="FAJ38" s="446"/>
      <c r="FAK38" s="446"/>
      <c r="FAL38" s="446"/>
      <c r="FAM38" s="446"/>
      <c r="FAN38" s="446"/>
      <c r="FAO38" s="446"/>
      <c r="FAP38" s="446"/>
      <c r="FAQ38" s="446"/>
      <c r="FAR38" s="446"/>
      <c r="FAS38" s="446"/>
      <c r="FAT38" s="446"/>
      <c r="FAU38" s="446"/>
      <c r="FAV38" s="446"/>
      <c r="FAW38" s="446"/>
      <c r="FAX38" s="446"/>
      <c r="FAY38" s="446"/>
      <c r="FAZ38" s="446"/>
      <c r="FBA38" s="446"/>
      <c r="FBB38" s="446"/>
      <c r="FBC38" s="446"/>
      <c r="FBD38" s="446"/>
      <c r="FBE38" s="446"/>
      <c r="FBF38" s="446"/>
      <c r="FBG38" s="446"/>
      <c r="FBH38" s="446"/>
      <c r="FBI38" s="446"/>
      <c r="FBJ38" s="446"/>
      <c r="FBK38" s="446"/>
      <c r="FBL38" s="446"/>
      <c r="FBM38" s="446"/>
      <c r="FBN38" s="446"/>
      <c r="FBO38" s="446"/>
      <c r="FBP38" s="446"/>
      <c r="FBQ38" s="446"/>
      <c r="FBR38" s="446"/>
      <c r="FBS38" s="446"/>
      <c r="FBT38" s="446"/>
      <c r="FBU38" s="446"/>
      <c r="FBV38" s="446"/>
      <c r="FBW38" s="446"/>
      <c r="FBX38" s="446"/>
      <c r="FBY38" s="446"/>
      <c r="FBZ38" s="446"/>
      <c r="FCA38" s="446"/>
      <c r="FCB38" s="446"/>
      <c r="FCC38" s="446"/>
      <c r="FCD38" s="446"/>
      <c r="FCE38" s="446"/>
      <c r="FCF38" s="446"/>
      <c r="FCG38" s="446"/>
      <c r="FCH38" s="446"/>
      <c r="FCI38" s="446"/>
      <c r="FCJ38" s="446"/>
      <c r="FCK38" s="446"/>
      <c r="FCL38" s="446"/>
      <c r="FCM38" s="446"/>
      <c r="FCN38" s="446"/>
      <c r="FCO38" s="446"/>
      <c r="FCP38" s="446"/>
      <c r="FCQ38" s="446"/>
      <c r="FCR38" s="446"/>
      <c r="FCS38" s="446"/>
      <c r="FCT38" s="446"/>
      <c r="FCU38" s="446"/>
      <c r="FCV38" s="446"/>
      <c r="FCW38" s="446"/>
      <c r="FCX38" s="446"/>
      <c r="FCY38" s="446"/>
      <c r="FCZ38" s="446"/>
      <c r="FDA38" s="446"/>
      <c r="FDB38" s="446"/>
      <c r="FDC38" s="446"/>
      <c r="FDD38" s="446"/>
      <c r="FDE38" s="446"/>
      <c r="FDF38" s="446"/>
      <c r="FDG38" s="446"/>
      <c r="FDH38" s="446"/>
      <c r="FDI38" s="446"/>
      <c r="FDJ38" s="446"/>
      <c r="FDK38" s="446"/>
      <c r="FDL38" s="446"/>
      <c r="FDM38" s="446"/>
      <c r="FDN38" s="446"/>
      <c r="FDO38" s="446"/>
      <c r="FDP38" s="446"/>
      <c r="FDQ38" s="446"/>
      <c r="FDR38" s="446"/>
      <c r="FDS38" s="446"/>
      <c r="FDT38" s="446"/>
      <c r="FDU38" s="446"/>
      <c r="FDV38" s="446"/>
      <c r="FDW38" s="446"/>
      <c r="FDX38" s="446"/>
      <c r="FDY38" s="446"/>
      <c r="FDZ38" s="446"/>
      <c r="FEA38" s="446"/>
      <c r="FEB38" s="446"/>
      <c r="FEC38" s="446"/>
      <c r="FED38" s="446"/>
      <c r="FEE38" s="446"/>
      <c r="FEF38" s="446"/>
      <c r="FEG38" s="446"/>
      <c r="FEH38" s="446"/>
      <c r="FEI38" s="446"/>
      <c r="FEJ38" s="446"/>
      <c r="FEK38" s="446"/>
      <c r="FEL38" s="446"/>
      <c r="FEM38" s="446"/>
      <c r="FEN38" s="446"/>
      <c r="FEO38" s="446"/>
      <c r="FEP38" s="446"/>
      <c r="FEQ38" s="446"/>
      <c r="FER38" s="446"/>
      <c r="FES38" s="446"/>
      <c r="FET38" s="446"/>
      <c r="FEU38" s="446"/>
      <c r="FEV38" s="446"/>
      <c r="FEW38" s="446"/>
      <c r="FEX38" s="446"/>
      <c r="FEY38" s="446"/>
      <c r="FEZ38" s="446"/>
      <c r="FFA38" s="446"/>
      <c r="FFB38" s="446"/>
      <c r="FFC38" s="446"/>
      <c r="FFD38" s="446"/>
      <c r="FFE38" s="446"/>
      <c r="FFF38" s="446"/>
      <c r="FFG38" s="446"/>
      <c r="FFH38" s="446"/>
      <c r="FFI38" s="446"/>
      <c r="FFJ38" s="446"/>
      <c r="FFK38" s="446"/>
      <c r="FFL38" s="446"/>
      <c r="FFM38" s="446"/>
      <c r="FFN38" s="446"/>
      <c r="FFO38" s="446"/>
      <c r="FFP38" s="446"/>
      <c r="FFQ38" s="446"/>
      <c r="FFR38" s="446"/>
      <c r="FFS38" s="446"/>
      <c r="FFT38" s="446"/>
      <c r="FFU38" s="446"/>
      <c r="FFV38" s="446"/>
      <c r="FFW38" s="446"/>
      <c r="FFX38" s="446"/>
      <c r="FFY38" s="446"/>
      <c r="FFZ38" s="446"/>
      <c r="FGA38" s="446"/>
      <c r="FGB38" s="446"/>
      <c r="FGC38" s="446"/>
      <c r="FGD38" s="446"/>
      <c r="FGE38" s="446"/>
      <c r="FGF38" s="446"/>
      <c r="FGG38" s="446"/>
      <c r="FGH38" s="446"/>
      <c r="FGI38" s="446"/>
      <c r="FGJ38" s="446"/>
      <c r="FGK38" s="446"/>
      <c r="FGL38" s="446"/>
      <c r="FGM38" s="446"/>
      <c r="FGN38" s="446"/>
      <c r="FGO38" s="446"/>
      <c r="FGP38" s="446"/>
      <c r="FGQ38" s="446"/>
      <c r="FGR38" s="446"/>
      <c r="FGS38" s="446"/>
      <c r="FGT38" s="446"/>
      <c r="FGU38" s="446"/>
      <c r="FGV38" s="446"/>
      <c r="FGW38" s="446"/>
      <c r="FGX38" s="446"/>
      <c r="FGY38" s="446"/>
      <c r="FGZ38" s="446"/>
      <c r="FHA38" s="446"/>
      <c r="FHB38" s="446"/>
      <c r="FHC38" s="446"/>
      <c r="FHD38" s="446"/>
      <c r="FHE38" s="446"/>
      <c r="FHF38" s="446"/>
      <c r="FHG38" s="446"/>
      <c r="FHH38" s="446"/>
      <c r="FHI38" s="446"/>
      <c r="FHJ38" s="446"/>
      <c r="FHK38" s="446"/>
      <c r="FHL38" s="446"/>
      <c r="FHM38" s="446"/>
      <c r="FHN38" s="446"/>
      <c r="FHO38" s="446"/>
      <c r="FHP38" s="446"/>
      <c r="FHQ38" s="446"/>
      <c r="FHR38" s="446"/>
      <c r="FHS38" s="446"/>
      <c r="FHT38" s="446"/>
      <c r="FHU38" s="446"/>
      <c r="FHV38" s="446"/>
      <c r="FHW38" s="446"/>
      <c r="FHX38" s="446"/>
      <c r="FHY38" s="446"/>
      <c r="FHZ38" s="446"/>
      <c r="FIA38" s="446"/>
      <c r="FIB38" s="446"/>
      <c r="FIC38" s="446"/>
      <c r="FID38" s="446"/>
      <c r="FIE38" s="446"/>
      <c r="FIF38" s="446"/>
      <c r="FIG38" s="446"/>
      <c r="FIH38" s="446"/>
      <c r="FII38" s="446"/>
      <c r="FIJ38" s="446"/>
      <c r="FIK38" s="446"/>
      <c r="FIL38" s="446"/>
      <c r="FIM38" s="446"/>
      <c r="FIN38" s="446"/>
      <c r="FIO38" s="446"/>
      <c r="FIP38" s="446"/>
      <c r="FIQ38" s="446"/>
      <c r="FIR38" s="446"/>
      <c r="FIS38" s="446"/>
      <c r="FIT38" s="446"/>
      <c r="FIU38" s="446"/>
      <c r="FIV38" s="446"/>
      <c r="FIW38" s="446"/>
      <c r="FIX38" s="446"/>
      <c r="FIY38" s="446"/>
      <c r="FIZ38" s="446"/>
      <c r="FJA38" s="446"/>
      <c r="FJB38" s="446"/>
      <c r="FJC38" s="446"/>
      <c r="FJD38" s="446"/>
      <c r="FJE38" s="446"/>
      <c r="FJF38" s="446"/>
      <c r="FJG38" s="446"/>
      <c r="FJH38" s="446"/>
      <c r="FJI38" s="446"/>
      <c r="FJJ38" s="446"/>
      <c r="FJK38" s="446"/>
      <c r="FJL38" s="446"/>
      <c r="FJM38" s="446"/>
      <c r="FJN38" s="446"/>
      <c r="FJO38" s="446"/>
      <c r="FJP38" s="446"/>
      <c r="FJQ38" s="446"/>
      <c r="FJR38" s="446"/>
      <c r="FJS38" s="446"/>
      <c r="FJT38" s="446"/>
      <c r="FJU38" s="446"/>
      <c r="FJV38" s="446"/>
      <c r="FJW38" s="446"/>
      <c r="FJX38" s="446"/>
      <c r="FJY38" s="446"/>
      <c r="FJZ38" s="446"/>
      <c r="FKA38" s="446"/>
      <c r="FKB38" s="446"/>
      <c r="FKC38" s="446"/>
      <c r="FKD38" s="446"/>
      <c r="FKE38" s="446"/>
      <c r="FKF38" s="446"/>
      <c r="FKG38" s="446"/>
      <c r="FKH38" s="446"/>
      <c r="FKI38" s="446"/>
      <c r="FKJ38" s="446"/>
      <c r="FKK38" s="446"/>
      <c r="FKL38" s="446"/>
      <c r="FKM38" s="446"/>
      <c r="FKN38" s="446"/>
      <c r="FKO38" s="446"/>
      <c r="FKP38" s="446"/>
      <c r="FKQ38" s="446"/>
      <c r="FKR38" s="446"/>
      <c r="FKS38" s="446"/>
      <c r="FKT38" s="446"/>
      <c r="FKU38" s="446"/>
      <c r="FKV38" s="446"/>
      <c r="FKW38" s="446"/>
      <c r="FKX38" s="446"/>
      <c r="FKY38" s="446"/>
      <c r="FKZ38" s="446"/>
      <c r="FLA38" s="446"/>
      <c r="FLB38" s="446"/>
      <c r="FLC38" s="446"/>
      <c r="FLD38" s="446"/>
      <c r="FLE38" s="446"/>
      <c r="FLF38" s="446"/>
      <c r="FLG38" s="446"/>
      <c r="FLH38" s="446"/>
      <c r="FLI38" s="446"/>
      <c r="FLJ38" s="446"/>
      <c r="FLK38" s="446"/>
      <c r="FLL38" s="446"/>
      <c r="FLM38" s="446"/>
      <c r="FLN38" s="446"/>
      <c r="FLO38" s="446"/>
      <c r="FLP38" s="446"/>
      <c r="FLQ38" s="446"/>
      <c r="FLR38" s="446"/>
      <c r="FLS38" s="446"/>
      <c r="FLT38" s="446"/>
      <c r="FLU38" s="446"/>
      <c r="FLV38" s="446"/>
      <c r="FLW38" s="446"/>
      <c r="FLX38" s="446"/>
      <c r="FLY38" s="446"/>
      <c r="FLZ38" s="446"/>
      <c r="FMA38" s="446"/>
      <c r="FMB38" s="446"/>
      <c r="FMC38" s="446"/>
      <c r="FMD38" s="446"/>
      <c r="FME38" s="446"/>
      <c r="FMF38" s="446"/>
      <c r="FMG38" s="446"/>
      <c r="FMH38" s="446"/>
      <c r="FMI38" s="446"/>
      <c r="FMJ38" s="446"/>
      <c r="FMK38" s="446"/>
      <c r="FML38" s="446"/>
      <c r="FMM38" s="446"/>
      <c r="FMN38" s="446"/>
      <c r="FMO38" s="446"/>
      <c r="FMP38" s="446"/>
      <c r="FMQ38" s="446"/>
      <c r="FMR38" s="446"/>
      <c r="FMS38" s="446"/>
      <c r="FMT38" s="446"/>
      <c r="FMU38" s="446"/>
      <c r="FMV38" s="446"/>
      <c r="FMW38" s="446"/>
      <c r="FMX38" s="446"/>
      <c r="FMY38" s="446"/>
      <c r="FMZ38" s="446"/>
      <c r="FNA38" s="446"/>
      <c r="FNB38" s="446"/>
      <c r="FNC38" s="446"/>
      <c r="FND38" s="446"/>
      <c r="FNE38" s="446"/>
      <c r="FNF38" s="446"/>
      <c r="FNG38" s="446"/>
      <c r="FNH38" s="446"/>
      <c r="FNI38" s="446"/>
      <c r="FNJ38" s="446"/>
      <c r="FNK38" s="446"/>
      <c r="FNL38" s="446"/>
      <c r="FNM38" s="446"/>
      <c r="FNN38" s="446"/>
      <c r="FNO38" s="446"/>
      <c r="FNP38" s="446"/>
      <c r="FNQ38" s="446"/>
      <c r="FNR38" s="446"/>
      <c r="FNS38" s="446"/>
      <c r="FNT38" s="446"/>
      <c r="FNU38" s="446"/>
      <c r="FNV38" s="446"/>
      <c r="FNW38" s="446"/>
      <c r="FNX38" s="446"/>
      <c r="FNY38" s="446"/>
      <c r="FNZ38" s="446"/>
      <c r="FOA38" s="446"/>
      <c r="FOB38" s="446"/>
      <c r="FOC38" s="446"/>
      <c r="FOD38" s="446"/>
      <c r="FOE38" s="446"/>
      <c r="FOF38" s="446"/>
      <c r="FOG38" s="446"/>
      <c r="FOH38" s="446"/>
      <c r="FOI38" s="446"/>
      <c r="FOJ38" s="446"/>
      <c r="FOK38" s="446"/>
      <c r="FOL38" s="446"/>
      <c r="FOM38" s="446"/>
      <c r="FON38" s="446"/>
      <c r="FOO38" s="446"/>
      <c r="FOP38" s="446"/>
      <c r="FOQ38" s="446"/>
      <c r="FOR38" s="446"/>
      <c r="FOS38" s="446"/>
      <c r="FOT38" s="446"/>
      <c r="FOU38" s="446"/>
      <c r="FOV38" s="446"/>
      <c r="FOW38" s="446"/>
      <c r="FOX38" s="446"/>
      <c r="FOY38" s="446"/>
      <c r="FOZ38" s="446"/>
      <c r="FPA38" s="446"/>
      <c r="FPB38" s="446"/>
      <c r="FPC38" s="446"/>
      <c r="FPD38" s="446"/>
      <c r="FPE38" s="446"/>
      <c r="FPF38" s="446"/>
      <c r="FPG38" s="446"/>
      <c r="FPH38" s="446"/>
      <c r="FPI38" s="446"/>
      <c r="FPJ38" s="446"/>
      <c r="FPK38" s="446"/>
      <c r="FPL38" s="446"/>
      <c r="FPM38" s="446"/>
      <c r="FPN38" s="446"/>
      <c r="FPO38" s="446"/>
      <c r="FPP38" s="446"/>
      <c r="FPQ38" s="446"/>
      <c r="FPR38" s="446"/>
      <c r="FPS38" s="446"/>
      <c r="FPT38" s="446"/>
      <c r="FPU38" s="446"/>
      <c r="FPV38" s="446"/>
      <c r="FPW38" s="446"/>
      <c r="FPX38" s="446"/>
      <c r="FPY38" s="446"/>
      <c r="FPZ38" s="446"/>
      <c r="FQA38" s="446"/>
      <c r="FQB38" s="446"/>
      <c r="FQC38" s="446"/>
      <c r="FQD38" s="446"/>
      <c r="FQE38" s="446"/>
      <c r="FQF38" s="446"/>
      <c r="FQG38" s="446"/>
      <c r="FQH38" s="446"/>
      <c r="FQI38" s="446"/>
      <c r="FQJ38" s="446"/>
      <c r="FQK38" s="446"/>
      <c r="FQL38" s="446"/>
      <c r="FQM38" s="446"/>
      <c r="FQN38" s="446"/>
      <c r="FQO38" s="446"/>
      <c r="FQP38" s="446"/>
      <c r="FQQ38" s="446"/>
      <c r="FQR38" s="446"/>
      <c r="FQS38" s="446"/>
      <c r="FQT38" s="446"/>
      <c r="FQU38" s="446"/>
      <c r="FQV38" s="446"/>
      <c r="FQW38" s="446"/>
      <c r="FQX38" s="446"/>
      <c r="FQY38" s="446"/>
      <c r="FQZ38" s="446"/>
      <c r="FRA38" s="446"/>
      <c r="FRB38" s="446"/>
      <c r="FRC38" s="446"/>
      <c r="FRD38" s="446"/>
      <c r="FRE38" s="446"/>
      <c r="FRF38" s="446"/>
      <c r="FRG38" s="446"/>
      <c r="FRH38" s="446"/>
      <c r="FRI38" s="446"/>
      <c r="FRJ38" s="446"/>
      <c r="FRK38" s="446"/>
      <c r="FRL38" s="446"/>
      <c r="FRM38" s="446"/>
      <c r="FRN38" s="446"/>
      <c r="FRO38" s="446"/>
      <c r="FRP38" s="446"/>
      <c r="FRQ38" s="446"/>
      <c r="FRR38" s="446"/>
      <c r="FRS38" s="446"/>
      <c r="FRT38" s="446"/>
      <c r="FRU38" s="446"/>
      <c r="FRV38" s="446"/>
      <c r="FRW38" s="446"/>
      <c r="FRX38" s="446"/>
      <c r="FRY38" s="446"/>
      <c r="FRZ38" s="446"/>
      <c r="FSA38" s="446"/>
      <c r="FSB38" s="446"/>
      <c r="FSC38" s="446"/>
      <c r="FSD38" s="446"/>
      <c r="FSE38" s="446"/>
      <c r="FSF38" s="446"/>
      <c r="FSG38" s="446"/>
      <c r="FSH38" s="446"/>
      <c r="FSI38" s="446"/>
      <c r="FSJ38" s="446"/>
      <c r="FSK38" s="446"/>
      <c r="FSL38" s="446"/>
      <c r="FSM38" s="446"/>
      <c r="FSN38" s="446"/>
      <c r="FSO38" s="446"/>
      <c r="FSP38" s="446"/>
      <c r="FSQ38" s="446"/>
      <c r="FSR38" s="446"/>
      <c r="FSS38" s="446"/>
      <c r="FST38" s="446"/>
      <c r="FSU38" s="446"/>
      <c r="FSV38" s="446"/>
      <c r="FSW38" s="446"/>
      <c r="FSX38" s="446"/>
      <c r="FSY38" s="446"/>
      <c r="FSZ38" s="446"/>
      <c r="FTA38" s="446"/>
      <c r="FTB38" s="446"/>
      <c r="FTC38" s="446"/>
      <c r="FTD38" s="446"/>
      <c r="FTE38" s="446"/>
      <c r="FTF38" s="446"/>
      <c r="FTG38" s="446"/>
      <c r="FTH38" s="446"/>
      <c r="FTI38" s="446"/>
      <c r="FTJ38" s="446"/>
      <c r="FTK38" s="446"/>
      <c r="FTL38" s="446"/>
      <c r="FTM38" s="446"/>
      <c r="FTN38" s="446"/>
      <c r="FTO38" s="446"/>
      <c r="FTP38" s="446"/>
      <c r="FTQ38" s="446"/>
      <c r="FTR38" s="446"/>
      <c r="FTS38" s="446"/>
      <c r="FTT38" s="446"/>
      <c r="FTU38" s="446"/>
      <c r="FTV38" s="446"/>
      <c r="FTW38" s="446"/>
      <c r="FTX38" s="446"/>
      <c r="FTY38" s="446"/>
      <c r="FTZ38" s="446"/>
      <c r="FUA38" s="446"/>
      <c r="FUB38" s="446"/>
      <c r="FUC38" s="446"/>
      <c r="FUD38" s="446"/>
      <c r="FUE38" s="446"/>
      <c r="FUF38" s="446"/>
      <c r="FUG38" s="446"/>
      <c r="FUH38" s="446"/>
      <c r="FUI38" s="446"/>
      <c r="FUJ38" s="446"/>
      <c r="FUK38" s="446"/>
      <c r="FUL38" s="446"/>
      <c r="FUM38" s="446"/>
      <c r="FUN38" s="446"/>
      <c r="FUO38" s="446"/>
      <c r="FUP38" s="446"/>
      <c r="FUQ38" s="446"/>
      <c r="FUR38" s="446"/>
      <c r="FUS38" s="446"/>
      <c r="FUT38" s="446"/>
      <c r="FUU38" s="446"/>
      <c r="FUV38" s="446"/>
      <c r="FUW38" s="446"/>
      <c r="FUX38" s="446"/>
      <c r="FUY38" s="446"/>
      <c r="FUZ38" s="446"/>
      <c r="FVA38" s="446"/>
      <c r="FVB38" s="446"/>
      <c r="FVC38" s="446"/>
      <c r="FVD38" s="446"/>
      <c r="FVE38" s="446"/>
      <c r="FVF38" s="446"/>
      <c r="FVG38" s="446"/>
      <c r="FVH38" s="446"/>
      <c r="FVI38" s="446"/>
      <c r="FVJ38" s="446"/>
      <c r="FVK38" s="446"/>
      <c r="FVL38" s="446"/>
      <c r="FVM38" s="446"/>
      <c r="FVN38" s="446"/>
      <c r="FVO38" s="446"/>
      <c r="FVP38" s="446"/>
      <c r="FVQ38" s="446"/>
      <c r="FVR38" s="446"/>
      <c r="FVS38" s="446"/>
      <c r="FVT38" s="446"/>
      <c r="FVU38" s="446"/>
      <c r="FVV38" s="446"/>
      <c r="FVW38" s="446"/>
      <c r="FVX38" s="446"/>
      <c r="FVY38" s="446"/>
      <c r="FVZ38" s="446"/>
      <c r="FWA38" s="446"/>
      <c r="FWB38" s="446"/>
      <c r="FWC38" s="446"/>
      <c r="FWD38" s="446"/>
      <c r="FWE38" s="446"/>
      <c r="FWF38" s="446"/>
      <c r="FWG38" s="446"/>
      <c r="FWH38" s="446"/>
      <c r="FWI38" s="446"/>
      <c r="FWJ38" s="446"/>
      <c r="FWK38" s="446"/>
      <c r="FWL38" s="446"/>
      <c r="FWM38" s="446"/>
      <c r="FWN38" s="446"/>
      <c r="FWO38" s="446"/>
      <c r="FWP38" s="446"/>
      <c r="FWQ38" s="446"/>
      <c r="FWR38" s="446"/>
      <c r="FWS38" s="446"/>
      <c r="FWT38" s="446"/>
      <c r="FWU38" s="446"/>
      <c r="FWV38" s="446"/>
      <c r="FWW38" s="446"/>
      <c r="FWX38" s="446"/>
      <c r="FWY38" s="446"/>
      <c r="FWZ38" s="446"/>
      <c r="FXA38" s="446"/>
      <c r="FXB38" s="446"/>
      <c r="FXC38" s="446"/>
      <c r="FXD38" s="446"/>
      <c r="FXE38" s="446"/>
      <c r="FXF38" s="446"/>
      <c r="FXG38" s="446"/>
      <c r="FXH38" s="446"/>
      <c r="FXI38" s="446"/>
      <c r="FXJ38" s="446"/>
      <c r="FXK38" s="446"/>
      <c r="FXL38" s="446"/>
      <c r="FXM38" s="446"/>
      <c r="FXN38" s="446"/>
      <c r="FXO38" s="446"/>
      <c r="FXP38" s="446"/>
      <c r="FXQ38" s="446"/>
      <c r="FXR38" s="446"/>
      <c r="FXS38" s="446"/>
      <c r="FXT38" s="446"/>
      <c r="FXU38" s="446"/>
      <c r="FXV38" s="446"/>
      <c r="FXW38" s="446"/>
      <c r="FXX38" s="446"/>
      <c r="FXY38" s="446"/>
      <c r="FXZ38" s="446"/>
      <c r="FYA38" s="446"/>
      <c r="FYB38" s="446"/>
      <c r="FYC38" s="446"/>
      <c r="FYD38" s="446"/>
      <c r="FYE38" s="446"/>
      <c r="FYF38" s="446"/>
      <c r="FYG38" s="446"/>
      <c r="FYH38" s="446"/>
      <c r="FYI38" s="446"/>
      <c r="FYJ38" s="446"/>
      <c r="FYK38" s="446"/>
      <c r="FYL38" s="446"/>
      <c r="FYM38" s="446"/>
      <c r="FYN38" s="446"/>
      <c r="FYO38" s="446"/>
      <c r="FYP38" s="446"/>
      <c r="FYQ38" s="446"/>
      <c r="FYR38" s="446"/>
      <c r="FYS38" s="446"/>
      <c r="FYT38" s="446"/>
      <c r="FYU38" s="446"/>
      <c r="FYV38" s="446"/>
      <c r="FYW38" s="446"/>
      <c r="FYX38" s="446"/>
      <c r="FYY38" s="446"/>
      <c r="FYZ38" s="446"/>
      <c r="FZA38" s="446"/>
      <c r="FZB38" s="446"/>
      <c r="FZC38" s="446"/>
      <c r="FZD38" s="446"/>
      <c r="FZE38" s="446"/>
      <c r="FZF38" s="446"/>
      <c r="FZG38" s="446"/>
      <c r="FZH38" s="446"/>
      <c r="FZI38" s="446"/>
      <c r="FZJ38" s="446"/>
      <c r="FZK38" s="446"/>
      <c r="FZL38" s="446"/>
      <c r="FZM38" s="446"/>
      <c r="FZN38" s="446"/>
      <c r="FZO38" s="446"/>
      <c r="FZP38" s="446"/>
      <c r="FZQ38" s="446"/>
      <c r="FZR38" s="446"/>
      <c r="FZS38" s="446"/>
      <c r="FZT38" s="446"/>
      <c r="FZU38" s="446"/>
      <c r="FZV38" s="446"/>
      <c r="FZW38" s="446"/>
      <c r="FZX38" s="446"/>
      <c r="FZY38" s="446"/>
      <c r="FZZ38" s="446"/>
      <c r="GAA38" s="446"/>
      <c r="GAB38" s="446"/>
      <c r="GAC38" s="446"/>
      <c r="GAD38" s="446"/>
      <c r="GAE38" s="446"/>
      <c r="GAF38" s="446"/>
      <c r="GAG38" s="446"/>
      <c r="GAH38" s="446"/>
      <c r="GAI38" s="446"/>
      <c r="GAJ38" s="446"/>
      <c r="GAK38" s="446"/>
      <c r="GAL38" s="446"/>
      <c r="GAM38" s="446"/>
      <c r="GAN38" s="446"/>
      <c r="GAO38" s="446"/>
      <c r="GAP38" s="446"/>
      <c r="GAQ38" s="446"/>
      <c r="GAR38" s="446"/>
      <c r="GAS38" s="446"/>
      <c r="GAT38" s="446"/>
      <c r="GAU38" s="446"/>
      <c r="GAV38" s="446"/>
      <c r="GAW38" s="446"/>
      <c r="GAX38" s="446"/>
      <c r="GAY38" s="446"/>
      <c r="GAZ38" s="446"/>
      <c r="GBA38" s="446"/>
      <c r="GBB38" s="446"/>
      <c r="GBC38" s="446"/>
      <c r="GBD38" s="446"/>
      <c r="GBE38" s="446"/>
      <c r="GBF38" s="446"/>
      <c r="GBG38" s="446"/>
      <c r="GBH38" s="446"/>
      <c r="GBI38" s="446"/>
      <c r="GBJ38" s="446"/>
      <c r="GBK38" s="446"/>
      <c r="GBL38" s="446"/>
      <c r="GBM38" s="446"/>
      <c r="GBN38" s="446"/>
      <c r="GBO38" s="446"/>
      <c r="GBP38" s="446"/>
      <c r="GBQ38" s="446"/>
      <c r="GBR38" s="446"/>
      <c r="GBS38" s="446"/>
      <c r="GBT38" s="446"/>
      <c r="GBU38" s="446"/>
      <c r="GBV38" s="446"/>
      <c r="GBW38" s="446"/>
      <c r="GBX38" s="446"/>
      <c r="GBY38" s="446"/>
      <c r="GBZ38" s="446"/>
      <c r="GCA38" s="446"/>
      <c r="GCB38" s="446"/>
      <c r="GCC38" s="446"/>
      <c r="GCD38" s="446"/>
      <c r="GCE38" s="446"/>
      <c r="GCF38" s="446"/>
      <c r="GCG38" s="446"/>
      <c r="GCH38" s="446"/>
      <c r="GCI38" s="446"/>
      <c r="GCJ38" s="446"/>
      <c r="GCK38" s="446"/>
      <c r="GCL38" s="446"/>
      <c r="GCM38" s="446"/>
      <c r="GCN38" s="446"/>
      <c r="GCO38" s="446"/>
      <c r="GCP38" s="446"/>
      <c r="GCQ38" s="446"/>
      <c r="GCR38" s="446"/>
      <c r="GCS38" s="446"/>
      <c r="GCT38" s="446"/>
      <c r="GCU38" s="446"/>
      <c r="GCV38" s="446"/>
      <c r="GCW38" s="446"/>
      <c r="GCX38" s="446"/>
      <c r="GCY38" s="446"/>
      <c r="GCZ38" s="446"/>
      <c r="GDA38" s="446"/>
      <c r="GDB38" s="446"/>
      <c r="GDC38" s="446"/>
      <c r="GDD38" s="446"/>
      <c r="GDE38" s="446"/>
      <c r="GDF38" s="446"/>
      <c r="GDG38" s="446"/>
      <c r="GDH38" s="446"/>
      <c r="GDI38" s="446"/>
      <c r="GDJ38" s="446"/>
      <c r="GDK38" s="446"/>
      <c r="GDL38" s="446"/>
      <c r="GDM38" s="446"/>
      <c r="GDN38" s="446"/>
      <c r="GDO38" s="446"/>
      <c r="GDP38" s="446"/>
      <c r="GDQ38" s="446"/>
      <c r="GDR38" s="446"/>
      <c r="GDS38" s="446"/>
      <c r="GDT38" s="446"/>
      <c r="GDU38" s="446"/>
      <c r="GDV38" s="446"/>
      <c r="GDW38" s="446"/>
      <c r="GDX38" s="446"/>
      <c r="GDY38" s="446"/>
      <c r="GDZ38" s="446"/>
      <c r="GEA38" s="446"/>
      <c r="GEB38" s="446"/>
      <c r="GEC38" s="446"/>
      <c r="GED38" s="446"/>
      <c r="GEE38" s="446"/>
      <c r="GEF38" s="446"/>
      <c r="GEG38" s="446"/>
      <c r="GEH38" s="446"/>
      <c r="GEI38" s="446"/>
      <c r="GEJ38" s="446"/>
      <c r="GEK38" s="446"/>
      <c r="GEL38" s="446"/>
      <c r="GEM38" s="446"/>
      <c r="GEN38" s="446"/>
      <c r="GEO38" s="446"/>
      <c r="GEP38" s="446"/>
      <c r="GEQ38" s="446"/>
      <c r="GER38" s="446"/>
      <c r="GES38" s="446"/>
      <c r="GET38" s="446"/>
      <c r="GEU38" s="446"/>
      <c r="GEV38" s="446"/>
      <c r="GEW38" s="446"/>
      <c r="GEX38" s="446"/>
      <c r="GEY38" s="446"/>
      <c r="GEZ38" s="446"/>
      <c r="GFA38" s="446"/>
      <c r="GFB38" s="446"/>
      <c r="GFC38" s="446"/>
      <c r="GFD38" s="446"/>
      <c r="GFE38" s="446"/>
      <c r="GFF38" s="446"/>
      <c r="GFG38" s="446"/>
      <c r="GFH38" s="446"/>
      <c r="GFI38" s="446"/>
      <c r="GFJ38" s="446"/>
      <c r="GFK38" s="446"/>
      <c r="GFL38" s="446"/>
      <c r="GFM38" s="446"/>
      <c r="GFN38" s="446"/>
      <c r="GFO38" s="446"/>
      <c r="GFP38" s="446"/>
      <c r="GFQ38" s="446"/>
      <c r="GFR38" s="446"/>
      <c r="GFS38" s="446"/>
      <c r="GFT38" s="446"/>
      <c r="GFU38" s="446"/>
      <c r="GFV38" s="446"/>
      <c r="GFW38" s="446"/>
      <c r="GFX38" s="446"/>
      <c r="GFY38" s="446"/>
      <c r="GFZ38" s="446"/>
      <c r="GGA38" s="446"/>
      <c r="GGB38" s="446"/>
      <c r="GGC38" s="446"/>
      <c r="GGD38" s="446"/>
      <c r="GGE38" s="446"/>
      <c r="GGF38" s="446"/>
      <c r="GGG38" s="446"/>
      <c r="GGH38" s="446"/>
      <c r="GGI38" s="446"/>
      <c r="GGJ38" s="446"/>
      <c r="GGK38" s="446"/>
      <c r="GGL38" s="446"/>
      <c r="GGM38" s="446"/>
      <c r="GGN38" s="446"/>
      <c r="GGO38" s="446"/>
      <c r="GGP38" s="446"/>
      <c r="GGQ38" s="446"/>
      <c r="GGR38" s="446"/>
      <c r="GGS38" s="446"/>
      <c r="GGT38" s="446"/>
      <c r="GGU38" s="446"/>
      <c r="GGV38" s="446"/>
      <c r="GGW38" s="446"/>
      <c r="GGX38" s="446"/>
      <c r="GGY38" s="446"/>
      <c r="GGZ38" s="446"/>
      <c r="GHA38" s="446"/>
      <c r="GHB38" s="446"/>
      <c r="GHC38" s="446"/>
      <c r="GHD38" s="446"/>
      <c r="GHE38" s="446"/>
      <c r="GHF38" s="446"/>
      <c r="GHG38" s="446"/>
      <c r="GHH38" s="446"/>
      <c r="GHI38" s="446"/>
      <c r="GHJ38" s="446"/>
      <c r="GHK38" s="446"/>
      <c r="GHL38" s="446"/>
      <c r="GHM38" s="446"/>
      <c r="GHN38" s="446"/>
      <c r="GHO38" s="446"/>
      <c r="GHP38" s="446"/>
      <c r="GHQ38" s="446"/>
      <c r="GHR38" s="446"/>
      <c r="GHS38" s="446"/>
      <c r="GHT38" s="446"/>
      <c r="GHU38" s="446"/>
      <c r="GHV38" s="446"/>
      <c r="GHW38" s="446"/>
      <c r="GHX38" s="446"/>
      <c r="GHY38" s="446"/>
      <c r="GHZ38" s="446"/>
      <c r="GIA38" s="446"/>
      <c r="GIB38" s="446"/>
      <c r="GIC38" s="446"/>
      <c r="GID38" s="446"/>
      <c r="GIE38" s="446"/>
      <c r="GIF38" s="446"/>
      <c r="GIG38" s="446"/>
      <c r="GIH38" s="446"/>
      <c r="GII38" s="446"/>
      <c r="GIJ38" s="446"/>
      <c r="GIK38" s="446"/>
      <c r="GIL38" s="446"/>
      <c r="GIM38" s="446"/>
      <c r="GIN38" s="446"/>
      <c r="GIO38" s="446"/>
      <c r="GIP38" s="446"/>
      <c r="GIQ38" s="446"/>
      <c r="GIR38" s="446"/>
      <c r="GIS38" s="446"/>
      <c r="GIT38" s="446"/>
      <c r="GIU38" s="446"/>
      <c r="GIV38" s="446"/>
      <c r="GIW38" s="446"/>
      <c r="GIX38" s="446"/>
      <c r="GIY38" s="446"/>
      <c r="GIZ38" s="446"/>
      <c r="GJA38" s="446"/>
      <c r="GJB38" s="446"/>
      <c r="GJC38" s="446"/>
      <c r="GJD38" s="446"/>
      <c r="GJE38" s="446"/>
      <c r="GJF38" s="446"/>
      <c r="GJG38" s="446"/>
      <c r="GJH38" s="446"/>
      <c r="GJI38" s="446"/>
      <c r="GJJ38" s="446"/>
      <c r="GJK38" s="446"/>
      <c r="GJL38" s="446"/>
      <c r="GJM38" s="446"/>
      <c r="GJN38" s="446"/>
      <c r="GJO38" s="446"/>
      <c r="GJP38" s="446"/>
      <c r="GJQ38" s="446"/>
      <c r="GJR38" s="446"/>
      <c r="GJS38" s="446"/>
      <c r="GJT38" s="446"/>
      <c r="GJU38" s="446"/>
      <c r="GJV38" s="446"/>
      <c r="GJW38" s="446"/>
      <c r="GJX38" s="446"/>
      <c r="GJY38" s="446"/>
      <c r="GJZ38" s="446"/>
      <c r="GKA38" s="446"/>
      <c r="GKB38" s="446"/>
      <c r="GKC38" s="446"/>
      <c r="GKD38" s="446"/>
      <c r="GKE38" s="446"/>
      <c r="GKF38" s="446"/>
      <c r="GKG38" s="446"/>
      <c r="GKH38" s="446"/>
      <c r="GKI38" s="446"/>
      <c r="GKJ38" s="446"/>
      <c r="GKK38" s="446"/>
      <c r="GKL38" s="446"/>
      <c r="GKM38" s="446"/>
      <c r="GKN38" s="446"/>
      <c r="GKO38" s="446"/>
      <c r="GKP38" s="446"/>
      <c r="GKQ38" s="446"/>
      <c r="GKR38" s="446"/>
      <c r="GKS38" s="446"/>
      <c r="GKT38" s="446"/>
      <c r="GKU38" s="446"/>
      <c r="GKV38" s="446"/>
      <c r="GKW38" s="446"/>
      <c r="GKX38" s="446"/>
      <c r="GKY38" s="446"/>
      <c r="GKZ38" s="446"/>
      <c r="GLA38" s="446"/>
      <c r="GLB38" s="446"/>
      <c r="GLC38" s="446"/>
      <c r="GLD38" s="446"/>
      <c r="GLE38" s="446"/>
      <c r="GLF38" s="446"/>
      <c r="GLG38" s="446"/>
      <c r="GLH38" s="446"/>
      <c r="GLI38" s="446"/>
      <c r="GLJ38" s="446"/>
      <c r="GLK38" s="446"/>
      <c r="GLL38" s="446"/>
      <c r="GLM38" s="446"/>
      <c r="GLN38" s="446"/>
      <c r="GLO38" s="446"/>
      <c r="GLP38" s="446"/>
      <c r="GLQ38" s="446"/>
      <c r="GLR38" s="446"/>
      <c r="GLS38" s="446"/>
      <c r="GLT38" s="446"/>
      <c r="GLU38" s="446"/>
      <c r="GLV38" s="446"/>
      <c r="GLW38" s="446"/>
      <c r="GLX38" s="446"/>
      <c r="GLY38" s="446"/>
      <c r="GLZ38" s="446"/>
      <c r="GMA38" s="446"/>
      <c r="GMB38" s="446"/>
      <c r="GMC38" s="446"/>
      <c r="GMD38" s="446"/>
      <c r="GME38" s="446"/>
      <c r="GMF38" s="446"/>
      <c r="GMG38" s="446"/>
      <c r="GMH38" s="446"/>
      <c r="GMI38" s="446"/>
      <c r="GMJ38" s="446"/>
      <c r="GMK38" s="446"/>
      <c r="GML38" s="446"/>
      <c r="GMM38" s="446"/>
      <c r="GMN38" s="446"/>
      <c r="GMO38" s="446"/>
      <c r="GMP38" s="446"/>
      <c r="GMQ38" s="446"/>
      <c r="GMR38" s="446"/>
      <c r="GMS38" s="446"/>
      <c r="GMT38" s="446"/>
      <c r="GMU38" s="446"/>
      <c r="GMV38" s="446"/>
      <c r="GMW38" s="446"/>
      <c r="GMX38" s="446"/>
      <c r="GMY38" s="446"/>
      <c r="GMZ38" s="446"/>
      <c r="GNA38" s="446"/>
      <c r="GNB38" s="446"/>
      <c r="GNC38" s="446"/>
      <c r="GND38" s="446"/>
      <c r="GNE38" s="446"/>
      <c r="GNF38" s="446"/>
      <c r="GNG38" s="446"/>
      <c r="GNH38" s="446"/>
      <c r="GNI38" s="446"/>
      <c r="GNJ38" s="446"/>
      <c r="GNK38" s="446"/>
      <c r="GNL38" s="446"/>
      <c r="GNM38" s="446"/>
      <c r="GNN38" s="446"/>
      <c r="GNO38" s="446"/>
      <c r="GNP38" s="446"/>
      <c r="GNQ38" s="446"/>
      <c r="GNR38" s="446"/>
      <c r="GNS38" s="446"/>
      <c r="GNT38" s="446"/>
      <c r="GNU38" s="446"/>
      <c r="GNV38" s="446"/>
      <c r="GNW38" s="446"/>
      <c r="GNX38" s="446"/>
      <c r="GNY38" s="446"/>
      <c r="GNZ38" s="446"/>
      <c r="GOA38" s="446"/>
      <c r="GOB38" s="446"/>
      <c r="GOC38" s="446"/>
      <c r="GOD38" s="446"/>
      <c r="GOE38" s="446"/>
      <c r="GOF38" s="446"/>
      <c r="GOG38" s="446"/>
      <c r="GOH38" s="446"/>
      <c r="GOI38" s="446"/>
      <c r="GOJ38" s="446"/>
      <c r="GOK38" s="446"/>
      <c r="GOL38" s="446"/>
      <c r="GOM38" s="446"/>
      <c r="GON38" s="446"/>
      <c r="GOO38" s="446"/>
      <c r="GOP38" s="446"/>
      <c r="GOQ38" s="446"/>
      <c r="GOR38" s="446"/>
      <c r="GOS38" s="446"/>
      <c r="GOT38" s="446"/>
      <c r="GOU38" s="446"/>
      <c r="GOV38" s="446"/>
      <c r="GOW38" s="446"/>
      <c r="GOX38" s="446"/>
      <c r="GOY38" s="446"/>
      <c r="GOZ38" s="446"/>
      <c r="GPA38" s="446"/>
      <c r="GPB38" s="446"/>
      <c r="GPC38" s="446"/>
      <c r="GPD38" s="446"/>
      <c r="GPE38" s="446"/>
      <c r="GPF38" s="446"/>
      <c r="GPG38" s="446"/>
      <c r="GPH38" s="446"/>
      <c r="GPI38" s="446"/>
      <c r="GPJ38" s="446"/>
      <c r="GPK38" s="446"/>
      <c r="GPL38" s="446"/>
      <c r="GPM38" s="446"/>
      <c r="GPN38" s="446"/>
      <c r="GPO38" s="446"/>
      <c r="GPP38" s="446"/>
      <c r="GPQ38" s="446"/>
      <c r="GPR38" s="446"/>
      <c r="GPS38" s="446"/>
      <c r="GPT38" s="446"/>
      <c r="GPU38" s="446"/>
      <c r="GPV38" s="446"/>
      <c r="GPW38" s="446"/>
      <c r="GPX38" s="446"/>
      <c r="GPY38" s="446"/>
      <c r="GPZ38" s="446"/>
      <c r="GQA38" s="446"/>
      <c r="GQB38" s="446"/>
      <c r="GQC38" s="446"/>
      <c r="GQD38" s="446"/>
      <c r="GQE38" s="446"/>
      <c r="GQF38" s="446"/>
      <c r="GQG38" s="446"/>
      <c r="GQH38" s="446"/>
      <c r="GQI38" s="446"/>
      <c r="GQJ38" s="446"/>
      <c r="GQK38" s="446"/>
      <c r="GQL38" s="446"/>
      <c r="GQM38" s="446"/>
      <c r="GQN38" s="446"/>
      <c r="GQO38" s="446"/>
      <c r="GQP38" s="446"/>
      <c r="GQQ38" s="446"/>
      <c r="GQR38" s="446"/>
      <c r="GQS38" s="446"/>
      <c r="GQT38" s="446"/>
      <c r="GQU38" s="446"/>
      <c r="GQV38" s="446"/>
      <c r="GQW38" s="446"/>
      <c r="GQX38" s="446"/>
      <c r="GQY38" s="446"/>
      <c r="GQZ38" s="446"/>
      <c r="GRA38" s="446"/>
      <c r="GRB38" s="446"/>
      <c r="GRC38" s="446"/>
      <c r="GRD38" s="446"/>
      <c r="GRE38" s="446"/>
      <c r="GRF38" s="446"/>
      <c r="GRG38" s="446"/>
      <c r="GRH38" s="446"/>
      <c r="GRI38" s="446"/>
      <c r="GRJ38" s="446"/>
      <c r="GRK38" s="446"/>
      <c r="GRL38" s="446"/>
      <c r="GRM38" s="446"/>
      <c r="GRN38" s="446"/>
      <c r="GRO38" s="446"/>
      <c r="GRP38" s="446"/>
      <c r="GRQ38" s="446"/>
      <c r="GRR38" s="446"/>
      <c r="GRS38" s="446"/>
      <c r="GRT38" s="446"/>
      <c r="GRU38" s="446"/>
      <c r="GRV38" s="446"/>
      <c r="GRW38" s="446"/>
      <c r="GRX38" s="446"/>
      <c r="GRY38" s="446"/>
      <c r="GRZ38" s="446"/>
      <c r="GSA38" s="446"/>
      <c r="GSB38" s="446"/>
      <c r="GSC38" s="446"/>
      <c r="GSD38" s="446"/>
      <c r="GSE38" s="446"/>
      <c r="GSF38" s="446"/>
      <c r="GSG38" s="446"/>
      <c r="GSH38" s="446"/>
      <c r="GSI38" s="446"/>
      <c r="GSJ38" s="446"/>
      <c r="GSK38" s="446"/>
      <c r="GSL38" s="446"/>
      <c r="GSM38" s="446"/>
      <c r="GSN38" s="446"/>
      <c r="GSO38" s="446"/>
      <c r="GSP38" s="446"/>
      <c r="GSQ38" s="446"/>
      <c r="GSR38" s="446"/>
      <c r="GSS38" s="446"/>
      <c r="GST38" s="446"/>
      <c r="GSU38" s="446"/>
      <c r="GSV38" s="446"/>
      <c r="GSW38" s="446"/>
      <c r="GSX38" s="446"/>
      <c r="GSY38" s="446"/>
      <c r="GSZ38" s="446"/>
      <c r="GTA38" s="446"/>
      <c r="GTB38" s="446"/>
      <c r="GTC38" s="446"/>
      <c r="GTD38" s="446"/>
      <c r="GTE38" s="446"/>
      <c r="GTF38" s="446"/>
      <c r="GTG38" s="446"/>
      <c r="GTH38" s="446"/>
      <c r="GTI38" s="446"/>
      <c r="GTJ38" s="446"/>
      <c r="GTK38" s="446"/>
      <c r="GTL38" s="446"/>
      <c r="GTM38" s="446"/>
      <c r="GTN38" s="446"/>
      <c r="GTO38" s="446"/>
      <c r="GTP38" s="446"/>
      <c r="GTQ38" s="446"/>
      <c r="GTR38" s="446"/>
      <c r="GTS38" s="446"/>
      <c r="GTT38" s="446"/>
      <c r="GTU38" s="446"/>
      <c r="GTV38" s="446"/>
      <c r="GTW38" s="446"/>
      <c r="GTX38" s="446"/>
      <c r="GTY38" s="446"/>
      <c r="GTZ38" s="446"/>
      <c r="GUA38" s="446"/>
      <c r="GUB38" s="446"/>
      <c r="GUC38" s="446"/>
      <c r="GUD38" s="446"/>
      <c r="GUE38" s="446"/>
      <c r="GUF38" s="446"/>
      <c r="GUG38" s="446"/>
      <c r="GUH38" s="446"/>
      <c r="GUI38" s="446"/>
      <c r="GUJ38" s="446"/>
      <c r="GUK38" s="446"/>
      <c r="GUL38" s="446"/>
      <c r="GUM38" s="446"/>
      <c r="GUN38" s="446"/>
      <c r="GUO38" s="446"/>
      <c r="GUP38" s="446"/>
      <c r="GUQ38" s="446"/>
      <c r="GUR38" s="446"/>
      <c r="GUS38" s="446"/>
      <c r="GUT38" s="446"/>
      <c r="GUU38" s="446"/>
      <c r="GUV38" s="446"/>
      <c r="GUW38" s="446"/>
      <c r="GUX38" s="446"/>
      <c r="GUY38" s="446"/>
      <c r="GUZ38" s="446"/>
      <c r="GVA38" s="446"/>
      <c r="GVB38" s="446"/>
      <c r="GVC38" s="446"/>
      <c r="GVD38" s="446"/>
      <c r="GVE38" s="446"/>
      <c r="GVF38" s="446"/>
      <c r="GVG38" s="446"/>
      <c r="GVH38" s="446"/>
      <c r="GVI38" s="446"/>
      <c r="GVJ38" s="446"/>
      <c r="GVK38" s="446"/>
      <c r="GVL38" s="446"/>
      <c r="GVM38" s="446"/>
      <c r="GVN38" s="446"/>
      <c r="GVO38" s="446"/>
      <c r="GVP38" s="446"/>
      <c r="GVQ38" s="446"/>
      <c r="GVR38" s="446"/>
      <c r="GVS38" s="446"/>
      <c r="GVT38" s="446"/>
      <c r="GVU38" s="446"/>
      <c r="GVV38" s="446"/>
      <c r="GVW38" s="446"/>
      <c r="GVX38" s="446"/>
      <c r="GVY38" s="446"/>
      <c r="GVZ38" s="446"/>
      <c r="GWA38" s="446"/>
      <c r="GWB38" s="446"/>
      <c r="GWC38" s="446"/>
      <c r="GWD38" s="446"/>
      <c r="GWE38" s="446"/>
      <c r="GWF38" s="446"/>
      <c r="GWG38" s="446"/>
      <c r="GWH38" s="446"/>
      <c r="GWI38" s="446"/>
      <c r="GWJ38" s="446"/>
      <c r="GWK38" s="446"/>
      <c r="GWL38" s="446"/>
      <c r="GWM38" s="446"/>
      <c r="GWN38" s="446"/>
      <c r="GWO38" s="446"/>
      <c r="GWP38" s="446"/>
      <c r="GWQ38" s="446"/>
      <c r="GWR38" s="446"/>
      <c r="GWS38" s="446"/>
      <c r="GWT38" s="446"/>
      <c r="GWU38" s="446"/>
      <c r="GWV38" s="446"/>
      <c r="GWW38" s="446"/>
      <c r="GWX38" s="446"/>
      <c r="GWY38" s="446"/>
      <c r="GWZ38" s="446"/>
      <c r="GXA38" s="446"/>
      <c r="GXB38" s="446"/>
      <c r="GXC38" s="446"/>
      <c r="GXD38" s="446"/>
      <c r="GXE38" s="446"/>
      <c r="GXF38" s="446"/>
      <c r="GXG38" s="446"/>
      <c r="GXH38" s="446"/>
      <c r="GXI38" s="446"/>
      <c r="GXJ38" s="446"/>
      <c r="GXK38" s="446"/>
      <c r="GXL38" s="446"/>
      <c r="GXM38" s="446"/>
      <c r="GXN38" s="446"/>
      <c r="GXO38" s="446"/>
      <c r="GXP38" s="446"/>
      <c r="GXQ38" s="446"/>
      <c r="GXR38" s="446"/>
      <c r="GXS38" s="446"/>
      <c r="GXT38" s="446"/>
      <c r="GXU38" s="446"/>
      <c r="GXV38" s="446"/>
      <c r="GXW38" s="446"/>
      <c r="GXX38" s="446"/>
      <c r="GXY38" s="446"/>
      <c r="GXZ38" s="446"/>
      <c r="GYA38" s="446"/>
      <c r="GYB38" s="446"/>
      <c r="GYC38" s="446"/>
      <c r="GYD38" s="446"/>
      <c r="GYE38" s="446"/>
      <c r="GYF38" s="446"/>
      <c r="GYG38" s="446"/>
      <c r="GYH38" s="446"/>
      <c r="GYI38" s="446"/>
      <c r="GYJ38" s="446"/>
      <c r="GYK38" s="446"/>
      <c r="GYL38" s="446"/>
      <c r="GYM38" s="446"/>
      <c r="GYN38" s="446"/>
      <c r="GYO38" s="446"/>
      <c r="GYP38" s="446"/>
      <c r="GYQ38" s="446"/>
      <c r="GYR38" s="446"/>
      <c r="GYS38" s="446"/>
      <c r="GYT38" s="446"/>
      <c r="GYU38" s="446"/>
      <c r="GYV38" s="446"/>
      <c r="GYW38" s="446"/>
      <c r="GYX38" s="446"/>
      <c r="GYY38" s="446"/>
      <c r="GYZ38" s="446"/>
      <c r="GZA38" s="446"/>
      <c r="GZB38" s="446"/>
      <c r="GZC38" s="446"/>
      <c r="GZD38" s="446"/>
      <c r="GZE38" s="446"/>
      <c r="GZF38" s="446"/>
      <c r="GZG38" s="446"/>
      <c r="GZH38" s="446"/>
      <c r="GZI38" s="446"/>
      <c r="GZJ38" s="446"/>
      <c r="GZK38" s="446"/>
      <c r="GZL38" s="446"/>
      <c r="GZM38" s="446"/>
      <c r="GZN38" s="446"/>
      <c r="GZO38" s="446"/>
      <c r="GZP38" s="446"/>
      <c r="GZQ38" s="446"/>
      <c r="GZR38" s="446"/>
      <c r="GZS38" s="446"/>
      <c r="GZT38" s="446"/>
      <c r="GZU38" s="446"/>
      <c r="GZV38" s="446"/>
      <c r="GZW38" s="446"/>
      <c r="GZX38" s="446"/>
      <c r="GZY38" s="446"/>
      <c r="GZZ38" s="446"/>
      <c r="HAA38" s="446"/>
      <c r="HAB38" s="446"/>
      <c r="HAC38" s="446"/>
      <c r="HAD38" s="446"/>
      <c r="HAE38" s="446"/>
      <c r="HAF38" s="446"/>
      <c r="HAG38" s="446"/>
      <c r="HAH38" s="446"/>
      <c r="HAI38" s="446"/>
      <c r="HAJ38" s="446"/>
      <c r="HAK38" s="446"/>
      <c r="HAL38" s="446"/>
      <c r="HAM38" s="446"/>
      <c r="HAN38" s="446"/>
      <c r="HAO38" s="446"/>
      <c r="HAP38" s="446"/>
      <c r="HAQ38" s="446"/>
      <c r="HAR38" s="446"/>
      <c r="HAS38" s="446"/>
      <c r="HAT38" s="446"/>
      <c r="HAU38" s="446"/>
      <c r="HAV38" s="446"/>
      <c r="HAW38" s="446"/>
      <c r="HAX38" s="446"/>
      <c r="HAY38" s="446"/>
      <c r="HAZ38" s="446"/>
      <c r="HBA38" s="446"/>
      <c r="HBB38" s="446"/>
      <c r="HBC38" s="446"/>
      <c r="HBD38" s="446"/>
      <c r="HBE38" s="446"/>
      <c r="HBF38" s="446"/>
      <c r="HBG38" s="446"/>
      <c r="HBH38" s="446"/>
      <c r="HBI38" s="446"/>
      <c r="HBJ38" s="446"/>
      <c r="HBK38" s="446"/>
      <c r="HBL38" s="446"/>
      <c r="HBM38" s="446"/>
      <c r="HBN38" s="446"/>
      <c r="HBO38" s="446"/>
      <c r="HBP38" s="446"/>
      <c r="HBQ38" s="446"/>
      <c r="HBR38" s="446"/>
      <c r="HBS38" s="446"/>
      <c r="HBT38" s="446"/>
      <c r="HBU38" s="446"/>
      <c r="HBV38" s="446"/>
      <c r="HBW38" s="446"/>
      <c r="HBX38" s="446"/>
      <c r="HBY38" s="446"/>
      <c r="HBZ38" s="446"/>
      <c r="HCA38" s="446"/>
      <c r="HCB38" s="446"/>
      <c r="HCC38" s="446"/>
      <c r="HCD38" s="446"/>
      <c r="HCE38" s="446"/>
      <c r="HCF38" s="446"/>
      <c r="HCG38" s="446"/>
      <c r="HCH38" s="446"/>
      <c r="HCI38" s="446"/>
      <c r="HCJ38" s="446"/>
      <c r="HCK38" s="446"/>
      <c r="HCL38" s="446"/>
      <c r="HCM38" s="446"/>
      <c r="HCN38" s="446"/>
      <c r="HCO38" s="446"/>
      <c r="HCP38" s="446"/>
      <c r="HCQ38" s="446"/>
      <c r="HCR38" s="446"/>
      <c r="HCS38" s="446"/>
      <c r="HCT38" s="446"/>
      <c r="HCU38" s="446"/>
      <c r="HCV38" s="446"/>
      <c r="HCW38" s="446"/>
      <c r="HCX38" s="446"/>
      <c r="HCY38" s="446"/>
      <c r="HCZ38" s="446"/>
      <c r="HDA38" s="446"/>
      <c r="HDB38" s="446"/>
      <c r="HDC38" s="446"/>
      <c r="HDD38" s="446"/>
      <c r="HDE38" s="446"/>
      <c r="HDF38" s="446"/>
      <c r="HDG38" s="446"/>
      <c r="HDH38" s="446"/>
      <c r="HDI38" s="446"/>
      <c r="HDJ38" s="446"/>
      <c r="HDK38" s="446"/>
      <c r="HDL38" s="446"/>
      <c r="HDM38" s="446"/>
      <c r="HDN38" s="446"/>
      <c r="HDO38" s="446"/>
      <c r="HDP38" s="446"/>
      <c r="HDQ38" s="446"/>
      <c r="HDR38" s="446"/>
      <c r="HDS38" s="446"/>
      <c r="HDT38" s="446"/>
      <c r="HDU38" s="446"/>
      <c r="HDV38" s="446"/>
      <c r="HDW38" s="446"/>
      <c r="HDX38" s="446"/>
      <c r="HDY38" s="446"/>
      <c r="HDZ38" s="446"/>
      <c r="HEA38" s="446"/>
      <c r="HEB38" s="446"/>
      <c r="HEC38" s="446"/>
      <c r="HED38" s="446"/>
      <c r="HEE38" s="446"/>
      <c r="HEF38" s="446"/>
      <c r="HEG38" s="446"/>
      <c r="HEH38" s="446"/>
      <c r="HEI38" s="446"/>
      <c r="HEJ38" s="446"/>
      <c r="HEK38" s="446"/>
      <c r="HEL38" s="446"/>
      <c r="HEM38" s="446"/>
      <c r="HEN38" s="446"/>
      <c r="HEO38" s="446"/>
      <c r="HEP38" s="446"/>
      <c r="HEQ38" s="446"/>
      <c r="HER38" s="446"/>
      <c r="HES38" s="446"/>
      <c r="HET38" s="446"/>
      <c r="HEU38" s="446"/>
      <c r="HEV38" s="446"/>
      <c r="HEW38" s="446"/>
      <c r="HEX38" s="446"/>
      <c r="HEY38" s="446"/>
      <c r="HEZ38" s="446"/>
      <c r="HFA38" s="446"/>
      <c r="HFB38" s="446"/>
      <c r="HFC38" s="446"/>
      <c r="HFD38" s="446"/>
      <c r="HFE38" s="446"/>
      <c r="HFF38" s="446"/>
      <c r="HFG38" s="446"/>
      <c r="HFH38" s="446"/>
      <c r="HFI38" s="446"/>
      <c r="HFJ38" s="446"/>
      <c r="HFK38" s="446"/>
      <c r="HFL38" s="446"/>
      <c r="HFM38" s="446"/>
      <c r="HFN38" s="446"/>
      <c r="HFO38" s="446"/>
      <c r="HFP38" s="446"/>
      <c r="HFQ38" s="446"/>
      <c r="HFR38" s="446"/>
      <c r="HFS38" s="446"/>
      <c r="HFT38" s="446"/>
      <c r="HFU38" s="446"/>
      <c r="HFV38" s="446"/>
      <c r="HFW38" s="446"/>
      <c r="HFX38" s="446"/>
      <c r="HFY38" s="446"/>
      <c r="HFZ38" s="446"/>
      <c r="HGA38" s="446"/>
      <c r="HGB38" s="446"/>
      <c r="HGC38" s="446"/>
      <c r="HGD38" s="446"/>
      <c r="HGE38" s="446"/>
      <c r="HGF38" s="446"/>
      <c r="HGG38" s="446"/>
      <c r="HGH38" s="446"/>
      <c r="HGI38" s="446"/>
      <c r="HGJ38" s="446"/>
      <c r="HGK38" s="446"/>
      <c r="HGL38" s="446"/>
      <c r="HGM38" s="446"/>
      <c r="HGN38" s="446"/>
      <c r="HGO38" s="446"/>
      <c r="HGP38" s="446"/>
      <c r="HGQ38" s="446"/>
      <c r="HGR38" s="446"/>
      <c r="HGS38" s="446"/>
      <c r="HGT38" s="446"/>
      <c r="HGU38" s="446"/>
      <c r="HGV38" s="446"/>
      <c r="HGW38" s="446"/>
      <c r="HGX38" s="446"/>
      <c r="HGY38" s="446"/>
      <c r="HGZ38" s="446"/>
      <c r="HHA38" s="446"/>
      <c r="HHB38" s="446"/>
      <c r="HHC38" s="446"/>
      <c r="HHD38" s="446"/>
      <c r="HHE38" s="446"/>
      <c r="HHF38" s="446"/>
      <c r="HHG38" s="446"/>
      <c r="HHH38" s="446"/>
      <c r="HHI38" s="446"/>
      <c r="HHJ38" s="446"/>
      <c r="HHK38" s="446"/>
      <c r="HHL38" s="446"/>
      <c r="HHM38" s="446"/>
      <c r="HHN38" s="446"/>
      <c r="HHO38" s="446"/>
      <c r="HHP38" s="446"/>
      <c r="HHQ38" s="446"/>
      <c r="HHR38" s="446"/>
      <c r="HHS38" s="446"/>
      <c r="HHT38" s="446"/>
      <c r="HHU38" s="446"/>
      <c r="HHV38" s="446"/>
      <c r="HHW38" s="446"/>
      <c r="HHX38" s="446"/>
      <c r="HHY38" s="446"/>
      <c r="HHZ38" s="446"/>
      <c r="HIA38" s="446"/>
      <c r="HIB38" s="446"/>
      <c r="HIC38" s="446"/>
      <c r="HID38" s="446"/>
      <c r="HIE38" s="446"/>
      <c r="HIF38" s="446"/>
      <c r="HIG38" s="446"/>
      <c r="HIH38" s="446"/>
      <c r="HII38" s="446"/>
      <c r="HIJ38" s="446"/>
      <c r="HIK38" s="446"/>
      <c r="HIL38" s="446"/>
      <c r="HIM38" s="446"/>
      <c r="HIN38" s="446"/>
      <c r="HIO38" s="446"/>
      <c r="HIP38" s="446"/>
      <c r="HIQ38" s="446"/>
      <c r="HIR38" s="446"/>
      <c r="HIS38" s="446"/>
      <c r="HIT38" s="446"/>
      <c r="HIU38" s="446"/>
      <c r="HIV38" s="446"/>
      <c r="HIW38" s="446"/>
      <c r="HIX38" s="446"/>
      <c r="HIY38" s="446"/>
      <c r="HIZ38" s="446"/>
      <c r="HJA38" s="446"/>
      <c r="HJB38" s="446"/>
      <c r="HJC38" s="446"/>
      <c r="HJD38" s="446"/>
      <c r="HJE38" s="446"/>
      <c r="HJF38" s="446"/>
      <c r="HJG38" s="446"/>
      <c r="HJH38" s="446"/>
      <c r="HJI38" s="446"/>
      <c r="HJJ38" s="446"/>
      <c r="HJK38" s="446"/>
      <c r="HJL38" s="446"/>
      <c r="HJM38" s="446"/>
      <c r="HJN38" s="446"/>
      <c r="HJO38" s="446"/>
      <c r="HJP38" s="446"/>
      <c r="HJQ38" s="446"/>
      <c r="HJR38" s="446"/>
      <c r="HJS38" s="446"/>
      <c r="HJT38" s="446"/>
      <c r="HJU38" s="446"/>
      <c r="HJV38" s="446"/>
      <c r="HJW38" s="446"/>
      <c r="HJX38" s="446"/>
      <c r="HJY38" s="446"/>
      <c r="HJZ38" s="446"/>
      <c r="HKA38" s="446"/>
      <c r="HKB38" s="446"/>
      <c r="HKC38" s="446"/>
      <c r="HKD38" s="446"/>
      <c r="HKE38" s="446"/>
      <c r="HKF38" s="446"/>
      <c r="HKG38" s="446"/>
      <c r="HKH38" s="446"/>
      <c r="HKI38" s="446"/>
      <c r="HKJ38" s="446"/>
      <c r="HKK38" s="446"/>
      <c r="HKL38" s="446"/>
      <c r="HKM38" s="446"/>
      <c r="HKN38" s="446"/>
      <c r="HKO38" s="446"/>
      <c r="HKP38" s="446"/>
      <c r="HKQ38" s="446"/>
      <c r="HKR38" s="446"/>
      <c r="HKS38" s="446"/>
      <c r="HKT38" s="446"/>
      <c r="HKU38" s="446"/>
      <c r="HKV38" s="446"/>
      <c r="HKW38" s="446"/>
      <c r="HKX38" s="446"/>
      <c r="HKY38" s="446"/>
      <c r="HKZ38" s="446"/>
      <c r="HLA38" s="446"/>
      <c r="HLB38" s="446"/>
      <c r="HLC38" s="446"/>
      <c r="HLD38" s="446"/>
      <c r="HLE38" s="446"/>
      <c r="HLF38" s="446"/>
      <c r="HLG38" s="446"/>
      <c r="HLH38" s="446"/>
      <c r="HLI38" s="446"/>
      <c r="HLJ38" s="446"/>
      <c r="HLK38" s="446"/>
      <c r="HLL38" s="446"/>
      <c r="HLM38" s="446"/>
      <c r="HLN38" s="446"/>
      <c r="HLO38" s="446"/>
      <c r="HLP38" s="446"/>
      <c r="HLQ38" s="446"/>
      <c r="HLR38" s="446"/>
      <c r="HLS38" s="446"/>
      <c r="HLT38" s="446"/>
      <c r="HLU38" s="446"/>
      <c r="HLV38" s="446"/>
      <c r="HLW38" s="446"/>
      <c r="HLX38" s="446"/>
      <c r="HLY38" s="446"/>
      <c r="HLZ38" s="446"/>
      <c r="HMA38" s="446"/>
      <c r="HMB38" s="446"/>
      <c r="HMC38" s="446"/>
      <c r="HMD38" s="446"/>
      <c r="HME38" s="446"/>
      <c r="HMF38" s="446"/>
      <c r="HMG38" s="446"/>
      <c r="HMH38" s="446"/>
      <c r="HMI38" s="446"/>
      <c r="HMJ38" s="446"/>
      <c r="HMK38" s="446"/>
      <c r="HML38" s="446"/>
      <c r="HMM38" s="446"/>
      <c r="HMN38" s="446"/>
      <c r="HMO38" s="446"/>
      <c r="HMP38" s="446"/>
      <c r="HMQ38" s="446"/>
      <c r="HMR38" s="446"/>
      <c r="HMS38" s="446"/>
      <c r="HMT38" s="446"/>
      <c r="HMU38" s="446"/>
      <c r="HMV38" s="446"/>
      <c r="HMW38" s="446"/>
      <c r="HMX38" s="446"/>
      <c r="HMY38" s="446"/>
      <c r="HMZ38" s="446"/>
      <c r="HNA38" s="446"/>
      <c r="HNB38" s="446"/>
      <c r="HNC38" s="446"/>
      <c r="HND38" s="446"/>
      <c r="HNE38" s="446"/>
      <c r="HNF38" s="446"/>
      <c r="HNG38" s="446"/>
      <c r="HNH38" s="446"/>
      <c r="HNI38" s="446"/>
      <c r="HNJ38" s="446"/>
      <c r="HNK38" s="446"/>
      <c r="HNL38" s="446"/>
      <c r="HNM38" s="446"/>
      <c r="HNN38" s="446"/>
      <c r="HNO38" s="446"/>
      <c r="HNP38" s="446"/>
      <c r="HNQ38" s="446"/>
      <c r="HNR38" s="446"/>
      <c r="HNS38" s="446"/>
      <c r="HNT38" s="446"/>
      <c r="HNU38" s="446"/>
      <c r="HNV38" s="446"/>
      <c r="HNW38" s="446"/>
      <c r="HNX38" s="446"/>
      <c r="HNY38" s="446"/>
      <c r="HNZ38" s="446"/>
      <c r="HOA38" s="446"/>
      <c r="HOB38" s="446"/>
      <c r="HOC38" s="446"/>
      <c r="HOD38" s="446"/>
      <c r="HOE38" s="446"/>
      <c r="HOF38" s="446"/>
      <c r="HOG38" s="446"/>
      <c r="HOH38" s="446"/>
      <c r="HOI38" s="446"/>
      <c r="HOJ38" s="446"/>
      <c r="HOK38" s="446"/>
      <c r="HOL38" s="446"/>
      <c r="HOM38" s="446"/>
      <c r="HON38" s="446"/>
      <c r="HOO38" s="446"/>
      <c r="HOP38" s="446"/>
      <c r="HOQ38" s="446"/>
      <c r="HOR38" s="446"/>
      <c r="HOS38" s="446"/>
      <c r="HOT38" s="446"/>
      <c r="HOU38" s="446"/>
      <c r="HOV38" s="446"/>
      <c r="HOW38" s="446"/>
      <c r="HOX38" s="446"/>
      <c r="HOY38" s="446"/>
      <c r="HOZ38" s="446"/>
      <c r="HPA38" s="446"/>
      <c r="HPB38" s="446"/>
      <c r="HPC38" s="446"/>
      <c r="HPD38" s="446"/>
      <c r="HPE38" s="446"/>
      <c r="HPF38" s="446"/>
      <c r="HPG38" s="446"/>
      <c r="HPH38" s="446"/>
      <c r="HPI38" s="446"/>
      <c r="HPJ38" s="446"/>
      <c r="HPK38" s="446"/>
      <c r="HPL38" s="446"/>
      <c r="HPM38" s="446"/>
      <c r="HPN38" s="446"/>
      <c r="HPO38" s="446"/>
      <c r="HPP38" s="446"/>
      <c r="HPQ38" s="446"/>
      <c r="HPR38" s="446"/>
      <c r="HPS38" s="446"/>
      <c r="HPT38" s="446"/>
      <c r="HPU38" s="446"/>
      <c r="HPV38" s="446"/>
      <c r="HPW38" s="446"/>
      <c r="HPX38" s="446"/>
      <c r="HPY38" s="446"/>
      <c r="HPZ38" s="446"/>
      <c r="HQA38" s="446"/>
      <c r="HQB38" s="446"/>
      <c r="HQC38" s="446"/>
      <c r="HQD38" s="446"/>
      <c r="HQE38" s="446"/>
      <c r="HQF38" s="446"/>
      <c r="HQG38" s="446"/>
      <c r="HQH38" s="446"/>
      <c r="HQI38" s="446"/>
      <c r="HQJ38" s="446"/>
      <c r="HQK38" s="446"/>
      <c r="HQL38" s="446"/>
      <c r="HQM38" s="446"/>
      <c r="HQN38" s="446"/>
      <c r="HQO38" s="446"/>
      <c r="HQP38" s="446"/>
      <c r="HQQ38" s="446"/>
      <c r="HQR38" s="446"/>
      <c r="HQS38" s="446"/>
      <c r="HQT38" s="446"/>
      <c r="HQU38" s="446"/>
      <c r="HQV38" s="446"/>
      <c r="HQW38" s="446"/>
      <c r="HQX38" s="446"/>
      <c r="HQY38" s="446"/>
      <c r="HQZ38" s="446"/>
      <c r="HRA38" s="446"/>
      <c r="HRB38" s="446"/>
      <c r="HRC38" s="446"/>
      <c r="HRD38" s="446"/>
      <c r="HRE38" s="446"/>
      <c r="HRF38" s="446"/>
      <c r="HRG38" s="446"/>
      <c r="HRH38" s="446"/>
      <c r="HRI38" s="446"/>
      <c r="HRJ38" s="446"/>
      <c r="HRK38" s="446"/>
      <c r="HRL38" s="446"/>
      <c r="HRM38" s="446"/>
      <c r="HRN38" s="446"/>
      <c r="HRO38" s="446"/>
      <c r="HRP38" s="446"/>
      <c r="HRQ38" s="446"/>
      <c r="HRR38" s="446"/>
      <c r="HRS38" s="446"/>
      <c r="HRT38" s="446"/>
      <c r="HRU38" s="446"/>
      <c r="HRV38" s="446"/>
      <c r="HRW38" s="446"/>
      <c r="HRX38" s="446"/>
      <c r="HRY38" s="446"/>
      <c r="HRZ38" s="446"/>
      <c r="HSA38" s="446"/>
      <c r="HSB38" s="446"/>
      <c r="HSC38" s="446"/>
      <c r="HSD38" s="446"/>
      <c r="HSE38" s="446"/>
      <c r="HSF38" s="446"/>
      <c r="HSG38" s="446"/>
      <c r="HSH38" s="446"/>
      <c r="HSI38" s="446"/>
      <c r="HSJ38" s="446"/>
      <c r="HSK38" s="446"/>
      <c r="HSL38" s="446"/>
      <c r="HSM38" s="446"/>
      <c r="HSN38" s="446"/>
      <c r="HSO38" s="446"/>
      <c r="HSP38" s="446"/>
      <c r="HSQ38" s="446"/>
      <c r="HSR38" s="446"/>
      <c r="HSS38" s="446"/>
      <c r="HST38" s="446"/>
      <c r="HSU38" s="446"/>
      <c r="HSV38" s="446"/>
      <c r="HSW38" s="446"/>
      <c r="HSX38" s="446"/>
      <c r="HSY38" s="446"/>
      <c r="HSZ38" s="446"/>
      <c r="HTA38" s="446"/>
      <c r="HTB38" s="446"/>
      <c r="HTC38" s="446"/>
      <c r="HTD38" s="446"/>
      <c r="HTE38" s="446"/>
      <c r="HTF38" s="446"/>
      <c r="HTG38" s="446"/>
      <c r="HTH38" s="446"/>
      <c r="HTI38" s="446"/>
      <c r="HTJ38" s="446"/>
      <c r="HTK38" s="446"/>
      <c r="HTL38" s="446"/>
      <c r="HTM38" s="446"/>
      <c r="HTN38" s="446"/>
      <c r="HTO38" s="446"/>
      <c r="HTP38" s="446"/>
      <c r="HTQ38" s="446"/>
      <c r="HTR38" s="446"/>
      <c r="HTS38" s="446"/>
      <c r="HTT38" s="446"/>
      <c r="HTU38" s="446"/>
      <c r="HTV38" s="446"/>
      <c r="HTW38" s="446"/>
      <c r="HTX38" s="446"/>
      <c r="HTY38" s="446"/>
      <c r="HTZ38" s="446"/>
      <c r="HUA38" s="446"/>
      <c r="HUB38" s="446"/>
      <c r="HUC38" s="446"/>
      <c r="HUD38" s="446"/>
      <c r="HUE38" s="446"/>
      <c r="HUF38" s="446"/>
      <c r="HUG38" s="446"/>
      <c r="HUH38" s="446"/>
      <c r="HUI38" s="446"/>
      <c r="HUJ38" s="446"/>
      <c r="HUK38" s="446"/>
      <c r="HUL38" s="446"/>
      <c r="HUM38" s="446"/>
      <c r="HUN38" s="446"/>
      <c r="HUO38" s="446"/>
      <c r="HUP38" s="446"/>
      <c r="HUQ38" s="446"/>
      <c r="HUR38" s="446"/>
      <c r="HUS38" s="446"/>
      <c r="HUT38" s="446"/>
      <c r="HUU38" s="446"/>
      <c r="HUV38" s="446"/>
      <c r="HUW38" s="446"/>
      <c r="HUX38" s="446"/>
      <c r="HUY38" s="446"/>
      <c r="HUZ38" s="446"/>
      <c r="HVA38" s="446"/>
      <c r="HVB38" s="446"/>
      <c r="HVC38" s="446"/>
      <c r="HVD38" s="446"/>
      <c r="HVE38" s="446"/>
      <c r="HVF38" s="446"/>
      <c r="HVG38" s="446"/>
      <c r="HVH38" s="446"/>
      <c r="HVI38" s="446"/>
      <c r="HVJ38" s="446"/>
      <c r="HVK38" s="446"/>
      <c r="HVL38" s="446"/>
      <c r="HVM38" s="446"/>
      <c r="HVN38" s="446"/>
      <c r="HVO38" s="446"/>
      <c r="HVP38" s="446"/>
      <c r="HVQ38" s="446"/>
      <c r="HVR38" s="446"/>
      <c r="HVS38" s="446"/>
      <c r="HVT38" s="446"/>
      <c r="HVU38" s="446"/>
      <c r="HVV38" s="446"/>
      <c r="HVW38" s="446"/>
      <c r="HVX38" s="446"/>
      <c r="HVY38" s="446"/>
      <c r="HVZ38" s="446"/>
      <c r="HWA38" s="446"/>
      <c r="HWB38" s="446"/>
      <c r="HWC38" s="446"/>
      <c r="HWD38" s="446"/>
      <c r="HWE38" s="446"/>
      <c r="HWF38" s="446"/>
      <c r="HWG38" s="446"/>
      <c r="HWH38" s="446"/>
      <c r="HWI38" s="446"/>
      <c r="HWJ38" s="446"/>
      <c r="HWK38" s="446"/>
      <c r="HWL38" s="446"/>
      <c r="HWM38" s="446"/>
      <c r="HWN38" s="446"/>
      <c r="HWO38" s="446"/>
      <c r="HWP38" s="446"/>
      <c r="HWQ38" s="446"/>
      <c r="HWR38" s="446"/>
      <c r="HWS38" s="446"/>
      <c r="HWT38" s="446"/>
      <c r="HWU38" s="446"/>
      <c r="HWV38" s="446"/>
      <c r="HWW38" s="446"/>
      <c r="HWX38" s="446"/>
      <c r="HWY38" s="446"/>
      <c r="HWZ38" s="446"/>
      <c r="HXA38" s="446"/>
      <c r="HXB38" s="446"/>
      <c r="HXC38" s="446"/>
      <c r="HXD38" s="446"/>
      <c r="HXE38" s="446"/>
      <c r="HXF38" s="446"/>
      <c r="HXG38" s="446"/>
      <c r="HXH38" s="446"/>
      <c r="HXI38" s="446"/>
      <c r="HXJ38" s="446"/>
      <c r="HXK38" s="446"/>
      <c r="HXL38" s="446"/>
      <c r="HXM38" s="446"/>
      <c r="HXN38" s="446"/>
      <c r="HXO38" s="446"/>
      <c r="HXP38" s="446"/>
      <c r="HXQ38" s="446"/>
      <c r="HXR38" s="446"/>
      <c r="HXS38" s="446"/>
      <c r="HXT38" s="446"/>
      <c r="HXU38" s="446"/>
      <c r="HXV38" s="446"/>
      <c r="HXW38" s="446"/>
      <c r="HXX38" s="446"/>
      <c r="HXY38" s="446"/>
      <c r="HXZ38" s="446"/>
      <c r="HYA38" s="446"/>
      <c r="HYB38" s="446"/>
      <c r="HYC38" s="446"/>
      <c r="HYD38" s="446"/>
      <c r="HYE38" s="446"/>
      <c r="HYF38" s="446"/>
      <c r="HYG38" s="446"/>
      <c r="HYH38" s="446"/>
      <c r="HYI38" s="446"/>
      <c r="HYJ38" s="446"/>
      <c r="HYK38" s="446"/>
      <c r="HYL38" s="446"/>
      <c r="HYM38" s="446"/>
      <c r="HYN38" s="446"/>
      <c r="HYO38" s="446"/>
      <c r="HYP38" s="446"/>
      <c r="HYQ38" s="446"/>
      <c r="HYR38" s="446"/>
      <c r="HYS38" s="446"/>
      <c r="HYT38" s="446"/>
      <c r="HYU38" s="446"/>
      <c r="HYV38" s="446"/>
      <c r="HYW38" s="446"/>
      <c r="HYX38" s="446"/>
      <c r="HYY38" s="446"/>
      <c r="HYZ38" s="446"/>
      <c r="HZA38" s="446"/>
      <c r="HZB38" s="446"/>
      <c r="HZC38" s="446"/>
      <c r="HZD38" s="446"/>
      <c r="HZE38" s="446"/>
      <c r="HZF38" s="446"/>
      <c r="HZG38" s="446"/>
      <c r="HZH38" s="446"/>
      <c r="HZI38" s="446"/>
      <c r="HZJ38" s="446"/>
      <c r="HZK38" s="446"/>
      <c r="HZL38" s="446"/>
      <c r="HZM38" s="446"/>
      <c r="HZN38" s="446"/>
      <c r="HZO38" s="446"/>
      <c r="HZP38" s="446"/>
      <c r="HZQ38" s="446"/>
      <c r="HZR38" s="446"/>
      <c r="HZS38" s="446"/>
      <c r="HZT38" s="446"/>
      <c r="HZU38" s="446"/>
      <c r="HZV38" s="446"/>
      <c r="HZW38" s="446"/>
      <c r="HZX38" s="446"/>
      <c r="HZY38" s="446"/>
      <c r="HZZ38" s="446"/>
      <c r="IAA38" s="446"/>
      <c r="IAB38" s="446"/>
      <c r="IAC38" s="446"/>
      <c r="IAD38" s="446"/>
      <c r="IAE38" s="446"/>
      <c r="IAF38" s="446"/>
      <c r="IAG38" s="446"/>
      <c r="IAH38" s="446"/>
      <c r="IAI38" s="446"/>
      <c r="IAJ38" s="446"/>
      <c r="IAK38" s="446"/>
      <c r="IAL38" s="446"/>
      <c r="IAM38" s="446"/>
      <c r="IAN38" s="446"/>
      <c r="IAO38" s="446"/>
      <c r="IAP38" s="446"/>
      <c r="IAQ38" s="446"/>
      <c r="IAR38" s="446"/>
      <c r="IAS38" s="446"/>
      <c r="IAT38" s="446"/>
      <c r="IAU38" s="446"/>
      <c r="IAV38" s="446"/>
      <c r="IAW38" s="446"/>
      <c r="IAX38" s="446"/>
      <c r="IAY38" s="446"/>
      <c r="IAZ38" s="446"/>
      <c r="IBA38" s="446"/>
      <c r="IBB38" s="446"/>
      <c r="IBC38" s="446"/>
      <c r="IBD38" s="446"/>
      <c r="IBE38" s="446"/>
      <c r="IBF38" s="446"/>
      <c r="IBG38" s="446"/>
      <c r="IBH38" s="446"/>
      <c r="IBI38" s="446"/>
      <c r="IBJ38" s="446"/>
      <c r="IBK38" s="446"/>
      <c r="IBL38" s="446"/>
      <c r="IBM38" s="446"/>
      <c r="IBN38" s="446"/>
      <c r="IBO38" s="446"/>
      <c r="IBP38" s="446"/>
      <c r="IBQ38" s="446"/>
      <c r="IBR38" s="446"/>
      <c r="IBS38" s="446"/>
      <c r="IBT38" s="446"/>
      <c r="IBU38" s="446"/>
      <c r="IBV38" s="446"/>
      <c r="IBW38" s="446"/>
      <c r="IBX38" s="446"/>
      <c r="IBY38" s="446"/>
      <c r="IBZ38" s="446"/>
      <c r="ICA38" s="446"/>
      <c r="ICB38" s="446"/>
      <c r="ICC38" s="446"/>
      <c r="ICD38" s="446"/>
      <c r="ICE38" s="446"/>
      <c r="ICF38" s="446"/>
      <c r="ICG38" s="446"/>
      <c r="ICH38" s="446"/>
      <c r="ICI38" s="446"/>
      <c r="ICJ38" s="446"/>
      <c r="ICK38" s="446"/>
      <c r="ICL38" s="446"/>
      <c r="ICM38" s="446"/>
      <c r="ICN38" s="446"/>
      <c r="ICO38" s="446"/>
      <c r="ICP38" s="446"/>
      <c r="ICQ38" s="446"/>
      <c r="ICR38" s="446"/>
      <c r="ICS38" s="446"/>
      <c r="ICT38" s="446"/>
      <c r="ICU38" s="446"/>
      <c r="ICV38" s="446"/>
      <c r="ICW38" s="446"/>
      <c r="ICX38" s="446"/>
      <c r="ICY38" s="446"/>
      <c r="ICZ38" s="446"/>
      <c r="IDA38" s="446"/>
      <c r="IDB38" s="446"/>
      <c r="IDC38" s="446"/>
      <c r="IDD38" s="446"/>
      <c r="IDE38" s="446"/>
      <c r="IDF38" s="446"/>
      <c r="IDG38" s="446"/>
      <c r="IDH38" s="446"/>
      <c r="IDI38" s="446"/>
      <c r="IDJ38" s="446"/>
      <c r="IDK38" s="446"/>
      <c r="IDL38" s="446"/>
      <c r="IDM38" s="446"/>
      <c r="IDN38" s="446"/>
      <c r="IDO38" s="446"/>
      <c r="IDP38" s="446"/>
      <c r="IDQ38" s="446"/>
      <c r="IDR38" s="446"/>
      <c r="IDS38" s="446"/>
      <c r="IDT38" s="446"/>
      <c r="IDU38" s="446"/>
      <c r="IDV38" s="446"/>
      <c r="IDW38" s="446"/>
      <c r="IDX38" s="446"/>
      <c r="IDY38" s="446"/>
      <c r="IDZ38" s="446"/>
      <c r="IEA38" s="446"/>
      <c r="IEB38" s="446"/>
      <c r="IEC38" s="446"/>
      <c r="IED38" s="446"/>
      <c r="IEE38" s="446"/>
      <c r="IEF38" s="446"/>
      <c r="IEG38" s="446"/>
      <c r="IEH38" s="446"/>
      <c r="IEI38" s="446"/>
      <c r="IEJ38" s="446"/>
      <c r="IEK38" s="446"/>
      <c r="IEL38" s="446"/>
      <c r="IEM38" s="446"/>
      <c r="IEN38" s="446"/>
      <c r="IEO38" s="446"/>
      <c r="IEP38" s="446"/>
      <c r="IEQ38" s="446"/>
      <c r="IER38" s="446"/>
      <c r="IES38" s="446"/>
      <c r="IET38" s="446"/>
      <c r="IEU38" s="446"/>
      <c r="IEV38" s="446"/>
      <c r="IEW38" s="446"/>
      <c r="IEX38" s="446"/>
      <c r="IEY38" s="446"/>
      <c r="IEZ38" s="446"/>
      <c r="IFA38" s="446"/>
      <c r="IFB38" s="446"/>
      <c r="IFC38" s="446"/>
      <c r="IFD38" s="446"/>
      <c r="IFE38" s="446"/>
      <c r="IFF38" s="446"/>
      <c r="IFG38" s="446"/>
      <c r="IFH38" s="446"/>
      <c r="IFI38" s="446"/>
      <c r="IFJ38" s="446"/>
      <c r="IFK38" s="446"/>
      <c r="IFL38" s="446"/>
      <c r="IFM38" s="446"/>
      <c r="IFN38" s="446"/>
      <c r="IFO38" s="446"/>
      <c r="IFP38" s="446"/>
      <c r="IFQ38" s="446"/>
      <c r="IFR38" s="446"/>
      <c r="IFS38" s="446"/>
      <c r="IFT38" s="446"/>
      <c r="IFU38" s="446"/>
      <c r="IFV38" s="446"/>
      <c r="IFW38" s="446"/>
      <c r="IFX38" s="446"/>
      <c r="IFY38" s="446"/>
      <c r="IFZ38" s="446"/>
      <c r="IGA38" s="446"/>
      <c r="IGB38" s="446"/>
      <c r="IGC38" s="446"/>
      <c r="IGD38" s="446"/>
      <c r="IGE38" s="446"/>
      <c r="IGF38" s="446"/>
      <c r="IGG38" s="446"/>
      <c r="IGH38" s="446"/>
      <c r="IGI38" s="446"/>
      <c r="IGJ38" s="446"/>
      <c r="IGK38" s="446"/>
      <c r="IGL38" s="446"/>
      <c r="IGM38" s="446"/>
      <c r="IGN38" s="446"/>
      <c r="IGO38" s="446"/>
      <c r="IGP38" s="446"/>
      <c r="IGQ38" s="446"/>
      <c r="IGR38" s="446"/>
      <c r="IGS38" s="446"/>
      <c r="IGT38" s="446"/>
      <c r="IGU38" s="446"/>
      <c r="IGV38" s="446"/>
      <c r="IGW38" s="446"/>
      <c r="IGX38" s="446"/>
      <c r="IGY38" s="446"/>
      <c r="IGZ38" s="446"/>
      <c r="IHA38" s="446"/>
      <c r="IHB38" s="446"/>
      <c r="IHC38" s="446"/>
      <c r="IHD38" s="446"/>
      <c r="IHE38" s="446"/>
      <c r="IHF38" s="446"/>
      <c r="IHG38" s="446"/>
      <c r="IHH38" s="446"/>
      <c r="IHI38" s="446"/>
      <c r="IHJ38" s="446"/>
      <c r="IHK38" s="446"/>
      <c r="IHL38" s="446"/>
      <c r="IHM38" s="446"/>
      <c r="IHN38" s="446"/>
      <c r="IHO38" s="446"/>
      <c r="IHP38" s="446"/>
      <c r="IHQ38" s="446"/>
      <c r="IHR38" s="446"/>
      <c r="IHS38" s="446"/>
      <c r="IHT38" s="446"/>
      <c r="IHU38" s="446"/>
      <c r="IHV38" s="446"/>
      <c r="IHW38" s="446"/>
      <c r="IHX38" s="446"/>
      <c r="IHY38" s="446"/>
      <c r="IHZ38" s="446"/>
      <c r="IIA38" s="446"/>
      <c r="IIB38" s="446"/>
      <c r="IIC38" s="446"/>
      <c r="IID38" s="446"/>
      <c r="IIE38" s="446"/>
      <c r="IIF38" s="446"/>
      <c r="IIG38" s="446"/>
      <c r="IIH38" s="446"/>
      <c r="III38" s="446"/>
      <c r="IIJ38" s="446"/>
      <c r="IIK38" s="446"/>
      <c r="IIL38" s="446"/>
      <c r="IIM38" s="446"/>
      <c r="IIN38" s="446"/>
      <c r="IIO38" s="446"/>
      <c r="IIP38" s="446"/>
      <c r="IIQ38" s="446"/>
      <c r="IIR38" s="446"/>
      <c r="IIS38" s="446"/>
      <c r="IIT38" s="446"/>
      <c r="IIU38" s="446"/>
      <c r="IIV38" s="446"/>
      <c r="IIW38" s="446"/>
      <c r="IIX38" s="446"/>
      <c r="IIY38" s="446"/>
      <c r="IIZ38" s="446"/>
      <c r="IJA38" s="446"/>
      <c r="IJB38" s="446"/>
      <c r="IJC38" s="446"/>
      <c r="IJD38" s="446"/>
      <c r="IJE38" s="446"/>
      <c r="IJF38" s="446"/>
      <c r="IJG38" s="446"/>
      <c r="IJH38" s="446"/>
      <c r="IJI38" s="446"/>
      <c r="IJJ38" s="446"/>
      <c r="IJK38" s="446"/>
      <c r="IJL38" s="446"/>
      <c r="IJM38" s="446"/>
      <c r="IJN38" s="446"/>
      <c r="IJO38" s="446"/>
      <c r="IJP38" s="446"/>
      <c r="IJQ38" s="446"/>
      <c r="IJR38" s="446"/>
      <c r="IJS38" s="446"/>
      <c r="IJT38" s="446"/>
      <c r="IJU38" s="446"/>
      <c r="IJV38" s="446"/>
      <c r="IJW38" s="446"/>
      <c r="IJX38" s="446"/>
      <c r="IJY38" s="446"/>
      <c r="IJZ38" s="446"/>
      <c r="IKA38" s="446"/>
      <c r="IKB38" s="446"/>
      <c r="IKC38" s="446"/>
      <c r="IKD38" s="446"/>
      <c r="IKE38" s="446"/>
      <c r="IKF38" s="446"/>
      <c r="IKG38" s="446"/>
      <c r="IKH38" s="446"/>
      <c r="IKI38" s="446"/>
      <c r="IKJ38" s="446"/>
      <c r="IKK38" s="446"/>
      <c r="IKL38" s="446"/>
      <c r="IKM38" s="446"/>
      <c r="IKN38" s="446"/>
      <c r="IKO38" s="446"/>
      <c r="IKP38" s="446"/>
      <c r="IKQ38" s="446"/>
      <c r="IKR38" s="446"/>
      <c r="IKS38" s="446"/>
      <c r="IKT38" s="446"/>
      <c r="IKU38" s="446"/>
      <c r="IKV38" s="446"/>
      <c r="IKW38" s="446"/>
      <c r="IKX38" s="446"/>
      <c r="IKY38" s="446"/>
      <c r="IKZ38" s="446"/>
      <c r="ILA38" s="446"/>
      <c r="ILB38" s="446"/>
      <c r="ILC38" s="446"/>
      <c r="ILD38" s="446"/>
      <c r="ILE38" s="446"/>
      <c r="ILF38" s="446"/>
      <c r="ILG38" s="446"/>
      <c r="ILH38" s="446"/>
      <c r="ILI38" s="446"/>
      <c r="ILJ38" s="446"/>
      <c r="ILK38" s="446"/>
      <c r="ILL38" s="446"/>
      <c r="ILM38" s="446"/>
      <c r="ILN38" s="446"/>
      <c r="ILO38" s="446"/>
      <c r="ILP38" s="446"/>
      <c r="ILQ38" s="446"/>
      <c r="ILR38" s="446"/>
      <c r="ILS38" s="446"/>
      <c r="ILT38" s="446"/>
      <c r="ILU38" s="446"/>
      <c r="ILV38" s="446"/>
      <c r="ILW38" s="446"/>
      <c r="ILX38" s="446"/>
      <c r="ILY38" s="446"/>
      <c r="ILZ38" s="446"/>
      <c r="IMA38" s="446"/>
      <c r="IMB38" s="446"/>
      <c r="IMC38" s="446"/>
      <c r="IMD38" s="446"/>
      <c r="IME38" s="446"/>
      <c r="IMF38" s="446"/>
      <c r="IMG38" s="446"/>
      <c r="IMH38" s="446"/>
      <c r="IMI38" s="446"/>
      <c r="IMJ38" s="446"/>
      <c r="IMK38" s="446"/>
      <c r="IML38" s="446"/>
      <c r="IMM38" s="446"/>
      <c r="IMN38" s="446"/>
      <c r="IMO38" s="446"/>
      <c r="IMP38" s="446"/>
      <c r="IMQ38" s="446"/>
      <c r="IMR38" s="446"/>
      <c r="IMS38" s="446"/>
      <c r="IMT38" s="446"/>
      <c r="IMU38" s="446"/>
      <c r="IMV38" s="446"/>
      <c r="IMW38" s="446"/>
      <c r="IMX38" s="446"/>
      <c r="IMY38" s="446"/>
      <c r="IMZ38" s="446"/>
      <c r="INA38" s="446"/>
      <c r="INB38" s="446"/>
      <c r="INC38" s="446"/>
      <c r="IND38" s="446"/>
      <c r="INE38" s="446"/>
      <c r="INF38" s="446"/>
      <c r="ING38" s="446"/>
      <c r="INH38" s="446"/>
      <c r="INI38" s="446"/>
      <c r="INJ38" s="446"/>
      <c r="INK38" s="446"/>
      <c r="INL38" s="446"/>
      <c r="INM38" s="446"/>
      <c r="INN38" s="446"/>
      <c r="INO38" s="446"/>
      <c r="INP38" s="446"/>
      <c r="INQ38" s="446"/>
      <c r="INR38" s="446"/>
      <c r="INS38" s="446"/>
      <c r="INT38" s="446"/>
      <c r="INU38" s="446"/>
      <c r="INV38" s="446"/>
      <c r="INW38" s="446"/>
      <c r="INX38" s="446"/>
      <c r="INY38" s="446"/>
      <c r="INZ38" s="446"/>
      <c r="IOA38" s="446"/>
      <c r="IOB38" s="446"/>
      <c r="IOC38" s="446"/>
      <c r="IOD38" s="446"/>
      <c r="IOE38" s="446"/>
      <c r="IOF38" s="446"/>
      <c r="IOG38" s="446"/>
      <c r="IOH38" s="446"/>
      <c r="IOI38" s="446"/>
      <c r="IOJ38" s="446"/>
      <c r="IOK38" s="446"/>
      <c r="IOL38" s="446"/>
      <c r="IOM38" s="446"/>
      <c r="ION38" s="446"/>
      <c r="IOO38" s="446"/>
      <c r="IOP38" s="446"/>
      <c r="IOQ38" s="446"/>
      <c r="IOR38" s="446"/>
      <c r="IOS38" s="446"/>
      <c r="IOT38" s="446"/>
      <c r="IOU38" s="446"/>
      <c r="IOV38" s="446"/>
      <c r="IOW38" s="446"/>
      <c r="IOX38" s="446"/>
      <c r="IOY38" s="446"/>
      <c r="IOZ38" s="446"/>
      <c r="IPA38" s="446"/>
      <c r="IPB38" s="446"/>
      <c r="IPC38" s="446"/>
      <c r="IPD38" s="446"/>
      <c r="IPE38" s="446"/>
      <c r="IPF38" s="446"/>
      <c r="IPG38" s="446"/>
      <c r="IPH38" s="446"/>
      <c r="IPI38" s="446"/>
      <c r="IPJ38" s="446"/>
      <c r="IPK38" s="446"/>
      <c r="IPL38" s="446"/>
      <c r="IPM38" s="446"/>
      <c r="IPN38" s="446"/>
      <c r="IPO38" s="446"/>
      <c r="IPP38" s="446"/>
      <c r="IPQ38" s="446"/>
      <c r="IPR38" s="446"/>
      <c r="IPS38" s="446"/>
      <c r="IPT38" s="446"/>
      <c r="IPU38" s="446"/>
      <c r="IPV38" s="446"/>
      <c r="IPW38" s="446"/>
      <c r="IPX38" s="446"/>
      <c r="IPY38" s="446"/>
      <c r="IPZ38" s="446"/>
      <c r="IQA38" s="446"/>
      <c r="IQB38" s="446"/>
      <c r="IQC38" s="446"/>
      <c r="IQD38" s="446"/>
      <c r="IQE38" s="446"/>
      <c r="IQF38" s="446"/>
      <c r="IQG38" s="446"/>
      <c r="IQH38" s="446"/>
      <c r="IQI38" s="446"/>
      <c r="IQJ38" s="446"/>
      <c r="IQK38" s="446"/>
      <c r="IQL38" s="446"/>
      <c r="IQM38" s="446"/>
      <c r="IQN38" s="446"/>
      <c r="IQO38" s="446"/>
      <c r="IQP38" s="446"/>
      <c r="IQQ38" s="446"/>
      <c r="IQR38" s="446"/>
      <c r="IQS38" s="446"/>
      <c r="IQT38" s="446"/>
      <c r="IQU38" s="446"/>
      <c r="IQV38" s="446"/>
      <c r="IQW38" s="446"/>
      <c r="IQX38" s="446"/>
      <c r="IQY38" s="446"/>
      <c r="IQZ38" s="446"/>
      <c r="IRA38" s="446"/>
      <c r="IRB38" s="446"/>
      <c r="IRC38" s="446"/>
      <c r="IRD38" s="446"/>
      <c r="IRE38" s="446"/>
      <c r="IRF38" s="446"/>
      <c r="IRG38" s="446"/>
      <c r="IRH38" s="446"/>
      <c r="IRI38" s="446"/>
      <c r="IRJ38" s="446"/>
      <c r="IRK38" s="446"/>
      <c r="IRL38" s="446"/>
      <c r="IRM38" s="446"/>
      <c r="IRN38" s="446"/>
      <c r="IRO38" s="446"/>
      <c r="IRP38" s="446"/>
      <c r="IRQ38" s="446"/>
      <c r="IRR38" s="446"/>
      <c r="IRS38" s="446"/>
      <c r="IRT38" s="446"/>
      <c r="IRU38" s="446"/>
      <c r="IRV38" s="446"/>
      <c r="IRW38" s="446"/>
      <c r="IRX38" s="446"/>
      <c r="IRY38" s="446"/>
      <c r="IRZ38" s="446"/>
      <c r="ISA38" s="446"/>
      <c r="ISB38" s="446"/>
      <c r="ISC38" s="446"/>
      <c r="ISD38" s="446"/>
      <c r="ISE38" s="446"/>
      <c r="ISF38" s="446"/>
      <c r="ISG38" s="446"/>
      <c r="ISH38" s="446"/>
      <c r="ISI38" s="446"/>
      <c r="ISJ38" s="446"/>
      <c r="ISK38" s="446"/>
      <c r="ISL38" s="446"/>
      <c r="ISM38" s="446"/>
      <c r="ISN38" s="446"/>
      <c r="ISO38" s="446"/>
      <c r="ISP38" s="446"/>
      <c r="ISQ38" s="446"/>
      <c r="ISR38" s="446"/>
      <c r="ISS38" s="446"/>
      <c r="IST38" s="446"/>
      <c r="ISU38" s="446"/>
      <c r="ISV38" s="446"/>
      <c r="ISW38" s="446"/>
      <c r="ISX38" s="446"/>
      <c r="ISY38" s="446"/>
      <c r="ISZ38" s="446"/>
      <c r="ITA38" s="446"/>
      <c r="ITB38" s="446"/>
      <c r="ITC38" s="446"/>
      <c r="ITD38" s="446"/>
      <c r="ITE38" s="446"/>
      <c r="ITF38" s="446"/>
      <c r="ITG38" s="446"/>
      <c r="ITH38" s="446"/>
      <c r="ITI38" s="446"/>
      <c r="ITJ38" s="446"/>
      <c r="ITK38" s="446"/>
      <c r="ITL38" s="446"/>
      <c r="ITM38" s="446"/>
      <c r="ITN38" s="446"/>
      <c r="ITO38" s="446"/>
      <c r="ITP38" s="446"/>
      <c r="ITQ38" s="446"/>
      <c r="ITR38" s="446"/>
      <c r="ITS38" s="446"/>
      <c r="ITT38" s="446"/>
      <c r="ITU38" s="446"/>
      <c r="ITV38" s="446"/>
      <c r="ITW38" s="446"/>
      <c r="ITX38" s="446"/>
      <c r="ITY38" s="446"/>
      <c r="ITZ38" s="446"/>
      <c r="IUA38" s="446"/>
      <c r="IUB38" s="446"/>
      <c r="IUC38" s="446"/>
      <c r="IUD38" s="446"/>
      <c r="IUE38" s="446"/>
      <c r="IUF38" s="446"/>
      <c r="IUG38" s="446"/>
      <c r="IUH38" s="446"/>
      <c r="IUI38" s="446"/>
      <c r="IUJ38" s="446"/>
      <c r="IUK38" s="446"/>
      <c r="IUL38" s="446"/>
      <c r="IUM38" s="446"/>
      <c r="IUN38" s="446"/>
      <c r="IUO38" s="446"/>
      <c r="IUP38" s="446"/>
      <c r="IUQ38" s="446"/>
      <c r="IUR38" s="446"/>
      <c r="IUS38" s="446"/>
      <c r="IUT38" s="446"/>
      <c r="IUU38" s="446"/>
      <c r="IUV38" s="446"/>
      <c r="IUW38" s="446"/>
      <c r="IUX38" s="446"/>
      <c r="IUY38" s="446"/>
      <c r="IUZ38" s="446"/>
      <c r="IVA38" s="446"/>
      <c r="IVB38" s="446"/>
      <c r="IVC38" s="446"/>
      <c r="IVD38" s="446"/>
      <c r="IVE38" s="446"/>
      <c r="IVF38" s="446"/>
      <c r="IVG38" s="446"/>
      <c r="IVH38" s="446"/>
      <c r="IVI38" s="446"/>
      <c r="IVJ38" s="446"/>
      <c r="IVK38" s="446"/>
      <c r="IVL38" s="446"/>
      <c r="IVM38" s="446"/>
      <c r="IVN38" s="446"/>
      <c r="IVO38" s="446"/>
      <c r="IVP38" s="446"/>
      <c r="IVQ38" s="446"/>
      <c r="IVR38" s="446"/>
      <c r="IVS38" s="446"/>
      <c r="IVT38" s="446"/>
      <c r="IVU38" s="446"/>
      <c r="IVV38" s="446"/>
      <c r="IVW38" s="446"/>
      <c r="IVX38" s="446"/>
      <c r="IVY38" s="446"/>
      <c r="IVZ38" s="446"/>
      <c r="IWA38" s="446"/>
      <c r="IWB38" s="446"/>
      <c r="IWC38" s="446"/>
      <c r="IWD38" s="446"/>
      <c r="IWE38" s="446"/>
      <c r="IWF38" s="446"/>
      <c r="IWG38" s="446"/>
      <c r="IWH38" s="446"/>
      <c r="IWI38" s="446"/>
      <c r="IWJ38" s="446"/>
      <c r="IWK38" s="446"/>
      <c r="IWL38" s="446"/>
      <c r="IWM38" s="446"/>
      <c r="IWN38" s="446"/>
      <c r="IWO38" s="446"/>
      <c r="IWP38" s="446"/>
      <c r="IWQ38" s="446"/>
      <c r="IWR38" s="446"/>
      <c r="IWS38" s="446"/>
      <c r="IWT38" s="446"/>
      <c r="IWU38" s="446"/>
      <c r="IWV38" s="446"/>
      <c r="IWW38" s="446"/>
      <c r="IWX38" s="446"/>
      <c r="IWY38" s="446"/>
      <c r="IWZ38" s="446"/>
      <c r="IXA38" s="446"/>
      <c r="IXB38" s="446"/>
      <c r="IXC38" s="446"/>
      <c r="IXD38" s="446"/>
      <c r="IXE38" s="446"/>
      <c r="IXF38" s="446"/>
      <c r="IXG38" s="446"/>
      <c r="IXH38" s="446"/>
      <c r="IXI38" s="446"/>
      <c r="IXJ38" s="446"/>
      <c r="IXK38" s="446"/>
      <c r="IXL38" s="446"/>
      <c r="IXM38" s="446"/>
      <c r="IXN38" s="446"/>
      <c r="IXO38" s="446"/>
      <c r="IXP38" s="446"/>
      <c r="IXQ38" s="446"/>
      <c r="IXR38" s="446"/>
      <c r="IXS38" s="446"/>
      <c r="IXT38" s="446"/>
      <c r="IXU38" s="446"/>
      <c r="IXV38" s="446"/>
      <c r="IXW38" s="446"/>
      <c r="IXX38" s="446"/>
      <c r="IXY38" s="446"/>
      <c r="IXZ38" s="446"/>
      <c r="IYA38" s="446"/>
      <c r="IYB38" s="446"/>
      <c r="IYC38" s="446"/>
      <c r="IYD38" s="446"/>
      <c r="IYE38" s="446"/>
      <c r="IYF38" s="446"/>
      <c r="IYG38" s="446"/>
      <c r="IYH38" s="446"/>
      <c r="IYI38" s="446"/>
      <c r="IYJ38" s="446"/>
      <c r="IYK38" s="446"/>
      <c r="IYL38" s="446"/>
      <c r="IYM38" s="446"/>
      <c r="IYN38" s="446"/>
      <c r="IYO38" s="446"/>
      <c r="IYP38" s="446"/>
      <c r="IYQ38" s="446"/>
      <c r="IYR38" s="446"/>
      <c r="IYS38" s="446"/>
      <c r="IYT38" s="446"/>
      <c r="IYU38" s="446"/>
      <c r="IYV38" s="446"/>
      <c r="IYW38" s="446"/>
      <c r="IYX38" s="446"/>
      <c r="IYY38" s="446"/>
      <c r="IYZ38" s="446"/>
      <c r="IZA38" s="446"/>
      <c r="IZB38" s="446"/>
      <c r="IZC38" s="446"/>
      <c r="IZD38" s="446"/>
      <c r="IZE38" s="446"/>
      <c r="IZF38" s="446"/>
      <c r="IZG38" s="446"/>
      <c r="IZH38" s="446"/>
      <c r="IZI38" s="446"/>
      <c r="IZJ38" s="446"/>
      <c r="IZK38" s="446"/>
      <c r="IZL38" s="446"/>
      <c r="IZM38" s="446"/>
      <c r="IZN38" s="446"/>
      <c r="IZO38" s="446"/>
      <c r="IZP38" s="446"/>
      <c r="IZQ38" s="446"/>
      <c r="IZR38" s="446"/>
      <c r="IZS38" s="446"/>
      <c r="IZT38" s="446"/>
      <c r="IZU38" s="446"/>
      <c r="IZV38" s="446"/>
      <c r="IZW38" s="446"/>
      <c r="IZX38" s="446"/>
      <c r="IZY38" s="446"/>
      <c r="IZZ38" s="446"/>
      <c r="JAA38" s="446"/>
      <c r="JAB38" s="446"/>
      <c r="JAC38" s="446"/>
      <c r="JAD38" s="446"/>
      <c r="JAE38" s="446"/>
      <c r="JAF38" s="446"/>
      <c r="JAG38" s="446"/>
      <c r="JAH38" s="446"/>
      <c r="JAI38" s="446"/>
      <c r="JAJ38" s="446"/>
      <c r="JAK38" s="446"/>
      <c r="JAL38" s="446"/>
      <c r="JAM38" s="446"/>
      <c r="JAN38" s="446"/>
      <c r="JAO38" s="446"/>
      <c r="JAP38" s="446"/>
      <c r="JAQ38" s="446"/>
      <c r="JAR38" s="446"/>
      <c r="JAS38" s="446"/>
      <c r="JAT38" s="446"/>
      <c r="JAU38" s="446"/>
      <c r="JAV38" s="446"/>
      <c r="JAW38" s="446"/>
      <c r="JAX38" s="446"/>
      <c r="JAY38" s="446"/>
      <c r="JAZ38" s="446"/>
      <c r="JBA38" s="446"/>
      <c r="JBB38" s="446"/>
      <c r="JBC38" s="446"/>
      <c r="JBD38" s="446"/>
      <c r="JBE38" s="446"/>
      <c r="JBF38" s="446"/>
      <c r="JBG38" s="446"/>
      <c r="JBH38" s="446"/>
      <c r="JBI38" s="446"/>
      <c r="JBJ38" s="446"/>
      <c r="JBK38" s="446"/>
      <c r="JBL38" s="446"/>
      <c r="JBM38" s="446"/>
      <c r="JBN38" s="446"/>
      <c r="JBO38" s="446"/>
      <c r="JBP38" s="446"/>
      <c r="JBQ38" s="446"/>
      <c r="JBR38" s="446"/>
      <c r="JBS38" s="446"/>
      <c r="JBT38" s="446"/>
      <c r="JBU38" s="446"/>
      <c r="JBV38" s="446"/>
      <c r="JBW38" s="446"/>
      <c r="JBX38" s="446"/>
      <c r="JBY38" s="446"/>
      <c r="JBZ38" s="446"/>
      <c r="JCA38" s="446"/>
      <c r="JCB38" s="446"/>
      <c r="JCC38" s="446"/>
      <c r="JCD38" s="446"/>
      <c r="JCE38" s="446"/>
      <c r="JCF38" s="446"/>
      <c r="JCG38" s="446"/>
      <c r="JCH38" s="446"/>
      <c r="JCI38" s="446"/>
      <c r="JCJ38" s="446"/>
      <c r="JCK38" s="446"/>
      <c r="JCL38" s="446"/>
      <c r="JCM38" s="446"/>
      <c r="JCN38" s="446"/>
      <c r="JCO38" s="446"/>
      <c r="JCP38" s="446"/>
      <c r="JCQ38" s="446"/>
      <c r="JCR38" s="446"/>
      <c r="JCS38" s="446"/>
      <c r="JCT38" s="446"/>
      <c r="JCU38" s="446"/>
      <c r="JCV38" s="446"/>
      <c r="JCW38" s="446"/>
      <c r="JCX38" s="446"/>
      <c r="JCY38" s="446"/>
      <c r="JCZ38" s="446"/>
      <c r="JDA38" s="446"/>
      <c r="JDB38" s="446"/>
      <c r="JDC38" s="446"/>
      <c r="JDD38" s="446"/>
      <c r="JDE38" s="446"/>
      <c r="JDF38" s="446"/>
      <c r="JDG38" s="446"/>
      <c r="JDH38" s="446"/>
      <c r="JDI38" s="446"/>
      <c r="JDJ38" s="446"/>
      <c r="JDK38" s="446"/>
      <c r="JDL38" s="446"/>
      <c r="JDM38" s="446"/>
      <c r="JDN38" s="446"/>
      <c r="JDO38" s="446"/>
      <c r="JDP38" s="446"/>
      <c r="JDQ38" s="446"/>
      <c r="JDR38" s="446"/>
      <c r="JDS38" s="446"/>
      <c r="JDT38" s="446"/>
      <c r="JDU38" s="446"/>
      <c r="JDV38" s="446"/>
      <c r="JDW38" s="446"/>
      <c r="JDX38" s="446"/>
      <c r="JDY38" s="446"/>
      <c r="JDZ38" s="446"/>
      <c r="JEA38" s="446"/>
      <c r="JEB38" s="446"/>
      <c r="JEC38" s="446"/>
      <c r="JED38" s="446"/>
      <c r="JEE38" s="446"/>
      <c r="JEF38" s="446"/>
      <c r="JEG38" s="446"/>
      <c r="JEH38" s="446"/>
      <c r="JEI38" s="446"/>
      <c r="JEJ38" s="446"/>
      <c r="JEK38" s="446"/>
      <c r="JEL38" s="446"/>
      <c r="JEM38" s="446"/>
      <c r="JEN38" s="446"/>
      <c r="JEO38" s="446"/>
      <c r="JEP38" s="446"/>
      <c r="JEQ38" s="446"/>
      <c r="JER38" s="446"/>
      <c r="JES38" s="446"/>
      <c r="JET38" s="446"/>
      <c r="JEU38" s="446"/>
      <c r="JEV38" s="446"/>
      <c r="JEW38" s="446"/>
      <c r="JEX38" s="446"/>
      <c r="JEY38" s="446"/>
      <c r="JEZ38" s="446"/>
      <c r="JFA38" s="446"/>
      <c r="JFB38" s="446"/>
      <c r="JFC38" s="446"/>
      <c r="JFD38" s="446"/>
      <c r="JFE38" s="446"/>
      <c r="JFF38" s="446"/>
      <c r="JFG38" s="446"/>
      <c r="JFH38" s="446"/>
      <c r="JFI38" s="446"/>
      <c r="JFJ38" s="446"/>
      <c r="JFK38" s="446"/>
      <c r="JFL38" s="446"/>
      <c r="JFM38" s="446"/>
      <c r="JFN38" s="446"/>
      <c r="JFO38" s="446"/>
      <c r="JFP38" s="446"/>
      <c r="JFQ38" s="446"/>
      <c r="JFR38" s="446"/>
      <c r="JFS38" s="446"/>
      <c r="JFT38" s="446"/>
      <c r="JFU38" s="446"/>
      <c r="JFV38" s="446"/>
      <c r="JFW38" s="446"/>
      <c r="JFX38" s="446"/>
      <c r="JFY38" s="446"/>
      <c r="JFZ38" s="446"/>
      <c r="JGA38" s="446"/>
      <c r="JGB38" s="446"/>
      <c r="JGC38" s="446"/>
      <c r="JGD38" s="446"/>
      <c r="JGE38" s="446"/>
      <c r="JGF38" s="446"/>
      <c r="JGG38" s="446"/>
      <c r="JGH38" s="446"/>
      <c r="JGI38" s="446"/>
      <c r="JGJ38" s="446"/>
      <c r="JGK38" s="446"/>
      <c r="JGL38" s="446"/>
      <c r="JGM38" s="446"/>
      <c r="JGN38" s="446"/>
      <c r="JGO38" s="446"/>
      <c r="JGP38" s="446"/>
      <c r="JGQ38" s="446"/>
      <c r="JGR38" s="446"/>
      <c r="JGS38" s="446"/>
      <c r="JGT38" s="446"/>
      <c r="JGU38" s="446"/>
      <c r="JGV38" s="446"/>
      <c r="JGW38" s="446"/>
      <c r="JGX38" s="446"/>
      <c r="JGY38" s="446"/>
      <c r="JGZ38" s="446"/>
      <c r="JHA38" s="446"/>
      <c r="JHB38" s="446"/>
      <c r="JHC38" s="446"/>
      <c r="JHD38" s="446"/>
      <c r="JHE38" s="446"/>
      <c r="JHF38" s="446"/>
      <c r="JHG38" s="446"/>
      <c r="JHH38" s="446"/>
      <c r="JHI38" s="446"/>
      <c r="JHJ38" s="446"/>
      <c r="JHK38" s="446"/>
      <c r="JHL38" s="446"/>
      <c r="JHM38" s="446"/>
      <c r="JHN38" s="446"/>
      <c r="JHO38" s="446"/>
      <c r="JHP38" s="446"/>
      <c r="JHQ38" s="446"/>
      <c r="JHR38" s="446"/>
      <c r="JHS38" s="446"/>
      <c r="JHT38" s="446"/>
      <c r="JHU38" s="446"/>
      <c r="JHV38" s="446"/>
      <c r="JHW38" s="446"/>
      <c r="JHX38" s="446"/>
      <c r="JHY38" s="446"/>
      <c r="JHZ38" s="446"/>
      <c r="JIA38" s="446"/>
      <c r="JIB38" s="446"/>
      <c r="JIC38" s="446"/>
      <c r="JID38" s="446"/>
      <c r="JIE38" s="446"/>
      <c r="JIF38" s="446"/>
      <c r="JIG38" s="446"/>
      <c r="JIH38" s="446"/>
      <c r="JII38" s="446"/>
      <c r="JIJ38" s="446"/>
      <c r="JIK38" s="446"/>
      <c r="JIL38" s="446"/>
      <c r="JIM38" s="446"/>
      <c r="JIN38" s="446"/>
      <c r="JIO38" s="446"/>
      <c r="JIP38" s="446"/>
      <c r="JIQ38" s="446"/>
      <c r="JIR38" s="446"/>
      <c r="JIS38" s="446"/>
      <c r="JIT38" s="446"/>
      <c r="JIU38" s="446"/>
      <c r="JIV38" s="446"/>
      <c r="JIW38" s="446"/>
      <c r="JIX38" s="446"/>
      <c r="JIY38" s="446"/>
      <c r="JIZ38" s="446"/>
      <c r="JJA38" s="446"/>
      <c r="JJB38" s="446"/>
      <c r="JJC38" s="446"/>
      <c r="JJD38" s="446"/>
      <c r="JJE38" s="446"/>
      <c r="JJF38" s="446"/>
      <c r="JJG38" s="446"/>
      <c r="JJH38" s="446"/>
      <c r="JJI38" s="446"/>
      <c r="JJJ38" s="446"/>
      <c r="JJK38" s="446"/>
      <c r="JJL38" s="446"/>
      <c r="JJM38" s="446"/>
      <c r="JJN38" s="446"/>
      <c r="JJO38" s="446"/>
      <c r="JJP38" s="446"/>
      <c r="JJQ38" s="446"/>
      <c r="JJR38" s="446"/>
      <c r="JJS38" s="446"/>
      <c r="JJT38" s="446"/>
      <c r="JJU38" s="446"/>
      <c r="JJV38" s="446"/>
      <c r="JJW38" s="446"/>
      <c r="JJX38" s="446"/>
      <c r="JJY38" s="446"/>
      <c r="JJZ38" s="446"/>
      <c r="JKA38" s="446"/>
      <c r="JKB38" s="446"/>
      <c r="JKC38" s="446"/>
      <c r="JKD38" s="446"/>
      <c r="JKE38" s="446"/>
      <c r="JKF38" s="446"/>
      <c r="JKG38" s="446"/>
      <c r="JKH38" s="446"/>
      <c r="JKI38" s="446"/>
      <c r="JKJ38" s="446"/>
      <c r="JKK38" s="446"/>
      <c r="JKL38" s="446"/>
      <c r="JKM38" s="446"/>
      <c r="JKN38" s="446"/>
      <c r="JKO38" s="446"/>
      <c r="JKP38" s="446"/>
      <c r="JKQ38" s="446"/>
      <c r="JKR38" s="446"/>
      <c r="JKS38" s="446"/>
      <c r="JKT38" s="446"/>
      <c r="JKU38" s="446"/>
      <c r="JKV38" s="446"/>
      <c r="JKW38" s="446"/>
      <c r="JKX38" s="446"/>
      <c r="JKY38" s="446"/>
      <c r="JKZ38" s="446"/>
      <c r="JLA38" s="446"/>
      <c r="JLB38" s="446"/>
      <c r="JLC38" s="446"/>
      <c r="JLD38" s="446"/>
      <c r="JLE38" s="446"/>
      <c r="JLF38" s="446"/>
      <c r="JLG38" s="446"/>
      <c r="JLH38" s="446"/>
      <c r="JLI38" s="446"/>
      <c r="JLJ38" s="446"/>
      <c r="JLK38" s="446"/>
      <c r="JLL38" s="446"/>
      <c r="JLM38" s="446"/>
      <c r="JLN38" s="446"/>
      <c r="JLO38" s="446"/>
      <c r="JLP38" s="446"/>
      <c r="JLQ38" s="446"/>
      <c r="JLR38" s="446"/>
      <c r="JLS38" s="446"/>
      <c r="JLT38" s="446"/>
      <c r="JLU38" s="446"/>
      <c r="JLV38" s="446"/>
      <c r="JLW38" s="446"/>
      <c r="JLX38" s="446"/>
      <c r="JLY38" s="446"/>
      <c r="JLZ38" s="446"/>
      <c r="JMA38" s="446"/>
      <c r="JMB38" s="446"/>
      <c r="JMC38" s="446"/>
      <c r="JMD38" s="446"/>
      <c r="JME38" s="446"/>
      <c r="JMF38" s="446"/>
      <c r="JMG38" s="446"/>
      <c r="JMH38" s="446"/>
      <c r="JMI38" s="446"/>
      <c r="JMJ38" s="446"/>
      <c r="JMK38" s="446"/>
      <c r="JML38" s="446"/>
      <c r="JMM38" s="446"/>
      <c r="JMN38" s="446"/>
      <c r="JMO38" s="446"/>
      <c r="JMP38" s="446"/>
      <c r="JMQ38" s="446"/>
      <c r="JMR38" s="446"/>
      <c r="JMS38" s="446"/>
      <c r="JMT38" s="446"/>
      <c r="JMU38" s="446"/>
      <c r="JMV38" s="446"/>
      <c r="JMW38" s="446"/>
      <c r="JMX38" s="446"/>
      <c r="JMY38" s="446"/>
      <c r="JMZ38" s="446"/>
      <c r="JNA38" s="446"/>
      <c r="JNB38" s="446"/>
      <c r="JNC38" s="446"/>
      <c r="JND38" s="446"/>
      <c r="JNE38" s="446"/>
      <c r="JNF38" s="446"/>
      <c r="JNG38" s="446"/>
      <c r="JNH38" s="446"/>
      <c r="JNI38" s="446"/>
      <c r="JNJ38" s="446"/>
      <c r="JNK38" s="446"/>
      <c r="JNL38" s="446"/>
      <c r="JNM38" s="446"/>
      <c r="JNN38" s="446"/>
      <c r="JNO38" s="446"/>
      <c r="JNP38" s="446"/>
      <c r="JNQ38" s="446"/>
      <c r="JNR38" s="446"/>
      <c r="JNS38" s="446"/>
      <c r="JNT38" s="446"/>
      <c r="JNU38" s="446"/>
      <c r="JNV38" s="446"/>
      <c r="JNW38" s="446"/>
      <c r="JNX38" s="446"/>
      <c r="JNY38" s="446"/>
      <c r="JNZ38" s="446"/>
      <c r="JOA38" s="446"/>
      <c r="JOB38" s="446"/>
      <c r="JOC38" s="446"/>
      <c r="JOD38" s="446"/>
      <c r="JOE38" s="446"/>
      <c r="JOF38" s="446"/>
      <c r="JOG38" s="446"/>
      <c r="JOH38" s="446"/>
      <c r="JOI38" s="446"/>
      <c r="JOJ38" s="446"/>
      <c r="JOK38" s="446"/>
      <c r="JOL38" s="446"/>
      <c r="JOM38" s="446"/>
      <c r="JON38" s="446"/>
      <c r="JOO38" s="446"/>
      <c r="JOP38" s="446"/>
      <c r="JOQ38" s="446"/>
      <c r="JOR38" s="446"/>
      <c r="JOS38" s="446"/>
      <c r="JOT38" s="446"/>
      <c r="JOU38" s="446"/>
      <c r="JOV38" s="446"/>
      <c r="JOW38" s="446"/>
      <c r="JOX38" s="446"/>
      <c r="JOY38" s="446"/>
      <c r="JOZ38" s="446"/>
      <c r="JPA38" s="446"/>
      <c r="JPB38" s="446"/>
      <c r="JPC38" s="446"/>
      <c r="JPD38" s="446"/>
      <c r="JPE38" s="446"/>
      <c r="JPF38" s="446"/>
      <c r="JPG38" s="446"/>
      <c r="JPH38" s="446"/>
      <c r="JPI38" s="446"/>
      <c r="JPJ38" s="446"/>
      <c r="JPK38" s="446"/>
      <c r="JPL38" s="446"/>
      <c r="JPM38" s="446"/>
      <c r="JPN38" s="446"/>
      <c r="JPO38" s="446"/>
      <c r="JPP38" s="446"/>
      <c r="JPQ38" s="446"/>
      <c r="JPR38" s="446"/>
      <c r="JPS38" s="446"/>
      <c r="JPT38" s="446"/>
      <c r="JPU38" s="446"/>
      <c r="JPV38" s="446"/>
      <c r="JPW38" s="446"/>
      <c r="JPX38" s="446"/>
      <c r="JPY38" s="446"/>
      <c r="JPZ38" s="446"/>
      <c r="JQA38" s="446"/>
      <c r="JQB38" s="446"/>
      <c r="JQC38" s="446"/>
      <c r="JQD38" s="446"/>
      <c r="JQE38" s="446"/>
      <c r="JQF38" s="446"/>
      <c r="JQG38" s="446"/>
      <c r="JQH38" s="446"/>
      <c r="JQI38" s="446"/>
      <c r="JQJ38" s="446"/>
      <c r="JQK38" s="446"/>
      <c r="JQL38" s="446"/>
      <c r="JQM38" s="446"/>
      <c r="JQN38" s="446"/>
      <c r="JQO38" s="446"/>
      <c r="JQP38" s="446"/>
      <c r="JQQ38" s="446"/>
      <c r="JQR38" s="446"/>
      <c r="JQS38" s="446"/>
      <c r="JQT38" s="446"/>
      <c r="JQU38" s="446"/>
      <c r="JQV38" s="446"/>
      <c r="JQW38" s="446"/>
      <c r="JQX38" s="446"/>
      <c r="JQY38" s="446"/>
      <c r="JQZ38" s="446"/>
      <c r="JRA38" s="446"/>
      <c r="JRB38" s="446"/>
      <c r="JRC38" s="446"/>
      <c r="JRD38" s="446"/>
      <c r="JRE38" s="446"/>
      <c r="JRF38" s="446"/>
      <c r="JRG38" s="446"/>
      <c r="JRH38" s="446"/>
      <c r="JRI38" s="446"/>
      <c r="JRJ38" s="446"/>
      <c r="JRK38" s="446"/>
      <c r="JRL38" s="446"/>
      <c r="JRM38" s="446"/>
      <c r="JRN38" s="446"/>
      <c r="JRO38" s="446"/>
      <c r="JRP38" s="446"/>
      <c r="JRQ38" s="446"/>
      <c r="JRR38" s="446"/>
      <c r="JRS38" s="446"/>
      <c r="JRT38" s="446"/>
      <c r="JRU38" s="446"/>
      <c r="JRV38" s="446"/>
      <c r="JRW38" s="446"/>
      <c r="JRX38" s="446"/>
      <c r="JRY38" s="446"/>
      <c r="JRZ38" s="446"/>
      <c r="JSA38" s="446"/>
      <c r="JSB38" s="446"/>
      <c r="JSC38" s="446"/>
      <c r="JSD38" s="446"/>
      <c r="JSE38" s="446"/>
      <c r="JSF38" s="446"/>
      <c r="JSG38" s="446"/>
      <c r="JSH38" s="446"/>
      <c r="JSI38" s="446"/>
      <c r="JSJ38" s="446"/>
      <c r="JSK38" s="446"/>
      <c r="JSL38" s="446"/>
      <c r="JSM38" s="446"/>
      <c r="JSN38" s="446"/>
      <c r="JSO38" s="446"/>
      <c r="JSP38" s="446"/>
      <c r="JSQ38" s="446"/>
      <c r="JSR38" s="446"/>
      <c r="JSS38" s="446"/>
      <c r="JST38" s="446"/>
      <c r="JSU38" s="446"/>
      <c r="JSV38" s="446"/>
      <c r="JSW38" s="446"/>
      <c r="JSX38" s="446"/>
      <c r="JSY38" s="446"/>
      <c r="JSZ38" s="446"/>
      <c r="JTA38" s="446"/>
      <c r="JTB38" s="446"/>
      <c r="JTC38" s="446"/>
      <c r="JTD38" s="446"/>
      <c r="JTE38" s="446"/>
      <c r="JTF38" s="446"/>
      <c r="JTG38" s="446"/>
      <c r="JTH38" s="446"/>
      <c r="JTI38" s="446"/>
      <c r="JTJ38" s="446"/>
      <c r="JTK38" s="446"/>
      <c r="JTL38" s="446"/>
      <c r="JTM38" s="446"/>
      <c r="JTN38" s="446"/>
      <c r="JTO38" s="446"/>
      <c r="JTP38" s="446"/>
      <c r="JTQ38" s="446"/>
      <c r="JTR38" s="446"/>
      <c r="JTS38" s="446"/>
      <c r="JTT38" s="446"/>
      <c r="JTU38" s="446"/>
      <c r="JTV38" s="446"/>
      <c r="JTW38" s="446"/>
      <c r="JTX38" s="446"/>
      <c r="JTY38" s="446"/>
      <c r="JTZ38" s="446"/>
      <c r="JUA38" s="446"/>
      <c r="JUB38" s="446"/>
      <c r="JUC38" s="446"/>
      <c r="JUD38" s="446"/>
      <c r="JUE38" s="446"/>
      <c r="JUF38" s="446"/>
      <c r="JUG38" s="446"/>
      <c r="JUH38" s="446"/>
      <c r="JUI38" s="446"/>
      <c r="JUJ38" s="446"/>
      <c r="JUK38" s="446"/>
      <c r="JUL38" s="446"/>
      <c r="JUM38" s="446"/>
      <c r="JUN38" s="446"/>
      <c r="JUO38" s="446"/>
      <c r="JUP38" s="446"/>
      <c r="JUQ38" s="446"/>
      <c r="JUR38" s="446"/>
      <c r="JUS38" s="446"/>
      <c r="JUT38" s="446"/>
      <c r="JUU38" s="446"/>
      <c r="JUV38" s="446"/>
      <c r="JUW38" s="446"/>
      <c r="JUX38" s="446"/>
      <c r="JUY38" s="446"/>
      <c r="JUZ38" s="446"/>
      <c r="JVA38" s="446"/>
      <c r="JVB38" s="446"/>
      <c r="JVC38" s="446"/>
      <c r="JVD38" s="446"/>
      <c r="JVE38" s="446"/>
      <c r="JVF38" s="446"/>
      <c r="JVG38" s="446"/>
      <c r="JVH38" s="446"/>
      <c r="JVI38" s="446"/>
      <c r="JVJ38" s="446"/>
      <c r="JVK38" s="446"/>
      <c r="JVL38" s="446"/>
      <c r="JVM38" s="446"/>
      <c r="JVN38" s="446"/>
      <c r="JVO38" s="446"/>
      <c r="JVP38" s="446"/>
      <c r="JVQ38" s="446"/>
      <c r="JVR38" s="446"/>
      <c r="JVS38" s="446"/>
      <c r="JVT38" s="446"/>
      <c r="JVU38" s="446"/>
      <c r="JVV38" s="446"/>
      <c r="JVW38" s="446"/>
      <c r="JVX38" s="446"/>
      <c r="JVY38" s="446"/>
      <c r="JVZ38" s="446"/>
      <c r="JWA38" s="446"/>
      <c r="JWB38" s="446"/>
      <c r="JWC38" s="446"/>
      <c r="JWD38" s="446"/>
      <c r="JWE38" s="446"/>
      <c r="JWF38" s="446"/>
      <c r="JWG38" s="446"/>
      <c r="JWH38" s="446"/>
      <c r="JWI38" s="446"/>
      <c r="JWJ38" s="446"/>
      <c r="JWK38" s="446"/>
      <c r="JWL38" s="446"/>
      <c r="JWM38" s="446"/>
      <c r="JWN38" s="446"/>
      <c r="JWO38" s="446"/>
      <c r="JWP38" s="446"/>
      <c r="JWQ38" s="446"/>
      <c r="JWR38" s="446"/>
      <c r="JWS38" s="446"/>
      <c r="JWT38" s="446"/>
      <c r="JWU38" s="446"/>
      <c r="JWV38" s="446"/>
      <c r="JWW38" s="446"/>
      <c r="JWX38" s="446"/>
      <c r="JWY38" s="446"/>
      <c r="JWZ38" s="446"/>
      <c r="JXA38" s="446"/>
      <c r="JXB38" s="446"/>
      <c r="JXC38" s="446"/>
      <c r="JXD38" s="446"/>
      <c r="JXE38" s="446"/>
      <c r="JXF38" s="446"/>
      <c r="JXG38" s="446"/>
      <c r="JXH38" s="446"/>
      <c r="JXI38" s="446"/>
      <c r="JXJ38" s="446"/>
      <c r="JXK38" s="446"/>
      <c r="JXL38" s="446"/>
      <c r="JXM38" s="446"/>
      <c r="JXN38" s="446"/>
      <c r="JXO38" s="446"/>
      <c r="JXP38" s="446"/>
      <c r="JXQ38" s="446"/>
      <c r="JXR38" s="446"/>
      <c r="JXS38" s="446"/>
      <c r="JXT38" s="446"/>
      <c r="JXU38" s="446"/>
      <c r="JXV38" s="446"/>
      <c r="JXW38" s="446"/>
      <c r="JXX38" s="446"/>
      <c r="JXY38" s="446"/>
      <c r="JXZ38" s="446"/>
      <c r="JYA38" s="446"/>
      <c r="JYB38" s="446"/>
      <c r="JYC38" s="446"/>
      <c r="JYD38" s="446"/>
      <c r="JYE38" s="446"/>
      <c r="JYF38" s="446"/>
      <c r="JYG38" s="446"/>
      <c r="JYH38" s="446"/>
      <c r="JYI38" s="446"/>
      <c r="JYJ38" s="446"/>
      <c r="JYK38" s="446"/>
      <c r="JYL38" s="446"/>
      <c r="JYM38" s="446"/>
      <c r="JYN38" s="446"/>
      <c r="JYO38" s="446"/>
      <c r="JYP38" s="446"/>
      <c r="JYQ38" s="446"/>
      <c r="JYR38" s="446"/>
      <c r="JYS38" s="446"/>
      <c r="JYT38" s="446"/>
      <c r="JYU38" s="446"/>
      <c r="JYV38" s="446"/>
      <c r="JYW38" s="446"/>
      <c r="JYX38" s="446"/>
      <c r="JYY38" s="446"/>
      <c r="JYZ38" s="446"/>
      <c r="JZA38" s="446"/>
      <c r="JZB38" s="446"/>
      <c r="JZC38" s="446"/>
      <c r="JZD38" s="446"/>
      <c r="JZE38" s="446"/>
      <c r="JZF38" s="446"/>
      <c r="JZG38" s="446"/>
      <c r="JZH38" s="446"/>
      <c r="JZI38" s="446"/>
      <c r="JZJ38" s="446"/>
      <c r="JZK38" s="446"/>
      <c r="JZL38" s="446"/>
      <c r="JZM38" s="446"/>
      <c r="JZN38" s="446"/>
      <c r="JZO38" s="446"/>
      <c r="JZP38" s="446"/>
      <c r="JZQ38" s="446"/>
      <c r="JZR38" s="446"/>
      <c r="JZS38" s="446"/>
      <c r="JZT38" s="446"/>
      <c r="JZU38" s="446"/>
      <c r="JZV38" s="446"/>
      <c r="JZW38" s="446"/>
      <c r="JZX38" s="446"/>
      <c r="JZY38" s="446"/>
      <c r="JZZ38" s="446"/>
      <c r="KAA38" s="446"/>
      <c r="KAB38" s="446"/>
      <c r="KAC38" s="446"/>
      <c r="KAD38" s="446"/>
      <c r="KAE38" s="446"/>
      <c r="KAF38" s="446"/>
      <c r="KAG38" s="446"/>
      <c r="KAH38" s="446"/>
      <c r="KAI38" s="446"/>
      <c r="KAJ38" s="446"/>
      <c r="KAK38" s="446"/>
      <c r="KAL38" s="446"/>
      <c r="KAM38" s="446"/>
      <c r="KAN38" s="446"/>
      <c r="KAO38" s="446"/>
      <c r="KAP38" s="446"/>
      <c r="KAQ38" s="446"/>
      <c r="KAR38" s="446"/>
      <c r="KAS38" s="446"/>
      <c r="KAT38" s="446"/>
      <c r="KAU38" s="446"/>
      <c r="KAV38" s="446"/>
      <c r="KAW38" s="446"/>
      <c r="KAX38" s="446"/>
      <c r="KAY38" s="446"/>
      <c r="KAZ38" s="446"/>
      <c r="KBA38" s="446"/>
      <c r="KBB38" s="446"/>
      <c r="KBC38" s="446"/>
      <c r="KBD38" s="446"/>
      <c r="KBE38" s="446"/>
      <c r="KBF38" s="446"/>
      <c r="KBG38" s="446"/>
      <c r="KBH38" s="446"/>
      <c r="KBI38" s="446"/>
      <c r="KBJ38" s="446"/>
      <c r="KBK38" s="446"/>
      <c r="KBL38" s="446"/>
      <c r="KBM38" s="446"/>
      <c r="KBN38" s="446"/>
      <c r="KBO38" s="446"/>
      <c r="KBP38" s="446"/>
      <c r="KBQ38" s="446"/>
      <c r="KBR38" s="446"/>
      <c r="KBS38" s="446"/>
      <c r="KBT38" s="446"/>
      <c r="KBU38" s="446"/>
      <c r="KBV38" s="446"/>
      <c r="KBW38" s="446"/>
      <c r="KBX38" s="446"/>
      <c r="KBY38" s="446"/>
      <c r="KBZ38" s="446"/>
      <c r="KCA38" s="446"/>
      <c r="KCB38" s="446"/>
      <c r="KCC38" s="446"/>
      <c r="KCD38" s="446"/>
      <c r="KCE38" s="446"/>
      <c r="KCF38" s="446"/>
      <c r="KCG38" s="446"/>
      <c r="KCH38" s="446"/>
      <c r="KCI38" s="446"/>
      <c r="KCJ38" s="446"/>
      <c r="KCK38" s="446"/>
      <c r="KCL38" s="446"/>
      <c r="KCM38" s="446"/>
      <c r="KCN38" s="446"/>
      <c r="KCO38" s="446"/>
      <c r="KCP38" s="446"/>
      <c r="KCQ38" s="446"/>
      <c r="KCR38" s="446"/>
      <c r="KCS38" s="446"/>
      <c r="KCT38" s="446"/>
      <c r="KCU38" s="446"/>
      <c r="KCV38" s="446"/>
      <c r="KCW38" s="446"/>
      <c r="KCX38" s="446"/>
      <c r="KCY38" s="446"/>
      <c r="KCZ38" s="446"/>
      <c r="KDA38" s="446"/>
      <c r="KDB38" s="446"/>
      <c r="KDC38" s="446"/>
      <c r="KDD38" s="446"/>
      <c r="KDE38" s="446"/>
      <c r="KDF38" s="446"/>
      <c r="KDG38" s="446"/>
      <c r="KDH38" s="446"/>
      <c r="KDI38" s="446"/>
      <c r="KDJ38" s="446"/>
      <c r="KDK38" s="446"/>
      <c r="KDL38" s="446"/>
      <c r="KDM38" s="446"/>
      <c r="KDN38" s="446"/>
      <c r="KDO38" s="446"/>
      <c r="KDP38" s="446"/>
      <c r="KDQ38" s="446"/>
      <c r="KDR38" s="446"/>
      <c r="KDS38" s="446"/>
      <c r="KDT38" s="446"/>
      <c r="KDU38" s="446"/>
      <c r="KDV38" s="446"/>
      <c r="KDW38" s="446"/>
      <c r="KDX38" s="446"/>
      <c r="KDY38" s="446"/>
      <c r="KDZ38" s="446"/>
      <c r="KEA38" s="446"/>
      <c r="KEB38" s="446"/>
      <c r="KEC38" s="446"/>
      <c r="KED38" s="446"/>
      <c r="KEE38" s="446"/>
      <c r="KEF38" s="446"/>
      <c r="KEG38" s="446"/>
      <c r="KEH38" s="446"/>
      <c r="KEI38" s="446"/>
      <c r="KEJ38" s="446"/>
      <c r="KEK38" s="446"/>
      <c r="KEL38" s="446"/>
      <c r="KEM38" s="446"/>
      <c r="KEN38" s="446"/>
      <c r="KEO38" s="446"/>
      <c r="KEP38" s="446"/>
      <c r="KEQ38" s="446"/>
      <c r="KER38" s="446"/>
      <c r="KES38" s="446"/>
      <c r="KET38" s="446"/>
      <c r="KEU38" s="446"/>
      <c r="KEV38" s="446"/>
      <c r="KEW38" s="446"/>
      <c r="KEX38" s="446"/>
      <c r="KEY38" s="446"/>
      <c r="KEZ38" s="446"/>
      <c r="KFA38" s="446"/>
      <c r="KFB38" s="446"/>
      <c r="KFC38" s="446"/>
      <c r="KFD38" s="446"/>
      <c r="KFE38" s="446"/>
      <c r="KFF38" s="446"/>
      <c r="KFG38" s="446"/>
      <c r="KFH38" s="446"/>
      <c r="KFI38" s="446"/>
      <c r="KFJ38" s="446"/>
      <c r="KFK38" s="446"/>
      <c r="KFL38" s="446"/>
      <c r="KFM38" s="446"/>
      <c r="KFN38" s="446"/>
      <c r="KFO38" s="446"/>
      <c r="KFP38" s="446"/>
      <c r="KFQ38" s="446"/>
      <c r="KFR38" s="446"/>
      <c r="KFS38" s="446"/>
      <c r="KFT38" s="446"/>
      <c r="KFU38" s="446"/>
      <c r="KFV38" s="446"/>
      <c r="KFW38" s="446"/>
      <c r="KFX38" s="446"/>
      <c r="KFY38" s="446"/>
      <c r="KFZ38" s="446"/>
      <c r="KGA38" s="446"/>
      <c r="KGB38" s="446"/>
      <c r="KGC38" s="446"/>
      <c r="KGD38" s="446"/>
      <c r="KGE38" s="446"/>
      <c r="KGF38" s="446"/>
      <c r="KGG38" s="446"/>
      <c r="KGH38" s="446"/>
      <c r="KGI38" s="446"/>
      <c r="KGJ38" s="446"/>
      <c r="KGK38" s="446"/>
      <c r="KGL38" s="446"/>
      <c r="KGM38" s="446"/>
      <c r="KGN38" s="446"/>
      <c r="KGO38" s="446"/>
      <c r="KGP38" s="446"/>
      <c r="KGQ38" s="446"/>
      <c r="KGR38" s="446"/>
      <c r="KGS38" s="446"/>
      <c r="KGT38" s="446"/>
      <c r="KGU38" s="446"/>
      <c r="KGV38" s="446"/>
      <c r="KGW38" s="446"/>
      <c r="KGX38" s="446"/>
      <c r="KGY38" s="446"/>
      <c r="KGZ38" s="446"/>
      <c r="KHA38" s="446"/>
      <c r="KHB38" s="446"/>
      <c r="KHC38" s="446"/>
      <c r="KHD38" s="446"/>
      <c r="KHE38" s="446"/>
      <c r="KHF38" s="446"/>
      <c r="KHG38" s="446"/>
      <c r="KHH38" s="446"/>
      <c r="KHI38" s="446"/>
      <c r="KHJ38" s="446"/>
      <c r="KHK38" s="446"/>
      <c r="KHL38" s="446"/>
      <c r="KHM38" s="446"/>
      <c r="KHN38" s="446"/>
      <c r="KHO38" s="446"/>
      <c r="KHP38" s="446"/>
      <c r="KHQ38" s="446"/>
      <c r="KHR38" s="446"/>
      <c r="KHS38" s="446"/>
      <c r="KHT38" s="446"/>
      <c r="KHU38" s="446"/>
      <c r="KHV38" s="446"/>
      <c r="KHW38" s="446"/>
      <c r="KHX38" s="446"/>
      <c r="KHY38" s="446"/>
      <c r="KHZ38" s="446"/>
      <c r="KIA38" s="446"/>
      <c r="KIB38" s="446"/>
      <c r="KIC38" s="446"/>
      <c r="KID38" s="446"/>
      <c r="KIE38" s="446"/>
      <c r="KIF38" s="446"/>
      <c r="KIG38" s="446"/>
      <c r="KIH38" s="446"/>
      <c r="KII38" s="446"/>
      <c r="KIJ38" s="446"/>
      <c r="KIK38" s="446"/>
      <c r="KIL38" s="446"/>
      <c r="KIM38" s="446"/>
      <c r="KIN38" s="446"/>
      <c r="KIO38" s="446"/>
      <c r="KIP38" s="446"/>
      <c r="KIQ38" s="446"/>
      <c r="KIR38" s="446"/>
      <c r="KIS38" s="446"/>
      <c r="KIT38" s="446"/>
      <c r="KIU38" s="446"/>
      <c r="KIV38" s="446"/>
      <c r="KIW38" s="446"/>
      <c r="KIX38" s="446"/>
      <c r="KIY38" s="446"/>
      <c r="KIZ38" s="446"/>
      <c r="KJA38" s="446"/>
      <c r="KJB38" s="446"/>
      <c r="KJC38" s="446"/>
      <c r="KJD38" s="446"/>
      <c r="KJE38" s="446"/>
      <c r="KJF38" s="446"/>
      <c r="KJG38" s="446"/>
      <c r="KJH38" s="446"/>
      <c r="KJI38" s="446"/>
      <c r="KJJ38" s="446"/>
      <c r="KJK38" s="446"/>
      <c r="KJL38" s="446"/>
      <c r="KJM38" s="446"/>
      <c r="KJN38" s="446"/>
      <c r="KJO38" s="446"/>
      <c r="KJP38" s="446"/>
      <c r="KJQ38" s="446"/>
      <c r="KJR38" s="446"/>
      <c r="KJS38" s="446"/>
      <c r="KJT38" s="446"/>
      <c r="KJU38" s="446"/>
      <c r="KJV38" s="446"/>
      <c r="KJW38" s="446"/>
      <c r="KJX38" s="446"/>
      <c r="KJY38" s="446"/>
      <c r="KJZ38" s="446"/>
      <c r="KKA38" s="446"/>
      <c r="KKB38" s="446"/>
      <c r="KKC38" s="446"/>
      <c r="KKD38" s="446"/>
      <c r="KKE38" s="446"/>
      <c r="KKF38" s="446"/>
      <c r="KKG38" s="446"/>
      <c r="KKH38" s="446"/>
      <c r="KKI38" s="446"/>
      <c r="KKJ38" s="446"/>
      <c r="KKK38" s="446"/>
      <c r="KKL38" s="446"/>
      <c r="KKM38" s="446"/>
      <c r="KKN38" s="446"/>
      <c r="KKO38" s="446"/>
      <c r="KKP38" s="446"/>
      <c r="KKQ38" s="446"/>
      <c r="KKR38" s="446"/>
      <c r="KKS38" s="446"/>
      <c r="KKT38" s="446"/>
      <c r="KKU38" s="446"/>
      <c r="KKV38" s="446"/>
      <c r="KKW38" s="446"/>
      <c r="KKX38" s="446"/>
      <c r="KKY38" s="446"/>
      <c r="KKZ38" s="446"/>
      <c r="KLA38" s="446"/>
      <c r="KLB38" s="446"/>
      <c r="KLC38" s="446"/>
      <c r="KLD38" s="446"/>
      <c r="KLE38" s="446"/>
      <c r="KLF38" s="446"/>
      <c r="KLG38" s="446"/>
      <c r="KLH38" s="446"/>
      <c r="KLI38" s="446"/>
      <c r="KLJ38" s="446"/>
      <c r="KLK38" s="446"/>
      <c r="KLL38" s="446"/>
      <c r="KLM38" s="446"/>
      <c r="KLN38" s="446"/>
      <c r="KLO38" s="446"/>
      <c r="KLP38" s="446"/>
      <c r="KLQ38" s="446"/>
      <c r="KLR38" s="446"/>
      <c r="KLS38" s="446"/>
      <c r="KLT38" s="446"/>
      <c r="KLU38" s="446"/>
      <c r="KLV38" s="446"/>
      <c r="KLW38" s="446"/>
      <c r="KLX38" s="446"/>
      <c r="KLY38" s="446"/>
      <c r="KLZ38" s="446"/>
      <c r="KMA38" s="446"/>
      <c r="KMB38" s="446"/>
      <c r="KMC38" s="446"/>
      <c r="KMD38" s="446"/>
      <c r="KME38" s="446"/>
      <c r="KMF38" s="446"/>
      <c r="KMG38" s="446"/>
      <c r="KMH38" s="446"/>
      <c r="KMI38" s="446"/>
      <c r="KMJ38" s="446"/>
      <c r="KMK38" s="446"/>
      <c r="KML38" s="446"/>
      <c r="KMM38" s="446"/>
      <c r="KMN38" s="446"/>
      <c r="KMO38" s="446"/>
      <c r="KMP38" s="446"/>
      <c r="KMQ38" s="446"/>
      <c r="KMR38" s="446"/>
      <c r="KMS38" s="446"/>
      <c r="KMT38" s="446"/>
      <c r="KMU38" s="446"/>
      <c r="KMV38" s="446"/>
      <c r="KMW38" s="446"/>
      <c r="KMX38" s="446"/>
      <c r="KMY38" s="446"/>
      <c r="KMZ38" s="446"/>
      <c r="KNA38" s="446"/>
      <c r="KNB38" s="446"/>
      <c r="KNC38" s="446"/>
      <c r="KND38" s="446"/>
      <c r="KNE38" s="446"/>
      <c r="KNF38" s="446"/>
      <c r="KNG38" s="446"/>
      <c r="KNH38" s="446"/>
      <c r="KNI38" s="446"/>
      <c r="KNJ38" s="446"/>
      <c r="KNK38" s="446"/>
      <c r="KNL38" s="446"/>
      <c r="KNM38" s="446"/>
      <c r="KNN38" s="446"/>
      <c r="KNO38" s="446"/>
      <c r="KNP38" s="446"/>
      <c r="KNQ38" s="446"/>
      <c r="KNR38" s="446"/>
      <c r="KNS38" s="446"/>
      <c r="KNT38" s="446"/>
      <c r="KNU38" s="446"/>
      <c r="KNV38" s="446"/>
      <c r="KNW38" s="446"/>
      <c r="KNX38" s="446"/>
      <c r="KNY38" s="446"/>
      <c r="KNZ38" s="446"/>
      <c r="KOA38" s="446"/>
      <c r="KOB38" s="446"/>
      <c r="KOC38" s="446"/>
      <c r="KOD38" s="446"/>
      <c r="KOE38" s="446"/>
      <c r="KOF38" s="446"/>
      <c r="KOG38" s="446"/>
      <c r="KOH38" s="446"/>
      <c r="KOI38" s="446"/>
      <c r="KOJ38" s="446"/>
      <c r="KOK38" s="446"/>
      <c r="KOL38" s="446"/>
      <c r="KOM38" s="446"/>
      <c r="KON38" s="446"/>
      <c r="KOO38" s="446"/>
      <c r="KOP38" s="446"/>
      <c r="KOQ38" s="446"/>
      <c r="KOR38" s="446"/>
      <c r="KOS38" s="446"/>
      <c r="KOT38" s="446"/>
      <c r="KOU38" s="446"/>
      <c r="KOV38" s="446"/>
      <c r="KOW38" s="446"/>
      <c r="KOX38" s="446"/>
      <c r="KOY38" s="446"/>
      <c r="KOZ38" s="446"/>
      <c r="KPA38" s="446"/>
      <c r="KPB38" s="446"/>
      <c r="KPC38" s="446"/>
      <c r="KPD38" s="446"/>
      <c r="KPE38" s="446"/>
      <c r="KPF38" s="446"/>
      <c r="KPG38" s="446"/>
      <c r="KPH38" s="446"/>
      <c r="KPI38" s="446"/>
      <c r="KPJ38" s="446"/>
      <c r="KPK38" s="446"/>
      <c r="KPL38" s="446"/>
      <c r="KPM38" s="446"/>
      <c r="KPN38" s="446"/>
      <c r="KPO38" s="446"/>
      <c r="KPP38" s="446"/>
      <c r="KPQ38" s="446"/>
      <c r="KPR38" s="446"/>
      <c r="KPS38" s="446"/>
      <c r="KPT38" s="446"/>
      <c r="KPU38" s="446"/>
      <c r="KPV38" s="446"/>
      <c r="KPW38" s="446"/>
      <c r="KPX38" s="446"/>
      <c r="KPY38" s="446"/>
      <c r="KPZ38" s="446"/>
      <c r="KQA38" s="446"/>
      <c r="KQB38" s="446"/>
      <c r="KQC38" s="446"/>
      <c r="KQD38" s="446"/>
      <c r="KQE38" s="446"/>
      <c r="KQF38" s="446"/>
      <c r="KQG38" s="446"/>
      <c r="KQH38" s="446"/>
      <c r="KQI38" s="446"/>
      <c r="KQJ38" s="446"/>
      <c r="KQK38" s="446"/>
      <c r="KQL38" s="446"/>
      <c r="KQM38" s="446"/>
      <c r="KQN38" s="446"/>
      <c r="KQO38" s="446"/>
      <c r="KQP38" s="446"/>
      <c r="KQQ38" s="446"/>
      <c r="KQR38" s="446"/>
      <c r="KQS38" s="446"/>
      <c r="KQT38" s="446"/>
      <c r="KQU38" s="446"/>
      <c r="KQV38" s="446"/>
      <c r="KQW38" s="446"/>
      <c r="KQX38" s="446"/>
      <c r="KQY38" s="446"/>
      <c r="KQZ38" s="446"/>
      <c r="KRA38" s="446"/>
      <c r="KRB38" s="446"/>
      <c r="KRC38" s="446"/>
      <c r="KRD38" s="446"/>
      <c r="KRE38" s="446"/>
      <c r="KRF38" s="446"/>
      <c r="KRG38" s="446"/>
      <c r="KRH38" s="446"/>
      <c r="KRI38" s="446"/>
      <c r="KRJ38" s="446"/>
      <c r="KRK38" s="446"/>
      <c r="KRL38" s="446"/>
      <c r="KRM38" s="446"/>
      <c r="KRN38" s="446"/>
      <c r="KRO38" s="446"/>
      <c r="KRP38" s="446"/>
      <c r="KRQ38" s="446"/>
      <c r="KRR38" s="446"/>
      <c r="KRS38" s="446"/>
      <c r="KRT38" s="446"/>
      <c r="KRU38" s="446"/>
      <c r="KRV38" s="446"/>
      <c r="KRW38" s="446"/>
      <c r="KRX38" s="446"/>
      <c r="KRY38" s="446"/>
      <c r="KRZ38" s="446"/>
      <c r="KSA38" s="446"/>
      <c r="KSB38" s="446"/>
      <c r="KSC38" s="446"/>
      <c r="KSD38" s="446"/>
      <c r="KSE38" s="446"/>
      <c r="KSF38" s="446"/>
      <c r="KSG38" s="446"/>
      <c r="KSH38" s="446"/>
      <c r="KSI38" s="446"/>
      <c r="KSJ38" s="446"/>
      <c r="KSK38" s="446"/>
      <c r="KSL38" s="446"/>
      <c r="KSM38" s="446"/>
      <c r="KSN38" s="446"/>
      <c r="KSO38" s="446"/>
      <c r="KSP38" s="446"/>
      <c r="KSQ38" s="446"/>
      <c r="KSR38" s="446"/>
      <c r="KSS38" s="446"/>
      <c r="KST38" s="446"/>
      <c r="KSU38" s="446"/>
      <c r="KSV38" s="446"/>
      <c r="KSW38" s="446"/>
      <c r="KSX38" s="446"/>
      <c r="KSY38" s="446"/>
      <c r="KSZ38" s="446"/>
      <c r="KTA38" s="446"/>
      <c r="KTB38" s="446"/>
      <c r="KTC38" s="446"/>
      <c r="KTD38" s="446"/>
      <c r="KTE38" s="446"/>
      <c r="KTF38" s="446"/>
      <c r="KTG38" s="446"/>
      <c r="KTH38" s="446"/>
      <c r="KTI38" s="446"/>
      <c r="KTJ38" s="446"/>
      <c r="KTK38" s="446"/>
      <c r="KTL38" s="446"/>
      <c r="KTM38" s="446"/>
      <c r="KTN38" s="446"/>
      <c r="KTO38" s="446"/>
      <c r="KTP38" s="446"/>
      <c r="KTQ38" s="446"/>
      <c r="KTR38" s="446"/>
      <c r="KTS38" s="446"/>
      <c r="KTT38" s="446"/>
      <c r="KTU38" s="446"/>
      <c r="KTV38" s="446"/>
      <c r="KTW38" s="446"/>
      <c r="KTX38" s="446"/>
      <c r="KTY38" s="446"/>
      <c r="KTZ38" s="446"/>
      <c r="KUA38" s="446"/>
      <c r="KUB38" s="446"/>
      <c r="KUC38" s="446"/>
      <c r="KUD38" s="446"/>
      <c r="KUE38" s="446"/>
      <c r="KUF38" s="446"/>
      <c r="KUG38" s="446"/>
      <c r="KUH38" s="446"/>
      <c r="KUI38" s="446"/>
      <c r="KUJ38" s="446"/>
      <c r="KUK38" s="446"/>
      <c r="KUL38" s="446"/>
      <c r="KUM38" s="446"/>
      <c r="KUN38" s="446"/>
      <c r="KUO38" s="446"/>
      <c r="KUP38" s="446"/>
      <c r="KUQ38" s="446"/>
      <c r="KUR38" s="446"/>
      <c r="KUS38" s="446"/>
      <c r="KUT38" s="446"/>
      <c r="KUU38" s="446"/>
      <c r="KUV38" s="446"/>
      <c r="KUW38" s="446"/>
      <c r="KUX38" s="446"/>
      <c r="KUY38" s="446"/>
      <c r="KUZ38" s="446"/>
      <c r="KVA38" s="446"/>
      <c r="KVB38" s="446"/>
      <c r="KVC38" s="446"/>
      <c r="KVD38" s="446"/>
      <c r="KVE38" s="446"/>
      <c r="KVF38" s="446"/>
      <c r="KVG38" s="446"/>
      <c r="KVH38" s="446"/>
      <c r="KVI38" s="446"/>
      <c r="KVJ38" s="446"/>
      <c r="KVK38" s="446"/>
      <c r="KVL38" s="446"/>
      <c r="KVM38" s="446"/>
      <c r="KVN38" s="446"/>
      <c r="KVO38" s="446"/>
      <c r="KVP38" s="446"/>
      <c r="KVQ38" s="446"/>
      <c r="KVR38" s="446"/>
      <c r="KVS38" s="446"/>
      <c r="KVT38" s="446"/>
      <c r="KVU38" s="446"/>
      <c r="KVV38" s="446"/>
      <c r="KVW38" s="446"/>
      <c r="KVX38" s="446"/>
      <c r="KVY38" s="446"/>
      <c r="KVZ38" s="446"/>
      <c r="KWA38" s="446"/>
      <c r="KWB38" s="446"/>
      <c r="KWC38" s="446"/>
      <c r="KWD38" s="446"/>
      <c r="KWE38" s="446"/>
      <c r="KWF38" s="446"/>
      <c r="KWG38" s="446"/>
      <c r="KWH38" s="446"/>
      <c r="KWI38" s="446"/>
      <c r="KWJ38" s="446"/>
      <c r="KWK38" s="446"/>
      <c r="KWL38" s="446"/>
      <c r="KWM38" s="446"/>
      <c r="KWN38" s="446"/>
      <c r="KWO38" s="446"/>
      <c r="KWP38" s="446"/>
      <c r="KWQ38" s="446"/>
      <c r="KWR38" s="446"/>
      <c r="KWS38" s="446"/>
      <c r="KWT38" s="446"/>
      <c r="KWU38" s="446"/>
      <c r="KWV38" s="446"/>
      <c r="KWW38" s="446"/>
      <c r="KWX38" s="446"/>
      <c r="KWY38" s="446"/>
      <c r="KWZ38" s="446"/>
      <c r="KXA38" s="446"/>
      <c r="KXB38" s="446"/>
      <c r="KXC38" s="446"/>
      <c r="KXD38" s="446"/>
      <c r="KXE38" s="446"/>
      <c r="KXF38" s="446"/>
      <c r="KXG38" s="446"/>
      <c r="KXH38" s="446"/>
      <c r="KXI38" s="446"/>
      <c r="KXJ38" s="446"/>
      <c r="KXK38" s="446"/>
      <c r="KXL38" s="446"/>
      <c r="KXM38" s="446"/>
      <c r="KXN38" s="446"/>
      <c r="KXO38" s="446"/>
      <c r="KXP38" s="446"/>
      <c r="KXQ38" s="446"/>
      <c r="KXR38" s="446"/>
      <c r="KXS38" s="446"/>
      <c r="KXT38" s="446"/>
      <c r="KXU38" s="446"/>
      <c r="KXV38" s="446"/>
      <c r="KXW38" s="446"/>
      <c r="KXX38" s="446"/>
      <c r="KXY38" s="446"/>
      <c r="KXZ38" s="446"/>
      <c r="KYA38" s="446"/>
      <c r="KYB38" s="446"/>
      <c r="KYC38" s="446"/>
      <c r="KYD38" s="446"/>
      <c r="KYE38" s="446"/>
      <c r="KYF38" s="446"/>
      <c r="KYG38" s="446"/>
      <c r="KYH38" s="446"/>
      <c r="KYI38" s="446"/>
      <c r="KYJ38" s="446"/>
      <c r="KYK38" s="446"/>
      <c r="KYL38" s="446"/>
      <c r="KYM38" s="446"/>
      <c r="KYN38" s="446"/>
      <c r="KYO38" s="446"/>
      <c r="KYP38" s="446"/>
      <c r="KYQ38" s="446"/>
      <c r="KYR38" s="446"/>
      <c r="KYS38" s="446"/>
      <c r="KYT38" s="446"/>
      <c r="KYU38" s="446"/>
      <c r="KYV38" s="446"/>
      <c r="KYW38" s="446"/>
      <c r="KYX38" s="446"/>
      <c r="KYY38" s="446"/>
      <c r="KYZ38" s="446"/>
      <c r="KZA38" s="446"/>
      <c r="KZB38" s="446"/>
      <c r="KZC38" s="446"/>
      <c r="KZD38" s="446"/>
      <c r="KZE38" s="446"/>
      <c r="KZF38" s="446"/>
      <c r="KZG38" s="446"/>
      <c r="KZH38" s="446"/>
      <c r="KZI38" s="446"/>
      <c r="KZJ38" s="446"/>
      <c r="KZK38" s="446"/>
      <c r="KZL38" s="446"/>
      <c r="KZM38" s="446"/>
      <c r="KZN38" s="446"/>
      <c r="KZO38" s="446"/>
      <c r="KZP38" s="446"/>
      <c r="KZQ38" s="446"/>
      <c r="KZR38" s="446"/>
      <c r="KZS38" s="446"/>
      <c r="KZT38" s="446"/>
      <c r="KZU38" s="446"/>
      <c r="KZV38" s="446"/>
      <c r="KZW38" s="446"/>
      <c r="KZX38" s="446"/>
      <c r="KZY38" s="446"/>
      <c r="KZZ38" s="446"/>
      <c r="LAA38" s="446"/>
      <c r="LAB38" s="446"/>
      <c r="LAC38" s="446"/>
      <c r="LAD38" s="446"/>
      <c r="LAE38" s="446"/>
      <c r="LAF38" s="446"/>
      <c r="LAG38" s="446"/>
      <c r="LAH38" s="446"/>
      <c r="LAI38" s="446"/>
      <c r="LAJ38" s="446"/>
      <c r="LAK38" s="446"/>
      <c r="LAL38" s="446"/>
      <c r="LAM38" s="446"/>
      <c r="LAN38" s="446"/>
      <c r="LAO38" s="446"/>
      <c r="LAP38" s="446"/>
      <c r="LAQ38" s="446"/>
      <c r="LAR38" s="446"/>
      <c r="LAS38" s="446"/>
      <c r="LAT38" s="446"/>
      <c r="LAU38" s="446"/>
      <c r="LAV38" s="446"/>
      <c r="LAW38" s="446"/>
      <c r="LAX38" s="446"/>
      <c r="LAY38" s="446"/>
      <c r="LAZ38" s="446"/>
      <c r="LBA38" s="446"/>
      <c r="LBB38" s="446"/>
      <c r="LBC38" s="446"/>
      <c r="LBD38" s="446"/>
      <c r="LBE38" s="446"/>
      <c r="LBF38" s="446"/>
      <c r="LBG38" s="446"/>
      <c r="LBH38" s="446"/>
      <c r="LBI38" s="446"/>
      <c r="LBJ38" s="446"/>
      <c r="LBK38" s="446"/>
      <c r="LBL38" s="446"/>
      <c r="LBM38" s="446"/>
      <c r="LBN38" s="446"/>
      <c r="LBO38" s="446"/>
      <c r="LBP38" s="446"/>
      <c r="LBQ38" s="446"/>
      <c r="LBR38" s="446"/>
      <c r="LBS38" s="446"/>
      <c r="LBT38" s="446"/>
      <c r="LBU38" s="446"/>
      <c r="LBV38" s="446"/>
      <c r="LBW38" s="446"/>
      <c r="LBX38" s="446"/>
      <c r="LBY38" s="446"/>
      <c r="LBZ38" s="446"/>
      <c r="LCA38" s="446"/>
      <c r="LCB38" s="446"/>
      <c r="LCC38" s="446"/>
      <c r="LCD38" s="446"/>
      <c r="LCE38" s="446"/>
      <c r="LCF38" s="446"/>
      <c r="LCG38" s="446"/>
      <c r="LCH38" s="446"/>
      <c r="LCI38" s="446"/>
      <c r="LCJ38" s="446"/>
      <c r="LCK38" s="446"/>
      <c r="LCL38" s="446"/>
      <c r="LCM38" s="446"/>
      <c r="LCN38" s="446"/>
      <c r="LCO38" s="446"/>
      <c r="LCP38" s="446"/>
      <c r="LCQ38" s="446"/>
      <c r="LCR38" s="446"/>
      <c r="LCS38" s="446"/>
      <c r="LCT38" s="446"/>
      <c r="LCU38" s="446"/>
      <c r="LCV38" s="446"/>
      <c r="LCW38" s="446"/>
      <c r="LCX38" s="446"/>
      <c r="LCY38" s="446"/>
      <c r="LCZ38" s="446"/>
      <c r="LDA38" s="446"/>
      <c r="LDB38" s="446"/>
      <c r="LDC38" s="446"/>
      <c r="LDD38" s="446"/>
      <c r="LDE38" s="446"/>
      <c r="LDF38" s="446"/>
      <c r="LDG38" s="446"/>
      <c r="LDH38" s="446"/>
      <c r="LDI38" s="446"/>
      <c r="LDJ38" s="446"/>
      <c r="LDK38" s="446"/>
      <c r="LDL38" s="446"/>
      <c r="LDM38" s="446"/>
      <c r="LDN38" s="446"/>
      <c r="LDO38" s="446"/>
      <c r="LDP38" s="446"/>
      <c r="LDQ38" s="446"/>
      <c r="LDR38" s="446"/>
      <c r="LDS38" s="446"/>
      <c r="LDT38" s="446"/>
      <c r="LDU38" s="446"/>
      <c r="LDV38" s="446"/>
      <c r="LDW38" s="446"/>
      <c r="LDX38" s="446"/>
      <c r="LDY38" s="446"/>
      <c r="LDZ38" s="446"/>
      <c r="LEA38" s="446"/>
      <c r="LEB38" s="446"/>
      <c r="LEC38" s="446"/>
      <c r="LED38" s="446"/>
      <c r="LEE38" s="446"/>
      <c r="LEF38" s="446"/>
      <c r="LEG38" s="446"/>
      <c r="LEH38" s="446"/>
      <c r="LEI38" s="446"/>
      <c r="LEJ38" s="446"/>
      <c r="LEK38" s="446"/>
      <c r="LEL38" s="446"/>
      <c r="LEM38" s="446"/>
      <c r="LEN38" s="446"/>
      <c r="LEO38" s="446"/>
      <c r="LEP38" s="446"/>
      <c r="LEQ38" s="446"/>
      <c r="LER38" s="446"/>
      <c r="LES38" s="446"/>
      <c r="LET38" s="446"/>
      <c r="LEU38" s="446"/>
      <c r="LEV38" s="446"/>
      <c r="LEW38" s="446"/>
      <c r="LEX38" s="446"/>
      <c r="LEY38" s="446"/>
      <c r="LEZ38" s="446"/>
      <c r="LFA38" s="446"/>
      <c r="LFB38" s="446"/>
      <c r="LFC38" s="446"/>
      <c r="LFD38" s="446"/>
      <c r="LFE38" s="446"/>
      <c r="LFF38" s="446"/>
      <c r="LFG38" s="446"/>
      <c r="LFH38" s="446"/>
      <c r="LFI38" s="446"/>
      <c r="LFJ38" s="446"/>
      <c r="LFK38" s="446"/>
      <c r="LFL38" s="446"/>
      <c r="LFM38" s="446"/>
      <c r="LFN38" s="446"/>
      <c r="LFO38" s="446"/>
      <c r="LFP38" s="446"/>
      <c r="LFQ38" s="446"/>
      <c r="LFR38" s="446"/>
      <c r="LFS38" s="446"/>
      <c r="LFT38" s="446"/>
      <c r="LFU38" s="446"/>
      <c r="LFV38" s="446"/>
      <c r="LFW38" s="446"/>
      <c r="LFX38" s="446"/>
      <c r="LFY38" s="446"/>
      <c r="LFZ38" s="446"/>
      <c r="LGA38" s="446"/>
      <c r="LGB38" s="446"/>
      <c r="LGC38" s="446"/>
      <c r="LGD38" s="446"/>
      <c r="LGE38" s="446"/>
      <c r="LGF38" s="446"/>
      <c r="LGG38" s="446"/>
      <c r="LGH38" s="446"/>
      <c r="LGI38" s="446"/>
      <c r="LGJ38" s="446"/>
      <c r="LGK38" s="446"/>
      <c r="LGL38" s="446"/>
      <c r="LGM38" s="446"/>
      <c r="LGN38" s="446"/>
      <c r="LGO38" s="446"/>
      <c r="LGP38" s="446"/>
      <c r="LGQ38" s="446"/>
      <c r="LGR38" s="446"/>
      <c r="LGS38" s="446"/>
      <c r="LGT38" s="446"/>
      <c r="LGU38" s="446"/>
      <c r="LGV38" s="446"/>
      <c r="LGW38" s="446"/>
      <c r="LGX38" s="446"/>
      <c r="LGY38" s="446"/>
      <c r="LGZ38" s="446"/>
      <c r="LHA38" s="446"/>
      <c r="LHB38" s="446"/>
      <c r="LHC38" s="446"/>
      <c r="LHD38" s="446"/>
      <c r="LHE38" s="446"/>
      <c r="LHF38" s="446"/>
      <c r="LHG38" s="446"/>
      <c r="LHH38" s="446"/>
      <c r="LHI38" s="446"/>
      <c r="LHJ38" s="446"/>
      <c r="LHK38" s="446"/>
      <c r="LHL38" s="446"/>
      <c r="LHM38" s="446"/>
      <c r="LHN38" s="446"/>
      <c r="LHO38" s="446"/>
      <c r="LHP38" s="446"/>
      <c r="LHQ38" s="446"/>
      <c r="LHR38" s="446"/>
      <c r="LHS38" s="446"/>
      <c r="LHT38" s="446"/>
      <c r="LHU38" s="446"/>
      <c r="LHV38" s="446"/>
      <c r="LHW38" s="446"/>
      <c r="LHX38" s="446"/>
      <c r="LHY38" s="446"/>
      <c r="LHZ38" s="446"/>
      <c r="LIA38" s="446"/>
      <c r="LIB38" s="446"/>
      <c r="LIC38" s="446"/>
      <c r="LID38" s="446"/>
      <c r="LIE38" s="446"/>
      <c r="LIF38" s="446"/>
      <c r="LIG38" s="446"/>
      <c r="LIH38" s="446"/>
      <c r="LII38" s="446"/>
      <c r="LIJ38" s="446"/>
      <c r="LIK38" s="446"/>
      <c r="LIL38" s="446"/>
      <c r="LIM38" s="446"/>
      <c r="LIN38" s="446"/>
      <c r="LIO38" s="446"/>
      <c r="LIP38" s="446"/>
      <c r="LIQ38" s="446"/>
      <c r="LIR38" s="446"/>
      <c r="LIS38" s="446"/>
      <c r="LIT38" s="446"/>
      <c r="LIU38" s="446"/>
      <c r="LIV38" s="446"/>
      <c r="LIW38" s="446"/>
      <c r="LIX38" s="446"/>
      <c r="LIY38" s="446"/>
      <c r="LIZ38" s="446"/>
      <c r="LJA38" s="446"/>
      <c r="LJB38" s="446"/>
      <c r="LJC38" s="446"/>
      <c r="LJD38" s="446"/>
      <c r="LJE38" s="446"/>
      <c r="LJF38" s="446"/>
      <c r="LJG38" s="446"/>
      <c r="LJH38" s="446"/>
      <c r="LJI38" s="446"/>
      <c r="LJJ38" s="446"/>
      <c r="LJK38" s="446"/>
      <c r="LJL38" s="446"/>
      <c r="LJM38" s="446"/>
      <c r="LJN38" s="446"/>
      <c r="LJO38" s="446"/>
      <c r="LJP38" s="446"/>
      <c r="LJQ38" s="446"/>
      <c r="LJR38" s="446"/>
      <c r="LJS38" s="446"/>
      <c r="LJT38" s="446"/>
      <c r="LJU38" s="446"/>
      <c r="LJV38" s="446"/>
      <c r="LJW38" s="446"/>
      <c r="LJX38" s="446"/>
      <c r="LJY38" s="446"/>
      <c r="LJZ38" s="446"/>
      <c r="LKA38" s="446"/>
      <c r="LKB38" s="446"/>
      <c r="LKC38" s="446"/>
      <c r="LKD38" s="446"/>
      <c r="LKE38" s="446"/>
      <c r="LKF38" s="446"/>
      <c r="LKG38" s="446"/>
      <c r="LKH38" s="446"/>
      <c r="LKI38" s="446"/>
      <c r="LKJ38" s="446"/>
      <c r="LKK38" s="446"/>
      <c r="LKL38" s="446"/>
      <c r="LKM38" s="446"/>
      <c r="LKN38" s="446"/>
      <c r="LKO38" s="446"/>
      <c r="LKP38" s="446"/>
      <c r="LKQ38" s="446"/>
      <c r="LKR38" s="446"/>
      <c r="LKS38" s="446"/>
      <c r="LKT38" s="446"/>
      <c r="LKU38" s="446"/>
      <c r="LKV38" s="446"/>
      <c r="LKW38" s="446"/>
      <c r="LKX38" s="446"/>
      <c r="LKY38" s="446"/>
      <c r="LKZ38" s="446"/>
      <c r="LLA38" s="446"/>
      <c r="LLB38" s="446"/>
      <c r="LLC38" s="446"/>
      <c r="LLD38" s="446"/>
      <c r="LLE38" s="446"/>
      <c r="LLF38" s="446"/>
      <c r="LLG38" s="446"/>
      <c r="LLH38" s="446"/>
      <c r="LLI38" s="446"/>
      <c r="LLJ38" s="446"/>
      <c r="LLK38" s="446"/>
      <c r="LLL38" s="446"/>
      <c r="LLM38" s="446"/>
      <c r="LLN38" s="446"/>
      <c r="LLO38" s="446"/>
      <c r="LLP38" s="446"/>
      <c r="LLQ38" s="446"/>
      <c r="LLR38" s="446"/>
      <c r="LLS38" s="446"/>
      <c r="LLT38" s="446"/>
      <c r="LLU38" s="446"/>
      <c r="LLV38" s="446"/>
      <c r="LLW38" s="446"/>
      <c r="LLX38" s="446"/>
      <c r="LLY38" s="446"/>
      <c r="LLZ38" s="446"/>
      <c r="LMA38" s="446"/>
      <c r="LMB38" s="446"/>
      <c r="LMC38" s="446"/>
      <c r="LMD38" s="446"/>
      <c r="LME38" s="446"/>
      <c r="LMF38" s="446"/>
      <c r="LMG38" s="446"/>
      <c r="LMH38" s="446"/>
      <c r="LMI38" s="446"/>
      <c r="LMJ38" s="446"/>
      <c r="LMK38" s="446"/>
      <c r="LML38" s="446"/>
      <c r="LMM38" s="446"/>
      <c r="LMN38" s="446"/>
      <c r="LMO38" s="446"/>
      <c r="LMP38" s="446"/>
      <c r="LMQ38" s="446"/>
      <c r="LMR38" s="446"/>
      <c r="LMS38" s="446"/>
      <c r="LMT38" s="446"/>
      <c r="LMU38" s="446"/>
      <c r="LMV38" s="446"/>
      <c r="LMW38" s="446"/>
      <c r="LMX38" s="446"/>
      <c r="LMY38" s="446"/>
      <c r="LMZ38" s="446"/>
      <c r="LNA38" s="446"/>
      <c r="LNB38" s="446"/>
      <c r="LNC38" s="446"/>
      <c r="LND38" s="446"/>
      <c r="LNE38" s="446"/>
      <c r="LNF38" s="446"/>
      <c r="LNG38" s="446"/>
      <c r="LNH38" s="446"/>
      <c r="LNI38" s="446"/>
      <c r="LNJ38" s="446"/>
      <c r="LNK38" s="446"/>
      <c r="LNL38" s="446"/>
      <c r="LNM38" s="446"/>
      <c r="LNN38" s="446"/>
      <c r="LNO38" s="446"/>
      <c r="LNP38" s="446"/>
      <c r="LNQ38" s="446"/>
      <c r="LNR38" s="446"/>
      <c r="LNS38" s="446"/>
      <c r="LNT38" s="446"/>
      <c r="LNU38" s="446"/>
      <c r="LNV38" s="446"/>
      <c r="LNW38" s="446"/>
      <c r="LNX38" s="446"/>
      <c r="LNY38" s="446"/>
      <c r="LNZ38" s="446"/>
      <c r="LOA38" s="446"/>
      <c r="LOB38" s="446"/>
      <c r="LOC38" s="446"/>
      <c r="LOD38" s="446"/>
      <c r="LOE38" s="446"/>
      <c r="LOF38" s="446"/>
      <c r="LOG38" s="446"/>
      <c r="LOH38" s="446"/>
      <c r="LOI38" s="446"/>
      <c r="LOJ38" s="446"/>
      <c r="LOK38" s="446"/>
      <c r="LOL38" s="446"/>
      <c r="LOM38" s="446"/>
      <c r="LON38" s="446"/>
      <c r="LOO38" s="446"/>
      <c r="LOP38" s="446"/>
      <c r="LOQ38" s="446"/>
      <c r="LOR38" s="446"/>
      <c r="LOS38" s="446"/>
      <c r="LOT38" s="446"/>
      <c r="LOU38" s="446"/>
      <c r="LOV38" s="446"/>
      <c r="LOW38" s="446"/>
      <c r="LOX38" s="446"/>
      <c r="LOY38" s="446"/>
      <c r="LOZ38" s="446"/>
      <c r="LPA38" s="446"/>
      <c r="LPB38" s="446"/>
      <c r="LPC38" s="446"/>
      <c r="LPD38" s="446"/>
      <c r="LPE38" s="446"/>
      <c r="LPF38" s="446"/>
      <c r="LPG38" s="446"/>
      <c r="LPH38" s="446"/>
      <c r="LPI38" s="446"/>
      <c r="LPJ38" s="446"/>
      <c r="LPK38" s="446"/>
      <c r="LPL38" s="446"/>
      <c r="LPM38" s="446"/>
      <c r="LPN38" s="446"/>
      <c r="LPO38" s="446"/>
      <c r="LPP38" s="446"/>
      <c r="LPQ38" s="446"/>
      <c r="LPR38" s="446"/>
      <c r="LPS38" s="446"/>
      <c r="LPT38" s="446"/>
      <c r="LPU38" s="446"/>
      <c r="LPV38" s="446"/>
      <c r="LPW38" s="446"/>
      <c r="LPX38" s="446"/>
      <c r="LPY38" s="446"/>
      <c r="LPZ38" s="446"/>
      <c r="LQA38" s="446"/>
      <c r="LQB38" s="446"/>
      <c r="LQC38" s="446"/>
      <c r="LQD38" s="446"/>
      <c r="LQE38" s="446"/>
      <c r="LQF38" s="446"/>
      <c r="LQG38" s="446"/>
      <c r="LQH38" s="446"/>
      <c r="LQI38" s="446"/>
      <c r="LQJ38" s="446"/>
      <c r="LQK38" s="446"/>
      <c r="LQL38" s="446"/>
      <c r="LQM38" s="446"/>
      <c r="LQN38" s="446"/>
      <c r="LQO38" s="446"/>
      <c r="LQP38" s="446"/>
      <c r="LQQ38" s="446"/>
      <c r="LQR38" s="446"/>
      <c r="LQS38" s="446"/>
      <c r="LQT38" s="446"/>
      <c r="LQU38" s="446"/>
      <c r="LQV38" s="446"/>
      <c r="LQW38" s="446"/>
      <c r="LQX38" s="446"/>
      <c r="LQY38" s="446"/>
      <c r="LQZ38" s="446"/>
      <c r="LRA38" s="446"/>
      <c r="LRB38" s="446"/>
      <c r="LRC38" s="446"/>
      <c r="LRD38" s="446"/>
      <c r="LRE38" s="446"/>
      <c r="LRF38" s="446"/>
      <c r="LRG38" s="446"/>
      <c r="LRH38" s="446"/>
      <c r="LRI38" s="446"/>
      <c r="LRJ38" s="446"/>
      <c r="LRK38" s="446"/>
      <c r="LRL38" s="446"/>
      <c r="LRM38" s="446"/>
      <c r="LRN38" s="446"/>
      <c r="LRO38" s="446"/>
      <c r="LRP38" s="446"/>
      <c r="LRQ38" s="446"/>
      <c r="LRR38" s="446"/>
      <c r="LRS38" s="446"/>
      <c r="LRT38" s="446"/>
      <c r="LRU38" s="446"/>
      <c r="LRV38" s="446"/>
      <c r="LRW38" s="446"/>
      <c r="LRX38" s="446"/>
      <c r="LRY38" s="446"/>
      <c r="LRZ38" s="446"/>
      <c r="LSA38" s="446"/>
      <c r="LSB38" s="446"/>
      <c r="LSC38" s="446"/>
      <c r="LSD38" s="446"/>
      <c r="LSE38" s="446"/>
      <c r="LSF38" s="446"/>
      <c r="LSG38" s="446"/>
      <c r="LSH38" s="446"/>
      <c r="LSI38" s="446"/>
      <c r="LSJ38" s="446"/>
      <c r="LSK38" s="446"/>
      <c r="LSL38" s="446"/>
      <c r="LSM38" s="446"/>
      <c r="LSN38" s="446"/>
      <c r="LSO38" s="446"/>
      <c r="LSP38" s="446"/>
      <c r="LSQ38" s="446"/>
      <c r="LSR38" s="446"/>
      <c r="LSS38" s="446"/>
      <c r="LST38" s="446"/>
      <c r="LSU38" s="446"/>
      <c r="LSV38" s="446"/>
      <c r="LSW38" s="446"/>
      <c r="LSX38" s="446"/>
      <c r="LSY38" s="446"/>
      <c r="LSZ38" s="446"/>
      <c r="LTA38" s="446"/>
      <c r="LTB38" s="446"/>
      <c r="LTC38" s="446"/>
      <c r="LTD38" s="446"/>
      <c r="LTE38" s="446"/>
      <c r="LTF38" s="446"/>
      <c r="LTG38" s="446"/>
      <c r="LTH38" s="446"/>
      <c r="LTI38" s="446"/>
      <c r="LTJ38" s="446"/>
      <c r="LTK38" s="446"/>
      <c r="LTL38" s="446"/>
      <c r="LTM38" s="446"/>
      <c r="LTN38" s="446"/>
      <c r="LTO38" s="446"/>
      <c r="LTP38" s="446"/>
      <c r="LTQ38" s="446"/>
      <c r="LTR38" s="446"/>
      <c r="LTS38" s="446"/>
      <c r="LTT38" s="446"/>
      <c r="LTU38" s="446"/>
      <c r="LTV38" s="446"/>
      <c r="LTW38" s="446"/>
      <c r="LTX38" s="446"/>
      <c r="LTY38" s="446"/>
      <c r="LTZ38" s="446"/>
      <c r="LUA38" s="446"/>
      <c r="LUB38" s="446"/>
      <c r="LUC38" s="446"/>
      <c r="LUD38" s="446"/>
      <c r="LUE38" s="446"/>
      <c r="LUF38" s="446"/>
      <c r="LUG38" s="446"/>
      <c r="LUH38" s="446"/>
      <c r="LUI38" s="446"/>
      <c r="LUJ38" s="446"/>
      <c r="LUK38" s="446"/>
      <c r="LUL38" s="446"/>
      <c r="LUM38" s="446"/>
      <c r="LUN38" s="446"/>
      <c r="LUO38" s="446"/>
      <c r="LUP38" s="446"/>
      <c r="LUQ38" s="446"/>
      <c r="LUR38" s="446"/>
      <c r="LUS38" s="446"/>
      <c r="LUT38" s="446"/>
      <c r="LUU38" s="446"/>
      <c r="LUV38" s="446"/>
      <c r="LUW38" s="446"/>
      <c r="LUX38" s="446"/>
      <c r="LUY38" s="446"/>
      <c r="LUZ38" s="446"/>
      <c r="LVA38" s="446"/>
      <c r="LVB38" s="446"/>
      <c r="LVC38" s="446"/>
      <c r="LVD38" s="446"/>
      <c r="LVE38" s="446"/>
      <c r="LVF38" s="446"/>
      <c r="LVG38" s="446"/>
      <c r="LVH38" s="446"/>
      <c r="LVI38" s="446"/>
      <c r="LVJ38" s="446"/>
      <c r="LVK38" s="446"/>
      <c r="LVL38" s="446"/>
      <c r="LVM38" s="446"/>
      <c r="LVN38" s="446"/>
      <c r="LVO38" s="446"/>
      <c r="LVP38" s="446"/>
      <c r="LVQ38" s="446"/>
      <c r="LVR38" s="446"/>
      <c r="LVS38" s="446"/>
      <c r="LVT38" s="446"/>
      <c r="LVU38" s="446"/>
      <c r="LVV38" s="446"/>
      <c r="LVW38" s="446"/>
      <c r="LVX38" s="446"/>
      <c r="LVY38" s="446"/>
      <c r="LVZ38" s="446"/>
      <c r="LWA38" s="446"/>
      <c r="LWB38" s="446"/>
      <c r="LWC38" s="446"/>
      <c r="LWD38" s="446"/>
      <c r="LWE38" s="446"/>
      <c r="LWF38" s="446"/>
      <c r="LWG38" s="446"/>
      <c r="LWH38" s="446"/>
      <c r="LWI38" s="446"/>
      <c r="LWJ38" s="446"/>
      <c r="LWK38" s="446"/>
      <c r="LWL38" s="446"/>
      <c r="LWM38" s="446"/>
      <c r="LWN38" s="446"/>
      <c r="LWO38" s="446"/>
      <c r="LWP38" s="446"/>
      <c r="LWQ38" s="446"/>
      <c r="LWR38" s="446"/>
      <c r="LWS38" s="446"/>
      <c r="LWT38" s="446"/>
      <c r="LWU38" s="446"/>
      <c r="LWV38" s="446"/>
      <c r="LWW38" s="446"/>
      <c r="LWX38" s="446"/>
      <c r="LWY38" s="446"/>
      <c r="LWZ38" s="446"/>
      <c r="LXA38" s="446"/>
      <c r="LXB38" s="446"/>
      <c r="LXC38" s="446"/>
      <c r="LXD38" s="446"/>
      <c r="LXE38" s="446"/>
      <c r="LXF38" s="446"/>
      <c r="LXG38" s="446"/>
      <c r="LXH38" s="446"/>
      <c r="LXI38" s="446"/>
      <c r="LXJ38" s="446"/>
      <c r="LXK38" s="446"/>
      <c r="LXL38" s="446"/>
      <c r="LXM38" s="446"/>
      <c r="LXN38" s="446"/>
      <c r="LXO38" s="446"/>
      <c r="LXP38" s="446"/>
      <c r="LXQ38" s="446"/>
      <c r="LXR38" s="446"/>
      <c r="LXS38" s="446"/>
      <c r="LXT38" s="446"/>
      <c r="LXU38" s="446"/>
      <c r="LXV38" s="446"/>
      <c r="LXW38" s="446"/>
      <c r="LXX38" s="446"/>
      <c r="LXY38" s="446"/>
      <c r="LXZ38" s="446"/>
      <c r="LYA38" s="446"/>
      <c r="LYB38" s="446"/>
      <c r="LYC38" s="446"/>
      <c r="LYD38" s="446"/>
      <c r="LYE38" s="446"/>
      <c r="LYF38" s="446"/>
      <c r="LYG38" s="446"/>
      <c r="LYH38" s="446"/>
      <c r="LYI38" s="446"/>
      <c r="LYJ38" s="446"/>
      <c r="LYK38" s="446"/>
      <c r="LYL38" s="446"/>
      <c r="LYM38" s="446"/>
      <c r="LYN38" s="446"/>
      <c r="LYO38" s="446"/>
      <c r="LYP38" s="446"/>
      <c r="LYQ38" s="446"/>
      <c r="LYR38" s="446"/>
      <c r="LYS38" s="446"/>
      <c r="LYT38" s="446"/>
      <c r="LYU38" s="446"/>
      <c r="LYV38" s="446"/>
      <c r="LYW38" s="446"/>
      <c r="LYX38" s="446"/>
      <c r="LYY38" s="446"/>
      <c r="LYZ38" s="446"/>
      <c r="LZA38" s="446"/>
      <c r="LZB38" s="446"/>
      <c r="LZC38" s="446"/>
      <c r="LZD38" s="446"/>
      <c r="LZE38" s="446"/>
      <c r="LZF38" s="446"/>
      <c r="LZG38" s="446"/>
      <c r="LZH38" s="446"/>
      <c r="LZI38" s="446"/>
      <c r="LZJ38" s="446"/>
      <c r="LZK38" s="446"/>
      <c r="LZL38" s="446"/>
      <c r="LZM38" s="446"/>
      <c r="LZN38" s="446"/>
      <c r="LZO38" s="446"/>
      <c r="LZP38" s="446"/>
      <c r="LZQ38" s="446"/>
      <c r="LZR38" s="446"/>
      <c r="LZS38" s="446"/>
      <c r="LZT38" s="446"/>
      <c r="LZU38" s="446"/>
      <c r="LZV38" s="446"/>
      <c r="LZW38" s="446"/>
      <c r="LZX38" s="446"/>
      <c r="LZY38" s="446"/>
      <c r="LZZ38" s="446"/>
      <c r="MAA38" s="446"/>
      <c r="MAB38" s="446"/>
      <c r="MAC38" s="446"/>
      <c r="MAD38" s="446"/>
      <c r="MAE38" s="446"/>
      <c r="MAF38" s="446"/>
      <c r="MAG38" s="446"/>
      <c r="MAH38" s="446"/>
      <c r="MAI38" s="446"/>
      <c r="MAJ38" s="446"/>
      <c r="MAK38" s="446"/>
      <c r="MAL38" s="446"/>
      <c r="MAM38" s="446"/>
      <c r="MAN38" s="446"/>
      <c r="MAO38" s="446"/>
      <c r="MAP38" s="446"/>
      <c r="MAQ38" s="446"/>
      <c r="MAR38" s="446"/>
      <c r="MAS38" s="446"/>
      <c r="MAT38" s="446"/>
      <c r="MAU38" s="446"/>
      <c r="MAV38" s="446"/>
      <c r="MAW38" s="446"/>
      <c r="MAX38" s="446"/>
      <c r="MAY38" s="446"/>
      <c r="MAZ38" s="446"/>
      <c r="MBA38" s="446"/>
      <c r="MBB38" s="446"/>
      <c r="MBC38" s="446"/>
      <c r="MBD38" s="446"/>
      <c r="MBE38" s="446"/>
      <c r="MBF38" s="446"/>
      <c r="MBG38" s="446"/>
      <c r="MBH38" s="446"/>
      <c r="MBI38" s="446"/>
      <c r="MBJ38" s="446"/>
      <c r="MBK38" s="446"/>
      <c r="MBL38" s="446"/>
      <c r="MBM38" s="446"/>
      <c r="MBN38" s="446"/>
      <c r="MBO38" s="446"/>
      <c r="MBP38" s="446"/>
      <c r="MBQ38" s="446"/>
      <c r="MBR38" s="446"/>
      <c r="MBS38" s="446"/>
      <c r="MBT38" s="446"/>
      <c r="MBU38" s="446"/>
      <c r="MBV38" s="446"/>
      <c r="MBW38" s="446"/>
      <c r="MBX38" s="446"/>
      <c r="MBY38" s="446"/>
      <c r="MBZ38" s="446"/>
      <c r="MCA38" s="446"/>
      <c r="MCB38" s="446"/>
      <c r="MCC38" s="446"/>
      <c r="MCD38" s="446"/>
      <c r="MCE38" s="446"/>
      <c r="MCF38" s="446"/>
      <c r="MCG38" s="446"/>
      <c r="MCH38" s="446"/>
      <c r="MCI38" s="446"/>
      <c r="MCJ38" s="446"/>
      <c r="MCK38" s="446"/>
      <c r="MCL38" s="446"/>
      <c r="MCM38" s="446"/>
      <c r="MCN38" s="446"/>
      <c r="MCO38" s="446"/>
      <c r="MCP38" s="446"/>
      <c r="MCQ38" s="446"/>
      <c r="MCR38" s="446"/>
      <c r="MCS38" s="446"/>
      <c r="MCT38" s="446"/>
      <c r="MCU38" s="446"/>
      <c r="MCV38" s="446"/>
      <c r="MCW38" s="446"/>
      <c r="MCX38" s="446"/>
      <c r="MCY38" s="446"/>
      <c r="MCZ38" s="446"/>
      <c r="MDA38" s="446"/>
      <c r="MDB38" s="446"/>
      <c r="MDC38" s="446"/>
      <c r="MDD38" s="446"/>
      <c r="MDE38" s="446"/>
      <c r="MDF38" s="446"/>
      <c r="MDG38" s="446"/>
      <c r="MDH38" s="446"/>
      <c r="MDI38" s="446"/>
      <c r="MDJ38" s="446"/>
      <c r="MDK38" s="446"/>
      <c r="MDL38" s="446"/>
      <c r="MDM38" s="446"/>
      <c r="MDN38" s="446"/>
      <c r="MDO38" s="446"/>
      <c r="MDP38" s="446"/>
      <c r="MDQ38" s="446"/>
      <c r="MDR38" s="446"/>
      <c r="MDS38" s="446"/>
      <c r="MDT38" s="446"/>
      <c r="MDU38" s="446"/>
      <c r="MDV38" s="446"/>
      <c r="MDW38" s="446"/>
      <c r="MDX38" s="446"/>
      <c r="MDY38" s="446"/>
      <c r="MDZ38" s="446"/>
      <c r="MEA38" s="446"/>
      <c r="MEB38" s="446"/>
      <c r="MEC38" s="446"/>
      <c r="MED38" s="446"/>
      <c r="MEE38" s="446"/>
      <c r="MEF38" s="446"/>
      <c r="MEG38" s="446"/>
      <c r="MEH38" s="446"/>
      <c r="MEI38" s="446"/>
      <c r="MEJ38" s="446"/>
      <c r="MEK38" s="446"/>
      <c r="MEL38" s="446"/>
      <c r="MEM38" s="446"/>
      <c r="MEN38" s="446"/>
      <c r="MEO38" s="446"/>
      <c r="MEP38" s="446"/>
      <c r="MEQ38" s="446"/>
      <c r="MER38" s="446"/>
      <c r="MES38" s="446"/>
      <c r="MET38" s="446"/>
      <c r="MEU38" s="446"/>
      <c r="MEV38" s="446"/>
      <c r="MEW38" s="446"/>
      <c r="MEX38" s="446"/>
      <c r="MEY38" s="446"/>
      <c r="MEZ38" s="446"/>
      <c r="MFA38" s="446"/>
      <c r="MFB38" s="446"/>
      <c r="MFC38" s="446"/>
      <c r="MFD38" s="446"/>
      <c r="MFE38" s="446"/>
      <c r="MFF38" s="446"/>
      <c r="MFG38" s="446"/>
      <c r="MFH38" s="446"/>
      <c r="MFI38" s="446"/>
      <c r="MFJ38" s="446"/>
      <c r="MFK38" s="446"/>
      <c r="MFL38" s="446"/>
      <c r="MFM38" s="446"/>
      <c r="MFN38" s="446"/>
      <c r="MFO38" s="446"/>
      <c r="MFP38" s="446"/>
      <c r="MFQ38" s="446"/>
      <c r="MFR38" s="446"/>
      <c r="MFS38" s="446"/>
      <c r="MFT38" s="446"/>
      <c r="MFU38" s="446"/>
      <c r="MFV38" s="446"/>
      <c r="MFW38" s="446"/>
      <c r="MFX38" s="446"/>
      <c r="MFY38" s="446"/>
      <c r="MFZ38" s="446"/>
      <c r="MGA38" s="446"/>
      <c r="MGB38" s="446"/>
      <c r="MGC38" s="446"/>
      <c r="MGD38" s="446"/>
      <c r="MGE38" s="446"/>
      <c r="MGF38" s="446"/>
      <c r="MGG38" s="446"/>
      <c r="MGH38" s="446"/>
      <c r="MGI38" s="446"/>
      <c r="MGJ38" s="446"/>
      <c r="MGK38" s="446"/>
      <c r="MGL38" s="446"/>
      <c r="MGM38" s="446"/>
      <c r="MGN38" s="446"/>
      <c r="MGO38" s="446"/>
      <c r="MGP38" s="446"/>
      <c r="MGQ38" s="446"/>
      <c r="MGR38" s="446"/>
      <c r="MGS38" s="446"/>
      <c r="MGT38" s="446"/>
      <c r="MGU38" s="446"/>
      <c r="MGV38" s="446"/>
      <c r="MGW38" s="446"/>
      <c r="MGX38" s="446"/>
      <c r="MGY38" s="446"/>
      <c r="MGZ38" s="446"/>
      <c r="MHA38" s="446"/>
      <c r="MHB38" s="446"/>
      <c r="MHC38" s="446"/>
      <c r="MHD38" s="446"/>
      <c r="MHE38" s="446"/>
      <c r="MHF38" s="446"/>
      <c r="MHG38" s="446"/>
      <c r="MHH38" s="446"/>
      <c r="MHI38" s="446"/>
      <c r="MHJ38" s="446"/>
      <c r="MHK38" s="446"/>
      <c r="MHL38" s="446"/>
      <c r="MHM38" s="446"/>
      <c r="MHN38" s="446"/>
      <c r="MHO38" s="446"/>
      <c r="MHP38" s="446"/>
      <c r="MHQ38" s="446"/>
      <c r="MHR38" s="446"/>
      <c r="MHS38" s="446"/>
      <c r="MHT38" s="446"/>
      <c r="MHU38" s="446"/>
      <c r="MHV38" s="446"/>
      <c r="MHW38" s="446"/>
      <c r="MHX38" s="446"/>
      <c r="MHY38" s="446"/>
      <c r="MHZ38" s="446"/>
      <c r="MIA38" s="446"/>
      <c r="MIB38" s="446"/>
      <c r="MIC38" s="446"/>
      <c r="MID38" s="446"/>
      <c r="MIE38" s="446"/>
      <c r="MIF38" s="446"/>
      <c r="MIG38" s="446"/>
      <c r="MIH38" s="446"/>
      <c r="MII38" s="446"/>
      <c r="MIJ38" s="446"/>
      <c r="MIK38" s="446"/>
      <c r="MIL38" s="446"/>
      <c r="MIM38" s="446"/>
      <c r="MIN38" s="446"/>
      <c r="MIO38" s="446"/>
      <c r="MIP38" s="446"/>
      <c r="MIQ38" s="446"/>
      <c r="MIR38" s="446"/>
      <c r="MIS38" s="446"/>
      <c r="MIT38" s="446"/>
      <c r="MIU38" s="446"/>
      <c r="MIV38" s="446"/>
      <c r="MIW38" s="446"/>
      <c r="MIX38" s="446"/>
      <c r="MIY38" s="446"/>
      <c r="MIZ38" s="446"/>
      <c r="MJA38" s="446"/>
      <c r="MJB38" s="446"/>
      <c r="MJC38" s="446"/>
      <c r="MJD38" s="446"/>
      <c r="MJE38" s="446"/>
      <c r="MJF38" s="446"/>
      <c r="MJG38" s="446"/>
      <c r="MJH38" s="446"/>
      <c r="MJI38" s="446"/>
      <c r="MJJ38" s="446"/>
      <c r="MJK38" s="446"/>
      <c r="MJL38" s="446"/>
      <c r="MJM38" s="446"/>
      <c r="MJN38" s="446"/>
      <c r="MJO38" s="446"/>
      <c r="MJP38" s="446"/>
      <c r="MJQ38" s="446"/>
      <c r="MJR38" s="446"/>
      <c r="MJS38" s="446"/>
      <c r="MJT38" s="446"/>
      <c r="MJU38" s="446"/>
      <c r="MJV38" s="446"/>
      <c r="MJW38" s="446"/>
      <c r="MJX38" s="446"/>
      <c r="MJY38" s="446"/>
      <c r="MJZ38" s="446"/>
      <c r="MKA38" s="446"/>
      <c r="MKB38" s="446"/>
      <c r="MKC38" s="446"/>
      <c r="MKD38" s="446"/>
      <c r="MKE38" s="446"/>
      <c r="MKF38" s="446"/>
      <c r="MKG38" s="446"/>
      <c r="MKH38" s="446"/>
      <c r="MKI38" s="446"/>
      <c r="MKJ38" s="446"/>
      <c r="MKK38" s="446"/>
      <c r="MKL38" s="446"/>
      <c r="MKM38" s="446"/>
      <c r="MKN38" s="446"/>
      <c r="MKO38" s="446"/>
      <c r="MKP38" s="446"/>
      <c r="MKQ38" s="446"/>
      <c r="MKR38" s="446"/>
      <c r="MKS38" s="446"/>
      <c r="MKT38" s="446"/>
      <c r="MKU38" s="446"/>
      <c r="MKV38" s="446"/>
      <c r="MKW38" s="446"/>
      <c r="MKX38" s="446"/>
      <c r="MKY38" s="446"/>
      <c r="MKZ38" s="446"/>
      <c r="MLA38" s="446"/>
      <c r="MLB38" s="446"/>
      <c r="MLC38" s="446"/>
      <c r="MLD38" s="446"/>
      <c r="MLE38" s="446"/>
      <c r="MLF38" s="446"/>
      <c r="MLG38" s="446"/>
      <c r="MLH38" s="446"/>
      <c r="MLI38" s="446"/>
      <c r="MLJ38" s="446"/>
      <c r="MLK38" s="446"/>
      <c r="MLL38" s="446"/>
      <c r="MLM38" s="446"/>
      <c r="MLN38" s="446"/>
      <c r="MLO38" s="446"/>
      <c r="MLP38" s="446"/>
      <c r="MLQ38" s="446"/>
      <c r="MLR38" s="446"/>
      <c r="MLS38" s="446"/>
      <c r="MLT38" s="446"/>
      <c r="MLU38" s="446"/>
      <c r="MLV38" s="446"/>
      <c r="MLW38" s="446"/>
      <c r="MLX38" s="446"/>
      <c r="MLY38" s="446"/>
      <c r="MLZ38" s="446"/>
      <c r="MMA38" s="446"/>
      <c r="MMB38" s="446"/>
      <c r="MMC38" s="446"/>
      <c r="MMD38" s="446"/>
      <c r="MME38" s="446"/>
      <c r="MMF38" s="446"/>
      <c r="MMG38" s="446"/>
      <c r="MMH38" s="446"/>
      <c r="MMI38" s="446"/>
      <c r="MMJ38" s="446"/>
      <c r="MMK38" s="446"/>
      <c r="MML38" s="446"/>
      <c r="MMM38" s="446"/>
      <c r="MMN38" s="446"/>
      <c r="MMO38" s="446"/>
      <c r="MMP38" s="446"/>
      <c r="MMQ38" s="446"/>
      <c r="MMR38" s="446"/>
      <c r="MMS38" s="446"/>
      <c r="MMT38" s="446"/>
      <c r="MMU38" s="446"/>
      <c r="MMV38" s="446"/>
      <c r="MMW38" s="446"/>
      <c r="MMX38" s="446"/>
      <c r="MMY38" s="446"/>
      <c r="MMZ38" s="446"/>
      <c r="MNA38" s="446"/>
      <c r="MNB38" s="446"/>
      <c r="MNC38" s="446"/>
      <c r="MND38" s="446"/>
      <c r="MNE38" s="446"/>
      <c r="MNF38" s="446"/>
      <c r="MNG38" s="446"/>
      <c r="MNH38" s="446"/>
      <c r="MNI38" s="446"/>
      <c r="MNJ38" s="446"/>
      <c r="MNK38" s="446"/>
      <c r="MNL38" s="446"/>
      <c r="MNM38" s="446"/>
      <c r="MNN38" s="446"/>
      <c r="MNO38" s="446"/>
      <c r="MNP38" s="446"/>
      <c r="MNQ38" s="446"/>
      <c r="MNR38" s="446"/>
      <c r="MNS38" s="446"/>
      <c r="MNT38" s="446"/>
      <c r="MNU38" s="446"/>
      <c r="MNV38" s="446"/>
      <c r="MNW38" s="446"/>
      <c r="MNX38" s="446"/>
      <c r="MNY38" s="446"/>
      <c r="MNZ38" s="446"/>
      <c r="MOA38" s="446"/>
      <c r="MOB38" s="446"/>
      <c r="MOC38" s="446"/>
      <c r="MOD38" s="446"/>
      <c r="MOE38" s="446"/>
      <c r="MOF38" s="446"/>
      <c r="MOG38" s="446"/>
      <c r="MOH38" s="446"/>
      <c r="MOI38" s="446"/>
      <c r="MOJ38" s="446"/>
      <c r="MOK38" s="446"/>
      <c r="MOL38" s="446"/>
      <c r="MOM38" s="446"/>
      <c r="MON38" s="446"/>
      <c r="MOO38" s="446"/>
      <c r="MOP38" s="446"/>
      <c r="MOQ38" s="446"/>
      <c r="MOR38" s="446"/>
      <c r="MOS38" s="446"/>
      <c r="MOT38" s="446"/>
      <c r="MOU38" s="446"/>
      <c r="MOV38" s="446"/>
      <c r="MOW38" s="446"/>
      <c r="MOX38" s="446"/>
      <c r="MOY38" s="446"/>
      <c r="MOZ38" s="446"/>
      <c r="MPA38" s="446"/>
      <c r="MPB38" s="446"/>
      <c r="MPC38" s="446"/>
      <c r="MPD38" s="446"/>
      <c r="MPE38" s="446"/>
      <c r="MPF38" s="446"/>
      <c r="MPG38" s="446"/>
      <c r="MPH38" s="446"/>
      <c r="MPI38" s="446"/>
      <c r="MPJ38" s="446"/>
      <c r="MPK38" s="446"/>
      <c r="MPL38" s="446"/>
      <c r="MPM38" s="446"/>
      <c r="MPN38" s="446"/>
      <c r="MPO38" s="446"/>
      <c r="MPP38" s="446"/>
      <c r="MPQ38" s="446"/>
      <c r="MPR38" s="446"/>
      <c r="MPS38" s="446"/>
      <c r="MPT38" s="446"/>
      <c r="MPU38" s="446"/>
      <c r="MPV38" s="446"/>
      <c r="MPW38" s="446"/>
      <c r="MPX38" s="446"/>
      <c r="MPY38" s="446"/>
      <c r="MPZ38" s="446"/>
      <c r="MQA38" s="446"/>
      <c r="MQB38" s="446"/>
      <c r="MQC38" s="446"/>
      <c r="MQD38" s="446"/>
      <c r="MQE38" s="446"/>
      <c r="MQF38" s="446"/>
      <c r="MQG38" s="446"/>
      <c r="MQH38" s="446"/>
      <c r="MQI38" s="446"/>
      <c r="MQJ38" s="446"/>
      <c r="MQK38" s="446"/>
      <c r="MQL38" s="446"/>
      <c r="MQM38" s="446"/>
      <c r="MQN38" s="446"/>
      <c r="MQO38" s="446"/>
      <c r="MQP38" s="446"/>
      <c r="MQQ38" s="446"/>
      <c r="MQR38" s="446"/>
      <c r="MQS38" s="446"/>
      <c r="MQT38" s="446"/>
      <c r="MQU38" s="446"/>
      <c r="MQV38" s="446"/>
      <c r="MQW38" s="446"/>
      <c r="MQX38" s="446"/>
      <c r="MQY38" s="446"/>
      <c r="MQZ38" s="446"/>
      <c r="MRA38" s="446"/>
      <c r="MRB38" s="446"/>
      <c r="MRC38" s="446"/>
      <c r="MRD38" s="446"/>
      <c r="MRE38" s="446"/>
      <c r="MRF38" s="446"/>
      <c r="MRG38" s="446"/>
      <c r="MRH38" s="446"/>
      <c r="MRI38" s="446"/>
      <c r="MRJ38" s="446"/>
      <c r="MRK38" s="446"/>
      <c r="MRL38" s="446"/>
      <c r="MRM38" s="446"/>
      <c r="MRN38" s="446"/>
      <c r="MRO38" s="446"/>
      <c r="MRP38" s="446"/>
      <c r="MRQ38" s="446"/>
      <c r="MRR38" s="446"/>
      <c r="MRS38" s="446"/>
      <c r="MRT38" s="446"/>
      <c r="MRU38" s="446"/>
      <c r="MRV38" s="446"/>
      <c r="MRW38" s="446"/>
      <c r="MRX38" s="446"/>
      <c r="MRY38" s="446"/>
      <c r="MRZ38" s="446"/>
      <c r="MSA38" s="446"/>
      <c r="MSB38" s="446"/>
      <c r="MSC38" s="446"/>
      <c r="MSD38" s="446"/>
      <c r="MSE38" s="446"/>
      <c r="MSF38" s="446"/>
      <c r="MSG38" s="446"/>
      <c r="MSH38" s="446"/>
      <c r="MSI38" s="446"/>
      <c r="MSJ38" s="446"/>
      <c r="MSK38" s="446"/>
      <c r="MSL38" s="446"/>
      <c r="MSM38" s="446"/>
      <c r="MSN38" s="446"/>
      <c r="MSO38" s="446"/>
      <c r="MSP38" s="446"/>
      <c r="MSQ38" s="446"/>
      <c r="MSR38" s="446"/>
      <c r="MSS38" s="446"/>
      <c r="MST38" s="446"/>
      <c r="MSU38" s="446"/>
      <c r="MSV38" s="446"/>
      <c r="MSW38" s="446"/>
      <c r="MSX38" s="446"/>
      <c r="MSY38" s="446"/>
      <c r="MSZ38" s="446"/>
      <c r="MTA38" s="446"/>
      <c r="MTB38" s="446"/>
      <c r="MTC38" s="446"/>
      <c r="MTD38" s="446"/>
      <c r="MTE38" s="446"/>
      <c r="MTF38" s="446"/>
      <c r="MTG38" s="446"/>
      <c r="MTH38" s="446"/>
      <c r="MTI38" s="446"/>
      <c r="MTJ38" s="446"/>
      <c r="MTK38" s="446"/>
      <c r="MTL38" s="446"/>
      <c r="MTM38" s="446"/>
      <c r="MTN38" s="446"/>
      <c r="MTO38" s="446"/>
      <c r="MTP38" s="446"/>
      <c r="MTQ38" s="446"/>
      <c r="MTR38" s="446"/>
      <c r="MTS38" s="446"/>
      <c r="MTT38" s="446"/>
      <c r="MTU38" s="446"/>
      <c r="MTV38" s="446"/>
      <c r="MTW38" s="446"/>
      <c r="MTX38" s="446"/>
      <c r="MTY38" s="446"/>
      <c r="MTZ38" s="446"/>
      <c r="MUA38" s="446"/>
      <c r="MUB38" s="446"/>
      <c r="MUC38" s="446"/>
      <c r="MUD38" s="446"/>
      <c r="MUE38" s="446"/>
      <c r="MUF38" s="446"/>
      <c r="MUG38" s="446"/>
      <c r="MUH38" s="446"/>
      <c r="MUI38" s="446"/>
      <c r="MUJ38" s="446"/>
      <c r="MUK38" s="446"/>
      <c r="MUL38" s="446"/>
      <c r="MUM38" s="446"/>
      <c r="MUN38" s="446"/>
      <c r="MUO38" s="446"/>
      <c r="MUP38" s="446"/>
      <c r="MUQ38" s="446"/>
      <c r="MUR38" s="446"/>
      <c r="MUS38" s="446"/>
      <c r="MUT38" s="446"/>
      <c r="MUU38" s="446"/>
      <c r="MUV38" s="446"/>
      <c r="MUW38" s="446"/>
      <c r="MUX38" s="446"/>
      <c r="MUY38" s="446"/>
      <c r="MUZ38" s="446"/>
      <c r="MVA38" s="446"/>
      <c r="MVB38" s="446"/>
      <c r="MVC38" s="446"/>
      <c r="MVD38" s="446"/>
      <c r="MVE38" s="446"/>
      <c r="MVF38" s="446"/>
      <c r="MVG38" s="446"/>
      <c r="MVH38" s="446"/>
      <c r="MVI38" s="446"/>
      <c r="MVJ38" s="446"/>
      <c r="MVK38" s="446"/>
      <c r="MVL38" s="446"/>
      <c r="MVM38" s="446"/>
      <c r="MVN38" s="446"/>
      <c r="MVO38" s="446"/>
      <c r="MVP38" s="446"/>
      <c r="MVQ38" s="446"/>
      <c r="MVR38" s="446"/>
      <c r="MVS38" s="446"/>
      <c r="MVT38" s="446"/>
      <c r="MVU38" s="446"/>
      <c r="MVV38" s="446"/>
      <c r="MVW38" s="446"/>
      <c r="MVX38" s="446"/>
      <c r="MVY38" s="446"/>
      <c r="MVZ38" s="446"/>
      <c r="MWA38" s="446"/>
      <c r="MWB38" s="446"/>
      <c r="MWC38" s="446"/>
      <c r="MWD38" s="446"/>
      <c r="MWE38" s="446"/>
      <c r="MWF38" s="446"/>
      <c r="MWG38" s="446"/>
      <c r="MWH38" s="446"/>
      <c r="MWI38" s="446"/>
      <c r="MWJ38" s="446"/>
      <c r="MWK38" s="446"/>
      <c r="MWL38" s="446"/>
      <c r="MWM38" s="446"/>
      <c r="MWN38" s="446"/>
      <c r="MWO38" s="446"/>
      <c r="MWP38" s="446"/>
      <c r="MWQ38" s="446"/>
      <c r="MWR38" s="446"/>
      <c r="MWS38" s="446"/>
      <c r="MWT38" s="446"/>
      <c r="MWU38" s="446"/>
      <c r="MWV38" s="446"/>
      <c r="MWW38" s="446"/>
      <c r="MWX38" s="446"/>
      <c r="MWY38" s="446"/>
      <c r="MWZ38" s="446"/>
      <c r="MXA38" s="446"/>
      <c r="MXB38" s="446"/>
      <c r="MXC38" s="446"/>
      <c r="MXD38" s="446"/>
      <c r="MXE38" s="446"/>
      <c r="MXF38" s="446"/>
      <c r="MXG38" s="446"/>
      <c r="MXH38" s="446"/>
      <c r="MXI38" s="446"/>
      <c r="MXJ38" s="446"/>
      <c r="MXK38" s="446"/>
      <c r="MXL38" s="446"/>
      <c r="MXM38" s="446"/>
      <c r="MXN38" s="446"/>
      <c r="MXO38" s="446"/>
      <c r="MXP38" s="446"/>
      <c r="MXQ38" s="446"/>
      <c r="MXR38" s="446"/>
      <c r="MXS38" s="446"/>
      <c r="MXT38" s="446"/>
      <c r="MXU38" s="446"/>
      <c r="MXV38" s="446"/>
      <c r="MXW38" s="446"/>
      <c r="MXX38" s="446"/>
      <c r="MXY38" s="446"/>
      <c r="MXZ38" s="446"/>
      <c r="MYA38" s="446"/>
      <c r="MYB38" s="446"/>
      <c r="MYC38" s="446"/>
      <c r="MYD38" s="446"/>
      <c r="MYE38" s="446"/>
      <c r="MYF38" s="446"/>
      <c r="MYG38" s="446"/>
      <c r="MYH38" s="446"/>
      <c r="MYI38" s="446"/>
      <c r="MYJ38" s="446"/>
      <c r="MYK38" s="446"/>
      <c r="MYL38" s="446"/>
      <c r="MYM38" s="446"/>
      <c r="MYN38" s="446"/>
      <c r="MYO38" s="446"/>
      <c r="MYP38" s="446"/>
      <c r="MYQ38" s="446"/>
      <c r="MYR38" s="446"/>
      <c r="MYS38" s="446"/>
      <c r="MYT38" s="446"/>
      <c r="MYU38" s="446"/>
      <c r="MYV38" s="446"/>
      <c r="MYW38" s="446"/>
      <c r="MYX38" s="446"/>
      <c r="MYY38" s="446"/>
      <c r="MYZ38" s="446"/>
      <c r="MZA38" s="446"/>
      <c r="MZB38" s="446"/>
      <c r="MZC38" s="446"/>
      <c r="MZD38" s="446"/>
      <c r="MZE38" s="446"/>
      <c r="MZF38" s="446"/>
      <c r="MZG38" s="446"/>
      <c r="MZH38" s="446"/>
      <c r="MZI38" s="446"/>
      <c r="MZJ38" s="446"/>
      <c r="MZK38" s="446"/>
      <c r="MZL38" s="446"/>
      <c r="MZM38" s="446"/>
      <c r="MZN38" s="446"/>
      <c r="MZO38" s="446"/>
      <c r="MZP38" s="446"/>
      <c r="MZQ38" s="446"/>
      <c r="MZR38" s="446"/>
      <c r="MZS38" s="446"/>
      <c r="MZT38" s="446"/>
      <c r="MZU38" s="446"/>
      <c r="MZV38" s="446"/>
      <c r="MZW38" s="446"/>
      <c r="MZX38" s="446"/>
      <c r="MZY38" s="446"/>
      <c r="MZZ38" s="446"/>
      <c r="NAA38" s="446"/>
      <c r="NAB38" s="446"/>
      <c r="NAC38" s="446"/>
      <c r="NAD38" s="446"/>
      <c r="NAE38" s="446"/>
      <c r="NAF38" s="446"/>
      <c r="NAG38" s="446"/>
      <c r="NAH38" s="446"/>
      <c r="NAI38" s="446"/>
      <c r="NAJ38" s="446"/>
      <c r="NAK38" s="446"/>
      <c r="NAL38" s="446"/>
      <c r="NAM38" s="446"/>
      <c r="NAN38" s="446"/>
      <c r="NAO38" s="446"/>
      <c r="NAP38" s="446"/>
      <c r="NAQ38" s="446"/>
      <c r="NAR38" s="446"/>
      <c r="NAS38" s="446"/>
      <c r="NAT38" s="446"/>
      <c r="NAU38" s="446"/>
      <c r="NAV38" s="446"/>
      <c r="NAW38" s="446"/>
      <c r="NAX38" s="446"/>
      <c r="NAY38" s="446"/>
      <c r="NAZ38" s="446"/>
      <c r="NBA38" s="446"/>
      <c r="NBB38" s="446"/>
      <c r="NBC38" s="446"/>
      <c r="NBD38" s="446"/>
      <c r="NBE38" s="446"/>
      <c r="NBF38" s="446"/>
      <c r="NBG38" s="446"/>
      <c r="NBH38" s="446"/>
      <c r="NBI38" s="446"/>
      <c r="NBJ38" s="446"/>
      <c r="NBK38" s="446"/>
      <c r="NBL38" s="446"/>
      <c r="NBM38" s="446"/>
      <c r="NBN38" s="446"/>
      <c r="NBO38" s="446"/>
      <c r="NBP38" s="446"/>
      <c r="NBQ38" s="446"/>
      <c r="NBR38" s="446"/>
      <c r="NBS38" s="446"/>
      <c r="NBT38" s="446"/>
      <c r="NBU38" s="446"/>
      <c r="NBV38" s="446"/>
      <c r="NBW38" s="446"/>
      <c r="NBX38" s="446"/>
      <c r="NBY38" s="446"/>
      <c r="NBZ38" s="446"/>
      <c r="NCA38" s="446"/>
      <c r="NCB38" s="446"/>
      <c r="NCC38" s="446"/>
      <c r="NCD38" s="446"/>
      <c r="NCE38" s="446"/>
      <c r="NCF38" s="446"/>
      <c r="NCG38" s="446"/>
      <c r="NCH38" s="446"/>
      <c r="NCI38" s="446"/>
      <c r="NCJ38" s="446"/>
      <c r="NCK38" s="446"/>
      <c r="NCL38" s="446"/>
      <c r="NCM38" s="446"/>
      <c r="NCN38" s="446"/>
      <c r="NCO38" s="446"/>
      <c r="NCP38" s="446"/>
      <c r="NCQ38" s="446"/>
      <c r="NCR38" s="446"/>
      <c r="NCS38" s="446"/>
      <c r="NCT38" s="446"/>
      <c r="NCU38" s="446"/>
      <c r="NCV38" s="446"/>
      <c r="NCW38" s="446"/>
      <c r="NCX38" s="446"/>
      <c r="NCY38" s="446"/>
      <c r="NCZ38" s="446"/>
      <c r="NDA38" s="446"/>
      <c r="NDB38" s="446"/>
      <c r="NDC38" s="446"/>
      <c r="NDD38" s="446"/>
      <c r="NDE38" s="446"/>
      <c r="NDF38" s="446"/>
      <c r="NDG38" s="446"/>
      <c r="NDH38" s="446"/>
      <c r="NDI38" s="446"/>
      <c r="NDJ38" s="446"/>
      <c r="NDK38" s="446"/>
      <c r="NDL38" s="446"/>
      <c r="NDM38" s="446"/>
      <c r="NDN38" s="446"/>
      <c r="NDO38" s="446"/>
      <c r="NDP38" s="446"/>
      <c r="NDQ38" s="446"/>
      <c r="NDR38" s="446"/>
      <c r="NDS38" s="446"/>
      <c r="NDT38" s="446"/>
      <c r="NDU38" s="446"/>
      <c r="NDV38" s="446"/>
      <c r="NDW38" s="446"/>
      <c r="NDX38" s="446"/>
      <c r="NDY38" s="446"/>
      <c r="NDZ38" s="446"/>
      <c r="NEA38" s="446"/>
      <c r="NEB38" s="446"/>
      <c r="NEC38" s="446"/>
      <c r="NED38" s="446"/>
      <c r="NEE38" s="446"/>
      <c r="NEF38" s="446"/>
      <c r="NEG38" s="446"/>
      <c r="NEH38" s="446"/>
      <c r="NEI38" s="446"/>
      <c r="NEJ38" s="446"/>
      <c r="NEK38" s="446"/>
      <c r="NEL38" s="446"/>
      <c r="NEM38" s="446"/>
      <c r="NEN38" s="446"/>
      <c r="NEO38" s="446"/>
      <c r="NEP38" s="446"/>
      <c r="NEQ38" s="446"/>
      <c r="NER38" s="446"/>
      <c r="NES38" s="446"/>
      <c r="NET38" s="446"/>
      <c r="NEU38" s="446"/>
      <c r="NEV38" s="446"/>
      <c r="NEW38" s="446"/>
      <c r="NEX38" s="446"/>
      <c r="NEY38" s="446"/>
      <c r="NEZ38" s="446"/>
      <c r="NFA38" s="446"/>
      <c r="NFB38" s="446"/>
      <c r="NFC38" s="446"/>
      <c r="NFD38" s="446"/>
      <c r="NFE38" s="446"/>
      <c r="NFF38" s="446"/>
      <c r="NFG38" s="446"/>
      <c r="NFH38" s="446"/>
      <c r="NFI38" s="446"/>
      <c r="NFJ38" s="446"/>
      <c r="NFK38" s="446"/>
      <c r="NFL38" s="446"/>
      <c r="NFM38" s="446"/>
      <c r="NFN38" s="446"/>
      <c r="NFO38" s="446"/>
      <c r="NFP38" s="446"/>
      <c r="NFQ38" s="446"/>
      <c r="NFR38" s="446"/>
      <c r="NFS38" s="446"/>
      <c r="NFT38" s="446"/>
      <c r="NFU38" s="446"/>
      <c r="NFV38" s="446"/>
      <c r="NFW38" s="446"/>
      <c r="NFX38" s="446"/>
      <c r="NFY38" s="446"/>
      <c r="NFZ38" s="446"/>
      <c r="NGA38" s="446"/>
      <c r="NGB38" s="446"/>
      <c r="NGC38" s="446"/>
      <c r="NGD38" s="446"/>
      <c r="NGE38" s="446"/>
      <c r="NGF38" s="446"/>
      <c r="NGG38" s="446"/>
      <c r="NGH38" s="446"/>
      <c r="NGI38" s="446"/>
      <c r="NGJ38" s="446"/>
      <c r="NGK38" s="446"/>
      <c r="NGL38" s="446"/>
      <c r="NGM38" s="446"/>
      <c r="NGN38" s="446"/>
      <c r="NGO38" s="446"/>
      <c r="NGP38" s="446"/>
      <c r="NGQ38" s="446"/>
      <c r="NGR38" s="446"/>
      <c r="NGS38" s="446"/>
      <c r="NGT38" s="446"/>
      <c r="NGU38" s="446"/>
      <c r="NGV38" s="446"/>
      <c r="NGW38" s="446"/>
      <c r="NGX38" s="446"/>
      <c r="NGY38" s="446"/>
      <c r="NGZ38" s="446"/>
      <c r="NHA38" s="446"/>
      <c r="NHB38" s="446"/>
      <c r="NHC38" s="446"/>
      <c r="NHD38" s="446"/>
      <c r="NHE38" s="446"/>
      <c r="NHF38" s="446"/>
      <c r="NHG38" s="446"/>
      <c r="NHH38" s="446"/>
      <c r="NHI38" s="446"/>
      <c r="NHJ38" s="446"/>
      <c r="NHK38" s="446"/>
      <c r="NHL38" s="446"/>
      <c r="NHM38" s="446"/>
      <c r="NHN38" s="446"/>
      <c r="NHO38" s="446"/>
      <c r="NHP38" s="446"/>
      <c r="NHQ38" s="446"/>
      <c r="NHR38" s="446"/>
      <c r="NHS38" s="446"/>
      <c r="NHT38" s="446"/>
      <c r="NHU38" s="446"/>
      <c r="NHV38" s="446"/>
      <c r="NHW38" s="446"/>
      <c r="NHX38" s="446"/>
      <c r="NHY38" s="446"/>
      <c r="NHZ38" s="446"/>
      <c r="NIA38" s="446"/>
      <c r="NIB38" s="446"/>
      <c r="NIC38" s="446"/>
      <c r="NID38" s="446"/>
      <c r="NIE38" s="446"/>
      <c r="NIF38" s="446"/>
      <c r="NIG38" s="446"/>
      <c r="NIH38" s="446"/>
      <c r="NII38" s="446"/>
      <c r="NIJ38" s="446"/>
      <c r="NIK38" s="446"/>
      <c r="NIL38" s="446"/>
      <c r="NIM38" s="446"/>
      <c r="NIN38" s="446"/>
      <c r="NIO38" s="446"/>
      <c r="NIP38" s="446"/>
      <c r="NIQ38" s="446"/>
      <c r="NIR38" s="446"/>
      <c r="NIS38" s="446"/>
      <c r="NIT38" s="446"/>
      <c r="NIU38" s="446"/>
      <c r="NIV38" s="446"/>
      <c r="NIW38" s="446"/>
      <c r="NIX38" s="446"/>
      <c r="NIY38" s="446"/>
      <c r="NIZ38" s="446"/>
      <c r="NJA38" s="446"/>
      <c r="NJB38" s="446"/>
      <c r="NJC38" s="446"/>
      <c r="NJD38" s="446"/>
      <c r="NJE38" s="446"/>
      <c r="NJF38" s="446"/>
      <c r="NJG38" s="446"/>
      <c r="NJH38" s="446"/>
      <c r="NJI38" s="446"/>
      <c r="NJJ38" s="446"/>
      <c r="NJK38" s="446"/>
      <c r="NJL38" s="446"/>
      <c r="NJM38" s="446"/>
      <c r="NJN38" s="446"/>
      <c r="NJO38" s="446"/>
      <c r="NJP38" s="446"/>
      <c r="NJQ38" s="446"/>
      <c r="NJR38" s="446"/>
      <c r="NJS38" s="446"/>
      <c r="NJT38" s="446"/>
      <c r="NJU38" s="446"/>
      <c r="NJV38" s="446"/>
      <c r="NJW38" s="446"/>
      <c r="NJX38" s="446"/>
      <c r="NJY38" s="446"/>
      <c r="NJZ38" s="446"/>
      <c r="NKA38" s="446"/>
      <c r="NKB38" s="446"/>
      <c r="NKC38" s="446"/>
      <c r="NKD38" s="446"/>
      <c r="NKE38" s="446"/>
      <c r="NKF38" s="446"/>
      <c r="NKG38" s="446"/>
      <c r="NKH38" s="446"/>
      <c r="NKI38" s="446"/>
      <c r="NKJ38" s="446"/>
      <c r="NKK38" s="446"/>
      <c r="NKL38" s="446"/>
      <c r="NKM38" s="446"/>
      <c r="NKN38" s="446"/>
      <c r="NKO38" s="446"/>
      <c r="NKP38" s="446"/>
      <c r="NKQ38" s="446"/>
      <c r="NKR38" s="446"/>
      <c r="NKS38" s="446"/>
      <c r="NKT38" s="446"/>
      <c r="NKU38" s="446"/>
      <c r="NKV38" s="446"/>
      <c r="NKW38" s="446"/>
      <c r="NKX38" s="446"/>
      <c r="NKY38" s="446"/>
      <c r="NKZ38" s="446"/>
      <c r="NLA38" s="446"/>
      <c r="NLB38" s="446"/>
      <c r="NLC38" s="446"/>
      <c r="NLD38" s="446"/>
      <c r="NLE38" s="446"/>
      <c r="NLF38" s="446"/>
      <c r="NLG38" s="446"/>
      <c r="NLH38" s="446"/>
      <c r="NLI38" s="446"/>
      <c r="NLJ38" s="446"/>
      <c r="NLK38" s="446"/>
      <c r="NLL38" s="446"/>
      <c r="NLM38" s="446"/>
      <c r="NLN38" s="446"/>
      <c r="NLO38" s="446"/>
      <c r="NLP38" s="446"/>
      <c r="NLQ38" s="446"/>
      <c r="NLR38" s="446"/>
      <c r="NLS38" s="446"/>
      <c r="NLT38" s="446"/>
      <c r="NLU38" s="446"/>
      <c r="NLV38" s="446"/>
      <c r="NLW38" s="446"/>
      <c r="NLX38" s="446"/>
      <c r="NLY38" s="446"/>
      <c r="NLZ38" s="446"/>
      <c r="NMA38" s="446"/>
      <c r="NMB38" s="446"/>
      <c r="NMC38" s="446"/>
      <c r="NMD38" s="446"/>
      <c r="NME38" s="446"/>
      <c r="NMF38" s="446"/>
      <c r="NMG38" s="446"/>
      <c r="NMH38" s="446"/>
      <c r="NMI38" s="446"/>
      <c r="NMJ38" s="446"/>
      <c r="NMK38" s="446"/>
      <c r="NML38" s="446"/>
      <c r="NMM38" s="446"/>
      <c r="NMN38" s="446"/>
      <c r="NMO38" s="446"/>
      <c r="NMP38" s="446"/>
      <c r="NMQ38" s="446"/>
      <c r="NMR38" s="446"/>
      <c r="NMS38" s="446"/>
      <c r="NMT38" s="446"/>
      <c r="NMU38" s="446"/>
      <c r="NMV38" s="446"/>
      <c r="NMW38" s="446"/>
      <c r="NMX38" s="446"/>
      <c r="NMY38" s="446"/>
      <c r="NMZ38" s="446"/>
      <c r="NNA38" s="446"/>
      <c r="NNB38" s="446"/>
      <c r="NNC38" s="446"/>
      <c r="NND38" s="446"/>
      <c r="NNE38" s="446"/>
      <c r="NNF38" s="446"/>
      <c r="NNG38" s="446"/>
      <c r="NNH38" s="446"/>
      <c r="NNI38" s="446"/>
      <c r="NNJ38" s="446"/>
      <c r="NNK38" s="446"/>
      <c r="NNL38" s="446"/>
      <c r="NNM38" s="446"/>
      <c r="NNN38" s="446"/>
      <c r="NNO38" s="446"/>
      <c r="NNP38" s="446"/>
      <c r="NNQ38" s="446"/>
      <c r="NNR38" s="446"/>
      <c r="NNS38" s="446"/>
      <c r="NNT38" s="446"/>
      <c r="NNU38" s="446"/>
      <c r="NNV38" s="446"/>
      <c r="NNW38" s="446"/>
      <c r="NNX38" s="446"/>
      <c r="NNY38" s="446"/>
      <c r="NNZ38" s="446"/>
      <c r="NOA38" s="446"/>
      <c r="NOB38" s="446"/>
      <c r="NOC38" s="446"/>
      <c r="NOD38" s="446"/>
      <c r="NOE38" s="446"/>
      <c r="NOF38" s="446"/>
      <c r="NOG38" s="446"/>
      <c r="NOH38" s="446"/>
      <c r="NOI38" s="446"/>
      <c r="NOJ38" s="446"/>
      <c r="NOK38" s="446"/>
      <c r="NOL38" s="446"/>
      <c r="NOM38" s="446"/>
      <c r="NON38" s="446"/>
      <c r="NOO38" s="446"/>
      <c r="NOP38" s="446"/>
      <c r="NOQ38" s="446"/>
      <c r="NOR38" s="446"/>
      <c r="NOS38" s="446"/>
      <c r="NOT38" s="446"/>
      <c r="NOU38" s="446"/>
      <c r="NOV38" s="446"/>
      <c r="NOW38" s="446"/>
      <c r="NOX38" s="446"/>
      <c r="NOY38" s="446"/>
      <c r="NOZ38" s="446"/>
      <c r="NPA38" s="446"/>
      <c r="NPB38" s="446"/>
      <c r="NPC38" s="446"/>
      <c r="NPD38" s="446"/>
      <c r="NPE38" s="446"/>
      <c r="NPF38" s="446"/>
      <c r="NPG38" s="446"/>
      <c r="NPH38" s="446"/>
      <c r="NPI38" s="446"/>
      <c r="NPJ38" s="446"/>
      <c r="NPK38" s="446"/>
      <c r="NPL38" s="446"/>
      <c r="NPM38" s="446"/>
      <c r="NPN38" s="446"/>
      <c r="NPO38" s="446"/>
      <c r="NPP38" s="446"/>
      <c r="NPQ38" s="446"/>
      <c r="NPR38" s="446"/>
      <c r="NPS38" s="446"/>
      <c r="NPT38" s="446"/>
      <c r="NPU38" s="446"/>
      <c r="NPV38" s="446"/>
      <c r="NPW38" s="446"/>
      <c r="NPX38" s="446"/>
      <c r="NPY38" s="446"/>
      <c r="NPZ38" s="446"/>
      <c r="NQA38" s="446"/>
      <c r="NQB38" s="446"/>
      <c r="NQC38" s="446"/>
      <c r="NQD38" s="446"/>
      <c r="NQE38" s="446"/>
      <c r="NQF38" s="446"/>
      <c r="NQG38" s="446"/>
      <c r="NQH38" s="446"/>
      <c r="NQI38" s="446"/>
      <c r="NQJ38" s="446"/>
      <c r="NQK38" s="446"/>
      <c r="NQL38" s="446"/>
      <c r="NQM38" s="446"/>
      <c r="NQN38" s="446"/>
      <c r="NQO38" s="446"/>
      <c r="NQP38" s="446"/>
      <c r="NQQ38" s="446"/>
      <c r="NQR38" s="446"/>
      <c r="NQS38" s="446"/>
      <c r="NQT38" s="446"/>
      <c r="NQU38" s="446"/>
      <c r="NQV38" s="446"/>
      <c r="NQW38" s="446"/>
      <c r="NQX38" s="446"/>
      <c r="NQY38" s="446"/>
      <c r="NQZ38" s="446"/>
      <c r="NRA38" s="446"/>
      <c r="NRB38" s="446"/>
      <c r="NRC38" s="446"/>
      <c r="NRD38" s="446"/>
      <c r="NRE38" s="446"/>
      <c r="NRF38" s="446"/>
      <c r="NRG38" s="446"/>
      <c r="NRH38" s="446"/>
      <c r="NRI38" s="446"/>
      <c r="NRJ38" s="446"/>
      <c r="NRK38" s="446"/>
      <c r="NRL38" s="446"/>
      <c r="NRM38" s="446"/>
      <c r="NRN38" s="446"/>
      <c r="NRO38" s="446"/>
      <c r="NRP38" s="446"/>
      <c r="NRQ38" s="446"/>
      <c r="NRR38" s="446"/>
      <c r="NRS38" s="446"/>
      <c r="NRT38" s="446"/>
      <c r="NRU38" s="446"/>
      <c r="NRV38" s="446"/>
      <c r="NRW38" s="446"/>
      <c r="NRX38" s="446"/>
      <c r="NRY38" s="446"/>
      <c r="NRZ38" s="446"/>
      <c r="NSA38" s="446"/>
      <c r="NSB38" s="446"/>
      <c r="NSC38" s="446"/>
      <c r="NSD38" s="446"/>
      <c r="NSE38" s="446"/>
      <c r="NSF38" s="446"/>
      <c r="NSG38" s="446"/>
      <c r="NSH38" s="446"/>
      <c r="NSI38" s="446"/>
      <c r="NSJ38" s="446"/>
      <c r="NSK38" s="446"/>
      <c r="NSL38" s="446"/>
      <c r="NSM38" s="446"/>
      <c r="NSN38" s="446"/>
      <c r="NSO38" s="446"/>
      <c r="NSP38" s="446"/>
      <c r="NSQ38" s="446"/>
      <c r="NSR38" s="446"/>
      <c r="NSS38" s="446"/>
      <c r="NST38" s="446"/>
      <c r="NSU38" s="446"/>
      <c r="NSV38" s="446"/>
      <c r="NSW38" s="446"/>
      <c r="NSX38" s="446"/>
      <c r="NSY38" s="446"/>
      <c r="NSZ38" s="446"/>
      <c r="NTA38" s="446"/>
      <c r="NTB38" s="446"/>
      <c r="NTC38" s="446"/>
      <c r="NTD38" s="446"/>
      <c r="NTE38" s="446"/>
      <c r="NTF38" s="446"/>
      <c r="NTG38" s="446"/>
      <c r="NTH38" s="446"/>
      <c r="NTI38" s="446"/>
      <c r="NTJ38" s="446"/>
      <c r="NTK38" s="446"/>
      <c r="NTL38" s="446"/>
      <c r="NTM38" s="446"/>
      <c r="NTN38" s="446"/>
      <c r="NTO38" s="446"/>
      <c r="NTP38" s="446"/>
      <c r="NTQ38" s="446"/>
      <c r="NTR38" s="446"/>
      <c r="NTS38" s="446"/>
      <c r="NTT38" s="446"/>
      <c r="NTU38" s="446"/>
      <c r="NTV38" s="446"/>
      <c r="NTW38" s="446"/>
      <c r="NTX38" s="446"/>
      <c r="NTY38" s="446"/>
      <c r="NTZ38" s="446"/>
      <c r="NUA38" s="446"/>
      <c r="NUB38" s="446"/>
      <c r="NUC38" s="446"/>
      <c r="NUD38" s="446"/>
      <c r="NUE38" s="446"/>
      <c r="NUF38" s="446"/>
      <c r="NUG38" s="446"/>
      <c r="NUH38" s="446"/>
      <c r="NUI38" s="446"/>
      <c r="NUJ38" s="446"/>
      <c r="NUK38" s="446"/>
      <c r="NUL38" s="446"/>
      <c r="NUM38" s="446"/>
      <c r="NUN38" s="446"/>
      <c r="NUO38" s="446"/>
      <c r="NUP38" s="446"/>
      <c r="NUQ38" s="446"/>
      <c r="NUR38" s="446"/>
      <c r="NUS38" s="446"/>
      <c r="NUT38" s="446"/>
      <c r="NUU38" s="446"/>
      <c r="NUV38" s="446"/>
      <c r="NUW38" s="446"/>
      <c r="NUX38" s="446"/>
      <c r="NUY38" s="446"/>
      <c r="NUZ38" s="446"/>
      <c r="NVA38" s="446"/>
      <c r="NVB38" s="446"/>
      <c r="NVC38" s="446"/>
      <c r="NVD38" s="446"/>
      <c r="NVE38" s="446"/>
      <c r="NVF38" s="446"/>
      <c r="NVG38" s="446"/>
      <c r="NVH38" s="446"/>
      <c r="NVI38" s="446"/>
      <c r="NVJ38" s="446"/>
      <c r="NVK38" s="446"/>
      <c r="NVL38" s="446"/>
      <c r="NVM38" s="446"/>
      <c r="NVN38" s="446"/>
      <c r="NVO38" s="446"/>
      <c r="NVP38" s="446"/>
      <c r="NVQ38" s="446"/>
      <c r="NVR38" s="446"/>
      <c r="NVS38" s="446"/>
      <c r="NVT38" s="446"/>
      <c r="NVU38" s="446"/>
      <c r="NVV38" s="446"/>
      <c r="NVW38" s="446"/>
      <c r="NVX38" s="446"/>
      <c r="NVY38" s="446"/>
      <c r="NVZ38" s="446"/>
      <c r="NWA38" s="446"/>
      <c r="NWB38" s="446"/>
      <c r="NWC38" s="446"/>
      <c r="NWD38" s="446"/>
      <c r="NWE38" s="446"/>
      <c r="NWF38" s="446"/>
      <c r="NWG38" s="446"/>
      <c r="NWH38" s="446"/>
      <c r="NWI38" s="446"/>
      <c r="NWJ38" s="446"/>
      <c r="NWK38" s="446"/>
      <c r="NWL38" s="446"/>
      <c r="NWM38" s="446"/>
      <c r="NWN38" s="446"/>
      <c r="NWO38" s="446"/>
      <c r="NWP38" s="446"/>
      <c r="NWQ38" s="446"/>
      <c r="NWR38" s="446"/>
      <c r="NWS38" s="446"/>
      <c r="NWT38" s="446"/>
      <c r="NWU38" s="446"/>
      <c r="NWV38" s="446"/>
      <c r="NWW38" s="446"/>
      <c r="NWX38" s="446"/>
      <c r="NWY38" s="446"/>
      <c r="NWZ38" s="446"/>
      <c r="NXA38" s="446"/>
      <c r="NXB38" s="446"/>
      <c r="NXC38" s="446"/>
      <c r="NXD38" s="446"/>
      <c r="NXE38" s="446"/>
      <c r="NXF38" s="446"/>
      <c r="NXG38" s="446"/>
      <c r="NXH38" s="446"/>
      <c r="NXI38" s="446"/>
      <c r="NXJ38" s="446"/>
      <c r="NXK38" s="446"/>
      <c r="NXL38" s="446"/>
      <c r="NXM38" s="446"/>
      <c r="NXN38" s="446"/>
      <c r="NXO38" s="446"/>
      <c r="NXP38" s="446"/>
      <c r="NXQ38" s="446"/>
      <c r="NXR38" s="446"/>
      <c r="NXS38" s="446"/>
      <c r="NXT38" s="446"/>
      <c r="NXU38" s="446"/>
      <c r="NXV38" s="446"/>
      <c r="NXW38" s="446"/>
      <c r="NXX38" s="446"/>
      <c r="NXY38" s="446"/>
      <c r="NXZ38" s="446"/>
      <c r="NYA38" s="446"/>
      <c r="NYB38" s="446"/>
      <c r="NYC38" s="446"/>
      <c r="NYD38" s="446"/>
      <c r="NYE38" s="446"/>
      <c r="NYF38" s="446"/>
      <c r="NYG38" s="446"/>
      <c r="NYH38" s="446"/>
      <c r="NYI38" s="446"/>
      <c r="NYJ38" s="446"/>
      <c r="NYK38" s="446"/>
      <c r="NYL38" s="446"/>
      <c r="NYM38" s="446"/>
      <c r="NYN38" s="446"/>
      <c r="NYO38" s="446"/>
      <c r="NYP38" s="446"/>
      <c r="NYQ38" s="446"/>
      <c r="NYR38" s="446"/>
      <c r="NYS38" s="446"/>
      <c r="NYT38" s="446"/>
      <c r="NYU38" s="446"/>
      <c r="NYV38" s="446"/>
      <c r="NYW38" s="446"/>
      <c r="NYX38" s="446"/>
      <c r="NYY38" s="446"/>
      <c r="NYZ38" s="446"/>
      <c r="NZA38" s="446"/>
      <c r="NZB38" s="446"/>
      <c r="NZC38" s="446"/>
      <c r="NZD38" s="446"/>
      <c r="NZE38" s="446"/>
      <c r="NZF38" s="446"/>
      <c r="NZG38" s="446"/>
      <c r="NZH38" s="446"/>
      <c r="NZI38" s="446"/>
      <c r="NZJ38" s="446"/>
      <c r="NZK38" s="446"/>
      <c r="NZL38" s="446"/>
      <c r="NZM38" s="446"/>
      <c r="NZN38" s="446"/>
      <c r="NZO38" s="446"/>
      <c r="NZP38" s="446"/>
      <c r="NZQ38" s="446"/>
      <c r="NZR38" s="446"/>
      <c r="NZS38" s="446"/>
      <c r="NZT38" s="446"/>
      <c r="NZU38" s="446"/>
      <c r="NZV38" s="446"/>
      <c r="NZW38" s="446"/>
      <c r="NZX38" s="446"/>
      <c r="NZY38" s="446"/>
      <c r="NZZ38" s="446"/>
      <c r="OAA38" s="446"/>
      <c r="OAB38" s="446"/>
      <c r="OAC38" s="446"/>
      <c r="OAD38" s="446"/>
      <c r="OAE38" s="446"/>
      <c r="OAF38" s="446"/>
      <c r="OAG38" s="446"/>
      <c r="OAH38" s="446"/>
      <c r="OAI38" s="446"/>
      <c r="OAJ38" s="446"/>
      <c r="OAK38" s="446"/>
      <c r="OAL38" s="446"/>
      <c r="OAM38" s="446"/>
      <c r="OAN38" s="446"/>
      <c r="OAO38" s="446"/>
      <c r="OAP38" s="446"/>
      <c r="OAQ38" s="446"/>
      <c r="OAR38" s="446"/>
      <c r="OAS38" s="446"/>
      <c r="OAT38" s="446"/>
      <c r="OAU38" s="446"/>
      <c r="OAV38" s="446"/>
      <c r="OAW38" s="446"/>
      <c r="OAX38" s="446"/>
      <c r="OAY38" s="446"/>
      <c r="OAZ38" s="446"/>
      <c r="OBA38" s="446"/>
      <c r="OBB38" s="446"/>
      <c r="OBC38" s="446"/>
      <c r="OBD38" s="446"/>
      <c r="OBE38" s="446"/>
      <c r="OBF38" s="446"/>
      <c r="OBG38" s="446"/>
      <c r="OBH38" s="446"/>
      <c r="OBI38" s="446"/>
      <c r="OBJ38" s="446"/>
      <c r="OBK38" s="446"/>
      <c r="OBL38" s="446"/>
      <c r="OBM38" s="446"/>
      <c r="OBN38" s="446"/>
      <c r="OBO38" s="446"/>
      <c r="OBP38" s="446"/>
      <c r="OBQ38" s="446"/>
      <c r="OBR38" s="446"/>
      <c r="OBS38" s="446"/>
      <c r="OBT38" s="446"/>
      <c r="OBU38" s="446"/>
      <c r="OBV38" s="446"/>
      <c r="OBW38" s="446"/>
      <c r="OBX38" s="446"/>
      <c r="OBY38" s="446"/>
      <c r="OBZ38" s="446"/>
      <c r="OCA38" s="446"/>
      <c r="OCB38" s="446"/>
      <c r="OCC38" s="446"/>
      <c r="OCD38" s="446"/>
      <c r="OCE38" s="446"/>
      <c r="OCF38" s="446"/>
      <c r="OCG38" s="446"/>
      <c r="OCH38" s="446"/>
      <c r="OCI38" s="446"/>
      <c r="OCJ38" s="446"/>
      <c r="OCK38" s="446"/>
      <c r="OCL38" s="446"/>
      <c r="OCM38" s="446"/>
      <c r="OCN38" s="446"/>
      <c r="OCO38" s="446"/>
      <c r="OCP38" s="446"/>
      <c r="OCQ38" s="446"/>
      <c r="OCR38" s="446"/>
      <c r="OCS38" s="446"/>
      <c r="OCT38" s="446"/>
      <c r="OCU38" s="446"/>
      <c r="OCV38" s="446"/>
      <c r="OCW38" s="446"/>
      <c r="OCX38" s="446"/>
      <c r="OCY38" s="446"/>
      <c r="OCZ38" s="446"/>
      <c r="ODA38" s="446"/>
      <c r="ODB38" s="446"/>
      <c r="ODC38" s="446"/>
      <c r="ODD38" s="446"/>
      <c r="ODE38" s="446"/>
      <c r="ODF38" s="446"/>
      <c r="ODG38" s="446"/>
      <c r="ODH38" s="446"/>
      <c r="ODI38" s="446"/>
      <c r="ODJ38" s="446"/>
      <c r="ODK38" s="446"/>
      <c r="ODL38" s="446"/>
      <c r="ODM38" s="446"/>
      <c r="ODN38" s="446"/>
      <c r="ODO38" s="446"/>
      <c r="ODP38" s="446"/>
      <c r="ODQ38" s="446"/>
      <c r="ODR38" s="446"/>
      <c r="ODS38" s="446"/>
      <c r="ODT38" s="446"/>
      <c r="ODU38" s="446"/>
      <c r="ODV38" s="446"/>
      <c r="ODW38" s="446"/>
      <c r="ODX38" s="446"/>
      <c r="ODY38" s="446"/>
      <c r="ODZ38" s="446"/>
      <c r="OEA38" s="446"/>
      <c r="OEB38" s="446"/>
      <c r="OEC38" s="446"/>
      <c r="OED38" s="446"/>
      <c r="OEE38" s="446"/>
      <c r="OEF38" s="446"/>
      <c r="OEG38" s="446"/>
      <c r="OEH38" s="446"/>
      <c r="OEI38" s="446"/>
      <c r="OEJ38" s="446"/>
      <c r="OEK38" s="446"/>
      <c r="OEL38" s="446"/>
      <c r="OEM38" s="446"/>
      <c r="OEN38" s="446"/>
      <c r="OEO38" s="446"/>
      <c r="OEP38" s="446"/>
      <c r="OEQ38" s="446"/>
      <c r="OER38" s="446"/>
      <c r="OES38" s="446"/>
      <c r="OET38" s="446"/>
      <c r="OEU38" s="446"/>
      <c r="OEV38" s="446"/>
      <c r="OEW38" s="446"/>
      <c r="OEX38" s="446"/>
      <c r="OEY38" s="446"/>
      <c r="OEZ38" s="446"/>
      <c r="OFA38" s="446"/>
      <c r="OFB38" s="446"/>
      <c r="OFC38" s="446"/>
      <c r="OFD38" s="446"/>
      <c r="OFE38" s="446"/>
      <c r="OFF38" s="446"/>
      <c r="OFG38" s="446"/>
      <c r="OFH38" s="446"/>
      <c r="OFI38" s="446"/>
      <c r="OFJ38" s="446"/>
      <c r="OFK38" s="446"/>
      <c r="OFL38" s="446"/>
      <c r="OFM38" s="446"/>
      <c r="OFN38" s="446"/>
      <c r="OFO38" s="446"/>
      <c r="OFP38" s="446"/>
      <c r="OFQ38" s="446"/>
      <c r="OFR38" s="446"/>
      <c r="OFS38" s="446"/>
      <c r="OFT38" s="446"/>
      <c r="OFU38" s="446"/>
      <c r="OFV38" s="446"/>
      <c r="OFW38" s="446"/>
      <c r="OFX38" s="446"/>
      <c r="OFY38" s="446"/>
      <c r="OFZ38" s="446"/>
      <c r="OGA38" s="446"/>
      <c r="OGB38" s="446"/>
      <c r="OGC38" s="446"/>
      <c r="OGD38" s="446"/>
      <c r="OGE38" s="446"/>
      <c r="OGF38" s="446"/>
      <c r="OGG38" s="446"/>
      <c r="OGH38" s="446"/>
      <c r="OGI38" s="446"/>
      <c r="OGJ38" s="446"/>
      <c r="OGK38" s="446"/>
      <c r="OGL38" s="446"/>
      <c r="OGM38" s="446"/>
      <c r="OGN38" s="446"/>
      <c r="OGO38" s="446"/>
      <c r="OGP38" s="446"/>
      <c r="OGQ38" s="446"/>
      <c r="OGR38" s="446"/>
      <c r="OGS38" s="446"/>
      <c r="OGT38" s="446"/>
      <c r="OGU38" s="446"/>
      <c r="OGV38" s="446"/>
      <c r="OGW38" s="446"/>
      <c r="OGX38" s="446"/>
      <c r="OGY38" s="446"/>
      <c r="OGZ38" s="446"/>
      <c r="OHA38" s="446"/>
      <c r="OHB38" s="446"/>
      <c r="OHC38" s="446"/>
      <c r="OHD38" s="446"/>
      <c r="OHE38" s="446"/>
      <c r="OHF38" s="446"/>
      <c r="OHG38" s="446"/>
      <c r="OHH38" s="446"/>
      <c r="OHI38" s="446"/>
      <c r="OHJ38" s="446"/>
      <c r="OHK38" s="446"/>
      <c r="OHL38" s="446"/>
      <c r="OHM38" s="446"/>
      <c r="OHN38" s="446"/>
      <c r="OHO38" s="446"/>
      <c r="OHP38" s="446"/>
      <c r="OHQ38" s="446"/>
      <c r="OHR38" s="446"/>
      <c r="OHS38" s="446"/>
      <c r="OHT38" s="446"/>
      <c r="OHU38" s="446"/>
      <c r="OHV38" s="446"/>
      <c r="OHW38" s="446"/>
      <c r="OHX38" s="446"/>
      <c r="OHY38" s="446"/>
      <c r="OHZ38" s="446"/>
      <c r="OIA38" s="446"/>
      <c r="OIB38" s="446"/>
      <c r="OIC38" s="446"/>
      <c r="OID38" s="446"/>
      <c r="OIE38" s="446"/>
      <c r="OIF38" s="446"/>
      <c r="OIG38" s="446"/>
      <c r="OIH38" s="446"/>
      <c r="OII38" s="446"/>
      <c r="OIJ38" s="446"/>
      <c r="OIK38" s="446"/>
      <c r="OIL38" s="446"/>
      <c r="OIM38" s="446"/>
      <c r="OIN38" s="446"/>
      <c r="OIO38" s="446"/>
      <c r="OIP38" s="446"/>
      <c r="OIQ38" s="446"/>
      <c r="OIR38" s="446"/>
      <c r="OIS38" s="446"/>
      <c r="OIT38" s="446"/>
      <c r="OIU38" s="446"/>
      <c r="OIV38" s="446"/>
      <c r="OIW38" s="446"/>
      <c r="OIX38" s="446"/>
      <c r="OIY38" s="446"/>
      <c r="OIZ38" s="446"/>
      <c r="OJA38" s="446"/>
      <c r="OJB38" s="446"/>
      <c r="OJC38" s="446"/>
      <c r="OJD38" s="446"/>
      <c r="OJE38" s="446"/>
      <c r="OJF38" s="446"/>
      <c r="OJG38" s="446"/>
      <c r="OJH38" s="446"/>
      <c r="OJI38" s="446"/>
      <c r="OJJ38" s="446"/>
      <c r="OJK38" s="446"/>
      <c r="OJL38" s="446"/>
      <c r="OJM38" s="446"/>
      <c r="OJN38" s="446"/>
      <c r="OJO38" s="446"/>
      <c r="OJP38" s="446"/>
      <c r="OJQ38" s="446"/>
      <c r="OJR38" s="446"/>
      <c r="OJS38" s="446"/>
      <c r="OJT38" s="446"/>
      <c r="OJU38" s="446"/>
      <c r="OJV38" s="446"/>
      <c r="OJW38" s="446"/>
      <c r="OJX38" s="446"/>
      <c r="OJY38" s="446"/>
      <c r="OJZ38" s="446"/>
      <c r="OKA38" s="446"/>
      <c r="OKB38" s="446"/>
      <c r="OKC38" s="446"/>
      <c r="OKD38" s="446"/>
      <c r="OKE38" s="446"/>
      <c r="OKF38" s="446"/>
      <c r="OKG38" s="446"/>
      <c r="OKH38" s="446"/>
      <c r="OKI38" s="446"/>
      <c r="OKJ38" s="446"/>
      <c r="OKK38" s="446"/>
      <c r="OKL38" s="446"/>
      <c r="OKM38" s="446"/>
      <c r="OKN38" s="446"/>
      <c r="OKO38" s="446"/>
      <c r="OKP38" s="446"/>
      <c r="OKQ38" s="446"/>
      <c r="OKR38" s="446"/>
      <c r="OKS38" s="446"/>
      <c r="OKT38" s="446"/>
      <c r="OKU38" s="446"/>
      <c r="OKV38" s="446"/>
      <c r="OKW38" s="446"/>
      <c r="OKX38" s="446"/>
      <c r="OKY38" s="446"/>
      <c r="OKZ38" s="446"/>
      <c r="OLA38" s="446"/>
      <c r="OLB38" s="446"/>
      <c r="OLC38" s="446"/>
      <c r="OLD38" s="446"/>
      <c r="OLE38" s="446"/>
      <c r="OLF38" s="446"/>
      <c r="OLG38" s="446"/>
      <c r="OLH38" s="446"/>
      <c r="OLI38" s="446"/>
      <c r="OLJ38" s="446"/>
      <c r="OLK38" s="446"/>
      <c r="OLL38" s="446"/>
      <c r="OLM38" s="446"/>
      <c r="OLN38" s="446"/>
      <c r="OLO38" s="446"/>
      <c r="OLP38" s="446"/>
      <c r="OLQ38" s="446"/>
      <c r="OLR38" s="446"/>
      <c r="OLS38" s="446"/>
      <c r="OLT38" s="446"/>
      <c r="OLU38" s="446"/>
      <c r="OLV38" s="446"/>
      <c r="OLW38" s="446"/>
      <c r="OLX38" s="446"/>
      <c r="OLY38" s="446"/>
      <c r="OLZ38" s="446"/>
      <c r="OMA38" s="446"/>
      <c r="OMB38" s="446"/>
      <c r="OMC38" s="446"/>
      <c r="OMD38" s="446"/>
      <c r="OME38" s="446"/>
      <c r="OMF38" s="446"/>
      <c r="OMG38" s="446"/>
      <c r="OMH38" s="446"/>
      <c r="OMI38" s="446"/>
      <c r="OMJ38" s="446"/>
      <c r="OMK38" s="446"/>
      <c r="OML38" s="446"/>
      <c r="OMM38" s="446"/>
      <c r="OMN38" s="446"/>
      <c r="OMO38" s="446"/>
      <c r="OMP38" s="446"/>
      <c r="OMQ38" s="446"/>
      <c r="OMR38" s="446"/>
      <c r="OMS38" s="446"/>
      <c r="OMT38" s="446"/>
      <c r="OMU38" s="446"/>
      <c r="OMV38" s="446"/>
      <c r="OMW38" s="446"/>
      <c r="OMX38" s="446"/>
      <c r="OMY38" s="446"/>
      <c r="OMZ38" s="446"/>
      <c r="ONA38" s="446"/>
      <c r="ONB38" s="446"/>
      <c r="ONC38" s="446"/>
      <c r="OND38" s="446"/>
      <c r="ONE38" s="446"/>
      <c r="ONF38" s="446"/>
      <c r="ONG38" s="446"/>
      <c r="ONH38" s="446"/>
      <c r="ONI38" s="446"/>
      <c r="ONJ38" s="446"/>
      <c r="ONK38" s="446"/>
      <c r="ONL38" s="446"/>
      <c r="ONM38" s="446"/>
      <c r="ONN38" s="446"/>
      <c r="ONO38" s="446"/>
      <c r="ONP38" s="446"/>
      <c r="ONQ38" s="446"/>
      <c r="ONR38" s="446"/>
      <c r="ONS38" s="446"/>
      <c r="ONT38" s="446"/>
      <c r="ONU38" s="446"/>
      <c r="ONV38" s="446"/>
      <c r="ONW38" s="446"/>
      <c r="ONX38" s="446"/>
      <c r="ONY38" s="446"/>
      <c r="ONZ38" s="446"/>
      <c r="OOA38" s="446"/>
      <c r="OOB38" s="446"/>
      <c r="OOC38" s="446"/>
      <c r="OOD38" s="446"/>
      <c r="OOE38" s="446"/>
      <c r="OOF38" s="446"/>
      <c r="OOG38" s="446"/>
      <c r="OOH38" s="446"/>
      <c r="OOI38" s="446"/>
      <c r="OOJ38" s="446"/>
      <c r="OOK38" s="446"/>
      <c r="OOL38" s="446"/>
      <c r="OOM38" s="446"/>
      <c r="OON38" s="446"/>
      <c r="OOO38" s="446"/>
      <c r="OOP38" s="446"/>
      <c r="OOQ38" s="446"/>
      <c r="OOR38" s="446"/>
      <c r="OOS38" s="446"/>
      <c r="OOT38" s="446"/>
      <c r="OOU38" s="446"/>
      <c r="OOV38" s="446"/>
      <c r="OOW38" s="446"/>
      <c r="OOX38" s="446"/>
      <c r="OOY38" s="446"/>
      <c r="OOZ38" s="446"/>
      <c r="OPA38" s="446"/>
      <c r="OPB38" s="446"/>
      <c r="OPC38" s="446"/>
      <c r="OPD38" s="446"/>
      <c r="OPE38" s="446"/>
      <c r="OPF38" s="446"/>
      <c r="OPG38" s="446"/>
      <c r="OPH38" s="446"/>
      <c r="OPI38" s="446"/>
      <c r="OPJ38" s="446"/>
      <c r="OPK38" s="446"/>
      <c r="OPL38" s="446"/>
      <c r="OPM38" s="446"/>
      <c r="OPN38" s="446"/>
      <c r="OPO38" s="446"/>
      <c r="OPP38" s="446"/>
      <c r="OPQ38" s="446"/>
      <c r="OPR38" s="446"/>
      <c r="OPS38" s="446"/>
      <c r="OPT38" s="446"/>
      <c r="OPU38" s="446"/>
      <c r="OPV38" s="446"/>
      <c r="OPW38" s="446"/>
      <c r="OPX38" s="446"/>
      <c r="OPY38" s="446"/>
      <c r="OPZ38" s="446"/>
      <c r="OQA38" s="446"/>
      <c r="OQB38" s="446"/>
      <c r="OQC38" s="446"/>
      <c r="OQD38" s="446"/>
      <c r="OQE38" s="446"/>
      <c r="OQF38" s="446"/>
      <c r="OQG38" s="446"/>
      <c r="OQH38" s="446"/>
      <c r="OQI38" s="446"/>
      <c r="OQJ38" s="446"/>
      <c r="OQK38" s="446"/>
      <c r="OQL38" s="446"/>
      <c r="OQM38" s="446"/>
      <c r="OQN38" s="446"/>
      <c r="OQO38" s="446"/>
      <c r="OQP38" s="446"/>
      <c r="OQQ38" s="446"/>
      <c r="OQR38" s="446"/>
      <c r="OQS38" s="446"/>
      <c r="OQT38" s="446"/>
      <c r="OQU38" s="446"/>
      <c r="OQV38" s="446"/>
      <c r="OQW38" s="446"/>
      <c r="OQX38" s="446"/>
      <c r="OQY38" s="446"/>
      <c r="OQZ38" s="446"/>
      <c r="ORA38" s="446"/>
      <c r="ORB38" s="446"/>
      <c r="ORC38" s="446"/>
      <c r="ORD38" s="446"/>
      <c r="ORE38" s="446"/>
      <c r="ORF38" s="446"/>
      <c r="ORG38" s="446"/>
      <c r="ORH38" s="446"/>
      <c r="ORI38" s="446"/>
      <c r="ORJ38" s="446"/>
      <c r="ORK38" s="446"/>
      <c r="ORL38" s="446"/>
      <c r="ORM38" s="446"/>
      <c r="ORN38" s="446"/>
      <c r="ORO38" s="446"/>
      <c r="ORP38" s="446"/>
      <c r="ORQ38" s="446"/>
      <c r="ORR38" s="446"/>
      <c r="ORS38" s="446"/>
      <c r="ORT38" s="446"/>
      <c r="ORU38" s="446"/>
      <c r="ORV38" s="446"/>
      <c r="ORW38" s="446"/>
      <c r="ORX38" s="446"/>
      <c r="ORY38" s="446"/>
      <c r="ORZ38" s="446"/>
      <c r="OSA38" s="446"/>
      <c r="OSB38" s="446"/>
      <c r="OSC38" s="446"/>
      <c r="OSD38" s="446"/>
      <c r="OSE38" s="446"/>
      <c r="OSF38" s="446"/>
      <c r="OSG38" s="446"/>
      <c r="OSH38" s="446"/>
      <c r="OSI38" s="446"/>
      <c r="OSJ38" s="446"/>
      <c r="OSK38" s="446"/>
      <c r="OSL38" s="446"/>
      <c r="OSM38" s="446"/>
      <c r="OSN38" s="446"/>
      <c r="OSO38" s="446"/>
      <c r="OSP38" s="446"/>
      <c r="OSQ38" s="446"/>
      <c r="OSR38" s="446"/>
      <c r="OSS38" s="446"/>
      <c r="OST38" s="446"/>
      <c r="OSU38" s="446"/>
      <c r="OSV38" s="446"/>
      <c r="OSW38" s="446"/>
      <c r="OSX38" s="446"/>
      <c r="OSY38" s="446"/>
      <c r="OSZ38" s="446"/>
      <c r="OTA38" s="446"/>
      <c r="OTB38" s="446"/>
      <c r="OTC38" s="446"/>
      <c r="OTD38" s="446"/>
      <c r="OTE38" s="446"/>
      <c r="OTF38" s="446"/>
      <c r="OTG38" s="446"/>
      <c r="OTH38" s="446"/>
      <c r="OTI38" s="446"/>
      <c r="OTJ38" s="446"/>
      <c r="OTK38" s="446"/>
      <c r="OTL38" s="446"/>
      <c r="OTM38" s="446"/>
      <c r="OTN38" s="446"/>
      <c r="OTO38" s="446"/>
      <c r="OTP38" s="446"/>
      <c r="OTQ38" s="446"/>
      <c r="OTR38" s="446"/>
      <c r="OTS38" s="446"/>
      <c r="OTT38" s="446"/>
      <c r="OTU38" s="446"/>
      <c r="OTV38" s="446"/>
      <c r="OTW38" s="446"/>
      <c r="OTX38" s="446"/>
      <c r="OTY38" s="446"/>
      <c r="OTZ38" s="446"/>
      <c r="OUA38" s="446"/>
      <c r="OUB38" s="446"/>
      <c r="OUC38" s="446"/>
      <c r="OUD38" s="446"/>
      <c r="OUE38" s="446"/>
      <c r="OUF38" s="446"/>
      <c r="OUG38" s="446"/>
      <c r="OUH38" s="446"/>
      <c r="OUI38" s="446"/>
      <c r="OUJ38" s="446"/>
      <c r="OUK38" s="446"/>
      <c r="OUL38" s="446"/>
      <c r="OUM38" s="446"/>
      <c r="OUN38" s="446"/>
      <c r="OUO38" s="446"/>
      <c r="OUP38" s="446"/>
      <c r="OUQ38" s="446"/>
      <c r="OUR38" s="446"/>
      <c r="OUS38" s="446"/>
      <c r="OUT38" s="446"/>
      <c r="OUU38" s="446"/>
      <c r="OUV38" s="446"/>
      <c r="OUW38" s="446"/>
      <c r="OUX38" s="446"/>
      <c r="OUY38" s="446"/>
      <c r="OUZ38" s="446"/>
      <c r="OVA38" s="446"/>
      <c r="OVB38" s="446"/>
      <c r="OVC38" s="446"/>
      <c r="OVD38" s="446"/>
      <c r="OVE38" s="446"/>
      <c r="OVF38" s="446"/>
      <c r="OVG38" s="446"/>
      <c r="OVH38" s="446"/>
      <c r="OVI38" s="446"/>
      <c r="OVJ38" s="446"/>
      <c r="OVK38" s="446"/>
      <c r="OVL38" s="446"/>
      <c r="OVM38" s="446"/>
      <c r="OVN38" s="446"/>
      <c r="OVO38" s="446"/>
      <c r="OVP38" s="446"/>
      <c r="OVQ38" s="446"/>
      <c r="OVR38" s="446"/>
      <c r="OVS38" s="446"/>
      <c r="OVT38" s="446"/>
      <c r="OVU38" s="446"/>
      <c r="OVV38" s="446"/>
      <c r="OVW38" s="446"/>
      <c r="OVX38" s="446"/>
      <c r="OVY38" s="446"/>
      <c r="OVZ38" s="446"/>
      <c r="OWA38" s="446"/>
      <c r="OWB38" s="446"/>
      <c r="OWC38" s="446"/>
      <c r="OWD38" s="446"/>
      <c r="OWE38" s="446"/>
      <c r="OWF38" s="446"/>
      <c r="OWG38" s="446"/>
      <c r="OWH38" s="446"/>
      <c r="OWI38" s="446"/>
      <c r="OWJ38" s="446"/>
      <c r="OWK38" s="446"/>
      <c r="OWL38" s="446"/>
      <c r="OWM38" s="446"/>
      <c r="OWN38" s="446"/>
      <c r="OWO38" s="446"/>
      <c r="OWP38" s="446"/>
      <c r="OWQ38" s="446"/>
      <c r="OWR38" s="446"/>
      <c r="OWS38" s="446"/>
      <c r="OWT38" s="446"/>
      <c r="OWU38" s="446"/>
      <c r="OWV38" s="446"/>
      <c r="OWW38" s="446"/>
      <c r="OWX38" s="446"/>
      <c r="OWY38" s="446"/>
      <c r="OWZ38" s="446"/>
      <c r="OXA38" s="446"/>
      <c r="OXB38" s="446"/>
      <c r="OXC38" s="446"/>
      <c r="OXD38" s="446"/>
      <c r="OXE38" s="446"/>
      <c r="OXF38" s="446"/>
      <c r="OXG38" s="446"/>
      <c r="OXH38" s="446"/>
      <c r="OXI38" s="446"/>
      <c r="OXJ38" s="446"/>
      <c r="OXK38" s="446"/>
      <c r="OXL38" s="446"/>
      <c r="OXM38" s="446"/>
      <c r="OXN38" s="446"/>
      <c r="OXO38" s="446"/>
      <c r="OXP38" s="446"/>
      <c r="OXQ38" s="446"/>
      <c r="OXR38" s="446"/>
      <c r="OXS38" s="446"/>
      <c r="OXT38" s="446"/>
      <c r="OXU38" s="446"/>
      <c r="OXV38" s="446"/>
      <c r="OXW38" s="446"/>
      <c r="OXX38" s="446"/>
      <c r="OXY38" s="446"/>
      <c r="OXZ38" s="446"/>
      <c r="OYA38" s="446"/>
      <c r="OYB38" s="446"/>
      <c r="OYC38" s="446"/>
      <c r="OYD38" s="446"/>
      <c r="OYE38" s="446"/>
      <c r="OYF38" s="446"/>
      <c r="OYG38" s="446"/>
      <c r="OYH38" s="446"/>
      <c r="OYI38" s="446"/>
      <c r="OYJ38" s="446"/>
      <c r="OYK38" s="446"/>
      <c r="OYL38" s="446"/>
      <c r="OYM38" s="446"/>
      <c r="OYN38" s="446"/>
      <c r="OYO38" s="446"/>
      <c r="OYP38" s="446"/>
      <c r="OYQ38" s="446"/>
      <c r="OYR38" s="446"/>
      <c r="OYS38" s="446"/>
      <c r="OYT38" s="446"/>
      <c r="OYU38" s="446"/>
      <c r="OYV38" s="446"/>
      <c r="OYW38" s="446"/>
      <c r="OYX38" s="446"/>
      <c r="OYY38" s="446"/>
      <c r="OYZ38" s="446"/>
      <c r="OZA38" s="446"/>
      <c r="OZB38" s="446"/>
      <c r="OZC38" s="446"/>
      <c r="OZD38" s="446"/>
      <c r="OZE38" s="446"/>
      <c r="OZF38" s="446"/>
      <c r="OZG38" s="446"/>
      <c r="OZH38" s="446"/>
      <c r="OZI38" s="446"/>
      <c r="OZJ38" s="446"/>
      <c r="OZK38" s="446"/>
      <c r="OZL38" s="446"/>
      <c r="OZM38" s="446"/>
      <c r="OZN38" s="446"/>
      <c r="OZO38" s="446"/>
      <c r="OZP38" s="446"/>
      <c r="OZQ38" s="446"/>
      <c r="OZR38" s="446"/>
      <c r="OZS38" s="446"/>
      <c r="OZT38" s="446"/>
      <c r="OZU38" s="446"/>
      <c r="OZV38" s="446"/>
      <c r="OZW38" s="446"/>
      <c r="OZX38" s="446"/>
      <c r="OZY38" s="446"/>
      <c r="OZZ38" s="446"/>
      <c r="PAA38" s="446"/>
      <c r="PAB38" s="446"/>
      <c r="PAC38" s="446"/>
      <c r="PAD38" s="446"/>
      <c r="PAE38" s="446"/>
      <c r="PAF38" s="446"/>
      <c r="PAG38" s="446"/>
      <c r="PAH38" s="446"/>
      <c r="PAI38" s="446"/>
      <c r="PAJ38" s="446"/>
      <c r="PAK38" s="446"/>
      <c r="PAL38" s="446"/>
      <c r="PAM38" s="446"/>
      <c r="PAN38" s="446"/>
      <c r="PAO38" s="446"/>
      <c r="PAP38" s="446"/>
      <c r="PAQ38" s="446"/>
      <c r="PAR38" s="446"/>
      <c r="PAS38" s="446"/>
      <c r="PAT38" s="446"/>
      <c r="PAU38" s="446"/>
      <c r="PAV38" s="446"/>
      <c r="PAW38" s="446"/>
      <c r="PAX38" s="446"/>
      <c r="PAY38" s="446"/>
      <c r="PAZ38" s="446"/>
      <c r="PBA38" s="446"/>
      <c r="PBB38" s="446"/>
      <c r="PBC38" s="446"/>
      <c r="PBD38" s="446"/>
      <c r="PBE38" s="446"/>
      <c r="PBF38" s="446"/>
      <c r="PBG38" s="446"/>
      <c r="PBH38" s="446"/>
      <c r="PBI38" s="446"/>
      <c r="PBJ38" s="446"/>
      <c r="PBK38" s="446"/>
      <c r="PBL38" s="446"/>
      <c r="PBM38" s="446"/>
      <c r="PBN38" s="446"/>
      <c r="PBO38" s="446"/>
      <c r="PBP38" s="446"/>
      <c r="PBQ38" s="446"/>
      <c r="PBR38" s="446"/>
      <c r="PBS38" s="446"/>
      <c r="PBT38" s="446"/>
      <c r="PBU38" s="446"/>
      <c r="PBV38" s="446"/>
      <c r="PBW38" s="446"/>
      <c r="PBX38" s="446"/>
      <c r="PBY38" s="446"/>
      <c r="PBZ38" s="446"/>
      <c r="PCA38" s="446"/>
      <c r="PCB38" s="446"/>
      <c r="PCC38" s="446"/>
      <c r="PCD38" s="446"/>
      <c r="PCE38" s="446"/>
      <c r="PCF38" s="446"/>
      <c r="PCG38" s="446"/>
      <c r="PCH38" s="446"/>
      <c r="PCI38" s="446"/>
      <c r="PCJ38" s="446"/>
      <c r="PCK38" s="446"/>
      <c r="PCL38" s="446"/>
      <c r="PCM38" s="446"/>
      <c r="PCN38" s="446"/>
      <c r="PCO38" s="446"/>
      <c r="PCP38" s="446"/>
      <c r="PCQ38" s="446"/>
      <c r="PCR38" s="446"/>
      <c r="PCS38" s="446"/>
      <c r="PCT38" s="446"/>
      <c r="PCU38" s="446"/>
      <c r="PCV38" s="446"/>
      <c r="PCW38" s="446"/>
      <c r="PCX38" s="446"/>
      <c r="PCY38" s="446"/>
      <c r="PCZ38" s="446"/>
      <c r="PDA38" s="446"/>
      <c r="PDB38" s="446"/>
      <c r="PDC38" s="446"/>
      <c r="PDD38" s="446"/>
      <c r="PDE38" s="446"/>
      <c r="PDF38" s="446"/>
      <c r="PDG38" s="446"/>
      <c r="PDH38" s="446"/>
      <c r="PDI38" s="446"/>
      <c r="PDJ38" s="446"/>
      <c r="PDK38" s="446"/>
      <c r="PDL38" s="446"/>
      <c r="PDM38" s="446"/>
      <c r="PDN38" s="446"/>
      <c r="PDO38" s="446"/>
      <c r="PDP38" s="446"/>
      <c r="PDQ38" s="446"/>
      <c r="PDR38" s="446"/>
      <c r="PDS38" s="446"/>
      <c r="PDT38" s="446"/>
      <c r="PDU38" s="446"/>
      <c r="PDV38" s="446"/>
      <c r="PDW38" s="446"/>
      <c r="PDX38" s="446"/>
      <c r="PDY38" s="446"/>
      <c r="PDZ38" s="446"/>
      <c r="PEA38" s="446"/>
      <c r="PEB38" s="446"/>
      <c r="PEC38" s="446"/>
      <c r="PED38" s="446"/>
      <c r="PEE38" s="446"/>
      <c r="PEF38" s="446"/>
      <c r="PEG38" s="446"/>
      <c r="PEH38" s="446"/>
      <c r="PEI38" s="446"/>
      <c r="PEJ38" s="446"/>
      <c r="PEK38" s="446"/>
      <c r="PEL38" s="446"/>
      <c r="PEM38" s="446"/>
      <c r="PEN38" s="446"/>
      <c r="PEO38" s="446"/>
      <c r="PEP38" s="446"/>
      <c r="PEQ38" s="446"/>
      <c r="PER38" s="446"/>
      <c r="PES38" s="446"/>
      <c r="PET38" s="446"/>
      <c r="PEU38" s="446"/>
      <c r="PEV38" s="446"/>
      <c r="PEW38" s="446"/>
      <c r="PEX38" s="446"/>
      <c r="PEY38" s="446"/>
      <c r="PEZ38" s="446"/>
      <c r="PFA38" s="446"/>
      <c r="PFB38" s="446"/>
      <c r="PFC38" s="446"/>
      <c r="PFD38" s="446"/>
      <c r="PFE38" s="446"/>
      <c r="PFF38" s="446"/>
      <c r="PFG38" s="446"/>
      <c r="PFH38" s="446"/>
      <c r="PFI38" s="446"/>
      <c r="PFJ38" s="446"/>
      <c r="PFK38" s="446"/>
      <c r="PFL38" s="446"/>
      <c r="PFM38" s="446"/>
      <c r="PFN38" s="446"/>
      <c r="PFO38" s="446"/>
      <c r="PFP38" s="446"/>
      <c r="PFQ38" s="446"/>
      <c r="PFR38" s="446"/>
      <c r="PFS38" s="446"/>
      <c r="PFT38" s="446"/>
      <c r="PFU38" s="446"/>
      <c r="PFV38" s="446"/>
      <c r="PFW38" s="446"/>
      <c r="PFX38" s="446"/>
      <c r="PFY38" s="446"/>
      <c r="PFZ38" s="446"/>
      <c r="PGA38" s="446"/>
      <c r="PGB38" s="446"/>
      <c r="PGC38" s="446"/>
      <c r="PGD38" s="446"/>
      <c r="PGE38" s="446"/>
      <c r="PGF38" s="446"/>
      <c r="PGG38" s="446"/>
      <c r="PGH38" s="446"/>
      <c r="PGI38" s="446"/>
      <c r="PGJ38" s="446"/>
      <c r="PGK38" s="446"/>
      <c r="PGL38" s="446"/>
      <c r="PGM38" s="446"/>
      <c r="PGN38" s="446"/>
      <c r="PGO38" s="446"/>
      <c r="PGP38" s="446"/>
      <c r="PGQ38" s="446"/>
      <c r="PGR38" s="446"/>
      <c r="PGS38" s="446"/>
      <c r="PGT38" s="446"/>
      <c r="PGU38" s="446"/>
      <c r="PGV38" s="446"/>
      <c r="PGW38" s="446"/>
      <c r="PGX38" s="446"/>
      <c r="PGY38" s="446"/>
      <c r="PGZ38" s="446"/>
      <c r="PHA38" s="446"/>
      <c r="PHB38" s="446"/>
      <c r="PHC38" s="446"/>
      <c r="PHD38" s="446"/>
      <c r="PHE38" s="446"/>
      <c r="PHF38" s="446"/>
      <c r="PHG38" s="446"/>
      <c r="PHH38" s="446"/>
      <c r="PHI38" s="446"/>
      <c r="PHJ38" s="446"/>
      <c r="PHK38" s="446"/>
      <c r="PHL38" s="446"/>
      <c r="PHM38" s="446"/>
      <c r="PHN38" s="446"/>
      <c r="PHO38" s="446"/>
      <c r="PHP38" s="446"/>
      <c r="PHQ38" s="446"/>
      <c r="PHR38" s="446"/>
      <c r="PHS38" s="446"/>
      <c r="PHT38" s="446"/>
      <c r="PHU38" s="446"/>
      <c r="PHV38" s="446"/>
      <c r="PHW38" s="446"/>
      <c r="PHX38" s="446"/>
      <c r="PHY38" s="446"/>
      <c r="PHZ38" s="446"/>
      <c r="PIA38" s="446"/>
      <c r="PIB38" s="446"/>
      <c r="PIC38" s="446"/>
      <c r="PID38" s="446"/>
      <c r="PIE38" s="446"/>
      <c r="PIF38" s="446"/>
      <c r="PIG38" s="446"/>
      <c r="PIH38" s="446"/>
      <c r="PII38" s="446"/>
      <c r="PIJ38" s="446"/>
      <c r="PIK38" s="446"/>
      <c r="PIL38" s="446"/>
      <c r="PIM38" s="446"/>
      <c r="PIN38" s="446"/>
      <c r="PIO38" s="446"/>
      <c r="PIP38" s="446"/>
      <c r="PIQ38" s="446"/>
      <c r="PIR38" s="446"/>
      <c r="PIS38" s="446"/>
      <c r="PIT38" s="446"/>
      <c r="PIU38" s="446"/>
      <c r="PIV38" s="446"/>
      <c r="PIW38" s="446"/>
      <c r="PIX38" s="446"/>
      <c r="PIY38" s="446"/>
      <c r="PIZ38" s="446"/>
      <c r="PJA38" s="446"/>
      <c r="PJB38" s="446"/>
      <c r="PJC38" s="446"/>
      <c r="PJD38" s="446"/>
      <c r="PJE38" s="446"/>
      <c r="PJF38" s="446"/>
      <c r="PJG38" s="446"/>
      <c r="PJH38" s="446"/>
      <c r="PJI38" s="446"/>
      <c r="PJJ38" s="446"/>
      <c r="PJK38" s="446"/>
      <c r="PJL38" s="446"/>
      <c r="PJM38" s="446"/>
      <c r="PJN38" s="446"/>
      <c r="PJO38" s="446"/>
      <c r="PJP38" s="446"/>
      <c r="PJQ38" s="446"/>
      <c r="PJR38" s="446"/>
      <c r="PJS38" s="446"/>
      <c r="PJT38" s="446"/>
      <c r="PJU38" s="446"/>
      <c r="PJV38" s="446"/>
      <c r="PJW38" s="446"/>
      <c r="PJX38" s="446"/>
      <c r="PJY38" s="446"/>
      <c r="PJZ38" s="446"/>
      <c r="PKA38" s="446"/>
      <c r="PKB38" s="446"/>
      <c r="PKC38" s="446"/>
      <c r="PKD38" s="446"/>
      <c r="PKE38" s="446"/>
      <c r="PKF38" s="446"/>
      <c r="PKG38" s="446"/>
      <c r="PKH38" s="446"/>
      <c r="PKI38" s="446"/>
      <c r="PKJ38" s="446"/>
      <c r="PKK38" s="446"/>
      <c r="PKL38" s="446"/>
      <c r="PKM38" s="446"/>
      <c r="PKN38" s="446"/>
      <c r="PKO38" s="446"/>
      <c r="PKP38" s="446"/>
      <c r="PKQ38" s="446"/>
      <c r="PKR38" s="446"/>
      <c r="PKS38" s="446"/>
      <c r="PKT38" s="446"/>
      <c r="PKU38" s="446"/>
      <c r="PKV38" s="446"/>
      <c r="PKW38" s="446"/>
      <c r="PKX38" s="446"/>
      <c r="PKY38" s="446"/>
      <c r="PKZ38" s="446"/>
      <c r="PLA38" s="446"/>
      <c r="PLB38" s="446"/>
      <c r="PLC38" s="446"/>
      <c r="PLD38" s="446"/>
      <c r="PLE38" s="446"/>
      <c r="PLF38" s="446"/>
      <c r="PLG38" s="446"/>
      <c r="PLH38" s="446"/>
      <c r="PLI38" s="446"/>
      <c r="PLJ38" s="446"/>
      <c r="PLK38" s="446"/>
      <c r="PLL38" s="446"/>
      <c r="PLM38" s="446"/>
      <c r="PLN38" s="446"/>
      <c r="PLO38" s="446"/>
      <c r="PLP38" s="446"/>
      <c r="PLQ38" s="446"/>
      <c r="PLR38" s="446"/>
      <c r="PLS38" s="446"/>
      <c r="PLT38" s="446"/>
      <c r="PLU38" s="446"/>
      <c r="PLV38" s="446"/>
      <c r="PLW38" s="446"/>
      <c r="PLX38" s="446"/>
      <c r="PLY38" s="446"/>
      <c r="PLZ38" s="446"/>
      <c r="PMA38" s="446"/>
      <c r="PMB38" s="446"/>
      <c r="PMC38" s="446"/>
      <c r="PMD38" s="446"/>
      <c r="PME38" s="446"/>
      <c r="PMF38" s="446"/>
      <c r="PMG38" s="446"/>
      <c r="PMH38" s="446"/>
      <c r="PMI38" s="446"/>
      <c r="PMJ38" s="446"/>
      <c r="PMK38" s="446"/>
      <c r="PML38" s="446"/>
      <c r="PMM38" s="446"/>
      <c r="PMN38" s="446"/>
      <c r="PMO38" s="446"/>
      <c r="PMP38" s="446"/>
      <c r="PMQ38" s="446"/>
      <c r="PMR38" s="446"/>
      <c r="PMS38" s="446"/>
      <c r="PMT38" s="446"/>
      <c r="PMU38" s="446"/>
      <c r="PMV38" s="446"/>
      <c r="PMW38" s="446"/>
      <c r="PMX38" s="446"/>
      <c r="PMY38" s="446"/>
      <c r="PMZ38" s="446"/>
      <c r="PNA38" s="446"/>
      <c r="PNB38" s="446"/>
      <c r="PNC38" s="446"/>
      <c r="PND38" s="446"/>
      <c r="PNE38" s="446"/>
      <c r="PNF38" s="446"/>
      <c r="PNG38" s="446"/>
      <c r="PNH38" s="446"/>
      <c r="PNI38" s="446"/>
      <c r="PNJ38" s="446"/>
      <c r="PNK38" s="446"/>
      <c r="PNL38" s="446"/>
      <c r="PNM38" s="446"/>
      <c r="PNN38" s="446"/>
      <c r="PNO38" s="446"/>
      <c r="PNP38" s="446"/>
      <c r="PNQ38" s="446"/>
      <c r="PNR38" s="446"/>
      <c r="PNS38" s="446"/>
      <c r="PNT38" s="446"/>
      <c r="PNU38" s="446"/>
      <c r="PNV38" s="446"/>
      <c r="PNW38" s="446"/>
      <c r="PNX38" s="446"/>
      <c r="PNY38" s="446"/>
      <c r="PNZ38" s="446"/>
      <c r="POA38" s="446"/>
      <c r="POB38" s="446"/>
      <c r="POC38" s="446"/>
      <c r="POD38" s="446"/>
      <c r="POE38" s="446"/>
      <c r="POF38" s="446"/>
      <c r="POG38" s="446"/>
      <c r="POH38" s="446"/>
      <c r="POI38" s="446"/>
      <c r="POJ38" s="446"/>
      <c r="POK38" s="446"/>
      <c r="POL38" s="446"/>
      <c r="POM38" s="446"/>
      <c r="PON38" s="446"/>
      <c r="POO38" s="446"/>
      <c r="POP38" s="446"/>
      <c r="POQ38" s="446"/>
      <c r="POR38" s="446"/>
      <c r="POS38" s="446"/>
      <c r="POT38" s="446"/>
      <c r="POU38" s="446"/>
      <c r="POV38" s="446"/>
      <c r="POW38" s="446"/>
      <c r="POX38" s="446"/>
      <c r="POY38" s="446"/>
      <c r="POZ38" s="446"/>
      <c r="PPA38" s="446"/>
      <c r="PPB38" s="446"/>
      <c r="PPC38" s="446"/>
      <c r="PPD38" s="446"/>
      <c r="PPE38" s="446"/>
      <c r="PPF38" s="446"/>
      <c r="PPG38" s="446"/>
      <c r="PPH38" s="446"/>
      <c r="PPI38" s="446"/>
      <c r="PPJ38" s="446"/>
      <c r="PPK38" s="446"/>
      <c r="PPL38" s="446"/>
      <c r="PPM38" s="446"/>
      <c r="PPN38" s="446"/>
      <c r="PPO38" s="446"/>
      <c r="PPP38" s="446"/>
      <c r="PPQ38" s="446"/>
      <c r="PPR38" s="446"/>
      <c r="PPS38" s="446"/>
      <c r="PPT38" s="446"/>
      <c r="PPU38" s="446"/>
      <c r="PPV38" s="446"/>
      <c r="PPW38" s="446"/>
      <c r="PPX38" s="446"/>
      <c r="PPY38" s="446"/>
      <c r="PPZ38" s="446"/>
      <c r="PQA38" s="446"/>
      <c r="PQB38" s="446"/>
      <c r="PQC38" s="446"/>
      <c r="PQD38" s="446"/>
      <c r="PQE38" s="446"/>
      <c r="PQF38" s="446"/>
      <c r="PQG38" s="446"/>
      <c r="PQH38" s="446"/>
      <c r="PQI38" s="446"/>
      <c r="PQJ38" s="446"/>
      <c r="PQK38" s="446"/>
      <c r="PQL38" s="446"/>
      <c r="PQM38" s="446"/>
      <c r="PQN38" s="446"/>
      <c r="PQO38" s="446"/>
      <c r="PQP38" s="446"/>
      <c r="PQQ38" s="446"/>
      <c r="PQR38" s="446"/>
      <c r="PQS38" s="446"/>
      <c r="PQT38" s="446"/>
      <c r="PQU38" s="446"/>
      <c r="PQV38" s="446"/>
      <c r="PQW38" s="446"/>
      <c r="PQX38" s="446"/>
      <c r="PQY38" s="446"/>
      <c r="PQZ38" s="446"/>
      <c r="PRA38" s="446"/>
      <c r="PRB38" s="446"/>
      <c r="PRC38" s="446"/>
      <c r="PRD38" s="446"/>
      <c r="PRE38" s="446"/>
      <c r="PRF38" s="446"/>
      <c r="PRG38" s="446"/>
      <c r="PRH38" s="446"/>
      <c r="PRI38" s="446"/>
      <c r="PRJ38" s="446"/>
      <c r="PRK38" s="446"/>
      <c r="PRL38" s="446"/>
      <c r="PRM38" s="446"/>
      <c r="PRN38" s="446"/>
      <c r="PRO38" s="446"/>
      <c r="PRP38" s="446"/>
      <c r="PRQ38" s="446"/>
      <c r="PRR38" s="446"/>
      <c r="PRS38" s="446"/>
      <c r="PRT38" s="446"/>
      <c r="PRU38" s="446"/>
      <c r="PRV38" s="446"/>
      <c r="PRW38" s="446"/>
      <c r="PRX38" s="446"/>
      <c r="PRY38" s="446"/>
      <c r="PRZ38" s="446"/>
      <c r="PSA38" s="446"/>
      <c r="PSB38" s="446"/>
      <c r="PSC38" s="446"/>
      <c r="PSD38" s="446"/>
      <c r="PSE38" s="446"/>
      <c r="PSF38" s="446"/>
      <c r="PSG38" s="446"/>
      <c r="PSH38" s="446"/>
      <c r="PSI38" s="446"/>
      <c r="PSJ38" s="446"/>
      <c r="PSK38" s="446"/>
      <c r="PSL38" s="446"/>
      <c r="PSM38" s="446"/>
      <c r="PSN38" s="446"/>
      <c r="PSO38" s="446"/>
      <c r="PSP38" s="446"/>
      <c r="PSQ38" s="446"/>
      <c r="PSR38" s="446"/>
      <c r="PSS38" s="446"/>
      <c r="PST38" s="446"/>
      <c r="PSU38" s="446"/>
      <c r="PSV38" s="446"/>
      <c r="PSW38" s="446"/>
      <c r="PSX38" s="446"/>
      <c r="PSY38" s="446"/>
      <c r="PSZ38" s="446"/>
      <c r="PTA38" s="446"/>
      <c r="PTB38" s="446"/>
      <c r="PTC38" s="446"/>
      <c r="PTD38" s="446"/>
      <c r="PTE38" s="446"/>
      <c r="PTF38" s="446"/>
      <c r="PTG38" s="446"/>
      <c r="PTH38" s="446"/>
      <c r="PTI38" s="446"/>
      <c r="PTJ38" s="446"/>
      <c r="PTK38" s="446"/>
      <c r="PTL38" s="446"/>
      <c r="PTM38" s="446"/>
      <c r="PTN38" s="446"/>
      <c r="PTO38" s="446"/>
      <c r="PTP38" s="446"/>
      <c r="PTQ38" s="446"/>
      <c r="PTR38" s="446"/>
      <c r="PTS38" s="446"/>
      <c r="PTT38" s="446"/>
      <c r="PTU38" s="446"/>
      <c r="PTV38" s="446"/>
      <c r="PTW38" s="446"/>
      <c r="PTX38" s="446"/>
      <c r="PTY38" s="446"/>
      <c r="PTZ38" s="446"/>
      <c r="PUA38" s="446"/>
      <c r="PUB38" s="446"/>
      <c r="PUC38" s="446"/>
      <c r="PUD38" s="446"/>
      <c r="PUE38" s="446"/>
      <c r="PUF38" s="446"/>
      <c r="PUG38" s="446"/>
      <c r="PUH38" s="446"/>
      <c r="PUI38" s="446"/>
      <c r="PUJ38" s="446"/>
      <c r="PUK38" s="446"/>
      <c r="PUL38" s="446"/>
      <c r="PUM38" s="446"/>
      <c r="PUN38" s="446"/>
      <c r="PUO38" s="446"/>
      <c r="PUP38" s="446"/>
      <c r="PUQ38" s="446"/>
      <c r="PUR38" s="446"/>
      <c r="PUS38" s="446"/>
      <c r="PUT38" s="446"/>
      <c r="PUU38" s="446"/>
      <c r="PUV38" s="446"/>
      <c r="PUW38" s="446"/>
      <c r="PUX38" s="446"/>
      <c r="PUY38" s="446"/>
      <c r="PUZ38" s="446"/>
      <c r="PVA38" s="446"/>
      <c r="PVB38" s="446"/>
      <c r="PVC38" s="446"/>
      <c r="PVD38" s="446"/>
      <c r="PVE38" s="446"/>
      <c r="PVF38" s="446"/>
      <c r="PVG38" s="446"/>
      <c r="PVH38" s="446"/>
      <c r="PVI38" s="446"/>
      <c r="PVJ38" s="446"/>
      <c r="PVK38" s="446"/>
      <c r="PVL38" s="446"/>
      <c r="PVM38" s="446"/>
      <c r="PVN38" s="446"/>
      <c r="PVO38" s="446"/>
      <c r="PVP38" s="446"/>
      <c r="PVQ38" s="446"/>
      <c r="PVR38" s="446"/>
      <c r="PVS38" s="446"/>
      <c r="PVT38" s="446"/>
      <c r="PVU38" s="446"/>
      <c r="PVV38" s="446"/>
      <c r="PVW38" s="446"/>
      <c r="PVX38" s="446"/>
      <c r="PVY38" s="446"/>
      <c r="PVZ38" s="446"/>
      <c r="PWA38" s="446"/>
      <c r="PWB38" s="446"/>
      <c r="PWC38" s="446"/>
      <c r="PWD38" s="446"/>
      <c r="PWE38" s="446"/>
      <c r="PWF38" s="446"/>
      <c r="PWG38" s="446"/>
      <c r="PWH38" s="446"/>
      <c r="PWI38" s="446"/>
      <c r="PWJ38" s="446"/>
      <c r="PWK38" s="446"/>
      <c r="PWL38" s="446"/>
      <c r="PWM38" s="446"/>
      <c r="PWN38" s="446"/>
      <c r="PWO38" s="446"/>
      <c r="PWP38" s="446"/>
      <c r="PWQ38" s="446"/>
      <c r="PWR38" s="446"/>
      <c r="PWS38" s="446"/>
      <c r="PWT38" s="446"/>
      <c r="PWU38" s="446"/>
      <c r="PWV38" s="446"/>
      <c r="PWW38" s="446"/>
      <c r="PWX38" s="446"/>
      <c r="PWY38" s="446"/>
      <c r="PWZ38" s="446"/>
      <c r="PXA38" s="446"/>
      <c r="PXB38" s="446"/>
      <c r="PXC38" s="446"/>
      <c r="PXD38" s="446"/>
      <c r="PXE38" s="446"/>
      <c r="PXF38" s="446"/>
      <c r="PXG38" s="446"/>
      <c r="PXH38" s="446"/>
      <c r="PXI38" s="446"/>
      <c r="PXJ38" s="446"/>
      <c r="PXK38" s="446"/>
      <c r="PXL38" s="446"/>
      <c r="PXM38" s="446"/>
      <c r="PXN38" s="446"/>
      <c r="PXO38" s="446"/>
      <c r="PXP38" s="446"/>
      <c r="PXQ38" s="446"/>
      <c r="PXR38" s="446"/>
      <c r="PXS38" s="446"/>
      <c r="PXT38" s="446"/>
      <c r="PXU38" s="446"/>
      <c r="PXV38" s="446"/>
      <c r="PXW38" s="446"/>
      <c r="PXX38" s="446"/>
      <c r="PXY38" s="446"/>
      <c r="PXZ38" s="446"/>
      <c r="PYA38" s="446"/>
      <c r="PYB38" s="446"/>
      <c r="PYC38" s="446"/>
      <c r="PYD38" s="446"/>
      <c r="PYE38" s="446"/>
      <c r="PYF38" s="446"/>
      <c r="PYG38" s="446"/>
      <c r="PYH38" s="446"/>
      <c r="PYI38" s="446"/>
      <c r="PYJ38" s="446"/>
      <c r="PYK38" s="446"/>
      <c r="PYL38" s="446"/>
      <c r="PYM38" s="446"/>
      <c r="PYN38" s="446"/>
      <c r="PYO38" s="446"/>
      <c r="PYP38" s="446"/>
      <c r="PYQ38" s="446"/>
      <c r="PYR38" s="446"/>
      <c r="PYS38" s="446"/>
      <c r="PYT38" s="446"/>
      <c r="PYU38" s="446"/>
      <c r="PYV38" s="446"/>
      <c r="PYW38" s="446"/>
      <c r="PYX38" s="446"/>
      <c r="PYY38" s="446"/>
      <c r="PYZ38" s="446"/>
      <c r="PZA38" s="446"/>
      <c r="PZB38" s="446"/>
      <c r="PZC38" s="446"/>
      <c r="PZD38" s="446"/>
      <c r="PZE38" s="446"/>
      <c r="PZF38" s="446"/>
      <c r="PZG38" s="446"/>
      <c r="PZH38" s="446"/>
      <c r="PZI38" s="446"/>
      <c r="PZJ38" s="446"/>
      <c r="PZK38" s="446"/>
      <c r="PZL38" s="446"/>
      <c r="PZM38" s="446"/>
      <c r="PZN38" s="446"/>
      <c r="PZO38" s="446"/>
      <c r="PZP38" s="446"/>
      <c r="PZQ38" s="446"/>
      <c r="PZR38" s="446"/>
      <c r="PZS38" s="446"/>
      <c r="PZT38" s="446"/>
      <c r="PZU38" s="446"/>
      <c r="PZV38" s="446"/>
      <c r="PZW38" s="446"/>
      <c r="PZX38" s="446"/>
      <c r="PZY38" s="446"/>
      <c r="PZZ38" s="446"/>
      <c r="QAA38" s="446"/>
      <c r="QAB38" s="446"/>
      <c r="QAC38" s="446"/>
      <c r="QAD38" s="446"/>
      <c r="QAE38" s="446"/>
      <c r="QAF38" s="446"/>
      <c r="QAG38" s="446"/>
      <c r="QAH38" s="446"/>
      <c r="QAI38" s="446"/>
      <c r="QAJ38" s="446"/>
      <c r="QAK38" s="446"/>
      <c r="QAL38" s="446"/>
      <c r="QAM38" s="446"/>
      <c r="QAN38" s="446"/>
      <c r="QAO38" s="446"/>
      <c r="QAP38" s="446"/>
      <c r="QAQ38" s="446"/>
      <c r="QAR38" s="446"/>
      <c r="QAS38" s="446"/>
      <c r="QAT38" s="446"/>
      <c r="QAU38" s="446"/>
      <c r="QAV38" s="446"/>
      <c r="QAW38" s="446"/>
      <c r="QAX38" s="446"/>
      <c r="QAY38" s="446"/>
      <c r="QAZ38" s="446"/>
      <c r="QBA38" s="446"/>
      <c r="QBB38" s="446"/>
      <c r="QBC38" s="446"/>
      <c r="QBD38" s="446"/>
      <c r="QBE38" s="446"/>
      <c r="QBF38" s="446"/>
      <c r="QBG38" s="446"/>
      <c r="QBH38" s="446"/>
      <c r="QBI38" s="446"/>
      <c r="QBJ38" s="446"/>
      <c r="QBK38" s="446"/>
      <c r="QBL38" s="446"/>
      <c r="QBM38" s="446"/>
      <c r="QBN38" s="446"/>
      <c r="QBO38" s="446"/>
      <c r="QBP38" s="446"/>
      <c r="QBQ38" s="446"/>
      <c r="QBR38" s="446"/>
      <c r="QBS38" s="446"/>
      <c r="QBT38" s="446"/>
      <c r="QBU38" s="446"/>
      <c r="QBV38" s="446"/>
      <c r="QBW38" s="446"/>
      <c r="QBX38" s="446"/>
      <c r="QBY38" s="446"/>
      <c r="QBZ38" s="446"/>
      <c r="QCA38" s="446"/>
      <c r="QCB38" s="446"/>
      <c r="QCC38" s="446"/>
      <c r="QCD38" s="446"/>
      <c r="QCE38" s="446"/>
      <c r="QCF38" s="446"/>
      <c r="QCG38" s="446"/>
      <c r="QCH38" s="446"/>
      <c r="QCI38" s="446"/>
      <c r="QCJ38" s="446"/>
      <c r="QCK38" s="446"/>
      <c r="QCL38" s="446"/>
      <c r="QCM38" s="446"/>
      <c r="QCN38" s="446"/>
      <c r="QCO38" s="446"/>
      <c r="QCP38" s="446"/>
      <c r="QCQ38" s="446"/>
      <c r="QCR38" s="446"/>
      <c r="QCS38" s="446"/>
      <c r="QCT38" s="446"/>
      <c r="QCU38" s="446"/>
      <c r="QCV38" s="446"/>
      <c r="QCW38" s="446"/>
      <c r="QCX38" s="446"/>
      <c r="QCY38" s="446"/>
      <c r="QCZ38" s="446"/>
      <c r="QDA38" s="446"/>
      <c r="QDB38" s="446"/>
      <c r="QDC38" s="446"/>
      <c r="QDD38" s="446"/>
      <c r="QDE38" s="446"/>
      <c r="QDF38" s="446"/>
      <c r="QDG38" s="446"/>
      <c r="QDH38" s="446"/>
      <c r="QDI38" s="446"/>
      <c r="QDJ38" s="446"/>
      <c r="QDK38" s="446"/>
      <c r="QDL38" s="446"/>
      <c r="QDM38" s="446"/>
      <c r="QDN38" s="446"/>
      <c r="QDO38" s="446"/>
      <c r="QDP38" s="446"/>
      <c r="QDQ38" s="446"/>
      <c r="QDR38" s="446"/>
      <c r="QDS38" s="446"/>
      <c r="QDT38" s="446"/>
      <c r="QDU38" s="446"/>
      <c r="QDV38" s="446"/>
      <c r="QDW38" s="446"/>
      <c r="QDX38" s="446"/>
      <c r="QDY38" s="446"/>
      <c r="QDZ38" s="446"/>
      <c r="QEA38" s="446"/>
      <c r="QEB38" s="446"/>
      <c r="QEC38" s="446"/>
      <c r="QED38" s="446"/>
      <c r="QEE38" s="446"/>
      <c r="QEF38" s="446"/>
      <c r="QEG38" s="446"/>
      <c r="QEH38" s="446"/>
      <c r="QEI38" s="446"/>
      <c r="QEJ38" s="446"/>
      <c r="QEK38" s="446"/>
      <c r="QEL38" s="446"/>
      <c r="QEM38" s="446"/>
      <c r="QEN38" s="446"/>
      <c r="QEO38" s="446"/>
      <c r="QEP38" s="446"/>
      <c r="QEQ38" s="446"/>
      <c r="QER38" s="446"/>
      <c r="QES38" s="446"/>
      <c r="QET38" s="446"/>
      <c r="QEU38" s="446"/>
      <c r="QEV38" s="446"/>
      <c r="QEW38" s="446"/>
      <c r="QEX38" s="446"/>
      <c r="QEY38" s="446"/>
      <c r="QEZ38" s="446"/>
      <c r="QFA38" s="446"/>
      <c r="QFB38" s="446"/>
      <c r="QFC38" s="446"/>
      <c r="QFD38" s="446"/>
      <c r="QFE38" s="446"/>
      <c r="QFF38" s="446"/>
      <c r="QFG38" s="446"/>
      <c r="QFH38" s="446"/>
      <c r="QFI38" s="446"/>
      <c r="QFJ38" s="446"/>
      <c r="QFK38" s="446"/>
      <c r="QFL38" s="446"/>
      <c r="QFM38" s="446"/>
      <c r="QFN38" s="446"/>
      <c r="QFO38" s="446"/>
      <c r="QFP38" s="446"/>
      <c r="QFQ38" s="446"/>
      <c r="QFR38" s="446"/>
      <c r="QFS38" s="446"/>
      <c r="QFT38" s="446"/>
      <c r="QFU38" s="446"/>
      <c r="QFV38" s="446"/>
      <c r="QFW38" s="446"/>
      <c r="QFX38" s="446"/>
      <c r="QFY38" s="446"/>
      <c r="QFZ38" s="446"/>
      <c r="QGA38" s="446"/>
      <c r="QGB38" s="446"/>
      <c r="QGC38" s="446"/>
      <c r="QGD38" s="446"/>
      <c r="QGE38" s="446"/>
      <c r="QGF38" s="446"/>
      <c r="QGG38" s="446"/>
      <c r="QGH38" s="446"/>
      <c r="QGI38" s="446"/>
      <c r="QGJ38" s="446"/>
      <c r="QGK38" s="446"/>
      <c r="QGL38" s="446"/>
      <c r="QGM38" s="446"/>
      <c r="QGN38" s="446"/>
      <c r="QGO38" s="446"/>
      <c r="QGP38" s="446"/>
      <c r="QGQ38" s="446"/>
      <c r="QGR38" s="446"/>
      <c r="QGS38" s="446"/>
      <c r="QGT38" s="446"/>
      <c r="QGU38" s="446"/>
      <c r="QGV38" s="446"/>
      <c r="QGW38" s="446"/>
      <c r="QGX38" s="446"/>
      <c r="QGY38" s="446"/>
      <c r="QGZ38" s="446"/>
      <c r="QHA38" s="446"/>
      <c r="QHB38" s="446"/>
      <c r="QHC38" s="446"/>
      <c r="QHD38" s="446"/>
      <c r="QHE38" s="446"/>
      <c r="QHF38" s="446"/>
      <c r="QHG38" s="446"/>
      <c r="QHH38" s="446"/>
      <c r="QHI38" s="446"/>
      <c r="QHJ38" s="446"/>
      <c r="QHK38" s="446"/>
      <c r="QHL38" s="446"/>
      <c r="QHM38" s="446"/>
      <c r="QHN38" s="446"/>
      <c r="QHO38" s="446"/>
      <c r="QHP38" s="446"/>
      <c r="QHQ38" s="446"/>
      <c r="QHR38" s="446"/>
      <c r="QHS38" s="446"/>
      <c r="QHT38" s="446"/>
      <c r="QHU38" s="446"/>
      <c r="QHV38" s="446"/>
      <c r="QHW38" s="446"/>
      <c r="QHX38" s="446"/>
      <c r="QHY38" s="446"/>
      <c r="QHZ38" s="446"/>
      <c r="QIA38" s="446"/>
      <c r="QIB38" s="446"/>
      <c r="QIC38" s="446"/>
      <c r="QID38" s="446"/>
      <c r="QIE38" s="446"/>
      <c r="QIF38" s="446"/>
      <c r="QIG38" s="446"/>
      <c r="QIH38" s="446"/>
      <c r="QII38" s="446"/>
      <c r="QIJ38" s="446"/>
      <c r="QIK38" s="446"/>
      <c r="QIL38" s="446"/>
      <c r="QIM38" s="446"/>
      <c r="QIN38" s="446"/>
      <c r="QIO38" s="446"/>
      <c r="QIP38" s="446"/>
      <c r="QIQ38" s="446"/>
      <c r="QIR38" s="446"/>
      <c r="QIS38" s="446"/>
      <c r="QIT38" s="446"/>
      <c r="QIU38" s="446"/>
      <c r="QIV38" s="446"/>
      <c r="QIW38" s="446"/>
      <c r="QIX38" s="446"/>
      <c r="QIY38" s="446"/>
      <c r="QIZ38" s="446"/>
      <c r="QJA38" s="446"/>
      <c r="QJB38" s="446"/>
      <c r="QJC38" s="446"/>
      <c r="QJD38" s="446"/>
      <c r="QJE38" s="446"/>
      <c r="QJF38" s="446"/>
      <c r="QJG38" s="446"/>
      <c r="QJH38" s="446"/>
      <c r="QJI38" s="446"/>
      <c r="QJJ38" s="446"/>
      <c r="QJK38" s="446"/>
      <c r="QJL38" s="446"/>
      <c r="QJM38" s="446"/>
      <c r="QJN38" s="446"/>
      <c r="QJO38" s="446"/>
      <c r="QJP38" s="446"/>
      <c r="QJQ38" s="446"/>
      <c r="QJR38" s="446"/>
      <c r="QJS38" s="446"/>
      <c r="QJT38" s="446"/>
      <c r="QJU38" s="446"/>
      <c r="QJV38" s="446"/>
      <c r="QJW38" s="446"/>
      <c r="QJX38" s="446"/>
      <c r="QJY38" s="446"/>
      <c r="QJZ38" s="446"/>
      <c r="QKA38" s="446"/>
      <c r="QKB38" s="446"/>
      <c r="QKC38" s="446"/>
      <c r="QKD38" s="446"/>
      <c r="QKE38" s="446"/>
      <c r="QKF38" s="446"/>
      <c r="QKG38" s="446"/>
      <c r="QKH38" s="446"/>
      <c r="QKI38" s="446"/>
      <c r="QKJ38" s="446"/>
      <c r="QKK38" s="446"/>
      <c r="QKL38" s="446"/>
      <c r="QKM38" s="446"/>
      <c r="QKN38" s="446"/>
      <c r="QKO38" s="446"/>
      <c r="QKP38" s="446"/>
      <c r="QKQ38" s="446"/>
      <c r="QKR38" s="446"/>
      <c r="QKS38" s="446"/>
      <c r="QKT38" s="446"/>
      <c r="QKU38" s="446"/>
      <c r="QKV38" s="446"/>
      <c r="QKW38" s="446"/>
      <c r="QKX38" s="446"/>
      <c r="QKY38" s="446"/>
      <c r="QKZ38" s="446"/>
      <c r="QLA38" s="446"/>
      <c r="QLB38" s="446"/>
      <c r="QLC38" s="446"/>
      <c r="QLD38" s="446"/>
      <c r="QLE38" s="446"/>
      <c r="QLF38" s="446"/>
      <c r="QLG38" s="446"/>
      <c r="QLH38" s="446"/>
      <c r="QLI38" s="446"/>
      <c r="QLJ38" s="446"/>
      <c r="QLK38" s="446"/>
      <c r="QLL38" s="446"/>
      <c r="QLM38" s="446"/>
      <c r="QLN38" s="446"/>
      <c r="QLO38" s="446"/>
      <c r="QLP38" s="446"/>
      <c r="QLQ38" s="446"/>
      <c r="QLR38" s="446"/>
      <c r="QLS38" s="446"/>
      <c r="QLT38" s="446"/>
      <c r="QLU38" s="446"/>
      <c r="QLV38" s="446"/>
      <c r="QLW38" s="446"/>
      <c r="QLX38" s="446"/>
      <c r="QLY38" s="446"/>
      <c r="QLZ38" s="446"/>
      <c r="QMA38" s="446"/>
      <c r="QMB38" s="446"/>
      <c r="QMC38" s="446"/>
      <c r="QMD38" s="446"/>
      <c r="QME38" s="446"/>
      <c r="QMF38" s="446"/>
      <c r="QMG38" s="446"/>
      <c r="QMH38" s="446"/>
      <c r="QMI38" s="446"/>
      <c r="QMJ38" s="446"/>
      <c r="QMK38" s="446"/>
      <c r="QML38" s="446"/>
      <c r="QMM38" s="446"/>
      <c r="QMN38" s="446"/>
      <c r="QMO38" s="446"/>
      <c r="QMP38" s="446"/>
      <c r="QMQ38" s="446"/>
      <c r="QMR38" s="446"/>
      <c r="QMS38" s="446"/>
      <c r="QMT38" s="446"/>
      <c r="QMU38" s="446"/>
      <c r="QMV38" s="446"/>
      <c r="QMW38" s="446"/>
      <c r="QMX38" s="446"/>
      <c r="QMY38" s="446"/>
      <c r="QMZ38" s="446"/>
      <c r="QNA38" s="446"/>
      <c r="QNB38" s="446"/>
      <c r="QNC38" s="446"/>
      <c r="QND38" s="446"/>
      <c r="QNE38" s="446"/>
      <c r="QNF38" s="446"/>
      <c r="QNG38" s="446"/>
      <c r="QNH38" s="446"/>
      <c r="QNI38" s="446"/>
      <c r="QNJ38" s="446"/>
      <c r="QNK38" s="446"/>
      <c r="QNL38" s="446"/>
      <c r="QNM38" s="446"/>
      <c r="QNN38" s="446"/>
      <c r="QNO38" s="446"/>
      <c r="QNP38" s="446"/>
      <c r="QNQ38" s="446"/>
      <c r="QNR38" s="446"/>
      <c r="QNS38" s="446"/>
      <c r="QNT38" s="446"/>
      <c r="QNU38" s="446"/>
      <c r="QNV38" s="446"/>
      <c r="QNW38" s="446"/>
      <c r="QNX38" s="446"/>
      <c r="QNY38" s="446"/>
      <c r="QNZ38" s="446"/>
      <c r="QOA38" s="446"/>
      <c r="QOB38" s="446"/>
      <c r="QOC38" s="446"/>
      <c r="QOD38" s="446"/>
      <c r="QOE38" s="446"/>
      <c r="QOF38" s="446"/>
      <c r="QOG38" s="446"/>
      <c r="QOH38" s="446"/>
      <c r="QOI38" s="446"/>
      <c r="QOJ38" s="446"/>
      <c r="QOK38" s="446"/>
      <c r="QOL38" s="446"/>
      <c r="QOM38" s="446"/>
      <c r="QON38" s="446"/>
      <c r="QOO38" s="446"/>
      <c r="QOP38" s="446"/>
      <c r="QOQ38" s="446"/>
      <c r="QOR38" s="446"/>
      <c r="QOS38" s="446"/>
      <c r="QOT38" s="446"/>
      <c r="QOU38" s="446"/>
      <c r="QOV38" s="446"/>
      <c r="QOW38" s="446"/>
      <c r="QOX38" s="446"/>
      <c r="QOY38" s="446"/>
      <c r="QOZ38" s="446"/>
      <c r="QPA38" s="446"/>
      <c r="QPB38" s="446"/>
      <c r="QPC38" s="446"/>
      <c r="QPD38" s="446"/>
      <c r="QPE38" s="446"/>
      <c r="QPF38" s="446"/>
      <c r="QPG38" s="446"/>
      <c r="QPH38" s="446"/>
      <c r="QPI38" s="446"/>
      <c r="QPJ38" s="446"/>
      <c r="QPK38" s="446"/>
      <c r="QPL38" s="446"/>
      <c r="QPM38" s="446"/>
      <c r="QPN38" s="446"/>
      <c r="QPO38" s="446"/>
      <c r="QPP38" s="446"/>
      <c r="QPQ38" s="446"/>
      <c r="QPR38" s="446"/>
      <c r="QPS38" s="446"/>
      <c r="QPT38" s="446"/>
      <c r="QPU38" s="446"/>
      <c r="QPV38" s="446"/>
      <c r="QPW38" s="446"/>
      <c r="QPX38" s="446"/>
      <c r="QPY38" s="446"/>
      <c r="QPZ38" s="446"/>
      <c r="QQA38" s="446"/>
      <c r="QQB38" s="446"/>
      <c r="QQC38" s="446"/>
      <c r="QQD38" s="446"/>
      <c r="QQE38" s="446"/>
      <c r="QQF38" s="446"/>
      <c r="QQG38" s="446"/>
      <c r="QQH38" s="446"/>
      <c r="QQI38" s="446"/>
      <c r="QQJ38" s="446"/>
      <c r="QQK38" s="446"/>
      <c r="QQL38" s="446"/>
      <c r="QQM38" s="446"/>
      <c r="QQN38" s="446"/>
      <c r="QQO38" s="446"/>
      <c r="QQP38" s="446"/>
      <c r="QQQ38" s="446"/>
      <c r="QQR38" s="446"/>
      <c r="QQS38" s="446"/>
      <c r="QQT38" s="446"/>
      <c r="QQU38" s="446"/>
      <c r="QQV38" s="446"/>
      <c r="QQW38" s="446"/>
      <c r="QQX38" s="446"/>
      <c r="QQY38" s="446"/>
      <c r="QQZ38" s="446"/>
      <c r="QRA38" s="446"/>
      <c r="QRB38" s="446"/>
      <c r="QRC38" s="446"/>
      <c r="QRD38" s="446"/>
      <c r="QRE38" s="446"/>
      <c r="QRF38" s="446"/>
      <c r="QRG38" s="446"/>
      <c r="QRH38" s="446"/>
      <c r="QRI38" s="446"/>
      <c r="QRJ38" s="446"/>
      <c r="QRK38" s="446"/>
      <c r="QRL38" s="446"/>
      <c r="QRM38" s="446"/>
      <c r="QRN38" s="446"/>
      <c r="QRO38" s="446"/>
      <c r="QRP38" s="446"/>
      <c r="QRQ38" s="446"/>
      <c r="QRR38" s="446"/>
      <c r="QRS38" s="446"/>
      <c r="QRT38" s="446"/>
      <c r="QRU38" s="446"/>
      <c r="QRV38" s="446"/>
      <c r="QRW38" s="446"/>
      <c r="QRX38" s="446"/>
      <c r="QRY38" s="446"/>
      <c r="QRZ38" s="446"/>
      <c r="QSA38" s="446"/>
      <c r="QSB38" s="446"/>
      <c r="QSC38" s="446"/>
      <c r="QSD38" s="446"/>
      <c r="QSE38" s="446"/>
      <c r="QSF38" s="446"/>
      <c r="QSG38" s="446"/>
      <c r="QSH38" s="446"/>
      <c r="QSI38" s="446"/>
      <c r="QSJ38" s="446"/>
      <c r="QSK38" s="446"/>
      <c r="QSL38" s="446"/>
      <c r="QSM38" s="446"/>
      <c r="QSN38" s="446"/>
      <c r="QSO38" s="446"/>
      <c r="QSP38" s="446"/>
      <c r="QSQ38" s="446"/>
      <c r="QSR38" s="446"/>
      <c r="QSS38" s="446"/>
      <c r="QST38" s="446"/>
      <c r="QSU38" s="446"/>
      <c r="QSV38" s="446"/>
      <c r="QSW38" s="446"/>
      <c r="QSX38" s="446"/>
      <c r="QSY38" s="446"/>
      <c r="QSZ38" s="446"/>
      <c r="QTA38" s="446"/>
      <c r="QTB38" s="446"/>
      <c r="QTC38" s="446"/>
      <c r="QTD38" s="446"/>
      <c r="QTE38" s="446"/>
      <c r="QTF38" s="446"/>
      <c r="QTG38" s="446"/>
      <c r="QTH38" s="446"/>
      <c r="QTI38" s="446"/>
      <c r="QTJ38" s="446"/>
      <c r="QTK38" s="446"/>
      <c r="QTL38" s="446"/>
      <c r="QTM38" s="446"/>
      <c r="QTN38" s="446"/>
      <c r="QTO38" s="446"/>
      <c r="QTP38" s="446"/>
      <c r="QTQ38" s="446"/>
      <c r="QTR38" s="446"/>
      <c r="QTS38" s="446"/>
      <c r="QTT38" s="446"/>
      <c r="QTU38" s="446"/>
      <c r="QTV38" s="446"/>
      <c r="QTW38" s="446"/>
      <c r="QTX38" s="446"/>
      <c r="QTY38" s="446"/>
      <c r="QTZ38" s="446"/>
      <c r="QUA38" s="446"/>
      <c r="QUB38" s="446"/>
      <c r="QUC38" s="446"/>
      <c r="QUD38" s="446"/>
      <c r="QUE38" s="446"/>
      <c r="QUF38" s="446"/>
      <c r="QUG38" s="446"/>
      <c r="QUH38" s="446"/>
      <c r="QUI38" s="446"/>
      <c r="QUJ38" s="446"/>
      <c r="QUK38" s="446"/>
      <c r="QUL38" s="446"/>
      <c r="QUM38" s="446"/>
      <c r="QUN38" s="446"/>
      <c r="QUO38" s="446"/>
      <c r="QUP38" s="446"/>
      <c r="QUQ38" s="446"/>
      <c r="QUR38" s="446"/>
      <c r="QUS38" s="446"/>
      <c r="QUT38" s="446"/>
      <c r="QUU38" s="446"/>
      <c r="QUV38" s="446"/>
      <c r="QUW38" s="446"/>
      <c r="QUX38" s="446"/>
      <c r="QUY38" s="446"/>
      <c r="QUZ38" s="446"/>
      <c r="QVA38" s="446"/>
      <c r="QVB38" s="446"/>
      <c r="QVC38" s="446"/>
      <c r="QVD38" s="446"/>
      <c r="QVE38" s="446"/>
      <c r="QVF38" s="446"/>
      <c r="QVG38" s="446"/>
      <c r="QVH38" s="446"/>
      <c r="QVI38" s="446"/>
      <c r="QVJ38" s="446"/>
      <c r="QVK38" s="446"/>
      <c r="QVL38" s="446"/>
      <c r="QVM38" s="446"/>
      <c r="QVN38" s="446"/>
      <c r="QVO38" s="446"/>
      <c r="QVP38" s="446"/>
      <c r="QVQ38" s="446"/>
      <c r="QVR38" s="446"/>
      <c r="QVS38" s="446"/>
      <c r="QVT38" s="446"/>
      <c r="QVU38" s="446"/>
      <c r="QVV38" s="446"/>
      <c r="QVW38" s="446"/>
      <c r="QVX38" s="446"/>
      <c r="QVY38" s="446"/>
      <c r="QVZ38" s="446"/>
      <c r="QWA38" s="446"/>
      <c r="QWB38" s="446"/>
      <c r="QWC38" s="446"/>
      <c r="QWD38" s="446"/>
      <c r="QWE38" s="446"/>
      <c r="QWF38" s="446"/>
      <c r="QWG38" s="446"/>
      <c r="QWH38" s="446"/>
      <c r="QWI38" s="446"/>
      <c r="QWJ38" s="446"/>
      <c r="QWK38" s="446"/>
      <c r="QWL38" s="446"/>
      <c r="QWM38" s="446"/>
      <c r="QWN38" s="446"/>
      <c r="QWO38" s="446"/>
      <c r="QWP38" s="446"/>
      <c r="QWQ38" s="446"/>
      <c r="QWR38" s="446"/>
      <c r="QWS38" s="446"/>
      <c r="QWT38" s="446"/>
      <c r="QWU38" s="446"/>
      <c r="QWV38" s="446"/>
      <c r="QWW38" s="446"/>
      <c r="QWX38" s="446"/>
      <c r="QWY38" s="446"/>
      <c r="QWZ38" s="446"/>
      <c r="QXA38" s="446"/>
      <c r="QXB38" s="446"/>
      <c r="QXC38" s="446"/>
      <c r="QXD38" s="446"/>
      <c r="QXE38" s="446"/>
      <c r="QXF38" s="446"/>
      <c r="QXG38" s="446"/>
      <c r="QXH38" s="446"/>
      <c r="QXI38" s="446"/>
      <c r="QXJ38" s="446"/>
      <c r="QXK38" s="446"/>
      <c r="QXL38" s="446"/>
      <c r="QXM38" s="446"/>
      <c r="QXN38" s="446"/>
      <c r="QXO38" s="446"/>
      <c r="QXP38" s="446"/>
      <c r="QXQ38" s="446"/>
      <c r="QXR38" s="446"/>
      <c r="QXS38" s="446"/>
      <c r="QXT38" s="446"/>
      <c r="QXU38" s="446"/>
      <c r="QXV38" s="446"/>
      <c r="QXW38" s="446"/>
      <c r="QXX38" s="446"/>
      <c r="QXY38" s="446"/>
      <c r="QXZ38" s="446"/>
      <c r="QYA38" s="446"/>
      <c r="QYB38" s="446"/>
      <c r="QYC38" s="446"/>
      <c r="QYD38" s="446"/>
      <c r="QYE38" s="446"/>
      <c r="QYF38" s="446"/>
      <c r="QYG38" s="446"/>
      <c r="QYH38" s="446"/>
      <c r="QYI38" s="446"/>
      <c r="QYJ38" s="446"/>
      <c r="QYK38" s="446"/>
      <c r="QYL38" s="446"/>
      <c r="QYM38" s="446"/>
      <c r="QYN38" s="446"/>
      <c r="QYO38" s="446"/>
      <c r="QYP38" s="446"/>
      <c r="QYQ38" s="446"/>
      <c r="QYR38" s="446"/>
      <c r="QYS38" s="446"/>
      <c r="QYT38" s="446"/>
      <c r="QYU38" s="446"/>
      <c r="QYV38" s="446"/>
      <c r="QYW38" s="446"/>
      <c r="QYX38" s="446"/>
      <c r="QYY38" s="446"/>
      <c r="QYZ38" s="446"/>
      <c r="QZA38" s="446"/>
      <c r="QZB38" s="446"/>
      <c r="QZC38" s="446"/>
      <c r="QZD38" s="446"/>
      <c r="QZE38" s="446"/>
      <c r="QZF38" s="446"/>
      <c r="QZG38" s="446"/>
      <c r="QZH38" s="446"/>
      <c r="QZI38" s="446"/>
      <c r="QZJ38" s="446"/>
      <c r="QZK38" s="446"/>
      <c r="QZL38" s="446"/>
      <c r="QZM38" s="446"/>
      <c r="QZN38" s="446"/>
      <c r="QZO38" s="446"/>
      <c r="QZP38" s="446"/>
      <c r="QZQ38" s="446"/>
      <c r="QZR38" s="446"/>
      <c r="QZS38" s="446"/>
      <c r="QZT38" s="446"/>
      <c r="QZU38" s="446"/>
      <c r="QZV38" s="446"/>
      <c r="QZW38" s="446"/>
      <c r="QZX38" s="446"/>
      <c r="QZY38" s="446"/>
      <c r="QZZ38" s="446"/>
      <c r="RAA38" s="446"/>
      <c r="RAB38" s="446"/>
      <c r="RAC38" s="446"/>
      <c r="RAD38" s="446"/>
      <c r="RAE38" s="446"/>
      <c r="RAF38" s="446"/>
      <c r="RAG38" s="446"/>
      <c r="RAH38" s="446"/>
      <c r="RAI38" s="446"/>
      <c r="RAJ38" s="446"/>
      <c r="RAK38" s="446"/>
      <c r="RAL38" s="446"/>
      <c r="RAM38" s="446"/>
      <c r="RAN38" s="446"/>
      <c r="RAO38" s="446"/>
      <c r="RAP38" s="446"/>
      <c r="RAQ38" s="446"/>
      <c r="RAR38" s="446"/>
      <c r="RAS38" s="446"/>
      <c r="RAT38" s="446"/>
      <c r="RAU38" s="446"/>
      <c r="RAV38" s="446"/>
      <c r="RAW38" s="446"/>
      <c r="RAX38" s="446"/>
      <c r="RAY38" s="446"/>
      <c r="RAZ38" s="446"/>
      <c r="RBA38" s="446"/>
      <c r="RBB38" s="446"/>
      <c r="RBC38" s="446"/>
      <c r="RBD38" s="446"/>
      <c r="RBE38" s="446"/>
      <c r="RBF38" s="446"/>
      <c r="RBG38" s="446"/>
      <c r="RBH38" s="446"/>
      <c r="RBI38" s="446"/>
      <c r="RBJ38" s="446"/>
      <c r="RBK38" s="446"/>
      <c r="RBL38" s="446"/>
      <c r="RBM38" s="446"/>
      <c r="RBN38" s="446"/>
      <c r="RBO38" s="446"/>
      <c r="RBP38" s="446"/>
      <c r="RBQ38" s="446"/>
      <c r="RBR38" s="446"/>
      <c r="RBS38" s="446"/>
      <c r="RBT38" s="446"/>
      <c r="RBU38" s="446"/>
      <c r="RBV38" s="446"/>
      <c r="RBW38" s="446"/>
      <c r="RBX38" s="446"/>
      <c r="RBY38" s="446"/>
      <c r="RBZ38" s="446"/>
      <c r="RCA38" s="446"/>
      <c r="RCB38" s="446"/>
      <c r="RCC38" s="446"/>
      <c r="RCD38" s="446"/>
      <c r="RCE38" s="446"/>
      <c r="RCF38" s="446"/>
      <c r="RCG38" s="446"/>
      <c r="RCH38" s="446"/>
      <c r="RCI38" s="446"/>
      <c r="RCJ38" s="446"/>
      <c r="RCK38" s="446"/>
      <c r="RCL38" s="446"/>
      <c r="RCM38" s="446"/>
      <c r="RCN38" s="446"/>
      <c r="RCO38" s="446"/>
      <c r="RCP38" s="446"/>
      <c r="RCQ38" s="446"/>
      <c r="RCR38" s="446"/>
      <c r="RCS38" s="446"/>
      <c r="RCT38" s="446"/>
      <c r="RCU38" s="446"/>
      <c r="RCV38" s="446"/>
      <c r="RCW38" s="446"/>
      <c r="RCX38" s="446"/>
      <c r="RCY38" s="446"/>
      <c r="RCZ38" s="446"/>
      <c r="RDA38" s="446"/>
      <c r="RDB38" s="446"/>
      <c r="RDC38" s="446"/>
      <c r="RDD38" s="446"/>
      <c r="RDE38" s="446"/>
      <c r="RDF38" s="446"/>
      <c r="RDG38" s="446"/>
      <c r="RDH38" s="446"/>
      <c r="RDI38" s="446"/>
      <c r="RDJ38" s="446"/>
      <c r="RDK38" s="446"/>
      <c r="RDL38" s="446"/>
      <c r="RDM38" s="446"/>
      <c r="RDN38" s="446"/>
      <c r="RDO38" s="446"/>
      <c r="RDP38" s="446"/>
      <c r="RDQ38" s="446"/>
      <c r="RDR38" s="446"/>
      <c r="RDS38" s="446"/>
      <c r="RDT38" s="446"/>
      <c r="RDU38" s="446"/>
      <c r="RDV38" s="446"/>
      <c r="RDW38" s="446"/>
      <c r="RDX38" s="446"/>
      <c r="RDY38" s="446"/>
      <c r="RDZ38" s="446"/>
      <c r="REA38" s="446"/>
      <c r="REB38" s="446"/>
      <c r="REC38" s="446"/>
      <c r="RED38" s="446"/>
      <c r="REE38" s="446"/>
      <c r="REF38" s="446"/>
      <c r="REG38" s="446"/>
      <c r="REH38" s="446"/>
      <c r="REI38" s="446"/>
      <c r="REJ38" s="446"/>
      <c r="REK38" s="446"/>
      <c r="REL38" s="446"/>
      <c r="REM38" s="446"/>
      <c r="REN38" s="446"/>
      <c r="REO38" s="446"/>
      <c r="REP38" s="446"/>
      <c r="REQ38" s="446"/>
      <c r="RER38" s="446"/>
      <c r="RES38" s="446"/>
      <c r="RET38" s="446"/>
      <c r="REU38" s="446"/>
      <c r="REV38" s="446"/>
      <c r="REW38" s="446"/>
      <c r="REX38" s="446"/>
      <c r="REY38" s="446"/>
      <c r="REZ38" s="446"/>
      <c r="RFA38" s="446"/>
      <c r="RFB38" s="446"/>
      <c r="RFC38" s="446"/>
      <c r="RFD38" s="446"/>
      <c r="RFE38" s="446"/>
      <c r="RFF38" s="446"/>
      <c r="RFG38" s="446"/>
      <c r="RFH38" s="446"/>
      <c r="RFI38" s="446"/>
      <c r="RFJ38" s="446"/>
      <c r="RFK38" s="446"/>
      <c r="RFL38" s="446"/>
      <c r="RFM38" s="446"/>
      <c r="RFN38" s="446"/>
      <c r="RFO38" s="446"/>
      <c r="RFP38" s="446"/>
      <c r="RFQ38" s="446"/>
      <c r="RFR38" s="446"/>
      <c r="RFS38" s="446"/>
      <c r="RFT38" s="446"/>
      <c r="RFU38" s="446"/>
      <c r="RFV38" s="446"/>
      <c r="RFW38" s="446"/>
      <c r="RFX38" s="446"/>
      <c r="RFY38" s="446"/>
      <c r="RFZ38" s="446"/>
      <c r="RGA38" s="446"/>
      <c r="RGB38" s="446"/>
      <c r="RGC38" s="446"/>
      <c r="RGD38" s="446"/>
      <c r="RGE38" s="446"/>
      <c r="RGF38" s="446"/>
      <c r="RGG38" s="446"/>
      <c r="RGH38" s="446"/>
      <c r="RGI38" s="446"/>
      <c r="RGJ38" s="446"/>
      <c r="RGK38" s="446"/>
      <c r="RGL38" s="446"/>
      <c r="RGM38" s="446"/>
      <c r="RGN38" s="446"/>
      <c r="RGO38" s="446"/>
      <c r="RGP38" s="446"/>
      <c r="RGQ38" s="446"/>
      <c r="RGR38" s="446"/>
      <c r="RGS38" s="446"/>
      <c r="RGT38" s="446"/>
      <c r="RGU38" s="446"/>
      <c r="RGV38" s="446"/>
      <c r="RGW38" s="446"/>
      <c r="RGX38" s="446"/>
      <c r="RGY38" s="446"/>
      <c r="RGZ38" s="446"/>
      <c r="RHA38" s="446"/>
      <c r="RHB38" s="446"/>
      <c r="RHC38" s="446"/>
      <c r="RHD38" s="446"/>
      <c r="RHE38" s="446"/>
      <c r="RHF38" s="446"/>
      <c r="RHG38" s="446"/>
      <c r="RHH38" s="446"/>
      <c r="RHI38" s="446"/>
      <c r="RHJ38" s="446"/>
      <c r="RHK38" s="446"/>
      <c r="RHL38" s="446"/>
      <c r="RHM38" s="446"/>
      <c r="RHN38" s="446"/>
      <c r="RHO38" s="446"/>
      <c r="RHP38" s="446"/>
      <c r="RHQ38" s="446"/>
      <c r="RHR38" s="446"/>
      <c r="RHS38" s="446"/>
      <c r="RHT38" s="446"/>
      <c r="RHU38" s="446"/>
      <c r="RHV38" s="446"/>
      <c r="RHW38" s="446"/>
      <c r="RHX38" s="446"/>
      <c r="RHY38" s="446"/>
      <c r="RHZ38" s="446"/>
      <c r="RIA38" s="446"/>
      <c r="RIB38" s="446"/>
      <c r="RIC38" s="446"/>
      <c r="RID38" s="446"/>
      <c r="RIE38" s="446"/>
      <c r="RIF38" s="446"/>
      <c r="RIG38" s="446"/>
      <c r="RIH38" s="446"/>
      <c r="RII38" s="446"/>
      <c r="RIJ38" s="446"/>
      <c r="RIK38" s="446"/>
      <c r="RIL38" s="446"/>
      <c r="RIM38" s="446"/>
      <c r="RIN38" s="446"/>
      <c r="RIO38" s="446"/>
      <c r="RIP38" s="446"/>
      <c r="RIQ38" s="446"/>
      <c r="RIR38" s="446"/>
      <c r="RIS38" s="446"/>
      <c r="RIT38" s="446"/>
      <c r="RIU38" s="446"/>
      <c r="RIV38" s="446"/>
      <c r="RIW38" s="446"/>
      <c r="RIX38" s="446"/>
      <c r="RIY38" s="446"/>
      <c r="RIZ38" s="446"/>
      <c r="RJA38" s="446"/>
      <c r="RJB38" s="446"/>
      <c r="RJC38" s="446"/>
      <c r="RJD38" s="446"/>
      <c r="RJE38" s="446"/>
      <c r="RJF38" s="446"/>
      <c r="RJG38" s="446"/>
      <c r="RJH38" s="446"/>
      <c r="RJI38" s="446"/>
      <c r="RJJ38" s="446"/>
      <c r="RJK38" s="446"/>
      <c r="RJL38" s="446"/>
      <c r="RJM38" s="446"/>
      <c r="RJN38" s="446"/>
      <c r="RJO38" s="446"/>
      <c r="RJP38" s="446"/>
      <c r="RJQ38" s="446"/>
      <c r="RJR38" s="446"/>
      <c r="RJS38" s="446"/>
      <c r="RJT38" s="446"/>
      <c r="RJU38" s="446"/>
      <c r="RJV38" s="446"/>
      <c r="RJW38" s="446"/>
      <c r="RJX38" s="446"/>
      <c r="RJY38" s="446"/>
      <c r="RJZ38" s="446"/>
      <c r="RKA38" s="446"/>
      <c r="RKB38" s="446"/>
      <c r="RKC38" s="446"/>
      <c r="RKD38" s="446"/>
      <c r="RKE38" s="446"/>
      <c r="RKF38" s="446"/>
      <c r="RKG38" s="446"/>
      <c r="RKH38" s="446"/>
      <c r="RKI38" s="446"/>
      <c r="RKJ38" s="446"/>
      <c r="RKK38" s="446"/>
      <c r="RKL38" s="446"/>
      <c r="RKM38" s="446"/>
      <c r="RKN38" s="446"/>
      <c r="RKO38" s="446"/>
      <c r="RKP38" s="446"/>
      <c r="RKQ38" s="446"/>
      <c r="RKR38" s="446"/>
      <c r="RKS38" s="446"/>
      <c r="RKT38" s="446"/>
      <c r="RKU38" s="446"/>
      <c r="RKV38" s="446"/>
      <c r="RKW38" s="446"/>
      <c r="RKX38" s="446"/>
      <c r="RKY38" s="446"/>
      <c r="RKZ38" s="446"/>
      <c r="RLA38" s="446"/>
      <c r="RLB38" s="446"/>
      <c r="RLC38" s="446"/>
      <c r="RLD38" s="446"/>
      <c r="RLE38" s="446"/>
      <c r="RLF38" s="446"/>
      <c r="RLG38" s="446"/>
      <c r="RLH38" s="446"/>
      <c r="RLI38" s="446"/>
      <c r="RLJ38" s="446"/>
      <c r="RLK38" s="446"/>
      <c r="RLL38" s="446"/>
      <c r="RLM38" s="446"/>
      <c r="RLN38" s="446"/>
      <c r="RLO38" s="446"/>
      <c r="RLP38" s="446"/>
      <c r="RLQ38" s="446"/>
      <c r="RLR38" s="446"/>
      <c r="RLS38" s="446"/>
      <c r="RLT38" s="446"/>
      <c r="RLU38" s="446"/>
      <c r="RLV38" s="446"/>
      <c r="RLW38" s="446"/>
      <c r="RLX38" s="446"/>
      <c r="RLY38" s="446"/>
      <c r="RLZ38" s="446"/>
      <c r="RMA38" s="446"/>
      <c r="RMB38" s="446"/>
      <c r="RMC38" s="446"/>
      <c r="RMD38" s="446"/>
      <c r="RME38" s="446"/>
      <c r="RMF38" s="446"/>
      <c r="RMG38" s="446"/>
      <c r="RMH38" s="446"/>
      <c r="RMI38" s="446"/>
      <c r="RMJ38" s="446"/>
      <c r="RMK38" s="446"/>
      <c r="RML38" s="446"/>
      <c r="RMM38" s="446"/>
      <c r="RMN38" s="446"/>
      <c r="RMO38" s="446"/>
      <c r="RMP38" s="446"/>
      <c r="RMQ38" s="446"/>
      <c r="RMR38" s="446"/>
      <c r="RMS38" s="446"/>
      <c r="RMT38" s="446"/>
      <c r="RMU38" s="446"/>
      <c r="RMV38" s="446"/>
      <c r="RMW38" s="446"/>
      <c r="RMX38" s="446"/>
      <c r="RMY38" s="446"/>
      <c r="RMZ38" s="446"/>
      <c r="RNA38" s="446"/>
      <c r="RNB38" s="446"/>
      <c r="RNC38" s="446"/>
      <c r="RND38" s="446"/>
      <c r="RNE38" s="446"/>
      <c r="RNF38" s="446"/>
      <c r="RNG38" s="446"/>
      <c r="RNH38" s="446"/>
      <c r="RNI38" s="446"/>
      <c r="RNJ38" s="446"/>
      <c r="RNK38" s="446"/>
      <c r="RNL38" s="446"/>
      <c r="RNM38" s="446"/>
      <c r="RNN38" s="446"/>
      <c r="RNO38" s="446"/>
      <c r="RNP38" s="446"/>
      <c r="RNQ38" s="446"/>
      <c r="RNR38" s="446"/>
      <c r="RNS38" s="446"/>
      <c r="RNT38" s="446"/>
      <c r="RNU38" s="446"/>
      <c r="RNV38" s="446"/>
      <c r="RNW38" s="446"/>
      <c r="RNX38" s="446"/>
      <c r="RNY38" s="446"/>
      <c r="RNZ38" s="446"/>
      <c r="ROA38" s="446"/>
      <c r="ROB38" s="446"/>
      <c r="ROC38" s="446"/>
      <c r="ROD38" s="446"/>
      <c r="ROE38" s="446"/>
      <c r="ROF38" s="446"/>
      <c r="ROG38" s="446"/>
      <c r="ROH38" s="446"/>
      <c r="ROI38" s="446"/>
      <c r="ROJ38" s="446"/>
      <c r="ROK38" s="446"/>
      <c r="ROL38" s="446"/>
      <c r="ROM38" s="446"/>
      <c r="RON38" s="446"/>
      <c r="ROO38" s="446"/>
      <c r="ROP38" s="446"/>
      <c r="ROQ38" s="446"/>
      <c r="ROR38" s="446"/>
      <c r="ROS38" s="446"/>
      <c r="ROT38" s="446"/>
      <c r="ROU38" s="446"/>
      <c r="ROV38" s="446"/>
      <c r="ROW38" s="446"/>
      <c r="ROX38" s="446"/>
      <c r="ROY38" s="446"/>
      <c r="ROZ38" s="446"/>
      <c r="RPA38" s="446"/>
      <c r="RPB38" s="446"/>
      <c r="RPC38" s="446"/>
      <c r="RPD38" s="446"/>
      <c r="RPE38" s="446"/>
      <c r="RPF38" s="446"/>
      <c r="RPG38" s="446"/>
      <c r="RPH38" s="446"/>
      <c r="RPI38" s="446"/>
      <c r="RPJ38" s="446"/>
      <c r="RPK38" s="446"/>
      <c r="RPL38" s="446"/>
      <c r="RPM38" s="446"/>
      <c r="RPN38" s="446"/>
      <c r="RPO38" s="446"/>
      <c r="RPP38" s="446"/>
      <c r="RPQ38" s="446"/>
      <c r="RPR38" s="446"/>
      <c r="RPS38" s="446"/>
      <c r="RPT38" s="446"/>
      <c r="RPU38" s="446"/>
      <c r="RPV38" s="446"/>
      <c r="RPW38" s="446"/>
      <c r="RPX38" s="446"/>
      <c r="RPY38" s="446"/>
      <c r="RPZ38" s="446"/>
      <c r="RQA38" s="446"/>
      <c r="RQB38" s="446"/>
      <c r="RQC38" s="446"/>
      <c r="RQD38" s="446"/>
      <c r="RQE38" s="446"/>
      <c r="RQF38" s="446"/>
      <c r="RQG38" s="446"/>
      <c r="RQH38" s="446"/>
      <c r="RQI38" s="446"/>
      <c r="RQJ38" s="446"/>
      <c r="RQK38" s="446"/>
      <c r="RQL38" s="446"/>
      <c r="RQM38" s="446"/>
      <c r="RQN38" s="446"/>
      <c r="RQO38" s="446"/>
      <c r="RQP38" s="446"/>
      <c r="RQQ38" s="446"/>
      <c r="RQR38" s="446"/>
      <c r="RQS38" s="446"/>
      <c r="RQT38" s="446"/>
      <c r="RQU38" s="446"/>
      <c r="RQV38" s="446"/>
      <c r="RQW38" s="446"/>
      <c r="RQX38" s="446"/>
      <c r="RQY38" s="446"/>
      <c r="RQZ38" s="446"/>
      <c r="RRA38" s="446"/>
      <c r="RRB38" s="446"/>
      <c r="RRC38" s="446"/>
      <c r="RRD38" s="446"/>
      <c r="RRE38" s="446"/>
      <c r="RRF38" s="446"/>
      <c r="RRG38" s="446"/>
      <c r="RRH38" s="446"/>
      <c r="RRI38" s="446"/>
      <c r="RRJ38" s="446"/>
      <c r="RRK38" s="446"/>
      <c r="RRL38" s="446"/>
      <c r="RRM38" s="446"/>
      <c r="RRN38" s="446"/>
      <c r="RRO38" s="446"/>
      <c r="RRP38" s="446"/>
      <c r="RRQ38" s="446"/>
      <c r="RRR38" s="446"/>
      <c r="RRS38" s="446"/>
      <c r="RRT38" s="446"/>
      <c r="RRU38" s="446"/>
      <c r="RRV38" s="446"/>
      <c r="RRW38" s="446"/>
      <c r="RRX38" s="446"/>
      <c r="RRY38" s="446"/>
      <c r="RRZ38" s="446"/>
      <c r="RSA38" s="446"/>
      <c r="RSB38" s="446"/>
      <c r="RSC38" s="446"/>
      <c r="RSD38" s="446"/>
      <c r="RSE38" s="446"/>
      <c r="RSF38" s="446"/>
      <c r="RSG38" s="446"/>
      <c r="RSH38" s="446"/>
      <c r="RSI38" s="446"/>
      <c r="RSJ38" s="446"/>
      <c r="RSK38" s="446"/>
      <c r="RSL38" s="446"/>
      <c r="RSM38" s="446"/>
      <c r="RSN38" s="446"/>
      <c r="RSO38" s="446"/>
      <c r="RSP38" s="446"/>
      <c r="RSQ38" s="446"/>
      <c r="RSR38" s="446"/>
      <c r="RSS38" s="446"/>
      <c r="RST38" s="446"/>
      <c r="RSU38" s="446"/>
      <c r="RSV38" s="446"/>
      <c r="RSW38" s="446"/>
      <c r="RSX38" s="446"/>
      <c r="RSY38" s="446"/>
      <c r="RSZ38" s="446"/>
      <c r="RTA38" s="446"/>
      <c r="RTB38" s="446"/>
      <c r="RTC38" s="446"/>
      <c r="RTD38" s="446"/>
      <c r="RTE38" s="446"/>
      <c r="RTF38" s="446"/>
      <c r="RTG38" s="446"/>
      <c r="RTH38" s="446"/>
      <c r="RTI38" s="446"/>
      <c r="RTJ38" s="446"/>
      <c r="RTK38" s="446"/>
      <c r="RTL38" s="446"/>
      <c r="RTM38" s="446"/>
      <c r="RTN38" s="446"/>
      <c r="RTO38" s="446"/>
      <c r="RTP38" s="446"/>
      <c r="RTQ38" s="446"/>
      <c r="RTR38" s="446"/>
      <c r="RTS38" s="446"/>
      <c r="RTT38" s="446"/>
      <c r="RTU38" s="446"/>
      <c r="RTV38" s="446"/>
      <c r="RTW38" s="446"/>
      <c r="RTX38" s="446"/>
      <c r="RTY38" s="446"/>
      <c r="RTZ38" s="446"/>
      <c r="RUA38" s="446"/>
      <c r="RUB38" s="446"/>
      <c r="RUC38" s="446"/>
      <c r="RUD38" s="446"/>
      <c r="RUE38" s="446"/>
      <c r="RUF38" s="446"/>
      <c r="RUG38" s="446"/>
      <c r="RUH38" s="446"/>
      <c r="RUI38" s="446"/>
      <c r="RUJ38" s="446"/>
      <c r="RUK38" s="446"/>
      <c r="RUL38" s="446"/>
      <c r="RUM38" s="446"/>
      <c r="RUN38" s="446"/>
      <c r="RUO38" s="446"/>
      <c r="RUP38" s="446"/>
      <c r="RUQ38" s="446"/>
      <c r="RUR38" s="446"/>
      <c r="RUS38" s="446"/>
      <c r="RUT38" s="446"/>
      <c r="RUU38" s="446"/>
      <c r="RUV38" s="446"/>
      <c r="RUW38" s="446"/>
      <c r="RUX38" s="446"/>
      <c r="RUY38" s="446"/>
      <c r="RUZ38" s="446"/>
      <c r="RVA38" s="446"/>
      <c r="RVB38" s="446"/>
      <c r="RVC38" s="446"/>
      <c r="RVD38" s="446"/>
      <c r="RVE38" s="446"/>
      <c r="RVF38" s="446"/>
      <c r="RVG38" s="446"/>
      <c r="RVH38" s="446"/>
      <c r="RVI38" s="446"/>
      <c r="RVJ38" s="446"/>
      <c r="RVK38" s="446"/>
      <c r="RVL38" s="446"/>
      <c r="RVM38" s="446"/>
      <c r="RVN38" s="446"/>
      <c r="RVO38" s="446"/>
      <c r="RVP38" s="446"/>
      <c r="RVQ38" s="446"/>
      <c r="RVR38" s="446"/>
      <c r="RVS38" s="446"/>
      <c r="RVT38" s="446"/>
      <c r="RVU38" s="446"/>
      <c r="RVV38" s="446"/>
      <c r="RVW38" s="446"/>
      <c r="RVX38" s="446"/>
      <c r="RVY38" s="446"/>
      <c r="RVZ38" s="446"/>
      <c r="RWA38" s="446"/>
      <c r="RWB38" s="446"/>
      <c r="RWC38" s="446"/>
      <c r="RWD38" s="446"/>
      <c r="RWE38" s="446"/>
      <c r="RWF38" s="446"/>
      <c r="RWG38" s="446"/>
      <c r="RWH38" s="446"/>
      <c r="RWI38" s="446"/>
      <c r="RWJ38" s="446"/>
      <c r="RWK38" s="446"/>
      <c r="RWL38" s="446"/>
      <c r="RWM38" s="446"/>
      <c r="RWN38" s="446"/>
      <c r="RWO38" s="446"/>
      <c r="RWP38" s="446"/>
      <c r="RWQ38" s="446"/>
      <c r="RWR38" s="446"/>
      <c r="RWS38" s="446"/>
      <c r="RWT38" s="446"/>
      <c r="RWU38" s="446"/>
      <c r="RWV38" s="446"/>
      <c r="RWW38" s="446"/>
      <c r="RWX38" s="446"/>
      <c r="RWY38" s="446"/>
      <c r="RWZ38" s="446"/>
      <c r="RXA38" s="446"/>
      <c r="RXB38" s="446"/>
      <c r="RXC38" s="446"/>
      <c r="RXD38" s="446"/>
      <c r="RXE38" s="446"/>
      <c r="RXF38" s="446"/>
      <c r="RXG38" s="446"/>
      <c r="RXH38" s="446"/>
      <c r="RXI38" s="446"/>
      <c r="RXJ38" s="446"/>
      <c r="RXK38" s="446"/>
      <c r="RXL38" s="446"/>
      <c r="RXM38" s="446"/>
      <c r="RXN38" s="446"/>
      <c r="RXO38" s="446"/>
      <c r="RXP38" s="446"/>
      <c r="RXQ38" s="446"/>
      <c r="RXR38" s="446"/>
      <c r="RXS38" s="446"/>
      <c r="RXT38" s="446"/>
      <c r="RXU38" s="446"/>
      <c r="RXV38" s="446"/>
      <c r="RXW38" s="446"/>
      <c r="RXX38" s="446"/>
      <c r="RXY38" s="446"/>
      <c r="RXZ38" s="446"/>
      <c r="RYA38" s="446"/>
      <c r="RYB38" s="446"/>
      <c r="RYC38" s="446"/>
      <c r="RYD38" s="446"/>
      <c r="RYE38" s="446"/>
      <c r="RYF38" s="446"/>
      <c r="RYG38" s="446"/>
      <c r="RYH38" s="446"/>
      <c r="RYI38" s="446"/>
      <c r="RYJ38" s="446"/>
      <c r="RYK38" s="446"/>
      <c r="RYL38" s="446"/>
      <c r="RYM38" s="446"/>
      <c r="RYN38" s="446"/>
      <c r="RYO38" s="446"/>
      <c r="RYP38" s="446"/>
      <c r="RYQ38" s="446"/>
      <c r="RYR38" s="446"/>
      <c r="RYS38" s="446"/>
      <c r="RYT38" s="446"/>
      <c r="RYU38" s="446"/>
      <c r="RYV38" s="446"/>
      <c r="RYW38" s="446"/>
      <c r="RYX38" s="446"/>
      <c r="RYY38" s="446"/>
      <c r="RYZ38" s="446"/>
      <c r="RZA38" s="446"/>
      <c r="RZB38" s="446"/>
      <c r="RZC38" s="446"/>
      <c r="RZD38" s="446"/>
      <c r="RZE38" s="446"/>
      <c r="RZF38" s="446"/>
      <c r="RZG38" s="446"/>
      <c r="RZH38" s="446"/>
      <c r="RZI38" s="446"/>
      <c r="RZJ38" s="446"/>
      <c r="RZK38" s="446"/>
      <c r="RZL38" s="446"/>
      <c r="RZM38" s="446"/>
      <c r="RZN38" s="446"/>
      <c r="RZO38" s="446"/>
      <c r="RZP38" s="446"/>
      <c r="RZQ38" s="446"/>
      <c r="RZR38" s="446"/>
      <c r="RZS38" s="446"/>
      <c r="RZT38" s="446"/>
      <c r="RZU38" s="446"/>
      <c r="RZV38" s="446"/>
      <c r="RZW38" s="446"/>
      <c r="RZX38" s="446"/>
      <c r="RZY38" s="446"/>
      <c r="RZZ38" s="446"/>
      <c r="SAA38" s="446"/>
      <c r="SAB38" s="446"/>
      <c r="SAC38" s="446"/>
      <c r="SAD38" s="446"/>
      <c r="SAE38" s="446"/>
      <c r="SAF38" s="446"/>
      <c r="SAG38" s="446"/>
      <c r="SAH38" s="446"/>
      <c r="SAI38" s="446"/>
      <c r="SAJ38" s="446"/>
      <c r="SAK38" s="446"/>
      <c r="SAL38" s="446"/>
      <c r="SAM38" s="446"/>
      <c r="SAN38" s="446"/>
      <c r="SAO38" s="446"/>
      <c r="SAP38" s="446"/>
      <c r="SAQ38" s="446"/>
      <c r="SAR38" s="446"/>
      <c r="SAS38" s="446"/>
      <c r="SAT38" s="446"/>
      <c r="SAU38" s="446"/>
      <c r="SAV38" s="446"/>
      <c r="SAW38" s="446"/>
      <c r="SAX38" s="446"/>
      <c r="SAY38" s="446"/>
      <c r="SAZ38" s="446"/>
      <c r="SBA38" s="446"/>
      <c r="SBB38" s="446"/>
      <c r="SBC38" s="446"/>
      <c r="SBD38" s="446"/>
      <c r="SBE38" s="446"/>
      <c r="SBF38" s="446"/>
      <c r="SBG38" s="446"/>
      <c r="SBH38" s="446"/>
      <c r="SBI38" s="446"/>
      <c r="SBJ38" s="446"/>
      <c r="SBK38" s="446"/>
      <c r="SBL38" s="446"/>
      <c r="SBM38" s="446"/>
      <c r="SBN38" s="446"/>
      <c r="SBO38" s="446"/>
      <c r="SBP38" s="446"/>
      <c r="SBQ38" s="446"/>
      <c r="SBR38" s="446"/>
      <c r="SBS38" s="446"/>
      <c r="SBT38" s="446"/>
      <c r="SBU38" s="446"/>
      <c r="SBV38" s="446"/>
      <c r="SBW38" s="446"/>
      <c r="SBX38" s="446"/>
      <c r="SBY38" s="446"/>
      <c r="SBZ38" s="446"/>
      <c r="SCA38" s="446"/>
      <c r="SCB38" s="446"/>
      <c r="SCC38" s="446"/>
      <c r="SCD38" s="446"/>
      <c r="SCE38" s="446"/>
      <c r="SCF38" s="446"/>
      <c r="SCG38" s="446"/>
      <c r="SCH38" s="446"/>
      <c r="SCI38" s="446"/>
      <c r="SCJ38" s="446"/>
      <c r="SCK38" s="446"/>
      <c r="SCL38" s="446"/>
      <c r="SCM38" s="446"/>
      <c r="SCN38" s="446"/>
      <c r="SCO38" s="446"/>
      <c r="SCP38" s="446"/>
      <c r="SCQ38" s="446"/>
      <c r="SCR38" s="446"/>
      <c r="SCS38" s="446"/>
      <c r="SCT38" s="446"/>
      <c r="SCU38" s="446"/>
      <c r="SCV38" s="446"/>
      <c r="SCW38" s="446"/>
      <c r="SCX38" s="446"/>
      <c r="SCY38" s="446"/>
      <c r="SCZ38" s="446"/>
      <c r="SDA38" s="446"/>
      <c r="SDB38" s="446"/>
      <c r="SDC38" s="446"/>
      <c r="SDD38" s="446"/>
      <c r="SDE38" s="446"/>
      <c r="SDF38" s="446"/>
      <c r="SDG38" s="446"/>
      <c r="SDH38" s="446"/>
      <c r="SDI38" s="446"/>
      <c r="SDJ38" s="446"/>
      <c r="SDK38" s="446"/>
      <c r="SDL38" s="446"/>
      <c r="SDM38" s="446"/>
      <c r="SDN38" s="446"/>
      <c r="SDO38" s="446"/>
      <c r="SDP38" s="446"/>
      <c r="SDQ38" s="446"/>
      <c r="SDR38" s="446"/>
      <c r="SDS38" s="446"/>
      <c r="SDT38" s="446"/>
      <c r="SDU38" s="446"/>
      <c r="SDV38" s="446"/>
      <c r="SDW38" s="446"/>
      <c r="SDX38" s="446"/>
      <c r="SDY38" s="446"/>
      <c r="SDZ38" s="446"/>
      <c r="SEA38" s="446"/>
      <c r="SEB38" s="446"/>
      <c r="SEC38" s="446"/>
      <c r="SED38" s="446"/>
      <c r="SEE38" s="446"/>
      <c r="SEF38" s="446"/>
      <c r="SEG38" s="446"/>
      <c r="SEH38" s="446"/>
      <c r="SEI38" s="446"/>
      <c r="SEJ38" s="446"/>
      <c r="SEK38" s="446"/>
      <c r="SEL38" s="446"/>
      <c r="SEM38" s="446"/>
      <c r="SEN38" s="446"/>
      <c r="SEO38" s="446"/>
      <c r="SEP38" s="446"/>
      <c r="SEQ38" s="446"/>
      <c r="SER38" s="446"/>
      <c r="SES38" s="446"/>
      <c r="SET38" s="446"/>
      <c r="SEU38" s="446"/>
      <c r="SEV38" s="446"/>
      <c r="SEW38" s="446"/>
      <c r="SEX38" s="446"/>
      <c r="SEY38" s="446"/>
      <c r="SEZ38" s="446"/>
      <c r="SFA38" s="446"/>
      <c r="SFB38" s="446"/>
      <c r="SFC38" s="446"/>
      <c r="SFD38" s="446"/>
      <c r="SFE38" s="446"/>
      <c r="SFF38" s="446"/>
      <c r="SFG38" s="446"/>
      <c r="SFH38" s="446"/>
      <c r="SFI38" s="446"/>
      <c r="SFJ38" s="446"/>
      <c r="SFK38" s="446"/>
      <c r="SFL38" s="446"/>
      <c r="SFM38" s="446"/>
      <c r="SFN38" s="446"/>
      <c r="SFO38" s="446"/>
      <c r="SFP38" s="446"/>
      <c r="SFQ38" s="446"/>
      <c r="SFR38" s="446"/>
      <c r="SFS38" s="446"/>
      <c r="SFT38" s="446"/>
      <c r="SFU38" s="446"/>
      <c r="SFV38" s="446"/>
      <c r="SFW38" s="446"/>
      <c r="SFX38" s="446"/>
      <c r="SFY38" s="446"/>
      <c r="SFZ38" s="446"/>
      <c r="SGA38" s="446"/>
      <c r="SGB38" s="446"/>
      <c r="SGC38" s="446"/>
      <c r="SGD38" s="446"/>
      <c r="SGE38" s="446"/>
      <c r="SGF38" s="446"/>
      <c r="SGG38" s="446"/>
      <c r="SGH38" s="446"/>
      <c r="SGI38" s="446"/>
      <c r="SGJ38" s="446"/>
      <c r="SGK38" s="446"/>
      <c r="SGL38" s="446"/>
      <c r="SGM38" s="446"/>
      <c r="SGN38" s="446"/>
      <c r="SGO38" s="446"/>
      <c r="SGP38" s="446"/>
      <c r="SGQ38" s="446"/>
      <c r="SGR38" s="446"/>
      <c r="SGS38" s="446"/>
      <c r="SGT38" s="446"/>
      <c r="SGU38" s="446"/>
      <c r="SGV38" s="446"/>
      <c r="SGW38" s="446"/>
      <c r="SGX38" s="446"/>
      <c r="SGY38" s="446"/>
      <c r="SGZ38" s="446"/>
      <c r="SHA38" s="446"/>
      <c r="SHB38" s="446"/>
      <c r="SHC38" s="446"/>
      <c r="SHD38" s="446"/>
      <c r="SHE38" s="446"/>
      <c r="SHF38" s="446"/>
      <c r="SHG38" s="446"/>
      <c r="SHH38" s="446"/>
      <c r="SHI38" s="446"/>
      <c r="SHJ38" s="446"/>
      <c r="SHK38" s="446"/>
      <c r="SHL38" s="446"/>
      <c r="SHM38" s="446"/>
      <c r="SHN38" s="446"/>
      <c r="SHO38" s="446"/>
      <c r="SHP38" s="446"/>
      <c r="SHQ38" s="446"/>
      <c r="SHR38" s="446"/>
      <c r="SHS38" s="446"/>
      <c r="SHT38" s="446"/>
      <c r="SHU38" s="446"/>
      <c r="SHV38" s="446"/>
      <c r="SHW38" s="446"/>
      <c r="SHX38" s="446"/>
      <c r="SHY38" s="446"/>
      <c r="SHZ38" s="446"/>
      <c r="SIA38" s="446"/>
      <c r="SIB38" s="446"/>
      <c r="SIC38" s="446"/>
      <c r="SID38" s="446"/>
      <c r="SIE38" s="446"/>
      <c r="SIF38" s="446"/>
      <c r="SIG38" s="446"/>
      <c r="SIH38" s="446"/>
      <c r="SII38" s="446"/>
      <c r="SIJ38" s="446"/>
      <c r="SIK38" s="446"/>
      <c r="SIL38" s="446"/>
      <c r="SIM38" s="446"/>
      <c r="SIN38" s="446"/>
      <c r="SIO38" s="446"/>
      <c r="SIP38" s="446"/>
      <c r="SIQ38" s="446"/>
      <c r="SIR38" s="446"/>
      <c r="SIS38" s="446"/>
      <c r="SIT38" s="446"/>
      <c r="SIU38" s="446"/>
      <c r="SIV38" s="446"/>
      <c r="SIW38" s="446"/>
      <c r="SIX38" s="446"/>
      <c r="SIY38" s="446"/>
      <c r="SIZ38" s="446"/>
      <c r="SJA38" s="446"/>
      <c r="SJB38" s="446"/>
      <c r="SJC38" s="446"/>
      <c r="SJD38" s="446"/>
      <c r="SJE38" s="446"/>
      <c r="SJF38" s="446"/>
      <c r="SJG38" s="446"/>
      <c r="SJH38" s="446"/>
      <c r="SJI38" s="446"/>
      <c r="SJJ38" s="446"/>
      <c r="SJK38" s="446"/>
      <c r="SJL38" s="446"/>
      <c r="SJM38" s="446"/>
      <c r="SJN38" s="446"/>
      <c r="SJO38" s="446"/>
      <c r="SJP38" s="446"/>
      <c r="SJQ38" s="446"/>
      <c r="SJR38" s="446"/>
      <c r="SJS38" s="446"/>
      <c r="SJT38" s="446"/>
      <c r="SJU38" s="446"/>
      <c r="SJV38" s="446"/>
      <c r="SJW38" s="446"/>
      <c r="SJX38" s="446"/>
      <c r="SJY38" s="446"/>
      <c r="SJZ38" s="446"/>
      <c r="SKA38" s="446"/>
      <c r="SKB38" s="446"/>
      <c r="SKC38" s="446"/>
      <c r="SKD38" s="446"/>
      <c r="SKE38" s="446"/>
      <c r="SKF38" s="446"/>
      <c r="SKG38" s="446"/>
      <c r="SKH38" s="446"/>
      <c r="SKI38" s="446"/>
      <c r="SKJ38" s="446"/>
      <c r="SKK38" s="446"/>
      <c r="SKL38" s="446"/>
      <c r="SKM38" s="446"/>
      <c r="SKN38" s="446"/>
      <c r="SKO38" s="446"/>
      <c r="SKP38" s="446"/>
      <c r="SKQ38" s="446"/>
      <c r="SKR38" s="446"/>
      <c r="SKS38" s="446"/>
      <c r="SKT38" s="446"/>
      <c r="SKU38" s="446"/>
      <c r="SKV38" s="446"/>
      <c r="SKW38" s="446"/>
      <c r="SKX38" s="446"/>
      <c r="SKY38" s="446"/>
      <c r="SKZ38" s="446"/>
      <c r="SLA38" s="446"/>
      <c r="SLB38" s="446"/>
      <c r="SLC38" s="446"/>
      <c r="SLD38" s="446"/>
      <c r="SLE38" s="446"/>
      <c r="SLF38" s="446"/>
      <c r="SLG38" s="446"/>
      <c r="SLH38" s="446"/>
      <c r="SLI38" s="446"/>
      <c r="SLJ38" s="446"/>
      <c r="SLK38" s="446"/>
      <c r="SLL38" s="446"/>
      <c r="SLM38" s="446"/>
      <c r="SLN38" s="446"/>
      <c r="SLO38" s="446"/>
      <c r="SLP38" s="446"/>
      <c r="SLQ38" s="446"/>
      <c r="SLR38" s="446"/>
      <c r="SLS38" s="446"/>
      <c r="SLT38" s="446"/>
      <c r="SLU38" s="446"/>
      <c r="SLV38" s="446"/>
      <c r="SLW38" s="446"/>
      <c r="SLX38" s="446"/>
      <c r="SLY38" s="446"/>
      <c r="SLZ38" s="446"/>
      <c r="SMA38" s="446"/>
      <c r="SMB38" s="446"/>
      <c r="SMC38" s="446"/>
      <c r="SMD38" s="446"/>
      <c r="SME38" s="446"/>
      <c r="SMF38" s="446"/>
      <c r="SMG38" s="446"/>
      <c r="SMH38" s="446"/>
      <c r="SMI38" s="446"/>
      <c r="SMJ38" s="446"/>
      <c r="SMK38" s="446"/>
      <c r="SML38" s="446"/>
      <c r="SMM38" s="446"/>
      <c r="SMN38" s="446"/>
      <c r="SMO38" s="446"/>
      <c r="SMP38" s="446"/>
      <c r="SMQ38" s="446"/>
      <c r="SMR38" s="446"/>
      <c r="SMS38" s="446"/>
      <c r="SMT38" s="446"/>
      <c r="SMU38" s="446"/>
      <c r="SMV38" s="446"/>
      <c r="SMW38" s="446"/>
      <c r="SMX38" s="446"/>
      <c r="SMY38" s="446"/>
      <c r="SMZ38" s="446"/>
      <c r="SNA38" s="446"/>
      <c r="SNB38" s="446"/>
      <c r="SNC38" s="446"/>
      <c r="SND38" s="446"/>
      <c r="SNE38" s="446"/>
      <c r="SNF38" s="446"/>
      <c r="SNG38" s="446"/>
      <c r="SNH38" s="446"/>
      <c r="SNI38" s="446"/>
      <c r="SNJ38" s="446"/>
      <c r="SNK38" s="446"/>
      <c r="SNL38" s="446"/>
      <c r="SNM38" s="446"/>
      <c r="SNN38" s="446"/>
      <c r="SNO38" s="446"/>
      <c r="SNP38" s="446"/>
      <c r="SNQ38" s="446"/>
      <c r="SNR38" s="446"/>
      <c r="SNS38" s="446"/>
      <c r="SNT38" s="446"/>
      <c r="SNU38" s="446"/>
      <c r="SNV38" s="446"/>
      <c r="SNW38" s="446"/>
      <c r="SNX38" s="446"/>
      <c r="SNY38" s="446"/>
      <c r="SNZ38" s="446"/>
      <c r="SOA38" s="446"/>
      <c r="SOB38" s="446"/>
      <c r="SOC38" s="446"/>
      <c r="SOD38" s="446"/>
      <c r="SOE38" s="446"/>
      <c r="SOF38" s="446"/>
      <c r="SOG38" s="446"/>
      <c r="SOH38" s="446"/>
      <c r="SOI38" s="446"/>
      <c r="SOJ38" s="446"/>
      <c r="SOK38" s="446"/>
      <c r="SOL38" s="446"/>
      <c r="SOM38" s="446"/>
      <c r="SON38" s="446"/>
      <c r="SOO38" s="446"/>
      <c r="SOP38" s="446"/>
      <c r="SOQ38" s="446"/>
      <c r="SOR38" s="446"/>
      <c r="SOS38" s="446"/>
      <c r="SOT38" s="446"/>
      <c r="SOU38" s="446"/>
      <c r="SOV38" s="446"/>
      <c r="SOW38" s="446"/>
      <c r="SOX38" s="446"/>
      <c r="SOY38" s="446"/>
      <c r="SOZ38" s="446"/>
      <c r="SPA38" s="446"/>
      <c r="SPB38" s="446"/>
      <c r="SPC38" s="446"/>
      <c r="SPD38" s="446"/>
      <c r="SPE38" s="446"/>
      <c r="SPF38" s="446"/>
      <c r="SPG38" s="446"/>
      <c r="SPH38" s="446"/>
      <c r="SPI38" s="446"/>
      <c r="SPJ38" s="446"/>
      <c r="SPK38" s="446"/>
      <c r="SPL38" s="446"/>
      <c r="SPM38" s="446"/>
      <c r="SPN38" s="446"/>
      <c r="SPO38" s="446"/>
      <c r="SPP38" s="446"/>
      <c r="SPQ38" s="446"/>
      <c r="SPR38" s="446"/>
      <c r="SPS38" s="446"/>
      <c r="SPT38" s="446"/>
      <c r="SPU38" s="446"/>
      <c r="SPV38" s="446"/>
      <c r="SPW38" s="446"/>
      <c r="SPX38" s="446"/>
      <c r="SPY38" s="446"/>
      <c r="SPZ38" s="446"/>
      <c r="SQA38" s="446"/>
      <c r="SQB38" s="446"/>
      <c r="SQC38" s="446"/>
      <c r="SQD38" s="446"/>
      <c r="SQE38" s="446"/>
      <c r="SQF38" s="446"/>
      <c r="SQG38" s="446"/>
      <c r="SQH38" s="446"/>
      <c r="SQI38" s="446"/>
      <c r="SQJ38" s="446"/>
      <c r="SQK38" s="446"/>
      <c r="SQL38" s="446"/>
      <c r="SQM38" s="446"/>
      <c r="SQN38" s="446"/>
      <c r="SQO38" s="446"/>
      <c r="SQP38" s="446"/>
      <c r="SQQ38" s="446"/>
      <c r="SQR38" s="446"/>
      <c r="SQS38" s="446"/>
      <c r="SQT38" s="446"/>
      <c r="SQU38" s="446"/>
      <c r="SQV38" s="446"/>
      <c r="SQW38" s="446"/>
      <c r="SQX38" s="446"/>
      <c r="SQY38" s="446"/>
      <c r="SQZ38" s="446"/>
      <c r="SRA38" s="446"/>
      <c r="SRB38" s="446"/>
      <c r="SRC38" s="446"/>
      <c r="SRD38" s="446"/>
      <c r="SRE38" s="446"/>
      <c r="SRF38" s="446"/>
      <c r="SRG38" s="446"/>
      <c r="SRH38" s="446"/>
      <c r="SRI38" s="446"/>
      <c r="SRJ38" s="446"/>
      <c r="SRK38" s="446"/>
      <c r="SRL38" s="446"/>
      <c r="SRM38" s="446"/>
      <c r="SRN38" s="446"/>
      <c r="SRO38" s="446"/>
      <c r="SRP38" s="446"/>
      <c r="SRQ38" s="446"/>
      <c r="SRR38" s="446"/>
      <c r="SRS38" s="446"/>
      <c r="SRT38" s="446"/>
      <c r="SRU38" s="446"/>
      <c r="SRV38" s="446"/>
      <c r="SRW38" s="446"/>
      <c r="SRX38" s="446"/>
      <c r="SRY38" s="446"/>
      <c r="SRZ38" s="446"/>
      <c r="SSA38" s="446"/>
      <c r="SSB38" s="446"/>
      <c r="SSC38" s="446"/>
      <c r="SSD38" s="446"/>
      <c r="SSE38" s="446"/>
      <c r="SSF38" s="446"/>
      <c r="SSG38" s="446"/>
      <c r="SSH38" s="446"/>
      <c r="SSI38" s="446"/>
      <c r="SSJ38" s="446"/>
      <c r="SSK38" s="446"/>
      <c r="SSL38" s="446"/>
      <c r="SSM38" s="446"/>
      <c r="SSN38" s="446"/>
      <c r="SSO38" s="446"/>
      <c r="SSP38" s="446"/>
      <c r="SSQ38" s="446"/>
      <c r="SSR38" s="446"/>
      <c r="SSS38" s="446"/>
      <c r="SST38" s="446"/>
      <c r="SSU38" s="446"/>
      <c r="SSV38" s="446"/>
      <c r="SSW38" s="446"/>
      <c r="SSX38" s="446"/>
      <c r="SSY38" s="446"/>
      <c r="SSZ38" s="446"/>
      <c r="STA38" s="446"/>
      <c r="STB38" s="446"/>
      <c r="STC38" s="446"/>
      <c r="STD38" s="446"/>
      <c r="STE38" s="446"/>
      <c r="STF38" s="446"/>
      <c r="STG38" s="446"/>
      <c r="STH38" s="446"/>
      <c r="STI38" s="446"/>
      <c r="STJ38" s="446"/>
      <c r="STK38" s="446"/>
      <c r="STL38" s="446"/>
      <c r="STM38" s="446"/>
      <c r="STN38" s="446"/>
      <c r="STO38" s="446"/>
      <c r="STP38" s="446"/>
      <c r="STQ38" s="446"/>
      <c r="STR38" s="446"/>
      <c r="STS38" s="446"/>
      <c r="STT38" s="446"/>
      <c r="STU38" s="446"/>
      <c r="STV38" s="446"/>
      <c r="STW38" s="446"/>
      <c r="STX38" s="446"/>
      <c r="STY38" s="446"/>
      <c r="STZ38" s="446"/>
      <c r="SUA38" s="446"/>
      <c r="SUB38" s="446"/>
      <c r="SUC38" s="446"/>
      <c r="SUD38" s="446"/>
      <c r="SUE38" s="446"/>
      <c r="SUF38" s="446"/>
      <c r="SUG38" s="446"/>
      <c r="SUH38" s="446"/>
      <c r="SUI38" s="446"/>
      <c r="SUJ38" s="446"/>
      <c r="SUK38" s="446"/>
      <c r="SUL38" s="446"/>
      <c r="SUM38" s="446"/>
      <c r="SUN38" s="446"/>
      <c r="SUO38" s="446"/>
      <c r="SUP38" s="446"/>
      <c r="SUQ38" s="446"/>
      <c r="SUR38" s="446"/>
      <c r="SUS38" s="446"/>
      <c r="SUT38" s="446"/>
      <c r="SUU38" s="446"/>
      <c r="SUV38" s="446"/>
      <c r="SUW38" s="446"/>
      <c r="SUX38" s="446"/>
      <c r="SUY38" s="446"/>
      <c r="SUZ38" s="446"/>
      <c r="SVA38" s="446"/>
      <c r="SVB38" s="446"/>
      <c r="SVC38" s="446"/>
      <c r="SVD38" s="446"/>
      <c r="SVE38" s="446"/>
      <c r="SVF38" s="446"/>
      <c r="SVG38" s="446"/>
      <c r="SVH38" s="446"/>
      <c r="SVI38" s="446"/>
      <c r="SVJ38" s="446"/>
      <c r="SVK38" s="446"/>
      <c r="SVL38" s="446"/>
      <c r="SVM38" s="446"/>
      <c r="SVN38" s="446"/>
      <c r="SVO38" s="446"/>
      <c r="SVP38" s="446"/>
      <c r="SVQ38" s="446"/>
      <c r="SVR38" s="446"/>
      <c r="SVS38" s="446"/>
      <c r="SVT38" s="446"/>
      <c r="SVU38" s="446"/>
      <c r="SVV38" s="446"/>
      <c r="SVW38" s="446"/>
      <c r="SVX38" s="446"/>
      <c r="SVY38" s="446"/>
      <c r="SVZ38" s="446"/>
      <c r="SWA38" s="446"/>
      <c r="SWB38" s="446"/>
      <c r="SWC38" s="446"/>
      <c r="SWD38" s="446"/>
      <c r="SWE38" s="446"/>
      <c r="SWF38" s="446"/>
      <c r="SWG38" s="446"/>
      <c r="SWH38" s="446"/>
      <c r="SWI38" s="446"/>
      <c r="SWJ38" s="446"/>
      <c r="SWK38" s="446"/>
      <c r="SWL38" s="446"/>
      <c r="SWM38" s="446"/>
      <c r="SWN38" s="446"/>
      <c r="SWO38" s="446"/>
      <c r="SWP38" s="446"/>
      <c r="SWQ38" s="446"/>
      <c r="SWR38" s="446"/>
      <c r="SWS38" s="446"/>
      <c r="SWT38" s="446"/>
      <c r="SWU38" s="446"/>
      <c r="SWV38" s="446"/>
      <c r="SWW38" s="446"/>
      <c r="SWX38" s="446"/>
      <c r="SWY38" s="446"/>
      <c r="SWZ38" s="446"/>
      <c r="SXA38" s="446"/>
      <c r="SXB38" s="446"/>
      <c r="SXC38" s="446"/>
      <c r="SXD38" s="446"/>
      <c r="SXE38" s="446"/>
      <c r="SXF38" s="446"/>
      <c r="SXG38" s="446"/>
      <c r="SXH38" s="446"/>
      <c r="SXI38" s="446"/>
      <c r="SXJ38" s="446"/>
      <c r="SXK38" s="446"/>
      <c r="SXL38" s="446"/>
      <c r="SXM38" s="446"/>
      <c r="SXN38" s="446"/>
      <c r="SXO38" s="446"/>
      <c r="SXP38" s="446"/>
      <c r="SXQ38" s="446"/>
      <c r="SXR38" s="446"/>
      <c r="SXS38" s="446"/>
      <c r="SXT38" s="446"/>
      <c r="SXU38" s="446"/>
      <c r="SXV38" s="446"/>
      <c r="SXW38" s="446"/>
      <c r="SXX38" s="446"/>
      <c r="SXY38" s="446"/>
      <c r="SXZ38" s="446"/>
      <c r="SYA38" s="446"/>
      <c r="SYB38" s="446"/>
      <c r="SYC38" s="446"/>
      <c r="SYD38" s="446"/>
      <c r="SYE38" s="446"/>
      <c r="SYF38" s="446"/>
      <c r="SYG38" s="446"/>
      <c r="SYH38" s="446"/>
      <c r="SYI38" s="446"/>
      <c r="SYJ38" s="446"/>
      <c r="SYK38" s="446"/>
      <c r="SYL38" s="446"/>
      <c r="SYM38" s="446"/>
      <c r="SYN38" s="446"/>
      <c r="SYO38" s="446"/>
      <c r="SYP38" s="446"/>
      <c r="SYQ38" s="446"/>
      <c r="SYR38" s="446"/>
      <c r="SYS38" s="446"/>
      <c r="SYT38" s="446"/>
      <c r="SYU38" s="446"/>
      <c r="SYV38" s="446"/>
      <c r="SYW38" s="446"/>
      <c r="SYX38" s="446"/>
      <c r="SYY38" s="446"/>
      <c r="SYZ38" s="446"/>
      <c r="SZA38" s="446"/>
      <c r="SZB38" s="446"/>
      <c r="SZC38" s="446"/>
      <c r="SZD38" s="446"/>
      <c r="SZE38" s="446"/>
      <c r="SZF38" s="446"/>
      <c r="SZG38" s="446"/>
      <c r="SZH38" s="446"/>
      <c r="SZI38" s="446"/>
      <c r="SZJ38" s="446"/>
      <c r="SZK38" s="446"/>
      <c r="SZL38" s="446"/>
      <c r="SZM38" s="446"/>
      <c r="SZN38" s="446"/>
      <c r="SZO38" s="446"/>
      <c r="SZP38" s="446"/>
      <c r="SZQ38" s="446"/>
      <c r="SZR38" s="446"/>
      <c r="SZS38" s="446"/>
      <c r="SZT38" s="446"/>
      <c r="SZU38" s="446"/>
      <c r="SZV38" s="446"/>
      <c r="SZW38" s="446"/>
      <c r="SZX38" s="446"/>
      <c r="SZY38" s="446"/>
      <c r="SZZ38" s="446"/>
      <c r="TAA38" s="446"/>
      <c r="TAB38" s="446"/>
      <c r="TAC38" s="446"/>
      <c r="TAD38" s="446"/>
      <c r="TAE38" s="446"/>
      <c r="TAF38" s="446"/>
      <c r="TAG38" s="446"/>
      <c r="TAH38" s="446"/>
      <c r="TAI38" s="446"/>
      <c r="TAJ38" s="446"/>
      <c r="TAK38" s="446"/>
      <c r="TAL38" s="446"/>
      <c r="TAM38" s="446"/>
      <c r="TAN38" s="446"/>
      <c r="TAO38" s="446"/>
      <c r="TAP38" s="446"/>
      <c r="TAQ38" s="446"/>
      <c r="TAR38" s="446"/>
      <c r="TAS38" s="446"/>
      <c r="TAT38" s="446"/>
      <c r="TAU38" s="446"/>
      <c r="TAV38" s="446"/>
      <c r="TAW38" s="446"/>
      <c r="TAX38" s="446"/>
      <c r="TAY38" s="446"/>
      <c r="TAZ38" s="446"/>
      <c r="TBA38" s="446"/>
      <c r="TBB38" s="446"/>
      <c r="TBC38" s="446"/>
      <c r="TBD38" s="446"/>
      <c r="TBE38" s="446"/>
      <c r="TBF38" s="446"/>
      <c r="TBG38" s="446"/>
      <c r="TBH38" s="446"/>
      <c r="TBI38" s="446"/>
      <c r="TBJ38" s="446"/>
      <c r="TBK38" s="446"/>
      <c r="TBL38" s="446"/>
      <c r="TBM38" s="446"/>
      <c r="TBN38" s="446"/>
      <c r="TBO38" s="446"/>
      <c r="TBP38" s="446"/>
      <c r="TBQ38" s="446"/>
      <c r="TBR38" s="446"/>
      <c r="TBS38" s="446"/>
      <c r="TBT38" s="446"/>
      <c r="TBU38" s="446"/>
      <c r="TBV38" s="446"/>
      <c r="TBW38" s="446"/>
      <c r="TBX38" s="446"/>
      <c r="TBY38" s="446"/>
      <c r="TBZ38" s="446"/>
      <c r="TCA38" s="446"/>
      <c r="TCB38" s="446"/>
      <c r="TCC38" s="446"/>
      <c r="TCD38" s="446"/>
      <c r="TCE38" s="446"/>
      <c r="TCF38" s="446"/>
      <c r="TCG38" s="446"/>
      <c r="TCH38" s="446"/>
      <c r="TCI38" s="446"/>
      <c r="TCJ38" s="446"/>
      <c r="TCK38" s="446"/>
      <c r="TCL38" s="446"/>
      <c r="TCM38" s="446"/>
      <c r="TCN38" s="446"/>
      <c r="TCO38" s="446"/>
      <c r="TCP38" s="446"/>
      <c r="TCQ38" s="446"/>
      <c r="TCR38" s="446"/>
      <c r="TCS38" s="446"/>
      <c r="TCT38" s="446"/>
      <c r="TCU38" s="446"/>
      <c r="TCV38" s="446"/>
      <c r="TCW38" s="446"/>
      <c r="TCX38" s="446"/>
      <c r="TCY38" s="446"/>
      <c r="TCZ38" s="446"/>
      <c r="TDA38" s="446"/>
      <c r="TDB38" s="446"/>
      <c r="TDC38" s="446"/>
      <c r="TDD38" s="446"/>
      <c r="TDE38" s="446"/>
      <c r="TDF38" s="446"/>
      <c r="TDG38" s="446"/>
      <c r="TDH38" s="446"/>
      <c r="TDI38" s="446"/>
      <c r="TDJ38" s="446"/>
      <c r="TDK38" s="446"/>
      <c r="TDL38" s="446"/>
      <c r="TDM38" s="446"/>
      <c r="TDN38" s="446"/>
      <c r="TDO38" s="446"/>
      <c r="TDP38" s="446"/>
      <c r="TDQ38" s="446"/>
      <c r="TDR38" s="446"/>
      <c r="TDS38" s="446"/>
      <c r="TDT38" s="446"/>
      <c r="TDU38" s="446"/>
      <c r="TDV38" s="446"/>
      <c r="TDW38" s="446"/>
      <c r="TDX38" s="446"/>
      <c r="TDY38" s="446"/>
      <c r="TDZ38" s="446"/>
      <c r="TEA38" s="446"/>
      <c r="TEB38" s="446"/>
      <c r="TEC38" s="446"/>
      <c r="TED38" s="446"/>
      <c r="TEE38" s="446"/>
      <c r="TEF38" s="446"/>
      <c r="TEG38" s="446"/>
      <c r="TEH38" s="446"/>
      <c r="TEI38" s="446"/>
      <c r="TEJ38" s="446"/>
      <c r="TEK38" s="446"/>
      <c r="TEL38" s="446"/>
      <c r="TEM38" s="446"/>
      <c r="TEN38" s="446"/>
      <c r="TEO38" s="446"/>
      <c r="TEP38" s="446"/>
      <c r="TEQ38" s="446"/>
      <c r="TER38" s="446"/>
      <c r="TES38" s="446"/>
      <c r="TET38" s="446"/>
      <c r="TEU38" s="446"/>
      <c r="TEV38" s="446"/>
      <c r="TEW38" s="446"/>
      <c r="TEX38" s="446"/>
      <c r="TEY38" s="446"/>
      <c r="TEZ38" s="446"/>
      <c r="TFA38" s="446"/>
      <c r="TFB38" s="446"/>
      <c r="TFC38" s="446"/>
      <c r="TFD38" s="446"/>
      <c r="TFE38" s="446"/>
      <c r="TFF38" s="446"/>
      <c r="TFG38" s="446"/>
      <c r="TFH38" s="446"/>
      <c r="TFI38" s="446"/>
      <c r="TFJ38" s="446"/>
      <c r="TFK38" s="446"/>
      <c r="TFL38" s="446"/>
      <c r="TFM38" s="446"/>
      <c r="TFN38" s="446"/>
      <c r="TFO38" s="446"/>
      <c r="TFP38" s="446"/>
      <c r="TFQ38" s="446"/>
      <c r="TFR38" s="446"/>
      <c r="TFS38" s="446"/>
      <c r="TFT38" s="446"/>
      <c r="TFU38" s="446"/>
      <c r="TFV38" s="446"/>
      <c r="TFW38" s="446"/>
      <c r="TFX38" s="446"/>
      <c r="TFY38" s="446"/>
      <c r="TFZ38" s="446"/>
      <c r="TGA38" s="446"/>
      <c r="TGB38" s="446"/>
      <c r="TGC38" s="446"/>
      <c r="TGD38" s="446"/>
      <c r="TGE38" s="446"/>
      <c r="TGF38" s="446"/>
      <c r="TGG38" s="446"/>
      <c r="TGH38" s="446"/>
      <c r="TGI38" s="446"/>
      <c r="TGJ38" s="446"/>
      <c r="TGK38" s="446"/>
      <c r="TGL38" s="446"/>
      <c r="TGM38" s="446"/>
      <c r="TGN38" s="446"/>
      <c r="TGO38" s="446"/>
      <c r="TGP38" s="446"/>
      <c r="TGQ38" s="446"/>
      <c r="TGR38" s="446"/>
      <c r="TGS38" s="446"/>
      <c r="TGT38" s="446"/>
      <c r="TGU38" s="446"/>
      <c r="TGV38" s="446"/>
      <c r="TGW38" s="446"/>
      <c r="TGX38" s="446"/>
      <c r="TGY38" s="446"/>
      <c r="TGZ38" s="446"/>
      <c r="THA38" s="446"/>
      <c r="THB38" s="446"/>
      <c r="THC38" s="446"/>
      <c r="THD38" s="446"/>
      <c r="THE38" s="446"/>
      <c r="THF38" s="446"/>
      <c r="THG38" s="446"/>
      <c r="THH38" s="446"/>
      <c r="THI38" s="446"/>
      <c r="THJ38" s="446"/>
      <c r="THK38" s="446"/>
      <c r="THL38" s="446"/>
      <c r="THM38" s="446"/>
      <c r="THN38" s="446"/>
      <c r="THO38" s="446"/>
      <c r="THP38" s="446"/>
      <c r="THQ38" s="446"/>
      <c r="THR38" s="446"/>
      <c r="THS38" s="446"/>
      <c r="THT38" s="446"/>
      <c r="THU38" s="446"/>
      <c r="THV38" s="446"/>
      <c r="THW38" s="446"/>
      <c r="THX38" s="446"/>
      <c r="THY38" s="446"/>
      <c r="THZ38" s="446"/>
      <c r="TIA38" s="446"/>
      <c r="TIB38" s="446"/>
      <c r="TIC38" s="446"/>
      <c r="TID38" s="446"/>
      <c r="TIE38" s="446"/>
      <c r="TIF38" s="446"/>
      <c r="TIG38" s="446"/>
      <c r="TIH38" s="446"/>
      <c r="TII38" s="446"/>
      <c r="TIJ38" s="446"/>
      <c r="TIK38" s="446"/>
      <c r="TIL38" s="446"/>
      <c r="TIM38" s="446"/>
      <c r="TIN38" s="446"/>
      <c r="TIO38" s="446"/>
      <c r="TIP38" s="446"/>
      <c r="TIQ38" s="446"/>
      <c r="TIR38" s="446"/>
      <c r="TIS38" s="446"/>
      <c r="TIT38" s="446"/>
      <c r="TIU38" s="446"/>
      <c r="TIV38" s="446"/>
      <c r="TIW38" s="446"/>
      <c r="TIX38" s="446"/>
      <c r="TIY38" s="446"/>
      <c r="TIZ38" s="446"/>
      <c r="TJA38" s="446"/>
      <c r="TJB38" s="446"/>
      <c r="TJC38" s="446"/>
      <c r="TJD38" s="446"/>
      <c r="TJE38" s="446"/>
      <c r="TJF38" s="446"/>
      <c r="TJG38" s="446"/>
      <c r="TJH38" s="446"/>
      <c r="TJI38" s="446"/>
      <c r="TJJ38" s="446"/>
      <c r="TJK38" s="446"/>
      <c r="TJL38" s="446"/>
      <c r="TJM38" s="446"/>
      <c r="TJN38" s="446"/>
      <c r="TJO38" s="446"/>
      <c r="TJP38" s="446"/>
      <c r="TJQ38" s="446"/>
      <c r="TJR38" s="446"/>
      <c r="TJS38" s="446"/>
      <c r="TJT38" s="446"/>
      <c r="TJU38" s="446"/>
      <c r="TJV38" s="446"/>
      <c r="TJW38" s="446"/>
      <c r="TJX38" s="446"/>
      <c r="TJY38" s="446"/>
      <c r="TJZ38" s="446"/>
      <c r="TKA38" s="446"/>
      <c r="TKB38" s="446"/>
      <c r="TKC38" s="446"/>
      <c r="TKD38" s="446"/>
      <c r="TKE38" s="446"/>
      <c r="TKF38" s="446"/>
      <c r="TKG38" s="446"/>
      <c r="TKH38" s="446"/>
      <c r="TKI38" s="446"/>
      <c r="TKJ38" s="446"/>
      <c r="TKK38" s="446"/>
      <c r="TKL38" s="446"/>
      <c r="TKM38" s="446"/>
      <c r="TKN38" s="446"/>
      <c r="TKO38" s="446"/>
      <c r="TKP38" s="446"/>
      <c r="TKQ38" s="446"/>
      <c r="TKR38" s="446"/>
      <c r="TKS38" s="446"/>
      <c r="TKT38" s="446"/>
      <c r="TKU38" s="446"/>
      <c r="TKV38" s="446"/>
      <c r="TKW38" s="446"/>
      <c r="TKX38" s="446"/>
      <c r="TKY38" s="446"/>
      <c r="TKZ38" s="446"/>
      <c r="TLA38" s="446"/>
      <c r="TLB38" s="446"/>
      <c r="TLC38" s="446"/>
      <c r="TLD38" s="446"/>
      <c r="TLE38" s="446"/>
      <c r="TLF38" s="446"/>
      <c r="TLG38" s="446"/>
      <c r="TLH38" s="446"/>
      <c r="TLI38" s="446"/>
      <c r="TLJ38" s="446"/>
      <c r="TLK38" s="446"/>
      <c r="TLL38" s="446"/>
      <c r="TLM38" s="446"/>
      <c r="TLN38" s="446"/>
      <c r="TLO38" s="446"/>
      <c r="TLP38" s="446"/>
      <c r="TLQ38" s="446"/>
      <c r="TLR38" s="446"/>
      <c r="TLS38" s="446"/>
      <c r="TLT38" s="446"/>
      <c r="TLU38" s="446"/>
      <c r="TLV38" s="446"/>
      <c r="TLW38" s="446"/>
      <c r="TLX38" s="446"/>
      <c r="TLY38" s="446"/>
      <c r="TLZ38" s="446"/>
      <c r="TMA38" s="446"/>
      <c r="TMB38" s="446"/>
      <c r="TMC38" s="446"/>
      <c r="TMD38" s="446"/>
      <c r="TME38" s="446"/>
      <c r="TMF38" s="446"/>
      <c r="TMG38" s="446"/>
      <c r="TMH38" s="446"/>
      <c r="TMI38" s="446"/>
      <c r="TMJ38" s="446"/>
      <c r="TMK38" s="446"/>
      <c r="TML38" s="446"/>
      <c r="TMM38" s="446"/>
      <c r="TMN38" s="446"/>
      <c r="TMO38" s="446"/>
      <c r="TMP38" s="446"/>
      <c r="TMQ38" s="446"/>
      <c r="TMR38" s="446"/>
      <c r="TMS38" s="446"/>
      <c r="TMT38" s="446"/>
      <c r="TMU38" s="446"/>
      <c r="TMV38" s="446"/>
      <c r="TMW38" s="446"/>
      <c r="TMX38" s="446"/>
      <c r="TMY38" s="446"/>
      <c r="TMZ38" s="446"/>
      <c r="TNA38" s="446"/>
      <c r="TNB38" s="446"/>
      <c r="TNC38" s="446"/>
      <c r="TND38" s="446"/>
      <c r="TNE38" s="446"/>
      <c r="TNF38" s="446"/>
      <c r="TNG38" s="446"/>
      <c r="TNH38" s="446"/>
      <c r="TNI38" s="446"/>
      <c r="TNJ38" s="446"/>
      <c r="TNK38" s="446"/>
      <c r="TNL38" s="446"/>
      <c r="TNM38" s="446"/>
      <c r="TNN38" s="446"/>
      <c r="TNO38" s="446"/>
      <c r="TNP38" s="446"/>
      <c r="TNQ38" s="446"/>
      <c r="TNR38" s="446"/>
      <c r="TNS38" s="446"/>
      <c r="TNT38" s="446"/>
      <c r="TNU38" s="446"/>
      <c r="TNV38" s="446"/>
      <c r="TNW38" s="446"/>
      <c r="TNX38" s="446"/>
      <c r="TNY38" s="446"/>
      <c r="TNZ38" s="446"/>
      <c r="TOA38" s="446"/>
      <c r="TOB38" s="446"/>
      <c r="TOC38" s="446"/>
      <c r="TOD38" s="446"/>
      <c r="TOE38" s="446"/>
      <c r="TOF38" s="446"/>
      <c r="TOG38" s="446"/>
      <c r="TOH38" s="446"/>
      <c r="TOI38" s="446"/>
      <c r="TOJ38" s="446"/>
      <c r="TOK38" s="446"/>
      <c r="TOL38" s="446"/>
      <c r="TOM38" s="446"/>
      <c r="TON38" s="446"/>
      <c r="TOO38" s="446"/>
      <c r="TOP38" s="446"/>
      <c r="TOQ38" s="446"/>
      <c r="TOR38" s="446"/>
      <c r="TOS38" s="446"/>
      <c r="TOT38" s="446"/>
      <c r="TOU38" s="446"/>
      <c r="TOV38" s="446"/>
      <c r="TOW38" s="446"/>
      <c r="TOX38" s="446"/>
      <c r="TOY38" s="446"/>
      <c r="TOZ38" s="446"/>
      <c r="TPA38" s="446"/>
      <c r="TPB38" s="446"/>
      <c r="TPC38" s="446"/>
      <c r="TPD38" s="446"/>
      <c r="TPE38" s="446"/>
      <c r="TPF38" s="446"/>
      <c r="TPG38" s="446"/>
      <c r="TPH38" s="446"/>
      <c r="TPI38" s="446"/>
      <c r="TPJ38" s="446"/>
      <c r="TPK38" s="446"/>
      <c r="TPL38" s="446"/>
      <c r="TPM38" s="446"/>
      <c r="TPN38" s="446"/>
      <c r="TPO38" s="446"/>
      <c r="TPP38" s="446"/>
      <c r="TPQ38" s="446"/>
      <c r="TPR38" s="446"/>
      <c r="TPS38" s="446"/>
      <c r="TPT38" s="446"/>
      <c r="TPU38" s="446"/>
      <c r="TPV38" s="446"/>
      <c r="TPW38" s="446"/>
      <c r="TPX38" s="446"/>
      <c r="TPY38" s="446"/>
      <c r="TPZ38" s="446"/>
      <c r="TQA38" s="446"/>
      <c r="TQB38" s="446"/>
      <c r="TQC38" s="446"/>
      <c r="TQD38" s="446"/>
      <c r="TQE38" s="446"/>
      <c r="TQF38" s="446"/>
      <c r="TQG38" s="446"/>
      <c r="TQH38" s="446"/>
      <c r="TQI38" s="446"/>
      <c r="TQJ38" s="446"/>
      <c r="TQK38" s="446"/>
      <c r="TQL38" s="446"/>
      <c r="TQM38" s="446"/>
      <c r="TQN38" s="446"/>
      <c r="TQO38" s="446"/>
      <c r="TQP38" s="446"/>
      <c r="TQQ38" s="446"/>
      <c r="TQR38" s="446"/>
      <c r="TQS38" s="446"/>
      <c r="TQT38" s="446"/>
      <c r="TQU38" s="446"/>
      <c r="TQV38" s="446"/>
      <c r="TQW38" s="446"/>
      <c r="TQX38" s="446"/>
      <c r="TQY38" s="446"/>
      <c r="TQZ38" s="446"/>
      <c r="TRA38" s="446"/>
      <c r="TRB38" s="446"/>
      <c r="TRC38" s="446"/>
      <c r="TRD38" s="446"/>
      <c r="TRE38" s="446"/>
      <c r="TRF38" s="446"/>
      <c r="TRG38" s="446"/>
      <c r="TRH38" s="446"/>
      <c r="TRI38" s="446"/>
      <c r="TRJ38" s="446"/>
      <c r="TRK38" s="446"/>
      <c r="TRL38" s="446"/>
      <c r="TRM38" s="446"/>
      <c r="TRN38" s="446"/>
      <c r="TRO38" s="446"/>
      <c r="TRP38" s="446"/>
      <c r="TRQ38" s="446"/>
      <c r="TRR38" s="446"/>
      <c r="TRS38" s="446"/>
      <c r="TRT38" s="446"/>
      <c r="TRU38" s="446"/>
      <c r="TRV38" s="446"/>
      <c r="TRW38" s="446"/>
      <c r="TRX38" s="446"/>
      <c r="TRY38" s="446"/>
      <c r="TRZ38" s="446"/>
      <c r="TSA38" s="446"/>
      <c r="TSB38" s="446"/>
      <c r="TSC38" s="446"/>
      <c r="TSD38" s="446"/>
      <c r="TSE38" s="446"/>
      <c r="TSF38" s="446"/>
      <c r="TSG38" s="446"/>
      <c r="TSH38" s="446"/>
      <c r="TSI38" s="446"/>
      <c r="TSJ38" s="446"/>
      <c r="TSK38" s="446"/>
      <c r="TSL38" s="446"/>
      <c r="TSM38" s="446"/>
      <c r="TSN38" s="446"/>
      <c r="TSO38" s="446"/>
      <c r="TSP38" s="446"/>
      <c r="TSQ38" s="446"/>
      <c r="TSR38" s="446"/>
      <c r="TSS38" s="446"/>
      <c r="TST38" s="446"/>
      <c r="TSU38" s="446"/>
      <c r="TSV38" s="446"/>
      <c r="TSW38" s="446"/>
      <c r="TSX38" s="446"/>
      <c r="TSY38" s="446"/>
      <c r="TSZ38" s="446"/>
      <c r="TTA38" s="446"/>
      <c r="TTB38" s="446"/>
      <c r="TTC38" s="446"/>
      <c r="TTD38" s="446"/>
      <c r="TTE38" s="446"/>
      <c r="TTF38" s="446"/>
      <c r="TTG38" s="446"/>
      <c r="TTH38" s="446"/>
      <c r="TTI38" s="446"/>
      <c r="TTJ38" s="446"/>
      <c r="TTK38" s="446"/>
      <c r="TTL38" s="446"/>
      <c r="TTM38" s="446"/>
      <c r="TTN38" s="446"/>
      <c r="TTO38" s="446"/>
      <c r="TTP38" s="446"/>
      <c r="TTQ38" s="446"/>
      <c r="TTR38" s="446"/>
      <c r="TTS38" s="446"/>
      <c r="TTT38" s="446"/>
      <c r="TTU38" s="446"/>
      <c r="TTV38" s="446"/>
      <c r="TTW38" s="446"/>
      <c r="TTX38" s="446"/>
      <c r="TTY38" s="446"/>
      <c r="TTZ38" s="446"/>
      <c r="TUA38" s="446"/>
      <c r="TUB38" s="446"/>
      <c r="TUC38" s="446"/>
      <c r="TUD38" s="446"/>
      <c r="TUE38" s="446"/>
      <c r="TUF38" s="446"/>
      <c r="TUG38" s="446"/>
      <c r="TUH38" s="446"/>
      <c r="TUI38" s="446"/>
      <c r="TUJ38" s="446"/>
      <c r="TUK38" s="446"/>
      <c r="TUL38" s="446"/>
      <c r="TUM38" s="446"/>
      <c r="TUN38" s="446"/>
      <c r="TUO38" s="446"/>
      <c r="TUP38" s="446"/>
      <c r="TUQ38" s="446"/>
      <c r="TUR38" s="446"/>
      <c r="TUS38" s="446"/>
      <c r="TUT38" s="446"/>
      <c r="TUU38" s="446"/>
      <c r="TUV38" s="446"/>
      <c r="TUW38" s="446"/>
      <c r="TUX38" s="446"/>
      <c r="TUY38" s="446"/>
      <c r="TUZ38" s="446"/>
      <c r="TVA38" s="446"/>
      <c r="TVB38" s="446"/>
      <c r="TVC38" s="446"/>
      <c r="TVD38" s="446"/>
      <c r="TVE38" s="446"/>
      <c r="TVF38" s="446"/>
      <c r="TVG38" s="446"/>
      <c r="TVH38" s="446"/>
      <c r="TVI38" s="446"/>
      <c r="TVJ38" s="446"/>
      <c r="TVK38" s="446"/>
      <c r="TVL38" s="446"/>
      <c r="TVM38" s="446"/>
      <c r="TVN38" s="446"/>
      <c r="TVO38" s="446"/>
      <c r="TVP38" s="446"/>
      <c r="TVQ38" s="446"/>
      <c r="TVR38" s="446"/>
      <c r="TVS38" s="446"/>
      <c r="TVT38" s="446"/>
      <c r="TVU38" s="446"/>
      <c r="TVV38" s="446"/>
      <c r="TVW38" s="446"/>
      <c r="TVX38" s="446"/>
      <c r="TVY38" s="446"/>
      <c r="TVZ38" s="446"/>
      <c r="TWA38" s="446"/>
      <c r="TWB38" s="446"/>
      <c r="TWC38" s="446"/>
      <c r="TWD38" s="446"/>
      <c r="TWE38" s="446"/>
      <c r="TWF38" s="446"/>
      <c r="TWG38" s="446"/>
      <c r="TWH38" s="446"/>
      <c r="TWI38" s="446"/>
      <c r="TWJ38" s="446"/>
      <c r="TWK38" s="446"/>
      <c r="TWL38" s="446"/>
      <c r="TWM38" s="446"/>
      <c r="TWN38" s="446"/>
      <c r="TWO38" s="446"/>
      <c r="TWP38" s="446"/>
      <c r="TWQ38" s="446"/>
      <c r="TWR38" s="446"/>
      <c r="TWS38" s="446"/>
      <c r="TWT38" s="446"/>
      <c r="TWU38" s="446"/>
      <c r="TWV38" s="446"/>
      <c r="TWW38" s="446"/>
      <c r="TWX38" s="446"/>
      <c r="TWY38" s="446"/>
      <c r="TWZ38" s="446"/>
      <c r="TXA38" s="446"/>
      <c r="TXB38" s="446"/>
      <c r="TXC38" s="446"/>
      <c r="TXD38" s="446"/>
      <c r="TXE38" s="446"/>
      <c r="TXF38" s="446"/>
      <c r="TXG38" s="446"/>
      <c r="TXH38" s="446"/>
      <c r="TXI38" s="446"/>
      <c r="TXJ38" s="446"/>
      <c r="TXK38" s="446"/>
      <c r="TXL38" s="446"/>
      <c r="TXM38" s="446"/>
      <c r="TXN38" s="446"/>
      <c r="TXO38" s="446"/>
      <c r="TXP38" s="446"/>
      <c r="TXQ38" s="446"/>
      <c r="TXR38" s="446"/>
      <c r="TXS38" s="446"/>
      <c r="TXT38" s="446"/>
      <c r="TXU38" s="446"/>
      <c r="TXV38" s="446"/>
      <c r="TXW38" s="446"/>
      <c r="TXX38" s="446"/>
      <c r="TXY38" s="446"/>
      <c r="TXZ38" s="446"/>
      <c r="TYA38" s="446"/>
      <c r="TYB38" s="446"/>
      <c r="TYC38" s="446"/>
      <c r="TYD38" s="446"/>
      <c r="TYE38" s="446"/>
      <c r="TYF38" s="446"/>
      <c r="TYG38" s="446"/>
      <c r="TYH38" s="446"/>
      <c r="TYI38" s="446"/>
      <c r="TYJ38" s="446"/>
      <c r="TYK38" s="446"/>
      <c r="TYL38" s="446"/>
      <c r="TYM38" s="446"/>
      <c r="TYN38" s="446"/>
      <c r="TYO38" s="446"/>
      <c r="TYP38" s="446"/>
      <c r="TYQ38" s="446"/>
      <c r="TYR38" s="446"/>
      <c r="TYS38" s="446"/>
      <c r="TYT38" s="446"/>
      <c r="TYU38" s="446"/>
      <c r="TYV38" s="446"/>
      <c r="TYW38" s="446"/>
      <c r="TYX38" s="446"/>
      <c r="TYY38" s="446"/>
      <c r="TYZ38" s="446"/>
      <c r="TZA38" s="446"/>
      <c r="TZB38" s="446"/>
      <c r="TZC38" s="446"/>
      <c r="TZD38" s="446"/>
      <c r="TZE38" s="446"/>
      <c r="TZF38" s="446"/>
      <c r="TZG38" s="446"/>
      <c r="TZH38" s="446"/>
      <c r="TZI38" s="446"/>
      <c r="TZJ38" s="446"/>
      <c r="TZK38" s="446"/>
      <c r="TZL38" s="446"/>
      <c r="TZM38" s="446"/>
      <c r="TZN38" s="446"/>
      <c r="TZO38" s="446"/>
      <c r="TZP38" s="446"/>
      <c r="TZQ38" s="446"/>
      <c r="TZR38" s="446"/>
      <c r="TZS38" s="446"/>
      <c r="TZT38" s="446"/>
      <c r="TZU38" s="446"/>
      <c r="TZV38" s="446"/>
      <c r="TZW38" s="446"/>
      <c r="TZX38" s="446"/>
      <c r="TZY38" s="446"/>
      <c r="TZZ38" s="446"/>
      <c r="UAA38" s="446"/>
      <c r="UAB38" s="446"/>
      <c r="UAC38" s="446"/>
      <c r="UAD38" s="446"/>
      <c r="UAE38" s="446"/>
      <c r="UAF38" s="446"/>
      <c r="UAG38" s="446"/>
      <c r="UAH38" s="446"/>
      <c r="UAI38" s="446"/>
      <c r="UAJ38" s="446"/>
      <c r="UAK38" s="446"/>
      <c r="UAL38" s="446"/>
      <c r="UAM38" s="446"/>
      <c r="UAN38" s="446"/>
      <c r="UAO38" s="446"/>
      <c r="UAP38" s="446"/>
      <c r="UAQ38" s="446"/>
      <c r="UAR38" s="446"/>
      <c r="UAS38" s="446"/>
      <c r="UAT38" s="446"/>
      <c r="UAU38" s="446"/>
      <c r="UAV38" s="446"/>
      <c r="UAW38" s="446"/>
      <c r="UAX38" s="446"/>
      <c r="UAY38" s="446"/>
      <c r="UAZ38" s="446"/>
      <c r="UBA38" s="446"/>
      <c r="UBB38" s="446"/>
      <c r="UBC38" s="446"/>
      <c r="UBD38" s="446"/>
      <c r="UBE38" s="446"/>
      <c r="UBF38" s="446"/>
      <c r="UBG38" s="446"/>
      <c r="UBH38" s="446"/>
      <c r="UBI38" s="446"/>
      <c r="UBJ38" s="446"/>
      <c r="UBK38" s="446"/>
      <c r="UBL38" s="446"/>
      <c r="UBM38" s="446"/>
      <c r="UBN38" s="446"/>
      <c r="UBO38" s="446"/>
      <c r="UBP38" s="446"/>
      <c r="UBQ38" s="446"/>
      <c r="UBR38" s="446"/>
      <c r="UBS38" s="446"/>
      <c r="UBT38" s="446"/>
      <c r="UBU38" s="446"/>
      <c r="UBV38" s="446"/>
      <c r="UBW38" s="446"/>
      <c r="UBX38" s="446"/>
      <c r="UBY38" s="446"/>
      <c r="UBZ38" s="446"/>
      <c r="UCA38" s="446"/>
      <c r="UCB38" s="446"/>
      <c r="UCC38" s="446"/>
      <c r="UCD38" s="446"/>
      <c r="UCE38" s="446"/>
      <c r="UCF38" s="446"/>
      <c r="UCG38" s="446"/>
      <c r="UCH38" s="446"/>
      <c r="UCI38" s="446"/>
      <c r="UCJ38" s="446"/>
      <c r="UCK38" s="446"/>
      <c r="UCL38" s="446"/>
      <c r="UCM38" s="446"/>
      <c r="UCN38" s="446"/>
      <c r="UCO38" s="446"/>
      <c r="UCP38" s="446"/>
      <c r="UCQ38" s="446"/>
      <c r="UCR38" s="446"/>
      <c r="UCS38" s="446"/>
      <c r="UCT38" s="446"/>
      <c r="UCU38" s="446"/>
      <c r="UCV38" s="446"/>
      <c r="UCW38" s="446"/>
      <c r="UCX38" s="446"/>
      <c r="UCY38" s="446"/>
      <c r="UCZ38" s="446"/>
      <c r="UDA38" s="446"/>
      <c r="UDB38" s="446"/>
      <c r="UDC38" s="446"/>
      <c r="UDD38" s="446"/>
      <c r="UDE38" s="446"/>
      <c r="UDF38" s="446"/>
      <c r="UDG38" s="446"/>
      <c r="UDH38" s="446"/>
      <c r="UDI38" s="446"/>
      <c r="UDJ38" s="446"/>
      <c r="UDK38" s="446"/>
      <c r="UDL38" s="446"/>
      <c r="UDM38" s="446"/>
      <c r="UDN38" s="446"/>
      <c r="UDO38" s="446"/>
      <c r="UDP38" s="446"/>
      <c r="UDQ38" s="446"/>
      <c r="UDR38" s="446"/>
      <c r="UDS38" s="446"/>
      <c r="UDT38" s="446"/>
      <c r="UDU38" s="446"/>
      <c r="UDV38" s="446"/>
      <c r="UDW38" s="446"/>
      <c r="UDX38" s="446"/>
      <c r="UDY38" s="446"/>
      <c r="UDZ38" s="446"/>
      <c r="UEA38" s="446"/>
      <c r="UEB38" s="446"/>
      <c r="UEC38" s="446"/>
      <c r="UED38" s="446"/>
      <c r="UEE38" s="446"/>
      <c r="UEF38" s="446"/>
      <c r="UEG38" s="446"/>
      <c r="UEH38" s="446"/>
      <c r="UEI38" s="446"/>
      <c r="UEJ38" s="446"/>
      <c r="UEK38" s="446"/>
      <c r="UEL38" s="446"/>
      <c r="UEM38" s="446"/>
      <c r="UEN38" s="446"/>
      <c r="UEO38" s="446"/>
      <c r="UEP38" s="446"/>
      <c r="UEQ38" s="446"/>
      <c r="UER38" s="446"/>
      <c r="UES38" s="446"/>
      <c r="UET38" s="446"/>
      <c r="UEU38" s="446"/>
      <c r="UEV38" s="446"/>
      <c r="UEW38" s="446"/>
      <c r="UEX38" s="446"/>
      <c r="UEY38" s="446"/>
      <c r="UEZ38" s="446"/>
      <c r="UFA38" s="446"/>
      <c r="UFB38" s="446"/>
      <c r="UFC38" s="446"/>
      <c r="UFD38" s="446"/>
      <c r="UFE38" s="446"/>
      <c r="UFF38" s="446"/>
      <c r="UFG38" s="446"/>
      <c r="UFH38" s="446"/>
      <c r="UFI38" s="446"/>
      <c r="UFJ38" s="446"/>
      <c r="UFK38" s="446"/>
      <c r="UFL38" s="446"/>
      <c r="UFM38" s="446"/>
      <c r="UFN38" s="446"/>
      <c r="UFO38" s="446"/>
      <c r="UFP38" s="446"/>
      <c r="UFQ38" s="446"/>
      <c r="UFR38" s="446"/>
      <c r="UFS38" s="446"/>
      <c r="UFT38" s="446"/>
      <c r="UFU38" s="446"/>
      <c r="UFV38" s="446"/>
      <c r="UFW38" s="446"/>
      <c r="UFX38" s="446"/>
      <c r="UFY38" s="446"/>
      <c r="UFZ38" s="446"/>
      <c r="UGA38" s="446"/>
      <c r="UGB38" s="446"/>
      <c r="UGC38" s="446"/>
      <c r="UGD38" s="446"/>
      <c r="UGE38" s="446"/>
      <c r="UGF38" s="446"/>
      <c r="UGG38" s="446"/>
      <c r="UGH38" s="446"/>
      <c r="UGI38" s="446"/>
      <c r="UGJ38" s="446"/>
      <c r="UGK38" s="446"/>
      <c r="UGL38" s="446"/>
      <c r="UGM38" s="446"/>
      <c r="UGN38" s="446"/>
      <c r="UGO38" s="446"/>
      <c r="UGP38" s="446"/>
      <c r="UGQ38" s="446"/>
      <c r="UGR38" s="446"/>
      <c r="UGS38" s="446"/>
      <c r="UGT38" s="446"/>
      <c r="UGU38" s="446"/>
      <c r="UGV38" s="446"/>
      <c r="UGW38" s="446"/>
      <c r="UGX38" s="446"/>
      <c r="UGY38" s="446"/>
      <c r="UGZ38" s="446"/>
      <c r="UHA38" s="446"/>
      <c r="UHB38" s="446"/>
      <c r="UHC38" s="446"/>
      <c r="UHD38" s="446"/>
      <c r="UHE38" s="446"/>
      <c r="UHF38" s="446"/>
      <c r="UHG38" s="446"/>
      <c r="UHH38" s="446"/>
      <c r="UHI38" s="446"/>
      <c r="UHJ38" s="446"/>
      <c r="UHK38" s="446"/>
      <c r="UHL38" s="446"/>
      <c r="UHM38" s="446"/>
      <c r="UHN38" s="446"/>
      <c r="UHO38" s="446"/>
      <c r="UHP38" s="446"/>
      <c r="UHQ38" s="446"/>
      <c r="UHR38" s="446"/>
      <c r="UHS38" s="446"/>
      <c r="UHT38" s="446"/>
      <c r="UHU38" s="446"/>
      <c r="UHV38" s="446"/>
      <c r="UHW38" s="446"/>
      <c r="UHX38" s="446"/>
      <c r="UHY38" s="446"/>
      <c r="UHZ38" s="446"/>
      <c r="UIA38" s="446"/>
      <c r="UIB38" s="446"/>
      <c r="UIC38" s="446"/>
      <c r="UID38" s="446"/>
      <c r="UIE38" s="446"/>
      <c r="UIF38" s="446"/>
      <c r="UIG38" s="446"/>
      <c r="UIH38" s="446"/>
      <c r="UII38" s="446"/>
      <c r="UIJ38" s="446"/>
      <c r="UIK38" s="446"/>
      <c r="UIL38" s="446"/>
      <c r="UIM38" s="446"/>
      <c r="UIN38" s="446"/>
      <c r="UIO38" s="446"/>
      <c r="UIP38" s="446"/>
      <c r="UIQ38" s="446"/>
      <c r="UIR38" s="446"/>
      <c r="UIS38" s="446"/>
      <c r="UIT38" s="446"/>
      <c r="UIU38" s="446"/>
      <c r="UIV38" s="446"/>
      <c r="UIW38" s="446"/>
      <c r="UIX38" s="446"/>
      <c r="UIY38" s="446"/>
      <c r="UIZ38" s="446"/>
      <c r="UJA38" s="446"/>
      <c r="UJB38" s="446"/>
      <c r="UJC38" s="446"/>
      <c r="UJD38" s="446"/>
      <c r="UJE38" s="446"/>
      <c r="UJF38" s="446"/>
      <c r="UJG38" s="446"/>
      <c r="UJH38" s="446"/>
      <c r="UJI38" s="446"/>
      <c r="UJJ38" s="446"/>
      <c r="UJK38" s="446"/>
      <c r="UJL38" s="446"/>
      <c r="UJM38" s="446"/>
      <c r="UJN38" s="446"/>
      <c r="UJO38" s="446"/>
      <c r="UJP38" s="446"/>
      <c r="UJQ38" s="446"/>
      <c r="UJR38" s="446"/>
      <c r="UJS38" s="446"/>
      <c r="UJT38" s="446"/>
      <c r="UJU38" s="446"/>
      <c r="UJV38" s="446"/>
      <c r="UJW38" s="446"/>
      <c r="UJX38" s="446"/>
      <c r="UJY38" s="446"/>
      <c r="UJZ38" s="446"/>
      <c r="UKA38" s="446"/>
      <c r="UKB38" s="446"/>
      <c r="UKC38" s="446"/>
      <c r="UKD38" s="446"/>
      <c r="UKE38" s="446"/>
      <c r="UKF38" s="446"/>
      <c r="UKG38" s="446"/>
      <c r="UKH38" s="446"/>
      <c r="UKI38" s="446"/>
      <c r="UKJ38" s="446"/>
      <c r="UKK38" s="446"/>
      <c r="UKL38" s="446"/>
      <c r="UKM38" s="446"/>
      <c r="UKN38" s="446"/>
      <c r="UKO38" s="446"/>
      <c r="UKP38" s="446"/>
      <c r="UKQ38" s="446"/>
      <c r="UKR38" s="446"/>
      <c r="UKS38" s="446"/>
      <c r="UKT38" s="446"/>
      <c r="UKU38" s="446"/>
      <c r="UKV38" s="446"/>
      <c r="UKW38" s="446"/>
      <c r="UKX38" s="446"/>
      <c r="UKY38" s="446"/>
      <c r="UKZ38" s="446"/>
      <c r="ULA38" s="446"/>
      <c r="ULB38" s="446"/>
      <c r="ULC38" s="446"/>
      <c r="ULD38" s="446"/>
      <c r="ULE38" s="446"/>
      <c r="ULF38" s="446"/>
      <c r="ULG38" s="446"/>
      <c r="ULH38" s="446"/>
      <c r="ULI38" s="446"/>
      <c r="ULJ38" s="446"/>
      <c r="ULK38" s="446"/>
      <c r="ULL38" s="446"/>
      <c r="ULM38" s="446"/>
      <c r="ULN38" s="446"/>
      <c r="ULO38" s="446"/>
      <c r="ULP38" s="446"/>
      <c r="ULQ38" s="446"/>
      <c r="ULR38" s="446"/>
      <c r="ULS38" s="446"/>
      <c r="ULT38" s="446"/>
      <c r="ULU38" s="446"/>
      <c r="ULV38" s="446"/>
      <c r="ULW38" s="446"/>
      <c r="ULX38" s="446"/>
      <c r="ULY38" s="446"/>
      <c r="ULZ38" s="446"/>
      <c r="UMA38" s="446"/>
      <c r="UMB38" s="446"/>
      <c r="UMC38" s="446"/>
      <c r="UMD38" s="446"/>
      <c r="UME38" s="446"/>
      <c r="UMF38" s="446"/>
      <c r="UMG38" s="446"/>
      <c r="UMH38" s="446"/>
      <c r="UMI38" s="446"/>
      <c r="UMJ38" s="446"/>
      <c r="UMK38" s="446"/>
      <c r="UML38" s="446"/>
      <c r="UMM38" s="446"/>
      <c r="UMN38" s="446"/>
      <c r="UMO38" s="446"/>
      <c r="UMP38" s="446"/>
      <c r="UMQ38" s="446"/>
      <c r="UMR38" s="446"/>
      <c r="UMS38" s="446"/>
      <c r="UMT38" s="446"/>
      <c r="UMU38" s="446"/>
      <c r="UMV38" s="446"/>
      <c r="UMW38" s="446"/>
      <c r="UMX38" s="446"/>
      <c r="UMY38" s="446"/>
      <c r="UMZ38" s="446"/>
      <c r="UNA38" s="446"/>
      <c r="UNB38" s="446"/>
      <c r="UNC38" s="446"/>
      <c r="UND38" s="446"/>
      <c r="UNE38" s="446"/>
      <c r="UNF38" s="446"/>
      <c r="UNG38" s="446"/>
      <c r="UNH38" s="446"/>
      <c r="UNI38" s="446"/>
      <c r="UNJ38" s="446"/>
      <c r="UNK38" s="446"/>
      <c r="UNL38" s="446"/>
      <c r="UNM38" s="446"/>
      <c r="UNN38" s="446"/>
      <c r="UNO38" s="446"/>
      <c r="UNP38" s="446"/>
      <c r="UNQ38" s="446"/>
      <c r="UNR38" s="446"/>
      <c r="UNS38" s="446"/>
      <c r="UNT38" s="446"/>
      <c r="UNU38" s="446"/>
      <c r="UNV38" s="446"/>
      <c r="UNW38" s="446"/>
      <c r="UNX38" s="446"/>
      <c r="UNY38" s="446"/>
      <c r="UNZ38" s="446"/>
      <c r="UOA38" s="446"/>
      <c r="UOB38" s="446"/>
      <c r="UOC38" s="446"/>
      <c r="UOD38" s="446"/>
      <c r="UOE38" s="446"/>
      <c r="UOF38" s="446"/>
      <c r="UOG38" s="446"/>
      <c r="UOH38" s="446"/>
      <c r="UOI38" s="446"/>
      <c r="UOJ38" s="446"/>
      <c r="UOK38" s="446"/>
      <c r="UOL38" s="446"/>
      <c r="UOM38" s="446"/>
      <c r="UON38" s="446"/>
      <c r="UOO38" s="446"/>
      <c r="UOP38" s="446"/>
      <c r="UOQ38" s="446"/>
      <c r="UOR38" s="446"/>
      <c r="UOS38" s="446"/>
      <c r="UOT38" s="446"/>
      <c r="UOU38" s="446"/>
      <c r="UOV38" s="446"/>
      <c r="UOW38" s="446"/>
      <c r="UOX38" s="446"/>
      <c r="UOY38" s="446"/>
      <c r="UOZ38" s="446"/>
      <c r="UPA38" s="446"/>
      <c r="UPB38" s="446"/>
      <c r="UPC38" s="446"/>
      <c r="UPD38" s="446"/>
      <c r="UPE38" s="446"/>
      <c r="UPF38" s="446"/>
      <c r="UPG38" s="446"/>
      <c r="UPH38" s="446"/>
      <c r="UPI38" s="446"/>
      <c r="UPJ38" s="446"/>
      <c r="UPK38" s="446"/>
      <c r="UPL38" s="446"/>
      <c r="UPM38" s="446"/>
      <c r="UPN38" s="446"/>
      <c r="UPO38" s="446"/>
      <c r="UPP38" s="446"/>
      <c r="UPQ38" s="446"/>
      <c r="UPR38" s="446"/>
      <c r="UPS38" s="446"/>
      <c r="UPT38" s="446"/>
      <c r="UPU38" s="446"/>
      <c r="UPV38" s="446"/>
      <c r="UPW38" s="446"/>
      <c r="UPX38" s="446"/>
      <c r="UPY38" s="446"/>
      <c r="UPZ38" s="446"/>
      <c r="UQA38" s="446"/>
      <c r="UQB38" s="446"/>
      <c r="UQC38" s="446"/>
      <c r="UQD38" s="446"/>
      <c r="UQE38" s="446"/>
      <c r="UQF38" s="446"/>
      <c r="UQG38" s="446"/>
      <c r="UQH38" s="446"/>
      <c r="UQI38" s="446"/>
      <c r="UQJ38" s="446"/>
      <c r="UQK38" s="446"/>
      <c r="UQL38" s="446"/>
      <c r="UQM38" s="446"/>
      <c r="UQN38" s="446"/>
      <c r="UQO38" s="446"/>
      <c r="UQP38" s="446"/>
      <c r="UQQ38" s="446"/>
      <c r="UQR38" s="446"/>
      <c r="UQS38" s="446"/>
      <c r="UQT38" s="446"/>
      <c r="UQU38" s="446"/>
      <c r="UQV38" s="446"/>
      <c r="UQW38" s="446"/>
      <c r="UQX38" s="446"/>
      <c r="UQY38" s="446"/>
      <c r="UQZ38" s="446"/>
      <c r="URA38" s="446"/>
      <c r="URB38" s="446"/>
      <c r="URC38" s="446"/>
      <c r="URD38" s="446"/>
      <c r="URE38" s="446"/>
      <c r="URF38" s="446"/>
      <c r="URG38" s="446"/>
      <c r="URH38" s="446"/>
      <c r="URI38" s="446"/>
      <c r="URJ38" s="446"/>
      <c r="URK38" s="446"/>
      <c r="URL38" s="446"/>
      <c r="URM38" s="446"/>
      <c r="URN38" s="446"/>
      <c r="URO38" s="446"/>
      <c r="URP38" s="446"/>
      <c r="URQ38" s="446"/>
      <c r="URR38" s="446"/>
      <c r="URS38" s="446"/>
      <c r="URT38" s="446"/>
      <c r="URU38" s="446"/>
      <c r="URV38" s="446"/>
      <c r="URW38" s="446"/>
      <c r="URX38" s="446"/>
      <c r="URY38" s="446"/>
      <c r="URZ38" s="446"/>
      <c r="USA38" s="446"/>
      <c r="USB38" s="446"/>
      <c r="USC38" s="446"/>
      <c r="USD38" s="446"/>
      <c r="USE38" s="446"/>
      <c r="USF38" s="446"/>
      <c r="USG38" s="446"/>
      <c r="USH38" s="446"/>
      <c r="USI38" s="446"/>
      <c r="USJ38" s="446"/>
      <c r="USK38" s="446"/>
      <c r="USL38" s="446"/>
      <c r="USM38" s="446"/>
      <c r="USN38" s="446"/>
      <c r="USO38" s="446"/>
      <c r="USP38" s="446"/>
      <c r="USQ38" s="446"/>
      <c r="USR38" s="446"/>
      <c r="USS38" s="446"/>
      <c r="UST38" s="446"/>
      <c r="USU38" s="446"/>
      <c r="USV38" s="446"/>
      <c r="USW38" s="446"/>
      <c r="USX38" s="446"/>
      <c r="USY38" s="446"/>
      <c r="USZ38" s="446"/>
      <c r="UTA38" s="446"/>
      <c r="UTB38" s="446"/>
      <c r="UTC38" s="446"/>
      <c r="UTD38" s="446"/>
      <c r="UTE38" s="446"/>
      <c r="UTF38" s="446"/>
      <c r="UTG38" s="446"/>
      <c r="UTH38" s="446"/>
      <c r="UTI38" s="446"/>
      <c r="UTJ38" s="446"/>
      <c r="UTK38" s="446"/>
      <c r="UTL38" s="446"/>
      <c r="UTM38" s="446"/>
      <c r="UTN38" s="446"/>
      <c r="UTO38" s="446"/>
      <c r="UTP38" s="446"/>
      <c r="UTQ38" s="446"/>
      <c r="UTR38" s="446"/>
      <c r="UTS38" s="446"/>
      <c r="UTT38" s="446"/>
      <c r="UTU38" s="446"/>
      <c r="UTV38" s="446"/>
      <c r="UTW38" s="446"/>
      <c r="UTX38" s="446"/>
      <c r="UTY38" s="446"/>
      <c r="UTZ38" s="446"/>
      <c r="UUA38" s="446"/>
      <c r="UUB38" s="446"/>
      <c r="UUC38" s="446"/>
      <c r="UUD38" s="446"/>
      <c r="UUE38" s="446"/>
      <c r="UUF38" s="446"/>
      <c r="UUG38" s="446"/>
      <c r="UUH38" s="446"/>
      <c r="UUI38" s="446"/>
      <c r="UUJ38" s="446"/>
      <c r="UUK38" s="446"/>
      <c r="UUL38" s="446"/>
      <c r="UUM38" s="446"/>
      <c r="UUN38" s="446"/>
      <c r="UUO38" s="446"/>
      <c r="UUP38" s="446"/>
      <c r="UUQ38" s="446"/>
      <c r="UUR38" s="446"/>
      <c r="UUS38" s="446"/>
      <c r="UUT38" s="446"/>
      <c r="UUU38" s="446"/>
      <c r="UUV38" s="446"/>
      <c r="UUW38" s="446"/>
      <c r="UUX38" s="446"/>
      <c r="UUY38" s="446"/>
      <c r="UUZ38" s="446"/>
      <c r="UVA38" s="446"/>
      <c r="UVB38" s="446"/>
      <c r="UVC38" s="446"/>
      <c r="UVD38" s="446"/>
      <c r="UVE38" s="446"/>
      <c r="UVF38" s="446"/>
      <c r="UVG38" s="446"/>
      <c r="UVH38" s="446"/>
      <c r="UVI38" s="446"/>
      <c r="UVJ38" s="446"/>
      <c r="UVK38" s="446"/>
      <c r="UVL38" s="446"/>
      <c r="UVM38" s="446"/>
      <c r="UVN38" s="446"/>
      <c r="UVO38" s="446"/>
      <c r="UVP38" s="446"/>
      <c r="UVQ38" s="446"/>
      <c r="UVR38" s="446"/>
      <c r="UVS38" s="446"/>
      <c r="UVT38" s="446"/>
      <c r="UVU38" s="446"/>
      <c r="UVV38" s="446"/>
      <c r="UVW38" s="446"/>
      <c r="UVX38" s="446"/>
      <c r="UVY38" s="446"/>
      <c r="UVZ38" s="446"/>
      <c r="UWA38" s="446"/>
      <c r="UWB38" s="446"/>
      <c r="UWC38" s="446"/>
      <c r="UWD38" s="446"/>
      <c r="UWE38" s="446"/>
      <c r="UWF38" s="446"/>
      <c r="UWG38" s="446"/>
      <c r="UWH38" s="446"/>
      <c r="UWI38" s="446"/>
      <c r="UWJ38" s="446"/>
      <c r="UWK38" s="446"/>
      <c r="UWL38" s="446"/>
      <c r="UWM38" s="446"/>
      <c r="UWN38" s="446"/>
      <c r="UWO38" s="446"/>
      <c r="UWP38" s="446"/>
      <c r="UWQ38" s="446"/>
      <c r="UWR38" s="446"/>
      <c r="UWS38" s="446"/>
      <c r="UWT38" s="446"/>
      <c r="UWU38" s="446"/>
      <c r="UWV38" s="446"/>
      <c r="UWW38" s="446"/>
      <c r="UWX38" s="446"/>
      <c r="UWY38" s="446"/>
      <c r="UWZ38" s="446"/>
      <c r="UXA38" s="446"/>
      <c r="UXB38" s="446"/>
      <c r="UXC38" s="446"/>
      <c r="UXD38" s="446"/>
      <c r="UXE38" s="446"/>
      <c r="UXF38" s="446"/>
      <c r="UXG38" s="446"/>
      <c r="UXH38" s="446"/>
      <c r="UXI38" s="446"/>
      <c r="UXJ38" s="446"/>
      <c r="UXK38" s="446"/>
      <c r="UXL38" s="446"/>
      <c r="UXM38" s="446"/>
      <c r="UXN38" s="446"/>
      <c r="UXO38" s="446"/>
      <c r="UXP38" s="446"/>
      <c r="UXQ38" s="446"/>
      <c r="UXR38" s="446"/>
      <c r="UXS38" s="446"/>
      <c r="UXT38" s="446"/>
      <c r="UXU38" s="446"/>
      <c r="UXV38" s="446"/>
      <c r="UXW38" s="446"/>
      <c r="UXX38" s="446"/>
      <c r="UXY38" s="446"/>
      <c r="UXZ38" s="446"/>
      <c r="UYA38" s="446"/>
      <c r="UYB38" s="446"/>
      <c r="UYC38" s="446"/>
      <c r="UYD38" s="446"/>
      <c r="UYE38" s="446"/>
      <c r="UYF38" s="446"/>
      <c r="UYG38" s="446"/>
      <c r="UYH38" s="446"/>
      <c r="UYI38" s="446"/>
      <c r="UYJ38" s="446"/>
      <c r="UYK38" s="446"/>
      <c r="UYL38" s="446"/>
      <c r="UYM38" s="446"/>
      <c r="UYN38" s="446"/>
      <c r="UYO38" s="446"/>
      <c r="UYP38" s="446"/>
      <c r="UYQ38" s="446"/>
      <c r="UYR38" s="446"/>
      <c r="UYS38" s="446"/>
      <c r="UYT38" s="446"/>
      <c r="UYU38" s="446"/>
      <c r="UYV38" s="446"/>
      <c r="UYW38" s="446"/>
      <c r="UYX38" s="446"/>
      <c r="UYY38" s="446"/>
      <c r="UYZ38" s="446"/>
      <c r="UZA38" s="446"/>
      <c r="UZB38" s="446"/>
      <c r="UZC38" s="446"/>
      <c r="UZD38" s="446"/>
      <c r="UZE38" s="446"/>
      <c r="UZF38" s="446"/>
      <c r="UZG38" s="446"/>
      <c r="UZH38" s="446"/>
      <c r="UZI38" s="446"/>
      <c r="UZJ38" s="446"/>
      <c r="UZK38" s="446"/>
      <c r="UZL38" s="446"/>
      <c r="UZM38" s="446"/>
      <c r="UZN38" s="446"/>
      <c r="UZO38" s="446"/>
      <c r="UZP38" s="446"/>
      <c r="UZQ38" s="446"/>
      <c r="UZR38" s="446"/>
      <c r="UZS38" s="446"/>
      <c r="UZT38" s="446"/>
      <c r="UZU38" s="446"/>
      <c r="UZV38" s="446"/>
      <c r="UZW38" s="446"/>
      <c r="UZX38" s="446"/>
      <c r="UZY38" s="446"/>
      <c r="UZZ38" s="446"/>
      <c r="VAA38" s="446"/>
      <c r="VAB38" s="446"/>
      <c r="VAC38" s="446"/>
      <c r="VAD38" s="446"/>
      <c r="VAE38" s="446"/>
      <c r="VAF38" s="446"/>
      <c r="VAG38" s="446"/>
      <c r="VAH38" s="446"/>
      <c r="VAI38" s="446"/>
      <c r="VAJ38" s="446"/>
      <c r="VAK38" s="446"/>
      <c r="VAL38" s="446"/>
      <c r="VAM38" s="446"/>
      <c r="VAN38" s="446"/>
      <c r="VAO38" s="446"/>
      <c r="VAP38" s="446"/>
      <c r="VAQ38" s="446"/>
      <c r="VAR38" s="446"/>
      <c r="VAS38" s="446"/>
      <c r="VAT38" s="446"/>
      <c r="VAU38" s="446"/>
      <c r="VAV38" s="446"/>
      <c r="VAW38" s="446"/>
      <c r="VAX38" s="446"/>
      <c r="VAY38" s="446"/>
      <c r="VAZ38" s="446"/>
      <c r="VBA38" s="446"/>
      <c r="VBB38" s="446"/>
      <c r="VBC38" s="446"/>
      <c r="VBD38" s="446"/>
      <c r="VBE38" s="446"/>
      <c r="VBF38" s="446"/>
      <c r="VBG38" s="446"/>
      <c r="VBH38" s="446"/>
      <c r="VBI38" s="446"/>
      <c r="VBJ38" s="446"/>
      <c r="VBK38" s="446"/>
      <c r="VBL38" s="446"/>
      <c r="VBM38" s="446"/>
      <c r="VBN38" s="446"/>
      <c r="VBO38" s="446"/>
      <c r="VBP38" s="446"/>
      <c r="VBQ38" s="446"/>
      <c r="VBR38" s="446"/>
      <c r="VBS38" s="446"/>
      <c r="VBT38" s="446"/>
      <c r="VBU38" s="446"/>
      <c r="VBV38" s="446"/>
      <c r="VBW38" s="446"/>
      <c r="VBX38" s="446"/>
      <c r="VBY38" s="446"/>
      <c r="VBZ38" s="446"/>
      <c r="VCA38" s="446"/>
      <c r="VCB38" s="446"/>
      <c r="VCC38" s="446"/>
      <c r="VCD38" s="446"/>
      <c r="VCE38" s="446"/>
      <c r="VCF38" s="446"/>
      <c r="VCG38" s="446"/>
      <c r="VCH38" s="446"/>
      <c r="VCI38" s="446"/>
      <c r="VCJ38" s="446"/>
      <c r="VCK38" s="446"/>
      <c r="VCL38" s="446"/>
      <c r="VCM38" s="446"/>
      <c r="VCN38" s="446"/>
      <c r="VCO38" s="446"/>
      <c r="VCP38" s="446"/>
      <c r="VCQ38" s="446"/>
      <c r="VCR38" s="446"/>
      <c r="VCS38" s="446"/>
      <c r="VCT38" s="446"/>
      <c r="VCU38" s="446"/>
      <c r="VCV38" s="446"/>
      <c r="VCW38" s="446"/>
      <c r="VCX38" s="446"/>
      <c r="VCY38" s="446"/>
      <c r="VCZ38" s="446"/>
      <c r="VDA38" s="446"/>
      <c r="VDB38" s="446"/>
      <c r="VDC38" s="446"/>
      <c r="VDD38" s="446"/>
      <c r="VDE38" s="446"/>
      <c r="VDF38" s="446"/>
      <c r="VDG38" s="446"/>
      <c r="VDH38" s="446"/>
      <c r="VDI38" s="446"/>
      <c r="VDJ38" s="446"/>
      <c r="VDK38" s="446"/>
      <c r="VDL38" s="446"/>
      <c r="VDM38" s="446"/>
      <c r="VDN38" s="446"/>
      <c r="VDO38" s="446"/>
      <c r="VDP38" s="446"/>
      <c r="VDQ38" s="446"/>
      <c r="VDR38" s="446"/>
      <c r="VDS38" s="446"/>
      <c r="VDT38" s="446"/>
      <c r="VDU38" s="446"/>
      <c r="VDV38" s="446"/>
      <c r="VDW38" s="446"/>
      <c r="VDX38" s="446"/>
      <c r="VDY38" s="446"/>
      <c r="VDZ38" s="446"/>
      <c r="VEA38" s="446"/>
      <c r="VEB38" s="446"/>
      <c r="VEC38" s="446"/>
      <c r="VED38" s="446"/>
      <c r="VEE38" s="446"/>
      <c r="VEF38" s="446"/>
      <c r="VEG38" s="446"/>
      <c r="VEH38" s="446"/>
      <c r="VEI38" s="446"/>
      <c r="VEJ38" s="446"/>
      <c r="VEK38" s="446"/>
      <c r="VEL38" s="446"/>
      <c r="VEM38" s="446"/>
      <c r="VEN38" s="446"/>
      <c r="VEO38" s="446"/>
      <c r="VEP38" s="446"/>
      <c r="VEQ38" s="446"/>
      <c r="VER38" s="446"/>
      <c r="VES38" s="446"/>
      <c r="VET38" s="446"/>
      <c r="VEU38" s="446"/>
      <c r="VEV38" s="446"/>
      <c r="VEW38" s="446"/>
      <c r="VEX38" s="446"/>
      <c r="VEY38" s="446"/>
      <c r="VEZ38" s="446"/>
      <c r="VFA38" s="446"/>
      <c r="VFB38" s="446"/>
      <c r="VFC38" s="446"/>
      <c r="VFD38" s="446"/>
      <c r="VFE38" s="446"/>
      <c r="VFF38" s="446"/>
      <c r="VFG38" s="446"/>
      <c r="VFH38" s="446"/>
      <c r="VFI38" s="446"/>
      <c r="VFJ38" s="446"/>
      <c r="VFK38" s="446"/>
      <c r="VFL38" s="446"/>
      <c r="VFM38" s="446"/>
      <c r="VFN38" s="446"/>
      <c r="VFO38" s="446"/>
      <c r="VFP38" s="446"/>
      <c r="VFQ38" s="446"/>
      <c r="VFR38" s="446"/>
      <c r="VFS38" s="446"/>
      <c r="VFT38" s="446"/>
      <c r="VFU38" s="446"/>
      <c r="VFV38" s="446"/>
      <c r="VFW38" s="446"/>
      <c r="VFX38" s="446"/>
      <c r="VFY38" s="446"/>
      <c r="VFZ38" s="446"/>
      <c r="VGA38" s="446"/>
      <c r="VGB38" s="446"/>
      <c r="VGC38" s="446"/>
      <c r="VGD38" s="446"/>
      <c r="VGE38" s="446"/>
      <c r="VGF38" s="446"/>
      <c r="VGG38" s="446"/>
      <c r="VGH38" s="446"/>
      <c r="VGI38" s="446"/>
      <c r="VGJ38" s="446"/>
      <c r="VGK38" s="446"/>
      <c r="VGL38" s="446"/>
      <c r="VGM38" s="446"/>
      <c r="VGN38" s="446"/>
      <c r="VGO38" s="446"/>
      <c r="VGP38" s="446"/>
      <c r="VGQ38" s="446"/>
      <c r="VGR38" s="446"/>
      <c r="VGS38" s="446"/>
      <c r="VGT38" s="446"/>
      <c r="VGU38" s="446"/>
      <c r="VGV38" s="446"/>
      <c r="VGW38" s="446"/>
      <c r="VGX38" s="446"/>
      <c r="VGY38" s="446"/>
      <c r="VGZ38" s="446"/>
      <c r="VHA38" s="446"/>
      <c r="VHB38" s="446"/>
      <c r="VHC38" s="446"/>
      <c r="VHD38" s="446"/>
      <c r="VHE38" s="446"/>
      <c r="VHF38" s="446"/>
      <c r="VHG38" s="446"/>
      <c r="VHH38" s="446"/>
      <c r="VHI38" s="446"/>
      <c r="VHJ38" s="446"/>
      <c r="VHK38" s="446"/>
      <c r="VHL38" s="446"/>
      <c r="VHM38" s="446"/>
      <c r="VHN38" s="446"/>
      <c r="VHO38" s="446"/>
      <c r="VHP38" s="446"/>
      <c r="VHQ38" s="446"/>
      <c r="VHR38" s="446"/>
      <c r="VHS38" s="446"/>
      <c r="VHT38" s="446"/>
      <c r="VHU38" s="446"/>
      <c r="VHV38" s="446"/>
      <c r="VHW38" s="446"/>
      <c r="VHX38" s="446"/>
      <c r="VHY38" s="446"/>
      <c r="VHZ38" s="446"/>
      <c r="VIA38" s="446"/>
      <c r="VIB38" s="446"/>
      <c r="VIC38" s="446"/>
      <c r="VID38" s="446"/>
      <c r="VIE38" s="446"/>
      <c r="VIF38" s="446"/>
      <c r="VIG38" s="446"/>
      <c r="VIH38" s="446"/>
      <c r="VII38" s="446"/>
      <c r="VIJ38" s="446"/>
      <c r="VIK38" s="446"/>
      <c r="VIL38" s="446"/>
      <c r="VIM38" s="446"/>
      <c r="VIN38" s="446"/>
      <c r="VIO38" s="446"/>
      <c r="VIP38" s="446"/>
      <c r="VIQ38" s="446"/>
      <c r="VIR38" s="446"/>
      <c r="VIS38" s="446"/>
      <c r="VIT38" s="446"/>
      <c r="VIU38" s="446"/>
      <c r="VIV38" s="446"/>
      <c r="VIW38" s="446"/>
      <c r="VIX38" s="446"/>
      <c r="VIY38" s="446"/>
      <c r="VIZ38" s="446"/>
      <c r="VJA38" s="446"/>
      <c r="VJB38" s="446"/>
      <c r="VJC38" s="446"/>
      <c r="VJD38" s="446"/>
      <c r="VJE38" s="446"/>
      <c r="VJF38" s="446"/>
      <c r="VJG38" s="446"/>
      <c r="VJH38" s="446"/>
      <c r="VJI38" s="446"/>
      <c r="VJJ38" s="446"/>
      <c r="VJK38" s="446"/>
      <c r="VJL38" s="446"/>
      <c r="VJM38" s="446"/>
      <c r="VJN38" s="446"/>
      <c r="VJO38" s="446"/>
      <c r="VJP38" s="446"/>
      <c r="VJQ38" s="446"/>
      <c r="VJR38" s="446"/>
      <c r="VJS38" s="446"/>
      <c r="VJT38" s="446"/>
      <c r="VJU38" s="446"/>
      <c r="VJV38" s="446"/>
      <c r="VJW38" s="446"/>
      <c r="VJX38" s="446"/>
      <c r="VJY38" s="446"/>
      <c r="VJZ38" s="446"/>
      <c r="VKA38" s="446"/>
      <c r="VKB38" s="446"/>
      <c r="VKC38" s="446"/>
      <c r="VKD38" s="446"/>
      <c r="VKE38" s="446"/>
      <c r="VKF38" s="446"/>
      <c r="VKG38" s="446"/>
      <c r="VKH38" s="446"/>
      <c r="VKI38" s="446"/>
      <c r="VKJ38" s="446"/>
      <c r="VKK38" s="446"/>
      <c r="VKL38" s="446"/>
      <c r="VKM38" s="446"/>
      <c r="VKN38" s="446"/>
      <c r="VKO38" s="446"/>
      <c r="VKP38" s="446"/>
      <c r="VKQ38" s="446"/>
      <c r="VKR38" s="446"/>
      <c r="VKS38" s="446"/>
      <c r="VKT38" s="446"/>
      <c r="VKU38" s="446"/>
      <c r="VKV38" s="446"/>
      <c r="VKW38" s="446"/>
      <c r="VKX38" s="446"/>
      <c r="VKY38" s="446"/>
      <c r="VKZ38" s="446"/>
      <c r="VLA38" s="446"/>
      <c r="VLB38" s="446"/>
      <c r="VLC38" s="446"/>
      <c r="VLD38" s="446"/>
      <c r="VLE38" s="446"/>
      <c r="VLF38" s="446"/>
      <c r="VLG38" s="446"/>
      <c r="VLH38" s="446"/>
      <c r="VLI38" s="446"/>
      <c r="VLJ38" s="446"/>
      <c r="VLK38" s="446"/>
      <c r="VLL38" s="446"/>
      <c r="VLM38" s="446"/>
      <c r="VLN38" s="446"/>
      <c r="VLO38" s="446"/>
      <c r="VLP38" s="446"/>
      <c r="VLQ38" s="446"/>
      <c r="VLR38" s="446"/>
      <c r="VLS38" s="446"/>
      <c r="VLT38" s="446"/>
      <c r="VLU38" s="446"/>
      <c r="VLV38" s="446"/>
      <c r="VLW38" s="446"/>
      <c r="VLX38" s="446"/>
      <c r="VLY38" s="446"/>
      <c r="VLZ38" s="446"/>
      <c r="VMA38" s="446"/>
      <c r="VMB38" s="446"/>
      <c r="VMC38" s="446"/>
      <c r="VMD38" s="446"/>
      <c r="VME38" s="446"/>
      <c r="VMF38" s="446"/>
      <c r="VMG38" s="446"/>
      <c r="VMH38" s="446"/>
      <c r="VMI38" s="446"/>
      <c r="VMJ38" s="446"/>
      <c r="VMK38" s="446"/>
      <c r="VML38" s="446"/>
      <c r="VMM38" s="446"/>
      <c r="VMN38" s="446"/>
      <c r="VMO38" s="446"/>
      <c r="VMP38" s="446"/>
      <c r="VMQ38" s="446"/>
      <c r="VMR38" s="446"/>
      <c r="VMS38" s="446"/>
      <c r="VMT38" s="446"/>
      <c r="VMU38" s="446"/>
      <c r="VMV38" s="446"/>
      <c r="VMW38" s="446"/>
      <c r="VMX38" s="446"/>
      <c r="VMY38" s="446"/>
      <c r="VMZ38" s="446"/>
      <c r="VNA38" s="446"/>
      <c r="VNB38" s="446"/>
      <c r="VNC38" s="446"/>
      <c r="VND38" s="446"/>
      <c r="VNE38" s="446"/>
      <c r="VNF38" s="446"/>
      <c r="VNG38" s="446"/>
      <c r="VNH38" s="446"/>
      <c r="VNI38" s="446"/>
      <c r="VNJ38" s="446"/>
      <c r="VNK38" s="446"/>
      <c r="VNL38" s="446"/>
      <c r="VNM38" s="446"/>
      <c r="VNN38" s="446"/>
      <c r="VNO38" s="446"/>
      <c r="VNP38" s="446"/>
      <c r="VNQ38" s="446"/>
      <c r="VNR38" s="446"/>
      <c r="VNS38" s="446"/>
      <c r="VNT38" s="446"/>
      <c r="VNU38" s="446"/>
      <c r="VNV38" s="446"/>
      <c r="VNW38" s="446"/>
      <c r="VNX38" s="446"/>
      <c r="VNY38" s="446"/>
      <c r="VNZ38" s="446"/>
      <c r="VOA38" s="446"/>
      <c r="VOB38" s="446"/>
      <c r="VOC38" s="446"/>
      <c r="VOD38" s="446"/>
      <c r="VOE38" s="446"/>
      <c r="VOF38" s="446"/>
      <c r="VOG38" s="446"/>
      <c r="VOH38" s="446"/>
      <c r="VOI38" s="446"/>
      <c r="VOJ38" s="446"/>
      <c r="VOK38" s="446"/>
      <c r="VOL38" s="446"/>
      <c r="VOM38" s="446"/>
      <c r="VON38" s="446"/>
      <c r="VOO38" s="446"/>
      <c r="VOP38" s="446"/>
      <c r="VOQ38" s="446"/>
      <c r="VOR38" s="446"/>
      <c r="VOS38" s="446"/>
      <c r="VOT38" s="446"/>
      <c r="VOU38" s="446"/>
      <c r="VOV38" s="446"/>
      <c r="VOW38" s="446"/>
      <c r="VOX38" s="446"/>
      <c r="VOY38" s="446"/>
      <c r="VOZ38" s="446"/>
      <c r="VPA38" s="446"/>
      <c r="VPB38" s="446"/>
      <c r="VPC38" s="446"/>
      <c r="VPD38" s="446"/>
      <c r="VPE38" s="446"/>
      <c r="VPF38" s="446"/>
      <c r="VPG38" s="446"/>
      <c r="VPH38" s="446"/>
      <c r="VPI38" s="446"/>
      <c r="VPJ38" s="446"/>
      <c r="VPK38" s="446"/>
      <c r="VPL38" s="446"/>
      <c r="VPM38" s="446"/>
      <c r="VPN38" s="446"/>
      <c r="VPO38" s="446"/>
      <c r="VPP38" s="446"/>
      <c r="VPQ38" s="446"/>
      <c r="VPR38" s="446"/>
      <c r="VPS38" s="446"/>
      <c r="VPT38" s="446"/>
      <c r="VPU38" s="446"/>
      <c r="VPV38" s="446"/>
      <c r="VPW38" s="446"/>
      <c r="VPX38" s="446"/>
      <c r="VPY38" s="446"/>
      <c r="VPZ38" s="446"/>
      <c r="VQA38" s="446"/>
      <c r="VQB38" s="446"/>
      <c r="VQC38" s="446"/>
      <c r="VQD38" s="446"/>
      <c r="VQE38" s="446"/>
      <c r="VQF38" s="446"/>
      <c r="VQG38" s="446"/>
      <c r="VQH38" s="446"/>
      <c r="VQI38" s="446"/>
      <c r="VQJ38" s="446"/>
      <c r="VQK38" s="446"/>
      <c r="VQL38" s="446"/>
      <c r="VQM38" s="446"/>
      <c r="VQN38" s="446"/>
      <c r="VQO38" s="446"/>
      <c r="VQP38" s="446"/>
      <c r="VQQ38" s="446"/>
      <c r="VQR38" s="446"/>
      <c r="VQS38" s="446"/>
      <c r="VQT38" s="446"/>
      <c r="VQU38" s="446"/>
      <c r="VQV38" s="446"/>
      <c r="VQW38" s="446"/>
      <c r="VQX38" s="446"/>
      <c r="VQY38" s="446"/>
      <c r="VQZ38" s="446"/>
      <c r="VRA38" s="446"/>
      <c r="VRB38" s="446"/>
      <c r="VRC38" s="446"/>
      <c r="VRD38" s="446"/>
      <c r="VRE38" s="446"/>
      <c r="VRF38" s="446"/>
      <c r="VRG38" s="446"/>
      <c r="VRH38" s="446"/>
      <c r="VRI38" s="446"/>
      <c r="VRJ38" s="446"/>
      <c r="VRK38" s="446"/>
      <c r="VRL38" s="446"/>
      <c r="VRM38" s="446"/>
      <c r="VRN38" s="446"/>
      <c r="VRO38" s="446"/>
      <c r="VRP38" s="446"/>
      <c r="VRQ38" s="446"/>
      <c r="VRR38" s="446"/>
      <c r="VRS38" s="446"/>
      <c r="VRT38" s="446"/>
      <c r="VRU38" s="446"/>
      <c r="VRV38" s="446"/>
      <c r="VRW38" s="446"/>
      <c r="VRX38" s="446"/>
      <c r="VRY38" s="446"/>
      <c r="VRZ38" s="446"/>
      <c r="VSA38" s="446"/>
      <c r="VSB38" s="446"/>
      <c r="VSC38" s="446"/>
      <c r="VSD38" s="446"/>
      <c r="VSE38" s="446"/>
      <c r="VSF38" s="446"/>
      <c r="VSG38" s="446"/>
      <c r="VSH38" s="446"/>
      <c r="VSI38" s="446"/>
      <c r="VSJ38" s="446"/>
      <c r="VSK38" s="446"/>
      <c r="VSL38" s="446"/>
      <c r="VSM38" s="446"/>
      <c r="VSN38" s="446"/>
      <c r="VSO38" s="446"/>
      <c r="VSP38" s="446"/>
      <c r="VSQ38" s="446"/>
      <c r="VSR38" s="446"/>
      <c r="VSS38" s="446"/>
      <c r="VST38" s="446"/>
      <c r="VSU38" s="446"/>
      <c r="VSV38" s="446"/>
      <c r="VSW38" s="446"/>
      <c r="VSX38" s="446"/>
      <c r="VSY38" s="446"/>
      <c r="VSZ38" s="446"/>
      <c r="VTA38" s="446"/>
      <c r="VTB38" s="446"/>
      <c r="VTC38" s="446"/>
      <c r="VTD38" s="446"/>
      <c r="VTE38" s="446"/>
      <c r="VTF38" s="446"/>
      <c r="VTG38" s="446"/>
      <c r="VTH38" s="446"/>
      <c r="VTI38" s="446"/>
      <c r="VTJ38" s="446"/>
      <c r="VTK38" s="446"/>
      <c r="VTL38" s="446"/>
      <c r="VTM38" s="446"/>
      <c r="VTN38" s="446"/>
      <c r="VTO38" s="446"/>
      <c r="VTP38" s="446"/>
      <c r="VTQ38" s="446"/>
      <c r="VTR38" s="446"/>
      <c r="VTS38" s="446"/>
      <c r="VTT38" s="446"/>
      <c r="VTU38" s="446"/>
      <c r="VTV38" s="446"/>
      <c r="VTW38" s="446"/>
      <c r="VTX38" s="446"/>
      <c r="VTY38" s="446"/>
      <c r="VTZ38" s="446"/>
      <c r="VUA38" s="446"/>
      <c r="VUB38" s="446"/>
      <c r="VUC38" s="446"/>
      <c r="VUD38" s="446"/>
      <c r="VUE38" s="446"/>
      <c r="VUF38" s="446"/>
      <c r="VUG38" s="446"/>
      <c r="VUH38" s="446"/>
      <c r="VUI38" s="446"/>
      <c r="VUJ38" s="446"/>
      <c r="VUK38" s="446"/>
      <c r="VUL38" s="446"/>
      <c r="VUM38" s="446"/>
      <c r="VUN38" s="446"/>
      <c r="VUO38" s="446"/>
      <c r="VUP38" s="446"/>
      <c r="VUQ38" s="446"/>
      <c r="VUR38" s="446"/>
      <c r="VUS38" s="446"/>
      <c r="VUT38" s="446"/>
      <c r="VUU38" s="446"/>
      <c r="VUV38" s="446"/>
      <c r="VUW38" s="446"/>
      <c r="VUX38" s="446"/>
      <c r="VUY38" s="446"/>
      <c r="VUZ38" s="446"/>
      <c r="VVA38" s="446"/>
      <c r="VVB38" s="446"/>
      <c r="VVC38" s="446"/>
      <c r="VVD38" s="446"/>
      <c r="VVE38" s="446"/>
      <c r="VVF38" s="446"/>
      <c r="VVG38" s="446"/>
      <c r="VVH38" s="446"/>
      <c r="VVI38" s="446"/>
      <c r="VVJ38" s="446"/>
      <c r="VVK38" s="446"/>
      <c r="VVL38" s="446"/>
      <c r="VVM38" s="446"/>
      <c r="VVN38" s="446"/>
      <c r="VVO38" s="446"/>
      <c r="VVP38" s="446"/>
      <c r="VVQ38" s="446"/>
      <c r="VVR38" s="446"/>
      <c r="VVS38" s="446"/>
      <c r="VVT38" s="446"/>
      <c r="VVU38" s="446"/>
      <c r="VVV38" s="446"/>
      <c r="VVW38" s="446"/>
      <c r="VVX38" s="446"/>
      <c r="VVY38" s="446"/>
      <c r="VVZ38" s="446"/>
      <c r="VWA38" s="446"/>
      <c r="VWB38" s="446"/>
      <c r="VWC38" s="446"/>
      <c r="VWD38" s="446"/>
      <c r="VWE38" s="446"/>
      <c r="VWF38" s="446"/>
      <c r="VWG38" s="446"/>
      <c r="VWH38" s="446"/>
      <c r="VWI38" s="446"/>
      <c r="VWJ38" s="446"/>
      <c r="VWK38" s="446"/>
      <c r="VWL38" s="446"/>
      <c r="VWM38" s="446"/>
      <c r="VWN38" s="446"/>
      <c r="VWO38" s="446"/>
      <c r="VWP38" s="446"/>
      <c r="VWQ38" s="446"/>
      <c r="VWR38" s="446"/>
      <c r="VWS38" s="446"/>
      <c r="VWT38" s="446"/>
      <c r="VWU38" s="446"/>
      <c r="VWV38" s="446"/>
      <c r="VWW38" s="446"/>
      <c r="VWX38" s="446"/>
      <c r="VWY38" s="446"/>
      <c r="VWZ38" s="446"/>
      <c r="VXA38" s="446"/>
      <c r="VXB38" s="446"/>
      <c r="VXC38" s="446"/>
      <c r="VXD38" s="446"/>
      <c r="VXE38" s="446"/>
      <c r="VXF38" s="446"/>
      <c r="VXG38" s="446"/>
      <c r="VXH38" s="446"/>
      <c r="VXI38" s="446"/>
      <c r="VXJ38" s="446"/>
      <c r="VXK38" s="446"/>
      <c r="VXL38" s="446"/>
      <c r="VXM38" s="446"/>
      <c r="VXN38" s="446"/>
      <c r="VXO38" s="446"/>
      <c r="VXP38" s="446"/>
      <c r="VXQ38" s="446"/>
      <c r="VXR38" s="446"/>
      <c r="VXS38" s="446"/>
      <c r="VXT38" s="446"/>
      <c r="VXU38" s="446"/>
      <c r="VXV38" s="446"/>
      <c r="VXW38" s="446"/>
      <c r="VXX38" s="446"/>
      <c r="VXY38" s="446"/>
      <c r="VXZ38" s="446"/>
      <c r="VYA38" s="446"/>
      <c r="VYB38" s="446"/>
      <c r="VYC38" s="446"/>
      <c r="VYD38" s="446"/>
      <c r="VYE38" s="446"/>
      <c r="VYF38" s="446"/>
      <c r="VYG38" s="446"/>
      <c r="VYH38" s="446"/>
      <c r="VYI38" s="446"/>
      <c r="VYJ38" s="446"/>
      <c r="VYK38" s="446"/>
      <c r="VYL38" s="446"/>
      <c r="VYM38" s="446"/>
      <c r="VYN38" s="446"/>
      <c r="VYO38" s="446"/>
      <c r="VYP38" s="446"/>
      <c r="VYQ38" s="446"/>
      <c r="VYR38" s="446"/>
      <c r="VYS38" s="446"/>
      <c r="VYT38" s="446"/>
      <c r="VYU38" s="446"/>
      <c r="VYV38" s="446"/>
      <c r="VYW38" s="446"/>
      <c r="VYX38" s="446"/>
      <c r="VYY38" s="446"/>
      <c r="VYZ38" s="446"/>
      <c r="VZA38" s="446"/>
      <c r="VZB38" s="446"/>
      <c r="VZC38" s="446"/>
      <c r="VZD38" s="446"/>
      <c r="VZE38" s="446"/>
      <c r="VZF38" s="446"/>
      <c r="VZG38" s="446"/>
      <c r="VZH38" s="446"/>
      <c r="VZI38" s="446"/>
      <c r="VZJ38" s="446"/>
      <c r="VZK38" s="446"/>
      <c r="VZL38" s="446"/>
      <c r="VZM38" s="446"/>
      <c r="VZN38" s="446"/>
      <c r="VZO38" s="446"/>
      <c r="VZP38" s="446"/>
      <c r="VZQ38" s="446"/>
      <c r="VZR38" s="446"/>
      <c r="VZS38" s="446"/>
      <c r="VZT38" s="446"/>
      <c r="VZU38" s="446"/>
      <c r="VZV38" s="446"/>
      <c r="VZW38" s="446"/>
      <c r="VZX38" s="446"/>
      <c r="VZY38" s="446"/>
      <c r="VZZ38" s="446"/>
      <c r="WAA38" s="446"/>
      <c r="WAB38" s="446"/>
      <c r="WAC38" s="446"/>
      <c r="WAD38" s="446"/>
      <c r="WAE38" s="446"/>
      <c r="WAF38" s="446"/>
      <c r="WAG38" s="446"/>
      <c r="WAH38" s="446"/>
      <c r="WAI38" s="446"/>
      <c r="WAJ38" s="446"/>
      <c r="WAK38" s="446"/>
      <c r="WAL38" s="446"/>
      <c r="WAM38" s="446"/>
      <c r="WAN38" s="446"/>
      <c r="WAO38" s="446"/>
      <c r="WAP38" s="446"/>
      <c r="WAQ38" s="446"/>
      <c r="WAR38" s="446"/>
      <c r="WAS38" s="446"/>
      <c r="WAT38" s="446"/>
      <c r="WAU38" s="446"/>
      <c r="WAV38" s="446"/>
      <c r="WAW38" s="446"/>
      <c r="WAX38" s="446"/>
      <c r="WAY38" s="446"/>
      <c r="WAZ38" s="446"/>
      <c r="WBA38" s="446"/>
      <c r="WBB38" s="446"/>
      <c r="WBC38" s="446"/>
      <c r="WBD38" s="446"/>
      <c r="WBE38" s="446"/>
      <c r="WBF38" s="446"/>
      <c r="WBG38" s="446"/>
      <c r="WBH38" s="446"/>
      <c r="WBI38" s="446"/>
      <c r="WBJ38" s="446"/>
      <c r="WBK38" s="446"/>
      <c r="WBL38" s="446"/>
      <c r="WBM38" s="446"/>
      <c r="WBN38" s="446"/>
      <c r="WBO38" s="446"/>
      <c r="WBP38" s="446"/>
      <c r="WBQ38" s="446"/>
      <c r="WBR38" s="446"/>
      <c r="WBS38" s="446"/>
      <c r="WBT38" s="446"/>
      <c r="WBU38" s="446"/>
      <c r="WBV38" s="446"/>
      <c r="WBW38" s="446"/>
      <c r="WBX38" s="446"/>
      <c r="WBY38" s="446"/>
      <c r="WBZ38" s="446"/>
      <c r="WCA38" s="446"/>
      <c r="WCB38" s="446"/>
      <c r="WCC38" s="446"/>
      <c r="WCD38" s="446"/>
      <c r="WCE38" s="446"/>
      <c r="WCF38" s="446"/>
      <c r="WCG38" s="446"/>
      <c r="WCH38" s="446"/>
      <c r="WCI38" s="446"/>
      <c r="WCJ38" s="446"/>
      <c r="WCK38" s="446"/>
      <c r="WCL38" s="446"/>
      <c r="WCM38" s="446"/>
      <c r="WCN38" s="446"/>
      <c r="WCO38" s="446"/>
      <c r="WCP38" s="446"/>
      <c r="WCQ38" s="446"/>
      <c r="WCR38" s="446"/>
      <c r="WCS38" s="446"/>
      <c r="WCT38" s="446"/>
      <c r="WCU38" s="446"/>
      <c r="WCV38" s="446"/>
      <c r="WCW38" s="446"/>
      <c r="WCX38" s="446"/>
      <c r="WCY38" s="446"/>
      <c r="WCZ38" s="446"/>
      <c r="WDA38" s="446"/>
      <c r="WDB38" s="446"/>
      <c r="WDC38" s="446"/>
      <c r="WDD38" s="446"/>
      <c r="WDE38" s="446"/>
      <c r="WDF38" s="446"/>
      <c r="WDG38" s="446"/>
      <c r="WDH38" s="446"/>
      <c r="WDI38" s="446"/>
      <c r="WDJ38" s="446"/>
      <c r="WDK38" s="446"/>
      <c r="WDL38" s="446"/>
      <c r="WDM38" s="446"/>
      <c r="WDN38" s="446"/>
      <c r="WDO38" s="446"/>
      <c r="WDP38" s="446"/>
      <c r="WDQ38" s="446"/>
      <c r="WDR38" s="446"/>
      <c r="WDS38" s="446"/>
      <c r="WDT38" s="446"/>
      <c r="WDU38" s="446"/>
      <c r="WDV38" s="446"/>
      <c r="WDW38" s="446"/>
      <c r="WDX38" s="446"/>
      <c r="WDY38" s="446"/>
      <c r="WDZ38" s="446"/>
      <c r="WEA38" s="446"/>
      <c r="WEB38" s="446"/>
      <c r="WEC38" s="446"/>
      <c r="WED38" s="446"/>
      <c r="WEE38" s="446"/>
      <c r="WEF38" s="446"/>
      <c r="WEG38" s="446"/>
      <c r="WEH38" s="446"/>
      <c r="WEI38" s="446"/>
      <c r="WEJ38" s="446"/>
      <c r="WEK38" s="446"/>
      <c r="WEL38" s="446"/>
      <c r="WEM38" s="446"/>
      <c r="WEN38" s="446"/>
      <c r="WEO38" s="446"/>
      <c r="WEP38" s="446"/>
      <c r="WEQ38" s="446"/>
      <c r="WER38" s="446"/>
      <c r="WES38" s="446"/>
      <c r="WET38" s="446"/>
      <c r="WEU38" s="446"/>
      <c r="WEV38" s="446"/>
      <c r="WEW38" s="446"/>
      <c r="WEX38" s="446"/>
      <c r="WEY38" s="446"/>
      <c r="WEZ38" s="446"/>
      <c r="WFA38" s="446"/>
      <c r="WFB38" s="446"/>
      <c r="WFC38" s="446"/>
      <c r="WFD38" s="446"/>
      <c r="WFE38" s="446"/>
      <c r="WFF38" s="446"/>
      <c r="WFG38" s="446"/>
      <c r="WFH38" s="446"/>
      <c r="WFI38" s="446"/>
      <c r="WFJ38" s="446"/>
      <c r="WFK38" s="446"/>
      <c r="WFL38" s="446"/>
      <c r="WFM38" s="446"/>
      <c r="WFN38" s="446"/>
      <c r="WFO38" s="446"/>
      <c r="WFP38" s="446"/>
      <c r="WFQ38" s="446"/>
      <c r="WFR38" s="446"/>
      <c r="WFS38" s="446"/>
      <c r="WFT38" s="446"/>
      <c r="WFU38" s="446"/>
      <c r="WFV38" s="446"/>
      <c r="WFW38" s="446"/>
      <c r="WFX38" s="446"/>
      <c r="WFY38" s="446"/>
      <c r="WFZ38" s="446"/>
      <c r="WGA38" s="446"/>
      <c r="WGB38" s="446"/>
      <c r="WGC38" s="446"/>
      <c r="WGD38" s="446"/>
      <c r="WGE38" s="446"/>
      <c r="WGF38" s="446"/>
      <c r="WGG38" s="446"/>
      <c r="WGH38" s="446"/>
      <c r="WGI38" s="446"/>
      <c r="WGJ38" s="446"/>
      <c r="WGK38" s="446"/>
      <c r="WGL38" s="446"/>
      <c r="WGM38" s="446"/>
      <c r="WGN38" s="446"/>
      <c r="WGO38" s="446"/>
      <c r="WGP38" s="446"/>
      <c r="WGQ38" s="446"/>
      <c r="WGR38" s="446"/>
      <c r="WGS38" s="446"/>
      <c r="WGT38" s="446"/>
      <c r="WGU38" s="446"/>
      <c r="WGV38" s="446"/>
      <c r="WGW38" s="446"/>
      <c r="WGX38" s="446"/>
      <c r="WGY38" s="446"/>
      <c r="WGZ38" s="446"/>
      <c r="WHA38" s="446"/>
      <c r="WHB38" s="446"/>
      <c r="WHC38" s="446"/>
      <c r="WHD38" s="446"/>
      <c r="WHE38" s="446"/>
      <c r="WHF38" s="446"/>
      <c r="WHG38" s="446"/>
      <c r="WHH38" s="446"/>
      <c r="WHI38" s="446"/>
      <c r="WHJ38" s="446"/>
      <c r="WHK38" s="446"/>
      <c r="WHL38" s="446"/>
      <c r="WHM38" s="446"/>
      <c r="WHN38" s="446"/>
      <c r="WHO38" s="446"/>
      <c r="WHP38" s="446"/>
      <c r="WHQ38" s="446"/>
      <c r="WHR38" s="446"/>
      <c r="WHS38" s="446"/>
      <c r="WHT38" s="446"/>
      <c r="WHU38" s="446"/>
      <c r="WHV38" s="446"/>
      <c r="WHW38" s="446"/>
      <c r="WHX38" s="446"/>
      <c r="WHY38" s="446"/>
      <c r="WHZ38" s="446"/>
      <c r="WIA38" s="446"/>
      <c r="WIB38" s="446"/>
      <c r="WIC38" s="446"/>
      <c r="WID38" s="446"/>
      <c r="WIE38" s="446"/>
      <c r="WIF38" s="446"/>
      <c r="WIG38" s="446"/>
      <c r="WIH38" s="446"/>
      <c r="WII38" s="446"/>
      <c r="WIJ38" s="446"/>
      <c r="WIK38" s="446"/>
      <c r="WIL38" s="446"/>
      <c r="WIM38" s="446"/>
      <c r="WIN38" s="446"/>
      <c r="WIO38" s="446"/>
      <c r="WIP38" s="446"/>
      <c r="WIQ38" s="446"/>
      <c r="WIR38" s="446"/>
      <c r="WIS38" s="446"/>
      <c r="WIT38" s="446"/>
      <c r="WIU38" s="446"/>
      <c r="WIV38" s="446"/>
      <c r="WIW38" s="446"/>
      <c r="WIX38" s="446"/>
      <c r="WIY38" s="446"/>
      <c r="WIZ38" s="446"/>
      <c r="WJA38" s="446"/>
      <c r="WJB38" s="446"/>
      <c r="WJC38" s="446"/>
      <c r="WJD38" s="446"/>
      <c r="WJE38" s="446"/>
      <c r="WJF38" s="446"/>
      <c r="WJG38" s="446"/>
      <c r="WJH38" s="446"/>
      <c r="WJI38" s="446"/>
      <c r="WJJ38" s="446"/>
      <c r="WJK38" s="446"/>
      <c r="WJL38" s="446"/>
      <c r="WJM38" s="446"/>
      <c r="WJN38" s="446"/>
      <c r="WJO38" s="446"/>
      <c r="WJP38" s="446"/>
      <c r="WJQ38" s="446"/>
      <c r="WJR38" s="446"/>
      <c r="WJS38" s="446"/>
      <c r="WJT38" s="446"/>
      <c r="WJU38" s="446"/>
      <c r="WJV38" s="446"/>
      <c r="WJW38" s="446"/>
      <c r="WJX38" s="446"/>
      <c r="WJY38" s="446"/>
      <c r="WJZ38" s="446"/>
      <c r="WKA38" s="446"/>
      <c r="WKB38" s="446"/>
      <c r="WKC38" s="446"/>
      <c r="WKD38" s="446"/>
      <c r="WKE38" s="446"/>
      <c r="WKF38" s="446"/>
      <c r="WKG38" s="446"/>
      <c r="WKH38" s="446"/>
      <c r="WKI38" s="446"/>
      <c r="WKJ38" s="446"/>
      <c r="WKK38" s="446"/>
      <c r="WKL38" s="446"/>
      <c r="WKM38" s="446"/>
      <c r="WKN38" s="446"/>
      <c r="WKO38" s="446"/>
      <c r="WKP38" s="446"/>
      <c r="WKQ38" s="446"/>
      <c r="WKR38" s="446"/>
      <c r="WKS38" s="446"/>
      <c r="WKT38" s="446"/>
      <c r="WKU38" s="446"/>
      <c r="WKV38" s="446"/>
      <c r="WKW38" s="446"/>
      <c r="WKX38" s="446"/>
      <c r="WKY38" s="446"/>
      <c r="WKZ38" s="446"/>
      <c r="WLA38" s="446"/>
      <c r="WLB38" s="446"/>
      <c r="WLC38" s="446"/>
      <c r="WLD38" s="446"/>
      <c r="WLE38" s="446"/>
      <c r="WLF38" s="446"/>
      <c r="WLG38" s="446"/>
      <c r="WLH38" s="446"/>
      <c r="WLI38" s="446"/>
      <c r="WLJ38" s="446"/>
      <c r="WLK38" s="446"/>
      <c r="WLL38" s="446"/>
      <c r="WLM38" s="446"/>
      <c r="WLN38" s="446"/>
      <c r="WLO38" s="446"/>
      <c r="WLP38" s="446"/>
      <c r="WLQ38" s="446"/>
      <c r="WLR38" s="446"/>
      <c r="WLS38" s="446"/>
      <c r="WLT38" s="446"/>
      <c r="WLU38" s="446"/>
      <c r="WLV38" s="446"/>
      <c r="WLW38" s="446"/>
      <c r="WLX38" s="446"/>
      <c r="WLY38" s="446"/>
      <c r="WLZ38" s="446"/>
      <c r="WMA38" s="446"/>
      <c r="WMB38" s="446"/>
      <c r="WMC38" s="446"/>
      <c r="WMD38" s="446"/>
      <c r="WME38" s="446"/>
      <c r="WMF38" s="446"/>
      <c r="WMG38" s="446"/>
      <c r="WMH38" s="446"/>
      <c r="WMI38" s="446"/>
      <c r="WMJ38" s="446"/>
      <c r="WMK38" s="446"/>
      <c r="WML38" s="446"/>
      <c r="WMM38" s="446"/>
      <c r="WMN38" s="446"/>
      <c r="WMO38" s="446"/>
      <c r="WMP38" s="446"/>
      <c r="WMQ38" s="446"/>
      <c r="WMR38" s="446"/>
      <c r="WMS38" s="446"/>
      <c r="WMT38" s="446"/>
      <c r="WMU38" s="446"/>
      <c r="WMV38" s="446"/>
      <c r="WMW38" s="446"/>
      <c r="WMX38" s="446"/>
      <c r="WMY38" s="446"/>
      <c r="WMZ38" s="446"/>
      <c r="WNA38" s="446"/>
      <c r="WNB38" s="446"/>
      <c r="WNC38" s="446"/>
      <c r="WND38" s="446"/>
      <c r="WNE38" s="446"/>
      <c r="WNF38" s="446"/>
      <c r="WNG38" s="446"/>
      <c r="WNH38" s="446"/>
      <c r="WNI38" s="446"/>
      <c r="WNJ38" s="446"/>
      <c r="WNK38" s="446"/>
      <c r="WNL38" s="446"/>
      <c r="WNM38" s="446"/>
      <c r="WNN38" s="446"/>
      <c r="WNO38" s="446"/>
      <c r="WNP38" s="446"/>
      <c r="WNQ38" s="446"/>
      <c r="WNR38" s="446"/>
      <c r="WNS38" s="446"/>
      <c r="WNT38" s="446"/>
      <c r="WNU38" s="446"/>
      <c r="WNV38" s="446"/>
      <c r="WNW38" s="446"/>
      <c r="WNX38" s="446"/>
      <c r="WNY38" s="446"/>
      <c r="WNZ38" s="446"/>
      <c r="WOA38" s="446"/>
      <c r="WOB38" s="446"/>
      <c r="WOC38" s="446"/>
      <c r="WOD38" s="446"/>
      <c r="WOE38" s="446"/>
      <c r="WOF38" s="446"/>
      <c r="WOG38" s="446"/>
      <c r="WOH38" s="446"/>
      <c r="WOI38" s="446"/>
      <c r="WOJ38" s="446"/>
      <c r="WOK38" s="446"/>
      <c r="WOL38" s="446"/>
      <c r="WOM38" s="446"/>
      <c r="WON38" s="446"/>
      <c r="WOO38" s="446"/>
      <c r="WOP38" s="446"/>
      <c r="WOQ38" s="446"/>
      <c r="WOR38" s="446"/>
      <c r="WOS38" s="446"/>
      <c r="WOT38" s="446"/>
      <c r="WOU38" s="446"/>
      <c r="WOV38" s="446"/>
      <c r="WOW38" s="446"/>
      <c r="WOX38" s="446"/>
      <c r="WOY38" s="446"/>
      <c r="WOZ38" s="446"/>
      <c r="WPA38" s="446"/>
      <c r="WPB38" s="446"/>
      <c r="WPC38" s="446"/>
      <c r="WPD38" s="446"/>
      <c r="WPE38" s="446"/>
      <c r="WPF38" s="446"/>
      <c r="WPG38" s="446"/>
      <c r="WPH38" s="446"/>
      <c r="WPI38" s="446"/>
      <c r="WPJ38" s="446"/>
      <c r="WPK38" s="446"/>
      <c r="WPL38" s="446"/>
      <c r="WPM38" s="446"/>
      <c r="WPN38" s="446"/>
      <c r="WPO38" s="446"/>
      <c r="WPP38" s="446"/>
      <c r="WPQ38" s="446"/>
      <c r="WPR38" s="446"/>
      <c r="WPS38" s="446"/>
      <c r="WPT38" s="446"/>
      <c r="WPU38" s="446"/>
      <c r="WPV38" s="446"/>
      <c r="WPW38" s="446"/>
      <c r="WPX38" s="446"/>
      <c r="WPY38" s="446"/>
      <c r="WPZ38" s="446"/>
      <c r="WQA38" s="446"/>
      <c r="WQB38" s="446"/>
      <c r="WQC38" s="446"/>
      <c r="WQD38" s="446"/>
      <c r="WQE38" s="446"/>
      <c r="WQF38" s="446"/>
      <c r="WQG38" s="446"/>
      <c r="WQH38" s="446"/>
      <c r="WQI38" s="446"/>
      <c r="WQJ38" s="446"/>
      <c r="WQK38" s="446"/>
      <c r="WQL38" s="446"/>
      <c r="WQM38" s="446"/>
      <c r="WQN38" s="446"/>
      <c r="WQO38" s="446"/>
      <c r="WQP38" s="446"/>
      <c r="WQQ38" s="446"/>
      <c r="WQR38" s="446"/>
      <c r="WQS38" s="446"/>
      <c r="WQT38" s="446"/>
      <c r="WQU38" s="446"/>
      <c r="WQV38" s="446"/>
      <c r="WQW38" s="446"/>
      <c r="WQX38" s="446"/>
      <c r="WQY38" s="446"/>
      <c r="WQZ38" s="446"/>
      <c r="WRA38" s="446"/>
      <c r="WRB38" s="446"/>
      <c r="WRC38" s="446"/>
      <c r="WRD38" s="446"/>
      <c r="WRE38" s="446"/>
      <c r="WRF38" s="446"/>
      <c r="WRG38" s="446"/>
      <c r="WRH38" s="446"/>
      <c r="WRI38" s="446"/>
      <c r="WRJ38" s="446"/>
      <c r="WRK38" s="446"/>
      <c r="WRL38" s="446"/>
      <c r="WRM38" s="446"/>
      <c r="WRN38" s="446"/>
      <c r="WRO38" s="446"/>
      <c r="WRP38" s="446"/>
      <c r="WRQ38" s="446"/>
      <c r="WRR38" s="446"/>
      <c r="WRS38" s="446"/>
      <c r="WRT38" s="446"/>
      <c r="WRU38" s="446"/>
      <c r="WRV38" s="446"/>
      <c r="WRW38" s="446"/>
      <c r="WRX38" s="446"/>
      <c r="WRY38" s="446"/>
      <c r="WRZ38" s="446"/>
      <c r="WSA38" s="446"/>
      <c r="WSB38" s="446"/>
      <c r="WSC38" s="446"/>
      <c r="WSD38" s="446"/>
      <c r="WSE38" s="446"/>
      <c r="WSF38" s="446"/>
      <c r="WSG38" s="446"/>
      <c r="WSH38" s="446"/>
      <c r="WSI38" s="446"/>
      <c r="WSJ38" s="446"/>
      <c r="WSK38" s="446"/>
      <c r="WSL38" s="446"/>
      <c r="WSM38" s="446"/>
      <c r="WSN38" s="446"/>
      <c r="WSO38" s="446"/>
      <c r="WSP38" s="446"/>
      <c r="WSQ38" s="446"/>
      <c r="WSR38" s="446"/>
      <c r="WSS38" s="446"/>
      <c r="WST38" s="446"/>
      <c r="WSU38" s="446"/>
      <c r="WSV38" s="446"/>
      <c r="WSW38" s="446"/>
      <c r="WSX38" s="446"/>
      <c r="WSY38" s="446"/>
      <c r="WSZ38" s="446"/>
      <c r="WTA38" s="446"/>
      <c r="WTB38" s="446"/>
      <c r="WTC38" s="446"/>
      <c r="WTD38" s="446"/>
      <c r="WTE38" s="446"/>
      <c r="WTF38" s="446"/>
      <c r="WTG38" s="446"/>
      <c r="WTH38" s="446"/>
      <c r="WTI38" s="446"/>
      <c r="WTJ38" s="446"/>
      <c r="WTK38" s="446"/>
      <c r="WTL38" s="446"/>
      <c r="WTM38" s="446"/>
      <c r="WTN38" s="446"/>
      <c r="WTO38" s="446"/>
      <c r="WTP38" s="446"/>
      <c r="WTQ38" s="446"/>
      <c r="WTR38" s="446"/>
      <c r="WTS38" s="446"/>
      <c r="WTT38" s="446"/>
      <c r="WTU38" s="446"/>
      <c r="WTV38" s="446"/>
      <c r="WTW38" s="446"/>
      <c r="WTX38" s="446"/>
      <c r="WTY38" s="446"/>
      <c r="WTZ38" s="446"/>
      <c r="WUA38" s="446"/>
      <c r="WUB38" s="446"/>
      <c r="WUC38" s="446"/>
      <c r="WUD38" s="446"/>
      <c r="WUE38" s="446"/>
      <c r="WUF38" s="446"/>
      <c r="WUG38" s="446"/>
      <c r="WUH38" s="446"/>
      <c r="WUI38" s="446"/>
      <c r="WUJ38" s="446"/>
      <c r="WUK38" s="446"/>
      <c r="WUL38" s="446"/>
      <c r="WUM38" s="446"/>
      <c r="WUN38" s="446"/>
      <c r="WUO38" s="446"/>
      <c r="WUP38" s="446"/>
      <c r="WUQ38" s="446"/>
      <c r="WUR38" s="446"/>
      <c r="WUS38" s="446"/>
      <c r="WUT38" s="446"/>
      <c r="WUU38" s="446"/>
      <c r="WUV38" s="446"/>
      <c r="WUW38" s="446"/>
      <c r="WUX38" s="446"/>
      <c r="WUY38" s="446"/>
      <c r="WUZ38" s="446"/>
      <c r="WVA38" s="446"/>
      <c r="WVB38" s="446"/>
      <c r="WVC38" s="446"/>
      <c r="WVD38" s="446"/>
      <c r="WVE38" s="446"/>
      <c r="WVF38" s="446"/>
      <c r="WVG38" s="446"/>
      <c r="WVH38" s="446"/>
      <c r="WVI38" s="446"/>
      <c r="WVJ38" s="446"/>
      <c r="WVK38" s="446"/>
      <c r="WVL38" s="446"/>
      <c r="WVM38" s="446"/>
      <c r="WVN38" s="446"/>
      <c r="WVO38" s="446"/>
      <c r="WVP38" s="446"/>
      <c r="WVQ38" s="446"/>
      <c r="WVR38" s="446"/>
      <c r="WVS38" s="446"/>
      <c r="WVT38" s="446"/>
      <c r="WVU38" s="446"/>
      <c r="WVV38" s="446"/>
      <c r="WVW38" s="446"/>
      <c r="WVX38" s="446"/>
      <c r="WVY38" s="446"/>
      <c r="WVZ38" s="446"/>
      <c r="WWA38" s="446"/>
      <c r="WWB38" s="446"/>
      <c r="WWC38" s="446"/>
      <c r="WWD38" s="446"/>
      <c r="WWE38" s="446"/>
      <c r="WWF38" s="446"/>
      <c r="WWG38" s="446"/>
      <c r="WWH38" s="446"/>
      <c r="WWI38" s="446"/>
      <c r="WWJ38" s="446"/>
      <c r="WWK38" s="446"/>
      <c r="WWL38" s="446"/>
      <c r="WWM38" s="446"/>
      <c r="WWN38" s="446"/>
      <c r="WWO38" s="446"/>
      <c r="WWP38" s="446"/>
      <c r="WWQ38" s="446"/>
      <c r="WWR38" s="446"/>
      <c r="WWS38" s="446"/>
      <c r="WWT38" s="446"/>
      <c r="WWU38" s="446"/>
      <c r="WWV38" s="446"/>
      <c r="WWW38" s="446"/>
      <c r="WWX38" s="446"/>
      <c r="WWY38" s="446"/>
      <c r="WWZ38" s="446"/>
      <c r="WXA38" s="446"/>
      <c r="WXB38" s="446"/>
      <c r="WXC38" s="446"/>
      <c r="WXD38" s="446"/>
      <c r="WXE38" s="446"/>
      <c r="WXF38" s="446"/>
      <c r="WXG38" s="446"/>
      <c r="WXH38" s="446"/>
      <c r="WXI38" s="446"/>
      <c r="WXJ38" s="446"/>
      <c r="WXK38" s="446"/>
      <c r="WXL38" s="446"/>
      <c r="WXM38" s="446"/>
      <c r="WXN38" s="446"/>
      <c r="WXO38" s="446"/>
      <c r="WXP38" s="446"/>
      <c r="WXQ38" s="446"/>
      <c r="WXR38" s="446"/>
      <c r="WXS38" s="446"/>
      <c r="WXT38" s="446"/>
      <c r="WXU38" s="446"/>
      <c r="WXV38" s="446"/>
      <c r="WXW38" s="446"/>
      <c r="WXX38" s="446"/>
      <c r="WXY38" s="446"/>
      <c r="WXZ38" s="446"/>
      <c r="WYA38" s="446"/>
      <c r="WYB38" s="446"/>
      <c r="WYC38" s="446"/>
      <c r="WYD38" s="446"/>
      <c r="WYE38" s="446"/>
      <c r="WYF38" s="446"/>
      <c r="WYG38" s="446"/>
      <c r="WYH38" s="446"/>
      <c r="WYI38" s="446"/>
      <c r="WYJ38" s="446"/>
      <c r="WYK38" s="446"/>
      <c r="WYL38" s="446"/>
      <c r="WYM38" s="446"/>
      <c r="WYN38" s="446"/>
      <c r="WYO38" s="446"/>
      <c r="WYP38" s="446"/>
      <c r="WYQ38" s="446"/>
      <c r="WYR38" s="446"/>
      <c r="WYS38" s="446"/>
      <c r="WYT38" s="446"/>
      <c r="WYU38" s="446"/>
      <c r="WYV38" s="446"/>
      <c r="WYW38" s="446"/>
      <c r="WYX38" s="446"/>
      <c r="WYY38" s="446"/>
      <c r="WYZ38" s="446"/>
      <c r="WZA38" s="446"/>
      <c r="WZB38" s="446"/>
      <c r="WZC38" s="446"/>
      <c r="WZD38" s="446"/>
      <c r="WZE38" s="446"/>
      <c r="WZF38" s="446"/>
      <c r="WZG38" s="446"/>
      <c r="WZH38" s="446"/>
      <c r="WZI38" s="446"/>
      <c r="WZJ38" s="446"/>
      <c r="WZK38" s="446"/>
      <c r="WZL38" s="446"/>
      <c r="WZM38" s="446"/>
      <c r="WZN38" s="446"/>
      <c r="WZO38" s="446"/>
      <c r="WZP38" s="446"/>
      <c r="WZQ38" s="446"/>
      <c r="WZR38" s="446"/>
      <c r="WZS38" s="446"/>
      <c r="WZT38" s="446"/>
      <c r="WZU38" s="446"/>
      <c r="WZV38" s="446"/>
      <c r="WZW38" s="446"/>
      <c r="WZX38" s="446"/>
      <c r="WZY38" s="446"/>
      <c r="WZZ38" s="446"/>
      <c r="XAA38" s="446"/>
      <c r="XAB38" s="446"/>
      <c r="XAC38" s="446"/>
      <c r="XAD38" s="446"/>
      <c r="XAE38" s="446"/>
      <c r="XAF38" s="446"/>
      <c r="XAG38" s="446"/>
      <c r="XAH38" s="446"/>
      <c r="XAI38" s="446"/>
      <c r="XAJ38" s="446"/>
      <c r="XAK38" s="446"/>
      <c r="XAL38" s="446"/>
      <c r="XAM38" s="446"/>
      <c r="XAN38" s="446"/>
      <c r="XAO38" s="446"/>
      <c r="XAP38" s="446"/>
      <c r="XAQ38" s="446"/>
      <c r="XAR38" s="446"/>
      <c r="XAS38" s="446"/>
      <c r="XAT38" s="446"/>
      <c r="XAU38" s="446"/>
      <c r="XAV38" s="446"/>
      <c r="XAW38" s="446"/>
      <c r="XAX38" s="446"/>
      <c r="XAY38" s="446"/>
      <c r="XAZ38" s="446"/>
      <c r="XBA38" s="446"/>
      <c r="XBB38" s="446"/>
      <c r="XBC38" s="446"/>
      <c r="XBD38" s="446"/>
      <c r="XBE38" s="446"/>
      <c r="XBF38" s="446"/>
      <c r="XBG38" s="446"/>
      <c r="XBH38" s="446"/>
      <c r="XBI38" s="446"/>
      <c r="XBJ38" s="446"/>
      <c r="XBK38" s="446"/>
      <c r="XBL38" s="446"/>
      <c r="XBM38" s="446"/>
      <c r="XBN38" s="446"/>
      <c r="XBO38" s="446"/>
      <c r="XBP38" s="446"/>
      <c r="XBQ38" s="446"/>
      <c r="XBR38" s="446"/>
      <c r="XBS38" s="446"/>
      <c r="XBT38" s="446"/>
      <c r="XBU38" s="446"/>
      <c r="XBV38" s="446"/>
      <c r="XBW38" s="446"/>
      <c r="XBX38" s="446"/>
      <c r="XBY38" s="446"/>
      <c r="XBZ38" s="446"/>
      <c r="XCA38" s="446"/>
      <c r="XCB38" s="446"/>
      <c r="XCC38" s="446"/>
      <c r="XCD38" s="446"/>
      <c r="XCE38" s="446"/>
      <c r="XCF38" s="446"/>
      <c r="XCG38" s="446"/>
      <c r="XCH38" s="446"/>
      <c r="XCI38" s="446"/>
      <c r="XCJ38" s="446"/>
      <c r="XCK38" s="446"/>
      <c r="XCL38" s="446"/>
      <c r="XCM38" s="446"/>
      <c r="XCN38" s="446"/>
      <c r="XCO38" s="446"/>
      <c r="XCP38" s="446"/>
      <c r="XCQ38" s="446"/>
      <c r="XCR38" s="446"/>
      <c r="XCS38" s="446"/>
      <c r="XCT38" s="446"/>
      <c r="XCU38" s="446"/>
      <c r="XCV38" s="446"/>
      <c r="XCW38" s="446"/>
      <c r="XCX38" s="446"/>
      <c r="XCY38" s="446"/>
      <c r="XCZ38" s="446"/>
      <c r="XDA38" s="446"/>
      <c r="XDB38" s="446"/>
      <c r="XDC38" s="446"/>
      <c r="XDD38" s="446"/>
      <c r="XDE38" s="446"/>
      <c r="XDF38" s="446"/>
      <c r="XDG38" s="446"/>
      <c r="XDH38" s="446"/>
      <c r="XDI38" s="446"/>
      <c r="XDJ38" s="446"/>
      <c r="XDK38" s="446"/>
      <c r="XDL38" s="446"/>
      <c r="XDM38" s="446"/>
      <c r="XDN38" s="446"/>
      <c r="XDO38" s="446"/>
      <c r="XDP38" s="446"/>
      <c r="XDQ38" s="446"/>
      <c r="XDR38" s="446"/>
      <c r="XDS38" s="446"/>
      <c r="XDT38" s="446"/>
      <c r="XDU38" s="446"/>
      <c r="XDV38" s="446"/>
      <c r="XDW38" s="446"/>
      <c r="XDX38" s="446"/>
      <c r="XDY38" s="446"/>
      <c r="XDZ38" s="446"/>
      <c r="XEA38" s="446"/>
      <c r="XEB38" s="446"/>
      <c r="XEC38" s="446"/>
      <c r="XED38" s="446"/>
      <c r="XEE38" s="446"/>
      <c r="XEF38" s="446"/>
      <c r="XEG38" s="446"/>
      <c r="XEH38" s="446"/>
      <c r="XEI38" s="446"/>
      <c r="XEJ38" s="446"/>
      <c r="XEK38" s="446"/>
      <c r="XEL38" s="446"/>
      <c r="XEM38" s="446"/>
      <c r="XEN38" s="446"/>
      <c r="XEO38" s="446"/>
      <c r="XEP38" s="446"/>
      <c r="XEQ38" s="446"/>
      <c r="XER38" s="446"/>
      <c r="XES38" s="446"/>
      <c r="XET38" s="446"/>
      <c r="XEU38" s="446"/>
      <c r="XEV38" s="446"/>
      <c r="XEW38" s="446"/>
      <c r="XEX38" s="446"/>
      <c r="XEY38" s="446"/>
      <c r="XEZ38" s="446"/>
      <c r="XFA38" s="446"/>
      <c r="XFB38" s="446"/>
      <c r="XFC38" s="446"/>
    </row>
    <row r="39" spans="1:16383" ht="15" customHeight="1" x14ac:dyDescent="0.25"/>
    <row r="40" spans="1:16383" s="446" customFormat="1" x14ac:dyDescent="0.25">
      <c r="B40" s="560"/>
      <c r="C40" s="456">
        <v>42736</v>
      </c>
      <c r="D40" s="456">
        <v>42767</v>
      </c>
      <c r="E40" s="456">
        <v>42795</v>
      </c>
      <c r="F40" s="456">
        <v>42826</v>
      </c>
      <c r="G40" s="456">
        <v>42856</v>
      </c>
      <c r="H40" s="456">
        <v>42887</v>
      </c>
      <c r="I40" s="456" t="s">
        <v>16573</v>
      </c>
      <c r="J40" s="183"/>
      <c r="K40" s="456">
        <v>42917</v>
      </c>
      <c r="L40" s="456">
        <v>42948</v>
      </c>
      <c r="M40" s="456">
        <v>42979</v>
      </c>
      <c r="N40" s="456">
        <v>43009</v>
      </c>
      <c r="O40" s="456">
        <v>43040</v>
      </c>
      <c r="P40" s="456">
        <v>43070</v>
      </c>
      <c r="Q40" s="456">
        <v>43101</v>
      </c>
      <c r="R40" s="456">
        <v>43132</v>
      </c>
      <c r="S40" s="456">
        <v>43160</v>
      </c>
      <c r="T40" s="456">
        <v>43191</v>
      </c>
      <c r="U40" s="456">
        <v>43221</v>
      </c>
      <c r="V40" s="456">
        <v>43252</v>
      </c>
      <c r="W40" s="457" t="s">
        <v>16574</v>
      </c>
      <c r="X40" s="183"/>
      <c r="Y40" s="458">
        <v>43282</v>
      </c>
      <c r="Z40" s="458" t="s">
        <v>16575</v>
      </c>
      <c r="AA40" s="458" t="s">
        <v>16576</v>
      </c>
      <c r="AB40" s="458">
        <v>43374</v>
      </c>
      <c r="AC40" s="458">
        <v>43405</v>
      </c>
      <c r="AD40" s="458">
        <v>43435</v>
      </c>
      <c r="AE40" s="458">
        <v>43466</v>
      </c>
      <c r="AF40" s="458">
        <v>43497</v>
      </c>
      <c r="AG40" s="458">
        <v>43525</v>
      </c>
      <c r="AH40" s="458">
        <v>43556</v>
      </c>
      <c r="AI40" s="458">
        <v>43586</v>
      </c>
      <c r="AJ40" s="458">
        <v>43617</v>
      </c>
      <c r="AK40" s="459" t="s">
        <v>16577</v>
      </c>
      <c r="AL40" s="183"/>
      <c r="AM40" s="458">
        <v>43647</v>
      </c>
      <c r="AN40" s="458">
        <v>43678</v>
      </c>
      <c r="AO40" s="458">
        <v>43709</v>
      </c>
      <c r="AP40" s="458">
        <v>43739</v>
      </c>
      <c r="AQ40" s="458">
        <v>43770</v>
      </c>
      <c r="AR40" s="458">
        <v>43800</v>
      </c>
      <c r="AS40" s="458">
        <v>43831</v>
      </c>
      <c r="AT40" s="458">
        <v>43862</v>
      </c>
      <c r="AU40" s="458">
        <v>43891</v>
      </c>
      <c r="AV40" s="458">
        <v>43922</v>
      </c>
      <c r="AW40" s="458">
        <v>43952</v>
      </c>
      <c r="AX40" s="458">
        <v>43983</v>
      </c>
      <c r="AY40" s="459" t="s">
        <v>16578</v>
      </c>
      <c r="AZ40" s="449"/>
      <c r="BA40" s="458">
        <v>44013</v>
      </c>
      <c r="BB40" s="458">
        <v>44044</v>
      </c>
      <c r="BC40" s="458">
        <v>44075</v>
      </c>
      <c r="BD40" s="458">
        <v>44105</v>
      </c>
      <c r="BE40" s="458">
        <v>44136</v>
      </c>
      <c r="BF40" s="458">
        <v>44166</v>
      </c>
      <c r="BG40" s="458">
        <v>44197</v>
      </c>
      <c r="BH40" s="458">
        <v>44228</v>
      </c>
      <c r="BI40" s="458">
        <v>44256</v>
      </c>
      <c r="BJ40" s="458">
        <v>44287</v>
      </c>
      <c r="BK40" s="458">
        <v>44317</v>
      </c>
      <c r="BL40" s="458">
        <v>44348</v>
      </c>
      <c r="BM40" s="459" t="s">
        <v>16582</v>
      </c>
      <c r="BO40" s="458">
        <v>44378</v>
      </c>
      <c r="BP40" s="458">
        <v>44409</v>
      </c>
      <c r="BQ40" s="458">
        <v>44440</v>
      </c>
      <c r="BR40" s="458">
        <v>44470</v>
      </c>
      <c r="BS40" s="458">
        <v>44501</v>
      </c>
      <c r="BT40" s="458">
        <v>44531</v>
      </c>
      <c r="BU40" s="458">
        <v>44562</v>
      </c>
      <c r="BV40" s="458">
        <v>44593</v>
      </c>
      <c r="BW40" s="458">
        <v>44621</v>
      </c>
      <c r="BX40" s="458">
        <v>44652</v>
      </c>
      <c r="BY40" s="458">
        <v>44682</v>
      </c>
      <c r="BZ40" s="458">
        <v>44713</v>
      </c>
      <c r="CA40" s="459" t="s">
        <v>16767</v>
      </c>
      <c r="CC40" s="458">
        <v>44743</v>
      </c>
      <c r="CD40" s="458">
        <v>44774</v>
      </c>
      <c r="CE40" s="458">
        <v>44805</v>
      </c>
      <c r="CF40" s="458">
        <v>44835</v>
      </c>
      <c r="CG40" s="458">
        <v>44866</v>
      </c>
      <c r="CH40" s="458">
        <v>44896</v>
      </c>
      <c r="CI40" s="458">
        <v>44927</v>
      </c>
      <c r="CJ40" s="458">
        <v>44958</v>
      </c>
      <c r="CK40" s="458">
        <v>44986</v>
      </c>
      <c r="CL40" s="458">
        <v>45017</v>
      </c>
      <c r="CM40" s="458">
        <v>45047</v>
      </c>
      <c r="CN40" s="458">
        <v>45078</v>
      </c>
      <c r="CO40" s="459" t="s">
        <v>19508</v>
      </c>
      <c r="CQ40" s="458">
        <v>45108</v>
      </c>
      <c r="CR40" s="458">
        <v>45139</v>
      </c>
      <c r="CS40" s="458">
        <v>45170</v>
      </c>
      <c r="CT40" s="458">
        <v>45200</v>
      </c>
      <c r="CU40" s="458">
        <v>45231</v>
      </c>
      <c r="CV40" s="458">
        <v>45261</v>
      </c>
      <c r="CW40" s="458">
        <v>45292</v>
      </c>
      <c r="CX40" s="458">
        <v>45323</v>
      </c>
      <c r="CY40" s="458">
        <v>45352</v>
      </c>
      <c r="CZ40" s="458">
        <v>45383</v>
      </c>
      <c r="DA40" s="458">
        <v>45413</v>
      </c>
      <c r="DB40" s="458">
        <v>45444</v>
      </c>
      <c r="DC40" s="459" t="s">
        <v>22384</v>
      </c>
    </row>
    <row r="41" spans="1:16383" s="571" customFormat="1" x14ac:dyDescent="0.25">
      <c r="B41" s="572" t="s">
        <v>20778</v>
      </c>
      <c r="C41" s="573"/>
      <c r="D41" s="573"/>
      <c r="E41" s="573"/>
      <c r="F41" s="573"/>
      <c r="G41" s="573"/>
      <c r="H41" s="573"/>
      <c r="I41" s="574"/>
      <c r="J41" s="575"/>
      <c r="K41" s="573"/>
      <c r="L41" s="573"/>
      <c r="M41" s="573"/>
      <c r="N41" s="573"/>
      <c r="O41" s="573"/>
      <c r="P41" s="573"/>
      <c r="Q41" s="573"/>
      <c r="R41" s="573"/>
      <c r="S41" s="573"/>
      <c r="T41" s="573"/>
      <c r="U41" s="573"/>
      <c r="V41" s="573"/>
      <c r="W41" s="576"/>
      <c r="X41" s="575"/>
      <c r="Y41" s="573"/>
      <c r="Z41" s="573"/>
      <c r="AA41" s="573"/>
      <c r="AB41" s="573"/>
      <c r="AC41" s="573"/>
      <c r="AD41" s="573"/>
      <c r="AE41" s="573"/>
      <c r="AF41" s="573"/>
      <c r="AG41" s="573"/>
      <c r="AH41" s="573"/>
      <c r="AI41" s="573"/>
      <c r="AJ41" s="573"/>
      <c r="AK41" s="576"/>
      <c r="AL41" s="575"/>
      <c r="AM41" s="573"/>
      <c r="AN41" s="573"/>
      <c r="AO41" s="573"/>
      <c r="AP41" s="573"/>
      <c r="AQ41" s="573"/>
      <c r="AR41" s="573"/>
      <c r="AS41" s="573"/>
      <c r="AT41" s="573"/>
      <c r="AU41" s="573"/>
      <c r="AV41" s="573"/>
      <c r="AW41" s="573"/>
      <c r="AX41" s="573"/>
      <c r="AY41" s="576"/>
      <c r="AZ41" s="577"/>
      <c r="BA41" s="573"/>
      <c r="BB41" s="573"/>
      <c r="BC41" s="573"/>
      <c r="BD41" s="573"/>
      <c r="BE41" s="573"/>
      <c r="BF41" s="573"/>
      <c r="BG41" s="573"/>
      <c r="BH41" s="573"/>
      <c r="BI41" s="573"/>
      <c r="BJ41" s="573"/>
      <c r="BK41" s="573"/>
      <c r="BL41" s="573"/>
      <c r="BM41" s="576"/>
      <c r="BO41" s="573"/>
      <c r="BP41" s="573"/>
      <c r="BQ41" s="573"/>
      <c r="BR41" s="573"/>
      <c r="BS41" s="573"/>
      <c r="BT41" s="573"/>
      <c r="BU41" s="573"/>
      <c r="BV41" s="573"/>
      <c r="BW41" s="573"/>
      <c r="BX41" s="573"/>
      <c r="BY41" s="573"/>
      <c r="BZ41" s="573"/>
      <c r="CA41" s="576"/>
      <c r="CC41" s="573"/>
      <c r="CD41" s="573"/>
      <c r="CE41" s="573"/>
      <c r="CF41" s="573"/>
      <c r="CG41" s="573"/>
      <c r="CH41" s="573"/>
      <c r="CI41" s="573"/>
      <c r="CJ41" s="573"/>
      <c r="CK41" s="573"/>
      <c r="CL41" s="573"/>
      <c r="CM41" s="573"/>
      <c r="CN41" s="573"/>
      <c r="CO41" s="576"/>
      <c r="CQ41" s="573"/>
      <c r="CR41" s="573"/>
      <c r="CS41" s="573"/>
      <c r="CT41" s="573"/>
      <c r="CU41" s="573"/>
      <c r="CV41" s="573"/>
      <c r="CW41" s="573"/>
      <c r="CX41" s="573"/>
      <c r="CY41" s="573"/>
      <c r="CZ41" s="573"/>
      <c r="DA41" s="573"/>
      <c r="DB41" s="573"/>
      <c r="DC41" s="576"/>
    </row>
    <row r="42" spans="1:16383" s="446" customFormat="1" x14ac:dyDescent="0.25">
      <c r="B42" s="557" t="s">
        <v>20767</v>
      </c>
      <c r="C42" s="448">
        <f>COUNTIF('LF Pay on Sucess-Policy|Details'!$C:$C,Dashboard!C40)</f>
        <v>0</v>
      </c>
      <c r="D42" s="448">
        <f>COUNTIF('LF Pay on Sucess-Policy|Details'!$C:$C,Dashboard!D40)</f>
        <v>3</v>
      </c>
      <c r="E42" s="448">
        <f>COUNTIF('LF Pay on Sucess-Policy|Details'!$C:$C,Dashboard!E40)</f>
        <v>4</v>
      </c>
      <c r="F42" s="448">
        <f>COUNTIF('LF Pay on Sucess-Policy|Details'!$C:$C,Dashboard!F40)</f>
        <v>0</v>
      </c>
      <c r="G42" s="448">
        <f>COUNTIF('LF Pay on Sucess-Policy|Details'!$C:$C,Dashboard!G40)</f>
        <v>2</v>
      </c>
      <c r="H42" s="448">
        <f>COUNTIF('LF Pay on Sucess-Policy|Details'!$C:$C,Dashboard!H40)</f>
        <v>4</v>
      </c>
      <c r="I42" s="466">
        <v>0</v>
      </c>
      <c r="J42" s="466">
        <v>0</v>
      </c>
      <c r="K42" s="466">
        <v>0</v>
      </c>
      <c r="L42" s="466">
        <v>0</v>
      </c>
      <c r="M42" s="466">
        <v>0</v>
      </c>
      <c r="N42" s="466">
        <v>0</v>
      </c>
      <c r="O42" s="466">
        <v>0</v>
      </c>
      <c r="P42" s="466">
        <v>0</v>
      </c>
      <c r="Q42" s="466">
        <v>0</v>
      </c>
      <c r="R42" s="466">
        <v>0</v>
      </c>
      <c r="S42" s="466">
        <v>0</v>
      </c>
      <c r="T42" s="466">
        <v>0</v>
      </c>
      <c r="U42" s="466">
        <v>0</v>
      </c>
      <c r="V42" s="466">
        <v>0</v>
      </c>
      <c r="W42" s="466">
        <v>0</v>
      </c>
      <c r="X42" s="466">
        <v>0</v>
      </c>
      <c r="Y42" s="466">
        <v>0</v>
      </c>
      <c r="Z42" s="466">
        <v>0</v>
      </c>
      <c r="AA42" s="466">
        <v>0</v>
      </c>
      <c r="AB42" s="466">
        <v>0</v>
      </c>
      <c r="AC42" s="466">
        <v>0</v>
      </c>
      <c r="AD42" s="466">
        <v>0</v>
      </c>
      <c r="AE42" s="466">
        <v>0</v>
      </c>
      <c r="AF42" s="466">
        <v>0</v>
      </c>
      <c r="AG42" s="466">
        <v>0</v>
      </c>
      <c r="AH42" s="466">
        <v>0</v>
      </c>
      <c r="AI42" s="466">
        <v>0</v>
      </c>
      <c r="AJ42" s="466">
        <v>0</v>
      </c>
      <c r="AK42" s="466">
        <v>0</v>
      </c>
      <c r="AL42" s="466">
        <v>0</v>
      </c>
      <c r="AM42" s="466">
        <v>0</v>
      </c>
      <c r="AN42" s="466">
        <v>0</v>
      </c>
      <c r="AO42" s="466">
        <v>0</v>
      </c>
      <c r="AP42" s="466">
        <v>0</v>
      </c>
      <c r="AQ42" s="466">
        <v>0</v>
      </c>
      <c r="AR42" s="466">
        <v>0</v>
      </c>
      <c r="AS42" s="466">
        <v>0</v>
      </c>
      <c r="AT42" s="466">
        <v>0</v>
      </c>
      <c r="AU42" s="466">
        <v>0</v>
      </c>
      <c r="AV42" s="466">
        <v>0</v>
      </c>
      <c r="AW42" s="466">
        <v>0</v>
      </c>
      <c r="AX42" s="466">
        <v>0</v>
      </c>
      <c r="AY42" s="466">
        <v>0</v>
      </c>
      <c r="AZ42" s="466">
        <v>0</v>
      </c>
      <c r="BA42" s="466">
        <v>0</v>
      </c>
      <c r="BB42" s="466">
        <v>0</v>
      </c>
      <c r="BC42" s="466">
        <v>0</v>
      </c>
      <c r="BD42" s="466">
        <v>0</v>
      </c>
      <c r="BE42" s="466">
        <v>0</v>
      </c>
      <c r="BF42" s="466">
        <v>0</v>
      </c>
      <c r="BG42" s="466">
        <v>0</v>
      </c>
      <c r="BH42" s="466">
        <v>0</v>
      </c>
      <c r="BI42" s="466">
        <v>0</v>
      </c>
      <c r="BJ42" s="466">
        <v>0</v>
      </c>
      <c r="BK42" s="466">
        <v>0</v>
      </c>
      <c r="BL42" s="466">
        <v>0</v>
      </c>
      <c r="BM42" s="466">
        <v>0</v>
      </c>
      <c r="BN42" s="466">
        <v>0</v>
      </c>
      <c r="BO42" s="466">
        <v>0</v>
      </c>
      <c r="BP42" s="466">
        <v>0</v>
      </c>
      <c r="BQ42" s="466">
        <v>0</v>
      </c>
      <c r="BR42" s="466">
        <v>0</v>
      </c>
      <c r="BS42" s="466">
        <v>0</v>
      </c>
      <c r="BT42" s="466">
        <v>0</v>
      </c>
      <c r="BU42" s="466">
        <v>0</v>
      </c>
      <c r="BV42" s="466">
        <v>0</v>
      </c>
      <c r="BW42" s="466">
        <v>0</v>
      </c>
      <c r="BX42" s="466">
        <v>0</v>
      </c>
      <c r="BY42" s="466">
        <v>0</v>
      </c>
      <c r="BZ42" s="466">
        <v>0</v>
      </c>
      <c r="CA42" s="466">
        <v>0</v>
      </c>
      <c r="CC42" s="448">
        <f>COUNTIF('Pay Later - Policy|Details'!$C:$C,Dashboard!CC40)</f>
        <v>0</v>
      </c>
      <c r="CD42" s="448">
        <f>COUNTIF('Pay Later - Policy|Details'!$C:$C,Dashboard!CD40)</f>
        <v>0</v>
      </c>
      <c r="CE42" s="448">
        <f>COUNTIF('Pay Later - Policy|Details'!$C:$C,Dashboard!CE40)</f>
        <v>4</v>
      </c>
      <c r="CF42" s="448">
        <f>COUNTIF('Pay Later - Policy|Details'!$C:$C,Dashboard!CF40)</f>
        <v>12</v>
      </c>
      <c r="CG42" s="448">
        <f>COUNTIF('Pay Later - Policy|Details'!$C:$C,Dashboard!CG40)</f>
        <v>17</v>
      </c>
      <c r="CH42" s="448">
        <f>COUNTIF('Pay Later - Policy|Details'!$C:$C,Dashboard!CH40)</f>
        <v>1</v>
      </c>
      <c r="CI42" s="448">
        <f>COUNTIF('Pay Later - Policy|Details'!$C:$C,Dashboard!CI40)</f>
        <v>22</v>
      </c>
      <c r="CJ42" s="448">
        <f>COUNTIF('Pay Later - Policy|Details'!$C:$C,Dashboard!CJ40)</f>
        <v>42</v>
      </c>
      <c r="CK42" s="448">
        <f>COUNTIF('Pay Later - Policy|Details'!$C:$C,Dashboard!CK40)</f>
        <v>35</v>
      </c>
      <c r="CL42" s="448">
        <f>COUNTIF('Pay Later - Policy|Details'!$C:$C,Dashboard!CL40)</f>
        <v>33</v>
      </c>
      <c r="CM42" s="448">
        <f>COUNTIF('Pay Later - Policy|Details'!$C:$C,Dashboard!CM40)</f>
        <v>81</v>
      </c>
      <c r="CN42" s="448">
        <f>COUNTIF('Pay Later - Policy|Details'!$C:$C,Dashboard!CN40)</f>
        <v>87</v>
      </c>
      <c r="CO42" s="466">
        <f>SUM(CC42:CN42)</f>
        <v>334</v>
      </c>
      <c r="CQ42" s="448">
        <f>COUNTIF('Pay Later - Policy|Details'!$C:$C,Dashboard!CQ40)</f>
        <v>96</v>
      </c>
      <c r="CR42" s="448">
        <f>COUNTIF('Pay Later - Policy|Details'!$C:$C,Dashboard!CR40)</f>
        <v>89</v>
      </c>
      <c r="CS42" s="448">
        <f>COUNTIF('Pay Later - Policy|Details'!$C:$C,Dashboard!CS40)</f>
        <v>100</v>
      </c>
      <c r="CT42" s="448">
        <f>COUNTIF('Pay Later - Policy|Details'!$C:$C,Dashboard!CT40)</f>
        <v>123</v>
      </c>
      <c r="CU42" s="448">
        <f>COUNTIF('Pay Later - Policy|Details'!$C:$C,Dashboard!CU40)</f>
        <v>110</v>
      </c>
      <c r="CV42" s="448">
        <f>COUNTIF('Pay Later - Policy|Details'!$C:$C,Dashboard!CV40)</f>
        <v>36</v>
      </c>
      <c r="CW42" s="448">
        <f>COUNTIF('Pay Later - Policy|Details'!$C:$C,Dashboard!CW40)</f>
        <v>108</v>
      </c>
      <c r="CX42" s="448">
        <f>COUNTIF('Pay Later - Policy|Details'!$C:$C,Dashboard!CX40)</f>
        <v>131</v>
      </c>
      <c r="CY42" s="448">
        <f>COUNTIF('Pay Later - Policy|Details'!$C:$C,Dashboard!CY40)</f>
        <v>118</v>
      </c>
      <c r="CZ42" s="448">
        <f>COUNTIF('Pay Later - Policy|Details'!$C:$C,Dashboard!CZ40)</f>
        <v>0</v>
      </c>
      <c r="DA42" s="448">
        <f>COUNTIF('Pay Later - Policy|Details'!$C:$C,Dashboard!DA40)</f>
        <v>0</v>
      </c>
      <c r="DB42" s="448">
        <f>COUNTIF('Pay Later - Policy|Details'!$C:$C,Dashboard!DB40)</f>
        <v>0</v>
      </c>
      <c r="DC42" s="466">
        <f>SUM(CQ42:DB42)</f>
        <v>911</v>
      </c>
    </row>
    <row r="43" spans="1:16383" s="446" customFormat="1" x14ac:dyDescent="0.25">
      <c r="B43" s="557" t="s">
        <v>20769</v>
      </c>
      <c r="C43" s="549"/>
      <c r="D43" s="549"/>
      <c r="E43" s="549"/>
      <c r="F43" s="549"/>
      <c r="G43" s="549"/>
      <c r="H43" s="549"/>
      <c r="I43" s="466">
        <v>0</v>
      </c>
      <c r="J43" s="466">
        <v>0</v>
      </c>
      <c r="K43" s="466">
        <v>0</v>
      </c>
      <c r="L43" s="466">
        <v>0</v>
      </c>
      <c r="M43" s="466">
        <v>0</v>
      </c>
      <c r="N43" s="466">
        <v>0</v>
      </c>
      <c r="O43" s="466">
        <v>0</v>
      </c>
      <c r="P43" s="466">
        <v>0</v>
      </c>
      <c r="Q43" s="466">
        <v>0</v>
      </c>
      <c r="R43" s="466">
        <v>0</v>
      </c>
      <c r="S43" s="466">
        <v>0</v>
      </c>
      <c r="T43" s="466">
        <v>0</v>
      </c>
      <c r="U43" s="466">
        <v>0</v>
      </c>
      <c r="V43" s="466">
        <v>0</v>
      </c>
      <c r="W43" s="466">
        <v>0</v>
      </c>
      <c r="X43" s="466">
        <v>0</v>
      </c>
      <c r="Y43" s="466">
        <v>0</v>
      </c>
      <c r="Z43" s="466">
        <v>0</v>
      </c>
      <c r="AA43" s="466">
        <v>0</v>
      </c>
      <c r="AB43" s="466">
        <v>0</v>
      </c>
      <c r="AC43" s="466">
        <v>0</v>
      </c>
      <c r="AD43" s="466">
        <v>0</v>
      </c>
      <c r="AE43" s="466">
        <v>0</v>
      </c>
      <c r="AF43" s="466">
        <v>0</v>
      </c>
      <c r="AG43" s="466">
        <v>0</v>
      </c>
      <c r="AH43" s="466">
        <v>0</v>
      </c>
      <c r="AI43" s="466">
        <v>0</v>
      </c>
      <c r="AJ43" s="466">
        <v>0</v>
      </c>
      <c r="AK43" s="466">
        <v>0</v>
      </c>
      <c r="AL43" s="466">
        <v>0</v>
      </c>
      <c r="AM43" s="466">
        <v>0</v>
      </c>
      <c r="AN43" s="466">
        <v>0</v>
      </c>
      <c r="AO43" s="466">
        <v>0</v>
      </c>
      <c r="AP43" s="466">
        <v>0</v>
      </c>
      <c r="AQ43" s="466">
        <v>0</v>
      </c>
      <c r="AR43" s="466">
        <v>0</v>
      </c>
      <c r="AS43" s="466">
        <v>0</v>
      </c>
      <c r="AT43" s="466">
        <v>0</v>
      </c>
      <c r="AU43" s="466">
        <v>0</v>
      </c>
      <c r="AV43" s="466">
        <v>0</v>
      </c>
      <c r="AW43" s="466">
        <v>0</v>
      </c>
      <c r="AX43" s="466">
        <v>0</v>
      </c>
      <c r="AY43" s="466">
        <v>0</v>
      </c>
      <c r="AZ43" s="466">
        <v>0</v>
      </c>
      <c r="BA43" s="466">
        <v>0</v>
      </c>
      <c r="BB43" s="466">
        <v>0</v>
      </c>
      <c r="BC43" s="466">
        <v>0</v>
      </c>
      <c r="BD43" s="466">
        <v>0</v>
      </c>
      <c r="BE43" s="466">
        <v>0</v>
      </c>
      <c r="BF43" s="466">
        <v>0</v>
      </c>
      <c r="BG43" s="466">
        <v>0</v>
      </c>
      <c r="BH43" s="466">
        <v>0</v>
      </c>
      <c r="BI43" s="466">
        <v>0</v>
      </c>
      <c r="BJ43" s="466">
        <v>0</v>
      </c>
      <c r="BK43" s="466">
        <v>0</v>
      </c>
      <c r="BL43" s="466">
        <v>0</v>
      </c>
      <c r="BM43" s="466">
        <v>0</v>
      </c>
      <c r="BN43" s="466">
        <v>0</v>
      </c>
      <c r="BO43" s="466">
        <v>0</v>
      </c>
      <c r="BP43" s="466">
        <v>0</v>
      </c>
      <c r="BQ43" s="466">
        <v>0</v>
      </c>
      <c r="BR43" s="466">
        <v>0</v>
      </c>
      <c r="BS43" s="466">
        <v>0</v>
      </c>
      <c r="BT43" s="466">
        <v>0</v>
      </c>
      <c r="BU43" s="466">
        <v>0</v>
      </c>
      <c r="BV43" s="466">
        <v>0</v>
      </c>
      <c r="BW43" s="466">
        <v>0</v>
      </c>
      <c r="BX43" s="466">
        <v>0</v>
      </c>
      <c r="BY43" s="466">
        <v>0</v>
      </c>
      <c r="BZ43" s="466">
        <v>0</v>
      </c>
      <c r="CA43" s="466">
        <v>0</v>
      </c>
      <c r="CC43" s="561">
        <f>SUMIF('Pay Later - Policy|Details'!$C:$C,CC5,'Pay Later - Policy|Details'!$F:$F)</f>
        <v>0</v>
      </c>
      <c r="CD43" s="561">
        <f>SUMIF('Pay Later - Policy|Details'!$C:$C,CD5,'Pay Later - Policy|Details'!$F:$F)</f>
        <v>0</v>
      </c>
      <c r="CE43" s="561">
        <f>SUMIF('Pay Later - Policy|Details'!$C:$C,CE5,'Pay Later - Policy|Details'!$F:$F)</f>
        <v>65782</v>
      </c>
      <c r="CF43" s="561">
        <f>SUMIF('Pay Later - Policy|Details'!$C:$C,CF5,'Pay Later - Policy|Details'!$F:$F)</f>
        <v>42710</v>
      </c>
      <c r="CG43" s="561">
        <f>SUMIF('Pay Later - Policy|Details'!$C:$C,CG5,'Pay Later - Policy|Details'!$F:$F)</f>
        <v>114154</v>
      </c>
      <c r="CH43" s="561">
        <f>SUMIF('Pay Later - Policy|Details'!$C:$C,CH5,'Pay Later - Policy|Details'!$F:$F)</f>
        <v>4900</v>
      </c>
      <c r="CI43" s="561">
        <f>SUMIF('Pay Later - Policy|Details'!$C:$C,CI5,'Pay Later - Policy|Details'!$F:$F)</f>
        <v>87575.23</v>
      </c>
      <c r="CJ43" s="561">
        <f>SUMIF('Pay Later - Policy|Details'!$C:$C,CJ5,'Pay Later - Policy|Details'!$F:$F)</f>
        <v>224483.5</v>
      </c>
      <c r="CK43" s="561">
        <f>SUMIF('Pay Later - Policy|Details'!$C:$C,CK5,'Pay Later - Policy|Details'!$F:$F)</f>
        <v>207996.24</v>
      </c>
      <c r="CL43" s="561">
        <f>SUMIF('Pay Later - Policy|Details'!$C:$C,CL5,'Pay Later - Policy|Details'!$F:$F)</f>
        <v>172390.41999999998</v>
      </c>
      <c r="CM43" s="561">
        <f>SUMIF('Pay Later - Policy|Details'!$C:$C,CM5,'Pay Later - Policy|Details'!$F:$F)</f>
        <v>368676.33</v>
      </c>
      <c r="CN43" s="561">
        <f>SUMIF('Pay Later - Policy|Details'!$C:$C,CN5,'Pay Later - Policy|Details'!$F:$F)</f>
        <v>489317.3</v>
      </c>
      <c r="CO43" s="562">
        <f>SUM(CC43:CN43)</f>
        <v>1777985.02</v>
      </c>
      <c r="CQ43" s="561">
        <f>SUMIF('Pay Later - Policy|Details'!$C:$C,CQ5,'Pay Later - Policy|Details'!$F:$F)</f>
        <v>435692.07</v>
      </c>
      <c r="CR43" s="561">
        <f>SUMIF('Pay Later - Policy|Details'!$C:$C,CR5,'Pay Later - Policy|Details'!$F:$F)</f>
        <v>437497.78</v>
      </c>
      <c r="CS43" s="561">
        <f>SUMIF('Pay Later - Policy|Details'!$C:$C,CS5,'Pay Later - Policy|Details'!$F:$F)</f>
        <v>459410.48</v>
      </c>
      <c r="CT43" s="561">
        <f>SUMIF('Pay Later - Policy|Details'!$C:$C,CT5,'Pay Later - Policy|Details'!$F:$F)</f>
        <v>615344.23</v>
      </c>
      <c r="CU43" s="561">
        <f>SUMIF('Pay Later - Policy|Details'!$C:$C,CU5,'Pay Later - Policy|Details'!$F:$F)</f>
        <v>588876.30000000005</v>
      </c>
      <c r="CV43" s="561">
        <f>SUMIF('Pay Later - Policy|Details'!$C:$C,CV5,'Pay Later - Policy|Details'!$F:$F)</f>
        <v>188287.21000000002</v>
      </c>
      <c r="CW43" s="561">
        <f>SUMIF('Pay Later - Policy|Details'!$C:$C,CW5,'Pay Later - Policy|Details'!$F:$F)</f>
        <v>569072.81000000006</v>
      </c>
      <c r="CX43" s="561">
        <f>SUMIF('Pay Later - Policy|Details'!$C:$C,CX5,'Pay Later - Policy|Details'!$F:$F)</f>
        <v>689923.92000000016</v>
      </c>
      <c r="CY43" s="561">
        <f>SUMIF('Pay Later - Policy|Details'!$C:$C,CY5,'Pay Later - Policy|Details'!$F:$F)</f>
        <v>691048.65</v>
      </c>
      <c r="CZ43" s="561">
        <f>SUMIF('Pay Later - Policy|Details'!$C:$C,CZ5,'Pay Later - Policy|Details'!$F:$F)</f>
        <v>0</v>
      </c>
      <c r="DA43" s="561">
        <f>SUMIF('Pay Later - Policy|Details'!$C:$C,DA5,'Pay Later - Policy|Details'!$F:$F)</f>
        <v>0</v>
      </c>
      <c r="DB43" s="561">
        <f>SUMIF('Pay Later - Policy|Details'!$C:$C,DB5,'Pay Later - Policy|Details'!$F:$F)</f>
        <v>0</v>
      </c>
      <c r="DC43" s="562">
        <f>SUM(CQ43:DB43)</f>
        <v>4675153.4500000011</v>
      </c>
    </row>
    <row r="44" spans="1:16383" ht="15" customHeight="1" x14ac:dyDescent="0.25">
      <c r="B44" s="557" t="s">
        <v>20770</v>
      </c>
      <c r="C44" s="549"/>
      <c r="D44" s="549"/>
      <c r="E44" s="549"/>
      <c r="F44" s="549"/>
      <c r="G44" s="549"/>
      <c r="H44" s="549"/>
      <c r="I44" s="466">
        <v>0</v>
      </c>
      <c r="J44" s="466">
        <v>0</v>
      </c>
      <c r="K44" s="466">
        <v>0</v>
      </c>
      <c r="L44" s="466">
        <v>0</v>
      </c>
      <c r="M44" s="466">
        <v>0</v>
      </c>
      <c r="N44" s="466">
        <v>0</v>
      </c>
      <c r="O44" s="466">
        <v>0</v>
      </c>
      <c r="P44" s="466">
        <v>0</v>
      </c>
      <c r="Q44" s="466">
        <v>0</v>
      </c>
      <c r="R44" s="466">
        <v>0</v>
      </c>
      <c r="S44" s="466">
        <v>0</v>
      </c>
      <c r="T44" s="466">
        <v>0</v>
      </c>
      <c r="U44" s="466">
        <v>0</v>
      </c>
      <c r="V44" s="466">
        <v>0</v>
      </c>
      <c r="W44" s="466">
        <v>0</v>
      </c>
      <c r="X44" s="466">
        <v>0</v>
      </c>
      <c r="Y44" s="466">
        <v>0</v>
      </c>
      <c r="Z44" s="466">
        <v>0</v>
      </c>
      <c r="AA44" s="466">
        <v>0</v>
      </c>
      <c r="AB44" s="466">
        <v>0</v>
      </c>
      <c r="AC44" s="466">
        <v>0</v>
      </c>
      <c r="AD44" s="466">
        <v>0</v>
      </c>
      <c r="AE44" s="466">
        <v>0</v>
      </c>
      <c r="AF44" s="466">
        <v>0</v>
      </c>
      <c r="AG44" s="466">
        <v>0</v>
      </c>
      <c r="AH44" s="466">
        <v>0</v>
      </c>
      <c r="AI44" s="466">
        <v>0</v>
      </c>
      <c r="AJ44" s="466">
        <v>0</v>
      </c>
      <c r="AK44" s="466">
        <v>0</v>
      </c>
      <c r="AL44" s="466">
        <v>0</v>
      </c>
      <c r="AM44" s="466">
        <v>0</v>
      </c>
      <c r="AN44" s="466">
        <v>0</v>
      </c>
      <c r="AO44" s="466">
        <v>0</v>
      </c>
      <c r="AP44" s="466">
        <v>0</v>
      </c>
      <c r="AQ44" s="466">
        <v>0</v>
      </c>
      <c r="AR44" s="466">
        <v>0</v>
      </c>
      <c r="AS44" s="466">
        <v>0</v>
      </c>
      <c r="AT44" s="466">
        <v>0</v>
      </c>
      <c r="AU44" s="466">
        <v>0</v>
      </c>
      <c r="AV44" s="466">
        <v>0</v>
      </c>
      <c r="AW44" s="466">
        <v>0</v>
      </c>
      <c r="AX44" s="466">
        <v>0</v>
      </c>
      <c r="AY44" s="466">
        <v>0</v>
      </c>
      <c r="AZ44" s="466">
        <v>0</v>
      </c>
      <c r="BA44" s="466">
        <v>0</v>
      </c>
      <c r="BB44" s="466">
        <v>0</v>
      </c>
      <c r="BC44" s="466">
        <v>0</v>
      </c>
      <c r="BD44" s="466">
        <v>0</v>
      </c>
      <c r="BE44" s="466">
        <v>0</v>
      </c>
      <c r="BF44" s="466">
        <v>0</v>
      </c>
      <c r="BG44" s="466">
        <v>0</v>
      </c>
      <c r="BH44" s="466">
        <v>0</v>
      </c>
      <c r="BI44" s="466">
        <v>0</v>
      </c>
      <c r="BJ44" s="466">
        <v>0</v>
      </c>
      <c r="BK44" s="466">
        <v>0</v>
      </c>
      <c r="BL44" s="466">
        <v>0</v>
      </c>
      <c r="BM44" s="466">
        <v>0</v>
      </c>
      <c r="BN44" s="466">
        <v>0</v>
      </c>
      <c r="BO44" s="466">
        <v>0</v>
      </c>
      <c r="BP44" s="466">
        <v>0</v>
      </c>
      <c r="BQ44" s="466">
        <v>0</v>
      </c>
      <c r="BR44" s="466">
        <v>0</v>
      </c>
      <c r="BS44" s="466">
        <v>0</v>
      </c>
      <c r="BT44" s="466">
        <v>0</v>
      </c>
      <c r="BU44" s="466">
        <v>0</v>
      </c>
      <c r="BV44" s="466">
        <v>0</v>
      </c>
      <c r="BW44" s="466">
        <v>0</v>
      </c>
      <c r="BX44" s="466">
        <v>0</v>
      </c>
      <c r="BY44" s="466">
        <v>0</v>
      </c>
      <c r="BZ44" s="466">
        <v>0</v>
      </c>
      <c r="CA44" s="466">
        <v>0</v>
      </c>
      <c r="CB44" s="446"/>
      <c r="CC44" s="561">
        <f>SUMIF('Pay Later - Policy|Details'!$C:$C,CC5,'Pay Later - Policy|Details'!$G:$G)</f>
        <v>0</v>
      </c>
      <c r="CD44" s="561">
        <f>SUMIF('Pay Later - Policy|Details'!$C:$C,CD5,'Pay Later - Policy|Details'!$G:$G)</f>
        <v>0</v>
      </c>
      <c r="CE44" s="561">
        <f>SUMIF('Pay Later - Policy|Details'!$C:$C,CE5,'Pay Later - Policy|Details'!$G:$G)</f>
        <v>3881.14</v>
      </c>
      <c r="CF44" s="561">
        <f>SUMIF('Pay Later - Policy|Details'!$C:$C,CF5,'Pay Later - Policy|Details'!$G:$G)</f>
        <v>2519.9</v>
      </c>
      <c r="CG44" s="561">
        <f>SUMIF('Pay Later - Policy|Details'!$C:$C,CG5,'Pay Later - Policy|Details'!$G:$G)</f>
        <v>6735.09</v>
      </c>
      <c r="CH44" s="561">
        <f>SUMIF('Pay Later - Policy|Details'!$C:$C,CH5,'Pay Later - Policy|Details'!$G:$G)</f>
        <v>289.10000000000002</v>
      </c>
      <c r="CI44" s="561">
        <f>SUMIF('Pay Later - Policy|Details'!$C:$C,CI5,'Pay Later - Policy|Details'!$G:$G)</f>
        <v>5166.9400000000005</v>
      </c>
      <c r="CJ44" s="561">
        <f>SUMIF('Pay Later - Policy|Details'!$C:$C,CJ5,'Pay Later - Policy|Details'!$G:$G)</f>
        <v>13244.519999999999</v>
      </c>
      <c r="CK44" s="561">
        <f>SUMIF('Pay Later - Policy|Details'!$C:$C,CK5,'Pay Later - Policy|Details'!$G:$G)</f>
        <v>12271.789999999999</v>
      </c>
      <c r="CL44" s="561">
        <f>SUMIF('Pay Later - Policy|Details'!$C:$C,CL5,'Pay Later - Policy|Details'!$G:$G)</f>
        <v>10171.010000000002</v>
      </c>
      <c r="CM44" s="561">
        <f>SUMIF('Pay Later - Policy|Details'!$C:$C,CM5,'Pay Later - Policy|Details'!$G:$G)</f>
        <v>21751.889999999996</v>
      </c>
      <c r="CN44" s="561">
        <f>SUMIF('Pay Later - Policy|Details'!$C:$C,CN5,'Pay Later - Policy|Details'!$G:$G)</f>
        <v>28976.620000000003</v>
      </c>
      <c r="CO44" s="562">
        <f>SUM(CC44:CN44)</f>
        <v>105008</v>
      </c>
      <c r="CP44" s="446"/>
      <c r="CQ44" s="561">
        <f>SUMIF('Pay Later - Policy|Details'!$C:$C,CQ5,'Pay Later - Policy|Details'!$G:$G)</f>
        <v>26437.219999999998</v>
      </c>
      <c r="CR44" s="561">
        <f>SUMIF('Pay Later - Policy|Details'!$C:$C,CR5,'Pay Later - Policy|Details'!$G:$G)</f>
        <v>29903.410000000011</v>
      </c>
      <c r="CS44" s="561">
        <f>SUMIF('Pay Later - Policy|Details'!$C:$C,CS5,'Pay Later - Policy|Details'!$G:$G)</f>
        <v>31699.350000000006</v>
      </c>
      <c r="CT44" s="561">
        <f>SUMIF('Pay Later - Policy|Details'!$C:$C,CT5,'Pay Later - Policy|Details'!$G:$G)</f>
        <v>42458.790000000008</v>
      </c>
      <c r="CU44" s="561">
        <f>SUMIF('Pay Later - Policy|Details'!$C:$C,CU5,'Pay Later - Policy|Details'!$G:$G)</f>
        <v>40632.509999999995</v>
      </c>
      <c r="CV44" s="561">
        <f>SUMIF('Pay Later - Policy|Details'!$C:$C,CV5,'Pay Later - Policy|Details'!$G:$G)</f>
        <v>12991.799999999997</v>
      </c>
      <c r="CW44" s="561">
        <f>SUMIF('Pay Later - Policy|Details'!$C:$C,CW5,'Pay Later - Policy|Details'!$G:$G)</f>
        <v>39291.090000000004</v>
      </c>
      <c r="CX44" s="561">
        <f>SUMIF('Pay Later - Policy|Details'!$C:$C,CX5,'Pay Later - Policy|Details'!$G:$G)</f>
        <v>48693.250000000007</v>
      </c>
      <c r="CY44" s="561">
        <f>SUMIF('Pay Later - Policy|Details'!$C:$C,CY5,'Pay Later - Policy|Details'!$G:$G)</f>
        <v>48321.720000000008</v>
      </c>
      <c r="CZ44" s="561">
        <f>SUMIF('Pay Later - Policy|Details'!$C:$C,CZ5,'Pay Later - Policy|Details'!$G:$G)</f>
        <v>0</v>
      </c>
      <c r="DA44" s="561">
        <f>SUMIF('Pay Later - Policy|Details'!$C:$C,DA5,'Pay Later - Policy|Details'!$G:$G)</f>
        <v>0</v>
      </c>
      <c r="DB44" s="561">
        <f>SUMIF('Pay Later - Policy|Details'!$C:$C,DB5,'Pay Later - Policy|Details'!$G:$G)</f>
        <v>0</v>
      </c>
      <c r="DC44" s="562">
        <f>SUM(CQ44:DB44)</f>
        <v>320429.14000000007</v>
      </c>
    </row>
    <row r="45" spans="1:16383" s="446" customFormat="1" x14ac:dyDescent="0.25"/>
    <row r="46" spans="1:16383" s="582" customFormat="1" ht="15" customHeight="1" x14ac:dyDescent="0.25">
      <c r="A46" s="584"/>
      <c r="B46" s="579" t="s">
        <v>20779</v>
      </c>
      <c r="C46" s="578"/>
      <c r="D46" s="578"/>
      <c r="E46" s="580"/>
      <c r="F46" s="580"/>
      <c r="G46" s="580"/>
      <c r="H46" s="581"/>
      <c r="J46" s="580"/>
      <c r="K46" s="580"/>
      <c r="L46" s="580"/>
      <c r="M46" s="580"/>
      <c r="N46" s="580"/>
      <c r="O46" s="580"/>
      <c r="P46" s="580"/>
      <c r="Q46" s="580"/>
      <c r="R46" s="580"/>
      <c r="S46" s="580"/>
      <c r="T46" s="580"/>
      <c r="U46" s="580"/>
      <c r="V46" s="581"/>
      <c r="X46" s="580"/>
      <c r="Y46" s="580"/>
      <c r="Z46" s="580"/>
      <c r="AA46" s="580"/>
      <c r="AB46" s="580"/>
      <c r="AC46" s="580"/>
      <c r="AD46" s="580"/>
      <c r="AE46" s="580"/>
      <c r="AF46" s="580"/>
      <c r="AG46" s="580"/>
      <c r="AH46" s="580"/>
      <c r="AI46" s="580"/>
      <c r="AJ46" s="581"/>
      <c r="AL46" s="580"/>
      <c r="AM46" s="580"/>
      <c r="AN46" s="580"/>
      <c r="AO46" s="580"/>
      <c r="AP46" s="580"/>
      <c r="AQ46" s="580"/>
      <c r="AR46" s="580"/>
      <c r="AS46" s="580"/>
      <c r="AT46" s="580"/>
      <c r="AU46" s="580"/>
      <c r="AV46" s="580"/>
      <c r="AW46" s="580"/>
      <c r="AX46" s="581"/>
      <c r="AY46" s="583"/>
      <c r="AZ46" s="580"/>
      <c r="BA46" s="580"/>
      <c r="BB46" s="580"/>
      <c r="BC46" s="580"/>
      <c r="BD46" s="580"/>
      <c r="BE46" s="580"/>
      <c r="BF46" s="580"/>
      <c r="BG46" s="580"/>
      <c r="BH46" s="580"/>
      <c r="BI46" s="580"/>
      <c r="BJ46" s="580"/>
      <c r="BK46" s="580"/>
      <c r="BL46" s="581"/>
      <c r="BM46" s="578"/>
      <c r="BN46" s="580"/>
      <c r="BO46" s="580"/>
      <c r="BP46" s="580"/>
      <c r="BQ46" s="580"/>
      <c r="BR46" s="580"/>
      <c r="BS46" s="580"/>
      <c r="BT46" s="580"/>
      <c r="BU46" s="580"/>
      <c r="BV46" s="580"/>
      <c r="BW46" s="580"/>
      <c r="BX46" s="580"/>
      <c r="BY46" s="580"/>
      <c r="BZ46" s="581"/>
      <c r="CA46" s="578"/>
      <c r="CB46" s="580"/>
      <c r="CC46" s="580"/>
      <c r="CD46" s="580"/>
      <c r="CE46" s="580"/>
      <c r="CF46" s="580"/>
      <c r="CG46" s="580"/>
      <c r="CH46" s="580"/>
      <c r="CI46" s="580"/>
      <c r="CJ46" s="580"/>
      <c r="CK46" s="580"/>
      <c r="CL46" s="580"/>
      <c r="CM46" s="580"/>
      <c r="CN46" s="581"/>
      <c r="CO46" s="578"/>
      <c r="CP46" s="580"/>
      <c r="CQ46" s="580"/>
      <c r="CR46" s="580"/>
      <c r="CS46" s="580"/>
      <c r="CT46" s="580"/>
      <c r="CU46" s="580"/>
      <c r="CV46" s="580"/>
      <c r="CW46" s="580"/>
      <c r="CX46" s="580"/>
      <c r="CY46" s="580"/>
      <c r="CZ46" s="580"/>
      <c r="DA46" s="580"/>
      <c r="DB46" s="581"/>
      <c r="DC46" s="578"/>
      <c r="DD46" s="578"/>
      <c r="DE46" s="578"/>
      <c r="DF46" s="578"/>
      <c r="DG46" s="578"/>
      <c r="DH46" s="578"/>
      <c r="DI46" s="578"/>
      <c r="DJ46" s="578"/>
      <c r="DK46" s="578"/>
      <c r="DL46" s="578"/>
      <c r="DM46" s="578"/>
      <c r="DN46" s="578"/>
      <c r="DO46" s="578"/>
      <c r="DP46" s="578"/>
      <c r="DQ46" s="578"/>
      <c r="DR46" s="578"/>
      <c r="DS46" s="578"/>
      <c r="DT46" s="578"/>
      <c r="DU46" s="578"/>
      <c r="DV46" s="578"/>
      <c r="DW46" s="578"/>
      <c r="DX46" s="578"/>
      <c r="DY46" s="578"/>
      <c r="DZ46" s="578"/>
      <c r="EA46" s="578"/>
      <c r="EB46" s="578"/>
      <c r="EC46" s="578"/>
      <c r="ED46" s="578"/>
      <c r="EE46" s="578"/>
      <c r="EF46" s="578"/>
      <c r="EG46" s="578"/>
      <c r="EH46" s="578"/>
      <c r="EI46" s="578"/>
      <c r="EJ46" s="578"/>
      <c r="EK46" s="578"/>
      <c r="EL46" s="578"/>
      <c r="EM46" s="578"/>
      <c r="EN46" s="578"/>
      <c r="EO46" s="578"/>
      <c r="EP46" s="578"/>
      <c r="EQ46" s="578"/>
      <c r="ER46" s="578"/>
      <c r="ES46" s="578"/>
      <c r="ET46" s="578"/>
      <c r="EU46" s="578"/>
      <c r="EV46" s="578"/>
      <c r="EW46" s="578"/>
      <c r="EX46" s="578"/>
      <c r="EY46" s="578"/>
      <c r="EZ46" s="578"/>
      <c r="FA46" s="578"/>
      <c r="FB46" s="578"/>
      <c r="FC46" s="578"/>
      <c r="FD46" s="578"/>
      <c r="FE46" s="578"/>
      <c r="FF46" s="578"/>
      <c r="FG46" s="578"/>
      <c r="FH46" s="578"/>
      <c r="FI46" s="578"/>
      <c r="FJ46" s="578"/>
      <c r="FK46" s="578"/>
      <c r="FL46" s="578"/>
      <c r="FM46" s="578"/>
      <c r="FN46" s="578"/>
      <c r="FO46" s="578"/>
      <c r="FP46" s="578"/>
      <c r="FQ46" s="578"/>
      <c r="FR46" s="578"/>
      <c r="FS46" s="578"/>
      <c r="FT46" s="578"/>
      <c r="FU46" s="578"/>
      <c r="FV46" s="578"/>
      <c r="FW46" s="578"/>
      <c r="FX46" s="578"/>
      <c r="FY46" s="578"/>
      <c r="FZ46" s="578"/>
      <c r="GA46" s="578"/>
      <c r="GB46" s="578"/>
      <c r="GC46" s="578"/>
      <c r="GD46" s="578"/>
      <c r="GE46" s="578"/>
      <c r="GF46" s="578"/>
      <c r="GG46" s="578"/>
      <c r="GH46" s="578"/>
      <c r="GI46" s="578"/>
      <c r="GJ46" s="578"/>
      <c r="GK46" s="578"/>
      <c r="GL46" s="578"/>
      <c r="GM46" s="578"/>
      <c r="GN46" s="578"/>
      <c r="GO46" s="578"/>
      <c r="GP46" s="578"/>
      <c r="GQ46" s="578"/>
      <c r="GR46" s="578"/>
      <c r="GS46" s="578"/>
      <c r="GT46" s="578"/>
      <c r="GU46" s="578"/>
      <c r="GV46" s="578"/>
      <c r="GW46" s="578"/>
      <c r="GX46" s="578"/>
      <c r="GY46" s="578"/>
      <c r="GZ46" s="578"/>
      <c r="HA46" s="578"/>
      <c r="HB46" s="578"/>
      <c r="HC46" s="578"/>
      <c r="HD46" s="578"/>
      <c r="HE46" s="578"/>
      <c r="HF46" s="578"/>
      <c r="HG46" s="578"/>
      <c r="HH46" s="578"/>
      <c r="HI46" s="578"/>
      <c r="HJ46" s="578"/>
      <c r="HK46" s="578"/>
      <c r="HL46" s="578"/>
      <c r="HM46" s="578"/>
      <c r="HN46" s="578"/>
      <c r="HO46" s="578"/>
      <c r="HP46" s="578"/>
      <c r="HQ46" s="578"/>
      <c r="HR46" s="578"/>
      <c r="HS46" s="578"/>
      <c r="HT46" s="578"/>
      <c r="HU46" s="578"/>
      <c r="HV46" s="578"/>
      <c r="HW46" s="578"/>
      <c r="HX46" s="578"/>
      <c r="HY46" s="578"/>
      <c r="HZ46" s="578"/>
      <c r="IA46" s="578"/>
      <c r="IB46" s="578"/>
      <c r="IC46" s="578"/>
      <c r="ID46" s="578"/>
      <c r="IE46" s="578"/>
      <c r="IF46" s="578"/>
      <c r="IG46" s="578"/>
      <c r="IH46" s="578"/>
      <c r="II46" s="578"/>
      <c r="IJ46" s="578"/>
      <c r="IK46" s="578"/>
      <c r="IL46" s="578"/>
      <c r="IM46" s="578"/>
      <c r="IN46" s="578"/>
      <c r="IO46" s="578"/>
      <c r="IP46" s="578"/>
      <c r="IQ46" s="578"/>
      <c r="IR46" s="578"/>
      <c r="IS46" s="578"/>
      <c r="IT46" s="578"/>
      <c r="IU46" s="578"/>
      <c r="IV46" s="578"/>
      <c r="IW46" s="578"/>
      <c r="IX46" s="578"/>
      <c r="IY46" s="578"/>
      <c r="IZ46" s="578"/>
      <c r="JA46" s="578"/>
      <c r="JB46" s="578"/>
      <c r="JC46" s="578"/>
      <c r="JD46" s="578"/>
      <c r="JE46" s="578"/>
      <c r="JF46" s="578"/>
      <c r="JG46" s="578"/>
      <c r="JH46" s="578"/>
      <c r="JI46" s="578"/>
      <c r="JJ46" s="578"/>
      <c r="JK46" s="578"/>
      <c r="JL46" s="578"/>
      <c r="JM46" s="578"/>
      <c r="JN46" s="578"/>
      <c r="JO46" s="578"/>
      <c r="JP46" s="578"/>
      <c r="JQ46" s="578"/>
      <c r="JR46" s="578"/>
      <c r="JS46" s="578"/>
      <c r="JT46" s="578"/>
      <c r="JU46" s="578"/>
      <c r="JV46" s="578"/>
      <c r="JW46" s="578"/>
      <c r="JX46" s="578"/>
      <c r="JY46" s="578"/>
      <c r="JZ46" s="578"/>
      <c r="KA46" s="578"/>
      <c r="KB46" s="578"/>
      <c r="KC46" s="578"/>
      <c r="KD46" s="578"/>
      <c r="KE46" s="578"/>
      <c r="KF46" s="578"/>
      <c r="KG46" s="578"/>
      <c r="KH46" s="578"/>
      <c r="KI46" s="578"/>
      <c r="KJ46" s="578"/>
      <c r="KK46" s="578"/>
      <c r="KL46" s="578"/>
      <c r="KM46" s="578"/>
      <c r="KN46" s="578"/>
      <c r="KO46" s="578"/>
      <c r="KP46" s="578"/>
      <c r="KQ46" s="578"/>
      <c r="KR46" s="578"/>
      <c r="KS46" s="578"/>
      <c r="KT46" s="578"/>
      <c r="KU46" s="578"/>
      <c r="KV46" s="578"/>
      <c r="KW46" s="578"/>
      <c r="KX46" s="578"/>
      <c r="KY46" s="578"/>
      <c r="KZ46" s="578"/>
      <c r="LA46" s="578"/>
      <c r="LB46" s="578"/>
      <c r="LC46" s="578"/>
      <c r="LD46" s="578"/>
      <c r="LE46" s="578"/>
      <c r="LF46" s="578"/>
      <c r="LG46" s="578"/>
      <c r="LH46" s="578"/>
      <c r="LI46" s="578"/>
      <c r="LJ46" s="578"/>
      <c r="LK46" s="578"/>
      <c r="LL46" s="578"/>
      <c r="LM46" s="578"/>
      <c r="LN46" s="578"/>
      <c r="LO46" s="578"/>
      <c r="LP46" s="578"/>
      <c r="LQ46" s="578"/>
      <c r="LR46" s="578"/>
      <c r="LS46" s="578"/>
      <c r="LT46" s="578"/>
      <c r="LU46" s="578"/>
      <c r="LV46" s="578"/>
      <c r="LW46" s="578"/>
      <c r="LX46" s="578"/>
      <c r="LY46" s="578"/>
      <c r="LZ46" s="578"/>
      <c r="MA46" s="578"/>
      <c r="MB46" s="578"/>
      <c r="MC46" s="578"/>
      <c r="MD46" s="578"/>
      <c r="ME46" s="578"/>
      <c r="MF46" s="578"/>
      <c r="MG46" s="578"/>
      <c r="MH46" s="578"/>
      <c r="MI46" s="578"/>
      <c r="MJ46" s="578"/>
      <c r="MK46" s="578"/>
      <c r="ML46" s="578"/>
      <c r="MM46" s="578"/>
      <c r="MN46" s="578"/>
      <c r="MO46" s="578"/>
      <c r="MP46" s="578"/>
      <c r="MQ46" s="578"/>
      <c r="MR46" s="578"/>
      <c r="MS46" s="578"/>
      <c r="MT46" s="578"/>
      <c r="MU46" s="578"/>
      <c r="MV46" s="578"/>
      <c r="MW46" s="578"/>
      <c r="MX46" s="578"/>
      <c r="MY46" s="578"/>
      <c r="MZ46" s="578"/>
      <c r="NA46" s="578"/>
      <c r="NB46" s="578"/>
      <c r="NC46" s="578"/>
      <c r="ND46" s="578"/>
      <c r="NE46" s="578"/>
      <c r="NF46" s="578"/>
      <c r="NG46" s="578"/>
      <c r="NH46" s="578"/>
      <c r="NI46" s="578"/>
      <c r="NJ46" s="578"/>
      <c r="NK46" s="578"/>
      <c r="NL46" s="578"/>
      <c r="NM46" s="578"/>
      <c r="NN46" s="578"/>
      <c r="NO46" s="578"/>
      <c r="NP46" s="578"/>
      <c r="NQ46" s="578"/>
      <c r="NR46" s="578"/>
      <c r="NS46" s="578"/>
      <c r="NT46" s="578"/>
      <c r="NU46" s="578"/>
      <c r="NV46" s="578"/>
      <c r="NW46" s="578"/>
      <c r="NX46" s="578"/>
      <c r="NY46" s="578"/>
      <c r="NZ46" s="578"/>
      <c r="OA46" s="578"/>
      <c r="OB46" s="578"/>
      <c r="OC46" s="578"/>
      <c r="OD46" s="578"/>
      <c r="OE46" s="578"/>
      <c r="OF46" s="578"/>
      <c r="OG46" s="578"/>
      <c r="OH46" s="578"/>
      <c r="OI46" s="578"/>
      <c r="OJ46" s="578"/>
      <c r="OK46" s="578"/>
      <c r="OL46" s="578"/>
      <c r="OM46" s="578"/>
      <c r="ON46" s="578"/>
      <c r="OO46" s="578"/>
      <c r="OP46" s="578"/>
      <c r="OQ46" s="578"/>
      <c r="OR46" s="578"/>
      <c r="OS46" s="578"/>
      <c r="OT46" s="578"/>
      <c r="OU46" s="578"/>
      <c r="OV46" s="578"/>
      <c r="OW46" s="578"/>
      <c r="OX46" s="578"/>
      <c r="OY46" s="578"/>
      <c r="OZ46" s="578"/>
      <c r="PA46" s="578"/>
      <c r="PB46" s="578"/>
      <c r="PC46" s="578"/>
      <c r="PD46" s="578"/>
      <c r="PE46" s="578"/>
      <c r="PF46" s="578"/>
      <c r="PG46" s="578"/>
      <c r="PH46" s="578"/>
      <c r="PI46" s="578"/>
      <c r="PJ46" s="578"/>
      <c r="PK46" s="578"/>
      <c r="PL46" s="578"/>
      <c r="PM46" s="578"/>
      <c r="PN46" s="578"/>
      <c r="PO46" s="578"/>
      <c r="PP46" s="578"/>
      <c r="PQ46" s="578"/>
      <c r="PR46" s="578"/>
      <c r="PS46" s="578"/>
      <c r="PT46" s="578"/>
      <c r="PU46" s="578"/>
      <c r="PV46" s="578"/>
      <c r="PW46" s="578"/>
      <c r="PX46" s="578"/>
      <c r="PY46" s="578"/>
      <c r="PZ46" s="578"/>
      <c r="QA46" s="578"/>
      <c r="QB46" s="578"/>
      <c r="QC46" s="578"/>
      <c r="QD46" s="578"/>
      <c r="QE46" s="578"/>
      <c r="QF46" s="578"/>
      <c r="QG46" s="578"/>
      <c r="QH46" s="578"/>
      <c r="QI46" s="578"/>
      <c r="QJ46" s="578"/>
      <c r="QK46" s="578"/>
      <c r="QL46" s="578"/>
      <c r="QM46" s="578"/>
      <c r="QN46" s="578"/>
      <c r="QO46" s="578"/>
      <c r="QP46" s="578"/>
      <c r="QQ46" s="578"/>
      <c r="QR46" s="578"/>
      <c r="QS46" s="578"/>
      <c r="QT46" s="578"/>
      <c r="QU46" s="578"/>
      <c r="QV46" s="578"/>
      <c r="QW46" s="578"/>
      <c r="QX46" s="578"/>
      <c r="QY46" s="578"/>
      <c r="QZ46" s="578"/>
      <c r="RA46" s="578"/>
      <c r="RB46" s="578"/>
      <c r="RC46" s="578"/>
      <c r="RD46" s="578"/>
      <c r="RE46" s="578"/>
      <c r="RF46" s="578"/>
      <c r="RG46" s="578"/>
      <c r="RH46" s="578"/>
      <c r="RI46" s="578"/>
      <c r="RJ46" s="578"/>
      <c r="RK46" s="578"/>
      <c r="RL46" s="578"/>
      <c r="RM46" s="578"/>
      <c r="RN46" s="578"/>
      <c r="RO46" s="578"/>
      <c r="RP46" s="578"/>
      <c r="RQ46" s="578"/>
      <c r="RR46" s="578"/>
      <c r="RS46" s="578"/>
      <c r="RT46" s="578"/>
      <c r="RU46" s="578"/>
      <c r="RV46" s="578"/>
      <c r="RW46" s="578"/>
      <c r="RX46" s="578"/>
      <c r="RY46" s="578"/>
      <c r="RZ46" s="578"/>
      <c r="SA46" s="578"/>
      <c r="SB46" s="578"/>
      <c r="SC46" s="578"/>
      <c r="SD46" s="578"/>
      <c r="SE46" s="578"/>
      <c r="SF46" s="578"/>
      <c r="SG46" s="578"/>
      <c r="SH46" s="578"/>
      <c r="SI46" s="578"/>
      <c r="SJ46" s="578"/>
      <c r="SK46" s="578"/>
      <c r="SL46" s="578"/>
      <c r="SM46" s="578"/>
      <c r="SN46" s="578"/>
      <c r="SO46" s="578"/>
      <c r="SP46" s="578"/>
      <c r="SQ46" s="578"/>
      <c r="SR46" s="578"/>
      <c r="SS46" s="578"/>
      <c r="ST46" s="578"/>
      <c r="SU46" s="578"/>
      <c r="SV46" s="578"/>
      <c r="SW46" s="578"/>
      <c r="SX46" s="578"/>
      <c r="SY46" s="578"/>
      <c r="SZ46" s="578"/>
      <c r="TA46" s="578"/>
      <c r="TB46" s="578"/>
      <c r="TC46" s="578"/>
      <c r="TD46" s="578"/>
      <c r="TE46" s="578"/>
      <c r="TF46" s="578"/>
      <c r="TG46" s="578"/>
      <c r="TH46" s="578"/>
      <c r="TI46" s="578"/>
      <c r="TJ46" s="578"/>
      <c r="TK46" s="578"/>
      <c r="TL46" s="578"/>
      <c r="TM46" s="578"/>
      <c r="TN46" s="578"/>
      <c r="TO46" s="578"/>
      <c r="TP46" s="578"/>
      <c r="TQ46" s="578"/>
      <c r="TR46" s="578"/>
      <c r="TS46" s="578"/>
      <c r="TT46" s="578"/>
      <c r="TU46" s="578"/>
      <c r="TV46" s="578"/>
      <c r="TW46" s="578"/>
      <c r="TX46" s="578"/>
      <c r="TY46" s="578"/>
      <c r="TZ46" s="578"/>
      <c r="UA46" s="578"/>
      <c r="UB46" s="578"/>
      <c r="UC46" s="578"/>
      <c r="UD46" s="578"/>
      <c r="UE46" s="578"/>
      <c r="UF46" s="578"/>
      <c r="UG46" s="578"/>
      <c r="UH46" s="578"/>
      <c r="UI46" s="578"/>
      <c r="UJ46" s="578"/>
      <c r="UK46" s="578"/>
      <c r="UL46" s="578"/>
      <c r="UM46" s="578"/>
      <c r="UN46" s="578"/>
      <c r="UO46" s="578"/>
      <c r="UP46" s="578"/>
      <c r="UQ46" s="578"/>
      <c r="UR46" s="578"/>
      <c r="US46" s="578"/>
      <c r="UT46" s="578"/>
      <c r="UU46" s="578"/>
      <c r="UV46" s="578"/>
      <c r="UW46" s="578"/>
      <c r="UX46" s="578"/>
      <c r="UY46" s="578"/>
      <c r="UZ46" s="578"/>
      <c r="VA46" s="578"/>
      <c r="VB46" s="578"/>
      <c r="VC46" s="578"/>
      <c r="VD46" s="578"/>
      <c r="VE46" s="578"/>
      <c r="VF46" s="578"/>
      <c r="VG46" s="578"/>
      <c r="VH46" s="578"/>
      <c r="VI46" s="578"/>
      <c r="VJ46" s="578"/>
      <c r="VK46" s="578"/>
      <c r="VL46" s="578"/>
      <c r="VM46" s="578"/>
      <c r="VN46" s="578"/>
      <c r="VO46" s="578"/>
      <c r="VP46" s="578"/>
      <c r="VQ46" s="578"/>
      <c r="VR46" s="578"/>
      <c r="VS46" s="578"/>
      <c r="VT46" s="578"/>
      <c r="VU46" s="578"/>
      <c r="VV46" s="578"/>
      <c r="VW46" s="578"/>
      <c r="VX46" s="578"/>
      <c r="VY46" s="578"/>
      <c r="VZ46" s="578"/>
      <c r="WA46" s="578"/>
      <c r="WB46" s="578"/>
      <c r="WC46" s="578"/>
      <c r="WD46" s="578"/>
      <c r="WE46" s="578"/>
      <c r="WF46" s="578"/>
      <c r="WG46" s="578"/>
      <c r="WH46" s="578"/>
      <c r="WI46" s="578"/>
      <c r="WJ46" s="578"/>
      <c r="WK46" s="578"/>
      <c r="WL46" s="578"/>
      <c r="WM46" s="578"/>
      <c r="WN46" s="578"/>
      <c r="WO46" s="578"/>
      <c r="WP46" s="578"/>
      <c r="WQ46" s="578"/>
      <c r="WR46" s="578"/>
      <c r="WS46" s="578"/>
      <c r="WT46" s="578"/>
      <c r="WU46" s="578"/>
      <c r="WV46" s="578"/>
      <c r="WW46" s="578"/>
      <c r="WX46" s="578"/>
      <c r="WY46" s="578"/>
      <c r="WZ46" s="578"/>
      <c r="XA46" s="578"/>
      <c r="XB46" s="578"/>
      <c r="XC46" s="578"/>
      <c r="XD46" s="578"/>
      <c r="XE46" s="578"/>
      <c r="XF46" s="578"/>
      <c r="XG46" s="578"/>
      <c r="XH46" s="578"/>
      <c r="XI46" s="578"/>
      <c r="XJ46" s="578"/>
      <c r="XK46" s="578"/>
      <c r="XL46" s="578"/>
      <c r="XM46" s="578"/>
      <c r="XN46" s="578"/>
      <c r="XO46" s="578"/>
      <c r="XP46" s="578"/>
      <c r="XQ46" s="578"/>
      <c r="XR46" s="578"/>
      <c r="XS46" s="578"/>
      <c r="XT46" s="578"/>
      <c r="XU46" s="578"/>
      <c r="XV46" s="578"/>
      <c r="XW46" s="578"/>
      <c r="XX46" s="578"/>
      <c r="XY46" s="578"/>
      <c r="XZ46" s="578"/>
      <c r="YA46" s="578"/>
      <c r="YB46" s="578"/>
      <c r="YC46" s="578"/>
      <c r="YD46" s="578"/>
      <c r="YE46" s="578"/>
      <c r="YF46" s="578"/>
      <c r="YG46" s="578"/>
      <c r="YH46" s="578"/>
      <c r="YI46" s="578"/>
      <c r="YJ46" s="578"/>
      <c r="YK46" s="578"/>
      <c r="YL46" s="578"/>
      <c r="YM46" s="578"/>
      <c r="YN46" s="578"/>
      <c r="YO46" s="578"/>
      <c r="YP46" s="578"/>
      <c r="YQ46" s="578"/>
      <c r="YR46" s="578"/>
      <c r="YS46" s="578"/>
      <c r="YT46" s="578"/>
      <c r="YU46" s="578"/>
      <c r="YV46" s="578"/>
      <c r="YW46" s="578"/>
      <c r="YX46" s="578"/>
      <c r="YY46" s="578"/>
      <c r="YZ46" s="578"/>
      <c r="ZA46" s="578"/>
      <c r="ZB46" s="578"/>
      <c r="ZC46" s="578"/>
      <c r="ZD46" s="578"/>
      <c r="ZE46" s="578"/>
      <c r="ZF46" s="578"/>
      <c r="ZG46" s="578"/>
      <c r="ZH46" s="578"/>
      <c r="ZI46" s="578"/>
      <c r="ZJ46" s="578"/>
      <c r="ZK46" s="578"/>
      <c r="ZL46" s="578"/>
      <c r="ZM46" s="578"/>
      <c r="ZN46" s="578"/>
      <c r="ZO46" s="578"/>
      <c r="ZP46" s="578"/>
      <c r="ZQ46" s="578"/>
      <c r="ZR46" s="578"/>
      <c r="ZS46" s="578"/>
      <c r="ZT46" s="578"/>
      <c r="ZU46" s="578"/>
      <c r="ZV46" s="578"/>
      <c r="ZW46" s="578"/>
      <c r="ZX46" s="578"/>
      <c r="ZY46" s="578"/>
      <c r="ZZ46" s="578"/>
      <c r="AAA46" s="578"/>
      <c r="AAB46" s="578"/>
      <c r="AAC46" s="578"/>
      <c r="AAD46" s="578"/>
      <c r="AAE46" s="578"/>
      <c r="AAF46" s="578"/>
      <c r="AAG46" s="578"/>
      <c r="AAH46" s="578"/>
      <c r="AAI46" s="578"/>
      <c r="AAJ46" s="578"/>
      <c r="AAK46" s="578"/>
      <c r="AAL46" s="578"/>
      <c r="AAM46" s="578"/>
      <c r="AAN46" s="578"/>
      <c r="AAO46" s="578"/>
      <c r="AAP46" s="578"/>
      <c r="AAQ46" s="578"/>
      <c r="AAR46" s="578"/>
      <c r="AAS46" s="578"/>
      <c r="AAT46" s="578"/>
      <c r="AAU46" s="578"/>
      <c r="AAV46" s="578"/>
      <c r="AAW46" s="578"/>
      <c r="AAX46" s="578"/>
      <c r="AAY46" s="578"/>
      <c r="AAZ46" s="578"/>
      <c r="ABA46" s="578"/>
      <c r="ABB46" s="578"/>
      <c r="ABC46" s="578"/>
      <c r="ABD46" s="578"/>
      <c r="ABE46" s="578"/>
      <c r="ABF46" s="578"/>
      <c r="ABG46" s="578"/>
      <c r="ABH46" s="578"/>
      <c r="ABI46" s="578"/>
      <c r="ABJ46" s="578"/>
      <c r="ABK46" s="578"/>
      <c r="ABL46" s="578"/>
      <c r="ABM46" s="578"/>
      <c r="ABN46" s="578"/>
      <c r="ABO46" s="578"/>
      <c r="ABP46" s="578"/>
      <c r="ABQ46" s="578"/>
      <c r="ABR46" s="578"/>
      <c r="ABS46" s="578"/>
      <c r="ABT46" s="578"/>
      <c r="ABU46" s="578"/>
      <c r="ABV46" s="578"/>
      <c r="ABW46" s="578"/>
      <c r="ABX46" s="578"/>
      <c r="ABY46" s="578"/>
      <c r="ABZ46" s="578"/>
      <c r="ACA46" s="578"/>
      <c r="ACB46" s="578"/>
      <c r="ACC46" s="578"/>
      <c r="ACD46" s="578"/>
      <c r="ACE46" s="578"/>
      <c r="ACF46" s="578"/>
      <c r="ACG46" s="578"/>
      <c r="ACH46" s="578"/>
      <c r="ACI46" s="578"/>
      <c r="ACJ46" s="578"/>
      <c r="ACK46" s="578"/>
      <c r="ACL46" s="578"/>
      <c r="ACM46" s="578"/>
      <c r="ACN46" s="578"/>
      <c r="ACO46" s="578"/>
      <c r="ACP46" s="578"/>
      <c r="ACQ46" s="578"/>
      <c r="ACR46" s="578"/>
      <c r="ACS46" s="578"/>
      <c r="ACT46" s="578"/>
      <c r="ACU46" s="578"/>
      <c r="ACV46" s="578"/>
      <c r="ACW46" s="578"/>
      <c r="ACX46" s="578"/>
      <c r="ACY46" s="578"/>
      <c r="ACZ46" s="578"/>
      <c r="ADA46" s="578"/>
      <c r="ADB46" s="578"/>
      <c r="ADC46" s="578"/>
      <c r="ADD46" s="578"/>
      <c r="ADE46" s="578"/>
      <c r="ADF46" s="578"/>
      <c r="ADG46" s="578"/>
      <c r="ADH46" s="578"/>
      <c r="ADI46" s="578"/>
      <c r="ADJ46" s="578"/>
      <c r="ADK46" s="578"/>
      <c r="ADL46" s="578"/>
      <c r="ADM46" s="578"/>
      <c r="ADN46" s="578"/>
      <c r="ADO46" s="578"/>
      <c r="ADP46" s="578"/>
      <c r="ADQ46" s="578"/>
      <c r="ADR46" s="578"/>
      <c r="ADS46" s="578"/>
      <c r="ADT46" s="578"/>
      <c r="ADU46" s="578"/>
      <c r="ADV46" s="578"/>
      <c r="ADW46" s="578"/>
      <c r="ADX46" s="578"/>
      <c r="ADY46" s="578"/>
      <c r="ADZ46" s="578"/>
      <c r="AEA46" s="578"/>
      <c r="AEB46" s="578"/>
      <c r="AEC46" s="578"/>
      <c r="AED46" s="578"/>
      <c r="AEE46" s="578"/>
      <c r="AEF46" s="578"/>
      <c r="AEG46" s="578"/>
      <c r="AEH46" s="578"/>
      <c r="AEI46" s="578"/>
      <c r="AEJ46" s="578"/>
      <c r="AEK46" s="578"/>
      <c r="AEL46" s="578"/>
      <c r="AEM46" s="578"/>
      <c r="AEN46" s="578"/>
      <c r="AEO46" s="578"/>
      <c r="AEP46" s="578"/>
      <c r="AEQ46" s="578"/>
      <c r="AER46" s="578"/>
      <c r="AES46" s="578"/>
      <c r="AET46" s="578"/>
      <c r="AEU46" s="578"/>
      <c r="AEV46" s="578"/>
      <c r="AEW46" s="578"/>
      <c r="AEX46" s="578"/>
      <c r="AEY46" s="578"/>
      <c r="AEZ46" s="578"/>
      <c r="AFA46" s="578"/>
      <c r="AFB46" s="578"/>
      <c r="AFC46" s="578"/>
      <c r="AFD46" s="578"/>
      <c r="AFE46" s="578"/>
      <c r="AFF46" s="578"/>
      <c r="AFG46" s="578"/>
      <c r="AFH46" s="578"/>
      <c r="AFI46" s="578"/>
      <c r="AFJ46" s="578"/>
      <c r="AFK46" s="578"/>
      <c r="AFL46" s="578"/>
      <c r="AFM46" s="578"/>
      <c r="AFN46" s="578"/>
      <c r="AFO46" s="578"/>
      <c r="AFP46" s="578"/>
      <c r="AFQ46" s="578"/>
      <c r="AFR46" s="578"/>
      <c r="AFS46" s="578"/>
      <c r="AFT46" s="578"/>
      <c r="AFU46" s="578"/>
      <c r="AFV46" s="578"/>
      <c r="AFW46" s="578"/>
      <c r="AFX46" s="578"/>
      <c r="AFY46" s="578"/>
      <c r="AFZ46" s="578"/>
      <c r="AGA46" s="578"/>
      <c r="AGB46" s="578"/>
      <c r="AGC46" s="578"/>
      <c r="AGD46" s="578"/>
      <c r="AGE46" s="578"/>
      <c r="AGF46" s="578"/>
      <c r="AGG46" s="578"/>
      <c r="AGH46" s="578"/>
      <c r="AGI46" s="578"/>
      <c r="AGJ46" s="578"/>
      <c r="AGK46" s="578"/>
      <c r="AGL46" s="578"/>
      <c r="AGM46" s="578"/>
      <c r="AGN46" s="578"/>
      <c r="AGO46" s="578"/>
      <c r="AGP46" s="578"/>
      <c r="AGQ46" s="578"/>
      <c r="AGR46" s="578"/>
      <c r="AGS46" s="578"/>
      <c r="AGT46" s="578"/>
      <c r="AGU46" s="578"/>
      <c r="AGV46" s="578"/>
      <c r="AGW46" s="578"/>
      <c r="AGX46" s="578"/>
      <c r="AGY46" s="578"/>
      <c r="AGZ46" s="578"/>
      <c r="AHA46" s="578"/>
      <c r="AHB46" s="578"/>
      <c r="AHC46" s="578"/>
      <c r="AHD46" s="578"/>
      <c r="AHE46" s="578"/>
      <c r="AHF46" s="578"/>
      <c r="AHG46" s="578"/>
      <c r="AHH46" s="578"/>
      <c r="AHI46" s="578"/>
      <c r="AHJ46" s="578"/>
      <c r="AHK46" s="578"/>
      <c r="AHL46" s="578"/>
      <c r="AHM46" s="578"/>
      <c r="AHN46" s="578"/>
      <c r="AHO46" s="578"/>
      <c r="AHP46" s="578"/>
      <c r="AHQ46" s="578"/>
      <c r="AHR46" s="578"/>
      <c r="AHS46" s="578"/>
      <c r="AHT46" s="578"/>
      <c r="AHU46" s="578"/>
      <c r="AHV46" s="578"/>
      <c r="AHW46" s="578"/>
      <c r="AHX46" s="578"/>
      <c r="AHY46" s="578"/>
      <c r="AHZ46" s="578"/>
      <c r="AIA46" s="578"/>
      <c r="AIB46" s="578"/>
      <c r="AIC46" s="578"/>
      <c r="AID46" s="578"/>
      <c r="AIE46" s="578"/>
      <c r="AIF46" s="578"/>
      <c r="AIG46" s="578"/>
      <c r="AIH46" s="578"/>
      <c r="AII46" s="578"/>
      <c r="AIJ46" s="578"/>
      <c r="AIK46" s="578"/>
      <c r="AIL46" s="578"/>
      <c r="AIM46" s="578"/>
      <c r="AIN46" s="578"/>
      <c r="AIO46" s="578"/>
      <c r="AIP46" s="578"/>
      <c r="AIQ46" s="578"/>
      <c r="AIR46" s="578"/>
      <c r="AIS46" s="578"/>
      <c r="AIT46" s="578"/>
      <c r="AIU46" s="578"/>
      <c r="AIV46" s="578"/>
      <c r="AIW46" s="578"/>
      <c r="AIX46" s="578"/>
      <c r="AIY46" s="578"/>
      <c r="AIZ46" s="578"/>
      <c r="AJA46" s="578"/>
      <c r="AJB46" s="578"/>
      <c r="AJC46" s="578"/>
      <c r="AJD46" s="578"/>
      <c r="AJE46" s="578"/>
      <c r="AJF46" s="578"/>
      <c r="AJG46" s="578"/>
      <c r="AJH46" s="578"/>
      <c r="AJI46" s="578"/>
      <c r="AJJ46" s="578"/>
      <c r="AJK46" s="578"/>
      <c r="AJL46" s="578"/>
      <c r="AJM46" s="578"/>
      <c r="AJN46" s="578"/>
      <c r="AJO46" s="578"/>
      <c r="AJP46" s="578"/>
      <c r="AJQ46" s="578"/>
      <c r="AJR46" s="578"/>
      <c r="AJS46" s="578"/>
      <c r="AJT46" s="578"/>
      <c r="AJU46" s="578"/>
      <c r="AJV46" s="578"/>
      <c r="AJW46" s="578"/>
      <c r="AJX46" s="578"/>
      <c r="AJY46" s="578"/>
      <c r="AJZ46" s="578"/>
      <c r="AKA46" s="578"/>
      <c r="AKB46" s="578"/>
      <c r="AKC46" s="578"/>
      <c r="AKD46" s="578"/>
      <c r="AKE46" s="578"/>
      <c r="AKF46" s="578"/>
      <c r="AKG46" s="578"/>
      <c r="AKH46" s="578"/>
      <c r="AKI46" s="578"/>
      <c r="AKJ46" s="578"/>
      <c r="AKK46" s="578"/>
      <c r="AKL46" s="578"/>
      <c r="AKM46" s="578"/>
      <c r="AKN46" s="578"/>
      <c r="AKO46" s="578"/>
      <c r="AKP46" s="578"/>
      <c r="AKQ46" s="578"/>
      <c r="AKR46" s="578"/>
      <c r="AKS46" s="578"/>
      <c r="AKT46" s="578"/>
      <c r="AKU46" s="578"/>
      <c r="AKV46" s="578"/>
      <c r="AKW46" s="578"/>
      <c r="AKX46" s="578"/>
      <c r="AKY46" s="578"/>
      <c r="AKZ46" s="578"/>
      <c r="ALA46" s="578"/>
      <c r="ALB46" s="578"/>
      <c r="ALC46" s="578"/>
      <c r="ALD46" s="578"/>
      <c r="ALE46" s="578"/>
      <c r="ALF46" s="578"/>
      <c r="ALG46" s="578"/>
      <c r="ALH46" s="578"/>
      <c r="ALI46" s="578"/>
      <c r="ALJ46" s="578"/>
      <c r="ALK46" s="578"/>
      <c r="ALL46" s="578"/>
      <c r="ALM46" s="578"/>
      <c r="ALN46" s="578"/>
      <c r="ALO46" s="578"/>
      <c r="ALP46" s="578"/>
      <c r="ALQ46" s="578"/>
      <c r="ALR46" s="578"/>
      <c r="ALS46" s="578"/>
      <c r="ALT46" s="578"/>
      <c r="ALU46" s="578"/>
      <c r="ALV46" s="578"/>
      <c r="ALW46" s="578"/>
      <c r="ALX46" s="578"/>
      <c r="ALY46" s="578"/>
      <c r="ALZ46" s="578"/>
      <c r="AMA46" s="578"/>
      <c r="AMB46" s="578"/>
      <c r="AMC46" s="578"/>
      <c r="AMD46" s="578"/>
      <c r="AME46" s="578"/>
      <c r="AMF46" s="578"/>
      <c r="AMG46" s="578"/>
      <c r="AMH46" s="578"/>
      <c r="AMI46" s="578"/>
      <c r="AMJ46" s="578"/>
      <c r="AMK46" s="578"/>
      <c r="AML46" s="578"/>
      <c r="AMM46" s="578"/>
      <c r="AMN46" s="578"/>
      <c r="AMO46" s="578"/>
      <c r="AMP46" s="578"/>
      <c r="AMQ46" s="578"/>
      <c r="AMR46" s="578"/>
      <c r="AMS46" s="578"/>
      <c r="AMT46" s="578"/>
      <c r="AMU46" s="578"/>
      <c r="AMV46" s="578"/>
      <c r="AMW46" s="578"/>
      <c r="AMX46" s="578"/>
      <c r="AMY46" s="578"/>
      <c r="AMZ46" s="578"/>
      <c r="ANA46" s="578"/>
      <c r="ANB46" s="578"/>
      <c r="ANC46" s="578"/>
      <c r="AND46" s="578"/>
      <c r="ANE46" s="578"/>
      <c r="ANF46" s="578"/>
      <c r="ANG46" s="578"/>
      <c r="ANH46" s="578"/>
      <c r="ANI46" s="578"/>
      <c r="ANJ46" s="578"/>
      <c r="ANK46" s="578"/>
      <c r="ANL46" s="578"/>
      <c r="ANM46" s="578"/>
      <c r="ANN46" s="578"/>
      <c r="ANO46" s="578"/>
      <c r="ANP46" s="578"/>
      <c r="ANQ46" s="578"/>
      <c r="ANR46" s="578"/>
      <c r="ANS46" s="578"/>
      <c r="ANT46" s="578"/>
      <c r="ANU46" s="578"/>
      <c r="ANV46" s="578"/>
      <c r="ANW46" s="578"/>
      <c r="ANX46" s="578"/>
      <c r="ANY46" s="578"/>
      <c r="ANZ46" s="578"/>
      <c r="AOA46" s="578"/>
      <c r="AOB46" s="578"/>
      <c r="AOC46" s="578"/>
      <c r="AOD46" s="578"/>
      <c r="AOE46" s="578"/>
      <c r="AOF46" s="578"/>
      <c r="AOG46" s="578"/>
      <c r="AOH46" s="578"/>
      <c r="AOI46" s="578"/>
      <c r="AOJ46" s="578"/>
      <c r="AOK46" s="578"/>
      <c r="AOL46" s="578"/>
      <c r="AOM46" s="578"/>
      <c r="AON46" s="578"/>
      <c r="AOO46" s="578"/>
      <c r="AOP46" s="578"/>
      <c r="AOQ46" s="578"/>
      <c r="AOR46" s="578"/>
      <c r="AOS46" s="578"/>
      <c r="AOT46" s="578"/>
      <c r="AOU46" s="578"/>
      <c r="AOV46" s="578"/>
      <c r="AOW46" s="578"/>
      <c r="AOX46" s="578"/>
      <c r="AOY46" s="578"/>
      <c r="AOZ46" s="578"/>
      <c r="APA46" s="578"/>
      <c r="APB46" s="578"/>
      <c r="APC46" s="578"/>
      <c r="APD46" s="578"/>
      <c r="APE46" s="578"/>
      <c r="APF46" s="578"/>
      <c r="APG46" s="578"/>
      <c r="APH46" s="578"/>
      <c r="API46" s="578"/>
      <c r="APJ46" s="578"/>
      <c r="APK46" s="578"/>
      <c r="APL46" s="578"/>
      <c r="APM46" s="578"/>
      <c r="APN46" s="578"/>
      <c r="APO46" s="578"/>
      <c r="APP46" s="578"/>
      <c r="APQ46" s="578"/>
      <c r="APR46" s="578"/>
      <c r="APS46" s="578"/>
      <c r="APT46" s="578"/>
      <c r="APU46" s="578"/>
      <c r="APV46" s="578"/>
      <c r="APW46" s="578"/>
      <c r="APX46" s="578"/>
      <c r="APY46" s="578"/>
      <c r="APZ46" s="578"/>
      <c r="AQA46" s="578"/>
      <c r="AQB46" s="578"/>
      <c r="AQC46" s="578"/>
      <c r="AQD46" s="578"/>
      <c r="AQE46" s="578"/>
      <c r="AQF46" s="578"/>
      <c r="AQG46" s="578"/>
      <c r="AQH46" s="578"/>
      <c r="AQI46" s="578"/>
      <c r="AQJ46" s="578"/>
      <c r="AQK46" s="578"/>
      <c r="AQL46" s="578"/>
      <c r="AQM46" s="578"/>
      <c r="AQN46" s="578"/>
      <c r="AQO46" s="578"/>
      <c r="AQP46" s="578"/>
      <c r="AQQ46" s="578"/>
      <c r="AQR46" s="578"/>
      <c r="AQS46" s="578"/>
      <c r="AQT46" s="578"/>
      <c r="AQU46" s="578"/>
      <c r="AQV46" s="578"/>
      <c r="AQW46" s="578"/>
      <c r="AQX46" s="578"/>
      <c r="AQY46" s="578"/>
      <c r="AQZ46" s="578"/>
      <c r="ARA46" s="578"/>
      <c r="ARB46" s="578"/>
      <c r="ARC46" s="578"/>
      <c r="ARD46" s="578"/>
      <c r="ARE46" s="578"/>
      <c r="ARF46" s="578"/>
      <c r="ARG46" s="578"/>
      <c r="ARH46" s="578"/>
      <c r="ARI46" s="578"/>
      <c r="ARJ46" s="578"/>
      <c r="ARK46" s="578"/>
      <c r="ARL46" s="578"/>
      <c r="ARM46" s="578"/>
      <c r="ARN46" s="578"/>
      <c r="ARO46" s="578"/>
      <c r="ARP46" s="578"/>
      <c r="ARQ46" s="578"/>
      <c r="ARR46" s="578"/>
      <c r="ARS46" s="578"/>
      <c r="ART46" s="578"/>
      <c r="ARU46" s="578"/>
      <c r="ARV46" s="578"/>
      <c r="ARW46" s="578"/>
      <c r="ARX46" s="578"/>
      <c r="ARY46" s="578"/>
      <c r="ARZ46" s="578"/>
      <c r="ASA46" s="578"/>
      <c r="ASB46" s="578"/>
      <c r="ASC46" s="578"/>
      <c r="ASD46" s="578"/>
      <c r="ASE46" s="578"/>
      <c r="ASF46" s="578"/>
      <c r="ASG46" s="578"/>
      <c r="ASH46" s="578"/>
      <c r="ASI46" s="578"/>
      <c r="ASJ46" s="578"/>
      <c r="ASK46" s="578"/>
      <c r="ASL46" s="578"/>
      <c r="ASM46" s="578"/>
      <c r="ASN46" s="578"/>
      <c r="ASO46" s="578"/>
      <c r="ASP46" s="578"/>
      <c r="ASQ46" s="578"/>
      <c r="ASR46" s="578"/>
      <c r="ASS46" s="578"/>
      <c r="AST46" s="578"/>
      <c r="ASU46" s="578"/>
      <c r="ASV46" s="578"/>
      <c r="ASW46" s="578"/>
      <c r="ASX46" s="578"/>
      <c r="ASY46" s="578"/>
      <c r="ASZ46" s="578"/>
      <c r="ATA46" s="578"/>
      <c r="ATB46" s="578"/>
      <c r="ATC46" s="578"/>
      <c r="ATD46" s="578"/>
      <c r="ATE46" s="578"/>
      <c r="ATF46" s="578"/>
      <c r="ATG46" s="578"/>
      <c r="ATH46" s="578"/>
      <c r="ATI46" s="578"/>
      <c r="ATJ46" s="578"/>
      <c r="ATK46" s="578"/>
      <c r="ATL46" s="578"/>
      <c r="ATM46" s="578"/>
      <c r="ATN46" s="578"/>
      <c r="ATO46" s="578"/>
      <c r="ATP46" s="578"/>
      <c r="ATQ46" s="578"/>
      <c r="ATR46" s="578"/>
      <c r="ATS46" s="578"/>
      <c r="ATT46" s="578"/>
      <c r="ATU46" s="578"/>
      <c r="ATV46" s="578"/>
      <c r="ATW46" s="578"/>
      <c r="ATX46" s="578"/>
      <c r="ATY46" s="578"/>
      <c r="ATZ46" s="578"/>
      <c r="AUA46" s="578"/>
      <c r="AUB46" s="578"/>
      <c r="AUC46" s="578"/>
      <c r="AUD46" s="578"/>
      <c r="AUE46" s="578"/>
      <c r="AUF46" s="578"/>
      <c r="AUG46" s="578"/>
      <c r="AUH46" s="578"/>
      <c r="AUI46" s="578"/>
      <c r="AUJ46" s="578"/>
      <c r="AUK46" s="578"/>
      <c r="AUL46" s="578"/>
      <c r="AUM46" s="578"/>
      <c r="AUN46" s="578"/>
      <c r="AUO46" s="578"/>
      <c r="AUP46" s="578"/>
      <c r="AUQ46" s="578"/>
      <c r="AUR46" s="578"/>
      <c r="AUS46" s="578"/>
      <c r="AUT46" s="578"/>
      <c r="AUU46" s="578"/>
      <c r="AUV46" s="578"/>
      <c r="AUW46" s="578"/>
      <c r="AUX46" s="578"/>
      <c r="AUY46" s="578"/>
      <c r="AUZ46" s="578"/>
      <c r="AVA46" s="578"/>
      <c r="AVB46" s="578"/>
      <c r="AVC46" s="578"/>
      <c r="AVD46" s="578"/>
      <c r="AVE46" s="578"/>
      <c r="AVF46" s="578"/>
      <c r="AVG46" s="578"/>
      <c r="AVH46" s="578"/>
      <c r="AVI46" s="578"/>
      <c r="AVJ46" s="578"/>
      <c r="AVK46" s="578"/>
      <c r="AVL46" s="578"/>
      <c r="AVM46" s="578"/>
      <c r="AVN46" s="578"/>
      <c r="AVO46" s="578"/>
      <c r="AVP46" s="578"/>
      <c r="AVQ46" s="578"/>
      <c r="AVR46" s="578"/>
      <c r="AVS46" s="578"/>
      <c r="AVT46" s="578"/>
      <c r="AVU46" s="578"/>
      <c r="AVV46" s="578"/>
      <c r="AVW46" s="578"/>
      <c r="AVX46" s="578"/>
      <c r="AVY46" s="578"/>
      <c r="AVZ46" s="578"/>
      <c r="AWA46" s="578"/>
      <c r="AWB46" s="578"/>
      <c r="AWC46" s="578"/>
      <c r="AWD46" s="578"/>
      <c r="AWE46" s="578"/>
      <c r="AWF46" s="578"/>
      <c r="AWG46" s="578"/>
      <c r="AWH46" s="578"/>
      <c r="AWI46" s="578"/>
      <c r="AWJ46" s="578"/>
      <c r="AWK46" s="578"/>
      <c r="AWL46" s="578"/>
      <c r="AWM46" s="578"/>
      <c r="AWN46" s="578"/>
      <c r="AWO46" s="578"/>
      <c r="AWP46" s="578"/>
      <c r="AWQ46" s="578"/>
      <c r="AWR46" s="578"/>
      <c r="AWS46" s="578"/>
      <c r="AWT46" s="578"/>
      <c r="AWU46" s="578"/>
      <c r="AWV46" s="578"/>
      <c r="AWW46" s="578"/>
      <c r="AWX46" s="578"/>
      <c r="AWY46" s="578"/>
      <c r="AWZ46" s="578"/>
      <c r="AXA46" s="578"/>
      <c r="AXB46" s="578"/>
      <c r="AXC46" s="578"/>
      <c r="AXD46" s="578"/>
      <c r="AXE46" s="578"/>
      <c r="AXF46" s="578"/>
      <c r="AXG46" s="578"/>
      <c r="AXH46" s="578"/>
      <c r="AXI46" s="578"/>
      <c r="AXJ46" s="578"/>
      <c r="AXK46" s="578"/>
      <c r="AXL46" s="578"/>
      <c r="AXM46" s="578"/>
      <c r="AXN46" s="578"/>
      <c r="AXO46" s="578"/>
      <c r="AXP46" s="578"/>
      <c r="AXQ46" s="578"/>
      <c r="AXR46" s="578"/>
      <c r="AXS46" s="578"/>
      <c r="AXT46" s="578"/>
      <c r="AXU46" s="578"/>
      <c r="AXV46" s="578"/>
      <c r="AXW46" s="578"/>
      <c r="AXX46" s="578"/>
      <c r="AXY46" s="578"/>
      <c r="AXZ46" s="578"/>
      <c r="AYA46" s="578"/>
      <c r="AYB46" s="578"/>
      <c r="AYC46" s="578"/>
      <c r="AYD46" s="578"/>
      <c r="AYE46" s="578"/>
      <c r="AYF46" s="578"/>
      <c r="AYG46" s="578"/>
      <c r="AYH46" s="578"/>
      <c r="AYI46" s="578"/>
      <c r="AYJ46" s="578"/>
      <c r="AYK46" s="578"/>
      <c r="AYL46" s="578"/>
      <c r="AYM46" s="578"/>
      <c r="AYN46" s="578"/>
      <c r="AYO46" s="578"/>
      <c r="AYP46" s="578"/>
      <c r="AYQ46" s="578"/>
      <c r="AYR46" s="578"/>
      <c r="AYS46" s="578"/>
      <c r="AYT46" s="578"/>
      <c r="AYU46" s="578"/>
      <c r="AYV46" s="578"/>
      <c r="AYW46" s="578"/>
      <c r="AYX46" s="578"/>
      <c r="AYY46" s="578"/>
      <c r="AYZ46" s="578"/>
      <c r="AZA46" s="578"/>
      <c r="AZB46" s="578"/>
      <c r="AZC46" s="578"/>
      <c r="AZD46" s="578"/>
      <c r="AZE46" s="578"/>
      <c r="AZF46" s="578"/>
      <c r="AZG46" s="578"/>
      <c r="AZH46" s="578"/>
      <c r="AZI46" s="578"/>
      <c r="AZJ46" s="578"/>
      <c r="AZK46" s="578"/>
      <c r="AZL46" s="578"/>
      <c r="AZM46" s="578"/>
      <c r="AZN46" s="578"/>
      <c r="AZO46" s="578"/>
      <c r="AZP46" s="578"/>
      <c r="AZQ46" s="578"/>
      <c r="AZR46" s="578"/>
      <c r="AZS46" s="578"/>
      <c r="AZT46" s="578"/>
      <c r="AZU46" s="578"/>
      <c r="AZV46" s="578"/>
      <c r="AZW46" s="578"/>
      <c r="AZX46" s="578"/>
      <c r="AZY46" s="578"/>
      <c r="AZZ46" s="578"/>
      <c r="BAA46" s="578"/>
      <c r="BAB46" s="578"/>
      <c r="BAC46" s="578"/>
      <c r="BAD46" s="578"/>
      <c r="BAE46" s="578"/>
      <c r="BAF46" s="578"/>
      <c r="BAG46" s="578"/>
      <c r="BAH46" s="578"/>
      <c r="BAI46" s="578"/>
      <c r="BAJ46" s="578"/>
      <c r="BAK46" s="578"/>
      <c r="BAL46" s="578"/>
      <c r="BAM46" s="578"/>
      <c r="BAN46" s="578"/>
      <c r="BAO46" s="578"/>
      <c r="BAP46" s="578"/>
      <c r="BAQ46" s="578"/>
      <c r="BAR46" s="578"/>
      <c r="BAS46" s="578"/>
      <c r="BAT46" s="578"/>
      <c r="BAU46" s="578"/>
      <c r="BAV46" s="578"/>
      <c r="BAW46" s="578"/>
      <c r="BAX46" s="578"/>
      <c r="BAY46" s="578"/>
      <c r="BAZ46" s="578"/>
      <c r="BBA46" s="578"/>
      <c r="BBB46" s="578"/>
      <c r="BBC46" s="578"/>
      <c r="BBD46" s="578"/>
      <c r="BBE46" s="578"/>
      <c r="BBF46" s="578"/>
      <c r="BBG46" s="578"/>
      <c r="BBH46" s="578"/>
      <c r="BBI46" s="578"/>
      <c r="BBJ46" s="578"/>
      <c r="BBK46" s="578"/>
      <c r="BBL46" s="578"/>
      <c r="BBM46" s="578"/>
      <c r="BBN46" s="578"/>
      <c r="BBO46" s="578"/>
      <c r="BBP46" s="578"/>
      <c r="BBQ46" s="578"/>
      <c r="BBR46" s="578"/>
      <c r="BBS46" s="578"/>
      <c r="BBT46" s="578"/>
      <c r="BBU46" s="578"/>
      <c r="BBV46" s="578"/>
      <c r="BBW46" s="578"/>
      <c r="BBX46" s="578"/>
      <c r="BBY46" s="578"/>
      <c r="BBZ46" s="578"/>
      <c r="BCA46" s="578"/>
      <c r="BCB46" s="578"/>
      <c r="BCC46" s="578"/>
      <c r="BCD46" s="578"/>
      <c r="BCE46" s="578"/>
      <c r="BCF46" s="578"/>
      <c r="BCG46" s="578"/>
      <c r="BCH46" s="578"/>
      <c r="BCI46" s="578"/>
      <c r="BCJ46" s="578"/>
      <c r="BCK46" s="578"/>
      <c r="BCL46" s="578"/>
      <c r="BCM46" s="578"/>
      <c r="BCN46" s="578"/>
      <c r="BCO46" s="578"/>
      <c r="BCP46" s="578"/>
      <c r="BCQ46" s="578"/>
      <c r="BCR46" s="578"/>
      <c r="BCS46" s="578"/>
      <c r="BCT46" s="578"/>
      <c r="BCU46" s="578"/>
      <c r="BCV46" s="578"/>
      <c r="BCW46" s="578"/>
      <c r="BCX46" s="578"/>
      <c r="BCY46" s="578"/>
      <c r="BCZ46" s="578"/>
      <c r="BDA46" s="578"/>
      <c r="BDB46" s="578"/>
      <c r="BDC46" s="578"/>
      <c r="BDD46" s="578"/>
      <c r="BDE46" s="578"/>
      <c r="BDF46" s="578"/>
      <c r="BDG46" s="578"/>
      <c r="BDH46" s="578"/>
      <c r="BDI46" s="578"/>
      <c r="BDJ46" s="578"/>
      <c r="BDK46" s="578"/>
      <c r="BDL46" s="578"/>
      <c r="BDM46" s="578"/>
      <c r="BDN46" s="578"/>
      <c r="BDO46" s="578"/>
      <c r="BDP46" s="578"/>
      <c r="BDQ46" s="578"/>
      <c r="BDR46" s="578"/>
      <c r="BDS46" s="578"/>
      <c r="BDT46" s="578"/>
      <c r="BDU46" s="578"/>
      <c r="BDV46" s="578"/>
      <c r="BDW46" s="578"/>
      <c r="BDX46" s="578"/>
      <c r="BDY46" s="578"/>
      <c r="BDZ46" s="578"/>
      <c r="BEA46" s="578"/>
      <c r="BEB46" s="578"/>
      <c r="BEC46" s="578"/>
      <c r="BED46" s="578"/>
      <c r="BEE46" s="578"/>
      <c r="BEF46" s="578"/>
      <c r="BEG46" s="578"/>
      <c r="BEH46" s="578"/>
      <c r="BEI46" s="578"/>
      <c r="BEJ46" s="578"/>
      <c r="BEK46" s="578"/>
      <c r="BEL46" s="578"/>
      <c r="BEM46" s="578"/>
      <c r="BEN46" s="578"/>
      <c r="BEO46" s="578"/>
      <c r="BEP46" s="578"/>
      <c r="BEQ46" s="578"/>
      <c r="BER46" s="578"/>
      <c r="BES46" s="578"/>
      <c r="BET46" s="578"/>
      <c r="BEU46" s="578"/>
      <c r="BEV46" s="578"/>
      <c r="BEW46" s="578"/>
      <c r="BEX46" s="578"/>
      <c r="BEY46" s="578"/>
      <c r="BEZ46" s="578"/>
      <c r="BFA46" s="578"/>
      <c r="BFB46" s="578"/>
      <c r="BFC46" s="578"/>
      <c r="BFD46" s="578"/>
      <c r="BFE46" s="578"/>
      <c r="BFF46" s="578"/>
      <c r="BFG46" s="578"/>
      <c r="BFH46" s="578"/>
      <c r="BFI46" s="578"/>
      <c r="BFJ46" s="578"/>
      <c r="BFK46" s="578"/>
      <c r="BFL46" s="578"/>
      <c r="BFM46" s="578"/>
      <c r="BFN46" s="578"/>
      <c r="BFO46" s="578"/>
      <c r="BFP46" s="578"/>
      <c r="BFQ46" s="578"/>
      <c r="BFR46" s="578"/>
      <c r="BFS46" s="578"/>
      <c r="BFT46" s="578"/>
      <c r="BFU46" s="578"/>
      <c r="BFV46" s="578"/>
      <c r="BFW46" s="578"/>
      <c r="BFX46" s="578"/>
      <c r="BFY46" s="578"/>
      <c r="BFZ46" s="578"/>
      <c r="BGA46" s="578"/>
      <c r="BGB46" s="578"/>
      <c r="BGC46" s="578"/>
      <c r="BGD46" s="578"/>
      <c r="BGE46" s="578"/>
      <c r="BGF46" s="578"/>
      <c r="BGG46" s="578"/>
      <c r="BGH46" s="578"/>
      <c r="BGI46" s="578"/>
      <c r="BGJ46" s="578"/>
      <c r="BGK46" s="578"/>
      <c r="BGL46" s="578"/>
      <c r="BGM46" s="578"/>
      <c r="BGN46" s="578"/>
      <c r="BGO46" s="578"/>
      <c r="BGP46" s="578"/>
      <c r="BGQ46" s="578"/>
      <c r="BGR46" s="578"/>
      <c r="BGS46" s="578"/>
      <c r="BGT46" s="578"/>
      <c r="BGU46" s="578"/>
      <c r="BGV46" s="578"/>
      <c r="BGW46" s="578"/>
      <c r="BGX46" s="578"/>
      <c r="BGY46" s="578"/>
      <c r="BGZ46" s="578"/>
      <c r="BHA46" s="578"/>
      <c r="BHB46" s="578"/>
      <c r="BHC46" s="578"/>
      <c r="BHD46" s="578"/>
      <c r="BHE46" s="578"/>
      <c r="BHF46" s="578"/>
      <c r="BHG46" s="578"/>
      <c r="BHH46" s="578"/>
      <c r="BHI46" s="578"/>
      <c r="BHJ46" s="578"/>
      <c r="BHK46" s="578"/>
      <c r="BHL46" s="578"/>
      <c r="BHM46" s="578"/>
      <c r="BHN46" s="578"/>
      <c r="BHO46" s="578"/>
      <c r="BHP46" s="578"/>
      <c r="BHQ46" s="578"/>
      <c r="BHR46" s="578"/>
      <c r="BHS46" s="578"/>
      <c r="BHT46" s="578"/>
      <c r="BHU46" s="578"/>
      <c r="BHV46" s="578"/>
      <c r="BHW46" s="578"/>
      <c r="BHX46" s="578"/>
      <c r="BHY46" s="578"/>
      <c r="BHZ46" s="578"/>
      <c r="BIA46" s="578"/>
      <c r="BIB46" s="578"/>
      <c r="BIC46" s="578"/>
      <c r="BID46" s="578"/>
      <c r="BIE46" s="578"/>
      <c r="BIF46" s="578"/>
      <c r="BIG46" s="578"/>
      <c r="BIH46" s="578"/>
      <c r="BII46" s="578"/>
      <c r="BIJ46" s="578"/>
      <c r="BIK46" s="578"/>
      <c r="BIL46" s="578"/>
      <c r="BIM46" s="578"/>
      <c r="BIN46" s="578"/>
      <c r="BIO46" s="578"/>
      <c r="BIP46" s="578"/>
      <c r="BIQ46" s="578"/>
      <c r="BIR46" s="578"/>
      <c r="BIS46" s="578"/>
      <c r="BIT46" s="578"/>
      <c r="BIU46" s="578"/>
      <c r="BIV46" s="578"/>
      <c r="BIW46" s="578"/>
      <c r="BIX46" s="578"/>
      <c r="BIY46" s="578"/>
      <c r="BIZ46" s="578"/>
      <c r="BJA46" s="578"/>
      <c r="BJB46" s="578"/>
      <c r="BJC46" s="578"/>
      <c r="BJD46" s="578"/>
      <c r="BJE46" s="578"/>
      <c r="BJF46" s="578"/>
      <c r="BJG46" s="578"/>
      <c r="BJH46" s="578"/>
      <c r="BJI46" s="578"/>
      <c r="BJJ46" s="578"/>
      <c r="BJK46" s="578"/>
      <c r="BJL46" s="578"/>
      <c r="BJM46" s="578"/>
      <c r="BJN46" s="578"/>
      <c r="BJO46" s="578"/>
      <c r="BJP46" s="578"/>
      <c r="BJQ46" s="578"/>
      <c r="BJR46" s="578"/>
      <c r="BJS46" s="578"/>
      <c r="BJT46" s="578"/>
      <c r="BJU46" s="578"/>
      <c r="BJV46" s="578"/>
      <c r="BJW46" s="578"/>
      <c r="BJX46" s="578"/>
      <c r="BJY46" s="578"/>
      <c r="BJZ46" s="578"/>
      <c r="BKA46" s="578"/>
      <c r="BKB46" s="578"/>
      <c r="BKC46" s="578"/>
      <c r="BKD46" s="578"/>
      <c r="BKE46" s="578"/>
      <c r="BKF46" s="578"/>
      <c r="BKG46" s="578"/>
      <c r="BKH46" s="578"/>
      <c r="BKI46" s="578"/>
      <c r="BKJ46" s="578"/>
      <c r="BKK46" s="578"/>
      <c r="BKL46" s="578"/>
      <c r="BKM46" s="578"/>
      <c r="BKN46" s="578"/>
      <c r="BKO46" s="578"/>
      <c r="BKP46" s="578"/>
      <c r="BKQ46" s="578"/>
      <c r="BKR46" s="578"/>
      <c r="BKS46" s="578"/>
      <c r="BKT46" s="578"/>
      <c r="BKU46" s="578"/>
      <c r="BKV46" s="578"/>
      <c r="BKW46" s="578"/>
      <c r="BKX46" s="578"/>
      <c r="BKY46" s="578"/>
      <c r="BKZ46" s="578"/>
      <c r="BLA46" s="578"/>
      <c r="BLB46" s="578"/>
      <c r="BLC46" s="578"/>
      <c r="BLD46" s="578"/>
      <c r="BLE46" s="578"/>
      <c r="BLF46" s="578"/>
      <c r="BLG46" s="578"/>
      <c r="BLH46" s="578"/>
      <c r="BLI46" s="578"/>
      <c r="BLJ46" s="578"/>
      <c r="BLK46" s="578"/>
      <c r="BLL46" s="578"/>
      <c r="BLM46" s="578"/>
      <c r="BLN46" s="578"/>
      <c r="BLO46" s="578"/>
      <c r="BLP46" s="578"/>
      <c r="BLQ46" s="578"/>
      <c r="BLR46" s="578"/>
      <c r="BLS46" s="578"/>
      <c r="BLT46" s="578"/>
      <c r="BLU46" s="578"/>
      <c r="BLV46" s="578"/>
      <c r="BLW46" s="578"/>
      <c r="BLX46" s="578"/>
      <c r="BLY46" s="578"/>
      <c r="BLZ46" s="578"/>
      <c r="BMA46" s="578"/>
      <c r="BMB46" s="578"/>
      <c r="BMC46" s="578"/>
      <c r="BMD46" s="578"/>
      <c r="BME46" s="578"/>
      <c r="BMF46" s="578"/>
      <c r="BMG46" s="578"/>
      <c r="BMH46" s="578"/>
      <c r="BMI46" s="578"/>
      <c r="BMJ46" s="578"/>
      <c r="BMK46" s="578"/>
      <c r="BML46" s="578"/>
      <c r="BMM46" s="578"/>
      <c r="BMN46" s="578"/>
      <c r="BMO46" s="578"/>
      <c r="BMP46" s="578"/>
      <c r="BMQ46" s="578"/>
      <c r="BMR46" s="578"/>
      <c r="BMS46" s="578"/>
      <c r="BMT46" s="578"/>
      <c r="BMU46" s="578"/>
      <c r="BMV46" s="578"/>
      <c r="BMW46" s="578"/>
      <c r="BMX46" s="578"/>
      <c r="BMY46" s="578"/>
      <c r="BMZ46" s="578"/>
      <c r="BNA46" s="578"/>
      <c r="BNB46" s="578"/>
      <c r="BNC46" s="578"/>
      <c r="BND46" s="578"/>
      <c r="BNE46" s="578"/>
      <c r="BNF46" s="578"/>
      <c r="BNG46" s="578"/>
      <c r="BNH46" s="578"/>
      <c r="BNI46" s="578"/>
      <c r="BNJ46" s="578"/>
      <c r="BNK46" s="578"/>
      <c r="BNL46" s="578"/>
      <c r="BNM46" s="578"/>
      <c r="BNN46" s="578"/>
      <c r="BNO46" s="578"/>
      <c r="BNP46" s="578"/>
      <c r="BNQ46" s="578"/>
      <c r="BNR46" s="578"/>
      <c r="BNS46" s="578"/>
      <c r="BNT46" s="578"/>
      <c r="BNU46" s="578"/>
      <c r="BNV46" s="578"/>
      <c r="BNW46" s="578"/>
      <c r="BNX46" s="578"/>
      <c r="BNY46" s="578"/>
      <c r="BNZ46" s="578"/>
      <c r="BOA46" s="578"/>
      <c r="BOB46" s="578"/>
      <c r="BOC46" s="578"/>
      <c r="BOD46" s="578"/>
      <c r="BOE46" s="578"/>
      <c r="BOF46" s="578"/>
      <c r="BOG46" s="578"/>
      <c r="BOH46" s="578"/>
      <c r="BOI46" s="578"/>
      <c r="BOJ46" s="578"/>
      <c r="BOK46" s="578"/>
      <c r="BOL46" s="578"/>
      <c r="BOM46" s="578"/>
      <c r="BON46" s="578"/>
      <c r="BOO46" s="578"/>
      <c r="BOP46" s="578"/>
      <c r="BOQ46" s="578"/>
      <c r="BOR46" s="578"/>
      <c r="BOS46" s="578"/>
      <c r="BOT46" s="578"/>
      <c r="BOU46" s="578"/>
      <c r="BOV46" s="578"/>
      <c r="BOW46" s="578"/>
      <c r="BOX46" s="578"/>
      <c r="BOY46" s="578"/>
      <c r="BOZ46" s="578"/>
      <c r="BPA46" s="578"/>
      <c r="BPB46" s="578"/>
      <c r="BPC46" s="578"/>
      <c r="BPD46" s="578"/>
      <c r="BPE46" s="578"/>
      <c r="BPF46" s="578"/>
      <c r="BPG46" s="578"/>
      <c r="BPH46" s="578"/>
      <c r="BPI46" s="578"/>
      <c r="BPJ46" s="578"/>
      <c r="BPK46" s="578"/>
      <c r="BPL46" s="578"/>
      <c r="BPM46" s="578"/>
      <c r="BPN46" s="578"/>
      <c r="BPO46" s="578"/>
      <c r="BPP46" s="578"/>
      <c r="BPQ46" s="578"/>
      <c r="BPR46" s="578"/>
      <c r="BPS46" s="578"/>
      <c r="BPT46" s="578"/>
      <c r="BPU46" s="578"/>
      <c r="BPV46" s="578"/>
      <c r="BPW46" s="578"/>
      <c r="BPX46" s="578"/>
      <c r="BPY46" s="578"/>
      <c r="BPZ46" s="578"/>
      <c r="BQA46" s="578"/>
      <c r="BQB46" s="578"/>
      <c r="BQC46" s="578"/>
      <c r="BQD46" s="578"/>
      <c r="BQE46" s="578"/>
      <c r="BQF46" s="578"/>
      <c r="BQG46" s="578"/>
      <c r="BQH46" s="578"/>
      <c r="BQI46" s="578"/>
      <c r="BQJ46" s="578"/>
      <c r="BQK46" s="578"/>
      <c r="BQL46" s="578"/>
      <c r="BQM46" s="578"/>
      <c r="BQN46" s="578"/>
      <c r="BQO46" s="578"/>
      <c r="BQP46" s="578"/>
      <c r="BQQ46" s="578"/>
      <c r="BQR46" s="578"/>
      <c r="BQS46" s="578"/>
      <c r="BQT46" s="578"/>
      <c r="BQU46" s="578"/>
      <c r="BQV46" s="578"/>
      <c r="BQW46" s="578"/>
      <c r="BQX46" s="578"/>
      <c r="BQY46" s="578"/>
      <c r="BQZ46" s="578"/>
      <c r="BRA46" s="578"/>
      <c r="BRB46" s="578"/>
      <c r="BRC46" s="578"/>
      <c r="BRD46" s="578"/>
      <c r="BRE46" s="578"/>
      <c r="BRF46" s="578"/>
      <c r="BRG46" s="578"/>
      <c r="BRH46" s="578"/>
      <c r="BRI46" s="578"/>
      <c r="BRJ46" s="578"/>
      <c r="BRK46" s="578"/>
      <c r="BRL46" s="578"/>
      <c r="BRM46" s="578"/>
      <c r="BRN46" s="578"/>
      <c r="BRO46" s="578"/>
      <c r="BRP46" s="578"/>
      <c r="BRQ46" s="578"/>
      <c r="BRR46" s="578"/>
      <c r="BRS46" s="578"/>
      <c r="BRT46" s="578"/>
      <c r="BRU46" s="578"/>
      <c r="BRV46" s="578"/>
      <c r="BRW46" s="578"/>
      <c r="BRX46" s="578"/>
      <c r="BRY46" s="578"/>
      <c r="BRZ46" s="578"/>
      <c r="BSA46" s="578"/>
      <c r="BSB46" s="578"/>
      <c r="BSC46" s="578"/>
      <c r="BSD46" s="578"/>
      <c r="BSE46" s="578"/>
      <c r="BSF46" s="578"/>
      <c r="BSG46" s="578"/>
      <c r="BSH46" s="578"/>
      <c r="BSI46" s="578"/>
      <c r="BSJ46" s="578"/>
      <c r="BSK46" s="578"/>
      <c r="BSL46" s="578"/>
      <c r="BSM46" s="578"/>
      <c r="BSN46" s="578"/>
      <c r="BSO46" s="578"/>
      <c r="BSP46" s="578"/>
      <c r="BSQ46" s="578"/>
      <c r="BSR46" s="578"/>
      <c r="BSS46" s="578"/>
      <c r="BST46" s="578"/>
      <c r="BSU46" s="578"/>
      <c r="BSV46" s="578"/>
      <c r="BSW46" s="578"/>
      <c r="BSX46" s="578"/>
      <c r="BSY46" s="578"/>
      <c r="BSZ46" s="578"/>
      <c r="BTA46" s="578"/>
      <c r="BTB46" s="578"/>
      <c r="BTC46" s="578"/>
      <c r="BTD46" s="578"/>
      <c r="BTE46" s="578"/>
      <c r="BTF46" s="578"/>
      <c r="BTG46" s="578"/>
      <c r="BTH46" s="578"/>
      <c r="BTI46" s="578"/>
      <c r="BTJ46" s="578"/>
      <c r="BTK46" s="578"/>
      <c r="BTL46" s="578"/>
      <c r="BTM46" s="578"/>
      <c r="BTN46" s="578"/>
      <c r="BTO46" s="578"/>
      <c r="BTP46" s="578"/>
      <c r="BTQ46" s="578"/>
      <c r="BTR46" s="578"/>
      <c r="BTS46" s="578"/>
      <c r="BTT46" s="578"/>
      <c r="BTU46" s="578"/>
      <c r="BTV46" s="578"/>
      <c r="BTW46" s="578"/>
      <c r="BTX46" s="578"/>
      <c r="BTY46" s="578"/>
      <c r="BTZ46" s="578"/>
      <c r="BUA46" s="578"/>
      <c r="BUB46" s="578"/>
      <c r="BUC46" s="578"/>
      <c r="BUD46" s="578"/>
      <c r="BUE46" s="578"/>
      <c r="BUF46" s="578"/>
      <c r="BUG46" s="578"/>
      <c r="BUH46" s="578"/>
      <c r="BUI46" s="578"/>
      <c r="BUJ46" s="578"/>
      <c r="BUK46" s="578"/>
      <c r="BUL46" s="578"/>
      <c r="BUM46" s="578"/>
      <c r="BUN46" s="578"/>
      <c r="BUO46" s="578"/>
      <c r="BUP46" s="578"/>
      <c r="BUQ46" s="578"/>
      <c r="BUR46" s="578"/>
      <c r="BUS46" s="578"/>
      <c r="BUT46" s="578"/>
      <c r="BUU46" s="578"/>
      <c r="BUV46" s="578"/>
      <c r="BUW46" s="578"/>
      <c r="BUX46" s="578"/>
      <c r="BUY46" s="578"/>
      <c r="BUZ46" s="578"/>
      <c r="BVA46" s="578"/>
      <c r="BVB46" s="578"/>
      <c r="BVC46" s="578"/>
      <c r="BVD46" s="578"/>
      <c r="BVE46" s="578"/>
      <c r="BVF46" s="578"/>
      <c r="BVG46" s="578"/>
      <c r="BVH46" s="578"/>
      <c r="BVI46" s="578"/>
      <c r="BVJ46" s="578"/>
      <c r="BVK46" s="578"/>
      <c r="BVL46" s="578"/>
      <c r="BVM46" s="578"/>
      <c r="BVN46" s="578"/>
      <c r="BVO46" s="578"/>
      <c r="BVP46" s="578"/>
      <c r="BVQ46" s="578"/>
      <c r="BVR46" s="578"/>
      <c r="BVS46" s="578"/>
      <c r="BVT46" s="578"/>
      <c r="BVU46" s="578"/>
      <c r="BVV46" s="578"/>
      <c r="BVW46" s="578"/>
      <c r="BVX46" s="578"/>
      <c r="BVY46" s="578"/>
      <c r="BVZ46" s="578"/>
      <c r="BWA46" s="578"/>
      <c r="BWB46" s="578"/>
      <c r="BWC46" s="578"/>
      <c r="BWD46" s="578"/>
      <c r="BWE46" s="578"/>
      <c r="BWF46" s="578"/>
      <c r="BWG46" s="578"/>
      <c r="BWH46" s="578"/>
      <c r="BWI46" s="578"/>
      <c r="BWJ46" s="578"/>
      <c r="BWK46" s="578"/>
      <c r="BWL46" s="578"/>
      <c r="BWM46" s="578"/>
      <c r="BWN46" s="578"/>
      <c r="BWO46" s="578"/>
      <c r="BWP46" s="578"/>
      <c r="BWQ46" s="578"/>
      <c r="BWR46" s="578"/>
      <c r="BWS46" s="578"/>
      <c r="BWT46" s="578"/>
      <c r="BWU46" s="578"/>
      <c r="BWV46" s="578"/>
      <c r="BWW46" s="578"/>
      <c r="BWX46" s="578"/>
      <c r="BWY46" s="578"/>
      <c r="BWZ46" s="578"/>
      <c r="BXA46" s="578"/>
      <c r="BXB46" s="578"/>
      <c r="BXC46" s="578"/>
      <c r="BXD46" s="578"/>
      <c r="BXE46" s="578"/>
      <c r="BXF46" s="578"/>
      <c r="BXG46" s="578"/>
      <c r="BXH46" s="578"/>
      <c r="BXI46" s="578"/>
      <c r="BXJ46" s="578"/>
      <c r="BXK46" s="578"/>
      <c r="BXL46" s="578"/>
      <c r="BXM46" s="578"/>
      <c r="BXN46" s="578"/>
      <c r="BXO46" s="578"/>
      <c r="BXP46" s="578"/>
      <c r="BXQ46" s="578"/>
      <c r="BXR46" s="578"/>
      <c r="BXS46" s="578"/>
      <c r="BXT46" s="578"/>
      <c r="BXU46" s="578"/>
      <c r="BXV46" s="578"/>
      <c r="BXW46" s="578"/>
      <c r="BXX46" s="578"/>
      <c r="BXY46" s="578"/>
      <c r="BXZ46" s="578"/>
      <c r="BYA46" s="578"/>
      <c r="BYB46" s="578"/>
      <c r="BYC46" s="578"/>
      <c r="BYD46" s="578"/>
      <c r="BYE46" s="578"/>
      <c r="BYF46" s="578"/>
      <c r="BYG46" s="578"/>
      <c r="BYH46" s="578"/>
      <c r="BYI46" s="578"/>
      <c r="BYJ46" s="578"/>
      <c r="BYK46" s="578"/>
      <c r="BYL46" s="578"/>
      <c r="BYM46" s="578"/>
      <c r="BYN46" s="578"/>
      <c r="BYO46" s="578"/>
      <c r="BYP46" s="578"/>
      <c r="BYQ46" s="578"/>
      <c r="BYR46" s="578"/>
      <c r="BYS46" s="578"/>
      <c r="BYT46" s="578"/>
      <c r="BYU46" s="578"/>
      <c r="BYV46" s="578"/>
      <c r="BYW46" s="578"/>
      <c r="BYX46" s="578"/>
      <c r="BYY46" s="578"/>
      <c r="BYZ46" s="578"/>
      <c r="BZA46" s="578"/>
      <c r="BZB46" s="578"/>
      <c r="BZC46" s="578"/>
      <c r="BZD46" s="578"/>
      <c r="BZE46" s="578"/>
      <c r="BZF46" s="578"/>
      <c r="BZG46" s="578"/>
      <c r="BZH46" s="578"/>
      <c r="BZI46" s="578"/>
      <c r="BZJ46" s="578"/>
      <c r="BZK46" s="578"/>
      <c r="BZL46" s="578"/>
      <c r="BZM46" s="578"/>
      <c r="BZN46" s="578"/>
      <c r="BZO46" s="578"/>
      <c r="BZP46" s="578"/>
      <c r="BZQ46" s="578"/>
      <c r="BZR46" s="578"/>
      <c r="BZS46" s="578"/>
      <c r="BZT46" s="578"/>
      <c r="BZU46" s="578"/>
      <c r="BZV46" s="578"/>
      <c r="BZW46" s="578"/>
      <c r="BZX46" s="578"/>
      <c r="BZY46" s="578"/>
      <c r="BZZ46" s="578"/>
      <c r="CAA46" s="578"/>
      <c r="CAB46" s="578"/>
      <c r="CAC46" s="578"/>
      <c r="CAD46" s="578"/>
      <c r="CAE46" s="578"/>
      <c r="CAF46" s="578"/>
      <c r="CAG46" s="578"/>
      <c r="CAH46" s="578"/>
      <c r="CAI46" s="578"/>
      <c r="CAJ46" s="578"/>
      <c r="CAK46" s="578"/>
      <c r="CAL46" s="578"/>
      <c r="CAM46" s="578"/>
      <c r="CAN46" s="578"/>
      <c r="CAO46" s="578"/>
      <c r="CAP46" s="578"/>
      <c r="CAQ46" s="578"/>
      <c r="CAR46" s="578"/>
      <c r="CAS46" s="578"/>
      <c r="CAT46" s="578"/>
      <c r="CAU46" s="578"/>
      <c r="CAV46" s="578"/>
      <c r="CAW46" s="578"/>
      <c r="CAX46" s="578"/>
      <c r="CAY46" s="578"/>
      <c r="CAZ46" s="578"/>
      <c r="CBA46" s="578"/>
      <c r="CBB46" s="578"/>
      <c r="CBC46" s="578"/>
      <c r="CBD46" s="578"/>
      <c r="CBE46" s="578"/>
      <c r="CBF46" s="578"/>
      <c r="CBG46" s="578"/>
      <c r="CBH46" s="578"/>
      <c r="CBI46" s="578"/>
      <c r="CBJ46" s="578"/>
      <c r="CBK46" s="578"/>
      <c r="CBL46" s="578"/>
      <c r="CBM46" s="578"/>
      <c r="CBN46" s="578"/>
      <c r="CBO46" s="578"/>
      <c r="CBP46" s="578"/>
      <c r="CBQ46" s="578"/>
      <c r="CBR46" s="578"/>
      <c r="CBS46" s="578"/>
      <c r="CBT46" s="578"/>
      <c r="CBU46" s="578"/>
      <c r="CBV46" s="578"/>
      <c r="CBW46" s="578"/>
      <c r="CBX46" s="578"/>
      <c r="CBY46" s="578"/>
      <c r="CBZ46" s="578"/>
      <c r="CCA46" s="578"/>
      <c r="CCB46" s="578"/>
      <c r="CCC46" s="578"/>
      <c r="CCD46" s="578"/>
      <c r="CCE46" s="578"/>
      <c r="CCF46" s="578"/>
      <c r="CCG46" s="578"/>
      <c r="CCH46" s="578"/>
      <c r="CCI46" s="578"/>
      <c r="CCJ46" s="578"/>
      <c r="CCK46" s="578"/>
      <c r="CCL46" s="578"/>
      <c r="CCM46" s="578"/>
      <c r="CCN46" s="578"/>
      <c r="CCO46" s="578"/>
      <c r="CCP46" s="578"/>
      <c r="CCQ46" s="578"/>
      <c r="CCR46" s="578"/>
      <c r="CCS46" s="578"/>
      <c r="CCT46" s="578"/>
      <c r="CCU46" s="578"/>
      <c r="CCV46" s="578"/>
      <c r="CCW46" s="578"/>
      <c r="CCX46" s="578"/>
      <c r="CCY46" s="578"/>
      <c r="CCZ46" s="578"/>
      <c r="CDA46" s="578"/>
      <c r="CDB46" s="578"/>
      <c r="CDC46" s="578"/>
      <c r="CDD46" s="578"/>
      <c r="CDE46" s="578"/>
      <c r="CDF46" s="578"/>
      <c r="CDG46" s="578"/>
      <c r="CDH46" s="578"/>
      <c r="CDI46" s="578"/>
      <c r="CDJ46" s="578"/>
      <c r="CDK46" s="578"/>
      <c r="CDL46" s="578"/>
      <c r="CDM46" s="578"/>
      <c r="CDN46" s="578"/>
      <c r="CDO46" s="578"/>
      <c r="CDP46" s="578"/>
      <c r="CDQ46" s="578"/>
      <c r="CDR46" s="578"/>
      <c r="CDS46" s="578"/>
      <c r="CDT46" s="578"/>
      <c r="CDU46" s="578"/>
      <c r="CDV46" s="578"/>
      <c r="CDW46" s="578"/>
      <c r="CDX46" s="578"/>
      <c r="CDY46" s="578"/>
      <c r="CDZ46" s="578"/>
      <c r="CEA46" s="578"/>
      <c r="CEB46" s="578"/>
      <c r="CEC46" s="578"/>
      <c r="CED46" s="578"/>
      <c r="CEE46" s="578"/>
      <c r="CEF46" s="578"/>
      <c r="CEG46" s="578"/>
      <c r="CEH46" s="578"/>
      <c r="CEI46" s="578"/>
      <c r="CEJ46" s="578"/>
      <c r="CEK46" s="578"/>
      <c r="CEL46" s="578"/>
      <c r="CEM46" s="578"/>
      <c r="CEN46" s="578"/>
      <c r="CEO46" s="578"/>
      <c r="CEP46" s="578"/>
      <c r="CEQ46" s="578"/>
      <c r="CER46" s="578"/>
      <c r="CES46" s="578"/>
      <c r="CET46" s="578"/>
      <c r="CEU46" s="578"/>
      <c r="CEV46" s="578"/>
      <c r="CEW46" s="578"/>
      <c r="CEX46" s="578"/>
      <c r="CEY46" s="578"/>
      <c r="CEZ46" s="578"/>
      <c r="CFA46" s="578"/>
      <c r="CFB46" s="578"/>
      <c r="CFC46" s="578"/>
      <c r="CFD46" s="578"/>
      <c r="CFE46" s="578"/>
      <c r="CFF46" s="578"/>
      <c r="CFG46" s="578"/>
      <c r="CFH46" s="578"/>
      <c r="CFI46" s="578"/>
      <c r="CFJ46" s="578"/>
      <c r="CFK46" s="578"/>
      <c r="CFL46" s="578"/>
      <c r="CFM46" s="578"/>
      <c r="CFN46" s="578"/>
      <c r="CFO46" s="578"/>
      <c r="CFP46" s="578"/>
      <c r="CFQ46" s="578"/>
      <c r="CFR46" s="578"/>
      <c r="CFS46" s="578"/>
      <c r="CFT46" s="578"/>
      <c r="CFU46" s="578"/>
      <c r="CFV46" s="578"/>
      <c r="CFW46" s="578"/>
      <c r="CFX46" s="578"/>
      <c r="CFY46" s="578"/>
      <c r="CFZ46" s="578"/>
      <c r="CGA46" s="578"/>
      <c r="CGB46" s="578"/>
      <c r="CGC46" s="578"/>
      <c r="CGD46" s="578"/>
      <c r="CGE46" s="578"/>
      <c r="CGF46" s="578"/>
      <c r="CGG46" s="578"/>
      <c r="CGH46" s="578"/>
      <c r="CGI46" s="578"/>
      <c r="CGJ46" s="578"/>
      <c r="CGK46" s="578"/>
      <c r="CGL46" s="578"/>
      <c r="CGM46" s="578"/>
      <c r="CGN46" s="578"/>
      <c r="CGO46" s="578"/>
      <c r="CGP46" s="578"/>
      <c r="CGQ46" s="578"/>
      <c r="CGR46" s="578"/>
      <c r="CGS46" s="578"/>
      <c r="CGT46" s="578"/>
      <c r="CGU46" s="578"/>
      <c r="CGV46" s="578"/>
      <c r="CGW46" s="578"/>
      <c r="CGX46" s="578"/>
      <c r="CGY46" s="578"/>
      <c r="CGZ46" s="578"/>
      <c r="CHA46" s="578"/>
      <c r="CHB46" s="578"/>
      <c r="CHC46" s="578"/>
      <c r="CHD46" s="578"/>
      <c r="CHE46" s="578"/>
      <c r="CHF46" s="578"/>
      <c r="CHG46" s="578"/>
      <c r="CHH46" s="578"/>
      <c r="CHI46" s="578"/>
      <c r="CHJ46" s="578"/>
      <c r="CHK46" s="578"/>
      <c r="CHL46" s="578"/>
      <c r="CHM46" s="578"/>
      <c r="CHN46" s="578"/>
      <c r="CHO46" s="578"/>
      <c r="CHP46" s="578"/>
      <c r="CHQ46" s="578"/>
      <c r="CHR46" s="578"/>
      <c r="CHS46" s="578"/>
      <c r="CHT46" s="578"/>
      <c r="CHU46" s="578"/>
      <c r="CHV46" s="578"/>
      <c r="CHW46" s="578"/>
      <c r="CHX46" s="578"/>
      <c r="CHY46" s="578"/>
      <c r="CHZ46" s="578"/>
      <c r="CIA46" s="578"/>
      <c r="CIB46" s="578"/>
      <c r="CIC46" s="578"/>
      <c r="CID46" s="578"/>
      <c r="CIE46" s="578"/>
      <c r="CIF46" s="578"/>
      <c r="CIG46" s="578"/>
      <c r="CIH46" s="578"/>
      <c r="CII46" s="578"/>
      <c r="CIJ46" s="578"/>
      <c r="CIK46" s="578"/>
      <c r="CIL46" s="578"/>
      <c r="CIM46" s="578"/>
      <c r="CIN46" s="578"/>
      <c r="CIO46" s="578"/>
      <c r="CIP46" s="578"/>
      <c r="CIQ46" s="578"/>
      <c r="CIR46" s="578"/>
      <c r="CIS46" s="578"/>
      <c r="CIT46" s="578"/>
      <c r="CIU46" s="578"/>
      <c r="CIV46" s="578"/>
      <c r="CIW46" s="578"/>
      <c r="CIX46" s="578"/>
      <c r="CIY46" s="578"/>
      <c r="CIZ46" s="578"/>
      <c r="CJA46" s="578"/>
      <c r="CJB46" s="578"/>
      <c r="CJC46" s="578"/>
      <c r="CJD46" s="578"/>
      <c r="CJE46" s="578"/>
      <c r="CJF46" s="578"/>
      <c r="CJG46" s="578"/>
      <c r="CJH46" s="578"/>
      <c r="CJI46" s="578"/>
      <c r="CJJ46" s="578"/>
      <c r="CJK46" s="578"/>
      <c r="CJL46" s="578"/>
      <c r="CJM46" s="578"/>
      <c r="CJN46" s="578"/>
      <c r="CJO46" s="578"/>
      <c r="CJP46" s="578"/>
      <c r="CJQ46" s="578"/>
      <c r="CJR46" s="578"/>
      <c r="CJS46" s="578"/>
      <c r="CJT46" s="578"/>
      <c r="CJU46" s="578"/>
      <c r="CJV46" s="578"/>
      <c r="CJW46" s="578"/>
      <c r="CJX46" s="578"/>
      <c r="CJY46" s="578"/>
      <c r="CJZ46" s="578"/>
      <c r="CKA46" s="578"/>
      <c r="CKB46" s="578"/>
      <c r="CKC46" s="578"/>
      <c r="CKD46" s="578"/>
      <c r="CKE46" s="578"/>
      <c r="CKF46" s="578"/>
      <c r="CKG46" s="578"/>
      <c r="CKH46" s="578"/>
      <c r="CKI46" s="578"/>
      <c r="CKJ46" s="578"/>
      <c r="CKK46" s="578"/>
      <c r="CKL46" s="578"/>
      <c r="CKM46" s="578"/>
      <c r="CKN46" s="578"/>
      <c r="CKO46" s="578"/>
      <c r="CKP46" s="578"/>
      <c r="CKQ46" s="578"/>
      <c r="CKR46" s="578"/>
      <c r="CKS46" s="578"/>
      <c r="CKT46" s="578"/>
      <c r="CKU46" s="578"/>
      <c r="CKV46" s="578"/>
      <c r="CKW46" s="578"/>
      <c r="CKX46" s="578"/>
      <c r="CKY46" s="578"/>
      <c r="CKZ46" s="578"/>
      <c r="CLA46" s="578"/>
      <c r="CLB46" s="578"/>
      <c r="CLC46" s="578"/>
      <c r="CLD46" s="578"/>
      <c r="CLE46" s="578"/>
      <c r="CLF46" s="578"/>
      <c r="CLG46" s="578"/>
      <c r="CLH46" s="578"/>
      <c r="CLI46" s="578"/>
      <c r="CLJ46" s="578"/>
      <c r="CLK46" s="578"/>
      <c r="CLL46" s="578"/>
      <c r="CLM46" s="578"/>
      <c r="CLN46" s="578"/>
      <c r="CLO46" s="578"/>
      <c r="CLP46" s="578"/>
      <c r="CLQ46" s="578"/>
      <c r="CLR46" s="578"/>
      <c r="CLS46" s="578"/>
      <c r="CLT46" s="578"/>
      <c r="CLU46" s="578"/>
      <c r="CLV46" s="578"/>
      <c r="CLW46" s="578"/>
      <c r="CLX46" s="578"/>
      <c r="CLY46" s="578"/>
      <c r="CLZ46" s="578"/>
      <c r="CMA46" s="578"/>
      <c r="CMB46" s="578"/>
      <c r="CMC46" s="578"/>
      <c r="CMD46" s="578"/>
      <c r="CME46" s="578"/>
      <c r="CMF46" s="578"/>
      <c r="CMG46" s="578"/>
      <c r="CMH46" s="578"/>
      <c r="CMI46" s="578"/>
      <c r="CMJ46" s="578"/>
      <c r="CMK46" s="578"/>
      <c r="CML46" s="578"/>
      <c r="CMM46" s="578"/>
      <c r="CMN46" s="578"/>
      <c r="CMO46" s="578"/>
      <c r="CMP46" s="578"/>
      <c r="CMQ46" s="578"/>
      <c r="CMR46" s="578"/>
      <c r="CMS46" s="578"/>
      <c r="CMT46" s="578"/>
      <c r="CMU46" s="578"/>
      <c r="CMV46" s="578"/>
      <c r="CMW46" s="578"/>
      <c r="CMX46" s="578"/>
      <c r="CMY46" s="578"/>
      <c r="CMZ46" s="578"/>
      <c r="CNA46" s="578"/>
      <c r="CNB46" s="578"/>
      <c r="CNC46" s="578"/>
      <c r="CND46" s="578"/>
      <c r="CNE46" s="578"/>
      <c r="CNF46" s="578"/>
      <c r="CNG46" s="578"/>
      <c r="CNH46" s="578"/>
      <c r="CNI46" s="578"/>
      <c r="CNJ46" s="578"/>
      <c r="CNK46" s="578"/>
      <c r="CNL46" s="578"/>
      <c r="CNM46" s="578"/>
      <c r="CNN46" s="578"/>
      <c r="CNO46" s="578"/>
      <c r="CNP46" s="578"/>
      <c r="CNQ46" s="578"/>
      <c r="CNR46" s="578"/>
      <c r="CNS46" s="578"/>
      <c r="CNT46" s="578"/>
      <c r="CNU46" s="578"/>
      <c r="CNV46" s="578"/>
      <c r="CNW46" s="578"/>
      <c r="CNX46" s="578"/>
      <c r="CNY46" s="578"/>
      <c r="CNZ46" s="578"/>
      <c r="COA46" s="578"/>
      <c r="COB46" s="578"/>
      <c r="COC46" s="578"/>
      <c r="COD46" s="578"/>
      <c r="COE46" s="578"/>
      <c r="COF46" s="578"/>
      <c r="COG46" s="578"/>
      <c r="COH46" s="578"/>
      <c r="COI46" s="578"/>
      <c r="COJ46" s="578"/>
      <c r="COK46" s="578"/>
      <c r="COL46" s="578"/>
      <c r="COM46" s="578"/>
      <c r="CON46" s="578"/>
      <c r="COO46" s="578"/>
      <c r="COP46" s="578"/>
      <c r="COQ46" s="578"/>
      <c r="COR46" s="578"/>
      <c r="COS46" s="578"/>
      <c r="COT46" s="578"/>
      <c r="COU46" s="578"/>
      <c r="COV46" s="578"/>
      <c r="COW46" s="578"/>
      <c r="COX46" s="578"/>
      <c r="COY46" s="578"/>
      <c r="COZ46" s="578"/>
      <c r="CPA46" s="578"/>
      <c r="CPB46" s="578"/>
      <c r="CPC46" s="578"/>
      <c r="CPD46" s="578"/>
      <c r="CPE46" s="578"/>
      <c r="CPF46" s="578"/>
      <c r="CPG46" s="578"/>
      <c r="CPH46" s="578"/>
      <c r="CPI46" s="578"/>
      <c r="CPJ46" s="578"/>
      <c r="CPK46" s="578"/>
      <c r="CPL46" s="578"/>
      <c r="CPM46" s="578"/>
      <c r="CPN46" s="578"/>
      <c r="CPO46" s="578"/>
      <c r="CPP46" s="578"/>
      <c r="CPQ46" s="578"/>
      <c r="CPR46" s="578"/>
      <c r="CPS46" s="578"/>
      <c r="CPT46" s="578"/>
      <c r="CPU46" s="578"/>
      <c r="CPV46" s="578"/>
      <c r="CPW46" s="578"/>
      <c r="CPX46" s="578"/>
      <c r="CPY46" s="578"/>
      <c r="CPZ46" s="578"/>
      <c r="CQA46" s="578"/>
      <c r="CQB46" s="578"/>
      <c r="CQC46" s="578"/>
      <c r="CQD46" s="578"/>
      <c r="CQE46" s="578"/>
      <c r="CQF46" s="578"/>
      <c r="CQG46" s="578"/>
      <c r="CQH46" s="578"/>
      <c r="CQI46" s="578"/>
      <c r="CQJ46" s="578"/>
      <c r="CQK46" s="578"/>
      <c r="CQL46" s="578"/>
      <c r="CQM46" s="578"/>
      <c r="CQN46" s="578"/>
      <c r="CQO46" s="578"/>
      <c r="CQP46" s="578"/>
      <c r="CQQ46" s="578"/>
      <c r="CQR46" s="578"/>
      <c r="CQS46" s="578"/>
      <c r="CQT46" s="578"/>
      <c r="CQU46" s="578"/>
      <c r="CQV46" s="578"/>
      <c r="CQW46" s="578"/>
      <c r="CQX46" s="578"/>
      <c r="CQY46" s="578"/>
      <c r="CQZ46" s="578"/>
      <c r="CRA46" s="578"/>
      <c r="CRB46" s="578"/>
      <c r="CRC46" s="578"/>
      <c r="CRD46" s="578"/>
      <c r="CRE46" s="578"/>
      <c r="CRF46" s="578"/>
      <c r="CRG46" s="578"/>
      <c r="CRH46" s="578"/>
      <c r="CRI46" s="578"/>
      <c r="CRJ46" s="578"/>
      <c r="CRK46" s="578"/>
      <c r="CRL46" s="578"/>
      <c r="CRM46" s="578"/>
      <c r="CRN46" s="578"/>
      <c r="CRO46" s="578"/>
      <c r="CRP46" s="578"/>
      <c r="CRQ46" s="578"/>
      <c r="CRR46" s="578"/>
      <c r="CRS46" s="578"/>
      <c r="CRT46" s="578"/>
      <c r="CRU46" s="578"/>
      <c r="CRV46" s="578"/>
      <c r="CRW46" s="578"/>
      <c r="CRX46" s="578"/>
      <c r="CRY46" s="578"/>
      <c r="CRZ46" s="578"/>
      <c r="CSA46" s="578"/>
      <c r="CSB46" s="578"/>
      <c r="CSC46" s="578"/>
      <c r="CSD46" s="578"/>
      <c r="CSE46" s="578"/>
      <c r="CSF46" s="578"/>
      <c r="CSG46" s="578"/>
      <c r="CSH46" s="578"/>
      <c r="CSI46" s="578"/>
      <c r="CSJ46" s="578"/>
      <c r="CSK46" s="578"/>
      <c r="CSL46" s="578"/>
      <c r="CSM46" s="578"/>
      <c r="CSN46" s="578"/>
      <c r="CSO46" s="578"/>
      <c r="CSP46" s="578"/>
      <c r="CSQ46" s="578"/>
      <c r="CSR46" s="578"/>
      <c r="CSS46" s="578"/>
      <c r="CST46" s="578"/>
      <c r="CSU46" s="578"/>
      <c r="CSV46" s="578"/>
      <c r="CSW46" s="578"/>
      <c r="CSX46" s="578"/>
      <c r="CSY46" s="578"/>
      <c r="CSZ46" s="578"/>
      <c r="CTA46" s="578"/>
      <c r="CTB46" s="578"/>
      <c r="CTC46" s="578"/>
      <c r="CTD46" s="578"/>
      <c r="CTE46" s="578"/>
      <c r="CTF46" s="578"/>
      <c r="CTG46" s="578"/>
      <c r="CTH46" s="578"/>
      <c r="CTI46" s="578"/>
      <c r="CTJ46" s="578"/>
      <c r="CTK46" s="578"/>
      <c r="CTL46" s="578"/>
      <c r="CTM46" s="578"/>
      <c r="CTN46" s="578"/>
      <c r="CTO46" s="578"/>
      <c r="CTP46" s="578"/>
      <c r="CTQ46" s="578"/>
      <c r="CTR46" s="578"/>
      <c r="CTS46" s="578"/>
      <c r="CTT46" s="578"/>
      <c r="CTU46" s="578"/>
      <c r="CTV46" s="578"/>
      <c r="CTW46" s="578"/>
      <c r="CTX46" s="578"/>
      <c r="CTY46" s="578"/>
      <c r="CTZ46" s="578"/>
      <c r="CUA46" s="578"/>
      <c r="CUB46" s="578"/>
      <c r="CUC46" s="578"/>
      <c r="CUD46" s="578"/>
      <c r="CUE46" s="578"/>
      <c r="CUF46" s="578"/>
      <c r="CUG46" s="578"/>
      <c r="CUH46" s="578"/>
      <c r="CUI46" s="578"/>
      <c r="CUJ46" s="578"/>
      <c r="CUK46" s="578"/>
      <c r="CUL46" s="578"/>
      <c r="CUM46" s="578"/>
      <c r="CUN46" s="578"/>
      <c r="CUO46" s="578"/>
      <c r="CUP46" s="578"/>
      <c r="CUQ46" s="578"/>
      <c r="CUR46" s="578"/>
      <c r="CUS46" s="578"/>
      <c r="CUT46" s="578"/>
      <c r="CUU46" s="578"/>
      <c r="CUV46" s="578"/>
      <c r="CUW46" s="578"/>
      <c r="CUX46" s="578"/>
      <c r="CUY46" s="578"/>
      <c r="CUZ46" s="578"/>
      <c r="CVA46" s="578"/>
      <c r="CVB46" s="578"/>
      <c r="CVC46" s="578"/>
      <c r="CVD46" s="578"/>
      <c r="CVE46" s="578"/>
      <c r="CVF46" s="578"/>
      <c r="CVG46" s="578"/>
      <c r="CVH46" s="578"/>
      <c r="CVI46" s="578"/>
      <c r="CVJ46" s="578"/>
      <c r="CVK46" s="578"/>
      <c r="CVL46" s="578"/>
      <c r="CVM46" s="578"/>
      <c r="CVN46" s="578"/>
      <c r="CVO46" s="578"/>
      <c r="CVP46" s="578"/>
      <c r="CVQ46" s="578"/>
      <c r="CVR46" s="578"/>
      <c r="CVS46" s="578"/>
      <c r="CVT46" s="578"/>
      <c r="CVU46" s="578"/>
      <c r="CVV46" s="578"/>
      <c r="CVW46" s="578"/>
      <c r="CVX46" s="578"/>
      <c r="CVY46" s="578"/>
      <c r="CVZ46" s="578"/>
      <c r="CWA46" s="578"/>
      <c r="CWB46" s="578"/>
      <c r="CWC46" s="578"/>
      <c r="CWD46" s="578"/>
      <c r="CWE46" s="578"/>
      <c r="CWF46" s="578"/>
      <c r="CWG46" s="578"/>
      <c r="CWH46" s="578"/>
      <c r="CWI46" s="578"/>
      <c r="CWJ46" s="578"/>
      <c r="CWK46" s="578"/>
      <c r="CWL46" s="578"/>
      <c r="CWM46" s="578"/>
      <c r="CWN46" s="578"/>
      <c r="CWO46" s="578"/>
      <c r="CWP46" s="578"/>
      <c r="CWQ46" s="578"/>
      <c r="CWR46" s="578"/>
      <c r="CWS46" s="578"/>
      <c r="CWT46" s="578"/>
      <c r="CWU46" s="578"/>
      <c r="CWV46" s="578"/>
      <c r="CWW46" s="578"/>
      <c r="CWX46" s="578"/>
      <c r="CWY46" s="578"/>
      <c r="CWZ46" s="578"/>
      <c r="CXA46" s="578"/>
      <c r="CXB46" s="578"/>
      <c r="CXC46" s="578"/>
      <c r="CXD46" s="578"/>
      <c r="CXE46" s="578"/>
      <c r="CXF46" s="578"/>
      <c r="CXG46" s="578"/>
      <c r="CXH46" s="578"/>
      <c r="CXI46" s="578"/>
      <c r="CXJ46" s="578"/>
      <c r="CXK46" s="578"/>
      <c r="CXL46" s="578"/>
      <c r="CXM46" s="578"/>
      <c r="CXN46" s="578"/>
      <c r="CXO46" s="578"/>
      <c r="CXP46" s="578"/>
      <c r="CXQ46" s="578"/>
      <c r="CXR46" s="578"/>
      <c r="CXS46" s="578"/>
      <c r="CXT46" s="578"/>
      <c r="CXU46" s="578"/>
      <c r="CXV46" s="578"/>
      <c r="CXW46" s="578"/>
      <c r="CXX46" s="578"/>
      <c r="CXY46" s="578"/>
      <c r="CXZ46" s="578"/>
      <c r="CYA46" s="578"/>
      <c r="CYB46" s="578"/>
      <c r="CYC46" s="578"/>
      <c r="CYD46" s="578"/>
      <c r="CYE46" s="578"/>
      <c r="CYF46" s="578"/>
      <c r="CYG46" s="578"/>
      <c r="CYH46" s="578"/>
      <c r="CYI46" s="578"/>
      <c r="CYJ46" s="578"/>
      <c r="CYK46" s="578"/>
      <c r="CYL46" s="578"/>
      <c r="CYM46" s="578"/>
      <c r="CYN46" s="578"/>
      <c r="CYO46" s="578"/>
      <c r="CYP46" s="578"/>
      <c r="CYQ46" s="578"/>
      <c r="CYR46" s="578"/>
      <c r="CYS46" s="578"/>
      <c r="CYT46" s="578"/>
      <c r="CYU46" s="578"/>
      <c r="CYV46" s="578"/>
      <c r="CYW46" s="578"/>
      <c r="CYX46" s="578"/>
      <c r="CYY46" s="578"/>
      <c r="CYZ46" s="578"/>
      <c r="CZA46" s="578"/>
      <c r="CZB46" s="578"/>
      <c r="CZC46" s="578"/>
      <c r="CZD46" s="578"/>
      <c r="CZE46" s="578"/>
      <c r="CZF46" s="578"/>
      <c r="CZG46" s="578"/>
      <c r="CZH46" s="578"/>
      <c r="CZI46" s="578"/>
      <c r="CZJ46" s="578"/>
      <c r="CZK46" s="578"/>
      <c r="CZL46" s="578"/>
      <c r="CZM46" s="578"/>
      <c r="CZN46" s="578"/>
      <c r="CZO46" s="578"/>
      <c r="CZP46" s="578"/>
      <c r="CZQ46" s="578"/>
      <c r="CZR46" s="578"/>
      <c r="CZS46" s="578"/>
      <c r="CZT46" s="578"/>
      <c r="CZU46" s="578"/>
      <c r="CZV46" s="578"/>
      <c r="CZW46" s="578"/>
      <c r="CZX46" s="578"/>
      <c r="CZY46" s="578"/>
      <c r="CZZ46" s="578"/>
      <c r="DAA46" s="578"/>
      <c r="DAB46" s="578"/>
      <c r="DAC46" s="578"/>
      <c r="DAD46" s="578"/>
      <c r="DAE46" s="578"/>
      <c r="DAF46" s="578"/>
      <c r="DAG46" s="578"/>
      <c r="DAH46" s="578"/>
      <c r="DAI46" s="578"/>
      <c r="DAJ46" s="578"/>
      <c r="DAK46" s="578"/>
      <c r="DAL46" s="578"/>
      <c r="DAM46" s="578"/>
      <c r="DAN46" s="578"/>
      <c r="DAO46" s="578"/>
      <c r="DAP46" s="578"/>
      <c r="DAQ46" s="578"/>
      <c r="DAR46" s="578"/>
      <c r="DAS46" s="578"/>
      <c r="DAT46" s="578"/>
      <c r="DAU46" s="578"/>
      <c r="DAV46" s="578"/>
      <c r="DAW46" s="578"/>
      <c r="DAX46" s="578"/>
      <c r="DAY46" s="578"/>
      <c r="DAZ46" s="578"/>
      <c r="DBA46" s="578"/>
      <c r="DBB46" s="578"/>
      <c r="DBC46" s="578"/>
      <c r="DBD46" s="578"/>
      <c r="DBE46" s="578"/>
      <c r="DBF46" s="578"/>
      <c r="DBG46" s="578"/>
      <c r="DBH46" s="578"/>
      <c r="DBI46" s="578"/>
      <c r="DBJ46" s="578"/>
      <c r="DBK46" s="578"/>
      <c r="DBL46" s="578"/>
      <c r="DBM46" s="578"/>
      <c r="DBN46" s="578"/>
      <c r="DBO46" s="578"/>
      <c r="DBP46" s="578"/>
      <c r="DBQ46" s="578"/>
      <c r="DBR46" s="578"/>
      <c r="DBS46" s="578"/>
      <c r="DBT46" s="578"/>
      <c r="DBU46" s="578"/>
      <c r="DBV46" s="578"/>
      <c r="DBW46" s="578"/>
      <c r="DBX46" s="578"/>
      <c r="DBY46" s="578"/>
      <c r="DBZ46" s="578"/>
      <c r="DCA46" s="578"/>
      <c r="DCB46" s="578"/>
      <c r="DCC46" s="578"/>
      <c r="DCD46" s="578"/>
      <c r="DCE46" s="578"/>
      <c r="DCF46" s="578"/>
      <c r="DCG46" s="578"/>
      <c r="DCH46" s="578"/>
      <c r="DCI46" s="578"/>
      <c r="DCJ46" s="578"/>
      <c r="DCK46" s="578"/>
      <c r="DCL46" s="578"/>
      <c r="DCM46" s="578"/>
      <c r="DCN46" s="578"/>
      <c r="DCO46" s="578"/>
      <c r="DCP46" s="578"/>
      <c r="DCQ46" s="578"/>
      <c r="DCR46" s="578"/>
      <c r="DCS46" s="578"/>
      <c r="DCT46" s="578"/>
      <c r="DCU46" s="578"/>
      <c r="DCV46" s="578"/>
      <c r="DCW46" s="578"/>
      <c r="DCX46" s="578"/>
      <c r="DCY46" s="578"/>
      <c r="DCZ46" s="578"/>
      <c r="DDA46" s="578"/>
      <c r="DDB46" s="578"/>
      <c r="DDC46" s="578"/>
      <c r="DDD46" s="578"/>
      <c r="DDE46" s="578"/>
      <c r="DDF46" s="578"/>
      <c r="DDG46" s="578"/>
      <c r="DDH46" s="578"/>
      <c r="DDI46" s="578"/>
      <c r="DDJ46" s="578"/>
      <c r="DDK46" s="578"/>
      <c r="DDL46" s="578"/>
      <c r="DDM46" s="578"/>
      <c r="DDN46" s="578"/>
      <c r="DDO46" s="578"/>
      <c r="DDP46" s="578"/>
      <c r="DDQ46" s="578"/>
      <c r="DDR46" s="578"/>
      <c r="DDS46" s="578"/>
      <c r="DDT46" s="578"/>
      <c r="DDU46" s="578"/>
      <c r="DDV46" s="578"/>
      <c r="DDW46" s="578"/>
      <c r="DDX46" s="578"/>
      <c r="DDY46" s="578"/>
      <c r="DDZ46" s="578"/>
      <c r="DEA46" s="578"/>
      <c r="DEB46" s="578"/>
      <c r="DEC46" s="578"/>
      <c r="DED46" s="578"/>
      <c r="DEE46" s="578"/>
      <c r="DEF46" s="578"/>
      <c r="DEG46" s="578"/>
      <c r="DEH46" s="578"/>
      <c r="DEI46" s="578"/>
      <c r="DEJ46" s="578"/>
      <c r="DEK46" s="578"/>
      <c r="DEL46" s="578"/>
      <c r="DEM46" s="578"/>
      <c r="DEN46" s="578"/>
      <c r="DEO46" s="578"/>
      <c r="DEP46" s="578"/>
      <c r="DEQ46" s="578"/>
      <c r="DER46" s="578"/>
      <c r="DES46" s="578"/>
      <c r="DET46" s="578"/>
      <c r="DEU46" s="578"/>
      <c r="DEV46" s="578"/>
      <c r="DEW46" s="578"/>
      <c r="DEX46" s="578"/>
      <c r="DEY46" s="578"/>
      <c r="DEZ46" s="578"/>
      <c r="DFA46" s="578"/>
      <c r="DFB46" s="578"/>
      <c r="DFC46" s="578"/>
      <c r="DFD46" s="578"/>
      <c r="DFE46" s="578"/>
      <c r="DFF46" s="578"/>
      <c r="DFG46" s="578"/>
      <c r="DFH46" s="578"/>
      <c r="DFI46" s="578"/>
      <c r="DFJ46" s="578"/>
      <c r="DFK46" s="578"/>
      <c r="DFL46" s="578"/>
      <c r="DFM46" s="578"/>
      <c r="DFN46" s="578"/>
      <c r="DFO46" s="578"/>
      <c r="DFP46" s="578"/>
      <c r="DFQ46" s="578"/>
      <c r="DFR46" s="578"/>
      <c r="DFS46" s="578"/>
      <c r="DFT46" s="578"/>
      <c r="DFU46" s="578"/>
      <c r="DFV46" s="578"/>
      <c r="DFW46" s="578"/>
      <c r="DFX46" s="578"/>
      <c r="DFY46" s="578"/>
      <c r="DFZ46" s="578"/>
      <c r="DGA46" s="578"/>
      <c r="DGB46" s="578"/>
      <c r="DGC46" s="578"/>
      <c r="DGD46" s="578"/>
      <c r="DGE46" s="578"/>
      <c r="DGF46" s="578"/>
      <c r="DGG46" s="578"/>
      <c r="DGH46" s="578"/>
      <c r="DGI46" s="578"/>
      <c r="DGJ46" s="578"/>
      <c r="DGK46" s="578"/>
      <c r="DGL46" s="578"/>
      <c r="DGM46" s="578"/>
      <c r="DGN46" s="578"/>
      <c r="DGO46" s="578"/>
      <c r="DGP46" s="578"/>
      <c r="DGQ46" s="578"/>
      <c r="DGR46" s="578"/>
      <c r="DGS46" s="578"/>
      <c r="DGT46" s="578"/>
      <c r="DGU46" s="578"/>
      <c r="DGV46" s="578"/>
      <c r="DGW46" s="578"/>
      <c r="DGX46" s="578"/>
      <c r="DGY46" s="578"/>
      <c r="DGZ46" s="578"/>
      <c r="DHA46" s="578"/>
      <c r="DHB46" s="578"/>
      <c r="DHC46" s="578"/>
      <c r="DHD46" s="578"/>
      <c r="DHE46" s="578"/>
      <c r="DHF46" s="578"/>
      <c r="DHG46" s="578"/>
      <c r="DHH46" s="578"/>
      <c r="DHI46" s="578"/>
      <c r="DHJ46" s="578"/>
      <c r="DHK46" s="578"/>
      <c r="DHL46" s="578"/>
      <c r="DHM46" s="578"/>
      <c r="DHN46" s="578"/>
      <c r="DHO46" s="578"/>
      <c r="DHP46" s="578"/>
      <c r="DHQ46" s="578"/>
      <c r="DHR46" s="578"/>
      <c r="DHS46" s="578"/>
      <c r="DHT46" s="578"/>
      <c r="DHU46" s="578"/>
      <c r="DHV46" s="578"/>
      <c r="DHW46" s="578"/>
      <c r="DHX46" s="578"/>
      <c r="DHY46" s="578"/>
      <c r="DHZ46" s="578"/>
      <c r="DIA46" s="578"/>
      <c r="DIB46" s="578"/>
      <c r="DIC46" s="578"/>
      <c r="DID46" s="578"/>
      <c r="DIE46" s="578"/>
      <c r="DIF46" s="578"/>
      <c r="DIG46" s="578"/>
      <c r="DIH46" s="578"/>
      <c r="DII46" s="578"/>
      <c r="DIJ46" s="578"/>
      <c r="DIK46" s="578"/>
      <c r="DIL46" s="578"/>
      <c r="DIM46" s="578"/>
      <c r="DIN46" s="578"/>
      <c r="DIO46" s="578"/>
      <c r="DIP46" s="578"/>
      <c r="DIQ46" s="578"/>
      <c r="DIR46" s="578"/>
      <c r="DIS46" s="578"/>
      <c r="DIT46" s="578"/>
      <c r="DIU46" s="578"/>
      <c r="DIV46" s="578"/>
      <c r="DIW46" s="578"/>
      <c r="DIX46" s="578"/>
      <c r="DIY46" s="578"/>
      <c r="DIZ46" s="578"/>
      <c r="DJA46" s="578"/>
      <c r="DJB46" s="578"/>
      <c r="DJC46" s="578"/>
      <c r="DJD46" s="578"/>
      <c r="DJE46" s="578"/>
      <c r="DJF46" s="578"/>
      <c r="DJG46" s="578"/>
      <c r="DJH46" s="578"/>
      <c r="DJI46" s="578"/>
      <c r="DJJ46" s="578"/>
      <c r="DJK46" s="578"/>
      <c r="DJL46" s="578"/>
      <c r="DJM46" s="578"/>
      <c r="DJN46" s="578"/>
      <c r="DJO46" s="578"/>
      <c r="DJP46" s="578"/>
      <c r="DJQ46" s="578"/>
      <c r="DJR46" s="578"/>
      <c r="DJS46" s="578"/>
      <c r="DJT46" s="578"/>
      <c r="DJU46" s="578"/>
      <c r="DJV46" s="578"/>
      <c r="DJW46" s="578"/>
      <c r="DJX46" s="578"/>
      <c r="DJY46" s="578"/>
      <c r="DJZ46" s="578"/>
      <c r="DKA46" s="578"/>
      <c r="DKB46" s="578"/>
      <c r="DKC46" s="578"/>
      <c r="DKD46" s="578"/>
      <c r="DKE46" s="578"/>
      <c r="DKF46" s="578"/>
      <c r="DKG46" s="578"/>
      <c r="DKH46" s="578"/>
      <c r="DKI46" s="578"/>
      <c r="DKJ46" s="578"/>
      <c r="DKK46" s="578"/>
      <c r="DKL46" s="578"/>
      <c r="DKM46" s="578"/>
      <c r="DKN46" s="578"/>
      <c r="DKO46" s="578"/>
      <c r="DKP46" s="578"/>
      <c r="DKQ46" s="578"/>
      <c r="DKR46" s="578"/>
      <c r="DKS46" s="578"/>
      <c r="DKT46" s="578"/>
      <c r="DKU46" s="578"/>
      <c r="DKV46" s="578"/>
      <c r="DKW46" s="578"/>
      <c r="DKX46" s="578"/>
      <c r="DKY46" s="578"/>
      <c r="DKZ46" s="578"/>
      <c r="DLA46" s="578"/>
      <c r="DLB46" s="578"/>
      <c r="DLC46" s="578"/>
      <c r="DLD46" s="578"/>
      <c r="DLE46" s="578"/>
      <c r="DLF46" s="578"/>
      <c r="DLG46" s="578"/>
      <c r="DLH46" s="578"/>
      <c r="DLI46" s="578"/>
      <c r="DLJ46" s="578"/>
      <c r="DLK46" s="578"/>
      <c r="DLL46" s="578"/>
      <c r="DLM46" s="578"/>
      <c r="DLN46" s="578"/>
      <c r="DLO46" s="578"/>
      <c r="DLP46" s="578"/>
      <c r="DLQ46" s="578"/>
      <c r="DLR46" s="578"/>
      <c r="DLS46" s="578"/>
      <c r="DLT46" s="578"/>
      <c r="DLU46" s="578"/>
      <c r="DLV46" s="578"/>
      <c r="DLW46" s="578"/>
      <c r="DLX46" s="578"/>
      <c r="DLY46" s="578"/>
      <c r="DLZ46" s="578"/>
      <c r="DMA46" s="578"/>
      <c r="DMB46" s="578"/>
      <c r="DMC46" s="578"/>
      <c r="DMD46" s="578"/>
      <c r="DME46" s="578"/>
      <c r="DMF46" s="578"/>
      <c r="DMG46" s="578"/>
      <c r="DMH46" s="578"/>
      <c r="DMI46" s="578"/>
      <c r="DMJ46" s="578"/>
      <c r="DMK46" s="578"/>
      <c r="DML46" s="578"/>
      <c r="DMM46" s="578"/>
      <c r="DMN46" s="578"/>
      <c r="DMO46" s="578"/>
      <c r="DMP46" s="578"/>
      <c r="DMQ46" s="578"/>
      <c r="DMR46" s="578"/>
      <c r="DMS46" s="578"/>
      <c r="DMT46" s="578"/>
      <c r="DMU46" s="578"/>
      <c r="DMV46" s="578"/>
      <c r="DMW46" s="578"/>
      <c r="DMX46" s="578"/>
      <c r="DMY46" s="578"/>
      <c r="DMZ46" s="578"/>
      <c r="DNA46" s="578"/>
      <c r="DNB46" s="578"/>
      <c r="DNC46" s="578"/>
      <c r="DND46" s="578"/>
      <c r="DNE46" s="578"/>
      <c r="DNF46" s="578"/>
      <c r="DNG46" s="578"/>
      <c r="DNH46" s="578"/>
      <c r="DNI46" s="578"/>
      <c r="DNJ46" s="578"/>
      <c r="DNK46" s="578"/>
      <c r="DNL46" s="578"/>
      <c r="DNM46" s="578"/>
      <c r="DNN46" s="578"/>
      <c r="DNO46" s="578"/>
      <c r="DNP46" s="578"/>
      <c r="DNQ46" s="578"/>
      <c r="DNR46" s="578"/>
      <c r="DNS46" s="578"/>
      <c r="DNT46" s="578"/>
      <c r="DNU46" s="578"/>
      <c r="DNV46" s="578"/>
      <c r="DNW46" s="578"/>
      <c r="DNX46" s="578"/>
      <c r="DNY46" s="578"/>
      <c r="DNZ46" s="578"/>
      <c r="DOA46" s="578"/>
      <c r="DOB46" s="578"/>
      <c r="DOC46" s="578"/>
      <c r="DOD46" s="578"/>
      <c r="DOE46" s="578"/>
      <c r="DOF46" s="578"/>
      <c r="DOG46" s="578"/>
      <c r="DOH46" s="578"/>
      <c r="DOI46" s="578"/>
      <c r="DOJ46" s="578"/>
      <c r="DOK46" s="578"/>
      <c r="DOL46" s="578"/>
      <c r="DOM46" s="578"/>
      <c r="DON46" s="578"/>
      <c r="DOO46" s="578"/>
      <c r="DOP46" s="578"/>
      <c r="DOQ46" s="578"/>
      <c r="DOR46" s="578"/>
      <c r="DOS46" s="578"/>
      <c r="DOT46" s="578"/>
      <c r="DOU46" s="578"/>
      <c r="DOV46" s="578"/>
      <c r="DOW46" s="578"/>
      <c r="DOX46" s="578"/>
      <c r="DOY46" s="578"/>
      <c r="DOZ46" s="578"/>
      <c r="DPA46" s="578"/>
      <c r="DPB46" s="578"/>
      <c r="DPC46" s="578"/>
      <c r="DPD46" s="578"/>
      <c r="DPE46" s="578"/>
      <c r="DPF46" s="578"/>
      <c r="DPG46" s="578"/>
      <c r="DPH46" s="578"/>
      <c r="DPI46" s="578"/>
      <c r="DPJ46" s="578"/>
      <c r="DPK46" s="578"/>
      <c r="DPL46" s="578"/>
      <c r="DPM46" s="578"/>
      <c r="DPN46" s="578"/>
      <c r="DPO46" s="578"/>
      <c r="DPP46" s="578"/>
      <c r="DPQ46" s="578"/>
      <c r="DPR46" s="578"/>
      <c r="DPS46" s="578"/>
      <c r="DPT46" s="578"/>
      <c r="DPU46" s="578"/>
      <c r="DPV46" s="578"/>
      <c r="DPW46" s="578"/>
      <c r="DPX46" s="578"/>
      <c r="DPY46" s="578"/>
      <c r="DPZ46" s="578"/>
      <c r="DQA46" s="578"/>
      <c r="DQB46" s="578"/>
      <c r="DQC46" s="578"/>
      <c r="DQD46" s="578"/>
      <c r="DQE46" s="578"/>
      <c r="DQF46" s="578"/>
      <c r="DQG46" s="578"/>
      <c r="DQH46" s="578"/>
      <c r="DQI46" s="578"/>
      <c r="DQJ46" s="578"/>
      <c r="DQK46" s="578"/>
      <c r="DQL46" s="578"/>
      <c r="DQM46" s="578"/>
      <c r="DQN46" s="578"/>
      <c r="DQO46" s="578"/>
      <c r="DQP46" s="578"/>
      <c r="DQQ46" s="578"/>
      <c r="DQR46" s="578"/>
      <c r="DQS46" s="578"/>
      <c r="DQT46" s="578"/>
      <c r="DQU46" s="578"/>
      <c r="DQV46" s="578"/>
      <c r="DQW46" s="578"/>
      <c r="DQX46" s="578"/>
      <c r="DQY46" s="578"/>
      <c r="DQZ46" s="578"/>
      <c r="DRA46" s="578"/>
      <c r="DRB46" s="578"/>
      <c r="DRC46" s="578"/>
      <c r="DRD46" s="578"/>
      <c r="DRE46" s="578"/>
      <c r="DRF46" s="578"/>
      <c r="DRG46" s="578"/>
      <c r="DRH46" s="578"/>
      <c r="DRI46" s="578"/>
      <c r="DRJ46" s="578"/>
      <c r="DRK46" s="578"/>
      <c r="DRL46" s="578"/>
      <c r="DRM46" s="578"/>
      <c r="DRN46" s="578"/>
      <c r="DRO46" s="578"/>
      <c r="DRP46" s="578"/>
      <c r="DRQ46" s="578"/>
      <c r="DRR46" s="578"/>
      <c r="DRS46" s="578"/>
      <c r="DRT46" s="578"/>
      <c r="DRU46" s="578"/>
      <c r="DRV46" s="578"/>
      <c r="DRW46" s="578"/>
      <c r="DRX46" s="578"/>
      <c r="DRY46" s="578"/>
      <c r="DRZ46" s="578"/>
      <c r="DSA46" s="578"/>
      <c r="DSB46" s="578"/>
      <c r="DSC46" s="578"/>
      <c r="DSD46" s="578"/>
      <c r="DSE46" s="578"/>
      <c r="DSF46" s="578"/>
      <c r="DSG46" s="578"/>
      <c r="DSH46" s="578"/>
      <c r="DSI46" s="578"/>
      <c r="DSJ46" s="578"/>
      <c r="DSK46" s="578"/>
      <c r="DSL46" s="578"/>
      <c r="DSM46" s="578"/>
      <c r="DSN46" s="578"/>
      <c r="DSO46" s="578"/>
      <c r="DSP46" s="578"/>
      <c r="DSQ46" s="578"/>
      <c r="DSR46" s="578"/>
      <c r="DSS46" s="578"/>
      <c r="DST46" s="578"/>
      <c r="DSU46" s="578"/>
      <c r="DSV46" s="578"/>
      <c r="DSW46" s="578"/>
      <c r="DSX46" s="578"/>
      <c r="DSY46" s="578"/>
      <c r="DSZ46" s="578"/>
      <c r="DTA46" s="578"/>
      <c r="DTB46" s="578"/>
      <c r="DTC46" s="578"/>
      <c r="DTD46" s="578"/>
      <c r="DTE46" s="578"/>
      <c r="DTF46" s="578"/>
      <c r="DTG46" s="578"/>
      <c r="DTH46" s="578"/>
      <c r="DTI46" s="578"/>
      <c r="DTJ46" s="578"/>
      <c r="DTK46" s="578"/>
      <c r="DTL46" s="578"/>
      <c r="DTM46" s="578"/>
      <c r="DTN46" s="578"/>
      <c r="DTO46" s="578"/>
      <c r="DTP46" s="578"/>
      <c r="DTQ46" s="578"/>
      <c r="DTR46" s="578"/>
      <c r="DTS46" s="578"/>
      <c r="DTT46" s="578"/>
      <c r="DTU46" s="578"/>
      <c r="DTV46" s="578"/>
      <c r="DTW46" s="578"/>
      <c r="DTX46" s="578"/>
      <c r="DTY46" s="578"/>
      <c r="DTZ46" s="578"/>
      <c r="DUA46" s="578"/>
      <c r="DUB46" s="578"/>
      <c r="DUC46" s="578"/>
      <c r="DUD46" s="578"/>
      <c r="DUE46" s="578"/>
      <c r="DUF46" s="578"/>
      <c r="DUG46" s="578"/>
      <c r="DUH46" s="578"/>
      <c r="DUI46" s="578"/>
      <c r="DUJ46" s="578"/>
      <c r="DUK46" s="578"/>
      <c r="DUL46" s="578"/>
      <c r="DUM46" s="578"/>
      <c r="DUN46" s="578"/>
      <c r="DUO46" s="578"/>
      <c r="DUP46" s="578"/>
      <c r="DUQ46" s="578"/>
      <c r="DUR46" s="578"/>
      <c r="DUS46" s="578"/>
      <c r="DUT46" s="578"/>
      <c r="DUU46" s="578"/>
      <c r="DUV46" s="578"/>
      <c r="DUW46" s="578"/>
      <c r="DUX46" s="578"/>
      <c r="DUY46" s="578"/>
      <c r="DUZ46" s="578"/>
      <c r="DVA46" s="578"/>
      <c r="DVB46" s="578"/>
      <c r="DVC46" s="578"/>
      <c r="DVD46" s="578"/>
      <c r="DVE46" s="578"/>
      <c r="DVF46" s="578"/>
      <c r="DVG46" s="578"/>
      <c r="DVH46" s="578"/>
      <c r="DVI46" s="578"/>
      <c r="DVJ46" s="578"/>
      <c r="DVK46" s="578"/>
      <c r="DVL46" s="578"/>
      <c r="DVM46" s="578"/>
      <c r="DVN46" s="578"/>
      <c r="DVO46" s="578"/>
      <c r="DVP46" s="578"/>
      <c r="DVQ46" s="578"/>
      <c r="DVR46" s="578"/>
      <c r="DVS46" s="578"/>
      <c r="DVT46" s="578"/>
      <c r="DVU46" s="578"/>
      <c r="DVV46" s="578"/>
      <c r="DVW46" s="578"/>
      <c r="DVX46" s="578"/>
      <c r="DVY46" s="578"/>
      <c r="DVZ46" s="578"/>
      <c r="DWA46" s="578"/>
      <c r="DWB46" s="578"/>
      <c r="DWC46" s="578"/>
      <c r="DWD46" s="578"/>
      <c r="DWE46" s="578"/>
      <c r="DWF46" s="578"/>
      <c r="DWG46" s="578"/>
      <c r="DWH46" s="578"/>
      <c r="DWI46" s="578"/>
      <c r="DWJ46" s="578"/>
      <c r="DWK46" s="578"/>
      <c r="DWL46" s="578"/>
      <c r="DWM46" s="578"/>
      <c r="DWN46" s="578"/>
      <c r="DWO46" s="578"/>
      <c r="DWP46" s="578"/>
      <c r="DWQ46" s="578"/>
      <c r="DWR46" s="578"/>
      <c r="DWS46" s="578"/>
      <c r="DWT46" s="578"/>
      <c r="DWU46" s="578"/>
      <c r="DWV46" s="578"/>
      <c r="DWW46" s="578"/>
      <c r="DWX46" s="578"/>
      <c r="DWY46" s="578"/>
      <c r="DWZ46" s="578"/>
      <c r="DXA46" s="578"/>
      <c r="DXB46" s="578"/>
      <c r="DXC46" s="578"/>
      <c r="DXD46" s="578"/>
      <c r="DXE46" s="578"/>
      <c r="DXF46" s="578"/>
      <c r="DXG46" s="578"/>
      <c r="DXH46" s="578"/>
      <c r="DXI46" s="578"/>
      <c r="DXJ46" s="578"/>
      <c r="DXK46" s="578"/>
      <c r="DXL46" s="578"/>
      <c r="DXM46" s="578"/>
      <c r="DXN46" s="578"/>
      <c r="DXO46" s="578"/>
      <c r="DXP46" s="578"/>
      <c r="DXQ46" s="578"/>
      <c r="DXR46" s="578"/>
      <c r="DXS46" s="578"/>
      <c r="DXT46" s="578"/>
      <c r="DXU46" s="578"/>
      <c r="DXV46" s="578"/>
      <c r="DXW46" s="578"/>
      <c r="DXX46" s="578"/>
      <c r="DXY46" s="578"/>
      <c r="DXZ46" s="578"/>
      <c r="DYA46" s="578"/>
      <c r="DYB46" s="578"/>
      <c r="DYC46" s="578"/>
      <c r="DYD46" s="578"/>
      <c r="DYE46" s="578"/>
      <c r="DYF46" s="578"/>
      <c r="DYG46" s="578"/>
      <c r="DYH46" s="578"/>
      <c r="DYI46" s="578"/>
      <c r="DYJ46" s="578"/>
      <c r="DYK46" s="578"/>
      <c r="DYL46" s="578"/>
      <c r="DYM46" s="578"/>
      <c r="DYN46" s="578"/>
      <c r="DYO46" s="578"/>
      <c r="DYP46" s="578"/>
      <c r="DYQ46" s="578"/>
      <c r="DYR46" s="578"/>
      <c r="DYS46" s="578"/>
      <c r="DYT46" s="578"/>
      <c r="DYU46" s="578"/>
      <c r="DYV46" s="578"/>
      <c r="DYW46" s="578"/>
      <c r="DYX46" s="578"/>
      <c r="DYY46" s="578"/>
      <c r="DYZ46" s="578"/>
      <c r="DZA46" s="578"/>
      <c r="DZB46" s="578"/>
      <c r="DZC46" s="578"/>
      <c r="DZD46" s="578"/>
      <c r="DZE46" s="578"/>
      <c r="DZF46" s="578"/>
      <c r="DZG46" s="578"/>
      <c r="DZH46" s="578"/>
      <c r="DZI46" s="578"/>
      <c r="DZJ46" s="578"/>
      <c r="DZK46" s="578"/>
      <c r="DZL46" s="578"/>
      <c r="DZM46" s="578"/>
      <c r="DZN46" s="578"/>
      <c r="DZO46" s="578"/>
      <c r="DZP46" s="578"/>
      <c r="DZQ46" s="578"/>
      <c r="DZR46" s="578"/>
      <c r="DZS46" s="578"/>
      <c r="DZT46" s="578"/>
      <c r="DZU46" s="578"/>
      <c r="DZV46" s="578"/>
      <c r="DZW46" s="578"/>
      <c r="DZX46" s="578"/>
      <c r="DZY46" s="578"/>
      <c r="DZZ46" s="578"/>
      <c r="EAA46" s="578"/>
      <c r="EAB46" s="578"/>
      <c r="EAC46" s="578"/>
      <c r="EAD46" s="578"/>
      <c r="EAE46" s="578"/>
      <c r="EAF46" s="578"/>
      <c r="EAG46" s="578"/>
      <c r="EAH46" s="578"/>
      <c r="EAI46" s="578"/>
      <c r="EAJ46" s="578"/>
      <c r="EAK46" s="578"/>
      <c r="EAL46" s="578"/>
      <c r="EAM46" s="578"/>
      <c r="EAN46" s="578"/>
      <c r="EAO46" s="578"/>
      <c r="EAP46" s="578"/>
      <c r="EAQ46" s="578"/>
      <c r="EAR46" s="578"/>
      <c r="EAS46" s="578"/>
      <c r="EAT46" s="578"/>
      <c r="EAU46" s="578"/>
      <c r="EAV46" s="578"/>
      <c r="EAW46" s="578"/>
      <c r="EAX46" s="578"/>
      <c r="EAY46" s="578"/>
      <c r="EAZ46" s="578"/>
      <c r="EBA46" s="578"/>
      <c r="EBB46" s="578"/>
      <c r="EBC46" s="578"/>
      <c r="EBD46" s="578"/>
      <c r="EBE46" s="578"/>
      <c r="EBF46" s="578"/>
      <c r="EBG46" s="578"/>
      <c r="EBH46" s="578"/>
      <c r="EBI46" s="578"/>
      <c r="EBJ46" s="578"/>
      <c r="EBK46" s="578"/>
      <c r="EBL46" s="578"/>
      <c r="EBM46" s="578"/>
      <c r="EBN46" s="578"/>
      <c r="EBO46" s="578"/>
      <c r="EBP46" s="578"/>
      <c r="EBQ46" s="578"/>
      <c r="EBR46" s="578"/>
      <c r="EBS46" s="578"/>
      <c r="EBT46" s="578"/>
      <c r="EBU46" s="578"/>
      <c r="EBV46" s="578"/>
      <c r="EBW46" s="578"/>
      <c r="EBX46" s="578"/>
      <c r="EBY46" s="578"/>
      <c r="EBZ46" s="578"/>
      <c r="ECA46" s="578"/>
      <c r="ECB46" s="578"/>
      <c r="ECC46" s="578"/>
      <c r="ECD46" s="578"/>
      <c r="ECE46" s="578"/>
      <c r="ECF46" s="578"/>
      <c r="ECG46" s="578"/>
      <c r="ECH46" s="578"/>
      <c r="ECI46" s="578"/>
      <c r="ECJ46" s="578"/>
      <c r="ECK46" s="578"/>
      <c r="ECL46" s="578"/>
      <c r="ECM46" s="578"/>
      <c r="ECN46" s="578"/>
      <c r="ECO46" s="578"/>
      <c r="ECP46" s="578"/>
      <c r="ECQ46" s="578"/>
      <c r="ECR46" s="578"/>
      <c r="ECS46" s="578"/>
      <c r="ECT46" s="578"/>
      <c r="ECU46" s="578"/>
      <c r="ECV46" s="578"/>
      <c r="ECW46" s="578"/>
      <c r="ECX46" s="578"/>
      <c r="ECY46" s="578"/>
      <c r="ECZ46" s="578"/>
      <c r="EDA46" s="578"/>
      <c r="EDB46" s="578"/>
      <c r="EDC46" s="578"/>
      <c r="EDD46" s="578"/>
      <c r="EDE46" s="578"/>
      <c r="EDF46" s="578"/>
      <c r="EDG46" s="578"/>
      <c r="EDH46" s="578"/>
      <c r="EDI46" s="578"/>
      <c r="EDJ46" s="578"/>
      <c r="EDK46" s="578"/>
      <c r="EDL46" s="578"/>
      <c r="EDM46" s="578"/>
      <c r="EDN46" s="578"/>
      <c r="EDO46" s="578"/>
      <c r="EDP46" s="578"/>
      <c r="EDQ46" s="578"/>
      <c r="EDR46" s="578"/>
      <c r="EDS46" s="578"/>
      <c r="EDT46" s="578"/>
      <c r="EDU46" s="578"/>
      <c r="EDV46" s="578"/>
      <c r="EDW46" s="578"/>
      <c r="EDX46" s="578"/>
      <c r="EDY46" s="578"/>
      <c r="EDZ46" s="578"/>
      <c r="EEA46" s="578"/>
      <c r="EEB46" s="578"/>
      <c r="EEC46" s="578"/>
      <c r="EED46" s="578"/>
      <c r="EEE46" s="578"/>
      <c r="EEF46" s="578"/>
      <c r="EEG46" s="578"/>
      <c r="EEH46" s="578"/>
      <c r="EEI46" s="578"/>
      <c r="EEJ46" s="578"/>
      <c r="EEK46" s="578"/>
      <c r="EEL46" s="578"/>
      <c r="EEM46" s="578"/>
      <c r="EEN46" s="578"/>
      <c r="EEO46" s="578"/>
      <c r="EEP46" s="578"/>
      <c r="EEQ46" s="578"/>
      <c r="EER46" s="578"/>
      <c r="EES46" s="578"/>
      <c r="EET46" s="578"/>
      <c r="EEU46" s="578"/>
      <c r="EEV46" s="578"/>
      <c r="EEW46" s="578"/>
      <c r="EEX46" s="578"/>
      <c r="EEY46" s="578"/>
      <c r="EEZ46" s="578"/>
      <c r="EFA46" s="578"/>
      <c r="EFB46" s="578"/>
      <c r="EFC46" s="578"/>
      <c r="EFD46" s="578"/>
      <c r="EFE46" s="578"/>
      <c r="EFF46" s="578"/>
      <c r="EFG46" s="578"/>
      <c r="EFH46" s="578"/>
      <c r="EFI46" s="578"/>
      <c r="EFJ46" s="578"/>
      <c r="EFK46" s="578"/>
      <c r="EFL46" s="578"/>
      <c r="EFM46" s="578"/>
      <c r="EFN46" s="578"/>
      <c r="EFO46" s="578"/>
      <c r="EFP46" s="578"/>
      <c r="EFQ46" s="578"/>
      <c r="EFR46" s="578"/>
      <c r="EFS46" s="578"/>
      <c r="EFT46" s="578"/>
      <c r="EFU46" s="578"/>
      <c r="EFV46" s="578"/>
      <c r="EFW46" s="578"/>
      <c r="EFX46" s="578"/>
      <c r="EFY46" s="578"/>
      <c r="EFZ46" s="578"/>
      <c r="EGA46" s="578"/>
      <c r="EGB46" s="578"/>
      <c r="EGC46" s="578"/>
      <c r="EGD46" s="578"/>
      <c r="EGE46" s="578"/>
      <c r="EGF46" s="578"/>
      <c r="EGG46" s="578"/>
      <c r="EGH46" s="578"/>
      <c r="EGI46" s="578"/>
      <c r="EGJ46" s="578"/>
      <c r="EGK46" s="578"/>
      <c r="EGL46" s="578"/>
      <c r="EGM46" s="578"/>
      <c r="EGN46" s="578"/>
      <c r="EGO46" s="578"/>
      <c r="EGP46" s="578"/>
      <c r="EGQ46" s="578"/>
      <c r="EGR46" s="578"/>
      <c r="EGS46" s="578"/>
      <c r="EGT46" s="578"/>
      <c r="EGU46" s="578"/>
      <c r="EGV46" s="578"/>
      <c r="EGW46" s="578"/>
      <c r="EGX46" s="578"/>
      <c r="EGY46" s="578"/>
      <c r="EGZ46" s="578"/>
      <c r="EHA46" s="578"/>
      <c r="EHB46" s="578"/>
      <c r="EHC46" s="578"/>
      <c r="EHD46" s="578"/>
      <c r="EHE46" s="578"/>
      <c r="EHF46" s="578"/>
      <c r="EHG46" s="578"/>
      <c r="EHH46" s="578"/>
      <c r="EHI46" s="578"/>
      <c r="EHJ46" s="578"/>
      <c r="EHK46" s="578"/>
      <c r="EHL46" s="578"/>
      <c r="EHM46" s="578"/>
      <c r="EHN46" s="578"/>
      <c r="EHO46" s="578"/>
      <c r="EHP46" s="578"/>
      <c r="EHQ46" s="578"/>
      <c r="EHR46" s="578"/>
      <c r="EHS46" s="578"/>
      <c r="EHT46" s="578"/>
      <c r="EHU46" s="578"/>
      <c r="EHV46" s="578"/>
      <c r="EHW46" s="578"/>
      <c r="EHX46" s="578"/>
      <c r="EHY46" s="578"/>
      <c r="EHZ46" s="578"/>
      <c r="EIA46" s="578"/>
      <c r="EIB46" s="578"/>
      <c r="EIC46" s="578"/>
      <c r="EID46" s="578"/>
      <c r="EIE46" s="578"/>
      <c r="EIF46" s="578"/>
      <c r="EIG46" s="578"/>
      <c r="EIH46" s="578"/>
      <c r="EII46" s="578"/>
      <c r="EIJ46" s="578"/>
      <c r="EIK46" s="578"/>
      <c r="EIL46" s="578"/>
      <c r="EIM46" s="578"/>
      <c r="EIN46" s="578"/>
      <c r="EIO46" s="578"/>
      <c r="EIP46" s="578"/>
      <c r="EIQ46" s="578"/>
      <c r="EIR46" s="578"/>
      <c r="EIS46" s="578"/>
      <c r="EIT46" s="578"/>
      <c r="EIU46" s="578"/>
      <c r="EIV46" s="578"/>
      <c r="EIW46" s="578"/>
      <c r="EIX46" s="578"/>
      <c r="EIY46" s="578"/>
      <c r="EIZ46" s="578"/>
      <c r="EJA46" s="578"/>
      <c r="EJB46" s="578"/>
      <c r="EJC46" s="578"/>
      <c r="EJD46" s="578"/>
      <c r="EJE46" s="578"/>
      <c r="EJF46" s="578"/>
      <c r="EJG46" s="578"/>
      <c r="EJH46" s="578"/>
      <c r="EJI46" s="578"/>
      <c r="EJJ46" s="578"/>
      <c r="EJK46" s="578"/>
      <c r="EJL46" s="578"/>
      <c r="EJM46" s="578"/>
      <c r="EJN46" s="578"/>
      <c r="EJO46" s="578"/>
      <c r="EJP46" s="578"/>
      <c r="EJQ46" s="578"/>
      <c r="EJR46" s="578"/>
      <c r="EJS46" s="578"/>
      <c r="EJT46" s="578"/>
      <c r="EJU46" s="578"/>
      <c r="EJV46" s="578"/>
      <c r="EJW46" s="578"/>
      <c r="EJX46" s="578"/>
      <c r="EJY46" s="578"/>
      <c r="EJZ46" s="578"/>
      <c r="EKA46" s="578"/>
      <c r="EKB46" s="578"/>
      <c r="EKC46" s="578"/>
      <c r="EKD46" s="578"/>
      <c r="EKE46" s="578"/>
      <c r="EKF46" s="578"/>
      <c r="EKG46" s="578"/>
      <c r="EKH46" s="578"/>
      <c r="EKI46" s="578"/>
      <c r="EKJ46" s="578"/>
      <c r="EKK46" s="578"/>
      <c r="EKL46" s="578"/>
      <c r="EKM46" s="578"/>
      <c r="EKN46" s="578"/>
      <c r="EKO46" s="578"/>
      <c r="EKP46" s="578"/>
      <c r="EKQ46" s="578"/>
      <c r="EKR46" s="578"/>
      <c r="EKS46" s="578"/>
      <c r="EKT46" s="578"/>
      <c r="EKU46" s="578"/>
      <c r="EKV46" s="578"/>
      <c r="EKW46" s="578"/>
      <c r="EKX46" s="578"/>
      <c r="EKY46" s="578"/>
      <c r="EKZ46" s="578"/>
      <c r="ELA46" s="578"/>
      <c r="ELB46" s="578"/>
      <c r="ELC46" s="578"/>
      <c r="ELD46" s="578"/>
      <c r="ELE46" s="578"/>
      <c r="ELF46" s="578"/>
      <c r="ELG46" s="578"/>
      <c r="ELH46" s="578"/>
      <c r="ELI46" s="578"/>
      <c r="ELJ46" s="578"/>
      <c r="ELK46" s="578"/>
      <c r="ELL46" s="578"/>
      <c r="ELM46" s="578"/>
      <c r="ELN46" s="578"/>
      <c r="ELO46" s="578"/>
      <c r="ELP46" s="578"/>
      <c r="ELQ46" s="578"/>
      <c r="ELR46" s="578"/>
      <c r="ELS46" s="578"/>
      <c r="ELT46" s="578"/>
      <c r="ELU46" s="578"/>
      <c r="ELV46" s="578"/>
      <c r="ELW46" s="578"/>
      <c r="ELX46" s="578"/>
      <c r="ELY46" s="578"/>
      <c r="ELZ46" s="578"/>
      <c r="EMA46" s="578"/>
      <c r="EMB46" s="578"/>
      <c r="EMC46" s="578"/>
      <c r="EMD46" s="578"/>
      <c r="EME46" s="578"/>
      <c r="EMF46" s="578"/>
      <c r="EMG46" s="578"/>
      <c r="EMH46" s="578"/>
      <c r="EMI46" s="578"/>
      <c r="EMJ46" s="578"/>
      <c r="EMK46" s="578"/>
      <c r="EML46" s="578"/>
      <c r="EMM46" s="578"/>
      <c r="EMN46" s="578"/>
      <c r="EMO46" s="578"/>
      <c r="EMP46" s="578"/>
      <c r="EMQ46" s="578"/>
      <c r="EMR46" s="578"/>
      <c r="EMS46" s="578"/>
      <c r="EMT46" s="578"/>
      <c r="EMU46" s="578"/>
      <c r="EMV46" s="578"/>
      <c r="EMW46" s="578"/>
      <c r="EMX46" s="578"/>
      <c r="EMY46" s="578"/>
      <c r="EMZ46" s="578"/>
      <c r="ENA46" s="578"/>
      <c r="ENB46" s="578"/>
      <c r="ENC46" s="578"/>
      <c r="END46" s="578"/>
      <c r="ENE46" s="578"/>
      <c r="ENF46" s="578"/>
      <c r="ENG46" s="578"/>
      <c r="ENH46" s="578"/>
      <c r="ENI46" s="578"/>
      <c r="ENJ46" s="578"/>
      <c r="ENK46" s="578"/>
      <c r="ENL46" s="578"/>
      <c r="ENM46" s="578"/>
      <c r="ENN46" s="578"/>
      <c r="ENO46" s="578"/>
      <c r="ENP46" s="578"/>
      <c r="ENQ46" s="578"/>
      <c r="ENR46" s="578"/>
      <c r="ENS46" s="578"/>
      <c r="ENT46" s="578"/>
      <c r="ENU46" s="578"/>
      <c r="ENV46" s="578"/>
      <c r="ENW46" s="578"/>
      <c r="ENX46" s="578"/>
      <c r="ENY46" s="578"/>
      <c r="ENZ46" s="578"/>
      <c r="EOA46" s="578"/>
      <c r="EOB46" s="578"/>
      <c r="EOC46" s="578"/>
      <c r="EOD46" s="578"/>
      <c r="EOE46" s="578"/>
      <c r="EOF46" s="578"/>
      <c r="EOG46" s="578"/>
      <c r="EOH46" s="578"/>
      <c r="EOI46" s="578"/>
      <c r="EOJ46" s="578"/>
      <c r="EOK46" s="578"/>
      <c r="EOL46" s="578"/>
      <c r="EOM46" s="578"/>
      <c r="EON46" s="578"/>
      <c r="EOO46" s="578"/>
      <c r="EOP46" s="578"/>
      <c r="EOQ46" s="578"/>
      <c r="EOR46" s="578"/>
      <c r="EOS46" s="578"/>
      <c r="EOT46" s="578"/>
      <c r="EOU46" s="578"/>
      <c r="EOV46" s="578"/>
      <c r="EOW46" s="578"/>
      <c r="EOX46" s="578"/>
      <c r="EOY46" s="578"/>
      <c r="EOZ46" s="578"/>
      <c r="EPA46" s="578"/>
      <c r="EPB46" s="578"/>
      <c r="EPC46" s="578"/>
      <c r="EPD46" s="578"/>
      <c r="EPE46" s="578"/>
      <c r="EPF46" s="578"/>
      <c r="EPG46" s="578"/>
      <c r="EPH46" s="578"/>
      <c r="EPI46" s="578"/>
      <c r="EPJ46" s="578"/>
      <c r="EPK46" s="578"/>
      <c r="EPL46" s="578"/>
      <c r="EPM46" s="578"/>
      <c r="EPN46" s="578"/>
      <c r="EPO46" s="578"/>
      <c r="EPP46" s="578"/>
      <c r="EPQ46" s="578"/>
      <c r="EPR46" s="578"/>
      <c r="EPS46" s="578"/>
      <c r="EPT46" s="578"/>
      <c r="EPU46" s="578"/>
      <c r="EPV46" s="578"/>
      <c r="EPW46" s="578"/>
      <c r="EPX46" s="578"/>
      <c r="EPY46" s="578"/>
      <c r="EPZ46" s="578"/>
      <c r="EQA46" s="578"/>
      <c r="EQB46" s="578"/>
      <c r="EQC46" s="578"/>
      <c r="EQD46" s="578"/>
      <c r="EQE46" s="578"/>
      <c r="EQF46" s="578"/>
      <c r="EQG46" s="578"/>
      <c r="EQH46" s="578"/>
      <c r="EQI46" s="578"/>
      <c r="EQJ46" s="578"/>
      <c r="EQK46" s="578"/>
      <c r="EQL46" s="578"/>
      <c r="EQM46" s="578"/>
      <c r="EQN46" s="578"/>
      <c r="EQO46" s="578"/>
      <c r="EQP46" s="578"/>
      <c r="EQQ46" s="578"/>
      <c r="EQR46" s="578"/>
      <c r="EQS46" s="578"/>
      <c r="EQT46" s="578"/>
      <c r="EQU46" s="578"/>
      <c r="EQV46" s="578"/>
      <c r="EQW46" s="578"/>
      <c r="EQX46" s="578"/>
      <c r="EQY46" s="578"/>
      <c r="EQZ46" s="578"/>
      <c r="ERA46" s="578"/>
      <c r="ERB46" s="578"/>
      <c r="ERC46" s="578"/>
      <c r="ERD46" s="578"/>
      <c r="ERE46" s="578"/>
      <c r="ERF46" s="578"/>
      <c r="ERG46" s="578"/>
      <c r="ERH46" s="578"/>
      <c r="ERI46" s="578"/>
      <c r="ERJ46" s="578"/>
      <c r="ERK46" s="578"/>
      <c r="ERL46" s="578"/>
      <c r="ERM46" s="578"/>
      <c r="ERN46" s="578"/>
      <c r="ERO46" s="578"/>
      <c r="ERP46" s="578"/>
      <c r="ERQ46" s="578"/>
      <c r="ERR46" s="578"/>
      <c r="ERS46" s="578"/>
      <c r="ERT46" s="578"/>
      <c r="ERU46" s="578"/>
      <c r="ERV46" s="578"/>
      <c r="ERW46" s="578"/>
      <c r="ERX46" s="578"/>
      <c r="ERY46" s="578"/>
      <c r="ERZ46" s="578"/>
      <c r="ESA46" s="578"/>
      <c r="ESB46" s="578"/>
      <c r="ESC46" s="578"/>
      <c r="ESD46" s="578"/>
      <c r="ESE46" s="578"/>
      <c r="ESF46" s="578"/>
      <c r="ESG46" s="578"/>
      <c r="ESH46" s="578"/>
      <c r="ESI46" s="578"/>
      <c r="ESJ46" s="578"/>
      <c r="ESK46" s="578"/>
      <c r="ESL46" s="578"/>
      <c r="ESM46" s="578"/>
      <c r="ESN46" s="578"/>
      <c r="ESO46" s="578"/>
      <c r="ESP46" s="578"/>
      <c r="ESQ46" s="578"/>
      <c r="ESR46" s="578"/>
      <c r="ESS46" s="578"/>
      <c r="EST46" s="578"/>
      <c r="ESU46" s="578"/>
      <c r="ESV46" s="578"/>
      <c r="ESW46" s="578"/>
      <c r="ESX46" s="578"/>
      <c r="ESY46" s="578"/>
      <c r="ESZ46" s="578"/>
      <c r="ETA46" s="578"/>
      <c r="ETB46" s="578"/>
      <c r="ETC46" s="578"/>
      <c r="ETD46" s="578"/>
      <c r="ETE46" s="578"/>
      <c r="ETF46" s="578"/>
      <c r="ETG46" s="578"/>
      <c r="ETH46" s="578"/>
      <c r="ETI46" s="578"/>
      <c r="ETJ46" s="578"/>
      <c r="ETK46" s="578"/>
      <c r="ETL46" s="578"/>
      <c r="ETM46" s="578"/>
      <c r="ETN46" s="578"/>
      <c r="ETO46" s="578"/>
      <c r="ETP46" s="578"/>
      <c r="ETQ46" s="578"/>
      <c r="ETR46" s="578"/>
      <c r="ETS46" s="578"/>
      <c r="ETT46" s="578"/>
      <c r="ETU46" s="578"/>
      <c r="ETV46" s="578"/>
      <c r="ETW46" s="578"/>
      <c r="ETX46" s="578"/>
      <c r="ETY46" s="578"/>
      <c r="ETZ46" s="578"/>
      <c r="EUA46" s="578"/>
      <c r="EUB46" s="578"/>
      <c r="EUC46" s="578"/>
      <c r="EUD46" s="578"/>
      <c r="EUE46" s="578"/>
      <c r="EUF46" s="578"/>
      <c r="EUG46" s="578"/>
      <c r="EUH46" s="578"/>
      <c r="EUI46" s="578"/>
      <c r="EUJ46" s="578"/>
      <c r="EUK46" s="578"/>
      <c r="EUL46" s="578"/>
      <c r="EUM46" s="578"/>
      <c r="EUN46" s="578"/>
      <c r="EUO46" s="578"/>
      <c r="EUP46" s="578"/>
      <c r="EUQ46" s="578"/>
      <c r="EUR46" s="578"/>
      <c r="EUS46" s="578"/>
      <c r="EUT46" s="578"/>
      <c r="EUU46" s="578"/>
      <c r="EUV46" s="578"/>
      <c r="EUW46" s="578"/>
      <c r="EUX46" s="578"/>
      <c r="EUY46" s="578"/>
      <c r="EUZ46" s="578"/>
      <c r="EVA46" s="578"/>
      <c r="EVB46" s="578"/>
      <c r="EVC46" s="578"/>
      <c r="EVD46" s="578"/>
      <c r="EVE46" s="578"/>
      <c r="EVF46" s="578"/>
      <c r="EVG46" s="578"/>
      <c r="EVH46" s="578"/>
      <c r="EVI46" s="578"/>
      <c r="EVJ46" s="578"/>
      <c r="EVK46" s="578"/>
      <c r="EVL46" s="578"/>
      <c r="EVM46" s="578"/>
      <c r="EVN46" s="578"/>
      <c r="EVO46" s="578"/>
      <c r="EVP46" s="578"/>
      <c r="EVQ46" s="578"/>
      <c r="EVR46" s="578"/>
      <c r="EVS46" s="578"/>
      <c r="EVT46" s="578"/>
      <c r="EVU46" s="578"/>
      <c r="EVV46" s="578"/>
      <c r="EVW46" s="578"/>
      <c r="EVX46" s="578"/>
      <c r="EVY46" s="578"/>
      <c r="EVZ46" s="578"/>
      <c r="EWA46" s="578"/>
      <c r="EWB46" s="578"/>
      <c r="EWC46" s="578"/>
      <c r="EWD46" s="578"/>
      <c r="EWE46" s="578"/>
      <c r="EWF46" s="578"/>
      <c r="EWG46" s="578"/>
      <c r="EWH46" s="578"/>
      <c r="EWI46" s="578"/>
      <c r="EWJ46" s="578"/>
      <c r="EWK46" s="578"/>
      <c r="EWL46" s="578"/>
      <c r="EWM46" s="578"/>
      <c r="EWN46" s="578"/>
      <c r="EWO46" s="578"/>
      <c r="EWP46" s="578"/>
      <c r="EWQ46" s="578"/>
      <c r="EWR46" s="578"/>
      <c r="EWS46" s="578"/>
      <c r="EWT46" s="578"/>
      <c r="EWU46" s="578"/>
      <c r="EWV46" s="578"/>
      <c r="EWW46" s="578"/>
      <c r="EWX46" s="578"/>
      <c r="EWY46" s="578"/>
      <c r="EWZ46" s="578"/>
      <c r="EXA46" s="578"/>
      <c r="EXB46" s="578"/>
      <c r="EXC46" s="578"/>
      <c r="EXD46" s="578"/>
      <c r="EXE46" s="578"/>
      <c r="EXF46" s="578"/>
      <c r="EXG46" s="578"/>
      <c r="EXH46" s="578"/>
      <c r="EXI46" s="578"/>
      <c r="EXJ46" s="578"/>
      <c r="EXK46" s="578"/>
      <c r="EXL46" s="578"/>
      <c r="EXM46" s="578"/>
      <c r="EXN46" s="578"/>
      <c r="EXO46" s="578"/>
      <c r="EXP46" s="578"/>
      <c r="EXQ46" s="578"/>
      <c r="EXR46" s="578"/>
      <c r="EXS46" s="578"/>
      <c r="EXT46" s="578"/>
      <c r="EXU46" s="578"/>
      <c r="EXV46" s="578"/>
      <c r="EXW46" s="578"/>
      <c r="EXX46" s="578"/>
      <c r="EXY46" s="578"/>
      <c r="EXZ46" s="578"/>
      <c r="EYA46" s="578"/>
      <c r="EYB46" s="578"/>
      <c r="EYC46" s="578"/>
      <c r="EYD46" s="578"/>
      <c r="EYE46" s="578"/>
      <c r="EYF46" s="578"/>
      <c r="EYG46" s="578"/>
      <c r="EYH46" s="578"/>
      <c r="EYI46" s="578"/>
      <c r="EYJ46" s="578"/>
      <c r="EYK46" s="578"/>
      <c r="EYL46" s="578"/>
      <c r="EYM46" s="578"/>
      <c r="EYN46" s="578"/>
      <c r="EYO46" s="578"/>
      <c r="EYP46" s="578"/>
      <c r="EYQ46" s="578"/>
      <c r="EYR46" s="578"/>
      <c r="EYS46" s="578"/>
      <c r="EYT46" s="578"/>
      <c r="EYU46" s="578"/>
      <c r="EYV46" s="578"/>
      <c r="EYW46" s="578"/>
      <c r="EYX46" s="578"/>
      <c r="EYY46" s="578"/>
      <c r="EYZ46" s="578"/>
      <c r="EZA46" s="578"/>
      <c r="EZB46" s="578"/>
      <c r="EZC46" s="578"/>
      <c r="EZD46" s="578"/>
      <c r="EZE46" s="578"/>
      <c r="EZF46" s="578"/>
      <c r="EZG46" s="578"/>
      <c r="EZH46" s="578"/>
      <c r="EZI46" s="578"/>
      <c r="EZJ46" s="578"/>
      <c r="EZK46" s="578"/>
      <c r="EZL46" s="578"/>
      <c r="EZM46" s="578"/>
      <c r="EZN46" s="578"/>
      <c r="EZO46" s="578"/>
      <c r="EZP46" s="578"/>
      <c r="EZQ46" s="578"/>
      <c r="EZR46" s="578"/>
      <c r="EZS46" s="578"/>
      <c r="EZT46" s="578"/>
      <c r="EZU46" s="578"/>
      <c r="EZV46" s="578"/>
      <c r="EZW46" s="578"/>
      <c r="EZX46" s="578"/>
      <c r="EZY46" s="578"/>
      <c r="EZZ46" s="578"/>
      <c r="FAA46" s="578"/>
      <c r="FAB46" s="578"/>
      <c r="FAC46" s="578"/>
      <c r="FAD46" s="578"/>
      <c r="FAE46" s="578"/>
      <c r="FAF46" s="578"/>
      <c r="FAG46" s="578"/>
      <c r="FAH46" s="578"/>
      <c r="FAI46" s="578"/>
      <c r="FAJ46" s="578"/>
      <c r="FAK46" s="578"/>
      <c r="FAL46" s="578"/>
      <c r="FAM46" s="578"/>
      <c r="FAN46" s="578"/>
      <c r="FAO46" s="578"/>
      <c r="FAP46" s="578"/>
      <c r="FAQ46" s="578"/>
      <c r="FAR46" s="578"/>
      <c r="FAS46" s="578"/>
      <c r="FAT46" s="578"/>
      <c r="FAU46" s="578"/>
      <c r="FAV46" s="578"/>
      <c r="FAW46" s="578"/>
      <c r="FAX46" s="578"/>
      <c r="FAY46" s="578"/>
      <c r="FAZ46" s="578"/>
      <c r="FBA46" s="578"/>
      <c r="FBB46" s="578"/>
      <c r="FBC46" s="578"/>
      <c r="FBD46" s="578"/>
      <c r="FBE46" s="578"/>
      <c r="FBF46" s="578"/>
      <c r="FBG46" s="578"/>
      <c r="FBH46" s="578"/>
      <c r="FBI46" s="578"/>
      <c r="FBJ46" s="578"/>
      <c r="FBK46" s="578"/>
      <c r="FBL46" s="578"/>
      <c r="FBM46" s="578"/>
      <c r="FBN46" s="578"/>
      <c r="FBO46" s="578"/>
      <c r="FBP46" s="578"/>
      <c r="FBQ46" s="578"/>
      <c r="FBR46" s="578"/>
      <c r="FBS46" s="578"/>
      <c r="FBT46" s="578"/>
      <c r="FBU46" s="578"/>
      <c r="FBV46" s="578"/>
      <c r="FBW46" s="578"/>
      <c r="FBX46" s="578"/>
      <c r="FBY46" s="578"/>
      <c r="FBZ46" s="578"/>
      <c r="FCA46" s="578"/>
      <c r="FCB46" s="578"/>
      <c r="FCC46" s="578"/>
      <c r="FCD46" s="578"/>
      <c r="FCE46" s="578"/>
      <c r="FCF46" s="578"/>
      <c r="FCG46" s="578"/>
      <c r="FCH46" s="578"/>
      <c r="FCI46" s="578"/>
      <c r="FCJ46" s="578"/>
      <c r="FCK46" s="578"/>
      <c r="FCL46" s="578"/>
      <c r="FCM46" s="578"/>
      <c r="FCN46" s="578"/>
      <c r="FCO46" s="578"/>
      <c r="FCP46" s="578"/>
      <c r="FCQ46" s="578"/>
      <c r="FCR46" s="578"/>
      <c r="FCS46" s="578"/>
      <c r="FCT46" s="578"/>
      <c r="FCU46" s="578"/>
      <c r="FCV46" s="578"/>
      <c r="FCW46" s="578"/>
      <c r="FCX46" s="578"/>
      <c r="FCY46" s="578"/>
      <c r="FCZ46" s="578"/>
      <c r="FDA46" s="578"/>
      <c r="FDB46" s="578"/>
      <c r="FDC46" s="578"/>
      <c r="FDD46" s="578"/>
      <c r="FDE46" s="578"/>
      <c r="FDF46" s="578"/>
      <c r="FDG46" s="578"/>
      <c r="FDH46" s="578"/>
      <c r="FDI46" s="578"/>
      <c r="FDJ46" s="578"/>
      <c r="FDK46" s="578"/>
      <c r="FDL46" s="578"/>
      <c r="FDM46" s="578"/>
      <c r="FDN46" s="578"/>
      <c r="FDO46" s="578"/>
      <c r="FDP46" s="578"/>
      <c r="FDQ46" s="578"/>
      <c r="FDR46" s="578"/>
      <c r="FDS46" s="578"/>
      <c r="FDT46" s="578"/>
      <c r="FDU46" s="578"/>
      <c r="FDV46" s="578"/>
      <c r="FDW46" s="578"/>
      <c r="FDX46" s="578"/>
      <c r="FDY46" s="578"/>
      <c r="FDZ46" s="578"/>
      <c r="FEA46" s="578"/>
      <c r="FEB46" s="578"/>
      <c r="FEC46" s="578"/>
      <c r="FED46" s="578"/>
      <c r="FEE46" s="578"/>
      <c r="FEF46" s="578"/>
      <c r="FEG46" s="578"/>
      <c r="FEH46" s="578"/>
      <c r="FEI46" s="578"/>
      <c r="FEJ46" s="578"/>
      <c r="FEK46" s="578"/>
      <c r="FEL46" s="578"/>
      <c r="FEM46" s="578"/>
      <c r="FEN46" s="578"/>
      <c r="FEO46" s="578"/>
      <c r="FEP46" s="578"/>
      <c r="FEQ46" s="578"/>
      <c r="FER46" s="578"/>
      <c r="FES46" s="578"/>
      <c r="FET46" s="578"/>
      <c r="FEU46" s="578"/>
      <c r="FEV46" s="578"/>
      <c r="FEW46" s="578"/>
      <c r="FEX46" s="578"/>
      <c r="FEY46" s="578"/>
      <c r="FEZ46" s="578"/>
      <c r="FFA46" s="578"/>
      <c r="FFB46" s="578"/>
      <c r="FFC46" s="578"/>
      <c r="FFD46" s="578"/>
      <c r="FFE46" s="578"/>
      <c r="FFF46" s="578"/>
      <c r="FFG46" s="578"/>
      <c r="FFH46" s="578"/>
      <c r="FFI46" s="578"/>
      <c r="FFJ46" s="578"/>
      <c r="FFK46" s="578"/>
      <c r="FFL46" s="578"/>
      <c r="FFM46" s="578"/>
      <c r="FFN46" s="578"/>
      <c r="FFO46" s="578"/>
      <c r="FFP46" s="578"/>
      <c r="FFQ46" s="578"/>
      <c r="FFR46" s="578"/>
      <c r="FFS46" s="578"/>
      <c r="FFT46" s="578"/>
      <c r="FFU46" s="578"/>
      <c r="FFV46" s="578"/>
      <c r="FFW46" s="578"/>
      <c r="FFX46" s="578"/>
      <c r="FFY46" s="578"/>
      <c r="FFZ46" s="578"/>
      <c r="FGA46" s="578"/>
      <c r="FGB46" s="578"/>
      <c r="FGC46" s="578"/>
      <c r="FGD46" s="578"/>
      <c r="FGE46" s="578"/>
      <c r="FGF46" s="578"/>
      <c r="FGG46" s="578"/>
      <c r="FGH46" s="578"/>
      <c r="FGI46" s="578"/>
      <c r="FGJ46" s="578"/>
      <c r="FGK46" s="578"/>
      <c r="FGL46" s="578"/>
      <c r="FGM46" s="578"/>
      <c r="FGN46" s="578"/>
      <c r="FGO46" s="578"/>
      <c r="FGP46" s="578"/>
      <c r="FGQ46" s="578"/>
      <c r="FGR46" s="578"/>
      <c r="FGS46" s="578"/>
      <c r="FGT46" s="578"/>
      <c r="FGU46" s="578"/>
      <c r="FGV46" s="578"/>
      <c r="FGW46" s="578"/>
      <c r="FGX46" s="578"/>
      <c r="FGY46" s="578"/>
      <c r="FGZ46" s="578"/>
      <c r="FHA46" s="578"/>
      <c r="FHB46" s="578"/>
      <c r="FHC46" s="578"/>
      <c r="FHD46" s="578"/>
      <c r="FHE46" s="578"/>
      <c r="FHF46" s="578"/>
      <c r="FHG46" s="578"/>
      <c r="FHH46" s="578"/>
      <c r="FHI46" s="578"/>
      <c r="FHJ46" s="578"/>
      <c r="FHK46" s="578"/>
      <c r="FHL46" s="578"/>
      <c r="FHM46" s="578"/>
      <c r="FHN46" s="578"/>
      <c r="FHO46" s="578"/>
      <c r="FHP46" s="578"/>
      <c r="FHQ46" s="578"/>
      <c r="FHR46" s="578"/>
      <c r="FHS46" s="578"/>
      <c r="FHT46" s="578"/>
      <c r="FHU46" s="578"/>
      <c r="FHV46" s="578"/>
      <c r="FHW46" s="578"/>
      <c r="FHX46" s="578"/>
      <c r="FHY46" s="578"/>
      <c r="FHZ46" s="578"/>
      <c r="FIA46" s="578"/>
      <c r="FIB46" s="578"/>
      <c r="FIC46" s="578"/>
      <c r="FID46" s="578"/>
      <c r="FIE46" s="578"/>
      <c r="FIF46" s="578"/>
      <c r="FIG46" s="578"/>
      <c r="FIH46" s="578"/>
      <c r="FII46" s="578"/>
      <c r="FIJ46" s="578"/>
      <c r="FIK46" s="578"/>
      <c r="FIL46" s="578"/>
      <c r="FIM46" s="578"/>
      <c r="FIN46" s="578"/>
      <c r="FIO46" s="578"/>
      <c r="FIP46" s="578"/>
      <c r="FIQ46" s="578"/>
      <c r="FIR46" s="578"/>
      <c r="FIS46" s="578"/>
      <c r="FIT46" s="578"/>
      <c r="FIU46" s="578"/>
      <c r="FIV46" s="578"/>
      <c r="FIW46" s="578"/>
      <c r="FIX46" s="578"/>
      <c r="FIY46" s="578"/>
      <c r="FIZ46" s="578"/>
      <c r="FJA46" s="578"/>
      <c r="FJB46" s="578"/>
      <c r="FJC46" s="578"/>
      <c r="FJD46" s="578"/>
      <c r="FJE46" s="578"/>
      <c r="FJF46" s="578"/>
      <c r="FJG46" s="578"/>
      <c r="FJH46" s="578"/>
      <c r="FJI46" s="578"/>
      <c r="FJJ46" s="578"/>
      <c r="FJK46" s="578"/>
      <c r="FJL46" s="578"/>
      <c r="FJM46" s="578"/>
      <c r="FJN46" s="578"/>
      <c r="FJO46" s="578"/>
      <c r="FJP46" s="578"/>
      <c r="FJQ46" s="578"/>
      <c r="FJR46" s="578"/>
      <c r="FJS46" s="578"/>
      <c r="FJT46" s="578"/>
      <c r="FJU46" s="578"/>
      <c r="FJV46" s="578"/>
      <c r="FJW46" s="578"/>
      <c r="FJX46" s="578"/>
      <c r="FJY46" s="578"/>
      <c r="FJZ46" s="578"/>
      <c r="FKA46" s="578"/>
      <c r="FKB46" s="578"/>
      <c r="FKC46" s="578"/>
      <c r="FKD46" s="578"/>
      <c r="FKE46" s="578"/>
      <c r="FKF46" s="578"/>
      <c r="FKG46" s="578"/>
      <c r="FKH46" s="578"/>
      <c r="FKI46" s="578"/>
      <c r="FKJ46" s="578"/>
      <c r="FKK46" s="578"/>
      <c r="FKL46" s="578"/>
      <c r="FKM46" s="578"/>
      <c r="FKN46" s="578"/>
      <c r="FKO46" s="578"/>
      <c r="FKP46" s="578"/>
      <c r="FKQ46" s="578"/>
      <c r="FKR46" s="578"/>
      <c r="FKS46" s="578"/>
      <c r="FKT46" s="578"/>
      <c r="FKU46" s="578"/>
      <c r="FKV46" s="578"/>
      <c r="FKW46" s="578"/>
      <c r="FKX46" s="578"/>
      <c r="FKY46" s="578"/>
      <c r="FKZ46" s="578"/>
      <c r="FLA46" s="578"/>
      <c r="FLB46" s="578"/>
      <c r="FLC46" s="578"/>
      <c r="FLD46" s="578"/>
      <c r="FLE46" s="578"/>
      <c r="FLF46" s="578"/>
      <c r="FLG46" s="578"/>
      <c r="FLH46" s="578"/>
      <c r="FLI46" s="578"/>
      <c r="FLJ46" s="578"/>
      <c r="FLK46" s="578"/>
      <c r="FLL46" s="578"/>
      <c r="FLM46" s="578"/>
      <c r="FLN46" s="578"/>
      <c r="FLO46" s="578"/>
      <c r="FLP46" s="578"/>
      <c r="FLQ46" s="578"/>
      <c r="FLR46" s="578"/>
      <c r="FLS46" s="578"/>
      <c r="FLT46" s="578"/>
      <c r="FLU46" s="578"/>
      <c r="FLV46" s="578"/>
      <c r="FLW46" s="578"/>
      <c r="FLX46" s="578"/>
      <c r="FLY46" s="578"/>
      <c r="FLZ46" s="578"/>
      <c r="FMA46" s="578"/>
      <c r="FMB46" s="578"/>
      <c r="FMC46" s="578"/>
      <c r="FMD46" s="578"/>
      <c r="FME46" s="578"/>
      <c r="FMF46" s="578"/>
      <c r="FMG46" s="578"/>
      <c r="FMH46" s="578"/>
      <c r="FMI46" s="578"/>
      <c r="FMJ46" s="578"/>
      <c r="FMK46" s="578"/>
      <c r="FML46" s="578"/>
      <c r="FMM46" s="578"/>
      <c r="FMN46" s="578"/>
      <c r="FMO46" s="578"/>
      <c r="FMP46" s="578"/>
      <c r="FMQ46" s="578"/>
      <c r="FMR46" s="578"/>
      <c r="FMS46" s="578"/>
      <c r="FMT46" s="578"/>
      <c r="FMU46" s="578"/>
      <c r="FMV46" s="578"/>
      <c r="FMW46" s="578"/>
      <c r="FMX46" s="578"/>
      <c r="FMY46" s="578"/>
      <c r="FMZ46" s="578"/>
      <c r="FNA46" s="578"/>
      <c r="FNB46" s="578"/>
      <c r="FNC46" s="578"/>
      <c r="FND46" s="578"/>
      <c r="FNE46" s="578"/>
      <c r="FNF46" s="578"/>
      <c r="FNG46" s="578"/>
      <c r="FNH46" s="578"/>
      <c r="FNI46" s="578"/>
      <c r="FNJ46" s="578"/>
      <c r="FNK46" s="578"/>
      <c r="FNL46" s="578"/>
      <c r="FNM46" s="578"/>
      <c r="FNN46" s="578"/>
      <c r="FNO46" s="578"/>
      <c r="FNP46" s="578"/>
      <c r="FNQ46" s="578"/>
      <c r="FNR46" s="578"/>
      <c r="FNS46" s="578"/>
      <c r="FNT46" s="578"/>
      <c r="FNU46" s="578"/>
      <c r="FNV46" s="578"/>
      <c r="FNW46" s="578"/>
      <c r="FNX46" s="578"/>
      <c r="FNY46" s="578"/>
      <c r="FNZ46" s="578"/>
      <c r="FOA46" s="578"/>
      <c r="FOB46" s="578"/>
      <c r="FOC46" s="578"/>
      <c r="FOD46" s="578"/>
      <c r="FOE46" s="578"/>
      <c r="FOF46" s="578"/>
      <c r="FOG46" s="578"/>
      <c r="FOH46" s="578"/>
      <c r="FOI46" s="578"/>
      <c r="FOJ46" s="578"/>
      <c r="FOK46" s="578"/>
      <c r="FOL46" s="578"/>
      <c r="FOM46" s="578"/>
      <c r="FON46" s="578"/>
      <c r="FOO46" s="578"/>
      <c r="FOP46" s="578"/>
      <c r="FOQ46" s="578"/>
      <c r="FOR46" s="578"/>
      <c r="FOS46" s="578"/>
      <c r="FOT46" s="578"/>
      <c r="FOU46" s="578"/>
      <c r="FOV46" s="578"/>
      <c r="FOW46" s="578"/>
      <c r="FOX46" s="578"/>
      <c r="FOY46" s="578"/>
      <c r="FOZ46" s="578"/>
      <c r="FPA46" s="578"/>
      <c r="FPB46" s="578"/>
      <c r="FPC46" s="578"/>
      <c r="FPD46" s="578"/>
      <c r="FPE46" s="578"/>
      <c r="FPF46" s="578"/>
      <c r="FPG46" s="578"/>
      <c r="FPH46" s="578"/>
      <c r="FPI46" s="578"/>
      <c r="FPJ46" s="578"/>
      <c r="FPK46" s="578"/>
      <c r="FPL46" s="578"/>
      <c r="FPM46" s="578"/>
      <c r="FPN46" s="578"/>
      <c r="FPO46" s="578"/>
      <c r="FPP46" s="578"/>
      <c r="FPQ46" s="578"/>
      <c r="FPR46" s="578"/>
      <c r="FPS46" s="578"/>
      <c r="FPT46" s="578"/>
      <c r="FPU46" s="578"/>
      <c r="FPV46" s="578"/>
      <c r="FPW46" s="578"/>
      <c r="FPX46" s="578"/>
      <c r="FPY46" s="578"/>
      <c r="FPZ46" s="578"/>
      <c r="FQA46" s="578"/>
      <c r="FQB46" s="578"/>
      <c r="FQC46" s="578"/>
      <c r="FQD46" s="578"/>
      <c r="FQE46" s="578"/>
      <c r="FQF46" s="578"/>
      <c r="FQG46" s="578"/>
      <c r="FQH46" s="578"/>
      <c r="FQI46" s="578"/>
      <c r="FQJ46" s="578"/>
      <c r="FQK46" s="578"/>
      <c r="FQL46" s="578"/>
      <c r="FQM46" s="578"/>
      <c r="FQN46" s="578"/>
      <c r="FQO46" s="578"/>
      <c r="FQP46" s="578"/>
      <c r="FQQ46" s="578"/>
      <c r="FQR46" s="578"/>
      <c r="FQS46" s="578"/>
      <c r="FQT46" s="578"/>
      <c r="FQU46" s="578"/>
      <c r="FQV46" s="578"/>
      <c r="FQW46" s="578"/>
      <c r="FQX46" s="578"/>
      <c r="FQY46" s="578"/>
      <c r="FQZ46" s="578"/>
      <c r="FRA46" s="578"/>
      <c r="FRB46" s="578"/>
      <c r="FRC46" s="578"/>
      <c r="FRD46" s="578"/>
      <c r="FRE46" s="578"/>
      <c r="FRF46" s="578"/>
      <c r="FRG46" s="578"/>
      <c r="FRH46" s="578"/>
      <c r="FRI46" s="578"/>
      <c r="FRJ46" s="578"/>
      <c r="FRK46" s="578"/>
      <c r="FRL46" s="578"/>
      <c r="FRM46" s="578"/>
      <c r="FRN46" s="578"/>
      <c r="FRO46" s="578"/>
      <c r="FRP46" s="578"/>
      <c r="FRQ46" s="578"/>
      <c r="FRR46" s="578"/>
      <c r="FRS46" s="578"/>
      <c r="FRT46" s="578"/>
      <c r="FRU46" s="578"/>
      <c r="FRV46" s="578"/>
      <c r="FRW46" s="578"/>
      <c r="FRX46" s="578"/>
      <c r="FRY46" s="578"/>
      <c r="FRZ46" s="578"/>
      <c r="FSA46" s="578"/>
      <c r="FSB46" s="578"/>
      <c r="FSC46" s="578"/>
      <c r="FSD46" s="578"/>
      <c r="FSE46" s="578"/>
      <c r="FSF46" s="578"/>
      <c r="FSG46" s="578"/>
      <c r="FSH46" s="578"/>
      <c r="FSI46" s="578"/>
      <c r="FSJ46" s="578"/>
      <c r="FSK46" s="578"/>
      <c r="FSL46" s="578"/>
      <c r="FSM46" s="578"/>
      <c r="FSN46" s="578"/>
      <c r="FSO46" s="578"/>
      <c r="FSP46" s="578"/>
      <c r="FSQ46" s="578"/>
      <c r="FSR46" s="578"/>
      <c r="FSS46" s="578"/>
      <c r="FST46" s="578"/>
      <c r="FSU46" s="578"/>
      <c r="FSV46" s="578"/>
      <c r="FSW46" s="578"/>
      <c r="FSX46" s="578"/>
      <c r="FSY46" s="578"/>
      <c r="FSZ46" s="578"/>
      <c r="FTA46" s="578"/>
      <c r="FTB46" s="578"/>
      <c r="FTC46" s="578"/>
      <c r="FTD46" s="578"/>
      <c r="FTE46" s="578"/>
      <c r="FTF46" s="578"/>
      <c r="FTG46" s="578"/>
      <c r="FTH46" s="578"/>
      <c r="FTI46" s="578"/>
      <c r="FTJ46" s="578"/>
      <c r="FTK46" s="578"/>
      <c r="FTL46" s="578"/>
      <c r="FTM46" s="578"/>
      <c r="FTN46" s="578"/>
      <c r="FTO46" s="578"/>
      <c r="FTP46" s="578"/>
      <c r="FTQ46" s="578"/>
      <c r="FTR46" s="578"/>
      <c r="FTS46" s="578"/>
      <c r="FTT46" s="578"/>
      <c r="FTU46" s="578"/>
      <c r="FTV46" s="578"/>
      <c r="FTW46" s="578"/>
      <c r="FTX46" s="578"/>
      <c r="FTY46" s="578"/>
      <c r="FTZ46" s="578"/>
      <c r="FUA46" s="578"/>
      <c r="FUB46" s="578"/>
      <c r="FUC46" s="578"/>
      <c r="FUD46" s="578"/>
      <c r="FUE46" s="578"/>
      <c r="FUF46" s="578"/>
      <c r="FUG46" s="578"/>
      <c r="FUH46" s="578"/>
      <c r="FUI46" s="578"/>
      <c r="FUJ46" s="578"/>
      <c r="FUK46" s="578"/>
      <c r="FUL46" s="578"/>
      <c r="FUM46" s="578"/>
      <c r="FUN46" s="578"/>
      <c r="FUO46" s="578"/>
      <c r="FUP46" s="578"/>
      <c r="FUQ46" s="578"/>
      <c r="FUR46" s="578"/>
      <c r="FUS46" s="578"/>
      <c r="FUT46" s="578"/>
      <c r="FUU46" s="578"/>
      <c r="FUV46" s="578"/>
      <c r="FUW46" s="578"/>
      <c r="FUX46" s="578"/>
      <c r="FUY46" s="578"/>
      <c r="FUZ46" s="578"/>
      <c r="FVA46" s="578"/>
      <c r="FVB46" s="578"/>
      <c r="FVC46" s="578"/>
      <c r="FVD46" s="578"/>
      <c r="FVE46" s="578"/>
      <c r="FVF46" s="578"/>
      <c r="FVG46" s="578"/>
      <c r="FVH46" s="578"/>
      <c r="FVI46" s="578"/>
      <c r="FVJ46" s="578"/>
      <c r="FVK46" s="578"/>
      <c r="FVL46" s="578"/>
      <c r="FVM46" s="578"/>
      <c r="FVN46" s="578"/>
      <c r="FVO46" s="578"/>
      <c r="FVP46" s="578"/>
      <c r="FVQ46" s="578"/>
      <c r="FVR46" s="578"/>
      <c r="FVS46" s="578"/>
      <c r="FVT46" s="578"/>
      <c r="FVU46" s="578"/>
      <c r="FVV46" s="578"/>
      <c r="FVW46" s="578"/>
      <c r="FVX46" s="578"/>
      <c r="FVY46" s="578"/>
      <c r="FVZ46" s="578"/>
      <c r="FWA46" s="578"/>
      <c r="FWB46" s="578"/>
      <c r="FWC46" s="578"/>
      <c r="FWD46" s="578"/>
      <c r="FWE46" s="578"/>
      <c r="FWF46" s="578"/>
      <c r="FWG46" s="578"/>
      <c r="FWH46" s="578"/>
      <c r="FWI46" s="578"/>
      <c r="FWJ46" s="578"/>
      <c r="FWK46" s="578"/>
      <c r="FWL46" s="578"/>
      <c r="FWM46" s="578"/>
      <c r="FWN46" s="578"/>
      <c r="FWO46" s="578"/>
      <c r="FWP46" s="578"/>
      <c r="FWQ46" s="578"/>
      <c r="FWR46" s="578"/>
      <c r="FWS46" s="578"/>
      <c r="FWT46" s="578"/>
      <c r="FWU46" s="578"/>
      <c r="FWV46" s="578"/>
      <c r="FWW46" s="578"/>
      <c r="FWX46" s="578"/>
      <c r="FWY46" s="578"/>
      <c r="FWZ46" s="578"/>
      <c r="FXA46" s="578"/>
      <c r="FXB46" s="578"/>
      <c r="FXC46" s="578"/>
      <c r="FXD46" s="578"/>
      <c r="FXE46" s="578"/>
      <c r="FXF46" s="578"/>
      <c r="FXG46" s="578"/>
      <c r="FXH46" s="578"/>
      <c r="FXI46" s="578"/>
      <c r="FXJ46" s="578"/>
      <c r="FXK46" s="578"/>
      <c r="FXL46" s="578"/>
      <c r="FXM46" s="578"/>
      <c r="FXN46" s="578"/>
      <c r="FXO46" s="578"/>
      <c r="FXP46" s="578"/>
      <c r="FXQ46" s="578"/>
      <c r="FXR46" s="578"/>
      <c r="FXS46" s="578"/>
      <c r="FXT46" s="578"/>
      <c r="FXU46" s="578"/>
      <c r="FXV46" s="578"/>
      <c r="FXW46" s="578"/>
      <c r="FXX46" s="578"/>
      <c r="FXY46" s="578"/>
      <c r="FXZ46" s="578"/>
      <c r="FYA46" s="578"/>
      <c r="FYB46" s="578"/>
      <c r="FYC46" s="578"/>
      <c r="FYD46" s="578"/>
      <c r="FYE46" s="578"/>
      <c r="FYF46" s="578"/>
      <c r="FYG46" s="578"/>
      <c r="FYH46" s="578"/>
      <c r="FYI46" s="578"/>
      <c r="FYJ46" s="578"/>
      <c r="FYK46" s="578"/>
      <c r="FYL46" s="578"/>
      <c r="FYM46" s="578"/>
      <c r="FYN46" s="578"/>
      <c r="FYO46" s="578"/>
      <c r="FYP46" s="578"/>
      <c r="FYQ46" s="578"/>
      <c r="FYR46" s="578"/>
      <c r="FYS46" s="578"/>
      <c r="FYT46" s="578"/>
      <c r="FYU46" s="578"/>
      <c r="FYV46" s="578"/>
      <c r="FYW46" s="578"/>
      <c r="FYX46" s="578"/>
      <c r="FYY46" s="578"/>
      <c r="FYZ46" s="578"/>
      <c r="FZA46" s="578"/>
      <c r="FZB46" s="578"/>
      <c r="FZC46" s="578"/>
      <c r="FZD46" s="578"/>
      <c r="FZE46" s="578"/>
      <c r="FZF46" s="578"/>
      <c r="FZG46" s="578"/>
      <c r="FZH46" s="578"/>
      <c r="FZI46" s="578"/>
      <c r="FZJ46" s="578"/>
      <c r="FZK46" s="578"/>
      <c r="FZL46" s="578"/>
      <c r="FZM46" s="578"/>
      <c r="FZN46" s="578"/>
      <c r="FZO46" s="578"/>
      <c r="FZP46" s="578"/>
      <c r="FZQ46" s="578"/>
      <c r="FZR46" s="578"/>
      <c r="FZS46" s="578"/>
      <c r="FZT46" s="578"/>
      <c r="FZU46" s="578"/>
      <c r="FZV46" s="578"/>
      <c r="FZW46" s="578"/>
      <c r="FZX46" s="578"/>
      <c r="FZY46" s="578"/>
      <c r="FZZ46" s="578"/>
      <c r="GAA46" s="578"/>
      <c r="GAB46" s="578"/>
      <c r="GAC46" s="578"/>
      <c r="GAD46" s="578"/>
      <c r="GAE46" s="578"/>
      <c r="GAF46" s="578"/>
      <c r="GAG46" s="578"/>
      <c r="GAH46" s="578"/>
      <c r="GAI46" s="578"/>
      <c r="GAJ46" s="578"/>
      <c r="GAK46" s="578"/>
      <c r="GAL46" s="578"/>
      <c r="GAM46" s="578"/>
      <c r="GAN46" s="578"/>
      <c r="GAO46" s="578"/>
      <c r="GAP46" s="578"/>
      <c r="GAQ46" s="578"/>
      <c r="GAR46" s="578"/>
      <c r="GAS46" s="578"/>
      <c r="GAT46" s="578"/>
      <c r="GAU46" s="578"/>
      <c r="GAV46" s="578"/>
      <c r="GAW46" s="578"/>
      <c r="GAX46" s="578"/>
      <c r="GAY46" s="578"/>
      <c r="GAZ46" s="578"/>
      <c r="GBA46" s="578"/>
      <c r="GBB46" s="578"/>
      <c r="GBC46" s="578"/>
      <c r="GBD46" s="578"/>
      <c r="GBE46" s="578"/>
      <c r="GBF46" s="578"/>
      <c r="GBG46" s="578"/>
      <c r="GBH46" s="578"/>
      <c r="GBI46" s="578"/>
      <c r="GBJ46" s="578"/>
      <c r="GBK46" s="578"/>
      <c r="GBL46" s="578"/>
      <c r="GBM46" s="578"/>
      <c r="GBN46" s="578"/>
      <c r="GBO46" s="578"/>
      <c r="GBP46" s="578"/>
      <c r="GBQ46" s="578"/>
      <c r="GBR46" s="578"/>
      <c r="GBS46" s="578"/>
      <c r="GBT46" s="578"/>
      <c r="GBU46" s="578"/>
      <c r="GBV46" s="578"/>
      <c r="GBW46" s="578"/>
      <c r="GBX46" s="578"/>
      <c r="GBY46" s="578"/>
      <c r="GBZ46" s="578"/>
      <c r="GCA46" s="578"/>
      <c r="GCB46" s="578"/>
      <c r="GCC46" s="578"/>
      <c r="GCD46" s="578"/>
      <c r="GCE46" s="578"/>
      <c r="GCF46" s="578"/>
      <c r="GCG46" s="578"/>
      <c r="GCH46" s="578"/>
      <c r="GCI46" s="578"/>
      <c r="GCJ46" s="578"/>
      <c r="GCK46" s="578"/>
      <c r="GCL46" s="578"/>
      <c r="GCM46" s="578"/>
      <c r="GCN46" s="578"/>
      <c r="GCO46" s="578"/>
      <c r="GCP46" s="578"/>
      <c r="GCQ46" s="578"/>
      <c r="GCR46" s="578"/>
      <c r="GCS46" s="578"/>
      <c r="GCT46" s="578"/>
      <c r="GCU46" s="578"/>
      <c r="GCV46" s="578"/>
      <c r="GCW46" s="578"/>
      <c r="GCX46" s="578"/>
      <c r="GCY46" s="578"/>
      <c r="GCZ46" s="578"/>
      <c r="GDA46" s="578"/>
      <c r="GDB46" s="578"/>
      <c r="GDC46" s="578"/>
      <c r="GDD46" s="578"/>
      <c r="GDE46" s="578"/>
      <c r="GDF46" s="578"/>
      <c r="GDG46" s="578"/>
      <c r="GDH46" s="578"/>
      <c r="GDI46" s="578"/>
      <c r="GDJ46" s="578"/>
      <c r="GDK46" s="578"/>
      <c r="GDL46" s="578"/>
      <c r="GDM46" s="578"/>
      <c r="GDN46" s="578"/>
      <c r="GDO46" s="578"/>
      <c r="GDP46" s="578"/>
      <c r="GDQ46" s="578"/>
      <c r="GDR46" s="578"/>
      <c r="GDS46" s="578"/>
      <c r="GDT46" s="578"/>
      <c r="GDU46" s="578"/>
      <c r="GDV46" s="578"/>
      <c r="GDW46" s="578"/>
      <c r="GDX46" s="578"/>
      <c r="GDY46" s="578"/>
      <c r="GDZ46" s="578"/>
      <c r="GEA46" s="578"/>
      <c r="GEB46" s="578"/>
      <c r="GEC46" s="578"/>
      <c r="GED46" s="578"/>
      <c r="GEE46" s="578"/>
      <c r="GEF46" s="578"/>
      <c r="GEG46" s="578"/>
      <c r="GEH46" s="578"/>
      <c r="GEI46" s="578"/>
      <c r="GEJ46" s="578"/>
      <c r="GEK46" s="578"/>
      <c r="GEL46" s="578"/>
      <c r="GEM46" s="578"/>
      <c r="GEN46" s="578"/>
      <c r="GEO46" s="578"/>
      <c r="GEP46" s="578"/>
      <c r="GEQ46" s="578"/>
      <c r="GER46" s="578"/>
      <c r="GES46" s="578"/>
      <c r="GET46" s="578"/>
      <c r="GEU46" s="578"/>
      <c r="GEV46" s="578"/>
      <c r="GEW46" s="578"/>
      <c r="GEX46" s="578"/>
      <c r="GEY46" s="578"/>
      <c r="GEZ46" s="578"/>
      <c r="GFA46" s="578"/>
      <c r="GFB46" s="578"/>
      <c r="GFC46" s="578"/>
      <c r="GFD46" s="578"/>
      <c r="GFE46" s="578"/>
      <c r="GFF46" s="578"/>
      <c r="GFG46" s="578"/>
      <c r="GFH46" s="578"/>
      <c r="GFI46" s="578"/>
      <c r="GFJ46" s="578"/>
      <c r="GFK46" s="578"/>
      <c r="GFL46" s="578"/>
      <c r="GFM46" s="578"/>
      <c r="GFN46" s="578"/>
      <c r="GFO46" s="578"/>
      <c r="GFP46" s="578"/>
      <c r="GFQ46" s="578"/>
      <c r="GFR46" s="578"/>
      <c r="GFS46" s="578"/>
      <c r="GFT46" s="578"/>
      <c r="GFU46" s="578"/>
      <c r="GFV46" s="578"/>
      <c r="GFW46" s="578"/>
      <c r="GFX46" s="578"/>
      <c r="GFY46" s="578"/>
      <c r="GFZ46" s="578"/>
      <c r="GGA46" s="578"/>
      <c r="GGB46" s="578"/>
      <c r="GGC46" s="578"/>
      <c r="GGD46" s="578"/>
      <c r="GGE46" s="578"/>
      <c r="GGF46" s="578"/>
      <c r="GGG46" s="578"/>
      <c r="GGH46" s="578"/>
      <c r="GGI46" s="578"/>
      <c r="GGJ46" s="578"/>
      <c r="GGK46" s="578"/>
      <c r="GGL46" s="578"/>
      <c r="GGM46" s="578"/>
      <c r="GGN46" s="578"/>
      <c r="GGO46" s="578"/>
      <c r="GGP46" s="578"/>
      <c r="GGQ46" s="578"/>
      <c r="GGR46" s="578"/>
      <c r="GGS46" s="578"/>
      <c r="GGT46" s="578"/>
      <c r="GGU46" s="578"/>
      <c r="GGV46" s="578"/>
      <c r="GGW46" s="578"/>
      <c r="GGX46" s="578"/>
      <c r="GGY46" s="578"/>
      <c r="GGZ46" s="578"/>
      <c r="GHA46" s="578"/>
      <c r="GHB46" s="578"/>
      <c r="GHC46" s="578"/>
      <c r="GHD46" s="578"/>
      <c r="GHE46" s="578"/>
      <c r="GHF46" s="578"/>
      <c r="GHG46" s="578"/>
      <c r="GHH46" s="578"/>
      <c r="GHI46" s="578"/>
      <c r="GHJ46" s="578"/>
      <c r="GHK46" s="578"/>
      <c r="GHL46" s="578"/>
      <c r="GHM46" s="578"/>
      <c r="GHN46" s="578"/>
      <c r="GHO46" s="578"/>
      <c r="GHP46" s="578"/>
      <c r="GHQ46" s="578"/>
      <c r="GHR46" s="578"/>
      <c r="GHS46" s="578"/>
      <c r="GHT46" s="578"/>
      <c r="GHU46" s="578"/>
      <c r="GHV46" s="578"/>
      <c r="GHW46" s="578"/>
      <c r="GHX46" s="578"/>
      <c r="GHY46" s="578"/>
      <c r="GHZ46" s="578"/>
      <c r="GIA46" s="578"/>
      <c r="GIB46" s="578"/>
      <c r="GIC46" s="578"/>
      <c r="GID46" s="578"/>
      <c r="GIE46" s="578"/>
      <c r="GIF46" s="578"/>
      <c r="GIG46" s="578"/>
      <c r="GIH46" s="578"/>
      <c r="GII46" s="578"/>
      <c r="GIJ46" s="578"/>
      <c r="GIK46" s="578"/>
      <c r="GIL46" s="578"/>
      <c r="GIM46" s="578"/>
      <c r="GIN46" s="578"/>
      <c r="GIO46" s="578"/>
      <c r="GIP46" s="578"/>
      <c r="GIQ46" s="578"/>
      <c r="GIR46" s="578"/>
      <c r="GIS46" s="578"/>
      <c r="GIT46" s="578"/>
      <c r="GIU46" s="578"/>
      <c r="GIV46" s="578"/>
      <c r="GIW46" s="578"/>
      <c r="GIX46" s="578"/>
      <c r="GIY46" s="578"/>
      <c r="GIZ46" s="578"/>
      <c r="GJA46" s="578"/>
      <c r="GJB46" s="578"/>
      <c r="GJC46" s="578"/>
      <c r="GJD46" s="578"/>
      <c r="GJE46" s="578"/>
      <c r="GJF46" s="578"/>
      <c r="GJG46" s="578"/>
      <c r="GJH46" s="578"/>
      <c r="GJI46" s="578"/>
      <c r="GJJ46" s="578"/>
      <c r="GJK46" s="578"/>
      <c r="GJL46" s="578"/>
      <c r="GJM46" s="578"/>
      <c r="GJN46" s="578"/>
      <c r="GJO46" s="578"/>
      <c r="GJP46" s="578"/>
      <c r="GJQ46" s="578"/>
      <c r="GJR46" s="578"/>
      <c r="GJS46" s="578"/>
      <c r="GJT46" s="578"/>
      <c r="GJU46" s="578"/>
      <c r="GJV46" s="578"/>
      <c r="GJW46" s="578"/>
      <c r="GJX46" s="578"/>
      <c r="GJY46" s="578"/>
      <c r="GJZ46" s="578"/>
      <c r="GKA46" s="578"/>
      <c r="GKB46" s="578"/>
      <c r="GKC46" s="578"/>
      <c r="GKD46" s="578"/>
      <c r="GKE46" s="578"/>
      <c r="GKF46" s="578"/>
      <c r="GKG46" s="578"/>
      <c r="GKH46" s="578"/>
      <c r="GKI46" s="578"/>
      <c r="GKJ46" s="578"/>
      <c r="GKK46" s="578"/>
      <c r="GKL46" s="578"/>
      <c r="GKM46" s="578"/>
      <c r="GKN46" s="578"/>
      <c r="GKO46" s="578"/>
      <c r="GKP46" s="578"/>
      <c r="GKQ46" s="578"/>
      <c r="GKR46" s="578"/>
      <c r="GKS46" s="578"/>
      <c r="GKT46" s="578"/>
      <c r="GKU46" s="578"/>
      <c r="GKV46" s="578"/>
      <c r="GKW46" s="578"/>
      <c r="GKX46" s="578"/>
      <c r="GKY46" s="578"/>
      <c r="GKZ46" s="578"/>
      <c r="GLA46" s="578"/>
      <c r="GLB46" s="578"/>
      <c r="GLC46" s="578"/>
      <c r="GLD46" s="578"/>
      <c r="GLE46" s="578"/>
      <c r="GLF46" s="578"/>
      <c r="GLG46" s="578"/>
      <c r="GLH46" s="578"/>
      <c r="GLI46" s="578"/>
      <c r="GLJ46" s="578"/>
      <c r="GLK46" s="578"/>
      <c r="GLL46" s="578"/>
      <c r="GLM46" s="578"/>
      <c r="GLN46" s="578"/>
      <c r="GLO46" s="578"/>
      <c r="GLP46" s="578"/>
      <c r="GLQ46" s="578"/>
      <c r="GLR46" s="578"/>
      <c r="GLS46" s="578"/>
      <c r="GLT46" s="578"/>
      <c r="GLU46" s="578"/>
      <c r="GLV46" s="578"/>
      <c r="GLW46" s="578"/>
      <c r="GLX46" s="578"/>
      <c r="GLY46" s="578"/>
      <c r="GLZ46" s="578"/>
      <c r="GMA46" s="578"/>
      <c r="GMB46" s="578"/>
      <c r="GMC46" s="578"/>
      <c r="GMD46" s="578"/>
      <c r="GME46" s="578"/>
      <c r="GMF46" s="578"/>
      <c r="GMG46" s="578"/>
      <c r="GMH46" s="578"/>
      <c r="GMI46" s="578"/>
      <c r="GMJ46" s="578"/>
      <c r="GMK46" s="578"/>
      <c r="GML46" s="578"/>
      <c r="GMM46" s="578"/>
      <c r="GMN46" s="578"/>
      <c r="GMO46" s="578"/>
      <c r="GMP46" s="578"/>
      <c r="GMQ46" s="578"/>
      <c r="GMR46" s="578"/>
      <c r="GMS46" s="578"/>
      <c r="GMT46" s="578"/>
      <c r="GMU46" s="578"/>
      <c r="GMV46" s="578"/>
      <c r="GMW46" s="578"/>
      <c r="GMX46" s="578"/>
      <c r="GMY46" s="578"/>
      <c r="GMZ46" s="578"/>
      <c r="GNA46" s="578"/>
      <c r="GNB46" s="578"/>
      <c r="GNC46" s="578"/>
      <c r="GND46" s="578"/>
      <c r="GNE46" s="578"/>
      <c r="GNF46" s="578"/>
      <c r="GNG46" s="578"/>
      <c r="GNH46" s="578"/>
      <c r="GNI46" s="578"/>
      <c r="GNJ46" s="578"/>
      <c r="GNK46" s="578"/>
      <c r="GNL46" s="578"/>
      <c r="GNM46" s="578"/>
      <c r="GNN46" s="578"/>
      <c r="GNO46" s="578"/>
      <c r="GNP46" s="578"/>
      <c r="GNQ46" s="578"/>
      <c r="GNR46" s="578"/>
      <c r="GNS46" s="578"/>
      <c r="GNT46" s="578"/>
      <c r="GNU46" s="578"/>
      <c r="GNV46" s="578"/>
      <c r="GNW46" s="578"/>
      <c r="GNX46" s="578"/>
      <c r="GNY46" s="578"/>
      <c r="GNZ46" s="578"/>
      <c r="GOA46" s="578"/>
      <c r="GOB46" s="578"/>
      <c r="GOC46" s="578"/>
      <c r="GOD46" s="578"/>
      <c r="GOE46" s="578"/>
      <c r="GOF46" s="578"/>
      <c r="GOG46" s="578"/>
      <c r="GOH46" s="578"/>
      <c r="GOI46" s="578"/>
      <c r="GOJ46" s="578"/>
      <c r="GOK46" s="578"/>
      <c r="GOL46" s="578"/>
      <c r="GOM46" s="578"/>
      <c r="GON46" s="578"/>
      <c r="GOO46" s="578"/>
      <c r="GOP46" s="578"/>
      <c r="GOQ46" s="578"/>
      <c r="GOR46" s="578"/>
      <c r="GOS46" s="578"/>
      <c r="GOT46" s="578"/>
      <c r="GOU46" s="578"/>
      <c r="GOV46" s="578"/>
      <c r="GOW46" s="578"/>
      <c r="GOX46" s="578"/>
      <c r="GOY46" s="578"/>
      <c r="GOZ46" s="578"/>
      <c r="GPA46" s="578"/>
      <c r="GPB46" s="578"/>
      <c r="GPC46" s="578"/>
      <c r="GPD46" s="578"/>
      <c r="GPE46" s="578"/>
      <c r="GPF46" s="578"/>
      <c r="GPG46" s="578"/>
      <c r="GPH46" s="578"/>
      <c r="GPI46" s="578"/>
      <c r="GPJ46" s="578"/>
      <c r="GPK46" s="578"/>
      <c r="GPL46" s="578"/>
      <c r="GPM46" s="578"/>
      <c r="GPN46" s="578"/>
      <c r="GPO46" s="578"/>
      <c r="GPP46" s="578"/>
      <c r="GPQ46" s="578"/>
      <c r="GPR46" s="578"/>
      <c r="GPS46" s="578"/>
      <c r="GPT46" s="578"/>
      <c r="GPU46" s="578"/>
      <c r="GPV46" s="578"/>
      <c r="GPW46" s="578"/>
      <c r="GPX46" s="578"/>
      <c r="GPY46" s="578"/>
      <c r="GPZ46" s="578"/>
      <c r="GQA46" s="578"/>
      <c r="GQB46" s="578"/>
      <c r="GQC46" s="578"/>
      <c r="GQD46" s="578"/>
      <c r="GQE46" s="578"/>
      <c r="GQF46" s="578"/>
      <c r="GQG46" s="578"/>
      <c r="GQH46" s="578"/>
      <c r="GQI46" s="578"/>
      <c r="GQJ46" s="578"/>
      <c r="GQK46" s="578"/>
      <c r="GQL46" s="578"/>
      <c r="GQM46" s="578"/>
      <c r="GQN46" s="578"/>
      <c r="GQO46" s="578"/>
      <c r="GQP46" s="578"/>
      <c r="GQQ46" s="578"/>
      <c r="GQR46" s="578"/>
      <c r="GQS46" s="578"/>
      <c r="GQT46" s="578"/>
      <c r="GQU46" s="578"/>
      <c r="GQV46" s="578"/>
      <c r="GQW46" s="578"/>
      <c r="GQX46" s="578"/>
      <c r="GQY46" s="578"/>
      <c r="GQZ46" s="578"/>
      <c r="GRA46" s="578"/>
      <c r="GRB46" s="578"/>
      <c r="GRC46" s="578"/>
      <c r="GRD46" s="578"/>
      <c r="GRE46" s="578"/>
      <c r="GRF46" s="578"/>
      <c r="GRG46" s="578"/>
      <c r="GRH46" s="578"/>
      <c r="GRI46" s="578"/>
      <c r="GRJ46" s="578"/>
      <c r="GRK46" s="578"/>
      <c r="GRL46" s="578"/>
      <c r="GRM46" s="578"/>
      <c r="GRN46" s="578"/>
      <c r="GRO46" s="578"/>
      <c r="GRP46" s="578"/>
      <c r="GRQ46" s="578"/>
      <c r="GRR46" s="578"/>
      <c r="GRS46" s="578"/>
      <c r="GRT46" s="578"/>
      <c r="GRU46" s="578"/>
      <c r="GRV46" s="578"/>
      <c r="GRW46" s="578"/>
      <c r="GRX46" s="578"/>
      <c r="GRY46" s="578"/>
      <c r="GRZ46" s="578"/>
      <c r="GSA46" s="578"/>
      <c r="GSB46" s="578"/>
      <c r="GSC46" s="578"/>
      <c r="GSD46" s="578"/>
      <c r="GSE46" s="578"/>
      <c r="GSF46" s="578"/>
      <c r="GSG46" s="578"/>
      <c r="GSH46" s="578"/>
      <c r="GSI46" s="578"/>
      <c r="GSJ46" s="578"/>
      <c r="GSK46" s="578"/>
      <c r="GSL46" s="578"/>
      <c r="GSM46" s="578"/>
      <c r="GSN46" s="578"/>
      <c r="GSO46" s="578"/>
      <c r="GSP46" s="578"/>
      <c r="GSQ46" s="578"/>
      <c r="GSR46" s="578"/>
      <c r="GSS46" s="578"/>
      <c r="GST46" s="578"/>
      <c r="GSU46" s="578"/>
      <c r="GSV46" s="578"/>
      <c r="GSW46" s="578"/>
      <c r="GSX46" s="578"/>
      <c r="GSY46" s="578"/>
      <c r="GSZ46" s="578"/>
      <c r="GTA46" s="578"/>
      <c r="GTB46" s="578"/>
      <c r="GTC46" s="578"/>
      <c r="GTD46" s="578"/>
      <c r="GTE46" s="578"/>
      <c r="GTF46" s="578"/>
      <c r="GTG46" s="578"/>
      <c r="GTH46" s="578"/>
      <c r="GTI46" s="578"/>
      <c r="GTJ46" s="578"/>
      <c r="GTK46" s="578"/>
      <c r="GTL46" s="578"/>
      <c r="GTM46" s="578"/>
      <c r="GTN46" s="578"/>
      <c r="GTO46" s="578"/>
      <c r="GTP46" s="578"/>
      <c r="GTQ46" s="578"/>
      <c r="GTR46" s="578"/>
      <c r="GTS46" s="578"/>
      <c r="GTT46" s="578"/>
      <c r="GTU46" s="578"/>
      <c r="GTV46" s="578"/>
      <c r="GTW46" s="578"/>
      <c r="GTX46" s="578"/>
      <c r="GTY46" s="578"/>
      <c r="GTZ46" s="578"/>
      <c r="GUA46" s="578"/>
      <c r="GUB46" s="578"/>
      <c r="GUC46" s="578"/>
      <c r="GUD46" s="578"/>
      <c r="GUE46" s="578"/>
      <c r="GUF46" s="578"/>
      <c r="GUG46" s="578"/>
      <c r="GUH46" s="578"/>
      <c r="GUI46" s="578"/>
      <c r="GUJ46" s="578"/>
      <c r="GUK46" s="578"/>
      <c r="GUL46" s="578"/>
      <c r="GUM46" s="578"/>
      <c r="GUN46" s="578"/>
      <c r="GUO46" s="578"/>
      <c r="GUP46" s="578"/>
      <c r="GUQ46" s="578"/>
      <c r="GUR46" s="578"/>
      <c r="GUS46" s="578"/>
      <c r="GUT46" s="578"/>
      <c r="GUU46" s="578"/>
      <c r="GUV46" s="578"/>
      <c r="GUW46" s="578"/>
      <c r="GUX46" s="578"/>
      <c r="GUY46" s="578"/>
      <c r="GUZ46" s="578"/>
      <c r="GVA46" s="578"/>
      <c r="GVB46" s="578"/>
      <c r="GVC46" s="578"/>
      <c r="GVD46" s="578"/>
      <c r="GVE46" s="578"/>
      <c r="GVF46" s="578"/>
      <c r="GVG46" s="578"/>
      <c r="GVH46" s="578"/>
      <c r="GVI46" s="578"/>
      <c r="GVJ46" s="578"/>
      <c r="GVK46" s="578"/>
      <c r="GVL46" s="578"/>
      <c r="GVM46" s="578"/>
      <c r="GVN46" s="578"/>
      <c r="GVO46" s="578"/>
      <c r="GVP46" s="578"/>
      <c r="GVQ46" s="578"/>
      <c r="GVR46" s="578"/>
      <c r="GVS46" s="578"/>
      <c r="GVT46" s="578"/>
      <c r="GVU46" s="578"/>
      <c r="GVV46" s="578"/>
      <c r="GVW46" s="578"/>
      <c r="GVX46" s="578"/>
      <c r="GVY46" s="578"/>
      <c r="GVZ46" s="578"/>
      <c r="GWA46" s="578"/>
      <c r="GWB46" s="578"/>
      <c r="GWC46" s="578"/>
      <c r="GWD46" s="578"/>
      <c r="GWE46" s="578"/>
      <c r="GWF46" s="578"/>
      <c r="GWG46" s="578"/>
      <c r="GWH46" s="578"/>
      <c r="GWI46" s="578"/>
      <c r="GWJ46" s="578"/>
      <c r="GWK46" s="578"/>
      <c r="GWL46" s="578"/>
      <c r="GWM46" s="578"/>
      <c r="GWN46" s="578"/>
      <c r="GWO46" s="578"/>
      <c r="GWP46" s="578"/>
      <c r="GWQ46" s="578"/>
      <c r="GWR46" s="578"/>
      <c r="GWS46" s="578"/>
      <c r="GWT46" s="578"/>
      <c r="GWU46" s="578"/>
      <c r="GWV46" s="578"/>
      <c r="GWW46" s="578"/>
      <c r="GWX46" s="578"/>
      <c r="GWY46" s="578"/>
      <c r="GWZ46" s="578"/>
      <c r="GXA46" s="578"/>
      <c r="GXB46" s="578"/>
      <c r="GXC46" s="578"/>
      <c r="GXD46" s="578"/>
      <c r="GXE46" s="578"/>
      <c r="GXF46" s="578"/>
      <c r="GXG46" s="578"/>
      <c r="GXH46" s="578"/>
      <c r="GXI46" s="578"/>
      <c r="GXJ46" s="578"/>
      <c r="GXK46" s="578"/>
      <c r="GXL46" s="578"/>
      <c r="GXM46" s="578"/>
      <c r="GXN46" s="578"/>
      <c r="GXO46" s="578"/>
      <c r="GXP46" s="578"/>
      <c r="GXQ46" s="578"/>
      <c r="GXR46" s="578"/>
      <c r="GXS46" s="578"/>
      <c r="GXT46" s="578"/>
      <c r="GXU46" s="578"/>
      <c r="GXV46" s="578"/>
      <c r="GXW46" s="578"/>
      <c r="GXX46" s="578"/>
      <c r="GXY46" s="578"/>
      <c r="GXZ46" s="578"/>
      <c r="GYA46" s="578"/>
      <c r="GYB46" s="578"/>
      <c r="GYC46" s="578"/>
      <c r="GYD46" s="578"/>
      <c r="GYE46" s="578"/>
      <c r="GYF46" s="578"/>
      <c r="GYG46" s="578"/>
      <c r="GYH46" s="578"/>
      <c r="GYI46" s="578"/>
      <c r="GYJ46" s="578"/>
      <c r="GYK46" s="578"/>
      <c r="GYL46" s="578"/>
      <c r="GYM46" s="578"/>
      <c r="GYN46" s="578"/>
      <c r="GYO46" s="578"/>
      <c r="GYP46" s="578"/>
      <c r="GYQ46" s="578"/>
      <c r="GYR46" s="578"/>
      <c r="GYS46" s="578"/>
      <c r="GYT46" s="578"/>
      <c r="GYU46" s="578"/>
      <c r="GYV46" s="578"/>
      <c r="GYW46" s="578"/>
      <c r="GYX46" s="578"/>
      <c r="GYY46" s="578"/>
      <c r="GYZ46" s="578"/>
      <c r="GZA46" s="578"/>
      <c r="GZB46" s="578"/>
      <c r="GZC46" s="578"/>
      <c r="GZD46" s="578"/>
      <c r="GZE46" s="578"/>
      <c r="GZF46" s="578"/>
      <c r="GZG46" s="578"/>
      <c r="GZH46" s="578"/>
      <c r="GZI46" s="578"/>
      <c r="GZJ46" s="578"/>
      <c r="GZK46" s="578"/>
      <c r="GZL46" s="578"/>
      <c r="GZM46" s="578"/>
      <c r="GZN46" s="578"/>
      <c r="GZO46" s="578"/>
      <c r="GZP46" s="578"/>
      <c r="GZQ46" s="578"/>
      <c r="GZR46" s="578"/>
      <c r="GZS46" s="578"/>
      <c r="GZT46" s="578"/>
      <c r="GZU46" s="578"/>
      <c r="GZV46" s="578"/>
      <c r="GZW46" s="578"/>
      <c r="GZX46" s="578"/>
      <c r="GZY46" s="578"/>
      <c r="GZZ46" s="578"/>
      <c r="HAA46" s="578"/>
      <c r="HAB46" s="578"/>
      <c r="HAC46" s="578"/>
      <c r="HAD46" s="578"/>
      <c r="HAE46" s="578"/>
      <c r="HAF46" s="578"/>
      <c r="HAG46" s="578"/>
      <c r="HAH46" s="578"/>
      <c r="HAI46" s="578"/>
      <c r="HAJ46" s="578"/>
      <c r="HAK46" s="578"/>
      <c r="HAL46" s="578"/>
      <c r="HAM46" s="578"/>
      <c r="HAN46" s="578"/>
      <c r="HAO46" s="578"/>
      <c r="HAP46" s="578"/>
      <c r="HAQ46" s="578"/>
      <c r="HAR46" s="578"/>
      <c r="HAS46" s="578"/>
      <c r="HAT46" s="578"/>
      <c r="HAU46" s="578"/>
      <c r="HAV46" s="578"/>
      <c r="HAW46" s="578"/>
      <c r="HAX46" s="578"/>
      <c r="HAY46" s="578"/>
      <c r="HAZ46" s="578"/>
      <c r="HBA46" s="578"/>
      <c r="HBB46" s="578"/>
      <c r="HBC46" s="578"/>
      <c r="HBD46" s="578"/>
      <c r="HBE46" s="578"/>
      <c r="HBF46" s="578"/>
      <c r="HBG46" s="578"/>
      <c r="HBH46" s="578"/>
      <c r="HBI46" s="578"/>
      <c r="HBJ46" s="578"/>
      <c r="HBK46" s="578"/>
      <c r="HBL46" s="578"/>
      <c r="HBM46" s="578"/>
      <c r="HBN46" s="578"/>
      <c r="HBO46" s="578"/>
      <c r="HBP46" s="578"/>
      <c r="HBQ46" s="578"/>
      <c r="HBR46" s="578"/>
      <c r="HBS46" s="578"/>
      <c r="HBT46" s="578"/>
      <c r="HBU46" s="578"/>
      <c r="HBV46" s="578"/>
      <c r="HBW46" s="578"/>
      <c r="HBX46" s="578"/>
      <c r="HBY46" s="578"/>
      <c r="HBZ46" s="578"/>
      <c r="HCA46" s="578"/>
      <c r="HCB46" s="578"/>
      <c r="HCC46" s="578"/>
      <c r="HCD46" s="578"/>
      <c r="HCE46" s="578"/>
      <c r="HCF46" s="578"/>
      <c r="HCG46" s="578"/>
      <c r="HCH46" s="578"/>
      <c r="HCI46" s="578"/>
      <c r="HCJ46" s="578"/>
      <c r="HCK46" s="578"/>
      <c r="HCL46" s="578"/>
      <c r="HCM46" s="578"/>
      <c r="HCN46" s="578"/>
      <c r="HCO46" s="578"/>
      <c r="HCP46" s="578"/>
      <c r="HCQ46" s="578"/>
      <c r="HCR46" s="578"/>
      <c r="HCS46" s="578"/>
      <c r="HCT46" s="578"/>
      <c r="HCU46" s="578"/>
      <c r="HCV46" s="578"/>
      <c r="HCW46" s="578"/>
      <c r="HCX46" s="578"/>
      <c r="HCY46" s="578"/>
      <c r="HCZ46" s="578"/>
      <c r="HDA46" s="578"/>
      <c r="HDB46" s="578"/>
      <c r="HDC46" s="578"/>
      <c r="HDD46" s="578"/>
      <c r="HDE46" s="578"/>
      <c r="HDF46" s="578"/>
      <c r="HDG46" s="578"/>
      <c r="HDH46" s="578"/>
      <c r="HDI46" s="578"/>
      <c r="HDJ46" s="578"/>
      <c r="HDK46" s="578"/>
      <c r="HDL46" s="578"/>
      <c r="HDM46" s="578"/>
      <c r="HDN46" s="578"/>
      <c r="HDO46" s="578"/>
      <c r="HDP46" s="578"/>
      <c r="HDQ46" s="578"/>
      <c r="HDR46" s="578"/>
      <c r="HDS46" s="578"/>
      <c r="HDT46" s="578"/>
      <c r="HDU46" s="578"/>
      <c r="HDV46" s="578"/>
      <c r="HDW46" s="578"/>
      <c r="HDX46" s="578"/>
      <c r="HDY46" s="578"/>
      <c r="HDZ46" s="578"/>
      <c r="HEA46" s="578"/>
      <c r="HEB46" s="578"/>
      <c r="HEC46" s="578"/>
      <c r="HED46" s="578"/>
      <c r="HEE46" s="578"/>
      <c r="HEF46" s="578"/>
      <c r="HEG46" s="578"/>
      <c r="HEH46" s="578"/>
      <c r="HEI46" s="578"/>
      <c r="HEJ46" s="578"/>
      <c r="HEK46" s="578"/>
      <c r="HEL46" s="578"/>
      <c r="HEM46" s="578"/>
      <c r="HEN46" s="578"/>
      <c r="HEO46" s="578"/>
      <c r="HEP46" s="578"/>
      <c r="HEQ46" s="578"/>
      <c r="HER46" s="578"/>
      <c r="HES46" s="578"/>
      <c r="HET46" s="578"/>
      <c r="HEU46" s="578"/>
      <c r="HEV46" s="578"/>
      <c r="HEW46" s="578"/>
      <c r="HEX46" s="578"/>
      <c r="HEY46" s="578"/>
      <c r="HEZ46" s="578"/>
      <c r="HFA46" s="578"/>
      <c r="HFB46" s="578"/>
      <c r="HFC46" s="578"/>
      <c r="HFD46" s="578"/>
      <c r="HFE46" s="578"/>
      <c r="HFF46" s="578"/>
      <c r="HFG46" s="578"/>
      <c r="HFH46" s="578"/>
      <c r="HFI46" s="578"/>
      <c r="HFJ46" s="578"/>
      <c r="HFK46" s="578"/>
      <c r="HFL46" s="578"/>
      <c r="HFM46" s="578"/>
      <c r="HFN46" s="578"/>
      <c r="HFO46" s="578"/>
      <c r="HFP46" s="578"/>
      <c r="HFQ46" s="578"/>
      <c r="HFR46" s="578"/>
      <c r="HFS46" s="578"/>
      <c r="HFT46" s="578"/>
      <c r="HFU46" s="578"/>
      <c r="HFV46" s="578"/>
      <c r="HFW46" s="578"/>
      <c r="HFX46" s="578"/>
      <c r="HFY46" s="578"/>
      <c r="HFZ46" s="578"/>
      <c r="HGA46" s="578"/>
      <c r="HGB46" s="578"/>
      <c r="HGC46" s="578"/>
      <c r="HGD46" s="578"/>
      <c r="HGE46" s="578"/>
      <c r="HGF46" s="578"/>
      <c r="HGG46" s="578"/>
      <c r="HGH46" s="578"/>
      <c r="HGI46" s="578"/>
      <c r="HGJ46" s="578"/>
      <c r="HGK46" s="578"/>
      <c r="HGL46" s="578"/>
      <c r="HGM46" s="578"/>
      <c r="HGN46" s="578"/>
      <c r="HGO46" s="578"/>
      <c r="HGP46" s="578"/>
      <c r="HGQ46" s="578"/>
      <c r="HGR46" s="578"/>
      <c r="HGS46" s="578"/>
      <c r="HGT46" s="578"/>
      <c r="HGU46" s="578"/>
      <c r="HGV46" s="578"/>
      <c r="HGW46" s="578"/>
      <c r="HGX46" s="578"/>
      <c r="HGY46" s="578"/>
      <c r="HGZ46" s="578"/>
      <c r="HHA46" s="578"/>
      <c r="HHB46" s="578"/>
      <c r="HHC46" s="578"/>
      <c r="HHD46" s="578"/>
      <c r="HHE46" s="578"/>
      <c r="HHF46" s="578"/>
      <c r="HHG46" s="578"/>
      <c r="HHH46" s="578"/>
      <c r="HHI46" s="578"/>
      <c r="HHJ46" s="578"/>
      <c r="HHK46" s="578"/>
      <c r="HHL46" s="578"/>
      <c r="HHM46" s="578"/>
      <c r="HHN46" s="578"/>
      <c r="HHO46" s="578"/>
      <c r="HHP46" s="578"/>
      <c r="HHQ46" s="578"/>
      <c r="HHR46" s="578"/>
      <c r="HHS46" s="578"/>
      <c r="HHT46" s="578"/>
      <c r="HHU46" s="578"/>
      <c r="HHV46" s="578"/>
      <c r="HHW46" s="578"/>
      <c r="HHX46" s="578"/>
      <c r="HHY46" s="578"/>
      <c r="HHZ46" s="578"/>
      <c r="HIA46" s="578"/>
      <c r="HIB46" s="578"/>
      <c r="HIC46" s="578"/>
      <c r="HID46" s="578"/>
      <c r="HIE46" s="578"/>
      <c r="HIF46" s="578"/>
      <c r="HIG46" s="578"/>
      <c r="HIH46" s="578"/>
      <c r="HII46" s="578"/>
      <c r="HIJ46" s="578"/>
      <c r="HIK46" s="578"/>
      <c r="HIL46" s="578"/>
      <c r="HIM46" s="578"/>
      <c r="HIN46" s="578"/>
      <c r="HIO46" s="578"/>
      <c r="HIP46" s="578"/>
      <c r="HIQ46" s="578"/>
      <c r="HIR46" s="578"/>
      <c r="HIS46" s="578"/>
      <c r="HIT46" s="578"/>
      <c r="HIU46" s="578"/>
      <c r="HIV46" s="578"/>
      <c r="HIW46" s="578"/>
      <c r="HIX46" s="578"/>
      <c r="HIY46" s="578"/>
      <c r="HIZ46" s="578"/>
      <c r="HJA46" s="578"/>
      <c r="HJB46" s="578"/>
      <c r="HJC46" s="578"/>
      <c r="HJD46" s="578"/>
      <c r="HJE46" s="578"/>
      <c r="HJF46" s="578"/>
      <c r="HJG46" s="578"/>
      <c r="HJH46" s="578"/>
      <c r="HJI46" s="578"/>
      <c r="HJJ46" s="578"/>
      <c r="HJK46" s="578"/>
      <c r="HJL46" s="578"/>
      <c r="HJM46" s="578"/>
      <c r="HJN46" s="578"/>
      <c r="HJO46" s="578"/>
      <c r="HJP46" s="578"/>
      <c r="HJQ46" s="578"/>
      <c r="HJR46" s="578"/>
      <c r="HJS46" s="578"/>
      <c r="HJT46" s="578"/>
      <c r="HJU46" s="578"/>
      <c r="HJV46" s="578"/>
      <c r="HJW46" s="578"/>
      <c r="HJX46" s="578"/>
      <c r="HJY46" s="578"/>
      <c r="HJZ46" s="578"/>
      <c r="HKA46" s="578"/>
      <c r="HKB46" s="578"/>
      <c r="HKC46" s="578"/>
      <c r="HKD46" s="578"/>
      <c r="HKE46" s="578"/>
      <c r="HKF46" s="578"/>
      <c r="HKG46" s="578"/>
      <c r="HKH46" s="578"/>
      <c r="HKI46" s="578"/>
      <c r="HKJ46" s="578"/>
      <c r="HKK46" s="578"/>
      <c r="HKL46" s="578"/>
      <c r="HKM46" s="578"/>
      <c r="HKN46" s="578"/>
      <c r="HKO46" s="578"/>
      <c r="HKP46" s="578"/>
      <c r="HKQ46" s="578"/>
      <c r="HKR46" s="578"/>
      <c r="HKS46" s="578"/>
      <c r="HKT46" s="578"/>
      <c r="HKU46" s="578"/>
      <c r="HKV46" s="578"/>
      <c r="HKW46" s="578"/>
      <c r="HKX46" s="578"/>
      <c r="HKY46" s="578"/>
      <c r="HKZ46" s="578"/>
      <c r="HLA46" s="578"/>
      <c r="HLB46" s="578"/>
      <c r="HLC46" s="578"/>
      <c r="HLD46" s="578"/>
      <c r="HLE46" s="578"/>
      <c r="HLF46" s="578"/>
      <c r="HLG46" s="578"/>
      <c r="HLH46" s="578"/>
      <c r="HLI46" s="578"/>
      <c r="HLJ46" s="578"/>
      <c r="HLK46" s="578"/>
      <c r="HLL46" s="578"/>
      <c r="HLM46" s="578"/>
      <c r="HLN46" s="578"/>
      <c r="HLO46" s="578"/>
      <c r="HLP46" s="578"/>
      <c r="HLQ46" s="578"/>
      <c r="HLR46" s="578"/>
      <c r="HLS46" s="578"/>
      <c r="HLT46" s="578"/>
      <c r="HLU46" s="578"/>
      <c r="HLV46" s="578"/>
      <c r="HLW46" s="578"/>
      <c r="HLX46" s="578"/>
      <c r="HLY46" s="578"/>
      <c r="HLZ46" s="578"/>
      <c r="HMA46" s="578"/>
      <c r="HMB46" s="578"/>
      <c r="HMC46" s="578"/>
      <c r="HMD46" s="578"/>
      <c r="HME46" s="578"/>
      <c r="HMF46" s="578"/>
      <c r="HMG46" s="578"/>
      <c r="HMH46" s="578"/>
      <c r="HMI46" s="578"/>
      <c r="HMJ46" s="578"/>
      <c r="HMK46" s="578"/>
      <c r="HML46" s="578"/>
      <c r="HMM46" s="578"/>
      <c r="HMN46" s="578"/>
      <c r="HMO46" s="578"/>
      <c r="HMP46" s="578"/>
      <c r="HMQ46" s="578"/>
      <c r="HMR46" s="578"/>
      <c r="HMS46" s="578"/>
      <c r="HMT46" s="578"/>
      <c r="HMU46" s="578"/>
      <c r="HMV46" s="578"/>
      <c r="HMW46" s="578"/>
      <c r="HMX46" s="578"/>
      <c r="HMY46" s="578"/>
      <c r="HMZ46" s="578"/>
      <c r="HNA46" s="578"/>
      <c r="HNB46" s="578"/>
      <c r="HNC46" s="578"/>
      <c r="HND46" s="578"/>
      <c r="HNE46" s="578"/>
      <c r="HNF46" s="578"/>
      <c r="HNG46" s="578"/>
      <c r="HNH46" s="578"/>
      <c r="HNI46" s="578"/>
      <c r="HNJ46" s="578"/>
      <c r="HNK46" s="578"/>
      <c r="HNL46" s="578"/>
      <c r="HNM46" s="578"/>
      <c r="HNN46" s="578"/>
      <c r="HNO46" s="578"/>
      <c r="HNP46" s="578"/>
      <c r="HNQ46" s="578"/>
      <c r="HNR46" s="578"/>
      <c r="HNS46" s="578"/>
      <c r="HNT46" s="578"/>
      <c r="HNU46" s="578"/>
      <c r="HNV46" s="578"/>
      <c r="HNW46" s="578"/>
      <c r="HNX46" s="578"/>
      <c r="HNY46" s="578"/>
      <c r="HNZ46" s="578"/>
      <c r="HOA46" s="578"/>
      <c r="HOB46" s="578"/>
      <c r="HOC46" s="578"/>
      <c r="HOD46" s="578"/>
      <c r="HOE46" s="578"/>
      <c r="HOF46" s="578"/>
      <c r="HOG46" s="578"/>
      <c r="HOH46" s="578"/>
      <c r="HOI46" s="578"/>
      <c r="HOJ46" s="578"/>
      <c r="HOK46" s="578"/>
      <c r="HOL46" s="578"/>
      <c r="HOM46" s="578"/>
      <c r="HON46" s="578"/>
      <c r="HOO46" s="578"/>
      <c r="HOP46" s="578"/>
      <c r="HOQ46" s="578"/>
      <c r="HOR46" s="578"/>
      <c r="HOS46" s="578"/>
      <c r="HOT46" s="578"/>
      <c r="HOU46" s="578"/>
      <c r="HOV46" s="578"/>
      <c r="HOW46" s="578"/>
      <c r="HOX46" s="578"/>
      <c r="HOY46" s="578"/>
      <c r="HOZ46" s="578"/>
      <c r="HPA46" s="578"/>
      <c r="HPB46" s="578"/>
      <c r="HPC46" s="578"/>
      <c r="HPD46" s="578"/>
      <c r="HPE46" s="578"/>
      <c r="HPF46" s="578"/>
      <c r="HPG46" s="578"/>
      <c r="HPH46" s="578"/>
      <c r="HPI46" s="578"/>
      <c r="HPJ46" s="578"/>
      <c r="HPK46" s="578"/>
      <c r="HPL46" s="578"/>
      <c r="HPM46" s="578"/>
      <c r="HPN46" s="578"/>
      <c r="HPO46" s="578"/>
      <c r="HPP46" s="578"/>
      <c r="HPQ46" s="578"/>
      <c r="HPR46" s="578"/>
      <c r="HPS46" s="578"/>
      <c r="HPT46" s="578"/>
      <c r="HPU46" s="578"/>
      <c r="HPV46" s="578"/>
      <c r="HPW46" s="578"/>
      <c r="HPX46" s="578"/>
      <c r="HPY46" s="578"/>
      <c r="HPZ46" s="578"/>
      <c r="HQA46" s="578"/>
      <c r="HQB46" s="578"/>
      <c r="HQC46" s="578"/>
      <c r="HQD46" s="578"/>
      <c r="HQE46" s="578"/>
      <c r="HQF46" s="578"/>
      <c r="HQG46" s="578"/>
      <c r="HQH46" s="578"/>
      <c r="HQI46" s="578"/>
      <c r="HQJ46" s="578"/>
      <c r="HQK46" s="578"/>
      <c r="HQL46" s="578"/>
      <c r="HQM46" s="578"/>
      <c r="HQN46" s="578"/>
      <c r="HQO46" s="578"/>
      <c r="HQP46" s="578"/>
      <c r="HQQ46" s="578"/>
      <c r="HQR46" s="578"/>
      <c r="HQS46" s="578"/>
      <c r="HQT46" s="578"/>
      <c r="HQU46" s="578"/>
      <c r="HQV46" s="578"/>
      <c r="HQW46" s="578"/>
      <c r="HQX46" s="578"/>
      <c r="HQY46" s="578"/>
      <c r="HQZ46" s="578"/>
      <c r="HRA46" s="578"/>
      <c r="HRB46" s="578"/>
      <c r="HRC46" s="578"/>
      <c r="HRD46" s="578"/>
      <c r="HRE46" s="578"/>
      <c r="HRF46" s="578"/>
      <c r="HRG46" s="578"/>
      <c r="HRH46" s="578"/>
      <c r="HRI46" s="578"/>
      <c r="HRJ46" s="578"/>
      <c r="HRK46" s="578"/>
      <c r="HRL46" s="578"/>
      <c r="HRM46" s="578"/>
      <c r="HRN46" s="578"/>
      <c r="HRO46" s="578"/>
      <c r="HRP46" s="578"/>
      <c r="HRQ46" s="578"/>
      <c r="HRR46" s="578"/>
      <c r="HRS46" s="578"/>
      <c r="HRT46" s="578"/>
      <c r="HRU46" s="578"/>
      <c r="HRV46" s="578"/>
      <c r="HRW46" s="578"/>
      <c r="HRX46" s="578"/>
      <c r="HRY46" s="578"/>
      <c r="HRZ46" s="578"/>
      <c r="HSA46" s="578"/>
      <c r="HSB46" s="578"/>
      <c r="HSC46" s="578"/>
      <c r="HSD46" s="578"/>
      <c r="HSE46" s="578"/>
      <c r="HSF46" s="578"/>
      <c r="HSG46" s="578"/>
      <c r="HSH46" s="578"/>
      <c r="HSI46" s="578"/>
      <c r="HSJ46" s="578"/>
      <c r="HSK46" s="578"/>
      <c r="HSL46" s="578"/>
      <c r="HSM46" s="578"/>
      <c r="HSN46" s="578"/>
      <c r="HSO46" s="578"/>
      <c r="HSP46" s="578"/>
      <c r="HSQ46" s="578"/>
      <c r="HSR46" s="578"/>
      <c r="HSS46" s="578"/>
      <c r="HST46" s="578"/>
      <c r="HSU46" s="578"/>
      <c r="HSV46" s="578"/>
      <c r="HSW46" s="578"/>
      <c r="HSX46" s="578"/>
      <c r="HSY46" s="578"/>
      <c r="HSZ46" s="578"/>
      <c r="HTA46" s="578"/>
      <c r="HTB46" s="578"/>
      <c r="HTC46" s="578"/>
      <c r="HTD46" s="578"/>
      <c r="HTE46" s="578"/>
      <c r="HTF46" s="578"/>
      <c r="HTG46" s="578"/>
      <c r="HTH46" s="578"/>
      <c r="HTI46" s="578"/>
      <c r="HTJ46" s="578"/>
      <c r="HTK46" s="578"/>
      <c r="HTL46" s="578"/>
      <c r="HTM46" s="578"/>
      <c r="HTN46" s="578"/>
      <c r="HTO46" s="578"/>
      <c r="HTP46" s="578"/>
      <c r="HTQ46" s="578"/>
      <c r="HTR46" s="578"/>
      <c r="HTS46" s="578"/>
      <c r="HTT46" s="578"/>
      <c r="HTU46" s="578"/>
      <c r="HTV46" s="578"/>
      <c r="HTW46" s="578"/>
      <c r="HTX46" s="578"/>
      <c r="HTY46" s="578"/>
      <c r="HTZ46" s="578"/>
      <c r="HUA46" s="578"/>
      <c r="HUB46" s="578"/>
      <c r="HUC46" s="578"/>
      <c r="HUD46" s="578"/>
      <c r="HUE46" s="578"/>
      <c r="HUF46" s="578"/>
      <c r="HUG46" s="578"/>
      <c r="HUH46" s="578"/>
      <c r="HUI46" s="578"/>
      <c r="HUJ46" s="578"/>
      <c r="HUK46" s="578"/>
      <c r="HUL46" s="578"/>
      <c r="HUM46" s="578"/>
      <c r="HUN46" s="578"/>
      <c r="HUO46" s="578"/>
      <c r="HUP46" s="578"/>
      <c r="HUQ46" s="578"/>
      <c r="HUR46" s="578"/>
      <c r="HUS46" s="578"/>
      <c r="HUT46" s="578"/>
      <c r="HUU46" s="578"/>
      <c r="HUV46" s="578"/>
      <c r="HUW46" s="578"/>
      <c r="HUX46" s="578"/>
      <c r="HUY46" s="578"/>
      <c r="HUZ46" s="578"/>
      <c r="HVA46" s="578"/>
      <c r="HVB46" s="578"/>
      <c r="HVC46" s="578"/>
      <c r="HVD46" s="578"/>
      <c r="HVE46" s="578"/>
      <c r="HVF46" s="578"/>
      <c r="HVG46" s="578"/>
      <c r="HVH46" s="578"/>
      <c r="HVI46" s="578"/>
      <c r="HVJ46" s="578"/>
      <c r="HVK46" s="578"/>
      <c r="HVL46" s="578"/>
      <c r="HVM46" s="578"/>
      <c r="HVN46" s="578"/>
      <c r="HVO46" s="578"/>
      <c r="HVP46" s="578"/>
      <c r="HVQ46" s="578"/>
      <c r="HVR46" s="578"/>
      <c r="HVS46" s="578"/>
      <c r="HVT46" s="578"/>
      <c r="HVU46" s="578"/>
      <c r="HVV46" s="578"/>
      <c r="HVW46" s="578"/>
      <c r="HVX46" s="578"/>
      <c r="HVY46" s="578"/>
      <c r="HVZ46" s="578"/>
      <c r="HWA46" s="578"/>
      <c r="HWB46" s="578"/>
      <c r="HWC46" s="578"/>
      <c r="HWD46" s="578"/>
      <c r="HWE46" s="578"/>
      <c r="HWF46" s="578"/>
      <c r="HWG46" s="578"/>
      <c r="HWH46" s="578"/>
      <c r="HWI46" s="578"/>
      <c r="HWJ46" s="578"/>
      <c r="HWK46" s="578"/>
      <c r="HWL46" s="578"/>
      <c r="HWM46" s="578"/>
      <c r="HWN46" s="578"/>
      <c r="HWO46" s="578"/>
      <c r="HWP46" s="578"/>
      <c r="HWQ46" s="578"/>
      <c r="HWR46" s="578"/>
      <c r="HWS46" s="578"/>
      <c r="HWT46" s="578"/>
      <c r="HWU46" s="578"/>
      <c r="HWV46" s="578"/>
      <c r="HWW46" s="578"/>
      <c r="HWX46" s="578"/>
      <c r="HWY46" s="578"/>
      <c r="HWZ46" s="578"/>
      <c r="HXA46" s="578"/>
      <c r="HXB46" s="578"/>
      <c r="HXC46" s="578"/>
      <c r="HXD46" s="578"/>
      <c r="HXE46" s="578"/>
      <c r="HXF46" s="578"/>
      <c r="HXG46" s="578"/>
      <c r="HXH46" s="578"/>
      <c r="HXI46" s="578"/>
      <c r="HXJ46" s="578"/>
      <c r="HXK46" s="578"/>
      <c r="HXL46" s="578"/>
      <c r="HXM46" s="578"/>
      <c r="HXN46" s="578"/>
      <c r="HXO46" s="578"/>
      <c r="HXP46" s="578"/>
      <c r="HXQ46" s="578"/>
      <c r="HXR46" s="578"/>
      <c r="HXS46" s="578"/>
      <c r="HXT46" s="578"/>
      <c r="HXU46" s="578"/>
      <c r="HXV46" s="578"/>
      <c r="HXW46" s="578"/>
      <c r="HXX46" s="578"/>
      <c r="HXY46" s="578"/>
      <c r="HXZ46" s="578"/>
      <c r="HYA46" s="578"/>
      <c r="HYB46" s="578"/>
      <c r="HYC46" s="578"/>
      <c r="HYD46" s="578"/>
      <c r="HYE46" s="578"/>
      <c r="HYF46" s="578"/>
      <c r="HYG46" s="578"/>
      <c r="HYH46" s="578"/>
      <c r="HYI46" s="578"/>
      <c r="HYJ46" s="578"/>
      <c r="HYK46" s="578"/>
      <c r="HYL46" s="578"/>
      <c r="HYM46" s="578"/>
      <c r="HYN46" s="578"/>
      <c r="HYO46" s="578"/>
      <c r="HYP46" s="578"/>
      <c r="HYQ46" s="578"/>
      <c r="HYR46" s="578"/>
      <c r="HYS46" s="578"/>
      <c r="HYT46" s="578"/>
      <c r="HYU46" s="578"/>
      <c r="HYV46" s="578"/>
      <c r="HYW46" s="578"/>
      <c r="HYX46" s="578"/>
      <c r="HYY46" s="578"/>
      <c r="HYZ46" s="578"/>
      <c r="HZA46" s="578"/>
      <c r="HZB46" s="578"/>
      <c r="HZC46" s="578"/>
      <c r="HZD46" s="578"/>
      <c r="HZE46" s="578"/>
      <c r="HZF46" s="578"/>
      <c r="HZG46" s="578"/>
      <c r="HZH46" s="578"/>
      <c r="HZI46" s="578"/>
      <c r="HZJ46" s="578"/>
      <c r="HZK46" s="578"/>
      <c r="HZL46" s="578"/>
      <c r="HZM46" s="578"/>
      <c r="HZN46" s="578"/>
      <c r="HZO46" s="578"/>
      <c r="HZP46" s="578"/>
      <c r="HZQ46" s="578"/>
      <c r="HZR46" s="578"/>
      <c r="HZS46" s="578"/>
      <c r="HZT46" s="578"/>
      <c r="HZU46" s="578"/>
      <c r="HZV46" s="578"/>
      <c r="HZW46" s="578"/>
      <c r="HZX46" s="578"/>
      <c r="HZY46" s="578"/>
      <c r="HZZ46" s="578"/>
      <c r="IAA46" s="578"/>
      <c r="IAB46" s="578"/>
      <c r="IAC46" s="578"/>
      <c r="IAD46" s="578"/>
      <c r="IAE46" s="578"/>
      <c r="IAF46" s="578"/>
      <c r="IAG46" s="578"/>
      <c r="IAH46" s="578"/>
      <c r="IAI46" s="578"/>
      <c r="IAJ46" s="578"/>
      <c r="IAK46" s="578"/>
      <c r="IAL46" s="578"/>
      <c r="IAM46" s="578"/>
      <c r="IAN46" s="578"/>
      <c r="IAO46" s="578"/>
      <c r="IAP46" s="578"/>
      <c r="IAQ46" s="578"/>
      <c r="IAR46" s="578"/>
      <c r="IAS46" s="578"/>
      <c r="IAT46" s="578"/>
      <c r="IAU46" s="578"/>
      <c r="IAV46" s="578"/>
      <c r="IAW46" s="578"/>
      <c r="IAX46" s="578"/>
      <c r="IAY46" s="578"/>
      <c r="IAZ46" s="578"/>
      <c r="IBA46" s="578"/>
      <c r="IBB46" s="578"/>
      <c r="IBC46" s="578"/>
      <c r="IBD46" s="578"/>
      <c r="IBE46" s="578"/>
      <c r="IBF46" s="578"/>
      <c r="IBG46" s="578"/>
      <c r="IBH46" s="578"/>
      <c r="IBI46" s="578"/>
      <c r="IBJ46" s="578"/>
      <c r="IBK46" s="578"/>
      <c r="IBL46" s="578"/>
      <c r="IBM46" s="578"/>
      <c r="IBN46" s="578"/>
      <c r="IBO46" s="578"/>
      <c r="IBP46" s="578"/>
      <c r="IBQ46" s="578"/>
      <c r="IBR46" s="578"/>
      <c r="IBS46" s="578"/>
      <c r="IBT46" s="578"/>
      <c r="IBU46" s="578"/>
      <c r="IBV46" s="578"/>
      <c r="IBW46" s="578"/>
      <c r="IBX46" s="578"/>
      <c r="IBY46" s="578"/>
      <c r="IBZ46" s="578"/>
      <c r="ICA46" s="578"/>
      <c r="ICB46" s="578"/>
      <c r="ICC46" s="578"/>
      <c r="ICD46" s="578"/>
      <c r="ICE46" s="578"/>
      <c r="ICF46" s="578"/>
      <c r="ICG46" s="578"/>
      <c r="ICH46" s="578"/>
      <c r="ICI46" s="578"/>
      <c r="ICJ46" s="578"/>
      <c r="ICK46" s="578"/>
      <c r="ICL46" s="578"/>
      <c r="ICM46" s="578"/>
      <c r="ICN46" s="578"/>
      <c r="ICO46" s="578"/>
      <c r="ICP46" s="578"/>
      <c r="ICQ46" s="578"/>
      <c r="ICR46" s="578"/>
      <c r="ICS46" s="578"/>
      <c r="ICT46" s="578"/>
      <c r="ICU46" s="578"/>
      <c r="ICV46" s="578"/>
      <c r="ICW46" s="578"/>
      <c r="ICX46" s="578"/>
      <c r="ICY46" s="578"/>
      <c r="ICZ46" s="578"/>
      <c r="IDA46" s="578"/>
      <c r="IDB46" s="578"/>
      <c r="IDC46" s="578"/>
      <c r="IDD46" s="578"/>
      <c r="IDE46" s="578"/>
      <c r="IDF46" s="578"/>
      <c r="IDG46" s="578"/>
      <c r="IDH46" s="578"/>
      <c r="IDI46" s="578"/>
      <c r="IDJ46" s="578"/>
      <c r="IDK46" s="578"/>
      <c r="IDL46" s="578"/>
      <c r="IDM46" s="578"/>
      <c r="IDN46" s="578"/>
      <c r="IDO46" s="578"/>
      <c r="IDP46" s="578"/>
      <c r="IDQ46" s="578"/>
      <c r="IDR46" s="578"/>
      <c r="IDS46" s="578"/>
      <c r="IDT46" s="578"/>
      <c r="IDU46" s="578"/>
      <c r="IDV46" s="578"/>
      <c r="IDW46" s="578"/>
      <c r="IDX46" s="578"/>
      <c r="IDY46" s="578"/>
      <c r="IDZ46" s="578"/>
      <c r="IEA46" s="578"/>
      <c r="IEB46" s="578"/>
      <c r="IEC46" s="578"/>
      <c r="IED46" s="578"/>
      <c r="IEE46" s="578"/>
      <c r="IEF46" s="578"/>
      <c r="IEG46" s="578"/>
      <c r="IEH46" s="578"/>
      <c r="IEI46" s="578"/>
      <c r="IEJ46" s="578"/>
      <c r="IEK46" s="578"/>
      <c r="IEL46" s="578"/>
      <c r="IEM46" s="578"/>
      <c r="IEN46" s="578"/>
      <c r="IEO46" s="578"/>
      <c r="IEP46" s="578"/>
      <c r="IEQ46" s="578"/>
      <c r="IER46" s="578"/>
      <c r="IES46" s="578"/>
      <c r="IET46" s="578"/>
      <c r="IEU46" s="578"/>
      <c r="IEV46" s="578"/>
      <c r="IEW46" s="578"/>
      <c r="IEX46" s="578"/>
      <c r="IEY46" s="578"/>
      <c r="IEZ46" s="578"/>
      <c r="IFA46" s="578"/>
      <c r="IFB46" s="578"/>
      <c r="IFC46" s="578"/>
      <c r="IFD46" s="578"/>
      <c r="IFE46" s="578"/>
      <c r="IFF46" s="578"/>
      <c r="IFG46" s="578"/>
      <c r="IFH46" s="578"/>
      <c r="IFI46" s="578"/>
      <c r="IFJ46" s="578"/>
      <c r="IFK46" s="578"/>
      <c r="IFL46" s="578"/>
      <c r="IFM46" s="578"/>
      <c r="IFN46" s="578"/>
      <c r="IFO46" s="578"/>
      <c r="IFP46" s="578"/>
      <c r="IFQ46" s="578"/>
      <c r="IFR46" s="578"/>
      <c r="IFS46" s="578"/>
      <c r="IFT46" s="578"/>
      <c r="IFU46" s="578"/>
      <c r="IFV46" s="578"/>
      <c r="IFW46" s="578"/>
      <c r="IFX46" s="578"/>
      <c r="IFY46" s="578"/>
      <c r="IFZ46" s="578"/>
      <c r="IGA46" s="578"/>
      <c r="IGB46" s="578"/>
      <c r="IGC46" s="578"/>
      <c r="IGD46" s="578"/>
      <c r="IGE46" s="578"/>
      <c r="IGF46" s="578"/>
      <c r="IGG46" s="578"/>
      <c r="IGH46" s="578"/>
      <c r="IGI46" s="578"/>
      <c r="IGJ46" s="578"/>
      <c r="IGK46" s="578"/>
      <c r="IGL46" s="578"/>
      <c r="IGM46" s="578"/>
      <c r="IGN46" s="578"/>
      <c r="IGO46" s="578"/>
      <c r="IGP46" s="578"/>
      <c r="IGQ46" s="578"/>
      <c r="IGR46" s="578"/>
      <c r="IGS46" s="578"/>
      <c r="IGT46" s="578"/>
      <c r="IGU46" s="578"/>
      <c r="IGV46" s="578"/>
      <c r="IGW46" s="578"/>
      <c r="IGX46" s="578"/>
      <c r="IGY46" s="578"/>
      <c r="IGZ46" s="578"/>
      <c r="IHA46" s="578"/>
      <c r="IHB46" s="578"/>
      <c r="IHC46" s="578"/>
      <c r="IHD46" s="578"/>
      <c r="IHE46" s="578"/>
      <c r="IHF46" s="578"/>
      <c r="IHG46" s="578"/>
      <c r="IHH46" s="578"/>
      <c r="IHI46" s="578"/>
      <c r="IHJ46" s="578"/>
      <c r="IHK46" s="578"/>
      <c r="IHL46" s="578"/>
      <c r="IHM46" s="578"/>
      <c r="IHN46" s="578"/>
      <c r="IHO46" s="578"/>
      <c r="IHP46" s="578"/>
      <c r="IHQ46" s="578"/>
      <c r="IHR46" s="578"/>
      <c r="IHS46" s="578"/>
      <c r="IHT46" s="578"/>
      <c r="IHU46" s="578"/>
      <c r="IHV46" s="578"/>
      <c r="IHW46" s="578"/>
      <c r="IHX46" s="578"/>
      <c r="IHY46" s="578"/>
      <c r="IHZ46" s="578"/>
      <c r="IIA46" s="578"/>
      <c r="IIB46" s="578"/>
      <c r="IIC46" s="578"/>
      <c r="IID46" s="578"/>
      <c r="IIE46" s="578"/>
      <c r="IIF46" s="578"/>
      <c r="IIG46" s="578"/>
      <c r="IIH46" s="578"/>
      <c r="III46" s="578"/>
      <c r="IIJ46" s="578"/>
      <c r="IIK46" s="578"/>
      <c r="IIL46" s="578"/>
      <c r="IIM46" s="578"/>
      <c r="IIN46" s="578"/>
      <c r="IIO46" s="578"/>
      <c r="IIP46" s="578"/>
      <c r="IIQ46" s="578"/>
      <c r="IIR46" s="578"/>
      <c r="IIS46" s="578"/>
      <c r="IIT46" s="578"/>
      <c r="IIU46" s="578"/>
      <c r="IIV46" s="578"/>
      <c r="IIW46" s="578"/>
      <c r="IIX46" s="578"/>
      <c r="IIY46" s="578"/>
      <c r="IIZ46" s="578"/>
      <c r="IJA46" s="578"/>
      <c r="IJB46" s="578"/>
      <c r="IJC46" s="578"/>
      <c r="IJD46" s="578"/>
      <c r="IJE46" s="578"/>
      <c r="IJF46" s="578"/>
      <c r="IJG46" s="578"/>
      <c r="IJH46" s="578"/>
      <c r="IJI46" s="578"/>
      <c r="IJJ46" s="578"/>
      <c r="IJK46" s="578"/>
      <c r="IJL46" s="578"/>
      <c r="IJM46" s="578"/>
      <c r="IJN46" s="578"/>
      <c r="IJO46" s="578"/>
      <c r="IJP46" s="578"/>
      <c r="IJQ46" s="578"/>
      <c r="IJR46" s="578"/>
      <c r="IJS46" s="578"/>
      <c r="IJT46" s="578"/>
      <c r="IJU46" s="578"/>
      <c r="IJV46" s="578"/>
      <c r="IJW46" s="578"/>
      <c r="IJX46" s="578"/>
      <c r="IJY46" s="578"/>
      <c r="IJZ46" s="578"/>
      <c r="IKA46" s="578"/>
      <c r="IKB46" s="578"/>
      <c r="IKC46" s="578"/>
      <c r="IKD46" s="578"/>
      <c r="IKE46" s="578"/>
      <c r="IKF46" s="578"/>
      <c r="IKG46" s="578"/>
      <c r="IKH46" s="578"/>
      <c r="IKI46" s="578"/>
      <c r="IKJ46" s="578"/>
      <c r="IKK46" s="578"/>
      <c r="IKL46" s="578"/>
      <c r="IKM46" s="578"/>
      <c r="IKN46" s="578"/>
      <c r="IKO46" s="578"/>
      <c r="IKP46" s="578"/>
      <c r="IKQ46" s="578"/>
      <c r="IKR46" s="578"/>
      <c r="IKS46" s="578"/>
      <c r="IKT46" s="578"/>
      <c r="IKU46" s="578"/>
      <c r="IKV46" s="578"/>
      <c r="IKW46" s="578"/>
      <c r="IKX46" s="578"/>
      <c r="IKY46" s="578"/>
      <c r="IKZ46" s="578"/>
      <c r="ILA46" s="578"/>
      <c r="ILB46" s="578"/>
      <c r="ILC46" s="578"/>
      <c r="ILD46" s="578"/>
      <c r="ILE46" s="578"/>
      <c r="ILF46" s="578"/>
      <c r="ILG46" s="578"/>
      <c r="ILH46" s="578"/>
      <c r="ILI46" s="578"/>
      <c r="ILJ46" s="578"/>
      <c r="ILK46" s="578"/>
      <c r="ILL46" s="578"/>
      <c r="ILM46" s="578"/>
      <c r="ILN46" s="578"/>
      <c r="ILO46" s="578"/>
      <c r="ILP46" s="578"/>
      <c r="ILQ46" s="578"/>
      <c r="ILR46" s="578"/>
      <c r="ILS46" s="578"/>
      <c r="ILT46" s="578"/>
      <c r="ILU46" s="578"/>
      <c r="ILV46" s="578"/>
      <c r="ILW46" s="578"/>
      <c r="ILX46" s="578"/>
      <c r="ILY46" s="578"/>
      <c r="ILZ46" s="578"/>
      <c r="IMA46" s="578"/>
      <c r="IMB46" s="578"/>
      <c r="IMC46" s="578"/>
      <c r="IMD46" s="578"/>
      <c r="IME46" s="578"/>
      <c r="IMF46" s="578"/>
      <c r="IMG46" s="578"/>
      <c r="IMH46" s="578"/>
      <c r="IMI46" s="578"/>
      <c r="IMJ46" s="578"/>
      <c r="IMK46" s="578"/>
      <c r="IML46" s="578"/>
      <c r="IMM46" s="578"/>
      <c r="IMN46" s="578"/>
      <c r="IMO46" s="578"/>
      <c r="IMP46" s="578"/>
      <c r="IMQ46" s="578"/>
      <c r="IMR46" s="578"/>
      <c r="IMS46" s="578"/>
      <c r="IMT46" s="578"/>
      <c r="IMU46" s="578"/>
      <c r="IMV46" s="578"/>
      <c r="IMW46" s="578"/>
      <c r="IMX46" s="578"/>
      <c r="IMY46" s="578"/>
      <c r="IMZ46" s="578"/>
      <c r="INA46" s="578"/>
      <c r="INB46" s="578"/>
      <c r="INC46" s="578"/>
      <c r="IND46" s="578"/>
      <c r="INE46" s="578"/>
      <c r="INF46" s="578"/>
      <c r="ING46" s="578"/>
      <c r="INH46" s="578"/>
      <c r="INI46" s="578"/>
      <c r="INJ46" s="578"/>
      <c r="INK46" s="578"/>
      <c r="INL46" s="578"/>
      <c r="INM46" s="578"/>
      <c r="INN46" s="578"/>
      <c r="INO46" s="578"/>
      <c r="INP46" s="578"/>
      <c r="INQ46" s="578"/>
      <c r="INR46" s="578"/>
      <c r="INS46" s="578"/>
      <c r="INT46" s="578"/>
      <c r="INU46" s="578"/>
      <c r="INV46" s="578"/>
      <c r="INW46" s="578"/>
      <c r="INX46" s="578"/>
      <c r="INY46" s="578"/>
      <c r="INZ46" s="578"/>
      <c r="IOA46" s="578"/>
      <c r="IOB46" s="578"/>
      <c r="IOC46" s="578"/>
      <c r="IOD46" s="578"/>
      <c r="IOE46" s="578"/>
      <c r="IOF46" s="578"/>
      <c r="IOG46" s="578"/>
      <c r="IOH46" s="578"/>
      <c r="IOI46" s="578"/>
      <c r="IOJ46" s="578"/>
      <c r="IOK46" s="578"/>
      <c r="IOL46" s="578"/>
      <c r="IOM46" s="578"/>
      <c r="ION46" s="578"/>
      <c r="IOO46" s="578"/>
      <c r="IOP46" s="578"/>
      <c r="IOQ46" s="578"/>
      <c r="IOR46" s="578"/>
      <c r="IOS46" s="578"/>
      <c r="IOT46" s="578"/>
      <c r="IOU46" s="578"/>
      <c r="IOV46" s="578"/>
      <c r="IOW46" s="578"/>
      <c r="IOX46" s="578"/>
      <c r="IOY46" s="578"/>
      <c r="IOZ46" s="578"/>
      <c r="IPA46" s="578"/>
      <c r="IPB46" s="578"/>
      <c r="IPC46" s="578"/>
      <c r="IPD46" s="578"/>
      <c r="IPE46" s="578"/>
      <c r="IPF46" s="578"/>
      <c r="IPG46" s="578"/>
      <c r="IPH46" s="578"/>
      <c r="IPI46" s="578"/>
      <c r="IPJ46" s="578"/>
      <c r="IPK46" s="578"/>
      <c r="IPL46" s="578"/>
      <c r="IPM46" s="578"/>
      <c r="IPN46" s="578"/>
      <c r="IPO46" s="578"/>
      <c r="IPP46" s="578"/>
      <c r="IPQ46" s="578"/>
      <c r="IPR46" s="578"/>
      <c r="IPS46" s="578"/>
      <c r="IPT46" s="578"/>
      <c r="IPU46" s="578"/>
      <c r="IPV46" s="578"/>
      <c r="IPW46" s="578"/>
      <c r="IPX46" s="578"/>
      <c r="IPY46" s="578"/>
      <c r="IPZ46" s="578"/>
      <c r="IQA46" s="578"/>
      <c r="IQB46" s="578"/>
      <c r="IQC46" s="578"/>
      <c r="IQD46" s="578"/>
      <c r="IQE46" s="578"/>
      <c r="IQF46" s="578"/>
      <c r="IQG46" s="578"/>
      <c r="IQH46" s="578"/>
      <c r="IQI46" s="578"/>
      <c r="IQJ46" s="578"/>
      <c r="IQK46" s="578"/>
      <c r="IQL46" s="578"/>
      <c r="IQM46" s="578"/>
      <c r="IQN46" s="578"/>
      <c r="IQO46" s="578"/>
      <c r="IQP46" s="578"/>
      <c r="IQQ46" s="578"/>
      <c r="IQR46" s="578"/>
      <c r="IQS46" s="578"/>
      <c r="IQT46" s="578"/>
      <c r="IQU46" s="578"/>
      <c r="IQV46" s="578"/>
      <c r="IQW46" s="578"/>
      <c r="IQX46" s="578"/>
      <c r="IQY46" s="578"/>
      <c r="IQZ46" s="578"/>
      <c r="IRA46" s="578"/>
      <c r="IRB46" s="578"/>
      <c r="IRC46" s="578"/>
      <c r="IRD46" s="578"/>
      <c r="IRE46" s="578"/>
      <c r="IRF46" s="578"/>
      <c r="IRG46" s="578"/>
      <c r="IRH46" s="578"/>
      <c r="IRI46" s="578"/>
      <c r="IRJ46" s="578"/>
      <c r="IRK46" s="578"/>
      <c r="IRL46" s="578"/>
      <c r="IRM46" s="578"/>
      <c r="IRN46" s="578"/>
      <c r="IRO46" s="578"/>
      <c r="IRP46" s="578"/>
      <c r="IRQ46" s="578"/>
      <c r="IRR46" s="578"/>
      <c r="IRS46" s="578"/>
      <c r="IRT46" s="578"/>
      <c r="IRU46" s="578"/>
      <c r="IRV46" s="578"/>
      <c r="IRW46" s="578"/>
      <c r="IRX46" s="578"/>
      <c r="IRY46" s="578"/>
      <c r="IRZ46" s="578"/>
      <c r="ISA46" s="578"/>
      <c r="ISB46" s="578"/>
      <c r="ISC46" s="578"/>
      <c r="ISD46" s="578"/>
      <c r="ISE46" s="578"/>
      <c r="ISF46" s="578"/>
      <c r="ISG46" s="578"/>
      <c r="ISH46" s="578"/>
      <c r="ISI46" s="578"/>
      <c r="ISJ46" s="578"/>
      <c r="ISK46" s="578"/>
      <c r="ISL46" s="578"/>
      <c r="ISM46" s="578"/>
      <c r="ISN46" s="578"/>
      <c r="ISO46" s="578"/>
      <c r="ISP46" s="578"/>
      <c r="ISQ46" s="578"/>
      <c r="ISR46" s="578"/>
      <c r="ISS46" s="578"/>
      <c r="IST46" s="578"/>
      <c r="ISU46" s="578"/>
      <c r="ISV46" s="578"/>
      <c r="ISW46" s="578"/>
      <c r="ISX46" s="578"/>
      <c r="ISY46" s="578"/>
      <c r="ISZ46" s="578"/>
      <c r="ITA46" s="578"/>
      <c r="ITB46" s="578"/>
      <c r="ITC46" s="578"/>
      <c r="ITD46" s="578"/>
      <c r="ITE46" s="578"/>
      <c r="ITF46" s="578"/>
      <c r="ITG46" s="578"/>
      <c r="ITH46" s="578"/>
      <c r="ITI46" s="578"/>
      <c r="ITJ46" s="578"/>
      <c r="ITK46" s="578"/>
      <c r="ITL46" s="578"/>
      <c r="ITM46" s="578"/>
      <c r="ITN46" s="578"/>
      <c r="ITO46" s="578"/>
      <c r="ITP46" s="578"/>
      <c r="ITQ46" s="578"/>
      <c r="ITR46" s="578"/>
      <c r="ITS46" s="578"/>
      <c r="ITT46" s="578"/>
      <c r="ITU46" s="578"/>
      <c r="ITV46" s="578"/>
      <c r="ITW46" s="578"/>
      <c r="ITX46" s="578"/>
      <c r="ITY46" s="578"/>
      <c r="ITZ46" s="578"/>
      <c r="IUA46" s="578"/>
      <c r="IUB46" s="578"/>
      <c r="IUC46" s="578"/>
      <c r="IUD46" s="578"/>
      <c r="IUE46" s="578"/>
      <c r="IUF46" s="578"/>
      <c r="IUG46" s="578"/>
      <c r="IUH46" s="578"/>
      <c r="IUI46" s="578"/>
      <c r="IUJ46" s="578"/>
      <c r="IUK46" s="578"/>
      <c r="IUL46" s="578"/>
      <c r="IUM46" s="578"/>
      <c r="IUN46" s="578"/>
      <c r="IUO46" s="578"/>
      <c r="IUP46" s="578"/>
      <c r="IUQ46" s="578"/>
      <c r="IUR46" s="578"/>
      <c r="IUS46" s="578"/>
      <c r="IUT46" s="578"/>
      <c r="IUU46" s="578"/>
      <c r="IUV46" s="578"/>
      <c r="IUW46" s="578"/>
      <c r="IUX46" s="578"/>
      <c r="IUY46" s="578"/>
      <c r="IUZ46" s="578"/>
      <c r="IVA46" s="578"/>
      <c r="IVB46" s="578"/>
      <c r="IVC46" s="578"/>
      <c r="IVD46" s="578"/>
      <c r="IVE46" s="578"/>
      <c r="IVF46" s="578"/>
      <c r="IVG46" s="578"/>
      <c r="IVH46" s="578"/>
      <c r="IVI46" s="578"/>
      <c r="IVJ46" s="578"/>
      <c r="IVK46" s="578"/>
      <c r="IVL46" s="578"/>
      <c r="IVM46" s="578"/>
      <c r="IVN46" s="578"/>
      <c r="IVO46" s="578"/>
      <c r="IVP46" s="578"/>
      <c r="IVQ46" s="578"/>
      <c r="IVR46" s="578"/>
      <c r="IVS46" s="578"/>
      <c r="IVT46" s="578"/>
      <c r="IVU46" s="578"/>
      <c r="IVV46" s="578"/>
      <c r="IVW46" s="578"/>
      <c r="IVX46" s="578"/>
      <c r="IVY46" s="578"/>
      <c r="IVZ46" s="578"/>
      <c r="IWA46" s="578"/>
      <c r="IWB46" s="578"/>
      <c r="IWC46" s="578"/>
      <c r="IWD46" s="578"/>
      <c r="IWE46" s="578"/>
      <c r="IWF46" s="578"/>
      <c r="IWG46" s="578"/>
      <c r="IWH46" s="578"/>
      <c r="IWI46" s="578"/>
      <c r="IWJ46" s="578"/>
      <c r="IWK46" s="578"/>
      <c r="IWL46" s="578"/>
      <c r="IWM46" s="578"/>
      <c r="IWN46" s="578"/>
      <c r="IWO46" s="578"/>
      <c r="IWP46" s="578"/>
      <c r="IWQ46" s="578"/>
      <c r="IWR46" s="578"/>
      <c r="IWS46" s="578"/>
      <c r="IWT46" s="578"/>
      <c r="IWU46" s="578"/>
      <c r="IWV46" s="578"/>
      <c r="IWW46" s="578"/>
      <c r="IWX46" s="578"/>
      <c r="IWY46" s="578"/>
      <c r="IWZ46" s="578"/>
      <c r="IXA46" s="578"/>
      <c r="IXB46" s="578"/>
      <c r="IXC46" s="578"/>
      <c r="IXD46" s="578"/>
      <c r="IXE46" s="578"/>
      <c r="IXF46" s="578"/>
      <c r="IXG46" s="578"/>
      <c r="IXH46" s="578"/>
      <c r="IXI46" s="578"/>
      <c r="IXJ46" s="578"/>
      <c r="IXK46" s="578"/>
      <c r="IXL46" s="578"/>
      <c r="IXM46" s="578"/>
      <c r="IXN46" s="578"/>
      <c r="IXO46" s="578"/>
      <c r="IXP46" s="578"/>
      <c r="IXQ46" s="578"/>
      <c r="IXR46" s="578"/>
      <c r="IXS46" s="578"/>
      <c r="IXT46" s="578"/>
      <c r="IXU46" s="578"/>
      <c r="IXV46" s="578"/>
      <c r="IXW46" s="578"/>
      <c r="IXX46" s="578"/>
      <c r="IXY46" s="578"/>
      <c r="IXZ46" s="578"/>
      <c r="IYA46" s="578"/>
      <c r="IYB46" s="578"/>
      <c r="IYC46" s="578"/>
      <c r="IYD46" s="578"/>
      <c r="IYE46" s="578"/>
      <c r="IYF46" s="578"/>
      <c r="IYG46" s="578"/>
      <c r="IYH46" s="578"/>
      <c r="IYI46" s="578"/>
      <c r="IYJ46" s="578"/>
      <c r="IYK46" s="578"/>
      <c r="IYL46" s="578"/>
      <c r="IYM46" s="578"/>
      <c r="IYN46" s="578"/>
      <c r="IYO46" s="578"/>
      <c r="IYP46" s="578"/>
      <c r="IYQ46" s="578"/>
      <c r="IYR46" s="578"/>
      <c r="IYS46" s="578"/>
      <c r="IYT46" s="578"/>
      <c r="IYU46" s="578"/>
      <c r="IYV46" s="578"/>
      <c r="IYW46" s="578"/>
      <c r="IYX46" s="578"/>
      <c r="IYY46" s="578"/>
      <c r="IYZ46" s="578"/>
      <c r="IZA46" s="578"/>
      <c r="IZB46" s="578"/>
      <c r="IZC46" s="578"/>
      <c r="IZD46" s="578"/>
      <c r="IZE46" s="578"/>
      <c r="IZF46" s="578"/>
      <c r="IZG46" s="578"/>
      <c r="IZH46" s="578"/>
      <c r="IZI46" s="578"/>
      <c r="IZJ46" s="578"/>
      <c r="IZK46" s="578"/>
      <c r="IZL46" s="578"/>
      <c r="IZM46" s="578"/>
      <c r="IZN46" s="578"/>
      <c r="IZO46" s="578"/>
      <c r="IZP46" s="578"/>
      <c r="IZQ46" s="578"/>
      <c r="IZR46" s="578"/>
      <c r="IZS46" s="578"/>
      <c r="IZT46" s="578"/>
      <c r="IZU46" s="578"/>
      <c r="IZV46" s="578"/>
      <c r="IZW46" s="578"/>
      <c r="IZX46" s="578"/>
      <c r="IZY46" s="578"/>
      <c r="IZZ46" s="578"/>
      <c r="JAA46" s="578"/>
      <c r="JAB46" s="578"/>
      <c r="JAC46" s="578"/>
      <c r="JAD46" s="578"/>
      <c r="JAE46" s="578"/>
      <c r="JAF46" s="578"/>
      <c r="JAG46" s="578"/>
      <c r="JAH46" s="578"/>
      <c r="JAI46" s="578"/>
      <c r="JAJ46" s="578"/>
      <c r="JAK46" s="578"/>
      <c r="JAL46" s="578"/>
      <c r="JAM46" s="578"/>
      <c r="JAN46" s="578"/>
      <c r="JAO46" s="578"/>
      <c r="JAP46" s="578"/>
      <c r="JAQ46" s="578"/>
      <c r="JAR46" s="578"/>
      <c r="JAS46" s="578"/>
      <c r="JAT46" s="578"/>
      <c r="JAU46" s="578"/>
      <c r="JAV46" s="578"/>
      <c r="JAW46" s="578"/>
      <c r="JAX46" s="578"/>
      <c r="JAY46" s="578"/>
      <c r="JAZ46" s="578"/>
      <c r="JBA46" s="578"/>
      <c r="JBB46" s="578"/>
      <c r="JBC46" s="578"/>
      <c r="JBD46" s="578"/>
      <c r="JBE46" s="578"/>
      <c r="JBF46" s="578"/>
      <c r="JBG46" s="578"/>
      <c r="JBH46" s="578"/>
      <c r="JBI46" s="578"/>
      <c r="JBJ46" s="578"/>
      <c r="JBK46" s="578"/>
      <c r="JBL46" s="578"/>
      <c r="JBM46" s="578"/>
      <c r="JBN46" s="578"/>
      <c r="JBO46" s="578"/>
      <c r="JBP46" s="578"/>
      <c r="JBQ46" s="578"/>
      <c r="JBR46" s="578"/>
      <c r="JBS46" s="578"/>
      <c r="JBT46" s="578"/>
      <c r="JBU46" s="578"/>
      <c r="JBV46" s="578"/>
      <c r="JBW46" s="578"/>
      <c r="JBX46" s="578"/>
      <c r="JBY46" s="578"/>
      <c r="JBZ46" s="578"/>
      <c r="JCA46" s="578"/>
      <c r="JCB46" s="578"/>
      <c r="JCC46" s="578"/>
      <c r="JCD46" s="578"/>
      <c r="JCE46" s="578"/>
      <c r="JCF46" s="578"/>
      <c r="JCG46" s="578"/>
      <c r="JCH46" s="578"/>
      <c r="JCI46" s="578"/>
      <c r="JCJ46" s="578"/>
      <c r="JCK46" s="578"/>
      <c r="JCL46" s="578"/>
      <c r="JCM46" s="578"/>
      <c r="JCN46" s="578"/>
      <c r="JCO46" s="578"/>
      <c r="JCP46" s="578"/>
      <c r="JCQ46" s="578"/>
      <c r="JCR46" s="578"/>
      <c r="JCS46" s="578"/>
      <c r="JCT46" s="578"/>
      <c r="JCU46" s="578"/>
      <c r="JCV46" s="578"/>
      <c r="JCW46" s="578"/>
      <c r="JCX46" s="578"/>
      <c r="JCY46" s="578"/>
      <c r="JCZ46" s="578"/>
      <c r="JDA46" s="578"/>
      <c r="JDB46" s="578"/>
      <c r="JDC46" s="578"/>
      <c r="JDD46" s="578"/>
      <c r="JDE46" s="578"/>
      <c r="JDF46" s="578"/>
      <c r="JDG46" s="578"/>
      <c r="JDH46" s="578"/>
      <c r="JDI46" s="578"/>
      <c r="JDJ46" s="578"/>
      <c r="JDK46" s="578"/>
      <c r="JDL46" s="578"/>
      <c r="JDM46" s="578"/>
      <c r="JDN46" s="578"/>
      <c r="JDO46" s="578"/>
      <c r="JDP46" s="578"/>
      <c r="JDQ46" s="578"/>
      <c r="JDR46" s="578"/>
      <c r="JDS46" s="578"/>
      <c r="JDT46" s="578"/>
      <c r="JDU46" s="578"/>
      <c r="JDV46" s="578"/>
      <c r="JDW46" s="578"/>
      <c r="JDX46" s="578"/>
      <c r="JDY46" s="578"/>
      <c r="JDZ46" s="578"/>
      <c r="JEA46" s="578"/>
      <c r="JEB46" s="578"/>
      <c r="JEC46" s="578"/>
      <c r="JED46" s="578"/>
      <c r="JEE46" s="578"/>
      <c r="JEF46" s="578"/>
      <c r="JEG46" s="578"/>
      <c r="JEH46" s="578"/>
      <c r="JEI46" s="578"/>
      <c r="JEJ46" s="578"/>
      <c r="JEK46" s="578"/>
      <c r="JEL46" s="578"/>
      <c r="JEM46" s="578"/>
      <c r="JEN46" s="578"/>
      <c r="JEO46" s="578"/>
      <c r="JEP46" s="578"/>
      <c r="JEQ46" s="578"/>
      <c r="JER46" s="578"/>
      <c r="JES46" s="578"/>
      <c r="JET46" s="578"/>
      <c r="JEU46" s="578"/>
      <c r="JEV46" s="578"/>
      <c r="JEW46" s="578"/>
      <c r="JEX46" s="578"/>
      <c r="JEY46" s="578"/>
      <c r="JEZ46" s="578"/>
      <c r="JFA46" s="578"/>
      <c r="JFB46" s="578"/>
      <c r="JFC46" s="578"/>
      <c r="JFD46" s="578"/>
      <c r="JFE46" s="578"/>
      <c r="JFF46" s="578"/>
      <c r="JFG46" s="578"/>
      <c r="JFH46" s="578"/>
      <c r="JFI46" s="578"/>
      <c r="JFJ46" s="578"/>
      <c r="JFK46" s="578"/>
      <c r="JFL46" s="578"/>
      <c r="JFM46" s="578"/>
      <c r="JFN46" s="578"/>
      <c r="JFO46" s="578"/>
      <c r="JFP46" s="578"/>
      <c r="JFQ46" s="578"/>
      <c r="JFR46" s="578"/>
      <c r="JFS46" s="578"/>
      <c r="JFT46" s="578"/>
      <c r="JFU46" s="578"/>
      <c r="JFV46" s="578"/>
      <c r="JFW46" s="578"/>
      <c r="JFX46" s="578"/>
      <c r="JFY46" s="578"/>
      <c r="JFZ46" s="578"/>
      <c r="JGA46" s="578"/>
      <c r="JGB46" s="578"/>
      <c r="JGC46" s="578"/>
      <c r="JGD46" s="578"/>
      <c r="JGE46" s="578"/>
      <c r="JGF46" s="578"/>
      <c r="JGG46" s="578"/>
      <c r="JGH46" s="578"/>
      <c r="JGI46" s="578"/>
      <c r="JGJ46" s="578"/>
      <c r="JGK46" s="578"/>
      <c r="JGL46" s="578"/>
      <c r="JGM46" s="578"/>
      <c r="JGN46" s="578"/>
      <c r="JGO46" s="578"/>
      <c r="JGP46" s="578"/>
      <c r="JGQ46" s="578"/>
      <c r="JGR46" s="578"/>
      <c r="JGS46" s="578"/>
      <c r="JGT46" s="578"/>
      <c r="JGU46" s="578"/>
      <c r="JGV46" s="578"/>
      <c r="JGW46" s="578"/>
      <c r="JGX46" s="578"/>
      <c r="JGY46" s="578"/>
      <c r="JGZ46" s="578"/>
      <c r="JHA46" s="578"/>
      <c r="JHB46" s="578"/>
      <c r="JHC46" s="578"/>
      <c r="JHD46" s="578"/>
      <c r="JHE46" s="578"/>
      <c r="JHF46" s="578"/>
      <c r="JHG46" s="578"/>
      <c r="JHH46" s="578"/>
      <c r="JHI46" s="578"/>
      <c r="JHJ46" s="578"/>
      <c r="JHK46" s="578"/>
      <c r="JHL46" s="578"/>
      <c r="JHM46" s="578"/>
      <c r="JHN46" s="578"/>
      <c r="JHO46" s="578"/>
      <c r="JHP46" s="578"/>
      <c r="JHQ46" s="578"/>
      <c r="JHR46" s="578"/>
      <c r="JHS46" s="578"/>
      <c r="JHT46" s="578"/>
      <c r="JHU46" s="578"/>
      <c r="JHV46" s="578"/>
      <c r="JHW46" s="578"/>
      <c r="JHX46" s="578"/>
      <c r="JHY46" s="578"/>
      <c r="JHZ46" s="578"/>
      <c r="JIA46" s="578"/>
      <c r="JIB46" s="578"/>
      <c r="JIC46" s="578"/>
      <c r="JID46" s="578"/>
      <c r="JIE46" s="578"/>
      <c r="JIF46" s="578"/>
      <c r="JIG46" s="578"/>
      <c r="JIH46" s="578"/>
      <c r="JII46" s="578"/>
      <c r="JIJ46" s="578"/>
      <c r="JIK46" s="578"/>
      <c r="JIL46" s="578"/>
      <c r="JIM46" s="578"/>
      <c r="JIN46" s="578"/>
      <c r="JIO46" s="578"/>
      <c r="JIP46" s="578"/>
      <c r="JIQ46" s="578"/>
      <c r="JIR46" s="578"/>
      <c r="JIS46" s="578"/>
      <c r="JIT46" s="578"/>
      <c r="JIU46" s="578"/>
      <c r="JIV46" s="578"/>
      <c r="JIW46" s="578"/>
      <c r="JIX46" s="578"/>
      <c r="JIY46" s="578"/>
      <c r="JIZ46" s="578"/>
      <c r="JJA46" s="578"/>
      <c r="JJB46" s="578"/>
      <c r="JJC46" s="578"/>
      <c r="JJD46" s="578"/>
      <c r="JJE46" s="578"/>
      <c r="JJF46" s="578"/>
      <c r="JJG46" s="578"/>
      <c r="JJH46" s="578"/>
      <c r="JJI46" s="578"/>
      <c r="JJJ46" s="578"/>
      <c r="JJK46" s="578"/>
      <c r="JJL46" s="578"/>
      <c r="JJM46" s="578"/>
      <c r="JJN46" s="578"/>
      <c r="JJO46" s="578"/>
      <c r="JJP46" s="578"/>
      <c r="JJQ46" s="578"/>
      <c r="JJR46" s="578"/>
      <c r="JJS46" s="578"/>
      <c r="JJT46" s="578"/>
      <c r="JJU46" s="578"/>
      <c r="JJV46" s="578"/>
      <c r="JJW46" s="578"/>
      <c r="JJX46" s="578"/>
      <c r="JJY46" s="578"/>
      <c r="JJZ46" s="578"/>
      <c r="JKA46" s="578"/>
      <c r="JKB46" s="578"/>
      <c r="JKC46" s="578"/>
      <c r="JKD46" s="578"/>
      <c r="JKE46" s="578"/>
      <c r="JKF46" s="578"/>
      <c r="JKG46" s="578"/>
      <c r="JKH46" s="578"/>
      <c r="JKI46" s="578"/>
      <c r="JKJ46" s="578"/>
      <c r="JKK46" s="578"/>
      <c r="JKL46" s="578"/>
      <c r="JKM46" s="578"/>
      <c r="JKN46" s="578"/>
      <c r="JKO46" s="578"/>
      <c r="JKP46" s="578"/>
      <c r="JKQ46" s="578"/>
      <c r="JKR46" s="578"/>
      <c r="JKS46" s="578"/>
      <c r="JKT46" s="578"/>
      <c r="JKU46" s="578"/>
      <c r="JKV46" s="578"/>
      <c r="JKW46" s="578"/>
      <c r="JKX46" s="578"/>
      <c r="JKY46" s="578"/>
      <c r="JKZ46" s="578"/>
      <c r="JLA46" s="578"/>
      <c r="JLB46" s="578"/>
      <c r="JLC46" s="578"/>
      <c r="JLD46" s="578"/>
      <c r="JLE46" s="578"/>
      <c r="JLF46" s="578"/>
      <c r="JLG46" s="578"/>
      <c r="JLH46" s="578"/>
      <c r="JLI46" s="578"/>
      <c r="JLJ46" s="578"/>
      <c r="JLK46" s="578"/>
      <c r="JLL46" s="578"/>
      <c r="JLM46" s="578"/>
      <c r="JLN46" s="578"/>
      <c r="JLO46" s="578"/>
      <c r="JLP46" s="578"/>
      <c r="JLQ46" s="578"/>
      <c r="JLR46" s="578"/>
      <c r="JLS46" s="578"/>
      <c r="JLT46" s="578"/>
      <c r="JLU46" s="578"/>
      <c r="JLV46" s="578"/>
      <c r="JLW46" s="578"/>
      <c r="JLX46" s="578"/>
      <c r="JLY46" s="578"/>
      <c r="JLZ46" s="578"/>
      <c r="JMA46" s="578"/>
      <c r="JMB46" s="578"/>
      <c r="JMC46" s="578"/>
      <c r="JMD46" s="578"/>
      <c r="JME46" s="578"/>
      <c r="JMF46" s="578"/>
      <c r="JMG46" s="578"/>
      <c r="JMH46" s="578"/>
      <c r="JMI46" s="578"/>
      <c r="JMJ46" s="578"/>
      <c r="JMK46" s="578"/>
      <c r="JML46" s="578"/>
      <c r="JMM46" s="578"/>
      <c r="JMN46" s="578"/>
      <c r="JMO46" s="578"/>
      <c r="JMP46" s="578"/>
      <c r="JMQ46" s="578"/>
      <c r="JMR46" s="578"/>
      <c r="JMS46" s="578"/>
      <c r="JMT46" s="578"/>
      <c r="JMU46" s="578"/>
      <c r="JMV46" s="578"/>
      <c r="JMW46" s="578"/>
      <c r="JMX46" s="578"/>
      <c r="JMY46" s="578"/>
      <c r="JMZ46" s="578"/>
      <c r="JNA46" s="578"/>
      <c r="JNB46" s="578"/>
      <c r="JNC46" s="578"/>
      <c r="JND46" s="578"/>
      <c r="JNE46" s="578"/>
      <c r="JNF46" s="578"/>
      <c r="JNG46" s="578"/>
      <c r="JNH46" s="578"/>
      <c r="JNI46" s="578"/>
      <c r="JNJ46" s="578"/>
      <c r="JNK46" s="578"/>
      <c r="JNL46" s="578"/>
      <c r="JNM46" s="578"/>
      <c r="JNN46" s="578"/>
      <c r="JNO46" s="578"/>
      <c r="JNP46" s="578"/>
      <c r="JNQ46" s="578"/>
      <c r="JNR46" s="578"/>
      <c r="JNS46" s="578"/>
      <c r="JNT46" s="578"/>
      <c r="JNU46" s="578"/>
      <c r="JNV46" s="578"/>
      <c r="JNW46" s="578"/>
      <c r="JNX46" s="578"/>
      <c r="JNY46" s="578"/>
      <c r="JNZ46" s="578"/>
      <c r="JOA46" s="578"/>
      <c r="JOB46" s="578"/>
      <c r="JOC46" s="578"/>
      <c r="JOD46" s="578"/>
      <c r="JOE46" s="578"/>
      <c r="JOF46" s="578"/>
      <c r="JOG46" s="578"/>
      <c r="JOH46" s="578"/>
      <c r="JOI46" s="578"/>
      <c r="JOJ46" s="578"/>
      <c r="JOK46" s="578"/>
      <c r="JOL46" s="578"/>
      <c r="JOM46" s="578"/>
      <c r="JON46" s="578"/>
      <c r="JOO46" s="578"/>
      <c r="JOP46" s="578"/>
      <c r="JOQ46" s="578"/>
      <c r="JOR46" s="578"/>
      <c r="JOS46" s="578"/>
      <c r="JOT46" s="578"/>
      <c r="JOU46" s="578"/>
      <c r="JOV46" s="578"/>
      <c r="JOW46" s="578"/>
      <c r="JOX46" s="578"/>
      <c r="JOY46" s="578"/>
      <c r="JOZ46" s="578"/>
      <c r="JPA46" s="578"/>
      <c r="JPB46" s="578"/>
      <c r="JPC46" s="578"/>
      <c r="JPD46" s="578"/>
      <c r="JPE46" s="578"/>
      <c r="JPF46" s="578"/>
      <c r="JPG46" s="578"/>
      <c r="JPH46" s="578"/>
      <c r="JPI46" s="578"/>
      <c r="JPJ46" s="578"/>
      <c r="JPK46" s="578"/>
      <c r="JPL46" s="578"/>
      <c r="JPM46" s="578"/>
      <c r="JPN46" s="578"/>
      <c r="JPO46" s="578"/>
      <c r="JPP46" s="578"/>
      <c r="JPQ46" s="578"/>
      <c r="JPR46" s="578"/>
      <c r="JPS46" s="578"/>
      <c r="JPT46" s="578"/>
      <c r="JPU46" s="578"/>
      <c r="JPV46" s="578"/>
      <c r="JPW46" s="578"/>
      <c r="JPX46" s="578"/>
      <c r="JPY46" s="578"/>
      <c r="JPZ46" s="578"/>
      <c r="JQA46" s="578"/>
      <c r="JQB46" s="578"/>
      <c r="JQC46" s="578"/>
      <c r="JQD46" s="578"/>
      <c r="JQE46" s="578"/>
      <c r="JQF46" s="578"/>
      <c r="JQG46" s="578"/>
      <c r="JQH46" s="578"/>
      <c r="JQI46" s="578"/>
      <c r="JQJ46" s="578"/>
      <c r="JQK46" s="578"/>
      <c r="JQL46" s="578"/>
      <c r="JQM46" s="578"/>
      <c r="JQN46" s="578"/>
      <c r="JQO46" s="578"/>
      <c r="JQP46" s="578"/>
      <c r="JQQ46" s="578"/>
      <c r="JQR46" s="578"/>
      <c r="JQS46" s="578"/>
      <c r="JQT46" s="578"/>
      <c r="JQU46" s="578"/>
      <c r="JQV46" s="578"/>
      <c r="JQW46" s="578"/>
      <c r="JQX46" s="578"/>
      <c r="JQY46" s="578"/>
      <c r="JQZ46" s="578"/>
      <c r="JRA46" s="578"/>
      <c r="JRB46" s="578"/>
      <c r="JRC46" s="578"/>
      <c r="JRD46" s="578"/>
      <c r="JRE46" s="578"/>
      <c r="JRF46" s="578"/>
      <c r="JRG46" s="578"/>
      <c r="JRH46" s="578"/>
      <c r="JRI46" s="578"/>
      <c r="JRJ46" s="578"/>
      <c r="JRK46" s="578"/>
      <c r="JRL46" s="578"/>
      <c r="JRM46" s="578"/>
      <c r="JRN46" s="578"/>
      <c r="JRO46" s="578"/>
      <c r="JRP46" s="578"/>
      <c r="JRQ46" s="578"/>
      <c r="JRR46" s="578"/>
      <c r="JRS46" s="578"/>
      <c r="JRT46" s="578"/>
      <c r="JRU46" s="578"/>
      <c r="JRV46" s="578"/>
      <c r="JRW46" s="578"/>
      <c r="JRX46" s="578"/>
      <c r="JRY46" s="578"/>
      <c r="JRZ46" s="578"/>
      <c r="JSA46" s="578"/>
      <c r="JSB46" s="578"/>
      <c r="JSC46" s="578"/>
      <c r="JSD46" s="578"/>
      <c r="JSE46" s="578"/>
      <c r="JSF46" s="578"/>
      <c r="JSG46" s="578"/>
      <c r="JSH46" s="578"/>
      <c r="JSI46" s="578"/>
      <c r="JSJ46" s="578"/>
      <c r="JSK46" s="578"/>
      <c r="JSL46" s="578"/>
      <c r="JSM46" s="578"/>
      <c r="JSN46" s="578"/>
      <c r="JSO46" s="578"/>
      <c r="JSP46" s="578"/>
      <c r="JSQ46" s="578"/>
      <c r="JSR46" s="578"/>
      <c r="JSS46" s="578"/>
      <c r="JST46" s="578"/>
      <c r="JSU46" s="578"/>
      <c r="JSV46" s="578"/>
      <c r="JSW46" s="578"/>
      <c r="JSX46" s="578"/>
      <c r="JSY46" s="578"/>
      <c r="JSZ46" s="578"/>
      <c r="JTA46" s="578"/>
      <c r="JTB46" s="578"/>
      <c r="JTC46" s="578"/>
      <c r="JTD46" s="578"/>
      <c r="JTE46" s="578"/>
      <c r="JTF46" s="578"/>
      <c r="JTG46" s="578"/>
      <c r="JTH46" s="578"/>
      <c r="JTI46" s="578"/>
      <c r="JTJ46" s="578"/>
      <c r="JTK46" s="578"/>
      <c r="JTL46" s="578"/>
      <c r="JTM46" s="578"/>
      <c r="JTN46" s="578"/>
      <c r="JTO46" s="578"/>
      <c r="JTP46" s="578"/>
      <c r="JTQ46" s="578"/>
      <c r="JTR46" s="578"/>
      <c r="JTS46" s="578"/>
      <c r="JTT46" s="578"/>
      <c r="JTU46" s="578"/>
      <c r="JTV46" s="578"/>
      <c r="JTW46" s="578"/>
      <c r="JTX46" s="578"/>
      <c r="JTY46" s="578"/>
      <c r="JTZ46" s="578"/>
      <c r="JUA46" s="578"/>
      <c r="JUB46" s="578"/>
      <c r="JUC46" s="578"/>
      <c r="JUD46" s="578"/>
      <c r="JUE46" s="578"/>
      <c r="JUF46" s="578"/>
      <c r="JUG46" s="578"/>
      <c r="JUH46" s="578"/>
      <c r="JUI46" s="578"/>
      <c r="JUJ46" s="578"/>
      <c r="JUK46" s="578"/>
      <c r="JUL46" s="578"/>
      <c r="JUM46" s="578"/>
      <c r="JUN46" s="578"/>
      <c r="JUO46" s="578"/>
      <c r="JUP46" s="578"/>
      <c r="JUQ46" s="578"/>
      <c r="JUR46" s="578"/>
      <c r="JUS46" s="578"/>
      <c r="JUT46" s="578"/>
      <c r="JUU46" s="578"/>
      <c r="JUV46" s="578"/>
      <c r="JUW46" s="578"/>
      <c r="JUX46" s="578"/>
      <c r="JUY46" s="578"/>
      <c r="JUZ46" s="578"/>
      <c r="JVA46" s="578"/>
      <c r="JVB46" s="578"/>
      <c r="JVC46" s="578"/>
      <c r="JVD46" s="578"/>
      <c r="JVE46" s="578"/>
      <c r="JVF46" s="578"/>
      <c r="JVG46" s="578"/>
      <c r="JVH46" s="578"/>
      <c r="JVI46" s="578"/>
      <c r="JVJ46" s="578"/>
      <c r="JVK46" s="578"/>
      <c r="JVL46" s="578"/>
      <c r="JVM46" s="578"/>
      <c r="JVN46" s="578"/>
      <c r="JVO46" s="578"/>
      <c r="JVP46" s="578"/>
      <c r="JVQ46" s="578"/>
      <c r="JVR46" s="578"/>
      <c r="JVS46" s="578"/>
      <c r="JVT46" s="578"/>
      <c r="JVU46" s="578"/>
      <c r="JVV46" s="578"/>
      <c r="JVW46" s="578"/>
      <c r="JVX46" s="578"/>
      <c r="JVY46" s="578"/>
      <c r="JVZ46" s="578"/>
      <c r="JWA46" s="578"/>
      <c r="JWB46" s="578"/>
      <c r="JWC46" s="578"/>
      <c r="JWD46" s="578"/>
      <c r="JWE46" s="578"/>
      <c r="JWF46" s="578"/>
      <c r="JWG46" s="578"/>
      <c r="JWH46" s="578"/>
      <c r="JWI46" s="578"/>
      <c r="JWJ46" s="578"/>
      <c r="JWK46" s="578"/>
      <c r="JWL46" s="578"/>
      <c r="JWM46" s="578"/>
      <c r="JWN46" s="578"/>
      <c r="JWO46" s="578"/>
      <c r="JWP46" s="578"/>
      <c r="JWQ46" s="578"/>
      <c r="JWR46" s="578"/>
      <c r="JWS46" s="578"/>
      <c r="JWT46" s="578"/>
      <c r="JWU46" s="578"/>
      <c r="JWV46" s="578"/>
      <c r="JWW46" s="578"/>
      <c r="JWX46" s="578"/>
      <c r="JWY46" s="578"/>
      <c r="JWZ46" s="578"/>
      <c r="JXA46" s="578"/>
      <c r="JXB46" s="578"/>
      <c r="JXC46" s="578"/>
      <c r="JXD46" s="578"/>
      <c r="JXE46" s="578"/>
      <c r="JXF46" s="578"/>
      <c r="JXG46" s="578"/>
      <c r="JXH46" s="578"/>
      <c r="JXI46" s="578"/>
      <c r="JXJ46" s="578"/>
      <c r="JXK46" s="578"/>
      <c r="JXL46" s="578"/>
      <c r="JXM46" s="578"/>
      <c r="JXN46" s="578"/>
      <c r="JXO46" s="578"/>
      <c r="JXP46" s="578"/>
      <c r="JXQ46" s="578"/>
      <c r="JXR46" s="578"/>
      <c r="JXS46" s="578"/>
      <c r="JXT46" s="578"/>
      <c r="JXU46" s="578"/>
      <c r="JXV46" s="578"/>
      <c r="JXW46" s="578"/>
      <c r="JXX46" s="578"/>
      <c r="JXY46" s="578"/>
      <c r="JXZ46" s="578"/>
      <c r="JYA46" s="578"/>
      <c r="JYB46" s="578"/>
      <c r="JYC46" s="578"/>
      <c r="JYD46" s="578"/>
      <c r="JYE46" s="578"/>
      <c r="JYF46" s="578"/>
      <c r="JYG46" s="578"/>
      <c r="JYH46" s="578"/>
      <c r="JYI46" s="578"/>
      <c r="JYJ46" s="578"/>
      <c r="JYK46" s="578"/>
      <c r="JYL46" s="578"/>
      <c r="JYM46" s="578"/>
      <c r="JYN46" s="578"/>
      <c r="JYO46" s="578"/>
      <c r="JYP46" s="578"/>
      <c r="JYQ46" s="578"/>
      <c r="JYR46" s="578"/>
      <c r="JYS46" s="578"/>
      <c r="JYT46" s="578"/>
      <c r="JYU46" s="578"/>
      <c r="JYV46" s="578"/>
      <c r="JYW46" s="578"/>
      <c r="JYX46" s="578"/>
      <c r="JYY46" s="578"/>
      <c r="JYZ46" s="578"/>
      <c r="JZA46" s="578"/>
      <c r="JZB46" s="578"/>
      <c r="JZC46" s="578"/>
      <c r="JZD46" s="578"/>
      <c r="JZE46" s="578"/>
      <c r="JZF46" s="578"/>
      <c r="JZG46" s="578"/>
      <c r="JZH46" s="578"/>
      <c r="JZI46" s="578"/>
      <c r="JZJ46" s="578"/>
      <c r="JZK46" s="578"/>
      <c r="JZL46" s="578"/>
      <c r="JZM46" s="578"/>
      <c r="JZN46" s="578"/>
      <c r="JZO46" s="578"/>
      <c r="JZP46" s="578"/>
      <c r="JZQ46" s="578"/>
      <c r="JZR46" s="578"/>
      <c r="JZS46" s="578"/>
      <c r="JZT46" s="578"/>
      <c r="JZU46" s="578"/>
      <c r="JZV46" s="578"/>
      <c r="JZW46" s="578"/>
      <c r="JZX46" s="578"/>
      <c r="JZY46" s="578"/>
      <c r="JZZ46" s="578"/>
      <c r="KAA46" s="578"/>
      <c r="KAB46" s="578"/>
      <c r="KAC46" s="578"/>
      <c r="KAD46" s="578"/>
      <c r="KAE46" s="578"/>
      <c r="KAF46" s="578"/>
      <c r="KAG46" s="578"/>
      <c r="KAH46" s="578"/>
      <c r="KAI46" s="578"/>
      <c r="KAJ46" s="578"/>
      <c r="KAK46" s="578"/>
      <c r="KAL46" s="578"/>
      <c r="KAM46" s="578"/>
      <c r="KAN46" s="578"/>
      <c r="KAO46" s="578"/>
      <c r="KAP46" s="578"/>
      <c r="KAQ46" s="578"/>
      <c r="KAR46" s="578"/>
      <c r="KAS46" s="578"/>
      <c r="KAT46" s="578"/>
      <c r="KAU46" s="578"/>
      <c r="KAV46" s="578"/>
      <c r="KAW46" s="578"/>
      <c r="KAX46" s="578"/>
      <c r="KAY46" s="578"/>
      <c r="KAZ46" s="578"/>
      <c r="KBA46" s="578"/>
      <c r="KBB46" s="578"/>
      <c r="KBC46" s="578"/>
      <c r="KBD46" s="578"/>
      <c r="KBE46" s="578"/>
      <c r="KBF46" s="578"/>
      <c r="KBG46" s="578"/>
      <c r="KBH46" s="578"/>
      <c r="KBI46" s="578"/>
      <c r="KBJ46" s="578"/>
      <c r="KBK46" s="578"/>
      <c r="KBL46" s="578"/>
      <c r="KBM46" s="578"/>
      <c r="KBN46" s="578"/>
      <c r="KBO46" s="578"/>
      <c r="KBP46" s="578"/>
      <c r="KBQ46" s="578"/>
      <c r="KBR46" s="578"/>
      <c r="KBS46" s="578"/>
      <c r="KBT46" s="578"/>
      <c r="KBU46" s="578"/>
      <c r="KBV46" s="578"/>
      <c r="KBW46" s="578"/>
      <c r="KBX46" s="578"/>
      <c r="KBY46" s="578"/>
      <c r="KBZ46" s="578"/>
      <c r="KCA46" s="578"/>
      <c r="KCB46" s="578"/>
      <c r="KCC46" s="578"/>
      <c r="KCD46" s="578"/>
      <c r="KCE46" s="578"/>
      <c r="KCF46" s="578"/>
      <c r="KCG46" s="578"/>
      <c r="KCH46" s="578"/>
      <c r="KCI46" s="578"/>
      <c r="KCJ46" s="578"/>
      <c r="KCK46" s="578"/>
      <c r="KCL46" s="578"/>
      <c r="KCM46" s="578"/>
      <c r="KCN46" s="578"/>
      <c r="KCO46" s="578"/>
      <c r="KCP46" s="578"/>
      <c r="KCQ46" s="578"/>
      <c r="KCR46" s="578"/>
      <c r="KCS46" s="578"/>
      <c r="KCT46" s="578"/>
      <c r="KCU46" s="578"/>
      <c r="KCV46" s="578"/>
      <c r="KCW46" s="578"/>
      <c r="KCX46" s="578"/>
      <c r="KCY46" s="578"/>
      <c r="KCZ46" s="578"/>
      <c r="KDA46" s="578"/>
      <c r="KDB46" s="578"/>
      <c r="KDC46" s="578"/>
      <c r="KDD46" s="578"/>
      <c r="KDE46" s="578"/>
      <c r="KDF46" s="578"/>
      <c r="KDG46" s="578"/>
      <c r="KDH46" s="578"/>
      <c r="KDI46" s="578"/>
      <c r="KDJ46" s="578"/>
      <c r="KDK46" s="578"/>
      <c r="KDL46" s="578"/>
      <c r="KDM46" s="578"/>
      <c r="KDN46" s="578"/>
      <c r="KDO46" s="578"/>
      <c r="KDP46" s="578"/>
      <c r="KDQ46" s="578"/>
      <c r="KDR46" s="578"/>
      <c r="KDS46" s="578"/>
      <c r="KDT46" s="578"/>
      <c r="KDU46" s="578"/>
      <c r="KDV46" s="578"/>
      <c r="KDW46" s="578"/>
      <c r="KDX46" s="578"/>
      <c r="KDY46" s="578"/>
      <c r="KDZ46" s="578"/>
      <c r="KEA46" s="578"/>
      <c r="KEB46" s="578"/>
      <c r="KEC46" s="578"/>
      <c r="KED46" s="578"/>
      <c r="KEE46" s="578"/>
      <c r="KEF46" s="578"/>
      <c r="KEG46" s="578"/>
      <c r="KEH46" s="578"/>
      <c r="KEI46" s="578"/>
      <c r="KEJ46" s="578"/>
      <c r="KEK46" s="578"/>
      <c r="KEL46" s="578"/>
      <c r="KEM46" s="578"/>
      <c r="KEN46" s="578"/>
      <c r="KEO46" s="578"/>
      <c r="KEP46" s="578"/>
      <c r="KEQ46" s="578"/>
      <c r="KER46" s="578"/>
      <c r="KES46" s="578"/>
      <c r="KET46" s="578"/>
      <c r="KEU46" s="578"/>
      <c r="KEV46" s="578"/>
      <c r="KEW46" s="578"/>
      <c r="KEX46" s="578"/>
      <c r="KEY46" s="578"/>
      <c r="KEZ46" s="578"/>
      <c r="KFA46" s="578"/>
      <c r="KFB46" s="578"/>
      <c r="KFC46" s="578"/>
      <c r="KFD46" s="578"/>
      <c r="KFE46" s="578"/>
      <c r="KFF46" s="578"/>
      <c r="KFG46" s="578"/>
      <c r="KFH46" s="578"/>
      <c r="KFI46" s="578"/>
      <c r="KFJ46" s="578"/>
      <c r="KFK46" s="578"/>
      <c r="KFL46" s="578"/>
      <c r="KFM46" s="578"/>
      <c r="KFN46" s="578"/>
      <c r="KFO46" s="578"/>
      <c r="KFP46" s="578"/>
      <c r="KFQ46" s="578"/>
      <c r="KFR46" s="578"/>
      <c r="KFS46" s="578"/>
      <c r="KFT46" s="578"/>
      <c r="KFU46" s="578"/>
      <c r="KFV46" s="578"/>
      <c r="KFW46" s="578"/>
      <c r="KFX46" s="578"/>
      <c r="KFY46" s="578"/>
      <c r="KFZ46" s="578"/>
      <c r="KGA46" s="578"/>
      <c r="KGB46" s="578"/>
      <c r="KGC46" s="578"/>
      <c r="KGD46" s="578"/>
      <c r="KGE46" s="578"/>
      <c r="KGF46" s="578"/>
      <c r="KGG46" s="578"/>
      <c r="KGH46" s="578"/>
      <c r="KGI46" s="578"/>
      <c r="KGJ46" s="578"/>
      <c r="KGK46" s="578"/>
      <c r="KGL46" s="578"/>
      <c r="KGM46" s="578"/>
      <c r="KGN46" s="578"/>
      <c r="KGO46" s="578"/>
      <c r="KGP46" s="578"/>
      <c r="KGQ46" s="578"/>
      <c r="KGR46" s="578"/>
      <c r="KGS46" s="578"/>
      <c r="KGT46" s="578"/>
      <c r="KGU46" s="578"/>
      <c r="KGV46" s="578"/>
      <c r="KGW46" s="578"/>
      <c r="KGX46" s="578"/>
      <c r="KGY46" s="578"/>
      <c r="KGZ46" s="578"/>
      <c r="KHA46" s="578"/>
      <c r="KHB46" s="578"/>
      <c r="KHC46" s="578"/>
      <c r="KHD46" s="578"/>
      <c r="KHE46" s="578"/>
      <c r="KHF46" s="578"/>
      <c r="KHG46" s="578"/>
      <c r="KHH46" s="578"/>
      <c r="KHI46" s="578"/>
      <c r="KHJ46" s="578"/>
      <c r="KHK46" s="578"/>
      <c r="KHL46" s="578"/>
      <c r="KHM46" s="578"/>
      <c r="KHN46" s="578"/>
      <c r="KHO46" s="578"/>
      <c r="KHP46" s="578"/>
      <c r="KHQ46" s="578"/>
      <c r="KHR46" s="578"/>
      <c r="KHS46" s="578"/>
      <c r="KHT46" s="578"/>
      <c r="KHU46" s="578"/>
      <c r="KHV46" s="578"/>
      <c r="KHW46" s="578"/>
      <c r="KHX46" s="578"/>
      <c r="KHY46" s="578"/>
      <c r="KHZ46" s="578"/>
      <c r="KIA46" s="578"/>
      <c r="KIB46" s="578"/>
      <c r="KIC46" s="578"/>
      <c r="KID46" s="578"/>
      <c r="KIE46" s="578"/>
      <c r="KIF46" s="578"/>
      <c r="KIG46" s="578"/>
      <c r="KIH46" s="578"/>
      <c r="KII46" s="578"/>
      <c r="KIJ46" s="578"/>
      <c r="KIK46" s="578"/>
      <c r="KIL46" s="578"/>
      <c r="KIM46" s="578"/>
      <c r="KIN46" s="578"/>
      <c r="KIO46" s="578"/>
      <c r="KIP46" s="578"/>
      <c r="KIQ46" s="578"/>
      <c r="KIR46" s="578"/>
      <c r="KIS46" s="578"/>
      <c r="KIT46" s="578"/>
      <c r="KIU46" s="578"/>
      <c r="KIV46" s="578"/>
      <c r="KIW46" s="578"/>
      <c r="KIX46" s="578"/>
      <c r="KIY46" s="578"/>
      <c r="KIZ46" s="578"/>
      <c r="KJA46" s="578"/>
      <c r="KJB46" s="578"/>
      <c r="KJC46" s="578"/>
      <c r="KJD46" s="578"/>
      <c r="KJE46" s="578"/>
      <c r="KJF46" s="578"/>
      <c r="KJG46" s="578"/>
      <c r="KJH46" s="578"/>
      <c r="KJI46" s="578"/>
      <c r="KJJ46" s="578"/>
      <c r="KJK46" s="578"/>
      <c r="KJL46" s="578"/>
      <c r="KJM46" s="578"/>
      <c r="KJN46" s="578"/>
      <c r="KJO46" s="578"/>
      <c r="KJP46" s="578"/>
      <c r="KJQ46" s="578"/>
      <c r="KJR46" s="578"/>
      <c r="KJS46" s="578"/>
      <c r="KJT46" s="578"/>
      <c r="KJU46" s="578"/>
      <c r="KJV46" s="578"/>
      <c r="KJW46" s="578"/>
      <c r="KJX46" s="578"/>
      <c r="KJY46" s="578"/>
      <c r="KJZ46" s="578"/>
      <c r="KKA46" s="578"/>
      <c r="KKB46" s="578"/>
      <c r="KKC46" s="578"/>
      <c r="KKD46" s="578"/>
      <c r="KKE46" s="578"/>
      <c r="KKF46" s="578"/>
      <c r="KKG46" s="578"/>
      <c r="KKH46" s="578"/>
      <c r="KKI46" s="578"/>
      <c r="KKJ46" s="578"/>
      <c r="KKK46" s="578"/>
      <c r="KKL46" s="578"/>
      <c r="KKM46" s="578"/>
      <c r="KKN46" s="578"/>
      <c r="KKO46" s="578"/>
      <c r="KKP46" s="578"/>
      <c r="KKQ46" s="578"/>
      <c r="KKR46" s="578"/>
      <c r="KKS46" s="578"/>
      <c r="KKT46" s="578"/>
      <c r="KKU46" s="578"/>
      <c r="KKV46" s="578"/>
      <c r="KKW46" s="578"/>
      <c r="KKX46" s="578"/>
      <c r="KKY46" s="578"/>
      <c r="KKZ46" s="578"/>
      <c r="KLA46" s="578"/>
      <c r="KLB46" s="578"/>
      <c r="KLC46" s="578"/>
      <c r="KLD46" s="578"/>
      <c r="KLE46" s="578"/>
      <c r="KLF46" s="578"/>
      <c r="KLG46" s="578"/>
      <c r="KLH46" s="578"/>
      <c r="KLI46" s="578"/>
      <c r="KLJ46" s="578"/>
      <c r="KLK46" s="578"/>
      <c r="KLL46" s="578"/>
      <c r="KLM46" s="578"/>
      <c r="KLN46" s="578"/>
      <c r="KLO46" s="578"/>
      <c r="KLP46" s="578"/>
      <c r="KLQ46" s="578"/>
      <c r="KLR46" s="578"/>
      <c r="KLS46" s="578"/>
      <c r="KLT46" s="578"/>
      <c r="KLU46" s="578"/>
      <c r="KLV46" s="578"/>
      <c r="KLW46" s="578"/>
      <c r="KLX46" s="578"/>
      <c r="KLY46" s="578"/>
      <c r="KLZ46" s="578"/>
      <c r="KMA46" s="578"/>
      <c r="KMB46" s="578"/>
      <c r="KMC46" s="578"/>
      <c r="KMD46" s="578"/>
      <c r="KME46" s="578"/>
      <c r="KMF46" s="578"/>
      <c r="KMG46" s="578"/>
      <c r="KMH46" s="578"/>
      <c r="KMI46" s="578"/>
      <c r="KMJ46" s="578"/>
      <c r="KMK46" s="578"/>
      <c r="KML46" s="578"/>
      <c r="KMM46" s="578"/>
      <c r="KMN46" s="578"/>
      <c r="KMO46" s="578"/>
      <c r="KMP46" s="578"/>
      <c r="KMQ46" s="578"/>
      <c r="KMR46" s="578"/>
      <c r="KMS46" s="578"/>
      <c r="KMT46" s="578"/>
      <c r="KMU46" s="578"/>
      <c r="KMV46" s="578"/>
      <c r="KMW46" s="578"/>
      <c r="KMX46" s="578"/>
      <c r="KMY46" s="578"/>
      <c r="KMZ46" s="578"/>
      <c r="KNA46" s="578"/>
      <c r="KNB46" s="578"/>
      <c r="KNC46" s="578"/>
      <c r="KND46" s="578"/>
      <c r="KNE46" s="578"/>
      <c r="KNF46" s="578"/>
      <c r="KNG46" s="578"/>
      <c r="KNH46" s="578"/>
      <c r="KNI46" s="578"/>
      <c r="KNJ46" s="578"/>
      <c r="KNK46" s="578"/>
      <c r="KNL46" s="578"/>
      <c r="KNM46" s="578"/>
      <c r="KNN46" s="578"/>
      <c r="KNO46" s="578"/>
      <c r="KNP46" s="578"/>
      <c r="KNQ46" s="578"/>
      <c r="KNR46" s="578"/>
      <c r="KNS46" s="578"/>
      <c r="KNT46" s="578"/>
      <c r="KNU46" s="578"/>
      <c r="KNV46" s="578"/>
      <c r="KNW46" s="578"/>
      <c r="KNX46" s="578"/>
      <c r="KNY46" s="578"/>
      <c r="KNZ46" s="578"/>
      <c r="KOA46" s="578"/>
      <c r="KOB46" s="578"/>
      <c r="KOC46" s="578"/>
      <c r="KOD46" s="578"/>
      <c r="KOE46" s="578"/>
      <c r="KOF46" s="578"/>
      <c r="KOG46" s="578"/>
      <c r="KOH46" s="578"/>
      <c r="KOI46" s="578"/>
      <c r="KOJ46" s="578"/>
      <c r="KOK46" s="578"/>
      <c r="KOL46" s="578"/>
      <c r="KOM46" s="578"/>
      <c r="KON46" s="578"/>
      <c r="KOO46" s="578"/>
      <c r="KOP46" s="578"/>
      <c r="KOQ46" s="578"/>
      <c r="KOR46" s="578"/>
      <c r="KOS46" s="578"/>
      <c r="KOT46" s="578"/>
      <c r="KOU46" s="578"/>
      <c r="KOV46" s="578"/>
      <c r="KOW46" s="578"/>
      <c r="KOX46" s="578"/>
      <c r="KOY46" s="578"/>
      <c r="KOZ46" s="578"/>
      <c r="KPA46" s="578"/>
      <c r="KPB46" s="578"/>
      <c r="KPC46" s="578"/>
      <c r="KPD46" s="578"/>
      <c r="KPE46" s="578"/>
      <c r="KPF46" s="578"/>
      <c r="KPG46" s="578"/>
      <c r="KPH46" s="578"/>
      <c r="KPI46" s="578"/>
      <c r="KPJ46" s="578"/>
      <c r="KPK46" s="578"/>
      <c r="KPL46" s="578"/>
      <c r="KPM46" s="578"/>
      <c r="KPN46" s="578"/>
      <c r="KPO46" s="578"/>
      <c r="KPP46" s="578"/>
      <c r="KPQ46" s="578"/>
      <c r="KPR46" s="578"/>
      <c r="KPS46" s="578"/>
      <c r="KPT46" s="578"/>
      <c r="KPU46" s="578"/>
      <c r="KPV46" s="578"/>
      <c r="KPW46" s="578"/>
      <c r="KPX46" s="578"/>
      <c r="KPY46" s="578"/>
      <c r="KPZ46" s="578"/>
      <c r="KQA46" s="578"/>
      <c r="KQB46" s="578"/>
      <c r="KQC46" s="578"/>
      <c r="KQD46" s="578"/>
      <c r="KQE46" s="578"/>
      <c r="KQF46" s="578"/>
      <c r="KQG46" s="578"/>
      <c r="KQH46" s="578"/>
      <c r="KQI46" s="578"/>
      <c r="KQJ46" s="578"/>
      <c r="KQK46" s="578"/>
      <c r="KQL46" s="578"/>
      <c r="KQM46" s="578"/>
      <c r="KQN46" s="578"/>
      <c r="KQO46" s="578"/>
      <c r="KQP46" s="578"/>
      <c r="KQQ46" s="578"/>
      <c r="KQR46" s="578"/>
      <c r="KQS46" s="578"/>
      <c r="KQT46" s="578"/>
      <c r="KQU46" s="578"/>
      <c r="KQV46" s="578"/>
      <c r="KQW46" s="578"/>
      <c r="KQX46" s="578"/>
      <c r="KQY46" s="578"/>
      <c r="KQZ46" s="578"/>
      <c r="KRA46" s="578"/>
      <c r="KRB46" s="578"/>
      <c r="KRC46" s="578"/>
      <c r="KRD46" s="578"/>
      <c r="KRE46" s="578"/>
      <c r="KRF46" s="578"/>
      <c r="KRG46" s="578"/>
      <c r="KRH46" s="578"/>
      <c r="KRI46" s="578"/>
      <c r="KRJ46" s="578"/>
      <c r="KRK46" s="578"/>
      <c r="KRL46" s="578"/>
      <c r="KRM46" s="578"/>
      <c r="KRN46" s="578"/>
      <c r="KRO46" s="578"/>
      <c r="KRP46" s="578"/>
      <c r="KRQ46" s="578"/>
      <c r="KRR46" s="578"/>
      <c r="KRS46" s="578"/>
      <c r="KRT46" s="578"/>
      <c r="KRU46" s="578"/>
      <c r="KRV46" s="578"/>
      <c r="KRW46" s="578"/>
      <c r="KRX46" s="578"/>
      <c r="KRY46" s="578"/>
      <c r="KRZ46" s="578"/>
      <c r="KSA46" s="578"/>
      <c r="KSB46" s="578"/>
      <c r="KSC46" s="578"/>
      <c r="KSD46" s="578"/>
      <c r="KSE46" s="578"/>
      <c r="KSF46" s="578"/>
      <c r="KSG46" s="578"/>
      <c r="KSH46" s="578"/>
      <c r="KSI46" s="578"/>
      <c r="KSJ46" s="578"/>
      <c r="KSK46" s="578"/>
      <c r="KSL46" s="578"/>
      <c r="KSM46" s="578"/>
      <c r="KSN46" s="578"/>
      <c r="KSO46" s="578"/>
      <c r="KSP46" s="578"/>
      <c r="KSQ46" s="578"/>
      <c r="KSR46" s="578"/>
      <c r="KSS46" s="578"/>
      <c r="KST46" s="578"/>
      <c r="KSU46" s="578"/>
      <c r="KSV46" s="578"/>
      <c r="KSW46" s="578"/>
      <c r="KSX46" s="578"/>
      <c r="KSY46" s="578"/>
      <c r="KSZ46" s="578"/>
      <c r="KTA46" s="578"/>
      <c r="KTB46" s="578"/>
      <c r="KTC46" s="578"/>
      <c r="KTD46" s="578"/>
      <c r="KTE46" s="578"/>
      <c r="KTF46" s="578"/>
      <c r="KTG46" s="578"/>
      <c r="KTH46" s="578"/>
      <c r="KTI46" s="578"/>
      <c r="KTJ46" s="578"/>
      <c r="KTK46" s="578"/>
      <c r="KTL46" s="578"/>
      <c r="KTM46" s="578"/>
      <c r="KTN46" s="578"/>
      <c r="KTO46" s="578"/>
      <c r="KTP46" s="578"/>
      <c r="KTQ46" s="578"/>
      <c r="KTR46" s="578"/>
      <c r="KTS46" s="578"/>
      <c r="KTT46" s="578"/>
      <c r="KTU46" s="578"/>
      <c r="KTV46" s="578"/>
      <c r="KTW46" s="578"/>
      <c r="KTX46" s="578"/>
      <c r="KTY46" s="578"/>
      <c r="KTZ46" s="578"/>
      <c r="KUA46" s="578"/>
      <c r="KUB46" s="578"/>
      <c r="KUC46" s="578"/>
      <c r="KUD46" s="578"/>
      <c r="KUE46" s="578"/>
      <c r="KUF46" s="578"/>
      <c r="KUG46" s="578"/>
      <c r="KUH46" s="578"/>
      <c r="KUI46" s="578"/>
      <c r="KUJ46" s="578"/>
      <c r="KUK46" s="578"/>
      <c r="KUL46" s="578"/>
      <c r="KUM46" s="578"/>
      <c r="KUN46" s="578"/>
      <c r="KUO46" s="578"/>
      <c r="KUP46" s="578"/>
      <c r="KUQ46" s="578"/>
      <c r="KUR46" s="578"/>
      <c r="KUS46" s="578"/>
      <c r="KUT46" s="578"/>
      <c r="KUU46" s="578"/>
      <c r="KUV46" s="578"/>
      <c r="KUW46" s="578"/>
      <c r="KUX46" s="578"/>
      <c r="KUY46" s="578"/>
      <c r="KUZ46" s="578"/>
      <c r="KVA46" s="578"/>
      <c r="KVB46" s="578"/>
      <c r="KVC46" s="578"/>
      <c r="KVD46" s="578"/>
      <c r="KVE46" s="578"/>
      <c r="KVF46" s="578"/>
      <c r="KVG46" s="578"/>
      <c r="KVH46" s="578"/>
      <c r="KVI46" s="578"/>
      <c r="KVJ46" s="578"/>
      <c r="KVK46" s="578"/>
      <c r="KVL46" s="578"/>
      <c r="KVM46" s="578"/>
      <c r="KVN46" s="578"/>
      <c r="KVO46" s="578"/>
      <c r="KVP46" s="578"/>
      <c r="KVQ46" s="578"/>
      <c r="KVR46" s="578"/>
      <c r="KVS46" s="578"/>
      <c r="KVT46" s="578"/>
      <c r="KVU46" s="578"/>
      <c r="KVV46" s="578"/>
      <c r="KVW46" s="578"/>
      <c r="KVX46" s="578"/>
      <c r="KVY46" s="578"/>
      <c r="KVZ46" s="578"/>
      <c r="KWA46" s="578"/>
      <c r="KWB46" s="578"/>
      <c r="KWC46" s="578"/>
      <c r="KWD46" s="578"/>
      <c r="KWE46" s="578"/>
      <c r="KWF46" s="578"/>
      <c r="KWG46" s="578"/>
      <c r="KWH46" s="578"/>
      <c r="KWI46" s="578"/>
      <c r="KWJ46" s="578"/>
      <c r="KWK46" s="578"/>
      <c r="KWL46" s="578"/>
      <c r="KWM46" s="578"/>
      <c r="KWN46" s="578"/>
      <c r="KWO46" s="578"/>
      <c r="KWP46" s="578"/>
      <c r="KWQ46" s="578"/>
      <c r="KWR46" s="578"/>
      <c r="KWS46" s="578"/>
      <c r="KWT46" s="578"/>
      <c r="KWU46" s="578"/>
      <c r="KWV46" s="578"/>
      <c r="KWW46" s="578"/>
      <c r="KWX46" s="578"/>
      <c r="KWY46" s="578"/>
      <c r="KWZ46" s="578"/>
      <c r="KXA46" s="578"/>
      <c r="KXB46" s="578"/>
      <c r="KXC46" s="578"/>
      <c r="KXD46" s="578"/>
      <c r="KXE46" s="578"/>
      <c r="KXF46" s="578"/>
      <c r="KXG46" s="578"/>
      <c r="KXH46" s="578"/>
      <c r="KXI46" s="578"/>
      <c r="KXJ46" s="578"/>
      <c r="KXK46" s="578"/>
      <c r="KXL46" s="578"/>
      <c r="KXM46" s="578"/>
      <c r="KXN46" s="578"/>
      <c r="KXO46" s="578"/>
      <c r="KXP46" s="578"/>
      <c r="KXQ46" s="578"/>
      <c r="KXR46" s="578"/>
      <c r="KXS46" s="578"/>
      <c r="KXT46" s="578"/>
      <c r="KXU46" s="578"/>
      <c r="KXV46" s="578"/>
      <c r="KXW46" s="578"/>
      <c r="KXX46" s="578"/>
      <c r="KXY46" s="578"/>
      <c r="KXZ46" s="578"/>
      <c r="KYA46" s="578"/>
      <c r="KYB46" s="578"/>
      <c r="KYC46" s="578"/>
      <c r="KYD46" s="578"/>
      <c r="KYE46" s="578"/>
      <c r="KYF46" s="578"/>
      <c r="KYG46" s="578"/>
      <c r="KYH46" s="578"/>
      <c r="KYI46" s="578"/>
      <c r="KYJ46" s="578"/>
      <c r="KYK46" s="578"/>
      <c r="KYL46" s="578"/>
      <c r="KYM46" s="578"/>
      <c r="KYN46" s="578"/>
      <c r="KYO46" s="578"/>
      <c r="KYP46" s="578"/>
      <c r="KYQ46" s="578"/>
      <c r="KYR46" s="578"/>
      <c r="KYS46" s="578"/>
      <c r="KYT46" s="578"/>
      <c r="KYU46" s="578"/>
      <c r="KYV46" s="578"/>
      <c r="KYW46" s="578"/>
      <c r="KYX46" s="578"/>
      <c r="KYY46" s="578"/>
      <c r="KYZ46" s="578"/>
      <c r="KZA46" s="578"/>
      <c r="KZB46" s="578"/>
      <c r="KZC46" s="578"/>
      <c r="KZD46" s="578"/>
      <c r="KZE46" s="578"/>
      <c r="KZF46" s="578"/>
      <c r="KZG46" s="578"/>
      <c r="KZH46" s="578"/>
      <c r="KZI46" s="578"/>
      <c r="KZJ46" s="578"/>
      <c r="KZK46" s="578"/>
      <c r="KZL46" s="578"/>
      <c r="KZM46" s="578"/>
      <c r="KZN46" s="578"/>
      <c r="KZO46" s="578"/>
      <c r="KZP46" s="578"/>
      <c r="KZQ46" s="578"/>
      <c r="KZR46" s="578"/>
      <c r="KZS46" s="578"/>
      <c r="KZT46" s="578"/>
      <c r="KZU46" s="578"/>
      <c r="KZV46" s="578"/>
      <c r="KZW46" s="578"/>
      <c r="KZX46" s="578"/>
      <c r="KZY46" s="578"/>
      <c r="KZZ46" s="578"/>
      <c r="LAA46" s="578"/>
      <c r="LAB46" s="578"/>
      <c r="LAC46" s="578"/>
      <c r="LAD46" s="578"/>
      <c r="LAE46" s="578"/>
      <c r="LAF46" s="578"/>
      <c r="LAG46" s="578"/>
      <c r="LAH46" s="578"/>
      <c r="LAI46" s="578"/>
      <c r="LAJ46" s="578"/>
      <c r="LAK46" s="578"/>
      <c r="LAL46" s="578"/>
      <c r="LAM46" s="578"/>
      <c r="LAN46" s="578"/>
      <c r="LAO46" s="578"/>
      <c r="LAP46" s="578"/>
      <c r="LAQ46" s="578"/>
      <c r="LAR46" s="578"/>
      <c r="LAS46" s="578"/>
      <c r="LAT46" s="578"/>
      <c r="LAU46" s="578"/>
      <c r="LAV46" s="578"/>
      <c r="LAW46" s="578"/>
      <c r="LAX46" s="578"/>
      <c r="LAY46" s="578"/>
      <c r="LAZ46" s="578"/>
      <c r="LBA46" s="578"/>
      <c r="LBB46" s="578"/>
      <c r="LBC46" s="578"/>
      <c r="LBD46" s="578"/>
      <c r="LBE46" s="578"/>
      <c r="LBF46" s="578"/>
      <c r="LBG46" s="578"/>
      <c r="LBH46" s="578"/>
      <c r="LBI46" s="578"/>
      <c r="LBJ46" s="578"/>
      <c r="LBK46" s="578"/>
      <c r="LBL46" s="578"/>
      <c r="LBM46" s="578"/>
      <c r="LBN46" s="578"/>
      <c r="LBO46" s="578"/>
      <c r="LBP46" s="578"/>
      <c r="LBQ46" s="578"/>
      <c r="LBR46" s="578"/>
      <c r="LBS46" s="578"/>
      <c r="LBT46" s="578"/>
      <c r="LBU46" s="578"/>
      <c r="LBV46" s="578"/>
      <c r="LBW46" s="578"/>
      <c r="LBX46" s="578"/>
      <c r="LBY46" s="578"/>
      <c r="LBZ46" s="578"/>
      <c r="LCA46" s="578"/>
      <c r="LCB46" s="578"/>
      <c r="LCC46" s="578"/>
      <c r="LCD46" s="578"/>
      <c r="LCE46" s="578"/>
      <c r="LCF46" s="578"/>
      <c r="LCG46" s="578"/>
      <c r="LCH46" s="578"/>
      <c r="LCI46" s="578"/>
      <c r="LCJ46" s="578"/>
      <c r="LCK46" s="578"/>
      <c r="LCL46" s="578"/>
      <c r="LCM46" s="578"/>
      <c r="LCN46" s="578"/>
      <c r="LCO46" s="578"/>
      <c r="LCP46" s="578"/>
      <c r="LCQ46" s="578"/>
      <c r="LCR46" s="578"/>
      <c r="LCS46" s="578"/>
      <c r="LCT46" s="578"/>
      <c r="LCU46" s="578"/>
      <c r="LCV46" s="578"/>
      <c r="LCW46" s="578"/>
      <c r="LCX46" s="578"/>
      <c r="LCY46" s="578"/>
      <c r="LCZ46" s="578"/>
      <c r="LDA46" s="578"/>
      <c r="LDB46" s="578"/>
      <c r="LDC46" s="578"/>
      <c r="LDD46" s="578"/>
      <c r="LDE46" s="578"/>
      <c r="LDF46" s="578"/>
      <c r="LDG46" s="578"/>
      <c r="LDH46" s="578"/>
      <c r="LDI46" s="578"/>
      <c r="LDJ46" s="578"/>
      <c r="LDK46" s="578"/>
      <c r="LDL46" s="578"/>
      <c r="LDM46" s="578"/>
      <c r="LDN46" s="578"/>
      <c r="LDO46" s="578"/>
      <c r="LDP46" s="578"/>
      <c r="LDQ46" s="578"/>
      <c r="LDR46" s="578"/>
      <c r="LDS46" s="578"/>
      <c r="LDT46" s="578"/>
      <c r="LDU46" s="578"/>
      <c r="LDV46" s="578"/>
      <c r="LDW46" s="578"/>
      <c r="LDX46" s="578"/>
      <c r="LDY46" s="578"/>
      <c r="LDZ46" s="578"/>
      <c r="LEA46" s="578"/>
      <c r="LEB46" s="578"/>
      <c r="LEC46" s="578"/>
      <c r="LED46" s="578"/>
      <c r="LEE46" s="578"/>
      <c r="LEF46" s="578"/>
      <c r="LEG46" s="578"/>
      <c r="LEH46" s="578"/>
      <c r="LEI46" s="578"/>
      <c r="LEJ46" s="578"/>
      <c r="LEK46" s="578"/>
      <c r="LEL46" s="578"/>
      <c r="LEM46" s="578"/>
      <c r="LEN46" s="578"/>
      <c r="LEO46" s="578"/>
      <c r="LEP46" s="578"/>
      <c r="LEQ46" s="578"/>
      <c r="LER46" s="578"/>
      <c r="LES46" s="578"/>
      <c r="LET46" s="578"/>
      <c r="LEU46" s="578"/>
      <c r="LEV46" s="578"/>
      <c r="LEW46" s="578"/>
      <c r="LEX46" s="578"/>
      <c r="LEY46" s="578"/>
      <c r="LEZ46" s="578"/>
      <c r="LFA46" s="578"/>
      <c r="LFB46" s="578"/>
      <c r="LFC46" s="578"/>
      <c r="LFD46" s="578"/>
      <c r="LFE46" s="578"/>
      <c r="LFF46" s="578"/>
      <c r="LFG46" s="578"/>
      <c r="LFH46" s="578"/>
      <c r="LFI46" s="578"/>
      <c r="LFJ46" s="578"/>
      <c r="LFK46" s="578"/>
      <c r="LFL46" s="578"/>
      <c r="LFM46" s="578"/>
      <c r="LFN46" s="578"/>
      <c r="LFO46" s="578"/>
      <c r="LFP46" s="578"/>
      <c r="LFQ46" s="578"/>
      <c r="LFR46" s="578"/>
      <c r="LFS46" s="578"/>
      <c r="LFT46" s="578"/>
      <c r="LFU46" s="578"/>
      <c r="LFV46" s="578"/>
      <c r="LFW46" s="578"/>
      <c r="LFX46" s="578"/>
      <c r="LFY46" s="578"/>
      <c r="LFZ46" s="578"/>
      <c r="LGA46" s="578"/>
      <c r="LGB46" s="578"/>
      <c r="LGC46" s="578"/>
      <c r="LGD46" s="578"/>
      <c r="LGE46" s="578"/>
      <c r="LGF46" s="578"/>
      <c r="LGG46" s="578"/>
      <c r="LGH46" s="578"/>
      <c r="LGI46" s="578"/>
      <c r="LGJ46" s="578"/>
      <c r="LGK46" s="578"/>
      <c r="LGL46" s="578"/>
      <c r="LGM46" s="578"/>
      <c r="LGN46" s="578"/>
      <c r="LGO46" s="578"/>
      <c r="LGP46" s="578"/>
      <c r="LGQ46" s="578"/>
      <c r="LGR46" s="578"/>
      <c r="LGS46" s="578"/>
      <c r="LGT46" s="578"/>
      <c r="LGU46" s="578"/>
      <c r="LGV46" s="578"/>
      <c r="LGW46" s="578"/>
      <c r="LGX46" s="578"/>
      <c r="LGY46" s="578"/>
      <c r="LGZ46" s="578"/>
      <c r="LHA46" s="578"/>
      <c r="LHB46" s="578"/>
      <c r="LHC46" s="578"/>
      <c r="LHD46" s="578"/>
      <c r="LHE46" s="578"/>
      <c r="LHF46" s="578"/>
      <c r="LHG46" s="578"/>
      <c r="LHH46" s="578"/>
      <c r="LHI46" s="578"/>
      <c r="LHJ46" s="578"/>
      <c r="LHK46" s="578"/>
      <c r="LHL46" s="578"/>
      <c r="LHM46" s="578"/>
      <c r="LHN46" s="578"/>
      <c r="LHO46" s="578"/>
      <c r="LHP46" s="578"/>
      <c r="LHQ46" s="578"/>
      <c r="LHR46" s="578"/>
      <c r="LHS46" s="578"/>
      <c r="LHT46" s="578"/>
      <c r="LHU46" s="578"/>
      <c r="LHV46" s="578"/>
      <c r="LHW46" s="578"/>
      <c r="LHX46" s="578"/>
      <c r="LHY46" s="578"/>
      <c r="LHZ46" s="578"/>
      <c r="LIA46" s="578"/>
      <c r="LIB46" s="578"/>
      <c r="LIC46" s="578"/>
      <c r="LID46" s="578"/>
      <c r="LIE46" s="578"/>
      <c r="LIF46" s="578"/>
      <c r="LIG46" s="578"/>
      <c r="LIH46" s="578"/>
      <c r="LII46" s="578"/>
      <c r="LIJ46" s="578"/>
      <c r="LIK46" s="578"/>
      <c r="LIL46" s="578"/>
      <c r="LIM46" s="578"/>
      <c r="LIN46" s="578"/>
      <c r="LIO46" s="578"/>
      <c r="LIP46" s="578"/>
      <c r="LIQ46" s="578"/>
      <c r="LIR46" s="578"/>
      <c r="LIS46" s="578"/>
      <c r="LIT46" s="578"/>
      <c r="LIU46" s="578"/>
      <c r="LIV46" s="578"/>
      <c r="LIW46" s="578"/>
      <c r="LIX46" s="578"/>
      <c r="LIY46" s="578"/>
      <c r="LIZ46" s="578"/>
      <c r="LJA46" s="578"/>
      <c r="LJB46" s="578"/>
      <c r="LJC46" s="578"/>
      <c r="LJD46" s="578"/>
      <c r="LJE46" s="578"/>
      <c r="LJF46" s="578"/>
      <c r="LJG46" s="578"/>
      <c r="LJH46" s="578"/>
      <c r="LJI46" s="578"/>
      <c r="LJJ46" s="578"/>
      <c r="LJK46" s="578"/>
      <c r="LJL46" s="578"/>
      <c r="LJM46" s="578"/>
      <c r="LJN46" s="578"/>
      <c r="LJO46" s="578"/>
      <c r="LJP46" s="578"/>
      <c r="LJQ46" s="578"/>
      <c r="LJR46" s="578"/>
      <c r="LJS46" s="578"/>
      <c r="LJT46" s="578"/>
      <c r="LJU46" s="578"/>
      <c r="LJV46" s="578"/>
      <c r="LJW46" s="578"/>
      <c r="LJX46" s="578"/>
      <c r="LJY46" s="578"/>
      <c r="LJZ46" s="578"/>
      <c r="LKA46" s="578"/>
      <c r="LKB46" s="578"/>
      <c r="LKC46" s="578"/>
      <c r="LKD46" s="578"/>
      <c r="LKE46" s="578"/>
      <c r="LKF46" s="578"/>
      <c r="LKG46" s="578"/>
      <c r="LKH46" s="578"/>
      <c r="LKI46" s="578"/>
      <c r="LKJ46" s="578"/>
      <c r="LKK46" s="578"/>
      <c r="LKL46" s="578"/>
      <c r="LKM46" s="578"/>
      <c r="LKN46" s="578"/>
      <c r="LKO46" s="578"/>
      <c r="LKP46" s="578"/>
      <c r="LKQ46" s="578"/>
      <c r="LKR46" s="578"/>
      <c r="LKS46" s="578"/>
      <c r="LKT46" s="578"/>
      <c r="LKU46" s="578"/>
      <c r="LKV46" s="578"/>
      <c r="LKW46" s="578"/>
      <c r="LKX46" s="578"/>
      <c r="LKY46" s="578"/>
      <c r="LKZ46" s="578"/>
      <c r="LLA46" s="578"/>
      <c r="LLB46" s="578"/>
      <c r="LLC46" s="578"/>
      <c r="LLD46" s="578"/>
      <c r="LLE46" s="578"/>
      <c r="LLF46" s="578"/>
      <c r="LLG46" s="578"/>
      <c r="LLH46" s="578"/>
      <c r="LLI46" s="578"/>
      <c r="LLJ46" s="578"/>
      <c r="LLK46" s="578"/>
      <c r="LLL46" s="578"/>
      <c r="LLM46" s="578"/>
      <c r="LLN46" s="578"/>
      <c r="LLO46" s="578"/>
      <c r="LLP46" s="578"/>
      <c r="LLQ46" s="578"/>
      <c r="LLR46" s="578"/>
      <c r="LLS46" s="578"/>
      <c r="LLT46" s="578"/>
      <c r="LLU46" s="578"/>
      <c r="LLV46" s="578"/>
      <c r="LLW46" s="578"/>
      <c r="LLX46" s="578"/>
      <c r="LLY46" s="578"/>
      <c r="LLZ46" s="578"/>
      <c r="LMA46" s="578"/>
      <c r="LMB46" s="578"/>
      <c r="LMC46" s="578"/>
      <c r="LMD46" s="578"/>
      <c r="LME46" s="578"/>
      <c r="LMF46" s="578"/>
      <c r="LMG46" s="578"/>
      <c r="LMH46" s="578"/>
      <c r="LMI46" s="578"/>
      <c r="LMJ46" s="578"/>
      <c r="LMK46" s="578"/>
      <c r="LML46" s="578"/>
      <c r="LMM46" s="578"/>
      <c r="LMN46" s="578"/>
      <c r="LMO46" s="578"/>
      <c r="LMP46" s="578"/>
      <c r="LMQ46" s="578"/>
      <c r="LMR46" s="578"/>
      <c r="LMS46" s="578"/>
      <c r="LMT46" s="578"/>
      <c r="LMU46" s="578"/>
      <c r="LMV46" s="578"/>
      <c r="LMW46" s="578"/>
      <c r="LMX46" s="578"/>
      <c r="LMY46" s="578"/>
      <c r="LMZ46" s="578"/>
      <c r="LNA46" s="578"/>
      <c r="LNB46" s="578"/>
      <c r="LNC46" s="578"/>
      <c r="LND46" s="578"/>
      <c r="LNE46" s="578"/>
      <c r="LNF46" s="578"/>
      <c r="LNG46" s="578"/>
      <c r="LNH46" s="578"/>
      <c r="LNI46" s="578"/>
      <c r="LNJ46" s="578"/>
      <c r="LNK46" s="578"/>
      <c r="LNL46" s="578"/>
      <c r="LNM46" s="578"/>
      <c r="LNN46" s="578"/>
      <c r="LNO46" s="578"/>
      <c r="LNP46" s="578"/>
      <c r="LNQ46" s="578"/>
      <c r="LNR46" s="578"/>
      <c r="LNS46" s="578"/>
      <c r="LNT46" s="578"/>
      <c r="LNU46" s="578"/>
      <c r="LNV46" s="578"/>
      <c r="LNW46" s="578"/>
      <c r="LNX46" s="578"/>
      <c r="LNY46" s="578"/>
      <c r="LNZ46" s="578"/>
      <c r="LOA46" s="578"/>
      <c r="LOB46" s="578"/>
      <c r="LOC46" s="578"/>
      <c r="LOD46" s="578"/>
      <c r="LOE46" s="578"/>
      <c r="LOF46" s="578"/>
      <c r="LOG46" s="578"/>
      <c r="LOH46" s="578"/>
      <c r="LOI46" s="578"/>
      <c r="LOJ46" s="578"/>
      <c r="LOK46" s="578"/>
      <c r="LOL46" s="578"/>
      <c r="LOM46" s="578"/>
      <c r="LON46" s="578"/>
      <c r="LOO46" s="578"/>
      <c r="LOP46" s="578"/>
      <c r="LOQ46" s="578"/>
      <c r="LOR46" s="578"/>
      <c r="LOS46" s="578"/>
      <c r="LOT46" s="578"/>
      <c r="LOU46" s="578"/>
      <c r="LOV46" s="578"/>
      <c r="LOW46" s="578"/>
      <c r="LOX46" s="578"/>
      <c r="LOY46" s="578"/>
      <c r="LOZ46" s="578"/>
      <c r="LPA46" s="578"/>
      <c r="LPB46" s="578"/>
      <c r="LPC46" s="578"/>
      <c r="LPD46" s="578"/>
      <c r="LPE46" s="578"/>
      <c r="LPF46" s="578"/>
      <c r="LPG46" s="578"/>
      <c r="LPH46" s="578"/>
      <c r="LPI46" s="578"/>
      <c r="LPJ46" s="578"/>
      <c r="LPK46" s="578"/>
      <c r="LPL46" s="578"/>
      <c r="LPM46" s="578"/>
      <c r="LPN46" s="578"/>
      <c r="LPO46" s="578"/>
      <c r="LPP46" s="578"/>
      <c r="LPQ46" s="578"/>
      <c r="LPR46" s="578"/>
      <c r="LPS46" s="578"/>
      <c r="LPT46" s="578"/>
      <c r="LPU46" s="578"/>
      <c r="LPV46" s="578"/>
      <c r="LPW46" s="578"/>
      <c r="LPX46" s="578"/>
      <c r="LPY46" s="578"/>
      <c r="LPZ46" s="578"/>
      <c r="LQA46" s="578"/>
      <c r="LQB46" s="578"/>
      <c r="LQC46" s="578"/>
      <c r="LQD46" s="578"/>
      <c r="LQE46" s="578"/>
      <c r="LQF46" s="578"/>
      <c r="LQG46" s="578"/>
      <c r="LQH46" s="578"/>
      <c r="LQI46" s="578"/>
      <c r="LQJ46" s="578"/>
      <c r="LQK46" s="578"/>
      <c r="LQL46" s="578"/>
      <c r="LQM46" s="578"/>
      <c r="LQN46" s="578"/>
      <c r="LQO46" s="578"/>
      <c r="LQP46" s="578"/>
      <c r="LQQ46" s="578"/>
      <c r="LQR46" s="578"/>
      <c r="LQS46" s="578"/>
      <c r="LQT46" s="578"/>
      <c r="LQU46" s="578"/>
      <c r="LQV46" s="578"/>
      <c r="LQW46" s="578"/>
      <c r="LQX46" s="578"/>
      <c r="LQY46" s="578"/>
      <c r="LQZ46" s="578"/>
      <c r="LRA46" s="578"/>
      <c r="LRB46" s="578"/>
      <c r="LRC46" s="578"/>
      <c r="LRD46" s="578"/>
      <c r="LRE46" s="578"/>
      <c r="LRF46" s="578"/>
      <c r="LRG46" s="578"/>
      <c r="LRH46" s="578"/>
      <c r="LRI46" s="578"/>
      <c r="LRJ46" s="578"/>
      <c r="LRK46" s="578"/>
      <c r="LRL46" s="578"/>
      <c r="LRM46" s="578"/>
      <c r="LRN46" s="578"/>
      <c r="LRO46" s="578"/>
      <c r="LRP46" s="578"/>
      <c r="LRQ46" s="578"/>
      <c r="LRR46" s="578"/>
      <c r="LRS46" s="578"/>
      <c r="LRT46" s="578"/>
      <c r="LRU46" s="578"/>
      <c r="LRV46" s="578"/>
      <c r="LRW46" s="578"/>
      <c r="LRX46" s="578"/>
      <c r="LRY46" s="578"/>
      <c r="LRZ46" s="578"/>
      <c r="LSA46" s="578"/>
      <c r="LSB46" s="578"/>
      <c r="LSC46" s="578"/>
      <c r="LSD46" s="578"/>
      <c r="LSE46" s="578"/>
      <c r="LSF46" s="578"/>
      <c r="LSG46" s="578"/>
      <c r="LSH46" s="578"/>
      <c r="LSI46" s="578"/>
      <c r="LSJ46" s="578"/>
      <c r="LSK46" s="578"/>
      <c r="LSL46" s="578"/>
      <c r="LSM46" s="578"/>
      <c r="LSN46" s="578"/>
      <c r="LSO46" s="578"/>
      <c r="LSP46" s="578"/>
      <c r="LSQ46" s="578"/>
      <c r="LSR46" s="578"/>
      <c r="LSS46" s="578"/>
      <c r="LST46" s="578"/>
      <c r="LSU46" s="578"/>
      <c r="LSV46" s="578"/>
      <c r="LSW46" s="578"/>
      <c r="LSX46" s="578"/>
      <c r="LSY46" s="578"/>
      <c r="LSZ46" s="578"/>
      <c r="LTA46" s="578"/>
      <c r="LTB46" s="578"/>
      <c r="LTC46" s="578"/>
      <c r="LTD46" s="578"/>
      <c r="LTE46" s="578"/>
      <c r="LTF46" s="578"/>
      <c r="LTG46" s="578"/>
      <c r="LTH46" s="578"/>
      <c r="LTI46" s="578"/>
      <c r="LTJ46" s="578"/>
      <c r="LTK46" s="578"/>
      <c r="LTL46" s="578"/>
      <c r="LTM46" s="578"/>
      <c r="LTN46" s="578"/>
      <c r="LTO46" s="578"/>
      <c r="LTP46" s="578"/>
      <c r="LTQ46" s="578"/>
      <c r="LTR46" s="578"/>
      <c r="LTS46" s="578"/>
      <c r="LTT46" s="578"/>
      <c r="LTU46" s="578"/>
      <c r="LTV46" s="578"/>
      <c r="LTW46" s="578"/>
      <c r="LTX46" s="578"/>
      <c r="LTY46" s="578"/>
      <c r="LTZ46" s="578"/>
      <c r="LUA46" s="578"/>
      <c r="LUB46" s="578"/>
      <c r="LUC46" s="578"/>
      <c r="LUD46" s="578"/>
      <c r="LUE46" s="578"/>
      <c r="LUF46" s="578"/>
      <c r="LUG46" s="578"/>
      <c r="LUH46" s="578"/>
      <c r="LUI46" s="578"/>
      <c r="LUJ46" s="578"/>
      <c r="LUK46" s="578"/>
      <c r="LUL46" s="578"/>
      <c r="LUM46" s="578"/>
      <c r="LUN46" s="578"/>
      <c r="LUO46" s="578"/>
      <c r="LUP46" s="578"/>
      <c r="LUQ46" s="578"/>
      <c r="LUR46" s="578"/>
      <c r="LUS46" s="578"/>
      <c r="LUT46" s="578"/>
      <c r="LUU46" s="578"/>
      <c r="LUV46" s="578"/>
      <c r="LUW46" s="578"/>
      <c r="LUX46" s="578"/>
      <c r="LUY46" s="578"/>
      <c r="LUZ46" s="578"/>
      <c r="LVA46" s="578"/>
      <c r="LVB46" s="578"/>
      <c r="LVC46" s="578"/>
      <c r="LVD46" s="578"/>
      <c r="LVE46" s="578"/>
      <c r="LVF46" s="578"/>
      <c r="LVG46" s="578"/>
      <c r="LVH46" s="578"/>
      <c r="LVI46" s="578"/>
      <c r="LVJ46" s="578"/>
      <c r="LVK46" s="578"/>
      <c r="LVL46" s="578"/>
      <c r="LVM46" s="578"/>
      <c r="LVN46" s="578"/>
      <c r="LVO46" s="578"/>
      <c r="LVP46" s="578"/>
      <c r="LVQ46" s="578"/>
      <c r="LVR46" s="578"/>
      <c r="LVS46" s="578"/>
      <c r="LVT46" s="578"/>
      <c r="LVU46" s="578"/>
      <c r="LVV46" s="578"/>
      <c r="LVW46" s="578"/>
      <c r="LVX46" s="578"/>
      <c r="LVY46" s="578"/>
      <c r="LVZ46" s="578"/>
      <c r="LWA46" s="578"/>
      <c r="LWB46" s="578"/>
      <c r="LWC46" s="578"/>
      <c r="LWD46" s="578"/>
      <c r="LWE46" s="578"/>
      <c r="LWF46" s="578"/>
      <c r="LWG46" s="578"/>
      <c r="LWH46" s="578"/>
      <c r="LWI46" s="578"/>
      <c r="LWJ46" s="578"/>
      <c r="LWK46" s="578"/>
      <c r="LWL46" s="578"/>
      <c r="LWM46" s="578"/>
      <c r="LWN46" s="578"/>
      <c r="LWO46" s="578"/>
      <c r="LWP46" s="578"/>
      <c r="LWQ46" s="578"/>
      <c r="LWR46" s="578"/>
      <c r="LWS46" s="578"/>
      <c r="LWT46" s="578"/>
      <c r="LWU46" s="578"/>
      <c r="LWV46" s="578"/>
      <c r="LWW46" s="578"/>
      <c r="LWX46" s="578"/>
      <c r="LWY46" s="578"/>
      <c r="LWZ46" s="578"/>
      <c r="LXA46" s="578"/>
      <c r="LXB46" s="578"/>
      <c r="LXC46" s="578"/>
      <c r="LXD46" s="578"/>
      <c r="LXE46" s="578"/>
      <c r="LXF46" s="578"/>
      <c r="LXG46" s="578"/>
      <c r="LXH46" s="578"/>
      <c r="LXI46" s="578"/>
      <c r="LXJ46" s="578"/>
      <c r="LXK46" s="578"/>
      <c r="LXL46" s="578"/>
      <c r="LXM46" s="578"/>
      <c r="LXN46" s="578"/>
      <c r="LXO46" s="578"/>
      <c r="LXP46" s="578"/>
      <c r="LXQ46" s="578"/>
      <c r="LXR46" s="578"/>
      <c r="LXS46" s="578"/>
      <c r="LXT46" s="578"/>
      <c r="LXU46" s="578"/>
      <c r="LXV46" s="578"/>
      <c r="LXW46" s="578"/>
      <c r="LXX46" s="578"/>
      <c r="LXY46" s="578"/>
      <c r="LXZ46" s="578"/>
      <c r="LYA46" s="578"/>
      <c r="LYB46" s="578"/>
      <c r="LYC46" s="578"/>
      <c r="LYD46" s="578"/>
      <c r="LYE46" s="578"/>
      <c r="LYF46" s="578"/>
      <c r="LYG46" s="578"/>
      <c r="LYH46" s="578"/>
      <c r="LYI46" s="578"/>
      <c r="LYJ46" s="578"/>
      <c r="LYK46" s="578"/>
      <c r="LYL46" s="578"/>
      <c r="LYM46" s="578"/>
      <c r="LYN46" s="578"/>
      <c r="LYO46" s="578"/>
      <c r="LYP46" s="578"/>
      <c r="LYQ46" s="578"/>
      <c r="LYR46" s="578"/>
      <c r="LYS46" s="578"/>
      <c r="LYT46" s="578"/>
      <c r="LYU46" s="578"/>
      <c r="LYV46" s="578"/>
      <c r="LYW46" s="578"/>
      <c r="LYX46" s="578"/>
      <c r="LYY46" s="578"/>
      <c r="LYZ46" s="578"/>
      <c r="LZA46" s="578"/>
      <c r="LZB46" s="578"/>
      <c r="LZC46" s="578"/>
      <c r="LZD46" s="578"/>
      <c r="LZE46" s="578"/>
      <c r="LZF46" s="578"/>
      <c r="LZG46" s="578"/>
      <c r="LZH46" s="578"/>
      <c r="LZI46" s="578"/>
      <c r="LZJ46" s="578"/>
      <c r="LZK46" s="578"/>
      <c r="LZL46" s="578"/>
      <c r="LZM46" s="578"/>
      <c r="LZN46" s="578"/>
      <c r="LZO46" s="578"/>
      <c r="LZP46" s="578"/>
      <c r="LZQ46" s="578"/>
      <c r="LZR46" s="578"/>
      <c r="LZS46" s="578"/>
      <c r="LZT46" s="578"/>
      <c r="LZU46" s="578"/>
      <c r="LZV46" s="578"/>
      <c r="LZW46" s="578"/>
      <c r="LZX46" s="578"/>
      <c r="LZY46" s="578"/>
      <c r="LZZ46" s="578"/>
      <c r="MAA46" s="578"/>
      <c r="MAB46" s="578"/>
      <c r="MAC46" s="578"/>
      <c r="MAD46" s="578"/>
      <c r="MAE46" s="578"/>
      <c r="MAF46" s="578"/>
      <c r="MAG46" s="578"/>
      <c r="MAH46" s="578"/>
      <c r="MAI46" s="578"/>
      <c r="MAJ46" s="578"/>
      <c r="MAK46" s="578"/>
      <c r="MAL46" s="578"/>
      <c r="MAM46" s="578"/>
      <c r="MAN46" s="578"/>
      <c r="MAO46" s="578"/>
      <c r="MAP46" s="578"/>
      <c r="MAQ46" s="578"/>
      <c r="MAR46" s="578"/>
      <c r="MAS46" s="578"/>
      <c r="MAT46" s="578"/>
      <c r="MAU46" s="578"/>
      <c r="MAV46" s="578"/>
      <c r="MAW46" s="578"/>
      <c r="MAX46" s="578"/>
      <c r="MAY46" s="578"/>
      <c r="MAZ46" s="578"/>
      <c r="MBA46" s="578"/>
      <c r="MBB46" s="578"/>
      <c r="MBC46" s="578"/>
      <c r="MBD46" s="578"/>
      <c r="MBE46" s="578"/>
      <c r="MBF46" s="578"/>
      <c r="MBG46" s="578"/>
      <c r="MBH46" s="578"/>
      <c r="MBI46" s="578"/>
      <c r="MBJ46" s="578"/>
      <c r="MBK46" s="578"/>
      <c r="MBL46" s="578"/>
      <c r="MBM46" s="578"/>
      <c r="MBN46" s="578"/>
      <c r="MBO46" s="578"/>
      <c r="MBP46" s="578"/>
      <c r="MBQ46" s="578"/>
      <c r="MBR46" s="578"/>
      <c r="MBS46" s="578"/>
      <c r="MBT46" s="578"/>
      <c r="MBU46" s="578"/>
      <c r="MBV46" s="578"/>
      <c r="MBW46" s="578"/>
      <c r="MBX46" s="578"/>
      <c r="MBY46" s="578"/>
      <c r="MBZ46" s="578"/>
      <c r="MCA46" s="578"/>
      <c r="MCB46" s="578"/>
      <c r="MCC46" s="578"/>
      <c r="MCD46" s="578"/>
      <c r="MCE46" s="578"/>
      <c r="MCF46" s="578"/>
      <c r="MCG46" s="578"/>
      <c r="MCH46" s="578"/>
      <c r="MCI46" s="578"/>
      <c r="MCJ46" s="578"/>
      <c r="MCK46" s="578"/>
      <c r="MCL46" s="578"/>
      <c r="MCM46" s="578"/>
      <c r="MCN46" s="578"/>
      <c r="MCO46" s="578"/>
      <c r="MCP46" s="578"/>
      <c r="MCQ46" s="578"/>
      <c r="MCR46" s="578"/>
      <c r="MCS46" s="578"/>
      <c r="MCT46" s="578"/>
      <c r="MCU46" s="578"/>
      <c r="MCV46" s="578"/>
      <c r="MCW46" s="578"/>
      <c r="MCX46" s="578"/>
      <c r="MCY46" s="578"/>
      <c r="MCZ46" s="578"/>
      <c r="MDA46" s="578"/>
      <c r="MDB46" s="578"/>
      <c r="MDC46" s="578"/>
      <c r="MDD46" s="578"/>
      <c r="MDE46" s="578"/>
      <c r="MDF46" s="578"/>
      <c r="MDG46" s="578"/>
      <c r="MDH46" s="578"/>
      <c r="MDI46" s="578"/>
      <c r="MDJ46" s="578"/>
      <c r="MDK46" s="578"/>
      <c r="MDL46" s="578"/>
      <c r="MDM46" s="578"/>
      <c r="MDN46" s="578"/>
      <c r="MDO46" s="578"/>
      <c r="MDP46" s="578"/>
      <c r="MDQ46" s="578"/>
      <c r="MDR46" s="578"/>
      <c r="MDS46" s="578"/>
      <c r="MDT46" s="578"/>
      <c r="MDU46" s="578"/>
      <c r="MDV46" s="578"/>
      <c r="MDW46" s="578"/>
      <c r="MDX46" s="578"/>
      <c r="MDY46" s="578"/>
      <c r="MDZ46" s="578"/>
      <c r="MEA46" s="578"/>
      <c r="MEB46" s="578"/>
      <c r="MEC46" s="578"/>
      <c r="MED46" s="578"/>
      <c r="MEE46" s="578"/>
      <c r="MEF46" s="578"/>
      <c r="MEG46" s="578"/>
      <c r="MEH46" s="578"/>
      <c r="MEI46" s="578"/>
      <c r="MEJ46" s="578"/>
      <c r="MEK46" s="578"/>
      <c r="MEL46" s="578"/>
      <c r="MEM46" s="578"/>
      <c r="MEN46" s="578"/>
      <c r="MEO46" s="578"/>
      <c r="MEP46" s="578"/>
      <c r="MEQ46" s="578"/>
      <c r="MER46" s="578"/>
      <c r="MES46" s="578"/>
      <c r="MET46" s="578"/>
      <c r="MEU46" s="578"/>
      <c r="MEV46" s="578"/>
      <c r="MEW46" s="578"/>
      <c r="MEX46" s="578"/>
      <c r="MEY46" s="578"/>
      <c r="MEZ46" s="578"/>
      <c r="MFA46" s="578"/>
      <c r="MFB46" s="578"/>
      <c r="MFC46" s="578"/>
      <c r="MFD46" s="578"/>
      <c r="MFE46" s="578"/>
      <c r="MFF46" s="578"/>
      <c r="MFG46" s="578"/>
      <c r="MFH46" s="578"/>
      <c r="MFI46" s="578"/>
      <c r="MFJ46" s="578"/>
      <c r="MFK46" s="578"/>
      <c r="MFL46" s="578"/>
      <c r="MFM46" s="578"/>
      <c r="MFN46" s="578"/>
      <c r="MFO46" s="578"/>
      <c r="MFP46" s="578"/>
      <c r="MFQ46" s="578"/>
      <c r="MFR46" s="578"/>
      <c r="MFS46" s="578"/>
      <c r="MFT46" s="578"/>
      <c r="MFU46" s="578"/>
      <c r="MFV46" s="578"/>
      <c r="MFW46" s="578"/>
      <c r="MFX46" s="578"/>
      <c r="MFY46" s="578"/>
      <c r="MFZ46" s="578"/>
      <c r="MGA46" s="578"/>
      <c r="MGB46" s="578"/>
      <c r="MGC46" s="578"/>
      <c r="MGD46" s="578"/>
      <c r="MGE46" s="578"/>
      <c r="MGF46" s="578"/>
      <c r="MGG46" s="578"/>
      <c r="MGH46" s="578"/>
      <c r="MGI46" s="578"/>
      <c r="MGJ46" s="578"/>
      <c r="MGK46" s="578"/>
      <c r="MGL46" s="578"/>
      <c r="MGM46" s="578"/>
      <c r="MGN46" s="578"/>
      <c r="MGO46" s="578"/>
      <c r="MGP46" s="578"/>
      <c r="MGQ46" s="578"/>
      <c r="MGR46" s="578"/>
      <c r="MGS46" s="578"/>
      <c r="MGT46" s="578"/>
      <c r="MGU46" s="578"/>
      <c r="MGV46" s="578"/>
      <c r="MGW46" s="578"/>
      <c r="MGX46" s="578"/>
      <c r="MGY46" s="578"/>
      <c r="MGZ46" s="578"/>
      <c r="MHA46" s="578"/>
      <c r="MHB46" s="578"/>
      <c r="MHC46" s="578"/>
      <c r="MHD46" s="578"/>
      <c r="MHE46" s="578"/>
      <c r="MHF46" s="578"/>
      <c r="MHG46" s="578"/>
      <c r="MHH46" s="578"/>
      <c r="MHI46" s="578"/>
      <c r="MHJ46" s="578"/>
      <c r="MHK46" s="578"/>
      <c r="MHL46" s="578"/>
      <c r="MHM46" s="578"/>
      <c r="MHN46" s="578"/>
      <c r="MHO46" s="578"/>
      <c r="MHP46" s="578"/>
      <c r="MHQ46" s="578"/>
      <c r="MHR46" s="578"/>
      <c r="MHS46" s="578"/>
      <c r="MHT46" s="578"/>
      <c r="MHU46" s="578"/>
      <c r="MHV46" s="578"/>
      <c r="MHW46" s="578"/>
      <c r="MHX46" s="578"/>
      <c r="MHY46" s="578"/>
      <c r="MHZ46" s="578"/>
      <c r="MIA46" s="578"/>
      <c r="MIB46" s="578"/>
      <c r="MIC46" s="578"/>
      <c r="MID46" s="578"/>
      <c r="MIE46" s="578"/>
      <c r="MIF46" s="578"/>
      <c r="MIG46" s="578"/>
      <c r="MIH46" s="578"/>
      <c r="MII46" s="578"/>
      <c r="MIJ46" s="578"/>
      <c r="MIK46" s="578"/>
      <c r="MIL46" s="578"/>
      <c r="MIM46" s="578"/>
      <c r="MIN46" s="578"/>
      <c r="MIO46" s="578"/>
      <c r="MIP46" s="578"/>
      <c r="MIQ46" s="578"/>
      <c r="MIR46" s="578"/>
      <c r="MIS46" s="578"/>
      <c r="MIT46" s="578"/>
      <c r="MIU46" s="578"/>
      <c r="MIV46" s="578"/>
      <c r="MIW46" s="578"/>
      <c r="MIX46" s="578"/>
      <c r="MIY46" s="578"/>
      <c r="MIZ46" s="578"/>
      <c r="MJA46" s="578"/>
      <c r="MJB46" s="578"/>
      <c r="MJC46" s="578"/>
      <c r="MJD46" s="578"/>
      <c r="MJE46" s="578"/>
      <c r="MJF46" s="578"/>
      <c r="MJG46" s="578"/>
      <c r="MJH46" s="578"/>
      <c r="MJI46" s="578"/>
      <c r="MJJ46" s="578"/>
      <c r="MJK46" s="578"/>
      <c r="MJL46" s="578"/>
      <c r="MJM46" s="578"/>
      <c r="MJN46" s="578"/>
      <c r="MJO46" s="578"/>
      <c r="MJP46" s="578"/>
      <c r="MJQ46" s="578"/>
      <c r="MJR46" s="578"/>
      <c r="MJS46" s="578"/>
      <c r="MJT46" s="578"/>
      <c r="MJU46" s="578"/>
      <c r="MJV46" s="578"/>
      <c r="MJW46" s="578"/>
      <c r="MJX46" s="578"/>
      <c r="MJY46" s="578"/>
      <c r="MJZ46" s="578"/>
      <c r="MKA46" s="578"/>
      <c r="MKB46" s="578"/>
      <c r="MKC46" s="578"/>
      <c r="MKD46" s="578"/>
      <c r="MKE46" s="578"/>
      <c r="MKF46" s="578"/>
      <c r="MKG46" s="578"/>
      <c r="MKH46" s="578"/>
      <c r="MKI46" s="578"/>
      <c r="MKJ46" s="578"/>
      <c r="MKK46" s="578"/>
      <c r="MKL46" s="578"/>
      <c r="MKM46" s="578"/>
      <c r="MKN46" s="578"/>
      <c r="MKO46" s="578"/>
      <c r="MKP46" s="578"/>
      <c r="MKQ46" s="578"/>
      <c r="MKR46" s="578"/>
      <c r="MKS46" s="578"/>
      <c r="MKT46" s="578"/>
      <c r="MKU46" s="578"/>
      <c r="MKV46" s="578"/>
      <c r="MKW46" s="578"/>
      <c r="MKX46" s="578"/>
      <c r="MKY46" s="578"/>
      <c r="MKZ46" s="578"/>
      <c r="MLA46" s="578"/>
      <c r="MLB46" s="578"/>
      <c r="MLC46" s="578"/>
      <c r="MLD46" s="578"/>
      <c r="MLE46" s="578"/>
      <c r="MLF46" s="578"/>
      <c r="MLG46" s="578"/>
      <c r="MLH46" s="578"/>
      <c r="MLI46" s="578"/>
      <c r="MLJ46" s="578"/>
      <c r="MLK46" s="578"/>
      <c r="MLL46" s="578"/>
      <c r="MLM46" s="578"/>
      <c r="MLN46" s="578"/>
      <c r="MLO46" s="578"/>
      <c r="MLP46" s="578"/>
      <c r="MLQ46" s="578"/>
      <c r="MLR46" s="578"/>
      <c r="MLS46" s="578"/>
      <c r="MLT46" s="578"/>
      <c r="MLU46" s="578"/>
      <c r="MLV46" s="578"/>
      <c r="MLW46" s="578"/>
      <c r="MLX46" s="578"/>
      <c r="MLY46" s="578"/>
      <c r="MLZ46" s="578"/>
      <c r="MMA46" s="578"/>
      <c r="MMB46" s="578"/>
      <c r="MMC46" s="578"/>
      <c r="MMD46" s="578"/>
      <c r="MME46" s="578"/>
      <c r="MMF46" s="578"/>
      <c r="MMG46" s="578"/>
      <c r="MMH46" s="578"/>
      <c r="MMI46" s="578"/>
      <c r="MMJ46" s="578"/>
      <c r="MMK46" s="578"/>
      <c r="MML46" s="578"/>
      <c r="MMM46" s="578"/>
      <c r="MMN46" s="578"/>
      <c r="MMO46" s="578"/>
      <c r="MMP46" s="578"/>
      <c r="MMQ46" s="578"/>
      <c r="MMR46" s="578"/>
      <c r="MMS46" s="578"/>
      <c r="MMT46" s="578"/>
      <c r="MMU46" s="578"/>
      <c r="MMV46" s="578"/>
      <c r="MMW46" s="578"/>
      <c r="MMX46" s="578"/>
      <c r="MMY46" s="578"/>
      <c r="MMZ46" s="578"/>
      <c r="MNA46" s="578"/>
      <c r="MNB46" s="578"/>
      <c r="MNC46" s="578"/>
      <c r="MND46" s="578"/>
      <c r="MNE46" s="578"/>
      <c r="MNF46" s="578"/>
      <c r="MNG46" s="578"/>
      <c r="MNH46" s="578"/>
      <c r="MNI46" s="578"/>
      <c r="MNJ46" s="578"/>
      <c r="MNK46" s="578"/>
      <c r="MNL46" s="578"/>
      <c r="MNM46" s="578"/>
      <c r="MNN46" s="578"/>
      <c r="MNO46" s="578"/>
      <c r="MNP46" s="578"/>
      <c r="MNQ46" s="578"/>
      <c r="MNR46" s="578"/>
      <c r="MNS46" s="578"/>
      <c r="MNT46" s="578"/>
      <c r="MNU46" s="578"/>
      <c r="MNV46" s="578"/>
      <c r="MNW46" s="578"/>
      <c r="MNX46" s="578"/>
      <c r="MNY46" s="578"/>
      <c r="MNZ46" s="578"/>
      <c r="MOA46" s="578"/>
      <c r="MOB46" s="578"/>
      <c r="MOC46" s="578"/>
      <c r="MOD46" s="578"/>
      <c r="MOE46" s="578"/>
      <c r="MOF46" s="578"/>
      <c r="MOG46" s="578"/>
      <c r="MOH46" s="578"/>
      <c r="MOI46" s="578"/>
      <c r="MOJ46" s="578"/>
      <c r="MOK46" s="578"/>
      <c r="MOL46" s="578"/>
      <c r="MOM46" s="578"/>
      <c r="MON46" s="578"/>
      <c r="MOO46" s="578"/>
      <c r="MOP46" s="578"/>
      <c r="MOQ46" s="578"/>
      <c r="MOR46" s="578"/>
      <c r="MOS46" s="578"/>
      <c r="MOT46" s="578"/>
      <c r="MOU46" s="578"/>
      <c r="MOV46" s="578"/>
      <c r="MOW46" s="578"/>
      <c r="MOX46" s="578"/>
      <c r="MOY46" s="578"/>
      <c r="MOZ46" s="578"/>
      <c r="MPA46" s="578"/>
      <c r="MPB46" s="578"/>
      <c r="MPC46" s="578"/>
      <c r="MPD46" s="578"/>
      <c r="MPE46" s="578"/>
      <c r="MPF46" s="578"/>
      <c r="MPG46" s="578"/>
      <c r="MPH46" s="578"/>
      <c r="MPI46" s="578"/>
      <c r="MPJ46" s="578"/>
      <c r="MPK46" s="578"/>
      <c r="MPL46" s="578"/>
      <c r="MPM46" s="578"/>
      <c r="MPN46" s="578"/>
      <c r="MPO46" s="578"/>
      <c r="MPP46" s="578"/>
      <c r="MPQ46" s="578"/>
      <c r="MPR46" s="578"/>
      <c r="MPS46" s="578"/>
      <c r="MPT46" s="578"/>
      <c r="MPU46" s="578"/>
      <c r="MPV46" s="578"/>
      <c r="MPW46" s="578"/>
      <c r="MPX46" s="578"/>
      <c r="MPY46" s="578"/>
      <c r="MPZ46" s="578"/>
      <c r="MQA46" s="578"/>
      <c r="MQB46" s="578"/>
      <c r="MQC46" s="578"/>
      <c r="MQD46" s="578"/>
      <c r="MQE46" s="578"/>
      <c r="MQF46" s="578"/>
      <c r="MQG46" s="578"/>
      <c r="MQH46" s="578"/>
      <c r="MQI46" s="578"/>
      <c r="MQJ46" s="578"/>
      <c r="MQK46" s="578"/>
      <c r="MQL46" s="578"/>
      <c r="MQM46" s="578"/>
      <c r="MQN46" s="578"/>
      <c r="MQO46" s="578"/>
      <c r="MQP46" s="578"/>
      <c r="MQQ46" s="578"/>
      <c r="MQR46" s="578"/>
      <c r="MQS46" s="578"/>
      <c r="MQT46" s="578"/>
      <c r="MQU46" s="578"/>
      <c r="MQV46" s="578"/>
      <c r="MQW46" s="578"/>
      <c r="MQX46" s="578"/>
      <c r="MQY46" s="578"/>
      <c r="MQZ46" s="578"/>
      <c r="MRA46" s="578"/>
      <c r="MRB46" s="578"/>
      <c r="MRC46" s="578"/>
      <c r="MRD46" s="578"/>
      <c r="MRE46" s="578"/>
      <c r="MRF46" s="578"/>
      <c r="MRG46" s="578"/>
      <c r="MRH46" s="578"/>
      <c r="MRI46" s="578"/>
      <c r="MRJ46" s="578"/>
      <c r="MRK46" s="578"/>
      <c r="MRL46" s="578"/>
      <c r="MRM46" s="578"/>
      <c r="MRN46" s="578"/>
      <c r="MRO46" s="578"/>
      <c r="MRP46" s="578"/>
      <c r="MRQ46" s="578"/>
      <c r="MRR46" s="578"/>
      <c r="MRS46" s="578"/>
      <c r="MRT46" s="578"/>
      <c r="MRU46" s="578"/>
      <c r="MRV46" s="578"/>
      <c r="MRW46" s="578"/>
      <c r="MRX46" s="578"/>
      <c r="MRY46" s="578"/>
      <c r="MRZ46" s="578"/>
      <c r="MSA46" s="578"/>
      <c r="MSB46" s="578"/>
      <c r="MSC46" s="578"/>
      <c r="MSD46" s="578"/>
      <c r="MSE46" s="578"/>
      <c r="MSF46" s="578"/>
      <c r="MSG46" s="578"/>
      <c r="MSH46" s="578"/>
      <c r="MSI46" s="578"/>
      <c r="MSJ46" s="578"/>
      <c r="MSK46" s="578"/>
      <c r="MSL46" s="578"/>
      <c r="MSM46" s="578"/>
      <c r="MSN46" s="578"/>
      <c r="MSO46" s="578"/>
      <c r="MSP46" s="578"/>
      <c r="MSQ46" s="578"/>
      <c r="MSR46" s="578"/>
      <c r="MSS46" s="578"/>
      <c r="MST46" s="578"/>
      <c r="MSU46" s="578"/>
      <c r="MSV46" s="578"/>
      <c r="MSW46" s="578"/>
      <c r="MSX46" s="578"/>
      <c r="MSY46" s="578"/>
      <c r="MSZ46" s="578"/>
      <c r="MTA46" s="578"/>
      <c r="MTB46" s="578"/>
      <c r="MTC46" s="578"/>
      <c r="MTD46" s="578"/>
      <c r="MTE46" s="578"/>
      <c r="MTF46" s="578"/>
      <c r="MTG46" s="578"/>
      <c r="MTH46" s="578"/>
      <c r="MTI46" s="578"/>
      <c r="MTJ46" s="578"/>
      <c r="MTK46" s="578"/>
      <c r="MTL46" s="578"/>
      <c r="MTM46" s="578"/>
      <c r="MTN46" s="578"/>
      <c r="MTO46" s="578"/>
      <c r="MTP46" s="578"/>
      <c r="MTQ46" s="578"/>
      <c r="MTR46" s="578"/>
      <c r="MTS46" s="578"/>
      <c r="MTT46" s="578"/>
      <c r="MTU46" s="578"/>
      <c r="MTV46" s="578"/>
      <c r="MTW46" s="578"/>
      <c r="MTX46" s="578"/>
      <c r="MTY46" s="578"/>
      <c r="MTZ46" s="578"/>
      <c r="MUA46" s="578"/>
      <c r="MUB46" s="578"/>
      <c r="MUC46" s="578"/>
      <c r="MUD46" s="578"/>
      <c r="MUE46" s="578"/>
      <c r="MUF46" s="578"/>
      <c r="MUG46" s="578"/>
      <c r="MUH46" s="578"/>
      <c r="MUI46" s="578"/>
      <c r="MUJ46" s="578"/>
      <c r="MUK46" s="578"/>
      <c r="MUL46" s="578"/>
      <c r="MUM46" s="578"/>
      <c r="MUN46" s="578"/>
      <c r="MUO46" s="578"/>
      <c r="MUP46" s="578"/>
      <c r="MUQ46" s="578"/>
      <c r="MUR46" s="578"/>
      <c r="MUS46" s="578"/>
      <c r="MUT46" s="578"/>
      <c r="MUU46" s="578"/>
      <c r="MUV46" s="578"/>
      <c r="MUW46" s="578"/>
      <c r="MUX46" s="578"/>
      <c r="MUY46" s="578"/>
      <c r="MUZ46" s="578"/>
      <c r="MVA46" s="578"/>
      <c r="MVB46" s="578"/>
      <c r="MVC46" s="578"/>
      <c r="MVD46" s="578"/>
      <c r="MVE46" s="578"/>
      <c r="MVF46" s="578"/>
      <c r="MVG46" s="578"/>
      <c r="MVH46" s="578"/>
      <c r="MVI46" s="578"/>
      <c r="MVJ46" s="578"/>
      <c r="MVK46" s="578"/>
      <c r="MVL46" s="578"/>
      <c r="MVM46" s="578"/>
      <c r="MVN46" s="578"/>
      <c r="MVO46" s="578"/>
      <c r="MVP46" s="578"/>
      <c r="MVQ46" s="578"/>
      <c r="MVR46" s="578"/>
      <c r="MVS46" s="578"/>
      <c r="MVT46" s="578"/>
      <c r="MVU46" s="578"/>
      <c r="MVV46" s="578"/>
      <c r="MVW46" s="578"/>
      <c r="MVX46" s="578"/>
      <c r="MVY46" s="578"/>
      <c r="MVZ46" s="578"/>
      <c r="MWA46" s="578"/>
      <c r="MWB46" s="578"/>
      <c r="MWC46" s="578"/>
      <c r="MWD46" s="578"/>
      <c r="MWE46" s="578"/>
      <c r="MWF46" s="578"/>
      <c r="MWG46" s="578"/>
      <c r="MWH46" s="578"/>
      <c r="MWI46" s="578"/>
      <c r="MWJ46" s="578"/>
      <c r="MWK46" s="578"/>
      <c r="MWL46" s="578"/>
      <c r="MWM46" s="578"/>
      <c r="MWN46" s="578"/>
      <c r="MWO46" s="578"/>
      <c r="MWP46" s="578"/>
      <c r="MWQ46" s="578"/>
      <c r="MWR46" s="578"/>
      <c r="MWS46" s="578"/>
      <c r="MWT46" s="578"/>
      <c r="MWU46" s="578"/>
      <c r="MWV46" s="578"/>
      <c r="MWW46" s="578"/>
      <c r="MWX46" s="578"/>
      <c r="MWY46" s="578"/>
      <c r="MWZ46" s="578"/>
      <c r="MXA46" s="578"/>
      <c r="MXB46" s="578"/>
      <c r="MXC46" s="578"/>
      <c r="MXD46" s="578"/>
      <c r="MXE46" s="578"/>
      <c r="MXF46" s="578"/>
      <c r="MXG46" s="578"/>
      <c r="MXH46" s="578"/>
      <c r="MXI46" s="578"/>
      <c r="MXJ46" s="578"/>
      <c r="MXK46" s="578"/>
      <c r="MXL46" s="578"/>
      <c r="MXM46" s="578"/>
      <c r="MXN46" s="578"/>
      <c r="MXO46" s="578"/>
      <c r="MXP46" s="578"/>
      <c r="MXQ46" s="578"/>
      <c r="MXR46" s="578"/>
      <c r="MXS46" s="578"/>
      <c r="MXT46" s="578"/>
      <c r="MXU46" s="578"/>
      <c r="MXV46" s="578"/>
      <c r="MXW46" s="578"/>
      <c r="MXX46" s="578"/>
      <c r="MXY46" s="578"/>
      <c r="MXZ46" s="578"/>
      <c r="MYA46" s="578"/>
      <c r="MYB46" s="578"/>
      <c r="MYC46" s="578"/>
      <c r="MYD46" s="578"/>
      <c r="MYE46" s="578"/>
      <c r="MYF46" s="578"/>
      <c r="MYG46" s="578"/>
      <c r="MYH46" s="578"/>
      <c r="MYI46" s="578"/>
      <c r="MYJ46" s="578"/>
      <c r="MYK46" s="578"/>
      <c r="MYL46" s="578"/>
      <c r="MYM46" s="578"/>
      <c r="MYN46" s="578"/>
      <c r="MYO46" s="578"/>
      <c r="MYP46" s="578"/>
      <c r="MYQ46" s="578"/>
      <c r="MYR46" s="578"/>
      <c r="MYS46" s="578"/>
      <c r="MYT46" s="578"/>
      <c r="MYU46" s="578"/>
      <c r="MYV46" s="578"/>
      <c r="MYW46" s="578"/>
      <c r="MYX46" s="578"/>
      <c r="MYY46" s="578"/>
      <c r="MYZ46" s="578"/>
      <c r="MZA46" s="578"/>
      <c r="MZB46" s="578"/>
      <c r="MZC46" s="578"/>
      <c r="MZD46" s="578"/>
      <c r="MZE46" s="578"/>
      <c r="MZF46" s="578"/>
      <c r="MZG46" s="578"/>
      <c r="MZH46" s="578"/>
      <c r="MZI46" s="578"/>
      <c r="MZJ46" s="578"/>
      <c r="MZK46" s="578"/>
      <c r="MZL46" s="578"/>
      <c r="MZM46" s="578"/>
      <c r="MZN46" s="578"/>
      <c r="MZO46" s="578"/>
      <c r="MZP46" s="578"/>
      <c r="MZQ46" s="578"/>
      <c r="MZR46" s="578"/>
      <c r="MZS46" s="578"/>
      <c r="MZT46" s="578"/>
      <c r="MZU46" s="578"/>
      <c r="MZV46" s="578"/>
      <c r="MZW46" s="578"/>
      <c r="MZX46" s="578"/>
      <c r="MZY46" s="578"/>
      <c r="MZZ46" s="578"/>
      <c r="NAA46" s="578"/>
      <c r="NAB46" s="578"/>
      <c r="NAC46" s="578"/>
      <c r="NAD46" s="578"/>
      <c r="NAE46" s="578"/>
      <c r="NAF46" s="578"/>
      <c r="NAG46" s="578"/>
      <c r="NAH46" s="578"/>
      <c r="NAI46" s="578"/>
      <c r="NAJ46" s="578"/>
      <c r="NAK46" s="578"/>
      <c r="NAL46" s="578"/>
      <c r="NAM46" s="578"/>
      <c r="NAN46" s="578"/>
      <c r="NAO46" s="578"/>
      <c r="NAP46" s="578"/>
      <c r="NAQ46" s="578"/>
      <c r="NAR46" s="578"/>
      <c r="NAS46" s="578"/>
      <c r="NAT46" s="578"/>
      <c r="NAU46" s="578"/>
      <c r="NAV46" s="578"/>
      <c r="NAW46" s="578"/>
      <c r="NAX46" s="578"/>
      <c r="NAY46" s="578"/>
      <c r="NAZ46" s="578"/>
      <c r="NBA46" s="578"/>
      <c r="NBB46" s="578"/>
      <c r="NBC46" s="578"/>
      <c r="NBD46" s="578"/>
      <c r="NBE46" s="578"/>
      <c r="NBF46" s="578"/>
      <c r="NBG46" s="578"/>
      <c r="NBH46" s="578"/>
      <c r="NBI46" s="578"/>
      <c r="NBJ46" s="578"/>
      <c r="NBK46" s="578"/>
      <c r="NBL46" s="578"/>
      <c r="NBM46" s="578"/>
      <c r="NBN46" s="578"/>
      <c r="NBO46" s="578"/>
      <c r="NBP46" s="578"/>
      <c r="NBQ46" s="578"/>
      <c r="NBR46" s="578"/>
      <c r="NBS46" s="578"/>
      <c r="NBT46" s="578"/>
      <c r="NBU46" s="578"/>
      <c r="NBV46" s="578"/>
      <c r="NBW46" s="578"/>
      <c r="NBX46" s="578"/>
      <c r="NBY46" s="578"/>
      <c r="NBZ46" s="578"/>
      <c r="NCA46" s="578"/>
      <c r="NCB46" s="578"/>
      <c r="NCC46" s="578"/>
      <c r="NCD46" s="578"/>
      <c r="NCE46" s="578"/>
      <c r="NCF46" s="578"/>
      <c r="NCG46" s="578"/>
      <c r="NCH46" s="578"/>
      <c r="NCI46" s="578"/>
      <c r="NCJ46" s="578"/>
      <c r="NCK46" s="578"/>
      <c r="NCL46" s="578"/>
      <c r="NCM46" s="578"/>
      <c r="NCN46" s="578"/>
      <c r="NCO46" s="578"/>
      <c r="NCP46" s="578"/>
      <c r="NCQ46" s="578"/>
      <c r="NCR46" s="578"/>
      <c r="NCS46" s="578"/>
      <c r="NCT46" s="578"/>
      <c r="NCU46" s="578"/>
      <c r="NCV46" s="578"/>
      <c r="NCW46" s="578"/>
      <c r="NCX46" s="578"/>
      <c r="NCY46" s="578"/>
      <c r="NCZ46" s="578"/>
      <c r="NDA46" s="578"/>
      <c r="NDB46" s="578"/>
      <c r="NDC46" s="578"/>
      <c r="NDD46" s="578"/>
      <c r="NDE46" s="578"/>
      <c r="NDF46" s="578"/>
      <c r="NDG46" s="578"/>
      <c r="NDH46" s="578"/>
      <c r="NDI46" s="578"/>
      <c r="NDJ46" s="578"/>
      <c r="NDK46" s="578"/>
      <c r="NDL46" s="578"/>
      <c r="NDM46" s="578"/>
      <c r="NDN46" s="578"/>
      <c r="NDO46" s="578"/>
      <c r="NDP46" s="578"/>
      <c r="NDQ46" s="578"/>
      <c r="NDR46" s="578"/>
      <c r="NDS46" s="578"/>
      <c r="NDT46" s="578"/>
      <c r="NDU46" s="578"/>
      <c r="NDV46" s="578"/>
      <c r="NDW46" s="578"/>
      <c r="NDX46" s="578"/>
      <c r="NDY46" s="578"/>
      <c r="NDZ46" s="578"/>
      <c r="NEA46" s="578"/>
      <c r="NEB46" s="578"/>
      <c r="NEC46" s="578"/>
      <c r="NED46" s="578"/>
      <c r="NEE46" s="578"/>
      <c r="NEF46" s="578"/>
      <c r="NEG46" s="578"/>
      <c r="NEH46" s="578"/>
      <c r="NEI46" s="578"/>
      <c r="NEJ46" s="578"/>
      <c r="NEK46" s="578"/>
      <c r="NEL46" s="578"/>
      <c r="NEM46" s="578"/>
      <c r="NEN46" s="578"/>
      <c r="NEO46" s="578"/>
      <c r="NEP46" s="578"/>
      <c r="NEQ46" s="578"/>
      <c r="NER46" s="578"/>
      <c r="NES46" s="578"/>
      <c r="NET46" s="578"/>
      <c r="NEU46" s="578"/>
      <c r="NEV46" s="578"/>
      <c r="NEW46" s="578"/>
      <c r="NEX46" s="578"/>
      <c r="NEY46" s="578"/>
      <c r="NEZ46" s="578"/>
      <c r="NFA46" s="578"/>
      <c r="NFB46" s="578"/>
      <c r="NFC46" s="578"/>
      <c r="NFD46" s="578"/>
      <c r="NFE46" s="578"/>
      <c r="NFF46" s="578"/>
      <c r="NFG46" s="578"/>
      <c r="NFH46" s="578"/>
      <c r="NFI46" s="578"/>
      <c r="NFJ46" s="578"/>
      <c r="NFK46" s="578"/>
      <c r="NFL46" s="578"/>
      <c r="NFM46" s="578"/>
      <c r="NFN46" s="578"/>
      <c r="NFO46" s="578"/>
      <c r="NFP46" s="578"/>
      <c r="NFQ46" s="578"/>
      <c r="NFR46" s="578"/>
      <c r="NFS46" s="578"/>
      <c r="NFT46" s="578"/>
      <c r="NFU46" s="578"/>
      <c r="NFV46" s="578"/>
      <c r="NFW46" s="578"/>
      <c r="NFX46" s="578"/>
      <c r="NFY46" s="578"/>
      <c r="NFZ46" s="578"/>
      <c r="NGA46" s="578"/>
      <c r="NGB46" s="578"/>
      <c r="NGC46" s="578"/>
      <c r="NGD46" s="578"/>
      <c r="NGE46" s="578"/>
      <c r="NGF46" s="578"/>
      <c r="NGG46" s="578"/>
      <c r="NGH46" s="578"/>
      <c r="NGI46" s="578"/>
      <c r="NGJ46" s="578"/>
      <c r="NGK46" s="578"/>
      <c r="NGL46" s="578"/>
      <c r="NGM46" s="578"/>
      <c r="NGN46" s="578"/>
      <c r="NGO46" s="578"/>
      <c r="NGP46" s="578"/>
      <c r="NGQ46" s="578"/>
      <c r="NGR46" s="578"/>
      <c r="NGS46" s="578"/>
      <c r="NGT46" s="578"/>
      <c r="NGU46" s="578"/>
      <c r="NGV46" s="578"/>
      <c r="NGW46" s="578"/>
      <c r="NGX46" s="578"/>
      <c r="NGY46" s="578"/>
      <c r="NGZ46" s="578"/>
      <c r="NHA46" s="578"/>
      <c r="NHB46" s="578"/>
      <c r="NHC46" s="578"/>
      <c r="NHD46" s="578"/>
      <c r="NHE46" s="578"/>
      <c r="NHF46" s="578"/>
      <c r="NHG46" s="578"/>
      <c r="NHH46" s="578"/>
      <c r="NHI46" s="578"/>
      <c r="NHJ46" s="578"/>
      <c r="NHK46" s="578"/>
      <c r="NHL46" s="578"/>
      <c r="NHM46" s="578"/>
      <c r="NHN46" s="578"/>
      <c r="NHO46" s="578"/>
      <c r="NHP46" s="578"/>
      <c r="NHQ46" s="578"/>
      <c r="NHR46" s="578"/>
      <c r="NHS46" s="578"/>
      <c r="NHT46" s="578"/>
      <c r="NHU46" s="578"/>
      <c r="NHV46" s="578"/>
      <c r="NHW46" s="578"/>
      <c r="NHX46" s="578"/>
      <c r="NHY46" s="578"/>
      <c r="NHZ46" s="578"/>
      <c r="NIA46" s="578"/>
      <c r="NIB46" s="578"/>
      <c r="NIC46" s="578"/>
      <c r="NID46" s="578"/>
      <c r="NIE46" s="578"/>
      <c r="NIF46" s="578"/>
      <c r="NIG46" s="578"/>
      <c r="NIH46" s="578"/>
      <c r="NII46" s="578"/>
      <c r="NIJ46" s="578"/>
      <c r="NIK46" s="578"/>
      <c r="NIL46" s="578"/>
      <c r="NIM46" s="578"/>
      <c r="NIN46" s="578"/>
      <c r="NIO46" s="578"/>
      <c r="NIP46" s="578"/>
      <c r="NIQ46" s="578"/>
      <c r="NIR46" s="578"/>
      <c r="NIS46" s="578"/>
      <c r="NIT46" s="578"/>
      <c r="NIU46" s="578"/>
      <c r="NIV46" s="578"/>
      <c r="NIW46" s="578"/>
      <c r="NIX46" s="578"/>
      <c r="NIY46" s="578"/>
      <c r="NIZ46" s="578"/>
      <c r="NJA46" s="578"/>
      <c r="NJB46" s="578"/>
      <c r="NJC46" s="578"/>
      <c r="NJD46" s="578"/>
      <c r="NJE46" s="578"/>
      <c r="NJF46" s="578"/>
      <c r="NJG46" s="578"/>
      <c r="NJH46" s="578"/>
      <c r="NJI46" s="578"/>
      <c r="NJJ46" s="578"/>
      <c r="NJK46" s="578"/>
      <c r="NJL46" s="578"/>
      <c r="NJM46" s="578"/>
      <c r="NJN46" s="578"/>
      <c r="NJO46" s="578"/>
      <c r="NJP46" s="578"/>
      <c r="NJQ46" s="578"/>
      <c r="NJR46" s="578"/>
      <c r="NJS46" s="578"/>
      <c r="NJT46" s="578"/>
      <c r="NJU46" s="578"/>
      <c r="NJV46" s="578"/>
      <c r="NJW46" s="578"/>
      <c r="NJX46" s="578"/>
      <c r="NJY46" s="578"/>
      <c r="NJZ46" s="578"/>
      <c r="NKA46" s="578"/>
      <c r="NKB46" s="578"/>
      <c r="NKC46" s="578"/>
      <c r="NKD46" s="578"/>
      <c r="NKE46" s="578"/>
      <c r="NKF46" s="578"/>
      <c r="NKG46" s="578"/>
      <c r="NKH46" s="578"/>
      <c r="NKI46" s="578"/>
      <c r="NKJ46" s="578"/>
      <c r="NKK46" s="578"/>
      <c r="NKL46" s="578"/>
      <c r="NKM46" s="578"/>
      <c r="NKN46" s="578"/>
      <c r="NKO46" s="578"/>
      <c r="NKP46" s="578"/>
      <c r="NKQ46" s="578"/>
      <c r="NKR46" s="578"/>
      <c r="NKS46" s="578"/>
      <c r="NKT46" s="578"/>
      <c r="NKU46" s="578"/>
      <c r="NKV46" s="578"/>
      <c r="NKW46" s="578"/>
      <c r="NKX46" s="578"/>
      <c r="NKY46" s="578"/>
      <c r="NKZ46" s="578"/>
      <c r="NLA46" s="578"/>
      <c r="NLB46" s="578"/>
      <c r="NLC46" s="578"/>
      <c r="NLD46" s="578"/>
      <c r="NLE46" s="578"/>
      <c r="NLF46" s="578"/>
      <c r="NLG46" s="578"/>
      <c r="NLH46" s="578"/>
      <c r="NLI46" s="578"/>
      <c r="NLJ46" s="578"/>
      <c r="NLK46" s="578"/>
      <c r="NLL46" s="578"/>
      <c r="NLM46" s="578"/>
      <c r="NLN46" s="578"/>
      <c r="NLO46" s="578"/>
      <c r="NLP46" s="578"/>
      <c r="NLQ46" s="578"/>
      <c r="NLR46" s="578"/>
      <c r="NLS46" s="578"/>
      <c r="NLT46" s="578"/>
      <c r="NLU46" s="578"/>
      <c r="NLV46" s="578"/>
      <c r="NLW46" s="578"/>
      <c r="NLX46" s="578"/>
      <c r="NLY46" s="578"/>
      <c r="NLZ46" s="578"/>
      <c r="NMA46" s="578"/>
      <c r="NMB46" s="578"/>
      <c r="NMC46" s="578"/>
      <c r="NMD46" s="578"/>
      <c r="NME46" s="578"/>
      <c r="NMF46" s="578"/>
      <c r="NMG46" s="578"/>
      <c r="NMH46" s="578"/>
      <c r="NMI46" s="578"/>
      <c r="NMJ46" s="578"/>
      <c r="NMK46" s="578"/>
      <c r="NML46" s="578"/>
      <c r="NMM46" s="578"/>
      <c r="NMN46" s="578"/>
      <c r="NMO46" s="578"/>
      <c r="NMP46" s="578"/>
      <c r="NMQ46" s="578"/>
      <c r="NMR46" s="578"/>
      <c r="NMS46" s="578"/>
      <c r="NMT46" s="578"/>
      <c r="NMU46" s="578"/>
      <c r="NMV46" s="578"/>
      <c r="NMW46" s="578"/>
      <c r="NMX46" s="578"/>
      <c r="NMY46" s="578"/>
      <c r="NMZ46" s="578"/>
      <c r="NNA46" s="578"/>
      <c r="NNB46" s="578"/>
      <c r="NNC46" s="578"/>
      <c r="NND46" s="578"/>
      <c r="NNE46" s="578"/>
      <c r="NNF46" s="578"/>
      <c r="NNG46" s="578"/>
      <c r="NNH46" s="578"/>
      <c r="NNI46" s="578"/>
      <c r="NNJ46" s="578"/>
      <c r="NNK46" s="578"/>
      <c r="NNL46" s="578"/>
      <c r="NNM46" s="578"/>
      <c r="NNN46" s="578"/>
      <c r="NNO46" s="578"/>
      <c r="NNP46" s="578"/>
      <c r="NNQ46" s="578"/>
      <c r="NNR46" s="578"/>
      <c r="NNS46" s="578"/>
      <c r="NNT46" s="578"/>
      <c r="NNU46" s="578"/>
      <c r="NNV46" s="578"/>
      <c r="NNW46" s="578"/>
      <c r="NNX46" s="578"/>
      <c r="NNY46" s="578"/>
      <c r="NNZ46" s="578"/>
      <c r="NOA46" s="578"/>
      <c r="NOB46" s="578"/>
      <c r="NOC46" s="578"/>
      <c r="NOD46" s="578"/>
      <c r="NOE46" s="578"/>
      <c r="NOF46" s="578"/>
      <c r="NOG46" s="578"/>
      <c r="NOH46" s="578"/>
      <c r="NOI46" s="578"/>
      <c r="NOJ46" s="578"/>
      <c r="NOK46" s="578"/>
      <c r="NOL46" s="578"/>
      <c r="NOM46" s="578"/>
      <c r="NON46" s="578"/>
      <c r="NOO46" s="578"/>
      <c r="NOP46" s="578"/>
      <c r="NOQ46" s="578"/>
      <c r="NOR46" s="578"/>
      <c r="NOS46" s="578"/>
      <c r="NOT46" s="578"/>
      <c r="NOU46" s="578"/>
      <c r="NOV46" s="578"/>
      <c r="NOW46" s="578"/>
      <c r="NOX46" s="578"/>
      <c r="NOY46" s="578"/>
      <c r="NOZ46" s="578"/>
      <c r="NPA46" s="578"/>
      <c r="NPB46" s="578"/>
      <c r="NPC46" s="578"/>
      <c r="NPD46" s="578"/>
      <c r="NPE46" s="578"/>
      <c r="NPF46" s="578"/>
      <c r="NPG46" s="578"/>
      <c r="NPH46" s="578"/>
      <c r="NPI46" s="578"/>
      <c r="NPJ46" s="578"/>
      <c r="NPK46" s="578"/>
      <c r="NPL46" s="578"/>
      <c r="NPM46" s="578"/>
      <c r="NPN46" s="578"/>
      <c r="NPO46" s="578"/>
      <c r="NPP46" s="578"/>
      <c r="NPQ46" s="578"/>
      <c r="NPR46" s="578"/>
      <c r="NPS46" s="578"/>
      <c r="NPT46" s="578"/>
      <c r="NPU46" s="578"/>
      <c r="NPV46" s="578"/>
      <c r="NPW46" s="578"/>
      <c r="NPX46" s="578"/>
      <c r="NPY46" s="578"/>
      <c r="NPZ46" s="578"/>
      <c r="NQA46" s="578"/>
      <c r="NQB46" s="578"/>
      <c r="NQC46" s="578"/>
      <c r="NQD46" s="578"/>
      <c r="NQE46" s="578"/>
      <c r="NQF46" s="578"/>
      <c r="NQG46" s="578"/>
      <c r="NQH46" s="578"/>
      <c r="NQI46" s="578"/>
      <c r="NQJ46" s="578"/>
      <c r="NQK46" s="578"/>
      <c r="NQL46" s="578"/>
      <c r="NQM46" s="578"/>
      <c r="NQN46" s="578"/>
      <c r="NQO46" s="578"/>
      <c r="NQP46" s="578"/>
      <c r="NQQ46" s="578"/>
      <c r="NQR46" s="578"/>
      <c r="NQS46" s="578"/>
      <c r="NQT46" s="578"/>
      <c r="NQU46" s="578"/>
      <c r="NQV46" s="578"/>
      <c r="NQW46" s="578"/>
      <c r="NQX46" s="578"/>
      <c r="NQY46" s="578"/>
      <c r="NQZ46" s="578"/>
      <c r="NRA46" s="578"/>
      <c r="NRB46" s="578"/>
      <c r="NRC46" s="578"/>
      <c r="NRD46" s="578"/>
      <c r="NRE46" s="578"/>
      <c r="NRF46" s="578"/>
      <c r="NRG46" s="578"/>
      <c r="NRH46" s="578"/>
      <c r="NRI46" s="578"/>
      <c r="NRJ46" s="578"/>
      <c r="NRK46" s="578"/>
      <c r="NRL46" s="578"/>
      <c r="NRM46" s="578"/>
      <c r="NRN46" s="578"/>
      <c r="NRO46" s="578"/>
      <c r="NRP46" s="578"/>
      <c r="NRQ46" s="578"/>
      <c r="NRR46" s="578"/>
      <c r="NRS46" s="578"/>
      <c r="NRT46" s="578"/>
      <c r="NRU46" s="578"/>
      <c r="NRV46" s="578"/>
      <c r="NRW46" s="578"/>
      <c r="NRX46" s="578"/>
      <c r="NRY46" s="578"/>
      <c r="NRZ46" s="578"/>
      <c r="NSA46" s="578"/>
      <c r="NSB46" s="578"/>
      <c r="NSC46" s="578"/>
      <c r="NSD46" s="578"/>
      <c r="NSE46" s="578"/>
      <c r="NSF46" s="578"/>
      <c r="NSG46" s="578"/>
      <c r="NSH46" s="578"/>
      <c r="NSI46" s="578"/>
      <c r="NSJ46" s="578"/>
      <c r="NSK46" s="578"/>
      <c r="NSL46" s="578"/>
      <c r="NSM46" s="578"/>
      <c r="NSN46" s="578"/>
      <c r="NSO46" s="578"/>
      <c r="NSP46" s="578"/>
      <c r="NSQ46" s="578"/>
      <c r="NSR46" s="578"/>
      <c r="NSS46" s="578"/>
      <c r="NST46" s="578"/>
      <c r="NSU46" s="578"/>
      <c r="NSV46" s="578"/>
      <c r="NSW46" s="578"/>
      <c r="NSX46" s="578"/>
      <c r="NSY46" s="578"/>
      <c r="NSZ46" s="578"/>
      <c r="NTA46" s="578"/>
      <c r="NTB46" s="578"/>
      <c r="NTC46" s="578"/>
      <c r="NTD46" s="578"/>
      <c r="NTE46" s="578"/>
      <c r="NTF46" s="578"/>
      <c r="NTG46" s="578"/>
      <c r="NTH46" s="578"/>
      <c r="NTI46" s="578"/>
      <c r="NTJ46" s="578"/>
      <c r="NTK46" s="578"/>
      <c r="NTL46" s="578"/>
      <c r="NTM46" s="578"/>
      <c r="NTN46" s="578"/>
      <c r="NTO46" s="578"/>
      <c r="NTP46" s="578"/>
      <c r="NTQ46" s="578"/>
      <c r="NTR46" s="578"/>
      <c r="NTS46" s="578"/>
      <c r="NTT46" s="578"/>
      <c r="NTU46" s="578"/>
      <c r="NTV46" s="578"/>
      <c r="NTW46" s="578"/>
      <c r="NTX46" s="578"/>
      <c r="NTY46" s="578"/>
      <c r="NTZ46" s="578"/>
      <c r="NUA46" s="578"/>
      <c r="NUB46" s="578"/>
      <c r="NUC46" s="578"/>
      <c r="NUD46" s="578"/>
      <c r="NUE46" s="578"/>
      <c r="NUF46" s="578"/>
      <c r="NUG46" s="578"/>
      <c r="NUH46" s="578"/>
      <c r="NUI46" s="578"/>
      <c r="NUJ46" s="578"/>
      <c r="NUK46" s="578"/>
      <c r="NUL46" s="578"/>
      <c r="NUM46" s="578"/>
      <c r="NUN46" s="578"/>
      <c r="NUO46" s="578"/>
      <c r="NUP46" s="578"/>
      <c r="NUQ46" s="578"/>
      <c r="NUR46" s="578"/>
      <c r="NUS46" s="578"/>
      <c r="NUT46" s="578"/>
      <c r="NUU46" s="578"/>
      <c r="NUV46" s="578"/>
      <c r="NUW46" s="578"/>
      <c r="NUX46" s="578"/>
      <c r="NUY46" s="578"/>
      <c r="NUZ46" s="578"/>
      <c r="NVA46" s="578"/>
      <c r="NVB46" s="578"/>
      <c r="NVC46" s="578"/>
      <c r="NVD46" s="578"/>
      <c r="NVE46" s="578"/>
      <c r="NVF46" s="578"/>
      <c r="NVG46" s="578"/>
      <c r="NVH46" s="578"/>
      <c r="NVI46" s="578"/>
      <c r="NVJ46" s="578"/>
      <c r="NVK46" s="578"/>
      <c r="NVL46" s="578"/>
      <c r="NVM46" s="578"/>
      <c r="NVN46" s="578"/>
      <c r="NVO46" s="578"/>
      <c r="NVP46" s="578"/>
      <c r="NVQ46" s="578"/>
      <c r="NVR46" s="578"/>
      <c r="NVS46" s="578"/>
      <c r="NVT46" s="578"/>
      <c r="NVU46" s="578"/>
      <c r="NVV46" s="578"/>
      <c r="NVW46" s="578"/>
      <c r="NVX46" s="578"/>
      <c r="NVY46" s="578"/>
      <c r="NVZ46" s="578"/>
      <c r="NWA46" s="578"/>
      <c r="NWB46" s="578"/>
      <c r="NWC46" s="578"/>
      <c r="NWD46" s="578"/>
      <c r="NWE46" s="578"/>
      <c r="NWF46" s="578"/>
      <c r="NWG46" s="578"/>
      <c r="NWH46" s="578"/>
      <c r="NWI46" s="578"/>
      <c r="NWJ46" s="578"/>
      <c r="NWK46" s="578"/>
      <c r="NWL46" s="578"/>
      <c r="NWM46" s="578"/>
      <c r="NWN46" s="578"/>
      <c r="NWO46" s="578"/>
      <c r="NWP46" s="578"/>
      <c r="NWQ46" s="578"/>
      <c r="NWR46" s="578"/>
      <c r="NWS46" s="578"/>
      <c r="NWT46" s="578"/>
      <c r="NWU46" s="578"/>
      <c r="NWV46" s="578"/>
      <c r="NWW46" s="578"/>
      <c r="NWX46" s="578"/>
      <c r="NWY46" s="578"/>
      <c r="NWZ46" s="578"/>
      <c r="NXA46" s="578"/>
      <c r="NXB46" s="578"/>
      <c r="NXC46" s="578"/>
      <c r="NXD46" s="578"/>
      <c r="NXE46" s="578"/>
      <c r="NXF46" s="578"/>
      <c r="NXG46" s="578"/>
      <c r="NXH46" s="578"/>
      <c r="NXI46" s="578"/>
      <c r="NXJ46" s="578"/>
      <c r="NXK46" s="578"/>
      <c r="NXL46" s="578"/>
      <c r="NXM46" s="578"/>
      <c r="NXN46" s="578"/>
      <c r="NXO46" s="578"/>
      <c r="NXP46" s="578"/>
      <c r="NXQ46" s="578"/>
      <c r="NXR46" s="578"/>
      <c r="NXS46" s="578"/>
      <c r="NXT46" s="578"/>
      <c r="NXU46" s="578"/>
      <c r="NXV46" s="578"/>
      <c r="NXW46" s="578"/>
      <c r="NXX46" s="578"/>
      <c r="NXY46" s="578"/>
      <c r="NXZ46" s="578"/>
      <c r="NYA46" s="578"/>
      <c r="NYB46" s="578"/>
      <c r="NYC46" s="578"/>
      <c r="NYD46" s="578"/>
      <c r="NYE46" s="578"/>
      <c r="NYF46" s="578"/>
      <c r="NYG46" s="578"/>
      <c r="NYH46" s="578"/>
      <c r="NYI46" s="578"/>
      <c r="NYJ46" s="578"/>
      <c r="NYK46" s="578"/>
      <c r="NYL46" s="578"/>
      <c r="NYM46" s="578"/>
      <c r="NYN46" s="578"/>
      <c r="NYO46" s="578"/>
      <c r="NYP46" s="578"/>
      <c r="NYQ46" s="578"/>
      <c r="NYR46" s="578"/>
      <c r="NYS46" s="578"/>
      <c r="NYT46" s="578"/>
      <c r="NYU46" s="578"/>
      <c r="NYV46" s="578"/>
      <c r="NYW46" s="578"/>
      <c r="NYX46" s="578"/>
      <c r="NYY46" s="578"/>
      <c r="NYZ46" s="578"/>
      <c r="NZA46" s="578"/>
      <c r="NZB46" s="578"/>
      <c r="NZC46" s="578"/>
      <c r="NZD46" s="578"/>
      <c r="NZE46" s="578"/>
      <c r="NZF46" s="578"/>
      <c r="NZG46" s="578"/>
      <c r="NZH46" s="578"/>
      <c r="NZI46" s="578"/>
      <c r="NZJ46" s="578"/>
      <c r="NZK46" s="578"/>
      <c r="NZL46" s="578"/>
      <c r="NZM46" s="578"/>
      <c r="NZN46" s="578"/>
      <c r="NZO46" s="578"/>
      <c r="NZP46" s="578"/>
      <c r="NZQ46" s="578"/>
      <c r="NZR46" s="578"/>
      <c r="NZS46" s="578"/>
      <c r="NZT46" s="578"/>
      <c r="NZU46" s="578"/>
      <c r="NZV46" s="578"/>
      <c r="NZW46" s="578"/>
      <c r="NZX46" s="578"/>
      <c r="NZY46" s="578"/>
      <c r="NZZ46" s="578"/>
      <c r="OAA46" s="578"/>
      <c r="OAB46" s="578"/>
      <c r="OAC46" s="578"/>
      <c r="OAD46" s="578"/>
      <c r="OAE46" s="578"/>
      <c r="OAF46" s="578"/>
      <c r="OAG46" s="578"/>
      <c r="OAH46" s="578"/>
      <c r="OAI46" s="578"/>
      <c r="OAJ46" s="578"/>
      <c r="OAK46" s="578"/>
      <c r="OAL46" s="578"/>
      <c r="OAM46" s="578"/>
      <c r="OAN46" s="578"/>
      <c r="OAO46" s="578"/>
      <c r="OAP46" s="578"/>
      <c r="OAQ46" s="578"/>
      <c r="OAR46" s="578"/>
      <c r="OAS46" s="578"/>
      <c r="OAT46" s="578"/>
      <c r="OAU46" s="578"/>
      <c r="OAV46" s="578"/>
      <c r="OAW46" s="578"/>
      <c r="OAX46" s="578"/>
      <c r="OAY46" s="578"/>
      <c r="OAZ46" s="578"/>
      <c r="OBA46" s="578"/>
      <c r="OBB46" s="578"/>
      <c r="OBC46" s="578"/>
      <c r="OBD46" s="578"/>
      <c r="OBE46" s="578"/>
      <c r="OBF46" s="578"/>
      <c r="OBG46" s="578"/>
      <c r="OBH46" s="578"/>
      <c r="OBI46" s="578"/>
      <c r="OBJ46" s="578"/>
      <c r="OBK46" s="578"/>
      <c r="OBL46" s="578"/>
      <c r="OBM46" s="578"/>
      <c r="OBN46" s="578"/>
      <c r="OBO46" s="578"/>
      <c r="OBP46" s="578"/>
      <c r="OBQ46" s="578"/>
      <c r="OBR46" s="578"/>
      <c r="OBS46" s="578"/>
      <c r="OBT46" s="578"/>
      <c r="OBU46" s="578"/>
      <c r="OBV46" s="578"/>
      <c r="OBW46" s="578"/>
      <c r="OBX46" s="578"/>
      <c r="OBY46" s="578"/>
      <c r="OBZ46" s="578"/>
      <c r="OCA46" s="578"/>
      <c r="OCB46" s="578"/>
      <c r="OCC46" s="578"/>
      <c r="OCD46" s="578"/>
      <c r="OCE46" s="578"/>
      <c r="OCF46" s="578"/>
      <c r="OCG46" s="578"/>
      <c r="OCH46" s="578"/>
      <c r="OCI46" s="578"/>
      <c r="OCJ46" s="578"/>
      <c r="OCK46" s="578"/>
      <c r="OCL46" s="578"/>
      <c r="OCM46" s="578"/>
      <c r="OCN46" s="578"/>
      <c r="OCO46" s="578"/>
      <c r="OCP46" s="578"/>
      <c r="OCQ46" s="578"/>
      <c r="OCR46" s="578"/>
      <c r="OCS46" s="578"/>
      <c r="OCT46" s="578"/>
      <c r="OCU46" s="578"/>
      <c r="OCV46" s="578"/>
      <c r="OCW46" s="578"/>
      <c r="OCX46" s="578"/>
      <c r="OCY46" s="578"/>
      <c r="OCZ46" s="578"/>
      <c r="ODA46" s="578"/>
      <c r="ODB46" s="578"/>
      <c r="ODC46" s="578"/>
      <c r="ODD46" s="578"/>
      <c r="ODE46" s="578"/>
      <c r="ODF46" s="578"/>
      <c r="ODG46" s="578"/>
      <c r="ODH46" s="578"/>
      <c r="ODI46" s="578"/>
      <c r="ODJ46" s="578"/>
      <c r="ODK46" s="578"/>
      <c r="ODL46" s="578"/>
      <c r="ODM46" s="578"/>
      <c r="ODN46" s="578"/>
      <c r="ODO46" s="578"/>
      <c r="ODP46" s="578"/>
      <c r="ODQ46" s="578"/>
      <c r="ODR46" s="578"/>
      <c r="ODS46" s="578"/>
      <c r="ODT46" s="578"/>
      <c r="ODU46" s="578"/>
      <c r="ODV46" s="578"/>
      <c r="ODW46" s="578"/>
      <c r="ODX46" s="578"/>
      <c r="ODY46" s="578"/>
      <c r="ODZ46" s="578"/>
      <c r="OEA46" s="578"/>
      <c r="OEB46" s="578"/>
      <c r="OEC46" s="578"/>
      <c r="OED46" s="578"/>
      <c r="OEE46" s="578"/>
      <c r="OEF46" s="578"/>
      <c r="OEG46" s="578"/>
      <c r="OEH46" s="578"/>
      <c r="OEI46" s="578"/>
      <c r="OEJ46" s="578"/>
      <c r="OEK46" s="578"/>
      <c r="OEL46" s="578"/>
      <c r="OEM46" s="578"/>
      <c r="OEN46" s="578"/>
      <c r="OEO46" s="578"/>
      <c r="OEP46" s="578"/>
      <c r="OEQ46" s="578"/>
      <c r="OER46" s="578"/>
      <c r="OES46" s="578"/>
      <c r="OET46" s="578"/>
      <c r="OEU46" s="578"/>
      <c r="OEV46" s="578"/>
      <c r="OEW46" s="578"/>
      <c r="OEX46" s="578"/>
      <c r="OEY46" s="578"/>
      <c r="OEZ46" s="578"/>
      <c r="OFA46" s="578"/>
      <c r="OFB46" s="578"/>
      <c r="OFC46" s="578"/>
      <c r="OFD46" s="578"/>
      <c r="OFE46" s="578"/>
      <c r="OFF46" s="578"/>
      <c r="OFG46" s="578"/>
      <c r="OFH46" s="578"/>
      <c r="OFI46" s="578"/>
      <c r="OFJ46" s="578"/>
      <c r="OFK46" s="578"/>
      <c r="OFL46" s="578"/>
      <c r="OFM46" s="578"/>
      <c r="OFN46" s="578"/>
      <c r="OFO46" s="578"/>
      <c r="OFP46" s="578"/>
      <c r="OFQ46" s="578"/>
      <c r="OFR46" s="578"/>
      <c r="OFS46" s="578"/>
      <c r="OFT46" s="578"/>
      <c r="OFU46" s="578"/>
      <c r="OFV46" s="578"/>
      <c r="OFW46" s="578"/>
      <c r="OFX46" s="578"/>
      <c r="OFY46" s="578"/>
      <c r="OFZ46" s="578"/>
      <c r="OGA46" s="578"/>
      <c r="OGB46" s="578"/>
      <c r="OGC46" s="578"/>
      <c r="OGD46" s="578"/>
      <c r="OGE46" s="578"/>
      <c r="OGF46" s="578"/>
      <c r="OGG46" s="578"/>
      <c r="OGH46" s="578"/>
      <c r="OGI46" s="578"/>
      <c r="OGJ46" s="578"/>
      <c r="OGK46" s="578"/>
      <c r="OGL46" s="578"/>
      <c r="OGM46" s="578"/>
      <c r="OGN46" s="578"/>
      <c r="OGO46" s="578"/>
      <c r="OGP46" s="578"/>
      <c r="OGQ46" s="578"/>
      <c r="OGR46" s="578"/>
      <c r="OGS46" s="578"/>
      <c r="OGT46" s="578"/>
      <c r="OGU46" s="578"/>
      <c r="OGV46" s="578"/>
      <c r="OGW46" s="578"/>
      <c r="OGX46" s="578"/>
      <c r="OGY46" s="578"/>
      <c r="OGZ46" s="578"/>
      <c r="OHA46" s="578"/>
      <c r="OHB46" s="578"/>
      <c r="OHC46" s="578"/>
      <c r="OHD46" s="578"/>
      <c r="OHE46" s="578"/>
      <c r="OHF46" s="578"/>
      <c r="OHG46" s="578"/>
      <c r="OHH46" s="578"/>
      <c r="OHI46" s="578"/>
      <c r="OHJ46" s="578"/>
      <c r="OHK46" s="578"/>
      <c r="OHL46" s="578"/>
      <c r="OHM46" s="578"/>
      <c r="OHN46" s="578"/>
      <c r="OHO46" s="578"/>
      <c r="OHP46" s="578"/>
      <c r="OHQ46" s="578"/>
      <c r="OHR46" s="578"/>
      <c r="OHS46" s="578"/>
      <c r="OHT46" s="578"/>
      <c r="OHU46" s="578"/>
      <c r="OHV46" s="578"/>
      <c r="OHW46" s="578"/>
      <c r="OHX46" s="578"/>
      <c r="OHY46" s="578"/>
      <c r="OHZ46" s="578"/>
      <c r="OIA46" s="578"/>
      <c r="OIB46" s="578"/>
      <c r="OIC46" s="578"/>
      <c r="OID46" s="578"/>
      <c r="OIE46" s="578"/>
      <c r="OIF46" s="578"/>
      <c r="OIG46" s="578"/>
      <c r="OIH46" s="578"/>
      <c r="OII46" s="578"/>
      <c r="OIJ46" s="578"/>
      <c r="OIK46" s="578"/>
      <c r="OIL46" s="578"/>
      <c r="OIM46" s="578"/>
      <c r="OIN46" s="578"/>
      <c r="OIO46" s="578"/>
      <c r="OIP46" s="578"/>
      <c r="OIQ46" s="578"/>
      <c r="OIR46" s="578"/>
      <c r="OIS46" s="578"/>
      <c r="OIT46" s="578"/>
      <c r="OIU46" s="578"/>
      <c r="OIV46" s="578"/>
      <c r="OIW46" s="578"/>
      <c r="OIX46" s="578"/>
      <c r="OIY46" s="578"/>
      <c r="OIZ46" s="578"/>
      <c r="OJA46" s="578"/>
      <c r="OJB46" s="578"/>
      <c r="OJC46" s="578"/>
      <c r="OJD46" s="578"/>
      <c r="OJE46" s="578"/>
      <c r="OJF46" s="578"/>
      <c r="OJG46" s="578"/>
      <c r="OJH46" s="578"/>
      <c r="OJI46" s="578"/>
      <c r="OJJ46" s="578"/>
      <c r="OJK46" s="578"/>
      <c r="OJL46" s="578"/>
      <c r="OJM46" s="578"/>
      <c r="OJN46" s="578"/>
      <c r="OJO46" s="578"/>
      <c r="OJP46" s="578"/>
      <c r="OJQ46" s="578"/>
      <c r="OJR46" s="578"/>
      <c r="OJS46" s="578"/>
      <c r="OJT46" s="578"/>
      <c r="OJU46" s="578"/>
      <c r="OJV46" s="578"/>
      <c r="OJW46" s="578"/>
      <c r="OJX46" s="578"/>
      <c r="OJY46" s="578"/>
      <c r="OJZ46" s="578"/>
      <c r="OKA46" s="578"/>
      <c r="OKB46" s="578"/>
      <c r="OKC46" s="578"/>
      <c r="OKD46" s="578"/>
      <c r="OKE46" s="578"/>
      <c r="OKF46" s="578"/>
      <c r="OKG46" s="578"/>
      <c r="OKH46" s="578"/>
      <c r="OKI46" s="578"/>
      <c r="OKJ46" s="578"/>
      <c r="OKK46" s="578"/>
      <c r="OKL46" s="578"/>
      <c r="OKM46" s="578"/>
      <c r="OKN46" s="578"/>
      <c r="OKO46" s="578"/>
      <c r="OKP46" s="578"/>
      <c r="OKQ46" s="578"/>
      <c r="OKR46" s="578"/>
      <c r="OKS46" s="578"/>
      <c r="OKT46" s="578"/>
      <c r="OKU46" s="578"/>
      <c r="OKV46" s="578"/>
      <c r="OKW46" s="578"/>
      <c r="OKX46" s="578"/>
      <c r="OKY46" s="578"/>
      <c r="OKZ46" s="578"/>
      <c r="OLA46" s="578"/>
      <c r="OLB46" s="578"/>
      <c r="OLC46" s="578"/>
      <c r="OLD46" s="578"/>
      <c r="OLE46" s="578"/>
      <c r="OLF46" s="578"/>
      <c r="OLG46" s="578"/>
      <c r="OLH46" s="578"/>
      <c r="OLI46" s="578"/>
      <c r="OLJ46" s="578"/>
      <c r="OLK46" s="578"/>
      <c r="OLL46" s="578"/>
      <c r="OLM46" s="578"/>
      <c r="OLN46" s="578"/>
      <c r="OLO46" s="578"/>
      <c r="OLP46" s="578"/>
      <c r="OLQ46" s="578"/>
      <c r="OLR46" s="578"/>
      <c r="OLS46" s="578"/>
      <c r="OLT46" s="578"/>
      <c r="OLU46" s="578"/>
      <c r="OLV46" s="578"/>
      <c r="OLW46" s="578"/>
      <c r="OLX46" s="578"/>
      <c r="OLY46" s="578"/>
      <c r="OLZ46" s="578"/>
      <c r="OMA46" s="578"/>
      <c r="OMB46" s="578"/>
      <c r="OMC46" s="578"/>
      <c r="OMD46" s="578"/>
      <c r="OME46" s="578"/>
      <c r="OMF46" s="578"/>
      <c r="OMG46" s="578"/>
      <c r="OMH46" s="578"/>
      <c r="OMI46" s="578"/>
      <c r="OMJ46" s="578"/>
      <c r="OMK46" s="578"/>
      <c r="OML46" s="578"/>
      <c r="OMM46" s="578"/>
      <c r="OMN46" s="578"/>
      <c r="OMO46" s="578"/>
      <c r="OMP46" s="578"/>
      <c r="OMQ46" s="578"/>
      <c r="OMR46" s="578"/>
      <c r="OMS46" s="578"/>
      <c r="OMT46" s="578"/>
      <c r="OMU46" s="578"/>
      <c r="OMV46" s="578"/>
      <c r="OMW46" s="578"/>
      <c r="OMX46" s="578"/>
      <c r="OMY46" s="578"/>
      <c r="OMZ46" s="578"/>
      <c r="ONA46" s="578"/>
      <c r="ONB46" s="578"/>
      <c r="ONC46" s="578"/>
      <c r="OND46" s="578"/>
      <c r="ONE46" s="578"/>
      <c r="ONF46" s="578"/>
      <c r="ONG46" s="578"/>
      <c r="ONH46" s="578"/>
      <c r="ONI46" s="578"/>
      <c r="ONJ46" s="578"/>
      <c r="ONK46" s="578"/>
      <c r="ONL46" s="578"/>
      <c r="ONM46" s="578"/>
      <c r="ONN46" s="578"/>
      <c r="ONO46" s="578"/>
      <c r="ONP46" s="578"/>
      <c r="ONQ46" s="578"/>
      <c r="ONR46" s="578"/>
      <c r="ONS46" s="578"/>
      <c r="ONT46" s="578"/>
      <c r="ONU46" s="578"/>
      <c r="ONV46" s="578"/>
      <c r="ONW46" s="578"/>
      <c r="ONX46" s="578"/>
      <c r="ONY46" s="578"/>
      <c r="ONZ46" s="578"/>
      <c r="OOA46" s="578"/>
      <c r="OOB46" s="578"/>
      <c r="OOC46" s="578"/>
      <c r="OOD46" s="578"/>
      <c r="OOE46" s="578"/>
      <c r="OOF46" s="578"/>
      <c r="OOG46" s="578"/>
      <c r="OOH46" s="578"/>
      <c r="OOI46" s="578"/>
      <c r="OOJ46" s="578"/>
      <c r="OOK46" s="578"/>
      <c r="OOL46" s="578"/>
      <c r="OOM46" s="578"/>
      <c r="OON46" s="578"/>
      <c r="OOO46" s="578"/>
      <c r="OOP46" s="578"/>
      <c r="OOQ46" s="578"/>
      <c r="OOR46" s="578"/>
      <c r="OOS46" s="578"/>
      <c r="OOT46" s="578"/>
      <c r="OOU46" s="578"/>
      <c r="OOV46" s="578"/>
      <c r="OOW46" s="578"/>
      <c r="OOX46" s="578"/>
      <c r="OOY46" s="578"/>
      <c r="OOZ46" s="578"/>
      <c r="OPA46" s="578"/>
      <c r="OPB46" s="578"/>
      <c r="OPC46" s="578"/>
      <c r="OPD46" s="578"/>
      <c r="OPE46" s="578"/>
      <c r="OPF46" s="578"/>
      <c r="OPG46" s="578"/>
      <c r="OPH46" s="578"/>
      <c r="OPI46" s="578"/>
      <c r="OPJ46" s="578"/>
      <c r="OPK46" s="578"/>
      <c r="OPL46" s="578"/>
      <c r="OPM46" s="578"/>
      <c r="OPN46" s="578"/>
      <c r="OPO46" s="578"/>
      <c r="OPP46" s="578"/>
      <c r="OPQ46" s="578"/>
      <c r="OPR46" s="578"/>
      <c r="OPS46" s="578"/>
      <c r="OPT46" s="578"/>
      <c r="OPU46" s="578"/>
      <c r="OPV46" s="578"/>
      <c r="OPW46" s="578"/>
      <c r="OPX46" s="578"/>
      <c r="OPY46" s="578"/>
      <c r="OPZ46" s="578"/>
      <c r="OQA46" s="578"/>
      <c r="OQB46" s="578"/>
      <c r="OQC46" s="578"/>
      <c r="OQD46" s="578"/>
      <c r="OQE46" s="578"/>
      <c r="OQF46" s="578"/>
      <c r="OQG46" s="578"/>
      <c r="OQH46" s="578"/>
      <c r="OQI46" s="578"/>
      <c r="OQJ46" s="578"/>
      <c r="OQK46" s="578"/>
      <c r="OQL46" s="578"/>
      <c r="OQM46" s="578"/>
      <c r="OQN46" s="578"/>
      <c r="OQO46" s="578"/>
      <c r="OQP46" s="578"/>
      <c r="OQQ46" s="578"/>
      <c r="OQR46" s="578"/>
      <c r="OQS46" s="578"/>
      <c r="OQT46" s="578"/>
      <c r="OQU46" s="578"/>
      <c r="OQV46" s="578"/>
      <c r="OQW46" s="578"/>
      <c r="OQX46" s="578"/>
      <c r="OQY46" s="578"/>
      <c r="OQZ46" s="578"/>
      <c r="ORA46" s="578"/>
      <c r="ORB46" s="578"/>
      <c r="ORC46" s="578"/>
      <c r="ORD46" s="578"/>
      <c r="ORE46" s="578"/>
      <c r="ORF46" s="578"/>
      <c r="ORG46" s="578"/>
      <c r="ORH46" s="578"/>
      <c r="ORI46" s="578"/>
      <c r="ORJ46" s="578"/>
      <c r="ORK46" s="578"/>
      <c r="ORL46" s="578"/>
      <c r="ORM46" s="578"/>
      <c r="ORN46" s="578"/>
      <c r="ORO46" s="578"/>
      <c r="ORP46" s="578"/>
      <c r="ORQ46" s="578"/>
      <c r="ORR46" s="578"/>
      <c r="ORS46" s="578"/>
      <c r="ORT46" s="578"/>
      <c r="ORU46" s="578"/>
      <c r="ORV46" s="578"/>
      <c r="ORW46" s="578"/>
      <c r="ORX46" s="578"/>
      <c r="ORY46" s="578"/>
      <c r="ORZ46" s="578"/>
      <c r="OSA46" s="578"/>
      <c r="OSB46" s="578"/>
      <c r="OSC46" s="578"/>
      <c r="OSD46" s="578"/>
      <c r="OSE46" s="578"/>
      <c r="OSF46" s="578"/>
      <c r="OSG46" s="578"/>
      <c r="OSH46" s="578"/>
      <c r="OSI46" s="578"/>
      <c r="OSJ46" s="578"/>
      <c r="OSK46" s="578"/>
      <c r="OSL46" s="578"/>
      <c r="OSM46" s="578"/>
      <c r="OSN46" s="578"/>
      <c r="OSO46" s="578"/>
      <c r="OSP46" s="578"/>
      <c r="OSQ46" s="578"/>
      <c r="OSR46" s="578"/>
      <c r="OSS46" s="578"/>
      <c r="OST46" s="578"/>
      <c r="OSU46" s="578"/>
      <c r="OSV46" s="578"/>
      <c r="OSW46" s="578"/>
      <c r="OSX46" s="578"/>
      <c r="OSY46" s="578"/>
      <c r="OSZ46" s="578"/>
      <c r="OTA46" s="578"/>
      <c r="OTB46" s="578"/>
      <c r="OTC46" s="578"/>
      <c r="OTD46" s="578"/>
      <c r="OTE46" s="578"/>
      <c r="OTF46" s="578"/>
      <c r="OTG46" s="578"/>
      <c r="OTH46" s="578"/>
      <c r="OTI46" s="578"/>
      <c r="OTJ46" s="578"/>
      <c r="OTK46" s="578"/>
      <c r="OTL46" s="578"/>
      <c r="OTM46" s="578"/>
      <c r="OTN46" s="578"/>
      <c r="OTO46" s="578"/>
      <c r="OTP46" s="578"/>
      <c r="OTQ46" s="578"/>
      <c r="OTR46" s="578"/>
      <c r="OTS46" s="578"/>
      <c r="OTT46" s="578"/>
      <c r="OTU46" s="578"/>
      <c r="OTV46" s="578"/>
      <c r="OTW46" s="578"/>
      <c r="OTX46" s="578"/>
      <c r="OTY46" s="578"/>
      <c r="OTZ46" s="578"/>
      <c r="OUA46" s="578"/>
      <c r="OUB46" s="578"/>
      <c r="OUC46" s="578"/>
      <c r="OUD46" s="578"/>
      <c r="OUE46" s="578"/>
      <c r="OUF46" s="578"/>
      <c r="OUG46" s="578"/>
      <c r="OUH46" s="578"/>
      <c r="OUI46" s="578"/>
      <c r="OUJ46" s="578"/>
      <c r="OUK46" s="578"/>
      <c r="OUL46" s="578"/>
      <c r="OUM46" s="578"/>
      <c r="OUN46" s="578"/>
      <c r="OUO46" s="578"/>
      <c r="OUP46" s="578"/>
      <c r="OUQ46" s="578"/>
      <c r="OUR46" s="578"/>
      <c r="OUS46" s="578"/>
      <c r="OUT46" s="578"/>
      <c r="OUU46" s="578"/>
      <c r="OUV46" s="578"/>
      <c r="OUW46" s="578"/>
      <c r="OUX46" s="578"/>
      <c r="OUY46" s="578"/>
      <c r="OUZ46" s="578"/>
      <c r="OVA46" s="578"/>
      <c r="OVB46" s="578"/>
      <c r="OVC46" s="578"/>
      <c r="OVD46" s="578"/>
      <c r="OVE46" s="578"/>
      <c r="OVF46" s="578"/>
      <c r="OVG46" s="578"/>
      <c r="OVH46" s="578"/>
      <c r="OVI46" s="578"/>
      <c r="OVJ46" s="578"/>
      <c r="OVK46" s="578"/>
      <c r="OVL46" s="578"/>
      <c r="OVM46" s="578"/>
      <c r="OVN46" s="578"/>
      <c r="OVO46" s="578"/>
      <c r="OVP46" s="578"/>
      <c r="OVQ46" s="578"/>
      <c r="OVR46" s="578"/>
      <c r="OVS46" s="578"/>
      <c r="OVT46" s="578"/>
      <c r="OVU46" s="578"/>
      <c r="OVV46" s="578"/>
      <c r="OVW46" s="578"/>
      <c r="OVX46" s="578"/>
      <c r="OVY46" s="578"/>
      <c r="OVZ46" s="578"/>
      <c r="OWA46" s="578"/>
      <c r="OWB46" s="578"/>
      <c r="OWC46" s="578"/>
      <c r="OWD46" s="578"/>
      <c r="OWE46" s="578"/>
      <c r="OWF46" s="578"/>
      <c r="OWG46" s="578"/>
      <c r="OWH46" s="578"/>
      <c r="OWI46" s="578"/>
      <c r="OWJ46" s="578"/>
      <c r="OWK46" s="578"/>
      <c r="OWL46" s="578"/>
      <c r="OWM46" s="578"/>
      <c r="OWN46" s="578"/>
      <c r="OWO46" s="578"/>
      <c r="OWP46" s="578"/>
      <c r="OWQ46" s="578"/>
      <c r="OWR46" s="578"/>
      <c r="OWS46" s="578"/>
      <c r="OWT46" s="578"/>
      <c r="OWU46" s="578"/>
      <c r="OWV46" s="578"/>
      <c r="OWW46" s="578"/>
      <c r="OWX46" s="578"/>
      <c r="OWY46" s="578"/>
      <c r="OWZ46" s="578"/>
      <c r="OXA46" s="578"/>
      <c r="OXB46" s="578"/>
      <c r="OXC46" s="578"/>
      <c r="OXD46" s="578"/>
      <c r="OXE46" s="578"/>
      <c r="OXF46" s="578"/>
      <c r="OXG46" s="578"/>
      <c r="OXH46" s="578"/>
      <c r="OXI46" s="578"/>
      <c r="OXJ46" s="578"/>
      <c r="OXK46" s="578"/>
      <c r="OXL46" s="578"/>
      <c r="OXM46" s="578"/>
      <c r="OXN46" s="578"/>
      <c r="OXO46" s="578"/>
      <c r="OXP46" s="578"/>
      <c r="OXQ46" s="578"/>
      <c r="OXR46" s="578"/>
      <c r="OXS46" s="578"/>
      <c r="OXT46" s="578"/>
      <c r="OXU46" s="578"/>
      <c r="OXV46" s="578"/>
      <c r="OXW46" s="578"/>
      <c r="OXX46" s="578"/>
      <c r="OXY46" s="578"/>
      <c r="OXZ46" s="578"/>
      <c r="OYA46" s="578"/>
      <c r="OYB46" s="578"/>
      <c r="OYC46" s="578"/>
      <c r="OYD46" s="578"/>
      <c r="OYE46" s="578"/>
      <c r="OYF46" s="578"/>
      <c r="OYG46" s="578"/>
      <c r="OYH46" s="578"/>
      <c r="OYI46" s="578"/>
      <c r="OYJ46" s="578"/>
      <c r="OYK46" s="578"/>
      <c r="OYL46" s="578"/>
      <c r="OYM46" s="578"/>
      <c r="OYN46" s="578"/>
      <c r="OYO46" s="578"/>
      <c r="OYP46" s="578"/>
      <c r="OYQ46" s="578"/>
      <c r="OYR46" s="578"/>
      <c r="OYS46" s="578"/>
      <c r="OYT46" s="578"/>
      <c r="OYU46" s="578"/>
      <c r="OYV46" s="578"/>
      <c r="OYW46" s="578"/>
      <c r="OYX46" s="578"/>
      <c r="OYY46" s="578"/>
      <c r="OYZ46" s="578"/>
      <c r="OZA46" s="578"/>
      <c r="OZB46" s="578"/>
      <c r="OZC46" s="578"/>
      <c r="OZD46" s="578"/>
      <c r="OZE46" s="578"/>
      <c r="OZF46" s="578"/>
      <c r="OZG46" s="578"/>
      <c r="OZH46" s="578"/>
      <c r="OZI46" s="578"/>
      <c r="OZJ46" s="578"/>
      <c r="OZK46" s="578"/>
      <c r="OZL46" s="578"/>
      <c r="OZM46" s="578"/>
      <c r="OZN46" s="578"/>
      <c r="OZO46" s="578"/>
      <c r="OZP46" s="578"/>
      <c r="OZQ46" s="578"/>
      <c r="OZR46" s="578"/>
      <c r="OZS46" s="578"/>
      <c r="OZT46" s="578"/>
      <c r="OZU46" s="578"/>
      <c r="OZV46" s="578"/>
      <c r="OZW46" s="578"/>
      <c r="OZX46" s="578"/>
      <c r="OZY46" s="578"/>
      <c r="OZZ46" s="578"/>
      <c r="PAA46" s="578"/>
      <c r="PAB46" s="578"/>
      <c r="PAC46" s="578"/>
      <c r="PAD46" s="578"/>
      <c r="PAE46" s="578"/>
      <c r="PAF46" s="578"/>
      <c r="PAG46" s="578"/>
      <c r="PAH46" s="578"/>
      <c r="PAI46" s="578"/>
      <c r="PAJ46" s="578"/>
      <c r="PAK46" s="578"/>
      <c r="PAL46" s="578"/>
      <c r="PAM46" s="578"/>
      <c r="PAN46" s="578"/>
      <c r="PAO46" s="578"/>
      <c r="PAP46" s="578"/>
      <c r="PAQ46" s="578"/>
      <c r="PAR46" s="578"/>
      <c r="PAS46" s="578"/>
      <c r="PAT46" s="578"/>
      <c r="PAU46" s="578"/>
      <c r="PAV46" s="578"/>
      <c r="PAW46" s="578"/>
      <c r="PAX46" s="578"/>
      <c r="PAY46" s="578"/>
      <c r="PAZ46" s="578"/>
      <c r="PBA46" s="578"/>
      <c r="PBB46" s="578"/>
      <c r="PBC46" s="578"/>
      <c r="PBD46" s="578"/>
      <c r="PBE46" s="578"/>
      <c r="PBF46" s="578"/>
      <c r="PBG46" s="578"/>
      <c r="PBH46" s="578"/>
      <c r="PBI46" s="578"/>
      <c r="PBJ46" s="578"/>
      <c r="PBK46" s="578"/>
      <c r="PBL46" s="578"/>
      <c r="PBM46" s="578"/>
      <c r="PBN46" s="578"/>
      <c r="PBO46" s="578"/>
      <c r="PBP46" s="578"/>
      <c r="PBQ46" s="578"/>
      <c r="PBR46" s="578"/>
      <c r="PBS46" s="578"/>
      <c r="PBT46" s="578"/>
      <c r="PBU46" s="578"/>
      <c r="PBV46" s="578"/>
      <c r="PBW46" s="578"/>
      <c r="PBX46" s="578"/>
      <c r="PBY46" s="578"/>
      <c r="PBZ46" s="578"/>
      <c r="PCA46" s="578"/>
      <c r="PCB46" s="578"/>
      <c r="PCC46" s="578"/>
      <c r="PCD46" s="578"/>
      <c r="PCE46" s="578"/>
      <c r="PCF46" s="578"/>
      <c r="PCG46" s="578"/>
      <c r="PCH46" s="578"/>
      <c r="PCI46" s="578"/>
      <c r="PCJ46" s="578"/>
      <c r="PCK46" s="578"/>
      <c r="PCL46" s="578"/>
      <c r="PCM46" s="578"/>
      <c r="PCN46" s="578"/>
      <c r="PCO46" s="578"/>
      <c r="PCP46" s="578"/>
      <c r="PCQ46" s="578"/>
      <c r="PCR46" s="578"/>
      <c r="PCS46" s="578"/>
      <c r="PCT46" s="578"/>
      <c r="PCU46" s="578"/>
      <c r="PCV46" s="578"/>
      <c r="PCW46" s="578"/>
      <c r="PCX46" s="578"/>
      <c r="PCY46" s="578"/>
      <c r="PCZ46" s="578"/>
      <c r="PDA46" s="578"/>
      <c r="PDB46" s="578"/>
      <c r="PDC46" s="578"/>
      <c r="PDD46" s="578"/>
      <c r="PDE46" s="578"/>
      <c r="PDF46" s="578"/>
      <c r="PDG46" s="578"/>
      <c r="PDH46" s="578"/>
      <c r="PDI46" s="578"/>
      <c r="PDJ46" s="578"/>
      <c r="PDK46" s="578"/>
      <c r="PDL46" s="578"/>
      <c r="PDM46" s="578"/>
      <c r="PDN46" s="578"/>
      <c r="PDO46" s="578"/>
      <c r="PDP46" s="578"/>
      <c r="PDQ46" s="578"/>
      <c r="PDR46" s="578"/>
      <c r="PDS46" s="578"/>
      <c r="PDT46" s="578"/>
      <c r="PDU46" s="578"/>
      <c r="PDV46" s="578"/>
      <c r="PDW46" s="578"/>
      <c r="PDX46" s="578"/>
      <c r="PDY46" s="578"/>
      <c r="PDZ46" s="578"/>
      <c r="PEA46" s="578"/>
      <c r="PEB46" s="578"/>
      <c r="PEC46" s="578"/>
      <c r="PED46" s="578"/>
      <c r="PEE46" s="578"/>
      <c r="PEF46" s="578"/>
      <c r="PEG46" s="578"/>
      <c r="PEH46" s="578"/>
      <c r="PEI46" s="578"/>
      <c r="PEJ46" s="578"/>
      <c r="PEK46" s="578"/>
      <c r="PEL46" s="578"/>
      <c r="PEM46" s="578"/>
      <c r="PEN46" s="578"/>
      <c r="PEO46" s="578"/>
      <c r="PEP46" s="578"/>
      <c r="PEQ46" s="578"/>
      <c r="PER46" s="578"/>
      <c r="PES46" s="578"/>
      <c r="PET46" s="578"/>
      <c r="PEU46" s="578"/>
      <c r="PEV46" s="578"/>
      <c r="PEW46" s="578"/>
      <c r="PEX46" s="578"/>
      <c r="PEY46" s="578"/>
      <c r="PEZ46" s="578"/>
      <c r="PFA46" s="578"/>
      <c r="PFB46" s="578"/>
      <c r="PFC46" s="578"/>
      <c r="PFD46" s="578"/>
      <c r="PFE46" s="578"/>
      <c r="PFF46" s="578"/>
      <c r="PFG46" s="578"/>
      <c r="PFH46" s="578"/>
      <c r="PFI46" s="578"/>
      <c r="PFJ46" s="578"/>
      <c r="PFK46" s="578"/>
      <c r="PFL46" s="578"/>
      <c r="PFM46" s="578"/>
      <c r="PFN46" s="578"/>
      <c r="PFO46" s="578"/>
      <c r="PFP46" s="578"/>
      <c r="PFQ46" s="578"/>
      <c r="PFR46" s="578"/>
      <c r="PFS46" s="578"/>
      <c r="PFT46" s="578"/>
      <c r="PFU46" s="578"/>
      <c r="PFV46" s="578"/>
      <c r="PFW46" s="578"/>
      <c r="PFX46" s="578"/>
      <c r="PFY46" s="578"/>
      <c r="PFZ46" s="578"/>
      <c r="PGA46" s="578"/>
      <c r="PGB46" s="578"/>
      <c r="PGC46" s="578"/>
      <c r="PGD46" s="578"/>
      <c r="PGE46" s="578"/>
      <c r="PGF46" s="578"/>
      <c r="PGG46" s="578"/>
      <c r="PGH46" s="578"/>
      <c r="PGI46" s="578"/>
      <c r="PGJ46" s="578"/>
      <c r="PGK46" s="578"/>
      <c r="PGL46" s="578"/>
      <c r="PGM46" s="578"/>
      <c r="PGN46" s="578"/>
      <c r="PGO46" s="578"/>
      <c r="PGP46" s="578"/>
      <c r="PGQ46" s="578"/>
      <c r="PGR46" s="578"/>
      <c r="PGS46" s="578"/>
      <c r="PGT46" s="578"/>
      <c r="PGU46" s="578"/>
      <c r="PGV46" s="578"/>
      <c r="PGW46" s="578"/>
      <c r="PGX46" s="578"/>
      <c r="PGY46" s="578"/>
      <c r="PGZ46" s="578"/>
      <c r="PHA46" s="578"/>
      <c r="PHB46" s="578"/>
      <c r="PHC46" s="578"/>
      <c r="PHD46" s="578"/>
      <c r="PHE46" s="578"/>
      <c r="PHF46" s="578"/>
      <c r="PHG46" s="578"/>
      <c r="PHH46" s="578"/>
      <c r="PHI46" s="578"/>
      <c r="PHJ46" s="578"/>
      <c r="PHK46" s="578"/>
      <c r="PHL46" s="578"/>
      <c r="PHM46" s="578"/>
      <c r="PHN46" s="578"/>
      <c r="PHO46" s="578"/>
      <c r="PHP46" s="578"/>
      <c r="PHQ46" s="578"/>
      <c r="PHR46" s="578"/>
      <c r="PHS46" s="578"/>
      <c r="PHT46" s="578"/>
      <c r="PHU46" s="578"/>
      <c r="PHV46" s="578"/>
      <c r="PHW46" s="578"/>
      <c r="PHX46" s="578"/>
      <c r="PHY46" s="578"/>
      <c r="PHZ46" s="578"/>
      <c r="PIA46" s="578"/>
      <c r="PIB46" s="578"/>
      <c r="PIC46" s="578"/>
      <c r="PID46" s="578"/>
      <c r="PIE46" s="578"/>
      <c r="PIF46" s="578"/>
      <c r="PIG46" s="578"/>
      <c r="PIH46" s="578"/>
      <c r="PII46" s="578"/>
      <c r="PIJ46" s="578"/>
      <c r="PIK46" s="578"/>
      <c r="PIL46" s="578"/>
      <c r="PIM46" s="578"/>
      <c r="PIN46" s="578"/>
      <c r="PIO46" s="578"/>
      <c r="PIP46" s="578"/>
      <c r="PIQ46" s="578"/>
      <c r="PIR46" s="578"/>
      <c r="PIS46" s="578"/>
      <c r="PIT46" s="578"/>
      <c r="PIU46" s="578"/>
      <c r="PIV46" s="578"/>
      <c r="PIW46" s="578"/>
      <c r="PIX46" s="578"/>
      <c r="PIY46" s="578"/>
      <c r="PIZ46" s="578"/>
      <c r="PJA46" s="578"/>
      <c r="PJB46" s="578"/>
      <c r="PJC46" s="578"/>
      <c r="PJD46" s="578"/>
      <c r="PJE46" s="578"/>
      <c r="PJF46" s="578"/>
      <c r="PJG46" s="578"/>
      <c r="PJH46" s="578"/>
      <c r="PJI46" s="578"/>
      <c r="PJJ46" s="578"/>
      <c r="PJK46" s="578"/>
      <c r="PJL46" s="578"/>
      <c r="PJM46" s="578"/>
      <c r="PJN46" s="578"/>
      <c r="PJO46" s="578"/>
      <c r="PJP46" s="578"/>
      <c r="PJQ46" s="578"/>
      <c r="PJR46" s="578"/>
      <c r="PJS46" s="578"/>
      <c r="PJT46" s="578"/>
      <c r="PJU46" s="578"/>
      <c r="PJV46" s="578"/>
      <c r="PJW46" s="578"/>
      <c r="PJX46" s="578"/>
      <c r="PJY46" s="578"/>
      <c r="PJZ46" s="578"/>
      <c r="PKA46" s="578"/>
      <c r="PKB46" s="578"/>
      <c r="PKC46" s="578"/>
      <c r="PKD46" s="578"/>
      <c r="PKE46" s="578"/>
      <c r="PKF46" s="578"/>
      <c r="PKG46" s="578"/>
      <c r="PKH46" s="578"/>
      <c r="PKI46" s="578"/>
      <c r="PKJ46" s="578"/>
      <c r="PKK46" s="578"/>
      <c r="PKL46" s="578"/>
      <c r="PKM46" s="578"/>
      <c r="PKN46" s="578"/>
      <c r="PKO46" s="578"/>
      <c r="PKP46" s="578"/>
      <c r="PKQ46" s="578"/>
      <c r="PKR46" s="578"/>
      <c r="PKS46" s="578"/>
      <c r="PKT46" s="578"/>
      <c r="PKU46" s="578"/>
      <c r="PKV46" s="578"/>
      <c r="PKW46" s="578"/>
      <c r="PKX46" s="578"/>
      <c r="PKY46" s="578"/>
      <c r="PKZ46" s="578"/>
      <c r="PLA46" s="578"/>
      <c r="PLB46" s="578"/>
      <c r="PLC46" s="578"/>
      <c r="PLD46" s="578"/>
      <c r="PLE46" s="578"/>
      <c r="PLF46" s="578"/>
      <c r="PLG46" s="578"/>
      <c r="PLH46" s="578"/>
      <c r="PLI46" s="578"/>
      <c r="PLJ46" s="578"/>
      <c r="PLK46" s="578"/>
      <c r="PLL46" s="578"/>
      <c r="PLM46" s="578"/>
      <c r="PLN46" s="578"/>
      <c r="PLO46" s="578"/>
      <c r="PLP46" s="578"/>
      <c r="PLQ46" s="578"/>
      <c r="PLR46" s="578"/>
      <c r="PLS46" s="578"/>
      <c r="PLT46" s="578"/>
      <c r="PLU46" s="578"/>
      <c r="PLV46" s="578"/>
      <c r="PLW46" s="578"/>
      <c r="PLX46" s="578"/>
      <c r="PLY46" s="578"/>
      <c r="PLZ46" s="578"/>
      <c r="PMA46" s="578"/>
      <c r="PMB46" s="578"/>
      <c r="PMC46" s="578"/>
      <c r="PMD46" s="578"/>
      <c r="PME46" s="578"/>
      <c r="PMF46" s="578"/>
      <c r="PMG46" s="578"/>
      <c r="PMH46" s="578"/>
      <c r="PMI46" s="578"/>
      <c r="PMJ46" s="578"/>
      <c r="PMK46" s="578"/>
      <c r="PML46" s="578"/>
      <c r="PMM46" s="578"/>
      <c r="PMN46" s="578"/>
      <c r="PMO46" s="578"/>
      <c r="PMP46" s="578"/>
      <c r="PMQ46" s="578"/>
      <c r="PMR46" s="578"/>
      <c r="PMS46" s="578"/>
      <c r="PMT46" s="578"/>
      <c r="PMU46" s="578"/>
      <c r="PMV46" s="578"/>
      <c r="PMW46" s="578"/>
      <c r="PMX46" s="578"/>
      <c r="PMY46" s="578"/>
      <c r="PMZ46" s="578"/>
      <c r="PNA46" s="578"/>
      <c r="PNB46" s="578"/>
      <c r="PNC46" s="578"/>
      <c r="PND46" s="578"/>
      <c r="PNE46" s="578"/>
      <c r="PNF46" s="578"/>
      <c r="PNG46" s="578"/>
      <c r="PNH46" s="578"/>
      <c r="PNI46" s="578"/>
      <c r="PNJ46" s="578"/>
      <c r="PNK46" s="578"/>
      <c r="PNL46" s="578"/>
      <c r="PNM46" s="578"/>
      <c r="PNN46" s="578"/>
      <c r="PNO46" s="578"/>
      <c r="PNP46" s="578"/>
      <c r="PNQ46" s="578"/>
      <c r="PNR46" s="578"/>
      <c r="PNS46" s="578"/>
      <c r="PNT46" s="578"/>
      <c r="PNU46" s="578"/>
      <c r="PNV46" s="578"/>
      <c r="PNW46" s="578"/>
      <c r="PNX46" s="578"/>
      <c r="PNY46" s="578"/>
      <c r="PNZ46" s="578"/>
      <c r="POA46" s="578"/>
      <c r="POB46" s="578"/>
      <c r="POC46" s="578"/>
      <c r="POD46" s="578"/>
      <c r="POE46" s="578"/>
      <c r="POF46" s="578"/>
      <c r="POG46" s="578"/>
      <c r="POH46" s="578"/>
      <c r="POI46" s="578"/>
      <c r="POJ46" s="578"/>
      <c r="POK46" s="578"/>
      <c r="POL46" s="578"/>
      <c r="POM46" s="578"/>
      <c r="PON46" s="578"/>
      <c r="POO46" s="578"/>
      <c r="POP46" s="578"/>
      <c r="POQ46" s="578"/>
      <c r="POR46" s="578"/>
      <c r="POS46" s="578"/>
      <c r="POT46" s="578"/>
      <c r="POU46" s="578"/>
      <c r="POV46" s="578"/>
      <c r="POW46" s="578"/>
      <c r="POX46" s="578"/>
      <c r="POY46" s="578"/>
      <c r="POZ46" s="578"/>
      <c r="PPA46" s="578"/>
      <c r="PPB46" s="578"/>
      <c r="PPC46" s="578"/>
      <c r="PPD46" s="578"/>
      <c r="PPE46" s="578"/>
      <c r="PPF46" s="578"/>
      <c r="PPG46" s="578"/>
      <c r="PPH46" s="578"/>
      <c r="PPI46" s="578"/>
      <c r="PPJ46" s="578"/>
      <c r="PPK46" s="578"/>
      <c r="PPL46" s="578"/>
      <c r="PPM46" s="578"/>
      <c r="PPN46" s="578"/>
      <c r="PPO46" s="578"/>
      <c r="PPP46" s="578"/>
      <c r="PPQ46" s="578"/>
      <c r="PPR46" s="578"/>
      <c r="PPS46" s="578"/>
      <c r="PPT46" s="578"/>
      <c r="PPU46" s="578"/>
      <c r="PPV46" s="578"/>
      <c r="PPW46" s="578"/>
      <c r="PPX46" s="578"/>
      <c r="PPY46" s="578"/>
      <c r="PPZ46" s="578"/>
      <c r="PQA46" s="578"/>
      <c r="PQB46" s="578"/>
      <c r="PQC46" s="578"/>
      <c r="PQD46" s="578"/>
      <c r="PQE46" s="578"/>
      <c r="PQF46" s="578"/>
      <c r="PQG46" s="578"/>
      <c r="PQH46" s="578"/>
      <c r="PQI46" s="578"/>
      <c r="PQJ46" s="578"/>
      <c r="PQK46" s="578"/>
      <c r="PQL46" s="578"/>
      <c r="PQM46" s="578"/>
      <c r="PQN46" s="578"/>
      <c r="PQO46" s="578"/>
      <c r="PQP46" s="578"/>
      <c r="PQQ46" s="578"/>
      <c r="PQR46" s="578"/>
      <c r="PQS46" s="578"/>
      <c r="PQT46" s="578"/>
      <c r="PQU46" s="578"/>
      <c r="PQV46" s="578"/>
      <c r="PQW46" s="578"/>
      <c r="PQX46" s="578"/>
      <c r="PQY46" s="578"/>
      <c r="PQZ46" s="578"/>
      <c r="PRA46" s="578"/>
      <c r="PRB46" s="578"/>
      <c r="PRC46" s="578"/>
      <c r="PRD46" s="578"/>
      <c r="PRE46" s="578"/>
      <c r="PRF46" s="578"/>
      <c r="PRG46" s="578"/>
      <c r="PRH46" s="578"/>
      <c r="PRI46" s="578"/>
      <c r="PRJ46" s="578"/>
      <c r="PRK46" s="578"/>
      <c r="PRL46" s="578"/>
      <c r="PRM46" s="578"/>
      <c r="PRN46" s="578"/>
      <c r="PRO46" s="578"/>
      <c r="PRP46" s="578"/>
      <c r="PRQ46" s="578"/>
      <c r="PRR46" s="578"/>
      <c r="PRS46" s="578"/>
      <c r="PRT46" s="578"/>
      <c r="PRU46" s="578"/>
      <c r="PRV46" s="578"/>
      <c r="PRW46" s="578"/>
      <c r="PRX46" s="578"/>
      <c r="PRY46" s="578"/>
      <c r="PRZ46" s="578"/>
      <c r="PSA46" s="578"/>
      <c r="PSB46" s="578"/>
      <c r="PSC46" s="578"/>
      <c r="PSD46" s="578"/>
      <c r="PSE46" s="578"/>
      <c r="PSF46" s="578"/>
      <c r="PSG46" s="578"/>
      <c r="PSH46" s="578"/>
      <c r="PSI46" s="578"/>
      <c r="PSJ46" s="578"/>
      <c r="PSK46" s="578"/>
      <c r="PSL46" s="578"/>
      <c r="PSM46" s="578"/>
      <c r="PSN46" s="578"/>
      <c r="PSO46" s="578"/>
      <c r="PSP46" s="578"/>
      <c r="PSQ46" s="578"/>
      <c r="PSR46" s="578"/>
      <c r="PSS46" s="578"/>
      <c r="PST46" s="578"/>
      <c r="PSU46" s="578"/>
      <c r="PSV46" s="578"/>
      <c r="PSW46" s="578"/>
      <c r="PSX46" s="578"/>
      <c r="PSY46" s="578"/>
      <c r="PSZ46" s="578"/>
      <c r="PTA46" s="578"/>
      <c r="PTB46" s="578"/>
      <c r="PTC46" s="578"/>
      <c r="PTD46" s="578"/>
      <c r="PTE46" s="578"/>
      <c r="PTF46" s="578"/>
      <c r="PTG46" s="578"/>
      <c r="PTH46" s="578"/>
      <c r="PTI46" s="578"/>
      <c r="PTJ46" s="578"/>
      <c r="PTK46" s="578"/>
      <c r="PTL46" s="578"/>
      <c r="PTM46" s="578"/>
      <c r="PTN46" s="578"/>
      <c r="PTO46" s="578"/>
      <c r="PTP46" s="578"/>
      <c r="PTQ46" s="578"/>
      <c r="PTR46" s="578"/>
      <c r="PTS46" s="578"/>
      <c r="PTT46" s="578"/>
      <c r="PTU46" s="578"/>
      <c r="PTV46" s="578"/>
      <c r="PTW46" s="578"/>
      <c r="PTX46" s="578"/>
      <c r="PTY46" s="578"/>
      <c r="PTZ46" s="578"/>
      <c r="PUA46" s="578"/>
      <c r="PUB46" s="578"/>
      <c r="PUC46" s="578"/>
      <c r="PUD46" s="578"/>
      <c r="PUE46" s="578"/>
      <c r="PUF46" s="578"/>
      <c r="PUG46" s="578"/>
      <c r="PUH46" s="578"/>
      <c r="PUI46" s="578"/>
      <c r="PUJ46" s="578"/>
      <c r="PUK46" s="578"/>
      <c r="PUL46" s="578"/>
      <c r="PUM46" s="578"/>
      <c r="PUN46" s="578"/>
      <c r="PUO46" s="578"/>
      <c r="PUP46" s="578"/>
      <c r="PUQ46" s="578"/>
      <c r="PUR46" s="578"/>
      <c r="PUS46" s="578"/>
      <c r="PUT46" s="578"/>
      <c r="PUU46" s="578"/>
      <c r="PUV46" s="578"/>
      <c r="PUW46" s="578"/>
      <c r="PUX46" s="578"/>
      <c r="PUY46" s="578"/>
      <c r="PUZ46" s="578"/>
      <c r="PVA46" s="578"/>
      <c r="PVB46" s="578"/>
      <c r="PVC46" s="578"/>
      <c r="PVD46" s="578"/>
      <c r="PVE46" s="578"/>
      <c r="PVF46" s="578"/>
      <c r="PVG46" s="578"/>
      <c r="PVH46" s="578"/>
      <c r="PVI46" s="578"/>
      <c r="PVJ46" s="578"/>
      <c r="PVK46" s="578"/>
      <c r="PVL46" s="578"/>
      <c r="PVM46" s="578"/>
      <c r="PVN46" s="578"/>
      <c r="PVO46" s="578"/>
      <c r="PVP46" s="578"/>
      <c r="PVQ46" s="578"/>
      <c r="PVR46" s="578"/>
      <c r="PVS46" s="578"/>
      <c r="PVT46" s="578"/>
      <c r="PVU46" s="578"/>
      <c r="PVV46" s="578"/>
      <c r="PVW46" s="578"/>
      <c r="PVX46" s="578"/>
      <c r="PVY46" s="578"/>
      <c r="PVZ46" s="578"/>
      <c r="PWA46" s="578"/>
      <c r="PWB46" s="578"/>
      <c r="PWC46" s="578"/>
      <c r="PWD46" s="578"/>
      <c r="PWE46" s="578"/>
      <c r="PWF46" s="578"/>
      <c r="PWG46" s="578"/>
      <c r="PWH46" s="578"/>
      <c r="PWI46" s="578"/>
      <c r="PWJ46" s="578"/>
      <c r="PWK46" s="578"/>
      <c r="PWL46" s="578"/>
      <c r="PWM46" s="578"/>
      <c r="PWN46" s="578"/>
      <c r="PWO46" s="578"/>
      <c r="PWP46" s="578"/>
      <c r="PWQ46" s="578"/>
      <c r="PWR46" s="578"/>
      <c r="PWS46" s="578"/>
      <c r="PWT46" s="578"/>
      <c r="PWU46" s="578"/>
      <c r="PWV46" s="578"/>
      <c r="PWW46" s="578"/>
      <c r="PWX46" s="578"/>
      <c r="PWY46" s="578"/>
      <c r="PWZ46" s="578"/>
      <c r="PXA46" s="578"/>
      <c r="PXB46" s="578"/>
      <c r="PXC46" s="578"/>
      <c r="PXD46" s="578"/>
      <c r="PXE46" s="578"/>
      <c r="PXF46" s="578"/>
      <c r="PXG46" s="578"/>
      <c r="PXH46" s="578"/>
      <c r="PXI46" s="578"/>
      <c r="PXJ46" s="578"/>
      <c r="PXK46" s="578"/>
      <c r="PXL46" s="578"/>
      <c r="PXM46" s="578"/>
      <c r="PXN46" s="578"/>
      <c r="PXO46" s="578"/>
      <c r="PXP46" s="578"/>
      <c r="PXQ46" s="578"/>
      <c r="PXR46" s="578"/>
      <c r="PXS46" s="578"/>
      <c r="PXT46" s="578"/>
      <c r="PXU46" s="578"/>
      <c r="PXV46" s="578"/>
      <c r="PXW46" s="578"/>
      <c r="PXX46" s="578"/>
      <c r="PXY46" s="578"/>
      <c r="PXZ46" s="578"/>
      <c r="PYA46" s="578"/>
      <c r="PYB46" s="578"/>
      <c r="PYC46" s="578"/>
      <c r="PYD46" s="578"/>
      <c r="PYE46" s="578"/>
      <c r="PYF46" s="578"/>
      <c r="PYG46" s="578"/>
      <c r="PYH46" s="578"/>
      <c r="PYI46" s="578"/>
      <c r="PYJ46" s="578"/>
      <c r="PYK46" s="578"/>
      <c r="PYL46" s="578"/>
      <c r="PYM46" s="578"/>
      <c r="PYN46" s="578"/>
      <c r="PYO46" s="578"/>
      <c r="PYP46" s="578"/>
      <c r="PYQ46" s="578"/>
      <c r="PYR46" s="578"/>
      <c r="PYS46" s="578"/>
      <c r="PYT46" s="578"/>
      <c r="PYU46" s="578"/>
      <c r="PYV46" s="578"/>
      <c r="PYW46" s="578"/>
      <c r="PYX46" s="578"/>
      <c r="PYY46" s="578"/>
      <c r="PYZ46" s="578"/>
      <c r="PZA46" s="578"/>
      <c r="PZB46" s="578"/>
      <c r="PZC46" s="578"/>
      <c r="PZD46" s="578"/>
      <c r="PZE46" s="578"/>
      <c r="PZF46" s="578"/>
      <c r="PZG46" s="578"/>
      <c r="PZH46" s="578"/>
      <c r="PZI46" s="578"/>
      <c r="PZJ46" s="578"/>
      <c r="PZK46" s="578"/>
      <c r="PZL46" s="578"/>
      <c r="PZM46" s="578"/>
      <c r="PZN46" s="578"/>
      <c r="PZO46" s="578"/>
      <c r="PZP46" s="578"/>
      <c r="PZQ46" s="578"/>
      <c r="PZR46" s="578"/>
      <c r="PZS46" s="578"/>
      <c r="PZT46" s="578"/>
      <c r="PZU46" s="578"/>
      <c r="PZV46" s="578"/>
      <c r="PZW46" s="578"/>
      <c r="PZX46" s="578"/>
      <c r="PZY46" s="578"/>
      <c r="PZZ46" s="578"/>
      <c r="QAA46" s="578"/>
      <c r="QAB46" s="578"/>
      <c r="QAC46" s="578"/>
      <c r="QAD46" s="578"/>
      <c r="QAE46" s="578"/>
      <c r="QAF46" s="578"/>
      <c r="QAG46" s="578"/>
      <c r="QAH46" s="578"/>
      <c r="QAI46" s="578"/>
      <c r="QAJ46" s="578"/>
      <c r="QAK46" s="578"/>
      <c r="QAL46" s="578"/>
      <c r="QAM46" s="578"/>
      <c r="QAN46" s="578"/>
      <c r="QAO46" s="578"/>
      <c r="QAP46" s="578"/>
      <c r="QAQ46" s="578"/>
      <c r="QAR46" s="578"/>
      <c r="QAS46" s="578"/>
      <c r="QAT46" s="578"/>
      <c r="QAU46" s="578"/>
      <c r="QAV46" s="578"/>
      <c r="QAW46" s="578"/>
      <c r="QAX46" s="578"/>
      <c r="QAY46" s="578"/>
      <c r="QAZ46" s="578"/>
      <c r="QBA46" s="578"/>
      <c r="QBB46" s="578"/>
      <c r="QBC46" s="578"/>
      <c r="QBD46" s="578"/>
      <c r="QBE46" s="578"/>
      <c r="QBF46" s="578"/>
      <c r="QBG46" s="578"/>
      <c r="QBH46" s="578"/>
      <c r="QBI46" s="578"/>
      <c r="QBJ46" s="578"/>
      <c r="QBK46" s="578"/>
      <c r="QBL46" s="578"/>
      <c r="QBM46" s="578"/>
      <c r="QBN46" s="578"/>
      <c r="QBO46" s="578"/>
      <c r="QBP46" s="578"/>
      <c r="QBQ46" s="578"/>
      <c r="QBR46" s="578"/>
      <c r="QBS46" s="578"/>
      <c r="QBT46" s="578"/>
      <c r="QBU46" s="578"/>
      <c r="QBV46" s="578"/>
      <c r="QBW46" s="578"/>
      <c r="QBX46" s="578"/>
      <c r="QBY46" s="578"/>
      <c r="QBZ46" s="578"/>
      <c r="QCA46" s="578"/>
      <c r="QCB46" s="578"/>
      <c r="QCC46" s="578"/>
      <c r="QCD46" s="578"/>
      <c r="QCE46" s="578"/>
      <c r="QCF46" s="578"/>
      <c r="QCG46" s="578"/>
      <c r="QCH46" s="578"/>
      <c r="QCI46" s="578"/>
      <c r="QCJ46" s="578"/>
      <c r="QCK46" s="578"/>
      <c r="QCL46" s="578"/>
      <c r="QCM46" s="578"/>
      <c r="QCN46" s="578"/>
      <c r="QCO46" s="578"/>
      <c r="QCP46" s="578"/>
      <c r="QCQ46" s="578"/>
      <c r="QCR46" s="578"/>
      <c r="QCS46" s="578"/>
      <c r="QCT46" s="578"/>
      <c r="QCU46" s="578"/>
      <c r="QCV46" s="578"/>
      <c r="QCW46" s="578"/>
      <c r="QCX46" s="578"/>
      <c r="QCY46" s="578"/>
      <c r="QCZ46" s="578"/>
      <c r="QDA46" s="578"/>
      <c r="QDB46" s="578"/>
      <c r="QDC46" s="578"/>
      <c r="QDD46" s="578"/>
      <c r="QDE46" s="578"/>
      <c r="QDF46" s="578"/>
      <c r="QDG46" s="578"/>
      <c r="QDH46" s="578"/>
      <c r="QDI46" s="578"/>
      <c r="QDJ46" s="578"/>
      <c r="QDK46" s="578"/>
      <c r="QDL46" s="578"/>
      <c r="QDM46" s="578"/>
      <c r="QDN46" s="578"/>
      <c r="QDO46" s="578"/>
      <c r="QDP46" s="578"/>
      <c r="QDQ46" s="578"/>
      <c r="QDR46" s="578"/>
      <c r="QDS46" s="578"/>
      <c r="QDT46" s="578"/>
      <c r="QDU46" s="578"/>
      <c r="QDV46" s="578"/>
      <c r="QDW46" s="578"/>
      <c r="QDX46" s="578"/>
      <c r="QDY46" s="578"/>
      <c r="QDZ46" s="578"/>
      <c r="QEA46" s="578"/>
      <c r="QEB46" s="578"/>
      <c r="QEC46" s="578"/>
      <c r="QED46" s="578"/>
      <c r="QEE46" s="578"/>
      <c r="QEF46" s="578"/>
      <c r="QEG46" s="578"/>
      <c r="QEH46" s="578"/>
      <c r="QEI46" s="578"/>
      <c r="QEJ46" s="578"/>
      <c r="QEK46" s="578"/>
      <c r="QEL46" s="578"/>
      <c r="QEM46" s="578"/>
      <c r="QEN46" s="578"/>
      <c r="QEO46" s="578"/>
      <c r="QEP46" s="578"/>
      <c r="QEQ46" s="578"/>
      <c r="QER46" s="578"/>
      <c r="QES46" s="578"/>
      <c r="QET46" s="578"/>
      <c r="QEU46" s="578"/>
      <c r="QEV46" s="578"/>
      <c r="QEW46" s="578"/>
      <c r="QEX46" s="578"/>
      <c r="QEY46" s="578"/>
      <c r="QEZ46" s="578"/>
      <c r="QFA46" s="578"/>
      <c r="QFB46" s="578"/>
      <c r="QFC46" s="578"/>
      <c r="QFD46" s="578"/>
      <c r="QFE46" s="578"/>
      <c r="QFF46" s="578"/>
      <c r="QFG46" s="578"/>
      <c r="QFH46" s="578"/>
      <c r="QFI46" s="578"/>
      <c r="QFJ46" s="578"/>
      <c r="QFK46" s="578"/>
      <c r="QFL46" s="578"/>
      <c r="QFM46" s="578"/>
      <c r="QFN46" s="578"/>
      <c r="QFO46" s="578"/>
      <c r="QFP46" s="578"/>
      <c r="QFQ46" s="578"/>
      <c r="QFR46" s="578"/>
      <c r="QFS46" s="578"/>
      <c r="QFT46" s="578"/>
      <c r="QFU46" s="578"/>
      <c r="QFV46" s="578"/>
      <c r="QFW46" s="578"/>
      <c r="QFX46" s="578"/>
      <c r="QFY46" s="578"/>
      <c r="QFZ46" s="578"/>
      <c r="QGA46" s="578"/>
      <c r="QGB46" s="578"/>
      <c r="QGC46" s="578"/>
      <c r="QGD46" s="578"/>
      <c r="QGE46" s="578"/>
      <c r="QGF46" s="578"/>
      <c r="QGG46" s="578"/>
      <c r="QGH46" s="578"/>
      <c r="QGI46" s="578"/>
      <c r="QGJ46" s="578"/>
      <c r="QGK46" s="578"/>
      <c r="QGL46" s="578"/>
      <c r="QGM46" s="578"/>
      <c r="QGN46" s="578"/>
      <c r="QGO46" s="578"/>
      <c r="QGP46" s="578"/>
      <c r="QGQ46" s="578"/>
      <c r="QGR46" s="578"/>
      <c r="QGS46" s="578"/>
      <c r="QGT46" s="578"/>
      <c r="QGU46" s="578"/>
      <c r="QGV46" s="578"/>
      <c r="QGW46" s="578"/>
      <c r="QGX46" s="578"/>
      <c r="QGY46" s="578"/>
      <c r="QGZ46" s="578"/>
      <c r="QHA46" s="578"/>
      <c r="QHB46" s="578"/>
      <c r="QHC46" s="578"/>
      <c r="QHD46" s="578"/>
      <c r="QHE46" s="578"/>
      <c r="QHF46" s="578"/>
      <c r="QHG46" s="578"/>
      <c r="QHH46" s="578"/>
      <c r="QHI46" s="578"/>
      <c r="QHJ46" s="578"/>
      <c r="QHK46" s="578"/>
      <c r="QHL46" s="578"/>
      <c r="QHM46" s="578"/>
      <c r="QHN46" s="578"/>
      <c r="QHO46" s="578"/>
      <c r="QHP46" s="578"/>
      <c r="QHQ46" s="578"/>
      <c r="QHR46" s="578"/>
      <c r="QHS46" s="578"/>
      <c r="QHT46" s="578"/>
      <c r="QHU46" s="578"/>
      <c r="QHV46" s="578"/>
      <c r="QHW46" s="578"/>
      <c r="QHX46" s="578"/>
      <c r="QHY46" s="578"/>
      <c r="QHZ46" s="578"/>
      <c r="QIA46" s="578"/>
      <c r="QIB46" s="578"/>
      <c r="QIC46" s="578"/>
      <c r="QID46" s="578"/>
      <c r="QIE46" s="578"/>
      <c r="QIF46" s="578"/>
      <c r="QIG46" s="578"/>
      <c r="QIH46" s="578"/>
      <c r="QII46" s="578"/>
      <c r="QIJ46" s="578"/>
      <c r="QIK46" s="578"/>
      <c r="QIL46" s="578"/>
      <c r="QIM46" s="578"/>
      <c r="QIN46" s="578"/>
      <c r="QIO46" s="578"/>
      <c r="QIP46" s="578"/>
      <c r="QIQ46" s="578"/>
      <c r="QIR46" s="578"/>
      <c r="QIS46" s="578"/>
      <c r="QIT46" s="578"/>
      <c r="QIU46" s="578"/>
      <c r="QIV46" s="578"/>
      <c r="QIW46" s="578"/>
      <c r="QIX46" s="578"/>
      <c r="QIY46" s="578"/>
      <c r="QIZ46" s="578"/>
      <c r="QJA46" s="578"/>
      <c r="QJB46" s="578"/>
      <c r="QJC46" s="578"/>
      <c r="QJD46" s="578"/>
      <c r="QJE46" s="578"/>
      <c r="QJF46" s="578"/>
      <c r="QJG46" s="578"/>
      <c r="QJH46" s="578"/>
      <c r="QJI46" s="578"/>
      <c r="QJJ46" s="578"/>
      <c r="QJK46" s="578"/>
      <c r="QJL46" s="578"/>
      <c r="QJM46" s="578"/>
      <c r="QJN46" s="578"/>
      <c r="QJO46" s="578"/>
      <c r="QJP46" s="578"/>
      <c r="QJQ46" s="578"/>
      <c r="QJR46" s="578"/>
      <c r="QJS46" s="578"/>
      <c r="QJT46" s="578"/>
      <c r="QJU46" s="578"/>
      <c r="QJV46" s="578"/>
      <c r="QJW46" s="578"/>
      <c r="QJX46" s="578"/>
      <c r="QJY46" s="578"/>
      <c r="QJZ46" s="578"/>
      <c r="QKA46" s="578"/>
      <c r="QKB46" s="578"/>
      <c r="QKC46" s="578"/>
      <c r="QKD46" s="578"/>
      <c r="QKE46" s="578"/>
      <c r="QKF46" s="578"/>
      <c r="QKG46" s="578"/>
      <c r="QKH46" s="578"/>
      <c r="QKI46" s="578"/>
      <c r="QKJ46" s="578"/>
      <c r="QKK46" s="578"/>
      <c r="QKL46" s="578"/>
      <c r="QKM46" s="578"/>
      <c r="QKN46" s="578"/>
      <c r="QKO46" s="578"/>
      <c r="QKP46" s="578"/>
      <c r="QKQ46" s="578"/>
      <c r="QKR46" s="578"/>
      <c r="QKS46" s="578"/>
      <c r="QKT46" s="578"/>
      <c r="QKU46" s="578"/>
      <c r="QKV46" s="578"/>
      <c r="QKW46" s="578"/>
      <c r="QKX46" s="578"/>
      <c r="QKY46" s="578"/>
      <c r="QKZ46" s="578"/>
      <c r="QLA46" s="578"/>
      <c r="QLB46" s="578"/>
      <c r="QLC46" s="578"/>
      <c r="QLD46" s="578"/>
      <c r="QLE46" s="578"/>
      <c r="QLF46" s="578"/>
      <c r="QLG46" s="578"/>
      <c r="QLH46" s="578"/>
      <c r="QLI46" s="578"/>
      <c r="QLJ46" s="578"/>
      <c r="QLK46" s="578"/>
      <c r="QLL46" s="578"/>
      <c r="QLM46" s="578"/>
      <c r="QLN46" s="578"/>
      <c r="QLO46" s="578"/>
      <c r="QLP46" s="578"/>
      <c r="QLQ46" s="578"/>
      <c r="QLR46" s="578"/>
      <c r="QLS46" s="578"/>
      <c r="QLT46" s="578"/>
      <c r="QLU46" s="578"/>
      <c r="QLV46" s="578"/>
      <c r="QLW46" s="578"/>
      <c r="QLX46" s="578"/>
      <c r="QLY46" s="578"/>
      <c r="QLZ46" s="578"/>
      <c r="QMA46" s="578"/>
      <c r="QMB46" s="578"/>
      <c r="QMC46" s="578"/>
      <c r="QMD46" s="578"/>
      <c r="QME46" s="578"/>
      <c r="QMF46" s="578"/>
      <c r="QMG46" s="578"/>
      <c r="QMH46" s="578"/>
      <c r="QMI46" s="578"/>
      <c r="QMJ46" s="578"/>
      <c r="QMK46" s="578"/>
      <c r="QML46" s="578"/>
      <c r="QMM46" s="578"/>
      <c r="QMN46" s="578"/>
      <c r="QMO46" s="578"/>
      <c r="QMP46" s="578"/>
      <c r="QMQ46" s="578"/>
      <c r="QMR46" s="578"/>
      <c r="QMS46" s="578"/>
      <c r="QMT46" s="578"/>
      <c r="QMU46" s="578"/>
      <c r="QMV46" s="578"/>
      <c r="QMW46" s="578"/>
      <c r="QMX46" s="578"/>
      <c r="QMY46" s="578"/>
      <c r="QMZ46" s="578"/>
      <c r="QNA46" s="578"/>
      <c r="QNB46" s="578"/>
      <c r="QNC46" s="578"/>
      <c r="QND46" s="578"/>
      <c r="QNE46" s="578"/>
      <c r="QNF46" s="578"/>
      <c r="QNG46" s="578"/>
      <c r="QNH46" s="578"/>
      <c r="QNI46" s="578"/>
      <c r="QNJ46" s="578"/>
      <c r="QNK46" s="578"/>
      <c r="QNL46" s="578"/>
      <c r="QNM46" s="578"/>
      <c r="QNN46" s="578"/>
      <c r="QNO46" s="578"/>
      <c r="QNP46" s="578"/>
      <c r="QNQ46" s="578"/>
      <c r="QNR46" s="578"/>
      <c r="QNS46" s="578"/>
      <c r="QNT46" s="578"/>
      <c r="QNU46" s="578"/>
      <c r="QNV46" s="578"/>
      <c r="QNW46" s="578"/>
      <c r="QNX46" s="578"/>
      <c r="QNY46" s="578"/>
      <c r="QNZ46" s="578"/>
      <c r="QOA46" s="578"/>
      <c r="QOB46" s="578"/>
      <c r="QOC46" s="578"/>
      <c r="QOD46" s="578"/>
      <c r="QOE46" s="578"/>
      <c r="QOF46" s="578"/>
      <c r="QOG46" s="578"/>
      <c r="QOH46" s="578"/>
      <c r="QOI46" s="578"/>
      <c r="QOJ46" s="578"/>
      <c r="QOK46" s="578"/>
      <c r="QOL46" s="578"/>
      <c r="QOM46" s="578"/>
      <c r="QON46" s="578"/>
      <c r="QOO46" s="578"/>
      <c r="QOP46" s="578"/>
      <c r="QOQ46" s="578"/>
      <c r="QOR46" s="578"/>
      <c r="QOS46" s="578"/>
      <c r="QOT46" s="578"/>
      <c r="QOU46" s="578"/>
      <c r="QOV46" s="578"/>
      <c r="QOW46" s="578"/>
      <c r="QOX46" s="578"/>
      <c r="QOY46" s="578"/>
      <c r="QOZ46" s="578"/>
      <c r="QPA46" s="578"/>
      <c r="QPB46" s="578"/>
      <c r="QPC46" s="578"/>
      <c r="QPD46" s="578"/>
      <c r="QPE46" s="578"/>
      <c r="QPF46" s="578"/>
      <c r="QPG46" s="578"/>
      <c r="QPH46" s="578"/>
      <c r="QPI46" s="578"/>
      <c r="QPJ46" s="578"/>
      <c r="QPK46" s="578"/>
      <c r="QPL46" s="578"/>
      <c r="QPM46" s="578"/>
      <c r="QPN46" s="578"/>
      <c r="QPO46" s="578"/>
      <c r="QPP46" s="578"/>
      <c r="QPQ46" s="578"/>
      <c r="QPR46" s="578"/>
      <c r="QPS46" s="578"/>
      <c r="QPT46" s="578"/>
      <c r="QPU46" s="578"/>
      <c r="QPV46" s="578"/>
      <c r="QPW46" s="578"/>
      <c r="QPX46" s="578"/>
      <c r="QPY46" s="578"/>
      <c r="QPZ46" s="578"/>
      <c r="QQA46" s="578"/>
      <c r="QQB46" s="578"/>
      <c r="QQC46" s="578"/>
      <c r="QQD46" s="578"/>
      <c r="QQE46" s="578"/>
      <c r="QQF46" s="578"/>
      <c r="QQG46" s="578"/>
      <c r="QQH46" s="578"/>
      <c r="QQI46" s="578"/>
      <c r="QQJ46" s="578"/>
      <c r="QQK46" s="578"/>
      <c r="QQL46" s="578"/>
      <c r="QQM46" s="578"/>
      <c r="QQN46" s="578"/>
      <c r="QQO46" s="578"/>
      <c r="QQP46" s="578"/>
      <c r="QQQ46" s="578"/>
      <c r="QQR46" s="578"/>
      <c r="QQS46" s="578"/>
      <c r="QQT46" s="578"/>
      <c r="QQU46" s="578"/>
      <c r="QQV46" s="578"/>
      <c r="QQW46" s="578"/>
      <c r="QQX46" s="578"/>
      <c r="QQY46" s="578"/>
      <c r="QQZ46" s="578"/>
      <c r="QRA46" s="578"/>
      <c r="QRB46" s="578"/>
      <c r="QRC46" s="578"/>
      <c r="QRD46" s="578"/>
      <c r="QRE46" s="578"/>
      <c r="QRF46" s="578"/>
      <c r="QRG46" s="578"/>
      <c r="QRH46" s="578"/>
      <c r="QRI46" s="578"/>
      <c r="QRJ46" s="578"/>
      <c r="QRK46" s="578"/>
      <c r="QRL46" s="578"/>
      <c r="QRM46" s="578"/>
      <c r="QRN46" s="578"/>
      <c r="QRO46" s="578"/>
      <c r="QRP46" s="578"/>
      <c r="QRQ46" s="578"/>
      <c r="QRR46" s="578"/>
      <c r="QRS46" s="578"/>
      <c r="QRT46" s="578"/>
      <c r="QRU46" s="578"/>
      <c r="QRV46" s="578"/>
      <c r="QRW46" s="578"/>
      <c r="QRX46" s="578"/>
      <c r="QRY46" s="578"/>
      <c r="QRZ46" s="578"/>
      <c r="QSA46" s="578"/>
      <c r="QSB46" s="578"/>
      <c r="QSC46" s="578"/>
      <c r="QSD46" s="578"/>
      <c r="QSE46" s="578"/>
      <c r="QSF46" s="578"/>
      <c r="QSG46" s="578"/>
      <c r="QSH46" s="578"/>
      <c r="QSI46" s="578"/>
      <c r="QSJ46" s="578"/>
      <c r="QSK46" s="578"/>
      <c r="QSL46" s="578"/>
      <c r="QSM46" s="578"/>
      <c r="QSN46" s="578"/>
      <c r="QSO46" s="578"/>
      <c r="QSP46" s="578"/>
      <c r="QSQ46" s="578"/>
      <c r="QSR46" s="578"/>
      <c r="QSS46" s="578"/>
      <c r="QST46" s="578"/>
      <c r="QSU46" s="578"/>
      <c r="QSV46" s="578"/>
      <c r="QSW46" s="578"/>
      <c r="QSX46" s="578"/>
      <c r="QSY46" s="578"/>
      <c r="QSZ46" s="578"/>
      <c r="QTA46" s="578"/>
      <c r="QTB46" s="578"/>
      <c r="QTC46" s="578"/>
      <c r="QTD46" s="578"/>
      <c r="QTE46" s="578"/>
      <c r="QTF46" s="578"/>
      <c r="QTG46" s="578"/>
      <c r="QTH46" s="578"/>
      <c r="QTI46" s="578"/>
      <c r="QTJ46" s="578"/>
      <c r="QTK46" s="578"/>
      <c r="QTL46" s="578"/>
      <c r="QTM46" s="578"/>
      <c r="QTN46" s="578"/>
      <c r="QTO46" s="578"/>
      <c r="QTP46" s="578"/>
      <c r="QTQ46" s="578"/>
      <c r="QTR46" s="578"/>
      <c r="QTS46" s="578"/>
      <c r="QTT46" s="578"/>
      <c r="QTU46" s="578"/>
      <c r="QTV46" s="578"/>
      <c r="QTW46" s="578"/>
      <c r="QTX46" s="578"/>
      <c r="QTY46" s="578"/>
      <c r="QTZ46" s="578"/>
      <c r="QUA46" s="578"/>
      <c r="QUB46" s="578"/>
      <c r="QUC46" s="578"/>
      <c r="QUD46" s="578"/>
      <c r="QUE46" s="578"/>
      <c r="QUF46" s="578"/>
      <c r="QUG46" s="578"/>
      <c r="QUH46" s="578"/>
      <c r="QUI46" s="578"/>
      <c r="QUJ46" s="578"/>
      <c r="QUK46" s="578"/>
      <c r="QUL46" s="578"/>
      <c r="QUM46" s="578"/>
      <c r="QUN46" s="578"/>
      <c r="QUO46" s="578"/>
      <c r="QUP46" s="578"/>
      <c r="QUQ46" s="578"/>
      <c r="QUR46" s="578"/>
      <c r="QUS46" s="578"/>
      <c r="QUT46" s="578"/>
      <c r="QUU46" s="578"/>
      <c r="QUV46" s="578"/>
      <c r="QUW46" s="578"/>
      <c r="QUX46" s="578"/>
      <c r="QUY46" s="578"/>
      <c r="QUZ46" s="578"/>
      <c r="QVA46" s="578"/>
      <c r="QVB46" s="578"/>
      <c r="QVC46" s="578"/>
      <c r="QVD46" s="578"/>
      <c r="QVE46" s="578"/>
      <c r="QVF46" s="578"/>
      <c r="QVG46" s="578"/>
      <c r="QVH46" s="578"/>
      <c r="QVI46" s="578"/>
      <c r="QVJ46" s="578"/>
      <c r="QVK46" s="578"/>
      <c r="QVL46" s="578"/>
      <c r="QVM46" s="578"/>
      <c r="QVN46" s="578"/>
      <c r="QVO46" s="578"/>
      <c r="QVP46" s="578"/>
      <c r="QVQ46" s="578"/>
      <c r="QVR46" s="578"/>
      <c r="QVS46" s="578"/>
      <c r="QVT46" s="578"/>
      <c r="QVU46" s="578"/>
      <c r="QVV46" s="578"/>
      <c r="QVW46" s="578"/>
      <c r="QVX46" s="578"/>
      <c r="QVY46" s="578"/>
      <c r="QVZ46" s="578"/>
      <c r="QWA46" s="578"/>
      <c r="QWB46" s="578"/>
      <c r="QWC46" s="578"/>
      <c r="QWD46" s="578"/>
      <c r="QWE46" s="578"/>
      <c r="QWF46" s="578"/>
      <c r="QWG46" s="578"/>
      <c r="QWH46" s="578"/>
      <c r="QWI46" s="578"/>
      <c r="QWJ46" s="578"/>
      <c r="QWK46" s="578"/>
      <c r="QWL46" s="578"/>
      <c r="QWM46" s="578"/>
      <c r="QWN46" s="578"/>
      <c r="QWO46" s="578"/>
      <c r="QWP46" s="578"/>
      <c r="QWQ46" s="578"/>
      <c r="QWR46" s="578"/>
      <c r="QWS46" s="578"/>
      <c r="QWT46" s="578"/>
      <c r="QWU46" s="578"/>
      <c r="QWV46" s="578"/>
      <c r="QWW46" s="578"/>
      <c r="QWX46" s="578"/>
      <c r="QWY46" s="578"/>
      <c r="QWZ46" s="578"/>
      <c r="QXA46" s="578"/>
      <c r="QXB46" s="578"/>
      <c r="QXC46" s="578"/>
      <c r="QXD46" s="578"/>
      <c r="QXE46" s="578"/>
      <c r="QXF46" s="578"/>
      <c r="QXG46" s="578"/>
      <c r="QXH46" s="578"/>
      <c r="QXI46" s="578"/>
      <c r="QXJ46" s="578"/>
      <c r="QXK46" s="578"/>
      <c r="QXL46" s="578"/>
      <c r="QXM46" s="578"/>
      <c r="QXN46" s="578"/>
      <c r="QXO46" s="578"/>
      <c r="QXP46" s="578"/>
      <c r="QXQ46" s="578"/>
      <c r="QXR46" s="578"/>
      <c r="QXS46" s="578"/>
      <c r="QXT46" s="578"/>
      <c r="QXU46" s="578"/>
      <c r="QXV46" s="578"/>
      <c r="QXW46" s="578"/>
      <c r="QXX46" s="578"/>
      <c r="QXY46" s="578"/>
      <c r="QXZ46" s="578"/>
      <c r="QYA46" s="578"/>
      <c r="QYB46" s="578"/>
      <c r="QYC46" s="578"/>
      <c r="QYD46" s="578"/>
      <c r="QYE46" s="578"/>
      <c r="QYF46" s="578"/>
      <c r="QYG46" s="578"/>
      <c r="QYH46" s="578"/>
      <c r="QYI46" s="578"/>
      <c r="QYJ46" s="578"/>
      <c r="QYK46" s="578"/>
      <c r="QYL46" s="578"/>
      <c r="QYM46" s="578"/>
      <c r="QYN46" s="578"/>
      <c r="QYO46" s="578"/>
      <c r="QYP46" s="578"/>
      <c r="QYQ46" s="578"/>
      <c r="QYR46" s="578"/>
      <c r="QYS46" s="578"/>
      <c r="QYT46" s="578"/>
      <c r="QYU46" s="578"/>
      <c r="QYV46" s="578"/>
      <c r="QYW46" s="578"/>
      <c r="QYX46" s="578"/>
      <c r="QYY46" s="578"/>
      <c r="QYZ46" s="578"/>
      <c r="QZA46" s="578"/>
      <c r="QZB46" s="578"/>
      <c r="QZC46" s="578"/>
      <c r="QZD46" s="578"/>
      <c r="QZE46" s="578"/>
      <c r="QZF46" s="578"/>
      <c r="QZG46" s="578"/>
      <c r="QZH46" s="578"/>
      <c r="QZI46" s="578"/>
      <c r="QZJ46" s="578"/>
      <c r="QZK46" s="578"/>
      <c r="QZL46" s="578"/>
      <c r="QZM46" s="578"/>
      <c r="QZN46" s="578"/>
      <c r="QZO46" s="578"/>
      <c r="QZP46" s="578"/>
      <c r="QZQ46" s="578"/>
      <c r="QZR46" s="578"/>
      <c r="QZS46" s="578"/>
      <c r="QZT46" s="578"/>
      <c r="QZU46" s="578"/>
      <c r="QZV46" s="578"/>
      <c r="QZW46" s="578"/>
      <c r="QZX46" s="578"/>
      <c r="QZY46" s="578"/>
      <c r="QZZ46" s="578"/>
      <c r="RAA46" s="578"/>
      <c r="RAB46" s="578"/>
      <c r="RAC46" s="578"/>
      <c r="RAD46" s="578"/>
      <c r="RAE46" s="578"/>
      <c r="RAF46" s="578"/>
      <c r="RAG46" s="578"/>
      <c r="RAH46" s="578"/>
      <c r="RAI46" s="578"/>
      <c r="RAJ46" s="578"/>
      <c r="RAK46" s="578"/>
      <c r="RAL46" s="578"/>
      <c r="RAM46" s="578"/>
      <c r="RAN46" s="578"/>
      <c r="RAO46" s="578"/>
      <c r="RAP46" s="578"/>
      <c r="RAQ46" s="578"/>
      <c r="RAR46" s="578"/>
      <c r="RAS46" s="578"/>
      <c r="RAT46" s="578"/>
      <c r="RAU46" s="578"/>
      <c r="RAV46" s="578"/>
      <c r="RAW46" s="578"/>
      <c r="RAX46" s="578"/>
      <c r="RAY46" s="578"/>
      <c r="RAZ46" s="578"/>
      <c r="RBA46" s="578"/>
      <c r="RBB46" s="578"/>
      <c r="RBC46" s="578"/>
      <c r="RBD46" s="578"/>
      <c r="RBE46" s="578"/>
      <c r="RBF46" s="578"/>
      <c r="RBG46" s="578"/>
      <c r="RBH46" s="578"/>
      <c r="RBI46" s="578"/>
      <c r="RBJ46" s="578"/>
      <c r="RBK46" s="578"/>
      <c r="RBL46" s="578"/>
      <c r="RBM46" s="578"/>
      <c r="RBN46" s="578"/>
      <c r="RBO46" s="578"/>
      <c r="RBP46" s="578"/>
      <c r="RBQ46" s="578"/>
      <c r="RBR46" s="578"/>
      <c r="RBS46" s="578"/>
      <c r="RBT46" s="578"/>
      <c r="RBU46" s="578"/>
      <c r="RBV46" s="578"/>
      <c r="RBW46" s="578"/>
      <c r="RBX46" s="578"/>
      <c r="RBY46" s="578"/>
      <c r="RBZ46" s="578"/>
      <c r="RCA46" s="578"/>
      <c r="RCB46" s="578"/>
      <c r="RCC46" s="578"/>
      <c r="RCD46" s="578"/>
      <c r="RCE46" s="578"/>
      <c r="RCF46" s="578"/>
      <c r="RCG46" s="578"/>
      <c r="RCH46" s="578"/>
      <c r="RCI46" s="578"/>
      <c r="RCJ46" s="578"/>
      <c r="RCK46" s="578"/>
      <c r="RCL46" s="578"/>
      <c r="RCM46" s="578"/>
      <c r="RCN46" s="578"/>
      <c r="RCO46" s="578"/>
      <c r="RCP46" s="578"/>
      <c r="RCQ46" s="578"/>
      <c r="RCR46" s="578"/>
      <c r="RCS46" s="578"/>
      <c r="RCT46" s="578"/>
      <c r="RCU46" s="578"/>
      <c r="RCV46" s="578"/>
      <c r="RCW46" s="578"/>
      <c r="RCX46" s="578"/>
      <c r="RCY46" s="578"/>
      <c r="RCZ46" s="578"/>
      <c r="RDA46" s="578"/>
      <c r="RDB46" s="578"/>
      <c r="RDC46" s="578"/>
      <c r="RDD46" s="578"/>
      <c r="RDE46" s="578"/>
      <c r="RDF46" s="578"/>
      <c r="RDG46" s="578"/>
      <c r="RDH46" s="578"/>
      <c r="RDI46" s="578"/>
      <c r="RDJ46" s="578"/>
      <c r="RDK46" s="578"/>
      <c r="RDL46" s="578"/>
      <c r="RDM46" s="578"/>
      <c r="RDN46" s="578"/>
      <c r="RDO46" s="578"/>
      <c r="RDP46" s="578"/>
      <c r="RDQ46" s="578"/>
      <c r="RDR46" s="578"/>
      <c r="RDS46" s="578"/>
      <c r="RDT46" s="578"/>
      <c r="RDU46" s="578"/>
      <c r="RDV46" s="578"/>
      <c r="RDW46" s="578"/>
      <c r="RDX46" s="578"/>
      <c r="RDY46" s="578"/>
      <c r="RDZ46" s="578"/>
      <c r="REA46" s="578"/>
      <c r="REB46" s="578"/>
      <c r="REC46" s="578"/>
      <c r="RED46" s="578"/>
      <c r="REE46" s="578"/>
      <c r="REF46" s="578"/>
      <c r="REG46" s="578"/>
      <c r="REH46" s="578"/>
      <c r="REI46" s="578"/>
      <c r="REJ46" s="578"/>
      <c r="REK46" s="578"/>
      <c r="REL46" s="578"/>
      <c r="REM46" s="578"/>
      <c r="REN46" s="578"/>
      <c r="REO46" s="578"/>
      <c r="REP46" s="578"/>
      <c r="REQ46" s="578"/>
      <c r="RER46" s="578"/>
      <c r="RES46" s="578"/>
      <c r="RET46" s="578"/>
      <c r="REU46" s="578"/>
      <c r="REV46" s="578"/>
      <c r="REW46" s="578"/>
      <c r="REX46" s="578"/>
      <c r="REY46" s="578"/>
      <c r="REZ46" s="578"/>
      <c r="RFA46" s="578"/>
      <c r="RFB46" s="578"/>
      <c r="RFC46" s="578"/>
      <c r="RFD46" s="578"/>
      <c r="RFE46" s="578"/>
      <c r="RFF46" s="578"/>
      <c r="RFG46" s="578"/>
      <c r="RFH46" s="578"/>
      <c r="RFI46" s="578"/>
      <c r="RFJ46" s="578"/>
      <c r="RFK46" s="578"/>
      <c r="RFL46" s="578"/>
      <c r="RFM46" s="578"/>
      <c r="RFN46" s="578"/>
      <c r="RFO46" s="578"/>
      <c r="RFP46" s="578"/>
      <c r="RFQ46" s="578"/>
      <c r="RFR46" s="578"/>
      <c r="RFS46" s="578"/>
      <c r="RFT46" s="578"/>
      <c r="RFU46" s="578"/>
      <c r="RFV46" s="578"/>
      <c r="RFW46" s="578"/>
      <c r="RFX46" s="578"/>
      <c r="RFY46" s="578"/>
      <c r="RFZ46" s="578"/>
      <c r="RGA46" s="578"/>
      <c r="RGB46" s="578"/>
      <c r="RGC46" s="578"/>
      <c r="RGD46" s="578"/>
      <c r="RGE46" s="578"/>
      <c r="RGF46" s="578"/>
      <c r="RGG46" s="578"/>
      <c r="RGH46" s="578"/>
      <c r="RGI46" s="578"/>
      <c r="RGJ46" s="578"/>
      <c r="RGK46" s="578"/>
      <c r="RGL46" s="578"/>
      <c r="RGM46" s="578"/>
      <c r="RGN46" s="578"/>
      <c r="RGO46" s="578"/>
      <c r="RGP46" s="578"/>
      <c r="RGQ46" s="578"/>
      <c r="RGR46" s="578"/>
      <c r="RGS46" s="578"/>
      <c r="RGT46" s="578"/>
      <c r="RGU46" s="578"/>
      <c r="RGV46" s="578"/>
      <c r="RGW46" s="578"/>
      <c r="RGX46" s="578"/>
      <c r="RGY46" s="578"/>
      <c r="RGZ46" s="578"/>
      <c r="RHA46" s="578"/>
      <c r="RHB46" s="578"/>
      <c r="RHC46" s="578"/>
      <c r="RHD46" s="578"/>
      <c r="RHE46" s="578"/>
      <c r="RHF46" s="578"/>
      <c r="RHG46" s="578"/>
      <c r="RHH46" s="578"/>
      <c r="RHI46" s="578"/>
      <c r="RHJ46" s="578"/>
      <c r="RHK46" s="578"/>
      <c r="RHL46" s="578"/>
      <c r="RHM46" s="578"/>
      <c r="RHN46" s="578"/>
      <c r="RHO46" s="578"/>
      <c r="RHP46" s="578"/>
      <c r="RHQ46" s="578"/>
      <c r="RHR46" s="578"/>
      <c r="RHS46" s="578"/>
      <c r="RHT46" s="578"/>
      <c r="RHU46" s="578"/>
      <c r="RHV46" s="578"/>
      <c r="RHW46" s="578"/>
      <c r="RHX46" s="578"/>
      <c r="RHY46" s="578"/>
      <c r="RHZ46" s="578"/>
      <c r="RIA46" s="578"/>
      <c r="RIB46" s="578"/>
      <c r="RIC46" s="578"/>
      <c r="RID46" s="578"/>
      <c r="RIE46" s="578"/>
      <c r="RIF46" s="578"/>
      <c r="RIG46" s="578"/>
      <c r="RIH46" s="578"/>
      <c r="RII46" s="578"/>
      <c r="RIJ46" s="578"/>
      <c r="RIK46" s="578"/>
      <c r="RIL46" s="578"/>
      <c r="RIM46" s="578"/>
      <c r="RIN46" s="578"/>
      <c r="RIO46" s="578"/>
      <c r="RIP46" s="578"/>
      <c r="RIQ46" s="578"/>
      <c r="RIR46" s="578"/>
      <c r="RIS46" s="578"/>
      <c r="RIT46" s="578"/>
      <c r="RIU46" s="578"/>
      <c r="RIV46" s="578"/>
      <c r="RIW46" s="578"/>
      <c r="RIX46" s="578"/>
      <c r="RIY46" s="578"/>
      <c r="RIZ46" s="578"/>
      <c r="RJA46" s="578"/>
      <c r="RJB46" s="578"/>
      <c r="RJC46" s="578"/>
      <c r="RJD46" s="578"/>
      <c r="RJE46" s="578"/>
      <c r="RJF46" s="578"/>
      <c r="RJG46" s="578"/>
      <c r="RJH46" s="578"/>
      <c r="RJI46" s="578"/>
      <c r="RJJ46" s="578"/>
      <c r="RJK46" s="578"/>
      <c r="RJL46" s="578"/>
      <c r="RJM46" s="578"/>
      <c r="RJN46" s="578"/>
      <c r="RJO46" s="578"/>
      <c r="RJP46" s="578"/>
      <c r="RJQ46" s="578"/>
      <c r="RJR46" s="578"/>
      <c r="RJS46" s="578"/>
      <c r="RJT46" s="578"/>
      <c r="RJU46" s="578"/>
      <c r="RJV46" s="578"/>
      <c r="RJW46" s="578"/>
      <c r="RJX46" s="578"/>
      <c r="RJY46" s="578"/>
      <c r="RJZ46" s="578"/>
      <c r="RKA46" s="578"/>
      <c r="RKB46" s="578"/>
      <c r="RKC46" s="578"/>
      <c r="RKD46" s="578"/>
      <c r="RKE46" s="578"/>
      <c r="RKF46" s="578"/>
      <c r="RKG46" s="578"/>
      <c r="RKH46" s="578"/>
      <c r="RKI46" s="578"/>
      <c r="RKJ46" s="578"/>
      <c r="RKK46" s="578"/>
      <c r="RKL46" s="578"/>
      <c r="RKM46" s="578"/>
      <c r="RKN46" s="578"/>
      <c r="RKO46" s="578"/>
      <c r="RKP46" s="578"/>
      <c r="RKQ46" s="578"/>
      <c r="RKR46" s="578"/>
      <c r="RKS46" s="578"/>
      <c r="RKT46" s="578"/>
      <c r="RKU46" s="578"/>
      <c r="RKV46" s="578"/>
      <c r="RKW46" s="578"/>
      <c r="RKX46" s="578"/>
      <c r="RKY46" s="578"/>
      <c r="RKZ46" s="578"/>
      <c r="RLA46" s="578"/>
      <c r="RLB46" s="578"/>
      <c r="RLC46" s="578"/>
      <c r="RLD46" s="578"/>
      <c r="RLE46" s="578"/>
      <c r="RLF46" s="578"/>
      <c r="RLG46" s="578"/>
      <c r="RLH46" s="578"/>
      <c r="RLI46" s="578"/>
      <c r="RLJ46" s="578"/>
      <c r="RLK46" s="578"/>
      <c r="RLL46" s="578"/>
      <c r="RLM46" s="578"/>
      <c r="RLN46" s="578"/>
      <c r="RLO46" s="578"/>
      <c r="RLP46" s="578"/>
      <c r="RLQ46" s="578"/>
      <c r="RLR46" s="578"/>
      <c r="RLS46" s="578"/>
      <c r="RLT46" s="578"/>
      <c r="RLU46" s="578"/>
      <c r="RLV46" s="578"/>
      <c r="RLW46" s="578"/>
      <c r="RLX46" s="578"/>
      <c r="RLY46" s="578"/>
      <c r="RLZ46" s="578"/>
      <c r="RMA46" s="578"/>
      <c r="RMB46" s="578"/>
      <c r="RMC46" s="578"/>
      <c r="RMD46" s="578"/>
      <c r="RME46" s="578"/>
      <c r="RMF46" s="578"/>
      <c r="RMG46" s="578"/>
      <c r="RMH46" s="578"/>
      <c r="RMI46" s="578"/>
      <c r="RMJ46" s="578"/>
      <c r="RMK46" s="578"/>
      <c r="RML46" s="578"/>
      <c r="RMM46" s="578"/>
      <c r="RMN46" s="578"/>
      <c r="RMO46" s="578"/>
      <c r="RMP46" s="578"/>
      <c r="RMQ46" s="578"/>
      <c r="RMR46" s="578"/>
      <c r="RMS46" s="578"/>
      <c r="RMT46" s="578"/>
      <c r="RMU46" s="578"/>
      <c r="RMV46" s="578"/>
      <c r="RMW46" s="578"/>
      <c r="RMX46" s="578"/>
      <c r="RMY46" s="578"/>
      <c r="RMZ46" s="578"/>
      <c r="RNA46" s="578"/>
      <c r="RNB46" s="578"/>
      <c r="RNC46" s="578"/>
      <c r="RND46" s="578"/>
      <c r="RNE46" s="578"/>
      <c r="RNF46" s="578"/>
      <c r="RNG46" s="578"/>
      <c r="RNH46" s="578"/>
      <c r="RNI46" s="578"/>
      <c r="RNJ46" s="578"/>
      <c r="RNK46" s="578"/>
      <c r="RNL46" s="578"/>
      <c r="RNM46" s="578"/>
      <c r="RNN46" s="578"/>
      <c r="RNO46" s="578"/>
      <c r="RNP46" s="578"/>
      <c r="RNQ46" s="578"/>
      <c r="RNR46" s="578"/>
      <c r="RNS46" s="578"/>
      <c r="RNT46" s="578"/>
      <c r="RNU46" s="578"/>
      <c r="RNV46" s="578"/>
      <c r="RNW46" s="578"/>
      <c r="RNX46" s="578"/>
      <c r="RNY46" s="578"/>
      <c r="RNZ46" s="578"/>
      <c r="ROA46" s="578"/>
      <c r="ROB46" s="578"/>
      <c r="ROC46" s="578"/>
      <c r="ROD46" s="578"/>
      <c r="ROE46" s="578"/>
      <c r="ROF46" s="578"/>
      <c r="ROG46" s="578"/>
      <c r="ROH46" s="578"/>
      <c r="ROI46" s="578"/>
      <c r="ROJ46" s="578"/>
      <c r="ROK46" s="578"/>
      <c r="ROL46" s="578"/>
      <c r="ROM46" s="578"/>
      <c r="RON46" s="578"/>
      <c r="ROO46" s="578"/>
      <c r="ROP46" s="578"/>
      <c r="ROQ46" s="578"/>
      <c r="ROR46" s="578"/>
      <c r="ROS46" s="578"/>
      <c r="ROT46" s="578"/>
      <c r="ROU46" s="578"/>
      <c r="ROV46" s="578"/>
      <c r="ROW46" s="578"/>
      <c r="ROX46" s="578"/>
      <c r="ROY46" s="578"/>
      <c r="ROZ46" s="578"/>
      <c r="RPA46" s="578"/>
      <c r="RPB46" s="578"/>
      <c r="RPC46" s="578"/>
      <c r="RPD46" s="578"/>
      <c r="RPE46" s="578"/>
      <c r="RPF46" s="578"/>
      <c r="RPG46" s="578"/>
      <c r="RPH46" s="578"/>
      <c r="RPI46" s="578"/>
      <c r="RPJ46" s="578"/>
      <c r="RPK46" s="578"/>
      <c r="RPL46" s="578"/>
      <c r="RPM46" s="578"/>
      <c r="RPN46" s="578"/>
      <c r="RPO46" s="578"/>
      <c r="RPP46" s="578"/>
      <c r="RPQ46" s="578"/>
      <c r="RPR46" s="578"/>
      <c r="RPS46" s="578"/>
      <c r="RPT46" s="578"/>
      <c r="RPU46" s="578"/>
      <c r="RPV46" s="578"/>
      <c r="RPW46" s="578"/>
      <c r="RPX46" s="578"/>
      <c r="RPY46" s="578"/>
      <c r="RPZ46" s="578"/>
      <c r="RQA46" s="578"/>
      <c r="RQB46" s="578"/>
      <c r="RQC46" s="578"/>
      <c r="RQD46" s="578"/>
      <c r="RQE46" s="578"/>
      <c r="RQF46" s="578"/>
      <c r="RQG46" s="578"/>
      <c r="RQH46" s="578"/>
      <c r="RQI46" s="578"/>
      <c r="RQJ46" s="578"/>
      <c r="RQK46" s="578"/>
      <c r="RQL46" s="578"/>
      <c r="RQM46" s="578"/>
      <c r="RQN46" s="578"/>
      <c r="RQO46" s="578"/>
      <c r="RQP46" s="578"/>
      <c r="RQQ46" s="578"/>
      <c r="RQR46" s="578"/>
      <c r="RQS46" s="578"/>
      <c r="RQT46" s="578"/>
      <c r="RQU46" s="578"/>
      <c r="RQV46" s="578"/>
      <c r="RQW46" s="578"/>
      <c r="RQX46" s="578"/>
      <c r="RQY46" s="578"/>
      <c r="RQZ46" s="578"/>
      <c r="RRA46" s="578"/>
      <c r="RRB46" s="578"/>
      <c r="RRC46" s="578"/>
      <c r="RRD46" s="578"/>
      <c r="RRE46" s="578"/>
      <c r="RRF46" s="578"/>
      <c r="RRG46" s="578"/>
      <c r="RRH46" s="578"/>
      <c r="RRI46" s="578"/>
      <c r="RRJ46" s="578"/>
      <c r="RRK46" s="578"/>
      <c r="RRL46" s="578"/>
      <c r="RRM46" s="578"/>
      <c r="RRN46" s="578"/>
      <c r="RRO46" s="578"/>
      <c r="RRP46" s="578"/>
      <c r="RRQ46" s="578"/>
      <c r="RRR46" s="578"/>
      <c r="RRS46" s="578"/>
      <c r="RRT46" s="578"/>
      <c r="RRU46" s="578"/>
      <c r="RRV46" s="578"/>
      <c r="RRW46" s="578"/>
      <c r="RRX46" s="578"/>
      <c r="RRY46" s="578"/>
      <c r="RRZ46" s="578"/>
      <c r="RSA46" s="578"/>
      <c r="RSB46" s="578"/>
      <c r="RSC46" s="578"/>
      <c r="RSD46" s="578"/>
      <c r="RSE46" s="578"/>
      <c r="RSF46" s="578"/>
      <c r="RSG46" s="578"/>
      <c r="RSH46" s="578"/>
      <c r="RSI46" s="578"/>
      <c r="RSJ46" s="578"/>
      <c r="RSK46" s="578"/>
      <c r="RSL46" s="578"/>
      <c r="RSM46" s="578"/>
      <c r="RSN46" s="578"/>
      <c r="RSO46" s="578"/>
      <c r="RSP46" s="578"/>
      <c r="RSQ46" s="578"/>
      <c r="RSR46" s="578"/>
      <c r="RSS46" s="578"/>
      <c r="RST46" s="578"/>
      <c r="RSU46" s="578"/>
      <c r="RSV46" s="578"/>
      <c r="RSW46" s="578"/>
      <c r="RSX46" s="578"/>
      <c r="RSY46" s="578"/>
      <c r="RSZ46" s="578"/>
      <c r="RTA46" s="578"/>
      <c r="RTB46" s="578"/>
      <c r="RTC46" s="578"/>
      <c r="RTD46" s="578"/>
      <c r="RTE46" s="578"/>
      <c r="RTF46" s="578"/>
      <c r="RTG46" s="578"/>
      <c r="RTH46" s="578"/>
      <c r="RTI46" s="578"/>
      <c r="RTJ46" s="578"/>
      <c r="RTK46" s="578"/>
      <c r="RTL46" s="578"/>
      <c r="RTM46" s="578"/>
      <c r="RTN46" s="578"/>
      <c r="RTO46" s="578"/>
      <c r="RTP46" s="578"/>
      <c r="RTQ46" s="578"/>
      <c r="RTR46" s="578"/>
      <c r="RTS46" s="578"/>
      <c r="RTT46" s="578"/>
      <c r="RTU46" s="578"/>
      <c r="RTV46" s="578"/>
      <c r="RTW46" s="578"/>
      <c r="RTX46" s="578"/>
      <c r="RTY46" s="578"/>
      <c r="RTZ46" s="578"/>
      <c r="RUA46" s="578"/>
      <c r="RUB46" s="578"/>
      <c r="RUC46" s="578"/>
      <c r="RUD46" s="578"/>
      <c r="RUE46" s="578"/>
      <c r="RUF46" s="578"/>
      <c r="RUG46" s="578"/>
      <c r="RUH46" s="578"/>
      <c r="RUI46" s="578"/>
      <c r="RUJ46" s="578"/>
      <c r="RUK46" s="578"/>
      <c r="RUL46" s="578"/>
      <c r="RUM46" s="578"/>
      <c r="RUN46" s="578"/>
      <c r="RUO46" s="578"/>
      <c r="RUP46" s="578"/>
      <c r="RUQ46" s="578"/>
      <c r="RUR46" s="578"/>
      <c r="RUS46" s="578"/>
      <c r="RUT46" s="578"/>
      <c r="RUU46" s="578"/>
      <c r="RUV46" s="578"/>
      <c r="RUW46" s="578"/>
      <c r="RUX46" s="578"/>
      <c r="RUY46" s="578"/>
      <c r="RUZ46" s="578"/>
      <c r="RVA46" s="578"/>
      <c r="RVB46" s="578"/>
      <c r="RVC46" s="578"/>
      <c r="RVD46" s="578"/>
      <c r="RVE46" s="578"/>
      <c r="RVF46" s="578"/>
      <c r="RVG46" s="578"/>
      <c r="RVH46" s="578"/>
      <c r="RVI46" s="578"/>
      <c r="RVJ46" s="578"/>
      <c r="RVK46" s="578"/>
      <c r="RVL46" s="578"/>
      <c r="RVM46" s="578"/>
      <c r="RVN46" s="578"/>
      <c r="RVO46" s="578"/>
      <c r="RVP46" s="578"/>
      <c r="RVQ46" s="578"/>
      <c r="RVR46" s="578"/>
      <c r="RVS46" s="578"/>
      <c r="RVT46" s="578"/>
      <c r="RVU46" s="578"/>
      <c r="RVV46" s="578"/>
      <c r="RVW46" s="578"/>
      <c r="RVX46" s="578"/>
      <c r="RVY46" s="578"/>
      <c r="RVZ46" s="578"/>
      <c r="RWA46" s="578"/>
      <c r="RWB46" s="578"/>
      <c r="RWC46" s="578"/>
      <c r="RWD46" s="578"/>
      <c r="RWE46" s="578"/>
      <c r="RWF46" s="578"/>
      <c r="RWG46" s="578"/>
      <c r="RWH46" s="578"/>
      <c r="RWI46" s="578"/>
      <c r="RWJ46" s="578"/>
      <c r="RWK46" s="578"/>
      <c r="RWL46" s="578"/>
      <c r="RWM46" s="578"/>
      <c r="RWN46" s="578"/>
      <c r="RWO46" s="578"/>
      <c r="RWP46" s="578"/>
      <c r="RWQ46" s="578"/>
      <c r="RWR46" s="578"/>
      <c r="RWS46" s="578"/>
      <c r="RWT46" s="578"/>
      <c r="RWU46" s="578"/>
      <c r="RWV46" s="578"/>
      <c r="RWW46" s="578"/>
      <c r="RWX46" s="578"/>
      <c r="RWY46" s="578"/>
      <c r="RWZ46" s="578"/>
      <c r="RXA46" s="578"/>
      <c r="RXB46" s="578"/>
      <c r="RXC46" s="578"/>
      <c r="RXD46" s="578"/>
      <c r="RXE46" s="578"/>
      <c r="RXF46" s="578"/>
      <c r="RXG46" s="578"/>
      <c r="RXH46" s="578"/>
      <c r="RXI46" s="578"/>
      <c r="RXJ46" s="578"/>
      <c r="RXK46" s="578"/>
      <c r="RXL46" s="578"/>
      <c r="RXM46" s="578"/>
      <c r="RXN46" s="578"/>
      <c r="RXO46" s="578"/>
      <c r="RXP46" s="578"/>
      <c r="RXQ46" s="578"/>
      <c r="RXR46" s="578"/>
      <c r="RXS46" s="578"/>
      <c r="RXT46" s="578"/>
      <c r="RXU46" s="578"/>
      <c r="RXV46" s="578"/>
      <c r="RXW46" s="578"/>
      <c r="RXX46" s="578"/>
      <c r="RXY46" s="578"/>
      <c r="RXZ46" s="578"/>
      <c r="RYA46" s="578"/>
      <c r="RYB46" s="578"/>
      <c r="RYC46" s="578"/>
      <c r="RYD46" s="578"/>
      <c r="RYE46" s="578"/>
      <c r="RYF46" s="578"/>
      <c r="RYG46" s="578"/>
      <c r="RYH46" s="578"/>
      <c r="RYI46" s="578"/>
      <c r="RYJ46" s="578"/>
      <c r="RYK46" s="578"/>
      <c r="RYL46" s="578"/>
      <c r="RYM46" s="578"/>
      <c r="RYN46" s="578"/>
      <c r="RYO46" s="578"/>
      <c r="RYP46" s="578"/>
      <c r="RYQ46" s="578"/>
      <c r="RYR46" s="578"/>
      <c r="RYS46" s="578"/>
      <c r="RYT46" s="578"/>
      <c r="RYU46" s="578"/>
      <c r="RYV46" s="578"/>
      <c r="RYW46" s="578"/>
      <c r="RYX46" s="578"/>
      <c r="RYY46" s="578"/>
      <c r="RYZ46" s="578"/>
      <c r="RZA46" s="578"/>
      <c r="RZB46" s="578"/>
      <c r="RZC46" s="578"/>
      <c r="RZD46" s="578"/>
      <c r="RZE46" s="578"/>
      <c r="RZF46" s="578"/>
      <c r="RZG46" s="578"/>
      <c r="RZH46" s="578"/>
      <c r="RZI46" s="578"/>
      <c r="RZJ46" s="578"/>
      <c r="RZK46" s="578"/>
      <c r="RZL46" s="578"/>
      <c r="RZM46" s="578"/>
      <c r="RZN46" s="578"/>
      <c r="RZO46" s="578"/>
      <c r="RZP46" s="578"/>
      <c r="RZQ46" s="578"/>
      <c r="RZR46" s="578"/>
      <c r="RZS46" s="578"/>
      <c r="RZT46" s="578"/>
      <c r="RZU46" s="578"/>
      <c r="RZV46" s="578"/>
      <c r="RZW46" s="578"/>
      <c r="RZX46" s="578"/>
      <c r="RZY46" s="578"/>
      <c r="RZZ46" s="578"/>
      <c r="SAA46" s="578"/>
      <c r="SAB46" s="578"/>
      <c r="SAC46" s="578"/>
      <c r="SAD46" s="578"/>
      <c r="SAE46" s="578"/>
      <c r="SAF46" s="578"/>
      <c r="SAG46" s="578"/>
      <c r="SAH46" s="578"/>
      <c r="SAI46" s="578"/>
      <c r="SAJ46" s="578"/>
      <c r="SAK46" s="578"/>
      <c r="SAL46" s="578"/>
      <c r="SAM46" s="578"/>
      <c r="SAN46" s="578"/>
      <c r="SAO46" s="578"/>
      <c r="SAP46" s="578"/>
      <c r="SAQ46" s="578"/>
      <c r="SAR46" s="578"/>
      <c r="SAS46" s="578"/>
      <c r="SAT46" s="578"/>
      <c r="SAU46" s="578"/>
      <c r="SAV46" s="578"/>
      <c r="SAW46" s="578"/>
      <c r="SAX46" s="578"/>
      <c r="SAY46" s="578"/>
      <c r="SAZ46" s="578"/>
      <c r="SBA46" s="578"/>
      <c r="SBB46" s="578"/>
      <c r="SBC46" s="578"/>
      <c r="SBD46" s="578"/>
      <c r="SBE46" s="578"/>
      <c r="SBF46" s="578"/>
      <c r="SBG46" s="578"/>
      <c r="SBH46" s="578"/>
      <c r="SBI46" s="578"/>
      <c r="SBJ46" s="578"/>
      <c r="SBK46" s="578"/>
      <c r="SBL46" s="578"/>
      <c r="SBM46" s="578"/>
      <c r="SBN46" s="578"/>
      <c r="SBO46" s="578"/>
      <c r="SBP46" s="578"/>
      <c r="SBQ46" s="578"/>
      <c r="SBR46" s="578"/>
      <c r="SBS46" s="578"/>
      <c r="SBT46" s="578"/>
      <c r="SBU46" s="578"/>
      <c r="SBV46" s="578"/>
      <c r="SBW46" s="578"/>
      <c r="SBX46" s="578"/>
      <c r="SBY46" s="578"/>
      <c r="SBZ46" s="578"/>
      <c r="SCA46" s="578"/>
      <c r="SCB46" s="578"/>
      <c r="SCC46" s="578"/>
      <c r="SCD46" s="578"/>
      <c r="SCE46" s="578"/>
      <c r="SCF46" s="578"/>
      <c r="SCG46" s="578"/>
      <c r="SCH46" s="578"/>
      <c r="SCI46" s="578"/>
      <c r="SCJ46" s="578"/>
      <c r="SCK46" s="578"/>
      <c r="SCL46" s="578"/>
      <c r="SCM46" s="578"/>
      <c r="SCN46" s="578"/>
      <c r="SCO46" s="578"/>
      <c r="SCP46" s="578"/>
      <c r="SCQ46" s="578"/>
      <c r="SCR46" s="578"/>
      <c r="SCS46" s="578"/>
      <c r="SCT46" s="578"/>
      <c r="SCU46" s="578"/>
      <c r="SCV46" s="578"/>
      <c r="SCW46" s="578"/>
      <c r="SCX46" s="578"/>
      <c r="SCY46" s="578"/>
      <c r="SCZ46" s="578"/>
      <c r="SDA46" s="578"/>
      <c r="SDB46" s="578"/>
      <c r="SDC46" s="578"/>
      <c r="SDD46" s="578"/>
      <c r="SDE46" s="578"/>
      <c r="SDF46" s="578"/>
      <c r="SDG46" s="578"/>
      <c r="SDH46" s="578"/>
      <c r="SDI46" s="578"/>
      <c r="SDJ46" s="578"/>
      <c r="SDK46" s="578"/>
      <c r="SDL46" s="578"/>
      <c r="SDM46" s="578"/>
      <c r="SDN46" s="578"/>
      <c r="SDO46" s="578"/>
      <c r="SDP46" s="578"/>
      <c r="SDQ46" s="578"/>
      <c r="SDR46" s="578"/>
      <c r="SDS46" s="578"/>
      <c r="SDT46" s="578"/>
      <c r="SDU46" s="578"/>
      <c r="SDV46" s="578"/>
      <c r="SDW46" s="578"/>
      <c r="SDX46" s="578"/>
      <c r="SDY46" s="578"/>
      <c r="SDZ46" s="578"/>
      <c r="SEA46" s="578"/>
      <c r="SEB46" s="578"/>
      <c r="SEC46" s="578"/>
      <c r="SED46" s="578"/>
      <c r="SEE46" s="578"/>
      <c r="SEF46" s="578"/>
      <c r="SEG46" s="578"/>
      <c r="SEH46" s="578"/>
      <c r="SEI46" s="578"/>
      <c r="SEJ46" s="578"/>
      <c r="SEK46" s="578"/>
      <c r="SEL46" s="578"/>
      <c r="SEM46" s="578"/>
      <c r="SEN46" s="578"/>
      <c r="SEO46" s="578"/>
      <c r="SEP46" s="578"/>
      <c r="SEQ46" s="578"/>
      <c r="SER46" s="578"/>
      <c r="SES46" s="578"/>
      <c r="SET46" s="578"/>
      <c r="SEU46" s="578"/>
      <c r="SEV46" s="578"/>
      <c r="SEW46" s="578"/>
      <c r="SEX46" s="578"/>
      <c r="SEY46" s="578"/>
      <c r="SEZ46" s="578"/>
      <c r="SFA46" s="578"/>
      <c r="SFB46" s="578"/>
      <c r="SFC46" s="578"/>
      <c r="SFD46" s="578"/>
      <c r="SFE46" s="578"/>
      <c r="SFF46" s="578"/>
      <c r="SFG46" s="578"/>
      <c r="SFH46" s="578"/>
      <c r="SFI46" s="578"/>
      <c r="SFJ46" s="578"/>
      <c r="SFK46" s="578"/>
      <c r="SFL46" s="578"/>
      <c r="SFM46" s="578"/>
      <c r="SFN46" s="578"/>
      <c r="SFO46" s="578"/>
      <c r="SFP46" s="578"/>
      <c r="SFQ46" s="578"/>
      <c r="SFR46" s="578"/>
      <c r="SFS46" s="578"/>
      <c r="SFT46" s="578"/>
      <c r="SFU46" s="578"/>
      <c r="SFV46" s="578"/>
      <c r="SFW46" s="578"/>
      <c r="SFX46" s="578"/>
      <c r="SFY46" s="578"/>
      <c r="SFZ46" s="578"/>
      <c r="SGA46" s="578"/>
      <c r="SGB46" s="578"/>
      <c r="SGC46" s="578"/>
      <c r="SGD46" s="578"/>
      <c r="SGE46" s="578"/>
      <c r="SGF46" s="578"/>
      <c r="SGG46" s="578"/>
      <c r="SGH46" s="578"/>
      <c r="SGI46" s="578"/>
      <c r="SGJ46" s="578"/>
      <c r="SGK46" s="578"/>
      <c r="SGL46" s="578"/>
      <c r="SGM46" s="578"/>
      <c r="SGN46" s="578"/>
      <c r="SGO46" s="578"/>
      <c r="SGP46" s="578"/>
      <c r="SGQ46" s="578"/>
      <c r="SGR46" s="578"/>
      <c r="SGS46" s="578"/>
      <c r="SGT46" s="578"/>
      <c r="SGU46" s="578"/>
      <c r="SGV46" s="578"/>
      <c r="SGW46" s="578"/>
      <c r="SGX46" s="578"/>
      <c r="SGY46" s="578"/>
      <c r="SGZ46" s="578"/>
      <c r="SHA46" s="578"/>
      <c r="SHB46" s="578"/>
      <c r="SHC46" s="578"/>
      <c r="SHD46" s="578"/>
      <c r="SHE46" s="578"/>
      <c r="SHF46" s="578"/>
      <c r="SHG46" s="578"/>
      <c r="SHH46" s="578"/>
      <c r="SHI46" s="578"/>
      <c r="SHJ46" s="578"/>
      <c r="SHK46" s="578"/>
      <c r="SHL46" s="578"/>
      <c r="SHM46" s="578"/>
      <c r="SHN46" s="578"/>
      <c r="SHO46" s="578"/>
      <c r="SHP46" s="578"/>
      <c r="SHQ46" s="578"/>
      <c r="SHR46" s="578"/>
      <c r="SHS46" s="578"/>
      <c r="SHT46" s="578"/>
      <c r="SHU46" s="578"/>
      <c r="SHV46" s="578"/>
      <c r="SHW46" s="578"/>
      <c r="SHX46" s="578"/>
      <c r="SHY46" s="578"/>
      <c r="SHZ46" s="578"/>
      <c r="SIA46" s="578"/>
      <c r="SIB46" s="578"/>
      <c r="SIC46" s="578"/>
      <c r="SID46" s="578"/>
      <c r="SIE46" s="578"/>
      <c r="SIF46" s="578"/>
      <c r="SIG46" s="578"/>
      <c r="SIH46" s="578"/>
      <c r="SII46" s="578"/>
      <c r="SIJ46" s="578"/>
      <c r="SIK46" s="578"/>
      <c r="SIL46" s="578"/>
      <c r="SIM46" s="578"/>
      <c r="SIN46" s="578"/>
      <c r="SIO46" s="578"/>
      <c r="SIP46" s="578"/>
      <c r="SIQ46" s="578"/>
      <c r="SIR46" s="578"/>
      <c r="SIS46" s="578"/>
      <c r="SIT46" s="578"/>
      <c r="SIU46" s="578"/>
      <c r="SIV46" s="578"/>
      <c r="SIW46" s="578"/>
      <c r="SIX46" s="578"/>
      <c r="SIY46" s="578"/>
      <c r="SIZ46" s="578"/>
      <c r="SJA46" s="578"/>
      <c r="SJB46" s="578"/>
      <c r="SJC46" s="578"/>
      <c r="SJD46" s="578"/>
      <c r="SJE46" s="578"/>
      <c r="SJF46" s="578"/>
      <c r="SJG46" s="578"/>
      <c r="SJH46" s="578"/>
      <c r="SJI46" s="578"/>
      <c r="SJJ46" s="578"/>
      <c r="SJK46" s="578"/>
      <c r="SJL46" s="578"/>
      <c r="SJM46" s="578"/>
      <c r="SJN46" s="578"/>
      <c r="SJO46" s="578"/>
      <c r="SJP46" s="578"/>
      <c r="SJQ46" s="578"/>
      <c r="SJR46" s="578"/>
      <c r="SJS46" s="578"/>
      <c r="SJT46" s="578"/>
      <c r="SJU46" s="578"/>
      <c r="SJV46" s="578"/>
      <c r="SJW46" s="578"/>
      <c r="SJX46" s="578"/>
      <c r="SJY46" s="578"/>
      <c r="SJZ46" s="578"/>
      <c r="SKA46" s="578"/>
      <c r="SKB46" s="578"/>
      <c r="SKC46" s="578"/>
      <c r="SKD46" s="578"/>
      <c r="SKE46" s="578"/>
      <c r="SKF46" s="578"/>
      <c r="SKG46" s="578"/>
      <c r="SKH46" s="578"/>
      <c r="SKI46" s="578"/>
      <c r="SKJ46" s="578"/>
      <c r="SKK46" s="578"/>
      <c r="SKL46" s="578"/>
      <c r="SKM46" s="578"/>
      <c r="SKN46" s="578"/>
      <c r="SKO46" s="578"/>
      <c r="SKP46" s="578"/>
      <c r="SKQ46" s="578"/>
      <c r="SKR46" s="578"/>
      <c r="SKS46" s="578"/>
      <c r="SKT46" s="578"/>
      <c r="SKU46" s="578"/>
      <c r="SKV46" s="578"/>
      <c r="SKW46" s="578"/>
      <c r="SKX46" s="578"/>
      <c r="SKY46" s="578"/>
      <c r="SKZ46" s="578"/>
      <c r="SLA46" s="578"/>
      <c r="SLB46" s="578"/>
      <c r="SLC46" s="578"/>
      <c r="SLD46" s="578"/>
      <c r="SLE46" s="578"/>
      <c r="SLF46" s="578"/>
      <c r="SLG46" s="578"/>
      <c r="SLH46" s="578"/>
      <c r="SLI46" s="578"/>
      <c r="SLJ46" s="578"/>
      <c r="SLK46" s="578"/>
      <c r="SLL46" s="578"/>
      <c r="SLM46" s="578"/>
      <c r="SLN46" s="578"/>
      <c r="SLO46" s="578"/>
      <c r="SLP46" s="578"/>
      <c r="SLQ46" s="578"/>
      <c r="SLR46" s="578"/>
      <c r="SLS46" s="578"/>
      <c r="SLT46" s="578"/>
      <c r="SLU46" s="578"/>
      <c r="SLV46" s="578"/>
      <c r="SLW46" s="578"/>
      <c r="SLX46" s="578"/>
      <c r="SLY46" s="578"/>
      <c r="SLZ46" s="578"/>
      <c r="SMA46" s="578"/>
      <c r="SMB46" s="578"/>
      <c r="SMC46" s="578"/>
      <c r="SMD46" s="578"/>
      <c r="SME46" s="578"/>
      <c r="SMF46" s="578"/>
      <c r="SMG46" s="578"/>
      <c r="SMH46" s="578"/>
      <c r="SMI46" s="578"/>
      <c r="SMJ46" s="578"/>
      <c r="SMK46" s="578"/>
      <c r="SML46" s="578"/>
      <c r="SMM46" s="578"/>
      <c r="SMN46" s="578"/>
      <c r="SMO46" s="578"/>
      <c r="SMP46" s="578"/>
      <c r="SMQ46" s="578"/>
      <c r="SMR46" s="578"/>
      <c r="SMS46" s="578"/>
      <c r="SMT46" s="578"/>
      <c r="SMU46" s="578"/>
      <c r="SMV46" s="578"/>
      <c r="SMW46" s="578"/>
      <c r="SMX46" s="578"/>
      <c r="SMY46" s="578"/>
      <c r="SMZ46" s="578"/>
      <c r="SNA46" s="578"/>
      <c r="SNB46" s="578"/>
      <c r="SNC46" s="578"/>
      <c r="SND46" s="578"/>
      <c r="SNE46" s="578"/>
      <c r="SNF46" s="578"/>
      <c r="SNG46" s="578"/>
      <c r="SNH46" s="578"/>
      <c r="SNI46" s="578"/>
      <c r="SNJ46" s="578"/>
      <c r="SNK46" s="578"/>
      <c r="SNL46" s="578"/>
      <c r="SNM46" s="578"/>
      <c r="SNN46" s="578"/>
      <c r="SNO46" s="578"/>
      <c r="SNP46" s="578"/>
      <c r="SNQ46" s="578"/>
      <c r="SNR46" s="578"/>
      <c r="SNS46" s="578"/>
      <c r="SNT46" s="578"/>
      <c r="SNU46" s="578"/>
      <c r="SNV46" s="578"/>
      <c r="SNW46" s="578"/>
      <c r="SNX46" s="578"/>
      <c r="SNY46" s="578"/>
      <c r="SNZ46" s="578"/>
      <c r="SOA46" s="578"/>
      <c r="SOB46" s="578"/>
      <c r="SOC46" s="578"/>
      <c r="SOD46" s="578"/>
      <c r="SOE46" s="578"/>
      <c r="SOF46" s="578"/>
      <c r="SOG46" s="578"/>
      <c r="SOH46" s="578"/>
      <c r="SOI46" s="578"/>
      <c r="SOJ46" s="578"/>
      <c r="SOK46" s="578"/>
      <c r="SOL46" s="578"/>
      <c r="SOM46" s="578"/>
      <c r="SON46" s="578"/>
      <c r="SOO46" s="578"/>
      <c r="SOP46" s="578"/>
      <c r="SOQ46" s="578"/>
      <c r="SOR46" s="578"/>
      <c r="SOS46" s="578"/>
      <c r="SOT46" s="578"/>
      <c r="SOU46" s="578"/>
      <c r="SOV46" s="578"/>
      <c r="SOW46" s="578"/>
      <c r="SOX46" s="578"/>
      <c r="SOY46" s="578"/>
      <c r="SOZ46" s="578"/>
      <c r="SPA46" s="578"/>
      <c r="SPB46" s="578"/>
      <c r="SPC46" s="578"/>
      <c r="SPD46" s="578"/>
      <c r="SPE46" s="578"/>
      <c r="SPF46" s="578"/>
      <c r="SPG46" s="578"/>
      <c r="SPH46" s="578"/>
      <c r="SPI46" s="578"/>
      <c r="SPJ46" s="578"/>
      <c r="SPK46" s="578"/>
      <c r="SPL46" s="578"/>
      <c r="SPM46" s="578"/>
      <c r="SPN46" s="578"/>
      <c r="SPO46" s="578"/>
      <c r="SPP46" s="578"/>
      <c r="SPQ46" s="578"/>
      <c r="SPR46" s="578"/>
      <c r="SPS46" s="578"/>
      <c r="SPT46" s="578"/>
      <c r="SPU46" s="578"/>
      <c r="SPV46" s="578"/>
      <c r="SPW46" s="578"/>
      <c r="SPX46" s="578"/>
      <c r="SPY46" s="578"/>
      <c r="SPZ46" s="578"/>
      <c r="SQA46" s="578"/>
      <c r="SQB46" s="578"/>
      <c r="SQC46" s="578"/>
      <c r="SQD46" s="578"/>
      <c r="SQE46" s="578"/>
      <c r="SQF46" s="578"/>
      <c r="SQG46" s="578"/>
      <c r="SQH46" s="578"/>
      <c r="SQI46" s="578"/>
      <c r="SQJ46" s="578"/>
      <c r="SQK46" s="578"/>
      <c r="SQL46" s="578"/>
      <c r="SQM46" s="578"/>
      <c r="SQN46" s="578"/>
      <c r="SQO46" s="578"/>
      <c r="SQP46" s="578"/>
      <c r="SQQ46" s="578"/>
      <c r="SQR46" s="578"/>
      <c r="SQS46" s="578"/>
      <c r="SQT46" s="578"/>
      <c r="SQU46" s="578"/>
      <c r="SQV46" s="578"/>
      <c r="SQW46" s="578"/>
      <c r="SQX46" s="578"/>
      <c r="SQY46" s="578"/>
      <c r="SQZ46" s="578"/>
      <c r="SRA46" s="578"/>
      <c r="SRB46" s="578"/>
      <c r="SRC46" s="578"/>
      <c r="SRD46" s="578"/>
      <c r="SRE46" s="578"/>
      <c r="SRF46" s="578"/>
      <c r="SRG46" s="578"/>
      <c r="SRH46" s="578"/>
      <c r="SRI46" s="578"/>
      <c r="SRJ46" s="578"/>
      <c r="SRK46" s="578"/>
      <c r="SRL46" s="578"/>
      <c r="SRM46" s="578"/>
      <c r="SRN46" s="578"/>
      <c r="SRO46" s="578"/>
      <c r="SRP46" s="578"/>
      <c r="SRQ46" s="578"/>
      <c r="SRR46" s="578"/>
      <c r="SRS46" s="578"/>
      <c r="SRT46" s="578"/>
      <c r="SRU46" s="578"/>
      <c r="SRV46" s="578"/>
      <c r="SRW46" s="578"/>
      <c r="SRX46" s="578"/>
      <c r="SRY46" s="578"/>
      <c r="SRZ46" s="578"/>
      <c r="SSA46" s="578"/>
      <c r="SSB46" s="578"/>
      <c r="SSC46" s="578"/>
      <c r="SSD46" s="578"/>
      <c r="SSE46" s="578"/>
      <c r="SSF46" s="578"/>
      <c r="SSG46" s="578"/>
      <c r="SSH46" s="578"/>
      <c r="SSI46" s="578"/>
      <c r="SSJ46" s="578"/>
      <c r="SSK46" s="578"/>
      <c r="SSL46" s="578"/>
      <c r="SSM46" s="578"/>
      <c r="SSN46" s="578"/>
      <c r="SSO46" s="578"/>
      <c r="SSP46" s="578"/>
      <c r="SSQ46" s="578"/>
      <c r="SSR46" s="578"/>
      <c r="SSS46" s="578"/>
      <c r="SST46" s="578"/>
      <c r="SSU46" s="578"/>
      <c r="SSV46" s="578"/>
      <c r="SSW46" s="578"/>
      <c r="SSX46" s="578"/>
      <c r="SSY46" s="578"/>
      <c r="SSZ46" s="578"/>
      <c r="STA46" s="578"/>
      <c r="STB46" s="578"/>
      <c r="STC46" s="578"/>
      <c r="STD46" s="578"/>
      <c r="STE46" s="578"/>
      <c r="STF46" s="578"/>
      <c r="STG46" s="578"/>
      <c r="STH46" s="578"/>
      <c r="STI46" s="578"/>
      <c r="STJ46" s="578"/>
      <c r="STK46" s="578"/>
      <c r="STL46" s="578"/>
      <c r="STM46" s="578"/>
      <c r="STN46" s="578"/>
      <c r="STO46" s="578"/>
      <c r="STP46" s="578"/>
      <c r="STQ46" s="578"/>
      <c r="STR46" s="578"/>
      <c r="STS46" s="578"/>
      <c r="STT46" s="578"/>
      <c r="STU46" s="578"/>
      <c r="STV46" s="578"/>
      <c r="STW46" s="578"/>
      <c r="STX46" s="578"/>
      <c r="STY46" s="578"/>
      <c r="STZ46" s="578"/>
      <c r="SUA46" s="578"/>
      <c r="SUB46" s="578"/>
      <c r="SUC46" s="578"/>
      <c r="SUD46" s="578"/>
      <c r="SUE46" s="578"/>
      <c r="SUF46" s="578"/>
      <c r="SUG46" s="578"/>
      <c r="SUH46" s="578"/>
      <c r="SUI46" s="578"/>
      <c r="SUJ46" s="578"/>
      <c r="SUK46" s="578"/>
      <c r="SUL46" s="578"/>
      <c r="SUM46" s="578"/>
      <c r="SUN46" s="578"/>
      <c r="SUO46" s="578"/>
      <c r="SUP46" s="578"/>
      <c r="SUQ46" s="578"/>
      <c r="SUR46" s="578"/>
      <c r="SUS46" s="578"/>
      <c r="SUT46" s="578"/>
      <c r="SUU46" s="578"/>
      <c r="SUV46" s="578"/>
      <c r="SUW46" s="578"/>
      <c r="SUX46" s="578"/>
      <c r="SUY46" s="578"/>
      <c r="SUZ46" s="578"/>
      <c r="SVA46" s="578"/>
      <c r="SVB46" s="578"/>
      <c r="SVC46" s="578"/>
      <c r="SVD46" s="578"/>
      <c r="SVE46" s="578"/>
      <c r="SVF46" s="578"/>
      <c r="SVG46" s="578"/>
      <c r="SVH46" s="578"/>
      <c r="SVI46" s="578"/>
      <c r="SVJ46" s="578"/>
      <c r="SVK46" s="578"/>
      <c r="SVL46" s="578"/>
      <c r="SVM46" s="578"/>
      <c r="SVN46" s="578"/>
      <c r="SVO46" s="578"/>
      <c r="SVP46" s="578"/>
      <c r="SVQ46" s="578"/>
      <c r="SVR46" s="578"/>
      <c r="SVS46" s="578"/>
      <c r="SVT46" s="578"/>
      <c r="SVU46" s="578"/>
      <c r="SVV46" s="578"/>
      <c r="SVW46" s="578"/>
      <c r="SVX46" s="578"/>
      <c r="SVY46" s="578"/>
      <c r="SVZ46" s="578"/>
      <c r="SWA46" s="578"/>
      <c r="SWB46" s="578"/>
      <c r="SWC46" s="578"/>
      <c r="SWD46" s="578"/>
      <c r="SWE46" s="578"/>
      <c r="SWF46" s="578"/>
      <c r="SWG46" s="578"/>
      <c r="SWH46" s="578"/>
      <c r="SWI46" s="578"/>
      <c r="SWJ46" s="578"/>
      <c r="SWK46" s="578"/>
      <c r="SWL46" s="578"/>
      <c r="SWM46" s="578"/>
      <c r="SWN46" s="578"/>
      <c r="SWO46" s="578"/>
      <c r="SWP46" s="578"/>
      <c r="SWQ46" s="578"/>
      <c r="SWR46" s="578"/>
      <c r="SWS46" s="578"/>
      <c r="SWT46" s="578"/>
      <c r="SWU46" s="578"/>
      <c r="SWV46" s="578"/>
      <c r="SWW46" s="578"/>
      <c r="SWX46" s="578"/>
      <c r="SWY46" s="578"/>
      <c r="SWZ46" s="578"/>
      <c r="SXA46" s="578"/>
      <c r="SXB46" s="578"/>
      <c r="SXC46" s="578"/>
      <c r="SXD46" s="578"/>
      <c r="SXE46" s="578"/>
      <c r="SXF46" s="578"/>
      <c r="SXG46" s="578"/>
      <c r="SXH46" s="578"/>
      <c r="SXI46" s="578"/>
      <c r="SXJ46" s="578"/>
      <c r="SXK46" s="578"/>
      <c r="SXL46" s="578"/>
      <c r="SXM46" s="578"/>
      <c r="SXN46" s="578"/>
      <c r="SXO46" s="578"/>
      <c r="SXP46" s="578"/>
      <c r="SXQ46" s="578"/>
      <c r="SXR46" s="578"/>
      <c r="SXS46" s="578"/>
      <c r="SXT46" s="578"/>
      <c r="SXU46" s="578"/>
      <c r="SXV46" s="578"/>
      <c r="SXW46" s="578"/>
      <c r="SXX46" s="578"/>
      <c r="SXY46" s="578"/>
      <c r="SXZ46" s="578"/>
      <c r="SYA46" s="578"/>
      <c r="SYB46" s="578"/>
      <c r="SYC46" s="578"/>
      <c r="SYD46" s="578"/>
      <c r="SYE46" s="578"/>
      <c r="SYF46" s="578"/>
      <c r="SYG46" s="578"/>
      <c r="SYH46" s="578"/>
      <c r="SYI46" s="578"/>
      <c r="SYJ46" s="578"/>
      <c r="SYK46" s="578"/>
      <c r="SYL46" s="578"/>
      <c r="SYM46" s="578"/>
      <c r="SYN46" s="578"/>
      <c r="SYO46" s="578"/>
      <c r="SYP46" s="578"/>
      <c r="SYQ46" s="578"/>
      <c r="SYR46" s="578"/>
      <c r="SYS46" s="578"/>
      <c r="SYT46" s="578"/>
      <c r="SYU46" s="578"/>
      <c r="SYV46" s="578"/>
      <c r="SYW46" s="578"/>
      <c r="SYX46" s="578"/>
      <c r="SYY46" s="578"/>
      <c r="SYZ46" s="578"/>
      <c r="SZA46" s="578"/>
      <c r="SZB46" s="578"/>
      <c r="SZC46" s="578"/>
      <c r="SZD46" s="578"/>
      <c r="SZE46" s="578"/>
      <c r="SZF46" s="578"/>
      <c r="SZG46" s="578"/>
      <c r="SZH46" s="578"/>
      <c r="SZI46" s="578"/>
      <c r="SZJ46" s="578"/>
      <c r="SZK46" s="578"/>
      <c r="SZL46" s="578"/>
      <c r="SZM46" s="578"/>
      <c r="SZN46" s="578"/>
      <c r="SZO46" s="578"/>
      <c r="SZP46" s="578"/>
      <c r="SZQ46" s="578"/>
      <c r="SZR46" s="578"/>
      <c r="SZS46" s="578"/>
      <c r="SZT46" s="578"/>
      <c r="SZU46" s="578"/>
      <c r="SZV46" s="578"/>
      <c r="SZW46" s="578"/>
      <c r="SZX46" s="578"/>
      <c r="SZY46" s="578"/>
      <c r="SZZ46" s="578"/>
      <c r="TAA46" s="578"/>
      <c r="TAB46" s="578"/>
      <c r="TAC46" s="578"/>
      <c r="TAD46" s="578"/>
      <c r="TAE46" s="578"/>
      <c r="TAF46" s="578"/>
      <c r="TAG46" s="578"/>
      <c r="TAH46" s="578"/>
      <c r="TAI46" s="578"/>
      <c r="TAJ46" s="578"/>
      <c r="TAK46" s="578"/>
      <c r="TAL46" s="578"/>
      <c r="TAM46" s="578"/>
      <c r="TAN46" s="578"/>
      <c r="TAO46" s="578"/>
      <c r="TAP46" s="578"/>
      <c r="TAQ46" s="578"/>
      <c r="TAR46" s="578"/>
      <c r="TAS46" s="578"/>
      <c r="TAT46" s="578"/>
      <c r="TAU46" s="578"/>
      <c r="TAV46" s="578"/>
      <c r="TAW46" s="578"/>
      <c r="TAX46" s="578"/>
      <c r="TAY46" s="578"/>
      <c r="TAZ46" s="578"/>
      <c r="TBA46" s="578"/>
      <c r="TBB46" s="578"/>
      <c r="TBC46" s="578"/>
      <c r="TBD46" s="578"/>
      <c r="TBE46" s="578"/>
      <c r="TBF46" s="578"/>
      <c r="TBG46" s="578"/>
      <c r="TBH46" s="578"/>
      <c r="TBI46" s="578"/>
      <c r="TBJ46" s="578"/>
      <c r="TBK46" s="578"/>
      <c r="TBL46" s="578"/>
      <c r="TBM46" s="578"/>
      <c r="TBN46" s="578"/>
      <c r="TBO46" s="578"/>
      <c r="TBP46" s="578"/>
      <c r="TBQ46" s="578"/>
      <c r="TBR46" s="578"/>
      <c r="TBS46" s="578"/>
      <c r="TBT46" s="578"/>
      <c r="TBU46" s="578"/>
      <c r="TBV46" s="578"/>
      <c r="TBW46" s="578"/>
      <c r="TBX46" s="578"/>
      <c r="TBY46" s="578"/>
      <c r="TBZ46" s="578"/>
      <c r="TCA46" s="578"/>
      <c r="TCB46" s="578"/>
      <c r="TCC46" s="578"/>
      <c r="TCD46" s="578"/>
      <c r="TCE46" s="578"/>
      <c r="TCF46" s="578"/>
      <c r="TCG46" s="578"/>
      <c r="TCH46" s="578"/>
      <c r="TCI46" s="578"/>
      <c r="TCJ46" s="578"/>
      <c r="TCK46" s="578"/>
      <c r="TCL46" s="578"/>
      <c r="TCM46" s="578"/>
      <c r="TCN46" s="578"/>
      <c r="TCO46" s="578"/>
      <c r="TCP46" s="578"/>
      <c r="TCQ46" s="578"/>
      <c r="TCR46" s="578"/>
      <c r="TCS46" s="578"/>
      <c r="TCT46" s="578"/>
      <c r="TCU46" s="578"/>
      <c r="TCV46" s="578"/>
      <c r="TCW46" s="578"/>
      <c r="TCX46" s="578"/>
      <c r="TCY46" s="578"/>
      <c r="TCZ46" s="578"/>
      <c r="TDA46" s="578"/>
      <c r="TDB46" s="578"/>
      <c r="TDC46" s="578"/>
      <c r="TDD46" s="578"/>
      <c r="TDE46" s="578"/>
      <c r="TDF46" s="578"/>
      <c r="TDG46" s="578"/>
      <c r="TDH46" s="578"/>
      <c r="TDI46" s="578"/>
      <c r="TDJ46" s="578"/>
      <c r="TDK46" s="578"/>
      <c r="TDL46" s="578"/>
      <c r="TDM46" s="578"/>
      <c r="TDN46" s="578"/>
      <c r="TDO46" s="578"/>
      <c r="TDP46" s="578"/>
      <c r="TDQ46" s="578"/>
      <c r="TDR46" s="578"/>
      <c r="TDS46" s="578"/>
      <c r="TDT46" s="578"/>
      <c r="TDU46" s="578"/>
      <c r="TDV46" s="578"/>
      <c r="TDW46" s="578"/>
      <c r="TDX46" s="578"/>
      <c r="TDY46" s="578"/>
      <c r="TDZ46" s="578"/>
      <c r="TEA46" s="578"/>
      <c r="TEB46" s="578"/>
      <c r="TEC46" s="578"/>
      <c r="TED46" s="578"/>
      <c r="TEE46" s="578"/>
      <c r="TEF46" s="578"/>
      <c r="TEG46" s="578"/>
      <c r="TEH46" s="578"/>
      <c r="TEI46" s="578"/>
      <c r="TEJ46" s="578"/>
      <c r="TEK46" s="578"/>
      <c r="TEL46" s="578"/>
      <c r="TEM46" s="578"/>
      <c r="TEN46" s="578"/>
      <c r="TEO46" s="578"/>
      <c r="TEP46" s="578"/>
      <c r="TEQ46" s="578"/>
      <c r="TER46" s="578"/>
      <c r="TES46" s="578"/>
      <c r="TET46" s="578"/>
      <c r="TEU46" s="578"/>
      <c r="TEV46" s="578"/>
      <c r="TEW46" s="578"/>
      <c r="TEX46" s="578"/>
      <c r="TEY46" s="578"/>
      <c r="TEZ46" s="578"/>
      <c r="TFA46" s="578"/>
      <c r="TFB46" s="578"/>
      <c r="TFC46" s="578"/>
      <c r="TFD46" s="578"/>
      <c r="TFE46" s="578"/>
      <c r="TFF46" s="578"/>
      <c r="TFG46" s="578"/>
      <c r="TFH46" s="578"/>
      <c r="TFI46" s="578"/>
      <c r="TFJ46" s="578"/>
      <c r="TFK46" s="578"/>
      <c r="TFL46" s="578"/>
      <c r="TFM46" s="578"/>
      <c r="TFN46" s="578"/>
      <c r="TFO46" s="578"/>
      <c r="TFP46" s="578"/>
      <c r="TFQ46" s="578"/>
      <c r="TFR46" s="578"/>
      <c r="TFS46" s="578"/>
      <c r="TFT46" s="578"/>
      <c r="TFU46" s="578"/>
      <c r="TFV46" s="578"/>
      <c r="TFW46" s="578"/>
      <c r="TFX46" s="578"/>
      <c r="TFY46" s="578"/>
      <c r="TFZ46" s="578"/>
      <c r="TGA46" s="578"/>
      <c r="TGB46" s="578"/>
      <c r="TGC46" s="578"/>
      <c r="TGD46" s="578"/>
      <c r="TGE46" s="578"/>
      <c r="TGF46" s="578"/>
      <c r="TGG46" s="578"/>
      <c r="TGH46" s="578"/>
      <c r="TGI46" s="578"/>
      <c r="TGJ46" s="578"/>
      <c r="TGK46" s="578"/>
      <c r="TGL46" s="578"/>
      <c r="TGM46" s="578"/>
      <c r="TGN46" s="578"/>
      <c r="TGO46" s="578"/>
      <c r="TGP46" s="578"/>
      <c r="TGQ46" s="578"/>
      <c r="TGR46" s="578"/>
      <c r="TGS46" s="578"/>
      <c r="TGT46" s="578"/>
      <c r="TGU46" s="578"/>
      <c r="TGV46" s="578"/>
      <c r="TGW46" s="578"/>
      <c r="TGX46" s="578"/>
      <c r="TGY46" s="578"/>
      <c r="TGZ46" s="578"/>
      <c r="THA46" s="578"/>
      <c r="THB46" s="578"/>
      <c r="THC46" s="578"/>
      <c r="THD46" s="578"/>
      <c r="THE46" s="578"/>
      <c r="THF46" s="578"/>
      <c r="THG46" s="578"/>
      <c r="THH46" s="578"/>
      <c r="THI46" s="578"/>
      <c r="THJ46" s="578"/>
      <c r="THK46" s="578"/>
      <c r="THL46" s="578"/>
      <c r="THM46" s="578"/>
      <c r="THN46" s="578"/>
      <c r="THO46" s="578"/>
      <c r="THP46" s="578"/>
      <c r="THQ46" s="578"/>
      <c r="THR46" s="578"/>
      <c r="THS46" s="578"/>
      <c r="THT46" s="578"/>
      <c r="THU46" s="578"/>
      <c r="THV46" s="578"/>
      <c r="THW46" s="578"/>
      <c r="THX46" s="578"/>
      <c r="THY46" s="578"/>
      <c r="THZ46" s="578"/>
      <c r="TIA46" s="578"/>
      <c r="TIB46" s="578"/>
      <c r="TIC46" s="578"/>
      <c r="TID46" s="578"/>
      <c r="TIE46" s="578"/>
      <c r="TIF46" s="578"/>
      <c r="TIG46" s="578"/>
      <c r="TIH46" s="578"/>
      <c r="TII46" s="578"/>
      <c r="TIJ46" s="578"/>
      <c r="TIK46" s="578"/>
      <c r="TIL46" s="578"/>
      <c r="TIM46" s="578"/>
      <c r="TIN46" s="578"/>
      <c r="TIO46" s="578"/>
      <c r="TIP46" s="578"/>
      <c r="TIQ46" s="578"/>
      <c r="TIR46" s="578"/>
      <c r="TIS46" s="578"/>
      <c r="TIT46" s="578"/>
      <c r="TIU46" s="578"/>
      <c r="TIV46" s="578"/>
      <c r="TIW46" s="578"/>
      <c r="TIX46" s="578"/>
      <c r="TIY46" s="578"/>
      <c r="TIZ46" s="578"/>
      <c r="TJA46" s="578"/>
      <c r="TJB46" s="578"/>
      <c r="TJC46" s="578"/>
      <c r="TJD46" s="578"/>
      <c r="TJE46" s="578"/>
      <c r="TJF46" s="578"/>
      <c r="TJG46" s="578"/>
      <c r="TJH46" s="578"/>
      <c r="TJI46" s="578"/>
      <c r="TJJ46" s="578"/>
      <c r="TJK46" s="578"/>
      <c r="TJL46" s="578"/>
      <c r="TJM46" s="578"/>
      <c r="TJN46" s="578"/>
      <c r="TJO46" s="578"/>
      <c r="TJP46" s="578"/>
      <c r="TJQ46" s="578"/>
      <c r="TJR46" s="578"/>
      <c r="TJS46" s="578"/>
      <c r="TJT46" s="578"/>
      <c r="TJU46" s="578"/>
      <c r="TJV46" s="578"/>
      <c r="TJW46" s="578"/>
      <c r="TJX46" s="578"/>
      <c r="TJY46" s="578"/>
      <c r="TJZ46" s="578"/>
      <c r="TKA46" s="578"/>
      <c r="TKB46" s="578"/>
      <c r="TKC46" s="578"/>
      <c r="TKD46" s="578"/>
      <c r="TKE46" s="578"/>
      <c r="TKF46" s="578"/>
      <c r="TKG46" s="578"/>
      <c r="TKH46" s="578"/>
      <c r="TKI46" s="578"/>
      <c r="TKJ46" s="578"/>
      <c r="TKK46" s="578"/>
      <c r="TKL46" s="578"/>
      <c r="TKM46" s="578"/>
      <c r="TKN46" s="578"/>
      <c r="TKO46" s="578"/>
      <c r="TKP46" s="578"/>
      <c r="TKQ46" s="578"/>
      <c r="TKR46" s="578"/>
      <c r="TKS46" s="578"/>
      <c r="TKT46" s="578"/>
      <c r="TKU46" s="578"/>
      <c r="TKV46" s="578"/>
      <c r="TKW46" s="578"/>
      <c r="TKX46" s="578"/>
      <c r="TKY46" s="578"/>
      <c r="TKZ46" s="578"/>
      <c r="TLA46" s="578"/>
      <c r="TLB46" s="578"/>
      <c r="TLC46" s="578"/>
      <c r="TLD46" s="578"/>
      <c r="TLE46" s="578"/>
      <c r="TLF46" s="578"/>
      <c r="TLG46" s="578"/>
      <c r="TLH46" s="578"/>
      <c r="TLI46" s="578"/>
      <c r="TLJ46" s="578"/>
      <c r="TLK46" s="578"/>
      <c r="TLL46" s="578"/>
      <c r="TLM46" s="578"/>
      <c r="TLN46" s="578"/>
      <c r="TLO46" s="578"/>
      <c r="TLP46" s="578"/>
      <c r="TLQ46" s="578"/>
      <c r="TLR46" s="578"/>
      <c r="TLS46" s="578"/>
      <c r="TLT46" s="578"/>
      <c r="TLU46" s="578"/>
      <c r="TLV46" s="578"/>
      <c r="TLW46" s="578"/>
      <c r="TLX46" s="578"/>
      <c r="TLY46" s="578"/>
      <c r="TLZ46" s="578"/>
      <c r="TMA46" s="578"/>
      <c r="TMB46" s="578"/>
      <c r="TMC46" s="578"/>
      <c r="TMD46" s="578"/>
      <c r="TME46" s="578"/>
      <c r="TMF46" s="578"/>
      <c r="TMG46" s="578"/>
      <c r="TMH46" s="578"/>
      <c r="TMI46" s="578"/>
      <c r="TMJ46" s="578"/>
      <c r="TMK46" s="578"/>
      <c r="TML46" s="578"/>
      <c r="TMM46" s="578"/>
      <c r="TMN46" s="578"/>
      <c r="TMO46" s="578"/>
      <c r="TMP46" s="578"/>
      <c r="TMQ46" s="578"/>
      <c r="TMR46" s="578"/>
      <c r="TMS46" s="578"/>
      <c r="TMT46" s="578"/>
      <c r="TMU46" s="578"/>
      <c r="TMV46" s="578"/>
      <c r="TMW46" s="578"/>
      <c r="TMX46" s="578"/>
      <c r="TMY46" s="578"/>
      <c r="TMZ46" s="578"/>
      <c r="TNA46" s="578"/>
      <c r="TNB46" s="578"/>
      <c r="TNC46" s="578"/>
      <c r="TND46" s="578"/>
      <c r="TNE46" s="578"/>
      <c r="TNF46" s="578"/>
      <c r="TNG46" s="578"/>
      <c r="TNH46" s="578"/>
      <c r="TNI46" s="578"/>
      <c r="TNJ46" s="578"/>
      <c r="TNK46" s="578"/>
      <c r="TNL46" s="578"/>
      <c r="TNM46" s="578"/>
      <c r="TNN46" s="578"/>
      <c r="TNO46" s="578"/>
      <c r="TNP46" s="578"/>
      <c r="TNQ46" s="578"/>
      <c r="TNR46" s="578"/>
      <c r="TNS46" s="578"/>
      <c r="TNT46" s="578"/>
      <c r="TNU46" s="578"/>
      <c r="TNV46" s="578"/>
      <c r="TNW46" s="578"/>
      <c r="TNX46" s="578"/>
      <c r="TNY46" s="578"/>
      <c r="TNZ46" s="578"/>
      <c r="TOA46" s="578"/>
      <c r="TOB46" s="578"/>
      <c r="TOC46" s="578"/>
      <c r="TOD46" s="578"/>
      <c r="TOE46" s="578"/>
      <c r="TOF46" s="578"/>
      <c r="TOG46" s="578"/>
      <c r="TOH46" s="578"/>
      <c r="TOI46" s="578"/>
      <c r="TOJ46" s="578"/>
      <c r="TOK46" s="578"/>
      <c r="TOL46" s="578"/>
      <c r="TOM46" s="578"/>
      <c r="TON46" s="578"/>
      <c r="TOO46" s="578"/>
      <c r="TOP46" s="578"/>
      <c r="TOQ46" s="578"/>
      <c r="TOR46" s="578"/>
      <c r="TOS46" s="578"/>
      <c r="TOT46" s="578"/>
      <c r="TOU46" s="578"/>
      <c r="TOV46" s="578"/>
      <c r="TOW46" s="578"/>
      <c r="TOX46" s="578"/>
      <c r="TOY46" s="578"/>
      <c r="TOZ46" s="578"/>
      <c r="TPA46" s="578"/>
      <c r="TPB46" s="578"/>
      <c r="TPC46" s="578"/>
      <c r="TPD46" s="578"/>
      <c r="TPE46" s="578"/>
      <c r="TPF46" s="578"/>
      <c r="TPG46" s="578"/>
      <c r="TPH46" s="578"/>
      <c r="TPI46" s="578"/>
      <c r="TPJ46" s="578"/>
      <c r="TPK46" s="578"/>
      <c r="TPL46" s="578"/>
      <c r="TPM46" s="578"/>
      <c r="TPN46" s="578"/>
      <c r="TPO46" s="578"/>
      <c r="TPP46" s="578"/>
      <c r="TPQ46" s="578"/>
      <c r="TPR46" s="578"/>
      <c r="TPS46" s="578"/>
      <c r="TPT46" s="578"/>
      <c r="TPU46" s="578"/>
      <c r="TPV46" s="578"/>
      <c r="TPW46" s="578"/>
      <c r="TPX46" s="578"/>
      <c r="TPY46" s="578"/>
      <c r="TPZ46" s="578"/>
      <c r="TQA46" s="578"/>
      <c r="TQB46" s="578"/>
      <c r="TQC46" s="578"/>
      <c r="TQD46" s="578"/>
      <c r="TQE46" s="578"/>
      <c r="TQF46" s="578"/>
      <c r="TQG46" s="578"/>
      <c r="TQH46" s="578"/>
      <c r="TQI46" s="578"/>
      <c r="TQJ46" s="578"/>
      <c r="TQK46" s="578"/>
      <c r="TQL46" s="578"/>
      <c r="TQM46" s="578"/>
      <c r="TQN46" s="578"/>
      <c r="TQO46" s="578"/>
      <c r="TQP46" s="578"/>
      <c r="TQQ46" s="578"/>
      <c r="TQR46" s="578"/>
      <c r="TQS46" s="578"/>
      <c r="TQT46" s="578"/>
      <c r="TQU46" s="578"/>
      <c r="TQV46" s="578"/>
      <c r="TQW46" s="578"/>
      <c r="TQX46" s="578"/>
      <c r="TQY46" s="578"/>
      <c r="TQZ46" s="578"/>
      <c r="TRA46" s="578"/>
      <c r="TRB46" s="578"/>
      <c r="TRC46" s="578"/>
      <c r="TRD46" s="578"/>
      <c r="TRE46" s="578"/>
      <c r="TRF46" s="578"/>
      <c r="TRG46" s="578"/>
      <c r="TRH46" s="578"/>
      <c r="TRI46" s="578"/>
      <c r="TRJ46" s="578"/>
      <c r="TRK46" s="578"/>
      <c r="TRL46" s="578"/>
      <c r="TRM46" s="578"/>
      <c r="TRN46" s="578"/>
      <c r="TRO46" s="578"/>
      <c r="TRP46" s="578"/>
      <c r="TRQ46" s="578"/>
      <c r="TRR46" s="578"/>
      <c r="TRS46" s="578"/>
      <c r="TRT46" s="578"/>
      <c r="TRU46" s="578"/>
      <c r="TRV46" s="578"/>
      <c r="TRW46" s="578"/>
      <c r="TRX46" s="578"/>
      <c r="TRY46" s="578"/>
      <c r="TRZ46" s="578"/>
      <c r="TSA46" s="578"/>
      <c r="TSB46" s="578"/>
      <c r="TSC46" s="578"/>
      <c r="TSD46" s="578"/>
      <c r="TSE46" s="578"/>
      <c r="TSF46" s="578"/>
      <c r="TSG46" s="578"/>
      <c r="TSH46" s="578"/>
      <c r="TSI46" s="578"/>
      <c r="TSJ46" s="578"/>
      <c r="TSK46" s="578"/>
      <c r="TSL46" s="578"/>
      <c r="TSM46" s="578"/>
      <c r="TSN46" s="578"/>
      <c r="TSO46" s="578"/>
      <c r="TSP46" s="578"/>
      <c r="TSQ46" s="578"/>
      <c r="TSR46" s="578"/>
      <c r="TSS46" s="578"/>
      <c r="TST46" s="578"/>
      <c r="TSU46" s="578"/>
      <c r="TSV46" s="578"/>
      <c r="TSW46" s="578"/>
      <c r="TSX46" s="578"/>
      <c r="TSY46" s="578"/>
      <c r="TSZ46" s="578"/>
      <c r="TTA46" s="578"/>
      <c r="TTB46" s="578"/>
      <c r="TTC46" s="578"/>
      <c r="TTD46" s="578"/>
      <c r="TTE46" s="578"/>
      <c r="TTF46" s="578"/>
      <c r="TTG46" s="578"/>
      <c r="TTH46" s="578"/>
      <c r="TTI46" s="578"/>
      <c r="TTJ46" s="578"/>
      <c r="TTK46" s="578"/>
      <c r="TTL46" s="578"/>
      <c r="TTM46" s="578"/>
      <c r="TTN46" s="578"/>
      <c r="TTO46" s="578"/>
      <c r="TTP46" s="578"/>
      <c r="TTQ46" s="578"/>
      <c r="TTR46" s="578"/>
      <c r="TTS46" s="578"/>
      <c r="TTT46" s="578"/>
      <c r="TTU46" s="578"/>
      <c r="TTV46" s="578"/>
      <c r="TTW46" s="578"/>
      <c r="TTX46" s="578"/>
      <c r="TTY46" s="578"/>
      <c r="TTZ46" s="578"/>
      <c r="TUA46" s="578"/>
      <c r="TUB46" s="578"/>
      <c r="TUC46" s="578"/>
      <c r="TUD46" s="578"/>
      <c r="TUE46" s="578"/>
      <c r="TUF46" s="578"/>
      <c r="TUG46" s="578"/>
      <c r="TUH46" s="578"/>
      <c r="TUI46" s="578"/>
      <c r="TUJ46" s="578"/>
      <c r="TUK46" s="578"/>
      <c r="TUL46" s="578"/>
      <c r="TUM46" s="578"/>
      <c r="TUN46" s="578"/>
      <c r="TUO46" s="578"/>
      <c r="TUP46" s="578"/>
      <c r="TUQ46" s="578"/>
      <c r="TUR46" s="578"/>
      <c r="TUS46" s="578"/>
      <c r="TUT46" s="578"/>
      <c r="TUU46" s="578"/>
      <c r="TUV46" s="578"/>
      <c r="TUW46" s="578"/>
      <c r="TUX46" s="578"/>
      <c r="TUY46" s="578"/>
      <c r="TUZ46" s="578"/>
      <c r="TVA46" s="578"/>
      <c r="TVB46" s="578"/>
      <c r="TVC46" s="578"/>
      <c r="TVD46" s="578"/>
      <c r="TVE46" s="578"/>
      <c r="TVF46" s="578"/>
      <c r="TVG46" s="578"/>
      <c r="TVH46" s="578"/>
      <c r="TVI46" s="578"/>
      <c r="TVJ46" s="578"/>
      <c r="TVK46" s="578"/>
      <c r="TVL46" s="578"/>
      <c r="TVM46" s="578"/>
      <c r="TVN46" s="578"/>
      <c r="TVO46" s="578"/>
      <c r="TVP46" s="578"/>
      <c r="TVQ46" s="578"/>
      <c r="TVR46" s="578"/>
      <c r="TVS46" s="578"/>
      <c r="TVT46" s="578"/>
      <c r="TVU46" s="578"/>
      <c r="TVV46" s="578"/>
      <c r="TVW46" s="578"/>
      <c r="TVX46" s="578"/>
      <c r="TVY46" s="578"/>
      <c r="TVZ46" s="578"/>
      <c r="TWA46" s="578"/>
      <c r="TWB46" s="578"/>
      <c r="TWC46" s="578"/>
      <c r="TWD46" s="578"/>
      <c r="TWE46" s="578"/>
      <c r="TWF46" s="578"/>
      <c r="TWG46" s="578"/>
      <c r="TWH46" s="578"/>
      <c r="TWI46" s="578"/>
      <c r="TWJ46" s="578"/>
      <c r="TWK46" s="578"/>
      <c r="TWL46" s="578"/>
      <c r="TWM46" s="578"/>
      <c r="TWN46" s="578"/>
      <c r="TWO46" s="578"/>
      <c r="TWP46" s="578"/>
      <c r="TWQ46" s="578"/>
      <c r="TWR46" s="578"/>
      <c r="TWS46" s="578"/>
      <c r="TWT46" s="578"/>
      <c r="TWU46" s="578"/>
      <c r="TWV46" s="578"/>
      <c r="TWW46" s="578"/>
      <c r="TWX46" s="578"/>
      <c r="TWY46" s="578"/>
      <c r="TWZ46" s="578"/>
      <c r="TXA46" s="578"/>
      <c r="TXB46" s="578"/>
      <c r="TXC46" s="578"/>
      <c r="TXD46" s="578"/>
      <c r="TXE46" s="578"/>
      <c r="TXF46" s="578"/>
      <c r="TXG46" s="578"/>
      <c r="TXH46" s="578"/>
      <c r="TXI46" s="578"/>
      <c r="TXJ46" s="578"/>
      <c r="TXK46" s="578"/>
      <c r="TXL46" s="578"/>
      <c r="TXM46" s="578"/>
      <c r="TXN46" s="578"/>
      <c r="TXO46" s="578"/>
      <c r="TXP46" s="578"/>
      <c r="TXQ46" s="578"/>
      <c r="TXR46" s="578"/>
      <c r="TXS46" s="578"/>
      <c r="TXT46" s="578"/>
      <c r="TXU46" s="578"/>
      <c r="TXV46" s="578"/>
      <c r="TXW46" s="578"/>
      <c r="TXX46" s="578"/>
      <c r="TXY46" s="578"/>
      <c r="TXZ46" s="578"/>
      <c r="TYA46" s="578"/>
      <c r="TYB46" s="578"/>
      <c r="TYC46" s="578"/>
      <c r="TYD46" s="578"/>
      <c r="TYE46" s="578"/>
      <c r="TYF46" s="578"/>
      <c r="TYG46" s="578"/>
      <c r="TYH46" s="578"/>
      <c r="TYI46" s="578"/>
      <c r="TYJ46" s="578"/>
      <c r="TYK46" s="578"/>
      <c r="TYL46" s="578"/>
      <c r="TYM46" s="578"/>
      <c r="TYN46" s="578"/>
      <c r="TYO46" s="578"/>
      <c r="TYP46" s="578"/>
      <c r="TYQ46" s="578"/>
      <c r="TYR46" s="578"/>
      <c r="TYS46" s="578"/>
      <c r="TYT46" s="578"/>
      <c r="TYU46" s="578"/>
      <c r="TYV46" s="578"/>
      <c r="TYW46" s="578"/>
      <c r="TYX46" s="578"/>
      <c r="TYY46" s="578"/>
      <c r="TYZ46" s="578"/>
      <c r="TZA46" s="578"/>
      <c r="TZB46" s="578"/>
      <c r="TZC46" s="578"/>
      <c r="TZD46" s="578"/>
      <c r="TZE46" s="578"/>
      <c r="TZF46" s="578"/>
      <c r="TZG46" s="578"/>
      <c r="TZH46" s="578"/>
      <c r="TZI46" s="578"/>
      <c r="TZJ46" s="578"/>
      <c r="TZK46" s="578"/>
      <c r="TZL46" s="578"/>
      <c r="TZM46" s="578"/>
      <c r="TZN46" s="578"/>
      <c r="TZO46" s="578"/>
      <c r="TZP46" s="578"/>
      <c r="TZQ46" s="578"/>
      <c r="TZR46" s="578"/>
      <c r="TZS46" s="578"/>
      <c r="TZT46" s="578"/>
      <c r="TZU46" s="578"/>
      <c r="TZV46" s="578"/>
      <c r="TZW46" s="578"/>
      <c r="TZX46" s="578"/>
      <c r="TZY46" s="578"/>
      <c r="TZZ46" s="578"/>
      <c r="UAA46" s="578"/>
      <c r="UAB46" s="578"/>
      <c r="UAC46" s="578"/>
      <c r="UAD46" s="578"/>
      <c r="UAE46" s="578"/>
      <c r="UAF46" s="578"/>
      <c r="UAG46" s="578"/>
      <c r="UAH46" s="578"/>
      <c r="UAI46" s="578"/>
      <c r="UAJ46" s="578"/>
      <c r="UAK46" s="578"/>
      <c r="UAL46" s="578"/>
      <c r="UAM46" s="578"/>
      <c r="UAN46" s="578"/>
      <c r="UAO46" s="578"/>
      <c r="UAP46" s="578"/>
      <c r="UAQ46" s="578"/>
      <c r="UAR46" s="578"/>
      <c r="UAS46" s="578"/>
      <c r="UAT46" s="578"/>
      <c r="UAU46" s="578"/>
      <c r="UAV46" s="578"/>
      <c r="UAW46" s="578"/>
      <c r="UAX46" s="578"/>
      <c r="UAY46" s="578"/>
      <c r="UAZ46" s="578"/>
      <c r="UBA46" s="578"/>
      <c r="UBB46" s="578"/>
      <c r="UBC46" s="578"/>
      <c r="UBD46" s="578"/>
      <c r="UBE46" s="578"/>
      <c r="UBF46" s="578"/>
      <c r="UBG46" s="578"/>
      <c r="UBH46" s="578"/>
      <c r="UBI46" s="578"/>
      <c r="UBJ46" s="578"/>
      <c r="UBK46" s="578"/>
      <c r="UBL46" s="578"/>
      <c r="UBM46" s="578"/>
      <c r="UBN46" s="578"/>
      <c r="UBO46" s="578"/>
      <c r="UBP46" s="578"/>
      <c r="UBQ46" s="578"/>
      <c r="UBR46" s="578"/>
      <c r="UBS46" s="578"/>
      <c r="UBT46" s="578"/>
      <c r="UBU46" s="578"/>
      <c r="UBV46" s="578"/>
      <c r="UBW46" s="578"/>
      <c r="UBX46" s="578"/>
      <c r="UBY46" s="578"/>
      <c r="UBZ46" s="578"/>
      <c r="UCA46" s="578"/>
      <c r="UCB46" s="578"/>
      <c r="UCC46" s="578"/>
      <c r="UCD46" s="578"/>
      <c r="UCE46" s="578"/>
      <c r="UCF46" s="578"/>
      <c r="UCG46" s="578"/>
      <c r="UCH46" s="578"/>
      <c r="UCI46" s="578"/>
      <c r="UCJ46" s="578"/>
      <c r="UCK46" s="578"/>
      <c r="UCL46" s="578"/>
      <c r="UCM46" s="578"/>
      <c r="UCN46" s="578"/>
      <c r="UCO46" s="578"/>
      <c r="UCP46" s="578"/>
      <c r="UCQ46" s="578"/>
      <c r="UCR46" s="578"/>
      <c r="UCS46" s="578"/>
      <c r="UCT46" s="578"/>
      <c r="UCU46" s="578"/>
      <c r="UCV46" s="578"/>
      <c r="UCW46" s="578"/>
      <c r="UCX46" s="578"/>
      <c r="UCY46" s="578"/>
      <c r="UCZ46" s="578"/>
      <c r="UDA46" s="578"/>
      <c r="UDB46" s="578"/>
      <c r="UDC46" s="578"/>
      <c r="UDD46" s="578"/>
      <c r="UDE46" s="578"/>
      <c r="UDF46" s="578"/>
      <c r="UDG46" s="578"/>
      <c r="UDH46" s="578"/>
      <c r="UDI46" s="578"/>
      <c r="UDJ46" s="578"/>
      <c r="UDK46" s="578"/>
      <c r="UDL46" s="578"/>
      <c r="UDM46" s="578"/>
      <c r="UDN46" s="578"/>
      <c r="UDO46" s="578"/>
      <c r="UDP46" s="578"/>
      <c r="UDQ46" s="578"/>
      <c r="UDR46" s="578"/>
      <c r="UDS46" s="578"/>
      <c r="UDT46" s="578"/>
      <c r="UDU46" s="578"/>
      <c r="UDV46" s="578"/>
      <c r="UDW46" s="578"/>
      <c r="UDX46" s="578"/>
      <c r="UDY46" s="578"/>
      <c r="UDZ46" s="578"/>
      <c r="UEA46" s="578"/>
      <c r="UEB46" s="578"/>
      <c r="UEC46" s="578"/>
      <c r="UED46" s="578"/>
      <c r="UEE46" s="578"/>
      <c r="UEF46" s="578"/>
      <c r="UEG46" s="578"/>
      <c r="UEH46" s="578"/>
      <c r="UEI46" s="578"/>
      <c r="UEJ46" s="578"/>
      <c r="UEK46" s="578"/>
      <c r="UEL46" s="578"/>
      <c r="UEM46" s="578"/>
      <c r="UEN46" s="578"/>
      <c r="UEO46" s="578"/>
      <c r="UEP46" s="578"/>
      <c r="UEQ46" s="578"/>
      <c r="UER46" s="578"/>
      <c r="UES46" s="578"/>
      <c r="UET46" s="578"/>
      <c r="UEU46" s="578"/>
      <c r="UEV46" s="578"/>
      <c r="UEW46" s="578"/>
      <c r="UEX46" s="578"/>
      <c r="UEY46" s="578"/>
      <c r="UEZ46" s="578"/>
      <c r="UFA46" s="578"/>
      <c r="UFB46" s="578"/>
      <c r="UFC46" s="578"/>
      <c r="UFD46" s="578"/>
      <c r="UFE46" s="578"/>
      <c r="UFF46" s="578"/>
      <c r="UFG46" s="578"/>
      <c r="UFH46" s="578"/>
      <c r="UFI46" s="578"/>
      <c r="UFJ46" s="578"/>
      <c r="UFK46" s="578"/>
      <c r="UFL46" s="578"/>
      <c r="UFM46" s="578"/>
      <c r="UFN46" s="578"/>
      <c r="UFO46" s="578"/>
      <c r="UFP46" s="578"/>
      <c r="UFQ46" s="578"/>
      <c r="UFR46" s="578"/>
      <c r="UFS46" s="578"/>
      <c r="UFT46" s="578"/>
      <c r="UFU46" s="578"/>
      <c r="UFV46" s="578"/>
      <c r="UFW46" s="578"/>
      <c r="UFX46" s="578"/>
      <c r="UFY46" s="578"/>
      <c r="UFZ46" s="578"/>
      <c r="UGA46" s="578"/>
      <c r="UGB46" s="578"/>
      <c r="UGC46" s="578"/>
      <c r="UGD46" s="578"/>
      <c r="UGE46" s="578"/>
      <c r="UGF46" s="578"/>
      <c r="UGG46" s="578"/>
      <c r="UGH46" s="578"/>
      <c r="UGI46" s="578"/>
      <c r="UGJ46" s="578"/>
      <c r="UGK46" s="578"/>
      <c r="UGL46" s="578"/>
      <c r="UGM46" s="578"/>
      <c r="UGN46" s="578"/>
      <c r="UGO46" s="578"/>
      <c r="UGP46" s="578"/>
      <c r="UGQ46" s="578"/>
      <c r="UGR46" s="578"/>
      <c r="UGS46" s="578"/>
      <c r="UGT46" s="578"/>
      <c r="UGU46" s="578"/>
      <c r="UGV46" s="578"/>
      <c r="UGW46" s="578"/>
      <c r="UGX46" s="578"/>
      <c r="UGY46" s="578"/>
      <c r="UGZ46" s="578"/>
      <c r="UHA46" s="578"/>
      <c r="UHB46" s="578"/>
      <c r="UHC46" s="578"/>
      <c r="UHD46" s="578"/>
      <c r="UHE46" s="578"/>
      <c r="UHF46" s="578"/>
      <c r="UHG46" s="578"/>
      <c r="UHH46" s="578"/>
      <c r="UHI46" s="578"/>
      <c r="UHJ46" s="578"/>
      <c r="UHK46" s="578"/>
      <c r="UHL46" s="578"/>
      <c r="UHM46" s="578"/>
      <c r="UHN46" s="578"/>
      <c r="UHO46" s="578"/>
      <c r="UHP46" s="578"/>
      <c r="UHQ46" s="578"/>
      <c r="UHR46" s="578"/>
      <c r="UHS46" s="578"/>
      <c r="UHT46" s="578"/>
      <c r="UHU46" s="578"/>
      <c r="UHV46" s="578"/>
      <c r="UHW46" s="578"/>
      <c r="UHX46" s="578"/>
      <c r="UHY46" s="578"/>
      <c r="UHZ46" s="578"/>
      <c r="UIA46" s="578"/>
      <c r="UIB46" s="578"/>
      <c r="UIC46" s="578"/>
      <c r="UID46" s="578"/>
      <c r="UIE46" s="578"/>
      <c r="UIF46" s="578"/>
      <c r="UIG46" s="578"/>
      <c r="UIH46" s="578"/>
      <c r="UII46" s="578"/>
      <c r="UIJ46" s="578"/>
      <c r="UIK46" s="578"/>
      <c r="UIL46" s="578"/>
      <c r="UIM46" s="578"/>
      <c r="UIN46" s="578"/>
      <c r="UIO46" s="578"/>
      <c r="UIP46" s="578"/>
      <c r="UIQ46" s="578"/>
      <c r="UIR46" s="578"/>
      <c r="UIS46" s="578"/>
      <c r="UIT46" s="578"/>
      <c r="UIU46" s="578"/>
      <c r="UIV46" s="578"/>
      <c r="UIW46" s="578"/>
      <c r="UIX46" s="578"/>
      <c r="UIY46" s="578"/>
      <c r="UIZ46" s="578"/>
      <c r="UJA46" s="578"/>
      <c r="UJB46" s="578"/>
      <c r="UJC46" s="578"/>
      <c r="UJD46" s="578"/>
      <c r="UJE46" s="578"/>
      <c r="UJF46" s="578"/>
      <c r="UJG46" s="578"/>
      <c r="UJH46" s="578"/>
      <c r="UJI46" s="578"/>
      <c r="UJJ46" s="578"/>
      <c r="UJK46" s="578"/>
      <c r="UJL46" s="578"/>
      <c r="UJM46" s="578"/>
      <c r="UJN46" s="578"/>
      <c r="UJO46" s="578"/>
      <c r="UJP46" s="578"/>
      <c r="UJQ46" s="578"/>
      <c r="UJR46" s="578"/>
      <c r="UJS46" s="578"/>
      <c r="UJT46" s="578"/>
      <c r="UJU46" s="578"/>
      <c r="UJV46" s="578"/>
      <c r="UJW46" s="578"/>
      <c r="UJX46" s="578"/>
      <c r="UJY46" s="578"/>
      <c r="UJZ46" s="578"/>
      <c r="UKA46" s="578"/>
      <c r="UKB46" s="578"/>
      <c r="UKC46" s="578"/>
      <c r="UKD46" s="578"/>
      <c r="UKE46" s="578"/>
      <c r="UKF46" s="578"/>
      <c r="UKG46" s="578"/>
      <c r="UKH46" s="578"/>
      <c r="UKI46" s="578"/>
      <c r="UKJ46" s="578"/>
      <c r="UKK46" s="578"/>
      <c r="UKL46" s="578"/>
      <c r="UKM46" s="578"/>
      <c r="UKN46" s="578"/>
      <c r="UKO46" s="578"/>
      <c r="UKP46" s="578"/>
      <c r="UKQ46" s="578"/>
      <c r="UKR46" s="578"/>
      <c r="UKS46" s="578"/>
      <c r="UKT46" s="578"/>
      <c r="UKU46" s="578"/>
      <c r="UKV46" s="578"/>
      <c r="UKW46" s="578"/>
      <c r="UKX46" s="578"/>
      <c r="UKY46" s="578"/>
      <c r="UKZ46" s="578"/>
      <c r="ULA46" s="578"/>
      <c r="ULB46" s="578"/>
      <c r="ULC46" s="578"/>
      <c r="ULD46" s="578"/>
      <c r="ULE46" s="578"/>
      <c r="ULF46" s="578"/>
      <c r="ULG46" s="578"/>
      <c r="ULH46" s="578"/>
      <c r="ULI46" s="578"/>
      <c r="ULJ46" s="578"/>
      <c r="ULK46" s="578"/>
      <c r="ULL46" s="578"/>
      <c r="ULM46" s="578"/>
      <c r="ULN46" s="578"/>
      <c r="ULO46" s="578"/>
      <c r="ULP46" s="578"/>
      <c r="ULQ46" s="578"/>
      <c r="ULR46" s="578"/>
      <c r="ULS46" s="578"/>
      <c r="ULT46" s="578"/>
      <c r="ULU46" s="578"/>
      <c r="ULV46" s="578"/>
      <c r="ULW46" s="578"/>
      <c r="ULX46" s="578"/>
      <c r="ULY46" s="578"/>
      <c r="ULZ46" s="578"/>
      <c r="UMA46" s="578"/>
      <c r="UMB46" s="578"/>
      <c r="UMC46" s="578"/>
      <c r="UMD46" s="578"/>
      <c r="UME46" s="578"/>
      <c r="UMF46" s="578"/>
      <c r="UMG46" s="578"/>
      <c r="UMH46" s="578"/>
      <c r="UMI46" s="578"/>
      <c r="UMJ46" s="578"/>
      <c r="UMK46" s="578"/>
      <c r="UML46" s="578"/>
      <c r="UMM46" s="578"/>
      <c r="UMN46" s="578"/>
      <c r="UMO46" s="578"/>
      <c r="UMP46" s="578"/>
      <c r="UMQ46" s="578"/>
      <c r="UMR46" s="578"/>
      <c r="UMS46" s="578"/>
      <c r="UMT46" s="578"/>
      <c r="UMU46" s="578"/>
      <c r="UMV46" s="578"/>
      <c r="UMW46" s="578"/>
      <c r="UMX46" s="578"/>
      <c r="UMY46" s="578"/>
      <c r="UMZ46" s="578"/>
      <c r="UNA46" s="578"/>
      <c r="UNB46" s="578"/>
      <c r="UNC46" s="578"/>
      <c r="UND46" s="578"/>
      <c r="UNE46" s="578"/>
      <c r="UNF46" s="578"/>
      <c r="UNG46" s="578"/>
      <c r="UNH46" s="578"/>
      <c r="UNI46" s="578"/>
      <c r="UNJ46" s="578"/>
      <c r="UNK46" s="578"/>
      <c r="UNL46" s="578"/>
      <c r="UNM46" s="578"/>
      <c r="UNN46" s="578"/>
      <c r="UNO46" s="578"/>
      <c r="UNP46" s="578"/>
      <c r="UNQ46" s="578"/>
      <c r="UNR46" s="578"/>
      <c r="UNS46" s="578"/>
      <c r="UNT46" s="578"/>
      <c r="UNU46" s="578"/>
      <c r="UNV46" s="578"/>
      <c r="UNW46" s="578"/>
      <c r="UNX46" s="578"/>
      <c r="UNY46" s="578"/>
      <c r="UNZ46" s="578"/>
      <c r="UOA46" s="578"/>
      <c r="UOB46" s="578"/>
      <c r="UOC46" s="578"/>
      <c r="UOD46" s="578"/>
      <c r="UOE46" s="578"/>
      <c r="UOF46" s="578"/>
      <c r="UOG46" s="578"/>
      <c r="UOH46" s="578"/>
      <c r="UOI46" s="578"/>
      <c r="UOJ46" s="578"/>
      <c r="UOK46" s="578"/>
      <c r="UOL46" s="578"/>
      <c r="UOM46" s="578"/>
      <c r="UON46" s="578"/>
      <c r="UOO46" s="578"/>
      <c r="UOP46" s="578"/>
      <c r="UOQ46" s="578"/>
      <c r="UOR46" s="578"/>
      <c r="UOS46" s="578"/>
      <c r="UOT46" s="578"/>
      <c r="UOU46" s="578"/>
      <c r="UOV46" s="578"/>
      <c r="UOW46" s="578"/>
      <c r="UOX46" s="578"/>
      <c r="UOY46" s="578"/>
      <c r="UOZ46" s="578"/>
      <c r="UPA46" s="578"/>
      <c r="UPB46" s="578"/>
      <c r="UPC46" s="578"/>
      <c r="UPD46" s="578"/>
      <c r="UPE46" s="578"/>
      <c r="UPF46" s="578"/>
      <c r="UPG46" s="578"/>
      <c r="UPH46" s="578"/>
      <c r="UPI46" s="578"/>
      <c r="UPJ46" s="578"/>
      <c r="UPK46" s="578"/>
      <c r="UPL46" s="578"/>
      <c r="UPM46" s="578"/>
      <c r="UPN46" s="578"/>
      <c r="UPO46" s="578"/>
      <c r="UPP46" s="578"/>
      <c r="UPQ46" s="578"/>
      <c r="UPR46" s="578"/>
      <c r="UPS46" s="578"/>
      <c r="UPT46" s="578"/>
      <c r="UPU46" s="578"/>
      <c r="UPV46" s="578"/>
      <c r="UPW46" s="578"/>
      <c r="UPX46" s="578"/>
      <c r="UPY46" s="578"/>
      <c r="UPZ46" s="578"/>
      <c r="UQA46" s="578"/>
      <c r="UQB46" s="578"/>
      <c r="UQC46" s="578"/>
      <c r="UQD46" s="578"/>
      <c r="UQE46" s="578"/>
      <c r="UQF46" s="578"/>
      <c r="UQG46" s="578"/>
      <c r="UQH46" s="578"/>
      <c r="UQI46" s="578"/>
      <c r="UQJ46" s="578"/>
      <c r="UQK46" s="578"/>
      <c r="UQL46" s="578"/>
      <c r="UQM46" s="578"/>
      <c r="UQN46" s="578"/>
      <c r="UQO46" s="578"/>
      <c r="UQP46" s="578"/>
      <c r="UQQ46" s="578"/>
      <c r="UQR46" s="578"/>
      <c r="UQS46" s="578"/>
      <c r="UQT46" s="578"/>
      <c r="UQU46" s="578"/>
      <c r="UQV46" s="578"/>
      <c r="UQW46" s="578"/>
      <c r="UQX46" s="578"/>
      <c r="UQY46" s="578"/>
      <c r="UQZ46" s="578"/>
      <c r="URA46" s="578"/>
      <c r="URB46" s="578"/>
      <c r="URC46" s="578"/>
      <c r="URD46" s="578"/>
      <c r="URE46" s="578"/>
      <c r="URF46" s="578"/>
      <c r="URG46" s="578"/>
      <c r="URH46" s="578"/>
      <c r="URI46" s="578"/>
      <c r="URJ46" s="578"/>
      <c r="URK46" s="578"/>
      <c r="URL46" s="578"/>
      <c r="URM46" s="578"/>
      <c r="URN46" s="578"/>
      <c r="URO46" s="578"/>
      <c r="URP46" s="578"/>
      <c r="URQ46" s="578"/>
      <c r="URR46" s="578"/>
      <c r="URS46" s="578"/>
      <c r="URT46" s="578"/>
      <c r="URU46" s="578"/>
      <c r="URV46" s="578"/>
      <c r="URW46" s="578"/>
      <c r="URX46" s="578"/>
      <c r="URY46" s="578"/>
      <c r="URZ46" s="578"/>
      <c r="USA46" s="578"/>
      <c r="USB46" s="578"/>
      <c r="USC46" s="578"/>
      <c r="USD46" s="578"/>
      <c r="USE46" s="578"/>
      <c r="USF46" s="578"/>
      <c r="USG46" s="578"/>
      <c r="USH46" s="578"/>
      <c r="USI46" s="578"/>
      <c r="USJ46" s="578"/>
      <c r="USK46" s="578"/>
      <c r="USL46" s="578"/>
      <c r="USM46" s="578"/>
      <c r="USN46" s="578"/>
      <c r="USO46" s="578"/>
      <c r="USP46" s="578"/>
      <c r="USQ46" s="578"/>
      <c r="USR46" s="578"/>
      <c r="USS46" s="578"/>
      <c r="UST46" s="578"/>
      <c r="USU46" s="578"/>
      <c r="USV46" s="578"/>
      <c r="USW46" s="578"/>
      <c r="USX46" s="578"/>
      <c r="USY46" s="578"/>
      <c r="USZ46" s="578"/>
      <c r="UTA46" s="578"/>
      <c r="UTB46" s="578"/>
      <c r="UTC46" s="578"/>
      <c r="UTD46" s="578"/>
      <c r="UTE46" s="578"/>
      <c r="UTF46" s="578"/>
      <c r="UTG46" s="578"/>
      <c r="UTH46" s="578"/>
      <c r="UTI46" s="578"/>
      <c r="UTJ46" s="578"/>
      <c r="UTK46" s="578"/>
      <c r="UTL46" s="578"/>
      <c r="UTM46" s="578"/>
      <c r="UTN46" s="578"/>
      <c r="UTO46" s="578"/>
      <c r="UTP46" s="578"/>
      <c r="UTQ46" s="578"/>
      <c r="UTR46" s="578"/>
      <c r="UTS46" s="578"/>
      <c r="UTT46" s="578"/>
      <c r="UTU46" s="578"/>
      <c r="UTV46" s="578"/>
      <c r="UTW46" s="578"/>
      <c r="UTX46" s="578"/>
      <c r="UTY46" s="578"/>
      <c r="UTZ46" s="578"/>
      <c r="UUA46" s="578"/>
      <c r="UUB46" s="578"/>
      <c r="UUC46" s="578"/>
      <c r="UUD46" s="578"/>
      <c r="UUE46" s="578"/>
      <c r="UUF46" s="578"/>
      <c r="UUG46" s="578"/>
      <c r="UUH46" s="578"/>
      <c r="UUI46" s="578"/>
      <c r="UUJ46" s="578"/>
      <c r="UUK46" s="578"/>
      <c r="UUL46" s="578"/>
      <c r="UUM46" s="578"/>
      <c r="UUN46" s="578"/>
      <c r="UUO46" s="578"/>
      <c r="UUP46" s="578"/>
      <c r="UUQ46" s="578"/>
      <c r="UUR46" s="578"/>
      <c r="UUS46" s="578"/>
      <c r="UUT46" s="578"/>
      <c r="UUU46" s="578"/>
      <c r="UUV46" s="578"/>
      <c r="UUW46" s="578"/>
      <c r="UUX46" s="578"/>
      <c r="UUY46" s="578"/>
      <c r="UUZ46" s="578"/>
      <c r="UVA46" s="578"/>
      <c r="UVB46" s="578"/>
      <c r="UVC46" s="578"/>
      <c r="UVD46" s="578"/>
      <c r="UVE46" s="578"/>
      <c r="UVF46" s="578"/>
      <c r="UVG46" s="578"/>
      <c r="UVH46" s="578"/>
      <c r="UVI46" s="578"/>
      <c r="UVJ46" s="578"/>
      <c r="UVK46" s="578"/>
      <c r="UVL46" s="578"/>
      <c r="UVM46" s="578"/>
      <c r="UVN46" s="578"/>
      <c r="UVO46" s="578"/>
      <c r="UVP46" s="578"/>
      <c r="UVQ46" s="578"/>
      <c r="UVR46" s="578"/>
      <c r="UVS46" s="578"/>
      <c r="UVT46" s="578"/>
      <c r="UVU46" s="578"/>
      <c r="UVV46" s="578"/>
      <c r="UVW46" s="578"/>
      <c r="UVX46" s="578"/>
      <c r="UVY46" s="578"/>
      <c r="UVZ46" s="578"/>
      <c r="UWA46" s="578"/>
      <c r="UWB46" s="578"/>
      <c r="UWC46" s="578"/>
      <c r="UWD46" s="578"/>
      <c r="UWE46" s="578"/>
      <c r="UWF46" s="578"/>
      <c r="UWG46" s="578"/>
      <c r="UWH46" s="578"/>
      <c r="UWI46" s="578"/>
      <c r="UWJ46" s="578"/>
      <c r="UWK46" s="578"/>
      <c r="UWL46" s="578"/>
      <c r="UWM46" s="578"/>
      <c r="UWN46" s="578"/>
      <c r="UWO46" s="578"/>
      <c r="UWP46" s="578"/>
      <c r="UWQ46" s="578"/>
      <c r="UWR46" s="578"/>
      <c r="UWS46" s="578"/>
      <c r="UWT46" s="578"/>
      <c r="UWU46" s="578"/>
      <c r="UWV46" s="578"/>
      <c r="UWW46" s="578"/>
      <c r="UWX46" s="578"/>
      <c r="UWY46" s="578"/>
      <c r="UWZ46" s="578"/>
      <c r="UXA46" s="578"/>
      <c r="UXB46" s="578"/>
      <c r="UXC46" s="578"/>
      <c r="UXD46" s="578"/>
      <c r="UXE46" s="578"/>
      <c r="UXF46" s="578"/>
      <c r="UXG46" s="578"/>
      <c r="UXH46" s="578"/>
      <c r="UXI46" s="578"/>
      <c r="UXJ46" s="578"/>
      <c r="UXK46" s="578"/>
      <c r="UXL46" s="578"/>
      <c r="UXM46" s="578"/>
      <c r="UXN46" s="578"/>
      <c r="UXO46" s="578"/>
      <c r="UXP46" s="578"/>
      <c r="UXQ46" s="578"/>
      <c r="UXR46" s="578"/>
      <c r="UXS46" s="578"/>
      <c r="UXT46" s="578"/>
      <c r="UXU46" s="578"/>
      <c r="UXV46" s="578"/>
      <c r="UXW46" s="578"/>
      <c r="UXX46" s="578"/>
      <c r="UXY46" s="578"/>
      <c r="UXZ46" s="578"/>
      <c r="UYA46" s="578"/>
      <c r="UYB46" s="578"/>
      <c r="UYC46" s="578"/>
      <c r="UYD46" s="578"/>
      <c r="UYE46" s="578"/>
      <c r="UYF46" s="578"/>
      <c r="UYG46" s="578"/>
      <c r="UYH46" s="578"/>
      <c r="UYI46" s="578"/>
      <c r="UYJ46" s="578"/>
      <c r="UYK46" s="578"/>
      <c r="UYL46" s="578"/>
      <c r="UYM46" s="578"/>
      <c r="UYN46" s="578"/>
      <c r="UYO46" s="578"/>
      <c r="UYP46" s="578"/>
      <c r="UYQ46" s="578"/>
      <c r="UYR46" s="578"/>
      <c r="UYS46" s="578"/>
      <c r="UYT46" s="578"/>
      <c r="UYU46" s="578"/>
      <c r="UYV46" s="578"/>
      <c r="UYW46" s="578"/>
      <c r="UYX46" s="578"/>
      <c r="UYY46" s="578"/>
      <c r="UYZ46" s="578"/>
      <c r="UZA46" s="578"/>
      <c r="UZB46" s="578"/>
      <c r="UZC46" s="578"/>
      <c r="UZD46" s="578"/>
      <c r="UZE46" s="578"/>
      <c r="UZF46" s="578"/>
      <c r="UZG46" s="578"/>
      <c r="UZH46" s="578"/>
      <c r="UZI46" s="578"/>
      <c r="UZJ46" s="578"/>
      <c r="UZK46" s="578"/>
      <c r="UZL46" s="578"/>
      <c r="UZM46" s="578"/>
      <c r="UZN46" s="578"/>
      <c r="UZO46" s="578"/>
      <c r="UZP46" s="578"/>
      <c r="UZQ46" s="578"/>
      <c r="UZR46" s="578"/>
      <c r="UZS46" s="578"/>
      <c r="UZT46" s="578"/>
      <c r="UZU46" s="578"/>
      <c r="UZV46" s="578"/>
      <c r="UZW46" s="578"/>
      <c r="UZX46" s="578"/>
      <c r="UZY46" s="578"/>
      <c r="UZZ46" s="578"/>
      <c r="VAA46" s="578"/>
      <c r="VAB46" s="578"/>
      <c r="VAC46" s="578"/>
      <c r="VAD46" s="578"/>
      <c r="VAE46" s="578"/>
      <c r="VAF46" s="578"/>
      <c r="VAG46" s="578"/>
      <c r="VAH46" s="578"/>
      <c r="VAI46" s="578"/>
      <c r="VAJ46" s="578"/>
      <c r="VAK46" s="578"/>
      <c r="VAL46" s="578"/>
      <c r="VAM46" s="578"/>
      <c r="VAN46" s="578"/>
      <c r="VAO46" s="578"/>
      <c r="VAP46" s="578"/>
      <c r="VAQ46" s="578"/>
      <c r="VAR46" s="578"/>
      <c r="VAS46" s="578"/>
      <c r="VAT46" s="578"/>
      <c r="VAU46" s="578"/>
      <c r="VAV46" s="578"/>
      <c r="VAW46" s="578"/>
      <c r="VAX46" s="578"/>
      <c r="VAY46" s="578"/>
      <c r="VAZ46" s="578"/>
      <c r="VBA46" s="578"/>
      <c r="VBB46" s="578"/>
      <c r="VBC46" s="578"/>
      <c r="VBD46" s="578"/>
      <c r="VBE46" s="578"/>
      <c r="VBF46" s="578"/>
      <c r="VBG46" s="578"/>
      <c r="VBH46" s="578"/>
      <c r="VBI46" s="578"/>
      <c r="VBJ46" s="578"/>
      <c r="VBK46" s="578"/>
      <c r="VBL46" s="578"/>
      <c r="VBM46" s="578"/>
      <c r="VBN46" s="578"/>
      <c r="VBO46" s="578"/>
      <c r="VBP46" s="578"/>
      <c r="VBQ46" s="578"/>
      <c r="VBR46" s="578"/>
      <c r="VBS46" s="578"/>
      <c r="VBT46" s="578"/>
      <c r="VBU46" s="578"/>
      <c r="VBV46" s="578"/>
      <c r="VBW46" s="578"/>
      <c r="VBX46" s="578"/>
      <c r="VBY46" s="578"/>
      <c r="VBZ46" s="578"/>
      <c r="VCA46" s="578"/>
      <c r="VCB46" s="578"/>
      <c r="VCC46" s="578"/>
      <c r="VCD46" s="578"/>
      <c r="VCE46" s="578"/>
      <c r="VCF46" s="578"/>
      <c r="VCG46" s="578"/>
      <c r="VCH46" s="578"/>
      <c r="VCI46" s="578"/>
      <c r="VCJ46" s="578"/>
      <c r="VCK46" s="578"/>
      <c r="VCL46" s="578"/>
      <c r="VCM46" s="578"/>
      <c r="VCN46" s="578"/>
      <c r="VCO46" s="578"/>
      <c r="VCP46" s="578"/>
      <c r="VCQ46" s="578"/>
      <c r="VCR46" s="578"/>
      <c r="VCS46" s="578"/>
      <c r="VCT46" s="578"/>
      <c r="VCU46" s="578"/>
      <c r="VCV46" s="578"/>
      <c r="VCW46" s="578"/>
      <c r="VCX46" s="578"/>
      <c r="VCY46" s="578"/>
      <c r="VCZ46" s="578"/>
      <c r="VDA46" s="578"/>
      <c r="VDB46" s="578"/>
      <c r="VDC46" s="578"/>
      <c r="VDD46" s="578"/>
      <c r="VDE46" s="578"/>
      <c r="VDF46" s="578"/>
      <c r="VDG46" s="578"/>
      <c r="VDH46" s="578"/>
      <c r="VDI46" s="578"/>
      <c r="VDJ46" s="578"/>
      <c r="VDK46" s="578"/>
      <c r="VDL46" s="578"/>
      <c r="VDM46" s="578"/>
      <c r="VDN46" s="578"/>
      <c r="VDO46" s="578"/>
      <c r="VDP46" s="578"/>
      <c r="VDQ46" s="578"/>
      <c r="VDR46" s="578"/>
      <c r="VDS46" s="578"/>
      <c r="VDT46" s="578"/>
      <c r="VDU46" s="578"/>
      <c r="VDV46" s="578"/>
      <c r="VDW46" s="578"/>
      <c r="VDX46" s="578"/>
      <c r="VDY46" s="578"/>
      <c r="VDZ46" s="578"/>
      <c r="VEA46" s="578"/>
      <c r="VEB46" s="578"/>
      <c r="VEC46" s="578"/>
      <c r="VED46" s="578"/>
      <c r="VEE46" s="578"/>
      <c r="VEF46" s="578"/>
      <c r="VEG46" s="578"/>
      <c r="VEH46" s="578"/>
      <c r="VEI46" s="578"/>
      <c r="VEJ46" s="578"/>
      <c r="VEK46" s="578"/>
      <c r="VEL46" s="578"/>
      <c r="VEM46" s="578"/>
      <c r="VEN46" s="578"/>
      <c r="VEO46" s="578"/>
      <c r="VEP46" s="578"/>
      <c r="VEQ46" s="578"/>
      <c r="VER46" s="578"/>
      <c r="VES46" s="578"/>
      <c r="VET46" s="578"/>
      <c r="VEU46" s="578"/>
      <c r="VEV46" s="578"/>
      <c r="VEW46" s="578"/>
      <c r="VEX46" s="578"/>
      <c r="VEY46" s="578"/>
      <c r="VEZ46" s="578"/>
      <c r="VFA46" s="578"/>
      <c r="VFB46" s="578"/>
      <c r="VFC46" s="578"/>
      <c r="VFD46" s="578"/>
      <c r="VFE46" s="578"/>
      <c r="VFF46" s="578"/>
      <c r="VFG46" s="578"/>
      <c r="VFH46" s="578"/>
      <c r="VFI46" s="578"/>
      <c r="VFJ46" s="578"/>
      <c r="VFK46" s="578"/>
      <c r="VFL46" s="578"/>
      <c r="VFM46" s="578"/>
      <c r="VFN46" s="578"/>
      <c r="VFO46" s="578"/>
      <c r="VFP46" s="578"/>
      <c r="VFQ46" s="578"/>
      <c r="VFR46" s="578"/>
      <c r="VFS46" s="578"/>
      <c r="VFT46" s="578"/>
      <c r="VFU46" s="578"/>
      <c r="VFV46" s="578"/>
      <c r="VFW46" s="578"/>
      <c r="VFX46" s="578"/>
      <c r="VFY46" s="578"/>
      <c r="VFZ46" s="578"/>
      <c r="VGA46" s="578"/>
      <c r="VGB46" s="578"/>
      <c r="VGC46" s="578"/>
      <c r="VGD46" s="578"/>
      <c r="VGE46" s="578"/>
      <c r="VGF46" s="578"/>
      <c r="VGG46" s="578"/>
      <c r="VGH46" s="578"/>
      <c r="VGI46" s="578"/>
      <c r="VGJ46" s="578"/>
      <c r="VGK46" s="578"/>
      <c r="VGL46" s="578"/>
      <c r="VGM46" s="578"/>
      <c r="VGN46" s="578"/>
      <c r="VGO46" s="578"/>
      <c r="VGP46" s="578"/>
      <c r="VGQ46" s="578"/>
      <c r="VGR46" s="578"/>
      <c r="VGS46" s="578"/>
      <c r="VGT46" s="578"/>
      <c r="VGU46" s="578"/>
      <c r="VGV46" s="578"/>
      <c r="VGW46" s="578"/>
      <c r="VGX46" s="578"/>
      <c r="VGY46" s="578"/>
      <c r="VGZ46" s="578"/>
      <c r="VHA46" s="578"/>
      <c r="VHB46" s="578"/>
      <c r="VHC46" s="578"/>
      <c r="VHD46" s="578"/>
      <c r="VHE46" s="578"/>
      <c r="VHF46" s="578"/>
      <c r="VHG46" s="578"/>
      <c r="VHH46" s="578"/>
      <c r="VHI46" s="578"/>
      <c r="VHJ46" s="578"/>
      <c r="VHK46" s="578"/>
      <c r="VHL46" s="578"/>
      <c r="VHM46" s="578"/>
      <c r="VHN46" s="578"/>
      <c r="VHO46" s="578"/>
      <c r="VHP46" s="578"/>
      <c r="VHQ46" s="578"/>
      <c r="VHR46" s="578"/>
      <c r="VHS46" s="578"/>
      <c r="VHT46" s="578"/>
      <c r="VHU46" s="578"/>
      <c r="VHV46" s="578"/>
      <c r="VHW46" s="578"/>
      <c r="VHX46" s="578"/>
      <c r="VHY46" s="578"/>
      <c r="VHZ46" s="578"/>
      <c r="VIA46" s="578"/>
      <c r="VIB46" s="578"/>
      <c r="VIC46" s="578"/>
      <c r="VID46" s="578"/>
      <c r="VIE46" s="578"/>
      <c r="VIF46" s="578"/>
      <c r="VIG46" s="578"/>
      <c r="VIH46" s="578"/>
      <c r="VII46" s="578"/>
      <c r="VIJ46" s="578"/>
      <c r="VIK46" s="578"/>
      <c r="VIL46" s="578"/>
      <c r="VIM46" s="578"/>
      <c r="VIN46" s="578"/>
      <c r="VIO46" s="578"/>
      <c r="VIP46" s="578"/>
      <c r="VIQ46" s="578"/>
      <c r="VIR46" s="578"/>
      <c r="VIS46" s="578"/>
      <c r="VIT46" s="578"/>
      <c r="VIU46" s="578"/>
      <c r="VIV46" s="578"/>
      <c r="VIW46" s="578"/>
      <c r="VIX46" s="578"/>
      <c r="VIY46" s="578"/>
      <c r="VIZ46" s="578"/>
      <c r="VJA46" s="578"/>
      <c r="VJB46" s="578"/>
      <c r="VJC46" s="578"/>
      <c r="VJD46" s="578"/>
      <c r="VJE46" s="578"/>
      <c r="VJF46" s="578"/>
      <c r="VJG46" s="578"/>
      <c r="VJH46" s="578"/>
      <c r="VJI46" s="578"/>
      <c r="VJJ46" s="578"/>
      <c r="VJK46" s="578"/>
      <c r="VJL46" s="578"/>
      <c r="VJM46" s="578"/>
      <c r="VJN46" s="578"/>
      <c r="VJO46" s="578"/>
      <c r="VJP46" s="578"/>
      <c r="VJQ46" s="578"/>
      <c r="VJR46" s="578"/>
      <c r="VJS46" s="578"/>
      <c r="VJT46" s="578"/>
      <c r="VJU46" s="578"/>
      <c r="VJV46" s="578"/>
      <c r="VJW46" s="578"/>
      <c r="VJX46" s="578"/>
      <c r="VJY46" s="578"/>
      <c r="VJZ46" s="578"/>
      <c r="VKA46" s="578"/>
      <c r="VKB46" s="578"/>
      <c r="VKC46" s="578"/>
      <c r="VKD46" s="578"/>
      <c r="VKE46" s="578"/>
      <c r="VKF46" s="578"/>
      <c r="VKG46" s="578"/>
      <c r="VKH46" s="578"/>
      <c r="VKI46" s="578"/>
      <c r="VKJ46" s="578"/>
      <c r="VKK46" s="578"/>
      <c r="VKL46" s="578"/>
      <c r="VKM46" s="578"/>
      <c r="VKN46" s="578"/>
      <c r="VKO46" s="578"/>
      <c r="VKP46" s="578"/>
      <c r="VKQ46" s="578"/>
      <c r="VKR46" s="578"/>
      <c r="VKS46" s="578"/>
      <c r="VKT46" s="578"/>
      <c r="VKU46" s="578"/>
      <c r="VKV46" s="578"/>
      <c r="VKW46" s="578"/>
      <c r="VKX46" s="578"/>
      <c r="VKY46" s="578"/>
      <c r="VKZ46" s="578"/>
      <c r="VLA46" s="578"/>
      <c r="VLB46" s="578"/>
      <c r="VLC46" s="578"/>
      <c r="VLD46" s="578"/>
      <c r="VLE46" s="578"/>
      <c r="VLF46" s="578"/>
      <c r="VLG46" s="578"/>
      <c r="VLH46" s="578"/>
      <c r="VLI46" s="578"/>
      <c r="VLJ46" s="578"/>
      <c r="VLK46" s="578"/>
      <c r="VLL46" s="578"/>
      <c r="VLM46" s="578"/>
      <c r="VLN46" s="578"/>
      <c r="VLO46" s="578"/>
      <c r="VLP46" s="578"/>
      <c r="VLQ46" s="578"/>
      <c r="VLR46" s="578"/>
      <c r="VLS46" s="578"/>
      <c r="VLT46" s="578"/>
      <c r="VLU46" s="578"/>
      <c r="VLV46" s="578"/>
      <c r="VLW46" s="578"/>
      <c r="VLX46" s="578"/>
      <c r="VLY46" s="578"/>
      <c r="VLZ46" s="578"/>
      <c r="VMA46" s="578"/>
      <c r="VMB46" s="578"/>
      <c r="VMC46" s="578"/>
      <c r="VMD46" s="578"/>
      <c r="VME46" s="578"/>
      <c r="VMF46" s="578"/>
      <c r="VMG46" s="578"/>
      <c r="VMH46" s="578"/>
      <c r="VMI46" s="578"/>
      <c r="VMJ46" s="578"/>
      <c r="VMK46" s="578"/>
      <c r="VML46" s="578"/>
      <c r="VMM46" s="578"/>
      <c r="VMN46" s="578"/>
      <c r="VMO46" s="578"/>
      <c r="VMP46" s="578"/>
      <c r="VMQ46" s="578"/>
      <c r="VMR46" s="578"/>
      <c r="VMS46" s="578"/>
      <c r="VMT46" s="578"/>
      <c r="VMU46" s="578"/>
      <c r="VMV46" s="578"/>
      <c r="VMW46" s="578"/>
      <c r="VMX46" s="578"/>
      <c r="VMY46" s="578"/>
      <c r="VMZ46" s="578"/>
      <c r="VNA46" s="578"/>
      <c r="VNB46" s="578"/>
      <c r="VNC46" s="578"/>
      <c r="VND46" s="578"/>
      <c r="VNE46" s="578"/>
      <c r="VNF46" s="578"/>
      <c r="VNG46" s="578"/>
      <c r="VNH46" s="578"/>
      <c r="VNI46" s="578"/>
      <c r="VNJ46" s="578"/>
      <c r="VNK46" s="578"/>
      <c r="VNL46" s="578"/>
      <c r="VNM46" s="578"/>
      <c r="VNN46" s="578"/>
      <c r="VNO46" s="578"/>
      <c r="VNP46" s="578"/>
      <c r="VNQ46" s="578"/>
      <c r="VNR46" s="578"/>
      <c r="VNS46" s="578"/>
      <c r="VNT46" s="578"/>
      <c r="VNU46" s="578"/>
      <c r="VNV46" s="578"/>
      <c r="VNW46" s="578"/>
      <c r="VNX46" s="578"/>
      <c r="VNY46" s="578"/>
      <c r="VNZ46" s="578"/>
      <c r="VOA46" s="578"/>
      <c r="VOB46" s="578"/>
      <c r="VOC46" s="578"/>
      <c r="VOD46" s="578"/>
      <c r="VOE46" s="578"/>
      <c r="VOF46" s="578"/>
      <c r="VOG46" s="578"/>
      <c r="VOH46" s="578"/>
      <c r="VOI46" s="578"/>
      <c r="VOJ46" s="578"/>
      <c r="VOK46" s="578"/>
      <c r="VOL46" s="578"/>
      <c r="VOM46" s="578"/>
      <c r="VON46" s="578"/>
      <c r="VOO46" s="578"/>
      <c r="VOP46" s="578"/>
      <c r="VOQ46" s="578"/>
      <c r="VOR46" s="578"/>
      <c r="VOS46" s="578"/>
      <c r="VOT46" s="578"/>
      <c r="VOU46" s="578"/>
      <c r="VOV46" s="578"/>
      <c r="VOW46" s="578"/>
      <c r="VOX46" s="578"/>
      <c r="VOY46" s="578"/>
      <c r="VOZ46" s="578"/>
      <c r="VPA46" s="578"/>
      <c r="VPB46" s="578"/>
      <c r="VPC46" s="578"/>
      <c r="VPD46" s="578"/>
      <c r="VPE46" s="578"/>
      <c r="VPF46" s="578"/>
      <c r="VPG46" s="578"/>
      <c r="VPH46" s="578"/>
      <c r="VPI46" s="578"/>
      <c r="VPJ46" s="578"/>
      <c r="VPK46" s="578"/>
      <c r="VPL46" s="578"/>
      <c r="VPM46" s="578"/>
      <c r="VPN46" s="578"/>
      <c r="VPO46" s="578"/>
      <c r="VPP46" s="578"/>
      <c r="VPQ46" s="578"/>
      <c r="VPR46" s="578"/>
      <c r="VPS46" s="578"/>
      <c r="VPT46" s="578"/>
      <c r="VPU46" s="578"/>
      <c r="VPV46" s="578"/>
      <c r="VPW46" s="578"/>
      <c r="VPX46" s="578"/>
      <c r="VPY46" s="578"/>
      <c r="VPZ46" s="578"/>
      <c r="VQA46" s="578"/>
      <c r="VQB46" s="578"/>
      <c r="VQC46" s="578"/>
      <c r="VQD46" s="578"/>
      <c r="VQE46" s="578"/>
      <c r="VQF46" s="578"/>
      <c r="VQG46" s="578"/>
      <c r="VQH46" s="578"/>
      <c r="VQI46" s="578"/>
      <c r="VQJ46" s="578"/>
      <c r="VQK46" s="578"/>
      <c r="VQL46" s="578"/>
      <c r="VQM46" s="578"/>
      <c r="VQN46" s="578"/>
      <c r="VQO46" s="578"/>
      <c r="VQP46" s="578"/>
      <c r="VQQ46" s="578"/>
      <c r="VQR46" s="578"/>
      <c r="VQS46" s="578"/>
      <c r="VQT46" s="578"/>
      <c r="VQU46" s="578"/>
      <c r="VQV46" s="578"/>
      <c r="VQW46" s="578"/>
      <c r="VQX46" s="578"/>
      <c r="VQY46" s="578"/>
      <c r="VQZ46" s="578"/>
      <c r="VRA46" s="578"/>
      <c r="VRB46" s="578"/>
      <c r="VRC46" s="578"/>
      <c r="VRD46" s="578"/>
      <c r="VRE46" s="578"/>
      <c r="VRF46" s="578"/>
      <c r="VRG46" s="578"/>
      <c r="VRH46" s="578"/>
      <c r="VRI46" s="578"/>
      <c r="VRJ46" s="578"/>
      <c r="VRK46" s="578"/>
      <c r="VRL46" s="578"/>
      <c r="VRM46" s="578"/>
      <c r="VRN46" s="578"/>
      <c r="VRO46" s="578"/>
      <c r="VRP46" s="578"/>
      <c r="VRQ46" s="578"/>
      <c r="VRR46" s="578"/>
      <c r="VRS46" s="578"/>
      <c r="VRT46" s="578"/>
      <c r="VRU46" s="578"/>
      <c r="VRV46" s="578"/>
      <c r="VRW46" s="578"/>
      <c r="VRX46" s="578"/>
      <c r="VRY46" s="578"/>
      <c r="VRZ46" s="578"/>
      <c r="VSA46" s="578"/>
      <c r="VSB46" s="578"/>
      <c r="VSC46" s="578"/>
      <c r="VSD46" s="578"/>
      <c r="VSE46" s="578"/>
      <c r="VSF46" s="578"/>
      <c r="VSG46" s="578"/>
      <c r="VSH46" s="578"/>
      <c r="VSI46" s="578"/>
      <c r="VSJ46" s="578"/>
      <c r="VSK46" s="578"/>
      <c r="VSL46" s="578"/>
      <c r="VSM46" s="578"/>
      <c r="VSN46" s="578"/>
      <c r="VSO46" s="578"/>
      <c r="VSP46" s="578"/>
      <c r="VSQ46" s="578"/>
      <c r="VSR46" s="578"/>
      <c r="VSS46" s="578"/>
      <c r="VST46" s="578"/>
      <c r="VSU46" s="578"/>
      <c r="VSV46" s="578"/>
      <c r="VSW46" s="578"/>
      <c r="VSX46" s="578"/>
      <c r="VSY46" s="578"/>
      <c r="VSZ46" s="578"/>
      <c r="VTA46" s="578"/>
      <c r="VTB46" s="578"/>
      <c r="VTC46" s="578"/>
      <c r="VTD46" s="578"/>
      <c r="VTE46" s="578"/>
      <c r="VTF46" s="578"/>
      <c r="VTG46" s="578"/>
      <c r="VTH46" s="578"/>
      <c r="VTI46" s="578"/>
      <c r="VTJ46" s="578"/>
      <c r="VTK46" s="578"/>
      <c r="VTL46" s="578"/>
      <c r="VTM46" s="578"/>
      <c r="VTN46" s="578"/>
      <c r="VTO46" s="578"/>
      <c r="VTP46" s="578"/>
      <c r="VTQ46" s="578"/>
      <c r="VTR46" s="578"/>
      <c r="VTS46" s="578"/>
      <c r="VTT46" s="578"/>
      <c r="VTU46" s="578"/>
      <c r="VTV46" s="578"/>
      <c r="VTW46" s="578"/>
      <c r="VTX46" s="578"/>
      <c r="VTY46" s="578"/>
      <c r="VTZ46" s="578"/>
      <c r="VUA46" s="578"/>
      <c r="VUB46" s="578"/>
      <c r="VUC46" s="578"/>
      <c r="VUD46" s="578"/>
      <c r="VUE46" s="578"/>
      <c r="VUF46" s="578"/>
      <c r="VUG46" s="578"/>
      <c r="VUH46" s="578"/>
      <c r="VUI46" s="578"/>
      <c r="VUJ46" s="578"/>
      <c r="VUK46" s="578"/>
      <c r="VUL46" s="578"/>
      <c r="VUM46" s="578"/>
      <c r="VUN46" s="578"/>
      <c r="VUO46" s="578"/>
      <c r="VUP46" s="578"/>
      <c r="VUQ46" s="578"/>
      <c r="VUR46" s="578"/>
      <c r="VUS46" s="578"/>
      <c r="VUT46" s="578"/>
      <c r="VUU46" s="578"/>
      <c r="VUV46" s="578"/>
      <c r="VUW46" s="578"/>
      <c r="VUX46" s="578"/>
      <c r="VUY46" s="578"/>
      <c r="VUZ46" s="578"/>
      <c r="VVA46" s="578"/>
      <c r="VVB46" s="578"/>
      <c r="VVC46" s="578"/>
      <c r="VVD46" s="578"/>
      <c r="VVE46" s="578"/>
      <c r="VVF46" s="578"/>
      <c r="VVG46" s="578"/>
      <c r="VVH46" s="578"/>
      <c r="VVI46" s="578"/>
      <c r="VVJ46" s="578"/>
      <c r="VVK46" s="578"/>
      <c r="VVL46" s="578"/>
      <c r="VVM46" s="578"/>
      <c r="VVN46" s="578"/>
      <c r="VVO46" s="578"/>
      <c r="VVP46" s="578"/>
      <c r="VVQ46" s="578"/>
      <c r="VVR46" s="578"/>
      <c r="VVS46" s="578"/>
      <c r="VVT46" s="578"/>
      <c r="VVU46" s="578"/>
      <c r="VVV46" s="578"/>
      <c r="VVW46" s="578"/>
      <c r="VVX46" s="578"/>
      <c r="VVY46" s="578"/>
      <c r="VVZ46" s="578"/>
      <c r="VWA46" s="578"/>
      <c r="VWB46" s="578"/>
      <c r="VWC46" s="578"/>
      <c r="VWD46" s="578"/>
      <c r="VWE46" s="578"/>
      <c r="VWF46" s="578"/>
      <c r="VWG46" s="578"/>
      <c r="VWH46" s="578"/>
      <c r="VWI46" s="578"/>
      <c r="VWJ46" s="578"/>
      <c r="VWK46" s="578"/>
      <c r="VWL46" s="578"/>
      <c r="VWM46" s="578"/>
      <c r="VWN46" s="578"/>
      <c r="VWO46" s="578"/>
      <c r="VWP46" s="578"/>
      <c r="VWQ46" s="578"/>
      <c r="VWR46" s="578"/>
      <c r="VWS46" s="578"/>
      <c r="VWT46" s="578"/>
      <c r="VWU46" s="578"/>
      <c r="VWV46" s="578"/>
      <c r="VWW46" s="578"/>
      <c r="VWX46" s="578"/>
      <c r="VWY46" s="578"/>
      <c r="VWZ46" s="578"/>
      <c r="VXA46" s="578"/>
      <c r="VXB46" s="578"/>
      <c r="VXC46" s="578"/>
      <c r="VXD46" s="578"/>
      <c r="VXE46" s="578"/>
      <c r="VXF46" s="578"/>
      <c r="VXG46" s="578"/>
      <c r="VXH46" s="578"/>
      <c r="VXI46" s="578"/>
      <c r="VXJ46" s="578"/>
      <c r="VXK46" s="578"/>
      <c r="VXL46" s="578"/>
      <c r="VXM46" s="578"/>
      <c r="VXN46" s="578"/>
      <c r="VXO46" s="578"/>
      <c r="VXP46" s="578"/>
      <c r="VXQ46" s="578"/>
      <c r="VXR46" s="578"/>
      <c r="VXS46" s="578"/>
      <c r="VXT46" s="578"/>
      <c r="VXU46" s="578"/>
      <c r="VXV46" s="578"/>
      <c r="VXW46" s="578"/>
      <c r="VXX46" s="578"/>
      <c r="VXY46" s="578"/>
      <c r="VXZ46" s="578"/>
      <c r="VYA46" s="578"/>
      <c r="VYB46" s="578"/>
      <c r="VYC46" s="578"/>
      <c r="VYD46" s="578"/>
      <c r="VYE46" s="578"/>
      <c r="VYF46" s="578"/>
      <c r="VYG46" s="578"/>
      <c r="VYH46" s="578"/>
      <c r="VYI46" s="578"/>
      <c r="VYJ46" s="578"/>
      <c r="VYK46" s="578"/>
      <c r="VYL46" s="578"/>
      <c r="VYM46" s="578"/>
      <c r="VYN46" s="578"/>
      <c r="VYO46" s="578"/>
      <c r="VYP46" s="578"/>
      <c r="VYQ46" s="578"/>
      <c r="VYR46" s="578"/>
      <c r="VYS46" s="578"/>
      <c r="VYT46" s="578"/>
      <c r="VYU46" s="578"/>
      <c r="VYV46" s="578"/>
      <c r="VYW46" s="578"/>
      <c r="VYX46" s="578"/>
      <c r="VYY46" s="578"/>
      <c r="VYZ46" s="578"/>
      <c r="VZA46" s="578"/>
      <c r="VZB46" s="578"/>
      <c r="VZC46" s="578"/>
      <c r="VZD46" s="578"/>
      <c r="VZE46" s="578"/>
      <c r="VZF46" s="578"/>
      <c r="VZG46" s="578"/>
      <c r="VZH46" s="578"/>
      <c r="VZI46" s="578"/>
      <c r="VZJ46" s="578"/>
      <c r="VZK46" s="578"/>
      <c r="VZL46" s="578"/>
      <c r="VZM46" s="578"/>
      <c r="VZN46" s="578"/>
      <c r="VZO46" s="578"/>
      <c r="VZP46" s="578"/>
      <c r="VZQ46" s="578"/>
      <c r="VZR46" s="578"/>
      <c r="VZS46" s="578"/>
      <c r="VZT46" s="578"/>
      <c r="VZU46" s="578"/>
      <c r="VZV46" s="578"/>
      <c r="VZW46" s="578"/>
      <c r="VZX46" s="578"/>
      <c r="VZY46" s="578"/>
      <c r="VZZ46" s="578"/>
      <c r="WAA46" s="578"/>
      <c r="WAB46" s="578"/>
      <c r="WAC46" s="578"/>
      <c r="WAD46" s="578"/>
      <c r="WAE46" s="578"/>
      <c r="WAF46" s="578"/>
      <c r="WAG46" s="578"/>
      <c r="WAH46" s="578"/>
      <c r="WAI46" s="578"/>
      <c r="WAJ46" s="578"/>
      <c r="WAK46" s="578"/>
      <c r="WAL46" s="578"/>
      <c r="WAM46" s="578"/>
      <c r="WAN46" s="578"/>
      <c r="WAO46" s="578"/>
      <c r="WAP46" s="578"/>
      <c r="WAQ46" s="578"/>
      <c r="WAR46" s="578"/>
      <c r="WAS46" s="578"/>
      <c r="WAT46" s="578"/>
      <c r="WAU46" s="578"/>
      <c r="WAV46" s="578"/>
      <c r="WAW46" s="578"/>
      <c r="WAX46" s="578"/>
      <c r="WAY46" s="578"/>
      <c r="WAZ46" s="578"/>
      <c r="WBA46" s="578"/>
      <c r="WBB46" s="578"/>
      <c r="WBC46" s="578"/>
      <c r="WBD46" s="578"/>
      <c r="WBE46" s="578"/>
      <c r="WBF46" s="578"/>
      <c r="WBG46" s="578"/>
      <c r="WBH46" s="578"/>
      <c r="WBI46" s="578"/>
      <c r="WBJ46" s="578"/>
      <c r="WBK46" s="578"/>
      <c r="WBL46" s="578"/>
      <c r="WBM46" s="578"/>
      <c r="WBN46" s="578"/>
      <c r="WBO46" s="578"/>
      <c r="WBP46" s="578"/>
      <c r="WBQ46" s="578"/>
      <c r="WBR46" s="578"/>
      <c r="WBS46" s="578"/>
      <c r="WBT46" s="578"/>
      <c r="WBU46" s="578"/>
      <c r="WBV46" s="578"/>
      <c r="WBW46" s="578"/>
      <c r="WBX46" s="578"/>
      <c r="WBY46" s="578"/>
      <c r="WBZ46" s="578"/>
      <c r="WCA46" s="578"/>
      <c r="WCB46" s="578"/>
      <c r="WCC46" s="578"/>
      <c r="WCD46" s="578"/>
      <c r="WCE46" s="578"/>
      <c r="WCF46" s="578"/>
      <c r="WCG46" s="578"/>
      <c r="WCH46" s="578"/>
      <c r="WCI46" s="578"/>
      <c r="WCJ46" s="578"/>
      <c r="WCK46" s="578"/>
      <c r="WCL46" s="578"/>
      <c r="WCM46" s="578"/>
      <c r="WCN46" s="578"/>
      <c r="WCO46" s="578"/>
      <c r="WCP46" s="578"/>
      <c r="WCQ46" s="578"/>
      <c r="WCR46" s="578"/>
      <c r="WCS46" s="578"/>
      <c r="WCT46" s="578"/>
      <c r="WCU46" s="578"/>
      <c r="WCV46" s="578"/>
      <c r="WCW46" s="578"/>
      <c r="WCX46" s="578"/>
      <c r="WCY46" s="578"/>
      <c r="WCZ46" s="578"/>
      <c r="WDA46" s="578"/>
      <c r="WDB46" s="578"/>
      <c r="WDC46" s="578"/>
      <c r="WDD46" s="578"/>
      <c r="WDE46" s="578"/>
      <c r="WDF46" s="578"/>
      <c r="WDG46" s="578"/>
      <c r="WDH46" s="578"/>
      <c r="WDI46" s="578"/>
      <c r="WDJ46" s="578"/>
      <c r="WDK46" s="578"/>
      <c r="WDL46" s="578"/>
      <c r="WDM46" s="578"/>
      <c r="WDN46" s="578"/>
      <c r="WDO46" s="578"/>
      <c r="WDP46" s="578"/>
      <c r="WDQ46" s="578"/>
      <c r="WDR46" s="578"/>
      <c r="WDS46" s="578"/>
      <c r="WDT46" s="578"/>
      <c r="WDU46" s="578"/>
      <c r="WDV46" s="578"/>
      <c r="WDW46" s="578"/>
      <c r="WDX46" s="578"/>
      <c r="WDY46" s="578"/>
      <c r="WDZ46" s="578"/>
      <c r="WEA46" s="578"/>
      <c r="WEB46" s="578"/>
      <c r="WEC46" s="578"/>
      <c r="WED46" s="578"/>
      <c r="WEE46" s="578"/>
      <c r="WEF46" s="578"/>
      <c r="WEG46" s="578"/>
      <c r="WEH46" s="578"/>
      <c r="WEI46" s="578"/>
      <c r="WEJ46" s="578"/>
      <c r="WEK46" s="578"/>
      <c r="WEL46" s="578"/>
      <c r="WEM46" s="578"/>
      <c r="WEN46" s="578"/>
      <c r="WEO46" s="578"/>
      <c r="WEP46" s="578"/>
      <c r="WEQ46" s="578"/>
      <c r="WER46" s="578"/>
      <c r="WES46" s="578"/>
      <c r="WET46" s="578"/>
      <c r="WEU46" s="578"/>
      <c r="WEV46" s="578"/>
      <c r="WEW46" s="578"/>
      <c r="WEX46" s="578"/>
      <c r="WEY46" s="578"/>
      <c r="WEZ46" s="578"/>
      <c r="WFA46" s="578"/>
      <c r="WFB46" s="578"/>
      <c r="WFC46" s="578"/>
      <c r="WFD46" s="578"/>
      <c r="WFE46" s="578"/>
      <c r="WFF46" s="578"/>
      <c r="WFG46" s="578"/>
      <c r="WFH46" s="578"/>
      <c r="WFI46" s="578"/>
      <c r="WFJ46" s="578"/>
      <c r="WFK46" s="578"/>
      <c r="WFL46" s="578"/>
      <c r="WFM46" s="578"/>
      <c r="WFN46" s="578"/>
      <c r="WFO46" s="578"/>
      <c r="WFP46" s="578"/>
      <c r="WFQ46" s="578"/>
      <c r="WFR46" s="578"/>
      <c r="WFS46" s="578"/>
      <c r="WFT46" s="578"/>
      <c r="WFU46" s="578"/>
      <c r="WFV46" s="578"/>
      <c r="WFW46" s="578"/>
      <c r="WFX46" s="578"/>
      <c r="WFY46" s="578"/>
      <c r="WFZ46" s="578"/>
      <c r="WGA46" s="578"/>
      <c r="WGB46" s="578"/>
      <c r="WGC46" s="578"/>
      <c r="WGD46" s="578"/>
      <c r="WGE46" s="578"/>
      <c r="WGF46" s="578"/>
      <c r="WGG46" s="578"/>
      <c r="WGH46" s="578"/>
      <c r="WGI46" s="578"/>
      <c r="WGJ46" s="578"/>
      <c r="WGK46" s="578"/>
      <c r="WGL46" s="578"/>
      <c r="WGM46" s="578"/>
      <c r="WGN46" s="578"/>
      <c r="WGO46" s="578"/>
      <c r="WGP46" s="578"/>
      <c r="WGQ46" s="578"/>
      <c r="WGR46" s="578"/>
      <c r="WGS46" s="578"/>
      <c r="WGT46" s="578"/>
      <c r="WGU46" s="578"/>
      <c r="WGV46" s="578"/>
      <c r="WGW46" s="578"/>
      <c r="WGX46" s="578"/>
      <c r="WGY46" s="578"/>
      <c r="WGZ46" s="578"/>
      <c r="WHA46" s="578"/>
      <c r="WHB46" s="578"/>
      <c r="WHC46" s="578"/>
      <c r="WHD46" s="578"/>
      <c r="WHE46" s="578"/>
      <c r="WHF46" s="578"/>
      <c r="WHG46" s="578"/>
      <c r="WHH46" s="578"/>
      <c r="WHI46" s="578"/>
      <c r="WHJ46" s="578"/>
      <c r="WHK46" s="578"/>
      <c r="WHL46" s="578"/>
      <c r="WHM46" s="578"/>
      <c r="WHN46" s="578"/>
      <c r="WHO46" s="578"/>
      <c r="WHP46" s="578"/>
      <c r="WHQ46" s="578"/>
      <c r="WHR46" s="578"/>
      <c r="WHS46" s="578"/>
      <c r="WHT46" s="578"/>
      <c r="WHU46" s="578"/>
      <c r="WHV46" s="578"/>
      <c r="WHW46" s="578"/>
      <c r="WHX46" s="578"/>
      <c r="WHY46" s="578"/>
      <c r="WHZ46" s="578"/>
      <c r="WIA46" s="578"/>
      <c r="WIB46" s="578"/>
      <c r="WIC46" s="578"/>
      <c r="WID46" s="578"/>
      <c r="WIE46" s="578"/>
      <c r="WIF46" s="578"/>
      <c r="WIG46" s="578"/>
      <c r="WIH46" s="578"/>
      <c r="WII46" s="578"/>
      <c r="WIJ46" s="578"/>
      <c r="WIK46" s="578"/>
      <c r="WIL46" s="578"/>
      <c r="WIM46" s="578"/>
      <c r="WIN46" s="578"/>
      <c r="WIO46" s="578"/>
      <c r="WIP46" s="578"/>
      <c r="WIQ46" s="578"/>
      <c r="WIR46" s="578"/>
      <c r="WIS46" s="578"/>
      <c r="WIT46" s="578"/>
      <c r="WIU46" s="578"/>
      <c r="WIV46" s="578"/>
      <c r="WIW46" s="578"/>
      <c r="WIX46" s="578"/>
      <c r="WIY46" s="578"/>
      <c r="WIZ46" s="578"/>
      <c r="WJA46" s="578"/>
      <c r="WJB46" s="578"/>
      <c r="WJC46" s="578"/>
      <c r="WJD46" s="578"/>
      <c r="WJE46" s="578"/>
      <c r="WJF46" s="578"/>
      <c r="WJG46" s="578"/>
      <c r="WJH46" s="578"/>
      <c r="WJI46" s="578"/>
      <c r="WJJ46" s="578"/>
      <c r="WJK46" s="578"/>
      <c r="WJL46" s="578"/>
      <c r="WJM46" s="578"/>
      <c r="WJN46" s="578"/>
      <c r="WJO46" s="578"/>
      <c r="WJP46" s="578"/>
      <c r="WJQ46" s="578"/>
      <c r="WJR46" s="578"/>
      <c r="WJS46" s="578"/>
      <c r="WJT46" s="578"/>
      <c r="WJU46" s="578"/>
      <c r="WJV46" s="578"/>
      <c r="WJW46" s="578"/>
      <c r="WJX46" s="578"/>
      <c r="WJY46" s="578"/>
      <c r="WJZ46" s="578"/>
      <c r="WKA46" s="578"/>
      <c r="WKB46" s="578"/>
      <c r="WKC46" s="578"/>
      <c r="WKD46" s="578"/>
      <c r="WKE46" s="578"/>
      <c r="WKF46" s="578"/>
      <c r="WKG46" s="578"/>
      <c r="WKH46" s="578"/>
      <c r="WKI46" s="578"/>
      <c r="WKJ46" s="578"/>
      <c r="WKK46" s="578"/>
      <c r="WKL46" s="578"/>
      <c r="WKM46" s="578"/>
      <c r="WKN46" s="578"/>
      <c r="WKO46" s="578"/>
      <c r="WKP46" s="578"/>
      <c r="WKQ46" s="578"/>
      <c r="WKR46" s="578"/>
      <c r="WKS46" s="578"/>
      <c r="WKT46" s="578"/>
      <c r="WKU46" s="578"/>
      <c r="WKV46" s="578"/>
      <c r="WKW46" s="578"/>
      <c r="WKX46" s="578"/>
      <c r="WKY46" s="578"/>
      <c r="WKZ46" s="578"/>
      <c r="WLA46" s="578"/>
      <c r="WLB46" s="578"/>
      <c r="WLC46" s="578"/>
      <c r="WLD46" s="578"/>
      <c r="WLE46" s="578"/>
      <c r="WLF46" s="578"/>
      <c r="WLG46" s="578"/>
      <c r="WLH46" s="578"/>
      <c r="WLI46" s="578"/>
      <c r="WLJ46" s="578"/>
      <c r="WLK46" s="578"/>
      <c r="WLL46" s="578"/>
      <c r="WLM46" s="578"/>
      <c r="WLN46" s="578"/>
      <c r="WLO46" s="578"/>
      <c r="WLP46" s="578"/>
      <c r="WLQ46" s="578"/>
      <c r="WLR46" s="578"/>
      <c r="WLS46" s="578"/>
      <c r="WLT46" s="578"/>
      <c r="WLU46" s="578"/>
      <c r="WLV46" s="578"/>
      <c r="WLW46" s="578"/>
      <c r="WLX46" s="578"/>
      <c r="WLY46" s="578"/>
      <c r="WLZ46" s="578"/>
      <c r="WMA46" s="578"/>
      <c r="WMB46" s="578"/>
      <c r="WMC46" s="578"/>
      <c r="WMD46" s="578"/>
      <c r="WME46" s="578"/>
      <c r="WMF46" s="578"/>
      <c r="WMG46" s="578"/>
      <c r="WMH46" s="578"/>
      <c r="WMI46" s="578"/>
      <c r="WMJ46" s="578"/>
      <c r="WMK46" s="578"/>
      <c r="WML46" s="578"/>
      <c r="WMM46" s="578"/>
      <c r="WMN46" s="578"/>
      <c r="WMO46" s="578"/>
      <c r="WMP46" s="578"/>
      <c r="WMQ46" s="578"/>
      <c r="WMR46" s="578"/>
      <c r="WMS46" s="578"/>
      <c r="WMT46" s="578"/>
      <c r="WMU46" s="578"/>
      <c r="WMV46" s="578"/>
      <c r="WMW46" s="578"/>
      <c r="WMX46" s="578"/>
      <c r="WMY46" s="578"/>
      <c r="WMZ46" s="578"/>
      <c r="WNA46" s="578"/>
      <c r="WNB46" s="578"/>
      <c r="WNC46" s="578"/>
      <c r="WND46" s="578"/>
      <c r="WNE46" s="578"/>
      <c r="WNF46" s="578"/>
      <c r="WNG46" s="578"/>
      <c r="WNH46" s="578"/>
      <c r="WNI46" s="578"/>
      <c r="WNJ46" s="578"/>
      <c r="WNK46" s="578"/>
      <c r="WNL46" s="578"/>
      <c r="WNM46" s="578"/>
      <c r="WNN46" s="578"/>
      <c r="WNO46" s="578"/>
      <c r="WNP46" s="578"/>
      <c r="WNQ46" s="578"/>
      <c r="WNR46" s="578"/>
      <c r="WNS46" s="578"/>
      <c r="WNT46" s="578"/>
      <c r="WNU46" s="578"/>
      <c r="WNV46" s="578"/>
      <c r="WNW46" s="578"/>
      <c r="WNX46" s="578"/>
      <c r="WNY46" s="578"/>
      <c r="WNZ46" s="578"/>
      <c r="WOA46" s="578"/>
      <c r="WOB46" s="578"/>
      <c r="WOC46" s="578"/>
      <c r="WOD46" s="578"/>
      <c r="WOE46" s="578"/>
      <c r="WOF46" s="578"/>
      <c r="WOG46" s="578"/>
      <c r="WOH46" s="578"/>
      <c r="WOI46" s="578"/>
      <c r="WOJ46" s="578"/>
      <c r="WOK46" s="578"/>
      <c r="WOL46" s="578"/>
      <c r="WOM46" s="578"/>
      <c r="WON46" s="578"/>
      <c r="WOO46" s="578"/>
      <c r="WOP46" s="578"/>
      <c r="WOQ46" s="578"/>
      <c r="WOR46" s="578"/>
      <c r="WOS46" s="578"/>
      <c r="WOT46" s="578"/>
      <c r="WOU46" s="578"/>
      <c r="WOV46" s="578"/>
      <c r="WOW46" s="578"/>
      <c r="WOX46" s="578"/>
      <c r="WOY46" s="578"/>
      <c r="WOZ46" s="578"/>
      <c r="WPA46" s="578"/>
      <c r="WPB46" s="578"/>
      <c r="WPC46" s="578"/>
      <c r="WPD46" s="578"/>
      <c r="WPE46" s="578"/>
      <c r="WPF46" s="578"/>
      <c r="WPG46" s="578"/>
      <c r="WPH46" s="578"/>
      <c r="WPI46" s="578"/>
      <c r="WPJ46" s="578"/>
      <c r="WPK46" s="578"/>
      <c r="WPL46" s="578"/>
      <c r="WPM46" s="578"/>
      <c r="WPN46" s="578"/>
      <c r="WPO46" s="578"/>
      <c r="WPP46" s="578"/>
      <c r="WPQ46" s="578"/>
      <c r="WPR46" s="578"/>
      <c r="WPS46" s="578"/>
      <c r="WPT46" s="578"/>
      <c r="WPU46" s="578"/>
      <c r="WPV46" s="578"/>
      <c r="WPW46" s="578"/>
      <c r="WPX46" s="578"/>
      <c r="WPY46" s="578"/>
      <c r="WPZ46" s="578"/>
      <c r="WQA46" s="578"/>
      <c r="WQB46" s="578"/>
      <c r="WQC46" s="578"/>
      <c r="WQD46" s="578"/>
      <c r="WQE46" s="578"/>
      <c r="WQF46" s="578"/>
      <c r="WQG46" s="578"/>
      <c r="WQH46" s="578"/>
      <c r="WQI46" s="578"/>
      <c r="WQJ46" s="578"/>
      <c r="WQK46" s="578"/>
      <c r="WQL46" s="578"/>
      <c r="WQM46" s="578"/>
      <c r="WQN46" s="578"/>
      <c r="WQO46" s="578"/>
      <c r="WQP46" s="578"/>
      <c r="WQQ46" s="578"/>
      <c r="WQR46" s="578"/>
      <c r="WQS46" s="578"/>
      <c r="WQT46" s="578"/>
      <c r="WQU46" s="578"/>
      <c r="WQV46" s="578"/>
      <c r="WQW46" s="578"/>
      <c r="WQX46" s="578"/>
      <c r="WQY46" s="578"/>
      <c r="WQZ46" s="578"/>
      <c r="WRA46" s="578"/>
      <c r="WRB46" s="578"/>
      <c r="WRC46" s="578"/>
      <c r="WRD46" s="578"/>
      <c r="WRE46" s="578"/>
      <c r="WRF46" s="578"/>
      <c r="WRG46" s="578"/>
      <c r="WRH46" s="578"/>
      <c r="WRI46" s="578"/>
      <c r="WRJ46" s="578"/>
      <c r="WRK46" s="578"/>
      <c r="WRL46" s="578"/>
      <c r="WRM46" s="578"/>
      <c r="WRN46" s="578"/>
      <c r="WRO46" s="578"/>
      <c r="WRP46" s="578"/>
      <c r="WRQ46" s="578"/>
      <c r="WRR46" s="578"/>
      <c r="WRS46" s="578"/>
      <c r="WRT46" s="578"/>
      <c r="WRU46" s="578"/>
      <c r="WRV46" s="578"/>
      <c r="WRW46" s="578"/>
      <c r="WRX46" s="578"/>
      <c r="WRY46" s="578"/>
      <c r="WRZ46" s="578"/>
      <c r="WSA46" s="578"/>
      <c r="WSB46" s="578"/>
      <c r="WSC46" s="578"/>
      <c r="WSD46" s="578"/>
      <c r="WSE46" s="578"/>
      <c r="WSF46" s="578"/>
      <c r="WSG46" s="578"/>
      <c r="WSH46" s="578"/>
      <c r="WSI46" s="578"/>
      <c r="WSJ46" s="578"/>
      <c r="WSK46" s="578"/>
      <c r="WSL46" s="578"/>
      <c r="WSM46" s="578"/>
      <c r="WSN46" s="578"/>
      <c r="WSO46" s="578"/>
      <c r="WSP46" s="578"/>
      <c r="WSQ46" s="578"/>
      <c r="WSR46" s="578"/>
      <c r="WSS46" s="578"/>
      <c r="WST46" s="578"/>
      <c r="WSU46" s="578"/>
      <c r="WSV46" s="578"/>
      <c r="WSW46" s="578"/>
      <c r="WSX46" s="578"/>
      <c r="WSY46" s="578"/>
      <c r="WSZ46" s="578"/>
      <c r="WTA46" s="578"/>
      <c r="WTB46" s="578"/>
      <c r="WTC46" s="578"/>
      <c r="WTD46" s="578"/>
      <c r="WTE46" s="578"/>
      <c r="WTF46" s="578"/>
      <c r="WTG46" s="578"/>
      <c r="WTH46" s="578"/>
      <c r="WTI46" s="578"/>
      <c r="WTJ46" s="578"/>
      <c r="WTK46" s="578"/>
      <c r="WTL46" s="578"/>
      <c r="WTM46" s="578"/>
      <c r="WTN46" s="578"/>
      <c r="WTO46" s="578"/>
      <c r="WTP46" s="578"/>
      <c r="WTQ46" s="578"/>
      <c r="WTR46" s="578"/>
      <c r="WTS46" s="578"/>
      <c r="WTT46" s="578"/>
      <c r="WTU46" s="578"/>
      <c r="WTV46" s="578"/>
      <c r="WTW46" s="578"/>
      <c r="WTX46" s="578"/>
      <c r="WTY46" s="578"/>
      <c r="WTZ46" s="578"/>
      <c r="WUA46" s="578"/>
      <c r="WUB46" s="578"/>
      <c r="WUC46" s="578"/>
      <c r="WUD46" s="578"/>
      <c r="WUE46" s="578"/>
      <c r="WUF46" s="578"/>
      <c r="WUG46" s="578"/>
      <c r="WUH46" s="578"/>
      <c r="WUI46" s="578"/>
      <c r="WUJ46" s="578"/>
      <c r="WUK46" s="578"/>
      <c r="WUL46" s="578"/>
      <c r="WUM46" s="578"/>
      <c r="WUN46" s="578"/>
      <c r="WUO46" s="578"/>
      <c r="WUP46" s="578"/>
      <c r="WUQ46" s="578"/>
      <c r="WUR46" s="578"/>
      <c r="WUS46" s="578"/>
      <c r="WUT46" s="578"/>
      <c r="WUU46" s="578"/>
      <c r="WUV46" s="578"/>
      <c r="WUW46" s="578"/>
      <c r="WUX46" s="578"/>
      <c r="WUY46" s="578"/>
      <c r="WUZ46" s="578"/>
      <c r="WVA46" s="578"/>
      <c r="WVB46" s="578"/>
      <c r="WVC46" s="578"/>
      <c r="WVD46" s="578"/>
      <c r="WVE46" s="578"/>
      <c r="WVF46" s="578"/>
      <c r="WVG46" s="578"/>
      <c r="WVH46" s="578"/>
      <c r="WVI46" s="578"/>
      <c r="WVJ46" s="578"/>
      <c r="WVK46" s="578"/>
      <c r="WVL46" s="578"/>
      <c r="WVM46" s="578"/>
      <c r="WVN46" s="578"/>
      <c r="WVO46" s="578"/>
      <c r="WVP46" s="578"/>
      <c r="WVQ46" s="578"/>
      <c r="WVR46" s="578"/>
      <c r="WVS46" s="578"/>
      <c r="WVT46" s="578"/>
      <c r="WVU46" s="578"/>
      <c r="WVV46" s="578"/>
      <c r="WVW46" s="578"/>
      <c r="WVX46" s="578"/>
      <c r="WVY46" s="578"/>
      <c r="WVZ46" s="578"/>
      <c r="WWA46" s="578"/>
      <c r="WWB46" s="578"/>
      <c r="WWC46" s="578"/>
      <c r="WWD46" s="578"/>
      <c r="WWE46" s="578"/>
      <c r="WWF46" s="578"/>
      <c r="WWG46" s="578"/>
      <c r="WWH46" s="578"/>
      <c r="WWI46" s="578"/>
      <c r="WWJ46" s="578"/>
      <c r="WWK46" s="578"/>
      <c r="WWL46" s="578"/>
      <c r="WWM46" s="578"/>
      <c r="WWN46" s="578"/>
      <c r="WWO46" s="578"/>
      <c r="WWP46" s="578"/>
      <c r="WWQ46" s="578"/>
      <c r="WWR46" s="578"/>
      <c r="WWS46" s="578"/>
      <c r="WWT46" s="578"/>
      <c r="WWU46" s="578"/>
      <c r="WWV46" s="578"/>
      <c r="WWW46" s="578"/>
      <c r="WWX46" s="578"/>
      <c r="WWY46" s="578"/>
      <c r="WWZ46" s="578"/>
      <c r="WXA46" s="578"/>
      <c r="WXB46" s="578"/>
      <c r="WXC46" s="578"/>
      <c r="WXD46" s="578"/>
      <c r="WXE46" s="578"/>
      <c r="WXF46" s="578"/>
      <c r="WXG46" s="578"/>
      <c r="WXH46" s="578"/>
      <c r="WXI46" s="578"/>
      <c r="WXJ46" s="578"/>
      <c r="WXK46" s="578"/>
      <c r="WXL46" s="578"/>
      <c r="WXM46" s="578"/>
      <c r="WXN46" s="578"/>
      <c r="WXO46" s="578"/>
      <c r="WXP46" s="578"/>
      <c r="WXQ46" s="578"/>
      <c r="WXR46" s="578"/>
      <c r="WXS46" s="578"/>
      <c r="WXT46" s="578"/>
      <c r="WXU46" s="578"/>
      <c r="WXV46" s="578"/>
      <c r="WXW46" s="578"/>
      <c r="WXX46" s="578"/>
      <c r="WXY46" s="578"/>
      <c r="WXZ46" s="578"/>
      <c r="WYA46" s="578"/>
      <c r="WYB46" s="578"/>
      <c r="WYC46" s="578"/>
      <c r="WYD46" s="578"/>
      <c r="WYE46" s="578"/>
      <c r="WYF46" s="578"/>
      <c r="WYG46" s="578"/>
      <c r="WYH46" s="578"/>
      <c r="WYI46" s="578"/>
      <c r="WYJ46" s="578"/>
      <c r="WYK46" s="578"/>
      <c r="WYL46" s="578"/>
      <c r="WYM46" s="578"/>
      <c r="WYN46" s="578"/>
      <c r="WYO46" s="578"/>
      <c r="WYP46" s="578"/>
      <c r="WYQ46" s="578"/>
      <c r="WYR46" s="578"/>
      <c r="WYS46" s="578"/>
      <c r="WYT46" s="578"/>
      <c r="WYU46" s="578"/>
      <c r="WYV46" s="578"/>
      <c r="WYW46" s="578"/>
      <c r="WYX46" s="578"/>
      <c r="WYY46" s="578"/>
      <c r="WYZ46" s="578"/>
      <c r="WZA46" s="578"/>
      <c r="WZB46" s="578"/>
      <c r="WZC46" s="578"/>
      <c r="WZD46" s="578"/>
      <c r="WZE46" s="578"/>
      <c r="WZF46" s="578"/>
      <c r="WZG46" s="578"/>
      <c r="WZH46" s="578"/>
      <c r="WZI46" s="578"/>
      <c r="WZJ46" s="578"/>
      <c r="WZK46" s="578"/>
      <c r="WZL46" s="578"/>
      <c r="WZM46" s="578"/>
      <c r="WZN46" s="578"/>
      <c r="WZO46" s="578"/>
      <c r="WZP46" s="578"/>
      <c r="WZQ46" s="578"/>
      <c r="WZR46" s="578"/>
      <c r="WZS46" s="578"/>
      <c r="WZT46" s="578"/>
      <c r="WZU46" s="578"/>
      <c r="WZV46" s="578"/>
      <c r="WZW46" s="578"/>
      <c r="WZX46" s="578"/>
      <c r="WZY46" s="578"/>
      <c r="WZZ46" s="578"/>
      <c r="XAA46" s="578"/>
      <c r="XAB46" s="578"/>
      <c r="XAC46" s="578"/>
      <c r="XAD46" s="578"/>
      <c r="XAE46" s="578"/>
      <c r="XAF46" s="578"/>
      <c r="XAG46" s="578"/>
      <c r="XAH46" s="578"/>
      <c r="XAI46" s="578"/>
      <c r="XAJ46" s="578"/>
      <c r="XAK46" s="578"/>
      <c r="XAL46" s="578"/>
      <c r="XAM46" s="578"/>
      <c r="XAN46" s="578"/>
      <c r="XAO46" s="578"/>
      <c r="XAP46" s="578"/>
      <c r="XAQ46" s="578"/>
      <c r="XAR46" s="578"/>
      <c r="XAS46" s="578"/>
      <c r="XAT46" s="578"/>
      <c r="XAU46" s="578"/>
      <c r="XAV46" s="578"/>
      <c r="XAW46" s="578"/>
      <c r="XAX46" s="578"/>
      <c r="XAY46" s="578"/>
      <c r="XAZ46" s="578"/>
      <c r="XBA46" s="578"/>
      <c r="XBB46" s="578"/>
      <c r="XBC46" s="578"/>
      <c r="XBD46" s="578"/>
      <c r="XBE46" s="578"/>
      <c r="XBF46" s="578"/>
      <c r="XBG46" s="578"/>
      <c r="XBH46" s="578"/>
      <c r="XBI46" s="578"/>
      <c r="XBJ46" s="578"/>
      <c r="XBK46" s="578"/>
      <c r="XBL46" s="578"/>
      <c r="XBM46" s="578"/>
      <c r="XBN46" s="578"/>
      <c r="XBO46" s="578"/>
      <c r="XBP46" s="578"/>
      <c r="XBQ46" s="578"/>
      <c r="XBR46" s="578"/>
      <c r="XBS46" s="578"/>
      <c r="XBT46" s="578"/>
      <c r="XBU46" s="578"/>
      <c r="XBV46" s="578"/>
      <c r="XBW46" s="578"/>
      <c r="XBX46" s="578"/>
      <c r="XBY46" s="578"/>
      <c r="XBZ46" s="578"/>
      <c r="XCA46" s="578"/>
      <c r="XCB46" s="578"/>
      <c r="XCC46" s="578"/>
      <c r="XCD46" s="578"/>
      <c r="XCE46" s="578"/>
      <c r="XCF46" s="578"/>
      <c r="XCG46" s="578"/>
      <c r="XCH46" s="578"/>
      <c r="XCI46" s="578"/>
      <c r="XCJ46" s="578"/>
      <c r="XCK46" s="578"/>
      <c r="XCL46" s="578"/>
      <c r="XCM46" s="578"/>
      <c r="XCN46" s="578"/>
      <c r="XCO46" s="578"/>
      <c r="XCP46" s="578"/>
      <c r="XCQ46" s="578"/>
      <c r="XCR46" s="578"/>
      <c r="XCS46" s="578"/>
      <c r="XCT46" s="578"/>
      <c r="XCU46" s="578"/>
      <c r="XCV46" s="578"/>
      <c r="XCW46" s="578"/>
      <c r="XCX46" s="578"/>
      <c r="XCY46" s="578"/>
      <c r="XCZ46" s="578"/>
      <c r="XDA46" s="578"/>
      <c r="XDB46" s="578"/>
      <c r="XDC46" s="578"/>
      <c r="XDD46" s="578"/>
      <c r="XDE46" s="578"/>
      <c r="XDF46" s="578"/>
      <c r="XDG46" s="578"/>
      <c r="XDH46" s="578"/>
      <c r="XDI46" s="578"/>
      <c r="XDJ46" s="578"/>
      <c r="XDK46" s="578"/>
      <c r="XDL46" s="578"/>
      <c r="XDM46" s="578"/>
      <c r="XDN46" s="578"/>
      <c r="XDO46" s="578"/>
      <c r="XDP46" s="578"/>
      <c r="XDQ46" s="578"/>
      <c r="XDR46" s="578"/>
      <c r="XDS46" s="578"/>
      <c r="XDT46" s="578"/>
      <c r="XDU46" s="578"/>
      <c r="XDV46" s="578"/>
      <c r="XDW46" s="578"/>
      <c r="XDX46" s="578"/>
      <c r="XDY46" s="578"/>
      <c r="XDZ46" s="578"/>
      <c r="XEA46" s="578"/>
      <c r="XEB46" s="578"/>
      <c r="XEC46" s="578"/>
      <c r="XED46" s="578"/>
      <c r="XEE46" s="578"/>
      <c r="XEF46" s="578"/>
      <c r="XEG46" s="578"/>
      <c r="XEH46" s="578"/>
      <c r="XEI46" s="578"/>
      <c r="XEJ46" s="578"/>
      <c r="XEK46" s="578"/>
      <c r="XEL46" s="578"/>
      <c r="XEM46" s="578"/>
      <c r="XEN46" s="578"/>
      <c r="XEO46" s="578"/>
      <c r="XEP46" s="578"/>
      <c r="XEQ46" s="578"/>
      <c r="XER46" s="578"/>
      <c r="XES46" s="578"/>
      <c r="XET46" s="578"/>
      <c r="XEU46" s="578"/>
      <c r="XEV46" s="578"/>
      <c r="XEW46" s="578"/>
      <c r="XEX46" s="578"/>
      <c r="XEY46" s="578"/>
      <c r="XEZ46" s="578"/>
      <c r="XFA46" s="578"/>
      <c r="XFB46" s="578"/>
      <c r="XFC46" s="578"/>
    </row>
    <row r="47" spans="1:16383" ht="15" customHeight="1" x14ac:dyDescent="0.25">
      <c r="A47" s="447" t="s">
        <v>16579</v>
      </c>
      <c r="B47" s="557" t="s">
        <v>20771</v>
      </c>
      <c r="C47" s="448"/>
      <c r="D47" s="448"/>
      <c r="E47" s="448"/>
      <c r="F47" s="448"/>
      <c r="G47" s="448"/>
      <c r="H47" s="466"/>
      <c r="I47" s="448"/>
      <c r="J47" s="448"/>
      <c r="K47" s="448"/>
      <c r="L47" s="448"/>
      <c r="M47" s="448"/>
      <c r="N47" s="448"/>
      <c r="O47" s="448"/>
      <c r="P47" s="448"/>
      <c r="Q47" s="448"/>
      <c r="R47" s="448"/>
      <c r="S47" s="448"/>
      <c r="T47" s="448"/>
      <c r="U47" s="448"/>
      <c r="V47" s="466"/>
      <c r="W47" s="448"/>
      <c r="X47" s="448"/>
      <c r="Y47" s="448"/>
      <c r="Z47" s="448"/>
      <c r="AA47" s="448"/>
      <c r="AB47" s="448"/>
      <c r="AC47" s="448"/>
      <c r="AD47" s="448"/>
      <c r="AE47" s="448"/>
      <c r="AF47" s="448"/>
      <c r="AG47" s="448"/>
      <c r="AH47" s="448"/>
      <c r="AI47" s="448"/>
      <c r="AJ47" s="466"/>
      <c r="AK47" s="448"/>
      <c r="AL47" s="448"/>
      <c r="AM47" s="448"/>
      <c r="AN47" s="448"/>
      <c r="AO47" s="448"/>
      <c r="AP47" s="448"/>
      <c r="AQ47" s="448"/>
      <c r="AR47" s="448"/>
      <c r="AS47" s="448"/>
      <c r="AT47" s="448"/>
      <c r="AU47" s="448"/>
      <c r="AV47" s="448"/>
      <c r="AW47" s="448"/>
      <c r="AX47" s="466"/>
      <c r="AY47" s="449"/>
      <c r="AZ47" s="448"/>
      <c r="BA47" s="448"/>
      <c r="BB47" s="448"/>
      <c r="BC47" s="448"/>
      <c r="BD47" s="448"/>
      <c r="BE47" s="448"/>
      <c r="BF47" s="448"/>
      <c r="BG47" s="448"/>
      <c r="BH47" s="448"/>
      <c r="BI47" s="448"/>
      <c r="BJ47" s="448"/>
      <c r="BK47" s="448"/>
      <c r="BL47" s="466"/>
      <c r="BM47" s="446"/>
      <c r="BN47" s="448"/>
      <c r="BO47" s="448"/>
      <c r="BP47" s="448"/>
      <c r="BQ47" s="448"/>
      <c r="BR47" s="448"/>
      <c r="BS47" s="448"/>
      <c r="BT47" s="448"/>
      <c r="BU47" s="448"/>
      <c r="BV47" s="448"/>
      <c r="BW47" s="448"/>
      <c r="BX47" s="448"/>
      <c r="BY47" s="448"/>
      <c r="BZ47" s="466"/>
      <c r="CA47" s="446"/>
      <c r="CB47" s="448"/>
      <c r="CC47" s="448">
        <f t="shared" ref="CC47:CO47" si="55">IFERROR(CC43/CC42,0)</f>
        <v>0</v>
      </c>
      <c r="CD47" s="448">
        <f t="shared" si="55"/>
        <v>0</v>
      </c>
      <c r="CE47" s="448">
        <f>IFERROR(CE43/CE42,0)</f>
        <v>16445.5</v>
      </c>
      <c r="CF47" s="448">
        <f>IFERROR(CF43/CF42,0)</f>
        <v>3559.1666666666665</v>
      </c>
      <c r="CG47" s="448">
        <f t="shared" si="55"/>
        <v>6714.9411764705883</v>
      </c>
      <c r="CH47" s="448">
        <f t="shared" si="55"/>
        <v>4900</v>
      </c>
      <c r="CI47" s="448">
        <f t="shared" si="55"/>
        <v>3980.6922727272727</v>
      </c>
      <c r="CJ47" s="448">
        <f t="shared" si="55"/>
        <v>5344.8452380952385</v>
      </c>
      <c r="CK47" s="448">
        <f t="shared" si="55"/>
        <v>5942.7497142857137</v>
      </c>
      <c r="CL47" s="448">
        <f t="shared" si="55"/>
        <v>5223.9521212121208</v>
      </c>
      <c r="CM47" s="448">
        <f t="shared" si="55"/>
        <v>4551.5596296296299</v>
      </c>
      <c r="CN47" s="448">
        <f t="shared" si="55"/>
        <v>5624.336781609195</v>
      </c>
      <c r="CO47" s="466">
        <f t="shared" si="55"/>
        <v>5323.3084431137722</v>
      </c>
      <c r="CP47" s="448"/>
      <c r="CQ47" s="448">
        <f t="shared" ref="CQ47:CR47" si="56">IFERROR(CQ43/CQ42,0)</f>
        <v>4538.4590625000001</v>
      </c>
      <c r="CR47" s="448">
        <f t="shared" si="56"/>
        <v>4915.7053932584276</v>
      </c>
      <c r="CS47" s="448">
        <f>IFERROR(CS43/CS42,0)</f>
        <v>4594.1048000000001</v>
      </c>
      <c r="CT47" s="448">
        <f>IFERROR(CT43/CT42,0)</f>
        <v>5002.7986178861784</v>
      </c>
      <c r="CU47" s="448">
        <f t="shared" ref="CU47:DB47" si="57">IFERROR(CU43/CU42,0)</f>
        <v>5353.4209090909098</v>
      </c>
      <c r="CV47" s="448">
        <f t="shared" si="57"/>
        <v>5230.200277777778</v>
      </c>
      <c r="CW47" s="448">
        <f t="shared" si="57"/>
        <v>5269.1926851851858</v>
      </c>
      <c r="CX47" s="448">
        <f t="shared" si="57"/>
        <v>5266.5948091603068</v>
      </c>
      <c r="CY47" s="448">
        <f t="shared" si="57"/>
        <v>5856.344491525424</v>
      </c>
      <c r="CZ47" s="448">
        <f t="shared" si="57"/>
        <v>0</v>
      </c>
      <c r="DA47" s="448">
        <f t="shared" si="57"/>
        <v>0</v>
      </c>
      <c r="DB47" s="448">
        <f t="shared" si="57"/>
        <v>0</v>
      </c>
      <c r="DC47" s="466">
        <f>IFERROR(DC43/DC42,0)</f>
        <v>5131.8918221734366</v>
      </c>
      <c r="DD47" s="446"/>
      <c r="DE47" s="446"/>
      <c r="DF47" s="446"/>
      <c r="DG47" s="446"/>
      <c r="DH47" s="446"/>
      <c r="DI47" s="446"/>
      <c r="DJ47" s="446"/>
      <c r="DK47" s="446"/>
      <c r="DL47" s="446"/>
      <c r="DM47" s="446"/>
      <c r="DN47" s="446"/>
      <c r="DO47" s="446"/>
      <c r="DP47" s="446"/>
      <c r="DQ47" s="446"/>
      <c r="DR47" s="446"/>
      <c r="DS47" s="446"/>
      <c r="DT47" s="446"/>
      <c r="DU47" s="446"/>
      <c r="DV47" s="446"/>
      <c r="DW47" s="446"/>
      <c r="DX47" s="446"/>
      <c r="DY47" s="446"/>
      <c r="DZ47" s="446"/>
      <c r="EA47" s="446"/>
      <c r="EB47" s="446"/>
      <c r="EC47" s="446"/>
      <c r="ED47" s="446"/>
      <c r="EE47" s="446"/>
      <c r="EF47" s="446"/>
      <c r="EG47" s="446"/>
      <c r="EH47" s="446"/>
      <c r="EI47" s="446"/>
      <c r="EJ47" s="446"/>
      <c r="EK47" s="446"/>
      <c r="EL47" s="446"/>
      <c r="EM47" s="446"/>
      <c r="EN47" s="446"/>
      <c r="EO47" s="446"/>
      <c r="EP47" s="446"/>
      <c r="EQ47" s="446"/>
      <c r="ER47" s="446"/>
      <c r="ES47" s="446"/>
      <c r="ET47" s="446"/>
      <c r="EU47" s="446"/>
      <c r="EV47" s="446"/>
      <c r="EW47" s="446"/>
      <c r="EX47" s="446"/>
      <c r="EY47" s="446"/>
      <c r="EZ47" s="446"/>
      <c r="FA47" s="446"/>
      <c r="FB47" s="446"/>
      <c r="FC47" s="446"/>
      <c r="FD47" s="446"/>
      <c r="FE47" s="446"/>
      <c r="FF47" s="446"/>
      <c r="FG47" s="446"/>
      <c r="FH47" s="446"/>
      <c r="FI47" s="446"/>
      <c r="FJ47" s="446"/>
      <c r="FK47" s="446"/>
      <c r="FL47" s="446"/>
      <c r="FM47" s="446"/>
      <c r="FN47" s="446"/>
      <c r="FO47" s="446"/>
      <c r="FP47" s="446"/>
      <c r="FQ47" s="446"/>
      <c r="FR47" s="446"/>
      <c r="FS47" s="446"/>
      <c r="FT47" s="446"/>
      <c r="FU47" s="446"/>
      <c r="FV47" s="446"/>
      <c r="FW47" s="446"/>
      <c r="FX47" s="446"/>
      <c r="FY47" s="446"/>
      <c r="FZ47" s="446"/>
      <c r="GA47" s="446"/>
      <c r="GB47" s="446"/>
      <c r="GC47" s="446"/>
      <c r="GD47" s="446"/>
      <c r="GE47" s="446"/>
      <c r="GF47" s="446"/>
      <c r="GG47" s="446"/>
      <c r="GH47" s="446"/>
      <c r="GI47" s="446"/>
      <c r="GJ47" s="446"/>
      <c r="GK47" s="446"/>
      <c r="GL47" s="446"/>
      <c r="GM47" s="446"/>
      <c r="GN47" s="446"/>
      <c r="GO47" s="446"/>
      <c r="GP47" s="446"/>
      <c r="GQ47" s="446"/>
      <c r="GR47" s="446"/>
      <c r="GS47" s="446"/>
      <c r="GT47" s="446"/>
      <c r="GU47" s="446"/>
      <c r="GV47" s="446"/>
      <c r="GW47" s="446"/>
      <c r="GX47" s="446"/>
      <c r="GY47" s="446"/>
      <c r="GZ47" s="446"/>
      <c r="HA47" s="446"/>
      <c r="HB47" s="446"/>
      <c r="HC47" s="446"/>
      <c r="HD47" s="446"/>
      <c r="HE47" s="446"/>
      <c r="HF47" s="446"/>
      <c r="HG47" s="446"/>
      <c r="HH47" s="446"/>
      <c r="HI47" s="446"/>
      <c r="HJ47" s="446"/>
      <c r="HK47" s="446"/>
      <c r="HL47" s="446"/>
      <c r="HM47" s="446"/>
      <c r="HN47" s="446"/>
      <c r="HO47" s="446"/>
      <c r="HP47" s="446"/>
      <c r="HQ47" s="446"/>
      <c r="HR47" s="446"/>
      <c r="HS47" s="446"/>
      <c r="HT47" s="446"/>
      <c r="HU47" s="446"/>
      <c r="HV47" s="446"/>
      <c r="HW47" s="446"/>
      <c r="HX47" s="446"/>
      <c r="HY47" s="446"/>
      <c r="HZ47" s="446"/>
      <c r="IA47" s="446"/>
      <c r="IB47" s="446"/>
      <c r="IC47" s="446"/>
      <c r="ID47" s="446"/>
      <c r="IE47" s="446"/>
      <c r="IF47" s="446"/>
      <c r="IG47" s="446"/>
      <c r="IH47" s="446"/>
      <c r="II47" s="446"/>
      <c r="IJ47" s="446"/>
      <c r="IK47" s="446"/>
      <c r="IL47" s="446"/>
      <c r="IM47" s="446"/>
      <c r="IN47" s="446"/>
      <c r="IO47" s="446"/>
      <c r="IP47" s="446"/>
      <c r="IQ47" s="446"/>
      <c r="IR47" s="446"/>
      <c r="IS47" s="446"/>
      <c r="IT47" s="446"/>
      <c r="IU47" s="446"/>
      <c r="IV47" s="446"/>
      <c r="IW47" s="446"/>
      <c r="IX47" s="446"/>
      <c r="IY47" s="446"/>
      <c r="IZ47" s="446"/>
      <c r="JA47" s="446"/>
      <c r="JB47" s="446"/>
      <c r="JC47" s="446"/>
      <c r="JD47" s="446"/>
      <c r="JE47" s="446"/>
      <c r="JF47" s="446"/>
      <c r="JG47" s="446"/>
      <c r="JH47" s="446"/>
      <c r="JI47" s="446"/>
      <c r="JJ47" s="446"/>
      <c r="JK47" s="446"/>
      <c r="JL47" s="446"/>
      <c r="JM47" s="446"/>
      <c r="JN47" s="446"/>
      <c r="JO47" s="446"/>
      <c r="JP47" s="446"/>
      <c r="JQ47" s="446"/>
      <c r="JR47" s="446"/>
      <c r="JS47" s="446"/>
      <c r="JT47" s="446"/>
      <c r="JU47" s="446"/>
      <c r="JV47" s="446"/>
      <c r="JW47" s="446"/>
      <c r="JX47" s="446"/>
      <c r="JY47" s="446"/>
      <c r="JZ47" s="446"/>
      <c r="KA47" s="446"/>
      <c r="KB47" s="446"/>
      <c r="KC47" s="446"/>
      <c r="KD47" s="446"/>
      <c r="KE47" s="446"/>
      <c r="KF47" s="446"/>
      <c r="KG47" s="446"/>
      <c r="KH47" s="446"/>
      <c r="KI47" s="446"/>
      <c r="KJ47" s="446"/>
      <c r="KK47" s="446"/>
      <c r="KL47" s="446"/>
      <c r="KM47" s="446"/>
      <c r="KN47" s="446"/>
      <c r="KO47" s="446"/>
      <c r="KP47" s="446"/>
      <c r="KQ47" s="446"/>
      <c r="KR47" s="446"/>
      <c r="KS47" s="446"/>
      <c r="KT47" s="446"/>
      <c r="KU47" s="446"/>
      <c r="KV47" s="446"/>
      <c r="KW47" s="446"/>
      <c r="KX47" s="446"/>
      <c r="KY47" s="446"/>
      <c r="KZ47" s="446"/>
      <c r="LA47" s="446"/>
      <c r="LB47" s="446"/>
      <c r="LC47" s="446"/>
      <c r="LD47" s="446"/>
      <c r="LE47" s="446"/>
      <c r="LF47" s="446"/>
      <c r="LG47" s="446"/>
      <c r="LH47" s="446"/>
      <c r="LI47" s="446"/>
      <c r="LJ47" s="446"/>
      <c r="LK47" s="446"/>
      <c r="LL47" s="446"/>
      <c r="LM47" s="446"/>
      <c r="LN47" s="446"/>
      <c r="LO47" s="446"/>
      <c r="LP47" s="446"/>
      <c r="LQ47" s="446"/>
      <c r="LR47" s="446"/>
      <c r="LS47" s="446"/>
      <c r="LT47" s="446"/>
      <c r="LU47" s="446"/>
      <c r="LV47" s="446"/>
      <c r="LW47" s="446"/>
      <c r="LX47" s="446"/>
      <c r="LY47" s="446"/>
      <c r="LZ47" s="446"/>
      <c r="MA47" s="446"/>
      <c r="MB47" s="446"/>
      <c r="MC47" s="446"/>
      <c r="MD47" s="446"/>
      <c r="ME47" s="446"/>
      <c r="MF47" s="446"/>
      <c r="MG47" s="446"/>
      <c r="MH47" s="446"/>
      <c r="MI47" s="446"/>
      <c r="MJ47" s="446"/>
      <c r="MK47" s="446"/>
      <c r="ML47" s="446"/>
      <c r="MM47" s="446"/>
      <c r="MN47" s="446"/>
      <c r="MO47" s="446"/>
      <c r="MP47" s="446"/>
      <c r="MQ47" s="446"/>
      <c r="MR47" s="446"/>
      <c r="MS47" s="446"/>
      <c r="MT47" s="446"/>
      <c r="MU47" s="446"/>
      <c r="MV47" s="446"/>
      <c r="MW47" s="446"/>
      <c r="MX47" s="446"/>
      <c r="MY47" s="446"/>
      <c r="MZ47" s="446"/>
      <c r="NA47" s="446"/>
      <c r="NB47" s="446"/>
      <c r="NC47" s="446"/>
      <c r="ND47" s="446"/>
      <c r="NE47" s="446"/>
      <c r="NF47" s="446"/>
      <c r="NG47" s="446"/>
      <c r="NH47" s="446"/>
      <c r="NI47" s="446"/>
      <c r="NJ47" s="446"/>
      <c r="NK47" s="446"/>
      <c r="NL47" s="446"/>
      <c r="NM47" s="446"/>
      <c r="NN47" s="446"/>
      <c r="NO47" s="446"/>
      <c r="NP47" s="446"/>
      <c r="NQ47" s="446"/>
      <c r="NR47" s="446"/>
      <c r="NS47" s="446"/>
      <c r="NT47" s="446"/>
      <c r="NU47" s="446"/>
      <c r="NV47" s="446"/>
      <c r="NW47" s="446"/>
      <c r="NX47" s="446"/>
      <c r="NY47" s="446"/>
      <c r="NZ47" s="446"/>
      <c r="OA47" s="446"/>
      <c r="OB47" s="446"/>
      <c r="OC47" s="446"/>
      <c r="OD47" s="446"/>
      <c r="OE47" s="446"/>
      <c r="OF47" s="446"/>
      <c r="OG47" s="446"/>
      <c r="OH47" s="446"/>
      <c r="OI47" s="446"/>
      <c r="OJ47" s="446"/>
      <c r="OK47" s="446"/>
      <c r="OL47" s="446"/>
      <c r="OM47" s="446"/>
      <c r="ON47" s="446"/>
      <c r="OO47" s="446"/>
      <c r="OP47" s="446"/>
      <c r="OQ47" s="446"/>
      <c r="OR47" s="446"/>
      <c r="OS47" s="446"/>
      <c r="OT47" s="446"/>
      <c r="OU47" s="446"/>
      <c r="OV47" s="446"/>
      <c r="OW47" s="446"/>
      <c r="OX47" s="446"/>
      <c r="OY47" s="446"/>
      <c r="OZ47" s="446"/>
      <c r="PA47" s="446"/>
      <c r="PB47" s="446"/>
      <c r="PC47" s="446"/>
      <c r="PD47" s="446"/>
      <c r="PE47" s="446"/>
      <c r="PF47" s="446"/>
      <c r="PG47" s="446"/>
      <c r="PH47" s="446"/>
      <c r="PI47" s="446"/>
      <c r="PJ47" s="446"/>
      <c r="PK47" s="446"/>
      <c r="PL47" s="446"/>
      <c r="PM47" s="446"/>
      <c r="PN47" s="446"/>
      <c r="PO47" s="446"/>
      <c r="PP47" s="446"/>
      <c r="PQ47" s="446"/>
      <c r="PR47" s="446"/>
      <c r="PS47" s="446"/>
      <c r="PT47" s="446"/>
      <c r="PU47" s="446"/>
      <c r="PV47" s="446"/>
      <c r="PW47" s="446"/>
      <c r="PX47" s="446"/>
      <c r="PY47" s="446"/>
      <c r="PZ47" s="446"/>
      <c r="QA47" s="446"/>
      <c r="QB47" s="446"/>
      <c r="QC47" s="446"/>
      <c r="QD47" s="446"/>
      <c r="QE47" s="446"/>
      <c r="QF47" s="446"/>
      <c r="QG47" s="446"/>
      <c r="QH47" s="446"/>
      <c r="QI47" s="446"/>
      <c r="QJ47" s="446"/>
      <c r="QK47" s="446"/>
      <c r="QL47" s="446"/>
      <c r="QM47" s="446"/>
      <c r="QN47" s="446"/>
      <c r="QO47" s="446"/>
      <c r="QP47" s="446"/>
      <c r="QQ47" s="446"/>
      <c r="QR47" s="446"/>
      <c r="QS47" s="446"/>
      <c r="QT47" s="446"/>
      <c r="QU47" s="446"/>
      <c r="QV47" s="446"/>
      <c r="QW47" s="446"/>
      <c r="QX47" s="446"/>
      <c r="QY47" s="446"/>
      <c r="QZ47" s="446"/>
      <c r="RA47" s="446"/>
      <c r="RB47" s="446"/>
      <c r="RC47" s="446"/>
      <c r="RD47" s="446"/>
      <c r="RE47" s="446"/>
      <c r="RF47" s="446"/>
      <c r="RG47" s="446"/>
      <c r="RH47" s="446"/>
      <c r="RI47" s="446"/>
      <c r="RJ47" s="446"/>
      <c r="RK47" s="446"/>
      <c r="RL47" s="446"/>
      <c r="RM47" s="446"/>
      <c r="RN47" s="446"/>
      <c r="RO47" s="446"/>
      <c r="RP47" s="446"/>
      <c r="RQ47" s="446"/>
      <c r="RR47" s="446"/>
      <c r="RS47" s="446"/>
      <c r="RT47" s="446"/>
      <c r="RU47" s="446"/>
      <c r="RV47" s="446"/>
      <c r="RW47" s="446"/>
      <c r="RX47" s="446"/>
      <c r="RY47" s="446"/>
      <c r="RZ47" s="446"/>
      <c r="SA47" s="446"/>
      <c r="SB47" s="446"/>
      <c r="SC47" s="446"/>
      <c r="SD47" s="446"/>
      <c r="SE47" s="446"/>
      <c r="SF47" s="446"/>
      <c r="SG47" s="446"/>
      <c r="SH47" s="446"/>
      <c r="SI47" s="446"/>
      <c r="SJ47" s="446"/>
      <c r="SK47" s="446"/>
      <c r="SL47" s="446"/>
      <c r="SM47" s="446"/>
      <c r="SN47" s="446"/>
      <c r="SO47" s="446"/>
      <c r="SP47" s="446"/>
      <c r="SQ47" s="446"/>
      <c r="SR47" s="446"/>
      <c r="SS47" s="446"/>
      <c r="ST47" s="446"/>
      <c r="SU47" s="446"/>
      <c r="SV47" s="446"/>
      <c r="SW47" s="446"/>
      <c r="SX47" s="446"/>
      <c r="SY47" s="446"/>
      <c r="SZ47" s="446"/>
      <c r="TA47" s="446"/>
      <c r="TB47" s="446"/>
      <c r="TC47" s="446"/>
      <c r="TD47" s="446"/>
      <c r="TE47" s="446"/>
      <c r="TF47" s="446"/>
      <c r="TG47" s="446"/>
      <c r="TH47" s="446"/>
      <c r="TI47" s="446"/>
      <c r="TJ47" s="446"/>
      <c r="TK47" s="446"/>
      <c r="TL47" s="446"/>
      <c r="TM47" s="446"/>
      <c r="TN47" s="446"/>
      <c r="TO47" s="446"/>
      <c r="TP47" s="446"/>
      <c r="TQ47" s="446"/>
      <c r="TR47" s="446"/>
      <c r="TS47" s="446"/>
      <c r="TT47" s="446"/>
      <c r="TU47" s="446"/>
      <c r="TV47" s="446"/>
      <c r="TW47" s="446"/>
      <c r="TX47" s="446"/>
      <c r="TY47" s="446"/>
      <c r="TZ47" s="446"/>
      <c r="UA47" s="446"/>
      <c r="UB47" s="446"/>
      <c r="UC47" s="446"/>
      <c r="UD47" s="446"/>
      <c r="UE47" s="446"/>
      <c r="UF47" s="446"/>
      <c r="UG47" s="446"/>
      <c r="UH47" s="446"/>
      <c r="UI47" s="446"/>
      <c r="UJ47" s="446"/>
      <c r="UK47" s="446"/>
      <c r="UL47" s="446"/>
      <c r="UM47" s="446"/>
      <c r="UN47" s="446"/>
      <c r="UO47" s="446"/>
      <c r="UP47" s="446"/>
      <c r="UQ47" s="446"/>
      <c r="UR47" s="446"/>
      <c r="US47" s="446"/>
      <c r="UT47" s="446"/>
      <c r="UU47" s="446"/>
      <c r="UV47" s="446"/>
      <c r="UW47" s="446"/>
      <c r="UX47" s="446"/>
      <c r="UY47" s="446"/>
      <c r="UZ47" s="446"/>
      <c r="VA47" s="446"/>
      <c r="VB47" s="446"/>
      <c r="VC47" s="446"/>
      <c r="VD47" s="446"/>
      <c r="VE47" s="446"/>
      <c r="VF47" s="446"/>
      <c r="VG47" s="446"/>
      <c r="VH47" s="446"/>
      <c r="VI47" s="446"/>
      <c r="VJ47" s="446"/>
      <c r="VK47" s="446"/>
      <c r="VL47" s="446"/>
      <c r="VM47" s="446"/>
      <c r="VN47" s="446"/>
      <c r="VO47" s="446"/>
      <c r="VP47" s="446"/>
      <c r="VQ47" s="446"/>
      <c r="VR47" s="446"/>
      <c r="VS47" s="446"/>
      <c r="VT47" s="446"/>
      <c r="VU47" s="446"/>
      <c r="VV47" s="446"/>
      <c r="VW47" s="446"/>
      <c r="VX47" s="446"/>
      <c r="VY47" s="446"/>
      <c r="VZ47" s="446"/>
      <c r="WA47" s="446"/>
      <c r="WB47" s="446"/>
      <c r="WC47" s="446"/>
      <c r="WD47" s="446"/>
      <c r="WE47" s="446"/>
      <c r="WF47" s="446"/>
      <c r="WG47" s="446"/>
      <c r="WH47" s="446"/>
      <c r="WI47" s="446"/>
      <c r="WJ47" s="446"/>
      <c r="WK47" s="446"/>
      <c r="WL47" s="446"/>
      <c r="WM47" s="446"/>
      <c r="WN47" s="446"/>
      <c r="WO47" s="446"/>
      <c r="WP47" s="446"/>
      <c r="WQ47" s="446"/>
      <c r="WR47" s="446"/>
      <c r="WS47" s="446"/>
      <c r="WT47" s="446"/>
      <c r="WU47" s="446"/>
      <c r="WV47" s="446"/>
      <c r="WW47" s="446"/>
      <c r="WX47" s="446"/>
      <c r="WY47" s="446"/>
      <c r="WZ47" s="446"/>
      <c r="XA47" s="446"/>
      <c r="XB47" s="446"/>
      <c r="XC47" s="446"/>
      <c r="XD47" s="446"/>
      <c r="XE47" s="446"/>
      <c r="XF47" s="446"/>
      <c r="XG47" s="446"/>
      <c r="XH47" s="446"/>
      <c r="XI47" s="446"/>
      <c r="XJ47" s="446"/>
      <c r="XK47" s="446"/>
      <c r="XL47" s="446"/>
      <c r="XM47" s="446"/>
      <c r="XN47" s="446"/>
      <c r="XO47" s="446"/>
      <c r="XP47" s="446"/>
      <c r="XQ47" s="446"/>
      <c r="XR47" s="446"/>
      <c r="XS47" s="446"/>
      <c r="XT47" s="446"/>
      <c r="XU47" s="446"/>
      <c r="XV47" s="446"/>
      <c r="XW47" s="446"/>
      <c r="XX47" s="446"/>
      <c r="XY47" s="446"/>
      <c r="XZ47" s="446"/>
      <c r="YA47" s="446"/>
      <c r="YB47" s="446"/>
      <c r="YC47" s="446"/>
      <c r="YD47" s="446"/>
      <c r="YE47" s="446"/>
      <c r="YF47" s="446"/>
      <c r="YG47" s="446"/>
      <c r="YH47" s="446"/>
      <c r="YI47" s="446"/>
      <c r="YJ47" s="446"/>
      <c r="YK47" s="446"/>
      <c r="YL47" s="446"/>
      <c r="YM47" s="446"/>
      <c r="YN47" s="446"/>
      <c r="YO47" s="446"/>
      <c r="YP47" s="446"/>
      <c r="YQ47" s="446"/>
      <c r="YR47" s="446"/>
      <c r="YS47" s="446"/>
      <c r="YT47" s="446"/>
      <c r="YU47" s="446"/>
      <c r="YV47" s="446"/>
      <c r="YW47" s="446"/>
      <c r="YX47" s="446"/>
      <c r="YY47" s="446"/>
      <c r="YZ47" s="446"/>
      <c r="ZA47" s="446"/>
      <c r="ZB47" s="446"/>
      <c r="ZC47" s="446"/>
      <c r="ZD47" s="446"/>
      <c r="ZE47" s="446"/>
      <c r="ZF47" s="446"/>
      <c r="ZG47" s="446"/>
      <c r="ZH47" s="446"/>
      <c r="ZI47" s="446"/>
      <c r="ZJ47" s="446"/>
      <c r="ZK47" s="446"/>
      <c r="ZL47" s="446"/>
      <c r="ZM47" s="446"/>
      <c r="ZN47" s="446"/>
      <c r="ZO47" s="446"/>
      <c r="ZP47" s="446"/>
      <c r="ZQ47" s="446"/>
      <c r="ZR47" s="446"/>
      <c r="ZS47" s="446"/>
      <c r="ZT47" s="446"/>
      <c r="ZU47" s="446"/>
      <c r="ZV47" s="446"/>
      <c r="ZW47" s="446"/>
      <c r="ZX47" s="446"/>
      <c r="ZY47" s="446"/>
      <c r="ZZ47" s="446"/>
      <c r="AAA47" s="446"/>
      <c r="AAB47" s="446"/>
      <c r="AAC47" s="446"/>
      <c r="AAD47" s="446"/>
      <c r="AAE47" s="446"/>
      <c r="AAF47" s="446"/>
      <c r="AAG47" s="446"/>
      <c r="AAH47" s="446"/>
      <c r="AAI47" s="446"/>
      <c r="AAJ47" s="446"/>
      <c r="AAK47" s="446"/>
      <c r="AAL47" s="446"/>
      <c r="AAM47" s="446"/>
      <c r="AAN47" s="446"/>
      <c r="AAO47" s="446"/>
      <c r="AAP47" s="446"/>
      <c r="AAQ47" s="446"/>
      <c r="AAR47" s="446"/>
      <c r="AAS47" s="446"/>
      <c r="AAT47" s="446"/>
      <c r="AAU47" s="446"/>
      <c r="AAV47" s="446"/>
      <c r="AAW47" s="446"/>
      <c r="AAX47" s="446"/>
      <c r="AAY47" s="446"/>
      <c r="AAZ47" s="446"/>
      <c r="ABA47" s="446"/>
      <c r="ABB47" s="446"/>
      <c r="ABC47" s="446"/>
      <c r="ABD47" s="446"/>
      <c r="ABE47" s="446"/>
      <c r="ABF47" s="446"/>
      <c r="ABG47" s="446"/>
      <c r="ABH47" s="446"/>
      <c r="ABI47" s="446"/>
      <c r="ABJ47" s="446"/>
      <c r="ABK47" s="446"/>
      <c r="ABL47" s="446"/>
      <c r="ABM47" s="446"/>
      <c r="ABN47" s="446"/>
      <c r="ABO47" s="446"/>
      <c r="ABP47" s="446"/>
      <c r="ABQ47" s="446"/>
      <c r="ABR47" s="446"/>
      <c r="ABS47" s="446"/>
      <c r="ABT47" s="446"/>
      <c r="ABU47" s="446"/>
      <c r="ABV47" s="446"/>
      <c r="ABW47" s="446"/>
      <c r="ABX47" s="446"/>
      <c r="ABY47" s="446"/>
      <c r="ABZ47" s="446"/>
      <c r="ACA47" s="446"/>
      <c r="ACB47" s="446"/>
      <c r="ACC47" s="446"/>
      <c r="ACD47" s="446"/>
      <c r="ACE47" s="446"/>
      <c r="ACF47" s="446"/>
      <c r="ACG47" s="446"/>
      <c r="ACH47" s="446"/>
      <c r="ACI47" s="446"/>
      <c r="ACJ47" s="446"/>
      <c r="ACK47" s="446"/>
      <c r="ACL47" s="446"/>
      <c r="ACM47" s="446"/>
      <c r="ACN47" s="446"/>
      <c r="ACO47" s="446"/>
      <c r="ACP47" s="446"/>
      <c r="ACQ47" s="446"/>
      <c r="ACR47" s="446"/>
      <c r="ACS47" s="446"/>
      <c r="ACT47" s="446"/>
      <c r="ACU47" s="446"/>
      <c r="ACV47" s="446"/>
      <c r="ACW47" s="446"/>
      <c r="ACX47" s="446"/>
      <c r="ACY47" s="446"/>
      <c r="ACZ47" s="446"/>
      <c r="ADA47" s="446"/>
      <c r="ADB47" s="446"/>
      <c r="ADC47" s="446"/>
      <c r="ADD47" s="446"/>
      <c r="ADE47" s="446"/>
      <c r="ADF47" s="446"/>
      <c r="ADG47" s="446"/>
      <c r="ADH47" s="446"/>
      <c r="ADI47" s="446"/>
      <c r="ADJ47" s="446"/>
      <c r="ADK47" s="446"/>
      <c r="ADL47" s="446"/>
      <c r="ADM47" s="446"/>
      <c r="ADN47" s="446"/>
      <c r="ADO47" s="446"/>
      <c r="ADP47" s="446"/>
      <c r="ADQ47" s="446"/>
      <c r="ADR47" s="446"/>
      <c r="ADS47" s="446"/>
      <c r="ADT47" s="446"/>
      <c r="ADU47" s="446"/>
      <c r="ADV47" s="446"/>
      <c r="ADW47" s="446"/>
      <c r="ADX47" s="446"/>
      <c r="ADY47" s="446"/>
      <c r="ADZ47" s="446"/>
      <c r="AEA47" s="446"/>
      <c r="AEB47" s="446"/>
      <c r="AEC47" s="446"/>
      <c r="AED47" s="446"/>
      <c r="AEE47" s="446"/>
      <c r="AEF47" s="446"/>
      <c r="AEG47" s="446"/>
      <c r="AEH47" s="446"/>
      <c r="AEI47" s="446"/>
      <c r="AEJ47" s="446"/>
      <c r="AEK47" s="446"/>
      <c r="AEL47" s="446"/>
      <c r="AEM47" s="446"/>
      <c r="AEN47" s="446"/>
      <c r="AEO47" s="446"/>
      <c r="AEP47" s="446"/>
      <c r="AEQ47" s="446"/>
      <c r="AER47" s="446"/>
      <c r="AES47" s="446"/>
      <c r="AET47" s="446"/>
      <c r="AEU47" s="446"/>
      <c r="AEV47" s="446"/>
      <c r="AEW47" s="446"/>
      <c r="AEX47" s="446"/>
      <c r="AEY47" s="446"/>
      <c r="AEZ47" s="446"/>
      <c r="AFA47" s="446"/>
      <c r="AFB47" s="446"/>
      <c r="AFC47" s="446"/>
      <c r="AFD47" s="446"/>
      <c r="AFE47" s="446"/>
      <c r="AFF47" s="446"/>
      <c r="AFG47" s="446"/>
      <c r="AFH47" s="446"/>
      <c r="AFI47" s="446"/>
      <c r="AFJ47" s="446"/>
      <c r="AFK47" s="446"/>
      <c r="AFL47" s="446"/>
      <c r="AFM47" s="446"/>
      <c r="AFN47" s="446"/>
      <c r="AFO47" s="446"/>
      <c r="AFP47" s="446"/>
      <c r="AFQ47" s="446"/>
      <c r="AFR47" s="446"/>
      <c r="AFS47" s="446"/>
      <c r="AFT47" s="446"/>
      <c r="AFU47" s="446"/>
      <c r="AFV47" s="446"/>
      <c r="AFW47" s="446"/>
      <c r="AFX47" s="446"/>
      <c r="AFY47" s="446"/>
      <c r="AFZ47" s="446"/>
      <c r="AGA47" s="446"/>
      <c r="AGB47" s="446"/>
      <c r="AGC47" s="446"/>
      <c r="AGD47" s="446"/>
      <c r="AGE47" s="446"/>
      <c r="AGF47" s="446"/>
      <c r="AGG47" s="446"/>
      <c r="AGH47" s="446"/>
      <c r="AGI47" s="446"/>
      <c r="AGJ47" s="446"/>
      <c r="AGK47" s="446"/>
      <c r="AGL47" s="446"/>
      <c r="AGM47" s="446"/>
      <c r="AGN47" s="446"/>
      <c r="AGO47" s="446"/>
      <c r="AGP47" s="446"/>
      <c r="AGQ47" s="446"/>
      <c r="AGR47" s="446"/>
      <c r="AGS47" s="446"/>
      <c r="AGT47" s="446"/>
      <c r="AGU47" s="446"/>
      <c r="AGV47" s="446"/>
      <c r="AGW47" s="446"/>
      <c r="AGX47" s="446"/>
      <c r="AGY47" s="446"/>
      <c r="AGZ47" s="446"/>
      <c r="AHA47" s="446"/>
      <c r="AHB47" s="446"/>
      <c r="AHC47" s="446"/>
      <c r="AHD47" s="446"/>
      <c r="AHE47" s="446"/>
      <c r="AHF47" s="446"/>
      <c r="AHG47" s="446"/>
      <c r="AHH47" s="446"/>
      <c r="AHI47" s="446"/>
      <c r="AHJ47" s="446"/>
      <c r="AHK47" s="446"/>
      <c r="AHL47" s="446"/>
      <c r="AHM47" s="446"/>
      <c r="AHN47" s="446"/>
      <c r="AHO47" s="446"/>
      <c r="AHP47" s="446"/>
      <c r="AHQ47" s="446"/>
      <c r="AHR47" s="446"/>
      <c r="AHS47" s="446"/>
      <c r="AHT47" s="446"/>
      <c r="AHU47" s="446"/>
      <c r="AHV47" s="446"/>
      <c r="AHW47" s="446"/>
      <c r="AHX47" s="446"/>
      <c r="AHY47" s="446"/>
      <c r="AHZ47" s="446"/>
      <c r="AIA47" s="446"/>
      <c r="AIB47" s="446"/>
      <c r="AIC47" s="446"/>
      <c r="AID47" s="446"/>
      <c r="AIE47" s="446"/>
      <c r="AIF47" s="446"/>
      <c r="AIG47" s="446"/>
      <c r="AIH47" s="446"/>
      <c r="AII47" s="446"/>
      <c r="AIJ47" s="446"/>
      <c r="AIK47" s="446"/>
      <c r="AIL47" s="446"/>
      <c r="AIM47" s="446"/>
      <c r="AIN47" s="446"/>
      <c r="AIO47" s="446"/>
      <c r="AIP47" s="446"/>
      <c r="AIQ47" s="446"/>
      <c r="AIR47" s="446"/>
      <c r="AIS47" s="446"/>
      <c r="AIT47" s="446"/>
      <c r="AIU47" s="446"/>
      <c r="AIV47" s="446"/>
      <c r="AIW47" s="446"/>
      <c r="AIX47" s="446"/>
      <c r="AIY47" s="446"/>
      <c r="AIZ47" s="446"/>
      <c r="AJA47" s="446"/>
      <c r="AJB47" s="446"/>
      <c r="AJC47" s="446"/>
      <c r="AJD47" s="446"/>
      <c r="AJE47" s="446"/>
      <c r="AJF47" s="446"/>
      <c r="AJG47" s="446"/>
      <c r="AJH47" s="446"/>
      <c r="AJI47" s="446"/>
      <c r="AJJ47" s="446"/>
      <c r="AJK47" s="446"/>
      <c r="AJL47" s="446"/>
      <c r="AJM47" s="446"/>
      <c r="AJN47" s="446"/>
      <c r="AJO47" s="446"/>
      <c r="AJP47" s="446"/>
      <c r="AJQ47" s="446"/>
      <c r="AJR47" s="446"/>
      <c r="AJS47" s="446"/>
      <c r="AJT47" s="446"/>
      <c r="AJU47" s="446"/>
      <c r="AJV47" s="446"/>
      <c r="AJW47" s="446"/>
      <c r="AJX47" s="446"/>
      <c r="AJY47" s="446"/>
      <c r="AJZ47" s="446"/>
      <c r="AKA47" s="446"/>
      <c r="AKB47" s="446"/>
      <c r="AKC47" s="446"/>
      <c r="AKD47" s="446"/>
      <c r="AKE47" s="446"/>
      <c r="AKF47" s="446"/>
      <c r="AKG47" s="446"/>
      <c r="AKH47" s="446"/>
      <c r="AKI47" s="446"/>
      <c r="AKJ47" s="446"/>
      <c r="AKK47" s="446"/>
      <c r="AKL47" s="446"/>
      <c r="AKM47" s="446"/>
      <c r="AKN47" s="446"/>
      <c r="AKO47" s="446"/>
      <c r="AKP47" s="446"/>
      <c r="AKQ47" s="446"/>
      <c r="AKR47" s="446"/>
      <c r="AKS47" s="446"/>
      <c r="AKT47" s="446"/>
      <c r="AKU47" s="446"/>
      <c r="AKV47" s="446"/>
      <c r="AKW47" s="446"/>
      <c r="AKX47" s="446"/>
      <c r="AKY47" s="446"/>
      <c r="AKZ47" s="446"/>
      <c r="ALA47" s="446"/>
      <c r="ALB47" s="446"/>
      <c r="ALC47" s="446"/>
      <c r="ALD47" s="446"/>
      <c r="ALE47" s="446"/>
      <c r="ALF47" s="446"/>
      <c r="ALG47" s="446"/>
      <c r="ALH47" s="446"/>
      <c r="ALI47" s="446"/>
      <c r="ALJ47" s="446"/>
      <c r="ALK47" s="446"/>
      <c r="ALL47" s="446"/>
      <c r="ALM47" s="446"/>
      <c r="ALN47" s="446"/>
      <c r="ALO47" s="446"/>
      <c r="ALP47" s="446"/>
      <c r="ALQ47" s="446"/>
      <c r="ALR47" s="446"/>
      <c r="ALS47" s="446"/>
      <c r="ALT47" s="446"/>
      <c r="ALU47" s="446"/>
      <c r="ALV47" s="446"/>
      <c r="ALW47" s="446"/>
      <c r="ALX47" s="446"/>
      <c r="ALY47" s="446"/>
      <c r="ALZ47" s="446"/>
      <c r="AMA47" s="446"/>
      <c r="AMB47" s="446"/>
      <c r="AMC47" s="446"/>
      <c r="AMD47" s="446"/>
      <c r="AME47" s="446"/>
      <c r="AMF47" s="446"/>
      <c r="AMG47" s="446"/>
      <c r="AMH47" s="446"/>
      <c r="AMI47" s="446"/>
      <c r="AMJ47" s="446"/>
      <c r="AMK47" s="446"/>
      <c r="AML47" s="446"/>
      <c r="AMM47" s="446"/>
      <c r="AMN47" s="446"/>
      <c r="AMO47" s="446"/>
      <c r="AMP47" s="446"/>
      <c r="AMQ47" s="446"/>
      <c r="AMR47" s="446"/>
      <c r="AMS47" s="446"/>
      <c r="AMT47" s="446"/>
      <c r="AMU47" s="446"/>
      <c r="AMV47" s="446"/>
      <c r="AMW47" s="446"/>
      <c r="AMX47" s="446"/>
      <c r="AMY47" s="446"/>
      <c r="AMZ47" s="446"/>
      <c r="ANA47" s="446"/>
      <c r="ANB47" s="446"/>
      <c r="ANC47" s="446"/>
      <c r="AND47" s="446"/>
      <c r="ANE47" s="446"/>
      <c r="ANF47" s="446"/>
      <c r="ANG47" s="446"/>
      <c r="ANH47" s="446"/>
      <c r="ANI47" s="446"/>
      <c r="ANJ47" s="446"/>
      <c r="ANK47" s="446"/>
      <c r="ANL47" s="446"/>
      <c r="ANM47" s="446"/>
      <c r="ANN47" s="446"/>
      <c r="ANO47" s="446"/>
      <c r="ANP47" s="446"/>
      <c r="ANQ47" s="446"/>
      <c r="ANR47" s="446"/>
      <c r="ANS47" s="446"/>
      <c r="ANT47" s="446"/>
      <c r="ANU47" s="446"/>
      <c r="ANV47" s="446"/>
      <c r="ANW47" s="446"/>
      <c r="ANX47" s="446"/>
      <c r="ANY47" s="446"/>
      <c r="ANZ47" s="446"/>
      <c r="AOA47" s="446"/>
      <c r="AOB47" s="446"/>
      <c r="AOC47" s="446"/>
      <c r="AOD47" s="446"/>
      <c r="AOE47" s="446"/>
      <c r="AOF47" s="446"/>
      <c r="AOG47" s="446"/>
      <c r="AOH47" s="446"/>
      <c r="AOI47" s="446"/>
      <c r="AOJ47" s="446"/>
      <c r="AOK47" s="446"/>
      <c r="AOL47" s="446"/>
      <c r="AOM47" s="446"/>
      <c r="AON47" s="446"/>
      <c r="AOO47" s="446"/>
      <c r="AOP47" s="446"/>
      <c r="AOQ47" s="446"/>
      <c r="AOR47" s="446"/>
      <c r="AOS47" s="446"/>
      <c r="AOT47" s="446"/>
      <c r="AOU47" s="446"/>
      <c r="AOV47" s="446"/>
      <c r="AOW47" s="446"/>
      <c r="AOX47" s="446"/>
      <c r="AOY47" s="446"/>
      <c r="AOZ47" s="446"/>
      <c r="APA47" s="446"/>
      <c r="APB47" s="446"/>
      <c r="APC47" s="446"/>
      <c r="APD47" s="446"/>
      <c r="APE47" s="446"/>
      <c r="APF47" s="446"/>
      <c r="APG47" s="446"/>
      <c r="APH47" s="446"/>
      <c r="API47" s="446"/>
      <c r="APJ47" s="446"/>
      <c r="APK47" s="446"/>
      <c r="APL47" s="446"/>
      <c r="APM47" s="446"/>
      <c r="APN47" s="446"/>
      <c r="APO47" s="446"/>
      <c r="APP47" s="446"/>
      <c r="APQ47" s="446"/>
      <c r="APR47" s="446"/>
      <c r="APS47" s="446"/>
      <c r="APT47" s="446"/>
      <c r="APU47" s="446"/>
      <c r="APV47" s="446"/>
      <c r="APW47" s="446"/>
      <c r="APX47" s="446"/>
      <c r="APY47" s="446"/>
      <c r="APZ47" s="446"/>
      <c r="AQA47" s="446"/>
      <c r="AQB47" s="446"/>
      <c r="AQC47" s="446"/>
      <c r="AQD47" s="446"/>
      <c r="AQE47" s="446"/>
      <c r="AQF47" s="446"/>
      <c r="AQG47" s="446"/>
      <c r="AQH47" s="446"/>
      <c r="AQI47" s="446"/>
      <c r="AQJ47" s="446"/>
      <c r="AQK47" s="446"/>
      <c r="AQL47" s="446"/>
      <c r="AQM47" s="446"/>
      <c r="AQN47" s="446"/>
      <c r="AQO47" s="446"/>
      <c r="AQP47" s="446"/>
      <c r="AQQ47" s="446"/>
      <c r="AQR47" s="446"/>
      <c r="AQS47" s="446"/>
      <c r="AQT47" s="446"/>
      <c r="AQU47" s="446"/>
      <c r="AQV47" s="446"/>
      <c r="AQW47" s="446"/>
      <c r="AQX47" s="446"/>
      <c r="AQY47" s="446"/>
      <c r="AQZ47" s="446"/>
      <c r="ARA47" s="446"/>
      <c r="ARB47" s="446"/>
      <c r="ARC47" s="446"/>
      <c r="ARD47" s="446"/>
      <c r="ARE47" s="446"/>
      <c r="ARF47" s="446"/>
      <c r="ARG47" s="446"/>
      <c r="ARH47" s="446"/>
      <c r="ARI47" s="446"/>
      <c r="ARJ47" s="446"/>
      <c r="ARK47" s="446"/>
      <c r="ARL47" s="446"/>
      <c r="ARM47" s="446"/>
      <c r="ARN47" s="446"/>
      <c r="ARO47" s="446"/>
      <c r="ARP47" s="446"/>
      <c r="ARQ47" s="446"/>
      <c r="ARR47" s="446"/>
      <c r="ARS47" s="446"/>
      <c r="ART47" s="446"/>
      <c r="ARU47" s="446"/>
      <c r="ARV47" s="446"/>
      <c r="ARW47" s="446"/>
      <c r="ARX47" s="446"/>
      <c r="ARY47" s="446"/>
      <c r="ARZ47" s="446"/>
      <c r="ASA47" s="446"/>
      <c r="ASB47" s="446"/>
      <c r="ASC47" s="446"/>
      <c r="ASD47" s="446"/>
      <c r="ASE47" s="446"/>
      <c r="ASF47" s="446"/>
      <c r="ASG47" s="446"/>
      <c r="ASH47" s="446"/>
      <c r="ASI47" s="446"/>
      <c r="ASJ47" s="446"/>
      <c r="ASK47" s="446"/>
      <c r="ASL47" s="446"/>
      <c r="ASM47" s="446"/>
      <c r="ASN47" s="446"/>
      <c r="ASO47" s="446"/>
      <c r="ASP47" s="446"/>
      <c r="ASQ47" s="446"/>
      <c r="ASR47" s="446"/>
      <c r="ASS47" s="446"/>
      <c r="AST47" s="446"/>
      <c r="ASU47" s="446"/>
      <c r="ASV47" s="446"/>
      <c r="ASW47" s="446"/>
      <c r="ASX47" s="446"/>
      <c r="ASY47" s="446"/>
      <c r="ASZ47" s="446"/>
      <c r="ATA47" s="446"/>
      <c r="ATB47" s="446"/>
      <c r="ATC47" s="446"/>
      <c r="ATD47" s="446"/>
      <c r="ATE47" s="446"/>
      <c r="ATF47" s="446"/>
      <c r="ATG47" s="446"/>
      <c r="ATH47" s="446"/>
      <c r="ATI47" s="446"/>
      <c r="ATJ47" s="446"/>
      <c r="ATK47" s="446"/>
      <c r="ATL47" s="446"/>
      <c r="ATM47" s="446"/>
      <c r="ATN47" s="446"/>
      <c r="ATO47" s="446"/>
      <c r="ATP47" s="446"/>
      <c r="ATQ47" s="446"/>
      <c r="ATR47" s="446"/>
      <c r="ATS47" s="446"/>
      <c r="ATT47" s="446"/>
      <c r="ATU47" s="446"/>
      <c r="ATV47" s="446"/>
      <c r="ATW47" s="446"/>
      <c r="ATX47" s="446"/>
      <c r="ATY47" s="446"/>
      <c r="ATZ47" s="446"/>
      <c r="AUA47" s="446"/>
      <c r="AUB47" s="446"/>
      <c r="AUC47" s="446"/>
      <c r="AUD47" s="446"/>
      <c r="AUE47" s="446"/>
      <c r="AUF47" s="446"/>
      <c r="AUG47" s="446"/>
      <c r="AUH47" s="446"/>
      <c r="AUI47" s="446"/>
      <c r="AUJ47" s="446"/>
      <c r="AUK47" s="446"/>
      <c r="AUL47" s="446"/>
      <c r="AUM47" s="446"/>
      <c r="AUN47" s="446"/>
      <c r="AUO47" s="446"/>
      <c r="AUP47" s="446"/>
      <c r="AUQ47" s="446"/>
      <c r="AUR47" s="446"/>
      <c r="AUS47" s="446"/>
      <c r="AUT47" s="446"/>
      <c r="AUU47" s="446"/>
      <c r="AUV47" s="446"/>
      <c r="AUW47" s="446"/>
      <c r="AUX47" s="446"/>
      <c r="AUY47" s="446"/>
      <c r="AUZ47" s="446"/>
      <c r="AVA47" s="446"/>
      <c r="AVB47" s="446"/>
      <c r="AVC47" s="446"/>
      <c r="AVD47" s="446"/>
      <c r="AVE47" s="446"/>
      <c r="AVF47" s="446"/>
      <c r="AVG47" s="446"/>
      <c r="AVH47" s="446"/>
      <c r="AVI47" s="446"/>
      <c r="AVJ47" s="446"/>
      <c r="AVK47" s="446"/>
      <c r="AVL47" s="446"/>
      <c r="AVM47" s="446"/>
      <c r="AVN47" s="446"/>
      <c r="AVO47" s="446"/>
      <c r="AVP47" s="446"/>
      <c r="AVQ47" s="446"/>
      <c r="AVR47" s="446"/>
      <c r="AVS47" s="446"/>
      <c r="AVT47" s="446"/>
      <c r="AVU47" s="446"/>
      <c r="AVV47" s="446"/>
      <c r="AVW47" s="446"/>
      <c r="AVX47" s="446"/>
      <c r="AVY47" s="446"/>
      <c r="AVZ47" s="446"/>
      <c r="AWA47" s="446"/>
      <c r="AWB47" s="446"/>
      <c r="AWC47" s="446"/>
      <c r="AWD47" s="446"/>
      <c r="AWE47" s="446"/>
      <c r="AWF47" s="446"/>
      <c r="AWG47" s="446"/>
      <c r="AWH47" s="446"/>
      <c r="AWI47" s="446"/>
      <c r="AWJ47" s="446"/>
      <c r="AWK47" s="446"/>
      <c r="AWL47" s="446"/>
      <c r="AWM47" s="446"/>
      <c r="AWN47" s="446"/>
      <c r="AWO47" s="446"/>
      <c r="AWP47" s="446"/>
      <c r="AWQ47" s="446"/>
      <c r="AWR47" s="446"/>
      <c r="AWS47" s="446"/>
      <c r="AWT47" s="446"/>
      <c r="AWU47" s="446"/>
      <c r="AWV47" s="446"/>
      <c r="AWW47" s="446"/>
      <c r="AWX47" s="446"/>
      <c r="AWY47" s="446"/>
      <c r="AWZ47" s="446"/>
      <c r="AXA47" s="446"/>
      <c r="AXB47" s="446"/>
      <c r="AXC47" s="446"/>
      <c r="AXD47" s="446"/>
      <c r="AXE47" s="446"/>
      <c r="AXF47" s="446"/>
      <c r="AXG47" s="446"/>
      <c r="AXH47" s="446"/>
      <c r="AXI47" s="446"/>
      <c r="AXJ47" s="446"/>
      <c r="AXK47" s="446"/>
      <c r="AXL47" s="446"/>
      <c r="AXM47" s="446"/>
      <c r="AXN47" s="446"/>
      <c r="AXO47" s="446"/>
      <c r="AXP47" s="446"/>
      <c r="AXQ47" s="446"/>
      <c r="AXR47" s="446"/>
      <c r="AXS47" s="446"/>
      <c r="AXT47" s="446"/>
      <c r="AXU47" s="446"/>
      <c r="AXV47" s="446"/>
      <c r="AXW47" s="446"/>
      <c r="AXX47" s="446"/>
      <c r="AXY47" s="446"/>
      <c r="AXZ47" s="446"/>
      <c r="AYA47" s="446"/>
      <c r="AYB47" s="446"/>
      <c r="AYC47" s="446"/>
      <c r="AYD47" s="446"/>
      <c r="AYE47" s="446"/>
      <c r="AYF47" s="446"/>
      <c r="AYG47" s="446"/>
      <c r="AYH47" s="446"/>
      <c r="AYI47" s="446"/>
      <c r="AYJ47" s="446"/>
      <c r="AYK47" s="446"/>
      <c r="AYL47" s="446"/>
      <c r="AYM47" s="446"/>
      <c r="AYN47" s="446"/>
      <c r="AYO47" s="446"/>
      <c r="AYP47" s="446"/>
      <c r="AYQ47" s="446"/>
      <c r="AYR47" s="446"/>
      <c r="AYS47" s="446"/>
      <c r="AYT47" s="446"/>
      <c r="AYU47" s="446"/>
      <c r="AYV47" s="446"/>
      <c r="AYW47" s="446"/>
      <c r="AYX47" s="446"/>
      <c r="AYY47" s="446"/>
      <c r="AYZ47" s="446"/>
      <c r="AZA47" s="446"/>
      <c r="AZB47" s="446"/>
      <c r="AZC47" s="446"/>
      <c r="AZD47" s="446"/>
      <c r="AZE47" s="446"/>
      <c r="AZF47" s="446"/>
      <c r="AZG47" s="446"/>
      <c r="AZH47" s="446"/>
      <c r="AZI47" s="446"/>
      <c r="AZJ47" s="446"/>
      <c r="AZK47" s="446"/>
      <c r="AZL47" s="446"/>
      <c r="AZM47" s="446"/>
      <c r="AZN47" s="446"/>
      <c r="AZO47" s="446"/>
      <c r="AZP47" s="446"/>
      <c r="AZQ47" s="446"/>
      <c r="AZR47" s="446"/>
      <c r="AZS47" s="446"/>
      <c r="AZT47" s="446"/>
      <c r="AZU47" s="446"/>
      <c r="AZV47" s="446"/>
      <c r="AZW47" s="446"/>
      <c r="AZX47" s="446"/>
      <c r="AZY47" s="446"/>
      <c r="AZZ47" s="446"/>
      <c r="BAA47" s="446"/>
      <c r="BAB47" s="446"/>
      <c r="BAC47" s="446"/>
      <c r="BAD47" s="446"/>
      <c r="BAE47" s="446"/>
      <c r="BAF47" s="446"/>
      <c r="BAG47" s="446"/>
      <c r="BAH47" s="446"/>
      <c r="BAI47" s="446"/>
      <c r="BAJ47" s="446"/>
      <c r="BAK47" s="446"/>
      <c r="BAL47" s="446"/>
      <c r="BAM47" s="446"/>
      <c r="BAN47" s="446"/>
      <c r="BAO47" s="446"/>
      <c r="BAP47" s="446"/>
      <c r="BAQ47" s="446"/>
      <c r="BAR47" s="446"/>
      <c r="BAS47" s="446"/>
      <c r="BAT47" s="446"/>
      <c r="BAU47" s="446"/>
      <c r="BAV47" s="446"/>
      <c r="BAW47" s="446"/>
      <c r="BAX47" s="446"/>
      <c r="BAY47" s="446"/>
      <c r="BAZ47" s="446"/>
      <c r="BBA47" s="446"/>
      <c r="BBB47" s="446"/>
      <c r="BBC47" s="446"/>
      <c r="BBD47" s="446"/>
      <c r="BBE47" s="446"/>
      <c r="BBF47" s="446"/>
      <c r="BBG47" s="446"/>
      <c r="BBH47" s="446"/>
      <c r="BBI47" s="446"/>
      <c r="BBJ47" s="446"/>
      <c r="BBK47" s="446"/>
      <c r="BBL47" s="446"/>
      <c r="BBM47" s="446"/>
      <c r="BBN47" s="446"/>
      <c r="BBO47" s="446"/>
      <c r="BBP47" s="446"/>
      <c r="BBQ47" s="446"/>
      <c r="BBR47" s="446"/>
      <c r="BBS47" s="446"/>
      <c r="BBT47" s="446"/>
      <c r="BBU47" s="446"/>
      <c r="BBV47" s="446"/>
      <c r="BBW47" s="446"/>
      <c r="BBX47" s="446"/>
      <c r="BBY47" s="446"/>
      <c r="BBZ47" s="446"/>
      <c r="BCA47" s="446"/>
      <c r="BCB47" s="446"/>
      <c r="BCC47" s="446"/>
      <c r="BCD47" s="446"/>
      <c r="BCE47" s="446"/>
      <c r="BCF47" s="446"/>
      <c r="BCG47" s="446"/>
      <c r="BCH47" s="446"/>
      <c r="BCI47" s="446"/>
      <c r="BCJ47" s="446"/>
      <c r="BCK47" s="446"/>
      <c r="BCL47" s="446"/>
      <c r="BCM47" s="446"/>
      <c r="BCN47" s="446"/>
      <c r="BCO47" s="446"/>
      <c r="BCP47" s="446"/>
      <c r="BCQ47" s="446"/>
      <c r="BCR47" s="446"/>
      <c r="BCS47" s="446"/>
      <c r="BCT47" s="446"/>
      <c r="BCU47" s="446"/>
      <c r="BCV47" s="446"/>
      <c r="BCW47" s="446"/>
      <c r="BCX47" s="446"/>
      <c r="BCY47" s="446"/>
      <c r="BCZ47" s="446"/>
      <c r="BDA47" s="446"/>
      <c r="BDB47" s="446"/>
      <c r="BDC47" s="446"/>
      <c r="BDD47" s="446"/>
      <c r="BDE47" s="446"/>
      <c r="BDF47" s="446"/>
      <c r="BDG47" s="446"/>
      <c r="BDH47" s="446"/>
      <c r="BDI47" s="446"/>
      <c r="BDJ47" s="446"/>
      <c r="BDK47" s="446"/>
      <c r="BDL47" s="446"/>
      <c r="BDM47" s="446"/>
      <c r="BDN47" s="446"/>
      <c r="BDO47" s="446"/>
      <c r="BDP47" s="446"/>
      <c r="BDQ47" s="446"/>
      <c r="BDR47" s="446"/>
      <c r="BDS47" s="446"/>
      <c r="BDT47" s="446"/>
      <c r="BDU47" s="446"/>
      <c r="BDV47" s="446"/>
      <c r="BDW47" s="446"/>
      <c r="BDX47" s="446"/>
      <c r="BDY47" s="446"/>
      <c r="BDZ47" s="446"/>
      <c r="BEA47" s="446"/>
      <c r="BEB47" s="446"/>
      <c r="BEC47" s="446"/>
      <c r="BED47" s="446"/>
      <c r="BEE47" s="446"/>
      <c r="BEF47" s="446"/>
      <c r="BEG47" s="446"/>
      <c r="BEH47" s="446"/>
      <c r="BEI47" s="446"/>
      <c r="BEJ47" s="446"/>
      <c r="BEK47" s="446"/>
      <c r="BEL47" s="446"/>
      <c r="BEM47" s="446"/>
      <c r="BEN47" s="446"/>
      <c r="BEO47" s="446"/>
      <c r="BEP47" s="446"/>
      <c r="BEQ47" s="446"/>
      <c r="BER47" s="446"/>
      <c r="BES47" s="446"/>
      <c r="BET47" s="446"/>
      <c r="BEU47" s="446"/>
      <c r="BEV47" s="446"/>
      <c r="BEW47" s="446"/>
      <c r="BEX47" s="446"/>
      <c r="BEY47" s="446"/>
      <c r="BEZ47" s="446"/>
      <c r="BFA47" s="446"/>
      <c r="BFB47" s="446"/>
      <c r="BFC47" s="446"/>
      <c r="BFD47" s="446"/>
      <c r="BFE47" s="446"/>
      <c r="BFF47" s="446"/>
      <c r="BFG47" s="446"/>
      <c r="BFH47" s="446"/>
      <c r="BFI47" s="446"/>
      <c r="BFJ47" s="446"/>
      <c r="BFK47" s="446"/>
      <c r="BFL47" s="446"/>
      <c r="BFM47" s="446"/>
      <c r="BFN47" s="446"/>
      <c r="BFO47" s="446"/>
      <c r="BFP47" s="446"/>
      <c r="BFQ47" s="446"/>
      <c r="BFR47" s="446"/>
      <c r="BFS47" s="446"/>
      <c r="BFT47" s="446"/>
      <c r="BFU47" s="446"/>
      <c r="BFV47" s="446"/>
      <c r="BFW47" s="446"/>
      <c r="BFX47" s="446"/>
      <c r="BFY47" s="446"/>
      <c r="BFZ47" s="446"/>
      <c r="BGA47" s="446"/>
      <c r="BGB47" s="446"/>
      <c r="BGC47" s="446"/>
      <c r="BGD47" s="446"/>
      <c r="BGE47" s="446"/>
      <c r="BGF47" s="446"/>
      <c r="BGG47" s="446"/>
      <c r="BGH47" s="446"/>
      <c r="BGI47" s="446"/>
      <c r="BGJ47" s="446"/>
      <c r="BGK47" s="446"/>
      <c r="BGL47" s="446"/>
      <c r="BGM47" s="446"/>
      <c r="BGN47" s="446"/>
      <c r="BGO47" s="446"/>
      <c r="BGP47" s="446"/>
      <c r="BGQ47" s="446"/>
      <c r="BGR47" s="446"/>
      <c r="BGS47" s="446"/>
      <c r="BGT47" s="446"/>
      <c r="BGU47" s="446"/>
      <c r="BGV47" s="446"/>
      <c r="BGW47" s="446"/>
      <c r="BGX47" s="446"/>
      <c r="BGY47" s="446"/>
      <c r="BGZ47" s="446"/>
      <c r="BHA47" s="446"/>
      <c r="BHB47" s="446"/>
      <c r="BHC47" s="446"/>
      <c r="BHD47" s="446"/>
      <c r="BHE47" s="446"/>
      <c r="BHF47" s="446"/>
      <c r="BHG47" s="446"/>
      <c r="BHH47" s="446"/>
      <c r="BHI47" s="446"/>
      <c r="BHJ47" s="446"/>
      <c r="BHK47" s="446"/>
      <c r="BHL47" s="446"/>
      <c r="BHM47" s="446"/>
      <c r="BHN47" s="446"/>
      <c r="BHO47" s="446"/>
      <c r="BHP47" s="446"/>
      <c r="BHQ47" s="446"/>
      <c r="BHR47" s="446"/>
      <c r="BHS47" s="446"/>
      <c r="BHT47" s="446"/>
      <c r="BHU47" s="446"/>
      <c r="BHV47" s="446"/>
      <c r="BHW47" s="446"/>
      <c r="BHX47" s="446"/>
      <c r="BHY47" s="446"/>
      <c r="BHZ47" s="446"/>
      <c r="BIA47" s="446"/>
      <c r="BIB47" s="446"/>
      <c r="BIC47" s="446"/>
      <c r="BID47" s="446"/>
      <c r="BIE47" s="446"/>
      <c r="BIF47" s="446"/>
      <c r="BIG47" s="446"/>
      <c r="BIH47" s="446"/>
      <c r="BII47" s="446"/>
      <c r="BIJ47" s="446"/>
      <c r="BIK47" s="446"/>
      <c r="BIL47" s="446"/>
      <c r="BIM47" s="446"/>
      <c r="BIN47" s="446"/>
      <c r="BIO47" s="446"/>
      <c r="BIP47" s="446"/>
      <c r="BIQ47" s="446"/>
      <c r="BIR47" s="446"/>
      <c r="BIS47" s="446"/>
      <c r="BIT47" s="446"/>
      <c r="BIU47" s="446"/>
      <c r="BIV47" s="446"/>
      <c r="BIW47" s="446"/>
      <c r="BIX47" s="446"/>
      <c r="BIY47" s="446"/>
      <c r="BIZ47" s="446"/>
      <c r="BJA47" s="446"/>
      <c r="BJB47" s="446"/>
      <c r="BJC47" s="446"/>
      <c r="BJD47" s="446"/>
      <c r="BJE47" s="446"/>
      <c r="BJF47" s="446"/>
      <c r="BJG47" s="446"/>
      <c r="BJH47" s="446"/>
      <c r="BJI47" s="446"/>
      <c r="BJJ47" s="446"/>
      <c r="BJK47" s="446"/>
      <c r="BJL47" s="446"/>
      <c r="BJM47" s="446"/>
      <c r="BJN47" s="446"/>
      <c r="BJO47" s="446"/>
      <c r="BJP47" s="446"/>
      <c r="BJQ47" s="446"/>
      <c r="BJR47" s="446"/>
      <c r="BJS47" s="446"/>
      <c r="BJT47" s="446"/>
      <c r="BJU47" s="446"/>
      <c r="BJV47" s="446"/>
      <c r="BJW47" s="446"/>
      <c r="BJX47" s="446"/>
      <c r="BJY47" s="446"/>
      <c r="BJZ47" s="446"/>
      <c r="BKA47" s="446"/>
      <c r="BKB47" s="446"/>
      <c r="BKC47" s="446"/>
      <c r="BKD47" s="446"/>
      <c r="BKE47" s="446"/>
      <c r="BKF47" s="446"/>
      <c r="BKG47" s="446"/>
      <c r="BKH47" s="446"/>
      <c r="BKI47" s="446"/>
      <c r="BKJ47" s="446"/>
      <c r="BKK47" s="446"/>
      <c r="BKL47" s="446"/>
      <c r="BKM47" s="446"/>
      <c r="BKN47" s="446"/>
      <c r="BKO47" s="446"/>
      <c r="BKP47" s="446"/>
      <c r="BKQ47" s="446"/>
      <c r="BKR47" s="446"/>
      <c r="BKS47" s="446"/>
      <c r="BKT47" s="446"/>
      <c r="BKU47" s="446"/>
      <c r="BKV47" s="446"/>
      <c r="BKW47" s="446"/>
      <c r="BKX47" s="446"/>
      <c r="BKY47" s="446"/>
      <c r="BKZ47" s="446"/>
      <c r="BLA47" s="446"/>
      <c r="BLB47" s="446"/>
      <c r="BLC47" s="446"/>
      <c r="BLD47" s="446"/>
      <c r="BLE47" s="446"/>
      <c r="BLF47" s="446"/>
      <c r="BLG47" s="446"/>
      <c r="BLH47" s="446"/>
      <c r="BLI47" s="446"/>
      <c r="BLJ47" s="446"/>
      <c r="BLK47" s="446"/>
      <c r="BLL47" s="446"/>
      <c r="BLM47" s="446"/>
      <c r="BLN47" s="446"/>
      <c r="BLO47" s="446"/>
      <c r="BLP47" s="446"/>
      <c r="BLQ47" s="446"/>
      <c r="BLR47" s="446"/>
      <c r="BLS47" s="446"/>
      <c r="BLT47" s="446"/>
      <c r="BLU47" s="446"/>
      <c r="BLV47" s="446"/>
      <c r="BLW47" s="446"/>
      <c r="BLX47" s="446"/>
      <c r="BLY47" s="446"/>
      <c r="BLZ47" s="446"/>
      <c r="BMA47" s="446"/>
      <c r="BMB47" s="446"/>
      <c r="BMC47" s="446"/>
      <c r="BMD47" s="446"/>
      <c r="BME47" s="446"/>
      <c r="BMF47" s="446"/>
      <c r="BMG47" s="446"/>
      <c r="BMH47" s="446"/>
      <c r="BMI47" s="446"/>
      <c r="BMJ47" s="446"/>
      <c r="BMK47" s="446"/>
      <c r="BML47" s="446"/>
      <c r="BMM47" s="446"/>
      <c r="BMN47" s="446"/>
      <c r="BMO47" s="446"/>
      <c r="BMP47" s="446"/>
      <c r="BMQ47" s="446"/>
      <c r="BMR47" s="446"/>
      <c r="BMS47" s="446"/>
      <c r="BMT47" s="446"/>
      <c r="BMU47" s="446"/>
      <c r="BMV47" s="446"/>
      <c r="BMW47" s="446"/>
      <c r="BMX47" s="446"/>
      <c r="BMY47" s="446"/>
      <c r="BMZ47" s="446"/>
      <c r="BNA47" s="446"/>
      <c r="BNB47" s="446"/>
      <c r="BNC47" s="446"/>
      <c r="BND47" s="446"/>
      <c r="BNE47" s="446"/>
      <c r="BNF47" s="446"/>
      <c r="BNG47" s="446"/>
      <c r="BNH47" s="446"/>
      <c r="BNI47" s="446"/>
      <c r="BNJ47" s="446"/>
      <c r="BNK47" s="446"/>
      <c r="BNL47" s="446"/>
      <c r="BNM47" s="446"/>
      <c r="BNN47" s="446"/>
      <c r="BNO47" s="446"/>
      <c r="BNP47" s="446"/>
      <c r="BNQ47" s="446"/>
      <c r="BNR47" s="446"/>
      <c r="BNS47" s="446"/>
      <c r="BNT47" s="446"/>
      <c r="BNU47" s="446"/>
      <c r="BNV47" s="446"/>
      <c r="BNW47" s="446"/>
      <c r="BNX47" s="446"/>
      <c r="BNY47" s="446"/>
      <c r="BNZ47" s="446"/>
      <c r="BOA47" s="446"/>
      <c r="BOB47" s="446"/>
      <c r="BOC47" s="446"/>
      <c r="BOD47" s="446"/>
      <c r="BOE47" s="446"/>
      <c r="BOF47" s="446"/>
      <c r="BOG47" s="446"/>
      <c r="BOH47" s="446"/>
      <c r="BOI47" s="446"/>
      <c r="BOJ47" s="446"/>
      <c r="BOK47" s="446"/>
      <c r="BOL47" s="446"/>
      <c r="BOM47" s="446"/>
      <c r="BON47" s="446"/>
      <c r="BOO47" s="446"/>
      <c r="BOP47" s="446"/>
      <c r="BOQ47" s="446"/>
      <c r="BOR47" s="446"/>
      <c r="BOS47" s="446"/>
      <c r="BOT47" s="446"/>
      <c r="BOU47" s="446"/>
      <c r="BOV47" s="446"/>
      <c r="BOW47" s="446"/>
      <c r="BOX47" s="446"/>
      <c r="BOY47" s="446"/>
      <c r="BOZ47" s="446"/>
      <c r="BPA47" s="446"/>
      <c r="BPB47" s="446"/>
      <c r="BPC47" s="446"/>
      <c r="BPD47" s="446"/>
      <c r="BPE47" s="446"/>
      <c r="BPF47" s="446"/>
      <c r="BPG47" s="446"/>
      <c r="BPH47" s="446"/>
      <c r="BPI47" s="446"/>
      <c r="BPJ47" s="446"/>
      <c r="BPK47" s="446"/>
      <c r="BPL47" s="446"/>
      <c r="BPM47" s="446"/>
      <c r="BPN47" s="446"/>
      <c r="BPO47" s="446"/>
      <c r="BPP47" s="446"/>
      <c r="BPQ47" s="446"/>
      <c r="BPR47" s="446"/>
      <c r="BPS47" s="446"/>
      <c r="BPT47" s="446"/>
      <c r="BPU47" s="446"/>
      <c r="BPV47" s="446"/>
      <c r="BPW47" s="446"/>
      <c r="BPX47" s="446"/>
      <c r="BPY47" s="446"/>
      <c r="BPZ47" s="446"/>
      <c r="BQA47" s="446"/>
      <c r="BQB47" s="446"/>
      <c r="BQC47" s="446"/>
      <c r="BQD47" s="446"/>
      <c r="BQE47" s="446"/>
      <c r="BQF47" s="446"/>
      <c r="BQG47" s="446"/>
      <c r="BQH47" s="446"/>
      <c r="BQI47" s="446"/>
      <c r="BQJ47" s="446"/>
      <c r="BQK47" s="446"/>
      <c r="BQL47" s="446"/>
      <c r="BQM47" s="446"/>
      <c r="BQN47" s="446"/>
      <c r="BQO47" s="446"/>
      <c r="BQP47" s="446"/>
      <c r="BQQ47" s="446"/>
      <c r="BQR47" s="446"/>
      <c r="BQS47" s="446"/>
      <c r="BQT47" s="446"/>
      <c r="BQU47" s="446"/>
      <c r="BQV47" s="446"/>
      <c r="BQW47" s="446"/>
      <c r="BQX47" s="446"/>
      <c r="BQY47" s="446"/>
      <c r="BQZ47" s="446"/>
      <c r="BRA47" s="446"/>
      <c r="BRB47" s="446"/>
      <c r="BRC47" s="446"/>
      <c r="BRD47" s="446"/>
      <c r="BRE47" s="446"/>
      <c r="BRF47" s="446"/>
      <c r="BRG47" s="446"/>
      <c r="BRH47" s="446"/>
      <c r="BRI47" s="446"/>
      <c r="BRJ47" s="446"/>
      <c r="BRK47" s="446"/>
      <c r="BRL47" s="446"/>
      <c r="BRM47" s="446"/>
      <c r="BRN47" s="446"/>
      <c r="BRO47" s="446"/>
      <c r="BRP47" s="446"/>
      <c r="BRQ47" s="446"/>
      <c r="BRR47" s="446"/>
      <c r="BRS47" s="446"/>
      <c r="BRT47" s="446"/>
      <c r="BRU47" s="446"/>
      <c r="BRV47" s="446"/>
      <c r="BRW47" s="446"/>
      <c r="BRX47" s="446"/>
      <c r="BRY47" s="446"/>
      <c r="BRZ47" s="446"/>
      <c r="BSA47" s="446"/>
      <c r="BSB47" s="446"/>
      <c r="BSC47" s="446"/>
      <c r="BSD47" s="446"/>
      <c r="BSE47" s="446"/>
      <c r="BSF47" s="446"/>
      <c r="BSG47" s="446"/>
      <c r="BSH47" s="446"/>
      <c r="BSI47" s="446"/>
      <c r="BSJ47" s="446"/>
      <c r="BSK47" s="446"/>
      <c r="BSL47" s="446"/>
      <c r="BSM47" s="446"/>
      <c r="BSN47" s="446"/>
      <c r="BSO47" s="446"/>
      <c r="BSP47" s="446"/>
      <c r="BSQ47" s="446"/>
      <c r="BSR47" s="446"/>
      <c r="BSS47" s="446"/>
      <c r="BST47" s="446"/>
      <c r="BSU47" s="446"/>
      <c r="BSV47" s="446"/>
      <c r="BSW47" s="446"/>
      <c r="BSX47" s="446"/>
      <c r="BSY47" s="446"/>
      <c r="BSZ47" s="446"/>
      <c r="BTA47" s="446"/>
      <c r="BTB47" s="446"/>
      <c r="BTC47" s="446"/>
      <c r="BTD47" s="446"/>
      <c r="BTE47" s="446"/>
      <c r="BTF47" s="446"/>
      <c r="BTG47" s="446"/>
      <c r="BTH47" s="446"/>
      <c r="BTI47" s="446"/>
      <c r="BTJ47" s="446"/>
      <c r="BTK47" s="446"/>
      <c r="BTL47" s="446"/>
      <c r="BTM47" s="446"/>
      <c r="BTN47" s="446"/>
      <c r="BTO47" s="446"/>
      <c r="BTP47" s="446"/>
      <c r="BTQ47" s="446"/>
      <c r="BTR47" s="446"/>
      <c r="BTS47" s="446"/>
      <c r="BTT47" s="446"/>
      <c r="BTU47" s="446"/>
      <c r="BTV47" s="446"/>
      <c r="BTW47" s="446"/>
      <c r="BTX47" s="446"/>
      <c r="BTY47" s="446"/>
      <c r="BTZ47" s="446"/>
      <c r="BUA47" s="446"/>
      <c r="BUB47" s="446"/>
      <c r="BUC47" s="446"/>
      <c r="BUD47" s="446"/>
      <c r="BUE47" s="446"/>
      <c r="BUF47" s="446"/>
      <c r="BUG47" s="446"/>
      <c r="BUH47" s="446"/>
      <c r="BUI47" s="446"/>
      <c r="BUJ47" s="446"/>
      <c r="BUK47" s="446"/>
      <c r="BUL47" s="446"/>
      <c r="BUM47" s="446"/>
      <c r="BUN47" s="446"/>
      <c r="BUO47" s="446"/>
      <c r="BUP47" s="446"/>
      <c r="BUQ47" s="446"/>
      <c r="BUR47" s="446"/>
      <c r="BUS47" s="446"/>
      <c r="BUT47" s="446"/>
      <c r="BUU47" s="446"/>
      <c r="BUV47" s="446"/>
      <c r="BUW47" s="446"/>
      <c r="BUX47" s="446"/>
      <c r="BUY47" s="446"/>
      <c r="BUZ47" s="446"/>
      <c r="BVA47" s="446"/>
      <c r="BVB47" s="446"/>
      <c r="BVC47" s="446"/>
      <c r="BVD47" s="446"/>
      <c r="BVE47" s="446"/>
      <c r="BVF47" s="446"/>
      <c r="BVG47" s="446"/>
      <c r="BVH47" s="446"/>
      <c r="BVI47" s="446"/>
      <c r="BVJ47" s="446"/>
      <c r="BVK47" s="446"/>
      <c r="BVL47" s="446"/>
      <c r="BVM47" s="446"/>
      <c r="BVN47" s="446"/>
      <c r="BVO47" s="446"/>
      <c r="BVP47" s="446"/>
      <c r="BVQ47" s="446"/>
      <c r="BVR47" s="446"/>
      <c r="BVS47" s="446"/>
      <c r="BVT47" s="446"/>
      <c r="BVU47" s="446"/>
      <c r="BVV47" s="446"/>
      <c r="BVW47" s="446"/>
      <c r="BVX47" s="446"/>
      <c r="BVY47" s="446"/>
      <c r="BVZ47" s="446"/>
      <c r="BWA47" s="446"/>
      <c r="BWB47" s="446"/>
      <c r="BWC47" s="446"/>
      <c r="BWD47" s="446"/>
      <c r="BWE47" s="446"/>
      <c r="BWF47" s="446"/>
      <c r="BWG47" s="446"/>
      <c r="BWH47" s="446"/>
      <c r="BWI47" s="446"/>
      <c r="BWJ47" s="446"/>
      <c r="BWK47" s="446"/>
      <c r="BWL47" s="446"/>
      <c r="BWM47" s="446"/>
      <c r="BWN47" s="446"/>
      <c r="BWO47" s="446"/>
      <c r="BWP47" s="446"/>
      <c r="BWQ47" s="446"/>
      <c r="BWR47" s="446"/>
      <c r="BWS47" s="446"/>
      <c r="BWT47" s="446"/>
      <c r="BWU47" s="446"/>
      <c r="BWV47" s="446"/>
      <c r="BWW47" s="446"/>
      <c r="BWX47" s="446"/>
      <c r="BWY47" s="446"/>
      <c r="BWZ47" s="446"/>
      <c r="BXA47" s="446"/>
      <c r="BXB47" s="446"/>
      <c r="BXC47" s="446"/>
      <c r="BXD47" s="446"/>
      <c r="BXE47" s="446"/>
      <c r="BXF47" s="446"/>
      <c r="BXG47" s="446"/>
      <c r="BXH47" s="446"/>
      <c r="BXI47" s="446"/>
      <c r="BXJ47" s="446"/>
      <c r="BXK47" s="446"/>
      <c r="BXL47" s="446"/>
      <c r="BXM47" s="446"/>
      <c r="BXN47" s="446"/>
      <c r="BXO47" s="446"/>
      <c r="BXP47" s="446"/>
      <c r="BXQ47" s="446"/>
      <c r="BXR47" s="446"/>
      <c r="BXS47" s="446"/>
      <c r="BXT47" s="446"/>
      <c r="BXU47" s="446"/>
      <c r="BXV47" s="446"/>
      <c r="BXW47" s="446"/>
      <c r="BXX47" s="446"/>
      <c r="BXY47" s="446"/>
      <c r="BXZ47" s="446"/>
      <c r="BYA47" s="446"/>
      <c r="BYB47" s="446"/>
      <c r="BYC47" s="446"/>
      <c r="BYD47" s="446"/>
      <c r="BYE47" s="446"/>
      <c r="BYF47" s="446"/>
      <c r="BYG47" s="446"/>
      <c r="BYH47" s="446"/>
      <c r="BYI47" s="446"/>
      <c r="BYJ47" s="446"/>
      <c r="BYK47" s="446"/>
      <c r="BYL47" s="446"/>
      <c r="BYM47" s="446"/>
      <c r="BYN47" s="446"/>
      <c r="BYO47" s="446"/>
      <c r="BYP47" s="446"/>
      <c r="BYQ47" s="446"/>
      <c r="BYR47" s="446"/>
      <c r="BYS47" s="446"/>
      <c r="BYT47" s="446"/>
      <c r="BYU47" s="446"/>
      <c r="BYV47" s="446"/>
      <c r="BYW47" s="446"/>
      <c r="BYX47" s="446"/>
      <c r="BYY47" s="446"/>
      <c r="BYZ47" s="446"/>
      <c r="BZA47" s="446"/>
      <c r="BZB47" s="446"/>
      <c r="BZC47" s="446"/>
      <c r="BZD47" s="446"/>
      <c r="BZE47" s="446"/>
      <c r="BZF47" s="446"/>
      <c r="BZG47" s="446"/>
      <c r="BZH47" s="446"/>
      <c r="BZI47" s="446"/>
      <c r="BZJ47" s="446"/>
      <c r="BZK47" s="446"/>
      <c r="BZL47" s="446"/>
      <c r="BZM47" s="446"/>
      <c r="BZN47" s="446"/>
      <c r="BZO47" s="446"/>
      <c r="BZP47" s="446"/>
      <c r="BZQ47" s="446"/>
      <c r="BZR47" s="446"/>
      <c r="BZS47" s="446"/>
      <c r="BZT47" s="446"/>
      <c r="BZU47" s="446"/>
      <c r="BZV47" s="446"/>
      <c r="BZW47" s="446"/>
      <c r="BZX47" s="446"/>
      <c r="BZY47" s="446"/>
      <c r="BZZ47" s="446"/>
      <c r="CAA47" s="446"/>
      <c r="CAB47" s="446"/>
      <c r="CAC47" s="446"/>
      <c r="CAD47" s="446"/>
      <c r="CAE47" s="446"/>
      <c r="CAF47" s="446"/>
      <c r="CAG47" s="446"/>
      <c r="CAH47" s="446"/>
      <c r="CAI47" s="446"/>
      <c r="CAJ47" s="446"/>
      <c r="CAK47" s="446"/>
      <c r="CAL47" s="446"/>
      <c r="CAM47" s="446"/>
      <c r="CAN47" s="446"/>
      <c r="CAO47" s="446"/>
      <c r="CAP47" s="446"/>
      <c r="CAQ47" s="446"/>
      <c r="CAR47" s="446"/>
      <c r="CAS47" s="446"/>
      <c r="CAT47" s="446"/>
      <c r="CAU47" s="446"/>
      <c r="CAV47" s="446"/>
      <c r="CAW47" s="446"/>
      <c r="CAX47" s="446"/>
      <c r="CAY47" s="446"/>
      <c r="CAZ47" s="446"/>
      <c r="CBA47" s="446"/>
      <c r="CBB47" s="446"/>
      <c r="CBC47" s="446"/>
      <c r="CBD47" s="446"/>
      <c r="CBE47" s="446"/>
      <c r="CBF47" s="446"/>
      <c r="CBG47" s="446"/>
      <c r="CBH47" s="446"/>
      <c r="CBI47" s="446"/>
      <c r="CBJ47" s="446"/>
      <c r="CBK47" s="446"/>
      <c r="CBL47" s="446"/>
      <c r="CBM47" s="446"/>
      <c r="CBN47" s="446"/>
      <c r="CBO47" s="446"/>
      <c r="CBP47" s="446"/>
      <c r="CBQ47" s="446"/>
      <c r="CBR47" s="446"/>
      <c r="CBS47" s="446"/>
      <c r="CBT47" s="446"/>
      <c r="CBU47" s="446"/>
      <c r="CBV47" s="446"/>
      <c r="CBW47" s="446"/>
      <c r="CBX47" s="446"/>
      <c r="CBY47" s="446"/>
      <c r="CBZ47" s="446"/>
      <c r="CCA47" s="446"/>
      <c r="CCB47" s="446"/>
      <c r="CCC47" s="446"/>
      <c r="CCD47" s="446"/>
      <c r="CCE47" s="446"/>
      <c r="CCF47" s="446"/>
      <c r="CCG47" s="446"/>
      <c r="CCH47" s="446"/>
      <c r="CCI47" s="446"/>
      <c r="CCJ47" s="446"/>
      <c r="CCK47" s="446"/>
      <c r="CCL47" s="446"/>
      <c r="CCM47" s="446"/>
      <c r="CCN47" s="446"/>
      <c r="CCO47" s="446"/>
      <c r="CCP47" s="446"/>
      <c r="CCQ47" s="446"/>
      <c r="CCR47" s="446"/>
      <c r="CCS47" s="446"/>
      <c r="CCT47" s="446"/>
      <c r="CCU47" s="446"/>
      <c r="CCV47" s="446"/>
      <c r="CCW47" s="446"/>
      <c r="CCX47" s="446"/>
      <c r="CCY47" s="446"/>
      <c r="CCZ47" s="446"/>
      <c r="CDA47" s="446"/>
      <c r="CDB47" s="446"/>
      <c r="CDC47" s="446"/>
      <c r="CDD47" s="446"/>
      <c r="CDE47" s="446"/>
      <c r="CDF47" s="446"/>
      <c r="CDG47" s="446"/>
      <c r="CDH47" s="446"/>
      <c r="CDI47" s="446"/>
      <c r="CDJ47" s="446"/>
      <c r="CDK47" s="446"/>
      <c r="CDL47" s="446"/>
      <c r="CDM47" s="446"/>
      <c r="CDN47" s="446"/>
      <c r="CDO47" s="446"/>
      <c r="CDP47" s="446"/>
      <c r="CDQ47" s="446"/>
      <c r="CDR47" s="446"/>
      <c r="CDS47" s="446"/>
      <c r="CDT47" s="446"/>
      <c r="CDU47" s="446"/>
      <c r="CDV47" s="446"/>
      <c r="CDW47" s="446"/>
      <c r="CDX47" s="446"/>
      <c r="CDY47" s="446"/>
      <c r="CDZ47" s="446"/>
      <c r="CEA47" s="446"/>
      <c r="CEB47" s="446"/>
      <c r="CEC47" s="446"/>
      <c r="CED47" s="446"/>
      <c r="CEE47" s="446"/>
      <c r="CEF47" s="446"/>
      <c r="CEG47" s="446"/>
      <c r="CEH47" s="446"/>
      <c r="CEI47" s="446"/>
      <c r="CEJ47" s="446"/>
      <c r="CEK47" s="446"/>
      <c r="CEL47" s="446"/>
      <c r="CEM47" s="446"/>
      <c r="CEN47" s="446"/>
      <c r="CEO47" s="446"/>
      <c r="CEP47" s="446"/>
      <c r="CEQ47" s="446"/>
      <c r="CER47" s="446"/>
      <c r="CES47" s="446"/>
      <c r="CET47" s="446"/>
      <c r="CEU47" s="446"/>
      <c r="CEV47" s="446"/>
      <c r="CEW47" s="446"/>
      <c r="CEX47" s="446"/>
      <c r="CEY47" s="446"/>
      <c r="CEZ47" s="446"/>
      <c r="CFA47" s="446"/>
      <c r="CFB47" s="446"/>
      <c r="CFC47" s="446"/>
      <c r="CFD47" s="446"/>
      <c r="CFE47" s="446"/>
      <c r="CFF47" s="446"/>
      <c r="CFG47" s="446"/>
      <c r="CFH47" s="446"/>
      <c r="CFI47" s="446"/>
      <c r="CFJ47" s="446"/>
      <c r="CFK47" s="446"/>
      <c r="CFL47" s="446"/>
      <c r="CFM47" s="446"/>
      <c r="CFN47" s="446"/>
      <c r="CFO47" s="446"/>
      <c r="CFP47" s="446"/>
      <c r="CFQ47" s="446"/>
      <c r="CFR47" s="446"/>
      <c r="CFS47" s="446"/>
      <c r="CFT47" s="446"/>
      <c r="CFU47" s="446"/>
      <c r="CFV47" s="446"/>
      <c r="CFW47" s="446"/>
      <c r="CFX47" s="446"/>
      <c r="CFY47" s="446"/>
      <c r="CFZ47" s="446"/>
      <c r="CGA47" s="446"/>
      <c r="CGB47" s="446"/>
      <c r="CGC47" s="446"/>
      <c r="CGD47" s="446"/>
      <c r="CGE47" s="446"/>
      <c r="CGF47" s="446"/>
      <c r="CGG47" s="446"/>
      <c r="CGH47" s="446"/>
      <c r="CGI47" s="446"/>
      <c r="CGJ47" s="446"/>
      <c r="CGK47" s="446"/>
      <c r="CGL47" s="446"/>
      <c r="CGM47" s="446"/>
      <c r="CGN47" s="446"/>
      <c r="CGO47" s="446"/>
      <c r="CGP47" s="446"/>
      <c r="CGQ47" s="446"/>
      <c r="CGR47" s="446"/>
      <c r="CGS47" s="446"/>
      <c r="CGT47" s="446"/>
      <c r="CGU47" s="446"/>
      <c r="CGV47" s="446"/>
      <c r="CGW47" s="446"/>
      <c r="CGX47" s="446"/>
      <c r="CGY47" s="446"/>
      <c r="CGZ47" s="446"/>
      <c r="CHA47" s="446"/>
      <c r="CHB47" s="446"/>
      <c r="CHC47" s="446"/>
      <c r="CHD47" s="446"/>
      <c r="CHE47" s="446"/>
      <c r="CHF47" s="446"/>
      <c r="CHG47" s="446"/>
      <c r="CHH47" s="446"/>
      <c r="CHI47" s="446"/>
      <c r="CHJ47" s="446"/>
      <c r="CHK47" s="446"/>
      <c r="CHL47" s="446"/>
      <c r="CHM47" s="446"/>
      <c r="CHN47" s="446"/>
      <c r="CHO47" s="446"/>
      <c r="CHP47" s="446"/>
      <c r="CHQ47" s="446"/>
      <c r="CHR47" s="446"/>
      <c r="CHS47" s="446"/>
      <c r="CHT47" s="446"/>
      <c r="CHU47" s="446"/>
      <c r="CHV47" s="446"/>
      <c r="CHW47" s="446"/>
      <c r="CHX47" s="446"/>
      <c r="CHY47" s="446"/>
      <c r="CHZ47" s="446"/>
      <c r="CIA47" s="446"/>
      <c r="CIB47" s="446"/>
      <c r="CIC47" s="446"/>
      <c r="CID47" s="446"/>
      <c r="CIE47" s="446"/>
      <c r="CIF47" s="446"/>
      <c r="CIG47" s="446"/>
      <c r="CIH47" s="446"/>
      <c r="CII47" s="446"/>
      <c r="CIJ47" s="446"/>
      <c r="CIK47" s="446"/>
      <c r="CIL47" s="446"/>
      <c r="CIM47" s="446"/>
      <c r="CIN47" s="446"/>
      <c r="CIO47" s="446"/>
      <c r="CIP47" s="446"/>
      <c r="CIQ47" s="446"/>
      <c r="CIR47" s="446"/>
      <c r="CIS47" s="446"/>
      <c r="CIT47" s="446"/>
      <c r="CIU47" s="446"/>
      <c r="CIV47" s="446"/>
      <c r="CIW47" s="446"/>
      <c r="CIX47" s="446"/>
      <c r="CIY47" s="446"/>
      <c r="CIZ47" s="446"/>
      <c r="CJA47" s="446"/>
      <c r="CJB47" s="446"/>
      <c r="CJC47" s="446"/>
      <c r="CJD47" s="446"/>
      <c r="CJE47" s="446"/>
      <c r="CJF47" s="446"/>
      <c r="CJG47" s="446"/>
      <c r="CJH47" s="446"/>
      <c r="CJI47" s="446"/>
      <c r="CJJ47" s="446"/>
      <c r="CJK47" s="446"/>
      <c r="CJL47" s="446"/>
      <c r="CJM47" s="446"/>
      <c r="CJN47" s="446"/>
      <c r="CJO47" s="446"/>
      <c r="CJP47" s="446"/>
      <c r="CJQ47" s="446"/>
      <c r="CJR47" s="446"/>
      <c r="CJS47" s="446"/>
      <c r="CJT47" s="446"/>
      <c r="CJU47" s="446"/>
      <c r="CJV47" s="446"/>
      <c r="CJW47" s="446"/>
      <c r="CJX47" s="446"/>
      <c r="CJY47" s="446"/>
      <c r="CJZ47" s="446"/>
      <c r="CKA47" s="446"/>
      <c r="CKB47" s="446"/>
      <c r="CKC47" s="446"/>
      <c r="CKD47" s="446"/>
      <c r="CKE47" s="446"/>
      <c r="CKF47" s="446"/>
      <c r="CKG47" s="446"/>
      <c r="CKH47" s="446"/>
      <c r="CKI47" s="446"/>
      <c r="CKJ47" s="446"/>
      <c r="CKK47" s="446"/>
      <c r="CKL47" s="446"/>
      <c r="CKM47" s="446"/>
      <c r="CKN47" s="446"/>
      <c r="CKO47" s="446"/>
      <c r="CKP47" s="446"/>
      <c r="CKQ47" s="446"/>
      <c r="CKR47" s="446"/>
      <c r="CKS47" s="446"/>
      <c r="CKT47" s="446"/>
      <c r="CKU47" s="446"/>
      <c r="CKV47" s="446"/>
      <c r="CKW47" s="446"/>
      <c r="CKX47" s="446"/>
      <c r="CKY47" s="446"/>
      <c r="CKZ47" s="446"/>
      <c r="CLA47" s="446"/>
      <c r="CLB47" s="446"/>
      <c r="CLC47" s="446"/>
      <c r="CLD47" s="446"/>
      <c r="CLE47" s="446"/>
      <c r="CLF47" s="446"/>
      <c r="CLG47" s="446"/>
      <c r="CLH47" s="446"/>
      <c r="CLI47" s="446"/>
      <c r="CLJ47" s="446"/>
      <c r="CLK47" s="446"/>
      <c r="CLL47" s="446"/>
      <c r="CLM47" s="446"/>
      <c r="CLN47" s="446"/>
      <c r="CLO47" s="446"/>
      <c r="CLP47" s="446"/>
      <c r="CLQ47" s="446"/>
      <c r="CLR47" s="446"/>
      <c r="CLS47" s="446"/>
      <c r="CLT47" s="446"/>
      <c r="CLU47" s="446"/>
      <c r="CLV47" s="446"/>
      <c r="CLW47" s="446"/>
      <c r="CLX47" s="446"/>
      <c r="CLY47" s="446"/>
      <c r="CLZ47" s="446"/>
      <c r="CMA47" s="446"/>
      <c r="CMB47" s="446"/>
      <c r="CMC47" s="446"/>
      <c r="CMD47" s="446"/>
      <c r="CME47" s="446"/>
      <c r="CMF47" s="446"/>
      <c r="CMG47" s="446"/>
      <c r="CMH47" s="446"/>
      <c r="CMI47" s="446"/>
      <c r="CMJ47" s="446"/>
      <c r="CMK47" s="446"/>
      <c r="CML47" s="446"/>
      <c r="CMM47" s="446"/>
      <c r="CMN47" s="446"/>
      <c r="CMO47" s="446"/>
      <c r="CMP47" s="446"/>
      <c r="CMQ47" s="446"/>
      <c r="CMR47" s="446"/>
      <c r="CMS47" s="446"/>
      <c r="CMT47" s="446"/>
      <c r="CMU47" s="446"/>
      <c r="CMV47" s="446"/>
      <c r="CMW47" s="446"/>
      <c r="CMX47" s="446"/>
      <c r="CMY47" s="446"/>
      <c r="CMZ47" s="446"/>
      <c r="CNA47" s="446"/>
      <c r="CNB47" s="446"/>
      <c r="CNC47" s="446"/>
      <c r="CND47" s="446"/>
      <c r="CNE47" s="446"/>
      <c r="CNF47" s="446"/>
      <c r="CNG47" s="446"/>
      <c r="CNH47" s="446"/>
      <c r="CNI47" s="446"/>
      <c r="CNJ47" s="446"/>
      <c r="CNK47" s="446"/>
      <c r="CNL47" s="446"/>
      <c r="CNM47" s="446"/>
      <c r="CNN47" s="446"/>
      <c r="CNO47" s="446"/>
      <c r="CNP47" s="446"/>
      <c r="CNQ47" s="446"/>
      <c r="CNR47" s="446"/>
      <c r="CNS47" s="446"/>
      <c r="CNT47" s="446"/>
      <c r="CNU47" s="446"/>
      <c r="CNV47" s="446"/>
      <c r="CNW47" s="446"/>
      <c r="CNX47" s="446"/>
      <c r="CNY47" s="446"/>
      <c r="CNZ47" s="446"/>
      <c r="COA47" s="446"/>
      <c r="COB47" s="446"/>
      <c r="COC47" s="446"/>
      <c r="COD47" s="446"/>
      <c r="COE47" s="446"/>
      <c r="COF47" s="446"/>
      <c r="COG47" s="446"/>
      <c r="COH47" s="446"/>
      <c r="COI47" s="446"/>
      <c r="COJ47" s="446"/>
      <c r="COK47" s="446"/>
      <c r="COL47" s="446"/>
      <c r="COM47" s="446"/>
      <c r="CON47" s="446"/>
      <c r="COO47" s="446"/>
      <c r="COP47" s="446"/>
      <c r="COQ47" s="446"/>
      <c r="COR47" s="446"/>
      <c r="COS47" s="446"/>
      <c r="COT47" s="446"/>
      <c r="COU47" s="446"/>
      <c r="COV47" s="446"/>
      <c r="COW47" s="446"/>
      <c r="COX47" s="446"/>
      <c r="COY47" s="446"/>
      <c r="COZ47" s="446"/>
      <c r="CPA47" s="446"/>
      <c r="CPB47" s="446"/>
      <c r="CPC47" s="446"/>
      <c r="CPD47" s="446"/>
      <c r="CPE47" s="446"/>
      <c r="CPF47" s="446"/>
      <c r="CPG47" s="446"/>
      <c r="CPH47" s="446"/>
      <c r="CPI47" s="446"/>
      <c r="CPJ47" s="446"/>
      <c r="CPK47" s="446"/>
      <c r="CPL47" s="446"/>
      <c r="CPM47" s="446"/>
      <c r="CPN47" s="446"/>
      <c r="CPO47" s="446"/>
      <c r="CPP47" s="446"/>
      <c r="CPQ47" s="446"/>
      <c r="CPR47" s="446"/>
      <c r="CPS47" s="446"/>
      <c r="CPT47" s="446"/>
      <c r="CPU47" s="446"/>
      <c r="CPV47" s="446"/>
      <c r="CPW47" s="446"/>
      <c r="CPX47" s="446"/>
      <c r="CPY47" s="446"/>
      <c r="CPZ47" s="446"/>
      <c r="CQA47" s="446"/>
      <c r="CQB47" s="446"/>
      <c r="CQC47" s="446"/>
      <c r="CQD47" s="446"/>
      <c r="CQE47" s="446"/>
      <c r="CQF47" s="446"/>
      <c r="CQG47" s="446"/>
      <c r="CQH47" s="446"/>
      <c r="CQI47" s="446"/>
      <c r="CQJ47" s="446"/>
      <c r="CQK47" s="446"/>
      <c r="CQL47" s="446"/>
      <c r="CQM47" s="446"/>
      <c r="CQN47" s="446"/>
      <c r="CQO47" s="446"/>
      <c r="CQP47" s="446"/>
      <c r="CQQ47" s="446"/>
      <c r="CQR47" s="446"/>
      <c r="CQS47" s="446"/>
      <c r="CQT47" s="446"/>
      <c r="CQU47" s="446"/>
      <c r="CQV47" s="446"/>
      <c r="CQW47" s="446"/>
      <c r="CQX47" s="446"/>
      <c r="CQY47" s="446"/>
      <c r="CQZ47" s="446"/>
      <c r="CRA47" s="446"/>
      <c r="CRB47" s="446"/>
      <c r="CRC47" s="446"/>
      <c r="CRD47" s="446"/>
      <c r="CRE47" s="446"/>
      <c r="CRF47" s="446"/>
      <c r="CRG47" s="446"/>
      <c r="CRH47" s="446"/>
      <c r="CRI47" s="446"/>
      <c r="CRJ47" s="446"/>
      <c r="CRK47" s="446"/>
      <c r="CRL47" s="446"/>
      <c r="CRM47" s="446"/>
      <c r="CRN47" s="446"/>
      <c r="CRO47" s="446"/>
      <c r="CRP47" s="446"/>
      <c r="CRQ47" s="446"/>
      <c r="CRR47" s="446"/>
      <c r="CRS47" s="446"/>
      <c r="CRT47" s="446"/>
      <c r="CRU47" s="446"/>
      <c r="CRV47" s="446"/>
      <c r="CRW47" s="446"/>
      <c r="CRX47" s="446"/>
      <c r="CRY47" s="446"/>
      <c r="CRZ47" s="446"/>
      <c r="CSA47" s="446"/>
      <c r="CSB47" s="446"/>
      <c r="CSC47" s="446"/>
      <c r="CSD47" s="446"/>
      <c r="CSE47" s="446"/>
      <c r="CSF47" s="446"/>
      <c r="CSG47" s="446"/>
      <c r="CSH47" s="446"/>
      <c r="CSI47" s="446"/>
      <c r="CSJ47" s="446"/>
      <c r="CSK47" s="446"/>
      <c r="CSL47" s="446"/>
      <c r="CSM47" s="446"/>
      <c r="CSN47" s="446"/>
      <c r="CSO47" s="446"/>
      <c r="CSP47" s="446"/>
      <c r="CSQ47" s="446"/>
      <c r="CSR47" s="446"/>
      <c r="CSS47" s="446"/>
      <c r="CST47" s="446"/>
      <c r="CSU47" s="446"/>
      <c r="CSV47" s="446"/>
      <c r="CSW47" s="446"/>
      <c r="CSX47" s="446"/>
      <c r="CSY47" s="446"/>
      <c r="CSZ47" s="446"/>
      <c r="CTA47" s="446"/>
      <c r="CTB47" s="446"/>
      <c r="CTC47" s="446"/>
      <c r="CTD47" s="446"/>
      <c r="CTE47" s="446"/>
      <c r="CTF47" s="446"/>
      <c r="CTG47" s="446"/>
      <c r="CTH47" s="446"/>
      <c r="CTI47" s="446"/>
      <c r="CTJ47" s="446"/>
      <c r="CTK47" s="446"/>
      <c r="CTL47" s="446"/>
      <c r="CTM47" s="446"/>
      <c r="CTN47" s="446"/>
      <c r="CTO47" s="446"/>
      <c r="CTP47" s="446"/>
      <c r="CTQ47" s="446"/>
      <c r="CTR47" s="446"/>
      <c r="CTS47" s="446"/>
      <c r="CTT47" s="446"/>
      <c r="CTU47" s="446"/>
      <c r="CTV47" s="446"/>
      <c r="CTW47" s="446"/>
      <c r="CTX47" s="446"/>
      <c r="CTY47" s="446"/>
      <c r="CTZ47" s="446"/>
      <c r="CUA47" s="446"/>
      <c r="CUB47" s="446"/>
      <c r="CUC47" s="446"/>
      <c r="CUD47" s="446"/>
      <c r="CUE47" s="446"/>
      <c r="CUF47" s="446"/>
      <c r="CUG47" s="446"/>
      <c r="CUH47" s="446"/>
      <c r="CUI47" s="446"/>
      <c r="CUJ47" s="446"/>
      <c r="CUK47" s="446"/>
      <c r="CUL47" s="446"/>
      <c r="CUM47" s="446"/>
      <c r="CUN47" s="446"/>
      <c r="CUO47" s="446"/>
      <c r="CUP47" s="446"/>
      <c r="CUQ47" s="446"/>
      <c r="CUR47" s="446"/>
      <c r="CUS47" s="446"/>
      <c r="CUT47" s="446"/>
      <c r="CUU47" s="446"/>
      <c r="CUV47" s="446"/>
      <c r="CUW47" s="446"/>
      <c r="CUX47" s="446"/>
      <c r="CUY47" s="446"/>
      <c r="CUZ47" s="446"/>
      <c r="CVA47" s="446"/>
      <c r="CVB47" s="446"/>
      <c r="CVC47" s="446"/>
      <c r="CVD47" s="446"/>
      <c r="CVE47" s="446"/>
      <c r="CVF47" s="446"/>
      <c r="CVG47" s="446"/>
      <c r="CVH47" s="446"/>
      <c r="CVI47" s="446"/>
      <c r="CVJ47" s="446"/>
      <c r="CVK47" s="446"/>
      <c r="CVL47" s="446"/>
      <c r="CVM47" s="446"/>
      <c r="CVN47" s="446"/>
      <c r="CVO47" s="446"/>
      <c r="CVP47" s="446"/>
      <c r="CVQ47" s="446"/>
      <c r="CVR47" s="446"/>
      <c r="CVS47" s="446"/>
      <c r="CVT47" s="446"/>
      <c r="CVU47" s="446"/>
      <c r="CVV47" s="446"/>
      <c r="CVW47" s="446"/>
      <c r="CVX47" s="446"/>
      <c r="CVY47" s="446"/>
      <c r="CVZ47" s="446"/>
      <c r="CWA47" s="446"/>
      <c r="CWB47" s="446"/>
      <c r="CWC47" s="446"/>
      <c r="CWD47" s="446"/>
      <c r="CWE47" s="446"/>
      <c r="CWF47" s="446"/>
      <c r="CWG47" s="446"/>
      <c r="CWH47" s="446"/>
      <c r="CWI47" s="446"/>
      <c r="CWJ47" s="446"/>
      <c r="CWK47" s="446"/>
      <c r="CWL47" s="446"/>
      <c r="CWM47" s="446"/>
      <c r="CWN47" s="446"/>
      <c r="CWO47" s="446"/>
      <c r="CWP47" s="446"/>
      <c r="CWQ47" s="446"/>
      <c r="CWR47" s="446"/>
      <c r="CWS47" s="446"/>
      <c r="CWT47" s="446"/>
      <c r="CWU47" s="446"/>
      <c r="CWV47" s="446"/>
      <c r="CWW47" s="446"/>
      <c r="CWX47" s="446"/>
      <c r="CWY47" s="446"/>
      <c r="CWZ47" s="446"/>
      <c r="CXA47" s="446"/>
      <c r="CXB47" s="446"/>
      <c r="CXC47" s="446"/>
      <c r="CXD47" s="446"/>
      <c r="CXE47" s="446"/>
      <c r="CXF47" s="446"/>
      <c r="CXG47" s="446"/>
      <c r="CXH47" s="446"/>
      <c r="CXI47" s="446"/>
      <c r="CXJ47" s="446"/>
      <c r="CXK47" s="446"/>
      <c r="CXL47" s="446"/>
      <c r="CXM47" s="446"/>
      <c r="CXN47" s="446"/>
      <c r="CXO47" s="446"/>
      <c r="CXP47" s="446"/>
      <c r="CXQ47" s="446"/>
      <c r="CXR47" s="446"/>
      <c r="CXS47" s="446"/>
      <c r="CXT47" s="446"/>
      <c r="CXU47" s="446"/>
      <c r="CXV47" s="446"/>
      <c r="CXW47" s="446"/>
      <c r="CXX47" s="446"/>
      <c r="CXY47" s="446"/>
      <c r="CXZ47" s="446"/>
      <c r="CYA47" s="446"/>
      <c r="CYB47" s="446"/>
      <c r="CYC47" s="446"/>
      <c r="CYD47" s="446"/>
      <c r="CYE47" s="446"/>
      <c r="CYF47" s="446"/>
      <c r="CYG47" s="446"/>
      <c r="CYH47" s="446"/>
      <c r="CYI47" s="446"/>
      <c r="CYJ47" s="446"/>
      <c r="CYK47" s="446"/>
      <c r="CYL47" s="446"/>
      <c r="CYM47" s="446"/>
      <c r="CYN47" s="446"/>
      <c r="CYO47" s="446"/>
      <c r="CYP47" s="446"/>
      <c r="CYQ47" s="446"/>
      <c r="CYR47" s="446"/>
      <c r="CYS47" s="446"/>
      <c r="CYT47" s="446"/>
      <c r="CYU47" s="446"/>
      <c r="CYV47" s="446"/>
      <c r="CYW47" s="446"/>
      <c r="CYX47" s="446"/>
      <c r="CYY47" s="446"/>
      <c r="CYZ47" s="446"/>
      <c r="CZA47" s="446"/>
      <c r="CZB47" s="446"/>
      <c r="CZC47" s="446"/>
      <c r="CZD47" s="446"/>
      <c r="CZE47" s="446"/>
      <c r="CZF47" s="446"/>
      <c r="CZG47" s="446"/>
      <c r="CZH47" s="446"/>
      <c r="CZI47" s="446"/>
      <c r="CZJ47" s="446"/>
      <c r="CZK47" s="446"/>
      <c r="CZL47" s="446"/>
      <c r="CZM47" s="446"/>
      <c r="CZN47" s="446"/>
      <c r="CZO47" s="446"/>
      <c r="CZP47" s="446"/>
      <c r="CZQ47" s="446"/>
      <c r="CZR47" s="446"/>
      <c r="CZS47" s="446"/>
      <c r="CZT47" s="446"/>
      <c r="CZU47" s="446"/>
      <c r="CZV47" s="446"/>
      <c r="CZW47" s="446"/>
      <c r="CZX47" s="446"/>
      <c r="CZY47" s="446"/>
      <c r="CZZ47" s="446"/>
      <c r="DAA47" s="446"/>
      <c r="DAB47" s="446"/>
      <c r="DAC47" s="446"/>
      <c r="DAD47" s="446"/>
      <c r="DAE47" s="446"/>
      <c r="DAF47" s="446"/>
      <c r="DAG47" s="446"/>
      <c r="DAH47" s="446"/>
      <c r="DAI47" s="446"/>
      <c r="DAJ47" s="446"/>
      <c r="DAK47" s="446"/>
      <c r="DAL47" s="446"/>
      <c r="DAM47" s="446"/>
      <c r="DAN47" s="446"/>
      <c r="DAO47" s="446"/>
      <c r="DAP47" s="446"/>
      <c r="DAQ47" s="446"/>
      <c r="DAR47" s="446"/>
      <c r="DAS47" s="446"/>
      <c r="DAT47" s="446"/>
      <c r="DAU47" s="446"/>
      <c r="DAV47" s="446"/>
      <c r="DAW47" s="446"/>
      <c r="DAX47" s="446"/>
      <c r="DAY47" s="446"/>
      <c r="DAZ47" s="446"/>
      <c r="DBA47" s="446"/>
      <c r="DBB47" s="446"/>
      <c r="DBC47" s="446"/>
      <c r="DBD47" s="446"/>
      <c r="DBE47" s="446"/>
      <c r="DBF47" s="446"/>
      <c r="DBG47" s="446"/>
      <c r="DBH47" s="446"/>
      <c r="DBI47" s="446"/>
      <c r="DBJ47" s="446"/>
      <c r="DBK47" s="446"/>
      <c r="DBL47" s="446"/>
      <c r="DBM47" s="446"/>
      <c r="DBN47" s="446"/>
      <c r="DBO47" s="446"/>
      <c r="DBP47" s="446"/>
      <c r="DBQ47" s="446"/>
      <c r="DBR47" s="446"/>
      <c r="DBS47" s="446"/>
      <c r="DBT47" s="446"/>
      <c r="DBU47" s="446"/>
      <c r="DBV47" s="446"/>
      <c r="DBW47" s="446"/>
      <c r="DBX47" s="446"/>
      <c r="DBY47" s="446"/>
      <c r="DBZ47" s="446"/>
      <c r="DCA47" s="446"/>
      <c r="DCB47" s="446"/>
      <c r="DCC47" s="446"/>
      <c r="DCD47" s="446"/>
      <c r="DCE47" s="446"/>
      <c r="DCF47" s="446"/>
      <c r="DCG47" s="446"/>
      <c r="DCH47" s="446"/>
      <c r="DCI47" s="446"/>
      <c r="DCJ47" s="446"/>
      <c r="DCK47" s="446"/>
      <c r="DCL47" s="446"/>
      <c r="DCM47" s="446"/>
      <c r="DCN47" s="446"/>
      <c r="DCO47" s="446"/>
      <c r="DCP47" s="446"/>
      <c r="DCQ47" s="446"/>
      <c r="DCR47" s="446"/>
      <c r="DCS47" s="446"/>
      <c r="DCT47" s="446"/>
      <c r="DCU47" s="446"/>
      <c r="DCV47" s="446"/>
      <c r="DCW47" s="446"/>
      <c r="DCX47" s="446"/>
      <c r="DCY47" s="446"/>
      <c r="DCZ47" s="446"/>
      <c r="DDA47" s="446"/>
      <c r="DDB47" s="446"/>
      <c r="DDC47" s="446"/>
      <c r="DDD47" s="446"/>
      <c r="DDE47" s="446"/>
      <c r="DDF47" s="446"/>
      <c r="DDG47" s="446"/>
      <c r="DDH47" s="446"/>
      <c r="DDI47" s="446"/>
      <c r="DDJ47" s="446"/>
      <c r="DDK47" s="446"/>
      <c r="DDL47" s="446"/>
      <c r="DDM47" s="446"/>
      <c r="DDN47" s="446"/>
      <c r="DDO47" s="446"/>
      <c r="DDP47" s="446"/>
      <c r="DDQ47" s="446"/>
      <c r="DDR47" s="446"/>
      <c r="DDS47" s="446"/>
      <c r="DDT47" s="446"/>
      <c r="DDU47" s="446"/>
      <c r="DDV47" s="446"/>
      <c r="DDW47" s="446"/>
      <c r="DDX47" s="446"/>
      <c r="DDY47" s="446"/>
      <c r="DDZ47" s="446"/>
      <c r="DEA47" s="446"/>
      <c r="DEB47" s="446"/>
      <c r="DEC47" s="446"/>
      <c r="DED47" s="446"/>
      <c r="DEE47" s="446"/>
      <c r="DEF47" s="446"/>
      <c r="DEG47" s="446"/>
      <c r="DEH47" s="446"/>
      <c r="DEI47" s="446"/>
      <c r="DEJ47" s="446"/>
      <c r="DEK47" s="446"/>
      <c r="DEL47" s="446"/>
      <c r="DEM47" s="446"/>
      <c r="DEN47" s="446"/>
      <c r="DEO47" s="446"/>
      <c r="DEP47" s="446"/>
      <c r="DEQ47" s="446"/>
      <c r="DER47" s="446"/>
      <c r="DES47" s="446"/>
      <c r="DET47" s="446"/>
      <c r="DEU47" s="446"/>
      <c r="DEV47" s="446"/>
      <c r="DEW47" s="446"/>
      <c r="DEX47" s="446"/>
      <c r="DEY47" s="446"/>
      <c r="DEZ47" s="446"/>
      <c r="DFA47" s="446"/>
      <c r="DFB47" s="446"/>
      <c r="DFC47" s="446"/>
      <c r="DFD47" s="446"/>
      <c r="DFE47" s="446"/>
      <c r="DFF47" s="446"/>
      <c r="DFG47" s="446"/>
      <c r="DFH47" s="446"/>
      <c r="DFI47" s="446"/>
      <c r="DFJ47" s="446"/>
      <c r="DFK47" s="446"/>
      <c r="DFL47" s="446"/>
      <c r="DFM47" s="446"/>
      <c r="DFN47" s="446"/>
      <c r="DFO47" s="446"/>
      <c r="DFP47" s="446"/>
      <c r="DFQ47" s="446"/>
      <c r="DFR47" s="446"/>
      <c r="DFS47" s="446"/>
      <c r="DFT47" s="446"/>
      <c r="DFU47" s="446"/>
      <c r="DFV47" s="446"/>
      <c r="DFW47" s="446"/>
      <c r="DFX47" s="446"/>
      <c r="DFY47" s="446"/>
      <c r="DFZ47" s="446"/>
      <c r="DGA47" s="446"/>
      <c r="DGB47" s="446"/>
      <c r="DGC47" s="446"/>
      <c r="DGD47" s="446"/>
      <c r="DGE47" s="446"/>
      <c r="DGF47" s="446"/>
      <c r="DGG47" s="446"/>
      <c r="DGH47" s="446"/>
      <c r="DGI47" s="446"/>
      <c r="DGJ47" s="446"/>
      <c r="DGK47" s="446"/>
      <c r="DGL47" s="446"/>
      <c r="DGM47" s="446"/>
      <c r="DGN47" s="446"/>
      <c r="DGO47" s="446"/>
      <c r="DGP47" s="446"/>
      <c r="DGQ47" s="446"/>
      <c r="DGR47" s="446"/>
      <c r="DGS47" s="446"/>
      <c r="DGT47" s="446"/>
      <c r="DGU47" s="446"/>
      <c r="DGV47" s="446"/>
      <c r="DGW47" s="446"/>
      <c r="DGX47" s="446"/>
      <c r="DGY47" s="446"/>
      <c r="DGZ47" s="446"/>
      <c r="DHA47" s="446"/>
      <c r="DHB47" s="446"/>
      <c r="DHC47" s="446"/>
      <c r="DHD47" s="446"/>
      <c r="DHE47" s="446"/>
      <c r="DHF47" s="446"/>
      <c r="DHG47" s="446"/>
      <c r="DHH47" s="446"/>
      <c r="DHI47" s="446"/>
      <c r="DHJ47" s="446"/>
      <c r="DHK47" s="446"/>
      <c r="DHL47" s="446"/>
      <c r="DHM47" s="446"/>
      <c r="DHN47" s="446"/>
      <c r="DHO47" s="446"/>
      <c r="DHP47" s="446"/>
      <c r="DHQ47" s="446"/>
      <c r="DHR47" s="446"/>
      <c r="DHS47" s="446"/>
      <c r="DHT47" s="446"/>
      <c r="DHU47" s="446"/>
      <c r="DHV47" s="446"/>
      <c r="DHW47" s="446"/>
      <c r="DHX47" s="446"/>
      <c r="DHY47" s="446"/>
      <c r="DHZ47" s="446"/>
      <c r="DIA47" s="446"/>
      <c r="DIB47" s="446"/>
      <c r="DIC47" s="446"/>
      <c r="DID47" s="446"/>
      <c r="DIE47" s="446"/>
      <c r="DIF47" s="446"/>
      <c r="DIG47" s="446"/>
      <c r="DIH47" s="446"/>
      <c r="DII47" s="446"/>
      <c r="DIJ47" s="446"/>
      <c r="DIK47" s="446"/>
      <c r="DIL47" s="446"/>
      <c r="DIM47" s="446"/>
      <c r="DIN47" s="446"/>
      <c r="DIO47" s="446"/>
      <c r="DIP47" s="446"/>
      <c r="DIQ47" s="446"/>
      <c r="DIR47" s="446"/>
      <c r="DIS47" s="446"/>
      <c r="DIT47" s="446"/>
      <c r="DIU47" s="446"/>
      <c r="DIV47" s="446"/>
      <c r="DIW47" s="446"/>
      <c r="DIX47" s="446"/>
      <c r="DIY47" s="446"/>
      <c r="DIZ47" s="446"/>
      <c r="DJA47" s="446"/>
      <c r="DJB47" s="446"/>
      <c r="DJC47" s="446"/>
      <c r="DJD47" s="446"/>
      <c r="DJE47" s="446"/>
      <c r="DJF47" s="446"/>
      <c r="DJG47" s="446"/>
      <c r="DJH47" s="446"/>
      <c r="DJI47" s="446"/>
      <c r="DJJ47" s="446"/>
      <c r="DJK47" s="446"/>
      <c r="DJL47" s="446"/>
      <c r="DJM47" s="446"/>
      <c r="DJN47" s="446"/>
      <c r="DJO47" s="446"/>
      <c r="DJP47" s="446"/>
      <c r="DJQ47" s="446"/>
      <c r="DJR47" s="446"/>
      <c r="DJS47" s="446"/>
      <c r="DJT47" s="446"/>
      <c r="DJU47" s="446"/>
      <c r="DJV47" s="446"/>
      <c r="DJW47" s="446"/>
      <c r="DJX47" s="446"/>
      <c r="DJY47" s="446"/>
      <c r="DJZ47" s="446"/>
      <c r="DKA47" s="446"/>
      <c r="DKB47" s="446"/>
      <c r="DKC47" s="446"/>
      <c r="DKD47" s="446"/>
      <c r="DKE47" s="446"/>
      <c r="DKF47" s="446"/>
      <c r="DKG47" s="446"/>
      <c r="DKH47" s="446"/>
      <c r="DKI47" s="446"/>
      <c r="DKJ47" s="446"/>
      <c r="DKK47" s="446"/>
      <c r="DKL47" s="446"/>
      <c r="DKM47" s="446"/>
      <c r="DKN47" s="446"/>
      <c r="DKO47" s="446"/>
      <c r="DKP47" s="446"/>
      <c r="DKQ47" s="446"/>
      <c r="DKR47" s="446"/>
      <c r="DKS47" s="446"/>
      <c r="DKT47" s="446"/>
      <c r="DKU47" s="446"/>
      <c r="DKV47" s="446"/>
      <c r="DKW47" s="446"/>
      <c r="DKX47" s="446"/>
      <c r="DKY47" s="446"/>
      <c r="DKZ47" s="446"/>
      <c r="DLA47" s="446"/>
      <c r="DLB47" s="446"/>
      <c r="DLC47" s="446"/>
      <c r="DLD47" s="446"/>
      <c r="DLE47" s="446"/>
      <c r="DLF47" s="446"/>
      <c r="DLG47" s="446"/>
      <c r="DLH47" s="446"/>
      <c r="DLI47" s="446"/>
      <c r="DLJ47" s="446"/>
      <c r="DLK47" s="446"/>
      <c r="DLL47" s="446"/>
      <c r="DLM47" s="446"/>
      <c r="DLN47" s="446"/>
      <c r="DLO47" s="446"/>
      <c r="DLP47" s="446"/>
      <c r="DLQ47" s="446"/>
      <c r="DLR47" s="446"/>
      <c r="DLS47" s="446"/>
      <c r="DLT47" s="446"/>
      <c r="DLU47" s="446"/>
      <c r="DLV47" s="446"/>
      <c r="DLW47" s="446"/>
      <c r="DLX47" s="446"/>
      <c r="DLY47" s="446"/>
      <c r="DLZ47" s="446"/>
      <c r="DMA47" s="446"/>
      <c r="DMB47" s="446"/>
      <c r="DMC47" s="446"/>
      <c r="DMD47" s="446"/>
      <c r="DME47" s="446"/>
      <c r="DMF47" s="446"/>
      <c r="DMG47" s="446"/>
      <c r="DMH47" s="446"/>
      <c r="DMI47" s="446"/>
      <c r="DMJ47" s="446"/>
      <c r="DMK47" s="446"/>
      <c r="DML47" s="446"/>
      <c r="DMM47" s="446"/>
      <c r="DMN47" s="446"/>
      <c r="DMO47" s="446"/>
      <c r="DMP47" s="446"/>
      <c r="DMQ47" s="446"/>
      <c r="DMR47" s="446"/>
      <c r="DMS47" s="446"/>
      <c r="DMT47" s="446"/>
      <c r="DMU47" s="446"/>
      <c r="DMV47" s="446"/>
      <c r="DMW47" s="446"/>
      <c r="DMX47" s="446"/>
      <c r="DMY47" s="446"/>
      <c r="DMZ47" s="446"/>
      <c r="DNA47" s="446"/>
      <c r="DNB47" s="446"/>
      <c r="DNC47" s="446"/>
      <c r="DND47" s="446"/>
      <c r="DNE47" s="446"/>
      <c r="DNF47" s="446"/>
      <c r="DNG47" s="446"/>
      <c r="DNH47" s="446"/>
      <c r="DNI47" s="446"/>
      <c r="DNJ47" s="446"/>
      <c r="DNK47" s="446"/>
      <c r="DNL47" s="446"/>
      <c r="DNM47" s="446"/>
      <c r="DNN47" s="446"/>
      <c r="DNO47" s="446"/>
      <c r="DNP47" s="446"/>
      <c r="DNQ47" s="446"/>
      <c r="DNR47" s="446"/>
      <c r="DNS47" s="446"/>
      <c r="DNT47" s="446"/>
      <c r="DNU47" s="446"/>
      <c r="DNV47" s="446"/>
      <c r="DNW47" s="446"/>
      <c r="DNX47" s="446"/>
      <c r="DNY47" s="446"/>
      <c r="DNZ47" s="446"/>
      <c r="DOA47" s="446"/>
      <c r="DOB47" s="446"/>
      <c r="DOC47" s="446"/>
      <c r="DOD47" s="446"/>
      <c r="DOE47" s="446"/>
      <c r="DOF47" s="446"/>
      <c r="DOG47" s="446"/>
      <c r="DOH47" s="446"/>
      <c r="DOI47" s="446"/>
      <c r="DOJ47" s="446"/>
      <c r="DOK47" s="446"/>
      <c r="DOL47" s="446"/>
      <c r="DOM47" s="446"/>
      <c r="DON47" s="446"/>
      <c r="DOO47" s="446"/>
      <c r="DOP47" s="446"/>
      <c r="DOQ47" s="446"/>
      <c r="DOR47" s="446"/>
      <c r="DOS47" s="446"/>
      <c r="DOT47" s="446"/>
      <c r="DOU47" s="446"/>
      <c r="DOV47" s="446"/>
      <c r="DOW47" s="446"/>
      <c r="DOX47" s="446"/>
      <c r="DOY47" s="446"/>
      <c r="DOZ47" s="446"/>
      <c r="DPA47" s="446"/>
      <c r="DPB47" s="446"/>
      <c r="DPC47" s="446"/>
      <c r="DPD47" s="446"/>
      <c r="DPE47" s="446"/>
      <c r="DPF47" s="446"/>
      <c r="DPG47" s="446"/>
      <c r="DPH47" s="446"/>
      <c r="DPI47" s="446"/>
      <c r="DPJ47" s="446"/>
      <c r="DPK47" s="446"/>
      <c r="DPL47" s="446"/>
      <c r="DPM47" s="446"/>
      <c r="DPN47" s="446"/>
      <c r="DPO47" s="446"/>
      <c r="DPP47" s="446"/>
      <c r="DPQ47" s="446"/>
      <c r="DPR47" s="446"/>
      <c r="DPS47" s="446"/>
      <c r="DPT47" s="446"/>
      <c r="DPU47" s="446"/>
      <c r="DPV47" s="446"/>
      <c r="DPW47" s="446"/>
      <c r="DPX47" s="446"/>
      <c r="DPY47" s="446"/>
      <c r="DPZ47" s="446"/>
      <c r="DQA47" s="446"/>
      <c r="DQB47" s="446"/>
      <c r="DQC47" s="446"/>
      <c r="DQD47" s="446"/>
      <c r="DQE47" s="446"/>
      <c r="DQF47" s="446"/>
      <c r="DQG47" s="446"/>
      <c r="DQH47" s="446"/>
      <c r="DQI47" s="446"/>
      <c r="DQJ47" s="446"/>
      <c r="DQK47" s="446"/>
      <c r="DQL47" s="446"/>
      <c r="DQM47" s="446"/>
      <c r="DQN47" s="446"/>
      <c r="DQO47" s="446"/>
      <c r="DQP47" s="446"/>
      <c r="DQQ47" s="446"/>
      <c r="DQR47" s="446"/>
      <c r="DQS47" s="446"/>
      <c r="DQT47" s="446"/>
      <c r="DQU47" s="446"/>
      <c r="DQV47" s="446"/>
      <c r="DQW47" s="446"/>
      <c r="DQX47" s="446"/>
      <c r="DQY47" s="446"/>
      <c r="DQZ47" s="446"/>
      <c r="DRA47" s="446"/>
      <c r="DRB47" s="446"/>
      <c r="DRC47" s="446"/>
      <c r="DRD47" s="446"/>
      <c r="DRE47" s="446"/>
      <c r="DRF47" s="446"/>
      <c r="DRG47" s="446"/>
      <c r="DRH47" s="446"/>
      <c r="DRI47" s="446"/>
      <c r="DRJ47" s="446"/>
      <c r="DRK47" s="446"/>
      <c r="DRL47" s="446"/>
      <c r="DRM47" s="446"/>
      <c r="DRN47" s="446"/>
      <c r="DRO47" s="446"/>
      <c r="DRP47" s="446"/>
      <c r="DRQ47" s="446"/>
      <c r="DRR47" s="446"/>
      <c r="DRS47" s="446"/>
      <c r="DRT47" s="446"/>
      <c r="DRU47" s="446"/>
      <c r="DRV47" s="446"/>
      <c r="DRW47" s="446"/>
      <c r="DRX47" s="446"/>
      <c r="DRY47" s="446"/>
      <c r="DRZ47" s="446"/>
      <c r="DSA47" s="446"/>
      <c r="DSB47" s="446"/>
      <c r="DSC47" s="446"/>
      <c r="DSD47" s="446"/>
      <c r="DSE47" s="446"/>
      <c r="DSF47" s="446"/>
      <c r="DSG47" s="446"/>
      <c r="DSH47" s="446"/>
      <c r="DSI47" s="446"/>
      <c r="DSJ47" s="446"/>
      <c r="DSK47" s="446"/>
      <c r="DSL47" s="446"/>
      <c r="DSM47" s="446"/>
      <c r="DSN47" s="446"/>
      <c r="DSO47" s="446"/>
      <c r="DSP47" s="446"/>
      <c r="DSQ47" s="446"/>
      <c r="DSR47" s="446"/>
      <c r="DSS47" s="446"/>
      <c r="DST47" s="446"/>
      <c r="DSU47" s="446"/>
      <c r="DSV47" s="446"/>
      <c r="DSW47" s="446"/>
      <c r="DSX47" s="446"/>
      <c r="DSY47" s="446"/>
      <c r="DSZ47" s="446"/>
      <c r="DTA47" s="446"/>
      <c r="DTB47" s="446"/>
      <c r="DTC47" s="446"/>
      <c r="DTD47" s="446"/>
      <c r="DTE47" s="446"/>
      <c r="DTF47" s="446"/>
      <c r="DTG47" s="446"/>
      <c r="DTH47" s="446"/>
      <c r="DTI47" s="446"/>
      <c r="DTJ47" s="446"/>
      <c r="DTK47" s="446"/>
      <c r="DTL47" s="446"/>
      <c r="DTM47" s="446"/>
      <c r="DTN47" s="446"/>
      <c r="DTO47" s="446"/>
      <c r="DTP47" s="446"/>
      <c r="DTQ47" s="446"/>
      <c r="DTR47" s="446"/>
      <c r="DTS47" s="446"/>
      <c r="DTT47" s="446"/>
      <c r="DTU47" s="446"/>
      <c r="DTV47" s="446"/>
      <c r="DTW47" s="446"/>
      <c r="DTX47" s="446"/>
      <c r="DTY47" s="446"/>
      <c r="DTZ47" s="446"/>
      <c r="DUA47" s="446"/>
      <c r="DUB47" s="446"/>
      <c r="DUC47" s="446"/>
      <c r="DUD47" s="446"/>
      <c r="DUE47" s="446"/>
      <c r="DUF47" s="446"/>
      <c r="DUG47" s="446"/>
      <c r="DUH47" s="446"/>
      <c r="DUI47" s="446"/>
      <c r="DUJ47" s="446"/>
      <c r="DUK47" s="446"/>
      <c r="DUL47" s="446"/>
      <c r="DUM47" s="446"/>
      <c r="DUN47" s="446"/>
      <c r="DUO47" s="446"/>
      <c r="DUP47" s="446"/>
      <c r="DUQ47" s="446"/>
      <c r="DUR47" s="446"/>
      <c r="DUS47" s="446"/>
      <c r="DUT47" s="446"/>
      <c r="DUU47" s="446"/>
      <c r="DUV47" s="446"/>
      <c r="DUW47" s="446"/>
      <c r="DUX47" s="446"/>
      <c r="DUY47" s="446"/>
      <c r="DUZ47" s="446"/>
      <c r="DVA47" s="446"/>
      <c r="DVB47" s="446"/>
      <c r="DVC47" s="446"/>
      <c r="DVD47" s="446"/>
      <c r="DVE47" s="446"/>
      <c r="DVF47" s="446"/>
      <c r="DVG47" s="446"/>
      <c r="DVH47" s="446"/>
      <c r="DVI47" s="446"/>
      <c r="DVJ47" s="446"/>
      <c r="DVK47" s="446"/>
      <c r="DVL47" s="446"/>
      <c r="DVM47" s="446"/>
      <c r="DVN47" s="446"/>
      <c r="DVO47" s="446"/>
      <c r="DVP47" s="446"/>
      <c r="DVQ47" s="446"/>
      <c r="DVR47" s="446"/>
      <c r="DVS47" s="446"/>
      <c r="DVT47" s="446"/>
      <c r="DVU47" s="446"/>
      <c r="DVV47" s="446"/>
      <c r="DVW47" s="446"/>
      <c r="DVX47" s="446"/>
      <c r="DVY47" s="446"/>
      <c r="DVZ47" s="446"/>
      <c r="DWA47" s="446"/>
      <c r="DWB47" s="446"/>
      <c r="DWC47" s="446"/>
      <c r="DWD47" s="446"/>
      <c r="DWE47" s="446"/>
      <c r="DWF47" s="446"/>
      <c r="DWG47" s="446"/>
      <c r="DWH47" s="446"/>
      <c r="DWI47" s="446"/>
      <c r="DWJ47" s="446"/>
      <c r="DWK47" s="446"/>
      <c r="DWL47" s="446"/>
      <c r="DWM47" s="446"/>
      <c r="DWN47" s="446"/>
      <c r="DWO47" s="446"/>
      <c r="DWP47" s="446"/>
      <c r="DWQ47" s="446"/>
      <c r="DWR47" s="446"/>
      <c r="DWS47" s="446"/>
      <c r="DWT47" s="446"/>
      <c r="DWU47" s="446"/>
      <c r="DWV47" s="446"/>
      <c r="DWW47" s="446"/>
      <c r="DWX47" s="446"/>
      <c r="DWY47" s="446"/>
      <c r="DWZ47" s="446"/>
      <c r="DXA47" s="446"/>
      <c r="DXB47" s="446"/>
      <c r="DXC47" s="446"/>
      <c r="DXD47" s="446"/>
      <c r="DXE47" s="446"/>
      <c r="DXF47" s="446"/>
      <c r="DXG47" s="446"/>
      <c r="DXH47" s="446"/>
      <c r="DXI47" s="446"/>
      <c r="DXJ47" s="446"/>
      <c r="DXK47" s="446"/>
      <c r="DXL47" s="446"/>
      <c r="DXM47" s="446"/>
      <c r="DXN47" s="446"/>
      <c r="DXO47" s="446"/>
      <c r="DXP47" s="446"/>
      <c r="DXQ47" s="446"/>
      <c r="DXR47" s="446"/>
      <c r="DXS47" s="446"/>
      <c r="DXT47" s="446"/>
      <c r="DXU47" s="446"/>
      <c r="DXV47" s="446"/>
      <c r="DXW47" s="446"/>
      <c r="DXX47" s="446"/>
      <c r="DXY47" s="446"/>
      <c r="DXZ47" s="446"/>
      <c r="DYA47" s="446"/>
      <c r="DYB47" s="446"/>
      <c r="DYC47" s="446"/>
      <c r="DYD47" s="446"/>
      <c r="DYE47" s="446"/>
      <c r="DYF47" s="446"/>
      <c r="DYG47" s="446"/>
      <c r="DYH47" s="446"/>
      <c r="DYI47" s="446"/>
      <c r="DYJ47" s="446"/>
      <c r="DYK47" s="446"/>
      <c r="DYL47" s="446"/>
      <c r="DYM47" s="446"/>
      <c r="DYN47" s="446"/>
      <c r="DYO47" s="446"/>
      <c r="DYP47" s="446"/>
      <c r="DYQ47" s="446"/>
      <c r="DYR47" s="446"/>
      <c r="DYS47" s="446"/>
      <c r="DYT47" s="446"/>
      <c r="DYU47" s="446"/>
      <c r="DYV47" s="446"/>
      <c r="DYW47" s="446"/>
      <c r="DYX47" s="446"/>
      <c r="DYY47" s="446"/>
      <c r="DYZ47" s="446"/>
      <c r="DZA47" s="446"/>
      <c r="DZB47" s="446"/>
      <c r="DZC47" s="446"/>
      <c r="DZD47" s="446"/>
      <c r="DZE47" s="446"/>
      <c r="DZF47" s="446"/>
      <c r="DZG47" s="446"/>
      <c r="DZH47" s="446"/>
      <c r="DZI47" s="446"/>
      <c r="DZJ47" s="446"/>
      <c r="DZK47" s="446"/>
      <c r="DZL47" s="446"/>
      <c r="DZM47" s="446"/>
      <c r="DZN47" s="446"/>
      <c r="DZO47" s="446"/>
      <c r="DZP47" s="446"/>
      <c r="DZQ47" s="446"/>
      <c r="DZR47" s="446"/>
      <c r="DZS47" s="446"/>
      <c r="DZT47" s="446"/>
      <c r="DZU47" s="446"/>
      <c r="DZV47" s="446"/>
      <c r="DZW47" s="446"/>
      <c r="DZX47" s="446"/>
      <c r="DZY47" s="446"/>
      <c r="DZZ47" s="446"/>
      <c r="EAA47" s="446"/>
      <c r="EAB47" s="446"/>
      <c r="EAC47" s="446"/>
      <c r="EAD47" s="446"/>
      <c r="EAE47" s="446"/>
      <c r="EAF47" s="446"/>
      <c r="EAG47" s="446"/>
      <c r="EAH47" s="446"/>
      <c r="EAI47" s="446"/>
      <c r="EAJ47" s="446"/>
      <c r="EAK47" s="446"/>
      <c r="EAL47" s="446"/>
      <c r="EAM47" s="446"/>
      <c r="EAN47" s="446"/>
      <c r="EAO47" s="446"/>
      <c r="EAP47" s="446"/>
      <c r="EAQ47" s="446"/>
      <c r="EAR47" s="446"/>
      <c r="EAS47" s="446"/>
      <c r="EAT47" s="446"/>
      <c r="EAU47" s="446"/>
      <c r="EAV47" s="446"/>
      <c r="EAW47" s="446"/>
      <c r="EAX47" s="446"/>
      <c r="EAY47" s="446"/>
      <c r="EAZ47" s="446"/>
      <c r="EBA47" s="446"/>
      <c r="EBB47" s="446"/>
      <c r="EBC47" s="446"/>
      <c r="EBD47" s="446"/>
      <c r="EBE47" s="446"/>
      <c r="EBF47" s="446"/>
      <c r="EBG47" s="446"/>
      <c r="EBH47" s="446"/>
      <c r="EBI47" s="446"/>
      <c r="EBJ47" s="446"/>
      <c r="EBK47" s="446"/>
      <c r="EBL47" s="446"/>
      <c r="EBM47" s="446"/>
      <c r="EBN47" s="446"/>
      <c r="EBO47" s="446"/>
      <c r="EBP47" s="446"/>
      <c r="EBQ47" s="446"/>
      <c r="EBR47" s="446"/>
      <c r="EBS47" s="446"/>
      <c r="EBT47" s="446"/>
      <c r="EBU47" s="446"/>
      <c r="EBV47" s="446"/>
      <c r="EBW47" s="446"/>
      <c r="EBX47" s="446"/>
      <c r="EBY47" s="446"/>
      <c r="EBZ47" s="446"/>
      <c r="ECA47" s="446"/>
      <c r="ECB47" s="446"/>
      <c r="ECC47" s="446"/>
      <c r="ECD47" s="446"/>
      <c r="ECE47" s="446"/>
      <c r="ECF47" s="446"/>
      <c r="ECG47" s="446"/>
      <c r="ECH47" s="446"/>
      <c r="ECI47" s="446"/>
      <c r="ECJ47" s="446"/>
      <c r="ECK47" s="446"/>
      <c r="ECL47" s="446"/>
      <c r="ECM47" s="446"/>
      <c r="ECN47" s="446"/>
      <c r="ECO47" s="446"/>
      <c r="ECP47" s="446"/>
      <c r="ECQ47" s="446"/>
      <c r="ECR47" s="446"/>
      <c r="ECS47" s="446"/>
      <c r="ECT47" s="446"/>
      <c r="ECU47" s="446"/>
      <c r="ECV47" s="446"/>
      <c r="ECW47" s="446"/>
      <c r="ECX47" s="446"/>
      <c r="ECY47" s="446"/>
      <c r="ECZ47" s="446"/>
      <c r="EDA47" s="446"/>
      <c r="EDB47" s="446"/>
      <c r="EDC47" s="446"/>
      <c r="EDD47" s="446"/>
      <c r="EDE47" s="446"/>
      <c r="EDF47" s="446"/>
      <c r="EDG47" s="446"/>
      <c r="EDH47" s="446"/>
      <c r="EDI47" s="446"/>
      <c r="EDJ47" s="446"/>
      <c r="EDK47" s="446"/>
      <c r="EDL47" s="446"/>
      <c r="EDM47" s="446"/>
      <c r="EDN47" s="446"/>
      <c r="EDO47" s="446"/>
      <c r="EDP47" s="446"/>
      <c r="EDQ47" s="446"/>
      <c r="EDR47" s="446"/>
      <c r="EDS47" s="446"/>
      <c r="EDT47" s="446"/>
      <c r="EDU47" s="446"/>
      <c r="EDV47" s="446"/>
      <c r="EDW47" s="446"/>
      <c r="EDX47" s="446"/>
      <c r="EDY47" s="446"/>
      <c r="EDZ47" s="446"/>
      <c r="EEA47" s="446"/>
      <c r="EEB47" s="446"/>
      <c r="EEC47" s="446"/>
      <c r="EED47" s="446"/>
      <c r="EEE47" s="446"/>
      <c r="EEF47" s="446"/>
      <c r="EEG47" s="446"/>
      <c r="EEH47" s="446"/>
      <c r="EEI47" s="446"/>
      <c r="EEJ47" s="446"/>
      <c r="EEK47" s="446"/>
      <c r="EEL47" s="446"/>
      <c r="EEM47" s="446"/>
      <c r="EEN47" s="446"/>
      <c r="EEO47" s="446"/>
      <c r="EEP47" s="446"/>
      <c r="EEQ47" s="446"/>
      <c r="EER47" s="446"/>
      <c r="EES47" s="446"/>
      <c r="EET47" s="446"/>
      <c r="EEU47" s="446"/>
      <c r="EEV47" s="446"/>
      <c r="EEW47" s="446"/>
      <c r="EEX47" s="446"/>
      <c r="EEY47" s="446"/>
      <c r="EEZ47" s="446"/>
      <c r="EFA47" s="446"/>
      <c r="EFB47" s="446"/>
      <c r="EFC47" s="446"/>
      <c r="EFD47" s="446"/>
      <c r="EFE47" s="446"/>
      <c r="EFF47" s="446"/>
      <c r="EFG47" s="446"/>
      <c r="EFH47" s="446"/>
      <c r="EFI47" s="446"/>
      <c r="EFJ47" s="446"/>
      <c r="EFK47" s="446"/>
      <c r="EFL47" s="446"/>
      <c r="EFM47" s="446"/>
      <c r="EFN47" s="446"/>
      <c r="EFO47" s="446"/>
      <c r="EFP47" s="446"/>
      <c r="EFQ47" s="446"/>
      <c r="EFR47" s="446"/>
      <c r="EFS47" s="446"/>
      <c r="EFT47" s="446"/>
      <c r="EFU47" s="446"/>
      <c r="EFV47" s="446"/>
      <c r="EFW47" s="446"/>
      <c r="EFX47" s="446"/>
      <c r="EFY47" s="446"/>
      <c r="EFZ47" s="446"/>
      <c r="EGA47" s="446"/>
      <c r="EGB47" s="446"/>
      <c r="EGC47" s="446"/>
      <c r="EGD47" s="446"/>
      <c r="EGE47" s="446"/>
      <c r="EGF47" s="446"/>
      <c r="EGG47" s="446"/>
      <c r="EGH47" s="446"/>
      <c r="EGI47" s="446"/>
      <c r="EGJ47" s="446"/>
      <c r="EGK47" s="446"/>
      <c r="EGL47" s="446"/>
      <c r="EGM47" s="446"/>
      <c r="EGN47" s="446"/>
      <c r="EGO47" s="446"/>
      <c r="EGP47" s="446"/>
      <c r="EGQ47" s="446"/>
      <c r="EGR47" s="446"/>
      <c r="EGS47" s="446"/>
      <c r="EGT47" s="446"/>
      <c r="EGU47" s="446"/>
      <c r="EGV47" s="446"/>
      <c r="EGW47" s="446"/>
      <c r="EGX47" s="446"/>
      <c r="EGY47" s="446"/>
      <c r="EGZ47" s="446"/>
      <c r="EHA47" s="446"/>
      <c r="EHB47" s="446"/>
      <c r="EHC47" s="446"/>
      <c r="EHD47" s="446"/>
      <c r="EHE47" s="446"/>
      <c r="EHF47" s="446"/>
      <c r="EHG47" s="446"/>
      <c r="EHH47" s="446"/>
      <c r="EHI47" s="446"/>
      <c r="EHJ47" s="446"/>
      <c r="EHK47" s="446"/>
      <c r="EHL47" s="446"/>
      <c r="EHM47" s="446"/>
      <c r="EHN47" s="446"/>
      <c r="EHO47" s="446"/>
      <c r="EHP47" s="446"/>
      <c r="EHQ47" s="446"/>
      <c r="EHR47" s="446"/>
      <c r="EHS47" s="446"/>
      <c r="EHT47" s="446"/>
      <c r="EHU47" s="446"/>
      <c r="EHV47" s="446"/>
      <c r="EHW47" s="446"/>
      <c r="EHX47" s="446"/>
      <c r="EHY47" s="446"/>
      <c r="EHZ47" s="446"/>
      <c r="EIA47" s="446"/>
      <c r="EIB47" s="446"/>
      <c r="EIC47" s="446"/>
      <c r="EID47" s="446"/>
      <c r="EIE47" s="446"/>
      <c r="EIF47" s="446"/>
      <c r="EIG47" s="446"/>
      <c r="EIH47" s="446"/>
      <c r="EII47" s="446"/>
      <c r="EIJ47" s="446"/>
      <c r="EIK47" s="446"/>
      <c r="EIL47" s="446"/>
      <c r="EIM47" s="446"/>
      <c r="EIN47" s="446"/>
      <c r="EIO47" s="446"/>
      <c r="EIP47" s="446"/>
      <c r="EIQ47" s="446"/>
      <c r="EIR47" s="446"/>
      <c r="EIS47" s="446"/>
      <c r="EIT47" s="446"/>
      <c r="EIU47" s="446"/>
      <c r="EIV47" s="446"/>
      <c r="EIW47" s="446"/>
      <c r="EIX47" s="446"/>
      <c r="EIY47" s="446"/>
      <c r="EIZ47" s="446"/>
      <c r="EJA47" s="446"/>
      <c r="EJB47" s="446"/>
      <c r="EJC47" s="446"/>
      <c r="EJD47" s="446"/>
      <c r="EJE47" s="446"/>
      <c r="EJF47" s="446"/>
      <c r="EJG47" s="446"/>
      <c r="EJH47" s="446"/>
      <c r="EJI47" s="446"/>
      <c r="EJJ47" s="446"/>
      <c r="EJK47" s="446"/>
      <c r="EJL47" s="446"/>
      <c r="EJM47" s="446"/>
      <c r="EJN47" s="446"/>
      <c r="EJO47" s="446"/>
      <c r="EJP47" s="446"/>
      <c r="EJQ47" s="446"/>
      <c r="EJR47" s="446"/>
      <c r="EJS47" s="446"/>
      <c r="EJT47" s="446"/>
      <c r="EJU47" s="446"/>
      <c r="EJV47" s="446"/>
      <c r="EJW47" s="446"/>
      <c r="EJX47" s="446"/>
      <c r="EJY47" s="446"/>
      <c r="EJZ47" s="446"/>
      <c r="EKA47" s="446"/>
      <c r="EKB47" s="446"/>
      <c r="EKC47" s="446"/>
      <c r="EKD47" s="446"/>
      <c r="EKE47" s="446"/>
      <c r="EKF47" s="446"/>
      <c r="EKG47" s="446"/>
      <c r="EKH47" s="446"/>
      <c r="EKI47" s="446"/>
      <c r="EKJ47" s="446"/>
      <c r="EKK47" s="446"/>
      <c r="EKL47" s="446"/>
      <c r="EKM47" s="446"/>
      <c r="EKN47" s="446"/>
      <c r="EKO47" s="446"/>
      <c r="EKP47" s="446"/>
      <c r="EKQ47" s="446"/>
      <c r="EKR47" s="446"/>
      <c r="EKS47" s="446"/>
      <c r="EKT47" s="446"/>
      <c r="EKU47" s="446"/>
      <c r="EKV47" s="446"/>
      <c r="EKW47" s="446"/>
      <c r="EKX47" s="446"/>
      <c r="EKY47" s="446"/>
      <c r="EKZ47" s="446"/>
      <c r="ELA47" s="446"/>
      <c r="ELB47" s="446"/>
      <c r="ELC47" s="446"/>
      <c r="ELD47" s="446"/>
      <c r="ELE47" s="446"/>
      <c r="ELF47" s="446"/>
      <c r="ELG47" s="446"/>
      <c r="ELH47" s="446"/>
      <c r="ELI47" s="446"/>
      <c r="ELJ47" s="446"/>
      <c r="ELK47" s="446"/>
      <c r="ELL47" s="446"/>
      <c r="ELM47" s="446"/>
      <c r="ELN47" s="446"/>
      <c r="ELO47" s="446"/>
      <c r="ELP47" s="446"/>
      <c r="ELQ47" s="446"/>
      <c r="ELR47" s="446"/>
      <c r="ELS47" s="446"/>
      <c r="ELT47" s="446"/>
      <c r="ELU47" s="446"/>
      <c r="ELV47" s="446"/>
      <c r="ELW47" s="446"/>
      <c r="ELX47" s="446"/>
      <c r="ELY47" s="446"/>
      <c r="ELZ47" s="446"/>
      <c r="EMA47" s="446"/>
      <c r="EMB47" s="446"/>
      <c r="EMC47" s="446"/>
      <c r="EMD47" s="446"/>
      <c r="EME47" s="446"/>
      <c r="EMF47" s="446"/>
      <c r="EMG47" s="446"/>
      <c r="EMH47" s="446"/>
      <c r="EMI47" s="446"/>
      <c r="EMJ47" s="446"/>
      <c r="EMK47" s="446"/>
      <c r="EML47" s="446"/>
      <c r="EMM47" s="446"/>
      <c r="EMN47" s="446"/>
      <c r="EMO47" s="446"/>
      <c r="EMP47" s="446"/>
      <c r="EMQ47" s="446"/>
      <c r="EMR47" s="446"/>
      <c r="EMS47" s="446"/>
      <c r="EMT47" s="446"/>
      <c r="EMU47" s="446"/>
      <c r="EMV47" s="446"/>
      <c r="EMW47" s="446"/>
      <c r="EMX47" s="446"/>
      <c r="EMY47" s="446"/>
      <c r="EMZ47" s="446"/>
      <c r="ENA47" s="446"/>
      <c r="ENB47" s="446"/>
      <c r="ENC47" s="446"/>
      <c r="END47" s="446"/>
      <c r="ENE47" s="446"/>
      <c r="ENF47" s="446"/>
      <c r="ENG47" s="446"/>
      <c r="ENH47" s="446"/>
      <c r="ENI47" s="446"/>
      <c r="ENJ47" s="446"/>
      <c r="ENK47" s="446"/>
      <c r="ENL47" s="446"/>
      <c r="ENM47" s="446"/>
      <c r="ENN47" s="446"/>
      <c r="ENO47" s="446"/>
      <c r="ENP47" s="446"/>
      <c r="ENQ47" s="446"/>
      <c r="ENR47" s="446"/>
      <c r="ENS47" s="446"/>
      <c r="ENT47" s="446"/>
      <c r="ENU47" s="446"/>
      <c r="ENV47" s="446"/>
      <c r="ENW47" s="446"/>
      <c r="ENX47" s="446"/>
      <c r="ENY47" s="446"/>
      <c r="ENZ47" s="446"/>
      <c r="EOA47" s="446"/>
      <c r="EOB47" s="446"/>
      <c r="EOC47" s="446"/>
      <c r="EOD47" s="446"/>
      <c r="EOE47" s="446"/>
      <c r="EOF47" s="446"/>
      <c r="EOG47" s="446"/>
      <c r="EOH47" s="446"/>
      <c r="EOI47" s="446"/>
      <c r="EOJ47" s="446"/>
      <c r="EOK47" s="446"/>
      <c r="EOL47" s="446"/>
      <c r="EOM47" s="446"/>
      <c r="EON47" s="446"/>
      <c r="EOO47" s="446"/>
      <c r="EOP47" s="446"/>
      <c r="EOQ47" s="446"/>
      <c r="EOR47" s="446"/>
      <c r="EOS47" s="446"/>
      <c r="EOT47" s="446"/>
      <c r="EOU47" s="446"/>
      <c r="EOV47" s="446"/>
      <c r="EOW47" s="446"/>
      <c r="EOX47" s="446"/>
      <c r="EOY47" s="446"/>
      <c r="EOZ47" s="446"/>
      <c r="EPA47" s="446"/>
      <c r="EPB47" s="446"/>
      <c r="EPC47" s="446"/>
      <c r="EPD47" s="446"/>
      <c r="EPE47" s="446"/>
      <c r="EPF47" s="446"/>
      <c r="EPG47" s="446"/>
      <c r="EPH47" s="446"/>
      <c r="EPI47" s="446"/>
      <c r="EPJ47" s="446"/>
      <c r="EPK47" s="446"/>
      <c r="EPL47" s="446"/>
      <c r="EPM47" s="446"/>
      <c r="EPN47" s="446"/>
      <c r="EPO47" s="446"/>
      <c r="EPP47" s="446"/>
      <c r="EPQ47" s="446"/>
      <c r="EPR47" s="446"/>
      <c r="EPS47" s="446"/>
      <c r="EPT47" s="446"/>
      <c r="EPU47" s="446"/>
      <c r="EPV47" s="446"/>
      <c r="EPW47" s="446"/>
      <c r="EPX47" s="446"/>
      <c r="EPY47" s="446"/>
      <c r="EPZ47" s="446"/>
      <c r="EQA47" s="446"/>
      <c r="EQB47" s="446"/>
      <c r="EQC47" s="446"/>
      <c r="EQD47" s="446"/>
      <c r="EQE47" s="446"/>
      <c r="EQF47" s="446"/>
      <c r="EQG47" s="446"/>
      <c r="EQH47" s="446"/>
      <c r="EQI47" s="446"/>
      <c r="EQJ47" s="446"/>
      <c r="EQK47" s="446"/>
      <c r="EQL47" s="446"/>
      <c r="EQM47" s="446"/>
      <c r="EQN47" s="446"/>
      <c r="EQO47" s="446"/>
      <c r="EQP47" s="446"/>
      <c r="EQQ47" s="446"/>
      <c r="EQR47" s="446"/>
      <c r="EQS47" s="446"/>
      <c r="EQT47" s="446"/>
      <c r="EQU47" s="446"/>
      <c r="EQV47" s="446"/>
      <c r="EQW47" s="446"/>
      <c r="EQX47" s="446"/>
      <c r="EQY47" s="446"/>
      <c r="EQZ47" s="446"/>
      <c r="ERA47" s="446"/>
      <c r="ERB47" s="446"/>
      <c r="ERC47" s="446"/>
      <c r="ERD47" s="446"/>
      <c r="ERE47" s="446"/>
      <c r="ERF47" s="446"/>
      <c r="ERG47" s="446"/>
      <c r="ERH47" s="446"/>
      <c r="ERI47" s="446"/>
      <c r="ERJ47" s="446"/>
      <c r="ERK47" s="446"/>
      <c r="ERL47" s="446"/>
      <c r="ERM47" s="446"/>
      <c r="ERN47" s="446"/>
      <c r="ERO47" s="446"/>
      <c r="ERP47" s="446"/>
      <c r="ERQ47" s="446"/>
      <c r="ERR47" s="446"/>
      <c r="ERS47" s="446"/>
      <c r="ERT47" s="446"/>
      <c r="ERU47" s="446"/>
      <c r="ERV47" s="446"/>
      <c r="ERW47" s="446"/>
      <c r="ERX47" s="446"/>
      <c r="ERY47" s="446"/>
      <c r="ERZ47" s="446"/>
      <c r="ESA47" s="446"/>
      <c r="ESB47" s="446"/>
      <c r="ESC47" s="446"/>
      <c r="ESD47" s="446"/>
      <c r="ESE47" s="446"/>
      <c r="ESF47" s="446"/>
      <c r="ESG47" s="446"/>
      <c r="ESH47" s="446"/>
      <c r="ESI47" s="446"/>
      <c r="ESJ47" s="446"/>
      <c r="ESK47" s="446"/>
      <c r="ESL47" s="446"/>
      <c r="ESM47" s="446"/>
      <c r="ESN47" s="446"/>
      <c r="ESO47" s="446"/>
      <c r="ESP47" s="446"/>
      <c r="ESQ47" s="446"/>
      <c r="ESR47" s="446"/>
      <c r="ESS47" s="446"/>
      <c r="EST47" s="446"/>
      <c r="ESU47" s="446"/>
      <c r="ESV47" s="446"/>
      <c r="ESW47" s="446"/>
      <c r="ESX47" s="446"/>
      <c r="ESY47" s="446"/>
      <c r="ESZ47" s="446"/>
      <c r="ETA47" s="446"/>
      <c r="ETB47" s="446"/>
      <c r="ETC47" s="446"/>
      <c r="ETD47" s="446"/>
      <c r="ETE47" s="446"/>
      <c r="ETF47" s="446"/>
      <c r="ETG47" s="446"/>
      <c r="ETH47" s="446"/>
      <c r="ETI47" s="446"/>
      <c r="ETJ47" s="446"/>
      <c r="ETK47" s="446"/>
      <c r="ETL47" s="446"/>
      <c r="ETM47" s="446"/>
      <c r="ETN47" s="446"/>
      <c r="ETO47" s="446"/>
      <c r="ETP47" s="446"/>
      <c r="ETQ47" s="446"/>
      <c r="ETR47" s="446"/>
      <c r="ETS47" s="446"/>
      <c r="ETT47" s="446"/>
      <c r="ETU47" s="446"/>
      <c r="ETV47" s="446"/>
      <c r="ETW47" s="446"/>
      <c r="ETX47" s="446"/>
      <c r="ETY47" s="446"/>
      <c r="ETZ47" s="446"/>
      <c r="EUA47" s="446"/>
      <c r="EUB47" s="446"/>
      <c r="EUC47" s="446"/>
      <c r="EUD47" s="446"/>
      <c r="EUE47" s="446"/>
      <c r="EUF47" s="446"/>
      <c r="EUG47" s="446"/>
      <c r="EUH47" s="446"/>
      <c r="EUI47" s="446"/>
      <c r="EUJ47" s="446"/>
      <c r="EUK47" s="446"/>
      <c r="EUL47" s="446"/>
      <c r="EUM47" s="446"/>
      <c r="EUN47" s="446"/>
      <c r="EUO47" s="446"/>
      <c r="EUP47" s="446"/>
      <c r="EUQ47" s="446"/>
      <c r="EUR47" s="446"/>
      <c r="EUS47" s="446"/>
      <c r="EUT47" s="446"/>
      <c r="EUU47" s="446"/>
      <c r="EUV47" s="446"/>
      <c r="EUW47" s="446"/>
      <c r="EUX47" s="446"/>
      <c r="EUY47" s="446"/>
      <c r="EUZ47" s="446"/>
      <c r="EVA47" s="446"/>
      <c r="EVB47" s="446"/>
      <c r="EVC47" s="446"/>
      <c r="EVD47" s="446"/>
      <c r="EVE47" s="446"/>
      <c r="EVF47" s="446"/>
      <c r="EVG47" s="446"/>
      <c r="EVH47" s="446"/>
      <c r="EVI47" s="446"/>
      <c r="EVJ47" s="446"/>
      <c r="EVK47" s="446"/>
      <c r="EVL47" s="446"/>
      <c r="EVM47" s="446"/>
      <c r="EVN47" s="446"/>
      <c r="EVO47" s="446"/>
      <c r="EVP47" s="446"/>
      <c r="EVQ47" s="446"/>
      <c r="EVR47" s="446"/>
      <c r="EVS47" s="446"/>
      <c r="EVT47" s="446"/>
      <c r="EVU47" s="446"/>
      <c r="EVV47" s="446"/>
      <c r="EVW47" s="446"/>
      <c r="EVX47" s="446"/>
      <c r="EVY47" s="446"/>
      <c r="EVZ47" s="446"/>
      <c r="EWA47" s="446"/>
      <c r="EWB47" s="446"/>
      <c r="EWC47" s="446"/>
      <c r="EWD47" s="446"/>
      <c r="EWE47" s="446"/>
      <c r="EWF47" s="446"/>
      <c r="EWG47" s="446"/>
      <c r="EWH47" s="446"/>
      <c r="EWI47" s="446"/>
      <c r="EWJ47" s="446"/>
      <c r="EWK47" s="446"/>
      <c r="EWL47" s="446"/>
      <c r="EWM47" s="446"/>
      <c r="EWN47" s="446"/>
      <c r="EWO47" s="446"/>
      <c r="EWP47" s="446"/>
      <c r="EWQ47" s="446"/>
      <c r="EWR47" s="446"/>
      <c r="EWS47" s="446"/>
      <c r="EWT47" s="446"/>
      <c r="EWU47" s="446"/>
      <c r="EWV47" s="446"/>
      <c r="EWW47" s="446"/>
      <c r="EWX47" s="446"/>
      <c r="EWY47" s="446"/>
      <c r="EWZ47" s="446"/>
      <c r="EXA47" s="446"/>
      <c r="EXB47" s="446"/>
      <c r="EXC47" s="446"/>
      <c r="EXD47" s="446"/>
      <c r="EXE47" s="446"/>
      <c r="EXF47" s="446"/>
      <c r="EXG47" s="446"/>
      <c r="EXH47" s="446"/>
      <c r="EXI47" s="446"/>
      <c r="EXJ47" s="446"/>
      <c r="EXK47" s="446"/>
      <c r="EXL47" s="446"/>
      <c r="EXM47" s="446"/>
      <c r="EXN47" s="446"/>
      <c r="EXO47" s="446"/>
      <c r="EXP47" s="446"/>
      <c r="EXQ47" s="446"/>
      <c r="EXR47" s="446"/>
      <c r="EXS47" s="446"/>
      <c r="EXT47" s="446"/>
      <c r="EXU47" s="446"/>
      <c r="EXV47" s="446"/>
      <c r="EXW47" s="446"/>
      <c r="EXX47" s="446"/>
      <c r="EXY47" s="446"/>
      <c r="EXZ47" s="446"/>
      <c r="EYA47" s="446"/>
      <c r="EYB47" s="446"/>
      <c r="EYC47" s="446"/>
      <c r="EYD47" s="446"/>
      <c r="EYE47" s="446"/>
      <c r="EYF47" s="446"/>
      <c r="EYG47" s="446"/>
      <c r="EYH47" s="446"/>
      <c r="EYI47" s="446"/>
      <c r="EYJ47" s="446"/>
      <c r="EYK47" s="446"/>
      <c r="EYL47" s="446"/>
      <c r="EYM47" s="446"/>
      <c r="EYN47" s="446"/>
      <c r="EYO47" s="446"/>
      <c r="EYP47" s="446"/>
      <c r="EYQ47" s="446"/>
      <c r="EYR47" s="446"/>
      <c r="EYS47" s="446"/>
      <c r="EYT47" s="446"/>
      <c r="EYU47" s="446"/>
      <c r="EYV47" s="446"/>
      <c r="EYW47" s="446"/>
      <c r="EYX47" s="446"/>
      <c r="EYY47" s="446"/>
      <c r="EYZ47" s="446"/>
      <c r="EZA47" s="446"/>
      <c r="EZB47" s="446"/>
      <c r="EZC47" s="446"/>
      <c r="EZD47" s="446"/>
      <c r="EZE47" s="446"/>
      <c r="EZF47" s="446"/>
      <c r="EZG47" s="446"/>
      <c r="EZH47" s="446"/>
      <c r="EZI47" s="446"/>
      <c r="EZJ47" s="446"/>
      <c r="EZK47" s="446"/>
      <c r="EZL47" s="446"/>
      <c r="EZM47" s="446"/>
      <c r="EZN47" s="446"/>
      <c r="EZO47" s="446"/>
      <c r="EZP47" s="446"/>
      <c r="EZQ47" s="446"/>
      <c r="EZR47" s="446"/>
      <c r="EZS47" s="446"/>
      <c r="EZT47" s="446"/>
      <c r="EZU47" s="446"/>
      <c r="EZV47" s="446"/>
      <c r="EZW47" s="446"/>
      <c r="EZX47" s="446"/>
      <c r="EZY47" s="446"/>
      <c r="EZZ47" s="446"/>
      <c r="FAA47" s="446"/>
      <c r="FAB47" s="446"/>
      <c r="FAC47" s="446"/>
      <c r="FAD47" s="446"/>
      <c r="FAE47" s="446"/>
      <c r="FAF47" s="446"/>
      <c r="FAG47" s="446"/>
      <c r="FAH47" s="446"/>
      <c r="FAI47" s="446"/>
      <c r="FAJ47" s="446"/>
      <c r="FAK47" s="446"/>
      <c r="FAL47" s="446"/>
      <c r="FAM47" s="446"/>
      <c r="FAN47" s="446"/>
      <c r="FAO47" s="446"/>
      <c r="FAP47" s="446"/>
      <c r="FAQ47" s="446"/>
      <c r="FAR47" s="446"/>
      <c r="FAS47" s="446"/>
      <c r="FAT47" s="446"/>
      <c r="FAU47" s="446"/>
      <c r="FAV47" s="446"/>
      <c r="FAW47" s="446"/>
      <c r="FAX47" s="446"/>
      <c r="FAY47" s="446"/>
      <c r="FAZ47" s="446"/>
      <c r="FBA47" s="446"/>
      <c r="FBB47" s="446"/>
      <c r="FBC47" s="446"/>
      <c r="FBD47" s="446"/>
      <c r="FBE47" s="446"/>
      <c r="FBF47" s="446"/>
      <c r="FBG47" s="446"/>
      <c r="FBH47" s="446"/>
      <c r="FBI47" s="446"/>
      <c r="FBJ47" s="446"/>
      <c r="FBK47" s="446"/>
      <c r="FBL47" s="446"/>
      <c r="FBM47" s="446"/>
      <c r="FBN47" s="446"/>
      <c r="FBO47" s="446"/>
      <c r="FBP47" s="446"/>
      <c r="FBQ47" s="446"/>
      <c r="FBR47" s="446"/>
      <c r="FBS47" s="446"/>
      <c r="FBT47" s="446"/>
      <c r="FBU47" s="446"/>
      <c r="FBV47" s="446"/>
      <c r="FBW47" s="446"/>
      <c r="FBX47" s="446"/>
      <c r="FBY47" s="446"/>
      <c r="FBZ47" s="446"/>
      <c r="FCA47" s="446"/>
      <c r="FCB47" s="446"/>
      <c r="FCC47" s="446"/>
      <c r="FCD47" s="446"/>
      <c r="FCE47" s="446"/>
      <c r="FCF47" s="446"/>
      <c r="FCG47" s="446"/>
      <c r="FCH47" s="446"/>
      <c r="FCI47" s="446"/>
      <c r="FCJ47" s="446"/>
      <c r="FCK47" s="446"/>
      <c r="FCL47" s="446"/>
      <c r="FCM47" s="446"/>
      <c r="FCN47" s="446"/>
      <c r="FCO47" s="446"/>
      <c r="FCP47" s="446"/>
      <c r="FCQ47" s="446"/>
      <c r="FCR47" s="446"/>
      <c r="FCS47" s="446"/>
      <c r="FCT47" s="446"/>
      <c r="FCU47" s="446"/>
      <c r="FCV47" s="446"/>
      <c r="FCW47" s="446"/>
      <c r="FCX47" s="446"/>
      <c r="FCY47" s="446"/>
      <c r="FCZ47" s="446"/>
      <c r="FDA47" s="446"/>
      <c r="FDB47" s="446"/>
      <c r="FDC47" s="446"/>
      <c r="FDD47" s="446"/>
      <c r="FDE47" s="446"/>
      <c r="FDF47" s="446"/>
      <c r="FDG47" s="446"/>
      <c r="FDH47" s="446"/>
      <c r="FDI47" s="446"/>
      <c r="FDJ47" s="446"/>
      <c r="FDK47" s="446"/>
      <c r="FDL47" s="446"/>
      <c r="FDM47" s="446"/>
      <c r="FDN47" s="446"/>
      <c r="FDO47" s="446"/>
      <c r="FDP47" s="446"/>
      <c r="FDQ47" s="446"/>
      <c r="FDR47" s="446"/>
      <c r="FDS47" s="446"/>
      <c r="FDT47" s="446"/>
      <c r="FDU47" s="446"/>
      <c r="FDV47" s="446"/>
      <c r="FDW47" s="446"/>
      <c r="FDX47" s="446"/>
      <c r="FDY47" s="446"/>
      <c r="FDZ47" s="446"/>
      <c r="FEA47" s="446"/>
      <c r="FEB47" s="446"/>
      <c r="FEC47" s="446"/>
      <c r="FED47" s="446"/>
      <c r="FEE47" s="446"/>
      <c r="FEF47" s="446"/>
      <c r="FEG47" s="446"/>
      <c r="FEH47" s="446"/>
      <c r="FEI47" s="446"/>
      <c r="FEJ47" s="446"/>
      <c r="FEK47" s="446"/>
      <c r="FEL47" s="446"/>
      <c r="FEM47" s="446"/>
      <c r="FEN47" s="446"/>
      <c r="FEO47" s="446"/>
      <c r="FEP47" s="446"/>
      <c r="FEQ47" s="446"/>
      <c r="FER47" s="446"/>
      <c r="FES47" s="446"/>
      <c r="FET47" s="446"/>
      <c r="FEU47" s="446"/>
      <c r="FEV47" s="446"/>
      <c r="FEW47" s="446"/>
      <c r="FEX47" s="446"/>
      <c r="FEY47" s="446"/>
      <c r="FEZ47" s="446"/>
      <c r="FFA47" s="446"/>
      <c r="FFB47" s="446"/>
      <c r="FFC47" s="446"/>
      <c r="FFD47" s="446"/>
      <c r="FFE47" s="446"/>
      <c r="FFF47" s="446"/>
      <c r="FFG47" s="446"/>
      <c r="FFH47" s="446"/>
      <c r="FFI47" s="446"/>
      <c r="FFJ47" s="446"/>
      <c r="FFK47" s="446"/>
      <c r="FFL47" s="446"/>
      <c r="FFM47" s="446"/>
      <c r="FFN47" s="446"/>
      <c r="FFO47" s="446"/>
      <c r="FFP47" s="446"/>
      <c r="FFQ47" s="446"/>
      <c r="FFR47" s="446"/>
      <c r="FFS47" s="446"/>
      <c r="FFT47" s="446"/>
      <c r="FFU47" s="446"/>
      <c r="FFV47" s="446"/>
      <c r="FFW47" s="446"/>
      <c r="FFX47" s="446"/>
      <c r="FFY47" s="446"/>
      <c r="FFZ47" s="446"/>
      <c r="FGA47" s="446"/>
      <c r="FGB47" s="446"/>
      <c r="FGC47" s="446"/>
      <c r="FGD47" s="446"/>
      <c r="FGE47" s="446"/>
      <c r="FGF47" s="446"/>
      <c r="FGG47" s="446"/>
      <c r="FGH47" s="446"/>
      <c r="FGI47" s="446"/>
      <c r="FGJ47" s="446"/>
      <c r="FGK47" s="446"/>
      <c r="FGL47" s="446"/>
      <c r="FGM47" s="446"/>
      <c r="FGN47" s="446"/>
      <c r="FGO47" s="446"/>
      <c r="FGP47" s="446"/>
      <c r="FGQ47" s="446"/>
      <c r="FGR47" s="446"/>
      <c r="FGS47" s="446"/>
      <c r="FGT47" s="446"/>
      <c r="FGU47" s="446"/>
      <c r="FGV47" s="446"/>
      <c r="FGW47" s="446"/>
      <c r="FGX47" s="446"/>
      <c r="FGY47" s="446"/>
      <c r="FGZ47" s="446"/>
      <c r="FHA47" s="446"/>
      <c r="FHB47" s="446"/>
      <c r="FHC47" s="446"/>
      <c r="FHD47" s="446"/>
      <c r="FHE47" s="446"/>
      <c r="FHF47" s="446"/>
      <c r="FHG47" s="446"/>
      <c r="FHH47" s="446"/>
      <c r="FHI47" s="446"/>
      <c r="FHJ47" s="446"/>
      <c r="FHK47" s="446"/>
      <c r="FHL47" s="446"/>
      <c r="FHM47" s="446"/>
      <c r="FHN47" s="446"/>
      <c r="FHO47" s="446"/>
      <c r="FHP47" s="446"/>
      <c r="FHQ47" s="446"/>
      <c r="FHR47" s="446"/>
      <c r="FHS47" s="446"/>
      <c r="FHT47" s="446"/>
      <c r="FHU47" s="446"/>
      <c r="FHV47" s="446"/>
      <c r="FHW47" s="446"/>
      <c r="FHX47" s="446"/>
      <c r="FHY47" s="446"/>
      <c r="FHZ47" s="446"/>
      <c r="FIA47" s="446"/>
      <c r="FIB47" s="446"/>
      <c r="FIC47" s="446"/>
      <c r="FID47" s="446"/>
      <c r="FIE47" s="446"/>
      <c r="FIF47" s="446"/>
      <c r="FIG47" s="446"/>
      <c r="FIH47" s="446"/>
      <c r="FII47" s="446"/>
      <c r="FIJ47" s="446"/>
      <c r="FIK47" s="446"/>
      <c r="FIL47" s="446"/>
      <c r="FIM47" s="446"/>
      <c r="FIN47" s="446"/>
      <c r="FIO47" s="446"/>
      <c r="FIP47" s="446"/>
      <c r="FIQ47" s="446"/>
      <c r="FIR47" s="446"/>
      <c r="FIS47" s="446"/>
      <c r="FIT47" s="446"/>
      <c r="FIU47" s="446"/>
      <c r="FIV47" s="446"/>
      <c r="FIW47" s="446"/>
      <c r="FIX47" s="446"/>
      <c r="FIY47" s="446"/>
      <c r="FIZ47" s="446"/>
      <c r="FJA47" s="446"/>
      <c r="FJB47" s="446"/>
      <c r="FJC47" s="446"/>
      <c r="FJD47" s="446"/>
      <c r="FJE47" s="446"/>
      <c r="FJF47" s="446"/>
      <c r="FJG47" s="446"/>
      <c r="FJH47" s="446"/>
      <c r="FJI47" s="446"/>
      <c r="FJJ47" s="446"/>
      <c r="FJK47" s="446"/>
      <c r="FJL47" s="446"/>
      <c r="FJM47" s="446"/>
      <c r="FJN47" s="446"/>
      <c r="FJO47" s="446"/>
      <c r="FJP47" s="446"/>
      <c r="FJQ47" s="446"/>
      <c r="FJR47" s="446"/>
      <c r="FJS47" s="446"/>
      <c r="FJT47" s="446"/>
      <c r="FJU47" s="446"/>
      <c r="FJV47" s="446"/>
      <c r="FJW47" s="446"/>
      <c r="FJX47" s="446"/>
      <c r="FJY47" s="446"/>
      <c r="FJZ47" s="446"/>
      <c r="FKA47" s="446"/>
      <c r="FKB47" s="446"/>
      <c r="FKC47" s="446"/>
      <c r="FKD47" s="446"/>
      <c r="FKE47" s="446"/>
      <c r="FKF47" s="446"/>
      <c r="FKG47" s="446"/>
      <c r="FKH47" s="446"/>
      <c r="FKI47" s="446"/>
      <c r="FKJ47" s="446"/>
      <c r="FKK47" s="446"/>
      <c r="FKL47" s="446"/>
      <c r="FKM47" s="446"/>
      <c r="FKN47" s="446"/>
      <c r="FKO47" s="446"/>
      <c r="FKP47" s="446"/>
      <c r="FKQ47" s="446"/>
      <c r="FKR47" s="446"/>
      <c r="FKS47" s="446"/>
      <c r="FKT47" s="446"/>
      <c r="FKU47" s="446"/>
      <c r="FKV47" s="446"/>
      <c r="FKW47" s="446"/>
      <c r="FKX47" s="446"/>
      <c r="FKY47" s="446"/>
      <c r="FKZ47" s="446"/>
      <c r="FLA47" s="446"/>
      <c r="FLB47" s="446"/>
      <c r="FLC47" s="446"/>
      <c r="FLD47" s="446"/>
      <c r="FLE47" s="446"/>
      <c r="FLF47" s="446"/>
      <c r="FLG47" s="446"/>
      <c r="FLH47" s="446"/>
      <c r="FLI47" s="446"/>
      <c r="FLJ47" s="446"/>
      <c r="FLK47" s="446"/>
      <c r="FLL47" s="446"/>
      <c r="FLM47" s="446"/>
      <c r="FLN47" s="446"/>
      <c r="FLO47" s="446"/>
      <c r="FLP47" s="446"/>
      <c r="FLQ47" s="446"/>
      <c r="FLR47" s="446"/>
      <c r="FLS47" s="446"/>
      <c r="FLT47" s="446"/>
      <c r="FLU47" s="446"/>
      <c r="FLV47" s="446"/>
      <c r="FLW47" s="446"/>
      <c r="FLX47" s="446"/>
      <c r="FLY47" s="446"/>
      <c r="FLZ47" s="446"/>
      <c r="FMA47" s="446"/>
      <c r="FMB47" s="446"/>
      <c r="FMC47" s="446"/>
      <c r="FMD47" s="446"/>
      <c r="FME47" s="446"/>
      <c r="FMF47" s="446"/>
      <c r="FMG47" s="446"/>
      <c r="FMH47" s="446"/>
      <c r="FMI47" s="446"/>
      <c r="FMJ47" s="446"/>
      <c r="FMK47" s="446"/>
      <c r="FML47" s="446"/>
      <c r="FMM47" s="446"/>
      <c r="FMN47" s="446"/>
      <c r="FMO47" s="446"/>
      <c r="FMP47" s="446"/>
      <c r="FMQ47" s="446"/>
      <c r="FMR47" s="446"/>
      <c r="FMS47" s="446"/>
      <c r="FMT47" s="446"/>
      <c r="FMU47" s="446"/>
      <c r="FMV47" s="446"/>
      <c r="FMW47" s="446"/>
      <c r="FMX47" s="446"/>
      <c r="FMY47" s="446"/>
      <c r="FMZ47" s="446"/>
      <c r="FNA47" s="446"/>
      <c r="FNB47" s="446"/>
      <c r="FNC47" s="446"/>
      <c r="FND47" s="446"/>
      <c r="FNE47" s="446"/>
      <c r="FNF47" s="446"/>
      <c r="FNG47" s="446"/>
      <c r="FNH47" s="446"/>
      <c r="FNI47" s="446"/>
      <c r="FNJ47" s="446"/>
      <c r="FNK47" s="446"/>
      <c r="FNL47" s="446"/>
      <c r="FNM47" s="446"/>
      <c r="FNN47" s="446"/>
      <c r="FNO47" s="446"/>
      <c r="FNP47" s="446"/>
      <c r="FNQ47" s="446"/>
      <c r="FNR47" s="446"/>
      <c r="FNS47" s="446"/>
      <c r="FNT47" s="446"/>
      <c r="FNU47" s="446"/>
      <c r="FNV47" s="446"/>
      <c r="FNW47" s="446"/>
      <c r="FNX47" s="446"/>
      <c r="FNY47" s="446"/>
      <c r="FNZ47" s="446"/>
      <c r="FOA47" s="446"/>
      <c r="FOB47" s="446"/>
      <c r="FOC47" s="446"/>
      <c r="FOD47" s="446"/>
      <c r="FOE47" s="446"/>
      <c r="FOF47" s="446"/>
      <c r="FOG47" s="446"/>
      <c r="FOH47" s="446"/>
      <c r="FOI47" s="446"/>
      <c r="FOJ47" s="446"/>
      <c r="FOK47" s="446"/>
      <c r="FOL47" s="446"/>
      <c r="FOM47" s="446"/>
      <c r="FON47" s="446"/>
      <c r="FOO47" s="446"/>
      <c r="FOP47" s="446"/>
      <c r="FOQ47" s="446"/>
      <c r="FOR47" s="446"/>
      <c r="FOS47" s="446"/>
      <c r="FOT47" s="446"/>
      <c r="FOU47" s="446"/>
      <c r="FOV47" s="446"/>
      <c r="FOW47" s="446"/>
      <c r="FOX47" s="446"/>
      <c r="FOY47" s="446"/>
      <c r="FOZ47" s="446"/>
      <c r="FPA47" s="446"/>
      <c r="FPB47" s="446"/>
      <c r="FPC47" s="446"/>
      <c r="FPD47" s="446"/>
      <c r="FPE47" s="446"/>
      <c r="FPF47" s="446"/>
      <c r="FPG47" s="446"/>
      <c r="FPH47" s="446"/>
      <c r="FPI47" s="446"/>
      <c r="FPJ47" s="446"/>
      <c r="FPK47" s="446"/>
      <c r="FPL47" s="446"/>
      <c r="FPM47" s="446"/>
      <c r="FPN47" s="446"/>
      <c r="FPO47" s="446"/>
      <c r="FPP47" s="446"/>
      <c r="FPQ47" s="446"/>
      <c r="FPR47" s="446"/>
      <c r="FPS47" s="446"/>
      <c r="FPT47" s="446"/>
      <c r="FPU47" s="446"/>
      <c r="FPV47" s="446"/>
      <c r="FPW47" s="446"/>
      <c r="FPX47" s="446"/>
      <c r="FPY47" s="446"/>
      <c r="FPZ47" s="446"/>
      <c r="FQA47" s="446"/>
      <c r="FQB47" s="446"/>
      <c r="FQC47" s="446"/>
      <c r="FQD47" s="446"/>
      <c r="FQE47" s="446"/>
      <c r="FQF47" s="446"/>
      <c r="FQG47" s="446"/>
      <c r="FQH47" s="446"/>
      <c r="FQI47" s="446"/>
      <c r="FQJ47" s="446"/>
      <c r="FQK47" s="446"/>
      <c r="FQL47" s="446"/>
      <c r="FQM47" s="446"/>
      <c r="FQN47" s="446"/>
      <c r="FQO47" s="446"/>
      <c r="FQP47" s="446"/>
      <c r="FQQ47" s="446"/>
      <c r="FQR47" s="446"/>
      <c r="FQS47" s="446"/>
      <c r="FQT47" s="446"/>
      <c r="FQU47" s="446"/>
      <c r="FQV47" s="446"/>
      <c r="FQW47" s="446"/>
      <c r="FQX47" s="446"/>
      <c r="FQY47" s="446"/>
      <c r="FQZ47" s="446"/>
      <c r="FRA47" s="446"/>
      <c r="FRB47" s="446"/>
      <c r="FRC47" s="446"/>
      <c r="FRD47" s="446"/>
      <c r="FRE47" s="446"/>
      <c r="FRF47" s="446"/>
      <c r="FRG47" s="446"/>
      <c r="FRH47" s="446"/>
      <c r="FRI47" s="446"/>
      <c r="FRJ47" s="446"/>
      <c r="FRK47" s="446"/>
      <c r="FRL47" s="446"/>
      <c r="FRM47" s="446"/>
      <c r="FRN47" s="446"/>
      <c r="FRO47" s="446"/>
      <c r="FRP47" s="446"/>
      <c r="FRQ47" s="446"/>
      <c r="FRR47" s="446"/>
      <c r="FRS47" s="446"/>
      <c r="FRT47" s="446"/>
      <c r="FRU47" s="446"/>
      <c r="FRV47" s="446"/>
      <c r="FRW47" s="446"/>
      <c r="FRX47" s="446"/>
      <c r="FRY47" s="446"/>
      <c r="FRZ47" s="446"/>
      <c r="FSA47" s="446"/>
      <c r="FSB47" s="446"/>
      <c r="FSC47" s="446"/>
      <c r="FSD47" s="446"/>
      <c r="FSE47" s="446"/>
      <c r="FSF47" s="446"/>
      <c r="FSG47" s="446"/>
      <c r="FSH47" s="446"/>
      <c r="FSI47" s="446"/>
      <c r="FSJ47" s="446"/>
      <c r="FSK47" s="446"/>
      <c r="FSL47" s="446"/>
      <c r="FSM47" s="446"/>
      <c r="FSN47" s="446"/>
      <c r="FSO47" s="446"/>
      <c r="FSP47" s="446"/>
      <c r="FSQ47" s="446"/>
      <c r="FSR47" s="446"/>
      <c r="FSS47" s="446"/>
      <c r="FST47" s="446"/>
      <c r="FSU47" s="446"/>
      <c r="FSV47" s="446"/>
      <c r="FSW47" s="446"/>
      <c r="FSX47" s="446"/>
      <c r="FSY47" s="446"/>
      <c r="FSZ47" s="446"/>
      <c r="FTA47" s="446"/>
      <c r="FTB47" s="446"/>
      <c r="FTC47" s="446"/>
      <c r="FTD47" s="446"/>
      <c r="FTE47" s="446"/>
      <c r="FTF47" s="446"/>
      <c r="FTG47" s="446"/>
      <c r="FTH47" s="446"/>
      <c r="FTI47" s="446"/>
      <c r="FTJ47" s="446"/>
      <c r="FTK47" s="446"/>
      <c r="FTL47" s="446"/>
      <c r="FTM47" s="446"/>
      <c r="FTN47" s="446"/>
      <c r="FTO47" s="446"/>
      <c r="FTP47" s="446"/>
      <c r="FTQ47" s="446"/>
      <c r="FTR47" s="446"/>
      <c r="FTS47" s="446"/>
      <c r="FTT47" s="446"/>
      <c r="FTU47" s="446"/>
      <c r="FTV47" s="446"/>
      <c r="FTW47" s="446"/>
      <c r="FTX47" s="446"/>
      <c r="FTY47" s="446"/>
      <c r="FTZ47" s="446"/>
      <c r="FUA47" s="446"/>
      <c r="FUB47" s="446"/>
      <c r="FUC47" s="446"/>
      <c r="FUD47" s="446"/>
      <c r="FUE47" s="446"/>
      <c r="FUF47" s="446"/>
      <c r="FUG47" s="446"/>
      <c r="FUH47" s="446"/>
      <c r="FUI47" s="446"/>
      <c r="FUJ47" s="446"/>
      <c r="FUK47" s="446"/>
      <c r="FUL47" s="446"/>
      <c r="FUM47" s="446"/>
      <c r="FUN47" s="446"/>
      <c r="FUO47" s="446"/>
      <c r="FUP47" s="446"/>
      <c r="FUQ47" s="446"/>
      <c r="FUR47" s="446"/>
      <c r="FUS47" s="446"/>
      <c r="FUT47" s="446"/>
      <c r="FUU47" s="446"/>
      <c r="FUV47" s="446"/>
      <c r="FUW47" s="446"/>
      <c r="FUX47" s="446"/>
      <c r="FUY47" s="446"/>
      <c r="FUZ47" s="446"/>
      <c r="FVA47" s="446"/>
      <c r="FVB47" s="446"/>
      <c r="FVC47" s="446"/>
      <c r="FVD47" s="446"/>
      <c r="FVE47" s="446"/>
      <c r="FVF47" s="446"/>
      <c r="FVG47" s="446"/>
      <c r="FVH47" s="446"/>
      <c r="FVI47" s="446"/>
      <c r="FVJ47" s="446"/>
      <c r="FVK47" s="446"/>
      <c r="FVL47" s="446"/>
      <c r="FVM47" s="446"/>
      <c r="FVN47" s="446"/>
      <c r="FVO47" s="446"/>
      <c r="FVP47" s="446"/>
      <c r="FVQ47" s="446"/>
      <c r="FVR47" s="446"/>
      <c r="FVS47" s="446"/>
      <c r="FVT47" s="446"/>
      <c r="FVU47" s="446"/>
      <c r="FVV47" s="446"/>
      <c r="FVW47" s="446"/>
      <c r="FVX47" s="446"/>
      <c r="FVY47" s="446"/>
      <c r="FVZ47" s="446"/>
      <c r="FWA47" s="446"/>
      <c r="FWB47" s="446"/>
      <c r="FWC47" s="446"/>
      <c r="FWD47" s="446"/>
      <c r="FWE47" s="446"/>
      <c r="FWF47" s="446"/>
      <c r="FWG47" s="446"/>
      <c r="FWH47" s="446"/>
      <c r="FWI47" s="446"/>
      <c r="FWJ47" s="446"/>
      <c r="FWK47" s="446"/>
      <c r="FWL47" s="446"/>
      <c r="FWM47" s="446"/>
      <c r="FWN47" s="446"/>
      <c r="FWO47" s="446"/>
      <c r="FWP47" s="446"/>
      <c r="FWQ47" s="446"/>
      <c r="FWR47" s="446"/>
      <c r="FWS47" s="446"/>
      <c r="FWT47" s="446"/>
      <c r="FWU47" s="446"/>
      <c r="FWV47" s="446"/>
      <c r="FWW47" s="446"/>
      <c r="FWX47" s="446"/>
      <c r="FWY47" s="446"/>
      <c r="FWZ47" s="446"/>
      <c r="FXA47" s="446"/>
      <c r="FXB47" s="446"/>
      <c r="FXC47" s="446"/>
      <c r="FXD47" s="446"/>
      <c r="FXE47" s="446"/>
      <c r="FXF47" s="446"/>
      <c r="FXG47" s="446"/>
      <c r="FXH47" s="446"/>
      <c r="FXI47" s="446"/>
      <c r="FXJ47" s="446"/>
      <c r="FXK47" s="446"/>
      <c r="FXL47" s="446"/>
      <c r="FXM47" s="446"/>
      <c r="FXN47" s="446"/>
      <c r="FXO47" s="446"/>
      <c r="FXP47" s="446"/>
      <c r="FXQ47" s="446"/>
      <c r="FXR47" s="446"/>
      <c r="FXS47" s="446"/>
      <c r="FXT47" s="446"/>
      <c r="FXU47" s="446"/>
      <c r="FXV47" s="446"/>
      <c r="FXW47" s="446"/>
      <c r="FXX47" s="446"/>
      <c r="FXY47" s="446"/>
      <c r="FXZ47" s="446"/>
      <c r="FYA47" s="446"/>
      <c r="FYB47" s="446"/>
      <c r="FYC47" s="446"/>
      <c r="FYD47" s="446"/>
      <c r="FYE47" s="446"/>
      <c r="FYF47" s="446"/>
      <c r="FYG47" s="446"/>
      <c r="FYH47" s="446"/>
      <c r="FYI47" s="446"/>
      <c r="FYJ47" s="446"/>
      <c r="FYK47" s="446"/>
      <c r="FYL47" s="446"/>
      <c r="FYM47" s="446"/>
      <c r="FYN47" s="446"/>
      <c r="FYO47" s="446"/>
      <c r="FYP47" s="446"/>
      <c r="FYQ47" s="446"/>
      <c r="FYR47" s="446"/>
      <c r="FYS47" s="446"/>
      <c r="FYT47" s="446"/>
      <c r="FYU47" s="446"/>
      <c r="FYV47" s="446"/>
      <c r="FYW47" s="446"/>
      <c r="FYX47" s="446"/>
      <c r="FYY47" s="446"/>
      <c r="FYZ47" s="446"/>
      <c r="FZA47" s="446"/>
      <c r="FZB47" s="446"/>
      <c r="FZC47" s="446"/>
      <c r="FZD47" s="446"/>
      <c r="FZE47" s="446"/>
      <c r="FZF47" s="446"/>
      <c r="FZG47" s="446"/>
      <c r="FZH47" s="446"/>
      <c r="FZI47" s="446"/>
      <c r="FZJ47" s="446"/>
      <c r="FZK47" s="446"/>
      <c r="FZL47" s="446"/>
      <c r="FZM47" s="446"/>
      <c r="FZN47" s="446"/>
      <c r="FZO47" s="446"/>
      <c r="FZP47" s="446"/>
      <c r="FZQ47" s="446"/>
      <c r="FZR47" s="446"/>
      <c r="FZS47" s="446"/>
      <c r="FZT47" s="446"/>
      <c r="FZU47" s="446"/>
      <c r="FZV47" s="446"/>
      <c r="FZW47" s="446"/>
      <c r="FZX47" s="446"/>
      <c r="FZY47" s="446"/>
      <c r="FZZ47" s="446"/>
      <c r="GAA47" s="446"/>
      <c r="GAB47" s="446"/>
      <c r="GAC47" s="446"/>
      <c r="GAD47" s="446"/>
      <c r="GAE47" s="446"/>
      <c r="GAF47" s="446"/>
      <c r="GAG47" s="446"/>
      <c r="GAH47" s="446"/>
      <c r="GAI47" s="446"/>
      <c r="GAJ47" s="446"/>
      <c r="GAK47" s="446"/>
      <c r="GAL47" s="446"/>
      <c r="GAM47" s="446"/>
      <c r="GAN47" s="446"/>
      <c r="GAO47" s="446"/>
      <c r="GAP47" s="446"/>
      <c r="GAQ47" s="446"/>
      <c r="GAR47" s="446"/>
      <c r="GAS47" s="446"/>
      <c r="GAT47" s="446"/>
      <c r="GAU47" s="446"/>
      <c r="GAV47" s="446"/>
      <c r="GAW47" s="446"/>
      <c r="GAX47" s="446"/>
      <c r="GAY47" s="446"/>
      <c r="GAZ47" s="446"/>
      <c r="GBA47" s="446"/>
      <c r="GBB47" s="446"/>
      <c r="GBC47" s="446"/>
      <c r="GBD47" s="446"/>
      <c r="GBE47" s="446"/>
      <c r="GBF47" s="446"/>
      <c r="GBG47" s="446"/>
      <c r="GBH47" s="446"/>
      <c r="GBI47" s="446"/>
      <c r="GBJ47" s="446"/>
      <c r="GBK47" s="446"/>
      <c r="GBL47" s="446"/>
      <c r="GBM47" s="446"/>
      <c r="GBN47" s="446"/>
      <c r="GBO47" s="446"/>
      <c r="GBP47" s="446"/>
      <c r="GBQ47" s="446"/>
      <c r="GBR47" s="446"/>
      <c r="GBS47" s="446"/>
      <c r="GBT47" s="446"/>
      <c r="GBU47" s="446"/>
      <c r="GBV47" s="446"/>
      <c r="GBW47" s="446"/>
      <c r="GBX47" s="446"/>
      <c r="GBY47" s="446"/>
      <c r="GBZ47" s="446"/>
      <c r="GCA47" s="446"/>
      <c r="GCB47" s="446"/>
      <c r="GCC47" s="446"/>
      <c r="GCD47" s="446"/>
      <c r="GCE47" s="446"/>
      <c r="GCF47" s="446"/>
      <c r="GCG47" s="446"/>
      <c r="GCH47" s="446"/>
      <c r="GCI47" s="446"/>
      <c r="GCJ47" s="446"/>
      <c r="GCK47" s="446"/>
      <c r="GCL47" s="446"/>
      <c r="GCM47" s="446"/>
      <c r="GCN47" s="446"/>
      <c r="GCO47" s="446"/>
      <c r="GCP47" s="446"/>
      <c r="GCQ47" s="446"/>
      <c r="GCR47" s="446"/>
      <c r="GCS47" s="446"/>
      <c r="GCT47" s="446"/>
      <c r="GCU47" s="446"/>
      <c r="GCV47" s="446"/>
      <c r="GCW47" s="446"/>
      <c r="GCX47" s="446"/>
      <c r="GCY47" s="446"/>
      <c r="GCZ47" s="446"/>
      <c r="GDA47" s="446"/>
      <c r="GDB47" s="446"/>
      <c r="GDC47" s="446"/>
      <c r="GDD47" s="446"/>
      <c r="GDE47" s="446"/>
      <c r="GDF47" s="446"/>
      <c r="GDG47" s="446"/>
      <c r="GDH47" s="446"/>
      <c r="GDI47" s="446"/>
      <c r="GDJ47" s="446"/>
      <c r="GDK47" s="446"/>
      <c r="GDL47" s="446"/>
      <c r="GDM47" s="446"/>
      <c r="GDN47" s="446"/>
      <c r="GDO47" s="446"/>
      <c r="GDP47" s="446"/>
      <c r="GDQ47" s="446"/>
      <c r="GDR47" s="446"/>
      <c r="GDS47" s="446"/>
      <c r="GDT47" s="446"/>
      <c r="GDU47" s="446"/>
      <c r="GDV47" s="446"/>
      <c r="GDW47" s="446"/>
      <c r="GDX47" s="446"/>
      <c r="GDY47" s="446"/>
      <c r="GDZ47" s="446"/>
      <c r="GEA47" s="446"/>
      <c r="GEB47" s="446"/>
      <c r="GEC47" s="446"/>
      <c r="GED47" s="446"/>
      <c r="GEE47" s="446"/>
      <c r="GEF47" s="446"/>
      <c r="GEG47" s="446"/>
      <c r="GEH47" s="446"/>
      <c r="GEI47" s="446"/>
      <c r="GEJ47" s="446"/>
      <c r="GEK47" s="446"/>
      <c r="GEL47" s="446"/>
      <c r="GEM47" s="446"/>
      <c r="GEN47" s="446"/>
      <c r="GEO47" s="446"/>
      <c r="GEP47" s="446"/>
      <c r="GEQ47" s="446"/>
      <c r="GER47" s="446"/>
      <c r="GES47" s="446"/>
      <c r="GET47" s="446"/>
      <c r="GEU47" s="446"/>
      <c r="GEV47" s="446"/>
      <c r="GEW47" s="446"/>
      <c r="GEX47" s="446"/>
      <c r="GEY47" s="446"/>
      <c r="GEZ47" s="446"/>
      <c r="GFA47" s="446"/>
      <c r="GFB47" s="446"/>
      <c r="GFC47" s="446"/>
      <c r="GFD47" s="446"/>
      <c r="GFE47" s="446"/>
      <c r="GFF47" s="446"/>
      <c r="GFG47" s="446"/>
      <c r="GFH47" s="446"/>
      <c r="GFI47" s="446"/>
      <c r="GFJ47" s="446"/>
      <c r="GFK47" s="446"/>
      <c r="GFL47" s="446"/>
      <c r="GFM47" s="446"/>
      <c r="GFN47" s="446"/>
      <c r="GFO47" s="446"/>
      <c r="GFP47" s="446"/>
      <c r="GFQ47" s="446"/>
      <c r="GFR47" s="446"/>
      <c r="GFS47" s="446"/>
      <c r="GFT47" s="446"/>
      <c r="GFU47" s="446"/>
      <c r="GFV47" s="446"/>
      <c r="GFW47" s="446"/>
      <c r="GFX47" s="446"/>
      <c r="GFY47" s="446"/>
      <c r="GFZ47" s="446"/>
      <c r="GGA47" s="446"/>
      <c r="GGB47" s="446"/>
      <c r="GGC47" s="446"/>
      <c r="GGD47" s="446"/>
      <c r="GGE47" s="446"/>
      <c r="GGF47" s="446"/>
      <c r="GGG47" s="446"/>
      <c r="GGH47" s="446"/>
      <c r="GGI47" s="446"/>
      <c r="GGJ47" s="446"/>
      <c r="GGK47" s="446"/>
      <c r="GGL47" s="446"/>
      <c r="GGM47" s="446"/>
      <c r="GGN47" s="446"/>
      <c r="GGO47" s="446"/>
      <c r="GGP47" s="446"/>
      <c r="GGQ47" s="446"/>
      <c r="GGR47" s="446"/>
      <c r="GGS47" s="446"/>
      <c r="GGT47" s="446"/>
      <c r="GGU47" s="446"/>
      <c r="GGV47" s="446"/>
      <c r="GGW47" s="446"/>
      <c r="GGX47" s="446"/>
      <c r="GGY47" s="446"/>
      <c r="GGZ47" s="446"/>
      <c r="GHA47" s="446"/>
      <c r="GHB47" s="446"/>
      <c r="GHC47" s="446"/>
      <c r="GHD47" s="446"/>
      <c r="GHE47" s="446"/>
      <c r="GHF47" s="446"/>
      <c r="GHG47" s="446"/>
      <c r="GHH47" s="446"/>
      <c r="GHI47" s="446"/>
      <c r="GHJ47" s="446"/>
      <c r="GHK47" s="446"/>
      <c r="GHL47" s="446"/>
      <c r="GHM47" s="446"/>
      <c r="GHN47" s="446"/>
      <c r="GHO47" s="446"/>
      <c r="GHP47" s="446"/>
      <c r="GHQ47" s="446"/>
      <c r="GHR47" s="446"/>
      <c r="GHS47" s="446"/>
      <c r="GHT47" s="446"/>
      <c r="GHU47" s="446"/>
      <c r="GHV47" s="446"/>
      <c r="GHW47" s="446"/>
      <c r="GHX47" s="446"/>
      <c r="GHY47" s="446"/>
      <c r="GHZ47" s="446"/>
      <c r="GIA47" s="446"/>
      <c r="GIB47" s="446"/>
      <c r="GIC47" s="446"/>
      <c r="GID47" s="446"/>
      <c r="GIE47" s="446"/>
      <c r="GIF47" s="446"/>
      <c r="GIG47" s="446"/>
      <c r="GIH47" s="446"/>
      <c r="GII47" s="446"/>
      <c r="GIJ47" s="446"/>
      <c r="GIK47" s="446"/>
      <c r="GIL47" s="446"/>
      <c r="GIM47" s="446"/>
      <c r="GIN47" s="446"/>
      <c r="GIO47" s="446"/>
      <c r="GIP47" s="446"/>
      <c r="GIQ47" s="446"/>
      <c r="GIR47" s="446"/>
      <c r="GIS47" s="446"/>
      <c r="GIT47" s="446"/>
      <c r="GIU47" s="446"/>
      <c r="GIV47" s="446"/>
      <c r="GIW47" s="446"/>
      <c r="GIX47" s="446"/>
      <c r="GIY47" s="446"/>
      <c r="GIZ47" s="446"/>
      <c r="GJA47" s="446"/>
      <c r="GJB47" s="446"/>
      <c r="GJC47" s="446"/>
      <c r="GJD47" s="446"/>
      <c r="GJE47" s="446"/>
      <c r="GJF47" s="446"/>
      <c r="GJG47" s="446"/>
      <c r="GJH47" s="446"/>
      <c r="GJI47" s="446"/>
      <c r="GJJ47" s="446"/>
      <c r="GJK47" s="446"/>
      <c r="GJL47" s="446"/>
      <c r="GJM47" s="446"/>
      <c r="GJN47" s="446"/>
      <c r="GJO47" s="446"/>
      <c r="GJP47" s="446"/>
      <c r="GJQ47" s="446"/>
      <c r="GJR47" s="446"/>
      <c r="GJS47" s="446"/>
      <c r="GJT47" s="446"/>
      <c r="GJU47" s="446"/>
      <c r="GJV47" s="446"/>
      <c r="GJW47" s="446"/>
      <c r="GJX47" s="446"/>
      <c r="GJY47" s="446"/>
      <c r="GJZ47" s="446"/>
      <c r="GKA47" s="446"/>
      <c r="GKB47" s="446"/>
      <c r="GKC47" s="446"/>
      <c r="GKD47" s="446"/>
      <c r="GKE47" s="446"/>
      <c r="GKF47" s="446"/>
      <c r="GKG47" s="446"/>
      <c r="GKH47" s="446"/>
      <c r="GKI47" s="446"/>
      <c r="GKJ47" s="446"/>
      <c r="GKK47" s="446"/>
      <c r="GKL47" s="446"/>
      <c r="GKM47" s="446"/>
      <c r="GKN47" s="446"/>
      <c r="GKO47" s="446"/>
      <c r="GKP47" s="446"/>
      <c r="GKQ47" s="446"/>
      <c r="GKR47" s="446"/>
      <c r="GKS47" s="446"/>
      <c r="GKT47" s="446"/>
      <c r="GKU47" s="446"/>
      <c r="GKV47" s="446"/>
      <c r="GKW47" s="446"/>
      <c r="GKX47" s="446"/>
      <c r="GKY47" s="446"/>
      <c r="GKZ47" s="446"/>
      <c r="GLA47" s="446"/>
      <c r="GLB47" s="446"/>
      <c r="GLC47" s="446"/>
      <c r="GLD47" s="446"/>
      <c r="GLE47" s="446"/>
      <c r="GLF47" s="446"/>
      <c r="GLG47" s="446"/>
      <c r="GLH47" s="446"/>
      <c r="GLI47" s="446"/>
      <c r="GLJ47" s="446"/>
      <c r="GLK47" s="446"/>
      <c r="GLL47" s="446"/>
      <c r="GLM47" s="446"/>
      <c r="GLN47" s="446"/>
      <c r="GLO47" s="446"/>
      <c r="GLP47" s="446"/>
      <c r="GLQ47" s="446"/>
      <c r="GLR47" s="446"/>
      <c r="GLS47" s="446"/>
      <c r="GLT47" s="446"/>
      <c r="GLU47" s="446"/>
      <c r="GLV47" s="446"/>
      <c r="GLW47" s="446"/>
      <c r="GLX47" s="446"/>
      <c r="GLY47" s="446"/>
      <c r="GLZ47" s="446"/>
      <c r="GMA47" s="446"/>
      <c r="GMB47" s="446"/>
      <c r="GMC47" s="446"/>
      <c r="GMD47" s="446"/>
      <c r="GME47" s="446"/>
      <c r="GMF47" s="446"/>
      <c r="GMG47" s="446"/>
      <c r="GMH47" s="446"/>
      <c r="GMI47" s="446"/>
      <c r="GMJ47" s="446"/>
      <c r="GMK47" s="446"/>
      <c r="GML47" s="446"/>
      <c r="GMM47" s="446"/>
      <c r="GMN47" s="446"/>
      <c r="GMO47" s="446"/>
      <c r="GMP47" s="446"/>
      <c r="GMQ47" s="446"/>
      <c r="GMR47" s="446"/>
      <c r="GMS47" s="446"/>
      <c r="GMT47" s="446"/>
      <c r="GMU47" s="446"/>
      <c r="GMV47" s="446"/>
      <c r="GMW47" s="446"/>
      <c r="GMX47" s="446"/>
      <c r="GMY47" s="446"/>
      <c r="GMZ47" s="446"/>
      <c r="GNA47" s="446"/>
      <c r="GNB47" s="446"/>
      <c r="GNC47" s="446"/>
      <c r="GND47" s="446"/>
      <c r="GNE47" s="446"/>
      <c r="GNF47" s="446"/>
      <c r="GNG47" s="446"/>
      <c r="GNH47" s="446"/>
      <c r="GNI47" s="446"/>
      <c r="GNJ47" s="446"/>
      <c r="GNK47" s="446"/>
      <c r="GNL47" s="446"/>
      <c r="GNM47" s="446"/>
      <c r="GNN47" s="446"/>
      <c r="GNO47" s="446"/>
      <c r="GNP47" s="446"/>
      <c r="GNQ47" s="446"/>
      <c r="GNR47" s="446"/>
      <c r="GNS47" s="446"/>
      <c r="GNT47" s="446"/>
      <c r="GNU47" s="446"/>
      <c r="GNV47" s="446"/>
      <c r="GNW47" s="446"/>
      <c r="GNX47" s="446"/>
      <c r="GNY47" s="446"/>
      <c r="GNZ47" s="446"/>
      <c r="GOA47" s="446"/>
      <c r="GOB47" s="446"/>
      <c r="GOC47" s="446"/>
      <c r="GOD47" s="446"/>
      <c r="GOE47" s="446"/>
      <c r="GOF47" s="446"/>
      <c r="GOG47" s="446"/>
      <c r="GOH47" s="446"/>
      <c r="GOI47" s="446"/>
      <c r="GOJ47" s="446"/>
      <c r="GOK47" s="446"/>
      <c r="GOL47" s="446"/>
      <c r="GOM47" s="446"/>
      <c r="GON47" s="446"/>
      <c r="GOO47" s="446"/>
      <c r="GOP47" s="446"/>
      <c r="GOQ47" s="446"/>
      <c r="GOR47" s="446"/>
      <c r="GOS47" s="446"/>
      <c r="GOT47" s="446"/>
      <c r="GOU47" s="446"/>
      <c r="GOV47" s="446"/>
      <c r="GOW47" s="446"/>
      <c r="GOX47" s="446"/>
      <c r="GOY47" s="446"/>
      <c r="GOZ47" s="446"/>
      <c r="GPA47" s="446"/>
      <c r="GPB47" s="446"/>
      <c r="GPC47" s="446"/>
      <c r="GPD47" s="446"/>
      <c r="GPE47" s="446"/>
      <c r="GPF47" s="446"/>
      <c r="GPG47" s="446"/>
      <c r="GPH47" s="446"/>
      <c r="GPI47" s="446"/>
      <c r="GPJ47" s="446"/>
      <c r="GPK47" s="446"/>
      <c r="GPL47" s="446"/>
      <c r="GPM47" s="446"/>
      <c r="GPN47" s="446"/>
      <c r="GPO47" s="446"/>
      <c r="GPP47" s="446"/>
      <c r="GPQ47" s="446"/>
      <c r="GPR47" s="446"/>
      <c r="GPS47" s="446"/>
      <c r="GPT47" s="446"/>
      <c r="GPU47" s="446"/>
      <c r="GPV47" s="446"/>
      <c r="GPW47" s="446"/>
      <c r="GPX47" s="446"/>
      <c r="GPY47" s="446"/>
      <c r="GPZ47" s="446"/>
      <c r="GQA47" s="446"/>
      <c r="GQB47" s="446"/>
      <c r="GQC47" s="446"/>
      <c r="GQD47" s="446"/>
      <c r="GQE47" s="446"/>
      <c r="GQF47" s="446"/>
      <c r="GQG47" s="446"/>
      <c r="GQH47" s="446"/>
      <c r="GQI47" s="446"/>
      <c r="GQJ47" s="446"/>
      <c r="GQK47" s="446"/>
      <c r="GQL47" s="446"/>
      <c r="GQM47" s="446"/>
      <c r="GQN47" s="446"/>
      <c r="GQO47" s="446"/>
      <c r="GQP47" s="446"/>
      <c r="GQQ47" s="446"/>
      <c r="GQR47" s="446"/>
      <c r="GQS47" s="446"/>
      <c r="GQT47" s="446"/>
      <c r="GQU47" s="446"/>
      <c r="GQV47" s="446"/>
      <c r="GQW47" s="446"/>
      <c r="GQX47" s="446"/>
      <c r="GQY47" s="446"/>
      <c r="GQZ47" s="446"/>
      <c r="GRA47" s="446"/>
      <c r="GRB47" s="446"/>
      <c r="GRC47" s="446"/>
      <c r="GRD47" s="446"/>
      <c r="GRE47" s="446"/>
      <c r="GRF47" s="446"/>
      <c r="GRG47" s="446"/>
      <c r="GRH47" s="446"/>
      <c r="GRI47" s="446"/>
      <c r="GRJ47" s="446"/>
      <c r="GRK47" s="446"/>
      <c r="GRL47" s="446"/>
      <c r="GRM47" s="446"/>
      <c r="GRN47" s="446"/>
      <c r="GRO47" s="446"/>
      <c r="GRP47" s="446"/>
      <c r="GRQ47" s="446"/>
      <c r="GRR47" s="446"/>
      <c r="GRS47" s="446"/>
      <c r="GRT47" s="446"/>
      <c r="GRU47" s="446"/>
      <c r="GRV47" s="446"/>
      <c r="GRW47" s="446"/>
      <c r="GRX47" s="446"/>
      <c r="GRY47" s="446"/>
      <c r="GRZ47" s="446"/>
      <c r="GSA47" s="446"/>
      <c r="GSB47" s="446"/>
      <c r="GSC47" s="446"/>
      <c r="GSD47" s="446"/>
      <c r="GSE47" s="446"/>
      <c r="GSF47" s="446"/>
      <c r="GSG47" s="446"/>
      <c r="GSH47" s="446"/>
      <c r="GSI47" s="446"/>
      <c r="GSJ47" s="446"/>
      <c r="GSK47" s="446"/>
      <c r="GSL47" s="446"/>
      <c r="GSM47" s="446"/>
      <c r="GSN47" s="446"/>
      <c r="GSO47" s="446"/>
      <c r="GSP47" s="446"/>
      <c r="GSQ47" s="446"/>
      <c r="GSR47" s="446"/>
      <c r="GSS47" s="446"/>
      <c r="GST47" s="446"/>
      <c r="GSU47" s="446"/>
      <c r="GSV47" s="446"/>
      <c r="GSW47" s="446"/>
      <c r="GSX47" s="446"/>
      <c r="GSY47" s="446"/>
      <c r="GSZ47" s="446"/>
      <c r="GTA47" s="446"/>
      <c r="GTB47" s="446"/>
      <c r="GTC47" s="446"/>
      <c r="GTD47" s="446"/>
      <c r="GTE47" s="446"/>
      <c r="GTF47" s="446"/>
      <c r="GTG47" s="446"/>
      <c r="GTH47" s="446"/>
      <c r="GTI47" s="446"/>
      <c r="GTJ47" s="446"/>
      <c r="GTK47" s="446"/>
      <c r="GTL47" s="446"/>
      <c r="GTM47" s="446"/>
      <c r="GTN47" s="446"/>
      <c r="GTO47" s="446"/>
      <c r="GTP47" s="446"/>
      <c r="GTQ47" s="446"/>
      <c r="GTR47" s="446"/>
      <c r="GTS47" s="446"/>
      <c r="GTT47" s="446"/>
      <c r="GTU47" s="446"/>
      <c r="GTV47" s="446"/>
      <c r="GTW47" s="446"/>
      <c r="GTX47" s="446"/>
      <c r="GTY47" s="446"/>
      <c r="GTZ47" s="446"/>
      <c r="GUA47" s="446"/>
      <c r="GUB47" s="446"/>
      <c r="GUC47" s="446"/>
      <c r="GUD47" s="446"/>
      <c r="GUE47" s="446"/>
      <c r="GUF47" s="446"/>
      <c r="GUG47" s="446"/>
      <c r="GUH47" s="446"/>
      <c r="GUI47" s="446"/>
      <c r="GUJ47" s="446"/>
      <c r="GUK47" s="446"/>
      <c r="GUL47" s="446"/>
      <c r="GUM47" s="446"/>
      <c r="GUN47" s="446"/>
      <c r="GUO47" s="446"/>
      <c r="GUP47" s="446"/>
      <c r="GUQ47" s="446"/>
      <c r="GUR47" s="446"/>
      <c r="GUS47" s="446"/>
      <c r="GUT47" s="446"/>
      <c r="GUU47" s="446"/>
      <c r="GUV47" s="446"/>
      <c r="GUW47" s="446"/>
      <c r="GUX47" s="446"/>
      <c r="GUY47" s="446"/>
      <c r="GUZ47" s="446"/>
      <c r="GVA47" s="446"/>
      <c r="GVB47" s="446"/>
      <c r="GVC47" s="446"/>
      <c r="GVD47" s="446"/>
      <c r="GVE47" s="446"/>
      <c r="GVF47" s="446"/>
      <c r="GVG47" s="446"/>
      <c r="GVH47" s="446"/>
      <c r="GVI47" s="446"/>
      <c r="GVJ47" s="446"/>
      <c r="GVK47" s="446"/>
      <c r="GVL47" s="446"/>
      <c r="GVM47" s="446"/>
      <c r="GVN47" s="446"/>
      <c r="GVO47" s="446"/>
      <c r="GVP47" s="446"/>
      <c r="GVQ47" s="446"/>
      <c r="GVR47" s="446"/>
      <c r="GVS47" s="446"/>
      <c r="GVT47" s="446"/>
      <c r="GVU47" s="446"/>
      <c r="GVV47" s="446"/>
      <c r="GVW47" s="446"/>
      <c r="GVX47" s="446"/>
      <c r="GVY47" s="446"/>
      <c r="GVZ47" s="446"/>
      <c r="GWA47" s="446"/>
      <c r="GWB47" s="446"/>
      <c r="GWC47" s="446"/>
      <c r="GWD47" s="446"/>
      <c r="GWE47" s="446"/>
      <c r="GWF47" s="446"/>
      <c r="GWG47" s="446"/>
      <c r="GWH47" s="446"/>
      <c r="GWI47" s="446"/>
      <c r="GWJ47" s="446"/>
      <c r="GWK47" s="446"/>
      <c r="GWL47" s="446"/>
      <c r="GWM47" s="446"/>
      <c r="GWN47" s="446"/>
      <c r="GWO47" s="446"/>
      <c r="GWP47" s="446"/>
      <c r="GWQ47" s="446"/>
      <c r="GWR47" s="446"/>
      <c r="GWS47" s="446"/>
      <c r="GWT47" s="446"/>
      <c r="GWU47" s="446"/>
      <c r="GWV47" s="446"/>
      <c r="GWW47" s="446"/>
      <c r="GWX47" s="446"/>
      <c r="GWY47" s="446"/>
      <c r="GWZ47" s="446"/>
      <c r="GXA47" s="446"/>
      <c r="GXB47" s="446"/>
      <c r="GXC47" s="446"/>
      <c r="GXD47" s="446"/>
      <c r="GXE47" s="446"/>
      <c r="GXF47" s="446"/>
      <c r="GXG47" s="446"/>
      <c r="GXH47" s="446"/>
      <c r="GXI47" s="446"/>
      <c r="GXJ47" s="446"/>
      <c r="GXK47" s="446"/>
      <c r="GXL47" s="446"/>
      <c r="GXM47" s="446"/>
      <c r="GXN47" s="446"/>
      <c r="GXO47" s="446"/>
      <c r="GXP47" s="446"/>
      <c r="GXQ47" s="446"/>
      <c r="GXR47" s="446"/>
      <c r="GXS47" s="446"/>
      <c r="GXT47" s="446"/>
      <c r="GXU47" s="446"/>
      <c r="GXV47" s="446"/>
      <c r="GXW47" s="446"/>
      <c r="GXX47" s="446"/>
      <c r="GXY47" s="446"/>
      <c r="GXZ47" s="446"/>
      <c r="GYA47" s="446"/>
      <c r="GYB47" s="446"/>
      <c r="GYC47" s="446"/>
      <c r="GYD47" s="446"/>
      <c r="GYE47" s="446"/>
      <c r="GYF47" s="446"/>
      <c r="GYG47" s="446"/>
      <c r="GYH47" s="446"/>
      <c r="GYI47" s="446"/>
      <c r="GYJ47" s="446"/>
      <c r="GYK47" s="446"/>
      <c r="GYL47" s="446"/>
      <c r="GYM47" s="446"/>
      <c r="GYN47" s="446"/>
      <c r="GYO47" s="446"/>
      <c r="GYP47" s="446"/>
      <c r="GYQ47" s="446"/>
      <c r="GYR47" s="446"/>
      <c r="GYS47" s="446"/>
      <c r="GYT47" s="446"/>
      <c r="GYU47" s="446"/>
      <c r="GYV47" s="446"/>
      <c r="GYW47" s="446"/>
      <c r="GYX47" s="446"/>
      <c r="GYY47" s="446"/>
      <c r="GYZ47" s="446"/>
      <c r="GZA47" s="446"/>
      <c r="GZB47" s="446"/>
      <c r="GZC47" s="446"/>
      <c r="GZD47" s="446"/>
      <c r="GZE47" s="446"/>
      <c r="GZF47" s="446"/>
      <c r="GZG47" s="446"/>
      <c r="GZH47" s="446"/>
      <c r="GZI47" s="446"/>
      <c r="GZJ47" s="446"/>
      <c r="GZK47" s="446"/>
      <c r="GZL47" s="446"/>
      <c r="GZM47" s="446"/>
      <c r="GZN47" s="446"/>
      <c r="GZO47" s="446"/>
      <c r="GZP47" s="446"/>
      <c r="GZQ47" s="446"/>
      <c r="GZR47" s="446"/>
      <c r="GZS47" s="446"/>
      <c r="GZT47" s="446"/>
      <c r="GZU47" s="446"/>
      <c r="GZV47" s="446"/>
      <c r="GZW47" s="446"/>
      <c r="GZX47" s="446"/>
      <c r="GZY47" s="446"/>
      <c r="GZZ47" s="446"/>
      <c r="HAA47" s="446"/>
      <c r="HAB47" s="446"/>
      <c r="HAC47" s="446"/>
      <c r="HAD47" s="446"/>
      <c r="HAE47" s="446"/>
      <c r="HAF47" s="446"/>
      <c r="HAG47" s="446"/>
      <c r="HAH47" s="446"/>
      <c r="HAI47" s="446"/>
      <c r="HAJ47" s="446"/>
      <c r="HAK47" s="446"/>
      <c r="HAL47" s="446"/>
      <c r="HAM47" s="446"/>
      <c r="HAN47" s="446"/>
      <c r="HAO47" s="446"/>
      <c r="HAP47" s="446"/>
      <c r="HAQ47" s="446"/>
      <c r="HAR47" s="446"/>
      <c r="HAS47" s="446"/>
      <c r="HAT47" s="446"/>
      <c r="HAU47" s="446"/>
      <c r="HAV47" s="446"/>
      <c r="HAW47" s="446"/>
      <c r="HAX47" s="446"/>
      <c r="HAY47" s="446"/>
      <c r="HAZ47" s="446"/>
      <c r="HBA47" s="446"/>
      <c r="HBB47" s="446"/>
      <c r="HBC47" s="446"/>
      <c r="HBD47" s="446"/>
      <c r="HBE47" s="446"/>
      <c r="HBF47" s="446"/>
      <c r="HBG47" s="446"/>
      <c r="HBH47" s="446"/>
      <c r="HBI47" s="446"/>
      <c r="HBJ47" s="446"/>
      <c r="HBK47" s="446"/>
      <c r="HBL47" s="446"/>
      <c r="HBM47" s="446"/>
      <c r="HBN47" s="446"/>
      <c r="HBO47" s="446"/>
      <c r="HBP47" s="446"/>
      <c r="HBQ47" s="446"/>
      <c r="HBR47" s="446"/>
      <c r="HBS47" s="446"/>
      <c r="HBT47" s="446"/>
      <c r="HBU47" s="446"/>
      <c r="HBV47" s="446"/>
      <c r="HBW47" s="446"/>
      <c r="HBX47" s="446"/>
      <c r="HBY47" s="446"/>
      <c r="HBZ47" s="446"/>
      <c r="HCA47" s="446"/>
      <c r="HCB47" s="446"/>
      <c r="HCC47" s="446"/>
      <c r="HCD47" s="446"/>
      <c r="HCE47" s="446"/>
      <c r="HCF47" s="446"/>
      <c r="HCG47" s="446"/>
      <c r="HCH47" s="446"/>
      <c r="HCI47" s="446"/>
      <c r="HCJ47" s="446"/>
      <c r="HCK47" s="446"/>
      <c r="HCL47" s="446"/>
      <c r="HCM47" s="446"/>
      <c r="HCN47" s="446"/>
      <c r="HCO47" s="446"/>
      <c r="HCP47" s="446"/>
      <c r="HCQ47" s="446"/>
      <c r="HCR47" s="446"/>
      <c r="HCS47" s="446"/>
      <c r="HCT47" s="446"/>
      <c r="HCU47" s="446"/>
      <c r="HCV47" s="446"/>
      <c r="HCW47" s="446"/>
      <c r="HCX47" s="446"/>
      <c r="HCY47" s="446"/>
      <c r="HCZ47" s="446"/>
      <c r="HDA47" s="446"/>
      <c r="HDB47" s="446"/>
      <c r="HDC47" s="446"/>
      <c r="HDD47" s="446"/>
      <c r="HDE47" s="446"/>
      <c r="HDF47" s="446"/>
      <c r="HDG47" s="446"/>
      <c r="HDH47" s="446"/>
      <c r="HDI47" s="446"/>
      <c r="HDJ47" s="446"/>
      <c r="HDK47" s="446"/>
      <c r="HDL47" s="446"/>
      <c r="HDM47" s="446"/>
      <c r="HDN47" s="446"/>
      <c r="HDO47" s="446"/>
      <c r="HDP47" s="446"/>
      <c r="HDQ47" s="446"/>
      <c r="HDR47" s="446"/>
      <c r="HDS47" s="446"/>
      <c r="HDT47" s="446"/>
      <c r="HDU47" s="446"/>
      <c r="HDV47" s="446"/>
      <c r="HDW47" s="446"/>
      <c r="HDX47" s="446"/>
      <c r="HDY47" s="446"/>
      <c r="HDZ47" s="446"/>
      <c r="HEA47" s="446"/>
      <c r="HEB47" s="446"/>
      <c r="HEC47" s="446"/>
      <c r="HED47" s="446"/>
      <c r="HEE47" s="446"/>
      <c r="HEF47" s="446"/>
      <c r="HEG47" s="446"/>
      <c r="HEH47" s="446"/>
      <c r="HEI47" s="446"/>
      <c r="HEJ47" s="446"/>
      <c r="HEK47" s="446"/>
      <c r="HEL47" s="446"/>
      <c r="HEM47" s="446"/>
      <c r="HEN47" s="446"/>
      <c r="HEO47" s="446"/>
      <c r="HEP47" s="446"/>
      <c r="HEQ47" s="446"/>
      <c r="HER47" s="446"/>
      <c r="HES47" s="446"/>
      <c r="HET47" s="446"/>
      <c r="HEU47" s="446"/>
      <c r="HEV47" s="446"/>
      <c r="HEW47" s="446"/>
      <c r="HEX47" s="446"/>
      <c r="HEY47" s="446"/>
      <c r="HEZ47" s="446"/>
      <c r="HFA47" s="446"/>
      <c r="HFB47" s="446"/>
      <c r="HFC47" s="446"/>
      <c r="HFD47" s="446"/>
      <c r="HFE47" s="446"/>
      <c r="HFF47" s="446"/>
      <c r="HFG47" s="446"/>
      <c r="HFH47" s="446"/>
      <c r="HFI47" s="446"/>
      <c r="HFJ47" s="446"/>
      <c r="HFK47" s="446"/>
      <c r="HFL47" s="446"/>
      <c r="HFM47" s="446"/>
      <c r="HFN47" s="446"/>
      <c r="HFO47" s="446"/>
      <c r="HFP47" s="446"/>
      <c r="HFQ47" s="446"/>
      <c r="HFR47" s="446"/>
      <c r="HFS47" s="446"/>
      <c r="HFT47" s="446"/>
      <c r="HFU47" s="446"/>
      <c r="HFV47" s="446"/>
      <c r="HFW47" s="446"/>
      <c r="HFX47" s="446"/>
      <c r="HFY47" s="446"/>
      <c r="HFZ47" s="446"/>
      <c r="HGA47" s="446"/>
      <c r="HGB47" s="446"/>
      <c r="HGC47" s="446"/>
      <c r="HGD47" s="446"/>
      <c r="HGE47" s="446"/>
      <c r="HGF47" s="446"/>
      <c r="HGG47" s="446"/>
      <c r="HGH47" s="446"/>
      <c r="HGI47" s="446"/>
      <c r="HGJ47" s="446"/>
      <c r="HGK47" s="446"/>
      <c r="HGL47" s="446"/>
      <c r="HGM47" s="446"/>
      <c r="HGN47" s="446"/>
      <c r="HGO47" s="446"/>
      <c r="HGP47" s="446"/>
      <c r="HGQ47" s="446"/>
      <c r="HGR47" s="446"/>
      <c r="HGS47" s="446"/>
      <c r="HGT47" s="446"/>
      <c r="HGU47" s="446"/>
      <c r="HGV47" s="446"/>
      <c r="HGW47" s="446"/>
      <c r="HGX47" s="446"/>
      <c r="HGY47" s="446"/>
      <c r="HGZ47" s="446"/>
      <c r="HHA47" s="446"/>
      <c r="HHB47" s="446"/>
      <c r="HHC47" s="446"/>
      <c r="HHD47" s="446"/>
      <c r="HHE47" s="446"/>
      <c r="HHF47" s="446"/>
      <c r="HHG47" s="446"/>
      <c r="HHH47" s="446"/>
      <c r="HHI47" s="446"/>
      <c r="HHJ47" s="446"/>
      <c r="HHK47" s="446"/>
      <c r="HHL47" s="446"/>
      <c r="HHM47" s="446"/>
      <c r="HHN47" s="446"/>
      <c r="HHO47" s="446"/>
      <c r="HHP47" s="446"/>
      <c r="HHQ47" s="446"/>
      <c r="HHR47" s="446"/>
      <c r="HHS47" s="446"/>
      <c r="HHT47" s="446"/>
      <c r="HHU47" s="446"/>
      <c r="HHV47" s="446"/>
      <c r="HHW47" s="446"/>
      <c r="HHX47" s="446"/>
      <c r="HHY47" s="446"/>
      <c r="HHZ47" s="446"/>
      <c r="HIA47" s="446"/>
      <c r="HIB47" s="446"/>
      <c r="HIC47" s="446"/>
      <c r="HID47" s="446"/>
      <c r="HIE47" s="446"/>
      <c r="HIF47" s="446"/>
      <c r="HIG47" s="446"/>
      <c r="HIH47" s="446"/>
      <c r="HII47" s="446"/>
      <c r="HIJ47" s="446"/>
      <c r="HIK47" s="446"/>
      <c r="HIL47" s="446"/>
      <c r="HIM47" s="446"/>
      <c r="HIN47" s="446"/>
      <c r="HIO47" s="446"/>
      <c r="HIP47" s="446"/>
      <c r="HIQ47" s="446"/>
      <c r="HIR47" s="446"/>
      <c r="HIS47" s="446"/>
      <c r="HIT47" s="446"/>
      <c r="HIU47" s="446"/>
      <c r="HIV47" s="446"/>
      <c r="HIW47" s="446"/>
      <c r="HIX47" s="446"/>
      <c r="HIY47" s="446"/>
      <c r="HIZ47" s="446"/>
      <c r="HJA47" s="446"/>
      <c r="HJB47" s="446"/>
      <c r="HJC47" s="446"/>
      <c r="HJD47" s="446"/>
      <c r="HJE47" s="446"/>
      <c r="HJF47" s="446"/>
      <c r="HJG47" s="446"/>
      <c r="HJH47" s="446"/>
      <c r="HJI47" s="446"/>
      <c r="HJJ47" s="446"/>
      <c r="HJK47" s="446"/>
      <c r="HJL47" s="446"/>
      <c r="HJM47" s="446"/>
      <c r="HJN47" s="446"/>
      <c r="HJO47" s="446"/>
      <c r="HJP47" s="446"/>
      <c r="HJQ47" s="446"/>
      <c r="HJR47" s="446"/>
      <c r="HJS47" s="446"/>
      <c r="HJT47" s="446"/>
      <c r="HJU47" s="446"/>
      <c r="HJV47" s="446"/>
      <c r="HJW47" s="446"/>
      <c r="HJX47" s="446"/>
      <c r="HJY47" s="446"/>
      <c r="HJZ47" s="446"/>
      <c r="HKA47" s="446"/>
      <c r="HKB47" s="446"/>
      <c r="HKC47" s="446"/>
      <c r="HKD47" s="446"/>
      <c r="HKE47" s="446"/>
      <c r="HKF47" s="446"/>
      <c r="HKG47" s="446"/>
      <c r="HKH47" s="446"/>
      <c r="HKI47" s="446"/>
      <c r="HKJ47" s="446"/>
      <c r="HKK47" s="446"/>
      <c r="HKL47" s="446"/>
      <c r="HKM47" s="446"/>
      <c r="HKN47" s="446"/>
      <c r="HKO47" s="446"/>
      <c r="HKP47" s="446"/>
      <c r="HKQ47" s="446"/>
      <c r="HKR47" s="446"/>
      <c r="HKS47" s="446"/>
      <c r="HKT47" s="446"/>
      <c r="HKU47" s="446"/>
      <c r="HKV47" s="446"/>
      <c r="HKW47" s="446"/>
      <c r="HKX47" s="446"/>
      <c r="HKY47" s="446"/>
      <c r="HKZ47" s="446"/>
      <c r="HLA47" s="446"/>
      <c r="HLB47" s="446"/>
      <c r="HLC47" s="446"/>
      <c r="HLD47" s="446"/>
      <c r="HLE47" s="446"/>
      <c r="HLF47" s="446"/>
      <c r="HLG47" s="446"/>
      <c r="HLH47" s="446"/>
      <c r="HLI47" s="446"/>
      <c r="HLJ47" s="446"/>
      <c r="HLK47" s="446"/>
      <c r="HLL47" s="446"/>
      <c r="HLM47" s="446"/>
      <c r="HLN47" s="446"/>
      <c r="HLO47" s="446"/>
      <c r="HLP47" s="446"/>
      <c r="HLQ47" s="446"/>
      <c r="HLR47" s="446"/>
      <c r="HLS47" s="446"/>
      <c r="HLT47" s="446"/>
      <c r="HLU47" s="446"/>
      <c r="HLV47" s="446"/>
      <c r="HLW47" s="446"/>
      <c r="HLX47" s="446"/>
      <c r="HLY47" s="446"/>
      <c r="HLZ47" s="446"/>
      <c r="HMA47" s="446"/>
      <c r="HMB47" s="446"/>
      <c r="HMC47" s="446"/>
      <c r="HMD47" s="446"/>
      <c r="HME47" s="446"/>
      <c r="HMF47" s="446"/>
      <c r="HMG47" s="446"/>
      <c r="HMH47" s="446"/>
      <c r="HMI47" s="446"/>
      <c r="HMJ47" s="446"/>
      <c r="HMK47" s="446"/>
      <c r="HML47" s="446"/>
      <c r="HMM47" s="446"/>
      <c r="HMN47" s="446"/>
      <c r="HMO47" s="446"/>
      <c r="HMP47" s="446"/>
      <c r="HMQ47" s="446"/>
      <c r="HMR47" s="446"/>
      <c r="HMS47" s="446"/>
      <c r="HMT47" s="446"/>
      <c r="HMU47" s="446"/>
      <c r="HMV47" s="446"/>
      <c r="HMW47" s="446"/>
      <c r="HMX47" s="446"/>
      <c r="HMY47" s="446"/>
      <c r="HMZ47" s="446"/>
      <c r="HNA47" s="446"/>
      <c r="HNB47" s="446"/>
      <c r="HNC47" s="446"/>
      <c r="HND47" s="446"/>
      <c r="HNE47" s="446"/>
      <c r="HNF47" s="446"/>
      <c r="HNG47" s="446"/>
      <c r="HNH47" s="446"/>
      <c r="HNI47" s="446"/>
      <c r="HNJ47" s="446"/>
      <c r="HNK47" s="446"/>
      <c r="HNL47" s="446"/>
      <c r="HNM47" s="446"/>
      <c r="HNN47" s="446"/>
      <c r="HNO47" s="446"/>
      <c r="HNP47" s="446"/>
      <c r="HNQ47" s="446"/>
      <c r="HNR47" s="446"/>
      <c r="HNS47" s="446"/>
      <c r="HNT47" s="446"/>
      <c r="HNU47" s="446"/>
      <c r="HNV47" s="446"/>
      <c r="HNW47" s="446"/>
      <c r="HNX47" s="446"/>
      <c r="HNY47" s="446"/>
      <c r="HNZ47" s="446"/>
      <c r="HOA47" s="446"/>
      <c r="HOB47" s="446"/>
      <c r="HOC47" s="446"/>
      <c r="HOD47" s="446"/>
      <c r="HOE47" s="446"/>
      <c r="HOF47" s="446"/>
      <c r="HOG47" s="446"/>
      <c r="HOH47" s="446"/>
      <c r="HOI47" s="446"/>
      <c r="HOJ47" s="446"/>
      <c r="HOK47" s="446"/>
      <c r="HOL47" s="446"/>
      <c r="HOM47" s="446"/>
      <c r="HON47" s="446"/>
      <c r="HOO47" s="446"/>
      <c r="HOP47" s="446"/>
      <c r="HOQ47" s="446"/>
      <c r="HOR47" s="446"/>
      <c r="HOS47" s="446"/>
      <c r="HOT47" s="446"/>
      <c r="HOU47" s="446"/>
      <c r="HOV47" s="446"/>
      <c r="HOW47" s="446"/>
      <c r="HOX47" s="446"/>
      <c r="HOY47" s="446"/>
      <c r="HOZ47" s="446"/>
      <c r="HPA47" s="446"/>
      <c r="HPB47" s="446"/>
      <c r="HPC47" s="446"/>
      <c r="HPD47" s="446"/>
      <c r="HPE47" s="446"/>
      <c r="HPF47" s="446"/>
      <c r="HPG47" s="446"/>
      <c r="HPH47" s="446"/>
      <c r="HPI47" s="446"/>
      <c r="HPJ47" s="446"/>
      <c r="HPK47" s="446"/>
      <c r="HPL47" s="446"/>
      <c r="HPM47" s="446"/>
      <c r="HPN47" s="446"/>
      <c r="HPO47" s="446"/>
      <c r="HPP47" s="446"/>
      <c r="HPQ47" s="446"/>
      <c r="HPR47" s="446"/>
      <c r="HPS47" s="446"/>
      <c r="HPT47" s="446"/>
      <c r="HPU47" s="446"/>
      <c r="HPV47" s="446"/>
      <c r="HPW47" s="446"/>
      <c r="HPX47" s="446"/>
      <c r="HPY47" s="446"/>
      <c r="HPZ47" s="446"/>
      <c r="HQA47" s="446"/>
      <c r="HQB47" s="446"/>
      <c r="HQC47" s="446"/>
      <c r="HQD47" s="446"/>
      <c r="HQE47" s="446"/>
      <c r="HQF47" s="446"/>
      <c r="HQG47" s="446"/>
      <c r="HQH47" s="446"/>
      <c r="HQI47" s="446"/>
      <c r="HQJ47" s="446"/>
      <c r="HQK47" s="446"/>
      <c r="HQL47" s="446"/>
      <c r="HQM47" s="446"/>
      <c r="HQN47" s="446"/>
      <c r="HQO47" s="446"/>
      <c r="HQP47" s="446"/>
      <c r="HQQ47" s="446"/>
      <c r="HQR47" s="446"/>
      <c r="HQS47" s="446"/>
      <c r="HQT47" s="446"/>
      <c r="HQU47" s="446"/>
      <c r="HQV47" s="446"/>
      <c r="HQW47" s="446"/>
      <c r="HQX47" s="446"/>
      <c r="HQY47" s="446"/>
      <c r="HQZ47" s="446"/>
      <c r="HRA47" s="446"/>
      <c r="HRB47" s="446"/>
      <c r="HRC47" s="446"/>
      <c r="HRD47" s="446"/>
      <c r="HRE47" s="446"/>
      <c r="HRF47" s="446"/>
      <c r="HRG47" s="446"/>
      <c r="HRH47" s="446"/>
      <c r="HRI47" s="446"/>
      <c r="HRJ47" s="446"/>
      <c r="HRK47" s="446"/>
      <c r="HRL47" s="446"/>
      <c r="HRM47" s="446"/>
      <c r="HRN47" s="446"/>
      <c r="HRO47" s="446"/>
      <c r="HRP47" s="446"/>
      <c r="HRQ47" s="446"/>
      <c r="HRR47" s="446"/>
      <c r="HRS47" s="446"/>
      <c r="HRT47" s="446"/>
      <c r="HRU47" s="446"/>
      <c r="HRV47" s="446"/>
      <c r="HRW47" s="446"/>
      <c r="HRX47" s="446"/>
      <c r="HRY47" s="446"/>
      <c r="HRZ47" s="446"/>
      <c r="HSA47" s="446"/>
      <c r="HSB47" s="446"/>
      <c r="HSC47" s="446"/>
      <c r="HSD47" s="446"/>
      <c r="HSE47" s="446"/>
      <c r="HSF47" s="446"/>
      <c r="HSG47" s="446"/>
      <c r="HSH47" s="446"/>
      <c r="HSI47" s="446"/>
      <c r="HSJ47" s="446"/>
      <c r="HSK47" s="446"/>
      <c r="HSL47" s="446"/>
      <c r="HSM47" s="446"/>
      <c r="HSN47" s="446"/>
      <c r="HSO47" s="446"/>
      <c r="HSP47" s="446"/>
      <c r="HSQ47" s="446"/>
      <c r="HSR47" s="446"/>
      <c r="HSS47" s="446"/>
      <c r="HST47" s="446"/>
      <c r="HSU47" s="446"/>
      <c r="HSV47" s="446"/>
      <c r="HSW47" s="446"/>
      <c r="HSX47" s="446"/>
      <c r="HSY47" s="446"/>
      <c r="HSZ47" s="446"/>
      <c r="HTA47" s="446"/>
      <c r="HTB47" s="446"/>
      <c r="HTC47" s="446"/>
      <c r="HTD47" s="446"/>
      <c r="HTE47" s="446"/>
      <c r="HTF47" s="446"/>
      <c r="HTG47" s="446"/>
      <c r="HTH47" s="446"/>
      <c r="HTI47" s="446"/>
      <c r="HTJ47" s="446"/>
      <c r="HTK47" s="446"/>
      <c r="HTL47" s="446"/>
      <c r="HTM47" s="446"/>
      <c r="HTN47" s="446"/>
      <c r="HTO47" s="446"/>
      <c r="HTP47" s="446"/>
      <c r="HTQ47" s="446"/>
      <c r="HTR47" s="446"/>
      <c r="HTS47" s="446"/>
      <c r="HTT47" s="446"/>
      <c r="HTU47" s="446"/>
      <c r="HTV47" s="446"/>
      <c r="HTW47" s="446"/>
      <c r="HTX47" s="446"/>
      <c r="HTY47" s="446"/>
      <c r="HTZ47" s="446"/>
      <c r="HUA47" s="446"/>
      <c r="HUB47" s="446"/>
      <c r="HUC47" s="446"/>
      <c r="HUD47" s="446"/>
      <c r="HUE47" s="446"/>
      <c r="HUF47" s="446"/>
      <c r="HUG47" s="446"/>
      <c r="HUH47" s="446"/>
      <c r="HUI47" s="446"/>
      <c r="HUJ47" s="446"/>
      <c r="HUK47" s="446"/>
      <c r="HUL47" s="446"/>
      <c r="HUM47" s="446"/>
      <c r="HUN47" s="446"/>
      <c r="HUO47" s="446"/>
      <c r="HUP47" s="446"/>
      <c r="HUQ47" s="446"/>
      <c r="HUR47" s="446"/>
      <c r="HUS47" s="446"/>
      <c r="HUT47" s="446"/>
      <c r="HUU47" s="446"/>
      <c r="HUV47" s="446"/>
      <c r="HUW47" s="446"/>
      <c r="HUX47" s="446"/>
      <c r="HUY47" s="446"/>
      <c r="HUZ47" s="446"/>
      <c r="HVA47" s="446"/>
      <c r="HVB47" s="446"/>
      <c r="HVC47" s="446"/>
      <c r="HVD47" s="446"/>
      <c r="HVE47" s="446"/>
      <c r="HVF47" s="446"/>
      <c r="HVG47" s="446"/>
      <c r="HVH47" s="446"/>
      <c r="HVI47" s="446"/>
      <c r="HVJ47" s="446"/>
      <c r="HVK47" s="446"/>
      <c r="HVL47" s="446"/>
      <c r="HVM47" s="446"/>
      <c r="HVN47" s="446"/>
      <c r="HVO47" s="446"/>
      <c r="HVP47" s="446"/>
      <c r="HVQ47" s="446"/>
      <c r="HVR47" s="446"/>
      <c r="HVS47" s="446"/>
      <c r="HVT47" s="446"/>
      <c r="HVU47" s="446"/>
      <c r="HVV47" s="446"/>
      <c r="HVW47" s="446"/>
      <c r="HVX47" s="446"/>
      <c r="HVY47" s="446"/>
      <c r="HVZ47" s="446"/>
      <c r="HWA47" s="446"/>
      <c r="HWB47" s="446"/>
      <c r="HWC47" s="446"/>
      <c r="HWD47" s="446"/>
      <c r="HWE47" s="446"/>
      <c r="HWF47" s="446"/>
      <c r="HWG47" s="446"/>
      <c r="HWH47" s="446"/>
      <c r="HWI47" s="446"/>
      <c r="HWJ47" s="446"/>
      <c r="HWK47" s="446"/>
      <c r="HWL47" s="446"/>
      <c r="HWM47" s="446"/>
      <c r="HWN47" s="446"/>
      <c r="HWO47" s="446"/>
      <c r="HWP47" s="446"/>
      <c r="HWQ47" s="446"/>
      <c r="HWR47" s="446"/>
      <c r="HWS47" s="446"/>
      <c r="HWT47" s="446"/>
      <c r="HWU47" s="446"/>
      <c r="HWV47" s="446"/>
      <c r="HWW47" s="446"/>
      <c r="HWX47" s="446"/>
      <c r="HWY47" s="446"/>
      <c r="HWZ47" s="446"/>
      <c r="HXA47" s="446"/>
      <c r="HXB47" s="446"/>
      <c r="HXC47" s="446"/>
      <c r="HXD47" s="446"/>
      <c r="HXE47" s="446"/>
      <c r="HXF47" s="446"/>
      <c r="HXG47" s="446"/>
      <c r="HXH47" s="446"/>
      <c r="HXI47" s="446"/>
      <c r="HXJ47" s="446"/>
      <c r="HXK47" s="446"/>
      <c r="HXL47" s="446"/>
      <c r="HXM47" s="446"/>
      <c r="HXN47" s="446"/>
      <c r="HXO47" s="446"/>
      <c r="HXP47" s="446"/>
      <c r="HXQ47" s="446"/>
      <c r="HXR47" s="446"/>
      <c r="HXS47" s="446"/>
      <c r="HXT47" s="446"/>
      <c r="HXU47" s="446"/>
      <c r="HXV47" s="446"/>
      <c r="HXW47" s="446"/>
      <c r="HXX47" s="446"/>
      <c r="HXY47" s="446"/>
      <c r="HXZ47" s="446"/>
      <c r="HYA47" s="446"/>
      <c r="HYB47" s="446"/>
      <c r="HYC47" s="446"/>
      <c r="HYD47" s="446"/>
      <c r="HYE47" s="446"/>
      <c r="HYF47" s="446"/>
      <c r="HYG47" s="446"/>
      <c r="HYH47" s="446"/>
      <c r="HYI47" s="446"/>
      <c r="HYJ47" s="446"/>
      <c r="HYK47" s="446"/>
      <c r="HYL47" s="446"/>
      <c r="HYM47" s="446"/>
      <c r="HYN47" s="446"/>
      <c r="HYO47" s="446"/>
      <c r="HYP47" s="446"/>
      <c r="HYQ47" s="446"/>
      <c r="HYR47" s="446"/>
      <c r="HYS47" s="446"/>
      <c r="HYT47" s="446"/>
      <c r="HYU47" s="446"/>
      <c r="HYV47" s="446"/>
      <c r="HYW47" s="446"/>
      <c r="HYX47" s="446"/>
      <c r="HYY47" s="446"/>
      <c r="HYZ47" s="446"/>
      <c r="HZA47" s="446"/>
      <c r="HZB47" s="446"/>
      <c r="HZC47" s="446"/>
      <c r="HZD47" s="446"/>
      <c r="HZE47" s="446"/>
      <c r="HZF47" s="446"/>
      <c r="HZG47" s="446"/>
      <c r="HZH47" s="446"/>
      <c r="HZI47" s="446"/>
      <c r="HZJ47" s="446"/>
      <c r="HZK47" s="446"/>
      <c r="HZL47" s="446"/>
      <c r="HZM47" s="446"/>
      <c r="HZN47" s="446"/>
      <c r="HZO47" s="446"/>
      <c r="HZP47" s="446"/>
      <c r="HZQ47" s="446"/>
      <c r="HZR47" s="446"/>
      <c r="HZS47" s="446"/>
      <c r="HZT47" s="446"/>
      <c r="HZU47" s="446"/>
      <c r="HZV47" s="446"/>
      <c r="HZW47" s="446"/>
      <c r="HZX47" s="446"/>
      <c r="HZY47" s="446"/>
      <c r="HZZ47" s="446"/>
      <c r="IAA47" s="446"/>
      <c r="IAB47" s="446"/>
      <c r="IAC47" s="446"/>
      <c r="IAD47" s="446"/>
      <c r="IAE47" s="446"/>
      <c r="IAF47" s="446"/>
      <c r="IAG47" s="446"/>
      <c r="IAH47" s="446"/>
      <c r="IAI47" s="446"/>
      <c r="IAJ47" s="446"/>
      <c r="IAK47" s="446"/>
      <c r="IAL47" s="446"/>
      <c r="IAM47" s="446"/>
      <c r="IAN47" s="446"/>
      <c r="IAO47" s="446"/>
      <c r="IAP47" s="446"/>
      <c r="IAQ47" s="446"/>
      <c r="IAR47" s="446"/>
      <c r="IAS47" s="446"/>
      <c r="IAT47" s="446"/>
      <c r="IAU47" s="446"/>
      <c r="IAV47" s="446"/>
      <c r="IAW47" s="446"/>
      <c r="IAX47" s="446"/>
      <c r="IAY47" s="446"/>
      <c r="IAZ47" s="446"/>
      <c r="IBA47" s="446"/>
      <c r="IBB47" s="446"/>
      <c r="IBC47" s="446"/>
      <c r="IBD47" s="446"/>
      <c r="IBE47" s="446"/>
      <c r="IBF47" s="446"/>
      <c r="IBG47" s="446"/>
      <c r="IBH47" s="446"/>
      <c r="IBI47" s="446"/>
      <c r="IBJ47" s="446"/>
      <c r="IBK47" s="446"/>
      <c r="IBL47" s="446"/>
      <c r="IBM47" s="446"/>
      <c r="IBN47" s="446"/>
      <c r="IBO47" s="446"/>
      <c r="IBP47" s="446"/>
      <c r="IBQ47" s="446"/>
      <c r="IBR47" s="446"/>
      <c r="IBS47" s="446"/>
      <c r="IBT47" s="446"/>
      <c r="IBU47" s="446"/>
      <c r="IBV47" s="446"/>
      <c r="IBW47" s="446"/>
      <c r="IBX47" s="446"/>
      <c r="IBY47" s="446"/>
      <c r="IBZ47" s="446"/>
      <c r="ICA47" s="446"/>
      <c r="ICB47" s="446"/>
      <c r="ICC47" s="446"/>
      <c r="ICD47" s="446"/>
      <c r="ICE47" s="446"/>
      <c r="ICF47" s="446"/>
      <c r="ICG47" s="446"/>
      <c r="ICH47" s="446"/>
      <c r="ICI47" s="446"/>
      <c r="ICJ47" s="446"/>
      <c r="ICK47" s="446"/>
      <c r="ICL47" s="446"/>
      <c r="ICM47" s="446"/>
      <c r="ICN47" s="446"/>
      <c r="ICO47" s="446"/>
      <c r="ICP47" s="446"/>
      <c r="ICQ47" s="446"/>
      <c r="ICR47" s="446"/>
      <c r="ICS47" s="446"/>
      <c r="ICT47" s="446"/>
      <c r="ICU47" s="446"/>
      <c r="ICV47" s="446"/>
      <c r="ICW47" s="446"/>
      <c r="ICX47" s="446"/>
      <c r="ICY47" s="446"/>
      <c r="ICZ47" s="446"/>
      <c r="IDA47" s="446"/>
      <c r="IDB47" s="446"/>
      <c r="IDC47" s="446"/>
      <c r="IDD47" s="446"/>
      <c r="IDE47" s="446"/>
      <c r="IDF47" s="446"/>
      <c r="IDG47" s="446"/>
      <c r="IDH47" s="446"/>
      <c r="IDI47" s="446"/>
      <c r="IDJ47" s="446"/>
      <c r="IDK47" s="446"/>
      <c r="IDL47" s="446"/>
      <c r="IDM47" s="446"/>
      <c r="IDN47" s="446"/>
      <c r="IDO47" s="446"/>
      <c r="IDP47" s="446"/>
      <c r="IDQ47" s="446"/>
      <c r="IDR47" s="446"/>
      <c r="IDS47" s="446"/>
      <c r="IDT47" s="446"/>
      <c r="IDU47" s="446"/>
      <c r="IDV47" s="446"/>
      <c r="IDW47" s="446"/>
      <c r="IDX47" s="446"/>
      <c r="IDY47" s="446"/>
      <c r="IDZ47" s="446"/>
      <c r="IEA47" s="446"/>
      <c r="IEB47" s="446"/>
      <c r="IEC47" s="446"/>
      <c r="IED47" s="446"/>
      <c r="IEE47" s="446"/>
      <c r="IEF47" s="446"/>
      <c r="IEG47" s="446"/>
      <c r="IEH47" s="446"/>
      <c r="IEI47" s="446"/>
      <c r="IEJ47" s="446"/>
      <c r="IEK47" s="446"/>
      <c r="IEL47" s="446"/>
      <c r="IEM47" s="446"/>
      <c r="IEN47" s="446"/>
      <c r="IEO47" s="446"/>
      <c r="IEP47" s="446"/>
      <c r="IEQ47" s="446"/>
      <c r="IER47" s="446"/>
      <c r="IES47" s="446"/>
      <c r="IET47" s="446"/>
      <c r="IEU47" s="446"/>
      <c r="IEV47" s="446"/>
      <c r="IEW47" s="446"/>
      <c r="IEX47" s="446"/>
      <c r="IEY47" s="446"/>
      <c r="IEZ47" s="446"/>
      <c r="IFA47" s="446"/>
      <c r="IFB47" s="446"/>
      <c r="IFC47" s="446"/>
      <c r="IFD47" s="446"/>
      <c r="IFE47" s="446"/>
      <c r="IFF47" s="446"/>
      <c r="IFG47" s="446"/>
      <c r="IFH47" s="446"/>
      <c r="IFI47" s="446"/>
      <c r="IFJ47" s="446"/>
      <c r="IFK47" s="446"/>
      <c r="IFL47" s="446"/>
      <c r="IFM47" s="446"/>
      <c r="IFN47" s="446"/>
      <c r="IFO47" s="446"/>
      <c r="IFP47" s="446"/>
      <c r="IFQ47" s="446"/>
      <c r="IFR47" s="446"/>
      <c r="IFS47" s="446"/>
      <c r="IFT47" s="446"/>
      <c r="IFU47" s="446"/>
      <c r="IFV47" s="446"/>
      <c r="IFW47" s="446"/>
      <c r="IFX47" s="446"/>
      <c r="IFY47" s="446"/>
      <c r="IFZ47" s="446"/>
      <c r="IGA47" s="446"/>
      <c r="IGB47" s="446"/>
      <c r="IGC47" s="446"/>
      <c r="IGD47" s="446"/>
      <c r="IGE47" s="446"/>
      <c r="IGF47" s="446"/>
      <c r="IGG47" s="446"/>
      <c r="IGH47" s="446"/>
      <c r="IGI47" s="446"/>
      <c r="IGJ47" s="446"/>
      <c r="IGK47" s="446"/>
      <c r="IGL47" s="446"/>
      <c r="IGM47" s="446"/>
      <c r="IGN47" s="446"/>
      <c r="IGO47" s="446"/>
      <c r="IGP47" s="446"/>
      <c r="IGQ47" s="446"/>
      <c r="IGR47" s="446"/>
      <c r="IGS47" s="446"/>
      <c r="IGT47" s="446"/>
      <c r="IGU47" s="446"/>
      <c r="IGV47" s="446"/>
      <c r="IGW47" s="446"/>
      <c r="IGX47" s="446"/>
      <c r="IGY47" s="446"/>
      <c r="IGZ47" s="446"/>
      <c r="IHA47" s="446"/>
      <c r="IHB47" s="446"/>
      <c r="IHC47" s="446"/>
      <c r="IHD47" s="446"/>
      <c r="IHE47" s="446"/>
      <c r="IHF47" s="446"/>
      <c r="IHG47" s="446"/>
      <c r="IHH47" s="446"/>
      <c r="IHI47" s="446"/>
      <c r="IHJ47" s="446"/>
      <c r="IHK47" s="446"/>
      <c r="IHL47" s="446"/>
      <c r="IHM47" s="446"/>
      <c r="IHN47" s="446"/>
      <c r="IHO47" s="446"/>
      <c r="IHP47" s="446"/>
      <c r="IHQ47" s="446"/>
      <c r="IHR47" s="446"/>
      <c r="IHS47" s="446"/>
      <c r="IHT47" s="446"/>
      <c r="IHU47" s="446"/>
      <c r="IHV47" s="446"/>
      <c r="IHW47" s="446"/>
      <c r="IHX47" s="446"/>
      <c r="IHY47" s="446"/>
      <c r="IHZ47" s="446"/>
      <c r="IIA47" s="446"/>
      <c r="IIB47" s="446"/>
      <c r="IIC47" s="446"/>
      <c r="IID47" s="446"/>
      <c r="IIE47" s="446"/>
      <c r="IIF47" s="446"/>
      <c r="IIG47" s="446"/>
      <c r="IIH47" s="446"/>
      <c r="III47" s="446"/>
      <c r="IIJ47" s="446"/>
      <c r="IIK47" s="446"/>
      <c r="IIL47" s="446"/>
      <c r="IIM47" s="446"/>
      <c r="IIN47" s="446"/>
      <c r="IIO47" s="446"/>
      <c r="IIP47" s="446"/>
      <c r="IIQ47" s="446"/>
      <c r="IIR47" s="446"/>
      <c r="IIS47" s="446"/>
      <c r="IIT47" s="446"/>
      <c r="IIU47" s="446"/>
      <c r="IIV47" s="446"/>
      <c r="IIW47" s="446"/>
      <c r="IIX47" s="446"/>
      <c r="IIY47" s="446"/>
      <c r="IIZ47" s="446"/>
      <c r="IJA47" s="446"/>
      <c r="IJB47" s="446"/>
      <c r="IJC47" s="446"/>
      <c r="IJD47" s="446"/>
      <c r="IJE47" s="446"/>
      <c r="IJF47" s="446"/>
      <c r="IJG47" s="446"/>
      <c r="IJH47" s="446"/>
      <c r="IJI47" s="446"/>
      <c r="IJJ47" s="446"/>
      <c r="IJK47" s="446"/>
      <c r="IJL47" s="446"/>
      <c r="IJM47" s="446"/>
      <c r="IJN47" s="446"/>
      <c r="IJO47" s="446"/>
      <c r="IJP47" s="446"/>
      <c r="IJQ47" s="446"/>
      <c r="IJR47" s="446"/>
      <c r="IJS47" s="446"/>
      <c r="IJT47" s="446"/>
      <c r="IJU47" s="446"/>
      <c r="IJV47" s="446"/>
      <c r="IJW47" s="446"/>
      <c r="IJX47" s="446"/>
      <c r="IJY47" s="446"/>
      <c r="IJZ47" s="446"/>
      <c r="IKA47" s="446"/>
      <c r="IKB47" s="446"/>
      <c r="IKC47" s="446"/>
      <c r="IKD47" s="446"/>
      <c r="IKE47" s="446"/>
      <c r="IKF47" s="446"/>
      <c r="IKG47" s="446"/>
      <c r="IKH47" s="446"/>
      <c r="IKI47" s="446"/>
      <c r="IKJ47" s="446"/>
      <c r="IKK47" s="446"/>
      <c r="IKL47" s="446"/>
      <c r="IKM47" s="446"/>
      <c r="IKN47" s="446"/>
      <c r="IKO47" s="446"/>
      <c r="IKP47" s="446"/>
      <c r="IKQ47" s="446"/>
      <c r="IKR47" s="446"/>
      <c r="IKS47" s="446"/>
      <c r="IKT47" s="446"/>
      <c r="IKU47" s="446"/>
      <c r="IKV47" s="446"/>
      <c r="IKW47" s="446"/>
      <c r="IKX47" s="446"/>
      <c r="IKY47" s="446"/>
      <c r="IKZ47" s="446"/>
      <c r="ILA47" s="446"/>
      <c r="ILB47" s="446"/>
      <c r="ILC47" s="446"/>
      <c r="ILD47" s="446"/>
      <c r="ILE47" s="446"/>
      <c r="ILF47" s="446"/>
      <c r="ILG47" s="446"/>
      <c r="ILH47" s="446"/>
      <c r="ILI47" s="446"/>
      <c r="ILJ47" s="446"/>
      <c r="ILK47" s="446"/>
      <c r="ILL47" s="446"/>
      <c r="ILM47" s="446"/>
      <c r="ILN47" s="446"/>
      <c r="ILO47" s="446"/>
      <c r="ILP47" s="446"/>
      <c r="ILQ47" s="446"/>
      <c r="ILR47" s="446"/>
      <c r="ILS47" s="446"/>
      <c r="ILT47" s="446"/>
      <c r="ILU47" s="446"/>
      <c r="ILV47" s="446"/>
      <c r="ILW47" s="446"/>
      <c r="ILX47" s="446"/>
      <c r="ILY47" s="446"/>
      <c r="ILZ47" s="446"/>
      <c r="IMA47" s="446"/>
      <c r="IMB47" s="446"/>
      <c r="IMC47" s="446"/>
      <c r="IMD47" s="446"/>
      <c r="IME47" s="446"/>
      <c r="IMF47" s="446"/>
      <c r="IMG47" s="446"/>
      <c r="IMH47" s="446"/>
      <c r="IMI47" s="446"/>
      <c r="IMJ47" s="446"/>
      <c r="IMK47" s="446"/>
      <c r="IML47" s="446"/>
      <c r="IMM47" s="446"/>
      <c r="IMN47" s="446"/>
      <c r="IMO47" s="446"/>
      <c r="IMP47" s="446"/>
      <c r="IMQ47" s="446"/>
      <c r="IMR47" s="446"/>
      <c r="IMS47" s="446"/>
      <c r="IMT47" s="446"/>
      <c r="IMU47" s="446"/>
      <c r="IMV47" s="446"/>
      <c r="IMW47" s="446"/>
      <c r="IMX47" s="446"/>
      <c r="IMY47" s="446"/>
      <c r="IMZ47" s="446"/>
      <c r="INA47" s="446"/>
      <c r="INB47" s="446"/>
      <c r="INC47" s="446"/>
      <c r="IND47" s="446"/>
      <c r="INE47" s="446"/>
      <c r="INF47" s="446"/>
      <c r="ING47" s="446"/>
      <c r="INH47" s="446"/>
      <c r="INI47" s="446"/>
      <c r="INJ47" s="446"/>
      <c r="INK47" s="446"/>
      <c r="INL47" s="446"/>
      <c r="INM47" s="446"/>
      <c r="INN47" s="446"/>
      <c r="INO47" s="446"/>
      <c r="INP47" s="446"/>
      <c r="INQ47" s="446"/>
      <c r="INR47" s="446"/>
      <c r="INS47" s="446"/>
      <c r="INT47" s="446"/>
      <c r="INU47" s="446"/>
      <c r="INV47" s="446"/>
      <c r="INW47" s="446"/>
      <c r="INX47" s="446"/>
      <c r="INY47" s="446"/>
      <c r="INZ47" s="446"/>
      <c r="IOA47" s="446"/>
      <c r="IOB47" s="446"/>
      <c r="IOC47" s="446"/>
      <c r="IOD47" s="446"/>
      <c r="IOE47" s="446"/>
      <c r="IOF47" s="446"/>
      <c r="IOG47" s="446"/>
      <c r="IOH47" s="446"/>
      <c r="IOI47" s="446"/>
      <c r="IOJ47" s="446"/>
      <c r="IOK47" s="446"/>
      <c r="IOL47" s="446"/>
      <c r="IOM47" s="446"/>
      <c r="ION47" s="446"/>
      <c r="IOO47" s="446"/>
      <c r="IOP47" s="446"/>
      <c r="IOQ47" s="446"/>
      <c r="IOR47" s="446"/>
      <c r="IOS47" s="446"/>
      <c r="IOT47" s="446"/>
      <c r="IOU47" s="446"/>
      <c r="IOV47" s="446"/>
      <c r="IOW47" s="446"/>
      <c r="IOX47" s="446"/>
      <c r="IOY47" s="446"/>
      <c r="IOZ47" s="446"/>
      <c r="IPA47" s="446"/>
      <c r="IPB47" s="446"/>
      <c r="IPC47" s="446"/>
      <c r="IPD47" s="446"/>
      <c r="IPE47" s="446"/>
      <c r="IPF47" s="446"/>
      <c r="IPG47" s="446"/>
      <c r="IPH47" s="446"/>
      <c r="IPI47" s="446"/>
      <c r="IPJ47" s="446"/>
      <c r="IPK47" s="446"/>
      <c r="IPL47" s="446"/>
      <c r="IPM47" s="446"/>
      <c r="IPN47" s="446"/>
      <c r="IPO47" s="446"/>
      <c r="IPP47" s="446"/>
      <c r="IPQ47" s="446"/>
      <c r="IPR47" s="446"/>
      <c r="IPS47" s="446"/>
      <c r="IPT47" s="446"/>
      <c r="IPU47" s="446"/>
      <c r="IPV47" s="446"/>
      <c r="IPW47" s="446"/>
      <c r="IPX47" s="446"/>
      <c r="IPY47" s="446"/>
      <c r="IPZ47" s="446"/>
      <c r="IQA47" s="446"/>
      <c r="IQB47" s="446"/>
      <c r="IQC47" s="446"/>
      <c r="IQD47" s="446"/>
      <c r="IQE47" s="446"/>
      <c r="IQF47" s="446"/>
      <c r="IQG47" s="446"/>
      <c r="IQH47" s="446"/>
      <c r="IQI47" s="446"/>
      <c r="IQJ47" s="446"/>
      <c r="IQK47" s="446"/>
      <c r="IQL47" s="446"/>
      <c r="IQM47" s="446"/>
      <c r="IQN47" s="446"/>
      <c r="IQO47" s="446"/>
      <c r="IQP47" s="446"/>
      <c r="IQQ47" s="446"/>
      <c r="IQR47" s="446"/>
      <c r="IQS47" s="446"/>
      <c r="IQT47" s="446"/>
      <c r="IQU47" s="446"/>
      <c r="IQV47" s="446"/>
      <c r="IQW47" s="446"/>
      <c r="IQX47" s="446"/>
      <c r="IQY47" s="446"/>
      <c r="IQZ47" s="446"/>
      <c r="IRA47" s="446"/>
      <c r="IRB47" s="446"/>
      <c r="IRC47" s="446"/>
      <c r="IRD47" s="446"/>
      <c r="IRE47" s="446"/>
      <c r="IRF47" s="446"/>
      <c r="IRG47" s="446"/>
      <c r="IRH47" s="446"/>
      <c r="IRI47" s="446"/>
      <c r="IRJ47" s="446"/>
      <c r="IRK47" s="446"/>
      <c r="IRL47" s="446"/>
      <c r="IRM47" s="446"/>
      <c r="IRN47" s="446"/>
      <c r="IRO47" s="446"/>
      <c r="IRP47" s="446"/>
      <c r="IRQ47" s="446"/>
      <c r="IRR47" s="446"/>
      <c r="IRS47" s="446"/>
      <c r="IRT47" s="446"/>
      <c r="IRU47" s="446"/>
      <c r="IRV47" s="446"/>
      <c r="IRW47" s="446"/>
      <c r="IRX47" s="446"/>
      <c r="IRY47" s="446"/>
      <c r="IRZ47" s="446"/>
      <c r="ISA47" s="446"/>
      <c r="ISB47" s="446"/>
      <c r="ISC47" s="446"/>
      <c r="ISD47" s="446"/>
      <c r="ISE47" s="446"/>
      <c r="ISF47" s="446"/>
      <c r="ISG47" s="446"/>
      <c r="ISH47" s="446"/>
      <c r="ISI47" s="446"/>
      <c r="ISJ47" s="446"/>
      <c r="ISK47" s="446"/>
      <c r="ISL47" s="446"/>
      <c r="ISM47" s="446"/>
      <c r="ISN47" s="446"/>
      <c r="ISO47" s="446"/>
      <c r="ISP47" s="446"/>
      <c r="ISQ47" s="446"/>
      <c r="ISR47" s="446"/>
      <c r="ISS47" s="446"/>
      <c r="IST47" s="446"/>
      <c r="ISU47" s="446"/>
      <c r="ISV47" s="446"/>
      <c r="ISW47" s="446"/>
      <c r="ISX47" s="446"/>
      <c r="ISY47" s="446"/>
      <c r="ISZ47" s="446"/>
      <c r="ITA47" s="446"/>
      <c r="ITB47" s="446"/>
      <c r="ITC47" s="446"/>
      <c r="ITD47" s="446"/>
      <c r="ITE47" s="446"/>
      <c r="ITF47" s="446"/>
      <c r="ITG47" s="446"/>
      <c r="ITH47" s="446"/>
      <c r="ITI47" s="446"/>
      <c r="ITJ47" s="446"/>
      <c r="ITK47" s="446"/>
      <c r="ITL47" s="446"/>
      <c r="ITM47" s="446"/>
      <c r="ITN47" s="446"/>
      <c r="ITO47" s="446"/>
      <c r="ITP47" s="446"/>
      <c r="ITQ47" s="446"/>
      <c r="ITR47" s="446"/>
      <c r="ITS47" s="446"/>
      <c r="ITT47" s="446"/>
      <c r="ITU47" s="446"/>
      <c r="ITV47" s="446"/>
      <c r="ITW47" s="446"/>
      <c r="ITX47" s="446"/>
      <c r="ITY47" s="446"/>
      <c r="ITZ47" s="446"/>
      <c r="IUA47" s="446"/>
      <c r="IUB47" s="446"/>
      <c r="IUC47" s="446"/>
      <c r="IUD47" s="446"/>
      <c r="IUE47" s="446"/>
      <c r="IUF47" s="446"/>
      <c r="IUG47" s="446"/>
      <c r="IUH47" s="446"/>
      <c r="IUI47" s="446"/>
      <c r="IUJ47" s="446"/>
      <c r="IUK47" s="446"/>
      <c r="IUL47" s="446"/>
      <c r="IUM47" s="446"/>
      <c r="IUN47" s="446"/>
      <c r="IUO47" s="446"/>
      <c r="IUP47" s="446"/>
      <c r="IUQ47" s="446"/>
      <c r="IUR47" s="446"/>
      <c r="IUS47" s="446"/>
      <c r="IUT47" s="446"/>
      <c r="IUU47" s="446"/>
      <c r="IUV47" s="446"/>
      <c r="IUW47" s="446"/>
      <c r="IUX47" s="446"/>
      <c r="IUY47" s="446"/>
      <c r="IUZ47" s="446"/>
      <c r="IVA47" s="446"/>
      <c r="IVB47" s="446"/>
      <c r="IVC47" s="446"/>
      <c r="IVD47" s="446"/>
      <c r="IVE47" s="446"/>
      <c r="IVF47" s="446"/>
      <c r="IVG47" s="446"/>
      <c r="IVH47" s="446"/>
      <c r="IVI47" s="446"/>
      <c r="IVJ47" s="446"/>
      <c r="IVK47" s="446"/>
      <c r="IVL47" s="446"/>
      <c r="IVM47" s="446"/>
      <c r="IVN47" s="446"/>
      <c r="IVO47" s="446"/>
      <c r="IVP47" s="446"/>
      <c r="IVQ47" s="446"/>
      <c r="IVR47" s="446"/>
      <c r="IVS47" s="446"/>
      <c r="IVT47" s="446"/>
      <c r="IVU47" s="446"/>
      <c r="IVV47" s="446"/>
      <c r="IVW47" s="446"/>
      <c r="IVX47" s="446"/>
      <c r="IVY47" s="446"/>
      <c r="IVZ47" s="446"/>
      <c r="IWA47" s="446"/>
      <c r="IWB47" s="446"/>
      <c r="IWC47" s="446"/>
      <c r="IWD47" s="446"/>
      <c r="IWE47" s="446"/>
      <c r="IWF47" s="446"/>
      <c r="IWG47" s="446"/>
      <c r="IWH47" s="446"/>
      <c r="IWI47" s="446"/>
      <c r="IWJ47" s="446"/>
      <c r="IWK47" s="446"/>
      <c r="IWL47" s="446"/>
      <c r="IWM47" s="446"/>
      <c r="IWN47" s="446"/>
      <c r="IWO47" s="446"/>
      <c r="IWP47" s="446"/>
      <c r="IWQ47" s="446"/>
      <c r="IWR47" s="446"/>
      <c r="IWS47" s="446"/>
      <c r="IWT47" s="446"/>
      <c r="IWU47" s="446"/>
      <c r="IWV47" s="446"/>
      <c r="IWW47" s="446"/>
      <c r="IWX47" s="446"/>
      <c r="IWY47" s="446"/>
      <c r="IWZ47" s="446"/>
      <c r="IXA47" s="446"/>
      <c r="IXB47" s="446"/>
      <c r="IXC47" s="446"/>
      <c r="IXD47" s="446"/>
      <c r="IXE47" s="446"/>
      <c r="IXF47" s="446"/>
      <c r="IXG47" s="446"/>
      <c r="IXH47" s="446"/>
      <c r="IXI47" s="446"/>
      <c r="IXJ47" s="446"/>
      <c r="IXK47" s="446"/>
      <c r="IXL47" s="446"/>
      <c r="IXM47" s="446"/>
      <c r="IXN47" s="446"/>
      <c r="IXO47" s="446"/>
      <c r="IXP47" s="446"/>
      <c r="IXQ47" s="446"/>
      <c r="IXR47" s="446"/>
      <c r="IXS47" s="446"/>
      <c r="IXT47" s="446"/>
      <c r="IXU47" s="446"/>
      <c r="IXV47" s="446"/>
      <c r="IXW47" s="446"/>
      <c r="IXX47" s="446"/>
      <c r="IXY47" s="446"/>
      <c r="IXZ47" s="446"/>
      <c r="IYA47" s="446"/>
      <c r="IYB47" s="446"/>
      <c r="IYC47" s="446"/>
      <c r="IYD47" s="446"/>
      <c r="IYE47" s="446"/>
      <c r="IYF47" s="446"/>
      <c r="IYG47" s="446"/>
      <c r="IYH47" s="446"/>
      <c r="IYI47" s="446"/>
      <c r="IYJ47" s="446"/>
      <c r="IYK47" s="446"/>
      <c r="IYL47" s="446"/>
      <c r="IYM47" s="446"/>
      <c r="IYN47" s="446"/>
      <c r="IYO47" s="446"/>
      <c r="IYP47" s="446"/>
      <c r="IYQ47" s="446"/>
      <c r="IYR47" s="446"/>
      <c r="IYS47" s="446"/>
      <c r="IYT47" s="446"/>
      <c r="IYU47" s="446"/>
      <c r="IYV47" s="446"/>
      <c r="IYW47" s="446"/>
      <c r="IYX47" s="446"/>
      <c r="IYY47" s="446"/>
      <c r="IYZ47" s="446"/>
      <c r="IZA47" s="446"/>
      <c r="IZB47" s="446"/>
      <c r="IZC47" s="446"/>
      <c r="IZD47" s="446"/>
      <c r="IZE47" s="446"/>
      <c r="IZF47" s="446"/>
      <c r="IZG47" s="446"/>
      <c r="IZH47" s="446"/>
      <c r="IZI47" s="446"/>
      <c r="IZJ47" s="446"/>
      <c r="IZK47" s="446"/>
      <c r="IZL47" s="446"/>
      <c r="IZM47" s="446"/>
      <c r="IZN47" s="446"/>
      <c r="IZO47" s="446"/>
      <c r="IZP47" s="446"/>
      <c r="IZQ47" s="446"/>
      <c r="IZR47" s="446"/>
      <c r="IZS47" s="446"/>
      <c r="IZT47" s="446"/>
      <c r="IZU47" s="446"/>
      <c r="IZV47" s="446"/>
      <c r="IZW47" s="446"/>
      <c r="IZX47" s="446"/>
      <c r="IZY47" s="446"/>
      <c r="IZZ47" s="446"/>
      <c r="JAA47" s="446"/>
      <c r="JAB47" s="446"/>
      <c r="JAC47" s="446"/>
      <c r="JAD47" s="446"/>
      <c r="JAE47" s="446"/>
      <c r="JAF47" s="446"/>
      <c r="JAG47" s="446"/>
      <c r="JAH47" s="446"/>
      <c r="JAI47" s="446"/>
      <c r="JAJ47" s="446"/>
      <c r="JAK47" s="446"/>
      <c r="JAL47" s="446"/>
      <c r="JAM47" s="446"/>
      <c r="JAN47" s="446"/>
      <c r="JAO47" s="446"/>
      <c r="JAP47" s="446"/>
      <c r="JAQ47" s="446"/>
      <c r="JAR47" s="446"/>
      <c r="JAS47" s="446"/>
      <c r="JAT47" s="446"/>
      <c r="JAU47" s="446"/>
      <c r="JAV47" s="446"/>
      <c r="JAW47" s="446"/>
      <c r="JAX47" s="446"/>
      <c r="JAY47" s="446"/>
      <c r="JAZ47" s="446"/>
      <c r="JBA47" s="446"/>
      <c r="JBB47" s="446"/>
      <c r="JBC47" s="446"/>
      <c r="JBD47" s="446"/>
      <c r="JBE47" s="446"/>
      <c r="JBF47" s="446"/>
      <c r="JBG47" s="446"/>
      <c r="JBH47" s="446"/>
      <c r="JBI47" s="446"/>
      <c r="JBJ47" s="446"/>
      <c r="JBK47" s="446"/>
      <c r="JBL47" s="446"/>
      <c r="JBM47" s="446"/>
      <c r="JBN47" s="446"/>
      <c r="JBO47" s="446"/>
      <c r="JBP47" s="446"/>
      <c r="JBQ47" s="446"/>
      <c r="JBR47" s="446"/>
      <c r="JBS47" s="446"/>
      <c r="JBT47" s="446"/>
      <c r="JBU47" s="446"/>
      <c r="JBV47" s="446"/>
      <c r="JBW47" s="446"/>
      <c r="JBX47" s="446"/>
      <c r="JBY47" s="446"/>
      <c r="JBZ47" s="446"/>
      <c r="JCA47" s="446"/>
      <c r="JCB47" s="446"/>
      <c r="JCC47" s="446"/>
      <c r="JCD47" s="446"/>
      <c r="JCE47" s="446"/>
      <c r="JCF47" s="446"/>
      <c r="JCG47" s="446"/>
      <c r="JCH47" s="446"/>
      <c r="JCI47" s="446"/>
      <c r="JCJ47" s="446"/>
      <c r="JCK47" s="446"/>
      <c r="JCL47" s="446"/>
      <c r="JCM47" s="446"/>
      <c r="JCN47" s="446"/>
      <c r="JCO47" s="446"/>
      <c r="JCP47" s="446"/>
      <c r="JCQ47" s="446"/>
      <c r="JCR47" s="446"/>
      <c r="JCS47" s="446"/>
      <c r="JCT47" s="446"/>
      <c r="JCU47" s="446"/>
      <c r="JCV47" s="446"/>
      <c r="JCW47" s="446"/>
      <c r="JCX47" s="446"/>
      <c r="JCY47" s="446"/>
      <c r="JCZ47" s="446"/>
      <c r="JDA47" s="446"/>
      <c r="JDB47" s="446"/>
      <c r="JDC47" s="446"/>
      <c r="JDD47" s="446"/>
      <c r="JDE47" s="446"/>
      <c r="JDF47" s="446"/>
      <c r="JDG47" s="446"/>
      <c r="JDH47" s="446"/>
      <c r="JDI47" s="446"/>
      <c r="JDJ47" s="446"/>
      <c r="JDK47" s="446"/>
      <c r="JDL47" s="446"/>
      <c r="JDM47" s="446"/>
      <c r="JDN47" s="446"/>
      <c r="JDO47" s="446"/>
      <c r="JDP47" s="446"/>
      <c r="JDQ47" s="446"/>
      <c r="JDR47" s="446"/>
      <c r="JDS47" s="446"/>
      <c r="JDT47" s="446"/>
      <c r="JDU47" s="446"/>
      <c r="JDV47" s="446"/>
      <c r="JDW47" s="446"/>
      <c r="JDX47" s="446"/>
      <c r="JDY47" s="446"/>
      <c r="JDZ47" s="446"/>
      <c r="JEA47" s="446"/>
      <c r="JEB47" s="446"/>
      <c r="JEC47" s="446"/>
      <c r="JED47" s="446"/>
      <c r="JEE47" s="446"/>
      <c r="JEF47" s="446"/>
      <c r="JEG47" s="446"/>
      <c r="JEH47" s="446"/>
      <c r="JEI47" s="446"/>
      <c r="JEJ47" s="446"/>
      <c r="JEK47" s="446"/>
      <c r="JEL47" s="446"/>
      <c r="JEM47" s="446"/>
      <c r="JEN47" s="446"/>
      <c r="JEO47" s="446"/>
      <c r="JEP47" s="446"/>
      <c r="JEQ47" s="446"/>
      <c r="JER47" s="446"/>
      <c r="JES47" s="446"/>
      <c r="JET47" s="446"/>
      <c r="JEU47" s="446"/>
      <c r="JEV47" s="446"/>
      <c r="JEW47" s="446"/>
      <c r="JEX47" s="446"/>
      <c r="JEY47" s="446"/>
      <c r="JEZ47" s="446"/>
      <c r="JFA47" s="446"/>
      <c r="JFB47" s="446"/>
      <c r="JFC47" s="446"/>
      <c r="JFD47" s="446"/>
      <c r="JFE47" s="446"/>
      <c r="JFF47" s="446"/>
      <c r="JFG47" s="446"/>
      <c r="JFH47" s="446"/>
      <c r="JFI47" s="446"/>
      <c r="JFJ47" s="446"/>
      <c r="JFK47" s="446"/>
      <c r="JFL47" s="446"/>
      <c r="JFM47" s="446"/>
      <c r="JFN47" s="446"/>
      <c r="JFO47" s="446"/>
      <c r="JFP47" s="446"/>
      <c r="JFQ47" s="446"/>
      <c r="JFR47" s="446"/>
      <c r="JFS47" s="446"/>
      <c r="JFT47" s="446"/>
      <c r="JFU47" s="446"/>
      <c r="JFV47" s="446"/>
      <c r="JFW47" s="446"/>
      <c r="JFX47" s="446"/>
      <c r="JFY47" s="446"/>
      <c r="JFZ47" s="446"/>
      <c r="JGA47" s="446"/>
      <c r="JGB47" s="446"/>
      <c r="JGC47" s="446"/>
      <c r="JGD47" s="446"/>
      <c r="JGE47" s="446"/>
      <c r="JGF47" s="446"/>
      <c r="JGG47" s="446"/>
      <c r="JGH47" s="446"/>
      <c r="JGI47" s="446"/>
      <c r="JGJ47" s="446"/>
      <c r="JGK47" s="446"/>
      <c r="JGL47" s="446"/>
      <c r="JGM47" s="446"/>
      <c r="JGN47" s="446"/>
      <c r="JGO47" s="446"/>
      <c r="JGP47" s="446"/>
      <c r="JGQ47" s="446"/>
      <c r="JGR47" s="446"/>
      <c r="JGS47" s="446"/>
      <c r="JGT47" s="446"/>
      <c r="JGU47" s="446"/>
      <c r="JGV47" s="446"/>
      <c r="JGW47" s="446"/>
      <c r="JGX47" s="446"/>
      <c r="JGY47" s="446"/>
      <c r="JGZ47" s="446"/>
      <c r="JHA47" s="446"/>
      <c r="JHB47" s="446"/>
      <c r="JHC47" s="446"/>
      <c r="JHD47" s="446"/>
      <c r="JHE47" s="446"/>
      <c r="JHF47" s="446"/>
      <c r="JHG47" s="446"/>
      <c r="JHH47" s="446"/>
      <c r="JHI47" s="446"/>
      <c r="JHJ47" s="446"/>
      <c r="JHK47" s="446"/>
      <c r="JHL47" s="446"/>
      <c r="JHM47" s="446"/>
      <c r="JHN47" s="446"/>
      <c r="JHO47" s="446"/>
      <c r="JHP47" s="446"/>
      <c r="JHQ47" s="446"/>
      <c r="JHR47" s="446"/>
      <c r="JHS47" s="446"/>
      <c r="JHT47" s="446"/>
      <c r="JHU47" s="446"/>
      <c r="JHV47" s="446"/>
      <c r="JHW47" s="446"/>
      <c r="JHX47" s="446"/>
      <c r="JHY47" s="446"/>
      <c r="JHZ47" s="446"/>
      <c r="JIA47" s="446"/>
      <c r="JIB47" s="446"/>
      <c r="JIC47" s="446"/>
      <c r="JID47" s="446"/>
      <c r="JIE47" s="446"/>
      <c r="JIF47" s="446"/>
      <c r="JIG47" s="446"/>
      <c r="JIH47" s="446"/>
      <c r="JII47" s="446"/>
      <c r="JIJ47" s="446"/>
      <c r="JIK47" s="446"/>
      <c r="JIL47" s="446"/>
      <c r="JIM47" s="446"/>
      <c r="JIN47" s="446"/>
      <c r="JIO47" s="446"/>
      <c r="JIP47" s="446"/>
      <c r="JIQ47" s="446"/>
      <c r="JIR47" s="446"/>
      <c r="JIS47" s="446"/>
      <c r="JIT47" s="446"/>
      <c r="JIU47" s="446"/>
      <c r="JIV47" s="446"/>
      <c r="JIW47" s="446"/>
      <c r="JIX47" s="446"/>
      <c r="JIY47" s="446"/>
      <c r="JIZ47" s="446"/>
      <c r="JJA47" s="446"/>
      <c r="JJB47" s="446"/>
      <c r="JJC47" s="446"/>
      <c r="JJD47" s="446"/>
      <c r="JJE47" s="446"/>
      <c r="JJF47" s="446"/>
      <c r="JJG47" s="446"/>
      <c r="JJH47" s="446"/>
      <c r="JJI47" s="446"/>
      <c r="JJJ47" s="446"/>
      <c r="JJK47" s="446"/>
      <c r="JJL47" s="446"/>
      <c r="JJM47" s="446"/>
      <c r="JJN47" s="446"/>
      <c r="JJO47" s="446"/>
      <c r="JJP47" s="446"/>
      <c r="JJQ47" s="446"/>
      <c r="JJR47" s="446"/>
      <c r="JJS47" s="446"/>
      <c r="JJT47" s="446"/>
      <c r="JJU47" s="446"/>
      <c r="JJV47" s="446"/>
      <c r="JJW47" s="446"/>
      <c r="JJX47" s="446"/>
      <c r="JJY47" s="446"/>
      <c r="JJZ47" s="446"/>
      <c r="JKA47" s="446"/>
      <c r="JKB47" s="446"/>
      <c r="JKC47" s="446"/>
      <c r="JKD47" s="446"/>
      <c r="JKE47" s="446"/>
      <c r="JKF47" s="446"/>
      <c r="JKG47" s="446"/>
      <c r="JKH47" s="446"/>
      <c r="JKI47" s="446"/>
      <c r="JKJ47" s="446"/>
      <c r="JKK47" s="446"/>
      <c r="JKL47" s="446"/>
      <c r="JKM47" s="446"/>
      <c r="JKN47" s="446"/>
      <c r="JKO47" s="446"/>
      <c r="JKP47" s="446"/>
      <c r="JKQ47" s="446"/>
      <c r="JKR47" s="446"/>
      <c r="JKS47" s="446"/>
      <c r="JKT47" s="446"/>
      <c r="JKU47" s="446"/>
      <c r="JKV47" s="446"/>
      <c r="JKW47" s="446"/>
      <c r="JKX47" s="446"/>
      <c r="JKY47" s="446"/>
      <c r="JKZ47" s="446"/>
      <c r="JLA47" s="446"/>
      <c r="JLB47" s="446"/>
      <c r="JLC47" s="446"/>
      <c r="JLD47" s="446"/>
      <c r="JLE47" s="446"/>
      <c r="JLF47" s="446"/>
      <c r="JLG47" s="446"/>
      <c r="JLH47" s="446"/>
      <c r="JLI47" s="446"/>
      <c r="JLJ47" s="446"/>
      <c r="JLK47" s="446"/>
      <c r="JLL47" s="446"/>
      <c r="JLM47" s="446"/>
      <c r="JLN47" s="446"/>
      <c r="JLO47" s="446"/>
      <c r="JLP47" s="446"/>
      <c r="JLQ47" s="446"/>
      <c r="JLR47" s="446"/>
      <c r="JLS47" s="446"/>
      <c r="JLT47" s="446"/>
      <c r="JLU47" s="446"/>
      <c r="JLV47" s="446"/>
      <c r="JLW47" s="446"/>
      <c r="JLX47" s="446"/>
      <c r="JLY47" s="446"/>
      <c r="JLZ47" s="446"/>
      <c r="JMA47" s="446"/>
      <c r="JMB47" s="446"/>
      <c r="JMC47" s="446"/>
      <c r="JMD47" s="446"/>
      <c r="JME47" s="446"/>
      <c r="JMF47" s="446"/>
      <c r="JMG47" s="446"/>
      <c r="JMH47" s="446"/>
      <c r="JMI47" s="446"/>
      <c r="JMJ47" s="446"/>
      <c r="JMK47" s="446"/>
      <c r="JML47" s="446"/>
      <c r="JMM47" s="446"/>
      <c r="JMN47" s="446"/>
      <c r="JMO47" s="446"/>
      <c r="JMP47" s="446"/>
      <c r="JMQ47" s="446"/>
      <c r="JMR47" s="446"/>
      <c r="JMS47" s="446"/>
      <c r="JMT47" s="446"/>
      <c r="JMU47" s="446"/>
      <c r="JMV47" s="446"/>
      <c r="JMW47" s="446"/>
      <c r="JMX47" s="446"/>
      <c r="JMY47" s="446"/>
      <c r="JMZ47" s="446"/>
      <c r="JNA47" s="446"/>
      <c r="JNB47" s="446"/>
      <c r="JNC47" s="446"/>
      <c r="JND47" s="446"/>
      <c r="JNE47" s="446"/>
      <c r="JNF47" s="446"/>
      <c r="JNG47" s="446"/>
      <c r="JNH47" s="446"/>
      <c r="JNI47" s="446"/>
      <c r="JNJ47" s="446"/>
      <c r="JNK47" s="446"/>
      <c r="JNL47" s="446"/>
      <c r="JNM47" s="446"/>
      <c r="JNN47" s="446"/>
      <c r="JNO47" s="446"/>
      <c r="JNP47" s="446"/>
      <c r="JNQ47" s="446"/>
      <c r="JNR47" s="446"/>
      <c r="JNS47" s="446"/>
      <c r="JNT47" s="446"/>
      <c r="JNU47" s="446"/>
      <c r="JNV47" s="446"/>
      <c r="JNW47" s="446"/>
      <c r="JNX47" s="446"/>
      <c r="JNY47" s="446"/>
      <c r="JNZ47" s="446"/>
      <c r="JOA47" s="446"/>
      <c r="JOB47" s="446"/>
      <c r="JOC47" s="446"/>
      <c r="JOD47" s="446"/>
      <c r="JOE47" s="446"/>
      <c r="JOF47" s="446"/>
      <c r="JOG47" s="446"/>
      <c r="JOH47" s="446"/>
      <c r="JOI47" s="446"/>
      <c r="JOJ47" s="446"/>
      <c r="JOK47" s="446"/>
      <c r="JOL47" s="446"/>
      <c r="JOM47" s="446"/>
      <c r="JON47" s="446"/>
      <c r="JOO47" s="446"/>
      <c r="JOP47" s="446"/>
      <c r="JOQ47" s="446"/>
      <c r="JOR47" s="446"/>
      <c r="JOS47" s="446"/>
      <c r="JOT47" s="446"/>
      <c r="JOU47" s="446"/>
      <c r="JOV47" s="446"/>
      <c r="JOW47" s="446"/>
      <c r="JOX47" s="446"/>
      <c r="JOY47" s="446"/>
      <c r="JOZ47" s="446"/>
      <c r="JPA47" s="446"/>
      <c r="JPB47" s="446"/>
      <c r="JPC47" s="446"/>
      <c r="JPD47" s="446"/>
      <c r="JPE47" s="446"/>
      <c r="JPF47" s="446"/>
      <c r="JPG47" s="446"/>
      <c r="JPH47" s="446"/>
      <c r="JPI47" s="446"/>
      <c r="JPJ47" s="446"/>
      <c r="JPK47" s="446"/>
      <c r="JPL47" s="446"/>
      <c r="JPM47" s="446"/>
      <c r="JPN47" s="446"/>
      <c r="JPO47" s="446"/>
      <c r="JPP47" s="446"/>
      <c r="JPQ47" s="446"/>
      <c r="JPR47" s="446"/>
      <c r="JPS47" s="446"/>
      <c r="JPT47" s="446"/>
      <c r="JPU47" s="446"/>
      <c r="JPV47" s="446"/>
      <c r="JPW47" s="446"/>
      <c r="JPX47" s="446"/>
      <c r="JPY47" s="446"/>
      <c r="JPZ47" s="446"/>
      <c r="JQA47" s="446"/>
      <c r="JQB47" s="446"/>
      <c r="JQC47" s="446"/>
      <c r="JQD47" s="446"/>
      <c r="JQE47" s="446"/>
      <c r="JQF47" s="446"/>
      <c r="JQG47" s="446"/>
      <c r="JQH47" s="446"/>
      <c r="JQI47" s="446"/>
      <c r="JQJ47" s="446"/>
      <c r="JQK47" s="446"/>
      <c r="JQL47" s="446"/>
      <c r="JQM47" s="446"/>
      <c r="JQN47" s="446"/>
      <c r="JQO47" s="446"/>
      <c r="JQP47" s="446"/>
      <c r="JQQ47" s="446"/>
      <c r="JQR47" s="446"/>
      <c r="JQS47" s="446"/>
      <c r="JQT47" s="446"/>
      <c r="JQU47" s="446"/>
      <c r="JQV47" s="446"/>
      <c r="JQW47" s="446"/>
      <c r="JQX47" s="446"/>
      <c r="JQY47" s="446"/>
      <c r="JQZ47" s="446"/>
      <c r="JRA47" s="446"/>
      <c r="JRB47" s="446"/>
      <c r="JRC47" s="446"/>
      <c r="JRD47" s="446"/>
      <c r="JRE47" s="446"/>
      <c r="JRF47" s="446"/>
      <c r="JRG47" s="446"/>
      <c r="JRH47" s="446"/>
      <c r="JRI47" s="446"/>
      <c r="JRJ47" s="446"/>
      <c r="JRK47" s="446"/>
      <c r="JRL47" s="446"/>
      <c r="JRM47" s="446"/>
      <c r="JRN47" s="446"/>
      <c r="JRO47" s="446"/>
      <c r="JRP47" s="446"/>
      <c r="JRQ47" s="446"/>
      <c r="JRR47" s="446"/>
      <c r="JRS47" s="446"/>
      <c r="JRT47" s="446"/>
      <c r="JRU47" s="446"/>
      <c r="JRV47" s="446"/>
      <c r="JRW47" s="446"/>
      <c r="JRX47" s="446"/>
      <c r="JRY47" s="446"/>
      <c r="JRZ47" s="446"/>
      <c r="JSA47" s="446"/>
      <c r="JSB47" s="446"/>
      <c r="JSC47" s="446"/>
      <c r="JSD47" s="446"/>
      <c r="JSE47" s="446"/>
      <c r="JSF47" s="446"/>
      <c r="JSG47" s="446"/>
      <c r="JSH47" s="446"/>
      <c r="JSI47" s="446"/>
      <c r="JSJ47" s="446"/>
      <c r="JSK47" s="446"/>
      <c r="JSL47" s="446"/>
      <c r="JSM47" s="446"/>
      <c r="JSN47" s="446"/>
      <c r="JSO47" s="446"/>
      <c r="JSP47" s="446"/>
      <c r="JSQ47" s="446"/>
      <c r="JSR47" s="446"/>
      <c r="JSS47" s="446"/>
      <c r="JST47" s="446"/>
      <c r="JSU47" s="446"/>
      <c r="JSV47" s="446"/>
      <c r="JSW47" s="446"/>
      <c r="JSX47" s="446"/>
      <c r="JSY47" s="446"/>
      <c r="JSZ47" s="446"/>
      <c r="JTA47" s="446"/>
      <c r="JTB47" s="446"/>
      <c r="JTC47" s="446"/>
      <c r="JTD47" s="446"/>
      <c r="JTE47" s="446"/>
      <c r="JTF47" s="446"/>
      <c r="JTG47" s="446"/>
      <c r="JTH47" s="446"/>
      <c r="JTI47" s="446"/>
      <c r="JTJ47" s="446"/>
      <c r="JTK47" s="446"/>
      <c r="JTL47" s="446"/>
      <c r="JTM47" s="446"/>
      <c r="JTN47" s="446"/>
      <c r="JTO47" s="446"/>
      <c r="JTP47" s="446"/>
      <c r="JTQ47" s="446"/>
      <c r="JTR47" s="446"/>
      <c r="JTS47" s="446"/>
      <c r="JTT47" s="446"/>
      <c r="JTU47" s="446"/>
      <c r="JTV47" s="446"/>
      <c r="JTW47" s="446"/>
      <c r="JTX47" s="446"/>
      <c r="JTY47" s="446"/>
      <c r="JTZ47" s="446"/>
      <c r="JUA47" s="446"/>
      <c r="JUB47" s="446"/>
      <c r="JUC47" s="446"/>
      <c r="JUD47" s="446"/>
      <c r="JUE47" s="446"/>
      <c r="JUF47" s="446"/>
      <c r="JUG47" s="446"/>
      <c r="JUH47" s="446"/>
      <c r="JUI47" s="446"/>
      <c r="JUJ47" s="446"/>
      <c r="JUK47" s="446"/>
      <c r="JUL47" s="446"/>
      <c r="JUM47" s="446"/>
      <c r="JUN47" s="446"/>
      <c r="JUO47" s="446"/>
      <c r="JUP47" s="446"/>
      <c r="JUQ47" s="446"/>
      <c r="JUR47" s="446"/>
      <c r="JUS47" s="446"/>
      <c r="JUT47" s="446"/>
      <c r="JUU47" s="446"/>
      <c r="JUV47" s="446"/>
      <c r="JUW47" s="446"/>
      <c r="JUX47" s="446"/>
      <c r="JUY47" s="446"/>
      <c r="JUZ47" s="446"/>
      <c r="JVA47" s="446"/>
      <c r="JVB47" s="446"/>
      <c r="JVC47" s="446"/>
      <c r="JVD47" s="446"/>
      <c r="JVE47" s="446"/>
      <c r="JVF47" s="446"/>
      <c r="JVG47" s="446"/>
      <c r="JVH47" s="446"/>
      <c r="JVI47" s="446"/>
      <c r="JVJ47" s="446"/>
      <c r="JVK47" s="446"/>
      <c r="JVL47" s="446"/>
      <c r="JVM47" s="446"/>
      <c r="JVN47" s="446"/>
      <c r="JVO47" s="446"/>
      <c r="JVP47" s="446"/>
      <c r="JVQ47" s="446"/>
      <c r="JVR47" s="446"/>
      <c r="JVS47" s="446"/>
      <c r="JVT47" s="446"/>
      <c r="JVU47" s="446"/>
      <c r="JVV47" s="446"/>
      <c r="JVW47" s="446"/>
      <c r="JVX47" s="446"/>
      <c r="JVY47" s="446"/>
      <c r="JVZ47" s="446"/>
      <c r="JWA47" s="446"/>
      <c r="JWB47" s="446"/>
      <c r="JWC47" s="446"/>
      <c r="JWD47" s="446"/>
      <c r="JWE47" s="446"/>
      <c r="JWF47" s="446"/>
      <c r="JWG47" s="446"/>
      <c r="JWH47" s="446"/>
      <c r="JWI47" s="446"/>
      <c r="JWJ47" s="446"/>
      <c r="JWK47" s="446"/>
      <c r="JWL47" s="446"/>
      <c r="JWM47" s="446"/>
      <c r="JWN47" s="446"/>
      <c r="JWO47" s="446"/>
      <c r="JWP47" s="446"/>
      <c r="JWQ47" s="446"/>
      <c r="JWR47" s="446"/>
      <c r="JWS47" s="446"/>
      <c r="JWT47" s="446"/>
      <c r="JWU47" s="446"/>
      <c r="JWV47" s="446"/>
      <c r="JWW47" s="446"/>
      <c r="JWX47" s="446"/>
      <c r="JWY47" s="446"/>
      <c r="JWZ47" s="446"/>
      <c r="JXA47" s="446"/>
      <c r="JXB47" s="446"/>
      <c r="JXC47" s="446"/>
      <c r="JXD47" s="446"/>
      <c r="JXE47" s="446"/>
      <c r="JXF47" s="446"/>
      <c r="JXG47" s="446"/>
      <c r="JXH47" s="446"/>
      <c r="JXI47" s="446"/>
      <c r="JXJ47" s="446"/>
      <c r="JXK47" s="446"/>
      <c r="JXL47" s="446"/>
      <c r="JXM47" s="446"/>
      <c r="JXN47" s="446"/>
      <c r="JXO47" s="446"/>
      <c r="JXP47" s="446"/>
      <c r="JXQ47" s="446"/>
      <c r="JXR47" s="446"/>
      <c r="JXS47" s="446"/>
      <c r="JXT47" s="446"/>
      <c r="JXU47" s="446"/>
      <c r="JXV47" s="446"/>
      <c r="JXW47" s="446"/>
      <c r="JXX47" s="446"/>
      <c r="JXY47" s="446"/>
      <c r="JXZ47" s="446"/>
      <c r="JYA47" s="446"/>
      <c r="JYB47" s="446"/>
      <c r="JYC47" s="446"/>
      <c r="JYD47" s="446"/>
      <c r="JYE47" s="446"/>
      <c r="JYF47" s="446"/>
      <c r="JYG47" s="446"/>
      <c r="JYH47" s="446"/>
      <c r="JYI47" s="446"/>
      <c r="JYJ47" s="446"/>
      <c r="JYK47" s="446"/>
      <c r="JYL47" s="446"/>
      <c r="JYM47" s="446"/>
      <c r="JYN47" s="446"/>
      <c r="JYO47" s="446"/>
      <c r="JYP47" s="446"/>
      <c r="JYQ47" s="446"/>
      <c r="JYR47" s="446"/>
      <c r="JYS47" s="446"/>
      <c r="JYT47" s="446"/>
      <c r="JYU47" s="446"/>
      <c r="JYV47" s="446"/>
      <c r="JYW47" s="446"/>
      <c r="JYX47" s="446"/>
      <c r="JYY47" s="446"/>
      <c r="JYZ47" s="446"/>
      <c r="JZA47" s="446"/>
      <c r="JZB47" s="446"/>
      <c r="JZC47" s="446"/>
      <c r="JZD47" s="446"/>
      <c r="JZE47" s="446"/>
      <c r="JZF47" s="446"/>
      <c r="JZG47" s="446"/>
      <c r="JZH47" s="446"/>
      <c r="JZI47" s="446"/>
      <c r="JZJ47" s="446"/>
      <c r="JZK47" s="446"/>
      <c r="JZL47" s="446"/>
      <c r="JZM47" s="446"/>
      <c r="JZN47" s="446"/>
      <c r="JZO47" s="446"/>
      <c r="JZP47" s="446"/>
      <c r="JZQ47" s="446"/>
      <c r="JZR47" s="446"/>
      <c r="JZS47" s="446"/>
      <c r="JZT47" s="446"/>
      <c r="JZU47" s="446"/>
      <c r="JZV47" s="446"/>
      <c r="JZW47" s="446"/>
      <c r="JZX47" s="446"/>
      <c r="JZY47" s="446"/>
      <c r="JZZ47" s="446"/>
      <c r="KAA47" s="446"/>
      <c r="KAB47" s="446"/>
      <c r="KAC47" s="446"/>
      <c r="KAD47" s="446"/>
      <c r="KAE47" s="446"/>
      <c r="KAF47" s="446"/>
      <c r="KAG47" s="446"/>
      <c r="KAH47" s="446"/>
      <c r="KAI47" s="446"/>
      <c r="KAJ47" s="446"/>
      <c r="KAK47" s="446"/>
      <c r="KAL47" s="446"/>
      <c r="KAM47" s="446"/>
      <c r="KAN47" s="446"/>
      <c r="KAO47" s="446"/>
      <c r="KAP47" s="446"/>
      <c r="KAQ47" s="446"/>
      <c r="KAR47" s="446"/>
      <c r="KAS47" s="446"/>
      <c r="KAT47" s="446"/>
      <c r="KAU47" s="446"/>
      <c r="KAV47" s="446"/>
      <c r="KAW47" s="446"/>
      <c r="KAX47" s="446"/>
      <c r="KAY47" s="446"/>
      <c r="KAZ47" s="446"/>
      <c r="KBA47" s="446"/>
      <c r="KBB47" s="446"/>
      <c r="KBC47" s="446"/>
      <c r="KBD47" s="446"/>
      <c r="KBE47" s="446"/>
      <c r="KBF47" s="446"/>
      <c r="KBG47" s="446"/>
      <c r="KBH47" s="446"/>
      <c r="KBI47" s="446"/>
      <c r="KBJ47" s="446"/>
      <c r="KBK47" s="446"/>
      <c r="KBL47" s="446"/>
      <c r="KBM47" s="446"/>
      <c r="KBN47" s="446"/>
      <c r="KBO47" s="446"/>
      <c r="KBP47" s="446"/>
      <c r="KBQ47" s="446"/>
      <c r="KBR47" s="446"/>
      <c r="KBS47" s="446"/>
      <c r="KBT47" s="446"/>
      <c r="KBU47" s="446"/>
      <c r="KBV47" s="446"/>
      <c r="KBW47" s="446"/>
      <c r="KBX47" s="446"/>
      <c r="KBY47" s="446"/>
      <c r="KBZ47" s="446"/>
      <c r="KCA47" s="446"/>
      <c r="KCB47" s="446"/>
      <c r="KCC47" s="446"/>
      <c r="KCD47" s="446"/>
      <c r="KCE47" s="446"/>
      <c r="KCF47" s="446"/>
      <c r="KCG47" s="446"/>
      <c r="KCH47" s="446"/>
      <c r="KCI47" s="446"/>
      <c r="KCJ47" s="446"/>
      <c r="KCK47" s="446"/>
      <c r="KCL47" s="446"/>
      <c r="KCM47" s="446"/>
      <c r="KCN47" s="446"/>
      <c r="KCO47" s="446"/>
      <c r="KCP47" s="446"/>
      <c r="KCQ47" s="446"/>
      <c r="KCR47" s="446"/>
      <c r="KCS47" s="446"/>
      <c r="KCT47" s="446"/>
      <c r="KCU47" s="446"/>
      <c r="KCV47" s="446"/>
      <c r="KCW47" s="446"/>
      <c r="KCX47" s="446"/>
      <c r="KCY47" s="446"/>
      <c r="KCZ47" s="446"/>
      <c r="KDA47" s="446"/>
      <c r="KDB47" s="446"/>
      <c r="KDC47" s="446"/>
      <c r="KDD47" s="446"/>
      <c r="KDE47" s="446"/>
      <c r="KDF47" s="446"/>
      <c r="KDG47" s="446"/>
      <c r="KDH47" s="446"/>
      <c r="KDI47" s="446"/>
      <c r="KDJ47" s="446"/>
      <c r="KDK47" s="446"/>
      <c r="KDL47" s="446"/>
      <c r="KDM47" s="446"/>
      <c r="KDN47" s="446"/>
      <c r="KDO47" s="446"/>
      <c r="KDP47" s="446"/>
      <c r="KDQ47" s="446"/>
      <c r="KDR47" s="446"/>
      <c r="KDS47" s="446"/>
      <c r="KDT47" s="446"/>
      <c r="KDU47" s="446"/>
      <c r="KDV47" s="446"/>
      <c r="KDW47" s="446"/>
      <c r="KDX47" s="446"/>
      <c r="KDY47" s="446"/>
      <c r="KDZ47" s="446"/>
      <c r="KEA47" s="446"/>
      <c r="KEB47" s="446"/>
      <c r="KEC47" s="446"/>
      <c r="KED47" s="446"/>
      <c r="KEE47" s="446"/>
      <c r="KEF47" s="446"/>
      <c r="KEG47" s="446"/>
      <c r="KEH47" s="446"/>
      <c r="KEI47" s="446"/>
      <c r="KEJ47" s="446"/>
      <c r="KEK47" s="446"/>
      <c r="KEL47" s="446"/>
      <c r="KEM47" s="446"/>
      <c r="KEN47" s="446"/>
      <c r="KEO47" s="446"/>
      <c r="KEP47" s="446"/>
      <c r="KEQ47" s="446"/>
      <c r="KER47" s="446"/>
      <c r="KES47" s="446"/>
      <c r="KET47" s="446"/>
      <c r="KEU47" s="446"/>
      <c r="KEV47" s="446"/>
      <c r="KEW47" s="446"/>
      <c r="KEX47" s="446"/>
      <c r="KEY47" s="446"/>
      <c r="KEZ47" s="446"/>
      <c r="KFA47" s="446"/>
      <c r="KFB47" s="446"/>
      <c r="KFC47" s="446"/>
      <c r="KFD47" s="446"/>
      <c r="KFE47" s="446"/>
      <c r="KFF47" s="446"/>
      <c r="KFG47" s="446"/>
      <c r="KFH47" s="446"/>
      <c r="KFI47" s="446"/>
      <c r="KFJ47" s="446"/>
      <c r="KFK47" s="446"/>
      <c r="KFL47" s="446"/>
      <c r="KFM47" s="446"/>
      <c r="KFN47" s="446"/>
      <c r="KFO47" s="446"/>
      <c r="KFP47" s="446"/>
      <c r="KFQ47" s="446"/>
      <c r="KFR47" s="446"/>
      <c r="KFS47" s="446"/>
      <c r="KFT47" s="446"/>
      <c r="KFU47" s="446"/>
      <c r="KFV47" s="446"/>
      <c r="KFW47" s="446"/>
      <c r="KFX47" s="446"/>
      <c r="KFY47" s="446"/>
      <c r="KFZ47" s="446"/>
      <c r="KGA47" s="446"/>
      <c r="KGB47" s="446"/>
      <c r="KGC47" s="446"/>
      <c r="KGD47" s="446"/>
      <c r="KGE47" s="446"/>
      <c r="KGF47" s="446"/>
      <c r="KGG47" s="446"/>
      <c r="KGH47" s="446"/>
      <c r="KGI47" s="446"/>
      <c r="KGJ47" s="446"/>
      <c r="KGK47" s="446"/>
      <c r="KGL47" s="446"/>
      <c r="KGM47" s="446"/>
      <c r="KGN47" s="446"/>
      <c r="KGO47" s="446"/>
      <c r="KGP47" s="446"/>
      <c r="KGQ47" s="446"/>
      <c r="KGR47" s="446"/>
      <c r="KGS47" s="446"/>
      <c r="KGT47" s="446"/>
      <c r="KGU47" s="446"/>
      <c r="KGV47" s="446"/>
      <c r="KGW47" s="446"/>
      <c r="KGX47" s="446"/>
      <c r="KGY47" s="446"/>
      <c r="KGZ47" s="446"/>
      <c r="KHA47" s="446"/>
      <c r="KHB47" s="446"/>
      <c r="KHC47" s="446"/>
      <c r="KHD47" s="446"/>
      <c r="KHE47" s="446"/>
      <c r="KHF47" s="446"/>
      <c r="KHG47" s="446"/>
      <c r="KHH47" s="446"/>
      <c r="KHI47" s="446"/>
      <c r="KHJ47" s="446"/>
      <c r="KHK47" s="446"/>
      <c r="KHL47" s="446"/>
      <c r="KHM47" s="446"/>
      <c r="KHN47" s="446"/>
      <c r="KHO47" s="446"/>
      <c r="KHP47" s="446"/>
      <c r="KHQ47" s="446"/>
      <c r="KHR47" s="446"/>
      <c r="KHS47" s="446"/>
      <c r="KHT47" s="446"/>
      <c r="KHU47" s="446"/>
      <c r="KHV47" s="446"/>
      <c r="KHW47" s="446"/>
      <c r="KHX47" s="446"/>
      <c r="KHY47" s="446"/>
      <c r="KHZ47" s="446"/>
      <c r="KIA47" s="446"/>
      <c r="KIB47" s="446"/>
      <c r="KIC47" s="446"/>
      <c r="KID47" s="446"/>
      <c r="KIE47" s="446"/>
      <c r="KIF47" s="446"/>
      <c r="KIG47" s="446"/>
      <c r="KIH47" s="446"/>
      <c r="KII47" s="446"/>
      <c r="KIJ47" s="446"/>
      <c r="KIK47" s="446"/>
      <c r="KIL47" s="446"/>
      <c r="KIM47" s="446"/>
      <c r="KIN47" s="446"/>
      <c r="KIO47" s="446"/>
      <c r="KIP47" s="446"/>
      <c r="KIQ47" s="446"/>
      <c r="KIR47" s="446"/>
      <c r="KIS47" s="446"/>
      <c r="KIT47" s="446"/>
      <c r="KIU47" s="446"/>
      <c r="KIV47" s="446"/>
      <c r="KIW47" s="446"/>
      <c r="KIX47" s="446"/>
      <c r="KIY47" s="446"/>
      <c r="KIZ47" s="446"/>
      <c r="KJA47" s="446"/>
      <c r="KJB47" s="446"/>
      <c r="KJC47" s="446"/>
      <c r="KJD47" s="446"/>
      <c r="KJE47" s="446"/>
      <c r="KJF47" s="446"/>
      <c r="KJG47" s="446"/>
      <c r="KJH47" s="446"/>
      <c r="KJI47" s="446"/>
      <c r="KJJ47" s="446"/>
      <c r="KJK47" s="446"/>
      <c r="KJL47" s="446"/>
      <c r="KJM47" s="446"/>
      <c r="KJN47" s="446"/>
      <c r="KJO47" s="446"/>
      <c r="KJP47" s="446"/>
      <c r="KJQ47" s="446"/>
      <c r="KJR47" s="446"/>
      <c r="KJS47" s="446"/>
      <c r="KJT47" s="446"/>
      <c r="KJU47" s="446"/>
      <c r="KJV47" s="446"/>
      <c r="KJW47" s="446"/>
      <c r="KJX47" s="446"/>
      <c r="KJY47" s="446"/>
      <c r="KJZ47" s="446"/>
      <c r="KKA47" s="446"/>
      <c r="KKB47" s="446"/>
      <c r="KKC47" s="446"/>
      <c r="KKD47" s="446"/>
      <c r="KKE47" s="446"/>
      <c r="KKF47" s="446"/>
      <c r="KKG47" s="446"/>
      <c r="KKH47" s="446"/>
      <c r="KKI47" s="446"/>
      <c r="KKJ47" s="446"/>
      <c r="KKK47" s="446"/>
      <c r="KKL47" s="446"/>
      <c r="KKM47" s="446"/>
      <c r="KKN47" s="446"/>
      <c r="KKO47" s="446"/>
      <c r="KKP47" s="446"/>
      <c r="KKQ47" s="446"/>
      <c r="KKR47" s="446"/>
      <c r="KKS47" s="446"/>
      <c r="KKT47" s="446"/>
      <c r="KKU47" s="446"/>
      <c r="KKV47" s="446"/>
      <c r="KKW47" s="446"/>
      <c r="KKX47" s="446"/>
      <c r="KKY47" s="446"/>
      <c r="KKZ47" s="446"/>
      <c r="KLA47" s="446"/>
      <c r="KLB47" s="446"/>
      <c r="KLC47" s="446"/>
      <c r="KLD47" s="446"/>
      <c r="KLE47" s="446"/>
      <c r="KLF47" s="446"/>
      <c r="KLG47" s="446"/>
      <c r="KLH47" s="446"/>
      <c r="KLI47" s="446"/>
      <c r="KLJ47" s="446"/>
      <c r="KLK47" s="446"/>
      <c r="KLL47" s="446"/>
      <c r="KLM47" s="446"/>
      <c r="KLN47" s="446"/>
      <c r="KLO47" s="446"/>
      <c r="KLP47" s="446"/>
      <c r="KLQ47" s="446"/>
      <c r="KLR47" s="446"/>
      <c r="KLS47" s="446"/>
      <c r="KLT47" s="446"/>
      <c r="KLU47" s="446"/>
      <c r="KLV47" s="446"/>
      <c r="KLW47" s="446"/>
      <c r="KLX47" s="446"/>
      <c r="KLY47" s="446"/>
      <c r="KLZ47" s="446"/>
      <c r="KMA47" s="446"/>
      <c r="KMB47" s="446"/>
      <c r="KMC47" s="446"/>
      <c r="KMD47" s="446"/>
      <c r="KME47" s="446"/>
      <c r="KMF47" s="446"/>
      <c r="KMG47" s="446"/>
      <c r="KMH47" s="446"/>
      <c r="KMI47" s="446"/>
      <c r="KMJ47" s="446"/>
      <c r="KMK47" s="446"/>
      <c r="KML47" s="446"/>
      <c r="KMM47" s="446"/>
      <c r="KMN47" s="446"/>
      <c r="KMO47" s="446"/>
      <c r="KMP47" s="446"/>
      <c r="KMQ47" s="446"/>
      <c r="KMR47" s="446"/>
      <c r="KMS47" s="446"/>
      <c r="KMT47" s="446"/>
      <c r="KMU47" s="446"/>
      <c r="KMV47" s="446"/>
      <c r="KMW47" s="446"/>
      <c r="KMX47" s="446"/>
      <c r="KMY47" s="446"/>
      <c r="KMZ47" s="446"/>
      <c r="KNA47" s="446"/>
      <c r="KNB47" s="446"/>
      <c r="KNC47" s="446"/>
      <c r="KND47" s="446"/>
      <c r="KNE47" s="446"/>
      <c r="KNF47" s="446"/>
      <c r="KNG47" s="446"/>
      <c r="KNH47" s="446"/>
      <c r="KNI47" s="446"/>
      <c r="KNJ47" s="446"/>
      <c r="KNK47" s="446"/>
      <c r="KNL47" s="446"/>
      <c r="KNM47" s="446"/>
      <c r="KNN47" s="446"/>
      <c r="KNO47" s="446"/>
      <c r="KNP47" s="446"/>
      <c r="KNQ47" s="446"/>
      <c r="KNR47" s="446"/>
      <c r="KNS47" s="446"/>
      <c r="KNT47" s="446"/>
      <c r="KNU47" s="446"/>
      <c r="KNV47" s="446"/>
      <c r="KNW47" s="446"/>
      <c r="KNX47" s="446"/>
      <c r="KNY47" s="446"/>
      <c r="KNZ47" s="446"/>
      <c r="KOA47" s="446"/>
      <c r="KOB47" s="446"/>
      <c r="KOC47" s="446"/>
      <c r="KOD47" s="446"/>
      <c r="KOE47" s="446"/>
      <c r="KOF47" s="446"/>
      <c r="KOG47" s="446"/>
      <c r="KOH47" s="446"/>
      <c r="KOI47" s="446"/>
      <c r="KOJ47" s="446"/>
      <c r="KOK47" s="446"/>
      <c r="KOL47" s="446"/>
      <c r="KOM47" s="446"/>
      <c r="KON47" s="446"/>
      <c r="KOO47" s="446"/>
      <c r="KOP47" s="446"/>
      <c r="KOQ47" s="446"/>
      <c r="KOR47" s="446"/>
      <c r="KOS47" s="446"/>
      <c r="KOT47" s="446"/>
      <c r="KOU47" s="446"/>
      <c r="KOV47" s="446"/>
      <c r="KOW47" s="446"/>
      <c r="KOX47" s="446"/>
      <c r="KOY47" s="446"/>
      <c r="KOZ47" s="446"/>
      <c r="KPA47" s="446"/>
      <c r="KPB47" s="446"/>
      <c r="KPC47" s="446"/>
      <c r="KPD47" s="446"/>
      <c r="KPE47" s="446"/>
      <c r="KPF47" s="446"/>
      <c r="KPG47" s="446"/>
      <c r="KPH47" s="446"/>
      <c r="KPI47" s="446"/>
      <c r="KPJ47" s="446"/>
      <c r="KPK47" s="446"/>
      <c r="KPL47" s="446"/>
      <c r="KPM47" s="446"/>
      <c r="KPN47" s="446"/>
      <c r="KPO47" s="446"/>
      <c r="KPP47" s="446"/>
      <c r="KPQ47" s="446"/>
      <c r="KPR47" s="446"/>
      <c r="KPS47" s="446"/>
      <c r="KPT47" s="446"/>
      <c r="KPU47" s="446"/>
      <c r="KPV47" s="446"/>
      <c r="KPW47" s="446"/>
      <c r="KPX47" s="446"/>
      <c r="KPY47" s="446"/>
      <c r="KPZ47" s="446"/>
      <c r="KQA47" s="446"/>
      <c r="KQB47" s="446"/>
      <c r="KQC47" s="446"/>
      <c r="KQD47" s="446"/>
      <c r="KQE47" s="446"/>
      <c r="KQF47" s="446"/>
      <c r="KQG47" s="446"/>
      <c r="KQH47" s="446"/>
      <c r="KQI47" s="446"/>
      <c r="KQJ47" s="446"/>
      <c r="KQK47" s="446"/>
      <c r="KQL47" s="446"/>
      <c r="KQM47" s="446"/>
      <c r="KQN47" s="446"/>
      <c r="KQO47" s="446"/>
      <c r="KQP47" s="446"/>
      <c r="KQQ47" s="446"/>
      <c r="KQR47" s="446"/>
      <c r="KQS47" s="446"/>
      <c r="KQT47" s="446"/>
      <c r="KQU47" s="446"/>
      <c r="KQV47" s="446"/>
      <c r="KQW47" s="446"/>
      <c r="KQX47" s="446"/>
      <c r="KQY47" s="446"/>
      <c r="KQZ47" s="446"/>
      <c r="KRA47" s="446"/>
      <c r="KRB47" s="446"/>
      <c r="KRC47" s="446"/>
      <c r="KRD47" s="446"/>
      <c r="KRE47" s="446"/>
      <c r="KRF47" s="446"/>
      <c r="KRG47" s="446"/>
      <c r="KRH47" s="446"/>
      <c r="KRI47" s="446"/>
      <c r="KRJ47" s="446"/>
      <c r="KRK47" s="446"/>
      <c r="KRL47" s="446"/>
      <c r="KRM47" s="446"/>
      <c r="KRN47" s="446"/>
      <c r="KRO47" s="446"/>
      <c r="KRP47" s="446"/>
      <c r="KRQ47" s="446"/>
      <c r="KRR47" s="446"/>
      <c r="KRS47" s="446"/>
      <c r="KRT47" s="446"/>
      <c r="KRU47" s="446"/>
      <c r="KRV47" s="446"/>
      <c r="KRW47" s="446"/>
      <c r="KRX47" s="446"/>
      <c r="KRY47" s="446"/>
      <c r="KRZ47" s="446"/>
      <c r="KSA47" s="446"/>
      <c r="KSB47" s="446"/>
      <c r="KSC47" s="446"/>
      <c r="KSD47" s="446"/>
      <c r="KSE47" s="446"/>
      <c r="KSF47" s="446"/>
      <c r="KSG47" s="446"/>
      <c r="KSH47" s="446"/>
      <c r="KSI47" s="446"/>
      <c r="KSJ47" s="446"/>
      <c r="KSK47" s="446"/>
      <c r="KSL47" s="446"/>
      <c r="KSM47" s="446"/>
      <c r="KSN47" s="446"/>
      <c r="KSO47" s="446"/>
      <c r="KSP47" s="446"/>
      <c r="KSQ47" s="446"/>
      <c r="KSR47" s="446"/>
      <c r="KSS47" s="446"/>
      <c r="KST47" s="446"/>
      <c r="KSU47" s="446"/>
      <c r="KSV47" s="446"/>
      <c r="KSW47" s="446"/>
      <c r="KSX47" s="446"/>
      <c r="KSY47" s="446"/>
      <c r="KSZ47" s="446"/>
      <c r="KTA47" s="446"/>
      <c r="KTB47" s="446"/>
      <c r="KTC47" s="446"/>
      <c r="KTD47" s="446"/>
      <c r="KTE47" s="446"/>
      <c r="KTF47" s="446"/>
      <c r="KTG47" s="446"/>
      <c r="KTH47" s="446"/>
      <c r="KTI47" s="446"/>
      <c r="KTJ47" s="446"/>
      <c r="KTK47" s="446"/>
      <c r="KTL47" s="446"/>
      <c r="KTM47" s="446"/>
      <c r="KTN47" s="446"/>
      <c r="KTO47" s="446"/>
      <c r="KTP47" s="446"/>
      <c r="KTQ47" s="446"/>
      <c r="KTR47" s="446"/>
      <c r="KTS47" s="446"/>
      <c r="KTT47" s="446"/>
      <c r="KTU47" s="446"/>
      <c r="KTV47" s="446"/>
      <c r="KTW47" s="446"/>
      <c r="KTX47" s="446"/>
      <c r="KTY47" s="446"/>
      <c r="KTZ47" s="446"/>
      <c r="KUA47" s="446"/>
      <c r="KUB47" s="446"/>
      <c r="KUC47" s="446"/>
      <c r="KUD47" s="446"/>
      <c r="KUE47" s="446"/>
      <c r="KUF47" s="446"/>
      <c r="KUG47" s="446"/>
      <c r="KUH47" s="446"/>
      <c r="KUI47" s="446"/>
      <c r="KUJ47" s="446"/>
      <c r="KUK47" s="446"/>
      <c r="KUL47" s="446"/>
      <c r="KUM47" s="446"/>
      <c r="KUN47" s="446"/>
      <c r="KUO47" s="446"/>
      <c r="KUP47" s="446"/>
      <c r="KUQ47" s="446"/>
      <c r="KUR47" s="446"/>
      <c r="KUS47" s="446"/>
      <c r="KUT47" s="446"/>
      <c r="KUU47" s="446"/>
      <c r="KUV47" s="446"/>
      <c r="KUW47" s="446"/>
      <c r="KUX47" s="446"/>
      <c r="KUY47" s="446"/>
      <c r="KUZ47" s="446"/>
      <c r="KVA47" s="446"/>
      <c r="KVB47" s="446"/>
      <c r="KVC47" s="446"/>
      <c r="KVD47" s="446"/>
      <c r="KVE47" s="446"/>
      <c r="KVF47" s="446"/>
      <c r="KVG47" s="446"/>
      <c r="KVH47" s="446"/>
      <c r="KVI47" s="446"/>
      <c r="KVJ47" s="446"/>
      <c r="KVK47" s="446"/>
      <c r="KVL47" s="446"/>
      <c r="KVM47" s="446"/>
      <c r="KVN47" s="446"/>
      <c r="KVO47" s="446"/>
      <c r="KVP47" s="446"/>
      <c r="KVQ47" s="446"/>
      <c r="KVR47" s="446"/>
      <c r="KVS47" s="446"/>
      <c r="KVT47" s="446"/>
      <c r="KVU47" s="446"/>
      <c r="KVV47" s="446"/>
      <c r="KVW47" s="446"/>
      <c r="KVX47" s="446"/>
      <c r="KVY47" s="446"/>
      <c r="KVZ47" s="446"/>
      <c r="KWA47" s="446"/>
      <c r="KWB47" s="446"/>
      <c r="KWC47" s="446"/>
      <c r="KWD47" s="446"/>
      <c r="KWE47" s="446"/>
      <c r="KWF47" s="446"/>
      <c r="KWG47" s="446"/>
      <c r="KWH47" s="446"/>
      <c r="KWI47" s="446"/>
      <c r="KWJ47" s="446"/>
      <c r="KWK47" s="446"/>
      <c r="KWL47" s="446"/>
      <c r="KWM47" s="446"/>
      <c r="KWN47" s="446"/>
      <c r="KWO47" s="446"/>
      <c r="KWP47" s="446"/>
      <c r="KWQ47" s="446"/>
      <c r="KWR47" s="446"/>
      <c r="KWS47" s="446"/>
      <c r="KWT47" s="446"/>
      <c r="KWU47" s="446"/>
      <c r="KWV47" s="446"/>
      <c r="KWW47" s="446"/>
      <c r="KWX47" s="446"/>
      <c r="KWY47" s="446"/>
      <c r="KWZ47" s="446"/>
      <c r="KXA47" s="446"/>
      <c r="KXB47" s="446"/>
      <c r="KXC47" s="446"/>
      <c r="KXD47" s="446"/>
      <c r="KXE47" s="446"/>
      <c r="KXF47" s="446"/>
      <c r="KXG47" s="446"/>
      <c r="KXH47" s="446"/>
      <c r="KXI47" s="446"/>
      <c r="KXJ47" s="446"/>
      <c r="KXK47" s="446"/>
      <c r="KXL47" s="446"/>
      <c r="KXM47" s="446"/>
      <c r="KXN47" s="446"/>
      <c r="KXO47" s="446"/>
      <c r="KXP47" s="446"/>
      <c r="KXQ47" s="446"/>
      <c r="KXR47" s="446"/>
      <c r="KXS47" s="446"/>
      <c r="KXT47" s="446"/>
      <c r="KXU47" s="446"/>
      <c r="KXV47" s="446"/>
      <c r="KXW47" s="446"/>
      <c r="KXX47" s="446"/>
      <c r="KXY47" s="446"/>
      <c r="KXZ47" s="446"/>
      <c r="KYA47" s="446"/>
      <c r="KYB47" s="446"/>
      <c r="KYC47" s="446"/>
      <c r="KYD47" s="446"/>
      <c r="KYE47" s="446"/>
      <c r="KYF47" s="446"/>
      <c r="KYG47" s="446"/>
      <c r="KYH47" s="446"/>
      <c r="KYI47" s="446"/>
      <c r="KYJ47" s="446"/>
      <c r="KYK47" s="446"/>
      <c r="KYL47" s="446"/>
      <c r="KYM47" s="446"/>
      <c r="KYN47" s="446"/>
      <c r="KYO47" s="446"/>
      <c r="KYP47" s="446"/>
      <c r="KYQ47" s="446"/>
      <c r="KYR47" s="446"/>
      <c r="KYS47" s="446"/>
      <c r="KYT47" s="446"/>
      <c r="KYU47" s="446"/>
      <c r="KYV47" s="446"/>
      <c r="KYW47" s="446"/>
      <c r="KYX47" s="446"/>
      <c r="KYY47" s="446"/>
      <c r="KYZ47" s="446"/>
      <c r="KZA47" s="446"/>
      <c r="KZB47" s="446"/>
      <c r="KZC47" s="446"/>
      <c r="KZD47" s="446"/>
      <c r="KZE47" s="446"/>
      <c r="KZF47" s="446"/>
      <c r="KZG47" s="446"/>
      <c r="KZH47" s="446"/>
      <c r="KZI47" s="446"/>
      <c r="KZJ47" s="446"/>
      <c r="KZK47" s="446"/>
      <c r="KZL47" s="446"/>
      <c r="KZM47" s="446"/>
      <c r="KZN47" s="446"/>
      <c r="KZO47" s="446"/>
      <c r="KZP47" s="446"/>
      <c r="KZQ47" s="446"/>
      <c r="KZR47" s="446"/>
      <c r="KZS47" s="446"/>
      <c r="KZT47" s="446"/>
      <c r="KZU47" s="446"/>
      <c r="KZV47" s="446"/>
      <c r="KZW47" s="446"/>
      <c r="KZX47" s="446"/>
      <c r="KZY47" s="446"/>
      <c r="KZZ47" s="446"/>
      <c r="LAA47" s="446"/>
      <c r="LAB47" s="446"/>
      <c r="LAC47" s="446"/>
      <c r="LAD47" s="446"/>
      <c r="LAE47" s="446"/>
      <c r="LAF47" s="446"/>
      <c r="LAG47" s="446"/>
      <c r="LAH47" s="446"/>
      <c r="LAI47" s="446"/>
      <c r="LAJ47" s="446"/>
      <c r="LAK47" s="446"/>
      <c r="LAL47" s="446"/>
      <c r="LAM47" s="446"/>
      <c r="LAN47" s="446"/>
      <c r="LAO47" s="446"/>
      <c r="LAP47" s="446"/>
      <c r="LAQ47" s="446"/>
      <c r="LAR47" s="446"/>
      <c r="LAS47" s="446"/>
      <c r="LAT47" s="446"/>
      <c r="LAU47" s="446"/>
      <c r="LAV47" s="446"/>
      <c r="LAW47" s="446"/>
      <c r="LAX47" s="446"/>
      <c r="LAY47" s="446"/>
      <c r="LAZ47" s="446"/>
      <c r="LBA47" s="446"/>
      <c r="LBB47" s="446"/>
      <c r="LBC47" s="446"/>
      <c r="LBD47" s="446"/>
      <c r="LBE47" s="446"/>
      <c r="LBF47" s="446"/>
      <c r="LBG47" s="446"/>
      <c r="LBH47" s="446"/>
      <c r="LBI47" s="446"/>
      <c r="LBJ47" s="446"/>
      <c r="LBK47" s="446"/>
      <c r="LBL47" s="446"/>
      <c r="LBM47" s="446"/>
      <c r="LBN47" s="446"/>
      <c r="LBO47" s="446"/>
      <c r="LBP47" s="446"/>
      <c r="LBQ47" s="446"/>
      <c r="LBR47" s="446"/>
      <c r="LBS47" s="446"/>
      <c r="LBT47" s="446"/>
      <c r="LBU47" s="446"/>
      <c r="LBV47" s="446"/>
      <c r="LBW47" s="446"/>
      <c r="LBX47" s="446"/>
      <c r="LBY47" s="446"/>
      <c r="LBZ47" s="446"/>
      <c r="LCA47" s="446"/>
      <c r="LCB47" s="446"/>
      <c r="LCC47" s="446"/>
      <c r="LCD47" s="446"/>
      <c r="LCE47" s="446"/>
      <c r="LCF47" s="446"/>
      <c r="LCG47" s="446"/>
      <c r="LCH47" s="446"/>
      <c r="LCI47" s="446"/>
      <c r="LCJ47" s="446"/>
      <c r="LCK47" s="446"/>
      <c r="LCL47" s="446"/>
      <c r="LCM47" s="446"/>
      <c r="LCN47" s="446"/>
      <c r="LCO47" s="446"/>
      <c r="LCP47" s="446"/>
      <c r="LCQ47" s="446"/>
      <c r="LCR47" s="446"/>
      <c r="LCS47" s="446"/>
      <c r="LCT47" s="446"/>
      <c r="LCU47" s="446"/>
      <c r="LCV47" s="446"/>
      <c r="LCW47" s="446"/>
      <c r="LCX47" s="446"/>
      <c r="LCY47" s="446"/>
      <c r="LCZ47" s="446"/>
      <c r="LDA47" s="446"/>
      <c r="LDB47" s="446"/>
      <c r="LDC47" s="446"/>
      <c r="LDD47" s="446"/>
      <c r="LDE47" s="446"/>
      <c r="LDF47" s="446"/>
      <c r="LDG47" s="446"/>
      <c r="LDH47" s="446"/>
      <c r="LDI47" s="446"/>
      <c r="LDJ47" s="446"/>
      <c r="LDK47" s="446"/>
      <c r="LDL47" s="446"/>
      <c r="LDM47" s="446"/>
      <c r="LDN47" s="446"/>
      <c r="LDO47" s="446"/>
      <c r="LDP47" s="446"/>
      <c r="LDQ47" s="446"/>
      <c r="LDR47" s="446"/>
      <c r="LDS47" s="446"/>
      <c r="LDT47" s="446"/>
      <c r="LDU47" s="446"/>
      <c r="LDV47" s="446"/>
      <c r="LDW47" s="446"/>
      <c r="LDX47" s="446"/>
      <c r="LDY47" s="446"/>
      <c r="LDZ47" s="446"/>
      <c r="LEA47" s="446"/>
      <c r="LEB47" s="446"/>
      <c r="LEC47" s="446"/>
      <c r="LED47" s="446"/>
      <c r="LEE47" s="446"/>
      <c r="LEF47" s="446"/>
      <c r="LEG47" s="446"/>
      <c r="LEH47" s="446"/>
      <c r="LEI47" s="446"/>
      <c r="LEJ47" s="446"/>
      <c r="LEK47" s="446"/>
      <c r="LEL47" s="446"/>
      <c r="LEM47" s="446"/>
      <c r="LEN47" s="446"/>
      <c r="LEO47" s="446"/>
      <c r="LEP47" s="446"/>
      <c r="LEQ47" s="446"/>
      <c r="LER47" s="446"/>
      <c r="LES47" s="446"/>
      <c r="LET47" s="446"/>
      <c r="LEU47" s="446"/>
      <c r="LEV47" s="446"/>
      <c r="LEW47" s="446"/>
      <c r="LEX47" s="446"/>
      <c r="LEY47" s="446"/>
      <c r="LEZ47" s="446"/>
      <c r="LFA47" s="446"/>
      <c r="LFB47" s="446"/>
      <c r="LFC47" s="446"/>
      <c r="LFD47" s="446"/>
      <c r="LFE47" s="446"/>
      <c r="LFF47" s="446"/>
      <c r="LFG47" s="446"/>
      <c r="LFH47" s="446"/>
      <c r="LFI47" s="446"/>
      <c r="LFJ47" s="446"/>
      <c r="LFK47" s="446"/>
      <c r="LFL47" s="446"/>
      <c r="LFM47" s="446"/>
      <c r="LFN47" s="446"/>
      <c r="LFO47" s="446"/>
      <c r="LFP47" s="446"/>
      <c r="LFQ47" s="446"/>
      <c r="LFR47" s="446"/>
      <c r="LFS47" s="446"/>
      <c r="LFT47" s="446"/>
      <c r="LFU47" s="446"/>
      <c r="LFV47" s="446"/>
      <c r="LFW47" s="446"/>
      <c r="LFX47" s="446"/>
      <c r="LFY47" s="446"/>
      <c r="LFZ47" s="446"/>
      <c r="LGA47" s="446"/>
      <c r="LGB47" s="446"/>
      <c r="LGC47" s="446"/>
      <c r="LGD47" s="446"/>
      <c r="LGE47" s="446"/>
      <c r="LGF47" s="446"/>
      <c r="LGG47" s="446"/>
      <c r="LGH47" s="446"/>
      <c r="LGI47" s="446"/>
      <c r="LGJ47" s="446"/>
      <c r="LGK47" s="446"/>
      <c r="LGL47" s="446"/>
      <c r="LGM47" s="446"/>
      <c r="LGN47" s="446"/>
      <c r="LGO47" s="446"/>
      <c r="LGP47" s="446"/>
      <c r="LGQ47" s="446"/>
      <c r="LGR47" s="446"/>
      <c r="LGS47" s="446"/>
      <c r="LGT47" s="446"/>
      <c r="LGU47" s="446"/>
      <c r="LGV47" s="446"/>
      <c r="LGW47" s="446"/>
      <c r="LGX47" s="446"/>
      <c r="LGY47" s="446"/>
      <c r="LGZ47" s="446"/>
      <c r="LHA47" s="446"/>
      <c r="LHB47" s="446"/>
      <c r="LHC47" s="446"/>
      <c r="LHD47" s="446"/>
      <c r="LHE47" s="446"/>
      <c r="LHF47" s="446"/>
      <c r="LHG47" s="446"/>
      <c r="LHH47" s="446"/>
      <c r="LHI47" s="446"/>
      <c r="LHJ47" s="446"/>
      <c r="LHK47" s="446"/>
      <c r="LHL47" s="446"/>
      <c r="LHM47" s="446"/>
      <c r="LHN47" s="446"/>
      <c r="LHO47" s="446"/>
      <c r="LHP47" s="446"/>
      <c r="LHQ47" s="446"/>
      <c r="LHR47" s="446"/>
      <c r="LHS47" s="446"/>
      <c r="LHT47" s="446"/>
      <c r="LHU47" s="446"/>
      <c r="LHV47" s="446"/>
      <c r="LHW47" s="446"/>
      <c r="LHX47" s="446"/>
      <c r="LHY47" s="446"/>
      <c r="LHZ47" s="446"/>
      <c r="LIA47" s="446"/>
      <c r="LIB47" s="446"/>
      <c r="LIC47" s="446"/>
      <c r="LID47" s="446"/>
      <c r="LIE47" s="446"/>
      <c r="LIF47" s="446"/>
      <c r="LIG47" s="446"/>
      <c r="LIH47" s="446"/>
      <c r="LII47" s="446"/>
      <c r="LIJ47" s="446"/>
      <c r="LIK47" s="446"/>
      <c r="LIL47" s="446"/>
      <c r="LIM47" s="446"/>
      <c r="LIN47" s="446"/>
      <c r="LIO47" s="446"/>
      <c r="LIP47" s="446"/>
      <c r="LIQ47" s="446"/>
      <c r="LIR47" s="446"/>
      <c r="LIS47" s="446"/>
      <c r="LIT47" s="446"/>
      <c r="LIU47" s="446"/>
      <c r="LIV47" s="446"/>
      <c r="LIW47" s="446"/>
      <c r="LIX47" s="446"/>
      <c r="LIY47" s="446"/>
      <c r="LIZ47" s="446"/>
      <c r="LJA47" s="446"/>
      <c r="LJB47" s="446"/>
      <c r="LJC47" s="446"/>
      <c r="LJD47" s="446"/>
      <c r="LJE47" s="446"/>
      <c r="LJF47" s="446"/>
      <c r="LJG47" s="446"/>
      <c r="LJH47" s="446"/>
      <c r="LJI47" s="446"/>
      <c r="LJJ47" s="446"/>
      <c r="LJK47" s="446"/>
      <c r="LJL47" s="446"/>
      <c r="LJM47" s="446"/>
      <c r="LJN47" s="446"/>
      <c r="LJO47" s="446"/>
      <c r="LJP47" s="446"/>
      <c r="LJQ47" s="446"/>
      <c r="LJR47" s="446"/>
      <c r="LJS47" s="446"/>
      <c r="LJT47" s="446"/>
      <c r="LJU47" s="446"/>
      <c r="LJV47" s="446"/>
      <c r="LJW47" s="446"/>
      <c r="LJX47" s="446"/>
      <c r="LJY47" s="446"/>
      <c r="LJZ47" s="446"/>
      <c r="LKA47" s="446"/>
      <c r="LKB47" s="446"/>
      <c r="LKC47" s="446"/>
      <c r="LKD47" s="446"/>
      <c r="LKE47" s="446"/>
      <c r="LKF47" s="446"/>
      <c r="LKG47" s="446"/>
      <c r="LKH47" s="446"/>
      <c r="LKI47" s="446"/>
      <c r="LKJ47" s="446"/>
      <c r="LKK47" s="446"/>
      <c r="LKL47" s="446"/>
      <c r="LKM47" s="446"/>
      <c r="LKN47" s="446"/>
      <c r="LKO47" s="446"/>
      <c r="LKP47" s="446"/>
      <c r="LKQ47" s="446"/>
      <c r="LKR47" s="446"/>
      <c r="LKS47" s="446"/>
      <c r="LKT47" s="446"/>
      <c r="LKU47" s="446"/>
      <c r="LKV47" s="446"/>
      <c r="LKW47" s="446"/>
      <c r="LKX47" s="446"/>
      <c r="LKY47" s="446"/>
      <c r="LKZ47" s="446"/>
      <c r="LLA47" s="446"/>
      <c r="LLB47" s="446"/>
      <c r="LLC47" s="446"/>
      <c r="LLD47" s="446"/>
      <c r="LLE47" s="446"/>
      <c r="LLF47" s="446"/>
      <c r="LLG47" s="446"/>
      <c r="LLH47" s="446"/>
      <c r="LLI47" s="446"/>
      <c r="LLJ47" s="446"/>
      <c r="LLK47" s="446"/>
      <c r="LLL47" s="446"/>
      <c r="LLM47" s="446"/>
      <c r="LLN47" s="446"/>
      <c r="LLO47" s="446"/>
      <c r="LLP47" s="446"/>
      <c r="LLQ47" s="446"/>
      <c r="LLR47" s="446"/>
      <c r="LLS47" s="446"/>
      <c r="LLT47" s="446"/>
      <c r="LLU47" s="446"/>
      <c r="LLV47" s="446"/>
      <c r="LLW47" s="446"/>
      <c r="LLX47" s="446"/>
      <c r="LLY47" s="446"/>
      <c r="LLZ47" s="446"/>
      <c r="LMA47" s="446"/>
      <c r="LMB47" s="446"/>
      <c r="LMC47" s="446"/>
      <c r="LMD47" s="446"/>
      <c r="LME47" s="446"/>
      <c r="LMF47" s="446"/>
      <c r="LMG47" s="446"/>
      <c r="LMH47" s="446"/>
      <c r="LMI47" s="446"/>
      <c r="LMJ47" s="446"/>
      <c r="LMK47" s="446"/>
      <c r="LML47" s="446"/>
      <c r="LMM47" s="446"/>
      <c r="LMN47" s="446"/>
      <c r="LMO47" s="446"/>
      <c r="LMP47" s="446"/>
      <c r="LMQ47" s="446"/>
      <c r="LMR47" s="446"/>
      <c r="LMS47" s="446"/>
      <c r="LMT47" s="446"/>
      <c r="LMU47" s="446"/>
      <c r="LMV47" s="446"/>
      <c r="LMW47" s="446"/>
      <c r="LMX47" s="446"/>
      <c r="LMY47" s="446"/>
      <c r="LMZ47" s="446"/>
      <c r="LNA47" s="446"/>
      <c r="LNB47" s="446"/>
      <c r="LNC47" s="446"/>
      <c r="LND47" s="446"/>
      <c r="LNE47" s="446"/>
      <c r="LNF47" s="446"/>
      <c r="LNG47" s="446"/>
      <c r="LNH47" s="446"/>
      <c r="LNI47" s="446"/>
      <c r="LNJ47" s="446"/>
      <c r="LNK47" s="446"/>
      <c r="LNL47" s="446"/>
      <c r="LNM47" s="446"/>
      <c r="LNN47" s="446"/>
      <c r="LNO47" s="446"/>
      <c r="LNP47" s="446"/>
      <c r="LNQ47" s="446"/>
      <c r="LNR47" s="446"/>
      <c r="LNS47" s="446"/>
      <c r="LNT47" s="446"/>
      <c r="LNU47" s="446"/>
      <c r="LNV47" s="446"/>
      <c r="LNW47" s="446"/>
      <c r="LNX47" s="446"/>
      <c r="LNY47" s="446"/>
      <c r="LNZ47" s="446"/>
      <c r="LOA47" s="446"/>
      <c r="LOB47" s="446"/>
      <c r="LOC47" s="446"/>
      <c r="LOD47" s="446"/>
      <c r="LOE47" s="446"/>
      <c r="LOF47" s="446"/>
      <c r="LOG47" s="446"/>
      <c r="LOH47" s="446"/>
      <c r="LOI47" s="446"/>
      <c r="LOJ47" s="446"/>
      <c r="LOK47" s="446"/>
      <c r="LOL47" s="446"/>
      <c r="LOM47" s="446"/>
      <c r="LON47" s="446"/>
      <c r="LOO47" s="446"/>
      <c r="LOP47" s="446"/>
      <c r="LOQ47" s="446"/>
      <c r="LOR47" s="446"/>
      <c r="LOS47" s="446"/>
      <c r="LOT47" s="446"/>
      <c r="LOU47" s="446"/>
      <c r="LOV47" s="446"/>
      <c r="LOW47" s="446"/>
      <c r="LOX47" s="446"/>
      <c r="LOY47" s="446"/>
      <c r="LOZ47" s="446"/>
      <c r="LPA47" s="446"/>
      <c r="LPB47" s="446"/>
      <c r="LPC47" s="446"/>
      <c r="LPD47" s="446"/>
      <c r="LPE47" s="446"/>
      <c r="LPF47" s="446"/>
      <c r="LPG47" s="446"/>
      <c r="LPH47" s="446"/>
      <c r="LPI47" s="446"/>
      <c r="LPJ47" s="446"/>
      <c r="LPK47" s="446"/>
      <c r="LPL47" s="446"/>
      <c r="LPM47" s="446"/>
      <c r="LPN47" s="446"/>
      <c r="LPO47" s="446"/>
      <c r="LPP47" s="446"/>
      <c r="LPQ47" s="446"/>
      <c r="LPR47" s="446"/>
      <c r="LPS47" s="446"/>
      <c r="LPT47" s="446"/>
      <c r="LPU47" s="446"/>
      <c r="LPV47" s="446"/>
      <c r="LPW47" s="446"/>
      <c r="LPX47" s="446"/>
      <c r="LPY47" s="446"/>
      <c r="LPZ47" s="446"/>
      <c r="LQA47" s="446"/>
      <c r="LQB47" s="446"/>
      <c r="LQC47" s="446"/>
      <c r="LQD47" s="446"/>
      <c r="LQE47" s="446"/>
      <c r="LQF47" s="446"/>
      <c r="LQG47" s="446"/>
      <c r="LQH47" s="446"/>
      <c r="LQI47" s="446"/>
      <c r="LQJ47" s="446"/>
      <c r="LQK47" s="446"/>
      <c r="LQL47" s="446"/>
      <c r="LQM47" s="446"/>
      <c r="LQN47" s="446"/>
      <c r="LQO47" s="446"/>
      <c r="LQP47" s="446"/>
      <c r="LQQ47" s="446"/>
      <c r="LQR47" s="446"/>
      <c r="LQS47" s="446"/>
      <c r="LQT47" s="446"/>
      <c r="LQU47" s="446"/>
      <c r="LQV47" s="446"/>
      <c r="LQW47" s="446"/>
      <c r="LQX47" s="446"/>
      <c r="LQY47" s="446"/>
      <c r="LQZ47" s="446"/>
      <c r="LRA47" s="446"/>
      <c r="LRB47" s="446"/>
      <c r="LRC47" s="446"/>
      <c r="LRD47" s="446"/>
      <c r="LRE47" s="446"/>
      <c r="LRF47" s="446"/>
      <c r="LRG47" s="446"/>
      <c r="LRH47" s="446"/>
      <c r="LRI47" s="446"/>
      <c r="LRJ47" s="446"/>
      <c r="LRK47" s="446"/>
      <c r="LRL47" s="446"/>
      <c r="LRM47" s="446"/>
      <c r="LRN47" s="446"/>
      <c r="LRO47" s="446"/>
      <c r="LRP47" s="446"/>
      <c r="LRQ47" s="446"/>
      <c r="LRR47" s="446"/>
      <c r="LRS47" s="446"/>
      <c r="LRT47" s="446"/>
      <c r="LRU47" s="446"/>
      <c r="LRV47" s="446"/>
      <c r="LRW47" s="446"/>
      <c r="LRX47" s="446"/>
      <c r="LRY47" s="446"/>
      <c r="LRZ47" s="446"/>
      <c r="LSA47" s="446"/>
      <c r="LSB47" s="446"/>
      <c r="LSC47" s="446"/>
      <c r="LSD47" s="446"/>
      <c r="LSE47" s="446"/>
      <c r="LSF47" s="446"/>
      <c r="LSG47" s="446"/>
      <c r="LSH47" s="446"/>
      <c r="LSI47" s="446"/>
      <c r="LSJ47" s="446"/>
      <c r="LSK47" s="446"/>
      <c r="LSL47" s="446"/>
      <c r="LSM47" s="446"/>
      <c r="LSN47" s="446"/>
      <c r="LSO47" s="446"/>
      <c r="LSP47" s="446"/>
      <c r="LSQ47" s="446"/>
      <c r="LSR47" s="446"/>
      <c r="LSS47" s="446"/>
      <c r="LST47" s="446"/>
      <c r="LSU47" s="446"/>
      <c r="LSV47" s="446"/>
      <c r="LSW47" s="446"/>
      <c r="LSX47" s="446"/>
      <c r="LSY47" s="446"/>
      <c r="LSZ47" s="446"/>
      <c r="LTA47" s="446"/>
      <c r="LTB47" s="446"/>
      <c r="LTC47" s="446"/>
      <c r="LTD47" s="446"/>
      <c r="LTE47" s="446"/>
      <c r="LTF47" s="446"/>
      <c r="LTG47" s="446"/>
      <c r="LTH47" s="446"/>
      <c r="LTI47" s="446"/>
      <c r="LTJ47" s="446"/>
      <c r="LTK47" s="446"/>
      <c r="LTL47" s="446"/>
      <c r="LTM47" s="446"/>
      <c r="LTN47" s="446"/>
      <c r="LTO47" s="446"/>
      <c r="LTP47" s="446"/>
      <c r="LTQ47" s="446"/>
      <c r="LTR47" s="446"/>
      <c r="LTS47" s="446"/>
      <c r="LTT47" s="446"/>
      <c r="LTU47" s="446"/>
      <c r="LTV47" s="446"/>
      <c r="LTW47" s="446"/>
      <c r="LTX47" s="446"/>
      <c r="LTY47" s="446"/>
      <c r="LTZ47" s="446"/>
      <c r="LUA47" s="446"/>
      <c r="LUB47" s="446"/>
      <c r="LUC47" s="446"/>
      <c r="LUD47" s="446"/>
      <c r="LUE47" s="446"/>
      <c r="LUF47" s="446"/>
      <c r="LUG47" s="446"/>
      <c r="LUH47" s="446"/>
      <c r="LUI47" s="446"/>
      <c r="LUJ47" s="446"/>
      <c r="LUK47" s="446"/>
      <c r="LUL47" s="446"/>
      <c r="LUM47" s="446"/>
      <c r="LUN47" s="446"/>
      <c r="LUO47" s="446"/>
      <c r="LUP47" s="446"/>
      <c r="LUQ47" s="446"/>
      <c r="LUR47" s="446"/>
      <c r="LUS47" s="446"/>
      <c r="LUT47" s="446"/>
      <c r="LUU47" s="446"/>
      <c r="LUV47" s="446"/>
      <c r="LUW47" s="446"/>
      <c r="LUX47" s="446"/>
      <c r="LUY47" s="446"/>
      <c r="LUZ47" s="446"/>
      <c r="LVA47" s="446"/>
      <c r="LVB47" s="446"/>
      <c r="LVC47" s="446"/>
      <c r="LVD47" s="446"/>
      <c r="LVE47" s="446"/>
      <c r="LVF47" s="446"/>
      <c r="LVG47" s="446"/>
      <c r="LVH47" s="446"/>
      <c r="LVI47" s="446"/>
      <c r="LVJ47" s="446"/>
      <c r="LVK47" s="446"/>
      <c r="LVL47" s="446"/>
      <c r="LVM47" s="446"/>
      <c r="LVN47" s="446"/>
      <c r="LVO47" s="446"/>
      <c r="LVP47" s="446"/>
      <c r="LVQ47" s="446"/>
      <c r="LVR47" s="446"/>
      <c r="LVS47" s="446"/>
      <c r="LVT47" s="446"/>
      <c r="LVU47" s="446"/>
      <c r="LVV47" s="446"/>
      <c r="LVW47" s="446"/>
      <c r="LVX47" s="446"/>
      <c r="LVY47" s="446"/>
      <c r="LVZ47" s="446"/>
      <c r="LWA47" s="446"/>
      <c r="LWB47" s="446"/>
      <c r="LWC47" s="446"/>
      <c r="LWD47" s="446"/>
      <c r="LWE47" s="446"/>
      <c r="LWF47" s="446"/>
      <c r="LWG47" s="446"/>
      <c r="LWH47" s="446"/>
      <c r="LWI47" s="446"/>
      <c r="LWJ47" s="446"/>
      <c r="LWK47" s="446"/>
      <c r="LWL47" s="446"/>
      <c r="LWM47" s="446"/>
      <c r="LWN47" s="446"/>
      <c r="LWO47" s="446"/>
      <c r="LWP47" s="446"/>
      <c r="LWQ47" s="446"/>
      <c r="LWR47" s="446"/>
      <c r="LWS47" s="446"/>
      <c r="LWT47" s="446"/>
      <c r="LWU47" s="446"/>
      <c r="LWV47" s="446"/>
      <c r="LWW47" s="446"/>
      <c r="LWX47" s="446"/>
      <c r="LWY47" s="446"/>
      <c r="LWZ47" s="446"/>
      <c r="LXA47" s="446"/>
      <c r="LXB47" s="446"/>
      <c r="LXC47" s="446"/>
      <c r="LXD47" s="446"/>
      <c r="LXE47" s="446"/>
      <c r="LXF47" s="446"/>
      <c r="LXG47" s="446"/>
      <c r="LXH47" s="446"/>
      <c r="LXI47" s="446"/>
      <c r="LXJ47" s="446"/>
      <c r="LXK47" s="446"/>
      <c r="LXL47" s="446"/>
      <c r="LXM47" s="446"/>
      <c r="LXN47" s="446"/>
      <c r="LXO47" s="446"/>
      <c r="LXP47" s="446"/>
      <c r="LXQ47" s="446"/>
      <c r="LXR47" s="446"/>
      <c r="LXS47" s="446"/>
      <c r="LXT47" s="446"/>
      <c r="LXU47" s="446"/>
      <c r="LXV47" s="446"/>
      <c r="LXW47" s="446"/>
      <c r="LXX47" s="446"/>
      <c r="LXY47" s="446"/>
      <c r="LXZ47" s="446"/>
      <c r="LYA47" s="446"/>
      <c r="LYB47" s="446"/>
      <c r="LYC47" s="446"/>
      <c r="LYD47" s="446"/>
      <c r="LYE47" s="446"/>
      <c r="LYF47" s="446"/>
      <c r="LYG47" s="446"/>
      <c r="LYH47" s="446"/>
      <c r="LYI47" s="446"/>
      <c r="LYJ47" s="446"/>
      <c r="LYK47" s="446"/>
      <c r="LYL47" s="446"/>
      <c r="LYM47" s="446"/>
      <c r="LYN47" s="446"/>
      <c r="LYO47" s="446"/>
      <c r="LYP47" s="446"/>
      <c r="LYQ47" s="446"/>
      <c r="LYR47" s="446"/>
      <c r="LYS47" s="446"/>
      <c r="LYT47" s="446"/>
      <c r="LYU47" s="446"/>
      <c r="LYV47" s="446"/>
      <c r="LYW47" s="446"/>
      <c r="LYX47" s="446"/>
      <c r="LYY47" s="446"/>
      <c r="LYZ47" s="446"/>
      <c r="LZA47" s="446"/>
      <c r="LZB47" s="446"/>
      <c r="LZC47" s="446"/>
      <c r="LZD47" s="446"/>
      <c r="LZE47" s="446"/>
      <c r="LZF47" s="446"/>
      <c r="LZG47" s="446"/>
      <c r="LZH47" s="446"/>
      <c r="LZI47" s="446"/>
      <c r="LZJ47" s="446"/>
      <c r="LZK47" s="446"/>
      <c r="LZL47" s="446"/>
      <c r="LZM47" s="446"/>
      <c r="LZN47" s="446"/>
      <c r="LZO47" s="446"/>
      <c r="LZP47" s="446"/>
      <c r="LZQ47" s="446"/>
      <c r="LZR47" s="446"/>
      <c r="LZS47" s="446"/>
      <c r="LZT47" s="446"/>
      <c r="LZU47" s="446"/>
      <c r="LZV47" s="446"/>
      <c r="LZW47" s="446"/>
      <c r="LZX47" s="446"/>
      <c r="LZY47" s="446"/>
      <c r="LZZ47" s="446"/>
      <c r="MAA47" s="446"/>
      <c r="MAB47" s="446"/>
      <c r="MAC47" s="446"/>
      <c r="MAD47" s="446"/>
      <c r="MAE47" s="446"/>
      <c r="MAF47" s="446"/>
      <c r="MAG47" s="446"/>
      <c r="MAH47" s="446"/>
      <c r="MAI47" s="446"/>
      <c r="MAJ47" s="446"/>
      <c r="MAK47" s="446"/>
      <c r="MAL47" s="446"/>
      <c r="MAM47" s="446"/>
      <c r="MAN47" s="446"/>
      <c r="MAO47" s="446"/>
      <c r="MAP47" s="446"/>
      <c r="MAQ47" s="446"/>
      <c r="MAR47" s="446"/>
      <c r="MAS47" s="446"/>
      <c r="MAT47" s="446"/>
      <c r="MAU47" s="446"/>
      <c r="MAV47" s="446"/>
      <c r="MAW47" s="446"/>
      <c r="MAX47" s="446"/>
      <c r="MAY47" s="446"/>
      <c r="MAZ47" s="446"/>
      <c r="MBA47" s="446"/>
      <c r="MBB47" s="446"/>
      <c r="MBC47" s="446"/>
      <c r="MBD47" s="446"/>
      <c r="MBE47" s="446"/>
      <c r="MBF47" s="446"/>
      <c r="MBG47" s="446"/>
      <c r="MBH47" s="446"/>
      <c r="MBI47" s="446"/>
      <c r="MBJ47" s="446"/>
      <c r="MBK47" s="446"/>
      <c r="MBL47" s="446"/>
      <c r="MBM47" s="446"/>
      <c r="MBN47" s="446"/>
      <c r="MBO47" s="446"/>
      <c r="MBP47" s="446"/>
      <c r="MBQ47" s="446"/>
      <c r="MBR47" s="446"/>
      <c r="MBS47" s="446"/>
      <c r="MBT47" s="446"/>
      <c r="MBU47" s="446"/>
      <c r="MBV47" s="446"/>
      <c r="MBW47" s="446"/>
      <c r="MBX47" s="446"/>
      <c r="MBY47" s="446"/>
      <c r="MBZ47" s="446"/>
      <c r="MCA47" s="446"/>
      <c r="MCB47" s="446"/>
      <c r="MCC47" s="446"/>
      <c r="MCD47" s="446"/>
      <c r="MCE47" s="446"/>
      <c r="MCF47" s="446"/>
      <c r="MCG47" s="446"/>
      <c r="MCH47" s="446"/>
      <c r="MCI47" s="446"/>
      <c r="MCJ47" s="446"/>
      <c r="MCK47" s="446"/>
      <c r="MCL47" s="446"/>
      <c r="MCM47" s="446"/>
      <c r="MCN47" s="446"/>
      <c r="MCO47" s="446"/>
      <c r="MCP47" s="446"/>
      <c r="MCQ47" s="446"/>
      <c r="MCR47" s="446"/>
      <c r="MCS47" s="446"/>
      <c r="MCT47" s="446"/>
      <c r="MCU47" s="446"/>
      <c r="MCV47" s="446"/>
      <c r="MCW47" s="446"/>
      <c r="MCX47" s="446"/>
      <c r="MCY47" s="446"/>
      <c r="MCZ47" s="446"/>
      <c r="MDA47" s="446"/>
      <c r="MDB47" s="446"/>
      <c r="MDC47" s="446"/>
      <c r="MDD47" s="446"/>
      <c r="MDE47" s="446"/>
      <c r="MDF47" s="446"/>
      <c r="MDG47" s="446"/>
      <c r="MDH47" s="446"/>
      <c r="MDI47" s="446"/>
      <c r="MDJ47" s="446"/>
      <c r="MDK47" s="446"/>
      <c r="MDL47" s="446"/>
      <c r="MDM47" s="446"/>
      <c r="MDN47" s="446"/>
      <c r="MDO47" s="446"/>
      <c r="MDP47" s="446"/>
      <c r="MDQ47" s="446"/>
      <c r="MDR47" s="446"/>
      <c r="MDS47" s="446"/>
      <c r="MDT47" s="446"/>
      <c r="MDU47" s="446"/>
      <c r="MDV47" s="446"/>
      <c r="MDW47" s="446"/>
      <c r="MDX47" s="446"/>
      <c r="MDY47" s="446"/>
      <c r="MDZ47" s="446"/>
      <c r="MEA47" s="446"/>
      <c r="MEB47" s="446"/>
      <c r="MEC47" s="446"/>
      <c r="MED47" s="446"/>
      <c r="MEE47" s="446"/>
      <c r="MEF47" s="446"/>
      <c r="MEG47" s="446"/>
      <c r="MEH47" s="446"/>
      <c r="MEI47" s="446"/>
      <c r="MEJ47" s="446"/>
      <c r="MEK47" s="446"/>
      <c r="MEL47" s="446"/>
      <c r="MEM47" s="446"/>
      <c r="MEN47" s="446"/>
      <c r="MEO47" s="446"/>
      <c r="MEP47" s="446"/>
      <c r="MEQ47" s="446"/>
      <c r="MER47" s="446"/>
      <c r="MES47" s="446"/>
      <c r="MET47" s="446"/>
      <c r="MEU47" s="446"/>
      <c r="MEV47" s="446"/>
      <c r="MEW47" s="446"/>
      <c r="MEX47" s="446"/>
      <c r="MEY47" s="446"/>
      <c r="MEZ47" s="446"/>
      <c r="MFA47" s="446"/>
      <c r="MFB47" s="446"/>
      <c r="MFC47" s="446"/>
      <c r="MFD47" s="446"/>
      <c r="MFE47" s="446"/>
      <c r="MFF47" s="446"/>
      <c r="MFG47" s="446"/>
      <c r="MFH47" s="446"/>
      <c r="MFI47" s="446"/>
      <c r="MFJ47" s="446"/>
      <c r="MFK47" s="446"/>
      <c r="MFL47" s="446"/>
      <c r="MFM47" s="446"/>
      <c r="MFN47" s="446"/>
      <c r="MFO47" s="446"/>
      <c r="MFP47" s="446"/>
      <c r="MFQ47" s="446"/>
      <c r="MFR47" s="446"/>
      <c r="MFS47" s="446"/>
      <c r="MFT47" s="446"/>
      <c r="MFU47" s="446"/>
      <c r="MFV47" s="446"/>
      <c r="MFW47" s="446"/>
      <c r="MFX47" s="446"/>
      <c r="MFY47" s="446"/>
      <c r="MFZ47" s="446"/>
      <c r="MGA47" s="446"/>
      <c r="MGB47" s="446"/>
      <c r="MGC47" s="446"/>
      <c r="MGD47" s="446"/>
      <c r="MGE47" s="446"/>
      <c r="MGF47" s="446"/>
      <c r="MGG47" s="446"/>
      <c r="MGH47" s="446"/>
      <c r="MGI47" s="446"/>
      <c r="MGJ47" s="446"/>
      <c r="MGK47" s="446"/>
      <c r="MGL47" s="446"/>
      <c r="MGM47" s="446"/>
      <c r="MGN47" s="446"/>
      <c r="MGO47" s="446"/>
      <c r="MGP47" s="446"/>
      <c r="MGQ47" s="446"/>
      <c r="MGR47" s="446"/>
      <c r="MGS47" s="446"/>
      <c r="MGT47" s="446"/>
      <c r="MGU47" s="446"/>
      <c r="MGV47" s="446"/>
      <c r="MGW47" s="446"/>
      <c r="MGX47" s="446"/>
      <c r="MGY47" s="446"/>
      <c r="MGZ47" s="446"/>
      <c r="MHA47" s="446"/>
      <c r="MHB47" s="446"/>
      <c r="MHC47" s="446"/>
      <c r="MHD47" s="446"/>
      <c r="MHE47" s="446"/>
      <c r="MHF47" s="446"/>
      <c r="MHG47" s="446"/>
      <c r="MHH47" s="446"/>
      <c r="MHI47" s="446"/>
      <c r="MHJ47" s="446"/>
      <c r="MHK47" s="446"/>
      <c r="MHL47" s="446"/>
      <c r="MHM47" s="446"/>
      <c r="MHN47" s="446"/>
      <c r="MHO47" s="446"/>
      <c r="MHP47" s="446"/>
      <c r="MHQ47" s="446"/>
      <c r="MHR47" s="446"/>
      <c r="MHS47" s="446"/>
      <c r="MHT47" s="446"/>
      <c r="MHU47" s="446"/>
      <c r="MHV47" s="446"/>
      <c r="MHW47" s="446"/>
      <c r="MHX47" s="446"/>
      <c r="MHY47" s="446"/>
      <c r="MHZ47" s="446"/>
      <c r="MIA47" s="446"/>
      <c r="MIB47" s="446"/>
      <c r="MIC47" s="446"/>
      <c r="MID47" s="446"/>
      <c r="MIE47" s="446"/>
      <c r="MIF47" s="446"/>
      <c r="MIG47" s="446"/>
      <c r="MIH47" s="446"/>
      <c r="MII47" s="446"/>
      <c r="MIJ47" s="446"/>
      <c r="MIK47" s="446"/>
      <c r="MIL47" s="446"/>
      <c r="MIM47" s="446"/>
      <c r="MIN47" s="446"/>
      <c r="MIO47" s="446"/>
      <c r="MIP47" s="446"/>
      <c r="MIQ47" s="446"/>
      <c r="MIR47" s="446"/>
      <c r="MIS47" s="446"/>
      <c r="MIT47" s="446"/>
      <c r="MIU47" s="446"/>
      <c r="MIV47" s="446"/>
      <c r="MIW47" s="446"/>
      <c r="MIX47" s="446"/>
      <c r="MIY47" s="446"/>
      <c r="MIZ47" s="446"/>
      <c r="MJA47" s="446"/>
      <c r="MJB47" s="446"/>
      <c r="MJC47" s="446"/>
      <c r="MJD47" s="446"/>
      <c r="MJE47" s="446"/>
      <c r="MJF47" s="446"/>
      <c r="MJG47" s="446"/>
      <c r="MJH47" s="446"/>
      <c r="MJI47" s="446"/>
      <c r="MJJ47" s="446"/>
      <c r="MJK47" s="446"/>
      <c r="MJL47" s="446"/>
      <c r="MJM47" s="446"/>
      <c r="MJN47" s="446"/>
      <c r="MJO47" s="446"/>
      <c r="MJP47" s="446"/>
      <c r="MJQ47" s="446"/>
      <c r="MJR47" s="446"/>
      <c r="MJS47" s="446"/>
      <c r="MJT47" s="446"/>
      <c r="MJU47" s="446"/>
      <c r="MJV47" s="446"/>
      <c r="MJW47" s="446"/>
      <c r="MJX47" s="446"/>
      <c r="MJY47" s="446"/>
      <c r="MJZ47" s="446"/>
      <c r="MKA47" s="446"/>
      <c r="MKB47" s="446"/>
      <c r="MKC47" s="446"/>
      <c r="MKD47" s="446"/>
      <c r="MKE47" s="446"/>
      <c r="MKF47" s="446"/>
      <c r="MKG47" s="446"/>
      <c r="MKH47" s="446"/>
      <c r="MKI47" s="446"/>
      <c r="MKJ47" s="446"/>
      <c r="MKK47" s="446"/>
      <c r="MKL47" s="446"/>
      <c r="MKM47" s="446"/>
      <c r="MKN47" s="446"/>
      <c r="MKO47" s="446"/>
      <c r="MKP47" s="446"/>
      <c r="MKQ47" s="446"/>
      <c r="MKR47" s="446"/>
      <c r="MKS47" s="446"/>
      <c r="MKT47" s="446"/>
      <c r="MKU47" s="446"/>
      <c r="MKV47" s="446"/>
      <c r="MKW47" s="446"/>
      <c r="MKX47" s="446"/>
      <c r="MKY47" s="446"/>
      <c r="MKZ47" s="446"/>
      <c r="MLA47" s="446"/>
      <c r="MLB47" s="446"/>
      <c r="MLC47" s="446"/>
      <c r="MLD47" s="446"/>
      <c r="MLE47" s="446"/>
      <c r="MLF47" s="446"/>
      <c r="MLG47" s="446"/>
      <c r="MLH47" s="446"/>
      <c r="MLI47" s="446"/>
      <c r="MLJ47" s="446"/>
      <c r="MLK47" s="446"/>
      <c r="MLL47" s="446"/>
      <c r="MLM47" s="446"/>
      <c r="MLN47" s="446"/>
      <c r="MLO47" s="446"/>
      <c r="MLP47" s="446"/>
      <c r="MLQ47" s="446"/>
      <c r="MLR47" s="446"/>
      <c r="MLS47" s="446"/>
      <c r="MLT47" s="446"/>
      <c r="MLU47" s="446"/>
      <c r="MLV47" s="446"/>
      <c r="MLW47" s="446"/>
      <c r="MLX47" s="446"/>
      <c r="MLY47" s="446"/>
      <c r="MLZ47" s="446"/>
      <c r="MMA47" s="446"/>
      <c r="MMB47" s="446"/>
      <c r="MMC47" s="446"/>
      <c r="MMD47" s="446"/>
      <c r="MME47" s="446"/>
      <c r="MMF47" s="446"/>
      <c r="MMG47" s="446"/>
      <c r="MMH47" s="446"/>
      <c r="MMI47" s="446"/>
      <c r="MMJ47" s="446"/>
      <c r="MMK47" s="446"/>
      <c r="MML47" s="446"/>
      <c r="MMM47" s="446"/>
      <c r="MMN47" s="446"/>
      <c r="MMO47" s="446"/>
      <c r="MMP47" s="446"/>
      <c r="MMQ47" s="446"/>
      <c r="MMR47" s="446"/>
      <c r="MMS47" s="446"/>
      <c r="MMT47" s="446"/>
      <c r="MMU47" s="446"/>
      <c r="MMV47" s="446"/>
      <c r="MMW47" s="446"/>
      <c r="MMX47" s="446"/>
      <c r="MMY47" s="446"/>
      <c r="MMZ47" s="446"/>
      <c r="MNA47" s="446"/>
      <c r="MNB47" s="446"/>
      <c r="MNC47" s="446"/>
      <c r="MND47" s="446"/>
      <c r="MNE47" s="446"/>
      <c r="MNF47" s="446"/>
      <c r="MNG47" s="446"/>
      <c r="MNH47" s="446"/>
      <c r="MNI47" s="446"/>
      <c r="MNJ47" s="446"/>
      <c r="MNK47" s="446"/>
      <c r="MNL47" s="446"/>
      <c r="MNM47" s="446"/>
      <c r="MNN47" s="446"/>
      <c r="MNO47" s="446"/>
      <c r="MNP47" s="446"/>
      <c r="MNQ47" s="446"/>
      <c r="MNR47" s="446"/>
      <c r="MNS47" s="446"/>
      <c r="MNT47" s="446"/>
      <c r="MNU47" s="446"/>
      <c r="MNV47" s="446"/>
      <c r="MNW47" s="446"/>
      <c r="MNX47" s="446"/>
      <c r="MNY47" s="446"/>
      <c r="MNZ47" s="446"/>
      <c r="MOA47" s="446"/>
      <c r="MOB47" s="446"/>
      <c r="MOC47" s="446"/>
      <c r="MOD47" s="446"/>
      <c r="MOE47" s="446"/>
      <c r="MOF47" s="446"/>
      <c r="MOG47" s="446"/>
      <c r="MOH47" s="446"/>
      <c r="MOI47" s="446"/>
      <c r="MOJ47" s="446"/>
      <c r="MOK47" s="446"/>
      <c r="MOL47" s="446"/>
      <c r="MOM47" s="446"/>
      <c r="MON47" s="446"/>
      <c r="MOO47" s="446"/>
      <c r="MOP47" s="446"/>
      <c r="MOQ47" s="446"/>
      <c r="MOR47" s="446"/>
      <c r="MOS47" s="446"/>
      <c r="MOT47" s="446"/>
      <c r="MOU47" s="446"/>
      <c r="MOV47" s="446"/>
      <c r="MOW47" s="446"/>
      <c r="MOX47" s="446"/>
      <c r="MOY47" s="446"/>
      <c r="MOZ47" s="446"/>
      <c r="MPA47" s="446"/>
      <c r="MPB47" s="446"/>
      <c r="MPC47" s="446"/>
      <c r="MPD47" s="446"/>
      <c r="MPE47" s="446"/>
      <c r="MPF47" s="446"/>
      <c r="MPG47" s="446"/>
      <c r="MPH47" s="446"/>
      <c r="MPI47" s="446"/>
      <c r="MPJ47" s="446"/>
      <c r="MPK47" s="446"/>
      <c r="MPL47" s="446"/>
      <c r="MPM47" s="446"/>
      <c r="MPN47" s="446"/>
      <c r="MPO47" s="446"/>
      <c r="MPP47" s="446"/>
      <c r="MPQ47" s="446"/>
      <c r="MPR47" s="446"/>
      <c r="MPS47" s="446"/>
      <c r="MPT47" s="446"/>
      <c r="MPU47" s="446"/>
      <c r="MPV47" s="446"/>
      <c r="MPW47" s="446"/>
      <c r="MPX47" s="446"/>
      <c r="MPY47" s="446"/>
      <c r="MPZ47" s="446"/>
      <c r="MQA47" s="446"/>
      <c r="MQB47" s="446"/>
      <c r="MQC47" s="446"/>
      <c r="MQD47" s="446"/>
      <c r="MQE47" s="446"/>
      <c r="MQF47" s="446"/>
      <c r="MQG47" s="446"/>
      <c r="MQH47" s="446"/>
      <c r="MQI47" s="446"/>
      <c r="MQJ47" s="446"/>
      <c r="MQK47" s="446"/>
      <c r="MQL47" s="446"/>
      <c r="MQM47" s="446"/>
      <c r="MQN47" s="446"/>
      <c r="MQO47" s="446"/>
      <c r="MQP47" s="446"/>
      <c r="MQQ47" s="446"/>
      <c r="MQR47" s="446"/>
      <c r="MQS47" s="446"/>
      <c r="MQT47" s="446"/>
      <c r="MQU47" s="446"/>
      <c r="MQV47" s="446"/>
      <c r="MQW47" s="446"/>
      <c r="MQX47" s="446"/>
      <c r="MQY47" s="446"/>
      <c r="MQZ47" s="446"/>
      <c r="MRA47" s="446"/>
      <c r="MRB47" s="446"/>
      <c r="MRC47" s="446"/>
      <c r="MRD47" s="446"/>
      <c r="MRE47" s="446"/>
      <c r="MRF47" s="446"/>
      <c r="MRG47" s="446"/>
      <c r="MRH47" s="446"/>
      <c r="MRI47" s="446"/>
      <c r="MRJ47" s="446"/>
      <c r="MRK47" s="446"/>
      <c r="MRL47" s="446"/>
      <c r="MRM47" s="446"/>
      <c r="MRN47" s="446"/>
      <c r="MRO47" s="446"/>
      <c r="MRP47" s="446"/>
      <c r="MRQ47" s="446"/>
      <c r="MRR47" s="446"/>
      <c r="MRS47" s="446"/>
      <c r="MRT47" s="446"/>
      <c r="MRU47" s="446"/>
      <c r="MRV47" s="446"/>
      <c r="MRW47" s="446"/>
      <c r="MRX47" s="446"/>
      <c r="MRY47" s="446"/>
      <c r="MRZ47" s="446"/>
      <c r="MSA47" s="446"/>
      <c r="MSB47" s="446"/>
      <c r="MSC47" s="446"/>
      <c r="MSD47" s="446"/>
      <c r="MSE47" s="446"/>
      <c r="MSF47" s="446"/>
      <c r="MSG47" s="446"/>
      <c r="MSH47" s="446"/>
      <c r="MSI47" s="446"/>
      <c r="MSJ47" s="446"/>
      <c r="MSK47" s="446"/>
      <c r="MSL47" s="446"/>
      <c r="MSM47" s="446"/>
      <c r="MSN47" s="446"/>
      <c r="MSO47" s="446"/>
      <c r="MSP47" s="446"/>
      <c r="MSQ47" s="446"/>
      <c r="MSR47" s="446"/>
      <c r="MSS47" s="446"/>
      <c r="MST47" s="446"/>
      <c r="MSU47" s="446"/>
      <c r="MSV47" s="446"/>
      <c r="MSW47" s="446"/>
      <c r="MSX47" s="446"/>
      <c r="MSY47" s="446"/>
      <c r="MSZ47" s="446"/>
      <c r="MTA47" s="446"/>
      <c r="MTB47" s="446"/>
      <c r="MTC47" s="446"/>
      <c r="MTD47" s="446"/>
      <c r="MTE47" s="446"/>
      <c r="MTF47" s="446"/>
      <c r="MTG47" s="446"/>
      <c r="MTH47" s="446"/>
      <c r="MTI47" s="446"/>
      <c r="MTJ47" s="446"/>
      <c r="MTK47" s="446"/>
      <c r="MTL47" s="446"/>
      <c r="MTM47" s="446"/>
      <c r="MTN47" s="446"/>
      <c r="MTO47" s="446"/>
      <c r="MTP47" s="446"/>
      <c r="MTQ47" s="446"/>
      <c r="MTR47" s="446"/>
      <c r="MTS47" s="446"/>
      <c r="MTT47" s="446"/>
      <c r="MTU47" s="446"/>
      <c r="MTV47" s="446"/>
      <c r="MTW47" s="446"/>
      <c r="MTX47" s="446"/>
      <c r="MTY47" s="446"/>
      <c r="MTZ47" s="446"/>
      <c r="MUA47" s="446"/>
      <c r="MUB47" s="446"/>
      <c r="MUC47" s="446"/>
      <c r="MUD47" s="446"/>
      <c r="MUE47" s="446"/>
      <c r="MUF47" s="446"/>
      <c r="MUG47" s="446"/>
      <c r="MUH47" s="446"/>
      <c r="MUI47" s="446"/>
      <c r="MUJ47" s="446"/>
      <c r="MUK47" s="446"/>
      <c r="MUL47" s="446"/>
      <c r="MUM47" s="446"/>
      <c r="MUN47" s="446"/>
      <c r="MUO47" s="446"/>
      <c r="MUP47" s="446"/>
      <c r="MUQ47" s="446"/>
      <c r="MUR47" s="446"/>
      <c r="MUS47" s="446"/>
      <c r="MUT47" s="446"/>
      <c r="MUU47" s="446"/>
      <c r="MUV47" s="446"/>
      <c r="MUW47" s="446"/>
      <c r="MUX47" s="446"/>
      <c r="MUY47" s="446"/>
      <c r="MUZ47" s="446"/>
      <c r="MVA47" s="446"/>
      <c r="MVB47" s="446"/>
      <c r="MVC47" s="446"/>
      <c r="MVD47" s="446"/>
      <c r="MVE47" s="446"/>
      <c r="MVF47" s="446"/>
      <c r="MVG47" s="446"/>
      <c r="MVH47" s="446"/>
      <c r="MVI47" s="446"/>
      <c r="MVJ47" s="446"/>
      <c r="MVK47" s="446"/>
      <c r="MVL47" s="446"/>
      <c r="MVM47" s="446"/>
      <c r="MVN47" s="446"/>
      <c r="MVO47" s="446"/>
      <c r="MVP47" s="446"/>
      <c r="MVQ47" s="446"/>
      <c r="MVR47" s="446"/>
      <c r="MVS47" s="446"/>
      <c r="MVT47" s="446"/>
      <c r="MVU47" s="446"/>
      <c r="MVV47" s="446"/>
      <c r="MVW47" s="446"/>
      <c r="MVX47" s="446"/>
      <c r="MVY47" s="446"/>
      <c r="MVZ47" s="446"/>
      <c r="MWA47" s="446"/>
      <c r="MWB47" s="446"/>
      <c r="MWC47" s="446"/>
      <c r="MWD47" s="446"/>
      <c r="MWE47" s="446"/>
      <c r="MWF47" s="446"/>
      <c r="MWG47" s="446"/>
      <c r="MWH47" s="446"/>
      <c r="MWI47" s="446"/>
      <c r="MWJ47" s="446"/>
      <c r="MWK47" s="446"/>
      <c r="MWL47" s="446"/>
      <c r="MWM47" s="446"/>
      <c r="MWN47" s="446"/>
      <c r="MWO47" s="446"/>
      <c r="MWP47" s="446"/>
      <c r="MWQ47" s="446"/>
      <c r="MWR47" s="446"/>
      <c r="MWS47" s="446"/>
      <c r="MWT47" s="446"/>
      <c r="MWU47" s="446"/>
      <c r="MWV47" s="446"/>
      <c r="MWW47" s="446"/>
      <c r="MWX47" s="446"/>
      <c r="MWY47" s="446"/>
      <c r="MWZ47" s="446"/>
      <c r="MXA47" s="446"/>
      <c r="MXB47" s="446"/>
      <c r="MXC47" s="446"/>
      <c r="MXD47" s="446"/>
      <c r="MXE47" s="446"/>
      <c r="MXF47" s="446"/>
      <c r="MXG47" s="446"/>
      <c r="MXH47" s="446"/>
      <c r="MXI47" s="446"/>
      <c r="MXJ47" s="446"/>
      <c r="MXK47" s="446"/>
      <c r="MXL47" s="446"/>
      <c r="MXM47" s="446"/>
      <c r="MXN47" s="446"/>
      <c r="MXO47" s="446"/>
      <c r="MXP47" s="446"/>
      <c r="MXQ47" s="446"/>
      <c r="MXR47" s="446"/>
      <c r="MXS47" s="446"/>
      <c r="MXT47" s="446"/>
      <c r="MXU47" s="446"/>
      <c r="MXV47" s="446"/>
      <c r="MXW47" s="446"/>
      <c r="MXX47" s="446"/>
      <c r="MXY47" s="446"/>
      <c r="MXZ47" s="446"/>
      <c r="MYA47" s="446"/>
      <c r="MYB47" s="446"/>
      <c r="MYC47" s="446"/>
      <c r="MYD47" s="446"/>
      <c r="MYE47" s="446"/>
      <c r="MYF47" s="446"/>
      <c r="MYG47" s="446"/>
      <c r="MYH47" s="446"/>
      <c r="MYI47" s="446"/>
      <c r="MYJ47" s="446"/>
      <c r="MYK47" s="446"/>
      <c r="MYL47" s="446"/>
      <c r="MYM47" s="446"/>
      <c r="MYN47" s="446"/>
      <c r="MYO47" s="446"/>
      <c r="MYP47" s="446"/>
      <c r="MYQ47" s="446"/>
      <c r="MYR47" s="446"/>
      <c r="MYS47" s="446"/>
      <c r="MYT47" s="446"/>
      <c r="MYU47" s="446"/>
      <c r="MYV47" s="446"/>
      <c r="MYW47" s="446"/>
      <c r="MYX47" s="446"/>
      <c r="MYY47" s="446"/>
      <c r="MYZ47" s="446"/>
      <c r="MZA47" s="446"/>
      <c r="MZB47" s="446"/>
      <c r="MZC47" s="446"/>
      <c r="MZD47" s="446"/>
      <c r="MZE47" s="446"/>
      <c r="MZF47" s="446"/>
      <c r="MZG47" s="446"/>
      <c r="MZH47" s="446"/>
      <c r="MZI47" s="446"/>
      <c r="MZJ47" s="446"/>
      <c r="MZK47" s="446"/>
      <c r="MZL47" s="446"/>
      <c r="MZM47" s="446"/>
      <c r="MZN47" s="446"/>
      <c r="MZO47" s="446"/>
      <c r="MZP47" s="446"/>
      <c r="MZQ47" s="446"/>
      <c r="MZR47" s="446"/>
      <c r="MZS47" s="446"/>
      <c r="MZT47" s="446"/>
      <c r="MZU47" s="446"/>
      <c r="MZV47" s="446"/>
      <c r="MZW47" s="446"/>
      <c r="MZX47" s="446"/>
      <c r="MZY47" s="446"/>
      <c r="MZZ47" s="446"/>
      <c r="NAA47" s="446"/>
      <c r="NAB47" s="446"/>
      <c r="NAC47" s="446"/>
      <c r="NAD47" s="446"/>
      <c r="NAE47" s="446"/>
      <c r="NAF47" s="446"/>
      <c r="NAG47" s="446"/>
      <c r="NAH47" s="446"/>
      <c r="NAI47" s="446"/>
      <c r="NAJ47" s="446"/>
      <c r="NAK47" s="446"/>
      <c r="NAL47" s="446"/>
      <c r="NAM47" s="446"/>
      <c r="NAN47" s="446"/>
      <c r="NAO47" s="446"/>
      <c r="NAP47" s="446"/>
      <c r="NAQ47" s="446"/>
      <c r="NAR47" s="446"/>
      <c r="NAS47" s="446"/>
      <c r="NAT47" s="446"/>
      <c r="NAU47" s="446"/>
      <c r="NAV47" s="446"/>
      <c r="NAW47" s="446"/>
      <c r="NAX47" s="446"/>
      <c r="NAY47" s="446"/>
      <c r="NAZ47" s="446"/>
      <c r="NBA47" s="446"/>
      <c r="NBB47" s="446"/>
      <c r="NBC47" s="446"/>
      <c r="NBD47" s="446"/>
      <c r="NBE47" s="446"/>
      <c r="NBF47" s="446"/>
      <c r="NBG47" s="446"/>
      <c r="NBH47" s="446"/>
      <c r="NBI47" s="446"/>
      <c r="NBJ47" s="446"/>
      <c r="NBK47" s="446"/>
      <c r="NBL47" s="446"/>
      <c r="NBM47" s="446"/>
      <c r="NBN47" s="446"/>
      <c r="NBO47" s="446"/>
      <c r="NBP47" s="446"/>
      <c r="NBQ47" s="446"/>
      <c r="NBR47" s="446"/>
      <c r="NBS47" s="446"/>
      <c r="NBT47" s="446"/>
      <c r="NBU47" s="446"/>
      <c r="NBV47" s="446"/>
      <c r="NBW47" s="446"/>
      <c r="NBX47" s="446"/>
      <c r="NBY47" s="446"/>
      <c r="NBZ47" s="446"/>
      <c r="NCA47" s="446"/>
      <c r="NCB47" s="446"/>
      <c r="NCC47" s="446"/>
      <c r="NCD47" s="446"/>
      <c r="NCE47" s="446"/>
      <c r="NCF47" s="446"/>
      <c r="NCG47" s="446"/>
      <c r="NCH47" s="446"/>
      <c r="NCI47" s="446"/>
      <c r="NCJ47" s="446"/>
      <c r="NCK47" s="446"/>
      <c r="NCL47" s="446"/>
      <c r="NCM47" s="446"/>
      <c r="NCN47" s="446"/>
      <c r="NCO47" s="446"/>
      <c r="NCP47" s="446"/>
      <c r="NCQ47" s="446"/>
      <c r="NCR47" s="446"/>
      <c r="NCS47" s="446"/>
      <c r="NCT47" s="446"/>
      <c r="NCU47" s="446"/>
      <c r="NCV47" s="446"/>
      <c r="NCW47" s="446"/>
      <c r="NCX47" s="446"/>
      <c r="NCY47" s="446"/>
      <c r="NCZ47" s="446"/>
      <c r="NDA47" s="446"/>
      <c r="NDB47" s="446"/>
      <c r="NDC47" s="446"/>
      <c r="NDD47" s="446"/>
      <c r="NDE47" s="446"/>
      <c r="NDF47" s="446"/>
      <c r="NDG47" s="446"/>
      <c r="NDH47" s="446"/>
      <c r="NDI47" s="446"/>
      <c r="NDJ47" s="446"/>
      <c r="NDK47" s="446"/>
      <c r="NDL47" s="446"/>
      <c r="NDM47" s="446"/>
      <c r="NDN47" s="446"/>
      <c r="NDO47" s="446"/>
      <c r="NDP47" s="446"/>
      <c r="NDQ47" s="446"/>
      <c r="NDR47" s="446"/>
      <c r="NDS47" s="446"/>
      <c r="NDT47" s="446"/>
      <c r="NDU47" s="446"/>
      <c r="NDV47" s="446"/>
      <c r="NDW47" s="446"/>
      <c r="NDX47" s="446"/>
      <c r="NDY47" s="446"/>
      <c r="NDZ47" s="446"/>
      <c r="NEA47" s="446"/>
      <c r="NEB47" s="446"/>
      <c r="NEC47" s="446"/>
      <c r="NED47" s="446"/>
      <c r="NEE47" s="446"/>
      <c r="NEF47" s="446"/>
      <c r="NEG47" s="446"/>
      <c r="NEH47" s="446"/>
      <c r="NEI47" s="446"/>
      <c r="NEJ47" s="446"/>
      <c r="NEK47" s="446"/>
      <c r="NEL47" s="446"/>
      <c r="NEM47" s="446"/>
      <c r="NEN47" s="446"/>
      <c r="NEO47" s="446"/>
      <c r="NEP47" s="446"/>
      <c r="NEQ47" s="446"/>
      <c r="NER47" s="446"/>
      <c r="NES47" s="446"/>
      <c r="NET47" s="446"/>
      <c r="NEU47" s="446"/>
      <c r="NEV47" s="446"/>
      <c r="NEW47" s="446"/>
      <c r="NEX47" s="446"/>
      <c r="NEY47" s="446"/>
      <c r="NEZ47" s="446"/>
      <c r="NFA47" s="446"/>
      <c r="NFB47" s="446"/>
      <c r="NFC47" s="446"/>
      <c r="NFD47" s="446"/>
      <c r="NFE47" s="446"/>
      <c r="NFF47" s="446"/>
      <c r="NFG47" s="446"/>
      <c r="NFH47" s="446"/>
      <c r="NFI47" s="446"/>
      <c r="NFJ47" s="446"/>
      <c r="NFK47" s="446"/>
      <c r="NFL47" s="446"/>
      <c r="NFM47" s="446"/>
      <c r="NFN47" s="446"/>
      <c r="NFO47" s="446"/>
      <c r="NFP47" s="446"/>
      <c r="NFQ47" s="446"/>
      <c r="NFR47" s="446"/>
      <c r="NFS47" s="446"/>
      <c r="NFT47" s="446"/>
      <c r="NFU47" s="446"/>
      <c r="NFV47" s="446"/>
      <c r="NFW47" s="446"/>
      <c r="NFX47" s="446"/>
      <c r="NFY47" s="446"/>
      <c r="NFZ47" s="446"/>
      <c r="NGA47" s="446"/>
      <c r="NGB47" s="446"/>
      <c r="NGC47" s="446"/>
      <c r="NGD47" s="446"/>
      <c r="NGE47" s="446"/>
      <c r="NGF47" s="446"/>
      <c r="NGG47" s="446"/>
      <c r="NGH47" s="446"/>
      <c r="NGI47" s="446"/>
      <c r="NGJ47" s="446"/>
      <c r="NGK47" s="446"/>
      <c r="NGL47" s="446"/>
      <c r="NGM47" s="446"/>
      <c r="NGN47" s="446"/>
      <c r="NGO47" s="446"/>
      <c r="NGP47" s="446"/>
      <c r="NGQ47" s="446"/>
      <c r="NGR47" s="446"/>
      <c r="NGS47" s="446"/>
      <c r="NGT47" s="446"/>
      <c r="NGU47" s="446"/>
      <c r="NGV47" s="446"/>
      <c r="NGW47" s="446"/>
      <c r="NGX47" s="446"/>
      <c r="NGY47" s="446"/>
      <c r="NGZ47" s="446"/>
      <c r="NHA47" s="446"/>
      <c r="NHB47" s="446"/>
      <c r="NHC47" s="446"/>
      <c r="NHD47" s="446"/>
      <c r="NHE47" s="446"/>
      <c r="NHF47" s="446"/>
      <c r="NHG47" s="446"/>
      <c r="NHH47" s="446"/>
      <c r="NHI47" s="446"/>
      <c r="NHJ47" s="446"/>
      <c r="NHK47" s="446"/>
      <c r="NHL47" s="446"/>
      <c r="NHM47" s="446"/>
      <c r="NHN47" s="446"/>
      <c r="NHO47" s="446"/>
      <c r="NHP47" s="446"/>
      <c r="NHQ47" s="446"/>
      <c r="NHR47" s="446"/>
      <c r="NHS47" s="446"/>
      <c r="NHT47" s="446"/>
      <c r="NHU47" s="446"/>
      <c r="NHV47" s="446"/>
      <c r="NHW47" s="446"/>
      <c r="NHX47" s="446"/>
      <c r="NHY47" s="446"/>
      <c r="NHZ47" s="446"/>
      <c r="NIA47" s="446"/>
      <c r="NIB47" s="446"/>
      <c r="NIC47" s="446"/>
      <c r="NID47" s="446"/>
      <c r="NIE47" s="446"/>
      <c r="NIF47" s="446"/>
      <c r="NIG47" s="446"/>
      <c r="NIH47" s="446"/>
      <c r="NII47" s="446"/>
      <c r="NIJ47" s="446"/>
      <c r="NIK47" s="446"/>
      <c r="NIL47" s="446"/>
      <c r="NIM47" s="446"/>
      <c r="NIN47" s="446"/>
      <c r="NIO47" s="446"/>
      <c r="NIP47" s="446"/>
      <c r="NIQ47" s="446"/>
      <c r="NIR47" s="446"/>
      <c r="NIS47" s="446"/>
      <c r="NIT47" s="446"/>
      <c r="NIU47" s="446"/>
      <c r="NIV47" s="446"/>
      <c r="NIW47" s="446"/>
      <c r="NIX47" s="446"/>
      <c r="NIY47" s="446"/>
      <c r="NIZ47" s="446"/>
      <c r="NJA47" s="446"/>
      <c r="NJB47" s="446"/>
      <c r="NJC47" s="446"/>
      <c r="NJD47" s="446"/>
      <c r="NJE47" s="446"/>
      <c r="NJF47" s="446"/>
      <c r="NJG47" s="446"/>
      <c r="NJH47" s="446"/>
      <c r="NJI47" s="446"/>
      <c r="NJJ47" s="446"/>
      <c r="NJK47" s="446"/>
      <c r="NJL47" s="446"/>
      <c r="NJM47" s="446"/>
      <c r="NJN47" s="446"/>
      <c r="NJO47" s="446"/>
      <c r="NJP47" s="446"/>
      <c r="NJQ47" s="446"/>
      <c r="NJR47" s="446"/>
      <c r="NJS47" s="446"/>
      <c r="NJT47" s="446"/>
      <c r="NJU47" s="446"/>
      <c r="NJV47" s="446"/>
      <c r="NJW47" s="446"/>
      <c r="NJX47" s="446"/>
      <c r="NJY47" s="446"/>
      <c r="NJZ47" s="446"/>
      <c r="NKA47" s="446"/>
      <c r="NKB47" s="446"/>
      <c r="NKC47" s="446"/>
      <c r="NKD47" s="446"/>
      <c r="NKE47" s="446"/>
      <c r="NKF47" s="446"/>
      <c r="NKG47" s="446"/>
      <c r="NKH47" s="446"/>
      <c r="NKI47" s="446"/>
      <c r="NKJ47" s="446"/>
      <c r="NKK47" s="446"/>
      <c r="NKL47" s="446"/>
      <c r="NKM47" s="446"/>
      <c r="NKN47" s="446"/>
      <c r="NKO47" s="446"/>
      <c r="NKP47" s="446"/>
      <c r="NKQ47" s="446"/>
      <c r="NKR47" s="446"/>
      <c r="NKS47" s="446"/>
      <c r="NKT47" s="446"/>
      <c r="NKU47" s="446"/>
      <c r="NKV47" s="446"/>
      <c r="NKW47" s="446"/>
      <c r="NKX47" s="446"/>
      <c r="NKY47" s="446"/>
      <c r="NKZ47" s="446"/>
      <c r="NLA47" s="446"/>
      <c r="NLB47" s="446"/>
      <c r="NLC47" s="446"/>
      <c r="NLD47" s="446"/>
      <c r="NLE47" s="446"/>
      <c r="NLF47" s="446"/>
      <c r="NLG47" s="446"/>
      <c r="NLH47" s="446"/>
      <c r="NLI47" s="446"/>
      <c r="NLJ47" s="446"/>
      <c r="NLK47" s="446"/>
      <c r="NLL47" s="446"/>
      <c r="NLM47" s="446"/>
      <c r="NLN47" s="446"/>
      <c r="NLO47" s="446"/>
      <c r="NLP47" s="446"/>
      <c r="NLQ47" s="446"/>
      <c r="NLR47" s="446"/>
      <c r="NLS47" s="446"/>
      <c r="NLT47" s="446"/>
      <c r="NLU47" s="446"/>
      <c r="NLV47" s="446"/>
      <c r="NLW47" s="446"/>
      <c r="NLX47" s="446"/>
      <c r="NLY47" s="446"/>
      <c r="NLZ47" s="446"/>
      <c r="NMA47" s="446"/>
      <c r="NMB47" s="446"/>
      <c r="NMC47" s="446"/>
      <c r="NMD47" s="446"/>
      <c r="NME47" s="446"/>
      <c r="NMF47" s="446"/>
      <c r="NMG47" s="446"/>
      <c r="NMH47" s="446"/>
      <c r="NMI47" s="446"/>
      <c r="NMJ47" s="446"/>
      <c r="NMK47" s="446"/>
      <c r="NML47" s="446"/>
      <c r="NMM47" s="446"/>
      <c r="NMN47" s="446"/>
      <c r="NMO47" s="446"/>
      <c r="NMP47" s="446"/>
      <c r="NMQ47" s="446"/>
      <c r="NMR47" s="446"/>
      <c r="NMS47" s="446"/>
      <c r="NMT47" s="446"/>
      <c r="NMU47" s="446"/>
      <c r="NMV47" s="446"/>
      <c r="NMW47" s="446"/>
      <c r="NMX47" s="446"/>
      <c r="NMY47" s="446"/>
      <c r="NMZ47" s="446"/>
      <c r="NNA47" s="446"/>
      <c r="NNB47" s="446"/>
      <c r="NNC47" s="446"/>
      <c r="NND47" s="446"/>
      <c r="NNE47" s="446"/>
      <c r="NNF47" s="446"/>
      <c r="NNG47" s="446"/>
      <c r="NNH47" s="446"/>
      <c r="NNI47" s="446"/>
      <c r="NNJ47" s="446"/>
      <c r="NNK47" s="446"/>
      <c r="NNL47" s="446"/>
      <c r="NNM47" s="446"/>
      <c r="NNN47" s="446"/>
      <c r="NNO47" s="446"/>
      <c r="NNP47" s="446"/>
      <c r="NNQ47" s="446"/>
      <c r="NNR47" s="446"/>
      <c r="NNS47" s="446"/>
      <c r="NNT47" s="446"/>
      <c r="NNU47" s="446"/>
      <c r="NNV47" s="446"/>
      <c r="NNW47" s="446"/>
      <c r="NNX47" s="446"/>
      <c r="NNY47" s="446"/>
      <c r="NNZ47" s="446"/>
      <c r="NOA47" s="446"/>
      <c r="NOB47" s="446"/>
      <c r="NOC47" s="446"/>
      <c r="NOD47" s="446"/>
      <c r="NOE47" s="446"/>
      <c r="NOF47" s="446"/>
      <c r="NOG47" s="446"/>
      <c r="NOH47" s="446"/>
      <c r="NOI47" s="446"/>
      <c r="NOJ47" s="446"/>
      <c r="NOK47" s="446"/>
      <c r="NOL47" s="446"/>
      <c r="NOM47" s="446"/>
      <c r="NON47" s="446"/>
      <c r="NOO47" s="446"/>
      <c r="NOP47" s="446"/>
      <c r="NOQ47" s="446"/>
      <c r="NOR47" s="446"/>
      <c r="NOS47" s="446"/>
      <c r="NOT47" s="446"/>
      <c r="NOU47" s="446"/>
      <c r="NOV47" s="446"/>
      <c r="NOW47" s="446"/>
      <c r="NOX47" s="446"/>
      <c r="NOY47" s="446"/>
      <c r="NOZ47" s="446"/>
      <c r="NPA47" s="446"/>
      <c r="NPB47" s="446"/>
      <c r="NPC47" s="446"/>
      <c r="NPD47" s="446"/>
      <c r="NPE47" s="446"/>
      <c r="NPF47" s="446"/>
      <c r="NPG47" s="446"/>
      <c r="NPH47" s="446"/>
      <c r="NPI47" s="446"/>
      <c r="NPJ47" s="446"/>
      <c r="NPK47" s="446"/>
      <c r="NPL47" s="446"/>
      <c r="NPM47" s="446"/>
      <c r="NPN47" s="446"/>
      <c r="NPO47" s="446"/>
      <c r="NPP47" s="446"/>
      <c r="NPQ47" s="446"/>
      <c r="NPR47" s="446"/>
      <c r="NPS47" s="446"/>
      <c r="NPT47" s="446"/>
      <c r="NPU47" s="446"/>
      <c r="NPV47" s="446"/>
      <c r="NPW47" s="446"/>
      <c r="NPX47" s="446"/>
      <c r="NPY47" s="446"/>
      <c r="NPZ47" s="446"/>
      <c r="NQA47" s="446"/>
      <c r="NQB47" s="446"/>
      <c r="NQC47" s="446"/>
      <c r="NQD47" s="446"/>
      <c r="NQE47" s="446"/>
      <c r="NQF47" s="446"/>
      <c r="NQG47" s="446"/>
      <c r="NQH47" s="446"/>
      <c r="NQI47" s="446"/>
      <c r="NQJ47" s="446"/>
      <c r="NQK47" s="446"/>
      <c r="NQL47" s="446"/>
      <c r="NQM47" s="446"/>
      <c r="NQN47" s="446"/>
      <c r="NQO47" s="446"/>
      <c r="NQP47" s="446"/>
      <c r="NQQ47" s="446"/>
      <c r="NQR47" s="446"/>
      <c r="NQS47" s="446"/>
      <c r="NQT47" s="446"/>
      <c r="NQU47" s="446"/>
      <c r="NQV47" s="446"/>
      <c r="NQW47" s="446"/>
      <c r="NQX47" s="446"/>
      <c r="NQY47" s="446"/>
      <c r="NQZ47" s="446"/>
      <c r="NRA47" s="446"/>
      <c r="NRB47" s="446"/>
      <c r="NRC47" s="446"/>
      <c r="NRD47" s="446"/>
      <c r="NRE47" s="446"/>
      <c r="NRF47" s="446"/>
      <c r="NRG47" s="446"/>
      <c r="NRH47" s="446"/>
      <c r="NRI47" s="446"/>
      <c r="NRJ47" s="446"/>
      <c r="NRK47" s="446"/>
      <c r="NRL47" s="446"/>
      <c r="NRM47" s="446"/>
      <c r="NRN47" s="446"/>
      <c r="NRO47" s="446"/>
      <c r="NRP47" s="446"/>
      <c r="NRQ47" s="446"/>
      <c r="NRR47" s="446"/>
      <c r="NRS47" s="446"/>
      <c r="NRT47" s="446"/>
      <c r="NRU47" s="446"/>
      <c r="NRV47" s="446"/>
      <c r="NRW47" s="446"/>
      <c r="NRX47" s="446"/>
      <c r="NRY47" s="446"/>
      <c r="NRZ47" s="446"/>
      <c r="NSA47" s="446"/>
      <c r="NSB47" s="446"/>
      <c r="NSC47" s="446"/>
      <c r="NSD47" s="446"/>
      <c r="NSE47" s="446"/>
      <c r="NSF47" s="446"/>
      <c r="NSG47" s="446"/>
      <c r="NSH47" s="446"/>
      <c r="NSI47" s="446"/>
      <c r="NSJ47" s="446"/>
      <c r="NSK47" s="446"/>
      <c r="NSL47" s="446"/>
      <c r="NSM47" s="446"/>
      <c r="NSN47" s="446"/>
      <c r="NSO47" s="446"/>
      <c r="NSP47" s="446"/>
      <c r="NSQ47" s="446"/>
      <c r="NSR47" s="446"/>
      <c r="NSS47" s="446"/>
      <c r="NST47" s="446"/>
      <c r="NSU47" s="446"/>
      <c r="NSV47" s="446"/>
      <c r="NSW47" s="446"/>
      <c r="NSX47" s="446"/>
      <c r="NSY47" s="446"/>
      <c r="NSZ47" s="446"/>
      <c r="NTA47" s="446"/>
      <c r="NTB47" s="446"/>
      <c r="NTC47" s="446"/>
      <c r="NTD47" s="446"/>
      <c r="NTE47" s="446"/>
      <c r="NTF47" s="446"/>
      <c r="NTG47" s="446"/>
      <c r="NTH47" s="446"/>
      <c r="NTI47" s="446"/>
      <c r="NTJ47" s="446"/>
      <c r="NTK47" s="446"/>
      <c r="NTL47" s="446"/>
      <c r="NTM47" s="446"/>
      <c r="NTN47" s="446"/>
      <c r="NTO47" s="446"/>
      <c r="NTP47" s="446"/>
      <c r="NTQ47" s="446"/>
      <c r="NTR47" s="446"/>
      <c r="NTS47" s="446"/>
      <c r="NTT47" s="446"/>
      <c r="NTU47" s="446"/>
      <c r="NTV47" s="446"/>
      <c r="NTW47" s="446"/>
      <c r="NTX47" s="446"/>
      <c r="NTY47" s="446"/>
      <c r="NTZ47" s="446"/>
      <c r="NUA47" s="446"/>
      <c r="NUB47" s="446"/>
      <c r="NUC47" s="446"/>
      <c r="NUD47" s="446"/>
      <c r="NUE47" s="446"/>
      <c r="NUF47" s="446"/>
      <c r="NUG47" s="446"/>
      <c r="NUH47" s="446"/>
      <c r="NUI47" s="446"/>
      <c r="NUJ47" s="446"/>
      <c r="NUK47" s="446"/>
      <c r="NUL47" s="446"/>
      <c r="NUM47" s="446"/>
      <c r="NUN47" s="446"/>
      <c r="NUO47" s="446"/>
      <c r="NUP47" s="446"/>
      <c r="NUQ47" s="446"/>
      <c r="NUR47" s="446"/>
      <c r="NUS47" s="446"/>
      <c r="NUT47" s="446"/>
      <c r="NUU47" s="446"/>
      <c r="NUV47" s="446"/>
      <c r="NUW47" s="446"/>
      <c r="NUX47" s="446"/>
      <c r="NUY47" s="446"/>
      <c r="NUZ47" s="446"/>
      <c r="NVA47" s="446"/>
      <c r="NVB47" s="446"/>
      <c r="NVC47" s="446"/>
      <c r="NVD47" s="446"/>
      <c r="NVE47" s="446"/>
      <c r="NVF47" s="446"/>
      <c r="NVG47" s="446"/>
      <c r="NVH47" s="446"/>
      <c r="NVI47" s="446"/>
      <c r="NVJ47" s="446"/>
      <c r="NVK47" s="446"/>
      <c r="NVL47" s="446"/>
      <c r="NVM47" s="446"/>
      <c r="NVN47" s="446"/>
      <c r="NVO47" s="446"/>
      <c r="NVP47" s="446"/>
      <c r="NVQ47" s="446"/>
      <c r="NVR47" s="446"/>
      <c r="NVS47" s="446"/>
      <c r="NVT47" s="446"/>
      <c r="NVU47" s="446"/>
      <c r="NVV47" s="446"/>
      <c r="NVW47" s="446"/>
      <c r="NVX47" s="446"/>
      <c r="NVY47" s="446"/>
      <c r="NVZ47" s="446"/>
      <c r="NWA47" s="446"/>
      <c r="NWB47" s="446"/>
      <c r="NWC47" s="446"/>
      <c r="NWD47" s="446"/>
      <c r="NWE47" s="446"/>
      <c r="NWF47" s="446"/>
      <c r="NWG47" s="446"/>
      <c r="NWH47" s="446"/>
      <c r="NWI47" s="446"/>
      <c r="NWJ47" s="446"/>
      <c r="NWK47" s="446"/>
      <c r="NWL47" s="446"/>
      <c r="NWM47" s="446"/>
      <c r="NWN47" s="446"/>
      <c r="NWO47" s="446"/>
      <c r="NWP47" s="446"/>
      <c r="NWQ47" s="446"/>
      <c r="NWR47" s="446"/>
      <c r="NWS47" s="446"/>
      <c r="NWT47" s="446"/>
      <c r="NWU47" s="446"/>
      <c r="NWV47" s="446"/>
      <c r="NWW47" s="446"/>
      <c r="NWX47" s="446"/>
      <c r="NWY47" s="446"/>
      <c r="NWZ47" s="446"/>
      <c r="NXA47" s="446"/>
      <c r="NXB47" s="446"/>
      <c r="NXC47" s="446"/>
      <c r="NXD47" s="446"/>
      <c r="NXE47" s="446"/>
      <c r="NXF47" s="446"/>
      <c r="NXG47" s="446"/>
      <c r="NXH47" s="446"/>
      <c r="NXI47" s="446"/>
      <c r="NXJ47" s="446"/>
      <c r="NXK47" s="446"/>
      <c r="NXL47" s="446"/>
      <c r="NXM47" s="446"/>
      <c r="NXN47" s="446"/>
      <c r="NXO47" s="446"/>
      <c r="NXP47" s="446"/>
      <c r="NXQ47" s="446"/>
      <c r="NXR47" s="446"/>
      <c r="NXS47" s="446"/>
      <c r="NXT47" s="446"/>
      <c r="NXU47" s="446"/>
      <c r="NXV47" s="446"/>
      <c r="NXW47" s="446"/>
      <c r="NXX47" s="446"/>
      <c r="NXY47" s="446"/>
      <c r="NXZ47" s="446"/>
      <c r="NYA47" s="446"/>
      <c r="NYB47" s="446"/>
      <c r="NYC47" s="446"/>
      <c r="NYD47" s="446"/>
      <c r="NYE47" s="446"/>
      <c r="NYF47" s="446"/>
      <c r="NYG47" s="446"/>
      <c r="NYH47" s="446"/>
      <c r="NYI47" s="446"/>
      <c r="NYJ47" s="446"/>
      <c r="NYK47" s="446"/>
      <c r="NYL47" s="446"/>
      <c r="NYM47" s="446"/>
      <c r="NYN47" s="446"/>
      <c r="NYO47" s="446"/>
      <c r="NYP47" s="446"/>
      <c r="NYQ47" s="446"/>
      <c r="NYR47" s="446"/>
      <c r="NYS47" s="446"/>
      <c r="NYT47" s="446"/>
      <c r="NYU47" s="446"/>
      <c r="NYV47" s="446"/>
      <c r="NYW47" s="446"/>
      <c r="NYX47" s="446"/>
      <c r="NYY47" s="446"/>
      <c r="NYZ47" s="446"/>
      <c r="NZA47" s="446"/>
      <c r="NZB47" s="446"/>
      <c r="NZC47" s="446"/>
      <c r="NZD47" s="446"/>
      <c r="NZE47" s="446"/>
      <c r="NZF47" s="446"/>
      <c r="NZG47" s="446"/>
      <c r="NZH47" s="446"/>
      <c r="NZI47" s="446"/>
      <c r="NZJ47" s="446"/>
      <c r="NZK47" s="446"/>
      <c r="NZL47" s="446"/>
      <c r="NZM47" s="446"/>
      <c r="NZN47" s="446"/>
      <c r="NZO47" s="446"/>
      <c r="NZP47" s="446"/>
      <c r="NZQ47" s="446"/>
      <c r="NZR47" s="446"/>
      <c r="NZS47" s="446"/>
      <c r="NZT47" s="446"/>
      <c r="NZU47" s="446"/>
      <c r="NZV47" s="446"/>
      <c r="NZW47" s="446"/>
      <c r="NZX47" s="446"/>
      <c r="NZY47" s="446"/>
      <c r="NZZ47" s="446"/>
      <c r="OAA47" s="446"/>
      <c r="OAB47" s="446"/>
      <c r="OAC47" s="446"/>
      <c r="OAD47" s="446"/>
      <c r="OAE47" s="446"/>
      <c r="OAF47" s="446"/>
      <c r="OAG47" s="446"/>
      <c r="OAH47" s="446"/>
      <c r="OAI47" s="446"/>
      <c r="OAJ47" s="446"/>
      <c r="OAK47" s="446"/>
      <c r="OAL47" s="446"/>
      <c r="OAM47" s="446"/>
      <c r="OAN47" s="446"/>
      <c r="OAO47" s="446"/>
      <c r="OAP47" s="446"/>
      <c r="OAQ47" s="446"/>
      <c r="OAR47" s="446"/>
      <c r="OAS47" s="446"/>
      <c r="OAT47" s="446"/>
      <c r="OAU47" s="446"/>
      <c r="OAV47" s="446"/>
      <c r="OAW47" s="446"/>
      <c r="OAX47" s="446"/>
      <c r="OAY47" s="446"/>
      <c r="OAZ47" s="446"/>
      <c r="OBA47" s="446"/>
      <c r="OBB47" s="446"/>
      <c r="OBC47" s="446"/>
      <c r="OBD47" s="446"/>
      <c r="OBE47" s="446"/>
      <c r="OBF47" s="446"/>
      <c r="OBG47" s="446"/>
      <c r="OBH47" s="446"/>
      <c r="OBI47" s="446"/>
      <c r="OBJ47" s="446"/>
      <c r="OBK47" s="446"/>
      <c r="OBL47" s="446"/>
      <c r="OBM47" s="446"/>
      <c r="OBN47" s="446"/>
      <c r="OBO47" s="446"/>
      <c r="OBP47" s="446"/>
      <c r="OBQ47" s="446"/>
      <c r="OBR47" s="446"/>
      <c r="OBS47" s="446"/>
      <c r="OBT47" s="446"/>
      <c r="OBU47" s="446"/>
      <c r="OBV47" s="446"/>
      <c r="OBW47" s="446"/>
      <c r="OBX47" s="446"/>
      <c r="OBY47" s="446"/>
      <c r="OBZ47" s="446"/>
      <c r="OCA47" s="446"/>
      <c r="OCB47" s="446"/>
      <c r="OCC47" s="446"/>
      <c r="OCD47" s="446"/>
      <c r="OCE47" s="446"/>
      <c r="OCF47" s="446"/>
      <c r="OCG47" s="446"/>
      <c r="OCH47" s="446"/>
      <c r="OCI47" s="446"/>
      <c r="OCJ47" s="446"/>
      <c r="OCK47" s="446"/>
      <c r="OCL47" s="446"/>
      <c r="OCM47" s="446"/>
      <c r="OCN47" s="446"/>
      <c r="OCO47" s="446"/>
      <c r="OCP47" s="446"/>
      <c r="OCQ47" s="446"/>
      <c r="OCR47" s="446"/>
      <c r="OCS47" s="446"/>
      <c r="OCT47" s="446"/>
      <c r="OCU47" s="446"/>
      <c r="OCV47" s="446"/>
      <c r="OCW47" s="446"/>
      <c r="OCX47" s="446"/>
      <c r="OCY47" s="446"/>
      <c r="OCZ47" s="446"/>
      <c r="ODA47" s="446"/>
      <c r="ODB47" s="446"/>
      <c r="ODC47" s="446"/>
      <c r="ODD47" s="446"/>
      <c r="ODE47" s="446"/>
      <c r="ODF47" s="446"/>
      <c r="ODG47" s="446"/>
      <c r="ODH47" s="446"/>
      <c r="ODI47" s="446"/>
      <c r="ODJ47" s="446"/>
      <c r="ODK47" s="446"/>
      <c r="ODL47" s="446"/>
      <c r="ODM47" s="446"/>
      <c r="ODN47" s="446"/>
      <c r="ODO47" s="446"/>
      <c r="ODP47" s="446"/>
      <c r="ODQ47" s="446"/>
      <c r="ODR47" s="446"/>
      <c r="ODS47" s="446"/>
      <c r="ODT47" s="446"/>
      <c r="ODU47" s="446"/>
      <c r="ODV47" s="446"/>
      <c r="ODW47" s="446"/>
      <c r="ODX47" s="446"/>
      <c r="ODY47" s="446"/>
      <c r="ODZ47" s="446"/>
      <c r="OEA47" s="446"/>
      <c r="OEB47" s="446"/>
      <c r="OEC47" s="446"/>
      <c r="OED47" s="446"/>
      <c r="OEE47" s="446"/>
      <c r="OEF47" s="446"/>
      <c r="OEG47" s="446"/>
      <c r="OEH47" s="446"/>
      <c r="OEI47" s="446"/>
      <c r="OEJ47" s="446"/>
      <c r="OEK47" s="446"/>
      <c r="OEL47" s="446"/>
      <c r="OEM47" s="446"/>
      <c r="OEN47" s="446"/>
      <c r="OEO47" s="446"/>
      <c r="OEP47" s="446"/>
      <c r="OEQ47" s="446"/>
      <c r="OER47" s="446"/>
      <c r="OES47" s="446"/>
      <c r="OET47" s="446"/>
      <c r="OEU47" s="446"/>
      <c r="OEV47" s="446"/>
      <c r="OEW47" s="446"/>
      <c r="OEX47" s="446"/>
      <c r="OEY47" s="446"/>
      <c r="OEZ47" s="446"/>
      <c r="OFA47" s="446"/>
      <c r="OFB47" s="446"/>
      <c r="OFC47" s="446"/>
      <c r="OFD47" s="446"/>
      <c r="OFE47" s="446"/>
      <c r="OFF47" s="446"/>
      <c r="OFG47" s="446"/>
      <c r="OFH47" s="446"/>
      <c r="OFI47" s="446"/>
      <c r="OFJ47" s="446"/>
      <c r="OFK47" s="446"/>
      <c r="OFL47" s="446"/>
      <c r="OFM47" s="446"/>
      <c r="OFN47" s="446"/>
      <c r="OFO47" s="446"/>
      <c r="OFP47" s="446"/>
      <c r="OFQ47" s="446"/>
      <c r="OFR47" s="446"/>
      <c r="OFS47" s="446"/>
      <c r="OFT47" s="446"/>
      <c r="OFU47" s="446"/>
      <c r="OFV47" s="446"/>
      <c r="OFW47" s="446"/>
      <c r="OFX47" s="446"/>
      <c r="OFY47" s="446"/>
      <c r="OFZ47" s="446"/>
      <c r="OGA47" s="446"/>
      <c r="OGB47" s="446"/>
      <c r="OGC47" s="446"/>
      <c r="OGD47" s="446"/>
      <c r="OGE47" s="446"/>
      <c r="OGF47" s="446"/>
      <c r="OGG47" s="446"/>
      <c r="OGH47" s="446"/>
      <c r="OGI47" s="446"/>
      <c r="OGJ47" s="446"/>
      <c r="OGK47" s="446"/>
      <c r="OGL47" s="446"/>
      <c r="OGM47" s="446"/>
      <c r="OGN47" s="446"/>
      <c r="OGO47" s="446"/>
      <c r="OGP47" s="446"/>
      <c r="OGQ47" s="446"/>
      <c r="OGR47" s="446"/>
      <c r="OGS47" s="446"/>
      <c r="OGT47" s="446"/>
      <c r="OGU47" s="446"/>
      <c r="OGV47" s="446"/>
      <c r="OGW47" s="446"/>
      <c r="OGX47" s="446"/>
      <c r="OGY47" s="446"/>
      <c r="OGZ47" s="446"/>
      <c r="OHA47" s="446"/>
      <c r="OHB47" s="446"/>
      <c r="OHC47" s="446"/>
      <c r="OHD47" s="446"/>
      <c r="OHE47" s="446"/>
      <c r="OHF47" s="446"/>
      <c r="OHG47" s="446"/>
      <c r="OHH47" s="446"/>
      <c r="OHI47" s="446"/>
      <c r="OHJ47" s="446"/>
      <c r="OHK47" s="446"/>
      <c r="OHL47" s="446"/>
      <c r="OHM47" s="446"/>
      <c r="OHN47" s="446"/>
      <c r="OHO47" s="446"/>
      <c r="OHP47" s="446"/>
      <c r="OHQ47" s="446"/>
      <c r="OHR47" s="446"/>
      <c r="OHS47" s="446"/>
      <c r="OHT47" s="446"/>
      <c r="OHU47" s="446"/>
      <c r="OHV47" s="446"/>
      <c r="OHW47" s="446"/>
      <c r="OHX47" s="446"/>
      <c r="OHY47" s="446"/>
      <c r="OHZ47" s="446"/>
      <c r="OIA47" s="446"/>
      <c r="OIB47" s="446"/>
      <c r="OIC47" s="446"/>
      <c r="OID47" s="446"/>
      <c r="OIE47" s="446"/>
      <c r="OIF47" s="446"/>
      <c r="OIG47" s="446"/>
      <c r="OIH47" s="446"/>
      <c r="OII47" s="446"/>
      <c r="OIJ47" s="446"/>
      <c r="OIK47" s="446"/>
      <c r="OIL47" s="446"/>
      <c r="OIM47" s="446"/>
      <c r="OIN47" s="446"/>
      <c r="OIO47" s="446"/>
      <c r="OIP47" s="446"/>
      <c r="OIQ47" s="446"/>
      <c r="OIR47" s="446"/>
      <c r="OIS47" s="446"/>
      <c r="OIT47" s="446"/>
      <c r="OIU47" s="446"/>
      <c r="OIV47" s="446"/>
      <c r="OIW47" s="446"/>
      <c r="OIX47" s="446"/>
      <c r="OIY47" s="446"/>
      <c r="OIZ47" s="446"/>
      <c r="OJA47" s="446"/>
      <c r="OJB47" s="446"/>
      <c r="OJC47" s="446"/>
      <c r="OJD47" s="446"/>
      <c r="OJE47" s="446"/>
      <c r="OJF47" s="446"/>
      <c r="OJG47" s="446"/>
      <c r="OJH47" s="446"/>
      <c r="OJI47" s="446"/>
      <c r="OJJ47" s="446"/>
      <c r="OJK47" s="446"/>
      <c r="OJL47" s="446"/>
      <c r="OJM47" s="446"/>
      <c r="OJN47" s="446"/>
      <c r="OJO47" s="446"/>
      <c r="OJP47" s="446"/>
      <c r="OJQ47" s="446"/>
      <c r="OJR47" s="446"/>
      <c r="OJS47" s="446"/>
      <c r="OJT47" s="446"/>
      <c r="OJU47" s="446"/>
      <c r="OJV47" s="446"/>
      <c r="OJW47" s="446"/>
      <c r="OJX47" s="446"/>
      <c r="OJY47" s="446"/>
      <c r="OJZ47" s="446"/>
      <c r="OKA47" s="446"/>
      <c r="OKB47" s="446"/>
      <c r="OKC47" s="446"/>
      <c r="OKD47" s="446"/>
      <c r="OKE47" s="446"/>
      <c r="OKF47" s="446"/>
      <c r="OKG47" s="446"/>
      <c r="OKH47" s="446"/>
      <c r="OKI47" s="446"/>
      <c r="OKJ47" s="446"/>
      <c r="OKK47" s="446"/>
      <c r="OKL47" s="446"/>
      <c r="OKM47" s="446"/>
      <c r="OKN47" s="446"/>
      <c r="OKO47" s="446"/>
      <c r="OKP47" s="446"/>
      <c r="OKQ47" s="446"/>
      <c r="OKR47" s="446"/>
      <c r="OKS47" s="446"/>
      <c r="OKT47" s="446"/>
      <c r="OKU47" s="446"/>
      <c r="OKV47" s="446"/>
      <c r="OKW47" s="446"/>
      <c r="OKX47" s="446"/>
      <c r="OKY47" s="446"/>
      <c r="OKZ47" s="446"/>
      <c r="OLA47" s="446"/>
      <c r="OLB47" s="446"/>
      <c r="OLC47" s="446"/>
      <c r="OLD47" s="446"/>
      <c r="OLE47" s="446"/>
      <c r="OLF47" s="446"/>
      <c r="OLG47" s="446"/>
      <c r="OLH47" s="446"/>
      <c r="OLI47" s="446"/>
      <c r="OLJ47" s="446"/>
      <c r="OLK47" s="446"/>
      <c r="OLL47" s="446"/>
      <c r="OLM47" s="446"/>
      <c r="OLN47" s="446"/>
      <c r="OLO47" s="446"/>
      <c r="OLP47" s="446"/>
      <c r="OLQ47" s="446"/>
      <c r="OLR47" s="446"/>
      <c r="OLS47" s="446"/>
      <c r="OLT47" s="446"/>
      <c r="OLU47" s="446"/>
      <c r="OLV47" s="446"/>
      <c r="OLW47" s="446"/>
      <c r="OLX47" s="446"/>
      <c r="OLY47" s="446"/>
      <c r="OLZ47" s="446"/>
      <c r="OMA47" s="446"/>
      <c r="OMB47" s="446"/>
      <c r="OMC47" s="446"/>
      <c r="OMD47" s="446"/>
      <c r="OME47" s="446"/>
      <c r="OMF47" s="446"/>
      <c r="OMG47" s="446"/>
      <c r="OMH47" s="446"/>
      <c r="OMI47" s="446"/>
      <c r="OMJ47" s="446"/>
      <c r="OMK47" s="446"/>
      <c r="OML47" s="446"/>
      <c r="OMM47" s="446"/>
      <c r="OMN47" s="446"/>
      <c r="OMO47" s="446"/>
      <c r="OMP47" s="446"/>
      <c r="OMQ47" s="446"/>
      <c r="OMR47" s="446"/>
      <c r="OMS47" s="446"/>
      <c r="OMT47" s="446"/>
      <c r="OMU47" s="446"/>
      <c r="OMV47" s="446"/>
      <c r="OMW47" s="446"/>
      <c r="OMX47" s="446"/>
      <c r="OMY47" s="446"/>
      <c r="OMZ47" s="446"/>
      <c r="ONA47" s="446"/>
      <c r="ONB47" s="446"/>
      <c r="ONC47" s="446"/>
      <c r="OND47" s="446"/>
      <c r="ONE47" s="446"/>
      <c r="ONF47" s="446"/>
      <c r="ONG47" s="446"/>
      <c r="ONH47" s="446"/>
      <c r="ONI47" s="446"/>
      <c r="ONJ47" s="446"/>
      <c r="ONK47" s="446"/>
      <c r="ONL47" s="446"/>
      <c r="ONM47" s="446"/>
      <c r="ONN47" s="446"/>
      <c r="ONO47" s="446"/>
      <c r="ONP47" s="446"/>
      <c r="ONQ47" s="446"/>
      <c r="ONR47" s="446"/>
      <c r="ONS47" s="446"/>
      <c r="ONT47" s="446"/>
      <c r="ONU47" s="446"/>
      <c r="ONV47" s="446"/>
      <c r="ONW47" s="446"/>
      <c r="ONX47" s="446"/>
      <c r="ONY47" s="446"/>
      <c r="ONZ47" s="446"/>
      <c r="OOA47" s="446"/>
      <c r="OOB47" s="446"/>
      <c r="OOC47" s="446"/>
      <c r="OOD47" s="446"/>
      <c r="OOE47" s="446"/>
      <c r="OOF47" s="446"/>
      <c r="OOG47" s="446"/>
      <c r="OOH47" s="446"/>
      <c r="OOI47" s="446"/>
      <c r="OOJ47" s="446"/>
      <c r="OOK47" s="446"/>
      <c r="OOL47" s="446"/>
      <c r="OOM47" s="446"/>
      <c r="OON47" s="446"/>
      <c r="OOO47" s="446"/>
      <c r="OOP47" s="446"/>
      <c r="OOQ47" s="446"/>
      <c r="OOR47" s="446"/>
      <c r="OOS47" s="446"/>
      <c r="OOT47" s="446"/>
      <c r="OOU47" s="446"/>
      <c r="OOV47" s="446"/>
      <c r="OOW47" s="446"/>
      <c r="OOX47" s="446"/>
      <c r="OOY47" s="446"/>
      <c r="OOZ47" s="446"/>
      <c r="OPA47" s="446"/>
      <c r="OPB47" s="446"/>
      <c r="OPC47" s="446"/>
      <c r="OPD47" s="446"/>
      <c r="OPE47" s="446"/>
      <c r="OPF47" s="446"/>
      <c r="OPG47" s="446"/>
      <c r="OPH47" s="446"/>
      <c r="OPI47" s="446"/>
      <c r="OPJ47" s="446"/>
      <c r="OPK47" s="446"/>
      <c r="OPL47" s="446"/>
      <c r="OPM47" s="446"/>
      <c r="OPN47" s="446"/>
      <c r="OPO47" s="446"/>
      <c r="OPP47" s="446"/>
      <c r="OPQ47" s="446"/>
      <c r="OPR47" s="446"/>
      <c r="OPS47" s="446"/>
      <c r="OPT47" s="446"/>
      <c r="OPU47" s="446"/>
      <c r="OPV47" s="446"/>
      <c r="OPW47" s="446"/>
      <c r="OPX47" s="446"/>
      <c r="OPY47" s="446"/>
      <c r="OPZ47" s="446"/>
      <c r="OQA47" s="446"/>
      <c r="OQB47" s="446"/>
      <c r="OQC47" s="446"/>
      <c r="OQD47" s="446"/>
      <c r="OQE47" s="446"/>
      <c r="OQF47" s="446"/>
      <c r="OQG47" s="446"/>
      <c r="OQH47" s="446"/>
      <c r="OQI47" s="446"/>
      <c r="OQJ47" s="446"/>
      <c r="OQK47" s="446"/>
      <c r="OQL47" s="446"/>
      <c r="OQM47" s="446"/>
      <c r="OQN47" s="446"/>
      <c r="OQO47" s="446"/>
      <c r="OQP47" s="446"/>
      <c r="OQQ47" s="446"/>
      <c r="OQR47" s="446"/>
      <c r="OQS47" s="446"/>
      <c r="OQT47" s="446"/>
      <c r="OQU47" s="446"/>
      <c r="OQV47" s="446"/>
      <c r="OQW47" s="446"/>
      <c r="OQX47" s="446"/>
      <c r="OQY47" s="446"/>
      <c r="OQZ47" s="446"/>
      <c r="ORA47" s="446"/>
      <c r="ORB47" s="446"/>
      <c r="ORC47" s="446"/>
      <c r="ORD47" s="446"/>
      <c r="ORE47" s="446"/>
      <c r="ORF47" s="446"/>
      <c r="ORG47" s="446"/>
      <c r="ORH47" s="446"/>
      <c r="ORI47" s="446"/>
      <c r="ORJ47" s="446"/>
      <c r="ORK47" s="446"/>
      <c r="ORL47" s="446"/>
      <c r="ORM47" s="446"/>
      <c r="ORN47" s="446"/>
      <c r="ORO47" s="446"/>
      <c r="ORP47" s="446"/>
      <c r="ORQ47" s="446"/>
      <c r="ORR47" s="446"/>
      <c r="ORS47" s="446"/>
      <c r="ORT47" s="446"/>
      <c r="ORU47" s="446"/>
      <c r="ORV47" s="446"/>
      <c r="ORW47" s="446"/>
      <c r="ORX47" s="446"/>
      <c r="ORY47" s="446"/>
      <c r="ORZ47" s="446"/>
      <c r="OSA47" s="446"/>
      <c r="OSB47" s="446"/>
      <c r="OSC47" s="446"/>
      <c r="OSD47" s="446"/>
      <c r="OSE47" s="446"/>
      <c r="OSF47" s="446"/>
      <c r="OSG47" s="446"/>
      <c r="OSH47" s="446"/>
      <c r="OSI47" s="446"/>
      <c r="OSJ47" s="446"/>
      <c r="OSK47" s="446"/>
      <c r="OSL47" s="446"/>
      <c r="OSM47" s="446"/>
      <c r="OSN47" s="446"/>
      <c r="OSO47" s="446"/>
      <c r="OSP47" s="446"/>
      <c r="OSQ47" s="446"/>
      <c r="OSR47" s="446"/>
      <c r="OSS47" s="446"/>
      <c r="OST47" s="446"/>
      <c r="OSU47" s="446"/>
      <c r="OSV47" s="446"/>
      <c r="OSW47" s="446"/>
      <c r="OSX47" s="446"/>
      <c r="OSY47" s="446"/>
      <c r="OSZ47" s="446"/>
      <c r="OTA47" s="446"/>
      <c r="OTB47" s="446"/>
      <c r="OTC47" s="446"/>
      <c r="OTD47" s="446"/>
      <c r="OTE47" s="446"/>
      <c r="OTF47" s="446"/>
      <c r="OTG47" s="446"/>
      <c r="OTH47" s="446"/>
      <c r="OTI47" s="446"/>
      <c r="OTJ47" s="446"/>
      <c r="OTK47" s="446"/>
      <c r="OTL47" s="446"/>
      <c r="OTM47" s="446"/>
      <c r="OTN47" s="446"/>
      <c r="OTO47" s="446"/>
      <c r="OTP47" s="446"/>
      <c r="OTQ47" s="446"/>
      <c r="OTR47" s="446"/>
      <c r="OTS47" s="446"/>
      <c r="OTT47" s="446"/>
      <c r="OTU47" s="446"/>
      <c r="OTV47" s="446"/>
      <c r="OTW47" s="446"/>
      <c r="OTX47" s="446"/>
      <c r="OTY47" s="446"/>
      <c r="OTZ47" s="446"/>
      <c r="OUA47" s="446"/>
      <c r="OUB47" s="446"/>
      <c r="OUC47" s="446"/>
      <c r="OUD47" s="446"/>
      <c r="OUE47" s="446"/>
      <c r="OUF47" s="446"/>
      <c r="OUG47" s="446"/>
      <c r="OUH47" s="446"/>
      <c r="OUI47" s="446"/>
      <c r="OUJ47" s="446"/>
      <c r="OUK47" s="446"/>
      <c r="OUL47" s="446"/>
      <c r="OUM47" s="446"/>
      <c r="OUN47" s="446"/>
      <c r="OUO47" s="446"/>
      <c r="OUP47" s="446"/>
      <c r="OUQ47" s="446"/>
      <c r="OUR47" s="446"/>
      <c r="OUS47" s="446"/>
      <c r="OUT47" s="446"/>
      <c r="OUU47" s="446"/>
      <c r="OUV47" s="446"/>
      <c r="OUW47" s="446"/>
      <c r="OUX47" s="446"/>
      <c r="OUY47" s="446"/>
      <c r="OUZ47" s="446"/>
      <c r="OVA47" s="446"/>
      <c r="OVB47" s="446"/>
      <c r="OVC47" s="446"/>
      <c r="OVD47" s="446"/>
      <c r="OVE47" s="446"/>
      <c r="OVF47" s="446"/>
      <c r="OVG47" s="446"/>
      <c r="OVH47" s="446"/>
      <c r="OVI47" s="446"/>
      <c r="OVJ47" s="446"/>
      <c r="OVK47" s="446"/>
      <c r="OVL47" s="446"/>
      <c r="OVM47" s="446"/>
      <c r="OVN47" s="446"/>
      <c r="OVO47" s="446"/>
      <c r="OVP47" s="446"/>
      <c r="OVQ47" s="446"/>
      <c r="OVR47" s="446"/>
      <c r="OVS47" s="446"/>
      <c r="OVT47" s="446"/>
      <c r="OVU47" s="446"/>
      <c r="OVV47" s="446"/>
      <c r="OVW47" s="446"/>
      <c r="OVX47" s="446"/>
      <c r="OVY47" s="446"/>
      <c r="OVZ47" s="446"/>
      <c r="OWA47" s="446"/>
      <c r="OWB47" s="446"/>
      <c r="OWC47" s="446"/>
      <c r="OWD47" s="446"/>
      <c r="OWE47" s="446"/>
      <c r="OWF47" s="446"/>
      <c r="OWG47" s="446"/>
      <c r="OWH47" s="446"/>
      <c r="OWI47" s="446"/>
      <c r="OWJ47" s="446"/>
      <c r="OWK47" s="446"/>
      <c r="OWL47" s="446"/>
      <c r="OWM47" s="446"/>
      <c r="OWN47" s="446"/>
      <c r="OWO47" s="446"/>
      <c r="OWP47" s="446"/>
      <c r="OWQ47" s="446"/>
      <c r="OWR47" s="446"/>
      <c r="OWS47" s="446"/>
      <c r="OWT47" s="446"/>
      <c r="OWU47" s="446"/>
      <c r="OWV47" s="446"/>
      <c r="OWW47" s="446"/>
      <c r="OWX47" s="446"/>
      <c r="OWY47" s="446"/>
      <c r="OWZ47" s="446"/>
      <c r="OXA47" s="446"/>
      <c r="OXB47" s="446"/>
      <c r="OXC47" s="446"/>
      <c r="OXD47" s="446"/>
      <c r="OXE47" s="446"/>
      <c r="OXF47" s="446"/>
      <c r="OXG47" s="446"/>
      <c r="OXH47" s="446"/>
      <c r="OXI47" s="446"/>
      <c r="OXJ47" s="446"/>
      <c r="OXK47" s="446"/>
      <c r="OXL47" s="446"/>
      <c r="OXM47" s="446"/>
      <c r="OXN47" s="446"/>
      <c r="OXO47" s="446"/>
      <c r="OXP47" s="446"/>
      <c r="OXQ47" s="446"/>
      <c r="OXR47" s="446"/>
      <c r="OXS47" s="446"/>
      <c r="OXT47" s="446"/>
      <c r="OXU47" s="446"/>
      <c r="OXV47" s="446"/>
      <c r="OXW47" s="446"/>
      <c r="OXX47" s="446"/>
      <c r="OXY47" s="446"/>
      <c r="OXZ47" s="446"/>
      <c r="OYA47" s="446"/>
      <c r="OYB47" s="446"/>
      <c r="OYC47" s="446"/>
      <c r="OYD47" s="446"/>
      <c r="OYE47" s="446"/>
      <c r="OYF47" s="446"/>
      <c r="OYG47" s="446"/>
      <c r="OYH47" s="446"/>
      <c r="OYI47" s="446"/>
      <c r="OYJ47" s="446"/>
      <c r="OYK47" s="446"/>
      <c r="OYL47" s="446"/>
      <c r="OYM47" s="446"/>
      <c r="OYN47" s="446"/>
      <c r="OYO47" s="446"/>
      <c r="OYP47" s="446"/>
      <c r="OYQ47" s="446"/>
      <c r="OYR47" s="446"/>
      <c r="OYS47" s="446"/>
      <c r="OYT47" s="446"/>
      <c r="OYU47" s="446"/>
      <c r="OYV47" s="446"/>
      <c r="OYW47" s="446"/>
      <c r="OYX47" s="446"/>
      <c r="OYY47" s="446"/>
      <c r="OYZ47" s="446"/>
      <c r="OZA47" s="446"/>
      <c r="OZB47" s="446"/>
      <c r="OZC47" s="446"/>
      <c r="OZD47" s="446"/>
      <c r="OZE47" s="446"/>
      <c r="OZF47" s="446"/>
      <c r="OZG47" s="446"/>
      <c r="OZH47" s="446"/>
      <c r="OZI47" s="446"/>
      <c r="OZJ47" s="446"/>
      <c r="OZK47" s="446"/>
      <c r="OZL47" s="446"/>
      <c r="OZM47" s="446"/>
      <c r="OZN47" s="446"/>
      <c r="OZO47" s="446"/>
      <c r="OZP47" s="446"/>
      <c r="OZQ47" s="446"/>
      <c r="OZR47" s="446"/>
      <c r="OZS47" s="446"/>
      <c r="OZT47" s="446"/>
      <c r="OZU47" s="446"/>
      <c r="OZV47" s="446"/>
      <c r="OZW47" s="446"/>
      <c r="OZX47" s="446"/>
      <c r="OZY47" s="446"/>
      <c r="OZZ47" s="446"/>
      <c r="PAA47" s="446"/>
      <c r="PAB47" s="446"/>
      <c r="PAC47" s="446"/>
      <c r="PAD47" s="446"/>
      <c r="PAE47" s="446"/>
      <c r="PAF47" s="446"/>
      <c r="PAG47" s="446"/>
      <c r="PAH47" s="446"/>
      <c r="PAI47" s="446"/>
      <c r="PAJ47" s="446"/>
      <c r="PAK47" s="446"/>
      <c r="PAL47" s="446"/>
      <c r="PAM47" s="446"/>
      <c r="PAN47" s="446"/>
      <c r="PAO47" s="446"/>
      <c r="PAP47" s="446"/>
      <c r="PAQ47" s="446"/>
      <c r="PAR47" s="446"/>
      <c r="PAS47" s="446"/>
      <c r="PAT47" s="446"/>
      <c r="PAU47" s="446"/>
      <c r="PAV47" s="446"/>
      <c r="PAW47" s="446"/>
      <c r="PAX47" s="446"/>
      <c r="PAY47" s="446"/>
      <c r="PAZ47" s="446"/>
      <c r="PBA47" s="446"/>
      <c r="PBB47" s="446"/>
      <c r="PBC47" s="446"/>
      <c r="PBD47" s="446"/>
      <c r="PBE47" s="446"/>
      <c r="PBF47" s="446"/>
      <c r="PBG47" s="446"/>
      <c r="PBH47" s="446"/>
      <c r="PBI47" s="446"/>
      <c r="PBJ47" s="446"/>
      <c r="PBK47" s="446"/>
      <c r="PBL47" s="446"/>
      <c r="PBM47" s="446"/>
      <c r="PBN47" s="446"/>
      <c r="PBO47" s="446"/>
      <c r="PBP47" s="446"/>
      <c r="PBQ47" s="446"/>
      <c r="PBR47" s="446"/>
      <c r="PBS47" s="446"/>
      <c r="PBT47" s="446"/>
      <c r="PBU47" s="446"/>
      <c r="PBV47" s="446"/>
      <c r="PBW47" s="446"/>
      <c r="PBX47" s="446"/>
      <c r="PBY47" s="446"/>
      <c r="PBZ47" s="446"/>
      <c r="PCA47" s="446"/>
      <c r="PCB47" s="446"/>
      <c r="PCC47" s="446"/>
      <c r="PCD47" s="446"/>
      <c r="PCE47" s="446"/>
      <c r="PCF47" s="446"/>
      <c r="PCG47" s="446"/>
      <c r="PCH47" s="446"/>
      <c r="PCI47" s="446"/>
      <c r="PCJ47" s="446"/>
      <c r="PCK47" s="446"/>
      <c r="PCL47" s="446"/>
      <c r="PCM47" s="446"/>
      <c r="PCN47" s="446"/>
      <c r="PCO47" s="446"/>
      <c r="PCP47" s="446"/>
      <c r="PCQ47" s="446"/>
      <c r="PCR47" s="446"/>
      <c r="PCS47" s="446"/>
      <c r="PCT47" s="446"/>
      <c r="PCU47" s="446"/>
      <c r="PCV47" s="446"/>
      <c r="PCW47" s="446"/>
      <c r="PCX47" s="446"/>
      <c r="PCY47" s="446"/>
      <c r="PCZ47" s="446"/>
      <c r="PDA47" s="446"/>
      <c r="PDB47" s="446"/>
      <c r="PDC47" s="446"/>
      <c r="PDD47" s="446"/>
      <c r="PDE47" s="446"/>
      <c r="PDF47" s="446"/>
      <c r="PDG47" s="446"/>
      <c r="PDH47" s="446"/>
      <c r="PDI47" s="446"/>
      <c r="PDJ47" s="446"/>
      <c r="PDK47" s="446"/>
      <c r="PDL47" s="446"/>
      <c r="PDM47" s="446"/>
      <c r="PDN47" s="446"/>
      <c r="PDO47" s="446"/>
      <c r="PDP47" s="446"/>
      <c r="PDQ47" s="446"/>
      <c r="PDR47" s="446"/>
      <c r="PDS47" s="446"/>
      <c r="PDT47" s="446"/>
      <c r="PDU47" s="446"/>
      <c r="PDV47" s="446"/>
      <c r="PDW47" s="446"/>
      <c r="PDX47" s="446"/>
      <c r="PDY47" s="446"/>
      <c r="PDZ47" s="446"/>
      <c r="PEA47" s="446"/>
      <c r="PEB47" s="446"/>
      <c r="PEC47" s="446"/>
      <c r="PED47" s="446"/>
      <c r="PEE47" s="446"/>
      <c r="PEF47" s="446"/>
      <c r="PEG47" s="446"/>
      <c r="PEH47" s="446"/>
      <c r="PEI47" s="446"/>
      <c r="PEJ47" s="446"/>
      <c r="PEK47" s="446"/>
      <c r="PEL47" s="446"/>
      <c r="PEM47" s="446"/>
      <c r="PEN47" s="446"/>
      <c r="PEO47" s="446"/>
      <c r="PEP47" s="446"/>
      <c r="PEQ47" s="446"/>
      <c r="PER47" s="446"/>
      <c r="PES47" s="446"/>
      <c r="PET47" s="446"/>
      <c r="PEU47" s="446"/>
      <c r="PEV47" s="446"/>
      <c r="PEW47" s="446"/>
      <c r="PEX47" s="446"/>
      <c r="PEY47" s="446"/>
      <c r="PEZ47" s="446"/>
      <c r="PFA47" s="446"/>
      <c r="PFB47" s="446"/>
      <c r="PFC47" s="446"/>
      <c r="PFD47" s="446"/>
      <c r="PFE47" s="446"/>
      <c r="PFF47" s="446"/>
      <c r="PFG47" s="446"/>
      <c r="PFH47" s="446"/>
      <c r="PFI47" s="446"/>
      <c r="PFJ47" s="446"/>
      <c r="PFK47" s="446"/>
      <c r="PFL47" s="446"/>
      <c r="PFM47" s="446"/>
      <c r="PFN47" s="446"/>
      <c r="PFO47" s="446"/>
      <c r="PFP47" s="446"/>
      <c r="PFQ47" s="446"/>
      <c r="PFR47" s="446"/>
      <c r="PFS47" s="446"/>
      <c r="PFT47" s="446"/>
      <c r="PFU47" s="446"/>
      <c r="PFV47" s="446"/>
      <c r="PFW47" s="446"/>
      <c r="PFX47" s="446"/>
      <c r="PFY47" s="446"/>
      <c r="PFZ47" s="446"/>
      <c r="PGA47" s="446"/>
      <c r="PGB47" s="446"/>
      <c r="PGC47" s="446"/>
      <c r="PGD47" s="446"/>
      <c r="PGE47" s="446"/>
      <c r="PGF47" s="446"/>
      <c r="PGG47" s="446"/>
      <c r="PGH47" s="446"/>
      <c r="PGI47" s="446"/>
      <c r="PGJ47" s="446"/>
      <c r="PGK47" s="446"/>
      <c r="PGL47" s="446"/>
      <c r="PGM47" s="446"/>
      <c r="PGN47" s="446"/>
      <c r="PGO47" s="446"/>
      <c r="PGP47" s="446"/>
      <c r="PGQ47" s="446"/>
      <c r="PGR47" s="446"/>
      <c r="PGS47" s="446"/>
      <c r="PGT47" s="446"/>
      <c r="PGU47" s="446"/>
      <c r="PGV47" s="446"/>
      <c r="PGW47" s="446"/>
      <c r="PGX47" s="446"/>
      <c r="PGY47" s="446"/>
      <c r="PGZ47" s="446"/>
      <c r="PHA47" s="446"/>
      <c r="PHB47" s="446"/>
      <c r="PHC47" s="446"/>
      <c r="PHD47" s="446"/>
      <c r="PHE47" s="446"/>
      <c r="PHF47" s="446"/>
      <c r="PHG47" s="446"/>
      <c r="PHH47" s="446"/>
      <c r="PHI47" s="446"/>
      <c r="PHJ47" s="446"/>
      <c r="PHK47" s="446"/>
      <c r="PHL47" s="446"/>
      <c r="PHM47" s="446"/>
      <c r="PHN47" s="446"/>
      <c r="PHO47" s="446"/>
      <c r="PHP47" s="446"/>
      <c r="PHQ47" s="446"/>
      <c r="PHR47" s="446"/>
      <c r="PHS47" s="446"/>
      <c r="PHT47" s="446"/>
      <c r="PHU47" s="446"/>
      <c r="PHV47" s="446"/>
      <c r="PHW47" s="446"/>
      <c r="PHX47" s="446"/>
      <c r="PHY47" s="446"/>
      <c r="PHZ47" s="446"/>
      <c r="PIA47" s="446"/>
      <c r="PIB47" s="446"/>
      <c r="PIC47" s="446"/>
      <c r="PID47" s="446"/>
      <c r="PIE47" s="446"/>
      <c r="PIF47" s="446"/>
      <c r="PIG47" s="446"/>
      <c r="PIH47" s="446"/>
      <c r="PII47" s="446"/>
      <c r="PIJ47" s="446"/>
      <c r="PIK47" s="446"/>
      <c r="PIL47" s="446"/>
      <c r="PIM47" s="446"/>
      <c r="PIN47" s="446"/>
      <c r="PIO47" s="446"/>
      <c r="PIP47" s="446"/>
      <c r="PIQ47" s="446"/>
      <c r="PIR47" s="446"/>
      <c r="PIS47" s="446"/>
      <c r="PIT47" s="446"/>
      <c r="PIU47" s="446"/>
      <c r="PIV47" s="446"/>
      <c r="PIW47" s="446"/>
      <c r="PIX47" s="446"/>
      <c r="PIY47" s="446"/>
      <c r="PIZ47" s="446"/>
      <c r="PJA47" s="446"/>
      <c r="PJB47" s="446"/>
      <c r="PJC47" s="446"/>
      <c r="PJD47" s="446"/>
      <c r="PJE47" s="446"/>
      <c r="PJF47" s="446"/>
      <c r="PJG47" s="446"/>
      <c r="PJH47" s="446"/>
      <c r="PJI47" s="446"/>
      <c r="PJJ47" s="446"/>
      <c r="PJK47" s="446"/>
      <c r="PJL47" s="446"/>
      <c r="PJM47" s="446"/>
      <c r="PJN47" s="446"/>
      <c r="PJO47" s="446"/>
      <c r="PJP47" s="446"/>
      <c r="PJQ47" s="446"/>
      <c r="PJR47" s="446"/>
      <c r="PJS47" s="446"/>
      <c r="PJT47" s="446"/>
      <c r="PJU47" s="446"/>
      <c r="PJV47" s="446"/>
      <c r="PJW47" s="446"/>
      <c r="PJX47" s="446"/>
      <c r="PJY47" s="446"/>
      <c r="PJZ47" s="446"/>
      <c r="PKA47" s="446"/>
      <c r="PKB47" s="446"/>
      <c r="PKC47" s="446"/>
      <c r="PKD47" s="446"/>
      <c r="PKE47" s="446"/>
      <c r="PKF47" s="446"/>
      <c r="PKG47" s="446"/>
      <c r="PKH47" s="446"/>
      <c r="PKI47" s="446"/>
      <c r="PKJ47" s="446"/>
      <c r="PKK47" s="446"/>
      <c r="PKL47" s="446"/>
      <c r="PKM47" s="446"/>
      <c r="PKN47" s="446"/>
      <c r="PKO47" s="446"/>
      <c r="PKP47" s="446"/>
      <c r="PKQ47" s="446"/>
      <c r="PKR47" s="446"/>
      <c r="PKS47" s="446"/>
      <c r="PKT47" s="446"/>
      <c r="PKU47" s="446"/>
      <c r="PKV47" s="446"/>
      <c r="PKW47" s="446"/>
      <c r="PKX47" s="446"/>
      <c r="PKY47" s="446"/>
      <c r="PKZ47" s="446"/>
      <c r="PLA47" s="446"/>
      <c r="PLB47" s="446"/>
      <c r="PLC47" s="446"/>
      <c r="PLD47" s="446"/>
      <c r="PLE47" s="446"/>
      <c r="PLF47" s="446"/>
      <c r="PLG47" s="446"/>
      <c r="PLH47" s="446"/>
      <c r="PLI47" s="446"/>
      <c r="PLJ47" s="446"/>
      <c r="PLK47" s="446"/>
      <c r="PLL47" s="446"/>
      <c r="PLM47" s="446"/>
      <c r="PLN47" s="446"/>
      <c r="PLO47" s="446"/>
      <c r="PLP47" s="446"/>
      <c r="PLQ47" s="446"/>
      <c r="PLR47" s="446"/>
      <c r="PLS47" s="446"/>
      <c r="PLT47" s="446"/>
      <c r="PLU47" s="446"/>
      <c r="PLV47" s="446"/>
      <c r="PLW47" s="446"/>
      <c r="PLX47" s="446"/>
      <c r="PLY47" s="446"/>
      <c r="PLZ47" s="446"/>
      <c r="PMA47" s="446"/>
      <c r="PMB47" s="446"/>
      <c r="PMC47" s="446"/>
      <c r="PMD47" s="446"/>
      <c r="PME47" s="446"/>
      <c r="PMF47" s="446"/>
      <c r="PMG47" s="446"/>
      <c r="PMH47" s="446"/>
      <c r="PMI47" s="446"/>
      <c r="PMJ47" s="446"/>
      <c r="PMK47" s="446"/>
      <c r="PML47" s="446"/>
      <c r="PMM47" s="446"/>
      <c r="PMN47" s="446"/>
      <c r="PMO47" s="446"/>
      <c r="PMP47" s="446"/>
      <c r="PMQ47" s="446"/>
      <c r="PMR47" s="446"/>
      <c r="PMS47" s="446"/>
      <c r="PMT47" s="446"/>
      <c r="PMU47" s="446"/>
      <c r="PMV47" s="446"/>
      <c r="PMW47" s="446"/>
      <c r="PMX47" s="446"/>
      <c r="PMY47" s="446"/>
      <c r="PMZ47" s="446"/>
      <c r="PNA47" s="446"/>
      <c r="PNB47" s="446"/>
      <c r="PNC47" s="446"/>
      <c r="PND47" s="446"/>
      <c r="PNE47" s="446"/>
      <c r="PNF47" s="446"/>
      <c r="PNG47" s="446"/>
      <c r="PNH47" s="446"/>
      <c r="PNI47" s="446"/>
      <c r="PNJ47" s="446"/>
      <c r="PNK47" s="446"/>
      <c r="PNL47" s="446"/>
      <c r="PNM47" s="446"/>
      <c r="PNN47" s="446"/>
      <c r="PNO47" s="446"/>
      <c r="PNP47" s="446"/>
      <c r="PNQ47" s="446"/>
      <c r="PNR47" s="446"/>
      <c r="PNS47" s="446"/>
      <c r="PNT47" s="446"/>
      <c r="PNU47" s="446"/>
      <c r="PNV47" s="446"/>
      <c r="PNW47" s="446"/>
      <c r="PNX47" s="446"/>
      <c r="PNY47" s="446"/>
      <c r="PNZ47" s="446"/>
      <c r="POA47" s="446"/>
      <c r="POB47" s="446"/>
      <c r="POC47" s="446"/>
      <c r="POD47" s="446"/>
      <c r="POE47" s="446"/>
      <c r="POF47" s="446"/>
      <c r="POG47" s="446"/>
      <c r="POH47" s="446"/>
      <c r="POI47" s="446"/>
      <c r="POJ47" s="446"/>
      <c r="POK47" s="446"/>
      <c r="POL47" s="446"/>
      <c r="POM47" s="446"/>
      <c r="PON47" s="446"/>
      <c r="POO47" s="446"/>
      <c r="POP47" s="446"/>
      <c r="POQ47" s="446"/>
      <c r="POR47" s="446"/>
      <c r="POS47" s="446"/>
      <c r="POT47" s="446"/>
      <c r="POU47" s="446"/>
      <c r="POV47" s="446"/>
      <c r="POW47" s="446"/>
      <c r="POX47" s="446"/>
      <c r="POY47" s="446"/>
      <c r="POZ47" s="446"/>
      <c r="PPA47" s="446"/>
      <c r="PPB47" s="446"/>
      <c r="PPC47" s="446"/>
      <c r="PPD47" s="446"/>
      <c r="PPE47" s="446"/>
      <c r="PPF47" s="446"/>
      <c r="PPG47" s="446"/>
      <c r="PPH47" s="446"/>
      <c r="PPI47" s="446"/>
      <c r="PPJ47" s="446"/>
      <c r="PPK47" s="446"/>
      <c r="PPL47" s="446"/>
      <c r="PPM47" s="446"/>
      <c r="PPN47" s="446"/>
      <c r="PPO47" s="446"/>
      <c r="PPP47" s="446"/>
      <c r="PPQ47" s="446"/>
      <c r="PPR47" s="446"/>
      <c r="PPS47" s="446"/>
      <c r="PPT47" s="446"/>
      <c r="PPU47" s="446"/>
      <c r="PPV47" s="446"/>
      <c r="PPW47" s="446"/>
      <c r="PPX47" s="446"/>
      <c r="PPY47" s="446"/>
      <c r="PPZ47" s="446"/>
      <c r="PQA47" s="446"/>
      <c r="PQB47" s="446"/>
      <c r="PQC47" s="446"/>
      <c r="PQD47" s="446"/>
      <c r="PQE47" s="446"/>
      <c r="PQF47" s="446"/>
      <c r="PQG47" s="446"/>
      <c r="PQH47" s="446"/>
      <c r="PQI47" s="446"/>
      <c r="PQJ47" s="446"/>
      <c r="PQK47" s="446"/>
      <c r="PQL47" s="446"/>
      <c r="PQM47" s="446"/>
      <c r="PQN47" s="446"/>
      <c r="PQO47" s="446"/>
      <c r="PQP47" s="446"/>
      <c r="PQQ47" s="446"/>
      <c r="PQR47" s="446"/>
      <c r="PQS47" s="446"/>
      <c r="PQT47" s="446"/>
      <c r="PQU47" s="446"/>
      <c r="PQV47" s="446"/>
      <c r="PQW47" s="446"/>
      <c r="PQX47" s="446"/>
      <c r="PQY47" s="446"/>
      <c r="PQZ47" s="446"/>
      <c r="PRA47" s="446"/>
      <c r="PRB47" s="446"/>
      <c r="PRC47" s="446"/>
      <c r="PRD47" s="446"/>
      <c r="PRE47" s="446"/>
      <c r="PRF47" s="446"/>
      <c r="PRG47" s="446"/>
      <c r="PRH47" s="446"/>
      <c r="PRI47" s="446"/>
      <c r="PRJ47" s="446"/>
      <c r="PRK47" s="446"/>
      <c r="PRL47" s="446"/>
      <c r="PRM47" s="446"/>
      <c r="PRN47" s="446"/>
      <c r="PRO47" s="446"/>
      <c r="PRP47" s="446"/>
      <c r="PRQ47" s="446"/>
      <c r="PRR47" s="446"/>
      <c r="PRS47" s="446"/>
      <c r="PRT47" s="446"/>
      <c r="PRU47" s="446"/>
      <c r="PRV47" s="446"/>
      <c r="PRW47" s="446"/>
      <c r="PRX47" s="446"/>
      <c r="PRY47" s="446"/>
      <c r="PRZ47" s="446"/>
      <c r="PSA47" s="446"/>
      <c r="PSB47" s="446"/>
      <c r="PSC47" s="446"/>
      <c r="PSD47" s="446"/>
      <c r="PSE47" s="446"/>
      <c r="PSF47" s="446"/>
      <c r="PSG47" s="446"/>
      <c r="PSH47" s="446"/>
      <c r="PSI47" s="446"/>
      <c r="PSJ47" s="446"/>
      <c r="PSK47" s="446"/>
      <c r="PSL47" s="446"/>
      <c r="PSM47" s="446"/>
      <c r="PSN47" s="446"/>
      <c r="PSO47" s="446"/>
      <c r="PSP47" s="446"/>
      <c r="PSQ47" s="446"/>
      <c r="PSR47" s="446"/>
      <c r="PSS47" s="446"/>
      <c r="PST47" s="446"/>
      <c r="PSU47" s="446"/>
      <c r="PSV47" s="446"/>
      <c r="PSW47" s="446"/>
      <c r="PSX47" s="446"/>
      <c r="PSY47" s="446"/>
      <c r="PSZ47" s="446"/>
      <c r="PTA47" s="446"/>
      <c r="PTB47" s="446"/>
      <c r="PTC47" s="446"/>
      <c r="PTD47" s="446"/>
      <c r="PTE47" s="446"/>
      <c r="PTF47" s="446"/>
      <c r="PTG47" s="446"/>
      <c r="PTH47" s="446"/>
      <c r="PTI47" s="446"/>
      <c r="PTJ47" s="446"/>
      <c r="PTK47" s="446"/>
      <c r="PTL47" s="446"/>
      <c r="PTM47" s="446"/>
      <c r="PTN47" s="446"/>
      <c r="PTO47" s="446"/>
      <c r="PTP47" s="446"/>
      <c r="PTQ47" s="446"/>
      <c r="PTR47" s="446"/>
      <c r="PTS47" s="446"/>
      <c r="PTT47" s="446"/>
      <c r="PTU47" s="446"/>
      <c r="PTV47" s="446"/>
      <c r="PTW47" s="446"/>
      <c r="PTX47" s="446"/>
      <c r="PTY47" s="446"/>
      <c r="PTZ47" s="446"/>
      <c r="PUA47" s="446"/>
      <c r="PUB47" s="446"/>
      <c r="PUC47" s="446"/>
      <c r="PUD47" s="446"/>
      <c r="PUE47" s="446"/>
      <c r="PUF47" s="446"/>
      <c r="PUG47" s="446"/>
      <c r="PUH47" s="446"/>
      <c r="PUI47" s="446"/>
      <c r="PUJ47" s="446"/>
      <c r="PUK47" s="446"/>
      <c r="PUL47" s="446"/>
      <c r="PUM47" s="446"/>
      <c r="PUN47" s="446"/>
      <c r="PUO47" s="446"/>
      <c r="PUP47" s="446"/>
      <c r="PUQ47" s="446"/>
      <c r="PUR47" s="446"/>
      <c r="PUS47" s="446"/>
      <c r="PUT47" s="446"/>
      <c r="PUU47" s="446"/>
      <c r="PUV47" s="446"/>
      <c r="PUW47" s="446"/>
      <c r="PUX47" s="446"/>
      <c r="PUY47" s="446"/>
      <c r="PUZ47" s="446"/>
      <c r="PVA47" s="446"/>
      <c r="PVB47" s="446"/>
      <c r="PVC47" s="446"/>
      <c r="PVD47" s="446"/>
      <c r="PVE47" s="446"/>
      <c r="PVF47" s="446"/>
      <c r="PVG47" s="446"/>
      <c r="PVH47" s="446"/>
      <c r="PVI47" s="446"/>
      <c r="PVJ47" s="446"/>
      <c r="PVK47" s="446"/>
      <c r="PVL47" s="446"/>
      <c r="PVM47" s="446"/>
      <c r="PVN47" s="446"/>
      <c r="PVO47" s="446"/>
      <c r="PVP47" s="446"/>
      <c r="PVQ47" s="446"/>
      <c r="PVR47" s="446"/>
      <c r="PVS47" s="446"/>
      <c r="PVT47" s="446"/>
      <c r="PVU47" s="446"/>
      <c r="PVV47" s="446"/>
      <c r="PVW47" s="446"/>
      <c r="PVX47" s="446"/>
      <c r="PVY47" s="446"/>
      <c r="PVZ47" s="446"/>
      <c r="PWA47" s="446"/>
      <c r="PWB47" s="446"/>
      <c r="PWC47" s="446"/>
      <c r="PWD47" s="446"/>
      <c r="PWE47" s="446"/>
      <c r="PWF47" s="446"/>
      <c r="PWG47" s="446"/>
      <c r="PWH47" s="446"/>
      <c r="PWI47" s="446"/>
      <c r="PWJ47" s="446"/>
      <c r="PWK47" s="446"/>
      <c r="PWL47" s="446"/>
      <c r="PWM47" s="446"/>
      <c r="PWN47" s="446"/>
      <c r="PWO47" s="446"/>
      <c r="PWP47" s="446"/>
      <c r="PWQ47" s="446"/>
      <c r="PWR47" s="446"/>
      <c r="PWS47" s="446"/>
      <c r="PWT47" s="446"/>
      <c r="PWU47" s="446"/>
      <c r="PWV47" s="446"/>
      <c r="PWW47" s="446"/>
      <c r="PWX47" s="446"/>
      <c r="PWY47" s="446"/>
      <c r="PWZ47" s="446"/>
      <c r="PXA47" s="446"/>
      <c r="PXB47" s="446"/>
      <c r="PXC47" s="446"/>
      <c r="PXD47" s="446"/>
      <c r="PXE47" s="446"/>
      <c r="PXF47" s="446"/>
      <c r="PXG47" s="446"/>
      <c r="PXH47" s="446"/>
      <c r="PXI47" s="446"/>
      <c r="PXJ47" s="446"/>
      <c r="PXK47" s="446"/>
      <c r="PXL47" s="446"/>
      <c r="PXM47" s="446"/>
      <c r="PXN47" s="446"/>
      <c r="PXO47" s="446"/>
      <c r="PXP47" s="446"/>
      <c r="PXQ47" s="446"/>
      <c r="PXR47" s="446"/>
      <c r="PXS47" s="446"/>
      <c r="PXT47" s="446"/>
      <c r="PXU47" s="446"/>
      <c r="PXV47" s="446"/>
      <c r="PXW47" s="446"/>
      <c r="PXX47" s="446"/>
      <c r="PXY47" s="446"/>
      <c r="PXZ47" s="446"/>
      <c r="PYA47" s="446"/>
      <c r="PYB47" s="446"/>
      <c r="PYC47" s="446"/>
      <c r="PYD47" s="446"/>
      <c r="PYE47" s="446"/>
      <c r="PYF47" s="446"/>
      <c r="PYG47" s="446"/>
      <c r="PYH47" s="446"/>
      <c r="PYI47" s="446"/>
      <c r="PYJ47" s="446"/>
      <c r="PYK47" s="446"/>
      <c r="PYL47" s="446"/>
      <c r="PYM47" s="446"/>
      <c r="PYN47" s="446"/>
      <c r="PYO47" s="446"/>
      <c r="PYP47" s="446"/>
      <c r="PYQ47" s="446"/>
      <c r="PYR47" s="446"/>
      <c r="PYS47" s="446"/>
      <c r="PYT47" s="446"/>
      <c r="PYU47" s="446"/>
      <c r="PYV47" s="446"/>
      <c r="PYW47" s="446"/>
      <c r="PYX47" s="446"/>
      <c r="PYY47" s="446"/>
      <c r="PYZ47" s="446"/>
      <c r="PZA47" s="446"/>
      <c r="PZB47" s="446"/>
      <c r="PZC47" s="446"/>
      <c r="PZD47" s="446"/>
      <c r="PZE47" s="446"/>
      <c r="PZF47" s="446"/>
      <c r="PZG47" s="446"/>
      <c r="PZH47" s="446"/>
      <c r="PZI47" s="446"/>
      <c r="PZJ47" s="446"/>
      <c r="PZK47" s="446"/>
      <c r="PZL47" s="446"/>
      <c r="PZM47" s="446"/>
      <c r="PZN47" s="446"/>
      <c r="PZO47" s="446"/>
      <c r="PZP47" s="446"/>
      <c r="PZQ47" s="446"/>
      <c r="PZR47" s="446"/>
      <c r="PZS47" s="446"/>
      <c r="PZT47" s="446"/>
      <c r="PZU47" s="446"/>
      <c r="PZV47" s="446"/>
      <c r="PZW47" s="446"/>
      <c r="PZX47" s="446"/>
      <c r="PZY47" s="446"/>
      <c r="PZZ47" s="446"/>
      <c r="QAA47" s="446"/>
      <c r="QAB47" s="446"/>
      <c r="QAC47" s="446"/>
      <c r="QAD47" s="446"/>
      <c r="QAE47" s="446"/>
      <c r="QAF47" s="446"/>
      <c r="QAG47" s="446"/>
      <c r="QAH47" s="446"/>
      <c r="QAI47" s="446"/>
      <c r="QAJ47" s="446"/>
      <c r="QAK47" s="446"/>
      <c r="QAL47" s="446"/>
      <c r="QAM47" s="446"/>
      <c r="QAN47" s="446"/>
      <c r="QAO47" s="446"/>
      <c r="QAP47" s="446"/>
      <c r="QAQ47" s="446"/>
      <c r="QAR47" s="446"/>
      <c r="QAS47" s="446"/>
      <c r="QAT47" s="446"/>
      <c r="QAU47" s="446"/>
      <c r="QAV47" s="446"/>
      <c r="QAW47" s="446"/>
      <c r="QAX47" s="446"/>
      <c r="QAY47" s="446"/>
      <c r="QAZ47" s="446"/>
      <c r="QBA47" s="446"/>
      <c r="QBB47" s="446"/>
      <c r="QBC47" s="446"/>
      <c r="QBD47" s="446"/>
      <c r="QBE47" s="446"/>
      <c r="QBF47" s="446"/>
      <c r="QBG47" s="446"/>
      <c r="QBH47" s="446"/>
      <c r="QBI47" s="446"/>
      <c r="QBJ47" s="446"/>
      <c r="QBK47" s="446"/>
      <c r="QBL47" s="446"/>
      <c r="QBM47" s="446"/>
      <c r="QBN47" s="446"/>
      <c r="QBO47" s="446"/>
      <c r="QBP47" s="446"/>
      <c r="QBQ47" s="446"/>
      <c r="QBR47" s="446"/>
      <c r="QBS47" s="446"/>
      <c r="QBT47" s="446"/>
      <c r="QBU47" s="446"/>
      <c r="QBV47" s="446"/>
      <c r="QBW47" s="446"/>
      <c r="QBX47" s="446"/>
      <c r="QBY47" s="446"/>
      <c r="QBZ47" s="446"/>
      <c r="QCA47" s="446"/>
      <c r="QCB47" s="446"/>
      <c r="QCC47" s="446"/>
      <c r="QCD47" s="446"/>
      <c r="QCE47" s="446"/>
      <c r="QCF47" s="446"/>
      <c r="QCG47" s="446"/>
      <c r="QCH47" s="446"/>
      <c r="QCI47" s="446"/>
      <c r="QCJ47" s="446"/>
      <c r="QCK47" s="446"/>
      <c r="QCL47" s="446"/>
      <c r="QCM47" s="446"/>
      <c r="QCN47" s="446"/>
      <c r="QCO47" s="446"/>
      <c r="QCP47" s="446"/>
      <c r="QCQ47" s="446"/>
      <c r="QCR47" s="446"/>
      <c r="QCS47" s="446"/>
      <c r="QCT47" s="446"/>
      <c r="QCU47" s="446"/>
      <c r="QCV47" s="446"/>
      <c r="QCW47" s="446"/>
      <c r="QCX47" s="446"/>
      <c r="QCY47" s="446"/>
      <c r="QCZ47" s="446"/>
      <c r="QDA47" s="446"/>
      <c r="QDB47" s="446"/>
      <c r="QDC47" s="446"/>
      <c r="QDD47" s="446"/>
      <c r="QDE47" s="446"/>
      <c r="QDF47" s="446"/>
      <c r="QDG47" s="446"/>
      <c r="QDH47" s="446"/>
      <c r="QDI47" s="446"/>
      <c r="QDJ47" s="446"/>
      <c r="QDK47" s="446"/>
      <c r="QDL47" s="446"/>
      <c r="QDM47" s="446"/>
      <c r="QDN47" s="446"/>
      <c r="QDO47" s="446"/>
      <c r="QDP47" s="446"/>
      <c r="QDQ47" s="446"/>
      <c r="QDR47" s="446"/>
      <c r="QDS47" s="446"/>
      <c r="QDT47" s="446"/>
      <c r="QDU47" s="446"/>
      <c r="QDV47" s="446"/>
      <c r="QDW47" s="446"/>
      <c r="QDX47" s="446"/>
      <c r="QDY47" s="446"/>
      <c r="QDZ47" s="446"/>
      <c r="QEA47" s="446"/>
      <c r="QEB47" s="446"/>
      <c r="QEC47" s="446"/>
      <c r="QED47" s="446"/>
      <c r="QEE47" s="446"/>
      <c r="QEF47" s="446"/>
      <c r="QEG47" s="446"/>
      <c r="QEH47" s="446"/>
      <c r="QEI47" s="446"/>
      <c r="QEJ47" s="446"/>
      <c r="QEK47" s="446"/>
      <c r="QEL47" s="446"/>
      <c r="QEM47" s="446"/>
      <c r="QEN47" s="446"/>
      <c r="QEO47" s="446"/>
      <c r="QEP47" s="446"/>
      <c r="QEQ47" s="446"/>
      <c r="QER47" s="446"/>
      <c r="QES47" s="446"/>
      <c r="QET47" s="446"/>
      <c r="QEU47" s="446"/>
      <c r="QEV47" s="446"/>
      <c r="QEW47" s="446"/>
      <c r="QEX47" s="446"/>
      <c r="QEY47" s="446"/>
      <c r="QEZ47" s="446"/>
      <c r="QFA47" s="446"/>
      <c r="QFB47" s="446"/>
      <c r="QFC47" s="446"/>
      <c r="QFD47" s="446"/>
      <c r="QFE47" s="446"/>
      <c r="QFF47" s="446"/>
      <c r="QFG47" s="446"/>
      <c r="QFH47" s="446"/>
      <c r="QFI47" s="446"/>
      <c r="QFJ47" s="446"/>
      <c r="QFK47" s="446"/>
      <c r="QFL47" s="446"/>
      <c r="QFM47" s="446"/>
      <c r="QFN47" s="446"/>
      <c r="QFO47" s="446"/>
      <c r="QFP47" s="446"/>
      <c r="QFQ47" s="446"/>
      <c r="QFR47" s="446"/>
      <c r="QFS47" s="446"/>
      <c r="QFT47" s="446"/>
      <c r="QFU47" s="446"/>
      <c r="QFV47" s="446"/>
      <c r="QFW47" s="446"/>
      <c r="QFX47" s="446"/>
      <c r="QFY47" s="446"/>
      <c r="QFZ47" s="446"/>
      <c r="QGA47" s="446"/>
      <c r="QGB47" s="446"/>
      <c r="QGC47" s="446"/>
      <c r="QGD47" s="446"/>
      <c r="QGE47" s="446"/>
      <c r="QGF47" s="446"/>
      <c r="QGG47" s="446"/>
      <c r="QGH47" s="446"/>
      <c r="QGI47" s="446"/>
      <c r="QGJ47" s="446"/>
      <c r="QGK47" s="446"/>
      <c r="QGL47" s="446"/>
      <c r="QGM47" s="446"/>
      <c r="QGN47" s="446"/>
      <c r="QGO47" s="446"/>
      <c r="QGP47" s="446"/>
      <c r="QGQ47" s="446"/>
      <c r="QGR47" s="446"/>
      <c r="QGS47" s="446"/>
      <c r="QGT47" s="446"/>
      <c r="QGU47" s="446"/>
      <c r="QGV47" s="446"/>
      <c r="QGW47" s="446"/>
      <c r="QGX47" s="446"/>
      <c r="QGY47" s="446"/>
      <c r="QGZ47" s="446"/>
      <c r="QHA47" s="446"/>
      <c r="QHB47" s="446"/>
      <c r="QHC47" s="446"/>
      <c r="QHD47" s="446"/>
      <c r="QHE47" s="446"/>
      <c r="QHF47" s="446"/>
      <c r="QHG47" s="446"/>
      <c r="QHH47" s="446"/>
      <c r="QHI47" s="446"/>
      <c r="QHJ47" s="446"/>
      <c r="QHK47" s="446"/>
      <c r="QHL47" s="446"/>
      <c r="QHM47" s="446"/>
      <c r="QHN47" s="446"/>
      <c r="QHO47" s="446"/>
      <c r="QHP47" s="446"/>
      <c r="QHQ47" s="446"/>
      <c r="QHR47" s="446"/>
      <c r="QHS47" s="446"/>
      <c r="QHT47" s="446"/>
      <c r="QHU47" s="446"/>
      <c r="QHV47" s="446"/>
      <c r="QHW47" s="446"/>
      <c r="QHX47" s="446"/>
      <c r="QHY47" s="446"/>
      <c r="QHZ47" s="446"/>
      <c r="QIA47" s="446"/>
      <c r="QIB47" s="446"/>
      <c r="QIC47" s="446"/>
      <c r="QID47" s="446"/>
      <c r="QIE47" s="446"/>
      <c r="QIF47" s="446"/>
      <c r="QIG47" s="446"/>
      <c r="QIH47" s="446"/>
      <c r="QII47" s="446"/>
      <c r="QIJ47" s="446"/>
      <c r="QIK47" s="446"/>
      <c r="QIL47" s="446"/>
      <c r="QIM47" s="446"/>
      <c r="QIN47" s="446"/>
      <c r="QIO47" s="446"/>
      <c r="QIP47" s="446"/>
      <c r="QIQ47" s="446"/>
      <c r="QIR47" s="446"/>
      <c r="QIS47" s="446"/>
      <c r="QIT47" s="446"/>
      <c r="QIU47" s="446"/>
      <c r="QIV47" s="446"/>
      <c r="QIW47" s="446"/>
      <c r="QIX47" s="446"/>
      <c r="QIY47" s="446"/>
      <c r="QIZ47" s="446"/>
      <c r="QJA47" s="446"/>
      <c r="QJB47" s="446"/>
      <c r="QJC47" s="446"/>
      <c r="QJD47" s="446"/>
      <c r="QJE47" s="446"/>
      <c r="QJF47" s="446"/>
      <c r="QJG47" s="446"/>
      <c r="QJH47" s="446"/>
      <c r="QJI47" s="446"/>
      <c r="QJJ47" s="446"/>
      <c r="QJK47" s="446"/>
      <c r="QJL47" s="446"/>
      <c r="QJM47" s="446"/>
      <c r="QJN47" s="446"/>
      <c r="QJO47" s="446"/>
      <c r="QJP47" s="446"/>
      <c r="QJQ47" s="446"/>
      <c r="QJR47" s="446"/>
      <c r="QJS47" s="446"/>
      <c r="QJT47" s="446"/>
      <c r="QJU47" s="446"/>
      <c r="QJV47" s="446"/>
      <c r="QJW47" s="446"/>
      <c r="QJX47" s="446"/>
      <c r="QJY47" s="446"/>
      <c r="QJZ47" s="446"/>
      <c r="QKA47" s="446"/>
      <c r="QKB47" s="446"/>
      <c r="QKC47" s="446"/>
      <c r="QKD47" s="446"/>
      <c r="QKE47" s="446"/>
      <c r="QKF47" s="446"/>
      <c r="QKG47" s="446"/>
      <c r="QKH47" s="446"/>
      <c r="QKI47" s="446"/>
      <c r="QKJ47" s="446"/>
      <c r="QKK47" s="446"/>
      <c r="QKL47" s="446"/>
      <c r="QKM47" s="446"/>
      <c r="QKN47" s="446"/>
      <c r="QKO47" s="446"/>
      <c r="QKP47" s="446"/>
      <c r="QKQ47" s="446"/>
      <c r="QKR47" s="446"/>
      <c r="QKS47" s="446"/>
      <c r="QKT47" s="446"/>
      <c r="QKU47" s="446"/>
      <c r="QKV47" s="446"/>
      <c r="QKW47" s="446"/>
      <c r="QKX47" s="446"/>
      <c r="QKY47" s="446"/>
      <c r="QKZ47" s="446"/>
      <c r="QLA47" s="446"/>
      <c r="QLB47" s="446"/>
      <c r="QLC47" s="446"/>
      <c r="QLD47" s="446"/>
      <c r="QLE47" s="446"/>
      <c r="QLF47" s="446"/>
      <c r="QLG47" s="446"/>
      <c r="QLH47" s="446"/>
      <c r="QLI47" s="446"/>
      <c r="QLJ47" s="446"/>
      <c r="QLK47" s="446"/>
      <c r="QLL47" s="446"/>
      <c r="QLM47" s="446"/>
      <c r="QLN47" s="446"/>
      <c r="QLO47" s="446"/>
      <c r="QLP47" s="446"/>
      <c r="QLQ47" s="446"/>
      <c r="QLR47" s="446"/>
      <c r="QLS47" s="446"/>
      <c r="QLT47" s="446"/>
      <c r="QLU47" s="446"/>
      <c r="QLV47" s="446"/>
      <c r="QLW47" s="446"/>
      <c r="QLX47" s="446"/>
      <c r="QLY47" s="446"/>
      <c r="QLZ47" s="446"/>
      <c r="QMA47" s="446"/>
      <c r="QMB47" s="446"/>
      <c r="QMC47" s="446"/>
      <c r="QMD47" s="446"/>
      <c r="QME47" s="446"/>
      <c r="QMF47" s="446"/>
      <c r="QMG47" s="446"/>
      <c r="QMH47" s="446"/>
      <c r="QMI47" s="446"/>
      <c r="QMJ47" s="446"/>
      <c r="QMK47" s="446"/>
      <c r="QML47" s="446"/>
      <c r="QMM47" s="446"/>
      <c r="QMN47" s="446"/>
      <c r="QMO47" s="446"/>
      <c r="QMP47" s="446"/>
      <c r="QMQ47" s="446"/>
      <c r="QMR47" s="446"/>
      <c r="QMS47" s="446"/>
      <c r="QMT47" s="446"/>
      <c r="QMU47" s="446"/>
      <c r="QMV47" s="446"/>
      <c r="QMW47" s="446"/>
      <c r="QMX47" s="446"/>
      <c r="QMY47" s="446"/>
      <c r="QMZ47" s="446"/>
      <c r="QNA47" s="446"/>
      <c r="QNB47" s="446"/>
      <c r="QNC47" s="446"/>
      <c r="QND47" s="446"/>
      <c r="QNE47" s="446"/>
      <c r="QNF47" s="446"/>
      <c r="QNG47" s="446"/>
      <c r="QNH47" s="446"/>
      <c r="QNI47" s="446"/>
      <c r="QNJ47" s="446"/>
      <c r="QNK47" s="446"/>
      <c r="QNL47" s="446"/>
      <c r="QNM47" s="446"/>
      <c r="QNN47" s="446"/>
      <c r="QNO47" s="446"/>
      <c r="QNP47" s="446"/>
      <c r="QNQ47" s="446"/>
      <c r="QNR47" s="446"/>
      <c r="QNS47" s="446"/>
      <c r="QNT47" s="446"/>
      <c r="QNU47" s="446"/>
      <c r="QNV47" s="446"/>
      <c r="QNW47" s="446"/>
      <c r="QNX47" s="446"/>
      <c r="QNY47" s="446"/>
      <c r="QNZ47" s="446"/>
      <c r="QOA47" s="446"/>
      <c r="QOB47" s="446"/>
      <c r="QOC47" s="446"/>
      <c r="QOD47" s="446"/>
      <c r="QOE47" s="446"/>
      <c r="QOF47" s="446"/>
      <c r="QOG47" s="446"/>
      <c r="QOH47" s="446"/>
      <c r="QOI47" s="446"/>
      <c r="QOJ47" s="446"/>
      <c r="QOK47" s="446"/>
      <c r="QOL47" s="446"/>
      <c r="QOM47" s="446"/>
      <c r="QON47" s="446"/>
      <c r="QOO47" s="446"/>
      <c r="QOP47" s="446"/>
      <c r="QOQ47" s="446"/>
      <c r="QOR47" s="446"/>
      <c r="QOS47" s="446"/>
      <c r="QOT47" s="446"/>
      <c r="QOU47" s="446"/>
      <c r="QOV47" s="446"/>
      <c r="QOW47" s="446"/>
      <c r="QOX47" s="446"/>
      <c r="QOY47" s="446"/>
      <c r="QOZ47" s="446"/>
      <c r="QPA47" s="446"/>
      <c r="QPB47" s="446"/>
      <c r="QPC47" s="446"/>
      <c r="QPD47" s="446"/>
      <c r="QPE47" s="446"/>
      <c r="QPF47" s="446"/>
      <c r="QPG47" s="446"/>
      <c r="QPH47" s="446"/>
      <c r="QPI47" s="446"/>
      <c r="QPJ47" s="446"/>
      <c r="QPK47" s="446"/>
      <c r="QPL47" s="446"/>
      <c r="QPM47" s="446"/>
      <c r="QPN47" s="446"/>
      <c r="QPO47" s="446"/>
      <c r="QPP47" s="446"/>
      <c r="QPQ47" s="446"/>
      <c r="QPR47" s="446"/>
      <c r="QPS47" s="446"/>
      <c r="QPT47" s="446"/>
      <c r="QPU47" s="446"/>
      <c r="QPV47" s="446"/>
      <c r="QPW47" s="446"/>
      <c r="QPX47" s="446"/>
      <c r="QPY47" s="446"/>
      <c r="QPZ47" s="446"/>
      <c r="QQA47" s="446"/>
      <c r="QQB47" s="446"/>
      <c r="QQC47" s="446"/>
      <c r="QQD47" s="446"/>
      <c r="QQE47" s="446"/>
      <c r="QQF47" s="446"/>
      <c r="QQG47" s="446"/>
      <c r="QQH47" s="446"/>
      <c r="QQI47" s="446"/>
      <c r="QQJ47" s="446"/>
      <c r="QQK47" s="446"/>
      <c r="QQL47" s="446"/>
      <c r="QQM47" s="446"/>
      <c r="QQN47" s="446"/>
      <c r="QQO47" s="446"/>
      <c r="QQP47" s="446"/>
      <c r="QQQ47" s="446"/>
      <c r="QQR47" s="446"/>
      <c r="QQS47" s="446"/>
      <c r="QQT47" s="446"/>
      <c r="QQU47" s="446"/>
      <c r="QQV47" s="446"/>
      <c r="QQW47" s="446"/>
      <c r="QQX47" s="446"/>
      <c r="QQY47" s="446"/>
      <c r="QQZ47" s="446"/>
      <c r="QRA47" s="446"/>
      <c r="QRB47" s="446"/>
      <c r="QRC47" s="446"/>
      <c r="QRD47" s="446"/>
      <c r="QRE47" s="446"/>
      <c r="QRF47" s="446"/>
      <c r="QRG47" s="446"/>
      <c r="QRH47" s="446"/>
      <c r="QRI47" s="446"/>
      <c r="QRJ47" s="446"/>
      <c r="QRK47" s="446"/>
      <c r="QRL47" s="446"/>
      <c r="QRM47" s="446"/>
      <c r="QRN47" s="446"/>
      <c r="QRO47" s="446"/>
      <c r="QRP47" s="446"/>
      <c r="QRQ47" s="446"/>
      <c r="QRR47" s="446"/>
      <c r="QRS47" s="446"/>
      <c r="QRT47" s="446"/>
      <c r="QRU47" s="446"/>
      <c r="QRV47" s="446"/>
      <c r="QRW47" s="446"/>
      <c r="QRX47" s="446"/>
      <c r="QRY47" s="446"/>
      <c r="QRZ47" s="446"/>
      <c r="QSA47" s="446"/>
      <c r="QSB47" s="446"/>
      <c r="QSC47" s="446"/>
      <c r="QSD47" s="446"/>
      <c r="QSE47" s="446"/>
      <c r="QSF47" s="446"/>
      <c r="QSG47" s="446"/>
      <c r="QSH47" s="446"/>
      <c r="QSI47" s="446"/>
      <c r="QSJ47" s="446"/>
      <c r="QSK47" s="446"/>
      <c r="QSL47" s="446"/>
      <c r="QSM47" s="446"/>
      <c r="QSN47" s="446"/>
      <c r="QSO47" s="446"/>
      <c r="QSP47" s="446"/>
      <c r="QSQ47" s="446"/>
      <c r="QSR47" s="446"/>
      <c r="QSS47" s="446"/>
      <c r="QST47" s="446"/>
      <c r="QSU47" s="446"/>
      <c r="QSV47" s="446"/>
      <c r="QSW47" s="446"/>
      <c r="QSX47" s="446"/>
      <c r="QSY47" s="446"/>
      <c r="QSZ47" s="446"/>
      <c r="QTA47" s="446"/>
      <c r="QTB47" s="446"/>
      <c r="QTC47" s="446"/>
      <c r="QTD47" s="446"/>
      <c r="QTE47" s="446"/>
      <c r="QTF47" s="446"/>
      <c r="QTG47" s="446"/>
      <c r="QTH47" s="446"/>
      <c r="QTI47" s="446"/>
      <c r="QTJ47" s="446"/>
      <c r="QTK47" s="446"/>
      <c r="QTL47" s="446"/>
      <c r="QTM47" s="446"/>
      <c r="QTN47" s="446"/>
      <c r="QTO47" s="446"/>
      <c r="QTP47" s="446"/>
      <c r="QTQ47" s="446"/>
      <c r="QTR47" s="446"/>
      <c r="QTS47" s="446"/>
      <c r="QTT47" s="446"/>
      <c r="QTU47" s="446"/>
      <c r="QTV47" s="446"/>
      <c r="QTW47" s="446"/>
      <c r="QTX47" s="446"/>
      <c r="QTY47" s="446"/>
      <c r="QTZ47" s="446"/>
      <c r="QUA47" s="446"/>
      <c r="QUB47" s="446"/>
      <c r="QUC47" s="446"/>
      <c r="QUD47" s="446"/>
      <c r="QUE47" s="446"/>
      <c r="QUF47" s="446"/>
      <c r="QUG47" s="446"/>
      <c r="QUH47" s="446"/>
      <c r="QUI47" s="446"/>
      <c r="QUJ47" s="446"/>
      <c r="QUK47" s="446"/>
      <c r="QUL47" s="446"/>
      <c r="QUM47" s="446"/>
      <c r="QUN47" s="446"/>
      <c r="QUO47" s="446"/>
      <c r="QUP47" s="446"/>
      <c r="QUQ47" s="446"/>
      <c r="QUR47" s="446"/>
      <c r="QUS47" s="446"/>
      <c r="QUT47" s="446"/>
      <c r="QUU47" s="446"/>
      <c r="QUV47" s="446"/>
      <c r="QUW47" s="446"/>
      <c r="QUX47" s="446"/>
      <c r="QUY47" s="446"/>
      <c r="QUZ47" s="446"/>
      <c r="QVA47" s="446"/>
      <c r="QVB47" s="446"/>
      <c r="QVC47" s="446"/>
      <c r="QVD47" s="446"/>
      <c r="QVE47" s="446"/>
      <c r="QVF47" s="446"/>
      <c r="QVG47" s="446"/>
      <c r="QVH47" s="446"/>
      <c r="QVI47" s="446"/>
      <c r="QVJ47" s="446"/>
      <c r="QVK47" s="446"/>
      <c r="QVL47" s="446"/>
      <c r="QVM47" s="446"/>
      <c r="QVN47" s="446"/>
      <c r="QVO47" s="446"/>
      <c r="QVP47" s="446"/>
      <c r="QVQ47" s="446"/>
      <c r="QVR47" s="446"/>
      <c r="QVS47" s="446"/>
      <c r="QVT47" s="446"/>
      <c r="QVU47" s="446"/>
      <c r="QVV47" s="446"/>
      <c r="QVW47" s="446"/>
      <c r="QVX47" s="446"/>
      <c r="QVY47" s="446"/>
      <c r="QVZ47" s="446"/>
      <c r="QWA47" s="446"/>
      <c r="QWB47" s="446"/>
      <c r="QWC47" s="446"/>
      <c r="QWD47" s="446"/>
      <c r="QWE47" s="446"/>
      <c r="QWF47" s="446"/>
      <c r="QWG47" s="446"/>
      <c r="QWH47" s="446"/>
      <c r="QWI47" s="446"/>
      <c r="QWJ47" s="446"/>
      <c r="QWK47" s="446"/>
      <c r="QWL47" s="446"/>
      <c r="QWM47" s="446"/>
      <c r="QWN47" s="446"/>
      <c r="QWO47" s="446"/>
      <c r="QWP47" s="446"/>
      <c r="QWQ47" s="446"/>
      <c r="QWR47" s="446"/>
      <c r="QWS47" s="446"/>
      <c r="QWT47" s="446"/>
      <c r="QWU47" s="446"/>
      <c r="QWV47" s="446"/>
      <c r="QWW47" s="446"/>
      <c r="QWX47" s="446"/>
      <c r="QWY47" s="446"/>
      <c r="QWZ47" s="446"/>
      <c r="QXA47" s="446"/>
      <c r="QXB47" s="446"/>
      <c r="QXC47" s="446"/>
      <c r="QXD47" s="446"/>
      <c r="QXE47" s="446"/>
      <c r="QXF47" s="446"/>
      <c r="QXG47" s="446"/>
      <c r="QXH47" s="446"/>
      <c r="QXI47" s="446"/>
      <c r="QXJ47" s="446"/>
      <c r="QXK47" s="446"/>
      <c r="QXL47" s="446"/>
      <c r="QXM47" s="446"/>
      <c r="QXN47" s="446"/>
      <c r="QXO47" s="446"/>
      <c r="QXP47" s="446"/>
      <c r="QXQ47" s="446"/>
      <c r="QXR47" s="446"/>
      <c r="QXS47" s="446"/>
      <c r="QXT47" s="446"/>
      <c r="QXU47" s="446"/>
      <c r="QXV47" s="446"/>
      <c r="QXW47" s="446"/>
      <c r="QXX47" s="446"/>
      <c r="QXY47" s="446"/>
      <c r="QXZ47" s="446"/>
      <c r="QYA47" s="446"/>
      <c r="QYB47" s="446"/>
      <c r="QYC47" s="446"/>
      <c r="QYD47" s="446"/>
      <c r="QYE47" s="446"/>
      <c r="QYF47" s="446"/>
      <c r="QYG47" s="446"/>
      <c r="QYH47" s="446"/>
      <c r="QYI47" s="446"/>
      <c r="QYJ47" s="446"/>
      <c r="QYK47" s="446"/>
      <c r="QYL47" s="446"/>
      <c r="QYM47" s="446"/>
      <c r="QYN47" s="446"/>
      <c r="QYO47" s="446"/>
      <c r="QYP47" s="446"/>
      <c r="QYQ47" s="446"/>
      <c r="QYR47" s="446"/>
      <c r="QYS47" s="446"/>
      <c r="QYT47" s="446"/>
      <c r="QYU47" s="446"/>
      <c r="QYV47" s="446"/>
      <c r="QYW47" s="446"/>
      <c r="QYX47" s="446"/>
      <c r="QYY47" s="446"/>
      <c r="QYZ47" s="446"/>
      <c r="QZA47" s="446"/>
      <c r="QZB47" s="446"/>
      <c r="QZC47" s="446"/>
      <c r="QZD47" s="446"/>
      <c r="QZE47" s="446"/>
      <c r="QZF47" s="446"/>
      <c r="QZG47" s="446"/>
      <c r="QZH47" s="446"/>
      <c r="QZI47" s="446"/>
      <c r="QZJ47" s="446"/>
      <c r="QZK47" s="446"/>
      <c r="QZL47" s="446"/>
      <c r="QZM47" s="446"/>
      <c r="QZN47" s="446"/>
      <c r="QZO47" s="446"/>
      <c r="QZP47" s="446"/>
      <c r="QZQ47" s="446"/>
      <c r="QZR47" s="446"/>
      <c r="QZS47" s="446"/>
      <c r="QZT47" s="446"/>
      <c r="QZU47" s="446"/>
      <c r="QZV47" s="446"/>
      <c r="QZW47" s="446"/>
      <c r="QZX47" s="446"/>
      <c r="QZY47" s="446"/>
      <c r="QZZ47" s="446"/>
      <c r="RAA47" s="446"/>
      <c r="RAB47" s="446"/>
      <c r="RAC47" s="446"/>
      <c r="RAD47" s="446"/>
      <c r="RAE47" s="446"/>
      <c r="RAF47" s="446"/>
      <c r="RAG47" s="446"/>
      <c r="RAH47" s="446"/>
      <c r="RAI47" s="446"/>
      <c r="RAJ47" s="446"/>
      <c r="RAK47" s="446"/>
      <c r="RAL47" s="446"/>
      <c r="RAM47" s="446"/>
      <c r="RAN47" s="446"/>
      <c r="RAO47" s="446"/>
      <c r="RAP47" s="446"/>
      <c r="RAQ47" s="446"/>
      <c r="RAR47" s="446"/>
      <c r="RAS47" s="446"/>
      <c r="RAT47" s="446"/>
      <c r="RAU47" s="446"/>
      <c r="RAV47" s="446"/>
      <c r="RAW47" s="446"/>
      <c r="RAX47" s="446"/>
      <c r="RAY47" s="446"/>
      <c r="RAZ47" s="446"/>
      <c r="RBA47" s="446"/>
      <c r="RBB47" s="446"/>
      <c r="RBC47" s="446"/>
      <c r="RBD47" s="446"/>
      <c r="RBE47" s="446"/>
      <c r="RBF47" s="446"/>
      <c r="RBG47" s="446"/>
      <c r="RBH47" s="446"/>
      <c r="RBI47" s="446"/>
      <c r="RBJ47" s="446"/>
      <c r="RBK47" s="446"/>
      <c r="RBL47" s="446"/>
      <c r="RBM47" s="446"/>
      <c r="RBN47" s="446"/>
      <c r="RBO47" s="446"/>
      <c r="RBP47" s="446"/>
      <c r="RBQ47" s="446"/>
      <c r="RBR47" s="446"/>
      <c r="RBS47" s="446"/>
      <c r="RBT47" s="446"/>
      <c r="RBU47" s="446"/>
      <c r="RBV47" s="446"/>
      <c r="RBW47" s="446"/>
      <c r="RBX47" s="446"/>
      <c r="RBY47" s="446"/>
      <c r="RBZ47" s="446"/>
      <c r="RCA47" s="446"/>
      <c r="RCB47" s="446"/>
      <c r="RCC47" s="446"/>
      <c r="RCD47" s="446"/>
      <c r="RCE47" s="446"/>
      <c r="RCF47" s="446"/>
      <c r="RCG47" s="446"/>
      <c r="RCH47" s="446"/>
      <c r="RCI47" s="446"/>
      <c r="RCJ47" s="446"/>
      <c r="RCK47" s="446"/>
      <c r="RCL47" s="446"/>
      <c r="RCM47" s="446"/>
      <c r="RCN47" s="446"/>
      <c r="RCO47" s="446"/>
      <c r="RCP47" s="446"/>
      <c r="RCQ47" s="446"/>
      <c r="RCR47" s="446"/>
      <c r="RCS47" s="446"/>
      <c r="RCT47" s="446"/>
      <c r="RCU47" s="446"/>
      <c r="RCV47" s="446"/>
      <c r="RCW47" s="446"/>
      <c r="RCX47" s="446"/>
      <c r="RCY47" s="446"/>
      <c r="RCZ47" s="446"/>
      <c r="RDA47" s="446"/>
      <c r="RDB47" s="446"/>
      <c r="RDC47" s="446"/>
      <c r="RDD47" s="446"/>
      <c r="RDE47" s="446"/>
      <c r="RDF47" s="446"/>
      <c r="RDG47" s="446"/>
      <c r="RDH47" s="446"/>
      <c r="RDI47" s="446"/>
      <c r="RDJ47" s="446"/>
      <c r="RDK47" s="446"/>
      <c r="RDL47" s="446"/>
      <c r="RDM47" s="446"/>
      <c r="RDN47" s="446"/>
      <c r="RDO47" s="446"/>
      <c r="RDP47" s="446"/>
      <c r="RDQ47" s="446"/>
      <c r="RDR47" s="446"/>
      <c r="RDS47" s="446"/>
      <c r="RDT47" s="446"/>
      <c r="RDU47" s="446"/>
      <c r="RDV47" s="446"/>
      <c r="RDW47" s="446"/>
      <c r="RDX47" s="446"/>
      <c r="RDY47" s="446"/>
      <c r="RDZ47" s="446"/>
      <c r="REA47" s="446"/>
      <c r="REB47" s="446"/>
      <c r="REC47" s="446"/>
      <c r="RED47" s="446"/>
      <c r="REE47" s="446"/>
      <c r="REF47" s="446"/>
      <c r="REG47" s="446"/>
      <c r="REH47" s="446"/>
      <c r="REI47" s="446"/>
      <c r="REJ47" s="446"/>
      <c r="REK47" s="446"/>
      <c r="REL47" s="446"/>
      <c r="REM47" s="446"/>
      <c r="REN47" s="446"/>
      <c r="REO47" s="446"/>
      <c r="REP47" s="446"/>
      <c r="REQ47" s="446"/>
      <c r="RER47" s="446"/>
      <c r="RES47" s="446"/>
      <c r="RET47" s="446"/>
      <c r="REU47" s="446"/>
      <c r="REV47" s="446"/>
      <c r="REW47" s="446"/>
      <c r="REX47" s="446"/>
      <c r="REY47" s="446"/>
      <c r="REZ47" s="446"/>
      <c r="RFA47" s="446"/>
      <c r="RFB47" s="446"/>
      <c r="RFC47" s="446"/>
      <c r="RFD47" s="446"/>
      <c r="RFE47" s="446"/>
      <c r="RFF47" s="446"/>
      <c r="RFG47" s="446"/>
      <c r="RFH47" s="446"/>
      <c r="RFI47" s="446"/>
      <c r="RFJ47" s="446"/>
      <c r="RFK47" s="446"/>
      <c r="RFL47" s="446"/>
      <c r="RFM47" s="446"/>
      <c r="RFN47" s="446"/>
      <c r="RFO47" s="446"/>
      <c r="RFP47" s="446"/>
      <c r="RFQ47" s="446"/>
      <c r="RFR47" s="446"/>
      <c r="RFS47" s="446"/>
      <c r="RFT47" s="446"/>
      <c r="RFU47" s="446"/>
      <c r="RFV47" s="446"/>
      <c r="RFW47" s="446"/>
      <c r="RFX47" s="446"/>
      <c r="RFY47" s="446"/>
      <c r="RFZ47" s="446"/>
      <c r="RGA47" s="446"/>
      <c r="RGB47" s="446"/>
      <c r="RGC47" s="446"/>
      <c r="RGD47" s="446"/>
      <c r="RGE47" s="446"/>
      <c r="RGF47" s="446"/>
      <c r="RGG47" s="446"/>
      <c r="RGH47" s="446"/>
      <c r="RGI47" s="446"/>
      <c r="RGJ47" s="446"/>
      <c r="RGK47" s="446"/>
      <c r="RGL47" s="446"/>
      <c r="RGM47" s="446"/>
      <c r="RGN47" s="446"/>
      <c r="RGO47" s="446"/>
      <c r="RGP47" s="446"/>
      <c r="RGQ47" s="446"/>
      <c r="RGR47" s="446"/>
      <c r="RGS47" s="446"/>
      <c r="RGT47" s="446"/>
      <c r="RGU47" s="446"/>
      <c r="RGV47" s="446"/>
      <c r="RGW47" s="446"/>
      <c r="RGX47" s="446"/>
      <c r="RGY47" s="446"/>
      <c r="RGZ47" s="446"/>
      <c r="RHA47" s="446"/>
      <c r="RHB47" s="446"/>
      <c r="RHC47" s="446"/>
      <c r="RHD47" s="446"/>
      <c r="RHE47" s="446"/>
      <c r="RHF47" s="446"/>
      <c r="RHG47" s="446"/>
      <c r="RHH47" s="446"/>
      <c r="RHI47" s="446"/>
      <c r="RHJ47" s="446"/>
      <c r="RHK47" s="446"/>
      <c r="RHL47" s="446"/>
      <c r="RHM47" s="446"/>
      <c r="RHN47" s="446"/>
      <c r="RHO47" s="446"/>
      <c r="RHP47" s="446"/>
      <c r="RHQ47" s="446"/>
      <c r="RHR47" s="446"/>
      <c r="RHS47" s="446"/>
      <c r="RHT47" s="446"/>
      <c r="RHU47" s="446"/>
      <c r="RHV47" s="446"/>
      <c r="RHW47" s="446"/>
      <c r="RHX47" s="446"/>
      <c r="RHY47" s="446"/>
      <c r="RHZ47" s="446"/>
      <c r="RIA47" s="446"/>
      <c r="RIB47" s="446"/>
      <c r="RIC47" s="446"/>
      <c r="RID47" s="446"/>
      <c r="RIE47" s="446"/>
      <c r="RIF47" s="446"/>
      <c r="RIG47" s="446"/>
      <c r="RIH47" s="446"/>
      <c r="RII47" s="446"/>
      <c r="RIJ47" s="446"/>
      <c r="RIK47" s="446"/>
      <c r="RIL47" s="446"/>
      <c r="RIM47" s="446"/>
      <c r="RIN47" s="446"/>
      <c r="RIO47" s="446"/>
      <c r="RIP47" s="446"/>
      <c r="RIQ47" s="446"/>
      <c r="RIR47" s="446"/>
      <c r="RIS47" s="446"/>
      <c r="RIT47" s="446"/>
      <c r="RIU47" s="446"/>
      <c r="RIV47" s="446"/>
      <c r="RIW47" s="446"/>
      <c r="RIX47" s="446"/>
      <c r="RIY47" s="446"/>
      <c r="RIZ47" s="446"/>
      <c r="RJA47" s="446"/>
      <c r="RJB47" s="446"/>
      <c r="RJC47" s="446"/>
      <c r="RJD47" s="446"/>
      <c r="RJE47" s="446"/>
      <c r="RJF47" s="446"/>
      <c r="RJG47" s="446"/>
      <c r="RJH47" s="446"/>
      <c r="RJI47" s="446"/>
      <c r="RJJ47" s="446"/>
      <c r="RJK47" s="446"/>
      <c r="RJL47" s="446"/>
      <c r="RJM47" s="446"/>
      <c r="RJN47" s="446"/>
      <c r="RJO47" s="446"/>
      <c r="RJP47" s="446"/>
      <c r="RJQ47" s="446"/>
      <c r="RJR47" s="446"/>
      <c r="RJS47" s="446"/>
      <c r="RJT47" s="446"/>
      <c r="RJU47" s="446"/>
      <c r="RJV47" s="446"/>
      <c r="RJW47" s="446"/>
      <c r="RJX47" s="446"/>
      <c r="RJY47" s="446"/>
      <c r="RJZ47" s="446"/>
      <c r="RKA47" s="446"/>
      <c r="RKB47" s="446"/>
      <c r="RKC47" s="446"/>
      <c r="RKD47" s="446"/>
      <c r="RKE47" s="446"/>
      <c r="RKF47" s="446"/>
      <c r="RKG47" s="446"/>
      <c r="RKH47" s="446"/>
      <c r="RKI47" s="446"/>
      <c r="RKJ47" s="446"/>
      <c r="RKK47" s="446"/>
      <c r="RKL47" s="446"/>
      <c r="RKM47" s="446"/>
      <c r="RKN47" s="446"/>
      <c r="RKO47" s="446"/>
      <c r="RKP47" s="446"/>
      <c r="RKQ47" s="446"/>
      <c r="RKR47" s="446"/>
      <c r="RKS47" s="446"/>
      <c r="RKT47" s="446"/>
      <c r="RKU47" s="446"/>
      <c r="RKV47" s="446"/>
      <c r="RKW47" s="446"/>
      <c r="RKX47" s="446"/>
      <c r="RKY47" s="446"/>
      <c r="RKZ47" s="446"/>
      <c r="RLA47" s="446"/>
      <c r="RLB47" s="446"/>
      <c r="RLC47" s="446"/>
      <c r="RLD47" s="446"/>
      <c r="RLE47" s="446"/>
      <c r="RLF47" s="446"/>
      <c r="RLG47" s="446"/>
      <c r="RLH47" s="446"/>
      <c r="RLI47" s="446"/>
      <c r="RLJ47" s="446"/>
      <c r="RLK47" s="446"/>
      <c r="RLL47" s="446"/>
      <c r="RLM47" s="446"/>
      <c r="RLN47" s="446"/>
      <c r="RLO47" s="446"/>
      <c r="RLP47" s="446"/>
      <c r="RLQ47" s="446"/>
      <c r="RLR47" s="446"/>
      <c r="RLS47" s="446"/>
      <c r="RLT47" s="446"/>
      <c r="RLU47" s="446"/>
      <c r="RLV47" s="446"/>
      <c r="RLW47" s="446"/>
      <c r="RLX47" s="446"/>
      <c r="RLY47" s="446"/>
      <c r="RLZ47" s="446"/>
      <c r="RMA47" s="446"/>
      <c r="RMB47" s="446"/>
      <c r="RMC47" s="446"/>
      <c r="RMD47" s="446"/>
      <c r="RME47" s="446"/>
      <c r="RMF47" s="446"/>
      <c r="RMG47" s="446"/>
      <c r="RMH47" s="446"/>
      <c r="RMI47" s="446"/>
      <c r="RMJ47" s="446"/>
      <c r="RMK47" s="446"/>
      <c r="RML47" s="446"/>
      <c r="RMM47" s="446"/>
      <c r="RMN47" s="446"/>
      <c r="RMO47" s="446"/>
      <c r="RMP47" s="446"/>
      <c r="RMQ47" s="446"/>
      <c r="RMR47" s="446"/>
      <c r="RMS47" s="446"/>
      <c r="RMT47" s="446"/>
      <c r="RMU47" s="446"/>
      <c r="RMV47" s="446"/>
      <c r="RMW47" s="446"/>
      <c r="RMX47" s="446"/>
      <c r="RMY47" s="446"/>
      <c r="RMZ47" s="446"/>
      <c r="RNA47" s="446"/>
      <c r="RNB47" s="446"/>
      <c r="RNC47" s="446"/>
      <c r="RND47" s="446"/>
      <c r="RNE47" s="446"/>
      <c r="RNF47" s="446"/>
      <c r="RNG47" s="446"/>
      <c r="RNH47" s="446"/>
      <c r="RNI47" s="446"/>
      <c r="RNJ47" s="446"/>
      <c r="RNK47" s="446"/>
      <c r="RNL47" s="446"/>
      <c r="RNM47" s="446"/>
      <c r="RNN47" s="446"/>
      <c r="RNO47" s="446"/>
      <c r="RNP47" s="446"/>
      <c r="RNQ47" s="446"/>
      <c r="RNR47" s="446"/>
      <c r="RNS47" s="446"/>
      <c r="RNT47" s="446"/>
      <c r="RNU47" s="446"/>
      <c r="RNV47" s="446"/>
      <c r="RNW47" s="446"/>
      <c r="RNX47" s="446"/>
      <c r="RNY47" s="446"/>
      <c r="RNZ47" s="446"/>
      <c r="ROA47" s="446"/>
      <c r="ROB47" s="446"/>
      <c r="ROC47" s="446"/>
      <c r="ROD47" s="446"/>
      <c r="ROE47" s="446"/>
      <c r="ROF47" s="446"/>
      <c r="ROG47" s="446"/>
      <c r="ROH47" s="446"/>
      <c r="ROI47" s="446"/>
      <c r="ROJ47" s="446"/>
      <c r="ROK47" s="446"/>
      <c r="ROL47" s="446"/>
      <c r="ROM47" s="446"/>
      <c r="RON47" s="446"/>
      <c r="ROO47" s="446"/>
      <c r="ROP47" s="446"/>
      <c r="ROQ47" s="446"/>
      <c r="ROR47" s="446"/>
      <c r="ROS47" s="446"/>
      <c r="ROT47" s="446"/>
      <c r="ROU47" s="446"/>
      <c r="ROV47" s="446"/>
      <c r="ROW47" s="446"/>
      <c r="ROX47" s="446"/>
      <c r="ROY47" s="446"/>
      <c r="ROZ47" s="446"/>
      <c r="RPA47" s="446"/>
      <c r="RPB47" s="446"/>
      <c r="RPC47" s="446"/>
      <c r="RPD47" s="446"/>
      <c r="RPE47" s="446"/>
      <c r="RPF47" s="446"/>
      <c r="RPG47" s="446"/>
      <c r="RPH47" s="446"/>
      <c r="RPI47" s="446"/>
      <c r="RPJ47" s="446"/>
      <c r="RPK47" s="446"/>
      <c r="RPL47" s="446"/>
      <c r="RPM47" s="446"/>
      <c r="RPN47" s="446"/>
      <c r="RPO47" s="446"/>
      <c r="RPP47" s="446"/>
      <c r="RPQ47" s="446"/>
      <c r="RPR47" s="446"/>
      <c r="RPS47" s="446"/>
      <c r="RPT47" s="446"/>
      <c r="RPU47" s="446"/>
      <c r="RPV47" s="446"/>
      <c r="RPW47" s="446"/>
      <c r="RPX47" s="446"/>
      <c r="RPY47" s="446"/>
      <c r="RPZ47" s="446"/>
      <c r="RQA47" s="446"/>
      <c r="RQB47" s="446"/>
      <c r="RQC47" s="446"/>
      <c r="RQD47" s="446"/>
      <c r="RQE47" s="446"/>
      <c r="RQF47" s="446"/>
      <c r="RQG47" s="446"/>
      <c r="RQH47" s="446"/>
      <c r="RQI47" s="446"/>
      <c r="RQJ47" s="446"/>
      <c r="RQK47" s="446"/>
      <c r="RQL47" s="446"/>
      <c r="RQM47" s="446"/>
      <c r="RQN47" s="446"/>
      <c r="RQO47" s="446"/>
      <c r="RQP47" s="446"/>
      <c r="RQQ47" s="446"/>
      <c r="RQR47" s="446"/>
      <c r="RQS47" s="446"/>
      <c r="RQT47" s="446"/>
      <c r="RQU47" s="446"/>
      <c r="RQV47" s="446"/>
      <c r="RQW47" s="446"/>
      <c r="RQX47" s="446"/>
      <c r="RQY47" s="446"/>
      <c r="RQZ47" s="446"/>
      <c r="RRA47" s="446"/>
      <c r="RRB47" s="446"/>
      <c r="RRC47" s="446"/>
      <c r="RRD47" s="446"/>
      <c r="RRE47" s="446"/>
      <c r="RRF47" s="446"/>
      <c r="RRG47" s="446"/>
      <c r="RRH47" s="446"/>
      <c r="RRI47" s="446"/>
      <c r="RRJ47" s="446"/>
      <c r="RRK47" s="446"/>
      <c r="RRL47" s="446"/>
      <c r="RRM47" s="446"/>
      <c r="RRN47" s="446"/>
      <c r="RRO47" s="446"/>
      <c r="RRP47" s="446"/>
      <c r="RRQ47" s="446"/>
      <c r="RRR47" s="446"/>
      <c r="RRS47" s="446"/>
      <c r="RRT47" s="446"/>
      <c r="RRU47" s="446"/>
      <c r="RRV47" s="446"/>
      <c r="RRW47" s="446"/>
      <c r="RRX47" s="446"/>
      <c r="RRY47" s="446"/>
      <c r="RRZ47" s="446"/>
      <c r="RSA47" s="446"/>
      <c r="RSB47" s="446"/>
      <c r="RSC47" s="446"/>
      <c r="RSD47" s="446"/>
      <c r="RSE47" s="446"/>
      <c r="RSF47" s="446"/>
      <c r="RSG47" s="446"/>
      <c r="RSH47" s="446"/>
      <c r="RSI47" s="446"/>
      <c r="RSJ47" s="446"/>
      <c r="RSK47" s="446"/>
      <c r="RSL47" s="446"/>
      <c r="RSM47" s="446"/>
      <c r="RSN47" s="446"/>
      <c r="RSO47" s="446"/>
      <c r="RSP47" s="446"/>
      <c r="RSQ47" s="446"/>
      <c r="RSR47" s="446"/>
      <c r="RSS47" s="446"/>
      <c r="RST47" s="446"/>
      <c r="RSU47" s="446"/>
      <c r="RSV47" s="446"/>
      <c r="RSW47" s="446"/>
      <c r="RSX47" s="446"/>
      <c r="RSY47" s="446"/>
      <c r="RSZ47" s="446"/>
      <c r="RTA47" s="446"/>
      <c r="RTB47" s="446"/>
      <c r="RTC47" s="446"/>
      <c r="RTD47" s="446"/>
      <c r="RTE47" s="446"/>
      <c r="RTF47" s="446"/>
      <c r="RTG47" s="446"/>
      <c r="RTH47" s="446"/>
      <c r="RTI47" s="446"/>
      <c r="RTJ47" s="446"/>
      <c r="RTK47" s="446"/>
      <c r="RTL47" s="446"/>
      <c r="RTM47" s="446"/>
      <c r="RTN47" s="446"/>
      <c r="RTO47" s="446"/>
      <c r="RTP47" s="446"/>
      <c r="RTQ47" s="446"/>
      <c r="RTR47" s="446"/>
      <c r="RTS47" s="446"/>
      <c r="RTT47" s="446"/>
      <c r="RTU47" s="446"/>
      <c r="RTV47" s="446"/>
      <c r="RTW47" s="446"/>
      <c r="RTX47" s="446"/>
      <c r="RTY47" s="446"/>
      <c r="RTZ47" s="446"/>
      <c r="RUA47" s="446"/>
      <c r="RUB47" s="446"/>
      <c r="RUC47" s="446"/>
      <c r="RUD47" s="446"/>
      <c r="RUE47" s="446"/>
      <c r="RUF47" s="446"/>
      <c r="RUG47" s="446"/>
      <c r="RUH47" s="446"/>
      <c r="RUI47" s="446"/>
      <c r="RUJ47" s="446"/>
      <c r="RUK47" s="446"/>
      <c r="RUL47" s="446"/>
      <c r="RUM47" s="446"/>
      <c r="RUN47" s="446"/>
      <c r="RUO47" s="446"/>
      <c r="RUP47" s="446"/>
      <c r="RUQ47" s="446"/>
      <c r="RUR47" s="446"/>
      <c r="RUS47" s="446"/>
      <c r="RUT47" s="446"/>
      <c r="RUU47" s="446"/>
      <c r="RUV47" s="446"/>
      <c r="RUW47" s="446"/>
      <c r="RUX47" s="446"/>
      <c r="RUY47" s="446"/>
      <c r="RUZ47" s="446"/>
      <c r="RVA47" s="446"/>
      <c r="RVB47" s="446"/>
      <c r="RVC47" s="446"/>
      <c r="RVD47" s="446"/>
      <c r="RVE47" s="446"/>
      <c r="RVF47" s="446"/>
      <c r="RVG47" s="446"/>
      <c r="RVH47" s="446"/>
      <c r="RVI47" s="446"/>
      <c r="RVJ47" s="446"/>
      <c r="RVK47" s="446"/>
      <c r="RVL47" s="446"/>
      <c r="RVM47" s="446"/>
      <c r="RVN47" s="446"/>
      <c r="RVO47" s="446"/>
      <c r="RVP47" s="446"/>
      <c r="RVQ47" s="446"/>
      <c r="RVR47" s="446"/>
      <c r="RVS47" s="446"/>
      <c r="RVT47" s="446"/>
      <c r="RVU47" s="446"/>
      <c r="RVV47" s="446"/>
      <c r="RVW47" s="446"/>
      <c r="RVX47" s="446"/>
      <c r="RVY47" s="446"/>
      <c r="RVZ47" s="446"/>
      <c r="RWA47" s="446"/>
      <c r="RWB47" s="446"/>
      <c r="RWC47" s="446"/>
      <c r="RWD47" s="446"/>
      <c r="RWE47" s="446"/>
      <c r="RWF47" s="446"/>
      <c r="RWG47" s="446"/>
      <c r="RWH47" s="446"/>
      <c r="RWI47" s="446"/>
      <c r="RWJ47" s="446"/>
      <c r="RWK47" s="446"/>
      <c r="RWL47" s="446"/>
      <c r="RWM47" s="446"/>
      <c r="RWN47" s="446"/>
      <c r="RWO47" s="446"/>
      <c r="RWP47" s="446"/>
      <c r="RWQ47" s="446"/>
      <c r="RWR47" s="446"/>
      <c r="RWS47" s="446"/>
      <c r="RWT47" s="446"/>
      <c r="RWU47" s="446"/>
      <c r="RWV47" s="446"/>
      <c r="RWW47" s="446"/>
      <c r="RWX47" s="446"/>
      <c r="RWY47" s="446"/>
      <c r="RWZ47" s="446"/>
      <c r="RXA47" s="446"/>
      <c r="RXB47" s="446"/>
      <c r="RXC47" s="446"/>
      <c r="RXD47" s="446"/>
      <c r="RXE47" s="446"/>
      <c r="RXF47" s="446"/>
      <c r="RXG47" s="446"/>
      <c r="RXH47" s="446"/>
      <c r="RXI47" s="446"/>
      <c r="RXJ47" s="446"/>
      <c r="RXK47" s="446"/>
      <c r="RXL47" s="446"/>
      <c r="RXM47" s="446"/>
      <c r="RXN47" s="446"/>
      <c r="RXO47" s="446"/>
      <c r="RXP47" s="446"/>
      <c r="RXQ47" s="446"/>
      <c r="RXR47" s="446"/>
      <c r="RXS47" s="446"/>
      <c r="RXT47" s="446"/>
      <c r="RXU47" s="446"/>
      <c r="RXV47" s="446"/>
      <c r="RXW47" s="446"/>
      <c r="RXX47" s="446"/>
      <c r="RXY47" s="446"/>
      <c r="RXZ47" s="446"/>
      <c r="RYA47" s="446"/>
      <c r="RYB47" s="446"/>
      <c r="RYC47" s="446"/>
      <c r="RYD47" s="446"/>
      <c r="RYE47" s="446"/>
      <c r="RYF47" s="446"/>
      <c r="RYG47" s="446"/>
      <c r="RYH47" s="446"/>
      <c r="RYI47" s="446"/>
      <c r="RYJ47" s="446"/>
      <c r="RYK47" s="446"/>
      <c r="RYL47" s="446"/>
      <c r="RYM47" s="446"/>
      <c r="RYN47" s="446"/>
      <c r="RYO47" s="446"/>
      <c r="RYP47" s="446"/>
      <c r="RYQ47" s="446"/>
      <c r="RYR47" s="446"/>
      <c r="RYS47" s="446"/>
      <c r="RYT47" s="446"/>
      <c r="RYU47" s="446"/>
      <c r="RYV47" s="446"/>
      <c r="RYW47" s="446"/>
      <c r="RYX47" s="446"/>
      <c r="RYY47" s="446"/>
      <c r="RYZ47" s="446"/>
      <c r="RZA47" s="446"/>
      <c r="RZB47" s="446"/>
      <c r="RZC47" s="446"/>
      <c r="RZD47" s="446"/>
      <c r="RZE47" s="446"/>
      <c r="RZF47" s="446"/>
      <c r="RZG47" s="446"/>
      <c r="RZH47" s="446"/>
      <c r="RZI47" s="446"/>
      <c r="RZJ47" s="446"/>
      <c r="RZK47" s="446"/>
      <c r="RZL47" s="446"/>
      <c r="RZM47" s="446"/>
      <c r="RZN47" s="446"/>
      <c r="RZO47" s="446"/>
      <c r="RZP47" s="446"/>
      <c r="RZQ47" s="446"/>
      <c r="RZR47" s="446"/>
      <c r="RZS47" s="446"/>
      <c r="RZT47" s="446"/>
      <c r="RZU47" s="446"/>
      <c r="RZV47" s="446"/>
      <c r="RZW47" s="446"/>
      <c r="RZX47" s="446"/>
      <c r="RZY47" s="446"/>
      <c r="RZZ47" s="446"/>
      <c r="SAA47" s="446"/>
      <c r="SAB47" s="446"/>
      <c r="SAC47" s="446"/>
      <c r="SAD47" s="446"/>
      <c r="SAE47" s="446"/>
      <c r="SAF47" s="446"/>
      <c r="SAG47" s="446"/>
      <c r="SAH47" s="446"/>
      <c r="SAI47" s="446"/>
      <c r="SAJ47" s="446"/>
      <c r="SAK47" s="446"/>
      <c r="SAL47" s="446"/>
      <c r="SAM47" s="446"/>
      <c r="SAN47" s="446"/>
      <c r="SAO47" s="446"/>
      <c r="SAP47" s="446"/>
      <c r="SAQ47" s="446"/>
      <c r="SAR47" s="446"/>
      <c r="SAS47" s="446"/>
      <c r="SAT47" s="446"/>
      <c r="SAU47" s="446"/>
      <c r="SAV47" s="446"/>
      <c r="SAW47" s="446"/>
      <c r="SAX47" s="446"/>
      <c r="SAY47" s="446"/>
      <c r="SAZ47" s="446"/>
      <c r="SBA47" s="446"/>
      <c r="SBB47" s="446"/>
      <c r="SBC47" s="446"/>
      <c r="SBD47" s="446"/>
      <c r="SBE47" s="446"/>
      <c r="SBF47" s="446"/>
      <c r="SBG47" s="446"/>
      <c r="SBH47" s="446"/>
      <c r="SBI47" s="446"/>
      <c r="SBJ47" s="446"/>
      <c r="SBK47" s="446"/>
      <c r="SBL47" s="446"/>
      <c r="SBM47" s="446"/>
      <c r="SBN47" s="446"/>
      <c r="SBO47" s="446"/>
      <c r="SBP47" s="446"/>
      <c r="SBQ47" s="446"/>
      <c r="SBR47" s="446"/>
      <c r="SBS47" s="446"/>
      <c r="SBT47" s="446"/>
      <c r="SBU47" s="446"/>
      <c r="SBV47" s="446"/>
      <c r="SBW47" s="446"/>
      <c r="SBX47" s="446"/>
      <c r="SBY47" s="446"/>
      <c r="SBZ47" s="446"/>
      <c r="SCA47" s="446"/>
      <c r="SCB47" s="446"/>
      <c r="SCC47" s="446"/>
      <c r="SCD47" s="446"/>
      <c r="SCE47" s="446"/>
      <c r="SCF47" s="446"/>
      <c r="SCG47" s="446"/>
      <c r="SCH47" s="446"/>
      <c r="SCI47" s="446"/>
      <c r="SCJ47" s="446"/>
      <c r="SCK47" s="446"/>
      <c r="SCL47" s="446"/>
      <c r="SCM47" s="446"/>
      <c r="SCN47" s="446"/>
      <c r="SCO47" s="446"/>
      <c r="SCP47" s="446"/>
      <c r="SCQ47" s="446"/>
      <c r="SCR47" s="446"/>
      <c r="SCS47" s="446"/>
      <c r="SCT47" s="446"/>
      <c r="SCU47" s="446"/>
      <c r="SCV47" s="446"/>
      <c r="SCW47" s="446"/>
      <c r="SCX47" s="446"/>
      <c r="SCY47" s="446"/>
      <c r="SCZ47" s="446"/>
      <c r="SDA47" s="446"/>
      <c r="SDB47" s="446"/>
      <c r="SDC47" s="446"/>
      <c r="SDD47" s="446"/>
      <c r="SDE47" s="446"/>
      <c r="SDF47" s="446"/>
      <c r="SDG47" s="446"/>
      <c r="SDH47" s="446"/>
      <c r="SDI47" s="446"/>
      <c r="SDJ47" s="446"/>
      <c r="SDK47" s="446"/>
      <c r="SDL47" s="446"/>
      <c r="SDM47" s="446"/>
      <c r="SDN47" s="446"/>
      <c r="SDO47" s="446"/>
      <c r="SDP47" s="446"/>
      <c r="SDQ47" s="446"/>
      <c r="SDR47" s="446"/>
      <c r="SDS47" s="446"/>
      <c r="SDT47" s="446"/>
      <c r="SDU47" s="446"/>
      <c r="SDV47" s="446"/>
      <c r="SDW47" s="446"/>
      <c r="SDX47" s="446"/>
      <c r="SDY47" s="446"/>
      <c r="SDZ47" s="446"/>
      <c r="SEA47" s="446"/>
      <c r="SEB47" s="446"/>
      <c r="SEC47" s="446"/>
      <c r="SED47" s="446"/>
      <c r="SEE47" s="446"/>
      <c r="SEF47" s="446"/>
      <c r="SEG47" s="446"/>
      <c r="SEH47" s="446"/>
      <c r="SEI47" s="446"/>
      <c r="SEJ47" s="446"/>
      <c r="SEK47" s="446"/>
      <c r="SEL47" s="446"/>
      <c r="SEM47" s="446"/>
      <c r="SEN47" s="446"/>
      <c r="SEO47" s="446"/>
      <c r="SEP47" s="446"/>
      <c r="SEQ47" s="446"/>
      <c r="SER47" s="446"/>
      <c r="SES47" s="446"/>
      <c r="SET47" s="446"/>
      <c r="SEU47" s="446"/>
      <c r="SEV47" s="446"/>
      <c r="SEW47" s="446"/>
      <c r="SEX47" s="446"/>
      <c r="SEY47" s="446"/>
      <c r="SEZ47" s="446"/>
      <c r="SFA47" s="446"/>
      <c r="SFB47" s="446"/>
      <c r="SFC47" s="446"/>
      <c r="SFD47" s="446"/>
      <c r="SFE47" s="446"/>
      <c r="SFF47" s="446"/>
      <c r="SFG47" s="446"/>
      <c r="SFH47" s="446"/>
      <c r="SFI47" s="446"/>
      <c r="SFJ47" s="446"/>
      <c r="SFK47" s="446"/>
      <c r="SFL47" s="446"/>
      <c r="SFM47" s="446"/>
      <c r="SFN47" s="446"/>
      <c r="SFO47" s="446"/>
      <c r="SFP47" s="446"/>
      <c r="SFQ47" s="446"/>
      <c r="SFR47" s="446"/>
      <c r="SFS47" s="446"/>
      <c r="SFT47" s="446"/>
      <c r="SFU47" s="446"/>
      <c r="SFV47" s="446"/>
      <c r="SFW47" s="446"/>
      <c r="SFX47" s="446"/>
      <c r="SFY47" s="446"/>
      <c r="SFZ47" s="446"/>
      <c r="SGA47" s="446"/>
      <c r="SGB47" s="446"/>
      <c r="SGC47" s="446"/>
      <c r="SGD47" s="446"/>
      <c r="SGE47" s="446"/>
      <c r="SGF47" s="446"/>
      <c r="SGG47" s="446"/>
      <c r="SGH47" s="446"/>
      <c r="SGI47" s="446"/>
      <c r="SGJ47" s="446"/>
      <c r="SGK47" s="446"/>
      <c r="SGL47" s="446"/>
      <c r="SGM47" s="446"/>
      <c r="SGN47" s="446"/>
      <c r="SGO47" s="446"/>
      <c r="SGP47" s="446"/>
      <c r="SGQ47" s="446"/>
      <c r="SGR47" s="446"/>
      <c r="SGS47" s="446"/>
      <c r="SGT47" s="446"/>
      <c r="SGU47" s="446"/>
      <c r="SGV47" s="446"/>
      <c r="SGW47" s="446"/>
      <c r="SGX47" s="446"/>
      <c r="SGY47" s="446"/>
      <c r="SGZ47" s="446"/>
      <c r="SHA47" s="446"/>
      <c r="SHB47" s="446"/>
      <c r="SHC47" s="446"/>
      <c r="SHD47" s="446"/>
      <c r="SHE47" s="446"/>
      <c r="SHF47" s="446"/>
      <c r="SHG47" s="446"/>
      <c r="SHH47" s="446"/>
      <c r="SHI47" s="446"/>
      <c r="SHJ47" s="446"/>
      <c r="SHK47" s="446"/>
      <c r="SHL47" s="446"/>
      <c r="SHM47" s="446"/>
      <c r="SHN47" s="446"/>
      <c r="SHO47" s="446"/>
      <c r="SHP47" s="446"/>
      <c r="SHQ47" s="446"/>
      <c r="SHR47" s="446"/>
      <c r="SHS47" s="446"/>
      <c r="SHT47" s="446"/>
      <c r="SHU47" s="446"/>
      <c r="SHV47" s="446"/>
      <c r="SHW47" s="446"/>
      <c r="SHX47" s="446"/>
      <c r="SHY47" s="446"/>
      <c r="SHZ47" s="446"/>
      <c r="SIA47" s="446"/>
      <c r="SIB47" s="446"/>
      <c r="SIC47" s="446"/>
      <c r="SID47" s="446"/>
      <c r="SIE47" s="446"/>
      <c r="SIF47" s="446"/>
      <c r="SIG47" s="446"/>
      <c r="SIH47" s="446"/>
      <c r="SII47" s="446"/>
      <c r="SIJ47" s="446"/>
      <c r="SIK47" s="446"/>
      <c r="SIL47" s="446"/>
      <c r="SIM47" s="446"/>
      <c r="SIN47" s="446"/>
      <c r="SIO47" s="446"/>
      <c r="SIP47" s="446"/>
      <c r="SIQ47" s="446"/>
      <c r="SIR47" s="446"/>
      <c r="SIS47" s="446"/>
      <c r="SIT47" s="446"/>
      <c r="SIU47" s="446"/>
      <c r="SIV47" s="446"/>
      <c r="SIW47" s="446"/>
      <c r="SIX47" s="446"/>
      <c r="SIY47" s="446"/>
      <c r="SIZ47" s="446"/>
      <c r="SJA47" s="446"/>
      <c r="SJB47" s="446"/>
      <c r="SJC47" s="446"/>
      <c r="SJD47" s="446"/>
      <c r="SJE47" s="446"/>
      <c r="SJF47" s="446"/>
      <c r="SJG47" s="446"/>
      <c r="SJH47" s="446"/>
      <c r="SJI47" s="446"/>
      <c r="SJJ47" s="446"/>
      <c r="SJK47" s="446"/>
      <c r="SJL47" s="446"/>
      <c r="SJM47" s="446"/>
      <c r="SJN47" s="446"/>
      <c r="SJO47" s="446"/>
      <c r="SJP47" s="446"/>
      <c r="SJQ47" s="446"/>
      <c r="SJR47" s="446"/>
      <c r="SJS47" s="446"/>
      <c r="SJT47" s="446"/>
      <c r="SJU47" s="446"/>
      <c r="SJV47" s="446"/>
      <c r="SJW47" s="446"/>
      <c r="SJX47" s="446"/>
      <c r="SJY47" s="446"/>
      <c r="SJZ47" s="446"/>
      <c r="SKA47" s="446"/>
      <c r="SKB47" s="446"/>
      <c r="SKC47" s="446"/>
      <c r="SKD47" s="446"/>
      <c r="SKE47" s="446"/>
      <c r="SKF47" s="446"/>
      <c r="SKG47" s="446"/>
      <c r="SKH47" s="446"/>
      <c r="SKI47" s="446"/>
      <c r="SKJ47" s="446"/>
      <c r="SKK47" s="446"/>
      <c r="SKL47" s="446"/>
      <c r="SKM47" s="446"/>
      <c r="SKN47" s="446"/>
      <c r="SKO47" s="446"/>
      <c r="SKP47" s="446"/>
      <c r="SKQ47" s="446"/>
      <c r="SKR47" s="446"/>
      <c r="SKS47" s="446"/>
      <c r="SKT47" s="446"/>
      <c r="SKU47" s="446"/>
      <c r="SKV47" s="446"/>
      <c r="SKW47" s="446"/>
      <c r="SKX47" s="446"/>
      <c r="SKY47" s="446"/>
      <c r="SKZ47" s="446"/>
      <c r="SLA47" s="446"/>
      <c r="SLB47" s="446"/>
      <c r="SLC47" s="446"/>
      <c r="SLD47" s="446"/>
      <c r="SLE47" s="446"/>
      <c r="SLF47" s="446"/>
      <c r="SLG47" s="446"/>
      <c r="SLH47" s="446"/>
      <c r="SLI47" s="446"/>
      <c r="SLJ47" s="446"/>
      <c r="SLK47" s="446"/>
      <c r="SLL47" s="446"/>
      <c r="SLM47" s="446"/>
      <c r="SLN47" s="446"/>
      <c r="SLO47" s="446"/>
      <c r="SLP47" s="446"/>
      <c r="SLQ47" s="446"/>
      <c r="SLR47" s="446"/>
      <c r="SLS47" s="446"/>
      <c r="SLT47" s="446"/>
      <c r="SLU47" s="446"/>
      <c r="SLV47" s="446"/>
      <c r="SLW47" s="446"/>
      <c r="SLX47" s="446"/>
      <c r="SLY47" s="446"/>
      <c r="SLZ47" s="446"/>
      <c r="SMA47" s="446"/>
      <c r="SMB47" s="446"/>
      <c r="SMC47" s="446"/>
      <c r="SMD47" s="446"/>
      <c r="SME47" s="446"/>
      <c r="SMF47" s="446"/>
      <c r="SMG47" s="446"/>
      <c r="SMH47" s="446"/>
      <c r="SMI47" s="446"/>
      <c r="SMJ47" s="446"/>
      <c r="SMK47" s="446"/>
      <c r="SML47" s="446"/>
      <c r="SMM47" s="446"/>
      <c r="SMN47" s="446"/>
      <c r="SMO47" s="446"/>
      <c r="SMP47" s="446"/>
      <c r="SMQ47" s="446"/>
      <c r="SMR47" s="446"/>
      <c r="SMS47" s="446"/>
      <c r="SMT47" s="446"/>
      <c r="SMU47" s="446"/>
      <c r="SMV47" s="446"/>
      <c r="SMW47" s="446"/>
      <c r="SMX47" s="446"/>
      <c r="SMY47" s="446"/>
      <c r="SMZ47" s="446"/>
      <c r="SNA47" s="446"/>
      <c r="SNB47" s="446"/>
      <c r="SNC47" s="446"/>
      <c r="SND47" s="446"/>
      <c r="SNE47" s="446"/>
      <c r="SNF47" s="446"/>
      <c r="SNG47" s="446"/>
      <c r="SNH47" s="446"/>
      <c r="SNI47" s="446"/>
      <c r="SNJ47" s="446"/>
      <c r="SNK47" s="446"/>
      <c r="SNL47" s="446"/>
      <c r="SNM47" s="446"/>
      <c r="SNN47" s="446"/>
      <c r="SNO47" s="446"/>
      <c r="SNP47" s="446"/>
      <c r="SNQ47" s="446"/>
      <c r="SNR47" s="446"/>
      <c r="SNS47" s="446"/>
      <c r="SNT47" s="446"/>
      <c r="SNU47" s="446"/>
      <c r="SNV47" s="446"/>
      <c r="SNW47" s="446"/>
      <c r="SNX47" s="446"/>
      <c r="SNY47" s="446"/>
      <c r="SNZ47" s="446"/>
      <c r="SOA47" s="446"/>
      <c r="SOB47" s="446"/>
      <c r="SOC47" s="446"/>
      <c r="SOD47" s="446"/>
      <c r="SOE47" s="446"/>
      <c r="SOF47" s="446"/>
      <c r="SOG47" s="446"/>
      <c r="SOH47" s="446"/>
      <c r="SOI47" s="446"/>
      <c r="SOJ47" s="446"/>
      <c r="SOK47" s="446"/>
      <c r="SOL47" s="446"/>
      <c r="SOM47" s="446"/>
      <c r="SON47" s="446"/>
      <c r="SOO47" s="446"/>
      <c r="SOP47" s="446"/>
      <c r="SOQ47" s="446"/>
      <c r="SOR47" s="446"/>
      <c r="SOS47" s="446"/>
      <c r="SOT47" s="446"/>
      <c r="SOU47" s="446"/>
      <c r="SOV47" s="446"/>
      <c r="SOW47" s="446"/>
      <c r="SOX47" s="446"/>
      <c r="SOY47" s="446"/>
      <c r="SOZ47" s="446"/>
      <c r="SPA47" s="446"/>
      <c r="SPB47" s="446"/>
      <c r="SPC47" s="446"/>
      <c r="SPD47" s="446"/>
      <c r="SPE47" s="446"/>
      <c r="SPF47" s="446"/>
      <c r="SPG47" s="446"/>
      <c r="SPH47" s="446"/>
      <c r="SPI47" s="446"/>
      <c r="SPJ47" s="446"/>
      <c r="SPK47" s="446"/>
      <c r="SPL47" s="446"/>
      <c r="SPM47" s="446"/>
      <c r="SPN47" s="446"/>
      <c r="SPO47" s="446"/>
      <c r="SPP47" s="446"/>
      <c r="SPQ47" s="446"/>
      <c r="SPR47" s="446"/>
      <c r="SPS47" s="446"/>
      <c r="SPT47" s="446"/>
      <c r="SPU47" s="446"/>
      <c r="SPV47" s="446"/>
      <c r="SPW47" s="446"/>
      <c r="SPX47" s="446"/>
      <c r="SPY47" s="446"/>
      <c r="SPZ47" s="446"/>
      <c r="SQA47" s="446"/>
      <c r="SQB47" s="446"/>
      <c r="SQC47" s="446"/>
      <c r="SQD47" s="446"/>
      <c r="SQE47" s="446"/>
      <c r="SQF47" s="446"/>
      <c r="SQG47" s="446"/>
      <c r="SQH47" s="446"/>
      <c r="SQI47" s="446"/>
      <c r="SQJ47" s="446"/>
      <c r="SQK47" s="446"/>
      <c r="SQL47" s="446"/>
      <c r="SQM47" s="446"/>
      <c r="SQN47" s="446"/>
      <c r="SQO47" s="446"/>
      <c r="SQP47" s="446"/>
      <c r="SQQ47" s="446"/>
      <c r="SQR47" s="446"/>
      <c r="SQS47" s="446"/>
      <c r="SQT47" s="446"/>
      <c r="SQU47" s="446"/>
      <c r="SQV47" s="446"/>
      <c r="SQW47" s="446"/>
      <c r="SQX47" s="446"/>
      <c r="SQY47" s="446"/>
      <c r="SQZ47" s="446"/>
      <c r="SRA47" s="446"/>
      <c r="SRB47" s="446"/>
      <c r="SRC47" s="446"/>
      <c r="SRD47" s="446"/>
      <c r="SRE47" s="446"/>
      <c r="SRF47" s="446"/>
      <c r="SRG47" s="446"/>
      <c r="SRH47" s="446"/>
      <c r="SRI47" s="446"/>
      <c r="SRJ47" s="446"/>
      <c r="SRK47" s="446"/>
      <c r="SRL47" s="446"/>
      <c r="SRM47" s="446"/>
      <c r="SRN47" s="446"/>
      <c r="SRO47" s="446"/>
      <c r="SRP47" s="446"/>
      <c r="SRQ47" s="446"/>
      <c r="SRR47" s="446"/>
      <c r="SRS47" s="446"/>
      <c r="SRT47" s="446"/>
      <c r="SRU47" s="446"/>
      <c r="SRV47" s="446"/>
      <c r="SRW47" s="446"/>
      <c r="SRX47" s="446"/>
      <c r="SRY47" s="446"/>
      <c r="SRZ47" s="446"/>
      <c r="SSA47" s="446"/>
      <c r="SSB47" s="446"/>
      <c r="SSC47" s="446"/>
      <c r="SSD47" s="446"/>
      <c r="SSE47" s="446"/>
      <c r="SSF47" s="446"/>
      <c r="SSG47" s="446"/>
      <c r="SSH47" s="446"/>
      <c r="SSI47" s="446"/>
      <c r="SSJ47" s="446"/>
      <c r="SSK47" s="446"/>
      <c r="SSL47" s="446"/>
      <c r="SSM47" s="446"/>
      <c r="SSN47" s="446"/>
      <c r="SSO47" s="446"/>
      <c r="SSP47" s="446"/>
      <c r="SSQ47" s="446"/>
      <c r="SSR47" s="446"/>
      <c r="SSS47" s="446"/>
      <c r="SST47" s="446"/>
      <c r="SSU47" s="446"/>
      <c r="SSV47" s="446"/>
      <c r="SSW47" s="446"/>
      <c r="SSX47" s="446"/>
      <c r="SSY47" s="446"/>
      <c r="SSZ47" s="446"/>
      <c r="STA47" s="446"/>
      <c r="STB47" s="446"/>
      <c r="STC47" s="446"/>
      <c r="STD47" s="446"/>
      <c r="STE47" s="446"/>
      <c r="STF47" s="446"/>
      <c r="STG47" s="446"/>
      <c r="STH47" s="446"/>
      <c r="STI47" s="446"/>
      <c r="STJ47" s="446"/>
      <c r="STK47" s="446"/>
      <c r="STL47" s="446"/>
      <c r="STM47" s="446"/>
      <c r="STN47" s="446"/>
      <c r="STO47" s="446"/>
      <c r="STP47" s="446"/>
      <c r="STQ47" s="446"/>
      <c r="STR47" s="446"/>
      <c r="STS47" s="446"/>
      <c r="STT47" s="446"/>
      <c r="STU47" s="446"/>
      <c r="STV47" s="446"/>
      <c r="STW47" s="446"/>
      <c r="STX47" s="446"/>
      <c r="STY47" s="446"/>
      <c r="STZ47" s="446"/>
      <c r="SUA47" s="446"/>
      <c r="SUB47" s="446"/>
      <c r="SUC47" s="446"/>
      <c r="SUD47" s="446"/>
      <c r="SUE47" s="446"/>
      <c r="SUF47" s="446"/>
      <c r="SUG47" s="446"/>
      <c r="SUH47" s="446"/>
      <c r="SUI47" s="446"/>
      <c r="SUJ47" s="446"/>
      <c r="SUK47" s="446"/>
      <c r="SUL47" s="446"/>
      <c r="SUM47" s="446"/>
      <c r="SUN47" s="446"/>
      <c r="SUO47" s="446"/>
      <c r="SUP47" s="446"/>
      <c r="SUQ47" s="446"/>
      <c r="SUR47" s="446"/>
      <c r="SUS47" s="446"/>
      <c r="SUT47" s="446"/>
      <c r="SUU47" s="446"/>
      <c r="SUV47" s="446"/>
      <c r="SUW47" s="446"/>
      <c r="SUX47" s="446"/>
      <c r="SUY47" s="446"/>
      <c r="SUZ47" s="446"/>
      <c r="SVA47" s="446"/>
      <c r="SVB47" s="446"/>
      <c r="SVC47" s="446"/>
      <c r="SVD47" s="446"/>
      <c r="SVE47" s="446"/>
      <c r="SVF47" s="446"/>
      <c r="SVG47" s="446"/>
      <c r="SVH47" s="446"/>
      <c r="SVI47" s="446"/>
      <c r="SVJ47" s="446"/>
      <c r="SVK47" s="446"/>
      <c r="SVL47" s="446"/>
      <c r="SVM47" s="446"/>
      <c r="SVN47" s="446"/>
      <c r="SVO47" s="446"/>
      <c r="SVP47" s="446"/>
      <c r="SVQ47" s="446"/>
      <c r="SVR47" s="446"/>
      <c r="SVS47" s="446"/>
      <c r="SVT47" s="446"/>
      <c r="SVU47" s="446"/>
      <c r="SVV47" s="446"/>
      <c r="SVW47" s="446"/>
      <c r="SVX47" s="446"/>
      <c r="SVY47" s="446"/>
      <c r="SVZ47" s="446"/>
      <c r="SWA47" s="446"/>
      <c r="SWB47" s="446"/>
      <c r="SWC47" s="446"/>
      <c r="SWD47" s="446"/>
      <c r="SWE47" s="446"/>
      <c r="SWF47" s="446"/>
      <c r="SWG47" s="446"/>
      <c r="SWH47" s="446"/>
      <c r="SWI47" s="446"/>
      <c r="SWJ47" s="446"/>
      <c r="SWK47" s="446"/>
      <c r="SWL47" s="446"/>
      <c r="SWM47" s="446"/>
      <c r="SWN47" s="446"/>
      <c r="SWO47" s="446"/>
      <c r="SWP47" s="446"/>
      <c r="SWQ47" s="446"/>
      <c r="SWR47" s="446"/>
      <c r="SWS47" s="446"/>
      <c r="SWT47" s="446"/>
      <c r="SWU47" s="446"/>
      <c r="SWV47" s="446"/>
      <c r="SWW47" s="446"/>
      <c r="SWX47" s="446"/>
      <c r="SWY47" s="446"/>
      <c r="SWZ47" s="446"/>
      <c r="SXA47" s="446"/>
      <c r="SXB47" s="446"/>
      <c r="SXC47" s="446"/>
      <c r="SXD47" s="446"/>
      <c r="SXE47" s="446"/>
      <c r="SXF47" s="446"/>
      <c r="SXG47" s="446"/>
      <c r="SXH47" s="446"/>
      <c r="SXI47" s="446"/>
      <c r="SXJ47" s="446"/>
      <c r="SXK47" s="446"/>
      <c r="SXL47" s="446"/>
      <c r="SXM47" s="446"/>
      <c r="SXN47" s="446"/>
      <c r="SXO47" s="446"/>
      <c r="SXP47" s="446"/>
      <c r="SXQ47" s="446"/>
      <c r="SXR47" s="446"/>
      <c r="SXS47" s="446"/>
      <c r="SXT47" s="446"/>
      <c r="SXU47" s="446"/>
      <c r="SXV47" s="446"/>
      <c r="SXW47" s="446"/>
      <c r="SXX47" s="446"/>
      <c r="SXY47" s="446"/>
      <c r="SXZ47" s="446"/>
      <c r="SYA47" s="446"/>
      <c r="SYB47" s="446"/>
      <c r="SYC47" s="446"/>
      <c r="SYD47" s="446"/>
      <c r="SYE47" s="446"/>
      <c r="SYF47" s="446"/>
      <c r="SYG47" s="446"/>
      <c r="SYH47" s="446"/>
      <c r="SYI47" s="446"/>
      <c r="SYJ47" s="446"/>
      <c r="SYK47" s="446"/>
      <c r="SYL47" s="446"/>
      <c r="SYM47" s="446"/>
      <c r="SYN47" s="446"/>
      <c r="SYO47" s="446"/>
      <c r="SYP47" s="446"/>
      <c r="SYQ47" s="446"/>
      <c r="SYR47" s="446"/>
      <c r="SYS47" s="446"/>
      <c r="SYT47" s="446"/>
      <c r="SYU47" s="446"/>
      <c r="SYV47" s="446"/>
      <c r="SYW47" s="446"/>
      <c r="SYX47" s="446"/>
      <c r="SYY47" s="446"/>
      <c r="SYZ47" s="446"/>
      <c r="SZA47" s="446"/>
      <c r="SZB47" s="446"/>
      <c r="SZC47" s="446"/>
      <c r="SZD47" s="446"/>
      <c r="SZE47" s="446"/>
      <c r="SZF47" s="446"/>
      <c r="SZG47" s="446"/>
      <c r="SZH47" s="446"/>
      <c r="SZI47" s="446"/>
      <c r="SZJ47" s="446"/>
      <c r="SZK47" s="446"/>
      <c r="SZL47" s="446"/>
      <c r="SZM47" s="446"/>
      <c r="SZN47" s="446"/>
      <c r="SZO47" s="446"/>
      <c r="SZP47" s="446"/>
      <c r="SZQ47" s="446"/>
      <c r="SZR47" s="446"/>
      <c r="SZS47" s="446"/>
      <c r="SZT47" s="446"/>
      <c r="SZU47" s="446"/>
      <c r="SZV47" s="446"/>
      <c r="SZW47" s="446"/>
      <c r="SZX47" s="446"/>
      <c r="SZY47" s="446"/>
      <c r="SZZ47" s="446"/>
      <c r="TAA47" s="446"/>
      <c r="TAB47" s="446"/>
      <c r="TAC47" s="446"/>
      <c r="TAD47" s="446"/>
      <c r="TAE47" s="446"/>
      <c r="TAF47" s="446"/>
      <c r="TAG47" s="446"/>
      <c r="TAH47" s="446"/>
      <c r="TAI47" s="446"/>
      <c r="TAJ47" s="446"/>
      <c r="TAK47" s="446"/>
      <c r="TAL47" s="446"/>
      <c r="TAM47" s="446"/>
      <c r="TAN47" s="446"/>
      <c r="TAO47" s="446"/>
      <c r="TAP47" s="446"/>
      <c r="TAQ47" s="446"/>
      <c r="TAR47" s="446"/>
      <c r="TAS47" s="446"/>
      <c r="TAT47" s="446"/>
      <c r="TAU47" s="446"/>
      <c r="TAV47" s="446"/>
      <c r="TAW47" s="446"/>
      <c r="TAX47" s="446"/>
      <c r="TAY47" s="446"/>
      <c r="TAZ47" s="446"/>
      <c r="TBA47" s="446"/>
      <c r="TBB47" s="446"/>
      <c r="TBC47" s="446"/>
      <c r="TBD47" s="446"/>
      <c r="TBE47" s="446"/>
      <c r="TBF47" s="446"/>
      <c r="TBG47" s="446"/>
      <c r="TBH47" s="446"/>
      <c r="TBI47" s="446"/>
      <c r="TBJ47" s="446"/>
      <c r="TBK47" s="446"/>
      <c r="TBL47" s="446"/>
      <c r="TBM47" s="446"/>
      <c r="TBN47" s="446"/>
      <c r="TBO47" s="446"/>
      <c r="TBP47" s="446"/>
      <c r="TBQ47" s="446"/>
      <c r="TBR47" s="446"/>
      <c r="TBS47" s="446"/>
      <c r="TBT47" s="446"/>
      <c r="TBU47" s="446"/>
      <c r="TBV47" s="446"/>
      <c r="TBW47" s="446"/>
      <c r="TBX47" s="446"/>
      <c r="TBY47" s="446"/>
      <c r="TBZ47" s="446"/>
      <c r="TCA47" s="446"/>
      <c r="TCB47" s="446"/>
      <c r="TCC47" s="446"/>
      <c r="TCD47" s="446"/>
      <c r="TCE47" s="446"/>
      <c r="TCF47" s="446"/>
      <c r="TCG47" s="446"/>
      <c r="TCH47" s="446"/>
      <c r="TCI47" s="446"/>
      <c r="TCJ47" s="446"/>
      <c r="TCK47" s="446"/>
      <c r="TCL47" s="446"/>
      <c r="TCM47" s="446"/>
      <c r="TCN47" s="446"/>
      <c r="TCO47" s="446"/>
      <c r="TCP47" s="446"/>
      <c r="TCQ47" s="446"/>
      <c r="TCR47" s="446"/>
      <c r="TCS47" s="446"/>
      <c r="TCT47" s="446"/>
      <c r="TCU47" s="446"/>
      <c r="TCV47" s="446"/>
      <c r="TCW47" s="446"/>
      <c r="TCX47" s="446"/>
      <c r="TCY47" s="446"/>
      <c r="TCZ47" s="446"/>
      <c r="TDA47" s="446"/>
      <c r="TDB47" s="446"/>
      <c r="TDC47" s="446"/>
      <c r="TDD47" s="446"/>
      <c r="TDE47" s="446"/>
      <c r="TDF47" s="446"/>
      <c r="TDG47" s="446"/>
      <c r="TDH47" s="446"/>
      <c r="TDI47" s="446"/>
      <c r="TDJ47" s="446"/>
      <c r="TDK47" s="446"/>
      <c r="TDL47" s="446"/>
      <c r="TDM47" s="446"/>
      <c r="TDN47" s="446"/>
      <c r="TDO47" s="446"/>
      <c r="TDP47" s="446"/>
      <c r="TDQ47" s="446"/>
      <c r="TDR47" s="446"/>
      <c r="TDS47" s="446"/>
      <c r="TDT47" s="446"/>
      <c r="TDU47" s="446"/>
      <c r="TDV47" s="446"/>
      <c r="TDW47" s="446"/>
      <c r="TDX47" s="446"/>
      <c r="TDY47" s="446"/>
      <c r="TDZ47" s="446"/>
      <c r="TEA47" s="446"/>
      <c r="TEB47" s="446"/>
      <c r="TEC47" s="446"/>
      <c r="TED47" s="446"/>
      <c r="TEE47" s="446"/>
      <c r="TEF47" s="446"/>
      <c r="TEG47" s="446"/>
      <c r="TEH47" s="446"/>
      <c r="TEI47" s="446"/>
      <c r="TEJ47" s="446"/>
      <c r="TEK47" s="446"/>
      <c r="TEL47" s="446"/>
      <c r="TEM47" s="446"/>
      <c r="TEN47" s="446"/>
      <c r="TEO47" s="446"/>
      <c r="TEP47" s="446"/>
      <c r="TEQ47" s="446"/>
      <c r="TER47" s="446"/>
      <c r="TES47" s="446"/>
      <c r="TET47" s="446"/>
      <c r="TEU47" s="446"/>
      <c r="TEV47" s="446"/>
      <c r="TEW47" s="446"/>
      <c r="TEX47" s="446"/>
      <c r="TEY47" s="446"/>
      <c r="TEZ47" s="446"/>
      <c r="TFA47" s="446"/>
      <c r="TFB47" s="446"/>
      <c r="TFC47" s="446"/>
      <c r="TFD47" s="446"/>
      <c r="TFE47" s="446"/>
      <c r="TFF47" s="446"/>
      <c r="TFG47" s="446"/>
      <c r="TFH47" s="446"/>
      <c r="TFI47" s="446"/>
      <c r="TFJ47" s="446"/>
      <c r="TFK47" s="446"/>
      <c r="TFL47" s="446"/>
      <c r="TFM47" s="446"/>
      <c r="TFN47" s="446"/>
      <c r="TFO47" s="446"/>
      <c r="TFP47" s="446"/>
      <c r="TFQ47" s="446"/>
      <c r="TFR47" s="446"/>
      <c r="TFS47" s="446"/>
      <c r="TFT47" s="446"/>
      <c r="TFU47" s="446"/>
      <c r="TFV47" s="446"/>
      <c r="TFW47" s="446"/>
      <c r="TFX47" s="446"/>
      <c r="TFY47" s="446"/>
      <c r="TFZ47" s="446"/>
      <c r="TGA47" s="446"/>
      <c r="TGB47" s="446"/>
      <c r="TGC47" s="446"/>
      <c r="TGD47" s="446"/>
      <c r="TGE47" s="446"/>
      <c r="TGF47" s="446"/>
      <c r="TGG47" s="446"/>
      <c r="TGH47" s="446"/>
      <c r="TGI47" s="446"/>
      <c r="TGJ47" s="446"/>
      <c r="TGK47" s="446"/>
      <c r="TGL47" s="446"/>
      <c r="TGM47" s="446"/>
      <c r="TGN47" s="446"/>
      <c r="TGO47" s="446"/>
      <c r="TGP47" s="446"/>
      <c r="TGQ47" s="446"/>
      <c r="TGR47" s="446"/>
      <c r="TGS47" s="446"/>
      <c r="TGT47" s="446"/>
      <c r="TGU47" s="446"/>
      <c r="TGV47" s="446"/>
      <c r="TGW47" s="446"/>
      <c r="TGX47" s="446"/>
      <c r="TGY47" s="446"/>
      <c r="TGZ47" s="446"/>
      <c r="THA47" s="446"/>
      <c r="THB47" s="446"/>
      <c r="THC47" s="446"/>
      <c r="THD47" s="446"/>
      <c r="THE47" s="446"/>
      <c r="THF47" s="446"/>
      <c r="THG47" s="446"/>
      <c r="THH47" s="446"/>
      <c r="THI47" s="446"/>
      <c r="THJ47" s="446"/>
      <c r="THK47" s="446"/>
      <c r="THL47" s="446"/>
      <c r="THM47" s="446"/>
      <c r="THN47" s="446"/>
      <c r="THO47" s="446"/>
      <c r="THP47" s="446"/>
      <c r="THQ47" s="446"/>
      <c r="THR47" s="446"/>
      <c r="THS47" s="446"/>
      <c r="THT47" s="446"/>
      <c r="THU47" s="446"/>
      <c r="THV47" s="446"/>
      <c r="THW47" s="446"/>
      <c r="THX47" s="446"/>
      <c r="THY47" s="446"/>
      <c r="THZ47" s="446"/>
      <c r="TIA47" s="446"/>
      <c r="TIB47" s="446"/>
      <c r="TIC47" s="446"/>
      <c r="TID47" s="446"/>
      <c r="TIE47" s="446"/>
      <c r="TIF47" s="446"/>
      <c r="TIG47" s="446"/>
      <c r="TIH47" s="446"/>
      <c r="TII47" s="446"/>
      <c r="TIJ47" s="446"/>
      <c r="TIK47" s="446"/>
      <c r="TIL47" s="446"/>
      <c r="TIM47" s="446"/>
      <c r="TIN47" s="446"/>
      <c r="TIO47" s="446"/>
      <c r="TIP47" s="446"/>
      <c r="TIQ47" s="446"/>
      <c r="TIR47" s="446"/>
      <c r="TIS47" s="446"/>
      <c r="TIT47" s="446"/>
      <c r="TIU47" s="446"/>
      <c r="TIV47" s="446"/>
      <c r="TIW47" s="446"/>
      <c r="TIX47" s="446"/>
      <c r="TIY47" s="446"/>
      <c r="TIZ47" s="446"/>
      <c r="TJA47" s="446"/>
      <c r="TJB47" s="446"/>
      <c r="TJC47" s="446"/>
      <c r="TJD47" s="446"/>
      <c r="TJE47" s="446"/>
      <c r="TJF47" s="446"/>
      <c r="TJG47" s="446"/>
      <c r="TJH47" s="446"/>
      <c r="TJI47" s="446"/>
      <c r="TJJ47" s="446"/>
      <c r="TJK47" s="446"/>
      <c r="TJL47" s="446"/>
      <c r="TJM47" s="446"/>
      <c r="TJN47" s="446"/>
      <c r="TJO47" s="446"/>
      <c r="TJP47" s="446"/>
      <c r="TJQ47" s="446"/>
      <c r="TJR47" s="446"/>
      <c r="TJS47" s="446"/>
      <c r="TJT47" s="446"/>
      <c r="TJU47" s="446"/>
      <c r="TJV47" s="446"/>
      <c r="TJW47" s="446"/>
      <c r="TJX47" s="446"/>
      <c r="TJY47" s="446"/>
      <c r="TJZ47" s="446"/>
      <c r="TKA47" s="446"/>
      <c r="TKB47" s="446"/>
      <c r="TKC47" s="446"/>
      <c r="TKD47" s="446"/>
      <c r="TKE47" s="446"/>
      <c r="TKF47" s="446"/>
      <c r="TKG47" s="446"/>
      <c r="TKH47" s="446"/>
      <c r="TKI47" s="446"/>
      <c r="TKJ47" s="446"/>
      <c r="TKK47" s="446"/>
      <c r="TKL47" s="446"/>
      <c r="TKM47" s="446"/>
      <c r="TKN47" s="446"/>
      <c r="TKO47" s="446"/>
      <c r="TKP47" s="446"/>
      <c r="TKQ47" s="446"/>
      <c r="TKR47" s="446"/>
      <c r="TKS47" s="446"/>
      <c r="TKT47" s="446"/>
      <c r="TKU47" s="446"/>
      <c r="TKV47" s="446"/>
      <c r="TKW47" s="446"/>
      <c r="TKX47" s="446"/>
      <c r="TKY47" s="446"/>
      <c r="TKZ47" s="446"/>
      <c r="TLA47" s="446"/>
      <c r="TLB47" s="446"/>
      <c r="TLC47" s="446"/>
      <c r="TLD47" s="446"/>
      <c r="TLE47" s="446"/>
      <c r="TLF47" s="446"/>
      <c r="TLG47" s="446"/>
      <c r="TLH47" s="446"/>
      <c r="TLI47" s="446"/>
      <c r="TLJ47" s="446"/>
      <c r="TLK47" s="446"/>
      <c r="TLL47" s="446"/>
      <c r="TLM47" s="446"/>
      <c r="TLN47" s="446"/>
      <c r="TLO47" s="446"/>
      <c r="TLP47" s="446"/>
      <c r="TLQ47" s="446"/>
      <c r="TLR47" s="446"/>
      <c r="TLS47" s="446"/>
      <c r="TLT47" s="446"/>
      <c r="TLU47" s="446"/>
      <c r="TLV47" s="446"/>
      <c r="TLW47" s="446"/>
      <c r="TLX47" s="446"/>
      <c r="TLY47" s="446"/>
      <c r="TLZ47" s="446"/>
      <c r="TMA47" s="446"/>
      <c r="TMB47" s="446"/>
      <c r="TMC47" s="446"/>
      <c r="TMD47" s="446"/>
      <c r="TME47" s="446"/>
      <c r="TMF47" s="446"/>
      <c r="TMG47" s="446"/>
      <c r="TMH47" s="446"/>
      <c r="TMI47" s="446"/>
      <c r="TMJ47" s="446"/>
      <c r="TMK47" s="446"/>
      <c r="TML47" s="446"/>
      <c r="TMM47" s="446"/>
      <c r="TMN47" s="446"/>
      <c r="TMO47" s="446"/>
      <c r="TMP47" s="446"/>
      <c r="TMQ47" s="446"/>
      <c r="TMR47" s="446"/>
      <c r="TMS47" s="446"/>
      <c r="TMT47" s="446"/>
      <c r="TMU47" s="446"/>
      <c r="TMV47" s="446"/>
      <c r="TMW47" s="446"/>
      <c r="TMX47" s="446"/>
      <c r="TMY47" s="446"/>
      <c r="TMZ47" s="446"/>
      <c r="TNA47" s="446"/>
      <c r="TNB47" s="446"/>
      <c r="TNC47" s="446"/>
      <c r="TND47" s="446"/>
      <c r="TNE47" s="446"/>
      <c r="TNF47" s="446"/>
      <c r="TNG47" s="446"/>
      <c r="TNH47" s="446"/>
      <c r="TNI47" s="446"/>
      <c r="TNJ47" s="446"/>
      <c r="TNK47" s="446"/>
      <c r="TNL47" s="446"/>
      <c r="TNM47" s="446"/>
      <c r="TNN47" s="446"/>
      <c r="TNO47" s="446"/>
      <c r="TNP47" s="446"/>
      <c r="TNQ47" s="446"/>
      <c r="TNR47" s="446"/>
      <c r="TNS47" s="446"/>
      <c r="TNT47" s="446"/>
      <c r="TNU47" s="446"/>
      <c r="TNV47" s="446"/>
      <c r="TNW47" s="446"/>
      <c r="TNX47" s="446"/>
      <c r="TNY47" s="446"/>
      <c r="TNZ47" s="446"/>
      <c r="TOA47" s="446"/>
      <c r="TOB47" s="446"/>
      <c r="TOC47" s="446"/>
      <c r="TOD47" s="446"/>
      <c r="TOE47" s="446"/>
      <c r="TOF47" s="446"/>
      <c r="TOG47" s="446"/>
      <c r="TOH47" s="446"/>
      <c r="TOI47" s="446"/>
      <c r="TOJ47" s="446"/>
      <c r="TOK47" s="446"/>
      <c r="TOL47" s="446"/>
      <c r="TOM47" s="446"/>
      <c r="TON47" s="446"/>
      <c r="TOO47" s="446"/>
      <c r="TOP47" s="446"/>
      <c r="TOQ47" s="446"/>
      <c r="TOR47" s="446"/>
      <c r="TOS47" s="446"/>
      <c r="TOT47" s="446"/>
      <c r="TOU47" s="446"/>
      <c r="TOV47" s="446"/>
      <c r="TOW47" s="446"/>
      <c r="TOX47" s="446"/>
      <c r="TOY47" s="446"/>
      <c r="TOZ47" s="446"/>
      <c r="TPA47" s="446"/>
      <c r="TPB47" s="446"/>
      <c r="TPC47" s="446"/>
      <c r="TPD47" s="446"/>
      <c r="TPE47" s="446"/>
      <c r="TPF47" s="446"/>
      <c r="TPG47" s="446"/>
      <c r="TPH47" s="446"/>
      <c r="TPI47" s="446"/>
      <c r="TPJ47" s="446"/>
      <c r="TPK47" s="446"/>
      <c r="TPL47" s="446"/>
      <c r="TPM47" s="446"/>
      <c r="TPN47" s="446"/>
      <c r="TPO47" s="446"/>
      <c r="TPP47" s="446"/>
      <c r="TPQ47" s="446"/>
      <c r="TPR47" s="446"/>
      <c r="TPS47" s="446"/>
      <c r="TPT47" s="446"/>
      <c r="TPU47" s="446"/>
      <c r="TPV47" s="446"/>
      <c r="TPW47" s="446"/>
      <c r="TPX47" s="446"/>
      <c r="TPY47" s="446"/>
      <c r="TPZ47" s="446"/>
      <c r="TQA47" s="446"/>
      <c r="TQB47" s="446"/>
      <c r="TQC47" s="446"/>
      <c r="TQD47" s="446"/>
      <c r="TQE47" s="446"/>
      <c r="TQF47" s="446"/>
      <c r="TQG47" s="446"/>
      <c r="TQH47" s="446"/>
      <c r="TQI47" s="446"/>
      <c r="TQJ47" s="446"/>
      <c r="TQK47" s="446"/>
      <c r="TQL47" s="446"/>
      <c r="TQM47" s="446"/>
      <c r="TQN47" s="446"/>
      <c r="TQO47" s="446"/>
      <c r="TQP47" s="446"/>
      <c r="TQQ47" s="446"/>
      <c r="TQR47" s="446"/>
      <c r="TQS47" s="446"/>
      <c r="TQT47" s="446"/>
      <c r="TQU47" s="446"/>
      <c r="TQV47" s="446"/>
      <c r="TQW47" s="446"/>
      <c r="TQX47" s="446"/>
      <c r="TQY47" s="446"/>
      <c r="TQZ47" s="446"/>
      <c r="TRA47" s="446"/>
      <c r="TRB47" s="446"/>
      <c r="TRC47" s="446"/>
      <c r="TRD47" s="446"/>
      <c r="TRE47" s="446"/>
      <c r="TRF47" s="446"/>
      <c r="TRG47" s="446"/>
      <c r="TRH47" s="446"/>
      <c r="TRI47" s="446"/>
      <c r="TRJ47" s="446"/>
      <c r="TRK47" s="446"/>
      <c r="TRL47" s="446"/>
      <c r="TRM47" s="446"/>
      <c r="TRN47" s="446"/>
      <c r="TRO47" s="446"/>
      <c r="TRP47" s="446"/>
      <c r="TRQ47" s="446"/>
      <c r="TRR47" s="446"/>
      <c r="TRS47" s="446"/>
      <c r="TRT47" s="446"/>
      <c r="TRU47" s="446"/>
      <c r="TRV47" s="446"/>
      <c r="TRW47" s="446"/>
      <c r="TRX47" s="446"/>
      <c r="TRY47" s="446"/>
      <c r="TRZ47" s="446"/>
      <c r="TSA47" s="446"/>
      <c r="TSB47" s="446"/>
      <c r="TSC47" s="446"/>
      <c r="TSD47" s="446"/>
      <c r="TSE47" s="446"/>
      <c r="TSF47" s="446"/>
      <c r="TSG47" s="446"/>
      <c r="TSH47" s="446"/>
      <c r="TSI47" s="446"/>
      <c r="TSJ47" s="446"/>
      <c r="TSK47" s="446"/>
      <c r="TSL47" s="446"/>
      <c r="TSM47" s="446"/>
      <c r="TSN47" s="446"/>
      <c r="TSO47" s="446"/>
      <c r="TSP47" s="446"/>
      <c r="TSQ47" s="446"/>
      <c r="TSR47" s="446"/>
      <c r="TSS47" s="446"/>
      <c r="TST47" s="446"/>
      <c r="TSU47" s="446"/>
      <c r="TSV47" s="446"/>
      <c r="TSW47" s="446"/>
      <c r="TSX47" s="446"/>
      <c r="TSY47" s="446"/>
      <c r="TSZ47" s="446"/>
      <c r="TTA47" s="446"/>
      <c r="TTB47" s="446"/>
      <c r="TTC47" s="446"/>
      <c r="TTD47" s="446"/>
      <c r="TTE47" s="446"/>
      <c r="TTF47" s="446"/>
      <c r="TTG47" s="446"/>
      <c r="TTH47" s="446"/>
      <c r="TTI47" s="446"/>
      <c r="TTJ47" s="446"/>
      <c r="TTK47" s="446"/>
      <c r="TTL47" s="446"/>
      <c r="TTM47" s="446"/>
      <c r="TTN47" s="446"/>
      <c r="TTO47" s="446"/>
      <c r="TTP47" s="446"/>
      <c r="TTQ47" s="446"/>
      <c r="TTR47" s="446"/>
      <c r="TTS47" s="446"/>
      <c r="TTT47" s="446"/>
      <c r="TTU47" s="446"/>
      <c r="TTV47" s="446"/>
      <c r="TTW47" s="446"/>
      <c r="TTX47" s="446"/>
      <c r="TTY47" s="446"/>
      <c r="TTZ47" s="446"/>
      <c r="TUA47" s="446"/>
      <c r="TUB47" s="446"/>
      <c r="TUC47" s="446"/>
      <c r="TUD47" s="446"/>
      <c r="TUE47" s="446"/>
      <c r="TUF47" s="446"/>
      <c r="TUG47" s="446"/>
      <c r="TUH47" s="446"/>
      <c r="TUI47" s="446"/>
      <c r="TUJ47" s="446"/>
      <c r="TUK47" s="446"/>
      <c r="TUL47" s="446"/>
      <c r="TUM47" s="446"/>
      <c r="TUN47" s="446"/>
      <c r="TUO47" s="446"/>
      <c r="TUP47" s="446"/>
      <c r="TUQ47" s="446"/>
      <c r="TUR47" s="446"/>
      <c r="TUS47" s="446"/>
      <c r="TUT47" s="446"/>
      <c r="TUU47" s="446"/>
      <c r="TUV47" s="446"/>
      <c r="TUW47" s="446"/>
      <c r="TUX47" s="446"/>
      <c r="TUY47" s="446"/>
      <c r="TUZ47" s="446"/>
      <c r="TVA47" s="446"/>
      <c r="TVB47" s="446"/>
      <c r="TVC47" s="446"/>
      <c r="TVD47" s="446"/>
      <c r="TVE47" s="446"/>
      <c r="TVF47" s="446"/>
      <c r="TVG47" s="446"/>
      <c r="TVH47" s="446"/>
      <c r="TVI47" s="446"/>
      <c r="TVJ47" s="446"/>
      <c r="TVK47" s="446"/>
      <c r="TVL47" s="446"/>
      <c r="TVM47" s="446"/>
      <c r="TVN47" s="446"/>
      <c r="TVO47" s="446"/>
      <c r="TVP47" s="446"/>
      <c r="TVQ47" s="446"/>
      <c r="TVR47" s="446"/>
      <c r="TVS47" s="446"/>
      <c r="TVT47" s="446"/>
      <c r="TVU47" s="446"/>
      <c r="TVV47" s="446"/>
      <c r="TVW47" s="446"/>
      <c r="TVX47" s="446"/>
      <c r="TVY47" s="446"/>
      <c r="TVZ47" s="446"/>
      <c r="TWA47" s="446"/>
      <c r="TWB47" s="446"/>
      <c r="TWC47" s="446"/>
      <c r="TWD47" s="446"/>
      <c r="TWE47" s="446"/>
      <c r="TWF47" s="446"/>
      <c r="TWG47" s="446"/>
      <c r="TWH47" s="446"/>
      <c r="TWI47" s="446"/>
      <c r="TWJ47" s="446"/>
      <c r="TWK47" s="446"/>
      <c r="TWL47" s="446"/>
      <c r="TWM47" s="446"/>
      <c r="TWN47" s="446"/>
      <c r="TWO47" s="446"/>
      <c r="TWP47" s="446"/>
      <c r="TWQ47" s="446"/>
      <c r="TWR47" s="446"/>
      <c r="TWS47" s="446"/>
      <c r="TWT47" s="446"/>
      <c r="TWU47" s="446"/>
      <c r="TWV47" s="446"/>
      <c r="TWW47" s="446"/>
      <c r="TWX47" s="446"/>
      <c r="TWY47" s="446"/>
      <c r="TWZ47" s="446"/>
      <c r="TXA47" s="446"/>
      <c r="TXB47" s="446"/>
      <c r="TXC47" s="446"/>
      <c r="TXD47" s="446"/>
      <c r="TXE47" s="446"/>
      <c r="TXF47" s="446"/>
      <c r="TXG47" s="446"/>
      <c r="TXH47" s="446"/>
      <c r="TXI47" s="446"/>
      <c r="TXJ47" s="446"/>
      <c r="TXK47" s="446"/>
      <c r="TXL47" s="446"/>
      <c r="TXM47" s="446"/>
      <c r="TXN47" s="446"/>
      <c r="TXO47" s="446"/>
      <c r="TXP47" s="446"/>
      <c r="TXQ47" s="446"/>
      <c r="TXR47" s="446"/>
      <c r="TXS47" s="446"/>
      <c r="TXT47" s="446"/>
      <c r="TXU47" s="446"/>
      <c r="TXV47" s="446"/>
      <c r="TXW47" s="446"/>
      <c r="TXX47" s="446"/>
      <c r="TXY47" s="446"/>
      <c r="TXZ47" s="446"/>
      <c r="TYA47" s="446"/>
      <c r="TYB47" s="446"/>
      <c r="TYC47" s="446"/>
      <c r="TYD47" s="446"/>
      <c r="TYE47" s="446"/>
      <c r="TYF47" s="446"/>
      <c r="TYG47" s="446"/>
      <c r="TYH47" s="446"/>
      <c r="TYI47" s="446"/>
      <c r="TYJ47" s="446"/>
      <c r="TYK47" s="446"/>
      <c r="TYL47" s="446"/>
      <c r="TYM47" s="446"/>
      <c r="TYN47" s="446"/>
      <c r="TYO47" s="446"/>
      <c r="TYP47" s="446"/>
      <c r="TYQ47" s="446"/>
      <c r="TYR47" s="446"/>
      <c r="TYS47" s="446"/>
      <c r="TYT47" s="446"/>
      <c r="TYU47" s="446"/>
      <c r="TYV47" s="446"/>
      <c r="TYW47" s="446"/>
      <c r="TYX47" s="446"/>
      <c r="TYY47" s="446"/>
      <c r="TYZ47" s="446"/>
      <c r="TZA47" s="446"/>
      <c r="TZB47" s="446"/>
      <c r="TZC47" s="446"/>
      <c r="TZD47" s="446"/>
      <c r="TZE47" s="446"/>
      <c r="TZF47" s="446"/>
      <c r="TZG47" s="446"/>
      <c r="TZH47" s="446"/>
      <c r="TZI47" s="446"/>
      <c r="TZJ47" s="446"/>
      <c r="TZK47" s="446"/>
      <c r="TZL47" s="446"/>
      <c r="TZM47" s="446"/>
      <c r="TZN47" s="446"/>
      <c r="TZO47" s="446"/>
      <c r="TZP47" s="446"/>
      <c r="TZQ47" s="446"/>
      <c r="TZR47" s="446"/>
      <c r="TZS47" s="446"/>
      <c r="TZT47" s="446"/>
      <c r="TZU47" s="446"/>
      <c r="TZV47" s="446"/>
      <c r="TZW47" s="446"/>
      <c r="TZX47" s="446"/>
      <c r="TZY47" s="446"/>
      <c r="TZZ47" s="446"/>
      <c r="UAA47" s="446"/>
      <c r="UAB47" s="446"/>
      <c r="UAC47" s="446"/>
      <c r="UAD47" s="446"/>
      <c r="UAE47" s="446"/>
      <c r="UAF47" s="446"/>
      <c r="UAG47" s="446"/>
      <c r="UAH47" s="446"/>
      <c r="UAI47" s="446"/>
      <c r="UAJ47" s="446"/>
      <c r="UAK47" s="446"/>
      <c r="UAL47" s="446"/>
      <c r="UAM47" s="446"/>
      <c r="UAN47" s="446"/>
      <c r="UAO47" s="446"/>
      <c r="UAP47" s="446"/>
      <c r="UAQ47" s="446"/>
      <c r="UAR47" s="446"/>
      <c r="UAS47" s="446"/>
      <c r="UAT47" s="446"/>
      <c r="UAU47" s="446"/>
      <c r="UAV47" s="446"/>
      <c r="UAW47" s="446"/>
      <c r="UAX47" s="446"/>
      <c r="UAY47" s="446"/>
      <c r="UAZ47" s="446"/>
      <c r="UBA47" s="446"/>
      <c r="UBB47" s="446"/>
      <c r="UBC47" s="446"/>
      <c r="UBD47" s="446"/>
      <c r="UBE47" s="446"/>
      <c r="UBF47" s="446"/>
      <c r="UBG47" s="446"/>
      <c r="UBH47" s="446"/>
      <c r="UBI47" s="446"/>
      <c r="UBJ47" s="446"/>
      <c r="UBK47" s="446"/>
      <c r="UBL47" s="446"/>
      <c r="UBM47" s="446"/>
      <c r="UBN47" s="446"/>
      <c r="UBO47" s="446"/>
      <c r="UBP47" s="446"/>
      <c r="UBQ47" s="446"/>
      <c r="UBR47" s="446"/>
      <c r="UBS47" s="446"/>
      <c r="UBT47" s="446"/>
      <c r="UBU47" s="446"/>
      <c r="UBV47" s="446"/>
      <c r="UBW47" s="446"/>
      <c r="UBX47" s="446"/>
      <c r="UBY47" s="446"/>
      <c r="UBZ47" s="446"/>
      <c r="UCA47" s="446"/>
      <c r="UCB47" s="446"/>
      <c r="UCC47" s="446"/>
      <c r="UCD47" s="446"/>
      <c r="UCE47" s="446"/>
      <c r="UCF47" s="446"/>
      <c r="UCG47" s="446"/>
      <c r="UCH47" s="446"/>
      <c r="UCI47" s="446"/>
      <c r="UCJ47" s="446"/>
      <c r="UCK47" s="446"/>
      <c r="UCL47" s="446"/>
      <c r="UCM47" s="446"/>
      <c r="UCN47" s="446"/>
      <c r="UCO47" s="446"/>
      <c r="UCP47" s="446"/>
      <c r="UCQ47" s="446"/>
      <c r="UCR47" s="446"/>
      <c r="UCS47" s="446"/>
      <c r="UCT47" s="446"/>
      <c r="UCU47" s="446"/>
      <c r="UCV47" s="446"/>
      <c r="UCW47" s="446"/>
      <c r="UCX47" s="446"/>
      <c r="UCY47" s="446"/>
      <c r="UCZ47" s="446"/>
      <c r="UDA47" s="446"/>
      <c r="UDB47" s="446"/>
      <c r="UDC47" s="446"/>
      <c r="UDD47" s="446"/>
      <c r="UDE47" s="446"/>
      <c r="UDF47" s="446"/>
      <c r="UDG47" s="446"/>
      <c r="UDH47" s="446"/>
      <c r="UDI47" s="446"/>
      <c r="UDJ47" s="446"/>
      <c r="UDK47" s="446"/>
      <c r="UDL47" s="446"/>
      <c r="UDM47" s="446"/>
      <c r="UDN47" s="446"/>
      <c r="UDO47" s="446"/>
      <c r="UDP47" s="446"/>
      <c r="UDQ47" s="446"/>
      <c r="UDR47" s="446"/>
      <c r="UDS47" s="446"/>
      <c r="UDT47" s="446"/>
      <c r="UDU47" s="446"/>
      <c r="UDV47" s="446"/>
      <c r="UDW47" s="446"/>
      <c r="UDX47" s="446"/>
      <c r="UDY47" s="446"/>
      <c r="UDZ47" s="446"/>
      <c r="UEA47" s="446"/>
      <c r="UEB47" s="446"/>
      <c r="UEC47" s="446"/>
      <c r="UED47" s="446"/>
      <c r="UEE47" s="446"/>
      <c r="UEF47" s="446"/>
      <c r="UEG47" s="446"/>
      <c r="UEH47" s="446"/>
      <c r="UEI47" s="446"/>
      <c r="UEJ47" s="446"/>
      <c r="UEK47" s="446"/>
      <c r="UEL47" s="446"/>
      <c r="UEM47" s="446"/>
      <c r="UEN47" s="446"/>
      <c r="UEO47" s="446"/>
      <c r="UEP47" s="446"/>
      <c r="UEQ47" s="446"/>
      <c r="UER47" s="446"/>
      <c r="UES47" s="446"/>
      <c r="UET47" s="446"/>
      <c r="UEU47" s="446"/>
      <c r="UEV47" s="446"/>
      <c r="UEW47" s="446"/>
      <c r="UEX47" s="446"/>
      <c r="UEY47" s="446"/>
      <c r="UEZ47" s="446"/>
      <c r="UFA47" s="446"/>
      <c r="UFB47" s="446"/>
      <c r="UFC47" s="446"/>
      <c r="UFD47" s="446"/>
      <c r="UFE47" s="446"/>
      <c r="UFF47" s="446"/>
      <c r="UFG47" s="446"/>
      <c r="UFH47" s="446"/>
      <c r="UFI47" s="446"/>
      <c r="UFJ47" s="446"/>
      <c r="UFK47" s="446"/>
      <c r="UFL47" s="446"/>
      <c r="UFM47" s="446"/>
      <c r="UFN47" s="446"/>
      <c r="UFO47" s="446"/>
      <c r="UFP47" s="446"/>
      <c r="UFQ47" s="446"/>
      <c r="UFR47" s="446"/>
      <c r="UFS47" s="446"/>
      <c r="UFT47" s="446"/>
      <c r="UFU47" s="446"/>
      <c r="UFV47" s="446"/>
      <c r="UFW47" s="446"/>
      <c r="UFX47" s="446"/>
      <c r="UFY47" s="446"/>
      <c r="UFZ47" s="446"/>
      <c r="UGA47" s="446"/>
      <c r="UGB47" s="446"/>
      <c r="UGC47" s="446"/>
      <c r="UGD47" s="446"/>
      <c r="UGE47" s="446"/>
      <c r="UGF47" s="446"/>
      <c r="UGG47" s="446"/>
      <c r="UGH47" s="446"/>
      <c r="UGI47" s="446"/>
      <c r="UGJ47" s="446"/>
      <c r="UGK47" s="446"/>
      <c r="UGL47" s="446"/>
      <c r="UGM47" s="446"/>
      <c r="UGN47" s="446"/>
      <c r="UGO47" s="446"/>
      <c r="UGP47" s="446"/>
      <c r="UGQ47" s="446"/>
      <c r="UGR47" s="446"/>
      <c r="UGS47" s="446"/>
      <c r="UGT47" s="446"/>
      <c r="UGU47" s="446"/>
      <c r="UGV47" s="446"/>
      <c r="UGW47" s="446"/>
      <c r="UGX47" s="446"/>
      <c r="UGY47" s="446"/>
      <c r="UGZ47" s="446"/>
      <c r="UHA47" s="446"/>
      <c r="UHB47" s="446"/>
      <c r="UHC47" s="446"/>
      <c r="UHD47" s="446"/>
      <c r="UHE47" s="446"/>
      <c r="UHF47" s="446"/>
      <c r="UHG47" s="446"/>
      <c r="UHH47" s="446"/>
      <c r="UHI47" s="446"/>
      <c r="UHJ47" s="446"/>
      <c r="UHK47" s="446"/>
      <c r="UHL47" s="446"/>
      <c r="UHM47" s="446"/>
      <c r="UHN47" s="446"/>
      <c r="UHO47" s="446"/>
      <c r="UHP47" s="446"/>
      <c r="UHQ47" s="446"/>
      <c r="UHR47" s="446"/>
      <c r="UHS47" s="446"/>
      <c r="UHT47" s="446"/>
      <c r="UHU47" s="446"/>
      <c r="UHV47" s="446"/>
      <c r="UHW47" s="446"/>
      <c r="UHX47" s="446"/>
      <c r="UHY47" s="446"/>
      <c r="UHZ47" s="446"/>
      <c r="UIA47" s="446"/>
      <c r="UIB47" s="446"/>
      <c r="UIC47" s="446"/>
      <c r="UID47" s="446"/>
      <c r="UIE47" s="446"/>
      <c r="UIF47" s="446"/>
      <c r="UIG47" s="446"/>
      <c r="UIH47" s="446"/>
      <c r="UII47" s="446"/>
      <c r="UIJ47" s="446"/>
      <c r="UIK47" s="446"/>
      <c r="UIL47" s="446"/>
      <c r="UIM47" s="446"/>
      <c r="UIN47" s="446"/>
      <c r="UIO47" s="446"/>
      <c r="UIP47" s="446"/>
      <c r="UIQ47" s="446"/>
      <c r="UIR47" s="446"/>
      <c r="UIS47" s="446"/>
      <c r="UIT47" s="446"/>
      <c r="UIU47" s="446"/>
      <c r="UIV47" s="446"/>
      <c r="UIW47" s="446"/>
      <c r="UIX47" s="446"/>
      <c r="UIY47" s="446"/>
      <c r="UIZ47" s="446"/>
      <c r="UJA47" s="446"/>
      <c r="UJB47" s="446"/>
      <c r="UJC47" s="446"/>
      <c r="UJD47" s="446"/>
      <c r="UJE47" s="446"/>
      <c r="UJF47" s="446"/>
      <c r="UJG47" s="446"/>
      <c r="UJH47" s="446"/>
      <c r="UJI47" s="446"/>
      <c r="UJJ47" s="446"/>
      <c r="UJK47" s="446"/>
      <c r="UJL47" s="446"/>
      <c r="UJM47" s="446"/>
      <c r="UJN47" s="446"/>
      <c r="UJO47" s="446"/>
      <c r="UJP47" s="446"/>
      <c r="UJQ47" s="446"/>
      <c r="UJR47" s="446"/>
      <c r="UJS47" s="446"/>
      <c r="UJT47" s="446"/>
      <c r="UJU47" s="446"/>
      <c r="UJV47" s="446"/>
      <c r="UJW47" s="446"/>
      <c r="UJX47" s="446"/>
      <c r="UJY47" s="446"/>
      <c r="UJZ47" s="446"/>
      <c r="UKA47" s="446"/>
      <c r="UKB47" s="446"/>
      <c r="UKC47" s="446"/>
      <c r="UKD47" s="446"/>
      <c r="UKE47" s="446"/>
      <c r="UKF47" s="446"/>
      <c r="UKG47" s="446"/>
      <c r="UKH47" s="446"/>
      <c r="UKI47" s="446"/>
      <c r="UKJ47" s="446"/>
      <c r="UKK47" s="446"/>
      <c r="UKL47" s="446"/>
      <c r="UKM47" s="446"/>
      <c r="UKN47" s="446"/>
      <c r="UKO47" s="446"/>
      <c r="UKP47" s="446"/>
      <c r="UKQ47" s="446"/>
      <c r="UKR47" s="446"/>
      <c r="UKS47" s="446"/>
      <c r="UKT47" s="446"/>
      <c r="UKU47" s="446"/>
      <c r="UKV47" s="446"/>
      <c r="UKW47" s="446"/>
      <c r="UKX47" s="446"/>
      <c r="UKY47" s="446"/>
      <c r="UKZ47" s="446"/>
      <c r="ULA47" s="446"/>
      <c r="ULB47" s="446"/>
      <c r="ULC47" s="446"/>
      <c r="ULD47" s="446"/>
      <c r="ULE47" s="446"/>
      <c r="ULF47" s="446"/>
      <c r="ULG47" s="446"/>
      <c r="ULH47" s="446"/>
      <c r="ULI47" s="446"/>
      <c r="ULJ47" s="446"/>
      <c r="ULK47" s="446"/>
      <c r="ULL47" s="446"/>
      <c r="ULM47" s="446"/>
      <c r="ULN47" s="446"/>
      <c r="ULO47" s="446"/>
      <c r="ULP47" s="446"/>
      <c r="ULQ47" s="446"/>
      <c r="ULR47" s="446"/>
      <c r="ULS47" s="446"/>
      <c r="ULT47" s="446"/>
      <c r="ULU47" s="446"/>
      <c r="ULV47" s="446"/>
      <c r="ULW47" s="446"/>
      <c r="ULX47" s="446"/>
      <c r="ULY47" s="446"/>
      <c r="ULZ47" s="446"/>
      <c r="UMA47" s="446"/>
      <c r="UMB47" s="446"/>
      <c r="UMC47" s="446"/>
      <c r="UMD47" s="446"/>
      <c r="UME47" s="446"/>
      <c r="UMF47" s="446"/>
      <c r="UMG47" s="446"/>
      <c r="UMH47" s="446"/>
      <c r="UMI47" s="446"/>
      <c r="UMJ47" s="446"/>
      <c r="UMK47" s="446"/>
      <c r="UML47" s="446"/>
      <c r="UMM47" s="446"/>
      <c r="UMN47" s="446"/>
      <c r="UMO47" s="446"/>
      <c r="UMP47" s="446"/>
      <c r="UMQ47" s="446"/>
      <c r="UMR47" s="446"/>
      <c r="UMS47" s="446"/>
      <c r="UMT47" s="446"/>
      <c r="UMU47" s="446"/>
      <c r="UMV47" s="446"/>
      <c r="UMW47" s="446"/>
      <c r="UMX47" s="446"/>
      <c r="UMY47" s="446"/>
      <c r="UMZ47" s="446"/>
      <c r="UNA47" s="446"/>
      <c r="UNB47" s="446"/>
      <c r="UNC47" s="446"/>
      <c r="UND47" s="446"/>
      <c r="UNE47" s="446"/>
      <c r="UNF47" s="446"/>
      <c r="UNG47" s="446"/>
      <c r="UNH47" s="446"/>
      <c r="UNI47" s="446"/>
      <c r="UNJ47" s="446"/>
      <c r="UNK47" s="446"/>
      <c r="UNL47" s="446"/>
      <c r="UNM47" s="446"/>
      <c r="UNN47" s="446"/>
      <c r="UNO47" s="446"/>
      <c r="UNP47" s="446"/>
      <c r="UNQ47" s="446"/>
      <c r="UNR47" s="446"/>
      <c r="UNS47" s="446"/>
      <c r="UNT47" s="446"/>
      <c r="UNU47" s="446"/>
      <c r="UNV47" s="446"/>
      <c r="UNW47" s="446"/>
      <c r="UNX47" s="446"/>
      <c r="UNY47" s="446"/>
      <c r="UNZ47" s="446"/>
      <c r="UOA47" s="446"/>
      <c r="UOB47" s="446"/>
      <c r="UOC47" s="446"/>
      <c r="UOD47" s="446"/>
      <c r="UOE47" s="446"/>
      <c r="UOF47" s="446"/>
      <c r="UOG47" s="446"/>
      <c r="UOH47" s="446"/>
      <c r="UOI47" s="446"/>
      <c r="UOJ47" s="446"/>
      <c r="UOK47" s="446"/>
      <c r="UOL47" s="446"/>
      <c r="UOM47" s="446"/>
      <c r="UON47" s="446"/>
      <c r="UOO47" s="446"/>
      <c r="UOP47" s="446"/>
      <c r="UOQ47" s="446"/>
      <c r="UOR47" s="446"/>
      <c r="UOS47" s="446"/>
      <c r="UOT47" s="446"/>
      <c r="UOU47" s="446"/>
      <c r="UOV47" s="446"/>
      <c r="UOW47" s="446"/>
      <c r="UOX47" s="446"/>
      <c r="UOY47" s="446"/>
      <c r="UOZ47" s="446"/>
      <c r="UPA47" s="446"/>
      <c r="UPB47" s="446"/>
      <c r="UPC47" s="446"/>
      <c r="UPD47" s="446"/>
      <c r="UPE47" s="446"/>
      <c r="UPF47" s="446"/>
      <c r="UPG47" s="446"/>
      <c r="UPH47" s="446"/>
      <c r="UPI47" s="446"/>
      <c r="UPJ47" s="446"/>
      <c r="UPK47" s="446"/>
      <c r="UPL47" s="446"/>
      <c r="UPM47" s="446"/>
      <c r="UPN47" s="446"/>
      <c r="UPO47" s="446"/>
      <c r="UPP47" s="446"/>
      <c r="UPQ47" s="446"/>
      <c r="UPR47" s="446"/>
      <c r="UPS47" s="446"/>
      <c r="UPT47" s="446"/>
      <c r="UPU47" s="446"/>
      <c r="UPV47" s="446"/>
      <c r="UPW47" s="446"/>
      <c r="UPX47" s="446"/>
      <c r="UPY47" s="446"/>
      <c r="UPZ47" s="446"/>
      <c r="UQA47" s="446"/>
      <c r="UQB47" s="446"/>
      <c r="UQC47" s="446"/>
      <c r="UQD47" s="446"/>
      <c r="UQE47" s="446"/>
      <c r="UQF47" s="446"/>
      <c r="UQG47" s="446"/>
      <c r="UQH47" s="446"/>
      <c r="UQI47" s="446"/>
      <c r="UQJ47" s="446"/>
      <c r="UQK47" s="446"/>
      <c r="UQL47" s="446"/>
      <c r="UQM47" s="446"/>
      <c r="UQN47" s="446"/>
      <c r="UQO47" s="446"/>
      <c r="UQP47" s="446"/>
      <c r="UQQ47" s="446"/>
      <c r="UQR47" s="446"/>
      <c r="UQS47" s="446"/>
      <c r="UQT47" s="446"/>
      <c r="UQU47" s="446"/>
      <c r="UQV47" s="446"/>
      <c r="UQW47" s="446"/>
      <c r="UQX47" s="446"/>
      <c r="UQY47" s="446"/>
      <c r="UQZ47" s="446"/>
      <c r="URA47" s="446"/>
      <c r="URB47" s="446"/>
      <c r="URC47" s="446"/>
      <c r="URD47" s="446"/>
      <c r="URE47" s="446"/>
      <c r="URF47" s="446"/>
      <c r="URG47" s="446"/>
      <c r="URH47" s="446"/>
      <c r="URI47" s="446"/>
      <c r="URJ47" s="446"/>
      <c r="URK47" s="446"/>
      <c r="URL47" s="446"/>
      <c r="URM47" s="446"/>
      <c r="URN47" s="446"/>
      <c r="URO47" s="446"/>
      <c r="URP47" s="446"/>
      <c r="URQ47" s="446"/>
      <c r="URR47" s="446"/>
      <c r="URS47" s="446"/>
      <c r="URT47" s="446"/>
      <c r="URU47" s="446"/>
      <c r="URV47" s="446"/>
      <c r="URW47" s="446"/>
      <c r="URX47" s="446"/>
      <c r="URY47" s="446"/>
      <c r="URZ47" s="446"/>
      <c r="USA47" s="446"/>
      <c r="USB47" s="446"/>
      <c r="USC47" s="446"/>
      <c r="USD47" s="446"/>
      <c r="USE47" s="446"/>
      <c r="USF47" s="446"/>
      <c r="USG47" s="446"/>
      <c r="USH47" s="446"/>
      <c r="USI47" s="446"/>
      <c r="USJ47" s="446"/>
      <c r="USK47" s="446"/>
      <c r="USL47" s="446"/>
      <c r="USM47" s="446"/>
      <c r="USN47" s="446"/>
      <c r="USO47" s="446"/>
      <c r="USP47" s="446"/>
      <c r="USQ47" s="446"/>
      <c r="USR47" s="446"/>
      <c r="USS47" s="446"/>
      <c r="UST47" s="446"/>
      <c r="USU47" s="446"/>
      <c r="USV47" s="446"/>
      <c r="USW47" s="446"/>
      <c r="USX47" s="446"/>
      <c r="USY47" s="446"/>
      <c r="USZ47" s="446"/>
      <c r="UTA47" s="446"/>
      <c r="UTB47" s="446"/>
      <c r="UTC47" s="446"/>
      <c r="UTD47" s="446"/>
      <c r="UTE47" s="446"/>
      <c r="UTF47" s="446"/>
      <c r="UTG47" s="446"/>
      <c r="UTH47" s="446"/>
      <c r="UTI47" s="446"/>
      <c r="UTJ47" s="446"/>
      <c r="UTK47" s="446"/>
      <c r="UTL47" s="446"/>
      <c r="UTM47" s="446"/>
      <c r="UTN47" s="446"/>
      <c r="UTO47" s="446"/>
      <c r="UTP47" s="446"/>
      <c r="UTQ47" s="446"/>
      <c r="UTR47" s="446"/>
      <c r="UTS47" s="446"/>
      <c r="UTT47" s="446"/>
      <c r="UTU47" s="446"/>
      <c r="UTV47" s="446"/>
      <c r="UTW47" s="446"/>
      <c r="UTX47" s="446"/>
      <c r="UTY47" s="446"/>
      <c r="UTZ47" s="446"/>
      <c r="UUA47" s="446"/>
      <c r="UUB47" s="446"/>
      <c r="UUC47" s="446"/>
      <c r="UUD47" s="446"/>
      <c r="UUE47" s="446"/>
      <c r="UUF47" s="446"/>
      <c r="UUG47" s="446"/>
      <c r="UUH47" s="446"/>
      <c r="UUI47" s="446"/>
      <c r="UUJ47" s="446"/>
      <c r="UUK47" s="446"/>
      <c r="UUL47" s="446"/>
      <c r="UUM47" s="446"/>
      <c r="UUN47" s="446"/>
      <c r="UUO47" s="446"/>
      <c r="UUP47" s="446"/>
      <c r="UUQ47" s="446"/>
      <c r="UUR47" s="446"/>
      <c r="UUS47" s="446"/>
      <c r="UUT47" s="446"/>
      <c r="UUU47" s="446"/>
      <c r="UUV47" s="446"/>
      <c r="UUW47" s="446"/>
      <c r="UUX47" s="446"/>
      <c r="UUY47" s="446"/>
      <c r="UUZ47" s="446"/>
      <c r="UVA47" s="446"/>
      <c r="UVB47" s="446"/>
      <c r="UVC47" s="446"/>
      <c r="UVD47" s="446"/>
      <c r="UVE47" s="446"/>
      <c r="UVF47" s="446"/>
      <c r="UVG47" s="446"/>
      <c r="UVH47" s="446"/>
      <c r="UVI47" s="446"/>
      <c r="UVJ47" s="446"/>
      <c r="UVK47" s="446"/>
      <c r="UVL47" s="446"/>
      <c r="UVM47" s="446"/>
      <c r="UVN47" s="446"/>
      <c r="UVO47" s="446"/>
      <c r="UVP47" s="446"/>
      <c r="UVQ47" s="446"/>
      <c r="UVR47" s="446"/>
      <c r="UVS47" s="446"/>
      <c r="UVT47" s="446"/>
      <c r="UVU47" s="446"/>
      <c r="UVV47" s="446"/>
      <c r="UVW47" s="446"/>
      <c r="UVX47" s="446"/>
      <c r="UVY47" s="446"/>
      <c r="UVZ47" s="446"/>
      <c r="UWA47" s="446"/>
      <c r="UWB47" s="446"/>
      <c r="UWC47" s="446"/>
      <c r="UWD47" s="446"/>
      <c r="UWE47" s="446"/>
      <c r="UWF47" s="446"/>
      <c r="UWG47" s="446"/>
      <c r="UWH47" s="446"/>
      <c r="UWI47" s="446"/>
      <c r="UWJ47" s="446"/>
      <c r="UWK47" s="446"/>
      <c r="UWL47" s="446"/>
      <c r="UWM47" s="446"/>
      <c r="UWN47" s="446"/>
      <c r="UWO47" s="446"/>
      <c r="UWP47" s="446"/>
      <c r="UWQ47" s="446"/>
      <c r="UWR47" s="446"/>
      <c r="UWS47" s="446"/>
      <c r="UWT47" s="446"/>
      <c r="UWU47" s="446"/>
      <c r="UWV47" s="446"/>
      <c r="UWW47" s="446"/>
      <c r="UWX47" s="446"/>
      <c r="UWY47" s="446"/>
      <c r="UWZ47" s="446"/>
      <c r="UXA47" s="446"/>
      <c r="UXB47" s="446"/>
      <c r="UXC47" s="446"/>
      <c r="UXD47" s="446"/>
      <c r="UXE47" s="446"/>
      <c r="UXF47" s="446"/>
      <c r="UXG47" s="446"/>
      <c r="UXH47" s="446"/>
      <c r="UXI47" s="446"/>
      <c r="UXJ47" s="446"/>
      <c r="UXK47" s="446"/>
      <c r="UXL47" s="446"/>
      <c r="UXM47" s="446"/>
      <c r="UXN47" s="446"/>
      <c r="UXO47" s="446"/>
      <c r="UXP47" s="446"/>
      <c r="UXQ47" s="446"/>
      <c r="UXR47" s="446"/>
      <c r="UXS47" s="446"/>
      <c r="UXT47" s="446"/>
      <c r="UXU47" s="446"/>
      <c r="UXV47" s="446"/>
      <c r="UXW47" s="446"/>
      <c r="UXX47" s="446"/>
      <c r="UXY47" s="446"/>
      <c r="UXZ47" s="446"/>
      <c r="UYA47" s="446"/>
      <c r="UYB47" s="446"/>
      <c r="UYC47" s="446"/>
      <c r="UYD47" s="446"/>
      <c r="UYE47" s="446"/>
      <c r="UYF47" s="446"/>
      <c r="UYG47" s="446"/>
      <c r="UYH47" s="446"/>
      <c r="UYI47" s="446"/>
      <c r="UYJ47" s="446"/>
      <c r="UYK47" s="446"/>
      <c r="UYL47" s="446"/>
      <c r="UYM47" s="446"/>
      <c r="UYN47" s="446"/>
      <c r="UYO47" s="446"/>
      <c r="UYP47" s="446"/>
      <c r="UYQ47" s="446"/>
      <c r="UYR47" s="446"/>
      <c r="UYS47" s="446"/>
      <c r="UYT47" s="446"/>
      <c r="UYU47" s="446"/>
      <c r="UYV47" s="446"/>
      <c r="UYW47" s="446"/>
      <c r="UYX47" s="446"/>
      <c r="UYY47" s="446"/>
      <c r="UYZ47" s="446"/>
      <c r="UZA47" s="446"/>
      <c r="UZB47" s="446"/>
      <c r="UZC47" s="446"/>
      <c r="UZD47" s="446"/>
      <c r="UZE47" s="446"/>
      <c r="UZF47" s="446"/>
      <c r="UZG47" s="446"/>
      <c r="UZH47" s="446"/>
      <c r="UZI47" s="446"/>
      <c r="UZJ47" s="446"/>
      <c r="UZK47" s="446"/>
      <c r="UZL47" s="446"/>
      <c r="UZM47" s="446"/>
      <c r="UZN47" s="446"/>
      <c r="UZO47" s="446"/>
      <c r="UZP47" s="446"/>
      <c r="UZQ47" s="446"/>
      <c r="UZR47" s="446"/>
      <c r="UZS47" s="446"/>
      <c r="UZT47" s="446"/>
      <c r="UZU47" s="446"/>
      <c r="UZV47" s="446"/>
      <c r="UZW47" s="446"/>
      <c r="UZX47" s="446"/>
      <c r="UZY47" s="446"/>
      <c r="UZZ47" s="446"/>
      <c r="VAA47" s="446"/>
      <c r="VAB47" s="446"/>
      <c r="VAC47" s="446"/>
      <c r="VAD47" s="446"/>
      <c r="VAE47" s="446"/>
      <c r="VAF47" s="446"/>
      <c r="VAG47" s="446"/>
      <c r="VAH47" s="446"/>
      <c r="VAI47" s="446"/>
      <c r="VAJ47" s="446"/>
      <c r="VAK47" s="446"/>
      <c r="VAL47" s="446"/>
      <c r="VAM47" s="446"/>
      <c r="VAN47" s="446"/>
      <c r="VAO47" s="446"/>
      <c r="VAP47" s="446"/>
      <c r="VAQ47" s="446"/>
      <c r="VAR47" s="446"/>
      <c r="VAS47" s="446"/>
      <c r="VAT47" s="446"/>
      <c r="VAU47" s="446"/>
      <c r="VAV47" s="446"/>
      <c r="VAW47" s="446"/>
      <c r="VAX47" s="446"/>
      <c r="VAY47" s="446"/>
      <c r="VAZ47" s="446"/>
      <c r="VBA47" s="446"/>
      <c r="VBB47" s="446"/>
      <c r="VBC47" s="446"/>
      <c r="VBD47" s="446"/>
      <c r="VBE47" s="446"/>
      <c r="VBF47" s="446"/>
      <c r="VBG47" s="446"/>
      <c r="VBH47" s="446"/>
      <c r="VBI47" s="446"/>
      <c r="VBJ47" s="446"/>
      <c r="VBK47" s="446"/>
      <c r="VBL47" s="446"/>
      <c r="VBM47" s="446"/>
      <c r="VBN47" s="446"/>
      <c r="VBO47" s="446"/>
      <c r="VBP47" s="446"/>
      <c r="VBQ47" s="446"/>
      <c r="VBR47" s="446"/>
      <c r="VBS47" s="446"/>
      <c r="VBT47" s="446"/>
      <c r="VBU47" s="446"/>
      <c r="VBV47" s="446"/>
      <c r="VBW47" s="446"/>
      <c r="VBX47" s="446"/>
      <c r="VBY47" s="446"/>
      <c r="VBZ47" s="446"/>
      <c r="VCA47" s="446"/>
      <c r="VCB47" s="446"/>
      <c r="VCC47" s="446"/>
      <c r="VCD47" s="446"/>
      <c r="VCE47" s="446"/>
      <c r="VCF47" s="446"/>
      <c r="VCG47" s="446"/>
      <c r="VCH47" s="446"/>
      <c r="VCI47" s="446"/>
      <c r="VCJ47" s="446"/>
      <c r="VCK47" s="446"/>
      <c r="VCL47" s="446"/>
      <c r="VCM47" s="446"/>
      <c r="VCN47" s="446"/>
      <c r="VCO47" s="446"/>
      <c r="VCP47" s="446"/>
      <c r="VCQ47" s="446"/>
      <c r="VCR47" s="446"/>
      <c r="VCS47" s="446"/>
      <c r="VCT47" s="446"/>
      <c r="VCU47" s="446"/>
      <c r="VCV47" s="446"/>
      <c r="VCW47" s="446"/>
      <c r="VCX47" s="446"/>
      <c r="VCY47" s="446"/>
      <c r="VCZ47" s="446"/>
      <c r="VDA47" s="446"/>
      <c r="VDB47" s="446"/>
      <c r="VDC47" s="446"/>
      <c r="VDD47" s="446"/>
      <c r="VDE47" s="446"/>
      <c r="VDF47" s="446"/>
      <c r="VDG47" s="446"/>
      <c r="VDH47" s="446"/>
      <c r="VDI47" s="446"/>
      <c r="VDJ47" s="446"/>
      <c r="VDK47" s="446"/>
      <c r="VDL47" s="446"/>
      <c r="VDM47" s="446"/>
      <c r="VDN47" s="446"/>
      <c r="VDO47" s="446"/>
      <c r="VDP47" s="446"/>
      <c r="VDQ47" s="446"/>
      <c r="VDR47" s="446"/>
      <c r="VDS47" s="446"/>
      <c r="VDT47" s="446"/>
      <c r="VDU47" s="446"/>
      <c r="VDV47" s="446"/>
      <c r="VDW47" s="446"/>
      <c r="VDX47" s="446"/>
      <c r="VDY47" s="446"/>
      <c r="VDZ47" s="446"/>
      <c r="VEA47" s="446"/>
      <c r="VEB47" s="446"/>
      <c r="VEC47" s="446"/>
      <c r="VED47" s="446"/>
      <c r="VEE47" s="446"/>
      <c r="VEF47" s="446"/>
      <c r="VEG47" s="446"/>
      <c r="VEH47" s="446"/>
      <c r="VEI47" s="446"/>
      <c r="VEJ47" s="446"/>
      <c r="VEK47" s="446"/>
      <c r="VEL47" s="446"/>
      <c r="VEM47" s="446"/>
      <c r="VEN47" s="446"/>
      <c r="VEO47" s="446"/>
      <c r="VEP47" s="446"/>
      <c r="VEQ47" s="446"/>
      <c r="VER47" s="446"/>
      <c r="VES47" s="446"/>
      <c r="VET47" s="446"/>
      <c r="VEU47" s="446"/>
      <c r="VEV47" s="446"/>
      <c r="VEW47" s="446"/>
      <c r="VEX47" s="446"/>
      <c r="VEY47" s="446"/>
      <c r="VEZ47" s="446"/>
      <c r="VFA47" s="446"/>
      <c r="VFB47" s="446"/>
      <c r="VFC47" s="446"/>
      <c r="VFD47" s="446"/>
      <c r="VFE47" s="446"/>
      <c r="VFF47" s="446"/>
      <c r="VFG47" s="446"/>
      <c r="VFH47" s="446"/>
      <c r="VFI47" s="446"/>
      <c r="VFJ47" s="446"/>
      <c r="VFK47" s="446"/>
      <c r="VFL47" s="446"/>
      <c r="VFM47" s="446"/>
      <c r="VFN47" s="446"/>
      <c r="VFO47" s="446"/>
      <c r="VFP47" s="446"/>
      <c r="VFQ47" s="446"/>
      <c r="VFR47" s="446"/>
      <c r="VFS47" s="446"/>
      <c r="VFT47" s="446"/>
      <c r="VFU47" s="446"/>
      <c r="VFV47" s="446"/>
      <c r="VFW47" s="446"/>
      <c r="VFX47" s="446"/>
      <c r="VFY47" s="446"/>
      <c r="VFZ47" s="446"/>
      <c r="VGA47" s="446"/>
      <c r="VGB47" s="446"/>
      <c r="VGC47" s="446"/>
      <c r="VGD47" s="446"/>
      <c r="VGE47" s="446"/>
      <c r="VGF47" s="446"/>
      <c r="VGG47" s="446"/>
      <c r="VGH47" s="446"/>
      <c r="VGI47" s="446"/>
      <c r="VGJ47" s="446"/>
      <c r="VGK47" s="446"/>
      <c r="VGL47" s="446"/>
      <c r="VGM47" s="446"/>
      <c r="VGN47" s="446"/>
      <c r="VGO47" s="446"/>
      <c r="VGP47" s="446"/>
      <c r="VGQ47" s="446"/>
      <c r="VGR47" s="446"/>
      <c r="VGS47" s="446"/>
      <c r="VGT47" s="446"/>
      <c r="VGU47" s="446"/>
      <c r="VGV47" s="446"/>
      <c r="VGW47" s="446"/>
      <c r="VGX47" s="446"/>
      <c r="VGY47" s="446"/>
      <c r="VGZ47" s="446"/>
      <c r="VHA47" s="446"/>
      <c r="VHB47" s="446"/>
      <c r="VHC47" s="446"/>
      <c r="VHD47" s="446"/>
      <c r="VHE47" s="446"/>
      <c r="VHF47" s="446"/>
      <c r="VHG47" s="446"/>
      <c r="VHH47" s="446"/>
      <c r="VHI47" s="446"/>
      <c r="VHJ47" s="446"/>
      <c r="VHK47" s="446"/>
      <c r="VHL47" s="446"/>
      <c r="VHM47" s="446"/>
      <c r="VHN47" s="446"/>
      <c r="VHO47" s="446"/>
      <c r="VHP47" s="446"/>
      <c r="VHQ47" s="446"/>
      <c r="VHR47" s="446"/>
      <c r="VHS47" s="446"/>
      <c r="VHT47" s="446"/>
      <c r="VHU47" s="446"/>
      <c r="VHV47" s="446"/>
      <c r="VHW47" s="446"/>
      <c r="VHX47" s="446"/>
      <c r="VHY47" s="446"/>
      <c r="VHZ47" s="446"/>
      <c r="VIA47" s="446"/>
      <c r="VIB47" s="446"/>
      <c r="VIC47" s="446"/>
      <c r="VID47" s="446"/>
      <c r="VIE47" s="446"/>
      <c r="VIF47" s="446"/>
      <c r="VIG47" s="446"/>
      <c r="VIH47" s="446"/>
      <c r="VII47" s="446"/>
      <c r="VIJ47" s="446"/>
      <c r="VIK47" s="446"/>
      <c r="VIL47" s="446"/>
      <c r="VIM47" s="446"/>
      <c r="VIN47" s="446"/>
      <c r="VIO47" s="446"/>
      <c r="VIP47" s="446"/>
      <c r="VIQ47" s="446"/>
      <c r="VIR47" s="446"/>
      <c r="VIS47" s="446"/>
      <c r="VIT47" s="446"/>
      <c r="VIU47" s="446"/>
      <c r="VIV47" s="446"/>
      <c r="VIW47" s="446"/>
      <c r="VIX47" s="446"/>
      <c r="VIY47" s="446"/>
      <c r="VIZ47" s="446"/>
      <c r="VJA47" s="446"/>
      <c r="VJB47" s="446"/>
      <c r="VJC47" s="446"/>
      <c r="VJD47" s="446"/>
      <c r="VJE47" s="446"/>
      <c r="VJF47" s="446"/>
      <c r="VJG47" s="446"/>
      <c r="VJH47" s="446"/>
      <c r="VJI47" s="446"/>
      <c r="VJJ47" s="446"/>
      <c r="VJK47" s="446"/>
      <c r="VJL47" s="446"/>
      <c r="VJM47" s="446"/>
      <c r="VJN47" s="446"/>
      <c r="VJO47" s="446"/>
      <c r="VJP47" s="446"/>
      <c r="VJQ47" s="446"/>
      <c r="VJR47" s="446"/>
      <c r="VJS47" s="446"/>
      <c r="VJT47" s="446"/>
      <c r="VJU47" s="446"/>
      <c r="VJV47" s="446"/>
      <c r="VJW47" s="446"/>
      <c r="VJX47" s="446"/>
      <c r="VJY47" s="446"/>
      <c r="VJZ47" s="446"/>
      <c r="VKA47" s="446"/>
      <c r="VKB47" s="446"/>
      <c r="VKC47" s="446"/>
      <c r="VKD47" s="446"/>
      <c r="VKE47" s="446"/>
      <c r="VKF47" s="446"/>
      <c r="VKG47" s="446"/>
      <c r="VKH47" s="446"/>
      <c r="VKI47" s="446"/>
      <c r="VKJ47" s="446"/>
      <c r="VKK47" s="446"/>
      <c r="VKL47" s="446"/>
      <c r="VKM47" s="446"/>
      <c r="VKN47" s="446"/>
      <c r="VKO47" s="446"/>
      <c r="VKP47" s="446"/>
      <c r="VKQ47" s="446"/>
      <c r="VKR47" s="446"/>
      <c r="VKS47" s="446"/>
      <c r="VKT47" s="446"/>
      <c r="VKU47" s="446"/>
      <c r="VKV47" s="446"/>
      <c r="VKW47" s="446"/>
      <c r="VKX47" s="446"/>
      <c r="VKY47" s="446"/>
      <c r="VKZ47" s="446"/>
      <c r="VLA47" s="446"/>
      <c r="VLB47" s="446"/>
      <c r="VLC47" s="446"/>
      <c r="VLD47" s="446"/>
      <c r="VLE47" s="446"/>
      <c r="VLF47" s="446"/>
      <c r="VLG47" s="446"/>
      <c r="VLH47" s="446"/>
      <c r="VLI47" s="446"/>
      <c r="VLJ47" s="446"/>
      <c r="VLK47" s="446"/>
      <c r="VLL47" s="446"/>
      <c r="VLM47" s="446"/>
      <c r="VLN47" s="446"/>
      <c r="VLO47" s="446"/>
      <c r="VLP47" s="446"/>
      <c r="VLQ47" s="446"/>
      <c r="VLR47" s="446"/>
      <c r="VLS47" s="446"/>
      <c r="VLT47" s="446"/>
      <c r="VLU47" s="446"/>
      <c r="VLV47" s="446"/>
      <c r="VLW47" s="446"/>
      <c r="VLX47" s="446"/>
      <c r="VLY47" s="446"/>
      <c r="VLZ47" s="446"/>
      <c r="VMA47" s="446"/>
      <c r="VMB47" s="446"/>
      <c r="VMC47" s="446"/>
      <c r="VMD47" s="446"/>
      <c r="VME47" s="446"/>
      <c r="VMF47" s="446"/>
      <c r="VMG47" s="446"/>
      <c r="VMH47" s="446"/>
      <c r="VMI47" s="446"/>
      <c r="VMJ47" s="446"/>
      <c r="VMK47" s="446"/>
      <c r="VML47" s="446"/>
      <c r="VMM47" s="446"/>
      <c r="VMN47" s="446"/>
      <c r="VMO47" s="446"/>
      <c r="VMP47" s="446"/>
      <c r="VMQ47" s="446"/>
      <c r="VMR47" s="446"/>
      <c r="VMS47" s="446"/>
      <c r="VMT47" s="446"/>
      <c r="VMU47" s="446"/>
      <c r="VMV47" s="446"/>
      <c r="VMW47" s="446"/>
      <c r="VMX47" s="446"/>
      <c r="VMY47" s="446"/>
      <c r="VMZ47" s="446"/>
      <c r="VNA47" s="446"/>
      <c r="VNB47" s="446"/>
      <c r="VNC47" s="446"/>
      <c r="VND47" s="446"/>
      <c r="VNE47" s="446"/>
      <c r="VNF47" s="446"/>
      <c r="VNG47" s="446"/>
      <c r="VNH47" s="446"/>
      <c r="VNI47" s="446"/>
      <c r="VNJ47" s="446"/>
      <c r="VNK47" s="446"/>
      <c r="VNL47" s="446"/>
      <c r="VNM47" s="446"/>
      <c r="VNN47" s="446"/>
      <c r="VNO47" s="446"/>
      <c r="VNP47" s="446"/>
      <c r="VNQ47" s="446"/>
      <c r="VNR47" s="446"/>
      <c r="VNS47" s="446"/>
      <c r="VNT47" s="446"/>
      <c r="VNU47" s="446"/>
      <c r="VNV47" s="446"/>
      <c r="VNW47" s="446"/>
      <c r="VNX47" s="446"/>
      <c r="VNY47" s="446"/>
      <c r="VNZ47" s="446"/>
      <c r="VOA47" s="446"/>
      <c r="VOB47" s="446"/>
      <c r="VOC47" s="446"/>
      <c r="VOD47" s="446"/>
      <c r="VOE47" s="446"/>
      <c r="VOF47" s="446"/>
      <c r="VOG47" s="446"/>
      <c r="VOH47" s="446"/>
      <c r="VOI47" s="446"/>
      <c r="VOJ47" s="446"/>
      <c r="VOK47" s="446"/>
      <c r="VOL47" s="446"/>
      <c r="VOM47" s="446"/>
      <c r="VON47" s="446"/>
      <c r="VOO47" s="446"/>
      <c r="VOP47" s="446"/>
      <c r="VOQ47" s="446"/>
      <c r="VOR47" s="446"/>
      <c r="VOS47" s="446"/>
      <c r="VOT47" s="446"/>
      <c r="VOU47" s="446"/>
      <c r="VOV47" s="446"/>
      <c r="VOW47" s="446"/>
      <c r="VOX47" s="446"/>
      <c r="VOY47" s="446"/>
      <c r="VOZ47" s="446"/>
      <c r="VPA47" s="446"/>
      <c r="VPB47" s="446"/>
      <c r="VPC47" s="446"/>
      <c r="VPD47" s="446"/>
      <c r="VPE47" s="446"/>
      <c r="VPF47" s="446"/>
      <c r="VPG47" s="446"/>
      <c r="VPH47" s="446"/>
      <c r="VPI47" s="446"/>
      <c r="VPJ47" s="446"/>
      <c r="VPK47" s="446"/>
      <c r="VPL47" s="446"/>
      <c r="VPM47" s="446"/>
      <c r="VPN47" s="446"/>
      <c r="VPO47" s="446"/>
      <c r="VPP47" s="446"/>
      <c r="VPQ47" s="446"/>
      <c r="VPR47" s="446"/>
      <c r="VPS47" s="446"/>
      <c r="VPT47" s="446"/>
      <c r="VPU47" s="446"/>
      <c r="VPV47" s="446"/>
      <c r="VPW47" s="446"/>
      <c r="VPX47" s="446"/>
      <c r="VPY47" s="446"/>
      <c r="VPZ47" s="446"/>
      <c r="VQA47" s="446"/>
      <c r="VQB47" s="446"/>
      <c r="VQC47" s="446"/>
      <c r="VQD47" s="446"/>
      <c r="VQE47" s="446"/>
      <c r="VQF47" s="446"/>
      <c r="VQG47" s="446"/>
      <c r="VQH47" s="446"/>
      <c r="VQI47" s="446"/>
      <c r="VQJ47" s="446"/>
      <c r="VQK47" s="446"/>
      <c r="VQL47" s="446"/>
      <c r="VQM47" s="446"/>
      <c r="VQN47" s="446"/>
      <c r="VQO47" s="446"/>
      <c r="VQP47" s="446"/>
      <c r="VQQ47" s="446"/>
      <c r="VQR47" s="446"/>
      <c r="VQS47" s="446"/>
      <c r="VQT47" s="446"/>
      <c r="VQU47" s="446"/>
      <c r="VQV47" s="446"/>
      <c r="VQW47" s="446"/>
      <c r="VQX47" s="446"/>
      <c r="VQY47" s="446"/>
      <c r="VQZ47" s="446"/>
      <c r="VRA47" s="446"/>
      <c r="VRB47" s="446"/>
      <c r="VRC47" s="446"/>
      <c r="VRD47" s="446"/>
      <c r="VRE47" s="446"/>
      <c r="VRF47" s="446"/>
      <c r="VRG47" s="446"/>
      <c r="VRH47" s="446"/>
      <c r="VRI47" s="446"/>
      <c r="VRJ47" s="446"/>
      <c r="VRK47" s="446"/>
      <c r="VRL47" s="446"/>
      <c r="VRM47" s="446"/>
      <c r="VRN47" s="446"/>
      <c r="VRO47" s="446"/>
      <c r="VRP47" s="446"/>
      <c r="VRQ47" s="446"/>
      <c r="VRR47" s="446"/>
      <c r="VRS47" s="446"/>
      <c r="VRT47" s="446"/>
      <c r="VRU47" s="446"/>
      <c r="VRV47" s="446"/>
      <c r="VRW47" s="446"/>
      <c r="VRX47" s="446"/>
      <c r="VRY47" s="446"/>
      <c r="VRZ47" s="446"/>
      <c r="VSA47" s="446"/>
      <c r="VSB47" s="446"/>
      <c r="VSC47" s="446"/>
      <c r="VSD47" s="446"/>
      <c r="VSE47" s="446"/>
      <c r="VSF47" s="446"/>
      <c r="VSG47" s="446"/>
      <c r="VSH47" s="446"/>
      <c r="VSI47" s="446"/>
      <c r="VSJ47" s="446"/>
      <c r="VSK47" s="446"/>
      <c r="VSL47" s="446"/>
      <c r="VSM47" s="446"/>
      <c r="VSN47" s="446"/>
      <c r="VSO47" s="446"/>
      <c r="VSP47" s="446"/>
      <c r="VSQ47" s="446"/>
      <c r="VSR47" s="446"/>
      <c r="VSS47" s="446"/>
      <c r="VST47" s="446"/>
      <c r="VSU47" s="446"/>
      <c r="VSV47" s="446"/>
      <c r="VSW47" s="446"/>
      <c r="VSX47" s="446"/>
      <c r="VSY47" s="446"/>
      <c r="VSZ47" s="446"/>
      <c r="VTA47" s="446"/>
      <c r="VTB47" s="446"/>
      <c r="VTC47" s="446"/>
      <c r="VTD47" s="446"/>
      <c r="VTE47" s="446"/>
      <c r="VTF47" s="446"/>
      <c r="VTG47" s="446"/>
      <c r="VTH47" s="446"/>
      <c r="VTI47" s="446"/>
      <c r="VTJ47" s="446"/>
      <c r="VTK47" s="446"/>
      <c r="VTL47" s="446"/>
      <c r="VTM47" s="446"/>
      <c r="VTN47" s="446"/>
      <c r="VTO47" s="446"/>
      <c r="VTP47" s="446"/>
      <c r="VTQ47" s="446"/>
      <c r="VTR47" s="446"/>
      <c r="VTS47" s="446"/>
      <c r="VTT47" s="446"/>
      <c r="VTU47" s="446"/>
      <c r="VTV47" s="446"/>
      <c r="VTW47" s="446"/>
      <c r="VTX47" s="446"/>
      <c r="VTY47" s="446"/>
      <c r="VTZ47" s="446"/>
      <c r="VUA47" s="446"/>
      <c r="VUB47" s="446"/>
      <c r="VUC47" s="446"/>
      <c r="VUD47" s="446"/>
      <c r="VUE47" s="446"/>
      <c r="VUF47" s="446"/>
      <c r="VUG47" s="446"/>
      <c r="VUH47" s="446"/>
      <c r="VUI47" s="446"/>
      <c r="VUJ47" s="446"/>
      <c r="VUK47" s="446"/>
      <c r="VUL47" s="446"/>
      <c r="VUM47" s="446"/>
      <c r="VUN47" s="446"/>
      <c r="VUO47" s="446"/>
      <c r="VUP47" s="446"/>
      <c r="VUQ47" s="446"/>
      <c r="VUR47" s="446"/>
      <c r="VUS47" s="446"/>
      <c r="VUT47" s="446"/>
      <c r="VUU47" s="446"/>
      <c r="VUV47" s="446"/>
      <c r="VUW47" s="446"/>
      <c r="VUX47" s="446"/>
      <c r="VUY47" s="446"/>
      <c r="VUZ47" s="446"/>
      <c r="VVA47" s="446"/>
      <c r="VVB47" s="446"/>
      <c r="VVC47" s="446"/>
      <c r="VVD47" s="446"/>
      <c r="VVE47" s="446"/>
      <c r="VVF47" s="446"/>
      <c r="VVG47" s="446"/>
      <c r="VVH47" s="446"/>
      <c r="VVI47" s="446"/>
      <c r="VVJ47" s="446"/>
      <c r="VVK47" s="446"/>
      <c r="VVL47" s="446"/>
      <c r="VVM47" s="446"/>
      <c r="VVN47" s="446"/>
      <c r="VVO47" s="446"/>
      <c r="VVP47" s="446"/>
      <c r="VVQ47" s="446"/>
      <c r="VVR47" s="446"/>
      <c r="VVS47" s="446"/>
      <c r="VVT47" s="446"/>
      <c r="VVU47" s="446"/>
      <c r="VVV47" s="446"/>
      <c r="VVW47" s="446"/>
      <c r="VVX47" s="446"/>
      <c r="VVY47" s="446"/>
      <c r="VVZ47" s="446"/>
      <c r="VWA47" s="446"/>
      <c r="VWB47" s="446"/>
      <c r="VWC47" s="446"/>
      <c r="VWD47" s="446"/>
      <c r="VWE47" s="446"/>
      <c r="VWF47" s="446"/>
      <c r="VWG47" s="446"/>
      <c r="VWH47" s="446"/>
      <c r="VWI47" s="446"/>
      <c r="VWJ47" s="446"/>
      <c r="VWK47" s="446"/>
      <c r="VWL47" s="446"/>
      <c r="VWM47" s="446"/>
      <c r="VWN47" s="446"/>
      <c r="VWO47" s="446"/>
      <c r="VWP47" s="446"/>
      <c r="VWQ47" s="446"/>
      <c r="VWR47" s="446"/>
      <c r="VWS47" s="446"/>
      <c r="VWT47" s="446"/>
      <c r="VWU47" s="446"/>
      <c r="VWV47" s="446"/>
      <c r="VWW47" s="446"/>
      <c r="VWX47" s="446"/>
      <c r="VWY47" s="446"/>
      <c r="VWZ47" s="446"/>
      <c r="VXA47" s="446"/>
      <c r="VXB47" s="446"/>
      <c r="VXC47" s="446"/>
      <c r="VXD47" s="446"/>
      <c r="VXE47" s="446"/>
      <c r="VXF47" s="446"/>
      <c r="VXG47" s="446"/>
      <c r="VXH47" s="446"/>
      <c r="VXI47" s="446"/>
      <c r="VXJ47" s="446"/>
      <c r="VXK47" s="446"/>
      <c r="VXL47" s="446"/>
      <c r="VXM47" s="446"/>
      <c r="VXN47" s="446"/>
      <c r="VXO47" s="446"/>
      <c r="VXP47" s="446"/>
      <c r="VXQ47" s="446"/>
      <c r="VXR47" s="446"/>
      <c r="VXS47" s="446"/>
      <c r="VXT47" s="446"/>
      <c r="VXU47" s="446"/>
      <c r="VXV47" s="446"/>
      <c r="VXW47" s="446"/>
      <c r="VXX47" s="446"/>
      <c r="VXY47" s="446"/>
      <c r="VXZ47" s="446"/>
      <c r="VYA47" s="446"/>
      <c r="VYB47" s="446"/>
      <c r="VYC47" s="446"/>
      <c r="VYD47" s="446"/>
      <c r="VYE47" s="446"/>
      <c r="VYF47" s="446"/>
      <c r="VYG47" s="446"/>
      <c r="VYH47" s="446"/>
      <c r="VYI47" s="446"/>
      <c r="VYJ47" s="446"/>
      <c r="VYK47" s="446"/>
      <c r="VYL47" s="446"/>
      <c r="VYM47" s="446"/>
      <c r="VYN47" s="446"/>
      <c r="VYO47" s="446"/>
      <c r="VYP47" s="446"/>
      <c r="VYQ47" s="446"/>
      <c r="VYR47" s="446"/>
      <c r="VYS47" s="446"/>
      <c r="VYT47" s="446"/>
      <c r="VYU47" s="446"/>
      <c r="VYV47" s="446"/>
      <c r="VYW47" s="446"/>
      <c r="VYX47" s="446"/>
      <c r="VYY47" s="446"/>
      <c r="VYZ47" s="446"/>
      <c r="VZA47" s="446"/>
      <c r="VZB47" s="446"/>
      <c r="VZC47" s="446"/>
      <c r="VZD47" s="446"/>
      <c r="VZE47" s="446"/>
      <c r="VZF47" s="446"/>
      <c r="VZG47" s="446"/>
      <c r="VZH47" s="446"/>
      <c r="VZI47" s="446"/>
      <c r="VZJ47" s="446"/>
      <c r="VZK47" s="446"/>
      <c r="VZL47" s="446"/>
      <c r="VZM47" s="446"/>
      <c r="VZN47" s="446"/>
      <c r="VZO47" s="446"/>
      <c r="VZP47" s="446"/>
      <c r="VZQ47" s="446"/>
      <c r="VZR47" s="446"/>
      <c r="VZS47" s="446"/>
      <c r="VZT47" s="446"/>
      <c r="VZU47" s="446"/>
      <c r="VZV47" s="446"/>
      <c r="VZW47" s="446"/>
      <c r="VZX47" s="446"/>
      <c r="VZY47" s="446"/>
      <c r="VZZ47" s="446"/>
      <c r="WAA47" s="446"/>
      <c r="WAB47" s="446"/>
      <c r="WAC47" s="446"/>
      <c r="WAD47" s="446"/>
      <c r="WAE47" s="446"/>
      <c r="WAF47" s="446"/>
      <c r="WAG47" s="446"/>
      <c r="WAH47" s="446"/>
      <c r="WAI47" s="446"/>
      <c r="WAJ47" s="446"/>
      <c r="WAK47" s="446"/>
      <c r="WAL47" s="446"/>
      <c r="WAM47" s="446"/>
      <c r="WAN47" s="446"/>
      <c r="WAO47" s="446"/>
      <c r="WAP47" s="446"/>
      <c r="WAQ47" s="446"/>
      <c r="WAR47" s="446"/>
      <c r="WAS47" s="446"/>
      <c r="WAT47" s="446"/>
      <c r="WAU47" s="446"/>
      <c r="WAV47" s="446"/>
      <c r="WAW47" s="446"/>
      <c r="WAX47" s="446"/>
      <c r="WAY47" s="446"/>
      <c r="WAZ47" s="446"/>
      <c r="WBA47" s="446"/>
      <c r="WBB47" s="446"/>
      <c r="WBC47" s="446"/>
      <c r="WBD47" s="446"/>
      <c r="WBE47" s="446"/>
      <c r="WBF47" s="446"/>
      <c r="WBG47" s="446"/>
      <c r="WBH47" s="446"/>
      <c r="WBI47" s="446"/>
      <c r="WBJ47" s="446"/>
      <c r="WBK47" s="446"/>
      <c r="WBL47" s="446"/>
      <c r="WBM47" s="446"/>
      <c r="WBN47" s="446"/>
      <c r="WBO47" s="446"/>
      <c r="WBP47" s="446"/>
      <c r="WBQ47" s="446"/>
      <c r="WBR47" s="446"/>
      <c r="WBS47" s="446"/>
      <c r="WBT47" s="446"/>
      <c r="WBU47" s="446"/>
      <c r="WBV47" s="446"/>
      <c r="WBW47" s="446"/>
      <c r="WBX47" s="446"/>
      <c r="WBY47" s="446"/>
      <c r="WBZ47" s="446"/>
      <c r="WCA47" s="446"/>
      <c r="WCB47" s="446"/>
      <c r="WCC47" s="446"/>
      <c r="WCD47" s="446"/>
      <c r="WCE47" s="446"/>
      <c r="WCF47" s="446"/>
      <c r="WCG47" s="446"/>
      <c r="WCH47" s="446"/>
      <c r="WCI47" s="446"/>
      <c r="WCJ47" s="446"/>
      <c r="WCK47" s="446"/>
      <c r="WCL47" s="446"/>
      <c r="WCM47" s="446"/>
      <c r="WCN47" s="446"/>
      <c r="WCO47" s="446"/>
      <c r="WCP47" s="446"/>
      <c r="WCQ47" s="446"/>
      <c r="WCR47" s="446"/>
      <c r="WCS47" s="446"/>
      <c r="WCT47" s="446"/>
      <c r="WCU47" s="446"/>
      <c r="WCV47" s="446"/>
      <c r="WCW47" s="446"/>
      <c r="WCX47" s="446"/>
      <c r="WCY47" s="446"/>
      <c r="WCZ47" s="446"/>
      <c r="WDA47" s="446"/>
      <c r="WDB47" s="446"/>
      <c r="WDC47" s="446"/>
      <c r="WDD47" s="446"/>
      <c r="WDE47" s="446"/>
      <c r="WDF47" s="446"/>
      <c r="WDG47" s="446"/>
      <c r="WDH47" s="446"/>
      <c r="WDI47" s="446"/>
      <c r="WDJ47" s="446"/>
      <c r="WDK47" s="446"/>
      <c r="WDL47" s="446"/>
      <c r="WDM47" s="446"/>
      <c r="WDN47" s="446"/>
      <c r="WDO47" s="446"/>
      <c r="WDP47" s="446"/>
      <c r="WDQ47" s="446"/>
      <c r="WDR47" s="446"/>
      <c r="WDS47" s="446"/>
      <c r="WDT47" s="446"/>
      <c r="WDU47" s="446"/>
      <c r="WDV47" s="446"/>
      <c r="WDW47" s="446"/>
      <c r="WDX47" s="446"/>
      <c r="WDY47" s="446"/>
      <c r="WDZ47" s="446"/>
      <c r="WEA47" s="446"/>
      <c r="WEB47" s="446"/>
      <c r="WEC47" s="446"/>
      <c r="WED47" s="446"/>
      <c r="WEE47" s="446"/>
      <c r="WEF47" s="446"/>
      <c r="WEG47" s="446"/>
      <c r="WEH47" s="446"/>
      <c r="WEI47" s="446"/>
      <c r="WEJ47" s="446"/>
      <c r="WEK47" s="446"/>
      <c r="WEL47" s="446"/>
      <c r="WEM47" s="446"/>
      <c r="WEN47" s="446"/>
      <c r="WEO47" s="446"/>
      <c r="WEP47" s="446"/>
      <c r="WEQ47" s="446"/>
      <c r="WER47" s="446"/>
      <c r="WES47" s="446"/>
      <c r="WET47" s="446"/>
      <c r="WEU47" s="446"/>
      <c r="WEV47" s="446"/>
      <c r="WEW47" s="446"/>
      <c r="WEX47" s="446"/>
      <c r="WEY47" s="446"/>
      <c r="WEZ47" s="446"/>
      <c r="WFA47" s="446"/>
      <c r="WFB47" s="446"/>
      <c r="WFC47" s="446"/>
      <c r="WFD47" s="446"/>
      <c r="WFE47" s="446"/>
      <c r="WFF47" s="446"/>
      <c r="WFG47" s="446"/>
      <c r="WFH47" s="446"/>
      <c r="WFI47" s="446"/>
      <c r="WFJ47" s="446"/>
      <c r="WFK47" s="446"/>
      <c r="WFL47" s="446"/>
      <c r="WFM47" s="446"/>
      <c r="WFN47" s="446"/>
      <c r="WFO47" s="446"/>
      <c r="WFP47" s="446"/>
      <c r="WFQ47" s="446"/>
      <c r="WFR47" s="446"/>
      <c r="WFS47" s="446"/>
      <c r="WFT47" s="446"/>
      <c r="WFU47" s="446"/>
      <c r="WFV47" s="446"/>
      <c r="WFW47" s="446"/>
      <c r="WFX47" s="446"/>
      <c r="WFY47" s="446"/>
      <c r="WFZ47" s="446"/>
      <c r="WGA47" s="446"/>
      <c r="WGB47" s="446"/>
      <c r="WGC47" s="446"/>
      <c r="WGD47" s="446"/>
      <c r="WGE47" s="446"/>
      <c r="WGF47" s="446"/>
      <c r="WGG47" s="446"/>
      <c r="WGH47" s="446"/>
      <c r="WGI47" s="446"/>
      <c r="WGJ47" s="446"/>
      <c r="WGK47" s="446"/>
      <c r="WGL47" s="446"/>
      <c r="WGM47" s="446"/>
      <c r="WGN47" s="446"/>
      <c r="WGO47" s="446"/>
      <c r="WGP47" s="446"/>
      <c r="WGQ47" s="446"/>
      <c r="WGR47" s="446"/>
      <c r="WGS47" s="446"/>
      <c r="WGT47" s="446"/>
      <c r="WGU47" s="446"/>
      <c r="WGV47" s="446"/>
      <c r="WGW47" s="446"/>
      <c r="WGX47" s="446"/>
      <c r="WGY47" s="446"/>
      <c r="WGZ47" s="446"/>
      <c r="WHA47" s="446"/>
      <c r="WHB47" s="446"/>
      <c r="WHC47" s="446"/>
      <c r="WHD47" s="446"/>
      <c r="WHE47" s="446"/>
      <c r="WHF47" s="446"/>
      <c r="WHG47" s="446"/>
      <c r="WHH47" s="446"/>
      <c r="WHI47" s="446"/>
      <c r="WHJ47" s="446"/>
      <c r="WHK47" s="446"/>
      <c r="WHL47" s="446"/>
      <c r="WHM47" s="446"/>
      <c r="WHN47" s="446"/>
      <c r="WHO47" s="446"/>
      <c r="WHP47" s="446"/>
      <c r="WHQ47" s="446"/>
      <c r="WHR47" s="446"/>
      <c r="WHS47" s="446"/>
      <c r="WHT47" s="446"/>
      <c r="WHU47" s="446"/>
      <c r="WHV47" s="446"/>
      <c r="WHW47" s="446"/>
      <c r="WHX47" s="446"/>
      <c r="WHY47" s="446"/>
      <c r="WHZ47" s="446"/>
      <c r="WIA47" s="446"/>
      <c r="WIB47" s="446"/>
      <c r="WIC47" s="446"/>
      <c r="WID47" s="446"/>
      <c r="WIE47" s="446"/>
      <c r="WIF47" s="446"/>
      <c r="WIG47" s="446"/>
      <c r="WIH47" s="446"/>
      <c r="WII47" s="446"/>
      <c r="WIJ47" s="446"/>
      <c r="WIK47" s="446"/>
      <c r="WIL47" s="446"/>
      <c r="WIM47" s="446"/>
      <c r="WIN47" s="446"/>
      <c r="WIO47" s="446"/>
      <c r="WIP47" s="446"/>
      <c r="WIQ47" s="446"/>
      <c r="WIR47" s="446"/>
      <c r="WIS47" s="446"/>
      <c r="WIT47" s="446"/>
      <c r="WIU47" s="446"/>
      <c r="WIV47" s="446"/>
      <c r="WIW47" s="446"/>
      <c r="WIX47" s="446"/>
      <c r="WIY47" s="446"/>
      <c r="WIZ47" s="446"/>
      <c r="WJA47" s="446"/>
      <c r="WJB47" s="446"/>
      <c r="WJC47" s="446"/>
      <c r="WJD47" s="446"/>
      <c r="WJE47" s="446"/>
      <c r="WJF47" s="446"/>
      <c r="WJG47" s="446"/>
      <c r="WJH47" s="446"/>
      <c r="WJI47" s="446"/>
      <c r="WJJ47" s="446"/>
      <c r="WJK47" s="446"/>
      <c r="WJL47" s="446"/>
      <c r="WJM47" s="446"/>
      <c r="WJN47" s="446"/>
      <c r="WJO47" s="446"/>
      <c r="WJP47" s="446"/>
      <c r="WJQ47" s="446"/>
      <c r="WJR47" s="446"/>
      <c r="WJS47" s="446"/>
      <c r="WJT47" s="446"/>
      <c r="WJU47" s="446"/>
      <c r="WJV47" s="446"/>
      <c r="WJW47" s="446"/>
      <c r="WJX47" s="446"/>
      <c r="WJY47" s="446"/>
      <c r="WJZ47" s="446"/>
      <c r="WKA47" s="446"/>
      <c r="WKB47" s="446"/>
      <c r="WKC47" s="446"/>
      <c r="WKD47" s="446"/>
      <c r="WKE47" s="446"/>
      <c r="WKF47" s="446"/>
      <c r="WKG47" s="446"/>
      <c r="WKH47" s="446"/>
      <c r="WKI47" s="446"/>
      <c r="WKJ47" s="446"/>
      <c r="WKK47" s="446"/>
      <c r="WKL47" s="446"/>
      <c r="WKM47" s="446"/>
      <c r="WKN47" s="446"/>
      <c r="WKO47" s="446"/>
      <c r="WKP47" s="446"/>
      <c r="WKQ47" s="446"/>
      <c r="WKR47" s="446"/>
      <c r="WKS47" s="446"/>
      <c r="WKT47" s="446"/>
      <c r="WKU47" s="446"/>
      <c r="WKV47" s="446"/>
      <c r="WKW47" s="446"/>
      <c r="WKX47" s="446"/>
      <c r="WKY47" s="446"/>
      <c r="WKZ47" s="446"/>
      <c r="WLA47" s="446"/>
      <c r="WLB47" s="446"/>
      <c r="WLC47" s="446"/>
      <c r="WLD47" s="446"/>
      <c r="WLE47" s="446"/>
      <c r="WLF47" s="446"/>
      <c r="WLG47" s="446"/>
      <c r="WLH47" s="446"/>
      <c r="WLI47" s="446"/>
      <c r="WLJ47" s="446"/>
      <c r="WLK47" s="446"/>
      <c r="WLL47" s="446"/>
      <c r="WLM47" s="446"/>
      <c r="WLN47" s="446"/>
      <c r="WLO47" s="446"/>
      <c r="WLP47" s="446"/>
      <c r="WLQ47" s="446"/>
      <c r="WLR47" s="446"/>
      <c r="WLS47" s="446"/>
      <c r="WLT47" s="446"/>
      <c r="WLU47" s="446"/>
      <c r="WLV47" s="446"/>
      <c r="WLW47" s="446"/>
      <c r="WLX47" s="446"/>
      <c r="WLY47" s="446"/>
      <c r="WLZ47" s="446"/>
      <c r="WMA47" s="446"/>
      <c r="WMB47" s="446"/>
      <c r="WMC47" s="446"/>
      <c r="WMD47" s="446"/>
      <c r="WME47" s="446"/>
      <c r="WMF47" s="446"/>
      <c r="WMG47" s="446"/>
      <c r="WMH47" s="446"/>
      <c r="WMI47" s="446"/>
      <c r="WMJ47" s="446"/>
      <c r="WMK47" s="446"/>
      <c r="WML47" s="446"/>
      <c r="WMM47" s="446"/>
      <c r="WMN47" s="446"/>
      <c r="WMO47" s="446"/>
      <c r="WMP47" s="446"/>
      <c r="WMQ47" s="446"/>
      <c r="WMR47" s="446"/>
      <c r="WMS47" s="446"/>
      <c r="WMT47" s="446"/>
      <c r="WMU47" s="446"/>
      <c r="WMV47" s="446"/>
      <c r="WMW47" s="446"/>
      <c r="WMX47" s="446"/>
      <c r="WMY47" s="446"/>
      <c r="WMZ47" s="446"/>
      <c r="WNA47" s="446"/>
      <c r="WNB47" s="446"/>
      <c r="WNC47" s="446"/>
      <c r="WND47" s="446"/>
      <c r="WNE47" s="446"/>
      <c r="WNF47" s="446"/>
      <c r="WNG47" s="446"/>
      <c r="WNH47" s="446"/>
      <c r="WNI47" s="446"/>
      <c r="WNJ47" s="446"/>
      <c r="WNK47" s="446"/>
      <c r="WNL47" s="446"/>
      <c r="WNM47" s="446"/>
      <c r="WNN47" s="446"/>
      <c r="WNO47" s="446"/>
      <c r="WNP47" s="446"/>
      <c r="WNQ47" s="446"/>
      <c r="WNR47" s="446"/>
      <c r="WNS47" s="446"/>
      <c r="WNT47" s="446"/>
      <c r="WNU47" s="446"/>
      <c r="WNV47" s="446"/>
      <c r="WNW47" s="446"/>
      <c r="WNX47" s="446"/>
      <c r="WNY47" s="446"/>
      <c r="WNZ47" s="446"/>
      <c r="WOA47" s="446"/>
      <c r="WOB47" s="446"/>
      <c r="WOC47" s="446"/>
      <c r="WOD47" s="446"/>
      <c r="WOE47" s="446"/>
      <c r="WOF47" s="446"/>
      <c r="WOG47" s="446"/>
      <c r="WOH47" s="446"/>
      <c r="WOI47" s="446"/>
      <c r="WOJ47" s="446"/>
      <c r="WOK47" s="446"/>
      <c r="WOL47" s="446"/>
      <c r="WOM47" s="446"/>
      <c r="WON47" s="446"/>
      <c r="WOO47" s="446"/>
      <c r="WOP47" s="446"/>
      <c r="WOQ47" s="446"/>
      <c r="WOR47" s="446"/>
      <c r="WOS47" s="446"/>
      <c r="WOT47" s="446"/>
      <c r="WOU47" s="446"/>
      <c r="WOV47" s="446"/>
      <c r="WOW47" s="446"/>
      <c r="WOX47" s="446"/>
      <c r="WOY47" s="446"/>
      <c r="WOZ47" s="446"/>
      <c r="WPA47" s="446"/>
      <c r="WPB47" s="446"/>
      <c r="WPC47" s="446"/>
      <c r="WPD47" s="446"/>
      <c r="WPE47" s="446"/>
      <c r="WPF47" s="446"/>
      <c r="WPG47" s="446"/>
      <c r="WPH47" s="446"/>
      <c r="WPI47" s="446"/>
      <c r="WPJ47" s="446"/>
      <c r="WPK47" s="446"/>
      <c r="WPL47" s="446"/>
      <c r="WPM47" s="446"/>
      <c r="WPN47" s="446"/>
      <c r="WPO47" s="446"/>
      <c r="WPP47" s="446"/>
      <c r="WPQ47" s="446"/>
      <c r="WPR47" s="446"/>
      <c r="WPS47" s="446"/>
      <c r="WPT47" s="446"/>
      <c r="WPU47" s="446"/>
      <c r="WPV47" s="446"/>
      <c r="WPW47" s="446"/>
      <c r="WPX47" s="446"/>
      <c r="WPY47" s="446"/>
      <c r="WPZ47" s="446"/>
      <c r="WQA47" s="446"/>
      <c r="WQB47" s="446"/>
      <c r="WQC47" s="446"/>
      <c r="WQD47" s="446"/>
      <c r="WQE47" s="446"/>
      <c r="WQF47" s="446"/>
      <c r="WQG47" s="446"/>
      <c r="WQH47" s="446"/>
      <c r="WQI47" s="446"/>
      <c r="WQJ47" s="446"/>
      <c r="WQK47" s="446"/>
      <c r="WQL47" s="446"/>
      <c r="WQM47" s="446"/>
      <c r="WQN47" s="446"/>
      <c r="WQO47" s="446"/>
      <c r="WQP47" s="446"/>
      <c r="WQQ47" s="446"/>
      <c r="WQR47" s="446"/>
      <c r="WQS47" s="446"/>
      <c r="WQT47" s="446"/>
      <c r="WQU47" s="446"/>
      <c r="WQV47" s="446"/>
      <c r="WQW47" s="446"/>
      <c r="WQX47" s="446"/>
      <c r="WQY47" s="446"/>
      <c r="WQZ47" s="446"/>
      <c r="WRA47" s="446"/>
      <c r="WRB47" s="446"/>
      <c r="WRC47" s="446"/>
      <c r="WRD47" s="446"/>
      <c r="WRE47" s="446"/>
      <c r="WRF47" s="446"/>
      <c r="WRG47" s="446"/>
      <c r="WRH47" s="446"/>
      <c r="WRI47" s="446"/>
      <c r="WRJ47" s="446"/>
      <c r="WRK47" s="446"/>
      <c r="WRL47" s="446"/>
      <c r="WRM47" s="446"/>
      <c r="WRN47" s="446"/>
      <c r="WRO47" s="446"/>
      <c r="WRP47" s="446"/>
      <c r="WRQ47" s="446"/>
      <c r="WRR47" s="446"/>
      <c r="WRS47" s="446"/>
      <c r="WRT47" s="446"/>
      <c r="WRU47" s="446"/>
      <c r="WRV47" s="446"/>
      <c r="WRW47" s="446"/>
      <c r="WRX47" s="446"/>
      <c r="WRY47" s="446"/>
      <c r="WRZ47" s="446"/>
      <c r="WSA47" s="446"/>
      <c r="WSB47" s="446"/>
      <c r="WSC47" s="446"/>
      <c r="WSD47" s="446"/>
      <c r="WSE47" s="446"/>
      <c r="WSF47" s="446"/>
      <c r="WSG47" s="446"/>
      <c r="WSH47" s="446"/>
      <c r="WSI47" s="446"/>
      <c r="WSJ47" s="446"/>
      <c r="WSK47" s="446"/>
      <c r="WSL47" s="446"/>
      <c r="WSM47" s="446"/>
      <c r="WSN47" s="446"/>
      <c r="WSO47" s="446"/>
      <c r="WSP47" s="446"/>
      <c r="WSQ47" s="446"/>
      <c r="WSR47" s="446"/>
      <c r="WSS47" s="446"/>
      <c r="WST47" s="446"/>
      <c r="WSU47" s="446"/>
      <c r="WSV47" s="446"/>
      <c r="WSW47" s="446"/>
      <c r="WSX47" s="446"/>
      <c r="WSY47" s="446"/>
      <c r="WSZ47" s="446"/>
      <c r="WTA47" s="446"/>
      <c r="WTB47" s="446"/>
      <c r="WTC47" s="446"/>
      <c r="WTD47" s="446"/>
      <c r="WTE47" s="446"/>
      <c r="WTF47" s="446"/>
      <c r="WTG47" s="446"/>
      <c r="WTH47" s="446"/>
      <c r="WTI47" s="446"/>
      <c r="WTJ47" s="446"/>
      <c r="WTK47" s="446"/>
      <c r="WTL47" s="446"/>
      <c r="WTM47" s="446"/>
      <c r="WTN47" s="446"/>
      <c r="WTO47" s="446"/>
      <c r="WTP47" s="446"/>
      <c r="WTQ47" s="446"/>
      <c r="WTR47" s="446"/>
      <c r="WTS47" s="446"/>
      <c r="WTT47" s="446"/>
      <c r="WTU47" s="446"/>
      <c r="WTV47" s="446"/>
      <c r="WTW47" s="446"/>
      <c r="WTX47" s="446"/>
      <c r="WTY47" s="446"/>
      <c r="WTZ47" s="446"/>
      <c r="WUA47" s="446"/>
      <c r="WUB47" s="446"/>
      <c r="WUC47" s="446"/>
      <c r="WUD47" s="446"/>
      <c r="WUE47" s="446"/>
      <c r="WUF47" s="446"/>
      <c r="WUG47" s="446"/>
      <c r="WUH47" s="446"/>
      <c r="WUI47" s="446"/>
      <c r="WUJ47" s="446"/>
      <c r="WUK47" s="446"/>
      <c r="WUL47" s="446"/>
      <c r="WUM47" s="446"/>
      <c r="WUN47" s="446"/>
      <c r="WUO47" s="446"/>
      <c r="WUP47" s="446"/>
      <c r="WUQ47" s="446"/>
      <c r="WUR47" s="446"/>
      <c r="WUS47" s="446"/>
      <c r="WUT47" s="446"/>
      <c r="WUU47" s="446"/>
      <c r="WUV47" s="446"/>
      <c r="WUW47" s="446"/>
      <c r="WUX47" s="446"/>
      <c r="WUY47" s="446"/>
      <c r="WUZ47" s="446"/>
      <c r="WVA47" s="446"/>
      <c r="WVB47" s="446"/>
      <c r="WVC47" s="446"/>
      <c r="WVD47" s="446"/>
      <c r="WVE47" s="446"/>
      <c r="WVF47" s="446"/>
      <c r="WVG47" s="446"/>
      <c r="WVH47" s="446"/>
      <c r="WVI47" s="446"/>
      <c r="WVJ47" s="446"/>
      <c r="WVK47" s="446"/>
      <c r="WVL47" s="446"/>
      <c r="WVM47" s="446"/>
      <c r="WVN47" s="446"/>
      <c r="WVO47" s="446"/>
      <c r="WVP47" s="446"/>
      <c r="WVQ47" s="446"/>
      <c r="WVR47" s="446"/>
      <c r="WVS47" s="446"/>
      <c r="WVT47" s="446"/>
      <c r="WVU47" s="446"/>
      <c r="WVV47" s="446"/>
      <c r="WVW47" s="446"/>
      <c r="WVX47" s="446"/>
      <c r="WVY47" s="446"/>
      <c r="WVZ47" s="446"/>
      <c r="WWA47" s="446"/>
      <c r="WWB47" s="446"/>
      <c r="WWC47" s="446"/>
      <c r="WWD47" s="446"/>
      <c r="WWE47" s="446"/>
      <c r="WWF47" s="446"/>
      <c r="WWG47" s="446"/>
      <c r="WWH47" s="446"/>
      <c r="WWI47" s="446"/>
      <c r="WWJ47" s="446"/>
      <c r="WWK47" s="446"/>
      <c r="WWL47" s="446"/>
      <c r="WWM47" s="446"/>
      <c r="WWN47" s="446"/>
      <c r="WWO47" s="446"/>
      <c r="WWP47" s="446"/>
      <c r="WWQ47" s="446"/>
      <c r="WWR47" s="446"/>
      <c r="WWS47" s="446"/>
      <c r="WWT47" s="446"/>
      <c r="WWU47" s="446"/>
      <c r="WWV47" s="446"/>
      <c r="WWW47" s="446"/>
      <c r="WWX47" s="446"/>
      <c r="WWY47" s="446"/>
      <c r="WWZ47" s="446"/>
      <c r="WXA47" s="446"/>
      <c r="WXB47" s="446"/>
      <c r="WXC47" s="446"/>
      <c r="WXD47" s="446"/>
      <c r="WXE47" s="446"/>
      <c r="WXF47" s="446"/>
      <c r="WXG47" s="446"/>
      <c r="WXH47" s="446"/>
      <c r="WXI47" s="446"/>
      <c r="WXJ47" s="446"/>
      <c r="WXK47" s="446"/>
      <c r="WXL47" s="446"/>
      <c r="WXM47" s="446"/>
      <c r="WXN47" s="446"/>
      <c r="WXO47" s="446"/>
      <c r="WXP47" s="446"/>
      <c r="WXQ47" s="446"/>
      <c r="WXR47" s="446"/>
      <c r="WXS47" s="446"/>
      <c r="WXT47" s="446"/>
      <c r="WXU47" s="446"/>
      <c r="WXV47" s="446"/>
      <c r="WXW47" s="446"/>
      <c r="WXX47" s="446"/>
      <c r="WXY47" s="446"/>
      <c r="WXZ47" s="446"/>
      <c r="WYA47" s="446"/>
      <c r="WYB47" s="446"/>
      <c r="WYC47" s="446"/>
      <c r="WYD47" s="446"/>
      <c r="WYE47" s="446"/>
      <c r="WYF47" s="446"/>
      <c r="WYG47" s="446"/>
      <c r="WYH47" s="446"/>
      <c r="WYI47" s="446"/>
      <c r="WYJ47" s="446"/>
      <c r="WYK47" s="446"/>
      <c r="WYL47" s="446"/>
      <c r="WYM47" s="446"/>
      <c r="WYN47" s="446"/>
      <c r="WYO47" s="446"/>
      <c r="WYP47" s="446"/>
      <c r="WYQ47" s="446"/>
      <c r="WYR47" s="446"/>
      <c r="WYS47" s="446"/>
      <c r="WYT47" s="446"/>
      <c r="WYU47" s="446"/>
      <c r="WYV47" s="446"/>
      <c r="WYW47" s="446"/>
      <c r="WYX47" s="446"/>
      <c r="WYY47" s="446"/>
      <c r="WYZ47" s="446"/>
      <c r="WZA47" s="446"/>
      <c r="WZB47" s="446"/>
      <c r="WZC47" s="446"/>
      <c r="WZD47" s="446"/>
      <c r="WZE47" s="446"/>
      <c r="WZF47" s="446"/>
      <c r="WZG47" s="446"/>
      <c r="WZH47" s="446"/>
      <c r="WZI47" s="446"/>
      <c r="WZJ47" s="446"/>
      <c r="WZK47" s="446"/>
      <c r="WZL47" s="446"/>
      <c r="WZM47" s="446"/>
      <c r="WZN47" s="446"/>
      <c r="WZO47" s="446"/>
      <c r="WZP47" s="446"/>
      <c r="WZQ47" s="446"/>
      <c r="WZR47" s="446"/>
      <c r="WZS47" s="446"/>
      <c r="WZT47" s="446"/>
      <c r="WZU47" s="446"/>
      <c r="WZV47" s="446"/>
      <c r="WZW47" s="446"/>
      <c r="WZX47" s="446"/>
      <c r="WZY47" s="446"/>
      <c r="WZZ47" s="446"/>
      <c r="XAA47" s="446"/>
      <c r="XAB47" s="446"/>
      <c r="XAC47" s="446"/>
      <c r="XAD47" s="446"/>
      <c r="XAE47" s="446"/>
      <c r="XAF47" s="446"/>
      <c r="XAG47" s="446"/>
      <c r="XAH47" s="446"/>
      <c r="XAI47" s="446"/>
      <c r="XAJ47" s="446"/>
      <c r="XAK47" s="446"/>
      <c r="XAL47" s="446"/>
      <c r="XAM47" s="446"/>
      <c r="XAN47" s="446"/>
      <c r="XAO47" s="446"/>
      <c r="XAP47" s="446"/>
      <c r="XAQ47" s="446"/>
      <c r="XAR47" s="446"/>
      <c r="XAS47" s="446"/>
      <c r="XAT47" s="446"/>
      <c r="XAU47" s="446"/>
      <c r="XAV47" s="446"/>
      <c r="XAW47" s="446"/>
      <c r="XAX47" s="446"/>
      <c r="XAY47" s="446"/>
      <c r="XAZ47" s="446"/>
      <c r="XBA47" s="446"/>
      <c r="XBB47" s="446"/>
      <c r="XBC47" s="446"/>
      <c r="XBD47" s="446"/>
      <c r="XBE47" s="446"/>
      <c r="XBF47" s="446"/>
      <c r="XBG47" s="446"/>
      <c r="XBH47" s="446"/>
      <c r="XBI47" s="446"/>
      <c r="XBJ47" s="446"/>
      <c r="XBK47" s="446"/>
      <c r="XBL47" s="446"/>
      <c r="XBM47" s="446"/>
      <c r="XBN47" s="446"/>
      <c r="XBO47" s="446"/>
      <c r="XBP47" s="446"/>
      <c r="XBQ47" s="446"/>
      <c r="XBR47" s="446"/>
      <c r="XBS47" s="446"/>
      <c r="XBT47" s="446"/>
      <c r="XBU47" s="446"/>
      <c r="XBV47" s="446"/>
      <c r="XBW47" s="446"/>
      <c r="XBX47" s="446"/>
      <c r="XBY47" s="446"/>
      <c r="XBZ47" s="446"/>
      <c r="XCA47" s="446"/>
      <c r="XCB47" s="446"/>
      <c r="XCC47" s="446"/>
      <c r="XCD47" s="446"/>
      <c r="XCE47" s="446"/>
      <c r="XCF47" s="446"/>
      <c r="XCG47" s="446"/>
      <c r="XCH47" s="446"/>
      <c r="XCI47" s="446"/>
      <c r="XCJ47" s="446"/>
      <c r="XCK47" s="446"/>
      <c r="XCL47" s="446"/>
      <c r="XCM47" s="446"/>
      <c r="XCN47" s="446"/>
      <c r="XCO47" s="446"/>
      <c r="XCP47" s="446"/>
      <c r="XCQ47" s="446"/>
      <c r="XCR47" s="446"/>
      <c r="XCS47" s="446"/>
      <c r="XCT47" s="446"/>
      <c r="XCU47" s="446"/>
      <c r="XCV47" s="446"/>
      <c r="XCW47" s="446"/>
      <c r="XCX47" s="446"/>
      <c r="XCY47" s="446"/>
      <c r="XCZ47" s="446"/>
      <c r="XDA47" s="446"/>
      <c r="XDB47" s="446"/>
      <c r="XDC47" s="446"/>
      <c r="XDD47" s="446"/>
      <c r="XDE47" s="446"/>
      <c r="XDF47" s="446"/>
      <c r="XDG47" s="446"/>
      <c r="XDH47" s="446"/>
      <c r="XDI47" s="446"/>
      <c r="XDJ47" s="446"/>
      <c r="XDK47" s="446"/>
      <c r="XDL47" s="446"/>
      <c r="XDM47" s="446"/>
      <c r="XDN47" s="446"/>
      <c r="XDO47" s="446"/>
      <c r="XDP47" s="446"/>
      <c r="XDQ47" s="446"/>
      <c r="XDR47" s="446"/>
      <c r="XDS47" s="446"/>
      <c r="XDT47" s="446"/>
      <c r="XDU47" s="446"/>
      <c r="XDV47" s="446"/>
      <c r="XDW47" s="446"/>
      <c r="XDX47" s="446"/>
      <c r="XDY47" s="446"/>
      <c r="XDZ47" s="446"/>
      <c r="XEA47" s="446"/>
      <c r="XEB47" s="446"/>
      <c r="XEC47" s="446"/>
      <c r="XED47" s="446"/>
      <c r="XEE47" s="446"/>
      <c r="XEF47" s="446"/>
      <c r="XEG47" s="446"/>
      <c r="XEH47" s="446"/>
      <c r="XEI47" s="446"/>
      <c r="XEJ47" s="446"/>
      <c r="XEK47" s="446"/>
      <c r="XEL47" s="446"/>
      <c r="XEM47" s="446"/>
      <c r="XEN47" s="446"/>
      <c r="XEO47" s="446"/>
      <c r="XEP47" s="446"/>
      <c r="XEQ47" s="446"/>
      <c r="XER47" s="446"/>
      <c r="XES47" s="446"/>
      <c r="XET47" s="446"/>
      <c r="XEU47" s="446"/>
      <c r="XEV47" s="446"/>
      <c r="XEW47" s="446"/>
      <c r="XEX47" s="446"/>
      <c r="XEY47" s="446"/>
      <c r="XEZ47" s="446"/>
      <c r="XFA47" s="446"/>
      <c r="XFB47" s="446"/>
      <c r="XFC47" s="446"/>
    </row>
    <row r="48" spans="1:16383" ht="15" customHeight="1" x14ac:dyDescent="0.25">
      <c r="A48" s="447" t="s">
        <v>16580</v>
      </c>
      <c r="B48" s="557" t="s">
        <v>20772</v>
      </c>
      <c r="C48" s="448"/>
      <c r="D48" s="448"/>
      <c r="E48" s="448"/>
      <c r="F48" s="448"/>
      <c r="G48" s="448"/>
      <c r="H48" s="466"/>
      <c r="I48" s="448"/>
      <c r="J48" s="448"/>
      <c r="K48" s="448"/>
      <c r="L48" s="448"/>
      <c r="M48" s="448"/>
      <c r="N48" s="448"/>
      <c r="O48" s="448"/>
      <c r="P48" s="448"/>
      <c r="Q48" s="448"/>
      <c r="R48" s="448"/>
      <c r="S48" s="448"/>
      <c r="T48" s="448"/>
      <c r="U48" s="448"/>
      <c r="V48" s="466"/>
      <c r="W48" s="448"/>
      <c r="X48" s="448"/>
      <c r="Y48" s="448"/>
      <c r="Z48" s="448"/>
      <c r="AA48" s="448"/>
      <c r="AB48" s="448"/>
      <c r="AC48" s="448"/>
      <c r="AD48" s="448"/>
      <c r="AE48" s="448"/>
      <c r="AF48" s="448"/>
      <c r="AG48" s="448"/>
      <c r="AH48" s="448"/>
      <c r="AI48" s="448"/>
      <c r="AJ48" s="466"/>
      <c r="AK48" s="448"/>
      <c r="AL48" s="448"/>
      <c r="AM48" s="448"/>
      <c r="AN48" s="448"/>
      <c r="AO48" s="448"/>
      <c r="AP48" s="448"/>
      <c r="AQ48" s="448"/>
      <c r="AR48" s="448"/>
      <c r="AS48" s="448"/>
      <c r="AT48" s="448"/>
      <c r="AU48" s="448"/>
      <c r="AV48" s="448"/>
      <c r="AW48" s="448"/>
      <c r="AX48" s="466"/>
      <c r="AY48" s="449"/>
      <c r="AZ48" s="448"/>
      <c r="BA48" s="448"/>
      <c r="BB48" s="448"/>
      <c r="BC48" s="448"/>
      <c r="BD48" s="448"/>
      <c r="BE48" s="448"/>
      <c r="BF48" s="448"/>
      <c r="BG48" s="448"/>
      <c r="BH48" s="448"/>
      <c r="BI48" s="448"/>
      <c r="BJ48" s="448"/>
      <c r="BK48" s="448"/>
      <c r="BL48" s="466"/>
      <c r="BM48" s="446"/>
      <c r="BN48" s="448"/>
      <c r="BO48" s="448"/>
      <c r="BP48" s="448"/>
      <c r="BQ48" s="448"/>
      <c r="BR48" s="448"/>
      <c r="BS48" s="448"/>
      <c r="BT48" s="448"/>
      <c r="BU48" s="448"/>
      <c r="BV48" s="448"/>
      <c r="BW48" s="448"/>
      <c r="BX48" s="448"/>
      <c r="BY48" s="448"/>
      <c r="BZ48" s="466"/>
      <c r="CA48" s="446"/>
      <c r="CB48" s="448"/>
      <c r="CC48" s="448">
        <f t="shared" ref="CC48:CO48" si="58">IFERROR(CC44/CC42,0)</f>
        <v>0</v>
      </c>
      <c r="CD48" s="448">
        <f t="shared" si="58"/>
        <v>0</v>
      </c>
      <c r="CE48" s="448">
        <f>IFERROR(CE44/CE42,0)</f>
        <v>970.28499999999997</v>
      </c>
      <c r="CF48" s="448">
        <f>IFERROR(CF44/CF42,0)</f>
        <v>209.99166666666667</v>
      </c>
      <c r="CG48" s="448">
        <f t="shared" si="58"/>
        <v>396.18176470588236</v>
      </c>
      <c r="CH48" s="448">
        <f t="shared" si="58"/>
        <v>289.10000000000002</v>
      </c>
      <c r="CI48" s="448">
        <f>IFERROR(CI44/CI42,0)</f>
        <v>234.8609090909091</v>
      </c>
      <c r="CJ48" s="448">
        <f t="shared" si="58"/>
        <v>315.34571428571428</v>
      </c>
      <c r="CK48" s="448">
        <f t="shared" si="58"/>
        <v>350.6225714285714</v>
      </c>
      <c r="CL48" s="448">
        <f t="shared" si="58"/>
        <v>308.21242424242428</v>
      </c>
      <c r="CM48" s="448">
        <f t="shared" si="58"/>
        <v>268.54185185185179</v>
      </c>
      <c r="CN48" s="448">
        <f t="shared" si="58"/>
        <v>333.06459770114947</v>
      </c>
      <c r="CO48" s="466">
        <f t="shared" si="58"/>
        <v>314.3952095808383</v>
      </c>
      <c r="CP48" s="448"/>
      <c r="CQ48" s="448">
        <f t="shared" ref="CQ48:CR48" si="59">IFERROR(CQ44/CQ42,0)</f>
        <v>275.38770833333331</v>
      </c>
      <c r="CR48" s="448">
        <f t="shared" si="59"/>
        <v>335.99337078651695</v>
      </c>
      <c r="CS48" s="448">
        <f>IFERROR(CS44/CS42,0)</f>
        <v>316.99350000000004</v>
      </c>
      <c r="CT48" s="448">
        <f>IFERROR(CT44/CT42,0)</f>
        <v>345.19341463414639</v>
      </c>
      <c r="CU48" s="448">
        <f t="shared" ref="CU48:CV48" si="60">IFERROR(CU44/CU42,0)</f>
        <v>369.38645454545451</v>
      </c>
      <c r="CV48" s="448">
        <f t="shared" si="60"/>
        <v>360.88333333333327</v>
      </c>
      <c r="CW48" s="448">
        <f>IFERROR(CW44/CW42,0)</f>
        <v>363.80638888888893</v>
      </c>
      <c r="CX48" s="448">
        <f t="shared" ref="CX48:DC48" si="61">IFERROR(CX44/CX42,0)</f>
        <v>371.70419847328247</v>
      </c>
      <c r="CY48" s="448">
        <f t="shared" si="61"/>
        <v>409.50610169491534</v>
      </c>
      <c r="CZ48" s="448">
        <f t="shared" si="61"/>
        <v>0</v>
      </c>
      <c r="DA48" s="448">
        <f t="shared" si="61"/>
        <v>0</v>
      </c>
      <c r="DB48" s="448">
        <f t="shared" si="61"/>
        <v>0</v>
      </c>
      <c r="DC48" s="466">
        <f t="shared" si="61"/>
        <v>351.7334138309551</v>
      </c>
      <c r="DD48" s="446"/>
      <c r="DE48" s="446"/>
      <c r="DF48" s="446"/>
      <c r="DG48" s="446"/>
      <c r="DH48" s="446"/>
      <c r="DI48" s="446"/>
      <c r="DJ48" s="446"/>
      <c r="DK48" s="446"/>
      <c r="DL48" s="446"/>
      <c r="DM48" s="446"/>
      <c r="DN48" s="446"/>
      <c r="DO48" s="446"/>
      <c r="DP48" s="446"/>
      <c r="DQ48" s="446"/>
      <c r="DR48" s="446"/>
      <c r="DS48" s="446"/>
      <c r="DT48" s="446"/>
      <c r="DU48" s="446"/>
      <c r="DV48" s="446"/>
      <c r="DW48" s="446"/>
      <c r="DX48" s="446"/>
      <c r="DY48" s="446"/>
      <c r="DZ48" s="446"/>
      <c r="EA48" s="446"/>
      <c r="EB48" s="446"/>
      <c r="EC48" s="446"/>
      <c r="ED48" s="446"/>
      <c r="EE48" s="446"/>
      <c r="EF48" s="446"/>
      <c r="EG48" s="446"/>
      <c r="EH48" s="446"/>
      <c r="EI48" s="446"/>
      <c r="EJ48" s="446"/>
      <c r="EK48" s="446"/>
      <c r="EL48" s="446"/>
      <c r="EM48" s="446"/>
      <c r="EN48" s="446"/>
      <c r="EO48" s="446"/>
      <c r="EP48" s="446"/>
      <c r="EQ48" s="446"/>
      <c r="ER48" s="446"/>
      <c r="ES48" s="446"/>
      <c r="ET48" s="446"/>
      <c r="EU48" s="446"/>
      <c r="EV48" s="446"/>
      <c r="EW48" s="446"/>
      <c r="EX48" s="446"/>
      <c r="EY48" s="446"/>
      <c r="EZ48" s="446"/>
      <c r="FA48" s="446"/>
      <c r="FB48" s="446"/>
      <c r="FC48" s="446"/>
      <c r="FD48" s="446"/>
      <c r="FE48" s="446"/>
      <c r="FF48" s="446"/>
      <c r="FG48" s="446"/>
      <c r="FH48" s="446"/>
      <c r="FI48" s="446"/>
      <c r="FJ48" s="446"/>
      <c r="FK48" s="446"/>
      <c r="FL48" s="446"/>
      <c r="FM48" s="446"/>
      <c r="FN48" s="446"/>
      <c r="FO48" s="446"/>
      <c r="FP48" s="446"/>
      <c r="FQ48" s="446"/>
      <c r="FR48" s="446"/>
      <c r="FS48" s="446"/>
      <c r="FT48" s="446"/>
      <c r="FU48" s="446"/>
      <c r="FV48" s="446"/>
      <c r="FW48" s="446"/>
      <c r="FX48" s="446"/>
      <c r="FY48" s="446"/>
      <c r="FZ48" s="446"/>
      <c r="GA48" s="446"/>
      <c r="GB48" s="446"/>
      <c r="GC48" s="446"/>
      <c r="GD48" s="446"/>
      <c r="GE48" s="446"/>
      <c r="GF48" s="446"/>
      <c r="GG48" s="446"/>
      <c r="GH48" s="446"/>
      <c r="GI48" s="446"/>
      <c r="GJ48" s="446"/>
      <c r="GK48" s="446"/>
      <c r="GL48" s="446"/>
      <c r="GM48" s="446"/>
      <c r="GN48" s="446"/>
      <c r="GO48" s="446"/>
      <c r="GP48" s="446"/>
      <c r="GQ48" s="446"/>
      <c r="GR48" s="446"/>
      <c r="GS48" s="446"/>
      <c r="GT48" s="446"/>
      <c r="GU48" s="446"/>
      <c r="GV48" s="446"/>
      <c r="GW48" s="446"/>
      <c r="GX48" s="446"/>
      <c r="GY48" s="446"/>
      <c r="GZ48" s="446"/>
      <c r="HA48" s="446"/>
      <c r="HB48" s="446"/>
      <c r="HC48" s="446"/>
      <c r="HD48" s="446"/>
      <c r="HE48" s="446"/>
      <c r="HF48" s="446"/>
      <c r="HG48" s="446"/>
      <c r="HH48" s="446"/>
      <c r="HI48" s="446"/>
      <c r="HJ48" s="446"/>
      <c r="HK48" s="446"/>
      <c r="HL48" s="446"/>
      <c r="HM48" s="446"/>
      <c r="HN48" s="446"/>
      <c r="HO48" s="446"/>
      <c r="HP48" s="446"/>
      <c r="HQ48" s="446"/>
      <c r="HR48" s="446"/>
      <c r="HS48" s="446"/>
      <c r="HT48" s="446"/>
      <c r="HU48" s="446"/>
      <c r="HV48" s="446"/>
      <c r="HW48" s="446"/>
      <c r="HX48" s="446"/>
      <c r="HY48" s="446"/>
      <c r="HZ48" s="446"/>
      <c r="IA48" s="446"/>
      <c r="IB48" s="446"/>
      <c r="IC48" s="446"/>
      <c r="ID48" s="446"/>
      <c r="IE48" s="446"/>
      <c r="IF48" s="446"/>
      <c r="IG48" s="446"/>
      <c r="IH48" s="446"/>
      <c r="II48" s="446"/>
      <c r="IJ48" s="446"/>
      <c r="IK48" s="446"/>
      <c r="IL48" s="446"/>
      <c r="IM48" s="446"/>
      <c r="IN48" s="446"/>
      <c r="IO48" s="446"/>
      <c r="IP48" s="446"/>
      <c r="IQ48" s="446"/>
      <c r="IR48" s="446"/>
      <c r="IS48" s="446"/>
      <c r="IT48" s="446"/>
      <c r="IU48" s="446"/>
      <c r="IV48" s="446"/>
      <c r="IW48" s="446"/>
      <c r="IX48" s="446"/>
      <c r="IY48" s="446"/>
      <c r="IZ48" s="446"/>
      <c r="JA48" s="446"/>
      <c r="JB48" s="446"/>
      <c r="JC48" s="446"/>
      <c r="JD48" s="446"/>
      <c r="JE48" s="446"/>
      <c r="JF48" s="446"/>
      <c r="JG48" s="446"/>
      <c r="JH48" s="446"/>
      <c r="JI48" s="446"/>
      <c r="JJ48" s="446"/>
      <c r="JK48" s="446"/>
      <c r="JL48" s="446"/>
      <c r="JM48" s="446"/>
      <c r="JN48" s="446"/>
      <c r="JO48" s="446"/>
      <c r="JP48" s="446"/>
      <c r="JQ48" s="446"/>
      <c r="JR48" s="446"/>
      <c r="JS48" s="446"/>
      <c r="JT48" s="446"/>
      <c r="JU48" s="446"/>
      <c r="JV48" s="446"/>
      <c r="JW48" s="446"/>
      <c r="JX48" s="446"/>
      <c r="JY48" s="446"/>
      <c r="JZ48" s="446"/>
      <c r="KA48" s="446"/>
      <c r="KB48" s="446"/>
      <c r="KC48" s="446"/>
      <c r="KD48" s="446"/>
      <c r="KE48" s="446"/>
      <c r="KF48" s="446"/>
      <c r="KG48" s="446"/>
      <c r="KH48" s="446"/>
      <c r="KI48" s="446"/>
      <c r="KJ48" s="446"/>
      <c r="KK48" s="446"/>
      <c r="KL48" s="446"/>
      <c r="KM48" s="446"/>
      <c r="KN48" s="446"/>
      <c r="KO48" s="446"/>
      <c r="KP48" s="446"/>
      <c r="KQ48" s="446"/>
      <c r="KR48" s="446"/>
      <c r="KS48" s="446"/>
      <c r="KT48" s="446"/>
      <c r="KU48" s="446"/>
      <c r="KV48" s="446"/>
      <c r="KW48" s="446"/>
      <c r="KX48" s="446"/>
      <c r="KY48" s="446"/>
      <c r="KZ48" s="446"/>
      <c r="LA48" s="446"/>
      <c r="LB48" s="446"/>
      <c r="LC48" s="446"/>
      <c r="LD48" s="446"/>
      <c r="LE48" s="446"/>
      <c r="LF48" s="446"/>
      <c r="LG48" s="446"/>
      <c r="LH48" s="446"/>
      <c r="LI48" s="446"/>
      <c r="LJ48" s="446"/>
      <c r="LK48" s="446"/>
      <c r="LL48" s="446"/>
      <c r="LM48" s="446"/>
      <c r="LN48" s="446"/>
      <c r="LO48" s="446"/>
      <c r="LP48" s="446"/>
      <c r="LQ48" s="446"/>
      <c r="LR48" s="446"/>
      <c r="LS48" s="446"/>
      <c r="LT48" s="446"/>
      <c r="LU48" s="446"/>
      <c r="LV48" s="446"/>
      <c r="LW48" s="446"/>
      <c r="LX48" s="446"/>
      <c r="LY48" s="446"/>
      <c r="LZ48" s="446"/>
      <c r="MA48" s="446"/>
      <c r="MB48" s="446"/>
      <c r="MC48" s="446"/>
      <c r="MD48" s="446"/>
      <c r="ME48" s="446"/>
      <c r="MF48" s="446"/>
      <c r="MG48" s="446"/>
      <c r="MH48" s="446"/>
      <c r="MI48" s="446"/>
      <c r="MJ48" s="446"/>
      <c r="MK48" s="446"/>
      <c r="ML48" s="446"/>
      <c r="MM48" s="446"/>
      <c r="MN48" s="446"/>
      <c r="MO48" s="446"/>
      <c r="MP48" s="446"/>
      <c r="MQ48" s="446"/>
      <c r="MR48" s="446"/>
      <c r="MS48" s="446"/>
      <c r="MT48" s="446"/>
      <c r="MU48" s="446"/>
      <c r="MV48" s="446"/>
      <c r="MW48" s="446"/>
      <c r="MX48" s="446"/>
      <c r="MY48" s="446"/>
      <c r="MZ48" s="446"/>
      <c r="NA48" s="446"/>
      <c r="NB48" s="446"/>
      <c r="NC48" s="446"/>
      <c r="ND48" s="446"/>
      <c r="NE48" s="446"/>
      <c r="NF48" s="446"/>
      <c r="NG48" s="446"/>
      <c r="NH48" s="446"/>
      <c r="NI48" s="446"/>
      <c r="NJ48" s="446"/>
      <c r="NK48" s="446"/>
      <c r="NL48" s="446"/>
      <c r="NM48" s="446"/>
      <c r="NN48" s="446"/>
      <c r="NO48" s="446"/>
      <c r="NP48" s="446"/>
      <c r="NQ48" s="446"/>
      <c r="NR48" s="446"/>
      <c r="NS48" s="446"/>
      <c r="NT48" s="446"/>
      <c r="NU48" s="446"/>
      <c r="NV48" s="446"/>
      <c r="NW48" s="446"/>
      <c r="NX48" s="446"/>
      <c r="NY48" s="446"/>
      <c r="NZ48" s="446"/>
      <c r="OA48" s="446"/>
      <c r="OB48" s="446"/>
      <c r="OC48" s="446"/>
      <c r="OD48" s="446"/>
      <c r="OE48" s="446"/>
      <c r="OF48" s="446"/>
      <c r="OG48" s="446"/>
      <c r="OH48" s="446"/>
      <c r="OI48" s="446"/>
      <c r="OJ48" s="446"/>
      <c r="OK48" s="446"/>
      <c r="OL48" s="446"/>
      <c r="OM48" s="446"/>
      <c r="ON48" s="446"/>
      <c r="OO48" s="446"/>
      <c r="OP48" s="446"/>
      <c r="OQ48" s="446"/>
      <c r="OR48" s="446"/>
      <c r="OS48" s="446"/>
      <c r="OT48" s="446"/>
      <c r="OU48" s="446"/>
      <c r="OV48" s="446"/>
      <c r="OW48" s="446"/>
      <c r="OX48" s="446"/>
      <c r="OY48" s="446"/>
      <c r="OZ48" s="446"/>
      <c r="PA48" s="446"/>
      <c r="PB48" s="446"/>
      <c r="PC48" s="446"/>
      <c r="PD48" s="446"/>
      <c r="PE48" s="446"/>
      <c r="PF48" s="446"/>
      <c r="PG48" s="446"/>
      <c r="PH48" s="446"/>
      <c r="PI48" s="446"/>
      <c r="PJ48" s="446"/>
      <c r="PK48" s="446"/>
      <c r="PL48" s="446"/>
      <c r="PM48" s="446"/>
      <c r="PN48" s="446"/>
      <c r="PO48" s="446"/>
      <c r="PP48" s="446"/>
      <c r="PQ48" s="446"/>
      <c r="PR48" s="446"/>
      <c r="PS48" s="446"/>
      <c r="PT48" s="446"/>
      <c r="PU48" s="446"/>
      <c r="PV48" s="446"/>
      <c r="PW48" s="446"/>
      <c r="PX48" s="446"/>
      <c r="PY48" s="446"/>
      <c r="PZ48" s="446"/>
      <c r="QA48" s="446"/>
      <c r="QB48" s="446"/>
      <c r="QC48" s="446"/>
      <c r="QD48" s="446"/>
      <c r="QE48" s="446"/>
      <c r="QF48" s="446"/>
      <c r="QG48" s="446"/>
      <c r="QH48" s="446"/>
      <c r="QI48" s="446"/>
      <c r="QJ48" s="446"/>
      <c r="QK48" s="446"/>
      <c r="QL48" s="446"/>
      <c r="QM48" s="446"/>
      <c r="QN48" s="446"/>
      <c r="QO48" s="446"/>
      <c r="QP48" s="446"/>
      <c r="QQ48" s="446"/>
      <c r="QR48" s="446"/>
      <c r="QS48" s="446"/>
      <c r="QT48" s="446"/>
      <c r="QU48" s="446"/>
      <c r="QV48" s="446"/>
      <c r="QW48" s="446"/>
      <c r="QX48" s="446"/>
      <c r="QY48" s="446"/>
      <c r="QZ48" s="446"/>
      <c r="RA48" s="446"/>
      <c r="RB48" s="446"/>
      <c r="RC48" s="446"/>
      <c r="RD48" s="446"/>
      <c r="RE48" s="446"/>
      <c r="RF48" s="446"/>
      <c r="RG48" s="446"/>
      <c r="RH48" s="446"/>
      <c r="RI48" s="446"/>
      <c r="RJ48" s="446"/>
      <c r="RK48" s="446"/>
      <c r="RL48" s="446"/>
      <c r="RM48" s="446"/>
      <c r="RN48" s="446"/>
      <c r="RO48" s="446"/>
      <c r="RP48" s="446"/>
      <c r="RQ48" s="446"/>
      <c r="RR48" s="446"/>
      <c r="RS48" s="446"/>
      <c r="RT48" s="446"/>
      <c r="RU48" s="446"/>
      <c r="RV48" s="446"/>
      <c r="RW48" s="446"/>
      <c r="RX48" s="446"/>
      <c r="RY48" s="446"/>
      <c r="RZ48" s="446"/>
      <c r="SA48" s="446"/>
      <c r="SB48" s="446"/>
      <c r="SC48" s="446"/>
      <c r="SD48" s="446"/>
      <c r="SE48" s="446"/>
      <c r="SF48" s="446"/>
      <c r="SG48" s="446"/>
      <c r="SH48" s="446"/>
      <c r="SI48" s="446"/>
      <c r="SJ48" s="446"/>
      <c r="SK48" s="446"/>
      <c r="SL48" s="446"/>
      <c r="SM48" s="446"/>
      <c r="SN48" s="446"/>
      <c r="SO48" s="446"/>
      <c r="SP48" s="446"/>
      <c r="SQ48" s="446"/>
      <c r="SR48" s="446"/>
      <c r="SS48" s="446"/>
      <c r="ST48" s="446"/>
      <c r="SU48" s="446"/>
      <c r="SV48" s="446"/>
      <c r="SW48" s="446"/>
      <c r="SX48" s="446"/>
      <c r="SY48" s="446"/>
      <c r="SZ48" s="446"/>
      <c r="TA48" s="446"/>
      <c r="TB48" s="446"/>
      <c r="TC48" s="446"/>
      <c r="TD48" s="446"/>
      <c r="TE48" s="446"/>
      <c r="TF48" s="446"/>
      <c r="TG48" s="446"/>
      <c r="TH48" s="446"/>
      <c r="TI48" s="446"/>
      <c r="TJ48" s="446"/>
      <c r="TK48" s="446"/>
      <c r="TL48" s="446"/>
      <c r="TM48" s="446"/>
      <c r="TN48" s="446"/>
      <c r="TO48" s="446"/>
      <c r="TP48" s="446"/>
      <c r="TQ48" s="446"/>
      <c r="TR48" s="446"/>
      <c r="TS48" s="446"/>
      <c r="TT48" s="446"/>
      <c r="TU48" s="446"/>
      <c r="TV48" s="446"/>
      <c r="TW48" s="446"/>
      <c r="TX48" s="446"/>
      <c r="TY48" s="446"/>
      <c r="TZ48" s="446"/>
      <c r="UA48" s="446"/>
      <c r="UB48" s="446"/>
      <c r="UC48" s="446"/>
      <c r="UD48" s="446"/>
      <c r="UE48" s="446"/>
      <c r="UF48" s="446"/>
      <c r="UG48" s="446"/>
      <c r="UH48" s="446"/>
      <c r="UI48" s="446"/>
      <c r="UJ48" s="446"/>
      <c r="UK48" s="446"/>
      <c r="UL48" s="446"/>
      <c r="UM48" s="446"/>
      <c r="UN48" s="446"/>
      <c r="UO48" s="446"/>
      <c r="UP48" s="446"/>
      <c r="UQ48" s="446"/>
      <c r="UR48" s="446"/>
      <c r="US48" s="446"/>
      <c r="UT48" s="446"/>
      <c r="UU48" s="446"/>
      <c r="UV48" s="446"/>
      <c r="UW48" s="446"/>
      <c r="UX48" s="446"/>
      <c r="UY48" s="446"/>
      <c r="UZ48" s="446"/>
      <c r="VA48" s="446"/>
      <c r="VB48" s="446"/>
      <c r="VC48" s="446"/>
      <c r="VD48" s="446"/>
      <c r="VE48" s="446"/>
      <c r="VF48" s="446"/>
      <c r="VG48" s="446"/>
      <c r="VH48" s="446"/>
      <c r="VI48" s="446"/>
      <c r="VJ48" s="446"/>
      <c r="VK48" s="446"/>
      <c r="VL48" s="446"/>
      <c r="VM48" s="446"/>
      <c r="VN48" s="446"/>
      <c r="VO48" s="446"/>
      <c r="VP48" s="446"/>
      <c r="VQ48" s="446"/>
      <c r="VR48" s="446"/>
      <c r="VS48" s="446"/>
      <c r="VT48" s="446"/>
      <c r="VU48" s="446"/>
      <c r="VV48" s="446"/>
      <c r="VW48" s="446"/>
      <c r="VX48" s="446"/>
      <c r="VY48" s="446"/>
      <c r="VZ48" s="446"/>
      <c r="WA48" s="446"/>
      <c r="WB48" s="446"/>
      <c r="WC48" s="446"/>
      <c r="WD48" s="446"/>
      <c r="WE48" s="446"/>
      <c r="WF48" s="446"/>
      <c r="WG48" s="446"/>
      <c r="WH48" s="446"/>
      <c r="WI48" s="446"/>
      <c r="WJ48" s="446"/>
      <c r="WK48" s="446"/>
      <c r="WL48" s="446"/>
      <c r="WM48" s="446"/>
      <c r="WN48" s="446"/>
      <c r="WO48" s="446"/>
      <c r="WP48" s="446"/>
      <c r="WQ48" s="446"/>
      <c r="WR48" s="446"/>
      <c r="WS48" s="446"/>
      <c r="WT48" s="446"/>
      <c r="WU48" s="446"/>
      <c r="WV48" s="446"/>
      <c r="WW48" s="446"/>
      <c r="WX48" s="446"/>
      <c r="WY48" s="446"/>
      <c r="WZ48" s="446"/>
      <c r="XA48" s="446"/>
      <c r="XB48" s="446"/>
      <c r="XC48" s="446"/>
      <c r="XD48" s="446"/>
      <c r="XE48" s="446"/>
      <c r="XF48" s="446"/>
      <c r="XG48" s="446"/>
      <c r="XH48" s="446"/>
      <c r="XI48" s="446"/>
      <c r="XJ48" s="446"/>
      <c r="XK48" s="446"/>
      <c r="XL48" s="446"/>
      <c r="XM48" s="446"/>
      <c r="XN48" s="446"/>
      <c r="XO48" s="446"/>
      <c r="XP48" s="446"/>
      <c r="XQ48" s="446"/>
      <c r="XR48" s="446"/>
      <c r="XS48" s="446"/>
      <c r="XT48" s="446"/>
      <c r="XU48" s="446"/>
      <c r="XV48" s="446"/>
      <c r="XW48" s="446"/>
      <c r="XX48" s="446"/>
      <c r="XY48" s="446"/>
      <c r="XZ48" s="446"/>
      <c r="YA48" s="446"/>
      <c r="YB48" s="446"/>
      <c r="YC48" s="446"/>
      <c r="YD48" s="446"/>
      <c r="YE48" s="446"/>
      <c r="YF48" s="446"/>
      <c r="YG48" s="446"/>
      <c r="YH48" s="446"/>
      <c r="YI48" s="446"/>
      <c r="YJ48" s="446"/>
      <c r="YK48" s="446"/>
      <c r="YL48" s="446"/>
      <c r="YM48" s="446"/>
      <c r="YN48" s="446"/>
      <c r="YO48" s="446"/>
      <c r="YP48" s="446"/>
      <c r="YQ48" s="446"/>
      <c r="YR48" s="446"/>
      <c r="YS48" s="446"/>
      <c r="YT48" s="446"/>
      <c r="YU48" s="446"/>
      <c r="YV48" s="446"/>
      <c r="YW48" s="446"/>
      <c r="YX48" s="446"/>
      <c r="YY48" s="446"/>
      <c r="YZ48" s="446"/>
      <c r="ZA48" s="446"/>
      <c r="ZB48" s="446"/>
      <c r="ZC48" s="446"/>
      <c r="ZD48" s="446"/>
      <c r="ZE48" s="446"/>
      <c r="ZF48" s="446"/>
      <c r="ZG48" s="446"/>
      <c r="ZH48" s="446"/>
      <c r="ZI48" s="446"/>
      <c r="ZJ48" s="446"/>
      <c r="ZK48" s="446"/>
      <c r="ZL48" s="446"/>
      <c r="ZM48" s="446"/>
      <c r="ZN48" s="446"/>
      <c r="ZO48" s="446"/>
      <c r="ZP48" s="446"/>
      <c r="ZQ48" s="446"/>
      <c r="ZR48" s="446"/>
      <c r="ZS48" s="446"/>
      <c r="ZT48" s="446"/>
      <c r="ZU48" s="446"/>
      <c r="ZV48" s="446"/>
      <c r="ZW48" s="446"/>
      <c r="ZX48" s="446"/>
      <c r="ZY48" s="446"/>
      <c r="ZZ48" s="446"/>
      <c r="AAA48" s="446"/>
      <c r="AAB48" s="446"/>
      <c r="AAC48" s="446"/>
      <c r="AAD48" s="446"/>
      <c r="AAE48" s="446"/>
      <c r="AAF48" s="446"/>
      <c r="AAG48" s="446"/>
      <c r="AAH48" s="446"/>
      <c r="AAI48" s="446"/>
      <c r="AAJ48" s="446"/>
      <c r="AAK48" s="446"/>
      <c r="AAL48" s="446"/>
      <c r="AAM48" s="446"/>
      <c r="AAN48" s="446"/>
      <c r="AAO48" s="446"/>
      <c r="AAP48" s="446"/>
      <c r="AAQ48" s="446"/>
      <c r="AAR48" s="446"/>
      <c r="AAS48" s="446"/>
      <c r="AAT48" s="446"/>
      <c r="AAU48" s="446"/>
      <c r="AAV48" s="446"/>
      <c r="AAW48" s="446"/>
      <c r="AAX48" s="446"/>
      <c r="AAY48" s="446"/>
      <c r="AAZ48" s="446"/>
      <c r="ABA48" s="446"/>
      <c r="ABB48" s="446"/>
      <c r="ABC48" s="446"/>
      <c r="ABD48" s="446"/>
      <c r="ABE48" s="446"/>
      <c r="ABF48" s="446"/>
      <c r="ABG48" s="446"/>
      <c r="ABH48" s="446"/>
      <c r="ABI48" s="446"/>
      <c r="ABJ48" s="446"/>
      <c r="ABK48" s="446"/>
      <c r="ABL48" s="446"/>
      <c r="ABM48" s="446"/>
      <c r="ABN48" s="446"/>
      <c r="ABO48" s="446"/>
      <c r="ABP48" s="446"/>
      <c r="ABQ48" s="446"/>
      <c r="ABR48" s="446"/>
      <c r="ABS48" s="446"/>
      <c r="ABT48" s="446"/>
      <c r="ABU48" s="446"/>
      <c r="ABV48" s="446"/>
      <c r="ABW48" s="446"/>
      <c r="ABX48" s="446"/>
      <c r="ABY48" s="446"/>
      <c r="ABZ48" s="446"/>
      <c r="ACA48" s="446"/>
      <c r="ACB48" s="446"/>
      <c r="ACC48" s="446"/>
      <c r="ACD48" s="446"/>
      <c r="ACE48" s="446"/>
      <c r="ACF48" s="446"/>
      <c r="ACG48" s="446"/>
      <c r="ACH48" s="446"/>
      <c r="ACI48" s="446"/>
      <c r="ACJ48" s="446"/>
      <c r="ACK48" s="446"/>
      <c r="ACL48" s="446"/>
      <c r="ACM48" s="446"/>
      <c r="ACN48" s="446"/>
      <c r="ACO48" s="446"/>
      <c r="ACP48" s="446"/>
      <c r="ACQ48" s="446"/>
      <c r="ACR48" s="446"/>
      <c r="ACS48" s="446"/>
      <c r="ACT48" s="446"/>
      <c r="ACU48" s="446"/>
      <c r="ACV48" s="446"/>
      <c r="ACW48" s="446"/>
      <c r="ACX48" s="446"/>
      <c r="ACY48" s="446"/>
      <c r="ACZ48" s="446"/>
      <c r="ADA48" s="446"/>
      <c r="ADB48" s="446"/>
      <c r="ADC48" s="446"/>
      <c r="ADD48" s="446"/>
      <c r="ADE48" s="446"/>
      <c r="ADF48" s="446"/>
      <c r="ADG48" s="446"/>
      <c r="ADH48" s="446"/>
      <c r="ADI48" s="446"/>
      <c r="ADJ48" s="446"/>
      <c r="ADK48" s="446"/>
      <c r="ADL48" s="446"/>
      <c r="ADM48" s="446"/>
      <c r="ADN48" s="446"/>
      <c r="ADO48" s="446"/>
      <c r="ADP48" s="446"/>
      <c r="ADQ48" s="446"/>
      <c r="ADR48" s="446"/>
      <c r="ADS48" s="446"/>
      <c r="ADT48" s="446"/>
      <c r="ADU48" s="446"/>
      <c r="ADV48" s="446"/>
      <c r="ADW48" s="446"/>
      <c r="ADX48" s="446"/>
      <c r="ADY48" s="446"/>
      <c r="ADZ48" s="446"/>
      <c r="AEA48" s="446"/>
      <c r="AEB48" s="446"/>
      <c r="AEC48" s="446"/>
      <c r="AED48" s="446"/>
      <c r="AEE48" s="446"/>
      <c r="AEF48" s="446"/>
      <c r="AEG48" s="446"/>
      <c r="AEH48" s="446"/>
      <c r="AEI48" s="446"/>
      <c r="AEJ48" s="446"/>
      <c r="AEK48" s="446"/>
      <c r="AEL48" s="446"/>
      <c r="AEM48" s="446"/>
      <c r="AEN48" s="446"/>
      <c r="AEO48" s="446"/>
      <c r="AEP48" s="446"/>
      <c r="AEQ48" s="446"/>
      <c r="AER48" s="446"/>
      <c r="AES48" s="446"/>
      <c r="AET48" s="446"/>
      <c r="AEU48" s="446"/>
      <c r="AEV48" s="446"/>
      <c r="AEW48" s="446"/>
      <c r="AEX48" s="446"/>
      <c r="AEY48" s="446"/>
      <c r="AEZ48" s="446"/>
      <c r="AFA48" s="446"/>
      <c r="AFB48" s="446"/>
      <c r="AFC48" s="446"/>
      <c r="AFD48" s="446"/>
      <c r="AFE48" s="446"/>
      <c r="AFF48" s="446"/>
      <c r="AFG48" s="446"/>
      <c r="AFH48" s="446"/>
      <c r="AFI48" s="446"/>
      <c r="AFJ48" s="446"/>
      <c r="AFK48" s="446"/>
      <c r="AFL48" s="446"/>
      <c r="AFM48" s="446"/>
      <c r="AFN48" s="446"/>
      <c r="AFO48" s="446"/>
      <c r="AFP48" s="446"/>
      <c r="AFQ48" s="446"/>
      <c r="AFR48" s="446"/>
      <c r="AFS48" s="446"/>
      <c r="AFT48" s="446"/>
      <c r="AFU48" s="446"/>
      <c r="AFV48" s="446"/>
      <c r="AFW48" s="446"/>
      <c r="AFX48" s="446"/>
      <c r="AFY48" s="446"/>
      <c r="AFZ48" s="446"/>
      <c r="AGA48" s="446"/>
      <c r="AGB48" s="446"/>
      <c r="AGC48" s="446"/>
      <c r="AGD48" s="446"/>
      <c r="AGE48" s="446"/>
      <c r="AGF48" s="446"/>
      <c r="AGG48" s="446"/>
      <c r="AGH48" s="446"/>
      <c r="AGI48" s="446"/>
      <c r="AGJ48" s="446"/>
      <c r="AGK48" s="446"/>
      <c r="AGL48" s="446"/>
      <c r="AGM48" s="446"/>
      <c r="AGN48" s="446"/>
      <c r="AGO48" s="446"/>
      <c r="AGP48" s="446"/>
      <c r="AGQ48" s="446"/>
      <c r="AGR48" s="446"/>
      <c r="AGS48" s="446"/>
      <c r="AGT48" s="446"/>
      <c r="AGU48" s="446"/>
      <c r="AGV48" s="446"/>
      <c r="AGW48" s="446"/>
      <c r="AGX48" s="446"/>
      <c r="AGY48" s="446"/>
      <c r="AGZ48" s="446"/>
      <c r="AHA48" s="446"/>
      <c r="AHB48" s="446"/>
      <c r="AHC48" s="446"/>
      <c r="AHD48" s="446"/>
      <c r="AHE48" s="446"/>
      <c r="AHF48" s="446"/>
      <c r="AHG48" s="446"/>
      <c r="AHH48" s="446"/>
      <c r="AHI48" s="446"/>
      <c r="AHJ48" s="446"/>
      <c r="AHK48" s="446"/>
      <c r="AHL48" s="446"/>
      <c r="AHM48" s="446"/>
      <c r="AHN48" s="446"/>
      <c r="AHO48" s="446"/>
      <c r="AHP48" s="446"/>
      <c r="AHQ48" s="446"/>
      <c r="AHR48" s="446"/>
      <c r="AHS48" s="446"/>
      <c r="AHT48" s="446"/>
      <c r="AHU48" s="446"/>
      <c r="AHV48" s="446"/>
      <c r="AHW48" s="446"/>
      <c r="AHX48" s="446"/>
      <c r="AHY48" s="446"/>
      <c r="AHZ48" s="446"/>
      <c r="AIA48" s="446"/>
      <c r="AIB48" s="446"/>
      <c r="AIC48" s="446"/>
      <c r="AID48" s="446"/>
      <c r="AIE48" s="446"/>
      <c r="AIF48" s="446"/>
      <c r="AIG48" s="446"/>
      <c r="AIH48" s="446"/>
      <c r="AII48" s="446"/>
      <c r="AIJ48" s="446"/>
      <c r="AIK48" s="446"/>
      <c r="AIL48" s="446"/>
      <c r="AIM48" s="446"/>
      <c r="AIN48" s="446"/>
      <c r="AIO48" s="446"/>
      <c r="AIP48" s="446"/>
      <c r="AIQ48" s="446"/>
      <c r="AIR48" s="446"/>
      <c r="AIS48" s="446"/>
      <c r="AIT48" s="446"/>
      <c r="AIU48" s="446"/>
      <c r="AIV48" s="446"/>
      <c r="AIW48" s="446"/>
      <c r="AIX48" s="446"/>
      <c r="AIY48" s="446"/>
      <c r="AIZ48" s="446"/>
      <c r="AJA48" s="446"/>
      <c r="AJB48" s="446"/>
      <c r="AJC48" s="446"/>
      <c r="AJD48" s="446"/>
      <c r="AJE48" s="446"/>
      <c r="AJF48" s="446"/>
      <c r="AJG48" s="446"/>
      <c r="AJH48" s="446"/>
      <c r="AJI48" s="446"/>
      <c r="AJJ48" s="446"/>
      <c r="AJK48" s="446"/>
      <c r="AJL48" s="446"/>
      <c r="AJM48" s="446"/>
      <c r="AJN48" s="446"/>
      <c r="AJO48" s="446"/>
      <c r="AJP48" s="446"/>
      <c r="AJQ48" s="446"/>
      <c r="AJR48" s="446"/>
      <c r="AJS48" s="446"/>
      <c r="AJT48" s="446"/>
      <c r="AJU48" s="446"/>
      <c r="AJV48" s="446"/>
      <c r="AJW48" s="446"/>
      <c r="AJX48" s="446"/>
      <c r="AJY48" s="446"/>
      <c r="AJZ48" s="446"/>
      <c r="AKA48" s="446"/>
      <c r="AKB48" s="446"/>
      <c r="AKC48" s="446"/>
      <c r="AKD48" s="446"/>
      <c r="AKE48" s="446"/>
      <c r="AKF48" s="446"/>
      <c r="AKG48" s="446"/>
      <c r="AKH48" s="446"/>
      <c r="AKI48" s="446"/>
      <c r="AKJ48" s="446"/>
      <c r="AKK48" s="446"/>
      <c r="AKL48" s="446"/>
      <c r="AKM48" s="446"/>
      <c r="AKN48" s="446"/>
      <c r="AKO48" s="446"/>
      <c r="AKP48" s="446"/>
      <c r="AKQ48" s="446"/>
      <c r="AKR48" s="446"/>
      <c r="AKS48" s="446"/>
      <c r="AKT48" s="446"/>
      <c r="AKU48" s="446"/>
      <c r="AKV48" s="446"/>
      <c r="AKW48" s="446"/>
      <c r="AKX48" s="446"/>
      <c r="AKY48" s="446"/>
      <c r="AKZ48" s="446"/>
      <c r="ALA48" s="446"/>
      <c r="ALB48" s="446"/>
      <c r="ALC48" s="446"/>
      <c r="ALD48" s="446"/>
      <c r="ALE48" s="446"/>
      <c r="ALF48" s="446"/>
      <c r="ALG48" s="446"/>
      <c r="ALH48" s="446"/>
      <c r="ALI48" s="446"/>
      <c r="ALJ48" s="446"/>
      <c r="ALK48" s="446"/>
      <c r="ALL48" s="446"/>
      <c r="ALM48" s="446"/>
      <c r="ALN48" s="446"/>
      <c r="ALO48" s="446"/>
      <c r="ALP48" s="446"/>
      <c r="ALQ48" s="446"/>
      <c r="ALR48" s="446"/>
      <c r="ALS48" s="446"/>
      <c r="ALT48" s="446"/>
      <c r="ALU48" s="446"/>
      <c r="ALV48" s="446"/>
      <c r="ALW48" s="446"/>
      <c r="ALX48" s="446"/>
      <c r="ALY48" s="446"/>
      <c r="ALZ48" s="446"/>
      <c r="AMA48" s="446"/>
      <c r="AMB48" s="446"/>
      <c r="AMC48" s="446"/>
      <c r="AMD48" s="446"/>
      <c r="AME48" s="446"/>
      <c r="AMF48" s="446"/>
      <c r="AMG48" s="446"/>
      <c r="AMH48" s="446"/>
      <c r="AMI48" s="446"/>
      <c r="AMJ48" s="446"/>
      <c r="AMK48" s="446"/>
      <c r="AML48" s="446"/>
      <c r="AMM48" s="446"/>
      <c r="AMN48" s="446"/>
      <c r="AMO48" s="446"/>
      <c r="AMP48" s="446"/>
      <c r="AMQ48" s="446"/>
      <c r="AMR48" s="446"/>
      <c r="AMS48" s="446"/>
      <c r="AMT48" s="446"/>
      <c r="AMU48" s="446"/>
      <c r="AMV48" s="446"/>
      <c r="AMW48" s="446"/>
      <c r="AMX48" s="446"/>
      <c r="AMY48" s="446"/>
      <c r="AMZ48" s="446"/>
      <c r="ANA48" s="446"/>
      <c r="ANB48" s="446"/>
      <c r="ANC48" s="446"/>
      <c r="AND48" s="446"/>
      <c r="ANE48" s="446"/>
      <c r="ANF48" s="446"/>
      <c r="ANG48" s="446"/>
      <c r="ANH48" s="446"/>
      <c r="ANI48" s="446"/>
      <c r="ANJ48" s="446"/>
      <c r="ANK48" s="446"/>
      <c r="ANL48" s="446"/>
      <c r="ANM48" s="446"/>
      <c r="ANN48" s="446"/>
      <c r="ANO48" s="446"/>
      <c r="ANP48" s="446"/>
      <c r="ANQ48" s="446"/>
      <c r="ANR48" s="446"/>
      <c r="ANS48" s="446"/>
      <c r="ANT48" s="446"/>
      <c r="ANU48" s="446"/>
      <c r="ANV48" s="446"/>
      <c r="ANW48" s="446"/>
      <c r="ANX48" s="446"/>
      <c r="ANY48" s="446"/>
      <c r="ANZ48" s="446"/>
      <c r="AOA48" s="446"/>
      <c r="AOB48" s="446"/>
      <c r="AOC48" s="446"/>
      <c r="AOD48" s="446"/>
      <c r="AOE48" s="446"/>
      <c r="AOF48" s="446"/>
      <c r="AOG48" s="446"/>
      <c r="AOH48" s="446"/>
      <c r="AOI48" s="446"/>
      <c r="AOJ48" s="446"/>
      <c r="AOK48" s="446"/>
      <c r="AOL48" s="446"/>
      <c r="AOM48" s="446"/>
      <c r="AON48" s="446"/>
      <c r="AOO48" s="446"/>
      <c r="AOP48" s="446"/>
      <c r="AOQ48" s="446"/>
      <c r="AOR48" s="446"/>
      <c r="AOS48" s="446"/>
      <c r="AOT48" s="446"/>
      <c r="AOU48" s="446"/>
      <c r="AOV48" s="446"/>
      <c r="AOW48" s="446"/>
      <c r="AOX48" s="446"/>
      <c r="AOY48" s="446"/>
      <c r="AOZ48" s="446"/>
      <c r="APA48" s="446"/>
      <c r="APB48" s="446"/>
      <c r="APC48" s="446"/>
      <c r="APD48" s="446"/>
      <c r="APE48" s="446"/>
      <c r="APF48" s="446"/>
      <c r="APG48" s="446"/>
      <c r="APH48" s="446"/>
      <c r="API48" s="446"/>
      <c r="APJ48" s="446"/>
      <c r="APK48" s="446"/>
      <c r="APL48" s="446"/>
      <c r="APM48" s="446"/>
      <c r="APN48" s="446"/>
      <c r="APO48" s="446"/>
      <c r="APP48" s="446"/>
      <c r="APQ48" s="446"/>
      <c r="APR48" s="446"/>
      <c r="APS48" s="446"/>
      <c r="APT48" s="446"/>
      <c r="APU48" s="446"/>
      <c r="APV48" s="446"/>
      <c r="APW48" s="446"/>
      <c r="APX48" s="446"/>
      <c r="APY48" s="446"/>
      <c r="APZ48" s="446"/>
      <c r="AQA48" s="446"/>
      <c r="AQB48" s="446"/>
      <c r="AQC48" s="446"/>
      <c r="AQD48" s="446"/>
      <c r="AQE48" s="446"/>
      <c r="AQF48" s="446"/>
      <c r="AQG48" s="446"/>
      <c r="AQH48" s="446"/>
      <c r="AQI48" s="446"/>
      <c r="AQJ48" s="446"/>
      <c r="AQK48" s="446"/>
      <c r="AQL48" s="446"/>
      <c r="AQM48" s="446"/>
      <c r="AQN48" s="446"/>
      <c r="AQO48" s="446"/>
      <c r="AQP48" s="446"/>
      <c r="AQQ48" s="446"/>
      <c r="AQR48" s="446"/>
      <c r="AQS48" s="446"/>
      <c r="AQT48" s="446"/>
      <c r="AQU48" s="446"/>
      <c r="AQV48" s="446"/>
      <c r="AQW48" s="446"/>
      <c r="AQX48" s="446"/>
      <c r="AQY48" s="446"/>
      <c r="AQZ48" s="446"/>
      <c r="ARA48" s="446"/>
      <c r="ARB48" s="446"/>
      <c r="ARC48" s="446"/>
      <c r="ARD48" s="446"/>
      <c r="ARE48" s="446"/>
      <c r="ARF48" s="446"/>
      <c r="ARG48" s="446"/>
      <c r="ARH48" s="446"/>
      <c r="ARI48" s="446"/>
      <c r="ARJ48" s="446"/>
      <c r="ARK48" s="446"/>
      <c r="ARL48" s="446"/>
      <c r="ARM48" s="446"/>
      <c r="ARN48" s="446"/>
      <c r="ARO48" s="446"/>
      <c r="ARP48" s="446"/>
      <c r="ARQ48" s="446"/>
      <c r="ARR48" s="446"/>
      <c r="ARS48" s="446"/>
      <c r="ART48" s="446"/>
      <c r="ARU48" s="446"/>
      <c r="ARV48" s="446"/>
      <c r="ARW48" s="446"/>
      <c r="ARX48" s="446"/>
      <c r="ARY48" s="446"/>
      <c r="ARZ48" s="446"/>
      <c r="ASA48" s="446"/>
      <c r="ASB48" s="446"/>
      <c r="ASC48" s="446"/>
      <c r="ASD48" s="446"/>
      <c r="ASE48" s="446"/>
      <c r="ASF48" s="446"/>
      <c r="ASG48" s="446"/>
      <c r="ASH48" s="446"/>
      <c r="ASI48" s="446"/>
      <c r="ASJ48" s="446"/>
      <c r="ASK48" s="446"/>
      <c r="ASL48" s="446"/>
      <c r="ASM48" s="446"/>
      <c r="ASN48" s="446"/>
      <c r="ASO48" s="446"/>
      <c r="ASP48" s="446"/>
      <c r="ASQ48" s="446"/>
      <c r="ASR48" s="446"/>
      <c r="ASS48" s="446"/>
      <c r="AST48" s="446"/>
      <c r="ASU48" s="446"/>
      <c r="ASV48" s="446"/>
      <c r="ASW48" s="446"/>
      <c r="ASX48" s="446"/>
      <c r="ASY48" s="446"/>
      <c r="ASZ48" s="446"/>
      <c r="ATA48" s="446"/>
      <c r="ATB48" s="446"/>
      <c r="ATC48" s="446"/>
      <c r="ATD48" s="446"/>
      <c r="ATE48" s="446"/>
      <c r="ATF48" s="446"/>
      <c r="ATG48" s="446"/>
      <c r="ATH48" s="446"/>
      <c r="ATI48" s="446"/>
      <c r="ATJ48" s="446"/>
      <c r="ATK48" s="446"/>
      <c r="ATL48" s="446"/>
      <c r="ATM48" s="446"/>
      <c r="ATN48" s="446"/>
      <c r="ATO48" s="446"/>
      <c r="ATP48" s="446"/>
      <c r="ATQ48" s="446"/>
      <c r="ATR48" s="446"/>
      <c r="ATS48" s="446"/>
      <c r="ATT48" s="446"/>
      <c r="ATU48" s="446"/>
      <c r="ATV48" s="446"/>
      <c r="ATW48" s="446"/>
      <c r="ATX48" s="446"/>
      <c r="ATY48" s="446"/>
      <c r="ATZ48" s="446"/>
      <c r="AUA48" s="446"/>
      <c r="AUB48" s="446"/>
      <c r="AUC48" s="446"/>
      <c r="AUD48" s="446"/>
      <c r="AUE48" s="446"/>
      <c r="AUF48" s="446"/>
      <c r="AUG48" s="446"/>
      <c r="AUH48" s="446"/>
      <c r="AUI48" s="446"/>
      <c r="AUJ48" s="446"/>
      <c r="AUK48" s="446"/>
      <c r="AUL48" s="446"/>
      <c r="AUM48" s="446"/>
      <c r="AUN48" s="446"/>
      <c r="AUO48" s="446"/>
      <c r="AUP48" s="446"/>
      <c r="AUQ48" s="446"/>
      <c r="AUR48" s="446"/>
      <c r="AUS48" s="446"/>
      <c r="AUT48" s="446"/>
      <c r="AUU48" s="446"/>
      <c r="AUV48" s="446"/>
      <c r="AUW48" s="446"/>
      <c r="AUX48" s="446"/>
      <c r="AUY48" s="446"/>
      <c r="AUZ48" s="446"/>
      <c r="AVA48" s="446"/>
      <c r="AVB48" s="446"/>
      <c r="AVC48" s="446"/>
      <c r="AVD48" s="446"/>
      <c r="AVE48" s="446"/>
      <c r="AVF48" s="446"/>
      <c r="AVG48" s="446"/>
      <c r="AVH48" s="446"/>
      <c r="AVI48" s="446"/>
      <c r="AVJ48" s="446"/>
      <c r="AVK48" s="446"/>
      <c r="AVL48" s="446"/>
      <c r="AVM48" s="446"/>
      <c r="AVN48" s="446"/>
      <c r="AVO48" s="446"/>
      <c r="AVP48" s="446"/>
      <c r="AVQ48" s="446"/>
      <c r="AVR48" s="446"/>
      <c r="AVS48" s="446"/>
      <c r="AVT48" s="446"/>
      <c r="AVU48" s="446"/>
      <c r="AVV48" s="446"/>
      <c r="AVW48" s="446"/>
      <c r="AVX48" s="446"/>
      <c r="AVY48" s="446"/>
      <c r="AVZ48" s="446"/>
      <c r="AWA48" s="446"/>
      <c r="AWB48" s="446"/>
      <c r="AWC48" s="446"/>
      <c r="AWD48" s="446"/>
      <c r="AWE48" s="446"/>
      <c r="AWF48" s="446"/>
      <c r="AWG48" s="446"/>
      <c r="AWH48" s="446"/>
      <c r="AWI48" s="446"/>
      <c r="AWJ48" s="446"/>
      <c r="AWK48" s="446"/>
      <c r="AWL48" s="446"/>
      <c r="AWM48" s="446"/>
      <c r="AWN48" s="446"/>
      <c r="AWO48" s="446"/>
      <c r="AWP48" s="446"/>
      <c r="AWQ48" s="446"/>
      <c r="AWR48" s="446"/>
      <c r="AWS48" s="446"/>
      <c r="AWT48" s="446"/>
      <c r="AWU48" s="446"/>
      <c r="AWV48" s="446"/>
      <c r="AWW48" s="446"/>
      <c r="AWX48" s="446"/>
      <c r="AWY48" s="446"/>
      <c r="AWZ48" s="446"/>
      <c r="AXA48" s="446"/>
      <c r="AXB48" s="446"/>
      <c r="AXC48" s="446"/>
      <c r="AXD48" s="446"/>
      <c r="AXE48" s="446"/>
      <c r="AXF48" s="446"/>
      <c r="AXG48" s="446"/>
      <c r="AXH48" s="446"/>
      <c r="AXI48" s="446"/>
      <c r="AXJ48" s="446"/>
      <c r="AXK48" s="446"/>
      <c r="AXL48" s="446"/>
      <c r="AXM48" s="446"/>
      <c r="AXN48" s="446"/>
      <c r="AXO48" s="446"/>
      <c r="AXP48" s="446"/>
      <c r="AXQ48" s="446"/>
      <c r="AXR48" s="446"/>
      <c r="AXS48" s="446"/>
      <c r="AXT48" s="446"/>
      <c r="AXU48" s="446"/>
      <c r="AXV48" s="446"/>
      <c r="AXW48" s="446"/>
      <c r="AXX48" s="446"/>
      <c r="AXY48" s="446"/>
      <c r="AXZ48" s="446"/>
      <c r="AYA48" s="446"/>
      <c r="AYB48" s="446"/>
      <c r="AYC48" s="446"/>
      <c r="AYD48" s="446"/>
      <c r="AYE48" s="446"/>
      <c r="AYF48" s="446"/>
      <c r="AYG48" s="446"/>
      <c r="AYH48" s="446"/>
      <c r="AYI48" s="446"/>
      <c r="AYJ48" s="446"/>
      <c r="AYK48" s="446"/>
      <c r="AYL48" s="446"/>
      <c r="AYM48" s="446"/>
      <c r="AYN48" s="446"/>
      <c r="AYO48" s="446"/>
      <c r="AYP48" s="446"/>
      <c r="AYQ48" s="446"/>
      <c r="AYR48" s="446"/>
      <c r="AYS48" s="446"/>
      <c r="AYT48" s="446"/>
      <c r="AYU48" s="446"/>
      <c r="AYV48" s="446"/>
      <c r="AYW48" s="446"/>
      <c r="AYX48" s="446"/>
      <c r="AYY48" s="446"/>
      <c r="AYZ48" s="446"/>
      <c r="AZA48" s="446"/>
      <c r="AZB48" s="446"/>
      <c r="AZC48" s="446"/>
      <c r="AZD48" s="446"/>
      <c r="AZE48" s="446"/>
      <c r="AZF48" s="446"/>
      <c r="AZG48" s="446"/>
      <c r="AZH48" s="446"/>
      <c r="AZI48" s="446"/>
      <c r="AZJ48" s="446"/>
      <c r="AZK48" s="446"/>
      <c r="AZL48" s="446"/>
      <c r="AZM48" s="446"/>
      <c r="AZN48" s="446"/>
      <c r="AZO48" s="446"/>
      <c r="AZP48" s="446"/>
      <c r="AZQ48" s="446"/>
      <c r="AZR48" s="446"/>
      <c r="AZS48" s="446"/>
      <c r="AZT48" s="446"/>
      <c r="AZU48" s="446"/>
      <c r="AZV48" s="446"/>
      <c r="AZW48" s="446"/>
      <c r="AZX48" s="446"/>
      <c r="AZY48" s="446"/>
      <c r="AZZ48" s="446"/>
      <c r="BAA48" s="446"/>
      <c r="BAB48" s="446"/>
      <c r="BAC48" s="446"/>
      <c r="BAD48" s="446"/>
      <c r="BAE48" s="446"/>
      <c r="BAF48" s="446"/>
      <c r="BAG48" s="446"/>
      <c r="BAH48" s="446"/>
      <c r="BAI48" s="446"/>
      <c r="BAJ48" s="446"/>
      <c r="BAK48" s="446"/>
      <c r="BAL48" s="446"/>
      <c r="BAM48" s="446"/>
      <c r="BAN48" s="446"/>
      <c r="BAO48" s="446"/>
      <c r="BAP48" s="446"/>
      <c r="BAQ48" s="446"/>
      <c r="BAR48" s="446"/>
      <c r="BAS48" s="446"/>
      <c r="BAT48" s="446"/>
      <c r="BAU48" s="446"/>
      <c r="BAV48" s="446"/>
      <c r="BAW48" s="446"/>
      <c r="BAX48" s="446"/>
      <c r="BAY48" s="446"/>
      <c r="BAZ48" s="446"/>
      <c r="BBA48" s="446"/>
      <c r="BBB48" s="446"/>
      <c r="BBC48" s="446"/>
      <c r="BBD48" s="446"/>
      <c r="BBE48" s="446"/>
      <c r="BBF48" s="446"/>
      <c r="BBG48" s="446"/>
      <c r="BBH48" s="446"/>
      <c r="BBI48" s="446"/>
      <c r="BBJ48" s="446"/>
      <c r="BBK48" s="446"/>
      <c r="BBL48" s="446"/>
      <c r="BBM48" s="446"/>
      <c r="BBN48" s="446"/>
      <c r="BBO48" s="446"/>
      <c r="BBP48" s="446"/>
      <c r="BBQ48" s="446"/>
      <c r="BBR48" s="446"/>
      <c r="BBS48" s="446"/>
      <c r="BBT48" s="446"/>
      <c r="BBU48" s="446"/>
      <c r="BBV48" s="446"/>
      <c r="BBW48" s="446"/>
      <c r="BBX48" s="446"/>
      <c r="BBY48" s="446"/>
      <c r="BBZ48" s="446"/>
      <c r="BCA48" s="446"/>
      <c r="BCB48" s="446"/>
      <c r="BCC48" s="446"/>
      <c r="BCD48" s="446"/>
      <c r="BCE48" s="446"/>
      <c r="BCF48" s="446"/>
      <c r="BCG48" s="446"/>
      <c r="BCH48" s="446"/>
      <c r="BCI48" s="446"/>
      <c r="BCJ48" s="446"/>
      <c r="BCK48" s="446"/>
      <c r="BCL48" s="446"/>
      <c r="BCM48" s="446"/>
      <c r="BCN48" s="446"/>
      <c r="BCO48" s="446"/>
      <c r="BCP48" s="446"/>
      <c r="BCQ48" s="446"/>
      <c r="BCR48" s="446"/>
      <c r="BCS48" s="446"/>
      <c r="BCT48" s="446"/>
      <c r="BCU48" s="446"/>
      <c r="BCV48" s="446"/>
      <c r="BCW48" s="446"/>
      <c r="BCX48" s="446"/>
      <c r="BCY48" s="446"/>
      <c r="BCZ48" s="446"/>
      <c r="BDA48" s="446"/>
      <c r="BDB48" s="446"/>
      <c r="BDC48" s="446"/>
      <c r="BDD48" s="446"/>
      <c r="BDE48" s="446"/>
      <c r="BDF48" s="446"/>
      <c r="BDG48" s="446"/>
      <c r="BDH48" s="446"/>
      <c r="BDI48" s="446"/>
      <c r="BDJ48" s="446"/>
      <c r="BDK48" s="446"/>
      <c r="BDL48" s="446"/>
      <c r="BDM48" s="446"/>
      <c r="BDN48" s="446"/>
      <c r="BDO48" s="446"/>
      <c r="BDP48" s="446"/>
      <c r="BDQ48" s="446"/>
      <c r="BDR48" s="446"/>
      <c r="BDS48" s="446"/>
      <c r="BDT48" s="446"/>
      <c r="BDU48" s="446"/>
      <c r="BDV48" s="446"/>
      <c r="BDW48" s="446"/>
      <c r="BDX48" s="446"/>
      <c r="BDY48" s="446"/>
      <c r="BDZ48" s="446"/>
      <c r="BEA48" s="446"/>
      <c r="BEB48" s="446"/>
      <c r="BEC48" s="446"/>
      <c r="BED48" s="446"/>
      <c r="BEE48" s="446"/>
      <c r="BEF48" s="446"/>
      <c r="BEG48" s="446"/>
      <c r="BEH48" s="446"/>
      <c r="BEI48" s="446"/>
      <c r="BEJ48" s="446"/>
      <c r="BEK48" s="446"/>
      <c r="BEL48" s="446"/>
      <c r="BEM48" s="446"/>
      <c r="BEN48" s="446"/>
      <c r="BEO48" s="446"/>
      <c r="BEP48" s="446"/>
      <c r="BEQ48" s="446"/>
      <c r="BER48" s="446"/>
      <c r="BES48" s="446"/>
      <c r="BET48" s="446"/>
      <c r="BEU48" s="446"/>
      <c r="BEV48" s="446"/>
      <c r="BEW48" s="446"/>
      <c r="BEX48" s="446"/>
      <c r="BEY48" s="446"/>
      <c r="BEZ48" s="446"/>
      <c r="BFA48" s="446"/>
      <c r="BFB48" s="446"/>
      <c r="BFC48" s="446"/>
      <c r="BFD48" s="446"/>
      <c r="BFE48" s="446"/>
      <c r="BFF48" s="446"/>
      <c r="BFG48" s="446"/>
      <c r="BFH48" s="446"/>
      <c r="BFI48" s="446"/>
      <c r="BFJ48" s="446"/>
      <c r="BFK48" s="446"/>
      <c r="BFL48" s="446"/>
      <c r="BFM48" s="446"/>
      <c r="BFN48" s="446"/>
      <c r="BFO48" s="446"/>
      <c r="BFP48" s="446"/>
      <c r="BFQ48" s="446"/>
      <c r="BFR48" s="446"/>
      <c r="BFS48" s="446"/>
      <c r="BFT48" s="446"/>
      <c r="BFU48" s="446"/>
      <c r="BFV48" s="446"/>
      <c r="BFW48" s="446"/>
      <c r="BFX48" s="446"/>
      <c r="BFY48" s="446"/>
      <c r="BFZ48" s="446"/>
      <c r="BGA48" s="446"/>
      <c r="BGB48" s="446"/>
      <c r="BGC48" s="446"/>
      <c r="BGD48" s="446"/>
      <c r="BGE48" s="446"/>
      <c r="BGF48" s="446"/>
      <c r="BGG48" s="446"/>
      <c r="BGH48" s="446"/>
      <c r="BGI48" s="446"/>
      <c r="BGJ48" s="446"/>
      <c r="BGK48" s="446"/>
      <c r="BGL48" s="446"/>
      <c r="BGM48" s="446"/>
      <c r="BGN48" s="446"/>
      <c r="BGO48" s="446"/>
      <c r="BGP48" s="446"/>
      <c r="BGQ48" s="446"/>
      <c r="BGR48" s="446"/>
      <c r="BGS48" s="446"/>
      <c r="BGT48" s="446"/>
      <c r="BGU48" s="446"/>
      <c r="BGV48" s="446"/>
      <c r="BGW48" s="446"/>
      <c r="BGX48" s="446"/>
      <c r="BGY48" s="446"/>
      <c r="BGZ48" s="446"/>
      <c r="BHA48" s="446"/>
      <c r="BHB48" s="446"/>
      <c r="BHC48" s="446"/>
      <c r="BHD48" s="446"/>
      <c r="BHE48" s="446"/>
      <c r="BHF48" s="446"/>
      <c r="BHG48" s="446"/>
      <c r="BHH48" s="446"/>
      <c r="BHI48" s="446"/>
      <c r="BHJ48" s="446"/>
      <c r="BHK48" s="446"/>
      <c r="BHL48" s="446"/>
      <c r="BHM48" s="446"/>
      <c r="BHN48" s="446"/>
      <c r="BHO48" s="446"/>
      <c r="BHP48" s="446"/>
      <c r="BHQ48" s="446"/>
      <c r="BHR48" s="446"/>
      <c r="BHS48" s="446"/>
      <c r="BHT48" s="446"/>
      <c r="BHU48" s="446"/>
      <c r="BHV48" s="446"/>
      <c r="BHW48" s="446"/>
      <c r="BHX48" s="446"/>
      <c r="BHY48" s="446"/>
      <c r="BHZ48" s="446"/>
      <c r="BIA48" s="446"/>
      <c r="BIB48" s="446"/>
      <c r="BIC48" s="446"/>
      <c r="BID48" s="446"/>
      <c r="BIE48" s="446"/>
      <c r="BIF48" s="446"/>
      <c r="BIG48" s="446"/>
      <c r="BIH48" s="446"/>
      <c r="BII48" s="446"/>
      <c r="BIJ48" s="446"/>
      <c r="BIK48" s="446"/>
      <c r="BIL48" s="446"/>
      <c r="BIM48" s="446"/>
      <c r="BIN48" s="446"/>
      <c r="BIO48" s="446"/>
      <c r="BIP48" s="446"/>
      <c r="BIQ48" s="446"/>
      <c r="BIR48" s="446"/>
      <c r="BIS48" s="446"/>
      <c r="BIT48" s="446"/>
      <c r="BIU48" s="446"/>
      <c r="BIV48" s="446"/>
      <c r="BIW48" s="446"/>
      <c r="BIX48" s="446"/>
      <c r="BIY48" s="446"/>
      <c r="BIZ48" s="446"/>
      <c r="BJA48" s="446"/>
      <c r="BJB48" s="446"/>
      <c r="BJC48" s="446"/>
      <c r="BJD48" s="446"/>
      <c r="BJE48" s="446"/>
      <c r="BJF48" s="446"/>
      <c r="BJG48" s="446"/>
      <c r="BJH48" s="446"/>
      <c r="BJI48" s="446"/>
      <c r="BJJ48" s="446"/>
      <c r="BJK48" s="446"/>
      <c r="BJL48" s="446"/>
      <c r="BJM48" s="446"/>
      <c r="BJN48" s="446"/>
      <c r="BJO48" s="446"/>
      <c r="BJP48" s="446"/>
      <c r="BJQ48" s="446"/>
      <c r="BJR48" s="446"/>
      <c r="BJS48" s="446"/>
      <c r="BJT48" s="446"/>
      <c r="BJU48" s="446"/>
      <c r="BJV48" s="446"/>
      <c r="BJW48" s="446"/>
      <c r="BJX48" s="446"/>
      <c r="BJY48" s="446"/>
      <c r="BJZ48" s="446"/>
      <c r="BKA48" s="446"/>
      <c r="BKB48" s="446"/>
      <c r="BKC48" s="446"/>
      <c r="BKD48" s="446"/>
      <c r="BKE48" s="446"/>
      <c r="BKF48" s="446"/>
      <c r="BKG48" s="446"/>
      <c r="BKH48" s="446"/>
      <c r="BKI48" s="446"/>
      <c r="BKJ48" s="446"/>
      <c r="BKK48" s="446"/>
      <c r="BKL48" s="446"/>
      <c r="BKM48" s="446"/>
      <c r="BKN48" s="446"/>
      <c r="BKO48" s="446"/>
      <c r="BKP48" s="446"/>
      <c r="BKQ48" s="446"/>
      <c r="BKR48" s="446"/>
      <c r="BKS48" s="446"/>
      <c r="BKT48" s="446"/>
      <c r="BKU48" s="446"/>
      <c r="BKV48" s="446"/>
      <c r="BKW48" s="446"/>
      <c r="BKX48" s="446"/>
      <c r="BKY48" s="446"/>
      <c r="BKZ48" s="446"/>
      <c r="BLA48" s="446"/>
      <c r="BLB48" s="446"/>
      <c r="BLC48" s="446"/>
      <c r="BLD48" s="446"/>
      <c r="BLE48" s="446"/>
      <c r="BLF48" s="446"/>
      <c r="BLG48" s="446"/>
      <c r="BLH48" s="446"/>
      <c r="BLI48" s="446"/>
      <c r="BLJ48" s="446"/>
      <c r="BLK48" s="446"/>
      <c r="BLL48" s="446"/>
      <c r="BLM48" s="446"/>
      <c r="BLN48" s="446"/>
      <c r="BLO48" s="446"/>
      <c r="BLP48" s="446"/>
      <c r="BLQ48" s="446"/>
      <c r="BLR48" s="446"/>
      <c r="BLS48" s="446"/>
      <c r="BLT48" s="446"/>
      <c r="BLU48" s="446"/>
      <c r="BLV48" s="446"/>
      <c r="BLW48" s="446"/>
      <c r="BLX48" s="446"/>
      <c r="BLY48" s="446"/>
      <c r="BLZ48" s="446"/>
      <c r="BMA48" s="446"/>
      <c r="BMB48" s="446"/>
      <c r="BMC48" s="446"/>
      <c r="BMD48" s="446"/>
      <c r="BME48" s="446"/>
      <c r="BMF48" s="446"/>
      <c r="BMG48" s="446"/>
      <c r="BMH48" s="446"/>
      <c r="BMI48" s="446"/>
      <c r="BMJ48" s="446"/>
      <c r="BMK48" s="446"/>
      <c r="BML48" s="446"/>
      <c r="BMM48" s="446"/>
      <c r="BMN48" s="446"/>
      <c r="BMO48" s="446"/>
      <c r="BMP48" s="446"/>
      <c r="BMQ48" s="446"/>
      <c r="BMR48" s="446"/>
      <c r="BMS48" s="446"/>
      <c r="BMT48" s="446"/>
      <c r="BMU48" s="446"/>
      <c r="BMV48" s="446"/>
      <c r="BMW48" s="446"/>
      <c r="BMX48" s="446"/>
      <c r="BMY48" s="446"/>
      <c r="BMZ48" s="446"/>
      <c r="BNA48" s="446"/>
      <c r="BNB48" s="446"/>
      <c r="BNC48" s="446"/>
      <c r="BND48" s="446"/>
      <c r="BNE48" s="446"/>
      <c r="BNF48" s="446"/>
      <c r="BNG48" s="446"/>
      <c r="BNH48" s="446"/>
      <c r="BNI48" s="446"/>
      <c r="BNJ48" s="446"/>
      <c r="BNK48" s="446"/>
      <c r="BNL48" s="446"/>
      <c r="BNM48" s="446"/>
      <c r="BNN48" s="446"/>
      <c r="BNO48" s="446"/>
      <c r="BNP48" s="446"/>
      <c r="BNQ48" s="446"/>
      <c r="BNR48" s="446"/>
      <c r="BNS48" s="446"/>
      <c r="BNT48" s="446"/>
      <c r="BNU48" s="446"/>
      <c r="BNV48" s="446"/>
      <c r="BNW48" s="446"/>
      <c r="BNX48" s="446"/>
      <c r="BNY48" s="446"/>
      <c r="BNZ48" s="446"/>
      <c r="BOA48" s="446"/>
      <c r="BOB48" s="446"/>
      <c r="BOC48" s="446"/>
      <c r="BOD48" s="446"/>
      <c r="BOE48" s="446"/>
      <c r="BOF48" s="446"/>
      <c r="BOG48" s="446"/>
      <c r="BOH48" s="446"/>
      <c r="BOI48" s="446"/>
      <c r="BOJ48" s="446"/>
      <c r="BOK48" s="446"/>
      <c r="BOL48" s="446"/>
      <c r="BOM48" s="446"/>
      <c r="BON48" s="446"/>
      <c r="BOO48" s="446"/>
      <c r="BOP48" s="446"/>
      <c r="BOQ48" s="446"/>
      <c r="BOR48" s="446"/>
      <c r="BOS48" s="446"/>
      <c r="BOT48" s="446"/>
      <c r="BOU48" s="446"/>
      <c r="BOV48" s="446"/>
      <c r="BOW48" s="446"/>
      <c r="BOX48" s="446"/>
      <c r="BOY48" s="446"/>
      <c r="BOZ48" s="446"/>
      <c r="BPA48" s="446"/>
      <c r="BPB48" s="446"/>
      <c r="BPC48" s="446"/>
      <c r="BPD48" s="446"/>
      <c r="BPE48" s="446"/>
      <c r="BPF48" s="446"/>
      <c r="BPG48" s="446"/>
      <c r="BPH48" s="446"/>
      <c r="BPI48" s="446"/>
      <c r="BPJ48" s="446"/>
      <c r="BPK48" s="446"/>
      <c r="BPL48" s="446"/>
      <c r="BPM48" s="446"/>
      <c r="BPN48" s="446"/>
      <c r="BPO48" s="446"/>
      <c r="BPP48" s="446"/>
      <c r="BPQ48" s="446"/>
      <c r="BPR48" s="446"/>
      <c r="BPS48" s="446"/>
      <c r="BPT48" s="446"/>
      <c r="BPU48" s="446"/>
      <c r="BPV48" s="446"/>
      <c r="BPW48" s="446"/>
      <c r="BPX48" s="446"/>
      <c r="BPY48" s="446"/>
      <c r="BPZ48" s="446"/>
      <c r="BQA48" s="446"/>
      <c r="BQB48" s="446"/>
      <c r="BQC48" s="446"/>
      <c r="BQD48" s="446"/>
      <c r="BQE48" s="446"/>
      <c r="BQF48" s="446"/>
      <c r="BQG48" s="446"/>
      <c r="BQH48" s="446"/>
      <c r="BQI48" s="446"/>
      <c r="BQJ48" s="446"/>
      <c r="BQK48" s="446"/>
      <c r="BQL48" s="446"/>
      <c r="BQM48" s="446"/>
      <c r="BQN48" s="446"/>
      <c r="BQO48" s="446"/>
      <c r="BQP48" s="446"/>
      <c r="BQQ48" s="446"/>
      <c r="BQR48" s="446"/>
      <c r="BQS48" s="446"/>
      <c r="BQT48" s="446"/>
      <c r="BQU48" s="446"/>
      <c r="BQV48" s="446"/>
      <c r="BQW48" s="446"/>
      <c r="BQX48" s="446"/>
      <c r="BQY48" s="446"/>
      <c r="BQZ48" s="446"/>
      <c r="BRA48" s="446"/>
      <c r="BRB48" s="446"/>
      <c r="BRC48" s="446"/>
      <c r="BRD48" s="446"/>
      <c r="BRE48" s="446"/>
      <c r="BRF48" s="446"/>
      <c r="BRG48" s="446"/>
      <c r="BRH48" s="446"/>
      <c r="BRI48" s="446"/>
      <c r="BRJ48" s="446"/>
      <c r="BRK48" s="446"/>
      <c r="BRL48" s="446"/>
      <c r="BRM48" s="446"/>
      <c r="BRN48" s="446"/>
      <c r="BRO48" s="446"/>
      <c r="BRP48" s="446"/>
      <c r="BRQ48" s="446"/>
      <c r="BRR48" s="446"/>
      <c r="BRS48" s="446"/>
      <c r="BRT48" s="446"/>
      <c r="BRU48" s="446"/>
      <c r="BRV48" s="446"/>
      <c r="BRW48" s="446"/>
      <c r="BRX48" s="446"/>
      <c r="BRY48" s="446"/>
      <c r="BRZ48" s="446"/>
      <c r="BSA48" s="446"/>
      <c r="BSB48" s="446"/>
      <c r="BSC48" s="446"/>
      <c r="BSD48" s="446"/>
      <c r="BSE48" s="446"/>
      <c r="BSF48" s="446"/>
      <c r="BSG48" s="446"/>
      <c r="BSH48" s="446"/>
      <c r="BSI48" s="446"/>
      <c r="BSJ48" s="446"/>
      <c r="BSK48" s="446"/>
      <c r="BSL48" s="446"/>
      <c r="BSM48" s="446"/>
      <c r="BSN48" s="446"/>
      <c r="BSO48" s="446"/>
      <c r="BSP48" s="446"/>
      <c r="BSQ48" s="446"/>
      <c r="BSR48" s="446"/>
      <c r="BSS48" s="446"/>
      <c r="BST48" s="446"/>
      <c r="BSU48" s="446"/>
      <c r="BSV48" s="446"/>
      <c r="BSW48" s="446"/>
      <c r="BSX48" s="446"/>
      <c r="BSY48" s="446"/>
      <c r="BSZ48" s="446"/>
      <c r="BTA48" s="446"/>
      <c r="BTB48" s="446"/>
      <c r="BTC48" s="446"/>
      <c r="BTD48" s="446"/>
      <c r="BTE48" s="446"/>
      <c r="BTF48" s="446"/>
      <c r="BTG48" s="446"/>
      <c r="BTH48" s="446"/>
      <c r="BTI48" s="446"/>
      <c r="BTJ48" s="446"/>
      <c r="BTK48" s="446"/>
      <c r="BTL48" s="446"/>
      <c r="BTM48" s="446"/>
      <c r="BTN48" s="446"/>
      <c r="BTO48" s="446"/>
      <c r="BTP48" s="446"/>
      <c r="BTQ48" s="446"/>
      <c r="BTR48" s="446"/>
      <c r="BTS48" s="446"/>
      <c r="BTT48" s="446"/>
      <c r="BTU48" s="446"/>
      <c r="BTV48" s="446"/>
      <c r="BTW48" s="446"/>
      <c r="BTX48" s="446"/>
      <c r="BTY48" s="446"/>
      <c r="BTZ48" s="446"/>
      <c r="BUA48" s="446"/>
      <c r="BUB48" s="446"/>
      <c r="BUC48" s="446"/>
      <c r="BUD48" s="446"/>
      <c r="BUE48" s="446"/>
      <c r="BUF48" s="446"/>
      <c r="BUG48" s="446"/>
      <c r="BUH48" s="446"/>
      <c r="BUI48" s="446"/>
      <c r="BUJ48" s="446"/>
      <c r="BUK48" s="446"/>
      <c r="BUL48" s="446"/>
      <c r="BUM48" s="446"/>
      <c r="BUN48" s="446"/>
      <c r="BUO48" s="446"/>
      <c r="BUP48" s="446"/>
      <c r="BUQ48" s="446"/>
      <c r="BUR48" s="446"/>
      <c r="BUS48" s="446"/>
      <c r="BUT48" s="446"/>
      <c r="BUU48" s="446"/>
      <c r="BUV48" s="446"/>
      <c r="BUW48" s="446"/>
      <c r="BUX48" s="446"/>
      <c r="BUY48" s="446"/>
      <c r="BUZ48" s="446"/>
      <c r="BVA48" s="446"/>
      <c r="BVB48" s="446"/>
      <c r="BVC48" s="446"/>
      <c r="BVD48" s="446"/>
      <c r="BVE48" s="446"/>
      <c r="BVF48" s="446"/>
      <c r="BVG48" s="446"/>
      <c r="BVH48" s="446"/>
      <c r="BVI48" s="446"/>
      <c r="BVJ48" s="446"/>
      <c r="BVK48" s="446"/>
      <c r="BVL48" s="446"/>
      <c r="BVM48" s="446"/>
      <c r="BVN48" s="446"/>
      <c r="BVO48" s="446"/>
      <c r="BVP48" s="446"/>
      <c r="BVQ48" s="446"/>
      <c r="BVR48" s="446"/>
      <c r="BVS48" s="446"/>
      <c r="BVT48" s="446"/>
      <c r="BVU48" s="446"/>
      <c r="BVV48" s="446"/>
      <c r="BVW48" s="446"/>
      <c r="BVX48" s="446"/>
      <c r="BVY48" s="446"/>
      <c r="BVZ48" s="446"/>
      <c r="BWA48" s="446"/>
      <c r="BWB48" s="446"/>
      <c r="BWC48" s="446"/>
      <c r="BWD48" s="446"/>
      <c r="BWE48" s="446"/>
      <c r="BWF48" s="446"/>
      <c r="BWG48" s="446"/>
      <c r="BWH48" s="446"/>
      <c r="BWI48" s="446"/>
      <c r="BWJ48" s="446"/>
      <c r="BWK48" s="446"/>
      <c r="BWL48" s="446"/>
      <c r="BWM48" s="446"/>
      <c r="BWN48" s="446"/>
      <c r="BWO48" s="446"/>
      <c r="BWP48" s="446"/>
      <c r="BWQ48" s="446"/>
      <c r="BWR48" s="446"/>
      <c r="BWS48" s="446"/>
      <c r="BWT48" s="446"/>
      <c r="BWU48" s="446"/>
      <c r="BWV48" s="446"/>
      <c r="BWW48" s="446"/>
      <c r="BWX48" s="446"/>
      <c r="BWY48" s="446"/>
      <c r="BWZ48" s="446"/>
      <c r="BXA48" s="446"/>
      <c r="BXB48" s="446"/>
      <c r="BXC48" s="446"/>
      <c r="BXD48" s="446"/>
      <c r="BXE48" s="446"/>
      <c r="BXF48" s="446"/>
      <c r="BXG48" s="446"/>
      <c r="BXH48" s="446"/>
      <c r="BXI48" s="446"/>
      <c r="BXJ48" s="446"/>
      <c r="BXK48" s="446"/>
      <c r="BXL48" s="446"/>
      <c r="BXM48" s="446"/>
      <c r="BXN48" s="446"/>
      <c r="BXO48" s="446"/>
      <c r="BXP48" s="446"/>
      <c r="BXQ48" s="446"/>
      <c r="BXR48" s="446"/>
      <c r="BXS48" s="446"/>
      <c r="BXT48" s="446"/>
      <c r="BXU48" s="446"/>
      <c r="BXV48" s="446"/>
      <c r="BXW48" s="446"/>
      <c r="BXX48" s="446"/>
      <c r="BXY48" s="446"/>
      <c r="BXZ48" s="446"/>
      <c r="BYA48" s="446"/>
      <c r="BYB48" s="446"/>
      <c r="BYC48" s="446"/>
      <c r="BYD48" s="446"/>
      <c r="BYE48" s="446"/>
      <c r="BYF48" s="446"/>
      <c r="BYG48" s="446"/>
      <c r="BYH48" s="446"/>
      <c r="BYI48" s="446"/>
      <c r="BYJ48" s="446"/>
      <c r="BYK48" s="446"/>
      <c r="BYL48" s="446"/>
      <c r="BYM48" s="446"/>
      <c r="BYN48" s="446"/>
      <c r="BYO48" s="446"/>
      <c r="BYP48" s="446"/>
      <c r="BYQ48" s="446"/>
      <c r="BYR48" s="446"/>
      <c r="BYS48" s="446"/>
      <c r="BYT48" s="446"/>
      <c r="BYU48" s="446"/>
      <c r="BYV48" s="446"/>
      <c r="BYW48" s="446"/>
      <c r="BYX48" s="446"/>
      <c r="BYY48" s="446"/>
      <c r="BYZ48" s="446"/>
      <c r="BZA48" s="446"/>
      <c r="BZB48" s="446"/>
      <c r="BZC48" s="446"/>
      <c r="BZD48" s="446"/>
      <c r="BZE48" s="446"/>
      <c r="BZF48" s="446"/>
      <c r="BZG48" s="446"/>
      <c r="BZH48" s="446"/>
      <c r="BZI48" s="446"/>
      <c r="BZJ48" s="446"/>
      <c r="BZK48" s="446"/>
      <c r="BZL48" s="446"/>
      <c r="BZM48" s="446"/>
      <c r="BZN48" s="446"/>
      <c r="BZO48" s="446"/>
      <c r="BZP48" s="446"/>
      <c r="BZQ48" s="446"/>
      <c r="BZR48" s="446"/>
      <c r="BZS48" s="446"/>
      <c r="BZT48" s="446"/>
      <c r="BZU48" s="446"/>
      <c r="BZV48" s="446"/>
      <c r="BZW48" s="446"/>
      <c r="BZX48" s="446"/>
      <c r="BZY48" s="446"/>
      <c r="BZZ48" s="446"/>
      <c r="CAA48" s="446"/>
      <c r="CAB48" s="446"/>
      <c r="CAC48" s="446"/>
      <c r="CAD48" s="446"/>
      <c r="CAE48" s="446"/>
      <c r="CAF48" s="446"/>
      <c r="CAG48" s="446"/>
      <c r="CAH48" s="446"/>
      <c r="CAI48" s="446"/>
      <c r="CAJ48" s="446"/>
      <c r="CAK48" s="446"/>
      <c r="CAL48" s="446"/>
      <c r="CAM48" s="446"/>
      <c r="CAN48" s="446"/>
      <c r="CAO48" s="446"/>
      <c r="CAP48" s="446"/>
      <c r="CAQ48" s="446"/>
      <c r="CAR48" s="446"/>
      <c r="CAS48" s="446"/>
      <c r="CAT48" s="446"/>
      <c r="CAU48" s="446"/>
      <c r="CAV48" s="446"/>
      <c r="CAW48" s="446"/>
      <c r="CAX48" s="446"/>
      <c r="CAY48" s="446"/>
      <c r="CAZ48" s="446"/>
      <c r="CBA48" s="446"/>
      <c r="CBB48" s="446"/>
      <c r="CBC48" s="446"/>
      <c r="CBD48" s="446"/>
      <c r="CBE48" s="446"/>
      <c r="CBF48" s="446"/>
      <c r="CBG48" s="446"/>
      <c r="CBH48" s="446"/>
      <c r="CBI48" s="446"/>
      <c r="CBJ48" s="446"/>
      <c r="CBK48" s="446"/>
      <c r="CBL48" s="446"/>
      <c r="CBM48" s="446"/>
      <c r="CBN48" s="446"/>
      <c r="CBO48" s="446"/>
      <c r="CBP48" s="446"/>
      <c r="CBQ48" s="446"/>
      <c r="CBR48" s="446"/>
      <c r="CBS48" s="446"/>
      <c r="CBT48" s="446"/>
      <c r="CBU48" s="446"/>
      <c r="CBV48" s="446"/>
      <c r="CBW48" s="446"/>
      <c r="CBX48" s="446"/>
      <c r="CBY48" s="446"/>
      <c r="CBZ48" s="446"/>
      <c r="CCA48" s="446"/>
      <c r="CCB48" s="446"/>
      <c r="CCC48" s="446"/>
      <c r="CCD48" s="446"/>
      <c r="CCE48" s="446"/>
      <c r="CCF48" s="446"/>
      <c r="CCG48" s="446"/>
      <c r="CCH48" s="446"/>
      <c r="CCI48" s="446"/>
      <c r="CCJ48" s="446"/>
      <c r="CCK48" s="446"/>
      <c r="CCL48" s="446"/>
      <c r="CCM48" s="446"/>
      <c r="CCN48" s="446"/>
      <c r="CCO48" s="446"/>
      <c r="CCP48" s="446"/>
      <c r="CCQ48" s="446"/>
      <c r="CCR48" s="446"/>
      <c r="CCS48" s="446"/>
      <c r="CCT48" s="446"/>
      <c r="CCU48" s="446"/>
      <c r="CCV48" s="446"/>
      <c r="CCW48" s="446"/>
      <c r="CCX48" s="446"/>
      <c r="CCY48" s="446"/>
      <c r="CCZ48" s="446"/>
      <c r="CDA48" s="446"/>
      <c r="CDB48" s="446"/>
      <c r="CDC48" s="446"/>
      <c r="CDD48" s="446"/>
      <c r="CDE48" s="446"/>
      <c r="CDF48" s="446"/>
      <c r="CDG48" s="446"/>
      <c r="CDH48" s="446"/>
      <c r="CDI48" s="446"/>
      <c r="CDJ48" s="446"/>
      <c r="CDK48" s="446"/>
      <c r="CDL48" s="446"/>
      <c r="CDM48" s="446"/>
      <c r="CDN48" s="446"/>
      <c r="CDO48" s="446"/>
      <c r="CDP48" s="446"/>
      <c r="CDQ48" s="446"/>
      <c r="CDR48" s="446"/>
      <c r="CDS48" s="446"/>
      <c r="CDT48" s="446"/>
      <c r="CDU48" s="446"/>
      <c r="CDV48" s="446"/>
      <c r="CDW48" s="446"/>
      <c r="CDX48" s="446"/>
      <c r="CDY48" s="446"/>
      <c r="CDZ48" s="446"/>
      <c r="CEA48" s="446"/>
      <c r="CEB48" s="446"/>
      <c r="CEC48" s="446"/>
      <c r="CED48" s="446"/>
      <c r="CEE48" s="446"/>
      <c r="CEF48" s="446"/>
      <c r="CEG48" s="446"/>
      <c r="CEH48" s="446"/>
      <c r="CEI48" s="446"/>
      <c r="CEJ48" s="446"/>
      <c r="CEK48" s="446"/>
      <c r="CEL48" s="446"/>
      <c r="CEM48" s="446"/>
      <c r="CEN48" s="446"/>
      <c r="CEO48" s="446"/>
      <c r="CEP48" s="446"/>
      <c r="CEQ48" s="446"/>
      <c r="CER48" s="446"/>
      <c r="CES48" s="446"/>
      <c r="CET48" s="446"/>
      <c r="CEU48" s="446"/>
      <c r="CEV48" s="446"/>
      <c r="CEW48" s="446"/>
      <c r="CEX48" s="446"/>
      <c r="CEY48" s="446"/>
      <c r="CEZ48" s="446"/>
      <c r="CFA48" s="446"/>
      <c r="CFB48" s="446"/>
      <c r="CFC48" s="446"/>
      <c r="CFD48" s="446"/>
      <c r="CFE48" s="446"/>
      <c r="CFF48" s="446"/>
      <c r="CFG48" s="446"/>
      <c r="CFH48" s="446"/>
      <c r="CFI48" s="446"/>
      <c r="CFJ48" s="446"/>
      <c r="CFK48" s="446"/>
      <c r="CFL48" s="446"/>
      <c r="CFM48" s="446"/>
      <c r="CFN48" s="446"/>
      <c r="CFO48" s="446"/>
      <c r="CFP48" s="446"/>
      <c r="CFQ48" s="446"/>
      <c r="CFR48" s="446"/>
      <c r="CFS48" s="446"/>
      <c r="CFT48" s="446"/>
      <c r="CFU48" s="446"/>
      <c r="CFV48" s="446"/>
      <c r="CFW48" s="446"/>
      <c r="CFX48" s="446"/>
      <c r="CFY48" s="446"/>
      <c r="CFZ48" s="446"/>
      <c r="CGA48" s="446"/>
      <c r="CGB48" s="446"/>
      <c r="CGC48" s="446"/>
      <c r="CGD48" s="446"/>
      <c r="CGE48" s="446"/>
      <c r="CGF48" s="446"/>
      <c r="CGG48" s="446"/>
      <c r="CGH48" s="446"/>
      <c r="CGI48" s="446"/>
      <c r="CGJ48" s="446"/>
      <c r="CGK48" s="446"/>
      <c r="CGL48" s="446"/>
      <c r="CGM48" s="446"/>
      <c r="CGN48" s="446"/>
      <c r="CGO48" s="446"/>
      <c r="CGP48" s="446"/>
      <c r="CGQ48" s="446"/>
      <c r="CGR48" s="446"/>
      <c r="CGS48" s="446"/>
      <c r="CGT48" s="446"/>
      <c r="CGU48" s="446"/>
      <c r="CGV48" s="446"/>
      <c r="CGW48" s="446"/>
      <c r="CGX48" s="446"/>
      <c r="CGY48" s="446"/>
      <c r="CGZ48" s="446"/>
      <c r="CHA48" s="446"/>
      <c r="CHB48" s="446"/>
      <c r="CHC48" s="446"/>
      <c r="CHD48" s="446"/>
      <c r="CHE48" s="446"/>
      <c r="CHF48" s="446"/>
      <c r="CHG48" s="446"/>
      <c r="CHH48" s="446"/>
      <c r="CHI48" s="446"/>
      <c r="CHJ48" s="446"/>
      <c r="CHK48" s="446"/>
      <c r="CHL48" s="446"/>
      <c r="CHM48" s="446"/>
      <c r="CHN48" s="446"/>
      <c r="CHO48" s="446"/>
      <c r="CHP48" s="446"/>
      <c r="CHQ48" s="446"/>
      <c r="CHR48" s="446"/>
      <c r="CHS48" s="446"/>
      <c r="CHT48" s="446"/>
      <c r="CHU48" s="446"/>
      <c r="CHV48" s="446"/>
      <c r="CHW48" s="446"/>
      <c r="CHX48" s="446"/>
      <c r="CHY48" s="446"/>
      <c r="CHZ48" s="446"/>
      <c r="CIA48" s="446"/>
      <c r="CIB48" s="446"/>
      <c r="CIC48" s="446"/>
      <c r="CID48" s="446"/>
      <c r="CIE48" s="446"/>
      <c r="CIF48" s="446"/>
      <c r="CIG48" s="446"/>
      <c r="CIH48" s="446"/>
      <c r="CII48" s="446"/>
      <c r="CIJ48" s="446"/>
      <c r="CIK48" s="446"/>
      <c r="CIL48" s="446"/>
      <c r="CIM48" s="446"/>
      <c r="CIN48" s="446"/>
      <c r="CIO48" s="446"/>
      <c r="CIP48" s="446"/>
      <c r="CIQ48" s="446"/>
      <c r="CIR48" s="446"/>
      <c r="CIS48" s="446"/>
      <c r="CIT48" s="446"/>
      <c r="CIU48" s="446"/>
      <c r="CIV48" s="446"/>
      <c r="CIW48" s="446"/>
      <c r="CIX48" s="446"/>
      <c r="CIY48" s="446"/>
      <c r="CIZ48" s="446"/>
      <c r="CJA48" s="446"/>
      <c r="CJB48" s="446"/>
      <c r="CJC48" s="446"/>
      <c r="CJD48" s="446"/>
      <c r="CJE48" s="446"/>
      <c r="CJF48" s="446"/>
      <c r="CJG48" s="446"/>
      <c r="CJH48" s="446"/>
      <c r="CJI48" s="446"/>
      <c r="CJJ48" s="446"/>
      <c r="CJK48" s="446"/>
      <c r="CJL48" s="446"/>
      <c r="CJM48" s="446"/>
      <c r="CJN48" s="446"/>
      <c r="CJO48" s="446"/>
      <c r="CJP48" s="446"/>
      <c r="CJQ48" s="446"/>
      <c r="CJR48" s="446"/>
      <c r="CJS48" s="446"/>
      <c r="CJT48" s="446"/>
      <c r="CJU48" s="446"/>
      <c r="CJV48" s="446"/>
      <c r="CJW48" s="446"/>
      <c r="CJX48" s="446"/>
      <c r="CJY48" s="446"/>
      <c r="CJZ48" s="446"/>
      <c r="CKA48" s="446"/>
      <c r="CKB48" s="446"/>
      <c r="CKC48" s="446"/>
      <c r="CKD48" s="446"/>
      <c r="CKE48" s="446"/>
      <c r="CKF48" s="446"/>
      <c r="CKG48" s="446"/>
      <c r="CKH48" s="446"/>
      <c r="CKI48" s="446"/>
      <c r="CKJ48" s="446"/>
      <c r="CKK48" s="446"/>
      <c r="CKL48" s="446"/>
      <c r="CKM48" s="446"/>
      <c r="CKN48" s="446"/>
      <c r="CKO48" s="446"/>
      <c r="CKP48" s="446"/>
      <c r="CKQ48" s="446"/>
      <c r="CKR48" s="446"/>
      <c r="CKS48" s="446"/>
      <c r="CKT48" s="446"/>
      <c r="CKU48" s="446"/>
      <c r="CKV48" s="446"/>
      <c r="CKW48" s="446"/>
      <c r="CKX48" s="446"/>
      <c r="CKY48" s="446"/>
      <c r="CKZ48" s="446"/>
      <c r="CLA48" s="446"/>
      <c r="CLB48" s="446"/>
      <c r="CLC48" s="446"/>
      <c r="CLD48" s="446"/>
      <c r="CLE48" s="446"/>
      <c r="CLF48" s="446"/>
      <c r="CLG48" s="446"/>
      <c r="CLH48" s="446"/>
      <c r="CLI48" s="446"/>
      <c r="CLJ48" s="446"/>
      <c r="CLK48" s="446"/>
      <c r="CLL48" s="446"/>
      <c r="CLM48" s="446"/>
      <c r="CLN48" s="446"/>
      <c r="CLO48" s="446"/>
      <c r="CLP48" s="446"/>
      <c r="CLQ48" s="446"/>
      <c r="CLR48" s="446"/>
      <c r="CLS48" s="446"/>
      <c r="CLT48" s="446"/>
      <c r="CLU48" s="446"/>
      <c r="CLV48" s="446"/>
      <c r="CLW48" s="446"/>
      <c r="CLX48" s="446"/>
      <c r="CLY48" s="446"/>
      <c r="CLZ48" s="446"/>
      <c r="CMA48" s="446"/>
      <c r="CMB48" s="446"/>
      <c r="CMC48" s="446"/>
      <c r="CMD48" s="446"/>
      <c r="CME48" s="446"/>
      <c r="CMF48" s="446"/>
      <c r="CMG48" s="446"/>
      <c r="CMH48" s="446"/>
      <c r="CMI48" s="446"/>
      <c r="CMJ48" s="446"/>
      <c r="CMK48" s="446"/>
      <c r="CML48" s="446"/>
      <c r="CMM48" s="446"/>
      <c r="CMN48" s="446"/>
      <c r="CMO48" s="446"/>
      <c r="CMP48" s="446"/>
      <c r="CMQ48" s="446"/>
      <c r="CMR48" s="446"/>
      <c r="CMS48" s="446"/>
      <c r="CMT48" s="446"/>
      <c r="CMU48" s="446"/>
      <c r="CMV48" s="446"/>
      <c r="CMW48" s="446"/>
      <c r="CMX48" s="446"/>
      <c r="CMY48" s="446"/>
      <c r="CMZ48" s="446"/>
      <c r="CNA48" s="446"/>
      <c r="CNB48" s="446"/>
      <c r="CNC48" s="446"/>
      <c r="CND48" s="446"/>
      <c r="CNE48" s="446"/>
      <c r="CNF48" s="446"/>
      <c r="CNG48" s="446"/>
      <c r="CNH48" s="446"/>
      <c r="CNI48" s="446"/>
      <c r="CNJ48" s="446"/>
      <c r="CNK48" s="446"/>
      <c r="CNL48" s="446"/>
      <c r="CNM48" s="446"/>
      <c r="CNN48" s="446"/>
      <c r="CNO48" s="446"/>
      <c r="CNP48" s="446"/>
      <c r="CNQ48" s="446"/>
      <c r="CNR48" s="446"/>
      <c r="CNS48" s="446"/>
      <c r="CNT48" s="446"/>
      <c r="CNU48" s="446"/>
      <c r="CNV48" s="446"/>
      <c r="CNW48" s="446"/>
      <c r="CNX48" s="446"/>
      <c r="CNY48" s="446"/>
      <c r="CNZ48" s="446"/>
      <c r="COA48" s="446"/>
      <c r="COB48" s="446"/>
      <c r="COC48" s="446"/>
      <c r="COD48" s="446"/>
      <c r="COE48" s="446"/>
      <c r="COF48" s="446"/>
      <c r="COG48" s="446"/>
      <c r="COH48" s="446"/>
      <c r="COI48" s="446"/>
      <c r="COJ48" s="446"/>
      <c r="COK48" s="446"/>
      <c r="COL48" s="446"/>
      <c r="COM48" s="446"/>
      <c r="CON48" s="446"/>
      <c r="COO48" s="446"/>
      <c r="COP48" s="446"/>
      <c r="COQ48" s="446"/>
      <c r="COR48" s="446"/>
      <c r="COS48" s="446"/>
      <c r="COT48" s="446"/>
      <c r="COU48" s="446"/>
      <c r="COV48" s="446"/>
      <c r="COW48" s="446"/>
      <c r="COX48" s="446"/>
      <c r="COY48" s="446"/>
      <c r="COZ48" s="446"/>
      <c r="CPA48" s="446"/>
      <c r="CPB48" s="446"/>
      <c r="CPC48" s="446"/>
      <c r="CPD48" s="446"/>
      <c r="CPE48" s="446"/>
      <c r="CPF48" s="446"/>
      <c r="CPG48" s="446"/>
      <c r="CPH48" s="446"/>
      <c r="CPI48" s="446"/>
      <c r="CPJ48" s="446"/>
      <c r="CPK48" s="446"/>
      <c r="CPL48" s="446"/>
      <c r="CPM48" s="446"/>
      <c r="CPN48" s="446"/>
      <c r="CPO48" s="446"/>
      <c r="CPP48" s="446"/>
      <c r="CPQ48" s="446"/>
      <c r="CPR48" s="446"/>
      <c r="CPS48" s="446"/>
      <c r="CPT48" s="446"/>
      <c r="CPU48" s="446"/>
      <c r="CPV48" s="446"/>
      <c r="CPW48" s="446"/>
      <c r="CPX48" s="446"/>
      <c r="CPY48" s="446"/>
      <c r="CPZ48" s="446"/>
      <c r="CQA48" s="446"/>
      <c r="CQB48" s="446"/>
      <c r="CQC48" s="446"/>
      <c r="CQD48" s="446"/>
      <c r="CQE48" s="446"/>
      <c r="CQF48" s="446"/>
      <c r="CQG48" s="446"/>
      <c r="CQH48" s="446"/>
      <c r="CQI48" s="446"/>
      <c r="CQJ48" s="446"/>
      <c r="CQK48" s="446"/>
      <c r="CQL48" s="446"/>
      <c r="CQM48" s="446"/>
      <c r="CQN48" s="446"/>
      <c r="CQO48" s="446"/>
      <c r="CQP48" s="446"/>
      <c r="CQQ48" s="446"/>
      <c r="CQR48" s="446"/>
      <c r="CQS48" s="446"/>
      <c r="CQT48" s="446"/>
      <c r="CQU48" s="446"/>
      <c r="CQV48" s="446"/>
      <c r="CQW48" s="446"/>
      <c r="CQX48" s="446"/>
      <c r="CQY48" s="446"/>
      <c r="CQZ48" s="446"/>
      <c r="CRA48" s="446"/>
      <c r="CRB48" s="446"/>
      <c r="CRC48" s="446"/>
      <c r="CRD48" s="446"/>
      <c r="CRE48" s="446"/>
      <c r="CRF48" s="446"/>
      <c r="CRG48" s="446"/>
      <c r="CRH48" s="446"/>
      <c r="CRI48" s="446"/>
      <c r="CRJ48" s="446"/>
      <c r="CRK48" s="446"/>
      <c r="CRL48" s="446"/>
      <c r="CRM48" s="446"/>
      <c r="CRN48" s="446"/>
      <c r="CRO48" s="446"/>
      <c r="CRP48" s="446"/>
      <c r="CRQ48" s="446"/>
      <c r="CRR48" s="446"/>
      <c r="CRS48" s="446"/>
      <c r="CRT48" s="446"/>
      <c r="CRU48" s="446"/>
      <c r="CRV48" s="446"/>
      <c r="CRW48" s="446"/>
      <c r="CRX48" s="446"/>
      <c r="CRY48" s="446"/>
      <c r="CRZ48" s="446"/>
      <c r="CSA48" s="446"/>
      <c r="CSB48" s="446"/>
      <c r="CSC48" s="446"/>
      <c r="CSD48" s="446"/>
      <c r="CSE48" s="446"/>
      <c r="CSF48" s="446"/>
      <c r="CSG48" s="446"/>
      <c r="CSH48" s="446"/>
      <c r="CSI48" s="446"/>
      <c r="CSJ48" s="446"/>
      <c r="CSK48" s="446"/>
      <c r="CSL48" s="446"/>
      <c r="CSM48" s="446"/>
      <c r="CSN48" s="446"/>
      <c r="CSO48" s="446"/>
      <c r="CSP48" s="446"/>
      <c r="CSQ48" s="446"/>
      <c r="CSR48" s="446"/>
      <c r="CSS48" s="446"/>
      <c r="CST48" s="446"/>
      <c r="CSU48" s="446"/>
      <c r="CSV48" s="446"/>
      <c r="CSW48" s="446"/>
      <c r="CSX48" s="446"/>
      <c r="CSY48" s="446"/>
      <c r="CSZ48" s="446"/>
      <c r="CTA48" s="446"/>
      <c r="CTB48" s="446"/>
      <c r="CTC48" s="446"/>
      <c r="CTD48" s="446"/>
      <c r="CTE48" s="446"/>
      <c r="CTF48" s="446"/>
      <c r="CTG48" s="446"/>
      <c r="CTH48" s="446"/>
      <c r="CTI48" s="446"/>
      <c r="CTJ48" s="446"/>
      <c r="CTK48" s="446"/>
      <c r="CTL48" s="446"/>
      <c r="CTM48" s="446"/>
      <c r="CTN48" s="446"/>
      <c r="CTO48" s="446"/>
      <c r="CTP48" s="446"/>
      <c r="CTQ48" s="446"/>
      <c r="CTR48" s="446"/>
      <c r="CTS48" s="446"/>
      <c r="CTT48" s="446"/>
      <c r="CTU48" s="446"/>
      <c r="CTV48" s="446"/>
      <c r="CTW48" s="446"/>
      <c r="CTX48" s="446"/>
      <c r="CTY48" s="446"/>
      <c r="CTZ48" s="446"/>
      <c r="CUA48" s="446"/>
      <c r="CUB48" s="446"/>
      <c r="CUC48" s="446"/>
      <c r="CUD48" s="446"/>
      <c r="CUE48" s="446"/>
      <c r="CUF48" s="446"/>
      <c r="CUG48" s="446"/>
      <c r="CUH48" s="446"/>
      <c r="CUI48" s="446"/>
      <c r="CUJ48" s="446"/>
      <c r="CUK48" s="446"/>
      <c r="CUL48" s="446"/>
      <c r="CUM48" s="446"/>
      <c r="CUN48" s="446"/>
      <c r="CUO48" s="446"/>
      <c r="CUP48" s="446"/>
      <c r="CUQ48" s="446"/>
      <c r="CUR48" s="446"/>
      <c r="CUS48" s="446"/>
      <c r="CUT48" s="446"/>
      <c r="CUU48" s="446"/>
      <c r="CUV48" s="446"/>
      <c r="CUW48" s="446"/>
      <c r="CUX48" s="446"/>
      <c r="CUY48" s="446"/>
      <c r="CUZ48" s="446"/>
      <c r="CVA48" s="446"/>
      <c r="CVB48" s="446"/>
      <c r="CVC48" s="446"/>
      <c r="CVD48" s="446"/>
      <c r="CVE48" s="446"/>
      <c r="CVF48" s="446"/>
      <c r="CVG48" s="446"/>
      <c r="CVH48" s="446"/>
      <c r="CVI48" s="446"/>
      <c r="CVJ48" s="446"/>
      <c r="CVK48" s="446"/>
      <c r="CVL48" s="446"/>
      <c r="CVM48" s="446"/>
      <c r="CVN48" s="446"/>
      <c r="CVO48" s="446"/>
      <c r="CVP48" s="446"/>
      <c r="CVQ48" s="446"/>
      <c r="CVR48" s="446"/>
      <c r="CVS48" s="446"/>
      <c r="CVT48" s="446"/>
      <c r="CVU48" s="446"/>
      <c r="CVV48" s="446"/>
      <c r="CVW48" s="446"/>
      <c r="CVX48" s="446"/>
      <c r="CVY48" s="446"/>
      <c r="CVZ48" s="446"/>
      <c r="CWA48" s="446"/>
      <c r="CWB48" s="446"/>
      <c r="CWC48" s="446"/>
      <c r="CWD48" s="446"/>
      <c r="CWE48" s="446"/>
      <c r="CWF48" s="446"/>
      <c r="CWG48" s="446"/>
      <c r="CWH48" s="446"/>
      <c r="CWI48" s="446"/>
      <c r="CWJ48" s="446"/>
      <c r="CWK48" s="446"/>
      <c r="CWL48" s="446"/>
      <c r="CWM48" s="446"/>
      <c r="CWN48" s="446"/>
      <c r="CWO48" s="446"/>
      <c r="CWP48" s="446"/>
      <c r="CWQ48" s="446"/>
      <c r="CWR48" s="446"/>
      <c r="CWS48" s="446"/>
      <c r="CWT48" s="446"/>
      <c r="CWU48" s="446"/>
      <c r="CWV48" s="446"/>
      <c r="CWW48" s="446"/>
      <c r="CWX48" s="446"/>
      <c r="CWY48" s="446"/>
      <c r="CWZ48" s="446"/>
      <c r="CXA48" s="446"/>
      <c r="CXB48" s="446"/>
      <c r="CXC48" s="446"/>
      <c r="CXD48" s="446"/>
      <c r="CXE48" s="446"/>
      <c r="CXF48" s="446"/>
      <c r="CXG48" s="446"/>
      <c r="CXH48" s="446"/>
      <c r="CXI48" s="446"/>
      <c r="CXJ48" s="446"/>
      <c r="CXK48" s="446"/>
      <c r="CXL48" s="446"/>
      <c r="CXM48" s="446"/>
      <c r="CXN48" s="446"/>
      <c r="CXO48" s="446"/>
      <c r="CXP48" s="446"/>
      <c r="CXQ48" s="446"/>
      <c r="CXR48" s="446"/>
      <c r="CXS48" s="446"/>
      <c r="CXT48" s="446"/>
      <c r="CXU48" s="446"/>
      <c r="CXV48" s="446"/>
      <c r="CXW48" s="446"/>
      <c r="CXX48" s="446"/>
      <c r="CXY48" s="446"/>
      <c r="CXZ48" s="446"/>
      <c r="CYA48" s="446"/>
      <c r="CYB48" s="446"/>
      <c r="CYC48" s="446"/>
      <c r="CYD48" s="446"/>
      <c r="CYE48" s="446"/>
      <c r="CYF48" s="446"/>
      <c r="CYG48" s="446"/>
      <c r="CYH48" s="446"/>
      <c r="CYI48" s="446"/>
      <c r="CYJ48" s="446"/>
      <c r="CYK48" s="446"/>
      <c r="CYL48" s="446"/>
      <c r="CYM48" s="446"/>
      <c r="CYN48" s="446"/>
      <c r="CYO48" s="446"/>
      <c r="CYP48" s="446"/>
      <c r="CYQ48" s="446"/>
      <c r="CYR48" s="446"/>
      <c r="CYS48" s="446"/>
      <c r="CYT48" s="446"/>
      <c r="CYU48" s="446"/>
      <c r="CYV48" s="446"/>
      <c r="CYW48" s="446"/>
      <c r="CYX48" s="446"/>
      <c r="CYY48" s="446"/>
      <c r="CYZ48" s="446"/>
      <c r="CZA48" s="446"/>
      <c r="CZB48" s="446"/>
      <c r="CZC48" s="446"/>
      <c r="CZD48" s="446"/>
      <c r="CZE48" s="446"/>
      <c r="CZF48" s="446"/>
      <c r="CZG48" s="446"/>
      <c r="CZH48" s="446"/>
      <c r="CZI48" s="446"/>
      <c r="CZJ48" s="446"/>
      <c r="CZK48" s="446"/>
      <c r="CZL48" s="446"/>
      <c r="CZM48" s="446"/>
      <c r="CZN48" s="446"/>
      <c r="CZO48" s="446"/>
      <c r="CZP48" s="446"/>
      <c r="CZQ48" s="446"/>
      <c r="CZR48" s="446"/>
      <c r="CZS48" s="446"/>
      <c r="CZT48" s="446"/>
      <c r="CZU48" s="446"/>
      <c r="CZV48" s="446"/>
      <c r="CZW48" s="446"/>
      <c r="CZX48" s="446"/>
      <c r="CZY48" s="446"/>
      <c r="CZZ48" s="446"/>
      <c r="DAA48" s="446"/>
      <c r="DAB48" s="446"/>
      <c r="DAC48" s="446"/>
      <c r="DAD48" s="446"/>
      <c r="DAE48" s="446"/>
      <c r="DAF48" s="446"/>
      <c r="DAG48" s="446"/>
      <c r="DAH48" s="446"/>
      <c r="DAI48" s="446"/>
      <c r="DAJ48" s="446"/>
      <c r="DAK48" s="446"/>
      <c r="DAL48" s="446"/>
      <c r="DAM48" s="446"/>
      <c r="DAN48" s="446"/>
      <c r="DAO48" s="446"/>
      <c r="DAP48" s="446"/>
      <c r="DAQ48" s="446"/>
      <c r="DAR48" s="446"/>
      <c r="DAS48" s="446"/>
      <c r="DAT48" s="446"/>
      <c r="DAU48" s="446"/>
      <c r="DAV48" s="446"/>
      <c r="DAW48" s="446"/>
      <c r="DAX48" s="446"/>
      <c r="DAY48" s="446"/>
      <c r="DAZ48" s="446"/>
      <c r="DBA48" s="446"/>
      <c r="DBB48" s="446"/>
      <c r="DBC48" s="446"/>
      <c r="DBD48" s="446"/>
      <c r="DBE48" s="446"/>
      <c r="DBF48" s="446"/>
      <c r="DBG48" s="446"/>
      <c r="DBH48" s="446"/>
      <c r="DBI48" s="446"/>
      <c r="DBJ48" s="446"/>
      <c r="DBK48" s="446"/>
      <c r="DBL48" s="446"/>
      <c r="DBM48" s="446"/>
      <c r="DBN48" s="446"/>
      <c r="DBO48" s="446"/>
      <c r="DBP48" s="446"/>
      <c r="DBQ48" s="446"/>
      <c r="DBR48" s="446"/>
      <c r="DBS48" s="446"/>
      <c r="DBT48" s="446"/>
      <c r="DBU48" s="446"/>
      <c r="DBV48" s="446"/>
      <c r="DBW48" s="446"/>
      <c r="DBX48" s="446"/>
      <c r="DBY48" s="446"/>
      <c r="DBZ48" s="446"/>
      <c r="DCA48" s="446"/>
      <c r="DCB48" s="446"/>
      <c r="DCC48" s="446"/>
      <c r="DCD48" s="446"/>
      <c r="DCE48" s="446"/>
      <c r="DCF48" s="446"/>
      <c r="DCG48" s="446"/>
      <c r="DCH48" s="446"/>
      <c r="DCI48" s="446"/>
      <c r="DCJ48" s="446"/>
      <c r="DCK48" s="446"/>
      <c r="DCL48" s="446"/>
      <c r="DCM48" s="446"/>
      <c r="DCN48" s="446"/>
      <c r="DCO48" s="446"/>
      <c r="DCP48" s="446"/>
      <c r="DCQ48" s="446"/>
      <c r="DCR48" s="446"/>
      <c r="DCS48" s="446"/>
      <c r="DCT48" s="446"/>
      <c r="DCU48" s="446"/>
      <c r="DCV48" s="446"/>
      <c r="DCW48" s="446"/>
      <c r="DCX48" s="446"/>
      <c r="DCY48" s="446"/>
      <c r="DCZ48" s="446"/>
      <c r="DDA48" s="446"/>
      <c r="DDB48" s="446"/>
      <c r="DDC48" s="446"/>
      <c r="DDD48" s="446"/>
      <c r="DDE48" s="446"/>
      <c r="DDF48" s="446"/>
      <c r="DDG48" s="446"/>
      <c r="DDH48" s="446"/>
      <c r="DDI48" s="446"/>
      <c r="DDJ48" s="446"/>
      <c r="DDK48" s="446"/>
      <c r="DDL48" s="446"/>
      <c r="DDM48" s="446"/>
      <c r="DDN48" s="446"/>
      <c r="DDO48" s="446"/>
      <c r="DDP48" s="446"/>
      <c r="DDQ48" s="446"/>
      <c r="DDR48" s="446"/>
      <c r="DDS48" s="446"/>
      <c r="DDT48" s="446"/>
      <c r="DDU48" s="446"/>
      <c r="DDV48" s="446"/>
      <c r="DDW48" s="446"/>
      <c r="DDX48" s="446"/>
      <c r="DDY48" s="446"/>
      <c r="DDZ48" s="446"/>
      <c r="DEA48" s="446"/>
      <c r="DEB48" s="446"/>
      <c r="DEC48" s="446"/>
      <c r="DED48" s="446"/>
      <c r="DEE48" s="446"/>
      <c r="DEF48" s="446"/>
      <c r="DEG48" s="446"/>
      <c r="DEH48" s="446"/>
      <c r="DEI48" s="446"/>
      <c r="DEJ48" s="446"/>
      <c r="DEK48" s="446"/>
      <c r="DEL48" s="446"/>
      <c r="DEM48" s="446"/>
      <c r="DEN48" s="446"/>
      <c r="DEO48" s="446"/>
      <c r="DEP48" s="446"/>
      <c r="DEQ48" s="446"/>
      <c r="DER48" s="446"/>
      <c r="DES48" s="446"/>
      <c r="DET48" s="446"/>
      <c r="DEU48" s="446"/>
      <c r="DEV48" s="446"/>
      <c r="DEW48" s="446"/>
      <c r="DEX48" s="446"/>
      <c r="DEY48" s="446"/>
      <c r="DEZ48" s="446"/>
      <c r="DFA48" s="446"/>
      <c r="DFB48" s="446"/>
      <c r="DFC48" s="446"/>
      <c r="DFD48" s="446"/>
      <c r="DFE48" s="446"/>
      <c r="DFF48" s="446"/>
      <c r="DFG48" s="446"/>
      <c r="DFH48" s="446"/>
      <c r="DFI48" s="446"/>
      <c r="DFJ48" s="446"/>
      <c r="DFK48" s="446"/>
      <c r="DFL48" s="446"/>
      <c r="DFM48" s="446"/>
      <c r="DFN48" s="446"/>
      <c r="DFO48" s="446"/>
      <c r="DFP48" s="446"/>
      <c r="DFQ48" s="446"/>
      <c r="DFR48" s="446"/>
      <c r="DFS48" s="446"/>
      <c r="DFT48" s="446"/>
      <c r="DFU48" s="446"/>
      <c r="DFV48" s="446"/>
      <c r="DFW48" s="446"/>
      <c r="DFX48" s="446"/>
      <c r="DFY48" s="446"/>
      <c r="DFZ48" s="446"/>
      <c r="DGA48" s="446"/>
      <c r="DGB48" s="446"/>
      <c r="DGC48" s="446"/>
      <c r="DGD48" s="446"/>
      <c r="DGE48" s="446"/>
      <c r="DGF48" s="446"/>
      <c r="DGG48" s="446"/>
      <c r="DGH48" s="446"/>
      <c r="DGI48" s="446"/>
      <c r="DGJ48" s="446"/>
      <c r="DGK48" s="446"/>
      <c r="DGL48" s="446"/>
      <c r="DGM48" s="446"/>
      <c r="DGN48" s="446"/>
      <c r="DGO48" s="446"/>
      <c r="DGP48" s="446"/>
      <c r="DGQ48" s="446"/>
      <c r="DGR48" s="446"/>
      <c r="DGS48" s="446"/>
      <c r="DGT48" s="446"/>
      <c r="DGU48" s="446"/>
      <c r="DGV48" s="446"/>
      <c r="DGW48" s="446"/>
      <c r="DGX48" s="446"/>
      <c r="DGY48" s="446"/>
      <c r="DGZ48" s="446"/>
      <c r="DHA48" s="446"/>
      <c r="DHB48" s="446"/>
      <c r="DHC48" s="446"/>
      <c r="DHD48" s="446"/>
      <c r="DHE48" s="446"/>
      <c r="DHF48" s="446"/>
      <c r="DHG48" s="446"/>
      <c r="DHH48" s="446"/>
      <c r="DHI48" s="446"/>
      <c r="DHJ48" s="446"/>
      <c r="DHK48" s="446"/>
      <c r="DHL48" s="446"/>
      <c r="DHM48" s="446"/>
      <c r="DHN48" s="446"/>
      <c r="DHO48" s="446"/>
      <c r="DHP48" s="446"/>
      <c r="DHQ48" s="446"/>
      <c r="DHR48" s="446"/>
      <c r="DHS48" s="446"/>
      <c r="DHT48" s="446"/>
      <c r="DHU48" s="446"/>
      <c r="DHV48" s="446"/>
      <c r="DHW48" s="446"/>
      <c r="DHX48" s="446"/>
      <c r="DHY48" s="446"/>
      <c r="DHZ48" s="446"/>
      <c r="DIA48" s="446"/>
      <c r="DIB48" s="446"/>
      <c r="DIC48" s="446"/>
      <c r="DID48" s="446"/>
      <c r="DIE48" s="446"/>
      <c r="DIF48" s="446"/>
      <c r="DIG48" s="446"/>
      <c r="DIH48" s="446"/>
      <c r="DII48" s="446"/>
      <c r="DIJ48" s="446"/>
      <c r="DIK48" s="446"/>
      <c r="DIL48" s="446"/>
      <c r="DIM48" s="446"/>
      <c r="DIN48" s="446"/>
      <c r="DIO48" s="446"/>
      <c r="DIP48" s="446"/>
      <c r="DIQ48" s="446"/>
      <c r="DIR48" s="446"/>
      <c r="DIS48" s="446"/>
      <c r="DIT48" s="446"/>
      <c r="DIU48" s="446"/>
      <c r="DIV48" s="446"/>
      <c r="DIW48" s="446"/>
      <c r="DIX48" s="446"/>
      <c r="DIY48" s="446"/>
      <c r="DIZ48" s="446"/>
      <c r="DJA48" s="446"/>
      <c r="DJB48" s="446"/>
      <c r="DJC48" s="446"/>
      <c r="DJD48" s="446"/>
      <c r="DJE48" s="446"/>
      <c r="DJF48" s="446"/>
      <c r="DJG48" s="446"/>
      <c r="DJH48" s="446"/>
      <c r="DJI48" s="446"/>
      <c r="DJJ48" s="446"/>
      <c r="DJK48" s="446"/>
      <c r="DJL48" s="446"/>
      <c r="DJM48" s="446"/>
      <c r="DJN48" s="446"/>
      <c r="DJO48" s="446"/>
      <c r="DJP48" s="446"/>
      <c r="DJQ48" s="446"/>
      <c r="DJR48" s="446"/>
      <c r="DJS48" s="446"/>
      <c r="DJT48" s="446"/>
      <c r="DJU48" s="446"/>
      <c r="DJV48" s="446"/>
      <c r="DJW48" s="446"/>
      <c r="DJX48" s="446"/>
      <c r="DJY48" s="446"/>
      <c r="DJZ48" s="446"/>
      <c r="DKA48" s="446"/>
      <c r="DKB48" s="446"/>
      <c r="DKC48" s="446"/>
      <c r="DKD48" s="446"/>
      <c r="DKE48" s="446"/>
      <c r="DKF48" s="446"/>
      <c r="DKG48" s="446"/>
      <c r="DKH48" s="446"/>
      <c r="DKI48" s="446"/>
      <c r="DKJ48" s="446"/>
      <c r="DKK48" s="446"/>
      <c r="DKL48" s="446"/>
      <c r="DKM48" s="446"/>
      <c r="DKN48" s="446"/>
      <c r="DKO48" s="446"/>
      <c r="DKP48" s="446"/>
      <c r="DKQ48" s="446"/>
      <c r="DKR48" s="446"/>
      <c r="DKS48" s="446"/>
      <c r="DKT48" s="446"/>
      <c r="DKU48" s="446"/>
      <c r="DKV48" s="446"/>
      <c r="DKW48" s="446"/>
      <c r="DKX48" s="446"/>
      <c r="DKY48" s="446"/>
      <c r="DKZ48" s="446"/>
      <c r="DLA48" s="446"/>
      <c r="DLB48" s="446"/>
      <c r="DLC48" s="446"/>
      <c r="DLD48" s="446"/>
      <c r="DLE48" s="446"/>
      <c r="DLF48" s="446"/>
      <c r="DLG48" s="446"/>
      <c r="DLH48" s="446"/>
      <c r="DLI48" s="446"/>
      <c r="DLJ48" s="446"/>
      <c r="DLK48" s="446"/>
      <c r="DLL48" s="446"/>
      <c r="DLM48" s="446"/>
      <c r="DLN48" s="446"/>
      <c r="DLO48" s="446"/>
      <c r="DLP48" s="446"/>
      <c r="DLQ48" s="446"/>
      <c r="DLR48" s="446"/>
      <c r="DLS48" s="446"/>
      <c r="DLT48" s="446"/>
      <c r="DLU48" s="446"/>
      <c r="DLV48" s="446"/>
      <c r="DLW48" s="446"/>
      <c r="DLX48" s="446"/>
      <c r="DLY48" s="446"/>
      <c r="DLZ48" s="446"/>
      <c r="DMA48" s="446"/>
      <c r="DMB48" s="446"/>
      <c r="DMC48" s="446"/>
      <c r="DMD48" s="446"/>
      <c r="DME48" s="446"/>
      <c r="DMF48" s="446"/>
      <c r="DMG48" s="446"/>
      <c r="DMH48" s="446"/>
      <c r="DMI48" s="446"/>
      <c r="DMJ48" s="446"/>
      <c r="DMK48" s="446"/>
      <c r="DML48" s="446"/>
      <c r="DMM48" s="446"/>
      <c r="DMN48" s="446"/>
      <c r="DMO48" s="446"/>
      <c r="DMP48" s="446"/>
      <c r="DMQ48" s="446"/>
      <c r="DMR48" s="446"/>
      <c r="DMS48" s="446"/>
      <c r="DMT48" s="446"/>
      <c r="DMU48" s="446"/>
      <c r="DMV48" s="446"/>
      <c r="DMW48" s="446"/>
      <c r="DMX48" s="446"/>
      <c r="DMY48" s="446"/>
      <c r="DMZ48" s="446"/>
      <c r="DNA48" s="446"/>
      <c r="DNB48" s="446"/>
      <c r="DNC48" s="446"/>
      <c r="DND48" s="446"/>
      <c r="DNE48" s="446"/>
      <c r="DNF48" s="446"/>
      <c r="DNG48" s="446"/>
      <c r="DNH48" s="446"/>
      <c r="DNI48" s="446"/>
      <c r="DNJ48" s="446"/>
      <c r="DNK48" s="446"/>
      <c r="DNL48" s="446"/>
      <c r="DNM48" s="446"/>
      <c r="DNN48" s="446"/>
      <c r="DNO48" s="446"/>
      <c r="DNP48" s="446"/>
      <c r="DNQ48" s="446"/>
      <c r="DNR48" s="446"/>
      <c r="DNS48" s="446"/>
      <c r="DNT48" s="446"/>
      <c r="DNU48" s="446"/>
      <c r="DNV48" s="446"/>
      <c r="DNW48" s="446"/>
      <c r="DNX48" s="446"/>
      <c r="DNY48" s="446"/>
      <c r="DNZ48" s="446"/>
      <c r="DOA48" s="446"/>
      <c r="DOB48" s="446"/>
      <c r="DOC48" s="446"/>
      <c r="DOD48" s="446"/>
      <c r="DOE48" s="446"/>
      <c r="DOF48" s="446"/>
      <c r="DOG48" s="446"/>
      <c r="DOH48" s="446"/>
      <c r="DOI48" s="446"/>
      <c r="DOJ48" s="446"/>
      <c r="DOK48" s="446"/>
      <c r="DOL48" s="446"/>
      <c r="DOM48" s="446"/>
      <c r="DON48" s="446"/>
      <c r="DOO48" s="446"/>
      <c r="DOP48" s="446"/>
      <c r="DOQ48" s="446"/>
      <c r="DOR48" s="446"/>
      <c r="DOS48" s="446"/>
      <c r="DOT48" s="446"/>
      <c r="DOU48" s="446"/>
      <c r="DOV48" s="446"/>
      <c r="DOW48" s="446"/>
      <c r="DOX48" s="446"/>
      <c r="DOY48" s="446"/>
      <c r="DOZ48" s="446"/>
      <c r="DPA48" s="446"/>
      <c r="DPB48" s="446"/>
      <c r="DPC48" s="446"/>
      <c r="DPD48" s="446"/>
      <c r="DPE48" s="446"/>
      <c r="DPF48" s="446"/>
      <c r="DPG48" s="446"/>
      <c r="DPH48" s="446"/>
      <c r="DPI48" s="446"/>
      <c r="DPJ48" s="446"/>
      <c r="DPK48" s="446"/>
      <c r="DPL48" s="446"/>
      <c r="DPM48" s="446"/>
      <c r="DPN48" s="446"/>
      <c r="DPO48" s="446"/>
      <c r="DPP48" s="446"/>
      <c r="DPQ48" s="446"/>
      <c r="DPR48" s="446"/>
      <c r="DPS48" s="446"/>
      <c r="DPT48" s="446"/>
      <c r="DPU48" s="446"/>
      <c r="DPV48" s="446"/>
      <c r="DPW48" s="446"/>
      <c r="DPX48" s="446"/>
      <c r="DPY48" s="446"/>
      <c r="DPZ48" s="446"/>
      <c r="DQA48" s="446"/>
      <c r="DQB48" s="446"/>
      <c r="DQC48" s="446"/>
      <c r="DQD48" s="446"/>
      <c r="DQE48" s="446"/>
      <c r="DQF48" s="446"/>
      <c r="DQG48" s="446"/>
      <c r="DQH48" s="446"/>
      <c r="DQI48" s="446"/>
      <c r="DQJ48" s="446"/>
      <c r="DQK48" s="446"/>
      <c r="DQL48" s="446"/>
      <c r="DQM48" s="446"/>
      <c r="DQN48" s="446"/>
      <c r="DQO48" s="446"/>
      <c r="DQP48" s="446"/>
      <c r="DQQ48" s="446"/>
      <c r="DQR48" s="446"/>
      <c r="DQS48" s="446"/>
      <c r="DQT48" s="446"/>
      <c r="DQU48" s="446"/>
      <c r="DQV48" s="446"/>
      <c r="DQW48" s="446"/>
      <c r="DQX48" s="446"/>
      <c r="DQY48" s="446"/>
      <c r="DQZ48" s="446"/>
      <c r="DRA48" s="446"/>
      <c r="DRB48" s="446"/>
      <c r="DRC48" s="446"/>
      <c r="DRD48" s="446"/>
      <c r="DRE48" s="446"/>
      <c r="DRF48" s="446"/>
      <c r="DRG48" s="446"/>
      <c r="DRH48" s="446"/>
      <c r="DRI48" s="446"/>
      <c r="DRJ48" s="446"/>
      <c r="DRK48" s="446"/>
      <c r="DRL48" s="446"/>
      <c r="DRM48" s="446"/>
      <c r="DRN48" s="446"/>
      <c r="DRO48" s="446"/>
      <c r="DRP48" s="446"/>
      <c r="DRQ48" s="446"/>
      <c r="DRR48" s="446"/>
      <c r="DRS48" s="446"/>
      <c r="DRT48" s="446"/>
      <c r="DRU48" s="446"/>
      <c r="DRV48" s="446"/>
      <c r="DRW48" s="446"/>
      <c r="DRX48" s="446"/>
      <c r="DRY48" s="446"/>
      <c r="DRZ48" s="446"/>
      <c r="DSA48" s="446"/>
      <c r="DSB48" s="446"/>
      <c r="DSC48" s="446"/>
      <c r="DSD48" s="446"/>
      <c r="DSE48" s="446"/>
      <c r="DSF48" s="446"/>
      <c r="DSG48" s="446"/>
      <c r="DSH48" s="446"/>
      <c r="DSI48" s="446"/>
      <c r="DSJ48" s="446"/>
      <c r="DSK48" s="446"/>
      <c r="DSL48" s="446"/>
      <c r="DSM48" s="446"/>
      <c r="DSN48" s="446"/>
      <c r="DSO48" s="446"/>
      <c r="DSP48" s="446"/>
      <c r="DSQ48" s="446"/>
      <c r="DSR48" s="446"/>
      <c r="DSS48" s="446"/>
      <c r="DST48" s="446"/>
      <c r="DSU48" s="446"/>
      <c r="DSV48" s="446"/>
      <c r="DSW48" s="446"/>
      <c r="DSX48" s="446"/>
      <c r="DSY48" s="446"/>
      <c r="DSZ48" s="446"/>
      <c r="DTA48" s="446"/>
      <c r="DTB48" s="446"/>
      <c r="DTC48" s="446"/>
      <c r="DTD48" s="446"/>
      <c r="DTE48" s="446"/>
      <c r="DTF48" s="446"/>
      <c r="DTG48" s="446"/>
      <c r="DTH48" s="446"/>
      <c r="DTI48" s="446"/>
      <c r="DTJ48" s="446"/>
      <c r="DTK48" s="446"/>
      <c r="DTL48" s="446"/>
      <c r="DTM48" s="446"/>
      <c r="DTN48" s="446"/>
      <c r="DTO48" s="446"/>
      <c r="DTP48" s="446"/>
      <c r="DTQ48" s="446"/>
      <c r="DTR48" s="446"/>
      <c r="DTS48" s="446"/>
      <c r="DTT48" s="446"/>
      <c r="DTU48" s="446"/>
      <c r="DTV48" s="446"/>
      <c r="DTW48" s="446"/>
      <c r="DTX48" s="446"/>
      <c r="DTY48" s="446"/>
      <c r="DTZ48" s="446"/>
      <c r="DUA48" s="446"/>
      <c r="DUB48" s="446"/>
      <c r="DUC48" s="446"/>
      <c r="DUD48" s="446"/>
      <c r="DUE48" s="446"/>
      <c r="DUF48" s="446"/>
      <c r="DUG48" s="446"/>
      <c r="DUH48" s="446"/>
      <c r="DUI48" s="446"/>
      <c r="DUJ48" s="446"/>
      <c r="DUK48" s="446"/>
      <c r="DUL48" s="446"/>
      <c r="DUM48" s="446"/>
      <c r="DUN48" s="446"/>
      <c r="DUO48" s="446"/>
      <c r="DUP48" s="446"/>
      <c r="DUQ48" s="446"/>
      <c r="DUR48" s="446"/>
      <c r="DUS48" s="446"/>
      <c r="DUT48" s="446"/>
      <c r="DUU48" s="446"/>
      <c r="DUV48" s="446"/>
      <c r="DUW48" s="446"/>
      <c r="DUX48" s="446"/>
      <c r="DUY48" s="446"/>
      <c r="DUZ48" s="446"/>
      <c r="DVA48" s="446"/>
      <c r="DVB48" s="446"/>
      <c r="DVC48" s="446"/>
      <c r="DVD48" s="446"/>
      <c r="DVE48" s="446"/>
      <c r="DVF48" s="446"/>
      <c r="DVG48" s="446"/>
      <c r="DVH48" s="446"/>
      <c r="DVI48" s="446"/>
      <c r="DVJ48" s="446"/>
      <c r="DVK48" s="446"/>
      <c r="DVL48" s="446"/>
      <c r="DVM48" s="446"/>
      <c r="DVN48" s="446"/>
      <c r="DVO48" s="446"/>
      <c r="DVP48" s="446"/>
      <c r="DVQ48" s="446"/>
      <c r="DVR48" s="446"/>
      <c r="DVS48" s="446"/>
      <c r="DVT48" s="446"/>
      <c r="DVU48" s="446"/>
      <c r="DVV48" s="446"/>
      <c r="DVW48" s="446"/>
      <c r="DVX48" s="446"/>
      <c r="DVY48" s="446"/>
      <c r="DVZ48" s="446"/>
      <c r="DWA48" s="446"/>
      <c r="DWB48" s="446"/>
      <c r="DWC48" s="446"/>
      <c r="DWD48" s="446"/>
      <c r="DWE48" s="446"/>
      <c r="DWF48" s="446"/>
      <c r="DWG48" s="446"/>
      <c r="DWH48" s="446"/>
      <c r="DWI48" s="446"/>
      <c r="DWJ48" s="446"/>
      <c r="DWK48" s="446"/>
      <c r="DWL48" s="446"/>
      <c r="DWM48" s="446"/>
      <c r="DWN48" s="446"/>
      <c r="DWO48" s="446"/>
      <c r="DWP48" s="446"/>
      <c r="DWQ48" s="446"/>
      <c r="DWR48" s="446"/>
      <c r="DWS48" s="446"/>
      <c r="DWT48" s="446"/>
      <c r="DWU48" s="446"/>
      <c r="DWV48" s="446"/>
      <c r="DWW48" s="446"/>
      <c r="DWX48" s="446"/>
      <c r="DWY48" s="446"/>
      <c r="DWZ48" s="446"/>
      <c r="DXA48" s="446"/>
      <c r="DXB48" s="446"/>
      <c r="DXC48" s="446"/>
      <c r="DXD48" s="446"/>
      <c r="DXE48" s="446"/>
      <c r="DXF48" s="446"/>
      <c r="DXG48" s="446"/>
      <c r="DXH48" s="446"/>
      <c r="DXI48" s="446"/>
      <c r="DXJ48" s="446"/>
      <c r="DXK48" s="446"/>
      <c r="DXL48" s="446"/>
      <c r="DXM48" s="446"/>
      <c r="DXN48" s="446"/>
      <c r="DXO48" s="446"/>
      <c r="DXP48" s="446"/>
      <c r="DXQ48" s="446"/>
      <c r="DXR48" s="446"/>
      <c r="DXS48" s="446"/>
      <c r="DXT48" s="446"/>
      <c r="DXU48" s="446"/>
      <c r="DXV48" s="446"/>
      <c r="DXW48" s="446"/>
      <c r="DXX48" s="446"/>
      <c r="DXY48" s="446"/>
      <c r="DXZ48" s="446"/>
      <c r="DYA48" s="446"/>
      <c r="DYB48" s="446"/>
      <c r="DYC48" s="446"/>
      <c r="DYD48" s="446"/>
      <c r="DYE48" s="446"/>
      <c r="DYF48" s="446"/>
      <c r="DYG48" s="446"/>
      <c r="DYH48" s="446"/>
      <c r="DYI48" s="446"/>
      <c r="DYJ48" s="446"/>
      <c r="DYK48" s="446"/>
      <c r="DYL48" s="446"/>
      <c r="DYM48" s="446"/>
      <c r="DYN48" s="446"/>
      <c r="DYO48" s="446"/>
      <c r="DYP48" s="446"/>
      <c r="DYQ48" s="446"/>
      <c r="DYR48" s="446"/>
      <c r="DYS48" s="446"/>
      <c r="DYT48" s="446"/>
      <c r="DYU48" s="446"/>
      <c r="DYV48" s="446"/>
      <c r="DYW48" s="446"/>
      <c r="DYX48" s="446"/>
      <c r="DYY48" s="446"/>
      <c r="DYZ48" s="446"/>
      <c r="DZA48" s="446"/>
      <c r="DZB48" s="446"/>
      <c r="DZC48" s="446"/>
      <c r="DZD48" s="446"/>
      <c r="DZE48" s="446"/>
      <c r="DZF48" s="446"/>
      <c r="DZG48" s="446"/>
      <c r="DZH48" s="446"/>
      <c r="DZI48" s="446"/>
      <c r="DZJ48" s="446"/>
      <c r="DZK48" s="446"/>
      <c r="DZL48" s="446"/>
      <c r="DZM48" s="446"/>
      <c r="DZN48" s="446"/>
      <c r="DZO48" s="446"/>
      <c r="DZP48" s="446"/>
      <c r="DZQ48" s="446"/>
      <c r="DZR48" s="446"/>
      <c r="DZS48" s="446"/>
      <c r="DZT48" s="446"/>
      <c r="DZU48" s="446"/>
      <c r="DZV48" s="446"/>
      <c r="DZW48" s="446"/>
      <c r="DZX48" s="446"/>
      <c r="DZY48" s="446"/>
      <c r="DZZ48" s="446"/>
      <c r="EAA48" s="446"/>
      <c r="EAB48" s="446"/>
      <c r="EAC48" s="446"/>
      <c r="EAD48" s="446"/>
      <c r="EAE48" s="446"/>
      <c r="EAF48" s="446"/>
      <c r="EAG48" s="446"/>
      <c r="EAH48" s="446"/>
      <c r="EAI48" s="446"/>
      <c r="EAJ48" s="446"/>
      <c r="EAK48" s="446"/>
      <c r="EAL48" s="446"/>
      <c r="EAM48" s="446"/>
      <c r="EAN48" s="446"/>
      <c r="EAO48" s="446"/>
      <c r="EAP48" s="446"/>
      <c r="EAQ48" s="446"/>
      <c r="EAR48" s="446"/>
      <c r="EAS48" s="446"/>
      <c r="EAT48" s="446"/>
      <c r="EAU48" s="446"/>
      <c r="EAV48" s="446"/>
      <c r="EAW48" s="446"/>
      <c r="EAX48" s="446"/>
      <c r="EAY48" s="446"/>
      <c r="EAZ48" s="446"/>
      <c r="EBA48" s="446"/>
      <c r="EBB48" s="446"/>
      <c r="EBC48" s="446"/>
      <c r="EBD48" s="446"/>
      <c r="EBE48" s="446"/>
      <c r="EBF48" s="446"/>
      <c r="EBG48" s="446"/>
      <c r="EBH48" s="446"/>
      <c r="EBI48" s="446"/>
      <c r="EBJ48" s="446"/>
      <c r="EBK48" s="446"/>
      <c r="EBL48" s="446"/>
      <c r="EBM48" s="446"/>
      <c r="EBN48" s="446"/>
      <c r="EBO48" s="446"/>
      <c r="EBP48" s="446"/>
      <c r="EBQ48" s="446"/>
      <c r="EBR48" s="446"/>
      <c r="EBS48" s="446"/>
      <c r="EBT48" s="446"/>
      <c r="EBU48" s="446"/>
      <c r="EBV48" s="446"/>
      <c r="EBW48" s="446"/>
      <c r="EBX48" s="446"/>
      <c r="EBY48" s="446"/>
      <c r="EBZ48" s="446"/>
      <c r="ECA48" s="446"/>
      <c r="ECB48" s="446"/>
      <c r="ECC48" s="446"/>
      <c r="ECD48" s="446"/>
      <c r="ECE48" s="446"/>
      <c r="ECF48" s="446"/>
      <c r="ECG48" s="446"/>
      <c r="ECH48" s="446"/>
      <c r="ECI48" s="446"/>
      <c r="ECJ48" s="446"/>
      <c r="ECK48" s="446"/>
      <c r="ECL48" s="446"/>
      <c r="ECM48" s="446"/>
      <c r="ECN48" s="446"/>
      <c r="ECO48" s="446"/>
      <c r="ECP48" s="446"/>
      <c r="ECQ48" s="446"/>
      <c r="ECR48" s="446"/>
      <c r="ECS48" s="446"/>
      <c r="ECT48" s="446"/>
      <c r="ECU48" s="446"/>
      <c r="ECV48" s="446"/>
      <c r="ECW48" s="446"/>
      <c r="ECX48" s="446"/>
      <c r="ECY48" s="446"/>
      <c r="ECZ48" s="446"/>
      <c r="EDA48" s="446"/>
      <c r="EDB48" s="446"/>
      <c r="EDC48" s="446"/>
      <c r="EDD48" s="446"/>
      <c r="EDE48" s="446"/>
      <c r="EDF48" s="446"/>
      <c r="EDG48" s="446"/>
      <c r="EDH48" s="446"/>
      <c r="EDI48" s="446"/>
      <c r="EDJ48" s="446"/>
      <c r="EDK48" s="446"/>
      <c r="EDL48" s="446"/>
      <c r="EDM48" s="446"/>
      <c r="EDN48" s="446"/>
      <c r="EDO48" s="446"/>
      <c r="EDP48" s="446"/>
      <c r="EDQ48" s="446"/>
      <c r="EDR48" s="446"/>
      <c r="EDS48" s="446"/>
      <c r="EDT48" s="446"/>
      <c r="EDU48" s="446"/>
      <c r="EDV48" s="446"/>
      <c r="EDW48" s="446"/>
      <c r="EDX48" s="446"/>
      <c r="EDY48" s="446"/>
      <c r="EDZ48" s="446"/>
      <c r="EEA48" s="446"/>
      <c r="EEB48" s="446"/>
      <c r="EEC48" s="446"/>
      <c r="EED48" s="446"/>
      <c r="EEE48" s="446"/>
      <c r="EEF48" s="446"/>
      <c r="EEG48" s="446"/>
      <c r="EEH48" s="446"/>
      <c r="EEI48" s="446"/>
      <c r="EEJ48" s="446"/>
      <c r="EEK48" s="446"/>
      <c r="EEL48" s="446"/>
      <c r="EEM48" s="446"/>
      <c r="EEN48" s="446"/>
      <c r="EEO48" s="446"/>
      <c r="EEP48" s="446"/>
      <c r="EEQ48" s="446"/>
      <c r="EER48" s="446"/>
      <c r="EES48" s="446"/>
      <c r="EET48" s="446"/>
      <c r="EEU48" s="446"/>
      <c r="EEV48" s="446"/>
      <c r="EEW48" s="446"/>
      <c r="EEX48" s="446"/>
      <c r="EEY48" s="446"/>
      <c r="EEZ48" s="446"/>
      <c r="EFA48" s="446"/>
      <c r="EFB48" s="446"/>
      <c r="EFC48" s="446"/>
      <c r="EFD48" s="446"/>
      <c r="EFE48" s="446"/>
      <c r="EFF48" s="446"/>
      <c r="EFG48" s="446"/>
      <c r="EFH48" s="446"/>
      <c r="EFI48" s="446"/>
      <c r="EFJ48" s="446"/>
      <c r="EFK48" s="446"/>
      <c r="EFL48" s="446"/>
      <c r="EFM48" s="446"/>
      <c r="EFN48" s="446"/>
      <c r="EFO48" s="446"/>
      <c r="EFP48" s="446"/>
      <c r="EFQ48" s="446"/>
      <c r="EFR48" s="446"/>
      <c r="EFS48" s="446"/>
      <c r="EFT48" s="446"/>
      <c r="EFU48" s="446"/>
      <c r="EFV48" s="446"/>
      <c r="EFW48" s="446"/>
      <c r="EFX48" s="446"/>
      <c r="EFY48" s="446"/>
      <c r="EFZ48" s="446"/>
      <c r="EGA48" s="446"/>
      <c r="EGB48" s="446"/>
      <c r="EGC48" s="446"/>
      <c r="EGD48" s="446"/>
      <c r="EGE48" s="446"/>
      <c r="EGF48" s="446"/>
      <c r="EGG48" s="446"/>
      <c r="EGH48" s="446"/>
      <c r="EGI48" s="446"/>
      <c r="EGJ48" s="446"/>
      <c r="EGK48" s="446"/>
      <c r="EGL48" s="446"/>
      <c r="EGM48" s="446"/>
      <c r="EGN48" s="446"/>
      <c r="EGO48" s="446"/>
      <c r="EGP48" s="446"/>
      <c r="EGQ48" s="446"/>
      <c r="EGR48" s="446"/>
      <c r="EGS48" s="446"/>
      <c r="EGT48" s="446"/>
      <c r="EGU48" s="446"/>
      <c r="EGV48" s="446"/>
      <c r="EGW48" s="446"/>
      <c r="EGX48" s="446"/>
      <c r="EGY48" s="446"/>
      <c r="EGZ48" s="446"/>
      <c r="EHA48" s="446"/>
      <c r="EHB48" s="446"/>
      <c r="EHC48" s="446"/>
      <c r="EHD48" s="446"/>
      <c r="EHE48" s="446"/>
      <c r="EHF48" s="446"/>
      <c r="EHG48" s="446"/>
      <c r="EHH48" s="446"/>
      <c r="EHI48" s="446"/>
      <c r="EHJ48" s="446"/>
      <c r="EHK48" s="446"/>
      <c r="EHL48" s="446"/>
      <c r="EHM48" s="446"/>
      <c r="EHN48" s="446"/>
      <c r="EHO48" s="446"/>
      <c r="EHP48" s="446"/>
      <c r="EHQ48" s="446"/>
      <c r="EHR48" s="446"/>
      <c r="EHS48" s="446"/>
      <c r="EHT48" s="446"/>
      <c r="EHU48" s="446"/>
      <c r="EHV48" s="446"/>
      <c r="EHW48" s="446"/>
      <c r="EHX48" s="446"/>
      <c r="EHY48" s="446"/>
      <c r="EHZ48" s="446"/>
      <c r="EIA48" s="446"/>
      <c r="EIB48" s="446"/>
      <c r="EIC48" s="446"/>
      <c r="EID48" s="446"/>
      <c r="EIE48" s="446"/>
      <c r="EIF48" s="446"/>
      <c r="EIG48" s="446"/>
      <c r="EIH48" s="446"/>
      <c r="EII48" s="446"/>
      <c r="EIJ48" s="446"/>
      <c r="EIK48" s="446"/>
      <c r="EIL48" s="446"/>
      <c r="EIM48" s="446"/>
      <c r="EIN48" s="446"/>
      <c r="EIO48" s="446"/>
      <c r="EIP48" s="446"/>
      <c r="EIQ48" s="446"/>
      <c r="EIR48" s="446"/>
      <c r="EIS48" s="446"/>
      <c r="EIT48" s="446"/>
      <c r="EIU48" s="446"/>
      <c r="EIV48" s="446"/>
      <c r="EIW48" s="446"/>
      <c r="EIX48" s="446"/>
      <c r="EIY48" s="446"/>
      <c r="EIZ48" s="446"/>
      <c r="EJA48" s="446"/>
      <c r="EJB48" s="446"/>
      <c r="EJC48" s="446"/>
      <c r="EJD48" s="446"/>
      <c r="EJE48" s="446"/>
      <c r="EJF48" s="446"/>
      <c r="EJG48" s="446"/>
      <c r="EJH48" s="446"/>
      <c r="EJI48" s="446"/>
      <c r="EJJ48" s="446"/>
      <c r="EJK48" s="446"/>
      <c r="EJL48" s="446"/>
      <c r="EJM48" s="446"/>
      <c r="EJN48" s="446"/>
      <c r="EJO48" s="446"/>
      <c r="EJP48" s="446"/>
      <c r="EJQ48" s="446"/>
      <c r="EJR48" s="446"/>
      <c r="EJS48" s="446"/>
      <c r="EJT48" s="446"/>
      <c r="EJU48" s="446"/>
      <c r="EJV48" s="446"/>
      <c r="EJW48" s="446"/>
      <c r="EJX48" s="446"/>
      <c r="EJY48" s="446"/>
      <c r="EJZ48" s="446"/>
      <c r="EKA48" s="446"/>
      <c r="EKB48" s="446"/>
      <c r="EKC48" s="446"/>
      <c r="EKD48" s="446"/>
      <c r="EKE48" s="446"/>
      <c r="EKF48" s="446"/>
      <c r="EKG48" s="446"/>
      <c r="EKH48" s="446"/>
      <c r="EKI48" s="446"/>
      <c r="EKJ48" s="446"/>
      <c r="EKK48" s="446"/>
      <c r="EKL48" s="446"/>
      <c r="EKM48" s="446"/>
      <c r="EKN48" s="446"/>
      <c r="EKO48" s="446"/>
      <c r="EKP48" s="446"/>
      <c r="EKQ48" s="446"/>
      <c r="EKR48" s="446"/>
      <c r="EKS48" s="446"/>
      <c r="EKT48" s="446"/>
      <c r="EKU48" s="446"/>
      <c r="EKV48" s="446"/>
      <c r="EKW48" s="446"/>
      <c r="EKX48" s="446"/>
      <c r="EKY48" s="446"/>
      <c r="EKZ48" s="446"/>
      <c r="ELA48" s="446"/>
      <c r="ELB48" s="446"/>
      <c r="ELC48" s="446"/>
      <c r="ELD48" s="446"/>
      <c r="ELE48" s="446"/>
      <c r="ELF48" s="446"/>
      <c r="ELG48" s="446"/>
      <c r="ELH48" s="446"/>
      <c r="ELI48" s="446"/>
      <c r="ELJ48" s="446"/>
      <c r="ELK48" s="446"/>
      <c r="ELL48" s="446"/>
      <c r="ELM48" s="446"/>
      <c r="ELN48" s="446"/>
      <c r="ELO48" s="446"/>
      <c r="ELP48" s="446"/>
      <c r="ELQ48" s="446"/>
      <c r="ELR48" s="446"/>
      <c r="ELS48" s="446"/>
      <c r="ELT48" s="446"/>
      <c r="ELU48" s="446"/>
      <c r="ELV48" s="446"/>
      <c r="ELW48" s="446"/>
      <c r="ELX48" s="446"/>
      <c r="ELY48" s="446"/>
      <c r="ELZ48" s="446"/>
      <c r="EMA48" s="446"/>
      <c r="EMB48" s="446"/>
      <c r="EMC48" s="446"/>
      <c r="EMD48" s="446"/>
      <c r="EME48" s="446"/>
      <c r="EMF48" s="446"/>
      <c r="EMG48" s="446"/>
      <c r="EMH48" s="446"/>
      <c r="EMI48" s="446"/>
      <c r="EMJ48" s="446"/>
      <c r="EMK48" s="446"/>
      <c r="EML48" s="446"/>
      <c r="EMM48" s="446"/>
      <c r="EMN48" s="446"/>
      <c r="EMO48" s="446"/>
      <c r="EMP48" s="446"/>
      <c r="EMQ48" s="446"/>
      <c r="EMR48" s="446"/>
      <c r="EMS48" s="446"/>
      <c r="EMT48" s="446"/>
      <c r="EMU48" s="446"/>
      <c r="EMV48" s="446"/>
      <c r="EMW48" s="446"/>
      <c r="EMX48" s="446"/>
      <c r="EMY48" s="446"/>
      <c r="EMZ48" s="446"/>
      <c r="ENA48" s="446"/>
      <c r="ENB48" s="446"/>
      <c r="ENC48" s="446"/>
      <c r="END48" s="446"/>
      <c r="ENE48" s="446"/>
      <c r="ENF48" s="446"/>
      <c r="ENG48" s="446"/>
      <c r="ENH48" s="446"/>
      <c r="ENI48" s="446"/>
      <c r="ENJ48" s="446"/>
      <c r="ENK48" s="446"/>
      <c r="ENL48" s="446"/>
      <c r="ENM48" s="446"/>
      <c r="ENN48" s="446"/>
      <c r="ENO48" s="446"/>
      <c r="ENP48" s="446"/>
      <c r="ENQ48" s="446"/>
      <c r="ENR48" s="446"/>
      <c r="ENS48" s="446"/>
      <c r="ENT48" s="446"/>
      <c r="ENU48" s="446"/>
      <c r="ENV48" s="446"/>
      <c r="ENW48" s="446"/>
      <c r="ENX48" s="446"/>
      <c r="ENY48" s="446"/>
      <c r="ENZ48" s="446"/>
      <c r="EOA48" s="446"/>
      <c r="EOB48" s="446"/>
      <c r="EOC48" s="446"/>
      <c r="EOD48" s="446"/>
      <c r="EOE48" s="446"/>
      <c r="EOF48" s="446"/>
      <c r="EOG48" s="446"/>
      <c r="EOH48" s="446"/>
      <c r="EOI48" s="446"/>
      <c r="EOJ48" s="446"/>
      <c r="EOK48" s="446"/>
      <c r="EOL48" s="446"/>
      <c r="EOM48" s="446"/>
      <c r="EON48" s="446"/>
      <c r="EOO48" s="446"/>
      <c r="EOP48" s="446"/>
      <c r="EOQ48" s="446"/>
      <c r="EOR48" s="446"/>
      <c r="EOS48" s="446"/>
      <c r="EOT48" s="446"/>
      <c r="EOU48" s="446"/>
      <c r="EOV48" s="446"/>
      <c r="EOW48" s="446"/>
      <c r="EOX48" s="446"/>
      <c r="EOY48" s="446"/>
      <c r="EOZ48" s="446"/>
      <c r="EPA48" s="446"/>
      <c r="EPB48" s="446"/>
      <c r="EPC48" s="446"/>
      <c r="EPD48" s="446"/>
      <c r="EPE48" s="446"/>
      <c r="EPF48" s="446"/>
      <c r="EPG48" s="446"/>
      <c r="EPH48" s="446"/>
      <c r="EPI48" s="446"/>
      <c r="EPJ48" s="446"/>
      <c r="EPK48" s="446"/>
      <c r="EPL48" s="446"/>
      <c r="EPM48" s="446"/>
      <c r="EPN48" s="446"/>
      <c r="EPO48" s="446"/>
      <c r="EPP48" s="446"/>
      <c r="EPQ48" s="446"/>
      <c r="EPR48" s="446"/>
      <c r="EPS48" s="446"/>
      <c r="EPT48" s="446"/>
      <c r="EPU48" s="446"/>
      <c r="EPV48" s="446"/>
      <c r="EPW48" s="446"/>
      <c r="EPX48" s="446"/>
      <c r="EPY48" s="446"/>
      <c r="EPZ48" s="446"/>
      <c r="EQA48" s="446"/>
      <c r="EQB48" s="446"/>
      <c r="EQC48" s="446"/>
      <c r="EQD48" s="446"/>
      <c r="EQE48" s="446"/>
      <c r="EQF48" s="446"/>
      <c r="EQG48" s="446"/>
      <c r="EQH48" s="446"/>
      <c r="EQI48" s="446"/>
      <c r="EQJ48" s="446"/>
      <c r="EQK48" s="446"/>
      <c r="EQL48" s="446"/>
      <c r="EQM48" s="446"/>
      <c r="EQN48" s="446"/>
      <c r="EQO48" s="446"/>
      <c r="EQP48" s="446"/>
      <c r="EQQ48" s="446"/>
      <c r="EQR48" s="446"/>
      <c r="EQS48" s="446"/>
      <c r="EQT48" s="446"/>
      <c r="EQU48" s="446"/>
      <c r="EQV48" s="446"/>
      <c r="EQW48" s="446"/>
      <c r="EQX48" s="446"/>
      <c r="EQY48" s="446"/>
      <c r="EQZ48" s="446"/>
      <c r="ERA48" s="446"/>
      <c r="ERB48" s="446"/>
      <c r="ERC48" s="446"/>
      <c r="ERD48" s="446"/>
      <c r="ERE48" s="446"/>
      <c r="ERF48" s="446"/>
      <c r="ERG48" s="446"/>
      <c r="ERH48" s="446"/>
      <c r="ERI48" s="446"/>
      <c r="ERJ48" s="446"/>
      <c r="ERK48" s="446"/>
      <c r="ERL48" s="446"/>
      <c r="ERM48" s="446"/>
      <c r="ERN48" s="446"/>
      <c r="ERO48" s="446"/>
      <c r="ERP48" s="446"/>
      <c r="ERQ48" s="446"/>
      <c r="ERR48" s="446"/>
      <c r="ERS48" s="446"/>
      <c r="ERT48" s="446"/>
      <c r="ERU48" s="446"/>
      <c r="ERV48" s="446"/>
      <c r="ERW48" s="446"/>
      <c r="ERX48" s="446"/>
      <c r="ERY48" s="446"/>
      <c r="ERZ48" s="446"/>
      <c r="ESA48" s="446"/>
      <c r="ESB48" s="446"/>
      <c r="ESC48" s="446"/>
      <c r="ESD48" s="446"/>
      <c r="ESE48" s="446"/>
      <c r="ESF48" s="446"/>
      <c r="ESG48" s="446"/>
      <c r="ESH48" s="446"/>
      <c r="ESI48" s="446"/>
      <c r="ESJ48" s="446"/>
      <c r="ESK48" s="446"/>
      <c r="ESL48" s="446"/>
      <c r="ESM48" s="446"/>
      <c r="ESN48" s="446"/>
      <c r="ESO48" s="446"/>
      <c r="ESP48" s="446"/>
      <c r="ESQ48" s="446"/>
      <c r="ESR48" s="446"/>
      <c r="ESS48" s="446"/>
      <c r="EST48" s="446"/>
      <c r="ESU48" s="446"/>
      <c r="ESV48" s="446"/>
      <c r="ESW48" s="446"/>
      <c r="ESX48" s="446"/>
      <c r="ESY48" s="446"/>
      <c r="ESZ48" s="446"/>
      <c r="ETA48" s="446"/>
      <c r="ETB48" s="446"/>
      <c r="ETC48" s="446"/>
      <c r="ETD48" s="446"/>
      <c r="ETE48" s="446"/>
      <c r="ETF48" s="446"/>
      <c r="ETG48" s="446"/>
      <c r="ETH48" s="446"/>
      <c r="ETI48" s="446"/>
      <c r="ETJ48" s="446"/>
      <c r="ETK48" s="446"/>
      <c r="ETL48" s="446"/>
      <c r="ETM48" s="446"/>
      <c r="ETN48" s="446"/>
      <c r="ETO48" s="446"/>
      <c r="ETP48" s="446"/>
      <c r="ETQ48" s="446"/>
      <c r="ETR48" s="446"/>
      <c r="ETS48" s="446"/>
      <c r="ETT48" s="446"/>
      <c r="ETU48" s="446"/>
      <c r="ETV48" s="446"/>
      <c r="ETW48" s="446"/>
      <c r="ETX48" s="446"/>
      <c r="ETY48" s="446"/>
      <c r="ETZ48" s="446"/>
      <c r="EUA48" s="446"/>
      <c r="EUB48" s="446"/>
      <c r="EUC48" s="446"/>
      <c r="EUD48" s="446"/>
      <c r="EUE48" s="446"/>
      <c r="EUF48" s="446"/>
      <c r="EUG48" s="446"/>
      <c r="EUH48" s="446"/>
      <c r="EUI48" s="446"/>
      <c r="EUJ48" s="446"/>
      <c r="EUK48" s="446"/>
      <c r="EUL48" s="446"/>
      <c r="EUM48" s="446"/>
      <c r="EUN48" s="446"/>
      <c r="EUO48" s="446"/>
      <c r="EUP48" s="446"/>
      <c r="EUQ48" s="446"/>
      <c r="EUR48" s="446"/>
      <c r="EUS48" s="446"/>
      <c r="EUT48" s="446"/>
      <c r="EUU48" s="446"/>
      <c r="EUV48" s="446"/>
      <c r="EUW48" s="446"/>
      <c r="EUX48" s="446"/>
      <c r="EUY48" s="446"/>
      <c r="EUZ48" s="446"/>
      <c r="EVA48" s="446"/>
      <c r="EVB48" s="446"/>
      <c r="EVC48" s="446"/>
      <c r="EVD48" s="446"/>
      <c r="EVE48" s="446"/>
      <c r="EVF48" s="446"/>
      <c r="EVG48" s="446"/>
      <c r="EVH48" s="446"/>
      <c r="EVI48" s="446"/>
      <c r="EVJ48" s="446"/>
      <c r="EVK48" s="446"/>
      <c r="EVL48" s="446"/>
      <c r="EVM48" s="446"/>
      <c r="EVN48" s="446"/>
      <c r="EVO48" s="446"/>
      <c r="EVP48" s="446"/>
      <c r="EVQ48" s="446"/>
      <c r="EVR48" s="446"/>
      <c r="EVS48" s="446"/>
      <c r="EVT48" s="446"/>
      <c r="EVU48" s="446"/>
      <c r="EVV48" s="446"/>
      <c r="EVW48" s="446"/>
      <c r="EVX48" s="446"/>
      <c r="EVY48" s="446"/>
      <c r="EVZ48" s="446"/>
      <c r="EWA48" s="446"/>
      <c r="EWB48" s="446"/>
      <c r="EWC48" s="446"/>
      <c r="EWD48" s="446"/>
      <c r="EWE48" s="446"/>
      <c r="EWF48" s="446"/>
      <c r="EWG48" s="446"/>
      <c r="EWH48" s="446"/>
      <c r="EWI48" s="446"/>
      <c r="EWJ48" s="446"/>
      <c r="EWK48" s="446"/>
      <c r="EWL48" s="446"/>
      <c r="EWM48" s="446"/>
      <c r="EWN48" s="446"/>
      <c r="EWO48" s="446"/>
      <c r="EWP48" s="446"/>
      <c r="EWQ48" s="446"/>
      <c r="EWR48" s="446"/>
      <c r="EWS48" s="446"/>
      <c r="EWT48" s="446"/>
      <c r="EWU48" s="446"/>
      <c r="EWV48" s="446"/>
      <c r="EWW48" s="446"/>
      <c r="EWX48" s="446"/>
      <c r="EWY48" s="446"/>
      <c r="EWZ48" s="446"/>
      <c r="EXA48" s="446"/>
      <c r="EXB48" s="446"/>
      <c r="EXC48" s="446"/>
      <c r="EXD48" s="446"/>
      <c r="EXE48" s="446"/>
      <c r="EXF48" s="446"/>
      <c r="EXG48" s="446"/>
      <c r="EXH48" s="446"/>
      <c r="EXI48" s="446"/>
      <c r="EXJ48" s="446"/>
      <c r="EXK48" s="446"/>
      <c r="EXL48" s="446"/>
      <c r="EXM48" s="446"/>
      <c r="EXN48" s="446"/>
      <c r="EXO48" s="446"/>
      <c r="EXP48" s="446"/>
      <c r="EXQ48" s="446"/>
      <c r="EXR48" s="446"/>
      <c r="EXS48" s="446"/>
      <c r="EXT48" s="446"/>
      <c r="EXU48" s="446"/>
      <c r="EXV48" s="446"/>
      <c r="EXW48" s="446"/>
      <c r="EXX48" s="446"/>
      <c r="EXY48" s="446"/>
      <c r="EXZ48" s="446"/>
      <c r="EYA48" s="446"/>
      <c r="EYB48" s="446"/>
      <c r="EYC48" s="446"/>
      <c r="EYD48" s="446"/>
      <c r="EYE48" s="446"/>
      <c r="EYF48" s="446"/>
      <c r="EYG48" s="446"/>
      <c r="EYH48" s="446"/>
      <c r="EYI48" s="446"/>
      <c r="EYJ48" s="446"/>
      <c r="EYK48" s="446"/>
      <c r="EYL48" s="446"/>
      <c r="EYM48" s="446"/>
      <c r="EYN48" s="446"/>
      <c r="EYO48" s="446"/>
      <c r="EYP48" s="446"/>
      <c r="EYQ48" s="446"/>
      <c r="EYR48" s="446"/>
      <c r="EYS48" s="446"/>
      <c r="EYT48" s="446"/>
      <c r="EYU48" s="446"/>
      <c r="EYV48" s="446"/>
      <c r="EYW48" s="446"/>
      <c r="EYX48" s="446"/>
      <c r="EYY48" s="446"/>
      <c r="EYZ48" s="446"/>
      <c r="EZA48" s="446"/>
      <c r="EZB48" s="446"/>
      <c r="EZC48" s="446"/>
      <c r="EZD48" s="446"/>
      <c r="EZE48" s="446"/>
      <c r="EZF48" s="446"/>
      <c r="EZG48" s="446"/>
      <c r="EZH48" s="446"/>
      <c r="EZI48" s="446"/>
      <c r="EZJ48" s="446"/>
      <c r="EZK48" s="446"/>
      <c r="EZL48" s="446"/>
      <c r="EZM48" s="446"/>
      <c r="EZN48" s="446"/>
      <c r="EZO48" s="446"/>
      <c r="EZP48" s="446"/>
      <c r="EZQ48" s="446"/>
      <c r="EZR48" s="446"/>
      <c r="EZS48" s="446"/>
      <c r="EZT48" s="446"/>
      <c r="EZU48" s="446"/>
      <c r="EZV48" s="446"/>
      <c r="EZW48" s="446"/>
      <c r="EZX48" s="446"/>
      <c r="EZY48" s="446"/>
      <c r="EZZ48" s="446"/>
      <c r="FAA48" s="446"/>
      <c r="FAB48" s="446"/>
      <c r="FAC48" s="446"/>
      <c r="FAD48" s="446"/>
      <c r="FAE48" s="446"/>
      <c r="FAF48" s="446"/>
      <c r="FAG48" s="446"/>
      <c r="FAH48" s="446"/>
      <c r="FAI48" s="446"/>
      <c r="FAJ48" s="446"/>
      <c r="FAK48" s="446"/>
      <c r="FAL48" s="446"/>
      <c r="FAM48" s="446"/>
      <c r="FAN48" s="446"/>
      <c r="FAO48" s="446"/>
      <c r="FAP48" s="446"/>
      <c r="FAQ48" s="446"/>
      <c r="FAR48" s="446"/>
      <c r="FAS48" s="446"/>
      <c r="FAT48" s="446"/>
      <c r="FAU48" s="446"/>
      <c r="FAV48" s="446"/>
      <c r="FAW48" s="446"/>
      <c r="FAX48" s="446"/>
      <c r="FAY48" s="446"/>
      <c r="FAZ48" s="446"/>
      <c r="FBA48" s="446"/>
      <c r="FBB48" s="446"/>
      <c r="FBC48" s="446"/>
      <c r="FBD48" s="446"/>
      <c r="FBE48" s="446"/>
      <c r="FBF48" s="446"/>
      <c r="FBG48" s="446"/>
      <c r="FBH48" s="446"/>
      <c r="FBI48" s="446"/>
      <c r="FBJ48" s="446"/>
      <c r="FBK48" s="446"/>
      <c r="FBL48" s="446"/>
      <c r="FBM48" s="446"/>
      <c r="FBN48" s="446"/>
      <c r="FBO48" s="446"/>
      <c r="FBP48" s="446"/>
      <c r="FBQ48" s="446"/>
      <c r="FBR48" s="446"/>
      <c r="FBS48" s="446"/>
      <c r="FBT48" s="446"/>
      <c r="FBU48" s="446"/>
      <c r="FBV48" s="446"/>
      <c r="FBW48" s="446"/>
      <c r="FBX48" s="446"/>
      <c r="FBY48" s="446"/>
      <c r="FBZ48" s="446"/>
      <c r="FCA48" s="446"/>
      <c r="FCB48" s="446"/>
      <c r="FCC48" s="446"/>
      <c r="FCD48" s="446"/>
      <c r="FCE48" s="446"/>
      <c r="FCF48" s="446"/>
      <c r="FCG48" s="446"/>
      <c r="FCH48" s="446"/>
      <c r="FCI48" s="446"/>
      <c r="FCJ48" s="446"/>
      <c r="FCK48" s="446"/>
      <c r="FCL48" s="446"/>
      <c r="FCM48" s="446"/>
      <c r="FCN48" s="446"/>
      <c r="FCO48" s="446"/>
      <c r="FCP48" s="446"/>
      <c r="FCQ48" s="446"/>
      <c r="FCR48" s="446"/>
      <c r="FCS48" s="446"/>
      <c r="FCT48" s="446"/>
      <c r="FCU48" s="446"/>
      <c r="FCV48" s="446"/>
      <c r="FCW48" s="446"/>
      <c r="FCX48" s="446"/>
      <c r="FCY48" s="446"/>
      <c r="FCZ48" s="446"/>
      <c r="FDA48" s="446"/>
      <c r="FDB48" s="446"/>
      <c r="FDC48" s="446"/>
      <c r="FDD48" s="446"/>
      <c r="FDE48" s="446"/>
      <c r="FDF48" s="446"/>
      <c r="FDG48" s="446"/>
      <c r="FDH48" s="446"/>
      <c r="FDI48" s="446"/>
      <c r="FDJ48" s="446"/>
      <c r="FDK48" s="446"/>
      <c r="FDL48" s="446"/>
      <c r="FDM48" s="446"/>
      <c r="FDN48" s="446"/>
      <c r="FDO48" s="446"/>
      <c r="FDP48" s="446"/>
      <c r="FDQ48" s="446"/>
      <c r="FDR48" s="446"/>
      <c r="FDS48" s="446"/>
      <c r="FDT48" s="446"/>
      <c r="FDU48" s="446"/>
      <c r="FDV48" s="446"/>
      <c r="FDW48" s="446"/>
      <c r="FDX48" s="446"/>
      <c r="FDY48" s="446"/>
      <c r="FDZ48" s="446"/>
      <c r="FEA48" s="446"/>
      <c r="FEB48" s="446"/>
      <c r="FEC48" s="446"/>
      <c r="FED48" s="446"/>
      <c r="FEE48" s="446"/>
      <c r="FEF48" s="446"/>
      <c r="FEG48" s="446"/>
      <c r="FEH48" s="446"/>
      <c r="FEI48" s="446"/>
      <c r="FEJ48" s="446"/>
      <c r="FEK48" s="446"/>
      <c r="FEL48" s="446"/>
      <c r="FEM48" s="446"/>
      <c r="FEN48" s="446"/>
      <c r="FEO48" s="446"/>
      <c r="FEP48" s="446"/>
      <c r="FEQ48" s="446"/>
      <c r="FER48" s="446"/>
      <c r="FES48" s="446"/>
      <c r="FET48" s="446"/>
      <c r="FEU48" s="446"/>
      <c r="FEV48" s="446"/>
      <c r="FEW48" s="446"/>
      <c r="FEX48" s="446"/>
      <c r="FEY48" s="446"/>
      <c r="FEZ48" s="446"/>
      <c r="FFA48" s="446"/>
      <c r="FFB48" s="446"/>
      <c r="FFC48" s="446"/>
      <c r="FFD48" s="446"/>
      <c r="FFE48" s="446"/>
      <c r="FFF48" s="446"/>
      <c r="FFG48" s="446"/>
      <c r="FFH48" s="446"/>
      <c r="FFI48" s="446"/>
      <c r="FFJ48" s="446"/>
      <c r="FFK48" s="446"/>
      <c r="FFL48" s="446"/>
      <c r="FFM48" s="446"/>
      <c r="FFN48" s="446"/>
      <c r="FFO48" s="446"/>
      <c r="FFP48" s="446"/>
      <c r="FFQ48" s="446"/>
      <c r="FFR48" s="446"/>
      <c r="FFS48" s="446"/>
      <c r="FFT48" s="446"/>
      <c r="FFU48" s="446"/>
      <c r="FFV48" s="446"/>
      <c r="FFW48" s="446"/>
      <c r="FFX48" s="446"/>
      <c r="FFY48" s="446"/>
      <c r="FFZ48" s="446"/>
      <c r="FGA48" s="446"/>
      <c r="FGB48" s="446"/>
      <c r="FGC48" s="446"/>
      <c r="FGD48" s="446"/>
      <c r="FGE48" s="446"/>
      <c r="FGF48" s="446"/>
      <c r="FGG48" s="446"/>
      <c r="FGH48" s="446"/>
      <c r="FGI48" s="446"/>
      <c r="FGJ48" s="446"/>
      <c r="FGK48" s="446"/>
      <c r="FGL48" s="446"/>
      <c r="FGM48" s="446"/>
      <c r="FGN48" s="446"/>
      <c r="FGO48" s="446"/>
      <c r="FGP48" s="446"/>
      <c r="FGQ48" s="446"/>
      <c r="FGR48" s="446"/>
      <c r="FGS48" s="446"/>
      <c r="FGT48" s="446"/>
      <c r="FGU48" s="446"/>
      <c r="FGV48" s="446"/>
      <c r="FGW48" s="446"/>
      <c r="FGX48" s="446"/>
      <c r="FGY48" s="446"/>
      <c r="FGZ48" s="446"/>
      <c r="FHA48" s="446"/>
      <c r="FHB48" s="446"/>
      <c r="FHC48" s="446"/>
      <c r="FHD48" s="446"/>
      <c r="FHE48" s="446"/>
      <c r="FHF48" s="446"/>
      <c r="FHG48" s="446"/>
      <c r="FHH48" s="446"/>
      <c r="FHI48" s="446"/>
      <c r="FHJ48" s="446"/>
      <c r="FHK48" s="446"/>
      <c r="FHL48" s="446"/>
      <c r="FHM48" s="446"/>
      <c r="FHN48" s="446"/>
      <c r="FHO48" s="446"/>
      <c r="FHP48" s="446"/>
      <c r="FHQ48" s="446"/>
      <c r="FHR48" s="446"/>
      <c r="FHS48" s="446"/>
      <c r="FHT48" s="446"/>
      <c r="FHU48" s="446"/>
      <c r="FHV48" s="446"/>
      <c r="FHW48" s="446"/>
      <c r="FHX48" s="446"/>
      <c r="FHY48" s="446"/>
      <c r="FHZ48" s="446"/>
      <c r="FIA48" s="446"/>
      <c r="FIB48" s="446"/>
      <c r="FIC48" s="446"/>
      <c r="FID48" s="446"/>
      <c r="FIE48" s="446"/>
      <c r="FIF48" s="446"/>
      <c r="FIG48" s="446"/>
      <c r="FIH48" s="446"/>
      <c r="FII48" s="446"/>
      <c r="FIJ48" s="446"/>
      <c r="FIK48" s="446"/>
      <c r="FIL48" s="446"/>
      <c r="FIM48" s="446"/>
      <c r="FIN48" s="446"/>
      <c r="FIO48" s="446"/>
      <c r="FIP48" s="446"/>
      <c r="FIQ48" s="446"/>
      <c r="FIR48" s="446"/>
      <c r="FIS48" s="446"/>
      <c r="FIT48" s="446"/>
      <c r="FIU48" s="446"/>
      <c r="FIV48" s="446"/>
      <c r="FIW48" s="446"/>
      <c r="FIX48" s="446"/>
      <c r="FIY48" s="446"/>
      <c r="FIZ48" s="446"/>
      <c r="FJA48" s="446"/>
      <c r="FJB48" s="446"/>
      <c r="FJC48" s="446"/>
      <c r="FJD48" s="446"/>
      <c r="FJE48" s="446"/>
      <c r="FJF48" s="446"/>
      <c r="FJG48" s="446"/>
      <c r="FJH48" s="446"/>
      <c r="FJI48" s="446"/>
      <c r="FJJ48" s="446"/>
      <c r="FJK48" s="446"/>
      <c r="FJL48" s="446"/>
      <c r="FJM48" s="446"/>
      <c r="FJN48" s="446"/>
      <c r="FJO48" s="446"/>
      <c r="FJP48" s="446"/>
      <c r="FJQ48" s="446"/>
      <c r="FJR48" s="446"/>
      <c r="FJS48" s="446"/>
      <c r="FJT48" s="446"/>
      <c r="FJU48" s="446"/>
      <c r="FJV48" s="446"/>
      <c r="FJW48" s="446"/>
      <c r="FJX48" s="446"/>
      <c r="FJY48" s="446"/>
      <c r="FJZ48" s="446"/>
      <c r="FKA48" s="446"/>
      <c r="FKB48" s="446"/>
      <c r="FKC48" s="446"/>
      <c r="FKD48" s="446"/>
      <c r="FKE48" s="446"/>
      <c r="FKF48" s="446"/>
      <c r="FKG48" s="446"/>
      <c r="FKH48" s="446"/>
      <c r="FKI48" s="446"/>
      <c r="FKJ48" s="446"/>
      <c r="FKK48" s="446"/>
      <c r="FKL48" s="446"/>
      <c r="FKM48" s="446"/>
      <c r="FKN48" s="446"/>
      <c r="FKO48" s="446"/>
      <c r="FKP48" s="446"/>
      <c r="FKQ48" s="446"/>
      <c r="FKR48" s="446"/>
      <c r="FKS48" s="446"/>
      <c r="FKT48" s="446"/>
      <c r="FKU48" s="446"/>
      <c r="FKV48" s="446"/>
      <c r="FKW48" s="446"/>
      <c r="FKX48" s="446"/>
      <c r="FKY48" s="446"/>
      <c r="FKZ48" s="446"/>
      <c r="FLA48" s="446"/>
      <c r="FLB48" s="446"/>
      <c r="FLC48" s="446"/>
      <c r="FLD48" s="446"/>
      <c r="FLE48" s="446"/>
      <c r="FLF48" s="446"/>
      <c r="FLG48" s="446"/>
      <c r="FLH48" s="446"/>
      <c r="FLI48" s="446"/>
      <c r="FLJ48" s="446"/>
      <c r="FLK48" s="446"/>
      <c r="FLL48" s="446"/>
      <c r="FLM48" s="446"/>
      <c r="FLN48" s="446"/>
      <c r="FLO48" s="446"/>
      <c r="FLP48" s="446"/>
      <c r="FLQ48" s="446"/>
      <c r="FLR48" s="446"/>
      <c r="FLS48" s="446"/>
      <c r="FLT48" s="446"/>
      <c r="FLU48" s="446"/>
      <c r="FLV48" s="446"/>
      <c r="FLW48" s="446"/>
      <c r="FLX48" s="446"/>
      <c r="FLY48" s="446"/>
      <c r="FLZ48" s="446"/>
      <c r="FMA48" s="446"/>
      <c r="FMB48" s="446"/>
      <c r="FMC48" s="446"/>
      <c r="FMD48" s="446"/>
      <c r="FME48" s="446"/>
      <c r="FMF48" s="446"/>
      <c r="FMG48" s="446"/>
      <c r="FMH48" s="446"/>
      <c r="FMI48" s="446"/>
      <c r="FMJ48" s="446"/>
      <c r="FMK48" s="446"/>
      <c r="FML48" s="446"/>
      <c r="FMM48" s="446"/>
      <c r="FMN48" s="446"/>
      <c r="FMO48" s="446"/>
      <c r="FMP48" s="446"/>
      <c r="FMQ48" s="446"/>
      <c r="FMR48" s="446"/>
      <c r="FMS48" s="446"/>
      <c r="FMT48" s="446"/>
      <c r="FMU48" s="446"/>
      <c r="FMV48" s="446"/>
      <c r="FMW48" s="446"/>
      <c r="FMX48" s="446"/>
      <c r="FMY48" s="446"/>
      <c r="FMZ48" s="446"/>
      <c r="FNA48" s="446"/>
      <c r="FNB48" s="446"/>
      <c r="FNC48" s="446"/>
      <c r="FND48" s="446"/>
      <c r="FNE48" s="446"/>
      <c r="FNF48" s="446"/>
      <c r="FNG48" s="446"/>
      <c r="FNH48" s="446"/>
      <c r="FNI48" s="446"/>
      <c r="FNJ48" s="446"/>
      <c r="FNK48" s="446"/>
      <c r="FNL48" s="446"/>
      <c r="FNM48" s="446"/>
      <c r="FNN48" s="446"/>
      <c r="FNO48" s="446"/>
      <c r="FNP48" s="446"/>
      <c r="FNQ48" s="446"/>
      <c r="FNR48" s="446"/>
      <c r="FNS48" s="446"/>
      <c r="FNT48" s="446"/>
      <c r="FNU48" s="446"/>
      <c r="FNV48" s="446"/>
      <c r="FNW48" s="446"/>
      <c r="FNX48" s="446"/>
      <c r="FNY48" s="446"/>
      <c r="FNZ48" s="446"/>
      <c r="FOA48" s="446"/>
      <c r="FOB48" s="446"/>
      <c r="FOC48" s="446"/>
      <c r="FOD48" s="446"/>
      <c r="FOE48" s="446"/>
      <c r="FOF48" s="446"/>
      <c r="FOG48" s="446"/>
      <c r="FOH48" s="446"/>
      <c r="FOI48" s="446"/>
      <c r="FOJ48" s="446"/>
      <c r="FOK48" s="446"/>
      <c r="FOL48" s="446"/>
      <c r="FOM48" s="446"/>
      <c r="FON48" s="446"/>
      <c r="FOO48" s="446"/>
      <c r="FOP48" s="446"/>
      <c r="FOQ48" s="446"/>
      <c r="FOR48" s="446"/>
      <c r="FOS48" s="446"/>
      <c r="FOT48" s="446"/>
      <c r="FOU48" s="446"/>
      <c r="FOV48" s="446"/>
      <c r="FOW48" s="446"/>
      <c r="FOX48" s="446"/>
      <c r="FOY48" s="446"/>
      <c r="FOZ48" s="446"/>
      <c r="FPA48" s="446"/>
      <c r="FPB48" s="446"/>
      <c r="FPC48" s="446"/>
      <c r="FPD48" s="446"/>
      <c r="FPE48" s="446"/>
      <c r="FPF48" s="446"/>
      <c r="FPG48" s="446"/>
      <c r="FPH48" s="446"/>
      <c r="FPI48" s="446"/>
      <c r="FPJ48" s="446"/>
      <c r="FPK48" s="446"/>
      <c r="FPL48" s="446"/>
      <c r="FPM48" s="446"/>
      <c r="FPN48" s="446"/>
      <c r="FPO48" s="446"/>
      <c r="FPP48" s="446"/>
      <c r="FPQ48" s="446"/>
      <c r="FPR48" s="446"/>
      <c r="FPS48" s="446"/>
      <c r="FPT48" s="446"/>
      <c r="FPU48" s="446"/>
      <c r="FPV48" s="446"/>
      <c r="FPW48" s="446"/>
      <c r="FPX48" s="446"/>
      <c r="FPY48" s="446"/>
      <c r="FPZ48" s="446"/>
      <c r="FQA48" s="446"/>
      <c r="FQB48" s="446"/>
      <c r="FQC48" s="446"/>
      <c r="FQD48" s="446"/>
      <c r="FQE48" s="446"/>
      <c r="FQF48" s="446"/>
      <c r="FQG48" s="446"/>
      <c r="FQH48" s="446"/>
      <c r="FQI48" s="446"/>
      <c r="FQJ48" s="446"/>
      <c r="FQK48" s="446"/>
      <c r="FQL48" s="446"/>
      <c r="FQM48" s="446"/>
      <c r="FQN48" s="446"/>
      <c r="FQO48" s="446"/>
      <c r="FQP48" s="446"/>
      <c r="FQQ48" s="446"/>
      <c r="FQR48" s="446"/>
      <c r="FQS48" s="446"/>
      <c r="FQT48" s="446"/>
      <c r="FQU48" s="446"/>
      <c r="FQV48" s="446"/>
      <c r="FQW48" s="446"/>
      <c r="FQX48" s="446"/>
      <c r="FQY48" s="446"/>
      <c r="FQZ48" s="446"/>
      <c r="FRA48" s="446"/>
      <c r="FRB48" s="446"/>
      <c r="FRC48" s="446"/>
      <c r="FRD48" s="446"/>
      <c r="FRE48" s="446"/>
      <c r="FRF48" s="446"/>
      <c r="FRG48" s="446"/>
      <c r="FRH48" s="446"/>
      <c r="FRI48" s="446"/>
      <c r="FRJ48" s="446"/>
      <c r="FRK48" s="446"/>
      <c r="FRL48" s="446"/>
      <c r="FRM48" s="446"/>
      <c r="FRN48" s="446"/>
      <c r="FRO48" s="446"/>
      <c r="FRP48" s="446"/>
      <c r="FRQ48" s="446"/>
      <c r="FRR48" s="446"/>
      <c r="FRS48" s="446"/>
      <c r="FRT48" s="446"/>
      <c r="FRU48" s="446"/>
      <c r="FRV48" s="446"/>
      <c r="FRW48" s="446"/>
      <c r="FRX48" s="446"/>
      <c r="FRY48" s="446"/>
      <c r="FRZ48" s="446"/>
      <c r="FSA48" s="446"/>
      <c r="FSB48" s="446"/>
      <c r="FSC48" s="446"/>
      <c r="FSD48" s="446"/>
      <c r="FSE48" s="446"/>
      <c r="FSF48" s="446"/>
      <c r="FSG48" s="446"/>
      <c r="FSH48" s="446"/>
      <c r="FSI48" s="446"/>
      <c r="FSJ48" s="446"/>
      <c r="FSK48" s="446"/>
      <c r="FSL48" s="446"/>
      <c r="FSM48" s="446"/>
      <c r="FSN48" s="446"/>
      <c r="FSO48" s="446"/>
      <c r="FSP48" s="446"/>
      <c r="FSQ48" s="446"/>
      <c r="FSR48" s="446"/>
      <c r="FSS48" s="446"/>
      <c r="FST48" s="446"/>
      <c r="FSU48" s="446"/>
      <c r="FSV48" s="446"/>
      <c r="FSW48" s="446"/>
      <c r="FSX48" s="446"/>
      <c r="FSY48" s="446"/>
      <c r="FSZ48" s="446"/>
      <c r="FTA48" s="446"/>
      <c r="FTB48" s="446"/>
      <c r="FTC48" s="446"/>
      <c r="FTD48" s="446"/>
      <c r="FTE48" s="446"/>
      <c r="FTF48" s="446"/>
      <c r="FTG48" s="446"/>
      <c r="FTH48" s="446"/>
      <c r="FTI48" s="446"/>
      <c r="FTJ48" s="446"/>
      <c r="FTK48" s="446"/>
      <c r="FTL48" s="446"/>
      <c r="FTM48" s="446"/>
      <c r="FTN48" s="446"/>
      <c r="FTO48" s="446"/>
      <c r="FTP48" s="446"/>
      <c r="FTQ48" s="446"/>
      <c r="FTR48" s="446"/>
      <c r="FTS48" s="446"/>
      <c r="FTT48" s="446"/>
      <c r="FTU48" s="446"/>
      <c r="FTV48" s="446"/>
      <c r="FTW48" s="446"/>
      <c r="FTX48" s="446"/>
      <c r="FTY48" s="446"/>
      <c r="FTZ48" s="446"/>
      <c r="FUA48" s="446"/>
      <c r="FUB48" s="446"/>
      <c r="FUC48" s="446"/>
      <c r="FUD48" s="446"/>
      <c r="FUE48" s="446"/>
      <c r="FUF48" s="446"/>
      <c r="FUG48" s="446"/>
      <c r="FUH48" s="446"/>
      <c r="FUI48" s="446"/>
      <c r="FUJ48" s="446"/>
      <c r="FUK48" s="446"/>
      <c r="FUL48" s="446"/>
      <c r="FUM48" s="446"/>
      <c r="FUN48" s="446"/>
      <c r="FUO48" s="446"/>
      <c r="FUP48" s="446"/>
      <c r="FUQ48" s="446"/>
      <c r="FUR48" s="446"/>
      <c r="FUS48" s="446"/>
      <c r="FUT48" s="446"/>
      <c r="FUU48" s="446"/>
      <c r="FUV48" s="446"/>
      <c r="FUW48" s="446"/>
      <c r="FUX48" s="446"/>
      <c r="FUY48" s="446"/>
      <c r="FUZ48" s="446"/>
      <c r="FVA48" s="446"/>
      <c r="FVB48" s="446"/>
      <c r="FVC48" s="446"/>
      <c r="FVD48" s="446"/>
      <c r="FVE48" s="446"/>
      <c r="FVF48" s="446"/>
      <c r="FVG48" s="446"/>
      <c r="FVH48" s="446"/>
      <c r="FVI48" s="446"/>
      <c r="FVJ48" s="446"/>
      <c r="FVK48" s="446"/>
      <c r="FVL48" s="446"/>
      <c r="FVM48" s="446"/>
      <c r="FVN48" s="446"/>
      <c r="FVO48" s="446"/>
      <c r="FVP48" s="446"/>
      <c r="FVQ48" s="446"/>
      <c r="FVR48" s="446"/>
      <c r="FVS48" s="446"/>
      <c r="FVT48" s="446"/>
      <c r="FVU48" s="446"/>
      <c r="FVV48" s="446"/>
      <c r="FVW48" s="446"/>
      <c r="FVX48" s="446"/>
      <c r="FVY48" s="446"/>
      <c r="FVZ48" s="446"/>
      <c r="FWA48" s="446"/>
      <c r="FWB48" s="446"/>
      <c r="FWC48" s="446"/>
      <c r="FWD48" s="446"/>
      <c r="FWE48" s="446"/>
      <c r="FWF48" s="446"/>
      <c r="FWG48" s="446"/>
      <c r="FWH48" s="446"/>
      <c r="FWI48" s="446"/>
      <c r="FWJ48" s="446"/>
      <c r="FWK48" s="446"/>
      <c r="FWL48" s="446"/>
      <c r="FWM48" s="446"/>
      <c r="FWN48" s="446"/>
      <c r="FWO48" s="446"/>
      <c r="FWP48" s="446"/>
      <c r="FWQ48" s="446"/>
      <c r="FWR48" s="446"/>
      <c r="FWS48" s="446"/>
      <c r="FWT48" s="446"/>
      <c r="FWU48" s="446"/>
      <c r="FWV48" s="446"/>
      <c r="FWW48" s="446"/>
      <c r="FWX48" s="446"/>
      <c r="FWY48" s="446"/>
      <c r="FWZ48" s="446"/>
      <c r="FXA48" s="446"/>
      <c r="FXB48" s="446"/>
      <c r="FXC48" s="446"/>
      <c r="FXD48" s="446"/>
      <c r="FXE48" s="446"/>
      <c r="FXF48" s="446"/>
      <c r="FXG48" s="446"/>
      <c r="FXH48" s="446"/>
      <c r="FXI48" s="446"/>
      <c r="FXJ48" s="446"/>
      <c r="FXK48" s="446"/>
      <c r="FXL48" s="446"/>
      <c r="FXM48" s="446"/>
      <c r="FXN48" s="446"/>
      <c r="FXO48" s="446"/>
      <c r="FXP48" s="446"/>
      <c r="FXQ48" s="446"/>
      <c r="FXR48" s="446"/>
      <c r="FXS48" s="446"/>
      <c r="FXT48" s="446"/>
      <c r="FXU48" s="446"/>
      <c r="FXV48" s="446"/>
      <c r="FXW48" s="446"/>
      <c r="FXX48" s="446"/>
      <c r="FXY48" s="446"/>
      <c r="FXZ48" s="446"/>
      <c r="FYA48" s="446"/>
      <c r="FYB48" s="446"/>
      <c r="FYC48" s="446"/>
      <c r="FYD48" s="446"/>
      <c r="FYE48" s="446"/>
      <c r="FYF48" s="446"/>
      <c r="FYG48" s="446"/>
      <c r="FYH48" s="446"/>
      <c r="FYI48" s="446"/>
      <c r="FYJ48" s="446"/>
      <c r="FYK48" s="446"/>
      <c r="FYL48" s="446"/>
      <c r="FYM48" s="446"/>
      <c r="FYN48" s="446"/>
      <c r="FYO48" s="446"/>
      <c r="FYP48" s="446"/>
      <c r="FYQ48" s="446"/>
      <c r="FYR48" s="446"/>
      <c r="FYS48" s="446"/>
      <c r="FYT48" s="446"/>
      <c r="FYU48" s="446"/>
      <c r="FYV48" s="446"/>
      <c r="FYW48" s="446"/>
      <c r="FYX48" s="446"/>
      <c r="FYY48" s="446"/>
      <c r="FYZ48" s="446"/>
      <c r="FZA48" s="446"/>
      <c r="FZB48" s="446"/>
      <c r="FZC48" s="446"/>
      <c r="FZD48" s="446"/>
      <c r="FZE48" s="446"/>
      <c r="FZF48" s="446"/>
      <c r="FZG48" s="446"/>
      <c r="FZH48" s="446"/>
      <c r="FZI48" s="446"/>
      <c r="FZJ48" s="446"/>
      <c r="FZK48" s="446"/>
      <c r="FZL48" s="446"/>
      <c r="FZM48" s="446"/>
      <c r="FZN48" s="446"/>
      <c r="FZO48" s="446"/>
      <c r="FZP48" s="446"/>
      <c r="FZQ48" s="446"/>
      <c r="FZR48" s="446"/>
      <c r="FZS48" s="446"/>
      <c r="FZT48" s="446"/>
      <c r="FZU48" s="446"/>
      <c r="FZV48" s="446"/>
      <c r="FZW48" s="446"/>
      <c r="FZX48" s="446"/>
      <c r="FZY48" s="446"/>
      <c r="FZZ48" s="446"/>
      <c r="GAA48" s="446"/>
      <c r="GAB48" s="446"/>
      <c r="GAC48" s="446"/>
      <c r="GAD48" s="446"/>
      <c r="GAE48" s="446"/>
      <c r="GAF48" s="446"/>
      <c r="GAG48" s="446"/>
      <c r="GAH48" s="446"/>
      <c r="GAI48" s="446"/>
      <c r="GAJ48" s="446"/>
      <c r="GAK48" s="446"/>
      <c r="GAL48" s="446"/>
      <c r="GAM48" s="446"/>
      <c r="GAN48" s="446"/>
      <c r="GAO48" s="446"/>
      <c r="GAP48" s="446"/>
      <c r="GAQ48" s="446"/>
      <c r="GAR48" s="446"/>
      <c r="GAS48" s="446"/>
      <c r="GAT48" s="446"/>
      <c r="GAU48" s="446"/>
      <c r="GAV48" s="446"/>
      <c r="GAW48" s="446"/>
      <c r="GAX48" s="446"/>
      <c r="GAY48" s="446"/>
      <c r="GAZ48" s="446"/>
      <c r="GBA48" s="446"/>
      <c r="GBB48" s="446"/>
      <c r="GBC48" s="446"/>
      <c r="GBD48" s="446"/>
      <c r="GBE48" s="446"/>
      <c r="GBF48" s="446"/>
      <c r="GBG48" s="446"/>
      <c r="GBH48" s="446"/>
      <c r="GBI48" s="446"/>
      <c r="GBJ48" s="446"/>
      <c r="GBK48" s="446"/>
      <c r="GBL48" s="446"/>
      <c r="GBM48" s="446"/>
      <c r="GBN48" s="446"/>
      <c r="GBO48" s="446"/>
      <c r="GBP48" s="446"/>
      <c r="GBQ48" s="446"/>
      <c r="GBR48" s="446"/>
      <c r="GBS48" s="446"/>
      <c r="GBT48" s="446"/>
      <c r="GBU48" s="446"/>
      <c r="GBV48" s="446"/>
      <c r="GBW48" s="446"/>
      <c r="GBX48" s="446"/>
      <c r="GBY48" s="446"/>
      <c r="GBZ48" s="446"/>
      <c r="GCA48" s="446"/>
      <c r="GCB48" s="446"/>
      <c r="GCC48" s="446"/>
      <c r="GCD48" s="446"/>
      <c r="GCE48" s="446"/>
      <c r="GCF48" s="446"/>
      <c r="GCG48" s="446"/>
      <c r="GCH48" s="446"/>
      <c r="GCI48" s="446"/>
      <c r="GCJ48" s="446"/>
      <c r="GCK48" s="446"/>
      <c r="GCL48" s="446"/>
      <c r="GCM48" s="446"/>
      <c r="GCN48" s="446"/>
      <c r="GCO48" s="446"/>
      <c r="GCP48" s="446"/>
      <c r="GCQ48" s="446"/>
      <c r="GCR48" s="446"/>
      <c r="GCS48" s="446"/>
      <c r="GCT48" s="446"/>
      <c r="GCU48" s="446"/>
      <c r="GCV48" s="446"/>
      <c r="GCW48" s="446"/>
      <c r="GCX48" s="446"/>
      <c r="GCY48" s="446"/>
      <c r="GCZ48" s="446"/>
      <c r="GDA48" s="446"/>
      <c r="GDB48" s="446"/>
      <c r="GDC48" s="446"/>
      <c r="GDD48" s="446"/>
      <c r="GDE48" s="446"/>
      <c r="GDF48" s="446"/>
      <c r="GDG48" s="446"/>
      <c r="GDH48" s="446"/>
      <c r="GDI48" s="446"/>
      <c r="GDJ48" s="446"/>
      <c r="GDK48" s="446"/>
      <c r="GDL48" s="446"/>
      <c r="GDM48" s="446"/>
      <c r="GDN48" s="446"/>
      <c r="GDO48" s="446"/>
      <c r="GDP48" s="446"/>
      <c r="GDQ48" s="446"/>
      <c r="GDR48" s="446"/>
      <c r="GDS48" s="446"/>
      <c r="GDT48" s="446"/>
      <c r="GDU48" s="446"/>
      <c r="GDV48" s="446"/>
      <c r="GDW48" s="446"/>
      <c r="GDX48" s="446"/>
      <c r="GDY48" s="446"/>
      <c r="GDZ48" s="446"/>
      <c r="GEA48" s="446"/>
      <c r="GEB48" s="446"/>
      <c r="GEC48" s="446"/>
      <c r="GED48" s="446"/>
      <c r="GEE48" s="446"/>
      <c r="GEF48" s="446"/>
      <c r="GEG48" s="446"/>
      <c r="GEH48" s="446"/>
      <c r="GEI48" s="446"/>
      <c r="GEJ48" s="446"/>
      <c r="GEK48" s="446"/>
      <c r="GEL48" s="446"/>
      <c r="GEM48" s="446"/>
      <c r="GEN48" s="446"/>
      <c r="GEO48" s="446"/>
      <c r="GEP48" s="446"/>
      <c r="GEQ48" s="446"/>
      <c r="GER48" s="446"/>
      <c r="GES48" s="446"/>
      <c r="GET48" s="446"/>
      <c r="GEU48" s="446"/>
      <c r="GEV48" s="446"/>
      <c r="GEW48" s="446"/>
      <c r="GEX48" s="446"/>
      <c r="GEY48" s="446"/>
      <c r="GEZ48" s="446"/>
      <c r="GFA48" s="446"/>
      <c r="GFB48" s="446"/>
      <c r="GFC48" s="446"/>
      <c r="GFD48" s="446"/>
      <c r="GFE48" s="446"/>
      <c r="GFF48" s="446"/>
      <c r="GFG48" s="446"/>
      <c r="GFH48" s="446"/>
      <c r="GFI48" s="446"/>
      <c r="GFJ48" s="446"/>
      <c r="GFK48" s="446"/>
      <c r="GFL48" s="446"/>
      <c r="GFM48" s="446"/>
      <c r="GFN48" s="446"/>
      <c r="GFO48" s="446"/>
      <c r="GFP48" s="446"/>
      <c r="GFQ48" s="446"/>
      <c r="GFR48" s="446"/>
      <c r="GFS48" s="446"/>
      <c r="GFT48" s="446"/>
      <c r="GFU48" s="446"/>
      <c r="GFV48" s="446"/>
      <c r="GFW48" s="446"/>
      <c r="GFX48" s="446"/>
      <c r="GFY48" s="446"/>
      <c r="GFZ48" s="446"/>
      <c r="GGA48" s="446"/>
      <c r="GGB48" s="446"/>
      <c r="GGC48" s="446"/>
      <c r="GGD48" s="446"/>
      <c r="GGE48" s="446"/>
      <c r="GGF48" s="446"/>
      <c r="GGG48" s="446"/>
      <c r="GGH48" s="446"/>
      <c r="GGI48" s="446"/>
      <c r="GGJ48" s="446"/>
      <c r="GGK48" s="446"/>
      <c r="GGL48" s="446"/>
      <c r="GGM48" s="446"/>
      <c r="GGN48" s="446"/>
      <c r="GGO48" s="446"/>
      <c r="GGP48" s="446"/>
      <c r="GGQ48" s="446"/>
      <c r="GGR48" s="446"/>
      <c r="GGS48" s="446"/>
      <c r="GGT48" s="446"/>
      <c r="GGU48" s="446"/>
      <c r="GGV48" s="446"/>
      <c r="GGW48" s="446"/>
      <c r="GGX48" s="446"/>
      <c r="GGY48" s="446"/>
      <c r="GGZ48" s="446"/>
      <c r="GHA48" s="446"/>
      <c r="GHB48" s="446"/>
      <c r="GHC48" s="446"/>
      <c r="GHD48" s="446"/>
      <c r="GHE48" s="446"/>
      <c r="GHF48" s="446"/>
      <c r="GHG48" s="446"/>
      <c r="GHH48" s="446"/>
      <c r="GHI48" s="446"/>
      <c r="GHJ48" s="446"/>
      <c r="GHK48" s="446"/>
      <c r="GHL48" s="446"/>
      <c r="GHM48" s="446"/>
      <c r="GHN48" s="446"/>
      <c r="GHO48" s="446"/>
      <c r="GHP48" s="446"/>
      <c r="GHQ48" s="446"/>
      <c r="GHR48" s="446"/>
      <c r="GHS48" s="446"/>
      <c r="GHT48" s="446"/>
      <c r="GHU48" s="446"/>
      <c r="GHV48" s="446"/>
      <c r="GHW48" s="446"/>
      <c r="GHX48" s="446"/>
      <c r="GHY48" s="446"/>
      <c r="GHZ48" s="446"/>
      <c r="GIA48" s="446"/>
      <c r="GIB48" s="446"/>
      <c r="GIC48" s="446"/>
      <c r="GID48" s="446"/>
      <c r="GIE48" s="446"/>
      <c r="GIF48" s="446"/>
      <c r="GIG48" s="446"/>
      <c r="GIH48" s="446"/>
      <c r="GII48" s="446"/>
      <c r="GIJ48" s="446"/>
      <c r="GIK48" s="446"/>
      <c r="GIL48" s="446"/>
      <c r="GIM48" s="446"/>
      <c r="GIN48" s="446"/>
      <c r="GIO48" s="446"/>
      <c r="GIP48" s="446"/>
      <c r="GIQ48" s="446"/>
      <c r="GIR48" s="446"/>
      <c r="GIS48" s="446"/>
      <c r="GIT48" s="446"/>
      <c r="GIU48" s="446"/>
      <c r="GIV48" s="446"/>
      <c r="GIW48" s="446"/>
      <c r="GIX48" s="446"/>
      <c r="GIY48" s="446"/>
      <c r="GIZ48" s="446"/>
      <c r="GJA48" s="446"/>
      <c r="GJB48" s="446"/>
      <c r="GJC48" s="446"/>
      <c r="GJD48" s="446"/>
      <c r="GJE48" s="446"/>
      <c r="GJF48" s="446"/>
      <c r="GJG48" s="446"/>
      <c r="GJH48" s="446"/>
      <c r="GJI48" s="446"/>
      <c r="GJJ48" s="446"/>
      <c r="GJK48" s="446"/>
      <c r="GJL48" s="446"/>
      <c r="GJM48" s="446"/>
      <c r="GJN48" s="446"/>
      <c r="GJO48" s="446"/>
      <c r="GJP48" s="446"/>
      <c r="GJQ48" s="446"/>
      <c r="GJR48" s="446"/>
      <c r="GJS48" s="446"/>
      <c r="GJT48" s="446"/>
      <c r="GJU48" s="446"/>
      <c r="GJV48" s="446"/>
      <c r="GJW48" s="446"/>
      <c r="GJX48" s="446"/>
      <c r="GJY48" s="446"/>
      <c r="GJZ48" s="446"/>
      <c r="GKA48" s="446"/>
      <c r="GKB48" s="446"/>
      <c r="GKC48" s="446"/>
      <c r="GKD48" s="446"/>
      <c r="GKE48" s="446"/>
      <c r="GKF48" s="446"/>
      <c r="GKG48" s="446"/>
      <c r="GKH48" s="446"/>
      <c r="GKI48" s="446"/>
      <c r="GKJ48" s="446"/>
      <c r="GKK48" s="446"/>
      <c r="GKL48" s="446"/>
      <c r="GKM48" s="446"/>
      <c r="GKN48" s="446"/>
      <c r="GKO48" s="446"/>
      <c r="GKP48" s="446"/>
      <c r="GKQ48" s="446"/>
      <c r="GKR48" s="446"/>
      <c r="GKS48" s="446"/>
      <c r="GKT48" s="446"/>
      <c r="GKU48" s="446"/>
      <c r="GKV48" s="446"/>
      <c r="GKW48" s="446"/>
      <c r="GKX48" s="446"/>
      <c r="GKY48" s="446"/>
      <c r="GKZ48" s="446"/>
      <c r="GLA48" s="446"/>
      <c r="GLB48" s="446"/>
      <c r="GLC48" s="446"/>
      <c r="GLD48" s="446"/>
      <c r="GLE48" s="446"/>
      <c r="GLF48" s="446"/>
      <c r="GLG48" s="446"/>
      <c r="GLH48" s="446"/>
      <c r="GLI48" s="446"/>
      <c r="GLJ48" s="446"/>
      <c r="GLK48" s="446"/>
      <c r="GLL48" s="446"/>
      <c r="GLM48" s="446"/>
      <c r="GLN48" s="446"/>
      <c r="GLO48" s="446"/>
      <c r="GLP48" s="446"/>
      <c r="GLQ48" s="446"/>
      <c r="GLR48" s="446"/>
      <c r="GLS48" s="446"/>
      <c r="GLT48" s="446"/>
      <c r="GLU48" s="446"/>
      <c r="GLV48" s="446"/>
      <c r="GLW48" s="446"/>
      <c r="GLX48" s="446"/>
      <c r="GLY48" s="446"/>
      <c r="GLZ48" s="446"/>
      <c r="GMA48" s="446"/>
      <c r="GMB48" s="446"/>
      <c r="GMC48" s="446"/>
      <c r="GMD48" s="446"/>
      <c r="GME48" s="446"/>
      <c r="GMF48" s="446"/>
      <c r="GMG48" s="446"/>
      <c r="GMH48" s="446"/>
      <c r="GMI48" s="446"/>
      <c r="GMJ48" s="446"/>
      <c r="GMK48" s="446"/>
      <c r="GML48" s="446"/>
      <c r="GMM48" s="446"/>
      <c r="GMN48" s="446"/>
      <c r="GMO48" s="446"/>
      <c r="GMP48" s="446"/>
      <c r="GMQ48" s="446"/>
      <c r="GMR48" s="446"/>
      <c r="GMS48" s="446"/>
      <c r="GMT48" s="446"/>
      <c r="GMU48" s="446"/>
      <c r="GMV48" s="446"/>
      <c r="GMW48" s="446"/>
      <c r="GMX48" s="446"/>
      <c r="GMY48" s="446"/>
      <c r="GMZ48" s="446"/>
      <c r="GNA48" s="446"/>
      <c r="GNB48" s="446"/>
      <c r="GNC48" s="446"/>
      <c r="GND48" s="446"/>
      <c r="GNE48" s="446"/>
      <c r="GNF48" s="446"/>
      <c r="GNG48" s="446"/>
      <c r="GNH48" s="446"/>
      <c r="GNI48" s="446"/>
      <c r="GNJ48" s="446"/>
      <c r="GNK48" s="446"/>
      <c r="GNL48" s="446"/>
      <c r="GNM48" s="446"/>
      <c r="GNN48" s="446"/>
      <c r="GNO48" s="446"/>
      <c r="GNP48" s="446"/>
      <c r="GNQ48" s="446"/>
      <c r="GNR48" s="446"/>
      <c r="GNS48" s="446"/>
      <c r="GNT48" s="446"/>
      <c r="GNU48" s="446"/>
      <c r="GNV48" s="446"/>
      <c r="GNW48" s="446"/>
      <c r="GNX48" s="446"/>
      <c r="GNY48" s="446"/>
      <c r="GNZ48" s="446"/>
      <c r="GOA48" s="446"/>
      <c r="GOB48" s="446"/>
      <c r="GOC48" s="446"/>
      <c r="GOD48" s="446"/>
      <c r="GOE48" s="446"/>
      <c r="GOF48" s="446"/>
      <c r="GOG48" s="446"/>
      <c r="GOH48" s="446"/>
      <c r="GOI48" s="446"/>
      <c r="GOJ48" s="446"/>
      <c r="GOK48" s="446"/>
      <c r="GOL48" s="446"/>
      <c r="GOM48" s="446"/>
      <c r="GON48" s="446"/>
      <c r="GOO48" s="446"/>
      <c r="GOP48" s="446"/>
      <c r="GOQ48" s="446"/>
      <c r="GOR48" s="446"/>
      <c r="GOS48" s="446"/>
      <c r="GOT48" s="446"/>
      <c r="GOU48" s="446"/>
      <c r="GOV48" s="446"/>
      <c r="GOW48" s="446"/>
      <c r="GOX48" s="446"/>
      <c r="GOY48" s="446"/>
      <c r="GOZ48" s="446"/>
      <c r="GPA48" s="446"/>
      <c r="GPB48" s="446"/>
      <c r="GPC48" s="446"/>
      <c r="GPD48" s="446"/>
      <c r="GPE48" s="446"/>
      <c r="GPF48" s="446"/>
      <c r="GPG48" s="446"/>
      <c r="GPH48" s="446"/>
      <c r="GPI48" s="446"/>
      <c r="GPJ48" s="446"/>
      <c r="GPK48" s="446"/>
      <c r="GPL48" s="446"/>
      <c r="GPM48" s="446"/>
      <c r="GPN48" s="446"/>
      <c r="GPO48" s="446"/>
      <c r="GPP48" s="446"/>
      <c r="GPQ48" s="446"/>
      <c r="GPR48" s="446"/>
      <c r="GPS48" s="446"/>
      <c r="GPT48" s="446"/>
      <c r="GPU48" s="446"/>
      <c r="GPV48" s="446"/>
      <c r="GPW48" s="446"/>
      <c r="GPX48" s="446"/>
      <c r="GPY48" s="446"/>
      <c r="GPZ48" s="446"/>
      <c r="GQA48" s="446"/>
      <c r="GQB48" s="446"/>
      <c r="GQC48" s="446"/>
      <c r="GQD48" s="446"/>
      <c r="GQE48" s="446"/>
      <c r="GQF48" s="446"/>
      <c r="GQG48" s="446"/>
      <c r="GQH48" s="446"/>
      <c r="GQI48" s="446"/>
      <c r="GQJ48" s="446"/>
      <c r="GQK48" s="446"/>
      <c r="GQL48" s="446"/>
      <c r="GQM48" s="446"/>
      <c r="GQN48" s="446"/>
      <c r="GQO48" s="446"/>
      <c r="GQP48" s="446"/>
      <c r="GQQ48" s="446"/>
      <c r="GQR48" s="446"/>
      <c r="GQS48" s="446"/>
      <c r="GQT48" s="446"/>
      <c r="GQU48" s="446"/>
      <c r="GQV48" s="446"/>
      <c r="GQW48" s="446"/>
      <c r="GQX48" s="446"/>
      <c r="GQY48" s="446"/>
      <c r="GQZ48" s="446"/>
      <c r="GRA48" s="446"/>
      <c r="GRB48" s="446"/>
      <c r="GRC48" s="446"/>
      <c r="GRD48" s="446"/>
      <c r="GRE48" s="446"/>
      <c r="GRF48" s="446"/>
      <c r="GRG48" s="446"/>
      <c r="GRH48" s="446"/>
      <c r="GRI48" s="446"/>
      <c r="GRJ48" s="446"/>
      <c r="GRK48" s="446"/>
      <c r="GRL48" s="446"/>
      <c r="GRM48" s="446"/>
      <c r="GRN48" s="446"/>
      <c r="GRO48" s="446"/>
      <c r="GRP48" s="446"/>
      <c r="GRQ48" s="446"/>
      <c r="GRR48" s="446"/>
      <c r="GRS48" s="446"/>
      <c r="GRT48" s="446"/>
      <c r="GRU48" s="446"/>
      <c r="GRV48" s="446"/>
      <c r="GRW48" s="446"/>
      <c r="GRX48" s="446"/>
      <c r="GRY48" s="446"/>
      <c r="GRZ48" s="446"/>
      <c r="GSA48" s="446"/>
      <c r="GSB48" s="446"/>
      <c r="GSC48" s="446"/>
      <c r="GSD48" s="446"/>
      <c r="GSE48" s="446"/>
      <c r="GSF48" s="446"/>
      <c r="GSG48" s="446"/>
      <c r="GSH48" s="446"/>
      <c r="GSI48" s="446"/>
      <c r="GSJ48" s="446"/>
      <c r="GSK48" s="446"/>
      <c r="GSL48" s="446"/>
      <c r="GSM48" s="446"/>
      <c r="GSN48" s="446"/>
      <c r="GSO48" s="446"/>
      <c r="GSP48" s="446"/>
      <c r="GSQ48" s="446"/>
      <c r="GSR48" s="446"/>
      <c r="GSS48" s="446"/>
      <c r="GST48" s="446"/>
      <c r="GSU48" s="446"/>
      <c r="GSV48" s="446"/>
      <c r="GSW48" s="446"/>
      <c r="GSX48" s="446"/>
      <c r="GSY48" s="446"/>
      <c r="GSZ48" s="446"/>
      <c r="GTA48" s="446"/>
      <c r="GTB48" s="446"/>
      <c r="GTC48" s="446"/>
      <c r="GTD48" s="446"/>
      <c r="GTE48" s="446"/>
      <c r="GTF48" s="446"/>
      <c r="GTG48" s="446"/>
      <c r="GTH48" s="446"/>
      <c r="GTI48" s="446"/>
      <c r="GTJ48" s="446"/>
      <c r="GTK48" s="446"/>
      <c r="GTL48" s="446"/>
      <c r="GTM48" s="446"/>
      <c r="GTN48" s="446"/>
      <c r="GTO48" s="446"/>
      <c r="GTP48" s="446"/>
      <c r="GTQ48" s="446"/>
      <c r="GTR48" s="446"/>
      <c r="GTS48" s="446"/>
      <c r="GTT48" s="446"/>
      <c r="GTU48" s="446"/>
      <c r="GTV48" s="446"/>
      <c r="GTW48" s="446"/>
      <c r="GTX48" s="446"/>
      <c r="GTY48" s="446"/>
      <c r="GTZ48" s="446"/>
      <c r="GUA48" s="446"/>
      <c r="GUB48" s="446"/>
      <c r="GUC48" s="446"/>
      <c r="GUD48" s="446"/>
      <c r="GUE48" s="446"/>
      <c r="GUF48" s="446"/>
      <c r="GUG48" s="446"/>
      <c r="GUH48" s="446"/>
      <c r="GUI48" s="446"/>
      <c r="GUJ48" s="446"/>
      <c r="GUK48" s="446"/>
      <c r="GUL48" s="446"/>
      <c r="GUM48" s="446"/>
      <c r="GUN48" s="446"/>
      <c r="GUO48" s="446"/>
      <c r="GUP48" s="446"/>
      <c r="GUQ48" s="446"/>
      <c r="GUR48" s="446"/>
      <c r="GUS48" s="446"/>
      <c r="GUT48" s="446"/>
      <c r="GUU48" s="446"/>
      <c r="GUV48" s="446"/>
      <c r="GUW48" s="446"/>
      <c r="GUX48" s="446"/>
      <c r="GUY48" s="446"/>
      <c r="GUZ48" s="446"/>
      <c r="GVA48" s="446"/>
      <c r="GVB48" s="446"/>
      <c r="GVC48" s="446"/>
      <c r="GVD48" s="446"/>
      <c r="GVE48" s="446"/>
      <c r="GVF48" s="446"/>
      <c r="GVG48" s="446"/>
      <c r="GVH48" s="446"/>
      <c r="GVI48" s="446"/>
      <c r="GVJ48" s="446"/>
      <c r="GVK48" s="446"/>
      <c r="GVL48" s="446"/>
      <c r="GVM48" s="446"/>
      <c r="GVN48" s="446"/>
      <c r="GVO48" s="446"/>
      <c r="GVP48" s="446"/>
      <c r="GVQ48" s="446"/>
      <c r="GVR48" s="446"/>
      <c r="GVS48" s="446"/>
      <c r="GVT48" s="446"/>
      <c r="GVU48" s="446"/>
      <c r="GVV48" s="446"/>
      <c r="GVW48" s="446"/>
      <c r="GVX48" s="446"/>
      <c r="GVY48" s="446"/>
      <c r="GVZ48" s="446"/>
      <c r="GWA48" s="446"/>
      <c r="GWB48" s="446"/>
      <c r="GWC48" s="446"/>
      <c r="GWD48" s="446"/>
      <c r="GWE48" s="446"/>
      <c r="GWF48" s="446"/>
      <c r="GWG48" s="446"/>
      <c r="GWH48" s="446"/>
      <c r="GWI48" s="446"/>
      <c r="GWJ48" s="446"/>
      <c r="GWK48" s="446"/>
      <c r="GWL48" s="446"/>
      <c r="GWM48" s="446"/>
      <c r="GWN48" s="446"/>
      <c r="GWO48" s="446"/>
      <c r="GWP48" s="446"/>
      <c r="GWQ48" s="446"/>
      <c r="GWR48" s="446"/>
      <c r="GWS48" s="446"/>
      <c r="GWT48" s="446"/>
      <c r="GWU48" s="446"/>
      <c r="GWV48" s="446"/>
      <c r="GWW48" s="446"/>
      <c r="GWX48" s="446"/>
      <c r="GWY48" s="446"/>
      <c r="GWZ48" s="446"/>
      <c r="GXA48" s="446"/>
      <c r="GXB48" s="446"/>
      <c r="GXC48" s="446"/>
      <c r="GXD48" s="446"/>
      <c r="GXE48" s="446"/>
      <c r="GXF48" s="446"/>
      <c r="GXG48" s="446"/>
      <c r="GXH48" s="446"/>
      <c r="GXI48" s="446"/>
      <c r="GXJ48" s="446"/>
      <c r="GXK48" s="446"/>
      <c r="GXL48" s="446"/>
      <c r="GXM48" s="446"/>
      <c r="GXN48" s="446"/>
      <c r="GXO48" s="446"/>
      <c r="GXP48" s="446"/>
      <c r="GXQ48" s="446"/>
      <c r="GXR48" s="446"/>
      <c r="GXS48" s="446"/>
      <c r="GXT48" s="446"/>
      <c r="GXU48" s="446"/>
      <c r="GXV48" s="446"/>
      <c r="GXW48" s="446"/>
      <c r="GXX48" s="446"/>
      <c r="GXY48" s="446"/>
      <c r="GXZ48" s="446"/>
      <c r="GYA48" s="446"/>
      <c r="GYB48" s="446"/>
      <c r="GYC48" s="446"/>
      <c r="GYD48" s="446"/>
      <c r="GYE48" s="446"/>
      <c r="GYF48" s="446"/>
      <c r="GYG48" s="446"/>
      <c r="GYH48" s="446"/>
      <c r="GYI48" s="446"/>
      <c r="GYJ48" s="446"/>
      <c r="GYK48" s="446"/>
      <c r="GYL48" s="446"/>
      <c r="GYM48" s="446"/>
      <c r="GYN48" s="446"/>
      <c r="GYO48" s="446"/>
      <c r="GYP48" s="446"/>
      <c r="GYQ48" s="446"/>
      <c r="GYR48" s="446"/>
      <c r="GYS48" s="446"/>
      <c r="GYT48" s="446"/>
      <c r="GYU48" s="446"/>
      <c r="GYV48" s="446"/>
      <c r="GYW48" s="446"/>
      <c r="GYX48" s="446"/>
      <c r="GYY48" s="446"/>
      <c r="GYZ48" s="446"/>
      <c r="GZA48" s="446"/>
      <c r="GZB48" s="446"/>
      <c r="GZC48" s="446"/>
      <c r="GZD48" s="446"/>
      <c r="GZE48" s="446"/>
      <c r="GZF48" s="446"/>
      <c r="GZG48" s="446"/>
      <c r="GZH48" s="446"/>
      <c r="GZI48" s="446"/>
      <c r="GZJ48" s="446"/>
      <c r="GZK48" s="446"/>
      <c r="GZL48" s="446"/>
      <c r="GZM48" s="446"/>
      <c r="GZN48" s="446"/>
      <c r="GZO48" s="446"/>
      <c r="GZP48" s="446"/>
      <c r="GZQ48" s="446"/>
      <c r="GZR48" s="446"/>
      <c r="GZS48" s="446"/>
      <c r="GZT48" s="446"/>
      <c r="GZU48" s="446"/>
      <c r="GZV48" s="446"/>
      <c r="GZW48" s="446"/>
      <c r="GZX48" s="446"/>
      <c r="GZY48" s="446"/>
      <c r="GZZ48" s="446"/>
      <c r="HAA48" s="446"/>
      <c r="HAB48" s="446"/>
      <c r="HAC48" s="446"/>
      <c r="HAD48" s="446"/>
      <c r="HAE48" s="446"/>
      <c r="HAF48" s="446"/>
      <c r="HAG48" s="446"/>
      <c r="HAH48" s="446"/>
      <c r="HAI48" s="446"/>
      <c r="HAJ48" s="446"/>
      <c r="HAK48" s="446"/>
      <c r="HAL48" s="446"/>
      <c r="HAM48" s="446"/>
      <c r="HAN48" s="446"/>
      <c r="HAO48" s="446"/>
      <c r="HAP48" s="446"/>
      <c r="HAQ48" s="446"/>
      <c r="HAR48" s="446"/>
      <c r="HAS48" s="446"/>
      <c r="HAT48" s="446"/>
      <c r="HAU48" s="446"/>
      <c r="HAV48" s="446"/>
      <c r="HAW48" s="446"/>
      <c r="HAX48" s="446"/>
      <c r="HAY48" s="446"/>
      <c r="HAZ48" s="446"/>
      <c r="HBA48" s="446"/>
      <c r="HBB48" s="446"/>
      <c r="HBC48" s="446"/>
      <c r="HBD48" s="446"/>
      <c r="HBE48" s="446"/>
      <c r="HBF48" s="446"/>
      <c r="HBG48" s="446"/>
      <c r="HBH48" s="446"/>
      <c r="HBI48" s="446"/>
      <c r="HBJ48" s="446"/>
      <c r="HBK48" s="446"/>
      <c r="HBL48" s="446"/>
      <c r="HBM48" s="446"/>
      <c r="HBN48" s="446"/>
      <c r="HBO48" s="446"/>
      <c r="HBP48" s="446"/>
      <c r="HBQ48" s="446"/>
      <c r="HBR48" s="446"/>
      <c r="HBS48" s="446"/>
      <c r="HBT48" s="446"/>
      <c r="HBU48" s="446"/>
      <c r="HBV48" s="446"/>
      <c r="HBW48" s="446"/>
      <c r="HBX48" s="446"/>
      <c r="HBY48" s="446"/>
      <c r="HBZ48" s="446"/>
      <c r="HCA48" s="446"/>
      <c r="HCB48" s="446"/>
      <c r="HCC48" s="446"/>
      <c r="HCD48" s="446"/>
      <c r="HCE48" s="446"/>
      <c r="HCF48" s="446"/>
      <c r="HCG48" s="446"/>
      <c r="HCH48" s="446"/>
      <c r="HCI48" s="446"/>
      <c r="HCJ48" s="446"/>
      <c r="HCK48" s="446"/>
      <c r="HCL48" s="446"/>
      <c r="HCM48" s="446"/>
      <c r="HCN48" s="446"/>
      <c r="HCO48" s="446"/>
      <c r="HCP48" s="446"/>
      <c r="HCQ48" s="446"/>
      <c r="HCR48" s="446"/>
      <c r="HCS48" s="446"/>
      <c r="HCT48" s="446"/>
      <c r="HCU48" s="446"/>
      <c r="HCV48" s="446"/>
      <c r="HCW48" s="446"/>
      <c r="HCX48" s="446"/>
      <c r="HCY48" s="446"/>
      <c r="HCZ48" s="446"/>
      <c r="HDA48" s="446"/>
      <c r="HDB48" s="446"/>
      <c r="HDC48" s="446"/>
      <c r="HDD48" s="446"/>
      <c r="HDE48" s="446"/>
      <c r="HDF48" s="446"/>
      <c r="HDG48" s="446"/>
      <c r="HDH48" s="446"/>
      <c r="HDI48" s="446"/>
      <c r="HDJ48" s="446"/>
      <c r="HDK48" s="446"/>
      <c r="HDL48" s="446"/>
      <c r="HDM48" s="446"/>
      <c r="HDN48" s="446"/>
      <c r="HDO48" s="446"/>
      <c r="HDP48" s="446"/>
      <c r="HDQ48" s="446"/>
      <c r="HDR48" s="446"/>
      <c r="HDS48" s="446"/>
      <c r="HDT48" s="446"/>
      <c r="HDU48" s="446"/>
      <c r="HDV48" s="446"/>
      <c r="HDW48" s="446"/>
      <c r="HDX48" s="446"/>
      <c r="HDY48" s="446"/>
      <c r="HDZ48" s="446"/>
      <c r="HEA48" s="446"/>
      <c r="HEB48" s="446"/>
      <c r="HEC48" s="446"/>
      <c r="HED48" s="446"/>
      <c r="HEE48" s="446"/>
      <c r="HEF48" s="446"/>
      <c r="HEG48" s="446"/>
      <c r="HEH48" s="446"/>
      <c r="HEI48" s="446"/>
      <c r="HEJ48" s="446"/>
      <c r="HEK48" s="446"/>
      <c r="HEL48" s="446"/>
      <c r="HEM48" s="446"/>
      <c r="HEN48" s="446"/>
      <c r="HEO48" s="446"/>
      <c r="HEP48" s="446"/>
      <c r="HEQ48" s="446"/>
      <c r="HER48" s="446"/>
      <c r="HES48" s="446"/>
      <c r="HET48" s="446"/>
      <c r="HEU48" s="446"/>
      <c r="HEV48" s="446"/>
      <c r="HEW48" s="446"/>
      <c r="HEX48" s="446"/>
      <c r="HEY48" s="446"/>
      <c r="HEZ48" s="446"/>
      <c r="HFA48" s="446"/>
      <c r="HFB48" s="446"/>
      <c r="HFC48" s="446"/>
      <c r="HFD48" s="446"/>
      <c r="HFE48" s="446"/>
      <c r="HFF48" s="446"/>
      <c r="HFG48" s="446"/>
      <c r="HFH48" s="446"/>
      <c r="HFI48" s="446"/>
      <c r="HFJ48" s="446"/>
      <c r="HFK48" s="446"/>
      <c r="HFL48" s="446"/>
      <c r="HFM48" s="446"/>
      <c r="HFN48" s="446"/>
      <c r="HFO48" s="446"/>
      <c r="HFP48" s="446"/>
      <c r="HFQ48" s="446"/>
      <c r="HFR48" s="446"/>
      <c r="HFS48" s="446"/>
      <c r="HFT48" s="446"/>
      <c r="HFU48" s="446"/>
      <c r="HFV48" s="446"/>
      <c r="HFW48" s="446"/>
      <c r="HFX48" s="446"/>
      <c r="HFY48" s="446"/>
      <c r="HFZ48" s="446"/>
      <c r="HGA48" s="446"/>
      <c r="HGB48" s="446"/>
      <c r="HGC48" s="446"/>
      <c r="HGD48" s="446"/>
      <c r="HGE48" s="446"/>
      <c r="HGF48" s="446"/>
      <c r="HGG48" s="446"/>
      <c r="HGH48" s="446"/>
      <c r="HGI48" s="446"/>
      <c r="HGJ48" s="446"/>
      <c r="HGK48" s="446"/>
      <c r="HGL48" s="446"/>
      <c r="HGM48" s="446"/>
      <c r="HGN48" s="446"/>
      <c r="HGO48" s="446"/>
      <c r="HGP48" s="446"/>
      <c r="HGQ48" s="446"/>
      <c r="HGR48" s="446"/>
      <c r="HGS48" s="446"/>
      <c r="HGT48" s="446"/>
      <c r="HGU48" s="446"/>
      <c r="HGV48" s="446"/>
      <c r="HGW48" s="446"/>
      <c r="HGX48" s="446"/>
      <c r="HGY48" s="446"/>
      <c r="HGZ48" s="446"/>
      <c r="HHA48" s="446"/>
      <c r="HHB48" s="446"/>
      <c r="HHC48" s="446"/>
      <c r="HHD48" s="446"/>
      <c r="HHE48" s="446"/>
      <c r="HHF48" s="446"/>
      <c r="HHG48" s="446"/>
      <c r="HHH48" s="446"/>
      <c r="HHI48" s="446"/>
      <c r="HHJ48" s="446"/>
      <c r="HHK48" s="446"/>
      <c r="HHL48" s="446"/>
      <c r="HHM48" s="446"/>
      <c r="HHN48" s="446"/>
      <c r="HHO48" s="446"/>
      <c r="HHP48" s="446"/>
      <c r="HHQ48" s="446"/>
      <c r="HHR48" s="446"/>
      <c r="HHS48" s="446"/>
      <c r="HHT48" s="446"/>
      <c r="HHU48" s="446"/>
      <c r="HHV48" s="446"/>
      <c r="HHW48" s="446"/>
      <c r="HHX48" s="446"/>
      <c r="HHY48" s="446"/>
      <c r="HHZ48" s="446"/>
      <c r="HIA48" s="446"/>
      <c r="HIB48" s="446"/>
      <c r="HIC48" s="446"/>
      <c r="HID48" s="446"/>
      <c r="HIE48" s="446"/>
      <c r="HIF48" s="446"/>
      <c r="HIG48" s="446"/>
      <c r="HIH48" s="446"/>
      <c r="HII48" s="446"/>
      <c r="HIJ48" s="446"/>
      <c r="HIK48" s="446"/>
      <c r="HIL48" s="446"/>
      <c r="HIM48" s="446"/>
      <c r="HIN48" s="446"/>
      <c r="HIO48" s="446"/>
      <c r="HIP48" s="446"/>
      <c r="HIQ48" s="446"/>
      <c r="HIR48" s="446"/>
      <c r="HIS48" s="446"/>
      <c r="HIT48" s="446"/>
      <c r="HIU48" s="446"/>
      <c r="HIV48" s="446"/>
      <c r="HIW48" s="446"/>
      <c r="HIX48" s="446"/>
      <c r="HIY48" s="446"/>
      <c r="HIZ48" s="446"/>
      <c r="HJA48" s="446"/>
      <c r="HJB48" s="446"/>
      <c r="HJC48" s="446"/>
      <c r="HJD48" s="446"/>
      <c r="HJE48" s="446"/>
      <c r="HJF48" s="446"/>
      <c r="HJG48" s="446"/>
      <c r="HJH48" s="446"/>
      <c r="HJI48" s="446"/>
      <c r="HJJ48" s="446"/>
      <c r="HJK48" s="446"/>
      <c r="HJL48" s="446"/>
      <c r="HJM48" s="446"/>
      <c r="HJN48" s="446"/>
      <c r="HJO48" s="446"/>
      <c r="HJP48" s="446"/>
      <c r="HJQ48" s="446"/>
      <c r="HJR48" s="446"/>
      <c r="HJS48" s="446"/>
      <c r="HJT48" s="446"/>
      <c r="HJU48" s="446"/>
      <c r="HJV48" s="446"/>
      <c r="HJW48" s="446"/>
      <c r="HJX48" s="446"/>
      <c r="HJY48" s="446"/>
      <c r="HJZ48" s="446"/>
      <c r="HKA48" s="446"/>
      <c r="HKB48" s="446"/>
      <c r="HKC48" s="446"/>
      <c r="HKD48" s="446"/>
      <c r="HKE48" s="446"/>
      <c r="HKF48" s="446"/>
      <c r="HKG48" s="446"/>
      <c r="HKH48" s="446"/>
      <c r="HKI48" s="446"/>
      <c r="HKJ48" s="446"/>
      <c r="HKK48" s="446"/>
      <c r="HKL48" s="446"/>
      <c r="HKM48" s="446"/>
      <c r="HKN48" s="446"/>
      <c r="HKO48" s="446"/>
      <c r="HKP48" s="446"/>
      <c r="HKQ48" s="446"/>
      <c r="HKR48" s="446"/>
      <c r="HKS48" s="446"/>
      <c r="HKT48" s="446"/>
      <c r="HKU48" s="446"/>
      <c r="HKV48" s="446"/>
      <c r="HKW48" s="446"/>
      <c r="HKX48" s="446"/>
      <c r="HKY48" s="446"/>
      <c r="HKZ48" s="446"/>
      <c r="HLA48" s="446"/>
      <c r="HLB48" s="446"/>
      <c r="HLC48" s="446"/>
      <c r="HLD48" s="446"/>
      <c r="HLE48" s="446"/>
      <c r="HLF48" s="446"/>
      <c r="HLG48" s="446"/>
      <c r="HLH48" s="446"/>
      <c r="HLI48" s="446"/>
      <c r="HLJ48" s="446"/>
      <c r="HLK48" s="446"/>
      <c r="HLL48" s="446"/>
      <c r="HLM48" s="446"/>
      <c r="HLN48" s="446"/>
      <c r="HLO48" s="446"/>
      <c r="HLP48" s="446"/>
      <c r="HLQ48" s="446"/>
      <c r="HLR48" s="446"/>
      <c r="HLS48" s="446"/>
      <c r="HLT48" s="446"/>
      <c r="HLU48" s="446"/>
      <c r="HLV48" s="446"/>
      <c r="HLW48" s="446"/>
      <c r="HLX48" s="446"/>
      <c r="HLY48" s="446"/>
      <c r="HLZ48" s="446"/>
      <c r="HMA48" s="446"/>
      <c r="HMB48" s="446"/>
      <c r="HMC48" s="446"/>
      <c r="HMD48" s="446"/>
      <c r="HME48" s="446"/>
      <c r="HMF48" s="446"/>
      <c r="HMG48" s="446"/>
      <c r="HMH48" s="446"/>
      <c r="HMI48" s="446"/>
      <c r="HMJ48" s="446"/>
      <c r="HMK48" s="446"/>
      <c r="HML48" s="446"/>
      <c r="HMM48" s="446"/>
      <c r="HMN48" s="446"/>
      <c r="HMO48" s="446"/>
      <c r="HMP48" s="446"/>
      <c r="HMQ48" s="446"/>
      <c r="HMR48" s="446"/>
      <c r="HMS48" s="446"/>
      <c r="HMT48" s="446"/>
      <c r="HMU48" s="446"/>
      <c r="HMV48" s="446"/>
      <c r="HMW48" s="446"/>
      <c r="HMX48" s="446"/>
      <c r="HMY48" s="446"/>
      <c r="HMZ48" s="446"/>
      <c r="HNA48" s="446"/>
      <c r="HNB48" s="446"/>
      <c r="HNC48" s="446"/>
      <c r="HND48" s="446"/>
      <c r="HNE48" s="446"/>
      <c r="HNF48" s="446"/>
      <c r="HNG48" s="446"/>
      <c r="HNH48" s="446"/>
      <c r="HNI48" s="446"/>
      <c r="HNJ48" s="446"/>
      <c r="HNK48" s="446"/>
      <c r="HNL48" s="446"/>
      <c r="HNM48" s="446"/>
      <c r="HNN48" s="446"/>
      <c r="HNO48" s="446"/>
      <c r="HNP48" s="446"/>
      <c r="HNQ48" s="446"/>
      <c r="HNR48" s="446"/>
      <c r="HNS48" s="446"/>
      <c r="HNT48" s="446"/>
      <c r="HNU48" s="446"/>
      <c r="HNV48" s="446"/>
      <c r="HNW48" s="446"/>
      <c r="HNX48" s="446"/>
      <c r="HNY48" s="446"/>
      <c r="HNZ48" s="446"/>
      <c r="HOA48" s="446"/>
      <c r="HOB48" s="446"/>
      <c r="HOC48" s="446"/>
      <c r="HOD48" s="446"/>
      <c r="HOE48" s="446"/>
      <c r="HOF48" s="446"/>
      <c r="HOG48" s="446"/>
      <c r="HOH48" s="446"/>
      <c r="HOI48" s="446"/>
      <c r="HOJ48" s="446"/>
      <c r="HOK48" s="446"/>
      <c r="HOL48" s="446"/>
      <c r="HOM48" s="446"/>
      <c r="HON48" s="446"/>
      <c r="HOO48" s="446"/>
      <c r="HOP48" s="446"/>
      <c r="HOQ48" s="446"/>
      <c r="HOR48" s="446"/>
      <c r="HOS48" s="446"/>
      <c r="HOT48" s="446"/>
      <c r="HOU48" s="446"/>
      <c r="HOV48" s="446"/>
      <c r="HOW48" s="446"/>
      <c r="HOX48" s="446"/>
      <c r="HOY48" s="446"/>
      <c r="HOZ48" s="446"/>
      <c r="HPA48" s="446"/>
      <c r="HPB48" s="446"/>
      <c r="HPC48" s="446"/>
      <c r="HPD48" s="446"/>
      <c r="HPE48" s="446"/>
      <c r="HPF48" s="446"/>
      <c r="HPG48" s="446"/>
      <c r="HPH48" s="446"/>
      <c r="HPI48" s="446"/>
      <c r="HPJ48" s="446"/>
      <c r="HPK48" s="446"/>
      <c r="HPL48" s="446"/>
      <c r="HPM48" s="446"/>
      <c r="HPN48" s="446"/>
      <c r="HPO48" s="446"/>
      <c r="HPP48" s="446"/>
      <c r="HPQ48" s="446"/>
      <c r="HPR48" s="446"/>
      <c r="HPS48" s="446"/>
      <c r="HPT48" s="446"/>
      <c r="HPU48" s="446"/>
      <c r="HPV48" s="446"/>
      <c r="HPW48" s="446"/>
      <c r="HPX48" s="446"/>
      <c r="HPY48" s="446"/>
      <c r="HPZ48" s="446"/>
      <c r="HQA48" s="446"/>
      <c r="HQB48" s="446"/>
      <c r="HQC48" s="446"/>
      <c r="HQD48" s="446"/>
      <c r="HQE48" s="446"/>
      <c r="HQF48" s="446"/>
      <c r="HQG48" s="446"/>
      <c r="HQH48" s="446"/>
      <c r="HQI48" s="446"/>
      <c r="HQJ48" s="446"/>
      <c r="HQK48" s="446"/>
      <c r="HQL48" s="446"/>
      <c r="HQM48" s="446"/>
      <c r="HQN48" s="446"/>
      <c r="HQO48" s="446"/>
      <c r="HQP48" s="446"/>
      <c r="HQQ48" s="446"/>
      <c r="HQR48" s="446"/>
      <c r="HQS48" s="446"/>
      <c r="HQT48" s="446"/>
      <c r="HQU48" s="446"/>
      <c r="HQV48" s="446"/>
      <c r="HQW48" s="446"/>
      <c r="HQX48" s="446"/>
      <c r="HQY48" s="446"/>
      <c r="HQZ48" s="446"/>
      <c r="HRA48" s="446"/>
      <c r="HRB48" s="446"/>
      <c r="HRC48" s="446"/>
      <c r="HRD48" s="446"/>
      <c r="HRE48" s="446"/>
      <c r="HRF48" s="446"/>
      <c r="HRG48" s="446"/>
      <c r="HRH48" s="446"/>
      <c r="HRI48" s="446"/>
      <c r="HRJ48" s="446"/>
      <c r="HRK48" s="446"/>
      <c r="HRL48" s="446"/>
      <c r="HRM48" s="446"/>
      <c r="HRN48" s="446"/>
      <c r="HRO48" s="446"/>
      <c r="HRP48" s="446"/>
      <c r="HRQ48" s="446"/>
      <c r="HRR48" s="446"/>
      <c r="HRS48" s="446"/>
      <c r="HRT48" s="446"/>
      <c r="HRU48" s="446"/>
      <c r="HRV48" s="446"/>
      <c r="HRW48" s="446"/>
      <c r="HRX48" s="446"/>
      <c r="HRY48" s="446"/>
      <c r="HRZ48" s="446"/>
      <c r="HSA48" s="446"/>
      <c r="HSB48" s="446"/>
      <c r="HSC48" s="446"/>
      <c r="HSD48" s="446"/>
      <c r="HSE48" s="446"/>
      <c r="HSF48" s="446"/>
      <c r="HSG48" s="446"/>
      <c r="HSH48" s="446"/>
      <c r="HSI48" s="446"/>
      <c r="HSJ48" s="446"/>
      <c r="HSK48" s="446"/>
      <c r="HSL48" s="446"/>
      <c r="HSM48" s="446"/>
      <c r="HSN48" s="446"/>
      <c r="HSO48" s="446"/>
      <c r="HSP48" s="446"/>
      <c r="HSQ48" s="446"/>
      <c r="HSR48" s="446"/>
      <c r="HSS48" s="446"/>
      <c r="HST48" s="446"/>
      <c r="HSU48" s="446"/>
      <c r="HSV48" s="446"/>
      <c r="HSW48" s="446"/>
      <c r="HSX48" s="446"/>
      <c r="HSY48" s="446"/>
      <c r="HSZ48" s="446"/>
      <c r="HTA48" s="446"/>
      <c r="HTB48" s="446"/>
      <c r="HTC48" s="446"/>
      <c r="HTD48" s="446"/>
      <c r="HTE48" s="446"/>
      <c r="HTF48" s="446"/>
      <c r="HTG48" s="446"/>
      <c r="HTH48" s="446"/>
      <c r="HTI48" s="446"/>
      <c r="HTJ48" s="446"/>
      <c r="HTK48" s="446"/>
      <c r="HTL48" s="446"/>
      <c r="HTM48" s="446"/>
      <c r="HTN48" s="446"/>
      <c r="HTO48" s="446"/>
      <c r="HTP48" s="446"/>
      <c r="HTQ48" s="446"/>
      <c r="HTR48" s="446"/>
      <c r="HTS48" s="446"/>
      <c r="HTT48" s="446"/>
      <c r="HTU48" s="446"/>
      <c r="HTV48" s="446"/>
      <c r="HTW48" s="446"/>
      <c r="HTX48" s="446"/>
      <c r="HTY48" s="446"/>
      <c r="HTZ48" s="446"/>
      <c r="HUA48" s="446"/>
      <c r="HUB48" s="446"/>
      <c r="HUC48" s="446"/>
      <c r="HUD48" s="446"/>
      <c r="HUE48" s="446"/>
      <c r="HUF48" s="446"/>
      <c r="HUG48" s="446"/>
      <c r="HUH48" s="446"/>
      <c r="HUI48" s="446"/>
      <c r="HUJ48" s="446"/>
      <c r="HUK48" s="446"/>
      <c r="HUL48" s="446"/>
      <c r="HUM48" s="446"/>
      <c r="HUN48" s="446"/>
      <c r="HUO48" s="446"/>
      <c r="HUP48" s="446"/>
      <c r="HUQ48" s="446"/>
      <c r="HUR48" s="446"/>
      <c r="HUS48" s="446"/>
      <c r="HUT48" s="446"/>
      <c r="HUU48" s="446"/>
      <c r="HUV48" s="446"/>
      <c r="HUW48" s="446"/>
      <c r="HUX48" s="446"/>
      <c r="HUY48" s="446"/>
      <c r="HUZ48" s="446"/>
      <c r="HVA48" s="446"/>
      <c r="HVB48" s="446"/>
      <c r="HVC48" s="446"/>
      <c r="HVD48" s="446"/>
      <c r="HVE48" s="446"/>
      <c r="HVF48" s="446"/>
      <c r="HVG48" s="446"/>
      <c r="HVH48" s="446"/>
      <c r="HVI48" s="446"/>
      <c r="HVJ48" s="446"/>
      <c r="HVK48" s="446"/>
      <c r="HVL48" s="446"/>
      <c r="HVM48" s="446"/>
      <c r="HVN48" s="446"/>
      <c r="HVO48" s="446"/>
      <c r="HVP48" s="446"/>
      <c r="HVQ48" s="446"/>
      <c r="HVR48" s="446"/>
      <c r="HVS48" s="446"/>
      <c r="HVT48" s="446"/>
      <c r="HVU48" s="446"/>
      <c r="HVV48" s="446"/>
      <c r="HVW48" s="446"/>
      <c r="HVX48" s="446"/>
      <c r="HVY48" s="446"/>
      <c r="HVZ48" s="446"/>
      <c r="HWA48" s="446"/>
      <c r="HWB48" s="446"/>
      <c r="HWC48" s="446"/>
      <c r="HWD48" s="446"/>
      <c r="HWE48" s="446"/>
      <c r="HWF48" s="446"/>
      <c r="HWG48" s="446"/>
      <c r="HWH48" s="446"/>
      <c r="HWI48" s="446"/>
      <c r="HWJ48" s="446"/>
      <c r="HWK48" s="446"/>
      <c r="HWL48" s="446"/>
      <c r="HWM48" s="446"/>
      <c r="HWN48" s="446"/>
      <c r="HWO48" s="446"/>
      <c r="HWP48" s="446"/>
      <c r="HWQ48" s="446"/>
      <c r="HWR48" s="446"/>
      <c r="HWS48" s="446"/>
      <c r="HWT48" s="446"/>
      <c r="HWU48" s="446"/>
      <c r="HWV48" s="446"/>
      <c r="HWW48" s="446"/>
      <c r="HWX48" s="446"/>
      <c r="HWY48" s="446"/>
      <c r="HWZ48" s="446"/>
      <c r="HXA48" s="446"/>
      <c r="HXB48" s="446"/>
      <c r="HXC48" s="446"/>
      <c r="HXD48" s="446"/>
      <c r="HXE48" s="446"/>
      <c r="HXF48" s="446"/>
      <c r="HXG48" s="446"/>
      <c r="HXH48" s="446"/>
      <c r="HXI48" s="446"/>
      <c r="HXJ48" s="446"/>
      <c r="HXK48" s="446"/>
      <c r="HXL48" s="446"/>
      <c r="HXM48" s="446"/>
      <c r="HXN48" s="446"/>
      <c r="HXO48" s="446"/>
      <c r="HXP48" s="446"/>
      <c r="HXQ48" s="446"/>
      <c r="HXR48" s="446"/>
      <c r="HXS48" s="446"/>
      <c r="HXT48" s="446"/>
      <c r="HXU48" s="446"/>
      <c r="HXV48" s="446"/>
      <c r="HXW48" s="446"/>
      <c r="HXX48" s="446"/>
      <c r="HXY48" s="446"/>
      <c r="HXZ48" s="446"/>
      <c r="HYA48" s="446"/>
      <c r="HYB48" s="446"/>
      <c r="HYC48" s="446"/>
      <c r="HYD48" s="446"/>
      <c r="HYE48" s="446"/>
      <c r="HYF48" s="446"/>
      <c r="HYG48" s="446"/>
      <c r="HYH48" s="446"/>
      <c r="HYI48" s="446"/>
      <c r="HYJ48" s="446"/>
      <c r="HYK48" s="446"/>
      <c r="HYL48" s="446"/>
      <c r="HYM48" s="446"/>
      <c r="HYN48" s="446"/>
      <c r="HYO48" s="446"/>
      <c r="HYP48" s="446"/>
      <c r="HYQ48" s="446"/>
      <c r="HYR48" s="446"/>
      <c r="HYS48" s="446"/>
      <c r="HYT48" s="446"/>
      <c r="HYU48" s="446"/>
      <c r="HYV48" s="446"/>
      <c r="HYW48" s="446"/>
      <c r="HYX48" s="446"/>
      <c r="HYY48" s="446"/>
      <c r="HYZ48" s="446"/>
      <c r="HZA48" s="446"/>
      <c r="HZB48" s="446"/>
      <c r="HZC48" s="446"/>
      <c r="HZD48" s="446"/>
      <c r="HZE48" s="446"/>
      <c r="HZF48" s="446"/>
      <c r="HZG48" s="446"/>
      <c r="HZH48" s="446"/>
      <c r="HZI48" s="446"/>
      <c r="HZJ48" s="446"/>
      <c r="HZK48" s="446"/>
      <c r="HZL48" s="446"/>
      <c r="HZM48" s="446"/>
      <c r="HZN48" s="446"/>
      <c r="HZO48" s="446"/>
      <c r="HZP48" s="446"/>
      <c r="HZQ48" s="446"/>
      <c r="HZR48" s="446"/>
      <c r="HZS48" s="446"/>
      <c r="HZT48" s="446"/>
      <c r="HZU48" s="446"/>
      <c r="HZV48" s="446"/>
      <c r="HZW48" s="446"/>
      <c r="HZX48" s="446"/>
      <c r="HZY48" s="446"/>
      <c r="HZZ48" s="446"/>
      <c r="IAA48" s="446"/>
      <c r="IAB48" s="446"/>
      <c r="IAC48" s="446"/>
      <c r="IAD48" s="446"/>
      <c r="IAE48" s="446"/>
      <c r="IAF48" s="446"/>
      <c r="IAG48" s="446"/>
      <c r="IAH48" s="446"/>
      <c r="IAI48" s="446"/>
      <c r="IAJ48" s="446"/>
      <c r="IAK48" s="446"/>
      <c r="IAL48" s="446"/>
      <c r="IAM48" s="446"/>
      <c r="IAN48" s="446"/>
      <c r="IAO48" s="446"/>
      <c r="IAP48" s="446"/>
      <c r="IAQ48" s="446"/>
      <c r="IAR48" s="446"/>
      <c r="IAS48" s="446"/>
      <c r="IAT48" s="446"/>
      <c r="IAU48" s="446"/>
      <c r="IAV48" s="446"/>
      <c r="IAW48" s="446"/>
      <c r="IAX48" s="446"/>
      <c r="IAY48" s="446"/>
      <c r="IAZ48" s="446"/>
      <c r="IBA48" s="446"/>
      <c r="IBB48" s="446"/>
      <c r="IBC48" s="446"/>
      <c r="IBD48" s="446"/>
      <c r="IBE48" s="446"/>
      <c r="IBF48" s="446"/>
      <c r="IBG48" s="446"/>
      <c r="IBH48" s="446"/>
      <c r="IBI48" s="446"/>
      <c r="IBJ48" s="446"/>
      <c r="IBK48" s="446"/>
      <c r="IBL48" s="446"/>
      <c r="IBM48" s="446"/>
      <c r="IBN48" s="446"/>
      <c r="IBO48" s="446"/>
      <c r="IBP48" s="446"/>
      <c r="IBQ48" s="446"/>
      <c r="IBR48" s="446"/>
      <c r="IBS48" s="446"/>
      <c r="IBT48" s="446"/>
      <c r="IBU48" s="446"/>
      <c r="IBV48" s="446"/>
      <c r="IBW48" s="446"/>
      <c r="IBX48" s="446"/>
      <c r="IBY48" s="446"/>
      <c r="IBZ48" s="446"/>
      <c r="ICA48" s="446"/>
      <c r="ICB48" s="446"/>
      <c r="ICC48" s="446"/>
      <c r="ICD48" s="446"/>
      <c r="ICE48" s="446"/>
      <c r="ICF48" s="446"/>
      <c r="ICG48" s="446"/>
      <c r="ICH48" s="446"/>
      <c r="ICI48" s="446"/>
      <c r="ICJ48" s="446"/>
      <c r="ICK48" s="446"/>
      <c r="ICL48" s="446"/>
      <c r="ICM48" s="446"/>
      <c r="ICN48" s="446"/>
      <c r="ICO48" s="446"/>
      <c r="ICP48" s="446"/>
      <c r="ICQ48" s="446"/>
      <c r="ICR48" s="446"/>
      <c r="ICS48" s="446"/>
      <c r="ICT48" s="446"/>
      <c r="ICU48" s="446"/>
      <c r="ICV48" s="446"/>
      <c r="ICW48" s="446"/>
      <c r="ICX48" s="446"/>
      <c r="ICY48" s="446"/>
      <c r="ICZ48" s="446"/>
      <c r="IDA48" s="446"/>
      <c r="IDB48" s="446"/>
      <c r="IDC48" s="446"/>
      <c r="IDD48" s="446"/>
      <c r="IDE48" s="446"/>
      <c r="IDF48" s="446"/>
      <c r="IDG48" s="446"/>
      <c r="IDH48" s="446"/>
      <c r="IDI48" s="446"/>
      <c r="IDJ48" s="446"/>
      <c r="IDK48" s="446"/>
      <c r="IDL48" s="446"/>
      <c r="IDM48" s="446"/>
      <c r="IDN48" s="446"/>
      <c r="IDO48" s="446"/>
      <c r="IDP48" s="446"/>
      <c r="IDQ48" s="446"/>
      <c r="IDR48" s="446"/>
      <c r="IDS48" s="446"/>
      <c r="IDT48" s="446"/>
      <c r="IDU48" s="446"/>
      <c r="IDV48" s="446"/>
      <c r="IDW48" s="446"/>
      <c r="IDX48" s="446"/>
      <c r="IDY48" s="446"/>
      <c r="IDZ48" s="446"/>
      <c r="IEA48" s="446"/>
      <c r="IEB48" s="446"/>
      <c r="IEC48" s="446"/>
      <c r="IED48" s="446"/>
      <c r="IEE48" s="446"/>
      <c r="IEF48" s="446"/>
      <c r="IEG48" s="446"/>
      <c r="IEH48" s="446"/>
      <c r="IEI48" s="446"/>
      <c r="IEJ48" s="446"/>
      <c r="IEK48" s="446"/>
      <c r="IEL48" s="446"/>
      <c r="IEM48" s="446"/>
      <c r="IEN48" s="446"/>
      <c r="IEO48" s="446"/>
      <c r="IEP48" s="446"/>
      <c r="IEQ48" s="446"/>
      <c r="IER48" s="446"/>
      <c r="IES48" s="446"/>
      <c r="IET48" s="446"/>
      <c r="IEU48" s="446"/>
      <c r="IEV48" s="446"/>
      <c r="IEW48" s="446"/>
      <c r="IEX48" s="446"/>
      <c r="IEY48" s="446"/>
      <c r="IEZ48" s="446"/>
      <c r="IFA48" s="446"/>
      <c r="IFB48" s="446"/>
      <c r="IFC48" s="446"/>
      <c r="IFD48" s="446"/>
      <c r="IFE48" s="446"/>
      <c r="IFF48" s="446"/>
      <c r="IFG48" s="446"/>
      <c r="IFH48" s="446"/>
      <c r="IFI48" s="446"/>
      <c r="IFJ48" s="446"/>
      <c r="IFK48" s="446"/>
      <c r="IFL48" s="446"/>
      <c r="IFM48" s="446"/>
      <c r="IFN48" s="446"/>
      <c r="IFO48" s="446"/>
      <c r="IFP48" s="446"/>
      <c r="IFQ48" s="446"/>
      <c r="IFR48" s="446"/>
      <c r="IFS48" s="446"/>
      <c r="IFT48" s="446"/>
      <c r="IFU48" s="446"/>
      <c r="IFV48" s="446"/>
      <c r="IFW48" s="446"/>
      <c r="IFX48" s="446"/>
      <c r="IFY48" s="446"/>
      <c r="IFZ48" s="446"/>
      <c r="IGA48" s="446"/>
      <c r="IGB48" s="446"/>
      <c r="IGC48" s="446"/>
      <c r="IGD48" s="446"/>
      <c r="IGE48" s="446"/>
      <c r="IGF48" s="446"/>
      <c r="IGG48" s="446"/>
      <c r="IGH48" s="446"/>
      <c r="IGI48" s="446"/>
      <c r="IGJ48" s="446"/>
      <c r="IGK48" s="446"/>
      <c r="IGL48" s="446"/>
      <c r="IGM48" s="446"/>
      <c r="IGN48" s="446"/>
      <c r="IGO48" s="446"/>
      <c r="IGP48" s="446"/>
      <c r="IGQ48" s="446"/>
      <c r="IGR48" s="446"/>
      <c r="IGS48" s="446"/>
      <c r="IGT48" s="446"/>
      <c r="IGU48" s="446"/>
      <c r="IGV48" s="446"/>
      <c r="IGW48" s="446"/>
      <c r="IGX48" s="446"/>
      <c r="IGY48" s="446"/>
      <c r="IGZ48" s="446"/>
      <c r="IHA48" s="446"/>
      <c r="IHB48" s="446"/>
      <c r="IHC48" s="446"/>
      <c r="IHD48" s="446"/>
      <c r="IHE48" s="446"/>
      <c r="IHF48" s="446"/>
      <c r="IHG48" s="446"/>
      <c r="IHH48" s="446"/>
      <c r="IHI48" s="446"/>
      <c r="IHJ48" s="446"/>
      <c r="IHK48" s="446"/>
      <c r="IHL48" s="446"/>
      <c r="IHM48" s="446"/>
      <c r="IHN48" s="446"/>
      <c r="IHO48" s="446"/>
      <c r="IHP48" s="446"/>
      <c r="IHQ48" s="446"/>
      <c r="IHR48" s="446"/>
      <c r="IHS48" s="446"/>
      <c r="IHT48" s="446"/>
      <c r="IHU48" s="446"/>
      <c r="IHV48" s="446"/>
      <c r="IHW48" s="446"/>
      <c r="IHX48" s="446"/>
      <c r="IHY48" s="446"/>
      <c r="IHZ48" s="446"/>
      <c r="IIA48" s="446"/>
      <c r="IIB48" s="446"/>
      <c r="IIC48" s="446"/>
      <c r="IID48" s="446"/>
      <c r="IIE48" s="446"/>
      <c r="IIF48" s="446"/>
      <c r="IIG48" s="446"/>
      <c r="IIH48" s="446"/>
      <c r="III48" s="446"/>
      <c r="IIJ48" s="446"/>
      <c r="IIK48" s="446"/>
      <c r="IIL48" s="446"/>
      <c r="IIM48" s="446"/>
      <c r="IIN48" s="446"/>
      <c r="IIO48" s="446"/>
      <c r="IIP48" s="446"/>
      <c r="IIQ48" s="446"/>
      <c r="IIR48" s="446"/>
      <c r="IIS48" s="446"/>
      <c r="IIT48" s="446"/>
      <c r="IIU48" s="446"/>
      <c r="IIV48" s="446"/>
      <c r="IIW48" s="446"/>
      <c r="IIX48" s="446"/>
      <c r="IIY48" s="446"/>
      <c r="IIZ48" s="446"/>
      <c r="IJA48" s="446"/>
      <c r="IJB48" s="446"/>
      <c r="IJC48" s="446"/>
      <c r="IJD48" s="446"/>
      <c r="IJE48" s="446"/>
      <c r="IJF48" s="446"/>
      <c r="IJG48" s="446"/>
      <c r="IJH48" s="446"/>
      <c r="IJI48" s="446"/>
      <c r="IJJ48" s="446"/>
      <c r="IJK48" s="446"/>
      <c r="IJL48" s="446"/>
      <c r="IJM48" s="446"/>
      <c r="IJN48" s="446"/>
      <c r="IJO48" s="446"/>
      <c r="IJP48" s="446"/>
      <c r="IJQ48" s="446"/>
      <c r="IJR48" s="446"/>
      <c r="IJS48" s="446"/>
      <c r="IJT48" s="446"/>
      <c r="IJU48" s="446"/>
      <c r="IJV48" s="446"/>
      <c r="IJW48" s="446"/>
      <c r="IJX48" s="446"/>
      <c r="IJY48" s="446"/>
      <c r="IJZ48" s="446"/>
      <c r="IKA48" s="446"/>
      <c r="IKB48" s="446"/>
      <c r="IKC48" s="446"/>
      <c r="IKD48" s="446"/>
      <c r="IKE48" s="446"/>
      <c r="IKF48" s="446"/>
      <c r="IKG48" s="446"/>
      <c r="IKH48" s="446"/>
      <c r="IKI48" s="446"/>
      <c r="IKJ48" s="446"/>
      <c r="IKK48" s="446"/>
      <c r="IKL48" s="446"/>
      <c r="IKM48" s="446"/>
      <c r="IKN48" s="446"/>
      <c r="IKO48" s="446"/>
      <c r="IKP48" s="446"/>
      <c r="IKQ48" s="446"/>
      <c r="IKR48" s="446"/>
      <c r="IKS48" s="446"/>
      <c r="IKT48" s="446"/>
      <c r="IKU48" s="446"/>
      <c r="IKV48" s="446"/>
      <c r="IKW48" s="446"/>
      <c r="IKX48" s="446"/>
      <c r="IKY48" s="446"/>
      <c r="IKZ48" s="446"/>
      <c r="ILA48" s="446"/>
      <c r="ILB48" s="446"/>
      <c r="ILC48" s="446"/>
      <c r="ILD48" s="446"/>
      <c r="ILE48" s="446"/>
      <c r="ILF48" s="446"/>
      <c r="ILG48" s="446"/>
      <c r="ILH48" s="446"/>
      <c r="ILI48" s="446"/>
      <c r="ILJ48" s="446"/>
      <c r="ILK48" s="446"/>
      <c r="ILL48" s="446"/>
      <c r="ILM48" s="446"/>
      <c r="ILN48" s="446"/>
      <c r="ILO48" s="446"/>
      <c r="ILP48" s="446"/>
      <c r="ILQ48" s="446"/>
      <c r="ILR48" s="446"/>
      <c r="ILS48" s="446"/>
      <c r="ILT48" s="446"/>
      <c r="ILU48" s="446"/>
      <c r="ILV48" s="446"/>
      <c r="ILW48" s="446"/>
      <c r="ILX48" s="446"/>
      <c r="ILY48" s="446"/>
      <c r="ILZ48" s="446"/>
      <c r="IMA48" s="446"/>
      <c r="IMB48" s="446"/>
      <c r="IMC48" s="446"/>
      <c r="IMD48" s="446"/>
      <c r="IME48" s="446"/>
      <c r="IMF48" s="446"/>
      <c r="IMG48" s="446"/>
      <c r="IMH48" s="446"/>
      <c r="IMI48" s="446"/>
      <c r="IMJ48" s="446"/>
      <c r="IMK48" s="446"/>
      <c r="IML48" s="446"/>
      <c r="IMM48" s="446"/>
      <c r="IMN48" s="446"/>
      <c r="IMO48" s="446"/>
      <c r="IMP48" s="446"/>
      <c r="IMQ48" s="446"/>
      <c r="IMR48" s="446"/>
      <c r="IMS48" s="446"/>
      <c r="IMT48" s="446"/>
      <c r="IMU48" s="446"/>
      <c r="IMV48" s="446"/>
      <c r="IMW48" s="446"/>
      <c r="IMX48" s="446"/>
      <c r="IMY48" s="446"/>
      <c r="IMZ48" s="446"/>
      <c r="INA48" s="446"/>
      <c r="INB48" s="446"/>
      <c r="INC48" s="446"/>
      <c r="IND48" s="446"/>
      <c r="INE48" s="446"/>
      <c r="INF48" s="446"/>
      <c r="ING48" s="446"/>
      <c r="INH48" s="446"/>
      <c r="INI48" s="446"/>
      <c r="INJ48" s="446"/>
      <c r="INK48" s="446"/>
      <c r="INL48" s="446"/>
      <c r="INM48" s="446"/>
      <c r="INN48" s="446"/>
      <c r="INO48" s="446"/>
      <c r="INP48" s="446"/>
      <c r="INQ48" s="446"/>
      <c r="INR48" s="446"/>
      <c r="INS48" s="446"/>
      <c r="INT48" s="446"/>
      <c r="INU48" s="446"/>
      <c r="INV48" s="446"/>
      <c r="INW48" s="446"/>
      <c r="INX48" s="446"/>
      <c r="INY48" s="446"/>
      <c r="INZ48" s="446"/>
      <c r="IOA48" s="446"/>
      <c r="IOB48" s="446"/>
      <c r="IOC48" s="446"/>
      <c r="IOD48" s="446"/>
      <c r="IOE48" s="446"/>
      <c r="IOF48" s="446"/>
      <c r="IOG48" s="446"/>
      <c r="IOH48" s="446"/>
      <c r="IOI48" s="446"/>
      <c r="IOJ48" s="446"/>
      <c r="IOK48" s="446"/>
      <c r="IOL48" s="446"/>
      <c r="IOM48" s="446"/>
      <c r="ION48" s="446"/>
      <c r="IOO48" s="446"/>
      <c r="IOP48" s="446"/>
      <c r="IOQ48" s="446"/>
      <c r="IOR48" s="446"/>
      <c r="IOS48" s="446"/>
      <c r="IOT48" s="446"/>
      <c r="IOU48" s="446"/>
      <c r="IOV48" s="446"/>
      <c r="IOW48" s="446"/>
      <c r="IOX48" s="446"/>
      <c r="IOY48" s="446"/>
      <c r="IOZ48" s="446"/>
      <c r="IPA48" s="446"/>
      <c r="IPB48" s="446"/>
      <c r="IPC48" s="446"/>
      <c r="IPD48" s="446"/>
      <c r="IPE48" s="446"/>
      <c r="IPF48" s="446"/>
      <c r="IPG48" s="446"/>
      <c r="IPH48" s="446"/>
      <c r="IPI48" s="446"/>
      <c r="IPJ48" s="446"/>
      <c r="IPK48" s="446"/>
      <c r="IPL48" s="446"/>
      <c r="IPM48" s="446"/>
      <c r="IPN48" s="446"/>
      <c r="IPO48" s="446"/>
      <c r="IPP48" s="446"/>
      <c r="IPQ48" s="446"/>
      <c r="IPR48" s="446"/>
      <c r="IPS48" s="446"/>
      <c r="IPT48" s="446"/>
      <c r="IPU48" s="446"/>
      <c r="IPV48" s="446"/>
      <c r="IPW48" s="446"/>
      <c r="IPX48" s="446"/>
      <c r="IPY48" s="446"/>
      <c r="IPZ48" s="446"/>
      <c r="IQA48" s="446"/>
      <c r="IQB48" s="446"/>
      <c r="IQC48" s="446"/>
      <c r="IQD48" s="446"/>
      <c r="IQE48" s="446"/>
      <c r="IQF48" s="446"/>
      <c r="IQG48" s="446"/>
      <c r="IQH48" s="446"/>
      <c r="IQI48" s="446"/>
      <c r="IQJ48" s="446"/>
      <c r="IQK48" s="446"/>
      <c r="IQL48" s="446"/>
      <c r="IQM48" s="446"/>
      <c r="IQN48" s="446"/>
      <c r="IQO48" s="446"/>
      <c r="IQP48" s="446"/>
      <c r="IQQ48" s="446"/>
      <c r="IQR48" s="446"/>
      <c r="IQS48" s="446"/>
      <c r="IQT48" s="446"/>
      <c r="IQU48" s="446"/>
      <c r="IQV48" s="446"/>
      <c r="IQW48" s="446"/>
      <c r="IQX48" s="446"/>
      <c r="IQY48" s="446"/>
      <c r="IQZ48" s="446"/>
      <c r="IRA48" s="446"/>
      <c r="IRB48" s="446"/>
      <c r="IRC48" s="446"/>
      <c r="IRD48" s="446"/>
      <c r="IRE48" s="446"/>
      <c r="IRF48" s="446"/>
      <c r="IRG48" s="446"/>
      <c r="IRH48" s="446"/>
      <c r="IRI48" s="446"/>
      <c r="IRJ48" s="446"/>
      <c r="IRK48" s="446"/>
      <c r="IRL48" s="446"/>
      <c r="IRM48" s="446"/>
      <c r="IRN48" s="446"/>
      <c r="IRO48" s="446"/>
      <c r="IRP48" s="446"/>
      <c r="IRQ48" s="446"/>
      <c r="IRR48" s="446"/>
      <c r="IRS48" s="446"/>
      <c r="IRT48" s="446"/>
      <c r="IRU48" s="446"/>
      <c r="IRV48" s="446"/>
      <c r="IRW48" s="446"/>
      <c r="IRX48" s="446"/>
      <c r="IRY48" s="446"/>
      <c r="IRZ48" s="446"/>
      <c r="ISA48" s="446"/>
      <c r="ISB48" s="446"/>
      <c r="ISC48" s="446"/>
      <c r="ISD48" s="446"/>
      <c r="ISE48" s="446"/>
      <c r="ISF48" s="446"/>
      <c r="ISG48" s="446"/>
      <c r="ISH48" s="446"/>
      <c r="ISI48" s="446"/>
      <c r="ISJ48" s="446"/>
      <c r="ISK48" s="446"/>
      <c r="ISL48" s="446"/>
      <c r="ISM48" s="446"/>
      <c r="ISN48" s="446"/>
      <c r="ISO48" s="446"/>
      <c r="ISP48" s="446"/>
      <c r="ISQ48" s="446"/>
      <c r="ISR48" s="446"/>
      <c r="ISS48" s="446"/>
      <c r="IST48" s="446"/>
      <c r="ISU48" s="446"/>
      <c r="ISV48" s="446"/>
      <c r="ISW48" s="446"/>
      <c r="ISX48" s="446"/>
      <c r="ISY48" s="446"/>
      <c r="ISZ48" s="446"/>
      <c r="ITA48" s="446"/>
      <c r="ITB48" s="446"/>
      <c r="ITC48" s="446"/>
      <c r="ITD48" s="446"/>
      <c r="ITE48" s="446"/>
      <c r="ITF48" s="446"/>
      <c r="ITG48" s="446"/>
      <c r="ITH48" s="446"/>
      <c r="ITI48" s="446"/>
      <c r="ITJ48" s="446"/>
      <c r="ITK48" s="446"/>
      <c r="ITL48" s="446"/>
      <c r="ITM48" s="446"/>
      <c r="ITN48" s="446"/>
      <c r="ITO48" s="446"/>
      <c r="ITP48" s="446"/>
      <c r="ITQ48" s="446"/>
      <c r="ITR48" s="446"/>
      <c r="ITS48" s="446"/>
      <c r="ITT48" s="446"/>
      <c r="ITU48" s="446"/>
      <c r="ITV48" s="446"/>
      <c r="ITW48" s="446"/>
      <c r="ITX48" s="446"/>
      <c r="ITY48" s="446"/>
      <c r="ITZ48" s="446"/>
      <c r="IUA48" s="446"/>
      <c r="IUB48" s="446"/>
      <c r="IUC48" s="446"/>
      <c r="IUD48" s="446"/>
      <c r="IUE48" s="446"/>
      <c r="IUF48" s="446"/>
      <c r="IUG48" s="446"/>
      <c r="IUH48" s="446"/>
      <c r="IUI48" s="446"/>
      <c r="IUJ48" s="446"/>
      <c r="IUK48" s="446"/>
      <c r="IUL48" s="446"/>
      <c r="IUM48" s="446"/>
      <c r="IUN48" s="446"/>
      <c r="IUO48" s="446"/>
      <c r="IUP48" s="446"/>
      <c r="IUQ48" s="446"/>
      <c r="IUR48" s="446"/>
      <c r="IUS48" s="446"/>
      <c r="IUT48" s="446"/>
      <c r="IUU48" s="446"/>
      <c r="IUV48" s="446"/>
      <c r="IUW48" s="446"/>
      <c r="IUX48" s="446"/>
      <c r="IUY48" s="446"/>
      <c r="IUZ48" s="446"/>
      <c r="IVA48" s="446"/>
      <c r="IVB48" s="446"/>
      <c r="IVC48" s="446"/>
      <c r="IVD48" s="446"/>
      <c r="IVE48" s="446"/>
      <c r="IVF48" s="446"/>
      <c r="IVG48" s="446"/>
      <c r="IVH48" s="446"/>
      <c r="IVI48" s="446"/>
      <c r="IVJ48" s="446"/>
      <c r="IVK48" s="446"/>
      <c r="IVL48" s="446"/>
      <c r="IVM48" s="446"/>
      <c r="IVN48" s="446"/>
      <c r="IVO48" s="446"/>
      <c r="IVP48" s="446"/>
      <c r="IVQ48" s="446"/>
      <c r="IVR48" s="446"/>
      <c r="IVS48" s="446"/>
      <c r="IVT48" s="446"/>
      <c r="IVU48" s="446"/>
      <c r="IVV48" s="446"/>
      <c r="IVW48" s="446"/>
      <c r="IVX48" s="446"/>
      <c r="IVY48" s="446"/>
      <c r="IVZ48" s="446"/>
      <c r="IWA48" s="446"/>
      <c r="IWB48" s="446"/>
      <c r="IWC48" s="446"/>
      <c r="IWD48" s="446"/>
      <c r="IWE48" s="446"/>
      <c r="IWF48" s="446"/>
      <c r="IWG48" s="446"/>
      <c r="IWH48" s="446"/>
      <c r="IWI48" s="446"/>
      <c r="IWJ48" s="446"/>
      <c r="IWK48" s="446"/>
      <c r="IWL48" s="446"/>
      <c r="IWM48" s="446"/>
      <c r="IWN48" s="446"/>
      <c r="IWO48" s="446"/>
      <c r="IWP48" s="446"/>
      <c r="IWQ48" s="446"/>
      <c r="IWR48" s="446"/>
      <c r="IWS48" s="446"/>
      <c r="IWT48" s="446"/>
      <c r="IWU48" s="446"/>
      <c r="IWV48" s="446"/>
      <c r="IWW48" s="446"/>
      <c r="IWX48" s="446"/>
      <c r="IWY48" s="446"/>
      <c r="IWZ48" s="446"/>
      <c r="IXA48" s="446"/>
      <c r="IXB48" s="446"/>
      <c r="IXC48" s="446"/>
      <c r="IXD48" s="446"/>
      <c r="IXE48" s="446"/>
      <c r="IXF48" s="446"/>
      <c r="IXG48" s="446"/>
      <c r="IXH48" s="446"/>
      <c r="IXI48" s="446"/>
      <c r="IXJ48" s="446"/>
      <c r="IXK48" s="446"/>
      <c r="IXL48" s="446"/>
      <c r="IXM48" s="446"/>
      <c r="IXN48" s="446"/>
      <c r="IXO48" s="446"/>
      <c r="IXP48" s="446"/>
      <c r="IXQ48" s="446"/>
      <c r="IXR48" s="446"/>
      <c r="IXS48" s="446"/>
      <c r="IXT48" s="446"/>
      <c r="IXU48" s="446"/>
      <c r="IXV48" s="446"/>
      <c r="IXW48" s="446"/>
      <c r="IXX48" s="446"/>
      <c r="IXY48" s="446"/>
      <c r="IXZ48" s="446"/>
      <c r="IYA48" s="446"/>
      <c r="IYB48" s="446"/>
      <c r="IYC48" s="446"/>
      <c r="IYD48" s="446"/>
      <c r="IYE48" s="446"/>
      <c r="IYF48" s="446"/>
      <c r="IYG48" s="446"/>
      <c r="IYH48" s="446"/>
      <c r="IYI48" s="446"/>
      <c r="IYJ48" s="446"/>
      <c r="IYK48" s="446"/>
      <c r="IYL48" s="446"/>
      <c r="IYM48" s="446"/>
      <c r="IYN48" s="446"/>
      <c r="IYO48" s="446"/>
      <c r="IYP48" s="446"/>
      <c r="IYQ48" s="446"/>
      <c r="IYR48" s="446"/>
      <c r="IYS48" s="446"/>
      <c r="IYT48" s="446"/>
      <c r="IYU48" s="446"/>
      <c r="IYV48" s="446"/>
      <c r="IYW48" s="446"/>
      <c r="IYX48" s="446"/>
      <c r="IYY48" s="446"/>
      <c r="IYZ48" s="446"/>
      <c r="IZA48" s="446"/>
      <c r="IZB48" s="446"/>
      <c r="IZC48" s="446"/>
      <c r="IZD48" s="446"/>
      <c r="IZE48" s="446"/>
      <c r="IZF48" s="446"/>
      <c r="IZG48" s="446"/>
      <c r="IZH48" s="446"/>
      <c r="IZI48" s="446"/>
      <c r="IZJ48" s="446"/>
      <c r="IZK48" s="446"/>
      <c r="IZL48" s="446"/>
      <c r="IZM48" s="446"/>
      <c r="IZN48" s="446"/>
      <c r="IZO48" s="446"/>
      <c r="IZP48" s="446"/>
      <c r="IZQ48" s="446"/>
      <c r="IZR48" s="446"/>
      <c r="IZS48" s="446"/>
      <c r="IZT48" s="446"/>
      <c r="IZU48" s="446"/>
      <c r="IZV48" s="446"/>
      <c r="IZW48" s="446"/>
      <c r="IZX48" s="446"/>
      <c r="IZY48" s="446"/>
      <c r="IZZ48" s="446"/>
      <c r="JAA48" s="446"/>
      <c r="JAB48" s="446"/>
      <c r="JAC48" s="446"/>
      <c r="JAD48" s="446"/>
      <c r="JAE48" s="446"/>
      <c r="JAF48" s="446"/>
      <c r="JAG48" s="446"/>
      <c r="JAH48" s="446"/>
      <c r="JAI48" s="446"/>
      <c r="JAJ48" s="446"/>
      <c r="JAK48" s="446"/>
      <c r="JAL48" s="446"/>
      <c r="JAM48" s="446"/>
      <c r="JAN48" s="446"/>
      <c r="JAO48" s="446"/>
      <c r="JAP48" s="446"/>
      <c r="JAQ48" s="446"/>
      <c r="JAR48" s="446"/>
      <c r="JAS48" s="446"/>
      <c r="JAT48" s="446"/>
      <c r="JAU48" s="446"/>
      <c r="JAV48" s="446"/>
      <c r="JAW48" s="446"/>
      <c r="JAX48" s="446"/>
      <c r="JAY48" s="446"/>
      <c r="JAZ48" s="446"/>
      <c r="JBA48" s="446"/>
      <c r="JBB48" s="446"/>
      <c r="JBC48" s="446"/>
      <c r="JBD48" s="446"/>
      <c r="JBE48" s="446"/>
      <c r="JBF48" s="446"/>
      <c r="JBG48" s="446"/>
      <c r="JBH48" s="446"/>
      <c r="JBI48" s="446"/>
      <c r="JBJ48" s="446"/>
      <c r="JBK48" s="446"/>
      <c r="JBL48" s="446"/>
      <c r="JBM48" s="446"/>
      <c r="JBN48" s="446"/>
      <c r="JBO48" s="446"/>
      <c r="JBP48" s="446"/>
      <c r="JBQ48" s="446"/>
      <c r="JBR48" s="446"/>
      <c r="JBS48" s="446"/>
      <c r="JBT48" s="446"/>
      <c r="JBU48" s="446"/>
      <c r="JBV48" s="446"/>
      <c r="JBW48" s="446"/>
      <c r="JBX48" s="446"/>
      <c r="JBY48" s="446"/>
      <c r="JBZ48" s="446"/>
      <c r="JCA48" s="446"/>
      <c r="JCB48" s="446"/>
      <c r="JCC48" s="446"/>
      <c r="JCD48" s="446"/>
      <c r="JCE48" s="446"/>
      <c r="JCF48" s="446"/>
      <c r="JCG48" s="446"/>
      <c r="JCH48" s="446"/>
      <c r="JCI48" s="446"/>
      <c r="JCJ48" s="446"/>
      <c r="JCK48" s="446"/>
      <c r="JCL48" s="446"/>
      <c r="JCM48" s="446"/>
      <c r="JCN48" s="446"/>
      <c r="JCO48" s="446"/>
      <c r="JCP48" s="446"/>
      <c r="JCQ48" s="446"/>
      <c r="JCR48" s="446"/>
      <c r="JCS48" s="446"/>
      <c r="JCT48" s="446"/>
      <c r="JCU48" s="446"/>
      <c r="JCV48" s="446"/>
      <c r="JCW48" s="446"/>
      <c r="JCX48" s="446"/>
      <c r="JCY48" s="446"/>
      <c r="JCZ48" s="446"/>
      <c r="JDA48" s="446"/>
      <c r="JDB48" s="446"/>
      <c r="JDC48" s="446"/>
      <c r="JDD48" s="446"/>
      <c r="JDE48" s="446"/>
      <c r="JDF48" s="446"/>
      <c r="JDG48" s="446"/>
      <c r="JDH48" s="446"/>
      <c r="JDI48" s="446"/>
      <c r="JDJ48" s="446"/>
      <c r="JDK48" s="446"/>
      <c r="JDL48" s="446"/>
      <c r="JDM48" s="446"/>
      <c r="JDN48" s="446"/>
      <c r="JDO48" s="446"/>
      <c r="JDP48" s="446"/>
      <c r="JDQ48" s="446"/>
      <c r="JDR48" s="446"/>
      <c r="JDS48" s="446"/>
      <c r="JDT48" s="446"/>
      <c r="JDU48" s="446"/>
      <c r="JDV48" s="446"/>
      <c r="JDW48" s="446"/>
      <c r="JDX48" s="446"/>
      <c r="JDY48" s="446"/>
      <c r="JDZ48" s="446"/>
      <c r="JEA48" s="446"/>
      <c r="JEB48" s="446"/>
      <c r="JEC48" s="446"/>
      <c r="JED48" s="446"/>
      <c r="JEE48" s="446"/>
      <c r="JEF48" s="446"/>
      <c r="JEG48" s="446"/>
      <c r="JEH48" s="446"/>
      <c r="JEI48" s="446"/>
      <c r="JEJ48" s="446"/>
      <c r="JEK48" s="446"/>
      <c r="JEL48" s="446"/>
      <c r="JEM48" s="446"/>
      <c r="JEN48" s="446"/>
      <c r="JEO48" s="446"/>
      <c r="JEP48" s="446"/>
      <c r="JEQ48" s="446"/>
      <c r="JER48" s="446"/>
      <c r="JES48" s="446"/>
      <c r="JET48" s="446"/>
      <c r="JEU48" s="446"/>
      <c r="JEV48" s="446"/>
      <c r="JEW48" s="446"/>
      <c r="JEX48" s="446"/>
      <c r="JEY48" s="446"/>
      <c r="JEZ48" s="446"/>
      <c r="JFA48" s="446"/>
      <c r="JFB48" s="446"/>
      <c r="JFC48" s="446"/>
      <c r="JFD48" s="446"/>
      <c r="JFE48" s="446"/>
      <c r="JFF48" s="446"/>
      <c r="JFG48" s="446"/>
      <c r="JFH48" s="446"/>
      <c r="JFI48" s="446"/>
      <c r="JFJ48" s="446"/>
      <c r="JFK48" s="446"/>
      <c r="JFL48" s="446"/>
      <c r="JFM48" s="446"/>
      <c r="JFN48" s="446"/>
      <c r="JFO48" s="446"/>
      <c r="JFP48" s="446"/>
      <c r="JFQ48" s="446"/>
      <c r="JFR48" s="446"/>
      <c r="JFS48" s="446"/>
      <c r="JFT48" s="446"/>
      <c r="JFU48" s="446"/>
      <c r="JFV48" s="446"/>
      <c r="JFW48" s="446"/>
      <c r="JFX48" s="446"/>
      <c r="JFY48" s="446"/>
      <c r="JFZ48" s="446"/>
      <c r="JGA48" s="446"/>
      <c r="JGB48" s="446"/>
      <c r="JGC48" s="446"/>
      <c r="JGD48" s="446"/>
      <c r="JGE48" s="446"/>
      <c r="JGF48" s="446"/>
      <c r="JGG48" s="446"/>
      <c r="JGH48" s="446"/>
      <c r="JGI48" s="446"/>
      <c r="JGJ48" s="446"/>
      <c r="JGK48" s="446"/>
      <c r="JGL48" s="446"/>
      <c r="JGM48" s="446"/>
      <c r="JGN48" s="446"/>
      <c r="JGO48" s="446"/>
      <c r="JGP48" s="446"/>
      <c r="JGQ48" s="446"/>
      <c r="JGR48" s="446"/>
      <c r="JGS48" s="446"/>
      <c r="JGT48" s="446"/>
      <c r="JGU48" s="446"/>
      <c r="JGV48" s="446"/>
      <c r="JGW48" s="446"/>
      <c r="JGX48" s="446"/>
      <c r="JGY48" s="446"/>
      <c r="JGZ48" s="446"/>
      <c r="JHA48" s="446"/>
      <c r="JHB48" s="446"/>
      <c r="JHC48" s="446"/>
      <c r="JHD48" s="446"/>
      <c r="JHE48" s="446"/>
      <c r="JHF48" s="446"/>
      <c r="JHG48" s="446"/>
      <c r="JHH48" s="446"/>
      <c r="JHI48" s="446"/>
      <c r="JHJ48" s="446"/>
      <c r="JHK48" s="446"/>
      <c r="JHL48" s="446"/>
      <c r="JHM48" s="446"/>
      <c r="JHN48" s="446"/>
      <c r="JHO48" s="446"/>
      <c r="JHP48" s="446"/>
      <c r="JHQ48" s="446"/>
      <c r="JHR48" s="446"/>
      <c r="JHS48" s="446"/>
      <c r="JHT48" s="446"/>
      <c r="JHU48" s="446"/>
      <c r="JHV48" s="446"/>
      <c r="JHW48" s="446"/>
      <c r="JHX48" s="446"/>
      <c r="JHY48" s="446"/>
      <c r="JHZ48" s="446"/>
      <c r="JIA48" s="446"/>
      <c r="JIB48" s="446"/>
      <c r="JIC48" s="446"/>
      <c r="JID48" s="446"/>
      <c r="JIE48" s="446"/>
      <c r="JIF48" s="446"/>
      <c r="JIG48" s="446"/>
      <c r="JIH48" s="446"/>
      <c r="JII48" s="446"/>
      <c r="JIJ48" s="446"/>
      <c r="JIK48" s="446"/>
      <c r="JIL48" s="446"/>
      <c r="JIM48" s="446"/>
      <c r="JIN48" s="446"/>
      <c r="JIO48" s="446"/>
      <c r="JIP48" s="446"/>
      <c r="JIQ48" s="446"/>
      <c r="JIR48" s="446"/>
      <c r="JIS48" s="446"/>
      <c r="JIT48" s="446"/>
      <c r="JIU48" s="446"/>
      <c r="JIV48" s="446"/>
      <c r="JIW48" s="446"/>
      <c r="JIX48" s="446"/>
      <c r="JIY48" s="446"/>
      <c r="JIZ48" s="446"/>
      <c r="JJA48" s="446"/>
      <c r="JJB48" s="446"/>
      <c r="JJC48" s="446"/>
      <c r="JJD48" s="446"/>
      <c r="JJE48" s="446"/>
      <c r="JJF48" s="446"/>
      <c r="JJG48" s="446"/>
      <c r="JJH48" s="446"/>
      <c r="JJI48" s="446"/>
      <c r="JJJ48" s="446"/>
      <c r="JJK48" s="446"/>
      <c r="JJL48" s="446"/>
      <c r="JJM48" s="446"/>
      <c r="JJN48" s="446"/>
      <c r="JJO48" s="446"/>
      <c r="JJP48" s="446"/>
      <c r="JJQ48" s="446"/>
      <c r="JJR48" s="446"/>
      <c r="JJS48" s="446"/>
      <c r="JJT48" s="446"/>
      <c r="JJU48" s="446"/>
      <c r="JJV48" s="446"/>
      <c r="JJW48" s="446"/>
      <c r="JJX48" s="446"/>
      <c r="JJY48" s="446"/>
      <c r="JJZ48" s="446"/>
      <c r="JKA48" s="446"/>
      <c r="JKB48" s="446"/>
      <c r="JKC48" s="446"/>
      <c r="JKD48" s="446"/>
      <c r="JKE48" s="446"/>
      <c r="JKF48" s="446"/>
      <c r="JKG48" s="446"/>
      <c r="JKH48" s="446"/>
      <c r="JKI48" s="446"/>
      <c r="JKJ48" s="446"/>
      <c r="JKK48" s="446"/>
      <c r="JKL48" s="446"/>
      <c r="JKM48" s="446"/>
      <c r="JKN48" s="446"/>
      <c r="JKO48" s="446"/>
      <c r="JKP48" s="446"/>
      <c r="JKQ48" s="446"/>
      <c r="JKR48" s="446"/>
      <c r="JKS48" s="446"/>
      <c r="JKT48" s="446"/>
      <c r="JKU48" s="446"/>
      <c r="JKV48" s="446"/>
      <c r="JKW48" s="446"/>
      <c r="JKX48" s="446"/>
      <c r="JKY48" s="446"/>
      <c r="JKZ48" s="446"/>
      <c r="JLA48" s="446"/>
      <c r="JLB48" s="446"/>
      <c r="JLC48" s="446"/>
      <c r="JLD48" s="446"/>
      <c r="JLE48" s="446"/>
      <c r="JLF48" s="446"/>
      <c r="JLG48" s="446"/>
      <c r="JLH48" s="446"/>
      <c r="JLI48" s="446"/>
      <c r="JLJ48" s="446"/>
      <c r="JLK48" s="446"/>
      <c r="JLL48" s="446"/>
      <c r="JLM48" s="446"/>
      <c r="JLN48" s="446"/>
      <c r="JLO48" s="446"/>
      <c r="JLP48" s="446"/>
      <c r="JLQ48" s="446"/>
      <c r="JLR48" s="446"/>
      <c r="JLS48" s="446"/>
      <c r="JLT48" s="446"/>
      <c r="JLU48" s="446"/>
      <c r="JLV48" s="446"/>
      <c r="JLW48" s="446"/>
      <c r="JLX48" s="446"/>
      <c r="JLY48" s="446"/>
      <c r="JLZ48" s="446"/>
      <c r="JMA48" s="446"/>
      <c r="JMB48" s="446"/>
      <c r="JMC48" s="446"/>
      <c r="JMD48" s="446"/>
      <c r="JME48" s="446"/>
      <c r="JMF48" s="446"/>
      <c r="JMG48" s="446"/>
      <c r="JMH48" s="446"/>
      <c r="JMI48" s="446"/>
      <c r="JMJ48" s="446"/>
      <c r="JMK48" s="446"/>
      <c r="JML48" s="446"/>
      <c r="JMM48" s="446"/>
      <c r="JMN48" s="446"/>
      <c r="JMO48" s="446"/>
      <c r="JMP48" s="446"/>
      <c r="JMQ48" s="446"/>
      <c r="JMR48" s="446"/>
      <c r="JMS48" s="446"/>
      <c r="JMT48" s="446"/>
      <c r="JMU48" s="446"/>
      <c r="JMV48" s="446"/>
      <c r="JMW48" s="446"/>
      <c r="JMX48" s="446"/>
      <c r="JMY48" s="446"/>
      <c r="JMZ48" s="446"/>
      <c r="JNA48" s="446"/>
      <c r="JNB48" s="446"/>
      <c r="JNC48" s="446"/>
      <c r="JND48" s="446"/>
      <c r="JNE48" s="446"/>
      <c r="JNF48" s="446"/>
      <c r="JNG48" s="446"/>
      <c r="JNH48" s="446"/>
      <c r="JNI48" s="446"/>
      <c r="JNJ48" s="446"/>
      <c r="JNK48" s="446"/>
      <c r="JNL48" s="446"/>
      <c r="JNM48" s="446"/>
      <c r="JNN48" s="446"/>
      <c r="JNO48" s="446"/>
      <c r="JNP48" s="446"/>
      <c r="JNQ48" s="446"/>
      <c r="JNR48" s="446"/>
      <c r="JNS48" s="446"/>
      <c r="JNT48" s="446"/>
      <c r="JNU48" s="446"/>
      <c r="JNV48" s="446"/>
      <c r="JNW48" s="446"/>
      <c r="JNX48" s="446"/>
      <c r="JNY48" s="446"/>
      <c r="JNZ48" s="446"/>
      <c r="JOA48" s="446"/>
      <c r="JOB48" s="446"/>
      <c r="JOC48" s="446"/>
      <c r="JOD48" s="446"/>
      <c r="JOE48" s="446"/>
      <c r="JOF48" s="446"/>
      <c r="JOG48" s="446"/>
      <c r="JOH48" s="446"/>
      <c r="JOI48" s="446"/>
      <c r="JOJ48" s="446"/>
      <c r="JOK48" s="446"/>
      <c r="JOL48" s="446"/>
      <c r="JOM48" s="446"/>
      <c r="JON48" s="446"/>
      <c r="JOO48" s="446"/>
      <c r="JOP48" s="446"/>
      <c r="JOQ48" s="446"/>
      <c r="JOR48" s="446"/>
      <c r="JOS48" s="446"/>
      <c r="JOT48" s="446"/>
      <c r="JOU48" s="446"/>
      <c r="JOV48" s="446"/>
      <c r="JOW48" s="446"/>
      <c r="JOX48" s="446"/>
      <c r="JOY48" s="446"/>
      <c r="JOZ48" s="446"/>
      <c r="JPA48" s="446"/>
      <c r="JPB48" s="446"/>
      <c r="JPC48" s="446"/>
      <c r="JPD48" s="446"/>
      <c r="JPE48" s="446"/>
      <c r="JPF48" s="446"/>
      <c r="JPG48" s="446"/>
      <c r="JPH48" s="446"/>
      <c r="JPI48" s="446"/>
      <c r="JPJ48" s="446"/>
      <c r="JPK48" s="446"/>
      <c r="JPL48" s="446"/>
      <c r="JPM48" s="446"/>
      <c r="JPN48" s="446"/>
      <c r="JPO48" s="446"/>
      <c r="JPP48" s="446"/>
      <c r="JPQ48" s="446"/>
      <c r="JPR48" s="446"/>
      <c r="JPS48" s="446"/>
      <c r="JPT48" s="446"/>
      <c r="JPU48" s="446"/>
      <c r="JPV48" s="446"/>
      <c r="JPW48" s="446"/>
      <c r="JPX48" s="446"/>
      <c r="JPY48" s="446"/>
      <c r="JPZ48" s="446"/>
      <c r="JQA48" s="446"/>
      <c r="JQB48" s="446"/>
      <c r="JQC48" s="446"/>
      <c r="JQD48" s="446"/>
      <c r="JQE48" s="446"/>
      <c r="JQF48" s="446"/>
      <c r="JQG48" s="446"/>
      <c r="JQH48" s="446"/>
      <c r="JQI48" s="446"/>
      <c r="JQJ48" s="446"/>
      <c r="JQK48" s="446"/>
      <c r="JQL48" s="446"/>
      <c r="JQM48" s="446"/>
      <c r="JQN48" s="446"/>
      <c r="JQO48" s="446"/>
      <c r="JQP48" s="446"/>
      <c r="JQQ48" s="446"/>
      <c r="JQR48" s="446"/>
      <c r="JQS48" s="446"/>
      <c r="JQT48" s="446"/>
      <c r="JQU48" s="446"/>
      <c r="JQV48" s="446"/>
      <c r="JQW48" s="446"/>
      <c r="JQX48" s="446"/>
      <c r="JQY48" s="446"/>
      <c r="JQZ48" s="446"/>
      <c r="JRA48" s="446"/>
      <c r="JRB48" s="446"/>
      <c r="JRC48" s="446"/>
      <c r="JRD48" s="446"/>
      <c r="JRE48" s="446"/>
      <c r="JRF48" s="446"/>
      <c r="JRG48" s="446"/>
      <c r="JRH48" s="446"/>
      <c r="JRI48" s="446"/>
      <c r="JRJ48" s="446"/>
      <c r="JRK48" s="446"/>
      <c r="JRL48" s="446"/>
      <c r="JRM48" s="446"/>
      <c r="JRN48" s="446"/>
      <c r="JRO48" s="446"/>
      <c r="JRP48" s="446"/>
      <c r="JRQ48" s="446"/>
      <c r="JRR48" s="446"/>
      <c r="JRS48" s="446"/>
      <c r="JRT48" s="446"/>
      <c r="JRU48" s="446"/>
      <c r="JRV48" s="446"/>
      <c r="JRW48" s="446"/>
      <c r="JRX48" s="446"/>
      <c r="JRY48" s="446"/>
      <c r="JRZ48" s="446"/>
      <c r="JSA48" s="446"/>
      <c r="JSB48" s="446"/>
      <c r="JSC48" s="446"/>
      <c r="JSD48" s="446"/>
      <c r="JSE48" s="446"/>
      <c r="JSF48" s="446"/>
      <c r="JSG48" s="446"/>
      <c r="JSH48" s="446"/>
      <c r="JSI48" s="446"/>
      <c r="JSJ48" s="446"/>
      <c r="JSK48" s="446"/>
      <c r="JSL48" s="446"/>
      <c r="JSM48" s="446"/>
      <c r="JSN48" s="446"/>
      <c r="JSO48" s="446"/>
      <c r="JSP48" s="446"/>
      <c r="JSQ48" s="446"/>
      <c r="JSR48" s="446"/>
      <c r="JSS48" s="446"/>
      <c r="JST48" s="446"/>
      <c r="JSU48" s="446"/>
      <c r="JSV48" s="446"/>
      <c r="JSW48" s="446"/>
      <c r="JSX48" s="446"/>
      <c r="JSY48" s="446"/>
      <c r="JSZ48" s="446"/>
      <c r="JTA48" s="446"/>
      <c r="JTB48" s="446"/>
      <c r="JTC48" s="446"/>
      <c r="JTD48" s="446"/>
      <c r="JTE48" s="446"/>
      <c r="JTF48" s="446"/>
      <c r="JTG48" s="446"/>
      <c r="JTH48" s="446"/>
      <c r="JTI48" s="446"/>
      <c r="JTJ48" s="446"/>
      <c r="JTK48" s="446"/>
      <c r="JTL48" s="446"/>
      <c r="JTM48" s="446"/>
      <c r="JTN48" s="446"/>
      <c r="JTO48" s="446"/>
      <c r="JTP48" s="446"/>
      <c r="JTQ48" s="446"/>
      <c r="JTR48" s="446"/>
      <c r="JTS48" s="446"/>
      <c r="JTT48" s="446"/>
      <c r="JTU48" s="446"/>
      <c r="JTV48" s="446"/>
      <c r="JTW48" s="446"/>
      <c r="JTX48" s="446"/>
      <c r="JTY48" s="446"/>
      <c r="JTZ48" s="446"/>
      <c r="JUA48" s="446"/>
      <c r="JUB48" s="446"/>
      <c r="JUC48" s="446"/>
      <c r="JUD48" s="446"/>
      <c r="JUE48" s="446"/>
      <c r="JUF48" s="446"/>
      <c r="JUG48" s="446"/>
      <c r="JUH48" s="446"/>
      <c r="JUI48" s="446"/>
      <c r="JUJ48" s="446"/>
      <c r="JUK48" s="446"/>
      <c r="JUL48" s="446"/>
      <c r="JUM48" s="446"/>
      <c r="JUN48" s="446"/>
      <c r="JUO48" s="446"/>
      <c r="JUP48" s="446"/>
      <c r="JUQ48" s="446"/>
      <c r="JUR48" s="446"/>
      <c r="JUS48" s="446"/>
      <c r="JUT48" s="446"/>
      <c r="JUU48" s="446"/>
      <c r="JUV48" s="446"/>
      <c r="JUW48" s="446"/>
      <c r="JUX48" s="446"/>
      <c r="JUY48" s="446"/>
      <c r="JUZ48" s="446"/>
      <c r="JVA48" s="446"/>
      <c r="JVB48" s="446"/>
      <c r="JVC48" s="446"/>
      <c r="JVD48" s="446"/>
      <c r="JVE48" s="446"/>
      <c r="JVF48" s="446"/>
      <c r="JVG48" s="446"/>
      <c r="JVH48" s="446"/>
      <c r="JVI48" s="446"/>
      <c r="JVJ48" s="446"/>
      <c r="JVK48" s="446"/>
      <c r="JVL48" s="446"/>
      <c r="JVM48" s="446"/>
      <c r="JVN48" s="446"/>
      <c r="JVO48" s="446"/>
      <c r="JVP48" s="446"/>
      <c r="JVQ48" s="446"/>
      <c r="JVR48" s="446"/>
      <c r="JVS48" s="446"/>
      <c r="JVT48" s="446"/>
      <c r="JVU48" s="446"/>
      <c r="JVV48" s="446"/>
      <c r="JVW48" s="446"/>
      <c r="JVX48" s="446"/>
      <c r="JVY48" s="446"/>
      <c r="JVZ48" s="446"/>
      <c r="JWA48" s="446"/>
      <c r="JWB48" s="446"/>
      <c r="JWC48" s="446"/>
      <c r="JWD48" s="446"/>
      <c r="JWE48" s="446"/>
      <c r="JWF48" s="446"/>
      <c r="JWG48" s="446"/>
      <c r="JWH48" s="446"/>
      <c r="JWI48" s="446"/>
      <c r="JWJ48" s="446"/>
      <c r="JWK48" s="446"/>
      <c r="JWL48" s="446"/>
      <c r="JWM48" s="446"/>
      <c r="JWN48" s="446"/>
      <c r="JWO48" s="446"/>
      <c r="JWP48" s="446"/>
      <c r="JWQ48" s="446"/>
      <c r="JWR48" s="446"/>
      <c r="JWS48" s="446"/>
      <c r="JWT48" s="446"/>
      <c r="JWU48" s="446"/>
      <c r="JWV48" s="446"/>
      <c r="JWW48" s="446"/>
      <c r="JWX48" s="446"/>
      <c r="JWY48" s="446"/>
      <c r="JWZ48" s="446"/>
      <c r="JXA48" s="446"/>
      <c r="JXB48" s="446"/>
      <c r="JXC48" s="446"/>
      <c r="JXD48" s="446"/>
      <c r="JXE48" s="446"/>
      <c r="JXF48" s="446"/>
      <c r="JXG48" s="446"/>
      <c r="JXH48" s="446"/>
      <c r="JXI48" s="446"/>
      <c r="JXJ48" s="446"/>
      <c r="JXK48" s="446"/>
      <c r="JXL48" s="446"/>
      <c r="JXM48" s="446"/>
      <c r="JXN48" s="446"/>
      <c r="JXO48" s="446"/>
      <c r="JXP48" s="446"/>
      <c r="JXQ48" s="446"/>
      <c r="JXR48" s="446"/>
      <c r="JXS48" s="446"/>
      <c r="JXT48" s="446"/>
      <c r="JXU48" s="446"/>
      <c r="JXV48" s="446"/>
      <c r="JXW48" s="446"/>
      <c r="JXX48" s="446"/>
      <c r="JXY48" s="446"/>
      <c r="JXZ48" s="446"/>
      <c r="JYA48" s="446"/>
      <c r="JYB48" s="446"/>
      <c r="JYC48" s="446"/>
      <c r="JYD48" s="446"/>
      <c r="JYE48" s="446"/>
      <c r="JYF48" s="446"/>
      <c r="JYG48" s="446"/>
      <c r="JYH48" s="446"/>
      <c r="JYI48" s="446"/>
      <c r="JYJ48" s="446"/>
      <c r="JYK48" s="446"/>
      <c r="JYL48" s="446"/>
      <c r="JYM48" s="446"/>
      <c r="JYN48" s="446"/>
      <c r="JYO48" s="446"/>
      <c r="JYP48" s="446"/>
      <c r="JYQ48" s="446"/>
      <c r="JYR48" s="446"/>
      <c r="JYS48" s="446"/>
      <c r="JYT48" s="446"/>
      <c r="JYU48" s="446"/>
      <c r="JYV48" s="446"/>
      <c r="JYW48" s="446"/>
      <c r="JYX48" s="446"/>
      <c r="JYY48" s="446"/>
      <c r="JYZ48" s="446"/>
      <c r="JZA48" s="446"/>
      <c r="JZB48" s="446"/>
      <c r="JZC48" s="446"/>
      <c r="JZD48" s="446"/>
      <c r="JZE48" s="446"/>
      <c r="JZF48" s="446"/>
      <c r="JZG48" s="446"/>
      <c r="JZH48" s="446"/>
      <c r="JZI48" s="446"/>
      <c r="JZJ48" s="446"/>
      <c r="JZK48" s="446"/>
      <c r="JZL48" s="446"/>
      <c r="JZM48" s="446"/>
      <c r="JZN48" s="446"/>
      <c r="JZO48" s="446"/>
      <c r="JZP48" s="446"/>
      <c r="JZQ48" s="446"/>
      <c r="JZR48" s="446"/>
      <c r="JZS48" s="446"/>
      <c r="JZT48" s="446"/>
      <c r="JZU48" s="446"/>
      <c r="JZV48" s="446"/>
      <c r="JZW48" s="446"/>
      <c r="JZX48" s="446"/>
      <c r="JZY48" s="446"/>
      <c r="JZZ48" s="446"/>
      <c r="KAA48" s="446"/>
      <c r="KAB48" s="446"/>
      <c r="KAC48" s="446"/>
      <c r="KAD48" s="446"/>
      <c r="KAE48" s="446"/>
      <c r="KAF48" s="446"/>
      <c r="KAG48" s="446"/>
      <c r="KAH48" s="446"/>
      <c r="KAI48" s="446"/>
      <c r="KAJ48" s="446"/>
      <c r="KAK48" s="446"/>
      <c r="KAL48" s="446"/>
      <c r="KAM48" s="446"/>
      <c r="KAN48" s="446"/>
      <c r="KAO48" s="446"/>
      <c r="KAP48" s="446"/>
      <c r="KAQ48" s="446"/>
      <c r="KAR48" s="446"/>
      <c r="KAS48" s="446"/>
      <c r="KAT48" s="446"/>
      <c r="KAU48" s="446"/>
      <c r="KAV48" s="446"/>
      <c r="KAW48" s="446"/>
      <c r="KAX48" s="446"/>
      <c r="KAY48" s="446"/>
      <c r="KAZ48" s="446"/>
      <c r="KBA48" s="446"/>
      <c r="KBB48" s="446"/>
      <c r="KBC48" s="446"/>
      <c r="KBD48" s="446"/>
      <c r="KBE48" s="446"/>
      <c r="KBF48" s="446"/>
      <c r="KBG48" s="446"/>
      <c r="KBH48" s="446"/>
      <c r="KBI48" s="446"/>
      <c r="KBJ48" s="446"/>
      <c r="KBK48" s="446"/>
      <c r="KBL48" s="446"/>
      <c r="KBM48" s="446"/>
      <c r="KBN48" s="446"/>
      <c r="KBO48" s="446"/>
      <c r="KBP48" s="446"/>
      <c r="KBQ48" s="446"/>
      <c r="KBR48" s="446"/>
      <c r="KBS48" s="446"/>
      <c r="KBT48" s="446"/>
      <c r="KBU48" s="446"/>
      <c r="KBV48" s="446"/>
      <c r="KBW48" s="446"/>
      <c r="KBX48" s="446"/>
      <c r="KBY48" s="446"/>
      <c r="KBZ48" s="446"/>
      <c r="KCA48" s="446"/>
      <c r="KCB48" s="446"/>
      <c r="KCC48" s="446"/>
      <c r="KCD48" s="446"/>
      <c r="KCE48" s="446"/>
      <c r="KCF48" s="446"/>
      <c r="KCG48" s="446"/>
      <c r="KCH48" s="446"/>
      <c r="KCI48" s="446"/>
      <c r="KCJ48" s="446"/>
      <c r="KCK48" s="446"/>
      <c r="KCL48" s="446"/>
      <c r="KCM48" s="446"/>
      <c r="KCN48" s="446"/>
      <c r="KCO48" s="446"/>
      <c r="KCP48" s="446"/>
      <c r="KCQ48" s="446"/>
      <c r="KCR48" s="446"/>
      <c r="KCS48" s="446"/>
      <c r="KCT48" s="446"/>
      <c r="KCU48" s="446"/>
      <c r="KCV48" s="446"/>
      <c r="KCW48" s="446"/>
      <c r="KCX48" s="446"/>
      <c r="KCY48" s="446"/>
      <c r="KCZ48" s="446"/>
      <c r="KDA48" s="446"/>
      <c r="KDB48" s="446"/>
      <c r="KDC48" s="446"/>
      <c r="KDD48" s="446"/>
      <c r="KDE48" s="446"/>
      <c r="KDF48" s="446"/>
      <c r="KDG48" s="446"/>
      <c r="KDH48" s="446"/>
      <c r="KDI48" s="446"/>
      <c r="KDJ48" s="446"/>
      <c r="KDK48" s="446"/>
      <c r="KDL48" s="446"/>
      <c r="KDM48" s="446"/>
      <c r="KDN48" s="446"/>
      <c r="KDO48" s="446"/>
      <c r="KDP48" s="446"/>
      <c r="KDQ48" s="446"/>
      <c r="KDR48" s="446"/>
      <c r="KDS48" s="446"/>
      <c r="KDT48" s="446"/>
      <c r="KDU48" s="446"/>
      <c r="KDV48" s="446"/>
      <c r="KDW48" s="446"/>
      <c r="KDX48" s="446"/>
      <c r="KDY48" s="446"/>
      <c r="KDZ48" s="446"/>
      <c r="KEA48" s="446"/>
      <c r="KEB48" s="446"/>
      <c r="KEC48" s="446"/>
      <c r="KED48" s="446"/>
      <c r="KEE48" s="446"/>
      <c r="KEF48" s="446"/>
      <c r="KEG48" s="446"/>
      <c r="KEH48" s="446"/>
      <c r="KEI48" s="446"/>
      <c r="KEJ48" s="446"/>
      <c r="KEK48" s="446"/>
      <c r="KEL48" s="446"/>
      <c r="KEM48" s="446"/>
      <c r="KEN48" s="446"/>
      <c r="KEO48" s="446"/>
      <c r="KEP48" s="446"/>
      <c r="KEQ48" s="446"/>
      <c r="KER48" s="446"/>
      <c r="KES48" s="446"/>
      <c r="KET48" s="446"/>
      <c r="KEU48" s="446"/>
      <c r="KEV48" s="446"/>
      <c r="KEW48" s="446"/>
      <c r="KEX48" s="446"/>
      <c r="KEY48" s="446"/>
      <c r="KEZ48" s="446"/>
      <c r="KFA48" s="446"/>
      <c r="KFB48" s="446"/>
      <c r="KFC48" s="446"/>
      <c r="KFD48" s="446"/>
      <c r="KFE48" s="446"/>
      <c r="KFF48" s="446"/>
      <c r="KFG48" s="446"/>
      <c r="KFH48" s="446"/>
      <c r="KFI48" s="446"/>
      <c r="KFJ48" s="446"/>
      <c r="KFK48" s="446"/>
      <c r="KFL48" s="446"/>
      <c r="KFM48" s="446"/>
      <c r="KFN48" s="446"/>
      <c r="KFO48" s="446"/>
      <c r="KFP48" s="446"/>
      <c r="KFQ48" s="446"/>
      <c r="KFR48" s="446"/>
      <c r="KFS48" s="446"/>
      <c r="KFT48" s="446"/>
      <c r="KFU48" s="446"/>
      <c r="KFV48" s="446"/>
      <c r="KFW48" s="446"/>
      <c r="KFX48" s="446"/>
      <c r="KFY48" s="446"/>
      <c r="KFZ48" s="446"/>
      <c r="KGA48" s="446"/>
      <c r="KGB48" s="446"/>
      <c r="KGC48" s="446"/>
      <c r="KGD48" s="446"/>
      <c r="KGE48" s="446"/>
      <c r="KGF48" s="446"/>
      <c r="KGG48" s="446"/>
      <c r="KGH48" s="446"/>
      <c r="KGI48" s="446"/>
      <c r="KGJ48" s="446"/>
      <c r="KGK48" s="446"/>
      <c r="KGL48" s="446"/>
      <c r="KGM48" s="446"/>
      <c r="KGN48" s="446"/>
      <c r="KGO48" s="446"/>
      <c r="KGP48" s="446"/>
      <c r="KGQ48" s="446"/>
      <c r="KGR48" s="446"/>
      <c r="KGS48" s="446"/>
      <c r="KGT48" s="446"/>
      <c r="KGU48" s="446"/>
      <c r="KGV48" s="446"/>
      <c r="KGW48" s="446"/>
      <c r="KGX48" s="446"/>
      <c r="KGY48" s="446"/>
      <c r="KGZ48" s="446"/>
      <c r="KHA48" s="446"/>
      <c r="KHB48" s="446"/>
      <c r="KHC48" s="446"/>
      <c r="KHD48" s="446"/>
      <c r="KHE48" s="446"/>
      <c r="KHF48" s="446"/>
      <c r="KHG48" s="446"/>
      <c r="KHH48" s="446"/>
      <c r="KHI48" s="446"/>
      <c r="KHJ48" s="446"/>
      <c r="KHK48" s="446"/>
      <c r="KHL48" s="446"/>
      <c r="KHM48" s="446"/>
      <c r="KHN48" s="446"/>
      <c r="KHO48" s="446"/>
      <c r="KHP48" s="446"/>
      <c r="KHQ48" s="446"/>
      <c r="KHR48" s="446"/>
      <c r="KHS48" s="446"/>
      <c r="KHT48" s="446"/>
      <c r="KHU48" s="446"/>
      <c r="KHV48" s="446"/>
      <c r="KHW48" s="446"/>
      <c r="KHX48" s="446"/>
      <c r="KHY48" s="446"/>
      <c r="KHZ48" s="446"/>
      <c r="KIA48" s="446"/>
      <c r="KIB48" s="446"/>
      <c r="KIC48" s="446"/>
      <c r="KID48" s="446"/>
      <c r="KIE48" s="446"/>
      <c r="KIF48" s="446"/>
      <c r="KIG48" s="446"/>
      <c r="KIH48" s="446"/>
      <c r="KII48" s="446"/>
      <c r="KIJ48" s="446"/>
      <c r="KIK48" s="446"/>
      <c r="KIL48" s="446"/>
      <c r="KIM48" s="446"/>
      <c r="KIN48" s="446"/>
      <c r="KIO48" s="446"/>
      <c r="KIP48" s="446"/>
      <c r="KIQ48" s="446"/>
      <c r="KIR48" s="446"/>
      <c r="KIS48" s="446"/>
      <c r="KIT48" s="446"/>
      <c r="KIU48" s="446"/>
      <c r="KIV48" s="446"/>
      <c r="KIW48" s="446"/>
      <c r="KIX48" s="446"/>
      <c r="KIY48" s="446"/>
      <c r="KIZ48" s="446"/>
      <c r="KJA48" s="446"/>
      <c r="KJB48" s="446"/>
      <c r="KJC48" s="446"/>
      <c r="KJD48" s="446"/>
      <c r="KJE48" s="446"/>
      <c r="KJF48" s="446"/>
      <c r="KJG48" s="446"/>
      <c r="KJH48" s="446"/>
      <c r="KJI48" s="446"/>
      <c r="KJJ48" s="446"/>
      <c r="KJK48" s="446"/>
      <c r="KJL48" s="446"/>
      <c r="KJM48" s="446"/>
      <c r="KJN48" s="446"/>
      <c r="KJO48" s="446"/>
      <c r="KJP48" s="446"/>
      <c r="KJQ48" s="446"/>
      <c r="KJR48" s="446"/>
      <c r="KJS48" s="446"/>
      <c r="KJT48" s="446"/>
      <c r="KJU48" s="446"/>
      <c r="KJV48" s="446"/>
      <c r="KJW48" s="446"/>
      <c r="KJX48" s="446"/>
      <c r="KJY48" s="446"/>
      <c r="KJZ48" s="446"/>
      <c r="KKA48" s="446"/>
      <c r="KKB48" s="446"/>
      <c r="KKC48" s="446"/>
      <c r="KKD48" s="446"/>
      <c r="KKE48" s="446"/>
      <c r="KKF48" s="446"/>
      <c r="KKG48" s="446"/>
      <c r="KKH48" s="446"/>
      <c r="KKI48" s="446"/>
      <c r="KKJ48" s="446"/>
      <c r="KKK48" s="446"/>
      <c r="KKL48" s="446"/>
      <c r="KKM48" s="446"/>
      <c r="KKN48" s="446"/>
      <c r="KKO48" s="446"/>
      <c r="KKP48" s="446"/>
      <c r="KKQ48" s="446"/>
      <c r="KKR48" s="446"/>
      <c r="KKS48" s="446"/>
      <c r="KKT48" s="446"/>
      <c r="KKU48" s="446"/>
      <c r="KKV48" s="446"/>
      <c r="KKW48" s="446"/>
      <c r="KKX48" s="446"/>
      <c r="KKY48" s="446"/>
      <c r="KKZ48" s="446"/>
      <c r="KLA48" s="446"/>
      <c r="KLB48" s="446"/>
      <c r="KLC48" s="446"/>
      <c r="KLD48" s="446"/>
      <c r="KLE48" s="446"/>
      <c r="KLF48" s="446"/>
      <c r="KLG48" s="446"/>
      <c r="KLH48" s="446"/>
      <c r="KLI48" s="446"/>
      <c r="KLJ48" s="446"/>
      <c r="KLK48" s="446"/>
      <c r="KLL48" s="446"/>
      <c r="KLM48" s="446"/>
      <c r="KLN48" s="446"/>
      <c r="KLO48" s="446"/>
      <c r="KLP48" s="446"/>
      <c r="KLQ48" s="446"/>
      <c r="KLR48" s="446"/>
      <c r="KLS48" s="446"/>
      <c r="KLT48" s="446"/>
      <c r="KLU48" s="446"/>
      <c r="KLV48" s="446"/>
      <c r="KLW48" s="446"/>
      <c r="KLX48" s="446"/>
      <c r="KLY48" s="446"/>
      <c r="KLZ48" s="446"/>
      <c r="KMA48" s="446"/>
      <c r="KMB48" s="446"/>
      <c r="KMC48" s="446"/>
      <c r="KMD48" s="446"/>
      <c r="KME48" s="446"/>
      <c r="KMF48" s="446"/>
      <c r="KMG48" s="446"/>
      <c r="KMH48" s="446"/>
      <c r="KMI48" s="446"/>
      <c r="KMJ48" s="446"/>
      <c r="KMK48" s="446"/>
      <c r="KML48" s="446"/>
      <c r="KMM48" s="446"/>
      <c r="KMN48" s="446"/>
      <c r="KMO48" s="446"/>
      <c r="KMP48" s="446"/>
      <c r="KMQ48" s="446"/>
      <c r="KMR48" s="446"/>
      <c r="KMS48" s="446"/>
      <c r="KMT48" s="446"/>
      <c r="KMU48" s="446"/>
      <c r="KMV48" s="446"/>
      <c r="KMW48" s="446"/>
      <c r="KMX48" s="446"/>
      <c r="KMY48" s="446"/>
      <c r="KMZ48" s="446"/>
      <c r="KNA48" s="446"/>
      <c r="KNB48" s="446"/>
      <c r="KNC48" s="446"/>
      <c r="KND48" s="446"/>
      <c r="KNE48" s="446"/>
      <c r="KNF48" s="446"/>
      <c r="KNG48" s="446"/>
      <c r="KNH48" s="446"/>
      <c r="KNI48" s="446"/>
      <c r="KNJ48" s="446"/>
      <c r="KNK48" s="446"/>
      <c r="KNL48" s="446"/>
      <c r="KNM48" s="446"/>
      <c r="KNN48" s="446"/>
      <c r="KNO48" s="446"/>
      <c r="KNP48" s="446"/>
      <c r="KNQ48" s="446"/>
      <c r="KNR48" s="446"/>
      <c r="KNS48" s="446"/>
      <c r="KNT48" s="446"/>
      <c r="KNU48" s="446"/>
      <c r="KNV48" s="446"/>
      <c r="KNW48" s="446"/>
      <c r="KNX48" s="446"/>
      <c r="KNY48" s="446"/>
      <c r="KNZ48" s="446"/>
      <c r="KOA48" s="446"/>
      <c r="KOB48" s="446"/>
      <c r="KOC48" s="446"/>
      <c r="KOD48" s="446"/>
      <c r="KOE48" s="446"/>
      <c r="KOF48" s="446"/>
      <c r="KOG48" s="446"/>
      <c r="KOH48" s="446"/>
      <c r="KOI48" s="446"/>
      <c r="KOJ48" s="446"/>
      <c r="KOK48" s="446"/>
      <c r="KOL48" s="446"/>
      <c r="KOM48" s="446"/>
      <c r="KON48" s="446"/>
      <c r="KOO48" s="446"/>
      <c r="KOP48" s="446"/>
      <c r="KOQ48" s="446"/>
      <c r="KOR48" s="446"/>
      <c r="KOS48" s="446"/>
      <c r="KOT48" s="446"/>
      <c r="KOU48" s="446"/>
      <c r="KOV48" s="446"/>
      <c r="KOW48" s="446"/>
      <c r="KOX48" s="446"/>
      <c r="KOY48" s="446"/>
      <c r="KOZ48" s="446"/>
      <c r="KPA48" s="446"/>
      <c r="KPB48" s="446"/>
      <c r="KPC48" s="446"/>
      <c r="KPD48" s="446"/>
      <c r="KPE48" s="446"/>
      <c r="KPF48" s="446"/>
      <c r="KPG48" s="446"/>
      <c r="KPH48" s="446"/>
      <c r="KPI48" s="446"/>
      <c r="KPJ48" s="446"/>
      <c r="KPK48" s="446"/>
      <c r="KPL48" s="446"/>
      <c r="KPM48" s="446"/>
      <c r="KPN48" s="446"/>
      <c r="KPO48" s="446"/>
      <c r="KPP48" s="446"/>
      <c r="KPQ48" s="446"/>
      <c r="KPR48" s="446"/>
      <c r="KPS48" s="446"/>
      <c r="KPT48" s="446"/>
      <c r="KPU48" s="446"/>
      <c r="KPV48" s="446"/>
      <c r="KPW48" s="446"/>
      <c r="KPX48" s="446"/>
      <c r="KPY48" s="446"/>
      <c r="KPZ48" s="446"/>
      <c r="KQA48" s="446"/>
      <c r="KQB48" s="446"/>
      <c r="KQC48" s="446"/>
      <c r="KQD48" s="446"/>
      <c r="KQE48" s="446"/>
      <c r="KQF48" s="446"/>
      <c r="KQG48" s="446"/>
      <c r="KQH48" s="446"/>
      <c r="KQI48" s="446"/>
      <c r="KQJ48" s="446"/>
      <c r="KQK48" s="446"/>
      <c r="KQL48" s="446"/>
      <c r="KQM48" s="446"/>
      <c r="KQN48" s="446"/>
      <c r="KQO48" s="446"/>
      <c r="KQP48" s="446"/>
      <c r="KQQ48" s="446"/>
      <c r="KQR48" s="446"/>
      <c r="KQS48" s="446"/>
      <c r="KQT48" s="446"/>
      <c r="KQU48" s="446"/>
      <c r="KQV48" s="446"/>
      <c r="KQW48" s="446"/>
      <c r="KQX48" s="446"/>
      <c r="KQY48" s="446"/>
      <c r="KQZ48" s="446"/>
      <c r="KRA48" s="446"/>
      <c r="KRB48" s="446"/>
      <c r="KRC48" s="446"/>
      <c r="KRD48" s="446"/>
      <c r="KRE48" s="446"/>
      <c r="KRF48" s="446"/>
      <c r="KRG48" s="446"/>
      <c r="KRH48" s="446"/>
      <c r="KRI48" s="446"/>
      <c r="KRJ48" s="446"/>
      <c r="KRK48" s="446"/>
      <c r="KRL48" s="446"/>
      <c r="KRM48" s="446"/>
      <c r="KRN48" s="446"/>
      <c r="KRO48" s="446"/>
      <c r="KRP48" s="446"/>
      <c r="KRQ48" s="446"/>
      <c r="KRR48" s="446"/>
      <c r="KRS48" s="446"/>
      <c r="KRT48" s="446"/>
      <c r="KRU48" s="446"/>
      <c r="KRV48" s="446"/>
      <c r="KRW48" s="446"/>
      <c r="KRX48" s="446"/>
      <c r="KRY48" s="446"/>
      <c r="KRZ48" s="446"/>
      <c r="KSA48" s="446"/>
      <c r="KSB48" s="446"/>
      <c r="KSC48" s="446"/>
      <c r="KSD48" s="446"/>
      <c r="KSE48" s="446"/>
      <c r="KSF48" s="446"/>
      <c r="KSG48" s="446"/>
      <c r="KSH48" s="446"/>
      <c r="KSI48" s="446"/>
      <c r="KSJ48" s="446"/>
      <c r="KSK48" s="446"/>
      <c r="KSL48" s="446"/>
      <c r="KSM48" s="446"/>
      <c r="KSN48" s="446"/>
      <c r="KSO48" s="446"/>
      <c r="KSP48" s="446"/>
      <c r="KSQ48" s="446"/>
      <c r="KSR48" s="446"/>
      <c r="KSS48" s="446"/>
      <c r="KST48" s="446"/>
      <c r="KSU48" s="446"/>
      <c r="KSV48" s="446"/>
      <c r="KSW48" s="446"/>
      <c r="KSX48" s="446"/>
      <c r="KSY48" s="446"/>
      <c r="KSZ48" s="446"/>
      <c r="KTA48" s="446"/>
      <c r="KTB48" s="446"/>
      <c r="KTC48" s="446"/>
      <c r="KTD48" s="446"/>
      <c r="KTE48" s="446"/>
      <c r="KTF48" s="446"/>
      <c r="KTG48" s="446"/>
      <c r="KTH48" s="446"/>
      <c r="KTI48" s="446"/>
      <c r="KTJ48" s="446"/>
      <c r="KTK48" s="446"/>
      <c r="KTL48" s="446"/>
      <c r="KTM48" s="446"/>
      <c r="KTN48" s="446"/>
      <c r="KTO48" s="446"/>
      <c r="KTP48" s="446"/>
      <c r="KTQ48" s="446"/>
      <c r="KTR48" s="446"/>
      <c r="KTS48" s="446"/>
      <c r="KTT48" s="446"/>
      <c r="KTU48" s="446"/>
      <c r="KTV48" s="446"/>
      <c r="KTW48" s="446"/>
      <c r="KTX48" s="446"/>
      <c r="KTY48" s="446"/>
      <c r="KTZ48" s="446"/>
      <c r="KUA48" s="446"/>
      <c r="KUB48" s="446"/>
      <c r="KUC48" s="446"/>
      <c r="KUD48" s="446"/>
      <c r="KUE48" s="446"/>
      <c r="KUF48" s="446"/>
      <c r="KUG48" s="446"/>
      <c r="KUH48" s="446"/>
      <c r="KUI48" s="446"/>
      <c r="KUJ48" s="446"/>
      <c r="KUK48" s="446"/>
      <c r="KUL48" s="446"/>
      <c r="KUM48" s="446"/>
      <c r="KUN48" s="446"/>
      <c r="KUO48" s="446"/>
      <c r="KUP48" s="446"/>
      <c r="KUQ48" s="446"/>
      <c r="KUR48" s="446"/>
      <c r="KUS48" s="446"/>
      <c r="KUT48" s="446"/>
      <c r="KUU48" s="446"/>
      <c r="KUV48" s="446"/>
      <c r="KUW48" s="446"/>
      <c r="KUX48" s="446"/>
      <c r="KUY48" s="446"/>
      <c r="KUZ48" s="446"/>
      <c r="KVA48" s="446"/>
      <c r="KVB48" s="446"/>
      <c r="KVC48" s="446"/>
      <c r="KVD48" s="446"/>
      <c r="KVE48" s="446"/>
      <c r="KVF48" s="446"/>
      <c r="KVG48" s="446"/>
      <c r="KVH48" s="446"/>
      <c r="KVI48" s="446"/>
      <c r="KVJ48" s="446"/>
      <c r="KVK48" s="446"/>
      <c r="KVL48" s="446"/>
      <c r="KVM48" s="446"/>
      <c r="KVN48" s="446"/>
      <c r="KVO48" s="446"/>
      <c r="KVP48" s="446"/>
      <c r="KVQ48" s="446"/>
      <c r="KVR48" s="446"/>
      <c r="KVS48" s="446"/>
      <c r="KVT48" s="446"/>
      <c r="KVU48" s="446"/>
      <c r="KVV48" s="446"/>
      <c r="KVW48" s="446"/>
      <c r="KVX48" s="446"/>
      <c r="KVY48" s="446"/>
      <c r="KVZ48" s="446"/>
      <c r="KWA48" s="446"/>
      <c r="KWB48" s="446"/>
      <c r="KWC48" s="446"/>
      <c r="KWD48" s="446"/>
      <c r="KWE48" s="446"/>
      <c r="KWF48" s="446"/>
      <c r="KWG48" s="446"/>
      <c r="KWH48" s="446"/>
      <c r="KWI48" s="446"/>
      <c r="KWJ48" s="446"/>
      <c r="KWK48" s="446"/>
      <c r="KWL48" s="446"/>
      <c r="KWM48" s="446"/>
      <c r="KWN48" s="446"/>
      <c r="KWO48" s="446"/>
      <c r="KWP48" s="446"/>
      <c r="KWQ48" s="446"/>
      <c r="KWR48" s="446"/>
      <c r="KWS48" s="446"/>
      <c r="KWT48" s="446"/>
      <c r="KWU48" s="446"/>
      <c r="KWV48" s="446"/>
      <c r="KWW48" s="446"/>
      <c r="KWX48" s="446"/>
      <c r="KWY48" s="446"/>
      <c r="KWZ48" s="446"/>
      <c r="KXA48" s="446"/>
      <c r="KXB48" s="446"/>
      <c r="KXC48" s="446"/>
      <c r="KXD48" s="446"/>
      <c r="KXE48" s="446"/>
      <c r="KXF48" s="446"/>
      <c r="KXG48" s="446"/>
      <c r="KXH48" s="446"/>
      <c r="KXI48" s="446"/>
      <c r="KXJ48" s="446"/>
      <c r="KXK48" s="446"/>
      <c r="KXL48" s="446"/>
      <c r="KXM48" s="446"/>
      <c r="KXN48" s="446"/>
      <c r="KXO48" s="446"/>
      <c r="KXP48" s="446"/>
      <c r="KXQ48" s="446"/>
      <c r="KXR48" s="446"/>
      <c r="KXS48" s="446"/>
      <c r="KXT48" s="446"/>
      <c r="KXU48" s="446"/>
      <c r="KXV48" s="446"/>
      <c r="KXW48" s="446"/>
      <c r="KXX48" s="446"/>
      <c r="KXY48" s="446"/>
      <c r="KXZ48" s="446"/>
      <c r="KYA48" s="446"/>
      <c r="KYB48" s="446"/>
      <c r="KYC48" s="446"/>
      <c r="KYD48" s="446"/>
      <c r="KYE48" s="446"/>
      <c r="KYF48" s="446"/>
      <c r="KYG48" s="446"/>
      <c r="KYH48" s="446"/>
      <c r="KYI48" s="446"/>
      <c r="KYJ48" s="446"/>
      <c r="KYK48" s="446"/>
      <c r="KYL48" s="446"/>
      <c r="KYM48" s="446"/>
      <c r="KYN48" s="446"/>
      <c r="KYO48" s="446"/>
      <c r="KYP48" s="446"/>
      <c r="KYQ48" s="446"/>
      <c r="KYR48" s="446"/>
      <c r="KYS48" s="446"/>
      <c r="KYT48" s="446"/>
      <c r="KYU48" s="446"/>
      <c r="KYV48" s="446"/>
      <c r="KYW48" s="446"/>
      <c r="KYX48" s="446"/>
      <c r="KYY48" s="446"/>
      <c r="KYZ48" s="446"/>
      <c r="KZA48" s="446"/>
      <c r="KZB48" s="446"/>
      <c r="KZC48" s="446"/>
      <c r="KZD48" s="446"/>
      <c r="KZE48" s="446"/>
      <c r="KZF48" s="446"/>
      <c r="KZG48" s="446"/>
      <c r="KZH48" s="446"/>
      <c r="KZI48" s="446"/>
      <c r="KZJ48" s="446"/>
      <c r="KZK48" s="446"/>
      <c r="KZL48" s="446"/>
      <c r="KZM48" s="446"/>
      <c r="KZN48" s="446"/>
      <c r="KZO48" s="446"/>
      <c r="KZP48" s="446"/>
      <c r="KZQ48" s="446"/>
      <c r="KZR48" s="446"/>
      <c r="KZS48" s="446"/>
      <c r="KZT48" s="446"/>
      <c r="KZU48" s="446"/>
      <c r="KZV48" s="446"/>
      <c r="KZW48" s="446"/>
      <c r="KZX48" s="446"/>
      <c r="KZY48" s="446"/>
      <c r="KZZ48" s="446"/>
      <c r="LAA48" s="446"/>
      <c r="LAB48" s="446"/>
      <c r="LAC48" s="446"/>
      <c r="LAD48" s="446"/>
      <c r="LAE48" s="446"/>
      <c r="LAF48" s="446"/>
      <c r="LAG48" s="446"/>
      <c r="LAH48" s="446"/>
      <c r="LAI48" s="446"/>
      <c r="LAJ48" s="446"/>
      <c r="LAK48" s="446"/>
      <c r="LAL48" s="446"/>
      <c r="LAM48" s="446"/>
      <c r="LAN48" s="446"/>
      <c r="LAO48" s="446"/>
      <c r="LAP48" s="446"/>
      <c r="LAQ48" s="446"/>
      <c r="LAR48" s="446"/>
      <c r="LAS48" s="446"/>
      <c r="LAT48" s="446"/>
      <c r="LAU48" s="446"/>
      <c r="LAV48" s="446"/>
      <c r="LAW48" s="446"/>
      <c r="LAX48" s="446"/>
      <c r="LAY48" s="446"/>
      <c r="LAZ48" s="446"/>
      <c r="LBA48" s="446"/>
      <c r="LBB48" s="446"/>
      <c r="LBC48" s="446"/>
      <c r="LBD48" s="446"/>
      <c r="LBE48" s="446"/>
      <c r="LBF48" s="446"/>
      <c r="LBG48" s="446"/>
      <c r="LBH48" s="446"/>
      <c r="LBI48" s="446"/>
      <c r="LBJ48" s="446"/>
      <c r="LBK48" s="446"/>
      <c r="LBL48" s="446"/>
      <c r="LBM48" s="446"/>
      <c r="LBN48" s="446"/>
      <c r="LBO48" s="446"/>
      <c r="LBP48" s="446"/>
      <c r="LBQ48" s="446"/>
      <c r="LBR48" s="446"/>
      <c r="LBS48" s="446"/>
      <c r="LBT48" s="446"/>
      <c r="LBU48" s="446"/>
      <c r="LBV48" s="446"/>
      <c r="LBW48" s="446"/>
      <c r="LBX48" s="446"/>
      <c r="LBY48" s="446"/>
      <c r="LBZ48" s="446"/>
      <c r="LCA48" s="446"/>
      <c r="LCB48" s="446"/>
      <c r="LCC48" s="446"/>
      <c r="LCD48" s="446"/>
      <c r="LCE48" s="446"/>
      <c r="LCF48" s="446"/>
      <c r="LCG48" s="446"/>
      <c r="LCH48" s="446"/>
      <c r="LCI48" s="446"/>
      <c r="LCJ48" s="446"/>
      <c r="LCK48" s="446"/>
      <c r="LCL48" s="446"/>
      <c r="LCM48" s="446"/>
      <c r="LCN48" s="446"/>
      <c r="LCO48" s="446"/>
      <c r="LCP48" s="446"/>
      <c r="LCQ48" s="446"/>
      <c r="LCR48" s="446"/>
      <c r="LCS48" s="446"/>
      <c r="LCT48" s="446"/>
      <c r="LCU48" s="446"/>
      <c r="LCV48" s="446"/>
      <c r="LCW48" s="446"/>
      <c r="LCX48" s="446"/>
      <c r="LCY48" s="446"/>
      <c r="LCZ48" s="446"/>
      <c r="LDA48" s="446"/>
      <c r="LDB48" s="446"/>
      <c r="LDC48" s="446"/>
      <c r="LDD48" s="446"/>
      <c r="LDE48" s="446"/>
      <c r="LDF48" s="446"/>
      <c r="LDG48" s="446"/>
      <c r="LDH48" s="446"/>
      <c r="LDI48" s="446"/>
      <c r="LDJ48" s="446"/>
      <c r="LDK48" s="446"/>
      <c r="LDL48" s="446"/>
      <c r="LDM48" s="446"/>
      <c r="LDN48" s="446"/>
      <c r="LDO48" s="446"/>
      <c r="LDP48" s="446"/>
      <c r="LDQ48" s="446"/>
      <c r="LDR48" s="446"/>
      <c r="LDS48" s="446"/>
      <c r="LDT48" s="446"/>
      <c r="LDU48" s="446"/>
      <c r="LDV48" s="446"/>
      <c r="LDW48" s="446"/>
      <c r="LDX48" s="446"/>
      <c r="LDY48" s="446"/>
      <c r="LDZ48" s="446"/>
      <c r="LEA48" s="446"/>
      <c r="LEB48" s="446"/>
      <c r="LEC48" s="446"/>
      <c r="LED48" s="446"/>
      <c r="LEE48" s="446"/>
      <c r="LEF48" s="446"/>
      <c r="LEG48" s="446"/>
      <c r="LEH48" s="446"/>
      <c r="LEI48" s="446"/>
      <c r="LEJ48" s="446"/>
      <c r="LEK48" s="446"/>
      <c r="LEL48" s="446"/>
      <c r="LEM48" s="446"/>
      <c r="LEN48" s="446"/>
      <c r="LEO48" s="446"/>
      <c r="LEP48" s="446"/>
      <c r="LEQ48" s="446"/>
      <c r="LER48" s="446"/>
      <c r="LES48" s="446"/>
      <c r="LET48" s="446"/>
      <c r="LEU48" s="446"/>
      <c r="LEV48" s="446"/>
      <c r="LEW48" s="446"/>
      <c r="LEX48" s="446"/>
      <c r="LEY48" s="446"/>
      <c r="LEZ48" s="446"/>
      <c r="LFA48" s="446"/>
      <c r="LFB48" s="446"/>
      <c r="LFC48" s="446"/>
      <c r="LFD48" s="446"/>
      <c r="LFE48" s="446"/>
      <c r="LFF48" s="446"/>
      <c r="LFG48" s="446"/>
      <c r="LFH48" s="446"/>
      <c r="LFI48" s="446"/>
      <c r="LFJ48" s="446"/>
      <c r="LFK48" s="446"/>
      <c r="LFL48" s="446"/>
      <c r="LFM48" s="446"/>
      <c r="LFN48" s="446"/>
      <c r="LFO48" s="446"/>
      <c r="LFP48" s="446"/>
      <c r="LFQ48" s="446"/>
      <c r="LFR48" s="446"/>
      <c r="LFS48" s="446"/>
      <c r="LFT48" s="446"/>
      <c r="LFU48" s="446"/>
      <c r="LFV48" s="446"/>
      <c r="LFW48" s="446"/>
      <c r="LFX48" s="446"/>
      <c r="LFY48" s="446"/>
      <c r="LFZ48" s="446"/>
      <c r="LGA48" s="446"/>
      <c r="LGB48" s="446"/>
      <c r="LGC48" s="446"/>
      <c r="LGD48" s="446"/>
      <c r="LGE48" s="446"/>
      <c r="LGF48" s="446"/>
      <c r="LGG48" s="446"/>
      <c r="LGH48" s="446"/>
      <c r="LGI48" s="446"/>
      <c r="LGJ48" s="446"/>
      <c r="LGK48" s="446"/>
      <c r="LGL48" s="446"/>
      <c r="LGM48" s="446"/>
      <c r="LGN48" s="446"/>
      <c r="LGO48" s="446"/>
      <c r="LGP48" s="446"/>
      <c r="LGQ48" s="446"/>
      <c r="LGR48" s="446"/>
      <c r="LGS48" s="446"/>
      <c r="LGT48" s="446"/>
      <c r="LGU48" s="446"/>
      <c r="LGV48" s="446"/>
      <c r="LGW48" s="446"/>
      <c r="LGX48" s="446"/>
      <c r="LGY48" s="446"/>
      <c r="LGZ48" s="446"/>
      <c r="LHA48" s="446"/>
      <c r="LHB48" s="446"/>
      <c r="LHC48" s="446"/>
      <c r="LHD48" s="446"/>
      <c r="LHE48" s="446"/>
      <c r="LHF48" s="446"/>
      <c r="LHG48" s="446"/>
      <c r="LHH48" s="446"/>
      <c r="LHI48" s="446"/>
      <c r="LHJ48" s="446"/>
      <c r="LHK48" s="446"/>
      <c r="LHL48" s="446"/>
      <c r="LHM48" s="446"/>
      <c r="LHN48" s="446"/>
      <c r="LHO48" s="446"/>
      <c r="LHP48" s="446"/>
      <c r="LHQ48" s="446"/>
      <c r="LHR48" s="446"/>
      <c r="LHS48" s="446"/>
      <c r="LHT48" s="446"/>
      <c r="LHU48" s="446"/>
      <c r="LHV48" s="446"/>
      <c r="LHW48" s="446"/>
      <c r="LHX48" s="446"/>
      <c r="LHY48" s="446"/>
      <c r="LHZ48" s="446"/>
      <c r="LIA48" s="446"/>
      <c r="LIB48" s="446"/>
      <c r="LIC48" s="446"/>
      <c r="LID48" s="446"/>
      <c r="LIE48" s="446"/>
      <c r="LIF48" s="446"/>
      <c r="LIG48" s="446"/>
      <c r="LIH48" s="446"/>
      <c r="LII48" s="446"/>
      <c r="LIJ48" s="446"/>
      <c r="LIK48" s="446"/>
      <c r="LIL48" s="446"/>
      <c r="LIM48" s="446"/>
      <c r="LIN48" s="446"/>
      <c r="LIO48" s="446"/>
      <c r="LIP48" s="446"/>
      <c r="LIQ48" s="446"/>
      <c r="LIR48" s="446"/>
      <c r="LIS48" s="446"/>
      <c r="LIT48" s="446"/>
      <c r="LIU48" s="446"/>
      <c r="LIV48" s="446"/>
      <c r="LIW48" s="446"/>
      <c r="LIX48" s="446"/>
      <c r="LIY48" s="446"/>
      <c r="LIZ48" s="446"/>
      <c r="LJA48" s="446"/>
      <c r="LJB48" s="446"/>
      <c r="LJC48" s="446"/>
      <c r="LJD48" s="446"/>
      <c r="LJE48" s="446"/>
      <c r="LJF48" s="446"/>
      <c r="LJG48" s="446"/>
      <c r="LJH48" s="446"/>
      <c r="LJI48" s="446"/>
      <c r="LJJ48" s="446"/>
      <c r="LJK48" s="446"/>
      <c r="LJL48" s="446"/>
      <c r="LJM48" s="446"/>
      <c r="LJN48" s="446"/>
      <c r="LJO48" s="446"/>
      <c r="LJP48" s="446"/>
      <c r="LJQ48" s="446"/>
      <c r="LJR48" s="446"/>
      <c r="LJS48" s="446"/>
      <c r="LJT48" s="446"/>
      <c r="LJU48" s="446"/>
      <c r="LJV48" s="446"/>
      <c r="LJW48" s="446"/>
      <c r="LJX48" s="446"/>
      <c r="LJY48" s="446"/>
      <c r="LJZ48" s="446"/>
      <c r="LKA48" s="446"/>
      <c r="LKB48" s="446"/>
      <c r="LKC48" s="446"/>
      <c r="LKD48" s="446"/>
      <c r="LKE48" s="446"/>
      <c r="LKF48" s="446"/>
      <c r="LKG48" s="446"/>
      <c r="LKH48" s="446"/>
      <c r="LKI48" s="446"/>
      <c r="LKJ48" s="446"/>
      <c r="LKK48" s="446"/>
      <c r="LKL48" s="446"/>
      <c r="LKM48" s="446"/>
      <c r="LKN48" s="446"/>
      <c r="LKO48" s="446"/>
      <c r="LKP48" s="446"/>
      <c r="LKQ48" s="446"/>
      <c r="LKR48" s="446"/>
      <c r="LKS48" s="446"/>
      <c r="LKT48" s="446"/>
      <c r="LKU48" s="446"/>
      <c r="LKV48" s="446"/>
      <c r="LKW48" s="446"/>
      <c r="LKX48" s="446"/>
      <c r="LKY48" s="446"/>
      <c r="LKZ48" s="446"/>
      <c r="LLA48" s="446"/>
      <c r="LLB48" s="446"/>
      <c r="LLC48" s="446"/>
      <c r="LLD48" s="446"/>
      <c r="LLE48" s="446"/>
      <c r="LLF48" s="446"/>
      <c r="LLG48" s="446"/>
      <c r="LLH48" s="446"/>
      <c r="LLI48" s="446"/>
      <c r="LLJ48" s="446"/>
      <c r="LLK48" s="446"/>
      <c r="LLL48" s="446"/>
      <c r="LLM48" s="446"/>
      <c r="LLN48" s="446"/>
      <c r="LLO48" s="446"/>
      <c r="LLP48" s="446"/>
      <c r="LLQ48" s="446"/>
      <c r="LLR48" s="446"/>
      <c r="LLS48" s="446"/>
      <c r="LLT48" s="446"/>
      <c r="LLU48" s="446"/>
      <c r="LLV48" s="446"/>
      <c r="LLW48" s="446"/>
      <c r="LLX48" s="446"/>
      <c r="LLY48" s="446"/>
      <c r="LLZ48" s="446"/>
      <c r="LMA48" s="446"/>
      <c r="LMB48" s="446"/>
      <c r="LMC48" s="446"/>
      <c r="LMD48" s="446"/>
      <c r="LME48" s="446"/>
      <c r="LMF48" s="446"/>
      <c r="LMG48" s="446"/>
      <c r="LMH48" s="446"/>
      <c r="LMI48" s="446"/>
      <c r="LMJ48" s="446"/>
      <c r="LMK48" s="446"/>
      <c r="LML48" s="446"/>
      <c r="LMM48" s="446"/>
      <c r="LMN48" s="446"/>
      <c r="LMO48" s="446"/>
      <c r="LMP48" s="446"/>
      <c r="LMQ48" s="446"/>
      <c r="LMR48" s="446"/>
      <c r="LMS48" s="446"/>
      <c r="LMT48" s="446"/>
      <c r="LMU48" s="446"/>
      <c r="LMV48" s="446"/>
      <c r="LMW48" s="446"/>
      <c r="LMX48" s="446"/>
      <c r="LMY48" s="446"/>
      <c r="LMZ48" s="446"/>
      <c r="LNA48" s="446"/>
      <c r="LNB48" s="446"/>
      <c r="LNC48" s="446"/>
      <c r="LND48" s="446"/>
      <c r="LNE48" s="446"/>
      <c r="LNF48" s="446"/>
      <c r="LNG48" s="446"/>
      <c r="LNH48" s="446"/>
      <c r="LNI48" s="446"/>
      <c r="LNJ48" s="446"/>
      <c r="LNK48" s="446"/>
      <c r="LNL48" s="446"/>
      <c r="LNM48" s="446"/>
      <c r="LNN48" s="446"/>
      <c r="LNO48" s="446"/>
      <c r="LNP48" s="446"/>
      <c r="LNQ48" s="446"/>
      <c r="LNR48" s="446"/>
      <c r="LNS48" s="446"/>
      <c r="LNT48" s="446"/>
      <c r="LNU48" s="446"/>
      <c r="LNV48" s="446"/>
      <c r="LNW48" s="446"/>
      <c r="LNX48" s="446"/>
      <c r="LNY48" s="446"/>
      <c r="LNZ48" s="446"/>
      <c r="LOA48" s="446"/>
      <c r="LOB48" s="446"/>
      <c r="LOC48" s="446"/>
      <c r="LOD48" s="446"/>
      <c r="LOE48" s="446"/>
      <c r="LOF48" s="446"/>
      <c r="LOG48" s="446"/>
      <c r="LOH48" s="446"/>
      <c r="LOI48" s="446"/>
      <c r="LOJ48" s="446"/>
      <c r="LOK48" s="446"/>
      <c r="LOL48" s="446"/>
      <c r="LOM48" s="446"/>
      <c r="LON48" s="446"/>
      <c r="LOO48" s="446"/>
      <c r="LOP48" s="446"/>
      <c r="LOQ48" s="446"/>
      <c r="LOR48" s="446"/>
      <c r="LOS48" s="446"/>
      <c r="LOT48" s="446"/>
      <c r="LOU48" s="446"/>
      <c r="LOV48" s="446"/>
      <c r="LOW48" s="446"/>
      <c r="LOX48" s="446"/>
      <c r="LOY48" s="446"/>
      <c r="LOZ48" s="446"/>
      <c r="LPA48" s="446"/>
      <c r="LPB48" s="446"/>
      <c r="LPC48" s="446"/>
      <c r="LPD48" s="446"/>
      <c r="LPE48" s="446"/>
      <c r="LPF48" s="446"/>
      <c r="LPG48" s="446"/>
      <c r="LPH48" s="446"/>
      <c r="LPI48" s="446"/>
      <c r="LPJ48" s="446"/>
      <c r="LPK48" s="446"/>
      <c r="LPL48" s="446"/>
      <c r="LPM48" s="446"/>
      <c r="LPN48" s="446"/>
      <c r="LPO48" s="446"/>
      <c r="LPP48" s="446"/>
      <c r="LPQ48" s="446"/>
      <c r="LPR48" s="446"/>
      <c r="LPS48" s="446"/>
      <c r="LPT48" s="446"/>
      <c r="LPU48" s="446"/>
      <c r="LPV48" s="446"/>
      <c r="LPW48" s="446"/>
      <c r="LPX48" s="446"/>
      <c r="LPY48" s="446"/>
      <c r="LPZ48" s="446"/>
      <c r="LQA48" s="446"/>
      <c r="LQB48" s="446"/>
      <c r="LQC48" s="446"/>
      <c r="LQD48" s="446"/>
      <c r="LQE48" s="446"/>
      <c r="LQF48" s="446"/>
      <c r="LQG48" s="446"/>
      <c r="LQH48" s="446"/>
      <c r="LQI48" s="446"/>
      <c r="LQJ48" s="446"/>
      <c r="LQK48" s="446"/>
      <c r="LQL48" s="446"/>
      <c r="LQM48" s="446"/>
      <c r="LQN48" s="446"/>
      <c r="LQO48" s="446"/>
      <c r="LQP48" s="446"/>
      <c r="LQQ48" s="446"/>
      <c r="LQR48" s="446"/>
      <c r="LQS48" s="446"/>
      <c r="LQT48" s="446"/>
      <c r="LQU48" s="446"/>
      <c r="LQV48" s="446"/>
      <c r="LQW48" s="446"/>
      <c r="LQX48" s="446"/>
      <c r="LQY48" s="446"/>
      <c r="LQZ48" s="446"/>
      <c r="LRA48" s="446"/>
      <c r="LRB48" s="446"/>
      <c r="LRC48" s="446"/>
      <c r="LRD48" s="446"/>
      <c r="LRE48" s="446"/>
      <c r="LRF48" s="446"/>
      <c r="LRG48" s="446"/>
      <c r="LRH48" s="446"/>
      <c r="LRI48" s="446"/>
      <c r="LRJ48" s="446"/>
      <c r="LRK48" s="446"/>
      <c r="LRL48" s="446"/>
      <c r="LRM48" s="446"/>
      <c r="LRN48" s="446"/>
      <c r="LRO48" s="446"/>
      <c r="LRP48" s="446"/>
      <c r="LRQ48" s="446"/>
      <c r="LRR48" s="446"/>
      <c r="LRS48" s="446"/>
      <c r="LRT48" s="446"/>
      <c r="LRU48" s="446"/>
      <c r="LRV48" s="446"/>
      <c r="LRW48" s="446"/>
      <c r="LRX48" s="446"/>
      <c r="LRY48" s="446"/>
      <c r="LRZ48" s="446"/>
      <c r="LSA48" s="446"/>
      <c r="LSB48" s="446"/>
      <c r="LSC48" s="446"/>
      <c r="LSD48" s="446"/>
      <c r="LSE48" s="446"/>
      <c r="LSF48" s="446"/>
      <c r="LSG48" s="446"/>
      <c r="LSH48" s="446"/>
      <c r="LSI48" s="446"/>
      <c r="LSJ48" s="446"/>
      <c r="LSK48" s="446"/>
      <c r="LSL48" s="446"/>
      <c r="LSM48" s="446"/>
      <c r="LSN48" s="446"/>
      <c r="LSO48" s="446"/>
      <c r="LSP48" s="446"/>
      <c r="LSQ48" s="446"/>
      <c r="LSR48" s="446"/>
      <c r="LSS48" s="446"/>
      <c r="LST48" s="446"/>
      <c r="LSU48" s="446"/>
      <c r="LSV48" s="446"/>
      <c r="LSW48" s="446"/>
      <c r="LSX48" s="446"/>
      <c r="LSY48" s="446"/>
      <c r="LSZ48" s="446"/>
      <c r="LTA48" s="446"/>
      <c r="LTB48" s="446"/>
      <c r="LTC48" s="446"/>
      <c r="LTD48" s="446"/>
      <c r="LTE48" s="446"/>
      <c r="LTF48" s="446"/>
      <c r="LTG48" s="446"/>
      <c r="LTH48" s="446"/>
      <c r="LTI48" s="446"/>
      <c r="LTJ48" s="446"/>
      <c r="LTK48" s="446"/>
      <c r="LTL48" s="446"/>
      <c r="LTM48" s="446"/>
      <c r="LTN48" s="446"/>
      <c r="LTO48" s="446"/>
      <c r="LTP48" s="446"/>
      <c r="LTQ48" s="446"/>
      <c r="LTR48" s="446"/>
      <c r="LTS48" s="446"/>
      <c r="LTT48" s="446"/>
      <c r="LTU48" s="446"/>
      <c r="LTV48" s="446"/>
      <c r="LTW48" s="446"/>
      <c r="LTX48" s="446"/>
      <c r="LTY48" s="446"/>
      <c r="LTZ48" s="446"/>
      <c r="LUA48" s="446"/>
      <c r="LUB48" s="446"/>
      <c r="LUC48" s="446"/>
      <c r="LUD48" s="446"/>
      <c r="LUE48" s="446"/>
      <c r="LUF48" s="446"/>
      <c r="LUG48" s="446"/>
      <c r="LUH48" s="446"/>
      <c r="LUI48" s="446"/>
      <c r="LUJ48" s="446"/>
      <c r="LUK48" s="446"/>
      <c r="LUL48" s="446"/>
      <c r="LUM48" s="446"/>
      <c r="LUN48" s="446"/>
      <c r="LUO48" s="446"/>
      <c r="LUP48" s="446"/>
      <c r="LUQ48" s="446"/>
      <c r="LUR48" s="446"/>
      <c r="LUS48" s="446"/>
      <c r="LUT48" s="446"/>
      <c r="LUU48" s="446"/>
      <c r="LUV48" s="446"/>
      <c r="LUW48" s="446"/>
      <c r="LUX48" s="446"/>
      <c r="LUY48" s="446"/>
      <c r="LUZ48" s="446"/>
      <c r="LVA48" s="446"/>
      <c r="LVB48" s="446"/>
      <c r="LVC48" s="446"/>
      <c r="LVD48" s="446"/>
      <c r="LVE48" s="446"/>
      <c r="LVF48" s="446"/>
      <c r="LVG48" s="446"/>
      <c r="LVH48" s="446"/>
      <c r="LVI48" s="446"/>
      <c r="LVJ48" s="446"/>
      <c r="LVK48" s="446"/>
      <c r="LVL48" s="446"/>
      <c r="LVM48" s="446"/>
      <c r="LVN48" s="446"/>
      <c r="LVO48" s="446"/>
      <c r="LVP48" s="446"/>
      <c r="LVQ48" s="446"/>
      <c r="LVR48" s="446"/>
      <c r="LVS48" s="446"/>
      <c r="LVT48" s="446"/>
      <c r="LVU48" s="446"/>
      <c r="LVV48" s="446"/>
      <c r="LVW48" s="446"/>
      <c r="LVX48" s="446"/>
      <c r="LVY48" s="446"/>
      <c r="LVZ48" s="446"/>
      <c r="LWA48" s="446"/>
      <c r="LWB48" s="446"/>
      <c r="LWC48" s="446"/>
      <c r="LWD48" s="446"/>
      <c r="LWE48" s="446"/>
      <c r="LWF48" s="446"/>
      <c r="LWG48" s="446"/>
      <c r="LWH48" s="446"/>
      <c r="LWI48" s="446"/>
      <c r="LWJ48" s="446"/>
      <c r="LWK48" s="446"/>
      <c r="LWL48" s="446"/>
      <c r="LWM48" s="446"/>
      <c r="LWN48" s="446"/>
      <c r="LWO48" s="446"/>
      <c r="LWP48" s="446"/>
      <c r="LWQ48" s="446"/>
      <c r="LWR48" s="446"/>
      <c r="LWS48" s="446"/>
      <c r="LWT48" s="446"/>
      <c r="LWU48" s="446"/>
      <c r="LWV48" s="446"/>
      <c r="LWW48" s="446"/>
      <c r="LWX48" s="446"/>
      <c r="LWY48" s="446"/>
      <c r="LWZ48" s="446"/>
      <c r="LXA48" s="446"/>
      <c r="LXB48" s="446"/>
      <c r="LXC48" s="446"/>
      <c r="LXD48" s="446"/>
      <c r="LXE48" s="446"/>
      <c r="LXF48" s="446"/>
      <c r="LXG48" s="446"/>
      <c r="LXH48" s="446"/>
      <c r="LXI48" s="446"/>
      <c r="LXJ48" s="446"/>
      <c r="LXK48" s="446"/>
      <c r="LXL48" s="446"/>
      <c r="LXM48" s="446"/>
      <c r="LXN48" s="446"/>
      <c r="LXO48" s="446"/>
      <c r="LXP48" s="446"/>
      <c r="LXQ48" s="446"/>
      <c r="LXR48" s="446"/>
      <c r="LXS48" s="446"/>
      <c r="LXT48" s="446"/>
      <c r="LXU48" s="446"/>
      <c r="LXV48" s="446"/>
      <c r="LXW48" s="446"/>
      <c r="LXX48" s="446"/>
      <c r="LXY48" s="446"/>
      <c r="LXZ48" s="446"/>
      <c r="LYA48" s="446"/>
      <c r="LYB48" s="446"/>
      <c r="LYC48" s="446"/>
      <c r="LYD48" s="446"/>
      <c r="LYE48" s="446"/>
      <c r="LYF48" s="446"/>
      <c r="LYG48" s="446"/>
      <c r="LYH48" s="446"/>
      <c r="LYI48" s="446"/>
      <c r="LYJ48" s="446"/>
      <c r="LYK48" s="446"/>
      <c r="LYL48" s="446"/>
      <c r="LYM48" s="446"/>
      <c r="LYN48" s="446"/>
      <c r="LYO48" s="446"/>
      <c r="LYP48" s="446"/>
      <c r="LYQ48" s="446"/>
      <c r="LYR48" s="446"/>
      <c r="LYS48" s="446"/>
      <c r="LYT48" s="446"/>
      <c r="LYU48" s="446"/>
      <c r="LYV48" s="446"/>
      <c r="LYW48" s="446"/>
      <c r="LYX48" s="446"/>
      <c r="LYY48" s="446"/>
      <c r="LYZ48" s="446"/>
      <c r="LZA48" s="446"/>
      <c r="LZB48" s="446"/>
      <c r="LZC48" s="446"/>
      <c r="LZD48" s="446"/>
      <c r="LZE48" s="446"/>
      <c r="LZF48" s="446"/>
      <c r="LZG48" s="446"/>
      <c r="LZH48" s="446"/>
      <c r="LZI48" s="446"/>
      <c r="LZJ48" s="446"/>
      <c r="LZK48" s="446"/>
      <c r="LZL48" s="446"/>
      <c r="LZM48" s="446"/>
      <c r="LZN48" s="446"/>
      <c r="LZO48" s="446"/>
      <c r="LZP48" s="446"/>
      <c r="LZQ48" s="446"/>
      <c r="LZR48" s="446"/>
      <c r="LZS48" s="446"/>
      <c r="LZT48" s="446"/>
      <c r="LZU48" s="446"/>
      <c r="LZV48" s="446"/>
      <c r="LZW48" s="446"/>
      <c r="LZX48" s="446"/>
      <c r="LZY48" s="446"/>
      <c r="LZZ48" s="446"/>
      <c r="MAA48" s="446"/>
      <c r="MAB48" s="446"/>
      <c r="MAC48" s="446"/>
      <c r="MAD48" s="446"/>
      <c r="MAE48" s="446"/>
      <c r="MAF48" s="446"/>
      <c r="MAG48" s="446"/>
      <c r="MAH48" s="446"/>
      <c r="MAI48" s="446"/>
      <c r="MAJ48" s="446"/>
      <c r="MAK48" s="446"/>
      <c r="MAL48" s="446"/>
      <c r="MAM48" s="446"/>
      <c r="MAN48" s="446"/>
      <c r="MAO48" s="446"/>
      <c r="MAP48" s="446"/>
      <c r="MAQ48" s="446"/>
      <c r="MAR48" s="446"/>
      <c r="MAS48" s="446"/>
      <c r="MAT48" s="446"/>
      <c r="MAU48" s="446"/>
      <c r="MAV48" s="446"/>
      <c r="MAW48" s="446"/>
      <c r="MAX48" s="446"/>
      <c r="MAY48" s="446"/>
      <c r="MAZ48" s="446"/>
      <c r="MBA48" s="446"/>
      <c r="MBB48" s="446"/>
      <c r="MBC48" s="446"/>
      <c r="MBD48" s="446"/>
      <c r="MBE48" s="446"/>
      <c r="MBF48" s="446"/>
      <c r="MBG48" s="446"/>
      <c r="MBH48" s="446"/>
      <c r="MBI48" s="446"/>
      <c r="MBJ48" s="446"/>
      <c r="MBK48" s="446"/>
      <c r="MBL48" s="446"/>
      <c r="MBM48" s="446"/>
      <c r="MBN48" s="446"/>
      <c r="MBO48" s="446"/>
      <c r="MBP48" s="446"/>
      <c r="MBQ48" s="446"/>
      <c r="MBR48" s="446"/>
      <c r="MBS48" s="446"/>
      <c r="MBT48" s="446"/>
      <c r="MBU48" s="446"/>
      <c r="MBV48" s="446"/>
      <c r="MBW48" s="446"/>
      <c r="MBX48" s="446"/>
      <c r="MBY48" s="446"/>
      <c r="MBZ48" s="446"/>
      <c r="MCA48" s="446"/>
      <c r="MCB48" s="446"/>
      <c r="MCC48" s="446"/>
      <c r="MCD48" s="446"/>
      <c r="MCE48" s="446"/>
      <c r="MCF48" s="446"/>
      <c r="MCG48" s="446"/>
      <c r="MCH48" s="446"/>
      <c r="MCI48" s="446"/>
      <c r="MCJ48" s="446"/>
      <c r="MCK48" s="446"/>
      <c r="MCL48" s="446"/>
      <c r="MCM48" s="446"/>
      <c r="MCN48" s="446"/>
      <c r="MCO48" s="446"/>
      <c r="MCP48" s="446"/>
      <c r="MCQ48" s="446"/>
      <c r="MCR48" s="446"/>
      <c r="MCS48" s="446"/>
      <c r="MCT48" s="446"/>
      <c r="MCU48" s="446"/>
      <c r="MCV48" s="446"/>
      <c r="MCW48" s="446"/>
      <c r="MCX48" s="446"/>
      <c r="MCY48" s="446"/>
      <c r="MCZ48" s="446"/>
      <c r="MDA48" s="446"/>
      <c r="MDB48" s="446"/>
      <c r="MDC48" s="446"/>
      <c r="MDD48" s="446"/>
      <c r="MDE48" s="446"/>
      <c r="MDF48" s="446"/>
      <c r="MDG48" s="446"/>
      <c r="MDH48" s="446"/>
      <c r="MDI48" s="446"/>
      <c r="MDJ48" s="446"/>
      <c r="MDK48" s="446"/>
      <c r="MDL48" s="446"/>
      <c r="MDM48" s="446"/>
      <c r="MDN48" s="446"/>
      <c r="MDO48" s="446"/>
      <c r="MDP48" s="446"/>
      <c r="MDQ48" s="446"/>
      <c r="MDR48" s="446"/>
      <c r="MDS48" s="446"/>
      <c r="MDT48" s="446"/>
      <c r="MDU48" s="446"/>
      <c r="MDV48" s="446"/>
      <c r="MDW48" s="446"/>
      <c r="MDX48" s="446"/>
      <c r="MDY48" s="446"/>
      <c r="MDZ48" s="446"/>
      <c r="MEA48" s="446"/>
      <c r="MEB48" s="446"/>
      <c r="MEC48" s="446"/>
      <c r="MED48" s="446"/>
      <c r="MEE48" s="446"/>
      <c r="MEF48" s="446"/>
      <c r="MEG48" s="446"/>
      <c r="MEH48" s="446"/>
      <c r="MEI48" s="446"/>
      <c r="MEJ48" s="446"/>
      <c r="MEK48" s="446"/>
      <c r="MEL48" s="446"/>
      <c r="MEM48" s="446"/>
      <c r="MEN48" s="446"/>
      <c r="MEO48" s="446"/>
      <c r="MEP48" s="446"/>
      <c r="MEQ48" s="446"/>
      <c r="MER48" s="446"/>
      <c r="MES48" s="446"/>
      <c r="MET48" s="446"/>
      <c r="MEU48" s="446"/>
      <c r="MEV48" s="446"/>
      <c r="MEW48" s="446"/>
      <c r="MEX48" s="446"/>
      <c r="MEY48" s="446"/>
      <c r="MEZ48" s="446"/>
      <c r="MFA48" s="446"/>
      <c r="MFB48" s="446"/>
      <c r="MFC48" s="446"/>
      <c r="MFD48" s="446"/>
      <c r="MFE48" s="446"/>
      <c r="MFF48" s="446"/>
      <c r="MFG48" s="446"/>
      <c r="MFH48" s="446"/>
      <c r="MFI48" s="446"/>
      <c r="MFJ48" s="446"/>
      <c r="MFK48" s="446"/>
      <c r="MFL48" s="446"/>
      <c r="MFM48" s="446"/>
      <c r="MFN48" s="446"/>
      <c r="MFO48" s="446"/>
      <c r="MFP48" s="446"/>
      <c r="MFQ48" s="446"/>
      <c r="MFR48" s="446"/>
      <c r="MFS48" s="446"/>
      <c r="MFT48" s="446"/>
      <c r="MFU48" s="446"/>
      <c r="MFV48" s="446"/>
      <c r="MFW48" s="446"/>
      <c r="MFX48" s="446"/>
      <c r="MFY48" s="446"/>
      <c r="MFZ48" s="446"/>
      <c r="MGA48" s="446"/>
      <c r="MGB48" s="446"/>
      <c r="MGC48" s="446"/>
      <c r="MGD48" s="446"/>
      <c r="MGE48" s="446"/>
      <c r="MGF48" s="446"/>
      <c r="MGG48" s="446"/>
      <c r="MGH48" s="446"/>
      <c r="MGI48" s="446"/>
      <c r="MGJ48" s="446"/>
      <c r="MGK48" s="446"/>
      <c r="MGL48" s="446"/>
      <c r="MGM48" s="446"/>
      <c r="MGN48" s="446"/>
      <c r="MGO48" s="446"/>
      <c r="MGP48" s="446"/>
      <c r="MGQ48" s="446"/>
      <c r="MGR48" s="446"/>
      <c r="MGS48" s="446"/>
      <c r="MGT48" s="446"/>
      <c r="MGU48" s="446"/>
      <c r="MGV48" s="446"/>
      <c r="MGW48" s="446"/>
      <c r="MGX48" s="446"/>
      <c r="MGY48" s="446"/>
      <c r="MGZ48" s="446"/>
      <c r="MHA48" s="446"/>
      <c r="MHB48" s="446"/>
      <c r="MHC48" s="446"/>
      <c r="MHD48" s="446"/>
      <c r="MHE48" s="446"/>
      <c r="MHF48" s="446"/>
      <c r="MHG48" s="446"/>
      <c r="MHH48" s="446"/>
      <c r="MHI48" s="446"/>
      <c r="MHJ48" s="446"/>
      <c r="MHK48" s="446"/>
      <c r="MHL48" s="446"/>
      <c r="MHM48" s="446"/>
      <c r="MHN48" s="446"/>
      <c r="MHO48" s="446"/>
      <c r="MHP48" s="446"/>
      <c r="MHQ48" s="446"/>
      <c r="MHR48" s="446"/>
      <c r="MHS48" s="446"/>
      <c r="MHT48" s="446"/>
      <c r="MHU48" s="446"/>
      <c r="MHV48" s="446"/>
      <c r="MHW48" s="446"/>
      <c r="MHX48" s="446"/>
      <c r="MHY48" s="446"/>
      <c r="MHZ48" s="446"/>
      <c r="MIA48" s="446"/>
      <c r="MIB48" s="446"/>
      <c r="MIC48" s="446"/>
      <c r="MID48" s="446"/>
      <c r="MIE48" s="446"/>
      <c r="MIF48" s="446"/>
      <c r="MIG48" s="446"/>
      <c r="MIH48" s="446"/>
      <c r="MII48" s="446"/>
      <c r="MIJ48" s="446"/>
      <c r="MIK48" s="446"/>
      <c r="MIL48" s="446"/>
      <c r="MIM48" s="446"/>
      <c r="MIN48" s="446"/>
      <c r="MIO48" s="446"/>
      <c r="MIP48" s="446"/>
      <c r="MIQ48" s="446"/>
      <c r="MIR48" s="446"/>
      <c r="MIS48" s="446"/>
      <c r="MIT48" s="446"/>
      <c r="MIU48" s="446"/>
      <c r="MIV48" s="446"/>
      <c r="MIW48" s="446"/>
      <c r="MIX48" s="446"/>
      <c r="MIY48" s="446"/>
      <c r="MIZ48" s="446"/>
      <c r="MJA48" s="446"/>
      <c r="MJB48" s="446"/>
      <c r="MJC48" s="446"/>
      <c r="MJD48" s="446"/>
      <c r="MJE48" s="446"/>
      <c r="MJF48" s="446"/>
      <c r="MJG48" s="446"/>
      <c r="MJH48" s="446"/>
      <c r="MJI48" s="446"/>
      <c r="MJJ48" s="446"/>
      <c r="MJK48" s="446"/>
      <c r="MJL48" s="446"/>
      <c r="MJM48" s="446"/>
      <c r="MJN48" s="446"/>
      <c r="MJO48" s="446"/>
      <c r="MJP48" s="446"/>
      <c r="MJQ48" s="446"/>
      <c r="MJR48" s="446"/>
      <c r="MJS48" s="446"/>
      <c r="MJT48" s="446"/>
      <c r="MJU48" s="446"/>
      <c r="MJV48" s="446"/>
      <c r="MJW48" s="446"/>
      <c r="MJX48" s="446"/>
      <c r="MJY48" s="446"/>
      <c r="MJZ48" s="446"/>
      <c r="MKA48" s="446"/>
      <c r="MKB48" s="446"/>
      <c r="MKC48" s="446"/>
      <c r="MKD48" s="446"/>
      <c r="MKE48" s="446"/>
      <c r="MKF48" s="446"/>
      <c r="MKG48" s="446"/>
      <c r="MKH48" s="446"/>
      <c r="MKI48" s="446"/>
      <c r="MKJ48" s="446"/>
      <c r="MKK48" s="446"/>
      <c r="MKL48" s="446"/>
      <c r="MKM48" s="446"/>
      <c r="MKN48" s="446"/>
      <c r="MKO48" s="446"/>
      <c r="MKP48" s="446"/>
      <c r="MKQ48" s="446"/>
      <c r="MKR48" s="446"/>
      <c r="MKS48" s="446"/>
      <c r="MKT48" s="446"/>
      <c r="MKU48" s="446"/>
      <c r="MKV48" s="446"/>
      <c r="MKW48" s="446"/>
      <c r="MKX48" s="446"/>
      <c r="MKY48" s="446"/>
      <c r="MKZ48" s="446"/>
      <c r="MLA48" s="446"/>
      <c r="MLB48" s="446"/>
      <c r="MLC48" s="446"/>
      <c r="MLD48" s="446"/>
      <c r="MLE48" s="446"/>
      <c r="MLF48" s="446"/>
      <c r="MLG48" s="446"/>
      <c r="MLH48" s="446"/>
      <c r="MLI48" s="446"/>
      <c r="MLJ48" s="446"/>
      <c r="MLK48" s="446"/>
      <c r="MLL48" s="446"/>
      <c r="MLM48" s="446"/>
      <c r="MLN48" s="446"/>
      <c r="MLO48" s="446"/>
      <c r="MLP48" s="446"/>
      <c r="MLQ48" s="446"/>
      <c r="MLR48" s="446"/>
      <c r="MLS48" s="446"/>
      <c r="MLT48" s="446"/>
      <c r="MLU48" s="446"/>
      <c r="MLV48" s="446"/>
      <c r="MLW48" s="446"/>
      <c r="MLX48" s="446"/>
      <c r="MLY48" s="446"/>
      <c r="MLZ48" s="446"/>
      <c r="MMA48" s="446"/>
      <c r="MMB48" s="446"/>
      <c r="MMC48" s="446"/>
      <c r="MMD48" s="446"/>
      <c r="MME48" s="446"/>
      <c r="MMF48" s="446"/>
      <c r="MMG48" s="446"/>
      <c r="MMH48" s="446"/>
      <c r="MMI48" s="446"/>
      <c r="MMJ48" s="446"/>
      <c r="MMK48" s="446"/>
      <c r="MML48" s="446"/>
      <c r="MMM48" s="446"/>
      <c r="MMN48" s="446"/>
      <c r="MMO48" s="446"/>
      <c r="MMP48" s="446"/>
      <c r="MMQ48" s="446"/>
      <c r="MMR48" s="446"/>
      <c r="MMS48" s="446"/>
      <c r="MMT48" s="446"/>
      <c r="MMU48" s="446"/>
      <c r="MMV48" s="446"/>
      <c r="MMW48" s="446"/>
      <c r="MMX48" s="446"/>
      <c r="MMY48" s="446"/>
      <c r="MMZ48" s="446"/>
      <c r="MNA48" s="446"/>
      <c r="MNB48" s="446"/>
      <c r="MNC48" s="446"/>
      <c r="MND48" s="446"/>
      <c r="MNE48" s="446"/>
      <c r="MNF48" s="446"/>
      <c r="MNG48" s="446"/>
      <c r="MNH48" s="446"/>
      <c r="MNI48" s="446"/>
      <c r="MNJ48" s="446"/>
      <c r="MNK48" s="446"/>
      <c r="MNL48" s="446"/>
      <c r="MNM48" s="446"/>
      <c r="MNN48" s="446"/>
      <c r="MNO48" s="446"/>
      <c r="MNP48" s="446"/>
      <c r="MNQ48" s="446"/>
      <c r="MNR48" s="446"/>
      <c r="MNS48" s="446"/>
      <c r="MNT48" s="446"/>
      <c r="MNU48" s="446"/>
      <c r="MNV48" s="446"/>
      <c r="MNW48" s="446"/>
      <c r="MNX48" s="446"/>
      <c r="MNY48" s="446"/>
      <c r="MNZ48" s="446"/>
      <c r="MOA48" s="446"/>
      <c r="MOB48" s="446"/>
      <c r="MOC48" s="446"/>
      <c r="MOD48" s="446"/>
      <c r="MOE48" s="446"/>
      <c r="MOF48" s="446"/>
      <c r="MOG48" s="446"/>
      <c r="MOH48" s="446"/>
      <c r="MOI48" s="446"/>
      <c r="MOJ48" s="446"/>
      <c r="MOK48" s="446"/>
      <c r="MOL48" s="446"/>
      <c r="MOM48" s="446"/>
      <c r="MON48" s="446"/>
      <c r="MOO48" s="446"/>
      <c r="MOP48" s="446"/>
      <c r="MOQ48" s="446"/>
      <c r="MOR48" s="446"/>
      <c r="MOS48" s="446"/>
      <c r="MOT48" s="446"/>
      <c r="MOU48" s="446"/>
      <c r="MOV48" s="446"/>
      <c r="MOW48" s="446"/>
      <c r="MOX48" s="446"/>
      <c r="MOY48" s="446"/>
      <c r="MOZ48" s="446"/>
      <c r="MPA48" s="446"/>
      <c r="MPB48" s="446"/>
      <c r="MPC48" s="446"/>
      <c r="MPD48" s="446"/>
      <c r="MPE48" s="446"/>
      <c r="MPF48" s="446"/>
      <c r="MPG48" s="446"/>
      <c r="MPH48" s="446"/>
      <c r="MPI48" s="446"/>
      <c r="MPJ48" s="446"/>
      <c r="MPK48" s="446"/>
      <c r="MPL48" s="446"/>
      <c r="MPM48" s="446"/>
      <c r="MPN48" s="446"/>
      <c r="MPO48" s="446"/>
      <c r="MPP48" s="446"/>
      <c r="MPQ48" s="446"/>
      <c r="MPR48" s="446"/>
      <c r="MPS48" s="446"/>
      <c r="MPT48" s="446"/>
      <c r="MPU48" s="446"/>
      <c r="MPV48" s="446"/>
      <c r="MPW48" s="446"/>
      <c r="MPX48" s="446"/>
      <c r="MPY48" s="446"/>
      <c r="MPZ48" s="446"/>
      <c r="MQA48" s="446"/>
      <c r="MQB48" s="446"/>
      <c r="MQC48" s="446"/>
      <c r="MQD48" s="446"/>
      <c r="MQE48" s="446"/>
      <c r="MQF48" s="446"/>
      <c r="MQG48" s="446"/>
      <c r="MQH48" s="446"/>
      <c r="MQI48" s="446"/>
      <c r="MQJ48" s="446"/>
      <c r="MQK48" s="446"/>
      <c r="MQL48" s="446"/>
      <c r="MQM48" s="446"/>
      <c r="MQN48" s="446"/>
      <c r="MQO48" s="446"/>
      <c r="MQP48" s="446"/>
      <c r="MQQ48" s="446"/>
      <c r="MQR48" s="446"/>
      <c r="MQS48" s="446"/>
      <c r="MQT48" s="446"/>
      <c r="MQU48" s="446"/>
      <c r="MQV48" s="446"/>
      <c r="MQW48" s="446"/>
      <c r="MQX48" s="446"/>
      <c r="MQY48" s="446"/>
      <c r="MQZ48" s="446"/>
      <c r="MRA48" s="446"/>
      <c r="MRB48" s="446"/>
      <c r="MRC48" s="446"/>
      <c r="MRD48" s="446"/>
      <c r="MRE48" s="446"/>
      <c r="MRF48" s="446"/>
      <c r="MRG48" s="446"/>
      <c r="MRH48" s="446"/>
      <c r="MRI48" s="446"/>
      <c r="MRJ48" s="446"/>
      <c r="MRK48" s="446"/>
      <c r="MRL48" s="446"/>
      <c r="MRM48" s="446"/>
      <c r="MRN48" s="446"/>
      <c r="MRO48" s="446"/>
      <c r="MRP48" s="446"/>
      <c r="MRQ48" s="446"/>
      <c r="MRR48" s="446"/>
      <c r="MRS48" s="446"/>
      <c r="MRT48" s="446"/>
      <c r="MRU48" s="446"/>
      <c r="MRV48" s="446"/>
      <c r="MRW48" s="446"/>
      <c r="MRX48" s="446"/>
      <c r="MRY48" s="446"/>
      <c r="MRZ48" s="446"/>
      <c r="MSA48" s="446"/>
      <c r="MSB48" s="446"/>
      <c r="MSC48" s="446"/>
      <c r="MSD48" s="446"/>
      <c r="MSE48" s="446"/>
      <c r="MSF48" s="446"/>
      <c r="MSG48" s="446"/>
      <c r="MSH48" s="446"/>
      <c r="MSI48" s="446"/>
      <c r="MSJ48" s="446"/>
      <c r="MSK48" s="446"/>
      <c r="MSL48" s="446"/>
      <c r="MSM48" s="446"/>
      <c r="MSN48" s="446"/>
      <c r="MSO48" s="446"/>
      <c r="MSP48" s="446"/>
      <c r="MSQ48" s="446"/>
      <c r="MSR48" s="446"/>
      <c r="MSS48" s="446"/>
      <c r="MST48" s="446"/>
      <c r="MSU48" s="446"/>
      <c r="MSV48" s="446"/>
      <c r="MSW48" s="446"/>
      <c r="MSX48" s="446"/>
      <c r="MSY48" s="446"/>
      <c r="MSZ48" s="446"/>
      <c r="MTA48" s="446"/>
      <c r="MTB48" s="446"/>
      <c r="MTC48" s="446"/>
      <c r="MTD48" s="446"/>
      <c r="MTE48" s="446"/>
      <c r="MTF48" s="446"/>
      <c r="MTG48" s="446"/>
      <c r="MTH48" s="446"/>
      <c r="MTI48" s="446"/>
      <c r="MTJ48" s="446"/>
      <c r="MTK48" s="446"/>
      <c r="MTL48" s="446"/>
      <c r="MTM48" s="446"/>
      <c r="MTN48" s="446"/>
      <c r="MTO48" s="446"/>
      <c r="MTP48" s="446"/>
      <c r="MTQ48" s="446"/>
      <c r="MTR48" s="446"/>
      <c r="MTS48" s="446"/>
      <c r="MTT48" s="446"/>
      <c r="MTU48" s="446"/>
      <c r="MTV48" s="446"/>
      <c r="MTW48" s="446"/>
      <c r="MTX48" s="446"/>
      <c r="MTY48" s="446"/>
      <c r="MTZ48" s="446"/>
      <c r="MUA48" s="446"/>
      <c r="MUB48" s="446"/>
      <c r="MUC48" s="446"/>
      <c r="MUD48" s="446"/>
      <c r="MUE48" s="446"/>
      <c r="MUF48" s="446"/>
      <c r="MUG48" s="446"/>
      <c r="MUH48" s="446"/>
      <c r="MUI48" s="446"/>
      <c r="MUJ48" s="446"/>
      <c r="MUK48" s="446"/>
      <c r="MUL48" s="446"/>
      <c r="MUM48" s="446"/>
      <c r="MUN48" s="446"/>
      <c r="MUO48" s="446"/>
      <c r="MUP48" s="446"/>
      <c r="MUQ48" s="446"/>
      <c r="MUR48" s="446"/>
      <c r="MUS48" s="446"/>
      <c r="MUT48" s="446"/>
      <c r="MUU48" s="446"/>
      <c r="MUV48" s="446"/>
      <c r="MUW48" s="446"/>
      <c r="MUX48" s="446"/>
      <c r="MUY48" s="446"/>
      <c r="MUZ48" s="446"/>
      <c r="MVA48" s="446"/>
      <c r="MVB48" s="446"/>
      <c r="MVC48" s="446"/>
      <c r="MVD48" s="446"/>
      <c r="MVE48" s="446"/>
      <c r="MVF48" s="446"/>
      <c r="MVG48" s="446"/>
      <c r="MVH48" s="446"/>
      <c r="MVI48" s="446"/>
      <c r="MVJ48" s="446"/>
      <c r="MVK48" s="446"/>
      <c r="MVL48" s="446"/>
      <c r="MVM48" s="446"/>
      <c r="MVN48" s="446"/>
      <c r="MVO48" s="446"/>
      <c r="MVP48" s="446"/>
      <c r="MVQ48" s="446"/>
      <c r="MVR48" s="446"/>
      <c r="MVS48" s="446"/>
      <c r="MVT48" s="446"/>
      <c r="MVU48" s="446"/>
      <c r="MVV48" s="446"/>
      <c r="MVW48" s="446"/>
      <c r="MVX48" s="446"/>
      <c r="MVY48" s="446"/>
      <c r="MVZ48" s="446"/>
      <c r="MWA48" s="446"/>
      <c r="MWB48" s="446"/>
      <c r="MWC48" s="446"/>
      <c r="MWD48" s="446"/>
      <c r="MWE48" s="446"/>
      <c r="MWF48" s="446"/>
      <c r="MWG48" s="446"/>
      <c r="MWH48" s="446"/>
      <c r="MWI48" s="446"/>
      <c r="MWJ48" s="446"/>
      <c r="MWK48" s="446"/>
      <c r="MWL48" s="446"/>
      <c r="MWM48" s="446"/>
      <c r="MWN48" s="446"/>
      <c r="MWO48" s="446"/>
      <c r="MWP48" s="446"/>
      <c r="MWQ48" s="446"/>
      <c r="MWR48" s="446"/>
      <c r="MWS48" s="446"/>
      <c r="MWT48" s="446"/>
      <c r="MWU48" s="446"/>
      <c r="MWV48" s="446"/>
      <c r="MWW48" s="446"/>
      <c r="MWX48" s="446"/>
      <c r="MWY48" s="446"/>
      <c r="MWZ48" s="446"/>
      <c r="MXA48" s="446"/>
      <c r="MXB48" s="446"/>
      <c r="MXC48" s="446"/>
      <c r="MXD48" s="446"/>
      <c r="MXE48" s="446"/>
      <c r="MXF48" s="446"/>
      <c r="MXG48" s="446"/>
      <c r="MXH48" s="446"/>
      <c r="MXI48" s="446"/>
      <c r="MXJ48" s="446"/>
      <c r="MXK48" s="446"/>
      <c r="MXL48" s="446"/>
      <c r="MXM48" s="446"/>
      <c r="MXN48" s="446"/>
      <c r="MXO48" s="446"/>
      <c r="MXP48" s="446"/>
      <c r="MXQ48" s="446"/>
      <c r="MXR48" s="446"/>
      <c r="MXS48" s="446"/>
      <c r="MXT48" s="446"/>
      <c r="MXU48" s="446"/>
      <c r="MXV48" s="446"/>
      <c r="MXW48" s="446"/>
      <c r="MXX48" s="446"/>
      <c r="MXY48" s="446"/>
      <c r="MXZ48" s="446"/>
      <c r="MYA48" s="446"/>
      <c r="MYB48" s="446"/>
      <c r="MYC48" s="446"/>
      <c r="MYD48" s="446"/>
      <c r="MYE48" s="446"/>
      <c r="MYF48" s="446"/>
      <c r="MYG48" s="446"/>
      <c r="MYH48" s="446"/>
      <c r="MYI48" s="446"/>
      <c r="MYJ48" s="446"/>
      <c r="MYK48" s="446"/>
      <c r="MYL48" s="446"/>
      <c r="MYM48" s="446"/>
      <c r="MYN48" s="446"/>
      <c r="MYO48" s="446"/>
      <c r="MYP48" s="446"/>
      <c r="MYQ48" s="446"/>
      <c r="MYR48" s="446"/>
      <c r="MYS48" s="446"/>
      <c r="MYT48" s="446"/>
      <c r="MYU48" s="446"/>
      <c r="MYV48" s="446"/>
      <c r="MYW48" s="446"/>
      <c r="MYX48" s="446"/>
      <c r="MYY48" s="446"/>
      <c r="MYZ48" s="446"/>
      <c r="MZA48" s="446"/>
      <c r="MZB48" s="446"/>
      <c r="MZC48" s="446"/>
      <c r="MZD48" s="446"/>
      <c r="MZE48" s="446"/>
      <c r="MZF48" s="446"/>
      <c r="MZG48" s="446"/>
      <c r="MZH48" s="446"/>
      <c r="MZI48" s="446"/>
      <c r="MZJ48" s="446"/>
      <c r="MZK48" s="446"/>
      <c r="MZL48" s="446"/>
      <c r="MZM48" s="446"/>
      <c r="MZN48" s="446"/>
      <c r="MZO48" s="446"/>
      <c r="MZP48" s="446"/>
      <c r="MZQ48" s="446"/>
      <c r="MZR48" s="446"/>
      <c r="MZS48" s="446"/>
      <c r="MZT48" s="446"/>
      <c r="MZU48" s="446"/>
      <c r="MZV48" s="446"/>
      <c r="MZW48" s="446"/>
      <c r="MZX48" s="446"/>
      <c r="MZY48" s="446"/>
      <c r="MZZ48" s="446"/>
      <c r="NAA48" s="446"/>
      <c r="NAB48" s="446"/>
      <c r="NAC48" s="446"/>
      <c r="NAD48" s="446"/>
      <c r="NAE48" s="446"/>
      <c r="NAF48" s="446"/>
      <c r="NAG48" s="446"/>
      <c r="NAH48" s="446"/>
      <c r="NAI48" s="446"/>
      <c r="NAJ48" s="446"/>
      <c r="NAK48" s="446"/>
      <c r="NAL48" s="446"/>
      <c r="NAM48" s="446"/>
      <c r="NAN48" s="446"/>
      <c r="NAO48" s="446"/>
      <c r="NAP48" s="446"/>
      <c r="NAQ48" s="446"/>
      <c r="NAR48" s="446"/>
      <c r="NAS48" s="446"/>
      <c r="NAT48" s="446"/>
      <c r="NAU48" s="446"/>
      <c r="NAV48" s="446"/>
      <c r="NAW48" s="446"/>
      <c r="NAX48" s="446"/>
      <c r="NAY48" s="446"/>
      <c r="NAZ48" s="446"/>
      <c r="NBA48" s="446"/>
      <c r="NBB48" s="446"/>
      <c r="NBC48" s="446"/>
      <c r="NBD48" s="446"/>
      <c r="NBE48" s="446"/>
      <c r="NBF48" s="446"/>
      <c r="NBG48" s="446"/>
      <c r="NBH48" s="446"/>
      <c r="NBI48" s="446"/>
      <c r="NBJ48" s="446"/>
      <c r="NBK48" s="446"/>
      <c r="NBL48" s="446"/>
      <c r="NBM48" s="446"/>
      <c r="NBN48" s="446"/>
      <c r="NBO48" s="446"/>
      <c r="NBP48" s="446"/>
      <c r="NBQ48" s="446"/>
      <c r="NBR48" s="446"/>
      <c r="NBS48" s="446"/>
      <c r="NBT48" s="446"/>
      <c r="NBU48" s="446"/>
      <c r="NBV48" s="446"/>
      <c r="NBW48" s="446"/>
      <c r="NBX48" s="446"/>
      <c r="NBY48" s="446"/>
      <c r="NBZ48" s="446"/>
      <c r="NCA48" s="446"/>
      <c r="NCB48" s="446"/>
      <c r="NCC48" s="446"/>
      <c r="NCD48" s="446"/>
      <c r="NCE48" s="446"/>
      <c r="NCF48" s="446"/>
      <c r="NCG48" s="446"/>
      <c r="NCH48" s="446"/>
      <c r="NCI48" s="446"/>
      <c r="NCJ48" s="446"/>
      <c r="NCK48" s="446"/>
      <c r="NCL48" s="446"/>
      <c r="NCM48" s="446"/>
      <c r="NCN48" s="446"/>
      <c r="NCO48" s="446"/>
      <c r="NCP48" s="446"/>
      <c r="NCQ48" s="446"/>
      <c r="NCR48" s="446"/>
      <c r="NCS48" s="446"/>
      <c r="NCT48" s="446"/>
      <c r="NCU48" s="446"/>
      <c r="NCV48" s="446"/>
      <c r="NCW48" s="446"/>
      <c r="NCX48" s="446"/>
      <c r="NCY48" s="446"/>
      <c r="NCZ48" s="446"/>
      <c r="NDA48" s="446"/>
      <c r="NDB48" s="446"/>
      <c r="NDC48" s="446"/>
      <c r="NDD48" s="446"/>
      <c r="NDE48" s="446"/>
      <c r="NDF48" s="446"/>
      <c r="NDG48" s="446"/>
      <c r="NDH48" s="446"/>
      <c r="NDI48" s="446"/>
      <c r="NDJ48" s="446"/>
      <c r="NDK48" s="446"/>
      <c r="NDL48" s="446"/>
      <c r="NDM48" s="446"/>
      <c r="NDN48" s="446"/>
      <c r="NDO48" s="446"/>
      <c r="NDP48" s="446"/>
      <c r="NDQ48" s="446"/>
      <c r="NDR48" s="446"/>
      <c r="NDS48" s="446"/>
      <c r="NDT48" s="446"/>
      <c r="NDU48" s="446"/>
      <c r="NDV48" s="446"/>
      <c r="NDW48" s="446"/>
      <c r="NDX48" s="446"/>
      <c r="NDY48" s="446"/>
      <c r="NDZ48" s="446"/>
      <c r="NEA48" s="446"/>
      <c r="NEB48" s="446"/>
      <c r="NEC48" s="446"/>
      <c r="NED48" s="446"/>
      <c r="NEE48" s="446"/>
      <c r="NEF48" s="446"/>
      <c r="NEG48" s="446"/>
      <c r="NEH48" s="446"/>
      <c r="NEI48" s="446"/>
      <c r="NEJ48" s="446"/>
      <c r="NEK48" s="446"/>
      <c r="NEL48" s="446"/>
      <c r="NEM48" s="446"/>
      <c r="NEN48" s="446"/>
      <c r="NEO48" s="446"/>
      <c r="NEP48" s="446"/>
      <c r="NEQ48" s="446"/>
      <c r="NER48" s="446"/>
      <c r="NES48" s="446"/>
      <c r="NET48" s="446"/>
      <c r="NEU48" s="446"/>
      <c r="NEV48" s="446"/>
      <c r="NEW48" s="446"/>
      <c r="NEX48" s="446"/>
      <c r="NEY48" s="446"/>
      <c r="NEZ48" s="446"/>
      <c r="NFA48" s="446"/>
      <c r="NFB48" s="446"/>
      <c r="NFC48" s="446"/>
      <c r="NFD48" s="446"/>
      <c r="NFE48" s="446"/>
      <c r="NFF48" s="446"/>
      <c r="NFG48" s="446"/>
      <c r="NFH48" s="446"/>
      <c r="NFI48" s="446"/>
      <c r="NFJ48" s="446"/>
      <c r="NFK48" s="446"/>
      <c r="NFL48" s="446"/>
      <c r="NFM48" s="446"/>
      <c r="NFN48" s="446"/>
      <c r="NFO48" s="446"/>
      <c r="NFP48" s="446"/>
      <c r="NFQ48" s="446"/>
      <c r="NFR48" s="446"/>
      <c r="NFS48" s="446"/>
      <c r="NFT48" s="446"/>
      <c r="NFU48" s="446"/>
      <c r="NFV48" s="446"/>
      <c r="NFW48" s="446"/>
      <c r="NFX48" s="446"/>
      <c r="NFY48" s="446"/>
      <c r="NFZ48" s="446"/>
      <c r="NGA48" s="446"/>
      <c r="NGB48" s="446"/>
      <c r="NGC48" s="446"/>
      <c r="NGD48" s="446"/>
      <c r="NGE48" s="446"/>
      <c r="NGF48" s="446"/>
      <c r="NGG48" s="446"/>
      <c r="NGH48" s="446"/>
      <c r="NGI48" s="446"/>
      <c r="NGJ48" s="446"/>
      <c r="NGK48" s="446"/>
      <c r="NGL48" s="446"/>
      <c r="NGM48" s="446"/>
      <c r="NGN48" s="446"/>
      <c r="NGO48" s="446"/>
      <c r="NGP48" s="446"/>
      <c r="NGQ48" s="446"/>
      <c r="NGR48" s="446"/>
      <c r="NGS48" s="446"/>
      <c r="NGT48" s="446"/>
      <c r="NGU48" s="446"/>
      <c r="NGV48" s="446"/>
      <c r="NGW48" s="446"/>
      <c r="NGX48" s="446"/>
      <c r="NGY48" s="446"/>
      <c r="NGZ48" s="446"/>
      <c r="NHA48" s="446"/>
      <c r="NHB48" s="446"/>
      <c r="NHC48" s="446"/>
      <c r="NHD48" s="446"/>
      <c r="NHE48" s="446"/>
      <c r="NHF48" s="446"/>
      <c r="NHG48" s="446"/>
      <c r="NHH48" s="446"/>
      <c r="NHI48" s="446"/>
      <c r="NHJ48" s="446"/>
      <c r="NHK48" s="446"/>
      <c r="NHL48" s="446"/>
      <c r="NHM48" s="446"/>
      <c r="NHN48" s="446"/>
      <c r="NHO48" s="446"/>
      <c r="NHP48" s="446"/>
      <c r="NHQ48" s="446"/>
      <c r="NHR48" s="446"/>
      <c r="NHS48" s="446"/>
      <c r="NHT48" s="446"/>
      <c r="NHU48" s="446"/>
      <c r="NHV48" s="446"/>
      <c r="NHW48" s="446"/>
      <c r="NHX48" s="446"/>
      <c r="NHY48" s="446"/>
      <c r="NHZ48" s="446"/>
      <c r="NIA48" s="446"/>
      <c r="NIB48" s="446"/>
      <c r="NIC48" s="446"/>
      <c r="NID48" s="446"/>
      <c r="NIE48" s="446"/>
      <c r="NIF48" s="446"/>
      <c r="NIG48" s="446"/>
      <c r="NIH48" s="446"/>
      <c r="NII48" s="446"/>
      <c r="NIJ48" s="446"/>
      <c r="NIK48" s="446"/>
      <c r="NIL48" s="446"/>
      <c r="NIM48" s="446"/>
      <c r="NIN48" s="446"/>
      <c r="NIO48" s="446"/>
      <c r="NIP48" s="446"/>
      <c r="NIQ48" s="446"/>
      <c r="NIR48" s="446"/>
      <c r="NIS48" s="446"/>
      <c r="NIT48" s="446"/>
      <c r="NIU48" s="446"/>
      <c r="NIV48" s="446"/>
      <c r="NIW48" s="446"/>
      <c r="NIX48" s="446"/>
      <c r="NIY48" s="446"/>
      <c r="NIZ48" s="446"/>
      <c r="NJA48" s="446"/>
      <c r="NJB48" s="446"/>
      <c r="NJC48" s="446"/>
      <c r="NJD48" s="446"/>
      <c r="NJE48" s="446"/>
      <c r="NJF48" s="446"/>
      <c r="NJG48" s="446"/>
      <c r="NJH48" s="446"/>
      <c r="NJI48" s="446"/>
      <c r="NJJ48" s="446"/>
      <c r="NJK48" s="446"/>
      <c r="NJL48" s="446"/>
      <c r="NJM48" s="446"/>
      <c r="NJN48" s="446"/>
      <c r="NJO48" s="446"/>
      <c r="NJP48" s="446"/>
      <c r="NJQ48" s="446"/>
      <c r="NJR48" s="446"/>
      <c r="NJS48" s="446"/>
      <c r="NJT48" s="446"/>
      <c r="NJU48" s="446"/>
      <c r="NJV48" s="446"/>
      <c r="NJW48" s="446"/>
      <c r="NJX48" s="446"/>
      <c r="NJY48" s="446"/>
      <c r="NJZ48" s="446"/>
      <c r="NKA48" s="446"/>
      <c r="NKB48" s="446"/>
      <c r="NKC48" s="446"/>
      <c r="NKD48" s="446"/>
      <c r="NKE48" s="446"/>
      <c r="NKF48" s="446"/>
      <c r="NKG48" s="446"/>
      <c r="NKH48" s="446"/>
      <c r="NKI48" s="446"/>
      <c r="NKJ48" s="446"/>
      <c r="NKK48" s="446"/>
      <c r="NKL48" s="446"/>
      <c r="NKM48" s="446"/>
      <c r="NKN48" s="446"/>
      <c r="NKO48" s="446"/>
      <c r="NKP48" s="446"/>
      <c r="NKQ48" s="446"/>
      <c r="NKR48" s="446"/>
      <c r="NKS48" s="446"/>
      <c r="NKT48" s="446"/>
      <c r="NKU48" s="446"/>
      <c r="NKV48" s="446"/>
      <c r="NKW48" s="446"/>
      <c r="NKX48" s="446"/>
      <c r="NKY48" s="446"/>
      <c r="NKZ48" s="446"/>
      <c r="NLA48" s="446"/>
      <c r="NLB48" s="446"/>
      <c r="NLC48" s="446"/>
      <c r="NLD48" s="446"/>
      <c r="NLE48" s="446"/>
      <c r="NLF48" s="446"/>
      <c r="NLG48" s="446"/>
      <c r="NLH48" s="446"/>
      <c r="NLI48" s="446"/>
      <c r="NLJ48" s="446"/>
      <c r="NLK48" s="446"/>
      <c r="NLL48" s="446"/>
      <c r="NLM48" s="446"/>
      <c r="NLN48" s="446"/>
      <c r="NLO48" s="446"/>
      <c r="NLP48" s="446"/>
      <c r="NLQ48" s="446"/>
      <c r="NLR48" s="446"/>
      <c r="NLS48" s="446"/>
      <c r="NLT48" s="446"/>
      <c r="NLU48" s="446"/>
      <c r="NLV48" s="446"/>
      <c r="NLW48" s="446"/>
      <c r="NLX48" s="446"/>
      <c r="NLY48" s="446"/>
      <c r="NLZ48" s="446"/>
      <c r="NMA48" s="446"/>
      <c r="NMB48" s="446"/>
      <c r="NMC48" s="446"/>
      <c r="NMD48" s="446"/>
      <c r="NME48" s="446"/>
      <c r="NMF48" s="446"/>
      <c r="NMG48" s="446"/>
      <c r="NMH48" s="446"/>
      <c r="NMI48" s="446"/>
      <c r="NMJ48" s="446"/>
      <c r="NMK48" s="446"/>
      <c r="NML48" s="446"/>
      <c r="NMM48" s="446"/>
      <c r="NMN48" s="446"/>
      <c r="NMO48" s="446"/>
      <c r="NMP48" s="446"/>
      <c r="NMQ48" s="446"/>
      <c r="NMR48" s="446"/>
      <c r="NMS48" s="446"/>
      <c r="NMT48" s="446"/>
      <c r="NMU48" s="446"/>
      <c r="NMV48" s="446"/>
      <c r="NMW48" s="446"/>
      <c r="NMX48" s="446"/>
      <c r="NMY48" s="446"/>
      <c r="NMZ48" s="446"/>
      <c r="NNA48" s="446"/>
      <c r="NNB48" s="446"/>
      <c r="NNC48" s="446"/>
      <c r="NND48" s="446"/>
      <c r="NNE48" s="446"/>
      <c r="NNF48" s="446"/>
      <c r="NNG48" s="446"/>
      <c r="NNH48" s="446"/>
      <c r="NNI48" s="446"/>
      <c r="NNJ48" s="446"/>
      <c r="NNK48" s="446"/>
      <c r="NNL48" s="446"/>
      <c r="NNM48" s="446"/>
      <c r="NNN48" s="446"/>
      <c r="NNO48" s="446"/>
      <c r="NNP48" s="446"/>
      <c r="NNQ48" s="446"/>
      <c r="NNR48" s="446"/>
      <c r="NNS48" s="446"/>
      <c r="NNT48" s="446"/>
      <c r="NNU48" s="446"/>
      <c r="NNV48" s="446"/>
      <c r="NNW48" s="446"/>
      <c r="NNX48" s="446"/>
      <c r="NNY48" s="446"/>
      <c r="NNZ48" s="446"/>
      <c r="NOA48" s="446"/>
      <c r="NOB48" s="446"/>
      <c r="NOC48" s="446"/>
      <c r="NOD48" s="446"/>
      <c r="NOE48" s="446"/>
      <c r="NOF48" s="446"/>
      <c r="NOG48" s="446"/>
      <c r="NOH48" s="446"/>
      <c r="NOI48" s="446"/>
      <c r="NOJ48" s="446"/>
      <c r="NOK48" s="446"/>
      <c r="NOL48" s="446"/>
      <c r="NOM48" s="446"/>
      <c r="NON48" s="446"/>
      <c r="NOO48" s="446"/>
      <c r="NOP48" s="446"/>
      <c r="NOQ48" s="446"/>
      <c r="NOR48" s="446"/>
      <c r="NOS48" s="446"/>
      <c r="NOT48" s="446"/>
      <c r="NOU48" s="446"/>
      <c r="NOV48" s="446"/>
      <c r="NOW48" s="446"/>
      <c r="NOX48" s="446"/>
      <c r="NOY48" s="446"/>
      <c r="NOZ48" s="446"/>
      <c r="NPA48" s="446"/>
      <c r="NPB48" s="446"/>
      <c r="NPC48" s="446"/>
      <c r="NPD48" s="446"/>
      <c r="NPE48" s="446"/>
      <c r="NPF48" s="446"/>
      <c r="NPG48" s="446"/>
      <c r="NPH48" s="446"/>
      <c r="NPI48" s="446"/>
      <c r="NPJ48" s="446"/>
      <c r="NPK48" s="446"/>
      <c r="NPL48" s="446"/>
      <c r="NPM48" s="446"/>
      <c r="NPN48" s="446"/>
      <c r="NPO48" s="446"/>
      <c r="NPP48" s="446"/>
      <c r="NPQ48" s="446"/>
      <c r="NPR48" s="446"/>
      <c r="NPS48" s="446"/>
      <c r="NPT48" s="446"/>
      <c r="NPU48" s="446"/>
      <c r="NPV48" s="446"/>
      <c r="NPW48" s="446"/>
      <c r="NPX48" s="446"/>
      <c r="NPY48" s="446"/>
      <c r="NPZ48" s="446"/>
      <c r="NQA48" s="446"/>
      <c r="NQB48" s="446"/>
      <c r="NQC48" s="446"/>
      <c r="NQD48" s="446"/>
      <c r="NQE48" s="446"/>
      <c r="NQF48" s="446"/>
      <c r="NQG48" s="446"/>
      <c r="NQH48" s="446"/>
      <c r="NQI48" s="446"/>
      <c r="NQJ48" s="446"/>
      <c r="NQK48" s="446"/>
      <c r="NQL48" s="446"/>
      <c r="NQM48" s="446"/>
      <c r="NQN48" s="446"/>
      <c r="NQO48" s="446"/>
      <c r="NQP48" s="446"/>
      <c r="NQQ48" s="446"/>
      <c r="NQR48" s="446"/>
      <c r="NQS48" s="446"/>
      <c r="NQT48" s="446"/>
      <c r="NQU48" s="446"/>
      <c r="NQV48" s="446"/>
      <c r="NQW48" s="446"/>
      <c r="NQX48" s="446"/>
      <c r="NQY48" s="446"/>
      <c r="NQZ48" s="446"/>
      <c r="NRA48" s="446"/>
      <c r="NRB48" s="446"/>
      <c r="NRC48" s="446"/>
      <c r="NRD48" s="446"/>
      <c r="NRE48" s="446"/>
      <c r="NRF48" s="446"/>
      <c r="NRG48" s="446"/>
      <c r="NRH48" s="446"/>
      <c r="NRI48" s="446"/>
      <c r="NRJ48" s="446"/>
      <c r="NRK48" s="446"/>
      <c r="NRL48" s="446"/>
      <c r="NRM48" s="446"/>
      <c r="NRN48" s="446"/>
      <c r="NRO48" s="446"/>
      <c r="NRP48" s="446"/>
      <c r="NRQ48" s="446"/>
      <c r="NRR48" s="446"/>
      <c r="NRS48" s="446"/>
      <c r="NRT48" s="446"/>
      <c r="NRU48" s="446"/>
      <c r="NRV48" s="446"/>
      <c r="NRW48" s="446"/>
      <c r="NRX48" s="446"/>
      <c r="NRY48" s="446"/>
      <c r="NRZ48" s="446"/>
      <c r="NSA48" s="446"/>
      <c r="NSB48" s="446"/>
      <c r="NSC48" s="446"/>
      <c r="NSD48" s="446"/>
      <c r="NSE48" s="446"/>
      <c r="NSF48" s="446"/>
      <c r="NSG48" s="446"/>
      <c r="NSH48" s="446"/>
      <c r="NSI48" s="446"/>
      <c r="NSJ48" s="446"/>
      <c r="NSK48" s="446"/>
      <c r="NSL48" s="446"/>
      <c r="NSM48" s="446"/>
      <c r="NSN48" s="446"/>
      <c r="NSO48" s="446"/>
      <c r="NSP48" s="446"/>
      <c r="NSQ48" s="446"/>
      <c r="NSR48" s="446"/>
      <c r="NSS48" s="446"/>
      <c r="NST48" s="446"/>
      <c r="NSU48" s="446"/>
      <c r="NSV48" s="446"/>
      <c r="NSW48" s="446"/>
      <c r="NSX48" s="446"/>
      <c r="NSY48" s="446"/>
      <c r="NSZ48" s="446"/>
      <c r="NTA48" s="446"/>
      <c r="NTB48" s="446"/>
      <c r="NTC48" s="446"/>
      <c r="NTD48" s="446"/>
      <c r="NTE48" s="446"/>
      <c r="NTF48" s="446"/>
      <c r="NTG48" s="446"/>
      <c r="NTH48" s="446"/>
      <c r="NTI48" s="446"/>
      <c r="NTJ48" s="446"/>
      <c r="NTK48" s="446"/>
      <c r="NTL48" s="446"/>
      <c r="NTM48" s="446"/>
      <c r="NTN48" s="446"/>
      <c r="NTO48" s="446"/>
      <c r="NTP48" s="446"/>
      <c r="NTQ48" s="446"/>
      <c r="NTR48" s="446"/>
      <c r="NTS48" s="446"/>
      <c r="NTT48" s="446"/>
      <c r="NTU48" s="446"/>
      <c r="NTV48" s="446"/>
      <c r="NTW48" s="446"/>
      <c r="NTX48" s="446"/>
      <c r="NTY48" s="446"/>
      <c r="NTZ48" s="446"/>
      <c r="NUA48" s="446"/>
      <c r="NUB48" s="446"/>
      <c r="NUC48" s="446"/>
      <c r="NUD48" s="446"/>
      <c r="NUE48" s="446"/>
      <c r="NUF48" s="446"/>
      <c r="NUG48" s="446"/>
      <c r="NUH48" s="446"/>
      <c r="NUI48" s="446"/>
      <c r="NUJ48" s="446"/>
      <c r="NUK48" s="446"/>
      <c r="NUL48" s="446"/>
      <c r="NUM48" s="446"/>
      <c r="NUN48" s="446"/>
      <c r="NUO48" s="446"/>
      <c r="NUP48" s="446"/>
      <c r="NUQ48" s="446"/>
      <c r="NUR48" s="446"/>
      <c r="NUS48" s="446"/>
      <c r="NUT48" s="446"/>
      <c r="NUU48" s="446"/>
      <c r="NUV48" s="446"/>
      <c r="NUW48" s="446"/>
      <c r="NUX48" s="446"/>
      <c r="NUY48" s="446"/>
      <c r="NUZ48" s="446"/>
      <c r="NVA48" s="446"/>
      <c r="NVB48" s="446"/>
      <c r="NVC48" s="446"/>
      <c r="NVD48" s="446"/>
      <c r="NVE48" s="446"/>
      <c r="NVF48" s="446"/>
      <c r="NVG48" s="446"/>
      <c r="NVH48" s="446"/>
      <c r="NVI48" s="446"/>
      <c r="NVJ48" s="446"/>
      <c r="NVK48" s="446"/>
      <c r="NVL48" s="446"/>
      <c r="NVM48" s="446"/>
      <c r="NVN48" s="446"/>
      <c r="NVO48" s="446"/>
      <c r="NVP48" s="446"/>
      <c r="NVQ48" s="446"/>
      <c r="NVR48" s="446"/>
      <c r="NVS48" s="446"/>
      <c r="NVT48" s="446"/>
      <c r="NVU48" s="446"/>
      <c r="NVV48" s="446"/>
      <c r="NVW48" s="446"/>
      <c r="NVX48" s="446"/>
      <c r="NVY48" s="446"/>
      <c r="NVZ48" s="446"/>
      <c r="NWA48" s="446"/>
      <c r="NWB48" s="446"/>
      <c r="NWC48" s="446"/>
      <c r="NWD48" s="446"/>
      <c r="NWE48" s="446"/>
      <c r="NWF48" s="446"/>
      <c r="NWG48" s="446"/>
      <c r="NWH48" s="446"/>
      <c r="NWI48" s="446"/>
      <c r="NWJ48" s="446"/>
      <c r="NWK48" s="446"/>
      <c r="NWL48" s="446"/>
      <c r="NWM48" s="446"/>
      <c r="NWN48" s="446"/>
      <c r="NWO48" s="446"/>
      <c r="NWP48" s="446"/>
      <c r="NWQ48" s="446"/>
      <c r="NWR48" s="446"/>
      <c r="NWS48" s="446"/>
      <c r="NWT48" s="446"/>
      <c r="NWU48" s="446"/>
      <c r="NWV48" s="446"/>
      <c r="NWW48" s="446"/>
      <c r="NWX48" s="446"/>
      <c r="NWY48" s="446"/>
      <c r="NWZ48" s="446"/>
      <c r="NXA48" s="446"/>
      <c r="NXB48" s="446"/>
      <c r="NXC48" s="446"/>
      <c r="NXD48" s="446"/>
      <c r="NXE48" s="446"/>
      <c r="NXF48" s="446"/>
      <c r="NXG48" s="446"/>
      <c r="NXH48" s="446"/>
      <c r="NXI48" s="446"/>
      <c r="NXJ48" s="446"/>
      <c r="NXK48" s="446"/>
      <c r="NXL48" s="446"/>
      <c r="NXM48" s="446"/>
      <c r="NXN48" s="446"/>
      <c r="NXO48" s="446"/>
      <c r="NXP48" s="446"/>
      <c r="NXQ48" s="446"/>
      <c r="NXR48" s="446"/>
      <c r="NXS48" s="446"/>
      <c r="NXT48" s="446"/>
      <c r="NXU48" s="446"/>
      <c r="NXV48" s="446"/>
      <c r="NXW48" s="446"/>
      <c r="NXX48" s="446"/>
      <c r="NXY48" s="446"/>
      <c r="NXZ48" s="446"/>
      <c r="NYA48" s="446"/>
      <c r="NYB48" s="446"/>
      <c r="NYC48" s="446"/>
      <c r="NYD48" s="446"/>
      <c r="NYE48" s="446"/>
      <c r="NYF48" s="446"/>
      <c r="NYG48" s="446"/>
      <c r="NYH48" s="446"/>
      <c r="NYI48" s="446"/>
      <c r="NYJ48" s="446"/>
      <c r="NYK48" s="446"/>
      <c r="NYL48" s="446"/>
      <c r="NYM48" s="446"/>
      <c r="NYN48" s="446"/>
      <c r="NYO48" s="446"/>
      <c r="NYP48" s="446"/>
      <c r="NYQ48" s="446"/>
      <c r="NYR48" s="446"/>
      <c r="NYS48" s="446"/>
      <c r="NYT48" s="446"/>
      <c r="NYU48" s="446"/>
      <c r="NYV48" s="446"/>
      <c r="NYW48" s="446"/>
      <c r="NYX48" s="446"/>
      <c r="NYY48" s="446"/>
      <c r="NYZ48" s="446"/>
      <c r="NZA48" s="446"/>
      <c r="NZB48" s="446"/>
      <c r="NZC48" s="446"/>
      <c r="NZD48" s="446"/>
      <c r="NZE48" s="446"/>
      <c r="NZF48" s="446"/>
      <c r="NZG48" s="446"/>
      <c r="NZH48" s="446"/>
      <c r="NZI48" s="446"/>
      <c r="NZJ48" s="446"/>
      <c r="NZK48" s="446"/>
      <c r="NZL48" s="446"/>
      <c r="NZM48" s="446"/>
      <c r="NZN48" s="446"/>
      <c r="NZO48" s="446"/>
      <c r="NZP48" s="446"/>
      <c r="NZQ48" s="446"/>
      <c r="NZR48" s="446"/>
      <c r="NZS48" s="446"/>
      <c r="NZT48" s="446"/>
      <c r="NZU48" s="446"/>
      <c r="NZV48" s="446"/>
      <c r="NZW48" s="446"/>
      <c r="NZX48" s="446"/>
      <c r="NZY48" s="446"/>
      <c r="NZZ48" s="446"/>
      <c r="OAA48" s="446"/>
      <c r="OAB48" s="446"/>
      <c r="OAC48" s="446"/>
      <c r="OAD48" s="446"/>
      <c r="OAE48" s="446"/>
      <c r="OAF48" s="446"/>
      <c r="OAG48" s="446"/>
      <c r="OAH48" s="446"/>
      <c r="OAI48" s="446"/>
      <c r="OAJ48" s="446"/>
      <c r="OAK48" s="446"/>
      <c r="OAL48" s="446"/>
      <c r="OAM48" s="446"/>
      <c r="OAN48" s="446"/>
      <c r="OAO48" s="446"/>
      <c r="OAP48" s="446"/>
      <c r="OAQ48" s="446"/>
      <c r="OAR48" s="446"/>
      <c r="OAS48" s="446"/>
      <c r="OAT48" s="446"/>
      <c r="OAU48" s="446"/>
      <c r="OAV48" s="446"/>
      <c r="OAW48" s="446"/>
      <c r="OAX48" s="446"/>
      <c r="OAY48" s="446"/>
      <c r="OAZ48" s="446"/>
      <c r="OBA48" s="446"/>
      <c r="OBB48" s="446"/>
      <c r="OBC48" s="446"/>
      <c r="OBD48" s="446"/>
      <c r="OBE48" s="446"/>
      <c r="OBF48" s="446"/>
      <c r="OBG48" s="446"/>
      <c r="OBH48" s="446"/>
      <c r="OBI48" s="446"/>
      <c r="OBJ48" s="446"/>
      <c r="OBK48" s="446"/>
      <c r="OBL48" s="446"/>
      <c r="OBM48" s="446"/>
      <c r="OBN48" s="446"/>
      <c r="OBO48" s="446"/>
      <c r="OBP48" s="446"/>
      <c r="OBQ48" s="446"/>
      <c r="OBR48" s="446"/>
      <c r="OBS48" s="446"/>
      <c r="OBT48" s="446"/>
      <c r="OBU48" s="446"/>
      <c r="OBV48" s="446"/>
      <c r="OBW48" s="446"/>
      <c r="OBX48" s="446"/>
      <c r="OBY48" s="446"/>
      <c r="OBZ48" s="446"/>
      <c r="OCA48" s="446"/>
      <c r="OCB48" s="446"/>
      <c r="OCC48" s="446"/>
      <c r="OCD48" s="446"/>
      <c r="OCE48" s="446"/>
      <c r="OCF48" s="446"/>
      <c r="OCG48" s="446"/>
      <c r="OCH48" s="446"/>
      <c r="OCI48" s="446"/>
      <c r="OCJ48" s="446"/>
      <c r="OCK48" s="446"/>
      <c r="OCL48" s="446"/>
      <c r="OCM48" s="446"/>
      <c r="OCN48" s="446"/>
      <c r="OCO48" s="446"/>
      <c r="OCP48" s="446"/>
      <c r="OCQ48" s="446"/>
      <c r="OCR48" s="446"/>
      <c r="OCS48" s="446"/>
      <c r="OCT48" s="446"/>
      <c r="OCU48" s="446"/>
      <c r="OCV48" s="446"/>
      <c r="OCW48" s="446"/>
      <c r="OCX48" s="446"/>
      <c r="OCY48" s="446"/>
      <c r="OCZ48" s="446"/>
      <c r="ODA48" s="446"/>
      <c r="ODB48" s="446"/>
      <c r="ODC48" s="446"/>
      <c r="ODD48" s="446"/>
      <c r="ODE48" s="446"/>
      <c r="ODF48" s="446"/>
      <c r="ODG48" s="446"/>
      <c r="ODH48" s="446"/>
      <c r="ODI48" s="446"/>
      <c r="ODJ48" s="446"/>
      <c r="ODK48" s="446"/>
      <c r="ODL48" s="446"/>
      <c r="ODM48" s="446"/>
      <c r="ODN48" s="446"/>
      <c r="ODO48" s="446"/>
      <c r="ODP48" s="446"/>
      <c r="ODQ48" s="446"/>
      <c r="ODR48" s="446"/>
      <c r="ODS48" s="446"/>
      <c r="ODT48" s="446"/>
      <c r="ODU48" s="446"/>
      <c r="ODV48" s="446"/>
      <c r="ODW48" s="446"/>
      <c r="ODX48" s="446"/>
      <c r="ODY48" s="446"/>
      <c r="ODZ48" s="446"/>
      <c r="OEA48" s="446"/>
      <c r="OEB48" s="446"/>
      <c r="OEC48" s="446"/>
      <c r="OED48" s="446"/>
      <c r="OEE48" s="446"/>
      <c r="OEF48" s="446"/>
      <c r="OEG48" s="446"/>
      <c r="OEH48" s="446"/>
      <c r="OEI48" s="446"/>
      <c r="OEJ48" s="446"/>
      <c r="OEK48" s="446"/>
      <c r="OEL48" s="446"/>
      <c r="OEM48" s="446"/>
      <c r="OEN48" s="446"/>
      <c r="OEO48" s="446"/>
      <c r="OEP48" s="446"/>
      <c r="OEQ48" s="446"/>
      <c r="OER48" s="446"/>
      <c r="OES48" s="446"/>
      <c r="OET48" s="446"/>
      <c r="OEU48" s="446"/>
      <c r="OEV48" s="446"/>
      <c r="OEW48" s="446"/>
      <c r="OEX48" s="446"/>
      <c r="OEY48" s="446"/>
      <c r="OEZ48" s="446"/>
      <c r="OFA48" s="446"/>
      <c r="OFB48" s="446"/>
      <c r="OFC48" s="446"/>
      <c r="OFD48" s="446"/>
      <c r="OFE48" s="446"/>
      <c r="OFF48" s="446"/>
      <c r="OFG48" s="446"/>
      <c r="OFH48" s="446"/>
      <c r="OFI48" s="446"/>
      <c r="OFJ48" s="446"/>
      <c r="OFK48" s="446"/>
      <c r="OFL48" s="446"/>
      <c r="OFM48" s="446"/>
      <c r="OFN48" s="446"/>
      <c r="OFO48" s="446"/>
      <c r="OFP48" s="446"/>
      <c r="OFQ48" s="446"/>
      <c r="OFR48" s="446"/>
      <c r="OFS48" s="446"/>
      <c r="OFT48" s="446"/>
      <c r="OFU48" s="446"/>
      <c r="OFV48" s="446"/>
      <c r="OFW48" s="446"/>
      <c r="OFX48" s="446"/>
      <c r="OFY48" s="446"/>
      <c r="OFZ48" s="446"/>
      <c r="OGA48" s="446"/>
      <c r="OGB48" s="446"/>
      <c r="OGC48" s="446"/>
      <c r="OGD48" s="446"/>
      <c r="OGE48" s="446"/>
      <c r="OGF48" s="446"/>
      <c r="OGG48" s="446"/>
      <c r="OGH48" s="446"/>
      <c r="OGI48" s="446"/>
      <c r="OGJ48" s="446"/>
      <c r="OGK48" s="446"/>
      <c r="OGL48" s="446"/>
      <c r="OGM48" s="446"/>
      <c r="OGN48" s="446"/>
      <c r="OGO48" s="446"/>
      <c r="OGP48" s="446"/>
      <c r="OGQ48" s="446"/>
      <c r="OGR48" s="446"/>
      <c r="OGS48" s="446"/>
      <c r="OGT48" s="446"/>
      <c r="OGU48" s="446"/>
      <c r="OGV48" s="446"/>
      <c r="OGW48" s="446"/>
      <c r="OGX48" s="446"/>
      <c r="OGY48" s="446"/>
      <c r="OGZ48" s="446"/>
      <c r="OHA48" s="446"/>
      <c r="OHB48" s="446"/>
      <c r="OHC48" s="446"/>
      <c r="OHD48" s="446"/>
      <c r="OHE48" s="446"/>
      <c r="OHF48" s="446"/>
      <c r="OHG48" s="446"/>
      <c r="OHH48" s="446"/>
      <c r="OHI48" s="446"/>
      <c r="OHJ48" s="446"/>
      <c r="OHK48" s="446"/>
      <c r="OHL48" s="446"/>
      <c r="OHM48" s="446"/>
      <c r="OHN48" s="446"/>
      <c r="OHO48" s="446"/>
      <c r="OHP48" s="446"/>
      <c r="OHQ48" s="446"/>
      <c r="OHR48" s="446"/>
      <c r="OHS48" s="446"/>
      <c r="OHT48" s="446"/>
      <c r="OHU48" s="446"/>
      <c r="OHV48" s="446"/>
      <c r="OHW48" s="446"/>
      <c r="OHX48" s="446"/>
      <c r="OHY48" s="446"/>
      <c r="OHZ48" s="446"/>
      <c r="OIA48" s="446"/>
      <c r="OIB48" s="446"/>
      <c r="OIC48" s="446"/>
      <c r="OID48" s="446"/>
      <c r="OIE48" s="446"/>
      <c r="OIF48" s="446"/>
      <c r="OIG48" s="446"/>
      <c r="OIH48" s="446"/>
      <c r="OII48" s="446"/>
      <c r="OIJ48" s="446"/>
      <c r="OIK48" s="446"/>
      <c r="OIL48" s="446"/>
      <c r="OIM48" s="446"/>
      <c r="OIN48" s="446"/>
      <c r="OIO48" s="446"/>
      <c r="OIP48" s="446"/>
      <c r="OIQ48" s="446"/>
      <c r="OIR48" s="446"/>
      <c r="OIS48" s="446"/>
      <c r="OIT48" s="446"/>
      <c r="OIU48" s="446"/>
      <c r="OIV48" s="446"/>
      <c r="OIW48" s="446"/>
      <c r="OIX48" s="446"/>
      <c r="OIY48" s="446"/>
      <c r="OIZ48" s="446"/>
      <c r="OJA48" s="446"/>
      <c r="OJB48" s="446"/>
      <c r="OJC48" s="446"/>
      <c r="OJD48" s="446"/>
      <c r="OJE48" s="446"/>
      <c r="OJF48" s="446"/>
      <c r="OJG48" s="446"/>
      <c r="OJH48" s="446"/>
      <c r="OJI48" s="446"/>
      <c r="OJJ48" s="446"/>
      <c r="OJK48" s="446"/>
      <c r="OJL48" s="446"/>
      <c r="OJM48" s="446"/>
      <c r="OJN48" s="446"/>
      <c r="OJO48" s="446"/>
      <c r="OJP48" s="446"/>
      <c r="OJQ48" s="446"/>
      <c r="OJR48" s="446"/>
      <c r="OJS48" s="446"/>
      <c r="OJT48" s="446"/>
      <c r="OJU48" s="446"/>
      <c r="OJV48" s="446"/>
      <c r="OJW48" s="446"/>
      <c r="OJX48" s="446"/>
      <c r="OJY48" s="446"/>
      <c r="OJZ48" s="446"/>
      <c r="OKA48" s="446"/>
      <c r="OKB48" s="446"/>
      <c r="OKC48" s="446"/>
      <c r="OKD48" s="446"/>
      <c r="OKE48" s="446"/>
      <c r="OKF48" s="446"/>
      <c r="OKG48" s="446"/>
      <c r="OKH48" s="446"/>
      <c r="OKI48" s="446"/>
      <c r="OKJ48" s="446"/>
      <c r="OKK48" s="446"/>
      <c r="OKL48" s="446"/>
      <c r="OKM48" s="446"/>
      <c r="OKN48" s="446"/>
      <c r="OKO48" s="446"/>
      <c r="OKP48" s="446"/>
      <c r="OKQ48" s="446"/>
      <c r="OKR48" s="446"/>
      <c r="OKS48" s="446"/>
      <c r="OKT48" s="446"/>
      <c r="OKU48" s="446"/>
      <c r="OKV48" s="446"/>
      <c r="OKW48" s="446"/>
      <c r="OKX48" s="446"/>
      <c r="OKY48" s="446"/>
      <c r="OKZ48" s="446"/>
      <c r="OLA48" s="446"/>
      <c r="OLB48" s="446"/>
      <c r="OLC48" s="446"/>
      <c r="OLD48" s="446"/>
      <c r="OLE48" s="446"/>
      <c r="OLF48" s="446"/>
      <c r="OLG48" s="446"/>
      <c r="OLH48" s="446"/>
      <c r="OLI48" s="446"/>
      <c r="OLJ48" s="446"/>
      <c r="OLK48" s="446"/>
      <c r="OLL48" s="446"/>
      <c r="OLM48" s="446"/>
      <c r="OLN48" s="446"/>
      <c r="OLO48" s="446"/>
      <c r="OLP48" s="446"/>
      <c r="OLQ48" s="446"/>
      <c r="OLR48" s="446"/>
      <c r="OLS48" s="446"/>
      <c r="OLT48" s="446"/>
      <c r="OLU48" s="446"/>
      <c r="OLV48" s="446"/>
      <c r="OLW48" s="446"/>
      <c r="OLX48" s="446"/>
      <c r="OLY48" s="446"/>
      <c r="OLZ48" s="446"/>
      <c r="OMA48" s="446"/>
      <c r="OMB48" s="446"/>
      <c r="OMC48" s="446"/>
      <c r="OMD48" s="446"/>
      <c r="OME48" s="446"/>
      <c r="OMF48" s="446"/>
      <c r="OMG48" s="446"/>
      <c r="OMH48" s="446"/>
      <c r="OMI48" s="446"/>
      <c r="OMJ48" s="446"/>
      <c r="OMK48" s="446"/>
      <c r="OML48" s="446"/>
      <c r="OMM48" s="446"/>
      <c r="OMN48" s="446"/>
      <c r="OMO48" s="446"/>
      <c r="OMP48" s="446"/>
      <c r="OMQ48" s="446"/>
      <c r="OMR48" s="446"/>
      <c r="OMS48" s="446"/>
      <c r="OMT48" s="446"/>
      <c r="OMU48" s="446"/>
      <c r="OMV48" s="446"/>
      <c r="OMW48" s="446"/>
      <c r="OMX48" s="446"/>
      <c r="OMY48" s="446"/>
      <c r="OMZ48" s="446"/>
      <c r="ONA48" s="446"/>
      <c r="ONB48" s="446"/>
      <c r="ONC48" s="446"/>
      <c r="OND48" s="446"/>
      <c r="ONE48" s="446"/>
      <c r="ONF48" s="446"/>
      <c r="ONG48" s="446"/>
      <c r="ONH48" s="446"/>
      <c r="ONI48" s="446"/>
      <c r="ONJ48" s="446"/>
      <c r="ONK48" s="446"/>
      <c r="ONL48" s="446"/>
      <c r="ONM48" s="446"/>
      <c r="ONN48" s="446"/>
      <c r="ONO48" s="446"/>
      <c r="ONP48" s="446"/>
      <c r="ONQ48" s="446"/>
      <c r="ONR48" s="446"/>
      <c r="ONS48" s="446"/>
      <c r="ONT48" s="446"/>
      <c r="ONU48" s="446"/>
      <c r="ONV48" s="446"/>
      <c r="ONW48" s="446"/>
      <c r="ONX48" s="446"/>
      <c r="ONY48" s="446"/>
      <c r="ONZ48" s="446"/>
      <c r="OOA48" s="446"/>
      <c r="OOB48" s="446"/>
      <c r="OOC48" s="446"/>
      <c r="OOD48" s="446"/>
      <c r="OOE48" s="446"/>
      <c r="OOF48" s="446"/>
      <c r="OOG48" s="446"/>
      <c r="OOH48" s="446"/>
      <c r="OOI48" s="446"/>
      <c r="OOJ48" s="446"/>
      <c r="OOK48" s="446"/>
      <c r="OOL48" s="446"/>
      <c r="OOM48" s="446"/>
      <c r="OON48" s="446"/>
      <c r="OOO48" s="446"/>
      <c r="OOP48" s="446"/>
      <c r="OOQ48" s="446"/>
      <c r="OOR48" s="446"/>
      <c r="OOS48" s="446"/>
      <c r="OOT48" s="446"/>
      <c r="OOU48" s="446"/>
      <c r="OOV48" s="446"/>
      <c r="OOW48" s="446"/>
      <c r="OOX48" s="446"/>
      <c r="OOY48" s="446"/>
      <c r="OOZ48" s="446"/>
      <c r="OPA48" s="446"/>
      <c r="OPB48" s="446"/>
      <c r="OPC48" s="446"/>
      <c r="OPD48" s="446"/>
      <c r="OPE48" s="446"/>
      <c r="OPF48" s="446"/>
      <c r="OPG48" s="446"/>
      <c r="OPH48" s="446"/>
      <c r="OPI48" s="446"/>
      <c r="OPJ48" s="446"/>
      <c r="OPK48" s="446"/>
      <c r="OPL48" s="446"/>
      <c r="OPM48" s="446"/>
      <c r="OPN48" s="446"/>
      <c r="OPO48" s="446"/>
      <c r="OPP48" s="446"/>
      <c r="OPQ48" s="446"/>
      <c r="OPR48" s="446"/>
      <c r="OPS48" s="446"/>
      <c r="OPT48" s="446"/>
      <c r="OPU48" s="446"/>
      <c r="OPV48" s="446"/>
      <c r="OPW48" s="446"/>
      <c r="OPX48" s="446"/>
      <c r="OPY48" s="446"/>
      <c r="OPZ48" s="446"/>
      <c r="OQA48" s="446"/>
      <c r="OQB48" s="446"/>
      <c r="OQC48" s="446"/>
      <c r="OQD48" s="446"/>
      <c r="OQE48" s="446"/>
      <c r="OQF48" s="446"/>
      <c r="OQG48" s="446"/>
      <c r="OQH48" s="446"/>
      <c r="OQI48" s="446"/>
      <c r="OQJ48" s="446"/>
      <c r="OQK48" s="446"/>
      <c r="OQL48" s="446"/>
      <c r="OQM48" s="446"/>
      <c r="OQN48" s="446"/>
      <c r="OQO48" s="446"/>
      <c r="OQP48" s="446"/>
      <c r="OQQ48" s="446"/>
      <c r="OQR48" s="446"/>
      <c r="OQS48" s="446"/>
      <c r="OQT48" s="446"/>
      <c r="OQU48" s="446"/>
      <c r="OQV48" s="446"/>
      <c r="OQW48" s="446"/>
      <c r="OQX48" s="446"/>
      <c r="OQY48" s="446"/>
      <c r="OQZ48" s="446"/>
      <c r="ORA48" s="446"/>
      <c r="ORB48" s="446"/>
      <c r="ORC48" s="446"/>
      <c r="ORD48" s="446"/>
      <c r="ORE48" s="446"/>
      <c r="ORF48" s="446"/>
      <c r="ORG48" s="446"/>
      <c r="ORH48" s="446"/>
      <c r="ORI48" s="446"/>
      <c r="ORJ48" s="446"/>
      <c r="ORK48" s="446"/>
      <c r="ORL48" s="446"/>
      <c r="ORM48" s="446"/>
      <c r="ORN48" s="446"/>
      <c r="ORO48" s="446"/>
      <c r="ORP48" s="446"/>
      <c r="ORQ48" s="446"/>
      <c r="ORR48" s="446"/>
      <c r="ORS48" s="446"/>
      <c r="ORT48" s="446"/>
      <c r="ORU48" s="446"/>
      <c r="ORV48" s="446"/>
      <c r="ORW48" s="446"/>
      <c r="ORX48" s="446"/>
      <c r="ORY48" s="446"/>
      <c r="ORZ48" s="446"/>
      <c r="OSA48" s="446"/>
      <c r="OSB48" s="446"/>
      <c r="OSC48" s="446"/>
      <c r="OSD48" s="446"/>
      <c r="OSE48" s="446"/>
      <c r="OSF48" s="446"/>
      <c r="OSG48" s="446"/>
      <c r="OSH48" s="446"/>
      <c r="OSI48" s="446"/>
      <c r="OSJ48" s="446"/>
      <c r="OSK48" s="446"/>
      <c r="OSL48" s="446"/>
      <c r="OSM48" s="446"/>
      <c r="OSN48" s="446"/>
      <c r="OSO48" s="446"/>
      <c r="OSP48" s="446"/>
      <c r="OSQ48" s="446"/>
      <c r="OSR48" s="446"/>
      <c r="OSS48" s="446"/>
      <c r="OST48" s="446"/>
      <c r="OSU48" s="446"/>
      <c r="OSV48" s="446"/>
      <c r="OSW48" s="446"/>
      <c r="OSX48" s="446"/>
      <c r="OSY48" s="446"/>
      <c r="OSZ48" s="446"/>
      <c r="OTA48" s="446"/>
      <c r="OTB48" s="446"/>
      <c r="OTC48" s="446"/>
      <c r="OTD48" s="446"/>
      <c r="OTE48" s="446"/>
      <c r="OTF48" s="446"/>
      <c r="OTG48" s="446"/>
      <c r="OTH48" s="446"/>
      <c r="OTI48" s="446"/>
      <c r="OTJ48" s="446"/>
      <c r="OTK48" s="446"/>
      <c r="OTL48" s="446"/>
      <c r="OTM48" s="446"/>
      <c r="OTN48" s="446"/>
      <c r="OTO48" s="446"/>
      <c r="OTP48" s="446"/>
      <c r="OTQ48" s="446"/>
      <c r="OTR48" s="446"/>
      <c r="OTS48" s="446"/>
      <c r="OTT48" s="446"/>
      <c r="OTU48" s="446"/>
      <c r="OTV48" s="446"/>
      <c r="OTW48" s="446"/>
      <c r="OTX48" s="446"/>
      <c r="OTY48" s="446"/>
      <c r="OTZ48" s="446"/>
      <c r="OUA48" s="446"/>
      <c r="OUB48" s="446"/>
      <c r="OUC48" s="446"/>
      <c r="OUD48" s="446"/>
      <c r="OUE48" s="446"/>
      <c r="OUF48" s="446"/>
      <c r="OUG48" s="446"/>
      <c r="OUH48" s="446"/>
      <c r="OUI48" s="446"/>
      <c r="OUJ48" s="446"/>
      <c r="OUK48" s="446"/>
      <c r="OUL48" s="446"/>
      <c r="OUM48" s="446"/>
      <c r="OUN48" s="446"/>
      <c r="OUO48" s="446"/>
      <c r="OUP48" s="446"/>
      <c r="OUQ48" s="446"/>
      <c r="OUR48" s="446"/>
      <c r="OUS48" s="446"/>
      <c r="OUT48" s="446"/>
      <c r="OUU48" s="446"/>
      <c r="OUV48" s="446"/>
      <c r="OUW48" s="446"/>
      <c r="OUX48" s="446"/>
      <c r="OUY48" s="446"/>
      <c r="OUZ48" s="446"/>
      <c r="OVA48" s="446"/>
      <c r="OVB48" s="446"/>
      <c r="OVC48" s="446"/>
      <c r="OVD48" s="446"/>
      <c r="OVE48" s="446"/>
      <c r="OVF48" s="446"/>
      <c r="OVG48" s="446"/>
      <c r="OVH48" s="446"/>
      <c r="OVI48" s="446"/>
      <c r="OVJ48" s="446"/>
      <c r="OVK48" s="446"/>
      <c r="OVL48" s="446"/>
      <c r="OVM48" s="446"/>
      <c r="OVN48" s="446"/>
      <c r="OVO48" s="446"/>
      <c r="OVP48" s="446"/>
      <c r="OVQ48" s="446"/>
      <c r="OVR48" s="446"/>
      <c r="OVS48" s="446"/>
      <c r="OVT48" s="446"/>
      <c r="OVU48" s="446"/>
      <c r="OVV48" s="446"/>
      <c r="OVW48" s="446"/>
      <c r="OVX48" s="446"/>
      <c r="OVY48" s="446"/>
      <c r="OVZ48" s="446"/>
      <c r="OWA48" s="446"/>
      <c r="OWB48" s="446"/>
      <c r="OWC48" s="446"/>
      <c r="OWD48" s="446"/>
      <c r="OWE48" s="446"/>
      <c r="OWF48" s="446"/>
      <c r="OWG48" s="446"/>
      <c r="OWH48" s="446"/>
      <c r="OWI48" s="446"/>
      <c r="OWJ48" s="446"/>
      <c r="OWK48" s="446"/>
      <c r="OWL48" s="446"/>
      <c r="OWM48" s="446"/>
      <c r="OWN48" s="446"/>
      <c r="OWO48" s="446"/>
      <c r="OWP48" s="446"/>
      <c r="OWQ48" s="446"/>
      <c r="OWR48" s="446"/>
      <c r="OWS48" s="446"/>
      <c r="OWT48" s="446"/>
      <c r="OWU48" s="446"/>
      <c r="OWV48" s="446"/>
      <c r="OWW48" s="446"/>
      <c r="OWX48" s="446"/>
      <c r="OWY48" s="446"/>
      <c r="OWZ48" s="446"/>
      <c r="OXA48" s="446"/>
      <c r="OXB48" s="446"/>
      <c r="OXC48" s="446"/>
      <c r="OXD48" s="446"/>
      <c r="OXE48" s="446"/>
      <c r="OXF48" s="446"/>
      <c r="OXG48" s="446"/>
      <c r="OXH48" s="446"/>
      <c r="OXI48" s="446"/>
      <c r="OXJ48" s="446"/>
      <c r="OXK48" s="446"/>
      <c r="OXL48" s="446"/>
      <c r="OXM48" s="446"/>
      <c r="OXN48" s="446"/>
      <c r="OXO48" s="446"/>
      <c r="OXP48" s="446"/>
      <c r="OXQ48" s="446"/>
      <c r="OXR48" s="446"/>
      <c r="OXS48" s="446"/>
      <c r="OXT48" s="446"/>
      <c r="OXU48" s="446"/>
      <c r="OXV48" s="446"/>
      <c r="OXW48" s="446"/>
      <c r="OXX48" s="446"/>
      <c r="OXY48" s="446"/>
      <c r="OXZ48" s="446"/>
      <c r="OYA48" s="446"/>
      <c r="OYB48" s="446"/>
      <c r="OYC48" s="446"/>
      <c r="OYD48" s="446"/>
      <c r="OYE48" s="446"/>
      <c r="OYF48" s="446"/>
      <c r="OYG48" s="446"/>
      <c r="OYH48" s="446"/>
      <c r="OYI48" s="446"/>
      <c r="OYJ48" s="446"/>
      <c r="OYK48" s="446"/>
      <c r="OYL48" s="446"/>
      <c r="OYM48" s="446"/>
      <c r="OYN48" s="446"/>
      <c r="OYO48" s="446"/>
      <c r="OYP48" s="446"/>
      <c r="OYQ48" s="446"/>
      <c r="OYR48" s="446"/>
      <c r="OYS48" s="446"/>
      <c r="OYT48" s="446"/>
      <c r="OYU48" s="446"/>
      <c r="OYV48" s="446"/>
      <c r="OYW48" s="446"/>
      <c r="OYX48" s="446"/>
      <c r="OYY48" s="446"/>
      <c r="OYZ48" s="446"/>
      <c r="OZA48" s="446"/>
      <c r="OZB48" s="446"/>
      <c r="OZC48" s="446"/>
      <c r="OZD48" s="446"/>
      <c r="OZE48" s="446"/>
      <c r="OZF48" s="446"/>
      <c r="OZG48" s="446"/>
      <c r="OZH48" s="446"/>
      <c r="OZI48" s="446"/>
      <c r="OZJ48" s="446"/>
      <c r="OZK48" s="446"/>
      <c r="OZL48" s="446"/>
      <c r="OZM48" s="446"/>
      <c r="OZN48" s="446"/>
      <c r="OZO48" s="446"/>
      <c r="OZP48" s="446"/>
      <c r="OZQ48" s="446"/>
      <c r="OZR48" s="446"/>
      <c r="OZS48" s="446"/>
      <c r="OZT48" s="446"/>
      <c r="OZU48" s="446"/>
      <c r="OZV48" s="446"/>
      <c r="OZW48" s="446"/>
      <c r="OZX48" s="446"/>
      <c r="OZY48" s="446"/>
      <c r="OZZ48" s="446"/>
      <c r="PAA48" s="446"/>
      <c r="PAB48" s="446"/>
      <c r="PAC48" s="446"/>
      <c r="PAD48" s="446"/>
      <c r="PAE48" s="446"/>
      <c r="PAF48" s="446"/>
      <c r="PAG48" s="446"/>
      <c r="PAH48" s="446"/>
      <c r="PAI48" s="446"/>
      <c r="PAJ48" s="446"/>
      <c r="PAK48" s="446"/>
      <c r="PAL48" s="446"/>
      <c r="PAM48" s="446"/>
      <c r="PAN48" s="446"/>
      <c r="PAO48" s="446"/>
      <c r="PAP48" s="446"/>
      <c r="PAQ48" s="446"/>
      <c r="PAR48" s="446"/>
      <c r="PAS48" s="446"/>
      <c r="PAT48" s="446"/>
      <c r="PAU48" s="446"/>
      <c r="PAV48" s="446"/>
      <c r="PAW48" s="446"/>
      <c r="PAX48" s="446"/>
      <c r="PAY48" s="446"/>
      <c r="PAZ48" s="446"/>
      <c r="PBA48" s="446"/>
      <c r="PBB48" s="446"/>
      <c r="PBC48" s="446"/>
      <c r="PBD48" s="446"/>
      <c r="PBE48" s="446"/>
      <c r="PBF48" s="446"/>
      <c r="PBG48" s="446"/>
      <c r="PBH48" s="446"/>
      <c r="PBI48" s="446"/>
      <c r="PBJ48" s="446"/>
      <c r="PBK48" s="446"/>
      <c r="PBL48" s="446"/>
      <c r="PBM48" s="446"/>
      <c r="PBN48" s="446"/>
      <c r="PBO48" s="446"/>
      <c r="PBP48" s="446"/>
      <c r="PBQ48" s="446"/>
      <c r="PBR48" s="446"/>
      <c r="PBS48" s="446"/>
      <c r="PBT48" s="446"/>
      <c r="PBU48" s="446"/>
      <c r="PBV48" s="446"/>
      <c r="PBW48" s="446"/>
      <c r="PBX48" s="446"/>
      <c r="PBY48" s="446"/>
      <c r="PBZ48" s="446"/>
      <c r="PCA48" s="446"/>
      <c r="PCB48" s="446"/>
      <c r="PCC48" s="446"/>
      <c r="PCD48" s="446"/>
      <c r="PCE48" s="446"/>
      <c r="PCF48" s="446"/>
      <c r="PCG48" s="446"/>
      <c r="PCH48" s="446"/>
      <c r="PCI48" s="446"/>
      <c r="PCJ48" s="446"/>
      <c r="PCK48" s="446"/>
      <c r="PCL48" s="446"/>
      <c r="PCM48" s="446"/>
      <c r="PCN48" s="446"/>
      <c r="PCO48" s="446"/>
      <c r="PCP48" s="446"/>
      <c r="PCQ48" s="446"/>
      <c r="PCR48" s="446"/>
      <c r="PCS48" s="446"/>
      <c r="PCT48" s="446"/>
      <c r="PCU48" s="446"/>
      <c r="PCV48" s="446"/>
      <c r="PCW48" s="446"/>
      <c r="PCX48" s="446"/>
      <c r="PCY48" s="446"/>
      <c r="PCZ48" s="446"/>
      <c r="PDA48" s="446"/>
      <c r="PDB48" s="446"/>
      <c r="PDC48" s="446"/>
      <c r="PDD48" s="446"/>
      <c r="PDE48" s="446"/>
      <c r="PDF48" s="446"/>
      <c r="PDG48" s="446"/>
      <c r="PDH48" s="446"/>
      <c r="PDI48" s="446"/>
      <c r="PDJ48" s="446"/>
      <c r="PDK48" s="446"/>
      <c r="PDL48" s="446"/>
      <c r="PDM48" s="446"/>
      <c r="PDN48" s="446"/>
      <c r="PDO48" s="446"/>
      <c r="PDP48" s="446"/>
      <c r="PDQ48" s="446"/>
      <c r="PDR48" s="446"/>
      <c r="PDS48" s="446"/>
      <c r="PDT48" s="446"/>
      <c r="PDU48" s="446"/>
      <c r="PDV48" s="446"/>
      <c r="PDW48" s="446"/>
      <c r="PDX48" s="446"/>
      <c r="PDY48" s="446"/>
      <c r="PDZ48" s="446"/>
      <c r="PEA48" s="446"/>
      <c r="PEB48" s="446"/>
      <c r="PEC48" s="446"/>
      <c r="PED48" s="446"/>
      <c r="PEE48" s="446"/>
      <c r="PEF48" s="446"/>
      <c r="PEG48" s="446"/>
      <c r="PEH48" s="446"/>
      <c r="PEI48" s="446"/>
      <c r="PEJ48" s="446"/>
      <c r="PEK48" s="446"/>
      <c r="PEL48" s="446"/>
      <c r="PEM48" s="446"/>
      <c r="PEN48" s="446"/>
      <c r="PEO48" s="446"/>
      <c r="PEP48" s="446"/>
      <c r="PEQ48" s="446"/>
      <c r="PER48" s="446"/>
      <c r="PES48" s="446"/>
      <c r="PET48" s="446"/>
      <c r="PEU48" s="446"/>
      <c r="PEV48" s="446"/>
      <c r="PEW48" s="446"/>
      <c r="PEX48" s="446"/>
      <c r="PEY48" s="446"/>
      <c r="PEZ48" s="446"/>
      <c r="PFA48" s="446"/>
      <c r="PFB48" s="446"/>
      <c r="PFC48" s="446"/>
      <c r="PFD48" s="446"/>
      <c r="PFE48" s="446"/>
      <c r="PFF48" s="446"/>
      <c r="PFG48" s="446"/>
      <c r="PFH48" s="446"/>
      <c r="PFI48" s="446"/>
      <c r="PFJ48" s="446"/>
      <c r="PFK48" s="446"/>
      <c r="PFL48" s="446"/>
      <c r="PFM48" s="446"/>
      <c r="PFN48" s="446"/>
      <c r="PFO48" s="446"/>
      <c r="PFP48" s="446"/>
      <c r="PFQ48" s="446"/>
      <c r="PFR48" s="446"/>
      <c r="PFS48" s="446"/>
      <c r="PFT48" s="446"/>
      <c r="PFU48" s="446"/>
      <c r="PFV48" s="446"/>
      <c r="PFW48" s="446"/>
      <c r="PFX48" s="446"/>
      <c r="PFY48" s="446"/>
      <c r="PFZ48" s="446"/>
      <c r="PGA48" s="446"/>
      <c r="PGB48" s="446"/>
      <c r="PGC48" s="446"/>
      <c r="PGD48" s="446"/>
      <c r="PGE48" s="446"/>
      <c r="PGF48" s="446"/>
      <c r="PGG48" s="446"/>
      <c r="PGH48" s="446"/>
      <c r="PGI48" s="446"/>
      <c r="PGJ48" s="446"/>
      <c r="PGK48" s="446"/>
      <c r="PGL48" s="446"/>
      <c r="PGM48" s="446"/>
      <c r="PGN48" s="446"/>
      <c r="PGO48" s="446"/>
      <c r="PGP48" s="446"/>
      <c r="PGQ48" s="446"/>
      <c r="PGR48" s="446"/>
      <c r="PGS48" s="446"/>
      <c r="PGT48" s="446"/>
      <c r="PGU48" s="446"/>
      <c r="PGV48" s="446"/>
      <c r="PGW48" s="446"/>
      <c r="PGX48" s="446"/>
      <c r="PGY48" s="446"/>
      <c r="PGZ48" s="446"/>
      <c r="PHA48" s="446"/>
      <c r="PHB48" s="446"/>
      <c r="PHC48" s="446"/>
      <c r="PHD48" s="446"/>
      <c r="PHE48" s="446"/>
      <c r="PHF48" s="446"/>
      <c r="PHG48" s="446"/>
      <c r="PHH48" s="446"/>
      <c r="PHI48" s="446"/>
      <c r="PHJ48" s="446"/>
      <c r="PHK48" s="446"/>
      <c r="PHL48" s="446"/>
      <c r="PHM48" s="446"/>
      <c r="PHN48" s="446"/>
      <c r="PHO48" s="446"/>
      <c r="PHP48" s="446"/>
      <c r="PHQ48" s="446"/>
      <c r="PHR48" s="446"/>
      <c r="PHS48" s="446"/>
      <c r="PHT48" s="446"/>
      <c r="PHU48" s="446"/>
      <c r="PHV48" s="446"/>
      <c r="PHW48" s="446"/>
      <c r="PHX48" s="446"/>
      <c r="PHY48" s="446"/>
      <c r="PHZ48" s="446"/>
      <c r="PIA48" s="446"/>
      <c r="PIB48" s="446"/>
      <c r="PIC48" s="446"/>
      <c r="PID48" s="446"/>
      <c r="PIE48" s="446"/>
      <c r="PIF48" s="446"/>
      <c r="PIG48" s="446"/>
      <c r="PIH48" s="446"/>
      <c r="PII48" s="446"/>
      <c r="PIJ48" s="446"/>
      <c r="PIK48" s="446"/>
      <c r="PIL48" s="446"/>
      <c r="PIM48" s="446"/>
      <c r="PIN48" s="446"/>
      <c r="PIO48" s="446"/>
      <c r="PIP48" s="446"/>
      <c r="PIQ48" s="446"/>
      <c r="PIR48" s="446"/>
      <c r="PIS48" s="446"/>
      <c r="PIT48" s="446"/>
      <c r="PIU48" s="446"/>
      <c r="PIV48" s="446"/>
      <c r="PIW48" s="446"/>
      <c r="PIX48" s="446"/>
      <c r="PIY48" s="446"/>
      <c r="PIZ48" s="446"/>
      <c r="PJA48" s="446"/>
      <c r="PJB48" s="446"/>
      <c r="PJC48" s="446"/>
      <c r="PJD48" s="446"/>
      <c r="PJE48" s="446"/>
      <c r="PJF48" s="446"/>
      <c r="PJG48" s="446"/>
      <c r="PJH48" s="446"/>
      <c r="PJI48" s="446"/>
      <c r="PJJ48" s="446"/>
      <c r="PJK48" s="446"/>
      <c r="PJL48" s="446"/>
      <c r="PJM48" s="446"/>
      <c r="PJN48" s="446"/>
      <c r="PJO48" s="446"/>
      <c r="PJP48" s="446"/>
      <c r="PJQ48" s="446"/>
      <c r="PJR48" s="446"/>
      <c r="PJS48" s="446"/>
      <c r="PJT48" s="446"/>
      <c r="PJU48" s="446"/>
      <c r="PJV48" s="446"/>
      <c r="PJW48" s="446"/>
      <c r="PJX48" s="446"/>
      <c r="PJY48" s="446"/>
      <c r="PJZ48" s="446"/>
      <c r="PKA48" s="446"/>
      <c r="PKB48" s="446"/>
      <c r="PKC48" s="446"/>
      <c r="PKD48" s="446"/>
      <c r="PKE48" s="446"/>
      <c r="PKF48" s="446"/>
      <c r="PKG48" s="446"/>
      <c r="PKH48" s="446"/>
      <c r="PKI48" s="446"/>
      <c r="PKJ48" s="446"/>
      <c r="PKK48" s="446"/>
      <c r="PKL48" s="446"/>
      <c r="PKM48" s="446"/>
      <c r="PKN48" s="446"/>
      <c r="PKO48" s="446"/>
      <c r="PKP48" s="446"/>
      <c r="PKQ48" s="446"/>
      <c r="PKR48" s="446"/>
      <c r="PKS48" s="446"/>
      <c r="PKT48" s="446"/>
      <c r="PKU48" s="446"/>
      <c r="PKV48" s="446"/>
      <c r="PKW48" s="446"/>
      <c r="PKX48" s="446"/>
      <c r="PKY48" s="446"/>
      <c r="PKZ48" s="446"/>
      <c r="PLA48" s="446"/>
      <c r="PLB48" s="446"/>
      <c r="PLC48" s="446"/>
      <c r="PLD48" s="446"/>
      <c r="PLE48" s="446"/>
      <c r="PLF48" s="446"/>
      <c r="PLG48" s="446"/>
      <c r="PLH48" s="446"/>
      <c r="PLI48" s="446"/>
      <c r="PLJ48" s="446"/>
      <c r="PLK48" s="446"/>
      <c r="PLL48" s="446"/>
      <c r="PLM48" s="446"/>
      <c r="PLN48" s="446"/>
      <c r="PLO48" s="446"/>
      <c r="PLP48" s="446"/>
      <c r="PLQ48" s="446"/>
      <c r="PLR48" s="446"/>
      <c r="PLS48" s="446"/>
      <c r="PLT48" s="446"/>
      <c r="PLU48" s="446"/>
      <c r="PLV48" s="446"/>
      <c r="PLW48" s="446"/>
      <c r="PLX48" s="446"/>
      <c r="PLY48" s="446"/>
      <c r="PLZ48" s="446"/>
      <c r="PMA48" s="446"/>
      <c r="PMB48" s="446"/>
      <c r="PMC48" s="446"/>
      <c r="PMD48" s="446"/>
      <c r="PME48" s="446"/>
      <c r="PMF48" s="446"/>
      <c r="PMG48" s="446"/>
      <c r="PMH48" s="446"/>
      <c r="PMI48" s="446"/>
      <c r="PMJ48" s="446"/>
      <c r="PMK48" s="446"/>
      <c r="PML48" s="446"/>
      <c r="PMM48" s="446"/>
      <c r="PMN48" s="446"/>
      <c r="PMO48" s="446"/>
      <c r="PMP48" s="446"/>
      <c r="PMQ48" s="446"/>
      <c r="PMR48" s="446"/>
      <c r="PMS48" s="446"/>
      <c r="PMT48" s="446"/>
      <c r="PMU48" s="446"/>
      <c r="PMV48" s="446"/>
      <c r="PMW48" s="446"/>
      <c r="PMX48" s="446"/>
      <c r="PMY48" s="446"/>
      <c r="PMZ48" s="446"/>
      <c r="PNA48" s="446"/>
      <c r="PNB48" s="446"/>
      <c r="PNC48" s="446"/>
      <c r="PND48" s="446"/>
      <c r="PNE48" s="446"/>
      <c r="PNF48" s="446"/>
      <c r="PNG48" s="446"/>
      <c r="PNH48" s="446"/>
      <c r="PNI48" s="446"/>
      <c r="PNJ48" s="446"/>
      <c r="PNK48" s="446"/>
      <c r="PNL48" s="446"/>
      <c r="PNM48" s="446"/>
      <c r="PNN48" s="446"/>
      <c r="PNO48" s="446"/>
      <c r="PNP48" s="446"/>
      <c r="PNQ48" s="446"/>
      <c r="PNR48" s="446"/>
      <c r="PNS48" s="446"/>
      <c r="PNT48" s="446"/>
      <c r="PNU48" s="446"/>
      <c r="PNV48" s="446"/>
      <c r="PNW48" s="446"/>
      <c r="PNX48" s="446"/>
      <c r="PNY48" s="446"/>
      <c r="PNZ48" s="446"/>
      <c r="POA48" s="446"/>
      <c r="POB48" s="446"/>
      <c r="POC48" s="446"/>
      <c r="POD48" s="446"/>
      <c r="POE48" s="446"/>
      <c r="POF48" s="446"/>
      <c r="POG48" s="446"/>
      <c r="POH48" s="446"/>
      <c r="POI48" s="446"/>
      <c r="POJ48" s="446"/>
      <c r="POK48" s="446"/>
      <c r="POL48" s="446"/>
      <c r="POM48" s="446"/>
      <c r="PON48" s="446"/>
      <c r="POO48" s="446"/>
      <c r="POP48" s="446"/>
      <c r="POQ48" s="446"/>
      <c r="POR48" s="446"/>
      <c r="POS48" s="446"/>
      <c r="POT48" s="446"/>
      <c r="POU48" s="446"/>
      <c r="POV48" s="446"/>
      <c r="POW48" s="446"/>
      <c r="POX48" s="446"/>
      <c r="POY48" s="446"/>
      <c r="POZ48" s="446"/>
      <c r="PPA48" s="446"/>
      <c r="PPB48" s="446"/>
      <c r="PPC48" s="446"/>
      <c r="PPD48" s="446"/>
      <c r="PPE48" s="446"/>
      <c r="PPF48" s="446"/>
      <c r="PPG48" s="446"/>
      <c r="PPH48" s="446"/>
      <c r="PPI48" s="446"/>
      <c r="PPJ48" s="446"/>
      <c r="PPK48" s="446"/>
      <c r="PPL48" s="446"/>
      <c r="PPM48" s="446"/>
      <c r="PPN48" s="446"/>
      <c r="PPO48" s="446"/>
      <c r="PPP48" s="446"/>
      <c r="PPQ48" s="446"/>
      <c r="PPR48" s="446"/>
      <c r="PPS48" s="446"/>
      <c r="PPT48" s="446"/>
      <c r="PPU48" s="446"/>
      <c r="PPV48" s="446"/>
      <c r="PPW48" s="446"/>
      <c r="PPX48" s="446"/>
      <c r="PPY48" s="446"/>
      <c r="PPZ48" s="446"/>
      <c r="PQA48" s="446"/>
      <c r="PQB48" s="446"/>
      <c r="PQC48" s="446"/>
      <c r="PQD48" s="446"/>
      <c r="PQE48" s="446"/>
      <c r="PQF48" s="446"/>
      <c r="PQG48" s="446"/>
      <c r="PQH48" s="446"/>
      <c r="PQI48" s="446"/>
      <c r="PQJ48" s="446"/>
      <c r="PQK48" s="446"/>
      <c r="PQL48" s="446"/>
      <c r="PQM48" s="446"/>
      <c r="PQN48" s="446"/>
      <c r="PQO48" s="446"/>
      <c r="PQP48" s="446"/>
      <c r="PQQ48" s="446"/>
      <c r="PQR48" s="446"/>
      <c r="PQS48" s="446"/>
      <c r="PQT48" s="446"/>
      <c r="PQU48" s="446"/>
      <c r="PQV48" s="446"/>
      <c r="PQW48" s="446"/>
      <c r="PQX48" s="446"/>
      <c r="PQY48" s="446"/>
      <c r="PQZ48" s="446"/>
      <c r="PRA48" s="446"/>
      <c r="PRB48" s="446"/>
      <c r="PRC48" s="446"/>
      <c r="PRD48" s="446"/>
      <c r="PRE48" s="446"/>
      <c r="PRF48" s="446"/>
      <c r="PRG48" s="446"/>
      <c r="PRH48" s="446"/>
      <c r="PRI48" s="446"/>
      <c r="PRJ48" s="446"/>
      <c r="PRK48" s="446"/>
      <c r="PRL48" s="446"/>
      <c r="PRM48" s="446"/>
      <c r="PRN48" s="446"/>
      <c r="PRO48" s="446"/>
      <c r="PRP48" s="446"/>
      <c r="PRQ48" s="446"/>
      <c r="PRR48" s="446"/>
      <c r="PRS48" s="446"/>
      <c r="PRT48" s="446"/>
      <c r="PRU48" s="446"/>
      <c r="PRV48" s="446"/>
      <c r="PRW48" s="446"/>
      <c r="PRX48" s="446"/>
      <c r="PRY48" s="446"/>
      <c r="PRZ48" s="446"/>
      <c r="PSA48" s="446"/>
      <c r="PSB48" s="446"/>
      <c r="PSC48" s="446"/>
      <c r="PSD48" s="446"/>
      <c r="PSE48" s="446"/>
      <c r="PSF48" s="446"/>
      <c r="PSG48" s="446"/>
      <c r="PSH48" s="446"/>
      <c r="PSI48" s="446"/>
      <c r="PSJ48" s="446"/>
      <c r="PSK48" s="446"/>
      <c r="PSL48" s="446"/>
      <c r="PSM48" s="446"/>
      <c r="PSN48" s="446"/>
      <c r="PSO48" s="446"/>
      <c r="PSP48" s="446"/>
      <c r="PSQ48" s="446"/>
      <c r="PSR48" s="446"/>
      <c r="PSS48" s="446"/>
      <c r="PST48" s="446"/>
      <c r="PSU48" s="446"/>
      <c r="PSV48" s="446"/>
      <c r="PSW48" s="446"/>
      <c r="PSX48" s="446"/>
      <c r="PSY48" s="446"/>
      <c r="PSZ48" s="446"/>
      <c r="PTA48" s="446"/>
      <c r="PTB48" s="446"/>
      <c r="PTC48" s="446"/>
      <c r="PTD48" s="446"/>
      <c r="PTE48" s="446"/>
      <c r="PTF48" s="446"/>
      <c r="PTG48" s="446"/>
      <c r="PTH48" s="446"/>
      <c r="PTI48" s="446"/>
      <c r="PTJ48" s="446"/>
      <c r="PTK48" s="446"/>
      <c r="PTL48" s="446"/>
      <c r="PTM48" s="446"/>
      <c r="PTN48" s="446"/>
      <c r="PTO48" s="446"/>
      <c r="PTP48" s="446"/>
      <c r="PTQ48" s="446"/>
      <c r="PTR48" s="446"/>
      <c r="PTS48" s="446"/>
      <c r="PTT48" s="446"/>
      <c r="PTU48" s="446"/>
      <c r="PTV48" s="446"/>
      <c r="PTW48" s="446"/>
      <c r="PTX48" s="446"/>
      <c r="PTY48" s="446"/>
      <c r="PTZ48" s="446"/>
      <c r="PUA48" s="446"/>
      <c r="PUB48" s="446"/>
      <c r="PUC48" s="446"/>
      <c r="PUD48" s="446"/>
      <c r="PUE48" s="446"/>
      <c r="PUF48" s="446"/>
      <c r="PUG48" s="446"/>
      <c r="PUH48" s="446"/>
      <c r="PUI48" s="446"/>
      <c r="PUJ48" s="446"/>
      <c r="PUK48" s="446"/>
      <c r="PUL48" s="446"/>
      <c r="PUM48" s="446"/>
      <c r="PUN48" s="446"/>
      <c r="PUO48" s="446"/>
      <c r="PUP48" s="446"/>
      <c r="PUQ48" s="446"/>
      <c r="PUR48" s="446"/>
      <c r="PUS48" s="446"/>
      <c r="PUT48" s="446"/>
      <c r="PUU48" s="446"/>
      <c r="PUV48" s="446"/>
      <c r="PUW48" s="446"/>
      <c r="PUX48" s="446"/>
      <c r="PUY48" s="446"/>
      <c r="PUZ48" s="446"/>
      <c r="PVA48" s="446"/>
      <c r="PVB48" s="446"/>
      <c r="PVC48" s="446"/>
      <c r="PVD48" s="446"/>
      <c r="PVE48" s="446"/>
      <c r="PVF48" s="446"/>
      <c r="PVG48" s="446"/>
      <c r="PVH48" s="446"/>
      <c r="PVI48" s="446"/>
      <c r="PVJ48" s="446"/>
      <c r="PVK48" s="446"/>
      <c r="PVL48" s="446"/>
      <c r="PVM48" s="446"/>
      <c r="PVN48" s="446"/>
      <c r="PVO48" s="446"/>
      <c r="PVP48" s="446"/>
      <c r="PVQ48" s="446"/>
      <c r="PVR48" s="446"/>
      <c r="PVS48" s="446"/>
      <c r="PVT48" s="446"/>
      <c r="PVU48" s="446"/>
      <c r="PVV48" s="446"/>
      <c r="PVW48" s="446"/>
      <c r="PVX48" s="446"/>
      <c r="PVY48" s="446"/>
      <c r="PVZ48" s="446"/>
      <c r="PWA48" s="446"/>
      <c r="PWB48" s="446"/>
      <c r="PWC48" s="446"/>
      <c r="PWD48" s="446"/>
      <c r="PWE48" s="446"/>
      <c r="PWF48" s="446"/>
      <c r="PWG48" s="446"/>
      <c r="PWH48" s="446"/>
      <c r="PWI48" s="446"/>
      <c r="PWJ48" s="446"/>
      <c r="PWK48" s="446"/>
      <c r="PWL48" s="446"/>
      <c r="PWM48" s="446"/>
      <c r="PWN48" s="446"/>
      <c r="PWO48" s="446"/>
      <c r="PWP48" s="446"/>
      <c r="PWQ48" s="446"/>
      <c r="PWR48" s="446"/>
      <c r="PWS48" s="446"/>
      <c r="PWT48" s="446"/>
      <c r="PWU48" s="446"/>
      <c r="PWV48" s="446"/>
      <c r="PWW48" s="446"/>
      <c r="PWX48" s="446"/>
      <c r="PWY48" s="446"/>
      <c r="PWZ48" s="446"/>
      <c r="PXA48" s="446"/>
      <c r="PXB48" s="446"/>
      <c r="PXC48" s="446"/>
      <c r="PXD48" s="446"/>
      <c r="PXE48" s="446"/>
      <c r="PXF48" s="446"/>
      <c r="PXG48" s="446"/>
      <c r="PXH48" s="446"/>
      <c r="PXI48" s="446"/>
      <c r="PXJ48" s="446"/>
      <c r="PXK48" s="446"/>
      <c r="PXL48" s="446"/>
      <c r="PXM48" s="446"/>
      <c r="PXN48" s="446"/>
      <c r="PXO48" s="446"/>
      <c r="PXP48" s="446"/>
      <c r="PXQ48" s="446"/>
      <c r="PXR48" s="446"/>
      <c r="PXS48" s="446"/>
      <c r="PXT48" s="446"/>
      <c r="PXU48" s="446"/>
      <c r="PXV48" s="446"/>
      <c r="PXW48" s="446"/>
      <c r="PXX48" s="446"/>
      <c r="PXY48" s="446"/>
      <c r="PXZ48" s="446"/>
      <c r="PYA48" s="446"/>
      <c r="PYB48" s="446"/>
      <c r="PYC48" s="446"/>
      <c r="PYD48" s="446"/>
      <c r="PYE48" s="446"/>
      <c r="PYF48" s="446"/>
      <c r="PYG48" s="446"/>
      <c r="PYH48" s="446"/>
      <c r="PYI48" s="446"/>
      <c r="PYJ48" s="446"/>
      <c r="PYK48" s="446"/>
      <c r="PYL48" s="446"/>
      <c r="PYM48" s="446"/>
      <c r="PYN48" s="446"/>
      <c r="PYO48" s="446"/>
      <c r="PYP48" s="446"/>
      <c r="PYQ48" s="446"/>
      <c r="PYR48" s="446"/>
      <c r="PYS48" s="446"/>
      <c r="PYT48" s="446"/>
      <c r="PYU48" s="446"/>
      <c r="PYV48" s="446"/>
      <c r="PYW48" s="446"/>
      <c r="PYX48" s="446"/>
      <c r="PYY48" s="446"/>
      <c r="PYZ48" s="446"/>
      <c r="PZA48" s="446"/>
      <c r="PZB48" s="446"/>
      <c r="PZC48" s="446"/>
      <c r="PZD48" s="446"/>
      <c r="PZE48" s="446"/>
      <c r="PZF48" s="446"/>
      <c r="PZG48" s="446"/>
      <c r="PZH48" s="446"/>
      <c r="PZI48" s="446"/>
      <c r="PZJ48" s="446"/>
      <c r="PZK48" s="446"/>
      <c r="PZL48" s="446"/>
      <c r="PZM48" s="446"/>
      <c r="PZN48" s="446"/>
      <c r="PZO48" s="446"/>
      <c r="PZP48" s="446"/>
      <c r="PZQ48" s="446"/>
      <c r="PZR48" s="446"/>
      <c r="PZS48" s="446"/>
      <c r="PZT48" s="446"/>
      <c r="PZU48" s="446"/>
      <c r="PZV48" s="446"/>
      <c r="PZW48" s="446"/>
      <c r="PZX48" s="446"/>
      <c r="PZY48" s="446"/>
      <c r="PZZ48" s="446"/>
      <c r="QAA48" s="446"/>
      <c r="QAB48" s="446"/>
      <c r="QAC48" s="446"/>
      <c r="QAD48" s="446"/>
      <c r="QAE48" s="446"/>
      <c r="QAF48" s="446"/>
      <c r="QAG48" s="446"/>
      <c r="QAH48" s="446"/>
      <c r="QAI48" s="446"/>
      <c r="QAJ48" s="446"/>
      <c r="QAK48" s="446"/>
      <c r="QAL48" s="446"/>
      <c r="QAM48" s="446"/>
      <c r="QAN48" s="446"/>
      <c r="QAO48" s="446"/>
      <c r="QAP48" s="446"/>
      <c r="QAQ48" s="446"/>
      <c r="QAR48" s="446"/>
      <c r="QAS48" s="446"/>
      <c r="QAT48" s="446"/>
      <c r="QAU48" s="446"/>
      <c r="QAV48" s="446"/>
      <c r="QAW48" s="446"/>
      <c r="QAX48" s="446"/>
      <c r="QAY48" s="446"/>
      <c r="QAZ48" s="446"/>
      <c r="QBA48" s="446"/>
      <c r="QBB48" s="446"/>
      <c r="QBC48" s="446"/>
      <c r="QBD48" s="446"/>
      <c r="QBE48" s="446"/>
      <c r="QBF48" s="446"/>
      <c r="QBG48" s="446"/>
      <c r="QBH48" s="446"/>
      <c r="QBI48" s="446"/>
      <c r="QBJ48" s="446"/>
      <c r="QBK48" s="446"/>
      <c r="QBL48" s="446"/>
      <c r="QBM48" s="446"/>
      <c r="QBN48" s="446"/>
      <c r="QBO48" s="446"/>
      <c r="QBP48" s="446"/>
      <c r="QBQ48" s="446"/>
      <c r="QBR48" s="446"/>
      <c r="QBS48" s="446"/>
      <c r="QBT48" s="446"/>
      <c r="QBU48" s="446"/>
      <c r="QBV48" s="446"/>
      <c r="QBW48" s="446"/>
      <c r="QBX48" s="446"/>
      <c r="QBY48" s="446"/>
      <c r="QBZ48" s="446"/>
      <c r="QCA48" s="446"/>
      <c r="QCB48" s="446"/>
      <c r="QCC48" s="446"/>
      <c r="QCD48" s="446"/>
      <c r="QCE48" s="446"/>
      <c r="QCF48" s="446"/>
      <c r="QCG48" s="446"/>
      <c r="QCH48" s="446"/>
      <c r="QCI48" s="446"/>
      <c r="QCJ48" s="446"/>
      <c r="QCK48" s="446"/>
      <c r="QCL48" s="446"/>
      <c r="QCM48" s="446"/>
      <c r="QCN48" s="446"/>
      <c r="QCO48" s="446"/>
      <c r="QCP48" s="446"/>
      <c r="QCQ48" s="446"/>
      <c r="QCR48" s="446"/>
      <c r="QCS48" s="446"/>
      <c r="QCT48" s="446"/>
      <c r="QCU48" s="446"/>
      <c r="QCV48" s="446"/>
      <c r="QCW48" s="446"/>
      <c r="QCX48" s="446"/>
      <c r="QCY48" s="446"/>
      <c r="QCZ48" s="446"/>
      <c r="QDA48" s="446"/>
      <c r="QDB48" s="446"/>
      <c r="QDC48" s="446"/>
      <c r="QDD48" s="446"/>
      <c r="QDE48" s="446"/>
      <c r="QDF48" s="446"/>
      <c r="QDG48" s="446"/>
      <c r="QDH48" s="446"/>
      <c r="QDI48" s="446"/>
      <c r="QDJ48" s="446"/>
      <c r="QDK48" s="446"/>
      <c r="QDL48" s="446"/>
      <c r="QDM48" s="446"/>
      <c r="QDN48" s="446"/>
      <c r="QDO48" s="446"/>
      <c r="QDP48" s="446"/>
      <c r="QDQ48" s="446"/>
      <c r="QDR48" s="446"/>
      <c r="QDS48" s="446"/>
      <c r="QDT48" s="446"/>
      <c r="QDU48" s="446"/>
      <c r="QDV48" s="446"/>
      <c r="QDW48" s="446"/>
      <c r="QDX48" s="446"/>
      <c r="QDY48" s="446"/>
      <c r="QDZ48" s="446"/>
      <c r="QEA48" s="446"/>
      <c r="QEB48" s="446"/>
      <c r="QEC48" s="446"/>
      <c r="QED48" s="446"/>
      <c r="QEE48" s="446"/>
      <c r="QEF48" s="446"/>
      <c r="QEG48" s="446"/>
      <c r="QEH48" s="446"/>
      <c r="QEI48" s="446"/>
      <c r="QEJ48" s="446"/>
      <c r="QEK48" s="446"/>
      <c r="QEL48" s="446"/>
      <c r="QEM48" s="446"/>
      <c r="QEN48" s="446"/>
      <c r="QEO48" s="446"/>
      <c r="QEP48" s="446"/>
      <c r="QEQ48" s="446"/>
      <c r="QER48" s="446"/>
      <c r="QES48" s="446"/>
      <c r="QET48" s="446"/>
      <c r="QEU48" s="446"/>
      <c r="QEV48" s="446"/>
      <c r="QEW48" s="446"/>
      <c r="QEX48" s="446"/>
      <c r="QEY48" s="446"/>
      <c r="QEZ48" s="446"/>
      <c r="QFA48" s="446"/>
      <c r="QFB48" s="446"/>
      <c r="QFC48" s="446"/>
      <c r="QFD48" s="446"/>
      <c r="QFE48" s="446"/>
      <c r="QFF48" s="446"/>
      <c r="QFG48" s="446"/>
      <c r="QFH48" s="446"/>
      <c r="QFI48" s="446"/>
      <c r="QFJ48" s="446"/>
      <c r="QFK48" s="446"/>
      <c r="QFL48" s="446"/>
      <c r="QFM48" s="446"/>
      <c r="QFN48" s="446"/>
      <c r="QFO48" s="446"/>
      <c r="QFP48" s="446"/>
      <c r="QFQ48" s="446"/>
      <c r="QFR48" s="446"/>
      <c r="QFS48" s="446"/>
      <c r="QFT48" s="446"/>
      <c r="QFU48" s="446"/>
      <c r="QFV48" s="446"/>
      <c r="QFW48" s="446"/>
      <c r="QFX48" s="446"/>
      <c r="QFY48" s="446"/>
      <c r="QFZ48" s="446"/>
      <c r="QGA48" s="446"/>
      <c r="QGB48" s="446"/>
      <c r="QGC48" s="446"/>
      <c r="QGD48" s="446"/>
      <c r="QGE48" s="446"/>
      <c r="QGF48" s="446"/>
      <c r="QGG48" s="446"/>
      <c r="QGH48" s="446"/>
      <c r="QGI48" s="446"/>
      <c r="QGJ48" s="446"/>
      <c r="QGK48" s="446"/>
      <c r="QGL48" s="446"/>
      <c r="QGM48" s="446"/>
      <c r="QGN48" s="446"/>
      <c r="QGO48" s="446"/>
      <c r="QGP48" s="446"/>
      <c r="QGQ48" s="446"/>
      <c r="QGR48" s="446"/>
      <c r="QGS48" s="446"/>
      <c r="QGT48" s="446"/>
      <c r="QGU48" s="446"/>
      <c r="QGV48" s="446"/>
      <c r="QGW48" s="446"/>
      <c r="QGX48" s="446"/>
      <c r="QGY48" s="446"/>
      <c r="QGZ48" s="446"/>
      <c r="QHA48" s="446"/>
      <c r="QHB48" s="446"/>
      <c r="QHC48" s="446"/>
      <c r="QHD48" s="446"/>
      <c r="QHE48" s="446"/>
      <c r="QHF48" s="446"/>
      <c r="QHG48" s="446"/>
      <c r="QHH48" s="446"/>
      <c r="QHI48" s="446"/>
      <c r="QHJ48" s="446"/>
      <c r="QHK48" s="446"/>
      <c r="QHL48" s="446"/>
      <c r="QHM48" s="446"/>
      <c r="QHN48" s="446"/>
      <c r="QHO48" s="446"/>
      <c r="QHP48" s="446"/>
      <c r="QHQ48" s="446"/>
      <c r="QHR48" s="446"/>
      <c r="QHS48" s="446"/>
      <c r="QHT48" s="446"/>
      <c r="QHU48" s="446"/>
      <c r="QHV48" s="446"/>
      <c r="QHW48" s="446"/>
      <c r="QHX48" s="446"/>
      <c r="QHY48" s="446"/>
      <c r="QHZ48" s="446"/>
      <c r="QIA48" s="446"/>
      <c r="QIB48" s="446"/>
      <c r="QIC48" s="446"/>
      <c r="QID48" s="446"/>
      <c r="QIE48" s="446"/>
      <c r="QIF48" s="446"/>
      <c r="QIG48" s="446"/>
      <c r="QIH48" s="446"/>
      <c r="QII48" s="446"/>
      <c r="QIJ48" s="446"/>
      <c r="QIK48" s="446"/>
      <c r="QIL48" s="446"/>
      <c r="QIM48" s="446"/>
      <c r="QIN48" s="446"/>
      <c r="QIO48" s="446"/>
      <c r="QIP48" s="446"/>
      <c r="QIQ48" s="446"/>
      <c r="QIR48" s="446"/>
      <c r="QIS48" s="446"/>
      <c r="QIT48" s="446"/>
      <c r="QIU48" s="446"/>
      <c r="QIV48" s="446"/>
      <c r="QIW48" s="446"/>
      <c r="QIX48" s="446"/>
      <c r="QIY48" s="446"/>
      <c r="QIZ48" s="446"/>
      <c r="QJA48" s="446"/>
      <c r="QJB48" s="446"/>
      <c r="QJC48" s="446"/>
      <c r="QJD48" s="446"/>
      <c r="QJE48" s="446"/>
      <c r="QJF48" s="446"/>
      <c r="QJG48" s="446"/>
      <c r="QJH48" s="446"/>
      <c r="QJI48" s="446"/>
      <c r="QJJ48" s="446"/>
      <c r="QJK48" s="446"/>
      <c r="QJL48" s="446"/>
      <c r="QJM48" s="446"/>
      <c r="QJN48" s="446"/>
      <c r="QJO48" s="446"/>
      <c r="QJP48" s="446"/>
      <c r="QJQ48" s="446"/>
      <c r="QJR48" s="446"/>
      <c r="QJS48" s="446"/>
      <c r="QJT48" s="446"/>
      <c r="QJU48" s="446"/>
      <c r="QJV48" s="446"/>
      <c r="QJW48" s="446"/>
      <c r="QJX48" s="446"/>
      <c r="QJY48" s="446"/>
      <c r="QJZ48" s="446"/>
      <c r="QKA48" s="446"/>
      <c r="QKB48" s="446"/>
      <c r="QKC48" s="446"/>
      <c r="QKD48" s="446"/>
      <c r="QKE48" s="446"/>
      <c r="QKF48" s="446"/>
      <c r="QKG48" s="446"/>
      <c r="QKH48" s="446"/>
      <c r="QKI48" s="446"/>
      <c r="QKJ48" s="446"/>
      <c r="QKK48" s="446"/>
      <c r="QKL48" s="446"/>
      <c r="QKM48" s="446"/>
      <c r="QKN48" s="446"/>
      <c r="QKO48" s="446"/>
      <c r="QKP48" s="446"/>
      <c r="QKQ48" s="446"/>
      <c r="QKR48" s="446"/>
      <c r="QKS48" s="446"/>
      <c r="QKT48" s="446"/>
      <c r="QKU48" s="446"/>
      <c r="QKV48" s="446"/>
      <c r="QKW48" s="446"/>
      <c r="QKX48" s="446"/>
      <c r="QKY48" s="446"/>
      <c r="QKZ48" s="446"/>
      <c r="QLA48" s="446"/>
      <c r="QLB48" s="446"/>
      <c r="QLC48" s="446"/>
      <c r="QLD48" s="446"/>
      <c r="QLE48" s="446"/>
      <c r="QLF48" s="446"/>
      <c r="QLG48" s="446"/>
      <c r="QLH48" s="446"/>
      <c r="QLI48" s="446"/>
      <c r="QLJ48" s="446"/>
      <c r="QLK48" s="446"/>
      <c r="QLL48" s="446"/>
      <c r="QLM48" s="446"/>
      <c r="QLN48" s="446"/>
      <c r="QLO48" s="446"/>
      <c r="QLP48" s="446"/>
      <c r="QLQ48" s="446"/>
      <c r="QLR48" s="446"/>
      <c r="QLS48" s="446"/>
      <c r="QLT48" s="446"/>
      <c r="QLU48" s="446"/>
      <c r="QLV48" s="446"/>
      <c r="QLW48" s="446"/>
      <c r="QLX48" s="446"/>
      <c r="QLY48" s="446"/>
      <c r="QLZ48" s="446"/>
      <c r="QMA48" s="446"/>
      <c r="QMB48" s="446"/>
      <c r="QMC48" s="446"/>
      <c r="QMD48" s="446"/>
      <c r="QME48" s="446"/>
      <c r="QMF48" s="446"/>
      <c r="QMG48" s="446"/>
      <c r="QMH48" s="446"/>
      <c r="QMI48" s="446"/>
      <c r="QMJ48" s="446"/>
      <c r="QMK48" s="446"/>
      <c r="QML48" s="446"/>
      <c r="QMM48" s="446"/>
      <c r="QMN48" s="446"/>
      <c r="QMO48" s="446"/>
      <c r="QMP48" s="446"/>
      <c r="QMQ48" s="446"/>
      <c r="QMR48" s="446"/>
      <c r="QMS48" s="446"/>
      <c r="QMT48" s="446"/>
      <c r="QMU48" s="446"/>
      <c r="QMV48" s="446"/>
      <c r="QMW48" s="446"/>
      <c r="QMX48" s="446"/>
      <c r="QMY48" s="446"/>
      <c r="QMZ48" s="446"/>
      <c r="QNA48" s="446"/>
      <c r="QNB48" s="446"/>
      <c r="QNC48" s="446"/>
      <c r="QND48" s="446"/>
      <c r="QNE48" s="446"/>
      <c r="QNF48" s="446"/>
      <c r="QNG48" s="446"/>
      <c r="QNH48" s="446"/>
      <c r="QNI48" s="446"/>
      <c r="QNJ48" s="446"/>
      <c r="QNK48" s="446"/>
      <c r="QNL48" s="446"/>
      <c r="QNM48" s="446"/>
      <c r="QNN48" s="446"/>
      <c r="QNO48" s="446"/>
      <c r="QNP48" s="446"/>
      <c r="QNQ48" s="446"/>
      <c r="QNR48" s="446"/>
      <c r="QNS48" s="446"/>
      <c r="QNT48" s="446"/>
      <c r="QNU48" s="446"/>
      <c r="QNV48" s="446"/>
      <c r="QNW48" s="446"/>
      <c r="QNX48" s="446"/>
      <c r="QNY48" s="446"/>
      <c r="QNZ48" s="446"/>
      <c r="QOA48" s="446"/>
      <c r="QOB48" s="446"/>
      <c r="QOC48" s="446"/>
      <c r="QOD48" s="446"/>
      <c r="QOE48" s="446"/>
      <c r="QOF48" s="446"/>
      <c r="QOG48" s="446"/>
      <c r="QOH48" s="446"/>
      <c r="QOI48" s="446"/>
      <c r="QOJ48" s="446"/>
      <c r="QOK48" s="446"/>
      <c r="QOL48" s="446"/>
      <c r="QOM48" s="446"/>
      <c r="QON48" s="446"/>
      <c r="QOO48" s="446"/>
      <c r="QOP48" s="446"/>
      <c r="QOQ48" s="446"/>
      <c r="QOR48" s="446"/>
      <c r="QOS48" s="446"/>
      <c r="QOT48" s="446"/>
      <c r="QOU48" s="446"/>
      <c r="QOV48" s="446"/>
      <c r="QOW48" s="446"/>
      <c r="QOX48" s="446"/>
      <c r="QOY48" s="446"/>
      <c r="QOZ48" s="446"/>
      <c r="QPA48" s="446"/>
      <c r="QPB48" s="446"/>
      <c r="QPC48" s="446"/>
      <c r="QPD48" s="446"/>
      <c r="QPE48" s="446"/>
      <c r="QPF48" s="446"/>
      <c r="QPG48" s="446"/>
      <c r="QPH48" s="446"/>
      <c r="QPI48" s="446"/>
      <c r="QPJ48" s="446"/>
      <c r="QPK48" s="446"/>
      <c r="QPL48" s="446"/>
      <c r="QPM48" s="446"/>
      <c r="QPN48" s="446"/>
      <c r="QPO48" s="446"/>
      <c r="QPP48" s="446"/>
      <c r="QPQ48" s="446"/>
      <c r="QPR48" s="446"/>
      <c r="QPS48" s="446"/>
      <c r="QPT48" s="446"/>
      <c r="QPU48" s="446"/>
      <c r="QPV48" s="446"/>
      <c r="QPW48" s="446"/>
      <c r="QPX48" s="446"/>
      <c r="QPY48" s="446"/>
      <c r="QPZ48" s="446"/>
      <c r="QQA48" s="446"/>
      <c r="QQB48" s="446"/>
      <c r="QQC48" s="446"/>
      <c r="QQD48" s="446"/>
      <c r="QQE48" s="446"/>
      <c r="QQF48" s="446"/>
      <c r="QQG48" s="446"/>
      <c r="QQH48" s="446"/>
      <c r="QQI48" s="446"/>
      <c r="QQJ48" s="446"/>
      <c r="QQK48" s="446"/>
      <c r="QQL48" s="446"/>
      <c r="QQM48" s="446"/>
      <c r="QQN48" s="446"/>
      <c r="QQO48" s="446"/>
      <c r="QQP48" s="446"/>
      <c r="QQQ48" s="446"/>
      <c r="QQR48" s="446"/>
      <c r="QQS48" s="446"/>
      <c r="QQT48" s="446"/>
      <c r="QQU48" s="446"/>
      <c r="QQV48" s="446"/>
      <c r="QQW48" s="446"/>
      <c r="QQX48" s="446"/>
      <c r="QQY48" s="446"/>
      <c r="QQZ48" s="446"/>
      <c r="QRA48" s="446"/>
      <c r="QRB48" s="446"/>
      <c r="QRC48" s="446"/>
      <c r="QRD48" s="446"/>
      <c r="QRE48" s="446"/>
      <c r="QRF48" s="446"/>
      <c r="QRG48" s="446"/>
      <c r="QRH48" s="446"/>
      <c r="QRI48" s="446"/>
      <c r="QRJ48" s="446"/>
      <c r="QRK48" s="446"/>
      <c r="QRL48" s="446"/>
      <c r="QRM48" s="446"/>
      <c r="QRN48" s="446"/>
      <c r="QRO48" s="446"/>
      <c r="QRP48" s="446"/>
      <c r="QRQ48" s="446"/>
      <c r="QRR48" s="446"/>
      <c r="QRS48" s="446"/>
      <c r="QRT48" s="446"/>
      <c r="QRU48" s="446"/>
      <c r="QRV48" s="446"/>
      <c r="QRW48" s="446"/>
      <c r="QRX48" s="446"/>
      <c r="QRY48" s="446"/>
      <c r="QRZ48" s="446"/>
      <c r="QSA48" s="446"/>
      <c r="QSB48" s="446"/>
      <c r="QSC48" s="446"/>
      <c r="QSD48" s="446"/>
      <c r="QSE48" s="446"/>
      <c r="QSF48" s="446"/>
      <c r="QSG48" s="446"/>
      <c r="QSH48" s="446"/>
      <c r="QSI48" s="446"/>
      <c r="QSJ48" s="446"/>
      <c r="QSK48" s="446"/>
      <c r="QSL48" s="446"/>
      <c r="QSM48" s="446"/>
      <c r="QSN48" s="446"/>
      <c r="QSO48" s="446"/>
      <c r="QSP48" s="446"/>
      <c r="QSQ48" s="446"/>
      <c r="QSR48" s="446"/>
      <c r="QSS48" s="446"/>
      <c r="QST48" s="446"/>
      <c r="QSU48" s="446"/>
      <c r="QSV48" s="446"/>
      <c r="QSW48" s="446"/>
      <c r="QSX48" s="446"/>
      <c r="QSY48" s="446"/>
      <c r="QSZ48" s="446"/>
      <c r="QTA48" s="446"/>
      <c r="QTB48" s="446"/>
      <c r="QTC48" s="446"/>
      <c r="QTD48" s="446"/>
      <c r="QTE48" s="446"/>
      <c r="QTF48" s="446"/>
      <c r="QTG48" s="446"/>
      <c r="QTH48" s="446"/>
      <c r="QTI48" s="446"/>
      <c r="QTJ48" s="446"/>
      <c r="QTK48" s="446"/>
      <c r="QTL48" s="446"/>
      <c r="QTM48" s="446"/>
      <c r="QTN48" s="446"/>
      <c r="QTO48" s="446"/>
      <c r="QTP48" s="446"/>
      <c r="QTQ48" s="446"/>
      <c r="QTR48" s="446"/>
      <c r="QTS48" s="446"/>
      <c r="QTT48" s="446"/>
      <c r="QTU48" s="446"/>
      <c r="QTV48" s="446"/>
      <c r="QTW48" s="446"/>
      <c r="QTX48" s="446"/>
      <c r="QTY48" s="446"/>
      <c r="QTZ48" s="446"/>
      <c r="QUA48" s="446"/>
      <c r="QUB48" s="446"/>
      <c r="QUC48" s="446"/>
      <c r="QUD48" s="446"/>
      <c r="QUE48" s="446"/>
      <c r="QUF48" s="446"/>
      <c r="QUG48" s="446"/>
      <c r="QUH48" s="446"/>
      <c r="QUI48" s="446"/>
      <c r="QUJ48" s="446"/>
      <c r="QUK48" s="446"/>
      <c r="QUL48" s="446"/>
      <c r="QUM48" s="446"/>
      <c r="QUN48" s="446"/>
      <c r="QUO48" s="446"/>
      <c r="QUP48" s="446"/>
      <c r="QUQ48" s="446"/>
      <c r="QUR48" s="446"/>
      <c r="QUS48" s="446"/>
      <c r="QUT48" s="446"/>
      <c r="QUU48" s="446"/>
      <c r="QUV48" s="446"/>
      <c r="QUW48" s="446"/>
      <c r="QUX48" s="446"/>
      <c r="QUY48" s="446"/>
      <c r="QUZ48" s="446"/>
      <c r="QVA48" s="446"/>
      <c r="QVB48" s="446"/>
      <c r="QVC48" s="446"/>
      <c r="QVD48" s="446"/>
      <c r="QVE48" s="446"/>
      <c r="QVF48" s="446"/>
      <c r="QVG48" s="446"/>
      <c r="QVH48" s="446"/>
      <c r="QVI48" s="446"/>
      <c r="QVJ48" s="446"/>
      <c r="QVK48" s="446"/>
      <c r="QVL48" s="446"/>
      <c r="QVM48" s="446"/>
      <c r="QVN48" s="446"/>
      <c r="QVO48" s="446"/>
      <c r="QVP48" s="446"/>
      <c r="QVQ48" s="446"/>
      <c r="QVR48" s="446"/>
      <c r="QVS48" s="446"/>
      <c r="QVT48" s="446"/>
      <c r="QVU48" s="446"/>
      <c r="QVV48" s="446"/>
      <c r="QVW48" s="446"/>
      <c r="QVX48" s="446"/>
      <c r="QVY48" s="446"/>
      <c r="QVZ48" s="446"/>
      <c r="QWA48" s="446"/>
      <c r="QWB48" s="446"/>
      <c r="QWC48" s="446"/>
      <c r="QWD48" s="446"/>
      <c r="QWE48" s="446"/>
      <c r="QWF48" s="446"/>
      <c r="QWG48" s="446"/>
      <c r="QWH48" s="446"/>
      <c r="QWI48" s="446"/>
      <c r="QWJ48" s="446"/>
      <c r="QWK48" s="446"/>
      <c r="QWL48" s="446"/>
      <c r="QWM48" s="446"/>
      <c r="QWN48" s="446"/>
      <c r="QWO48" s="446"/>
      <c r="QWP48" s="446"/>
      <c r="QWQ48" s="446"/>
      <c r="QWR48" s="446"/>
      <c r="QWS48" s="446"/>
      <c r="QWT48" s="446"/>
      <c r="QWU48" s="446"/>
      <c r="QWV48" s="446"/>
      <c r="QWW48" s="446"/>
      <c r="QWX48" s="446"/>
      <c r="QWY48" s="446"/>
      <c r="QWZ48" s="446"/>
      <c r="QXA48" s="446"/>
      <c r="QXB48" s="446"/>
      <c r="QXC48" s="446"/>
      <c r="QXD48" s="446"/>
      <c r="QXE48" s="446"/>
      <c r="QXF48" s="446"/>
      <c r="QXG48" s="446"/>
      <c r="QXH48" s="446"/>
      <c r="QXI48" s="446"/>
      <c r="QXJ48" s="446"/>
      <c r="QXK48" s="446"/>
      <c r="QXL48" s="446"/>
      <c r="QXM48" s="446"/>
      <c r="QXN48" s="446"/>
      <c r="QXO48" s="446"/>
      <c r="QXP48" s="446"/>
      <c r="QXQ48" s="446"/>
      <c r="QXR48" s="446"/>
      <c r="QXS48" s="446"/>
      <c r="QXT48" s="446"/>
      <c r="QXU48" s="446"/>
      <c r="QXV48" s="446"/>
      <c r="QXW48" s="446"/>
      <c r="QXX48" s="446"/>
      <c r="QXY48" s="446"/>
      <c r="QXZ48" s="446"/>
      <c r="QYA48" s="446"/>
      <c r="QYB48" s="446"/>
      <c r="QYC48" s="446"/>
      <c r="QYD48" s="446"/>
      <c r="QYE48" s="446"/>
      <c r="QYF48" s="446"/>
      <c r="QYG48" s="446"/>
      <c r="QYH48" s="446"/>
      <c r="QYI48" s="446"/>
      <c r="QYJ48" s="446"/>
      <c r="QYK48" s="446"/>
      <c r="QYL48" s="446"/>
      <c r="QYM48" s="446"/>
      <c r="QYN48" s="446"/>
      <c r="QYO48" s="446"/>
      <c r="QYP48" s="446"/>
      <c r="QYQ48" s="446"/>
      <c r="QYR48" s="446"/>
      <c r="QYS48" s="446"/>
      <c r="QYT48" s="446"/>
      <c r="QYU48" s="446"/>
      <c r="QYV48" s="446"/>
      <c r="QYW48" s="446"/>
      <c r="QYX48" s="446"/>
      <c r="QYY48" s="446"/>
      <c r="QYZ48" s="446"/>
      <c r="QZA48" s="446"/>
      <c r="QZB48" s="446"/>
      <c r="QZC48" s="446"/>
      <c r="QZD48" s="446"/>
      <c r="QZE48" s="446"/>
      <c r="QZF48" s="446"/>
      <c r="QZG48" s="446"/>
      <c r="QZH48" s="446"/>
      <c r="QZI48" s="446"/>
      <c r="QZJ48" s="446"/>
      <c r="QZK48" s="446"/>
      <c r="QZL48" s="446"/>
      <c r="QZM48" s="446"/>
      <c r="QZN48" s="446"/>
      <c r="QZO48" s="446"/>
      <c r="QZP48" s="446"/>
      <c r="QZQ48" s="446"/>
      <c r="QZR48" s="446"/>
      <c r="QZS48" s="446"/>
      <c r="QZT48" s="446"/>
      <c r="QZU48" s="446"/>
      <c r="QZV48" s="446"/>
      <c r="QZW48" s="446"/>
      <c r="QZX48" s="446"/>
      <c r="QZY48" s="446"/>
      <c r="QZZ48" s="446"/>
      <c r="RAA48" s="446"/>
      <c r="RAB48" s="446"/>
      <c r="RAC48" s="446"/>
      <c r="RAD48" s="446"/>
      <c r="RAE48" s="446"/>
      <c r="RAF48" s="446"/>
      <c r="RAG48" s="446"/>
      <c r="RAH48" s="446"/>
      <c r="RAI48" s="446"/>
      <c r="RAJ48" s="446"/>
      <c r="RAK48" s="446"/>
      <c r="RAL48" s="446"/>
      <c r="RAM48" s="446"/>
      <c r="RAN48" s="446"/>
      <c r="RAO48" s="446"/>
      <c r="RAP48" s="446"/>
      <c r="RAQ48" s="446"/>
      <c r="RAR48" s="446"/>
      <c r="RAS48" s="446"/>
      <c r="RAT48" s="446"/>
      <c r="RAU48" s="446"/>
      <c r="RAV48" s="446"/>
      <c r="RAW48" s="446"/>
      <c r="RAX48" s="446"/>
      <c r="RAY48" s="446"/>
      <c r="RAZ48" s="446"/>
      <c r="RBA48" s="446"/>
      <c r="RBB48" s="446"/>
      <c r="RBC48" s="446"/>
      <c r="RBD48" s="446"/>
      <c r="RBE48" s="446"/>
      <c r="RBF48" s="446"/>
      <c r="RBG48" s="446"/>
      <c r="RBH48" s="446"/>
      <c r="RBI48" s="446"/>
      <c r="RBJ48" s="446"/>
      <c r="RBK48" s="446"/>
      <c r="RBL48" s="446"/>
      <c r="RBM48" s="446"/>
      <c r="RBN48" s="446"/>
      <c r="RBO48" s="446"/>
      <c r="RBP48" s="446"/>
      <c r="RBQ48" s="446"/>
      <c r="RBR48" s="446"/>
      <c r="RBS48" s="446"/>
      <c r="RBT48" s="446"/>
      <c r="RBU48" s="446"/>
      <c r="RBV48" s="446"/>
      <c r="RBW48" s="446"/>
      <c r="RBX48" s="446"/>
      <c r="RBY48" s="446"/>
      <c r="RBZ48" s="446"/>
      <c r="RCA48" s="446"/>
      <c r="RCB48" s="446"/>
      <c r="RCC48" s="446"/>
      <c r="RCD48" s="446"/>
      <c r="RCE48" s="446"/>
      <c r="RCF48" s="446"/>
      <c r="RCG48" s="446"/>
      <c r="RCH48" s="446"/>
      <c r="RCI48" s="446"/>
      <c r="RCJ48" s="446"/>
      <c r="RCK48" s="446"/>
      <c r="RCL48" s="446"/>
      <c r="RCM48" s="446"/>
      <c r="RCN48" s="446"/>
      <c r="RCO48" s="446"/>
      <c r="RCP48" s="446"/>
      <c r="RCQ48" s="446"/>
      <c r="RCR48" s="446"/>
      <c r="RCS48" s="446"/>
      <c r="RCT48" s="446"/>
      <c r="RCU48" s="446"/>
      <c r="RCV48" s="446"/>
      <c r="RCW48" s="446"/>
      <c r="RCX48" s="446"/>
      <c r="RCY48" s="446"/>
      <c r="RCZ48" s="446"/>
      <c r="RDA48" s="446"/>
      <c r="RDB48" s="446"/>
      <c r="RDC48" s="446"/>
      <c r="RDD48" s="446"/>
      <c r="RDE48" s="446"/>
      <c r="RDF48" s="446"/>
      <c r="RDG48" s="446"/>
      <c r="RDH48" s="446"/>
      <c r="RDI48" s="446"/>
      <c r="RDJ48" s="446"/>
      <c r="RDK48" s="446"/>
      <c r="RDL48" s="446"/>
      <c r="RDM48" s="446"/>
      <c r="RDN48" s="446"/>
      <c r="RDO48" s="446"/>
      <c r="RDP48" s="446"/>
      <c r="RDQ48" s="446"/>
      <c r="RDR48" s="446"/>
      <c r="RDS48" s="446"/>
      <c r="RDT48" s="446"/>
      <c r="RDU48" s="446"/>
      <c r="RDV48" s="446"/>
      <c r="RDW48" s="446"/>
      <c r="RDX48" s="446"/>
      <c r="RDY48" s="446"/>
      <c r="RDZ48" s="446"/>
      <c r="REA48" s="446"/>
      <c r="REB48" s="446"/>
      <c r="REC48" s="446"/>
      <c r="RED48" s="446"/>
      <c r="REE48" s="446"/>
      <c r="REF48" s="446"/>
      <c r="REG48" s="446"/>
      <c r="REH48" s="446"/>
      <c r="REI48" s="446"/>
      <c r="REJ48" s="446"/>
      <c r="REK48" s="446"/>
      <c r="REL48" s="446"/>
      <c r="REM48" s="446"/>
      <c r="REN48" s="446"/>
      <c r="REO48" s="446"/>
      <c r="REP48" s="446"/>
      <c r="REQ48" s="446"/>
      <c r="RER48" s="446"/>
      <c r="RES48" s="446"/>
      <c r="RET48" s="446"/>
      <c r="REU48" s="446"/>
      <c r="REV48" s="446"/>
      <c r="REW48" s="446"/>
      <c r="REX48" s="446"/>
      <c r="REY48" s="446"/>
      <c r="REZ48" s="446"/>
      <c r="RFA48" s="446"/>
      <c r="RFB48" s="446"/>
      <c r="RFC48" s="446"/>
      <c r="RFD48" s="446"/>
      <c r="RFE48" s="446"/>
      <c r="RFF48" s="446"/>
      <c r="RFG48" s="446"/>
      <c r="RFH48" s="446"/>
      <c r="RFI48" s="446"/>
      <c r="RFJ48" s="446"/>
      <c r="RFK48" s="446"/>
      <c r="RFL48" s="446"/>
      <c r="RFM48" s="446"/>
      <c r="RFN48" s="446"/>
      <c r="RFO48" s="446"/>
      <c r="RFP48" s="446"/>
      <c r="RFQ48" s="446"/>
      <c r="RFR48" s="446"/>
      <c r="RFS48" s="446"/>
      <c r="RFT48" s="446"/>
      <c r="RFU48" s="446"/>
      <c r="RFV48" s="446"/>
      <c r="RFW48" s="446"/>
      <c r="RFX48" s="446"/>
      <c r="RFY48" s="446"/>
      <c r="RFZ48" s="446"/>
      <c r="RGA48" s="446"/>
      <c r="RGB48" s="446"/>
      <c r="RGC48" s="446"/>
      <c r="RGD48" s="446"/>
      <c r="RGE48" s="446"/>
      <c r="RGF48" s="446"/>
      <c r="RGG48" s="446"/>
      <c r="RGH48" s="446"/>
      <c r="RGI48" s="446"/>
      <c r="RGJ48" s="446"/>
      <c r="RGK48" s="446"/>
      <c r="RGL48" s="446"/>
      <c r="RGM48" s="446"/>
      <c r="RGN48" s="446"/>
      <c r="RGO48" s="446"/>
      <c r="RGP48" s="446"/>
      <c r="RGQ48" s="446"/>
      <c r="RGR48" s="446"/>
      <c r="RGS48" s="446"/>
      <c r="RGT48" s="446"/>
      <c r="RGU48" s="446"/>
      <c r="RGV48" s="446"/>
      <c r="RGW48" s="446"/>
      <c r="RGX48" s="446"/>
      <c r="RGY48" s="446"/>
      <c r="RGZ48" s="446"/>
      <c r="RHA48" s="446"/>
      <c r="RHB48" s="446"/>
      <c r="RHC48" s="446"/>
      <c r="RHD48" s="446"/>
      <c r="RHE48" s="446"/>
      <c r="RHF48" s="446"/>
      <c r="RHG48" s="446"/>
      <c r="RHH48" s="446"/>
      <c r="RHI48" s="446"/>
      <c r="RHJ48" s="446"/>
      <c r="RHK48" s="446"/>
      <c r="RHL48" s="446"/>
      <c r="RHM48" s="446"/>
      <c r="RHN48" s="446"/>
      <c r="RHO48" s="446"/>
      <c r="RHP48" s="446"/>
      <c r="RHQ48" s="446"/>
      <c r="RHR48" s="446"/>
      <c r="RHS48" s="446"/>
      <c r="RHT48" s="446"/>
      <c r="RHU48" s="446"/>
      <c r="RHV48" s="446"/>
      <c r="RHW48" s="446"/>
      <c r="RHX48" s="446"/>
      <c r="RHY48" s="446"/>
      <c r="RHZ48" s="446"/>
      <c r="RIA48" s="446"/>
      <c r="RIB48" s="446"/>
      <c r="RIC48" s="446"/>
      <c r="RID48" s="446"/>
      <c r="RIE48" s="446"/>
      <c r="RIF48" s="446"/>
      <c r="RIG48" s="446"/>
      <c r="RIH48" s="446"/>
      <c r="RII48" s="446"/>
      <c r="RIJ48" s="446"/>
      <c r="RIK48" s="446"/>
      <c r="RIL48" s="446"/>
      <c r="RIM48" s="446"/>
      <c r="RIN48" s="446"/>
      <c r="RIO48" s="446"/>
      <c r="RIP48" s="446"/>
      <c r="RIQ48" s="446"/>
      <c r="RIR48" s="446"/>
      <c r="RIS48" s="446"/>
      <c r="RIT48" s="446"/>
      <c r="RIU48" s="446"/>
      <c r="RIV48" s="446"/>
      <c r="RIW48" s="446"/>
      <c r="RIX48" s="446"/>
      <c r="RIY48" s="446"/>
      <c r="RIZ48" s="446"/>
      <c r="RJA48" s="446"/>
      <c r="RJB48" s="446"/>
      <c r="RJC48" s="446"/>
      <c r="RJD48" s="446"/>
      <c r="RJE48" s="446"/>
      <c r="RJF48" s="446"/>
      <c r="RJG48" s="446"/>
      <c r="RJH48" s="446"/>
      <c r="RJI48" s="446"/>
      <c r="RJJ48" s="446"/>
      <c r="RJK48" s="446"/>
      <c r="RJL48" s="446"/>
      <c r="RJM48" s="446"/>
      <c r="RJN48" s="446"/>
      <c r="RJO48" s="446"/>
      <c r="RJP48" s="446"/>
      <c r="RJQ48" s="446"/>
      <c r="RJR48" s="446"/>
      <c r="RJS48" s="446"/>
      <c r="RJT48" s="446"/>
      <c r="RJU48" s="446"/>
      <c r="RJV48" s="446"/>
      <c r="RJW48" s="446"/>
      <c r="RJX48" s="446"/>
      <c r="RJY48" s="446"/>
      <c r="RJZ48" s="446"/>
      <c r="RKA48" s="446"/>
      <c r="RKB48" s="446"/>
      <c r="RKC48" s="446"/>
      <c r="RKD48" s="446"/>
      <c r="RKE48" s="446"/>
      <c r="RKF48" s="446"/>
      <c r="RKG48" s="446"/>
      <c r="RKH48" s="446"/>
      <c r="RKI48" s="446"/>
      <c r="RKJ48" s="446"/>
      <c r="RKK48" s="446"/>
      <c r="RKL48" s="446"/>
      <c r="RKM48" s="446"/>
      <c r="RKN48" s="446"/>
      <c r="RKO48" s="446"/>
      <c r="RKP48" s="446"/>
      <c r="RKQ48" s="446"/>
      <c r="RKR48" s="446"/>
      <c r="RKS48" s="446"/>
      <c r="RKT48" s="446"/>
      <c r="RKU48" s="446"/>
      <c r="RKV48" s="446"/>
      <c r="RKW48" s="446"/>
      <c r="RKX48" s="446"/>
      <c r="RKY48" s="446"/>
      <c r="RKZ48" s="446"/>
      <c r="RLA48" s="446"/>
      <c r="RLB48" s="446"/>
      <c r="RLC48" s="446"/>
      <c r="RLD48" s="446"/>
      <c r="RLE48" s="446"/>
      <c r="RLF48" s="446"/>
      <c r="RLG48" s="446"/>
      <c r="RLH48" s="446"/>
      <c r="RLI48" s="446"/>
      <c r="RLJ48" s="446"/>
      <c r="RLK48" s="446"/>
      <c r="RLL48" s="446"/>
      <c r="RLM48" s="446"/>
      <c r="RLN48" s="446"/>
      <c r="RLO48" s="446"/>
      <c r="RLP48" s="446"/>
      <c r="RLQ48" s="446"/>
      <c r="RLR48" s="446"/>
      <c r="RLS48" s="446"/>
      <c r="RLT48" s="446"/>
      <c r="RLU48" s="446"/>
      <c r="RLV48" s="446"/>
      <c r="RLW48" s="446"/>
      <c r="RLX48" s="446"/>
      <c r="RLY48" s="446"/>
      <c r="RLZ48" s="446"/>
      <c r="RMA48" s="446"/>
      <c r="RMB48" s="446"/>
      <c r="RMC48" s="446"/>
      <c r="RMD48" s="446"/>
      <c r="RME48" s="446"/>
      <c r="RMF48" s="446"/>
      <c r="RMG48" s="446"/>
      <c r="RMH48" s="446"/>
      <c r="RMI48" s="446"/>
      <c r="RMJ48" s="446"/>
      <c r="RMK48" s="446"/>
      <c r="RML48" s="446"/>
      <c r="RMM48" s="446"/>
      <c r="RMN48" s="446"/>
      <c r="RMO48" s="446"/>
      <c r="RMP48" s="446"/>
      <c r="RMQ48" s="446"/>
      <c r="RMR48" s="446"/>
      <c r="RMS48" s="446"/>
      <c r="RMT48" s="446"/>
      <c r="RMU48" s="446"/>
      <c r="RMV48" s="446"/>
      <c r="RMW48" s="446"/>
      <c r="RMX48" s="446"/>
      <c r="RMY48" s="446"/>
      <c r="RMZ48" s="446"/>
      <c r="RNA48" s="446"/>
      <c r="RNB48" s="446"/>
      <c r="RNC48" s="446"/>
      <c r="RND48" s="446"/>
      <c r="RNE48" s="446"/>
      <c r="RNF48" s="446"/>
      <c r="RNG48" s="446"/>
      <c r="RNH48" s="446"/>
      <c r="RNI48" s="446"/>
      <c r="RNJ48" s="446"/>
      <c r="RNK48" s="446"/>
      <c r="RNL48" s="446"/>
      <c r="RNM48" s="446"/>
      <c r="RNN48" s="446"/>
      <c r="RNO48" s="446"/>
      <c r="RNP48" s="446"/>
      <c r="RNQ48" s="446"/>
      <c r="RNR48" s="446"/>
      <c r="RNS48" s="446"/>
      <c r="RNT48" s="446"/>
      <c r="RNU48" s="446"/>
      <c r="RNV48" s="446"/>
      <c r="RNW48" s="446"/>
      <c r="RNX48" s="446"/>
      <c r="RNY48" s="446"/>
      <c r="RNZ48" s="446"/>
      <c r="ROA48" s="446"/>
      <c r="ROB48" s="446"/>
      <c r="ROC48" s="446"/>
      <c r="ROD48" s="446"/>
      <c r="ROE48" s="446"/>
      <c r="ROF48" s="446"/>
      <c r="ROG48" s="446"/>
      <c r="ROH48" s="446"/>
      <c r="ROI48" s="446"/>
      <c r="ROJ48" s="446"/>
      <c r="ROK48" s="446"/>
      <c r="ROL48" s="446"/>
      <c r="ROM48" s="446"/>
      <c r="RON48" s="446"/>
      <c r="ROO48" s="446"/>
      <c r="ROP48" s="446"/>
      <c r="ROQ48" s="446"/>
      <c r="ROR48" s="446"/>
      <c r="ROS48" s="446"/>
      <c r="ROT48" s="446"/>
      <c r="ROU48" s="446"/>
      <c r="ROV48" s="446"/>
      <c r="ROW48" s="446"/>
      <c r="ROX48" s="446"/>
      <c r="ROY48" s="446"/>
      <c r="ROZ48" s="446"/>
      <c r="RPA48" s="446"/>
      <c r="RPB48" s="446"/>
      <c r="RPC48" s="446"/>
      <c r="RPD48" s="446"/>
      <c r="RPE48" s="446"/>
      <c r="RPF48" s="446"/>
      <c r="RPG48" s="446"/>
      <c r="RPH48" s="446"/>
      <c r="RPI48" s="446"/>
      <c r="RPJ48" s="446"/>
      <c r="RPK48" s="446"/>
      <c r="RPL48" s="446"/>
      <c r="RPM48" s="446"/>
      <c r="RPN48" s="446"/>
      <c r="RPO48" s="446"/>
      <c r="RPP48" s="446"/>
      <c r="RPQ48" s="446"/>
      <c r="RPR48" s="446"/>
      <c r="RPS48" s="446"/>
      <c r="RPT48" s="446"/>
      <c r="RPU48" s="446"/>
      <c r="RPV48" s="446"/>
      <c r="RPW48" s="446"/>
      <c r="RPX48" s="446"/>
      <c r="RPY48" s="446"/>
      <c r="RPZ48" s="446"/>
      <c r="RQA48" s="446"/>
      <c r="RQB48" s="446"/>
      <c r="RQC48" s="446"/>
      <c r="RQD48" s="446"/>
      <c r="RQE48" s="446"/>
      <c r="RQF48" s="446"/>
      <c r="RQG48" s="446"/>
      <c r="RQH48" s="446"/>
      <c r="RQI48" s="446"/>
      <c r="RQJ48" s="446"/>
      <c r="RQK48" s="446"/>
      <c r="RQL48" s="446"/>
      <c r="RQM48" s="446"/>
      <c r="RQN48" s="446"/>
      <c r="RQO48" s="446"/>
      <c r="RQP48" s="446"/>
      <c r="RQQ48" s="446"/>
      <c r="RQR48" s="446"/>
      <c r="RQS48" s="446"/>
      <c r="RQT48" s="446"/>
      <c r="RQU48" s="446"/>
      <c r="RQV48" s="446"/>
      <c r="RQW48" s="446"/>
      <c r="RQX48" s="446"/>
      <c r="RQY48" s="446"/>
      <c r="RQZ48" s="446"/>
      <c r="RRA48" s="446"/>
      <c r="RRB48" s="446"/>
      <c r="RRC48" s="446"/>
      <c r="RRD48" s="446"/>
      <c r="RRE48" s="446"/>
      <c r="RRF48" s="446"/>
      <c r="RRG48" s="446"/>
      <c r="RRH48" s="446"/>
      <c r="RRI48" s="446"/>
      <c r="RRJ48" s="446"/>
      <c r="RRK48" s="446"/>
      <c r="RRL48" s="446"/>
      <c r="RRM48" s="446"/>
      <c r="RRN48" s="446"/>
      <c r="RRO48" s="446"/>
      <c r="RRP48" s="446"/>
      <c r="RRQ48" s="446"/>
      <c r="RRR48" s="446"/>
      <c r="RRS48" s="446"/>
      <c r="RRT48" s="446"/>
      <c r="RRU48" s="446"/>
      <c r="RRV48" s="446"/>
      <c r="RRW48" s="446"/>
      <c r="RRX48" s="446"/>
      <c r="RRY48" s="446"/>
      <c r="RRZ48" s="446"/>
      <c r="RSA48" s="446"/>
      <c r="RSB48" s="446"/>
      <c r="RSC48" s="446"/>
      <c r="RSD48" s="446"/>
      <c r="RSE48" s="446"/>
      <c r="RSF48" s="446"/>
      <c r="RSG48" s="446"/>
      <c r="RSH48" s="446"/>
      <c r="RSI48" s="446"/>
      <c r="RSJ48" s="446"/>
      <c r="RSK48" s="446"/>
      <c r="RSL48" s="446"/>
      <c r="RSM48" s="446"/>
      <c r="RSN48" s="446"/>
      <c r="RSO48" s="446"/>
      <c r="RSP48" s="446"/>
      <c r="RSQ48" s="446"/>
      <c r="RSR48" s="446"/>
      <c r="RSS48" s="446"/>
      <c r="RST48" s="446"/>
      <c r="RSU48" s="446"/>
      <c r="RSV48" s="446"/>
      <c r="RSW48" s="446"/>
      <c r="RSX48" s="446"/>
      <c r="RSY48" s="446"/>
      <c r="RSZ48" s="446"/>
      <c r="RTA48" s="446"/>
      <c r="RTB48" s="446"/>
      <c r="RTC48" s="446"/>
      <c r="RTD48" s="446"/>
      <c r="RTE48" s="446"/>
      <c r="RTF48" s="446"/>
      <c r="RTG48" s="446"/>
      <c r="RTH48" s="446"/>
      <c r="RTI48" s="446"/>
      <c r="RTJ48" s="446"/>
      <c r="RTK48" s="446"/>
      <c r="RTL48" s="446"/>
      <c r="RTM48" s="446"/>
      <c r="RTN48" s="446"/>
      <c r="RTO48" s="446"/>
      <c r="RTP48" s="446"/>
      <c r="RTQ48" s="446"/>
      <c r="RTR48" s="446"/>
      <c r="RTS48" s="446"/>
      <c r="RTT48" s="446"/>
      <c r="RTU48" s="446"/>
      <c r="RTV48" s="446"/>
      <c r="RTW48" s="446"/>
      <c r="RTX48" s="446"/>
      <c r="RTY48" s="446"/>
      <c r="RTZ48" s="446"/>
      <c r="RUA48" s="446"/>
      <c r="RUB48" s="446"/>
      <c r="RUC48" s="446"/>
      <c r="RUD48" s="446"/>
      <c r="RUE48" s="446"/>
      <c r="RUF48" s="446"/>
      <c r="RUG48" s="446"/>
      <c r="RUH48" s="446"/>
      <c r="RUI48" s="446"/>
      <c r="RUJ48" s="446"/>
      <c r="RUK48" s="446"/>
      <c r="RUL48" s="446"/>
      <c r="RUM48" s="446"/>
      <c r="RUN48" s="446"/>
      <c r="RUO48" s="446"/>
      <c r="RUP48" s="446"/>
      <c r="RUQ48" s="446"/>
      <c r="RUR48" s="446"/>
      <c r="RUS48" s="446"/>
      <c r="RUT48" s="446"/>
      <c r="RUU48" s="446"/>
      <c r="RUV48" s="446"/>
      <c r="RUW48" s="446"/>
      <c r="RUX48" s="446"/>
      <c r="RUY48" s="446"/>
      <c r="RUZ48" s="446"/>
      <c r="RVA48" s="446"/>
      <c r="RVB48" s="446"/>
      <c r="RVC48" s="446"/>
      <c r="RVD48" s="446"/>
      <c r="RVE48" s="446"/>
      <c r="RVF48" s="446"/>
      <c r="RVG48" s="446"/>
      <c r="RVH48" s="446"/>
      <c r="RVI48" s="446"/>
      <c r="RVJ48" s="446"/>
      <c r="RVK48" s="446"/>
      <c r="RVL48" s="446"/>
      <c r="RVM48" s="446"/>
      <c r="RVN48" s="446"/>
      <c r="RVO48" s="446"/>
      <c r="RVP48" s="446"/>
      <c r="RVQ48" s="446"/>
      <c r="RVR48" s="446"/>
      <c r="RVS48" s="446"/>
      <c r="RVT48" s="446"/>
      <c r="RVU48" s="446"/>
      <c r="RVV48" s="446"/>
      <c r="RVW48" s="446"/>
      <c r="RVX48" s="446"/>
      <c r="RVY48" s="446"/>
      <c r="RVZ48" s="446"/>
      <c r="RWA48" s="446"/>
      <c r="RWB48" s="446"/>
      <c r="RWC48" s="446"/>
      <c r="RWD48" s="446"/>
      <c r="RWE48" s="446"/>
      <c r="RWF48" s="446"/>
      <c r="RWG48" s="446"/>
      <c r="RWH48" s="446"/>
      <c r="RWI48" s="446"/>
      <c r="RWJ48" s="446"/>
      <c r="RWK48" s="446"/>
      <c r="RWL48" s="446"/>
      <c r="RWM48" s="446"/>
      <c r="RWN48" s="446"/>
      <c r="RWO48" s="446"/>
      <c r="RWP48" s="446"/>
      <c r="RWQ48" s="446"/>
      <c r="RWR48" s="446"/>
      <c r="RWS48" s="446"/>
      <c r="RWT48" s="446"/>
      <c r="RWU48" s="446"/>
      <c r="RWV48" s="446"/>
      <c r="RWW48" s="446"/>
      <c r="RWX48" s="446"/>
      <c r="RWY48" s="446"/>
      <c r="RWZ48" s="446"/>
      <c r="RXA48" s="446"/>
      <c r="RXB48" s="446"/>
      <c r="RXC48" s="446"/>
      <c r="RXD48" s="446"/>
      <c r="RXE48" s="446"/>
      <c r="RXF48" s="446"/>
      <c r="RXG48" s="446"/>
      <c r="RXH48" s="446"/>
      <c r="RXI48" s="446"/>
      <c r="RXJ48" s="446"/>
      <c r="RXK48" s="446"/>
      <c r="RXL48" s="446"/>
      <c r="RXM48" s="446"/>
      <c r="RXN48" s="446"/>
      <c r="RXO48" s="446"/>
      <c r="RXP48" s="446"/>
      <c r="RXQ48" s="446"/>
      <c r="RXR48" s="446"/>
      <c r="RXS48" s="446"/>
      <c r="RXT48" s="446"/>
      <c r="RXU48" s="446"/>
      <c r="RXV48" s="446"/>
      <c r="RXW48" s="446"/>
      <c r="RXX48" s="446"/>
      <c r="RXY48" s="446"/>
      <c r="RXZ48" s="446"/>
      <c r="RYA48" s="446"/>
      <c r="RYB48" s="446"/>
      <c r="RYC48" s="446"/>
      <c r="RYD48" s="446"/>
      <c r="RYE48" s="446"/>
      <c r="RYF48" s="446"/>
      <c r="RYG48" s="446"/>
      <c r="RYH48" s="446"/>
      <c r="RYI48" s="446"/>
      <c r="RYJ48" s="446"/>
      <c r="RYK48" s="446"/>
      <c r="RYL48" s="446"/>
      <c r="RYM48" s="446"/>
      <c r="RYN48" s="446"/>
      <c r="RYO48" s="446"/>
      <c r="RYP48" s="446"/>
      <c r="RYQ48" s="446"/>
      <c r="RYR48" s="446"/>
      <c r="RYS48" s="446"/>
      <c r="RYT48" s="446"/>
      <c r="RYU48" s="446"/>
      <c r="RYV48" s="446"/>
      <c r="RYW48" s="446"/>
      <c r="RYX48" s="446"/>
      <c r="RYY48" s="446"/>
      <c r="RYZ48" s="446"/>
      <c r="RZA48" s="446"/>
      <c r="RZB48" s="446"/>
      <c r="RZC48" s="446"/>
      <c r="RZD48" s="446"/>
      <c r="RZE48" s="446"/>
      <c r="RZF48" s="446"/>
      <c r="RZG48" s="446"/>
      <c r="RZH48" s="446"/>
      <c r="RZI48" s="446"/>
      <c r="RZJ48" s="446"/>
      <c r="RZK48" s="446"/>
      <c r="RZL48" s="446"/>
      <c r="RZM48" s="446"/>
      <c r="RZN48" s="446"/>
      <c r="RZO48" s="446"/>
      <c r="RZP48" s="446"/>
      <c r="RZQ48" s="446"/>
      <c r="RZR48" s="446"/>
      <c r="RZS48" s="446"/>
      <c r="RZT48" s="446"/>
      <c r="RZU48" s="446"/>
      <c r="RZV48" s="446"/>
      <c r="RZW48" s="446"/>
      <c r="RZX48" s="446"/>
      <c r="RZY48" s="446"/>
      <c r="RZZ48" s="446"/>
      <c r="SAA48" s="446"/>
      <c r="SAB48" s="446"/>
      <c r="SAC48" s="446"/>
      <c r="SAD48" s="446"/>
      <c r="SAE48" s="446"/>
      <c r="SAF48" s="446"/>
      <c r="SAG48" s="446"/>
      <c r="SAH48" s="446"/>
      <c r="SAI48" s="446"/>
      <c r="SAJ48" s="446"/>
      <c r="SAK48" s="446"/>
      <c r="SAL48" s="446"/>
      <c r="SAM48" s="446"/>
      <c r="SAN48" s="446"/>
      <c r="SAO48" s="446"/>
      <c r="SAP48" s="446"/>
      <c r="SAQ48" s="446"/>
      <c r="SAR48" s="446"/>
      <c r="SAS48" s="446"/>
      <c r="SAT48" s="446"/>
      <c r="SAU48" s="446"/>
      <c r="SAV48" s="446"/>
      <c r="SAW48" s="446"/>
      <c r="SAX48" s="446"/>
      <c r="SAY48" s="446"/>
      <c r="SAZ48" s="446"/>
      <c r="SBA48" s="446"/>
      <c r="SBB48" s="446"/>
      <c r="SBC48" s="446"/>
      <c r="SBD48" s="446"/>
      <c r="SBE48" s="446"/>
      <c r="SBF48" s="446"/>
      <c r="SBG48" s="446"/>
      <c r="SBH48" s="446"/>
      <c r="SBI48" s="446"/>
      <c r="SBJ48" s="446"/>
      <c r="SBK48" s="446"/>
      <c r="SBL48" s="446"/>
      <c r="SBM48" s="446"/>
      <c r="SBN48" s="446"/>
      <c r="SBO48" s="446"/>
      <c r="SBP48" s="446"/>
      <c r="SBQ48" s="446"/>
      <c r="SBR48" s="446"/>
      <c r="SBS48" s="446"/>
      <c r="SBT48" s="446"/>
      <c r="SBU48" s="446"/>
      <c r="SBV48" s="446"/>
      <c r="SBW48" s="446"/>
      <c r="SBX48" s="446"/>
      <c r="SBY48" s="446"/>
      <c r="SBZ48" s="446"/>
      <c r="SCA48" s="446"/>
      <c r="SCB48" s="446"/>
      <c r="SCC48" s="446"/>
      <c r="SCD48" s="446"/>
      <c r="SCE48" s="446"/>
      <c r="SCF48" s="446"/>
      <c r="SCG48" s="446"/>
      <c r="SCH48" s="446"/>
      <c r="SCI48" s="446"/>
      <c r="SCJ48" s="446"/>
      <c r="SCK48" s="446"/>
      <c r="SCL48" s="446"/>
      <c r="SCM48" s="446"/>
      <c r="SCN48" s="446"/>
      <c r="SCO48" s="446"/>
      <c r="SCP48" s="446"/>
      <c r="SCQ48" s="446"/>
      <c r="SCR48" s="446"/>
      <c r="SCS48" s="446"/>
      <c r="SCT48" s="446"/>
      <c r="SCU48" s="446"/>
      <c r="SCV48" s="446"/>
      <c r="SCW48" s="446"/>
      <c r="SCX48" s="446"/>
      <c r="SCY48" s="446"/>
      <c r="SCZ48" s="446"/>
      <c r="SDA48" s="446"/>
      <c r="SDB48" s="446"/>
      <c r="SDC48" s="446"/>
      <c r="SDD48" s="446"/>
      <c r="SDE48" s="446"/>
      <c r="SDF48" s="446"/>
      <c r="SDG48" s="446"/>
      <c r="SDH48" s="446"/>
      <c r="SDI48" s="446"/>
      <c r="SDJ48" s="446"/>
      <c r="SDK48" s="446"/>
      <c r="SDL48" s="446"/>
      <c r="SDM48" s="446"/>
      <c r="SDN48" s="446"/>
      <c r="SDO48" s="446"/>
      <c r="SDP48" s="446"/>
      <c r="SDQ48" s="446"/>
      <c r="SDR48" s="446"/>
      <c r="SDS48" s="446"/>
      <c r="SDT48" s="446"/>
      <c r="SDU48" s="446"/>
      <c r="SDV48" s="446"/>
      <c r="SDW48" s="446"/>
      <c r="SDX48" s="446"/>
      <c r="SDY48" s="446"/>
      <c r="SDZ48" s="446"/>
      <c r="SEA48" s="446"/>
      <c r="SEB48" s="446"/>
      <c r="SEC48" s="446"/>
      <c r="SED48" s="446"/>
      <c r="SEE48" s="446"/>
      <c r="SEF48" s="446"/>
      <c r="SEG48" s="446"/>
      <c r="SEH48" s="446"/>
      <c r="SEI48" s="446"/>
      <c r="SEJ48" s="446"/>
      <c r="SEK48" s="446"/>
      <c r="SEL48" s="446"/>
      <c r="SEM48" s="446"/>
      <c r="SEN48" s="446"/>
      <c r="SEO48" s="446"/>
      <c r="SEP48" s="446"/>
      <c r="SEQ48" s="446"/>
      <c r="SER48" s="446"/>
      <c r="SES48" s="446"/>
      <c r="SET48" s="446"/>
      <c r="SEU48" s="446"/>
      <c r="SEV48" s="446"/>
      <c r="SEW48" s="446"/>
      <c r="SEX48" s="446"/>
      <c r="SEY48" s="446"/>
      <c r="SEZ48" s="446"/>
      <c r="SFA48" s="446"/>
      <c r="SFB48" s="446"/>
      <c r="SFC48" s="446"/>
      <c r="SFD48" s="446"/>
      <c r="SFE48" s="446"/>
      <c r="SFF48" s="446"/>
      <c r="SFG48" s="446"/>
      <c r="SFH48" s="446"/>
      <c r="SFI48" s="446"/>
      <c r="SFJ48" s="446"/>
      <c r="SFK48" s="446"/>
      <c r="SFL48" s="446"/>
      <c r="SFM48" s="446"/>
      <c r="SFN48" s="446"/>
      <c r="SFO48" s="446"/>
      <c r="SFP48" s="446"/>
      <c r="SFQ48" s="446"/>
      <c r="SFR48" s="446"/>
      <c r="SFS48" s="446"/>
      <c r="SFT48" s="446"/>
      <c r="SFU48" s="446"/>
      <c r="SFV48" s="446"/>
      <c r="SFW48" s="446"/>
      <c r="SFX48" s="446"/>
      <c r="SFY48" s="446"/>
      <c r="SFZ48" s="446"/>
      <c r="SGA48" s="446"/>
      <c r="SGB48" s="446"/>
      <c r="SGC48" s="446"/>
      <c r="SGD48" s="446"/>
      <c r="SGE48" s="446"/>
      <c r="SGF48" s="446"/>
      <c r="SGG48" s="446"/>
      <c r="SGH48" s="446"/>
      <c r="SGI48" s="446"/>
      <c r="SGJ48" s="446"/>
      <c r="SGK48" s="446"/>
      <c r="SGL48" s="446"/>
      <c r="SGM48" s="446"/>
      <c r="SGN48" s="446"/>
      <c r="SGO48" s="446"/>
      <c r="SGP48" s="446"/>
      <c r="SGQ48" s="446"/>
      <c r="SGR48" s="446"/>
      <c r="SGS48" s="446"/>
      <c r="SGT48" s="446"/>
      <c r="SGU48" s="446"/>
      <c r="SGV48" s="446"/>
      <c r="SGW48" s="446"/>
      <c r="SGX48" s="446"/>
      <c r="SGY48" s="446"/>
      <c r="SGZ48" s="446"/>
      <c r="SHA48" s="446"/>
      <c r="SHB48" s="446"/>
      <c r="SHC48" s="446"/>
      <c r="SHD48" s="446"/>
      <c r="SHE48" s="446"/>
      <c r="SHF48" s="446"/>
      <c r="SHG48" s="446"/>
      <c r="SHH48" s="446"/>
      <c r="SHI48" s="446"/>
      <c r="SHJ48" s="446"/>
      <c r="SHK48" s="446"/>
      <c r="SHL48" s="446"/>
      <c r="SHM48" s="446"/>
      <c r="SHN48" s="446"/>
      <c r="SHO48" s="446"/>
      <c r="SHP48" s="446"/>
      <c r="SHQ48" s="446"/>
      <c r="SHR48" s="446"/>
      <c r="SHS48" s="446"/>
      <c r="SHT48" s="446"/>
      <c r="SHU48" s="446"/>
      <c r="SHV48" s="446"/>
      <c r="SHW48" s="446"/>
      <c r="SHX48" s="446"/>
      <c r="SHY48" s="446"/>
      <c r="SHZ48" s="446"/>
      <c r="SIA48" s="446"/>
      <c r="SIB48" s="446"/>
      <c r="SIC48" s="446"/>
      <c r="SID48" s="446"/>
      <c r="SIE48" s="446"/>
      <c r="SIF48" s="446"/>
      <c r="SIG48" s="446"/>
      <c r="SIH48" s="446"/>
      <c r="SII48" s="446"/>
      <c r="SIJ48" s="446"/>
      <c r="SIK48" s="446"/>
      <c r="SIL48" s="446"/>
      <c r="SIM48" s="446"/>
      <c r="SIN48" s="446"/>
      <c r="SIO48" s="446"/>
      <c r="SIP48" s="446"/>
      <c r="SIQ48" s="446"/>
      <c r="SIR48" s="446"/>
      <c r="SIS48" s="446"/>
      <c r="SIT48" s="446"/>
      <c r="SIU48" s="446"/>
      <c r="SIV48" s="446"/>
      <c r="SIW48" s="446"/>
      <c r="SIX48" s="446"/>
      <c r="SIY48" s="446"/>
      <c r="SIZ48" s="446"/>
      <c r="SJA48" s="446"/>
      <c r="SJB48" s="446"/>
      <c r="SJC48" s="446"/>
      <c r="SJD48" s="446"/>
      <c r="SJE48" s="446"/>
      <c r="SJF48" s="446"/>
      <c r="SJG48" s="446"/>
      <c r="SJH48" s="446"/>
      <c r="SJI48" s="446"/>
      <c r="SJJ48" s="446"/>
      <c r="SJK48" s="446"/>
      <c r="SJL48" s="446"/>
      <c r="SJM48" s="446"/>
      <c r="SJN48" s="446"/>
      <c r="SJO48" s="446"/>
      <c r="SJP48" s="446"/>
      <c r="SJQ48" s="446"/>
      <c r="SJR48" s="446"/>
      <c r="SJS48" s="446"/>
      <c r="SJT48" s="446"/>
      <c r="SJU48" s="446"/>
      <c r="SJV48" s="446"/>
      <c r="SJW48" s="446"/>
      <c r="SJX48" s="446"/>
      <c r="SJY48" s="446"/>
      <c r="SJZ48" s="446"/>
      <c r="SKA48" s="446"/>
      <c r="SKB48" s="446"/>
      <c r="SKC48" s="446"/>
      <c r="SKD48" s="446"/>
      <c r="SKE48" s="446"/>
      <c r="SKF48" s="446"/>
      <c r="SKG48" s="446"/>
      <c r="SKH48" s="446"/>
      <c r="SKI48" s="446"/>
      <c r="SKJ48" s="446"/>
      <c r="SKK48" s="446"/>
      <c r="SKL48" s="446"/>
      <c r="SKM48" s="446"/>
      <c r="SKN48" s="446"/>
      <c r="SKO48" s="446"/>
      <c r="SKP48" s="446"/>
      <c r="SKQ48" s="446"/>
      <c r="SKR48" s="446"/>
      <c r="SKS48" s="446"/>
      <c r="SKT48" s="446"/>
      <c r="SKU48" s="446"/>
      <c r="SKV48" s="446"/>
      <c r="SKW48" s="446"/>
      <c r="SKX48" s="446"/>
      <c r="SKY48" s="446"/>
      <c r="SKZ48" s="446"/>
      <c r="SLA48" s="446"/>
      <c r="SLB48" s="446"/>
      <c r="SLC48" s="446"/>
      <c r="SLD48" s="446"/>
      <c r="SLE48" s="446"/>
      <c r="SLF48" s="446"/>
      <c r="SLG48" s="446"/>
      <c r="SLH48" s="446"/>
      <c r="SLI48" s="446"/>
      <c r="SLJ48" s="446"/>
      <c r="SLK48" s="446"/>
      <c r="SLL48" s="446"/>
      <c r="SLM48" s="446"/>
      <c r="SLN48" s="446"/>
      <c r="SLO48" s="446"/>
      <c r="SLP48" s="446"/>
      <c r="SLQ48" s="446"/>
      <c r="SLR48" s="446"/>
      <c r="SLS48" s="446"/>
      <c r="SLT48" s="446"/>
      <c r="SLU48" s="446"/>
      <c r="SLV48" s="446"/>
      <c r="SLW48" s="446"/>
      <c r="SLX48" s="446"/>
      <c r="SLY48" s="446"/>
      <c r="SLZ48" s="446"/>
      <c r="SMA48" s="446"/>
      <c r="SMB48" s="446"/>
      <c r="SMC48" s="446"/>
      <c r="SMD48" s="446"/>
      <c r="SME48" s="446"/>
      <c r="SMF48" s="446"/>
      <c r="SMG48" s="446"/>
      <c r="SMH48" s="446"/>
      <c r="SMI48" s="446"/>
      <c r="SMJ48" s="446"/>
      <c r="SMK48" s="446"/>
      <c r="SML48" s="446"/>
      <c r="SMM48" s="446"/>
      <c r="SMN48" s="446"/>
      <c r="SMO48" s="446"/>
      <c r="SMP48" s="446"/>
      <c r="SMQ48" s="446"/>
      <c r="SMR48" s="446"/>
      <c r="SMS48" s="446"/>
      <c r="SMT48" s="446"/>
      <c r="SMU48" s="446"/>
      <c r="SMV48" s="446"/>
      <c r="SMW48" s="446"/>
      <c r="SMX48" s="446"/>
      <c r="SMY48" s="446"/>
      <c r="SMZ48" s="446"/>
      <c r="SNA48" s="446"/>
      <c r="SNB48" s="446"/>
      <c r="SNC48" s="446"/>
      <c r="SND48" s="446"/>
      <c r="SNE48" s="446"/>
      <c r="SNF48" s="446"/>
      <c r="SNG48" s="446"/>
      <c r="SNH48" s="446"/>
      <c r="SNI48" s="446"/>
      <c r="SNJ48" s="446"/>
      <c r="SNK48" s="446"/>
      <c r="SNL48" s="446"/>
      <c r="SNM48" s="446"/>
      <c r="SNN48" s="446"/>
      <c r="SNO48" s="446"/>
      <c r="SNP48" s="446"/>
      <c r="SNQ48" s="446"/>
      <c r="SNR48" s="446"/>
      <c r="SNS48" s="446"/>
      <c r="SNT48" s="446"/>
      <c r="SNU48" s="446"/>
      <c r="SNV48" s="446"/>
      <c r="SNW48" s="446"/>
      <c r="SNX48" s="446"/>
      <c r="SNY48" s="446"/>
      <c r="SNZ48" s="446"/>
      <c r="SOA48" s="446"/>
      <c r="SOB48" s="446"/>
      <c r="SOC48" s="446"/>
      <c r="SOD48" s="446"/>
      <c r="SOE48" s="446"/>
      <c r="SOF48" s="446"/>
      <c r="SOG48" s="446"/>
      <c r="SOH48" s="446"/>
      <c r="SOI48" s="446"/>
      <c r="SOJ48" s="446"/>
      <c r="SOK48" s="446"/>
      <c r="SOL48" s="446"/>
      <c r="SOM48" s="446"/>
      <c r="SON48" s="446"/>
      <c r="SOO48" s="446"/>
      <c r="SOP48" s="446"/>
      <c r="SOQ48" s="446"/>
      <c r="SOR48" s="446"/>
      <c r="SOS48" s="446"/>
      <c r="SOT48" s="446"/>
      <c r="SOU48" s="446"/>
      <c r="SOV48" s="446"/>
      <c r="SOW48" s="446"/>
      <c r="SOX48" s="446"/>
      <c r="SOY48" s="446"/>
      <c r="SOZ48" s="446"/>
      <c r="SPA48" s="446"/>
      <c r="SPB48" s="446"/>
      <c r="SPC48" s="446"/>
      <c r="SPD48" s="446"/>
      <c r="SPE48" s="446"/>
      <c r="SPF48" s="446"/>
      <c r="SPG48" s="446"/>
      <c r="SPH48" s="446"/>
      <c r="SPI48" s="446"/>
      <c r="SPJ48" s="446"/>
      <c r="SPK48" s="446"/>
      <c r="SPL48" s="446"/>
      <c r="SPM48" s="446"/>
      <c r="SPN48" s="446"/>
      <c r="SPO48" s="446"/>
      <c r="SPP48" s="446"/>
      <c r="SPQ48" s="446"/>
      <c r="SPR48" s="446"/>
      <c r="SPS48" s="446"/>
      <c r="SPT48" s="446"/>
      <c r="SPU48" s="446"/>
      <c r="SPV48" s="446"/>
      <c r="SPW48" s="446"/>
      <c r="SPX48" s="446"/>
      <c r="SPY48" s="446"/>
      <c r="SPZ48" s="446"/>
      <c r="SQA48" s="446"/>
      <c r="SQB48" s="446"/>
      <c r="SQC48" s="446"/>
      <c r="SQD48" s="446"/>
      <c r="SQE48" s="446"/>
      <c r="SQF48" s="446"/>
      <c r="SQG48" s="446"/>
      <c r="SQH48" s="446"/>
      <c r="SQI48" s="446"/>
      <c r="SQJ48" s="446"/>
      <c r="SQK48" s="446"/>
      <c r="SQL48" s="446"/>
      <c r="SQM48" s="446"/>
      <c r="SQN48" s="446"/>
      <c r="SQO48" s="446"/>
      <c r="SQP48" s="446"/>
      <c r="SQQ48" s="446"/>
      <c r="SQR48" s="446"/>
      <c r="SQS48" s="446"/>
      <c r="SQT48" s="446"/>
      <c r="SQU48" s="446"/>
      <c r="SQV48" s="446"/>
      <c r="SQW48" s="446"/>
      <c r="SQX48" s="446"/>
      <c r="SQY48" s="446"/>
      <c r="SQZ48" s="446"/>
      <c r="SRA48" s="446"/>
      <c r="SRB48" s="446"/>
      <c r="SRC48" s="446"/>
      <c r="SRD48" s="446"/>
      <c r="SRE48" s="446"/>
      <c r="SRF48" s="446"/>
      <c r="SRG48" s="446"/>
      <c r="SRH48" s="446"/>
      <c r="SRI48" s="446"/>
      <c r="SRJ48" s="446"/>
      <c r="SRK48" s="446"/>
      <c r="SRL48" s="446"/>
      <c r="SRM48" s="446"/>
      <c r="SRN48" s="446"/>
      <c r="SRO48" s="446"/>
      <c r="SRP48" s="446"/>
      <c r="SRQ48" s="446"/>
      <c r="SRR48" s="446"/>
      <c r="SRS48" s="446"/>
      <c r="SRT48" s="446"/>
      <c r="SRU48" s="446"/>
      <c r="SRV48" s="446"/>
      <c r="SRW48" s="446"/>
      <c r="SRX48" s="446"/>
      <c r="SRY48" s="446"/>
      <c r="SRZ48" s="446"/>
      <c r="SSA48" s="446"/>
      <c r="SSB48" s="446"/>
      <c r="SSC48" s="446"/>
      <c r="SSD48" s="446"/>
      <c r="SSE48" s="446"/>
      <c r="SSF48" s="446"/>
      <c r="SSG48" s="446"/>
      <c r="SSH48" s="446"/>
      <c r="SSI48" s="446"/>
      <c r="SSJ48" s="446"/>
      <c r="SSK48" s="446"/>
      <c r="SSL48" s="446"/>
      <c r="SSM48" s="446"/>
      <c r="SSN48" s="446"/>
      <c r="SSO48" s="446"/>
      <c r="SSP48" s="446"/>
      <c r="SSQ48" s="446"/>
      <c r="SSR48" s="446"/>
      <c r="SSS48" s="446"/>
      <c r="SST48" s="446"/>
      <c r="SSU48" s="446"/>
      <c r="SSV48" s="446"/>
      <c r="SSW48" s="446"/>
      <c r="SSX48" s="446"/>
      <c r="SSY48" s="446"/>
      <c r="SSZ48" s="446"/>
      <c r="STA48" s="446"/>
      <c r="STB48" s="446"/>
      <c r="STC48" s="446"/>
      <c r="STD48" s="446"/>
      <c r="STE48" s="446"/>
      <c r="STF48" s="446"/>
      <c r="STG48" s="446"/>
      <c r="STH48" s="446"/>
      <c r="STI48" s="446"/>
      <c r="STJ48" s="446"/>
      <c r="STK48" s="446"/>
      <c r="STL48" s="446"/>
      <c r="STM48" s="446"/>
      <c r="STN48" s="446"/>
      <c r="STO48" s="446"/>
      <c r="STP48" s="446"/>
      <c r="STQ48" s="446"/>
      <c r="STR48" s="446"/>
      <c r="STS48" s="446"/>
      <c r="STT48" s="446"/>
      <c r="STU48" s="446"/>
      <c r="STV48" s="446"/>
      <c r="STW48" s="446"/>
      <c r="STX48" s="446"/>
      <c r="STY48" s="446"/>
      <c r="STZ48" s="446"/>
      <c r="SUA48" s="446"/>
      <c r="SUB48" s="446"/>
      <c r="SUC48" s="446"/>
      <c r="SUD48" s="446"/>
      <c r="SUE48" s="446"/>
      <c r="SUF48" s="446"/>
      <c r="SUG48" s="446"/>
      <c r="SUH48" s="446"/>
      <c r="SUI48" s="446"/>
      <c r="SUJ48" s="446"/>
      <c r="SUK48" s="446"/>
      <c r="SUL48" s="446"/>
      <c r="SUM48" s="446"/>
      <c r="SUN48" s="446"/>
      <c r="SUO48" s="446"/>
      <c r="SUP48" s="446"/>
      <c r="SUQ48" s="446"/>
      <c r="SUR48" s="446"/>
      <c r="SUS48" s="446"/>
      <c r="SUT48" s="446"/>
      <c r="SUU48" s="446"/>
      <c r="SUV48" s="446"/>
      <c r="SUW48" s="446"/>
      <c r="SUX48" s="446"/>
      <c r="SUY48" s="446"/>
      <c r="SUZ48" s="446"/>
      <c r="SVA48" s="446"/>
      <c r="SVB48" s="446"/>
      <c r="SVC48" s="446"/>
      <c r="SVD48" s="446"/>
      <c r="SVE48" s="446"/>
      <c r="SVF48" s="446"/>
      <c r="SVG48" s="446"/>
      <c r="SVH48" s="446"/>
      <c r="SVI48" s="446"/>
      <c r="SVJ48" s="446"/>
      <c r="SVK48" s="446"/>
      <c r="SVL48" s="446"/>
      <c r="SVM48" s="446"/>
      <c r="SVN48" s="446"/>
      <c r="SVO48" s="446"/>
      <c r="SVP48" s="446"/>
      <c r="SVQ48" s="446"/>
      <c r="SVR48" s="446"/>
      <c r="SVS48" s="446"/>
      <c r="SVT48" s="446"/>
      <c r="SVU48" s="446"/>
      <c r="SVV48" s="446"/>
      <c r="SVW48" s="446"/>
      <c r="SVX48" s="446"/>
      <c r="SVY48" s="446"/>
      <c r="SVZ48" s="446"/>
      <c r="SWA48" s="446"/>
      <c r="SWB48" s="446"/>
      <c r="SWC48" s="446"/>
      <c r="SWD48" s="446"/>
      <c r="SWE48" s="446"/>
      <c r="SWF48" s="446"/>
      <c r="SWG48" s="446"/>
      <c r="SWH48" s="446"/>
      <c r="SWI48" s="446"/>
      <c r="SWJ48" s="446"/>
      <c r="SWK48" s="446"/>
      <c r="SWL48" s="446"/>
      <c r="SWM48" s="446"/>
      <c r="SWN48" s="446"/>
      <c r="SWO48" s="446"/>
      <c r="SWP48" s="446"/>
      <c r="SWQ48" s="446"/>
      <c r="SWR48" s="446"/>
      <c r="SWS48" s="446"/>
      <c r="SWT48" s="446"/>
      <c r="SWU48" s="446"/>
      <c r="SWV48" s="446"/>
      <c r="SWW48" s="446"/>
      <c r="SWX48" s="446"/>
      <c r="SWY48" s="446"/>
      <c r="SWZ48" s="446"/>
      <c r="SXA48" s="446"/>
      <c r="SXB48" s="446"/>
      <c r="SXC48" s="446"/>
      <c r="SXD48" s="446"/>
      <c r="SXE48" s="446"/>
      <c r="SXF48" s="446"/>
      <c r="SXG48" s="446"/>
      <c r="SXH48" s="446"/>
      <c r="SXI48" s="446"/>
      <c r="SXJ48" s="446"/>
      <c r="SXK48" s="446"/>
      <c r="SXL48" s="446"/>
      <c r="SXM48" s="446"/>
      <c r="SXN48" s="446"/>
      <c r="SXO48" s="446"/>
      <c r="SXP48" s="446"/>
      <c r="SXQ48" s="446"/>
      <c r="SXR48" s="446"/>
      <c r="SXS48" s="446"/>
      <c r="SXT48" s="446"/>
      <c r="SXU48" s="446"/>
      <c r="SXV48" s="446"/>
      <c r="SXW48" s="446"/>
      <c r="SXX48" s="446"/>
      <c r="SXY48" s="446"/>
      <c r="SXZ48" s="446"/>
      <c r="SYA48" s="446"/>
      <c r="SYB48" s="446"/>
      <c r="SYC48" s="446"/>
      <c r="SYD48" s="446"/>
      <c r="SYE48" s="446"/>
      <c r="SYF48" s="446"/>
      <c r="SYG48" s="446"/>
      <c r="SYH48" s="446"/>
      <c r="SYI48" s="446"/>
      <c r="SYJ48" s="446"/>
      <c r="SYK48" s="446"/>
      <c r="SYL48" s="446"/>
      <c r="SYM48" s="446"/>
      <c r="SYN48" s="446"/>
      <c r="SYO48" s="446"/>
      <c r="SYP48" s="446"/>
      <c r="SYQ48" s="446"/>
      <c r="SYR48" s="446"/>
      <c r="SYS48" s="446"/>
      <c r="SYT48" s="446"/>
      <c r="SYU48" s="446"/>
      <c r="SYV48" s="446"/>
      <c r="SYW48" s="446"/>
      <c r="SYX48" s="446"/>
      <c r="SYY48" s="446"/>
      <c r="SYZ48" s="446"/>
      <c r="SZA48" s="446"/>
      <c r="SZB48" s="446"/>
      <c r="SZC48" s="446"/>
      <c r="SZD48" s="446"/>
      <c r="SZE48" s="446"/>
      <c r="SZF48" s="446"/>
      <c r="SZG48" s="446"/>
      <c r="SZH48" s="446"/>
      <c r="SZI48" s="446"/>
      <c r="SZJ48" s="446"/>
      <c r="SZK48" s="446"/>
      <c r="SZL48" s="446"/>
      <c r="SZM48" s="446"/>
      <c r="SZN48" s="446"/>
      <c r="SZO48" s="446"/>
      <c r="SZP48" s="446"/>
      <c r="SZQ48" s="446"/>
      <c r="SZR48" s="446"/>
      <c r="SZS48" s="446"/>
      <c r="SZT48" s="446"/>
      <c r="SZU48" s="446"/>
      <c r="SZV48" s="446"/>
      <c r="SZW48" s="446"/>
      <c r="SZX48" s="446"/>
      <c r="SZY48" s="446"/>
      <c r="SZZ48" s="446"/>
      <c r="TAA48" s="446"/>
      <c r="TAB48" s="446"/>
      <c r="TAC48" s="446"/>
      <c r="TAD48" s="446"/>
      <c r="TAE48" s="446"/>
      <c r="TAF48" s="446"/>
      <c r="TAG48" s="446"/>
      <c r="TAH48" s="446"/>
      <c r="TAI48" s="446"/>
      <c r="TAJ48" s="446"/>
      <c r="TAK48" s="446"/>
      <c r="TAL48" s="446"/>
      <c r="TAM48" s="446"/>
      <c r="TAN48" s="446"/>
      <c r="TAO48" s="446"/>
      <c r="TAP48" s="446"/>
      <c r="TAQ48" s="446"/>
      <c r="TAR48" s="446"/>
      <c r="TAS48" s="446"/>
      <c r="TAT48" s="446"/>
      <c r="TAU48" s="446"/>
      <c r="TAV48" s="446"/>
      <c r="TAW48" s="446"/>
      <c r="TAX48" s="446"/>
      <c r="TAY48" s="446"/>
      <c r="TAZ48" s="446"/>
      <c r="TBA48" s="446"/>
      <c r="TBB48" s="446"/>
      <c r="TBC48" s="446"/>
      <c r="TBD48" s="446"/>
      <c r="TBE48" s="446"/>
      <c r="TBF48" s="446"/>
      <c r="TBG48" s="446"/>
      <c r="TBH48" s="446"/>
      <c r="TBI48" s="446"/>
      <c r="TBJ48" s="446"/>
      <c r="TBK48" s="446"/>
      <c r="TBL48" s="446"/>
      <c r="TBM48" s="446"/>
      <c r="TBN48" s="446"/>
      <c r="TBO48" s="446"/>
      <c r="TBP48" s="446"/>
      <c r="TBQ48" s="446"/>
      <c r="TBR48" s="446"/>
      <c r="TBS48" s="446"/>
      <c r="TBT48" s="446"/>
      <c r="TBU48" s="446"/>
      <c r="TBV48" s="446"/>
      <c r="TBW48" s="446"/>
      <c r="TBX48" s="446"/>
      <c r="TBY48" s="446"/>
      <c r="TBZ48" s="446"/>
      <c r="TCA48" s="446"/>
      <c r="TCB48" s="446"/>
      <c r="TCC48" s="446"/>
      <c r="TCD48" s="446"/>
      <c r="TCE48" s="446"/>
      <c r="TCF48" s="446"/>
      <c r="TCG48" s="446"/>
      <c r="TCH48" s="446"/>
      <c r="TCI48" s="446"/>
      <c r="TCJ48" s="446"/>
      <c r="TCK48" s="446"/>
      <c r="TCL48" s="446"/>
      <c r="TCM48" s="446"/>
      <c r="TCN48" s="446"/>
      <c r="TCO48" s="446"/>
      <c r="TCP48" s="446"/>
      <c r="TCQ48" s="446"/>
      <c r="TCR48" s="446"/>
      <c r="TCS48" s="446"/>
      <c r="TCT48" s="446"/>
      <c r="TCU48" s="446"/>
      <c r="TCV48" s="446"/>
      <c r="TCW48" s="446"/>
      <c r="TCX48" s="446"/>
      <c r="TCY48" s="446"/>
      <c r="TCZ48" s="446"/>
      <c r="TDA48" s="446"/>
      <c r="TDB48" s="446"/>
      <c r="TDC48" s="446"/>
      <c r="TDD48" s="446"/>
      <c r="TDE48" s="446"/>
      <c r="TDF48" s="446"/>
      <c r="TDG48" s="446"/>
      <c r="TDH48" s="446"/>
      <c r="TDI48" s="446"/>
      <c r="TDJ48" s="446"/>
      <c r="TDK48" s="446"/>
      <c r="TDL48" s="446"/>
      <c r="TDM48" s="446"/>
      <c r="TDN48" s="446"/>
      <c r="TDO48" s="446"/>
      <c r="TDP48" s="446"/>
      <c r="TDQ48" s="446"/>
      <c r="TDR48" s="446"/>
      <c r="TDS48" s="446"/>
      <c r="TDT48" s="446"/>
      <c r="TDU48" s="446"/>
      <c r="TDV48" s="446"/>
      <c r="TDW48" s="446"/>
      <c r="TDX48" s="446"/>
      <c r="TDY48" s="446"/>
      <c r="TDZ48" s="446"/>
      <c r="TEA48" s="446"/>
      <c r="TEB48" s="446"/>
      <c r="TEC48" s="446"/>
      <c r="TED48" s="446"/>
      <c r="TEE48" s="446"/>
      <c r="TEF48" s="446"/>
      <c r="TEG48" s="446"/>
      <c r="TEH48" s="446"/>
      <c r="TEI48" s="446"/>
      <c r="TEJ48" s="446"/>
      <c r="TEK48" s="446"/>
      <c r="TEL48" s="446"/>
      <c r="TEM48" s="446"/>
      <c r="TEN48" s="446"/>
      <c r="TEO48" s="446"/>
      <c r="TEP48" s="446"/>
      <c r="TEQ48" s="446"/>
      <c r="TER48" s="446"/>
      <c r="TES48" s="446"/>
      <c r="TET48" s="446"/>
      <c r="TEU48" s="446"/>
      <c r="TEV48" s="446"/>
      <c r="TEW48" s="446"/>
      <c r="TEX48" s="446"/>
      <c r="TEY48" s="446"/>
      <c r="TEZ48" s="446"/>
      <c r="TFA48" s="446"/>
      <c r="TFB48" s="446"/>
      <c r="TFC48" s="446"/>
      <c r="TFD48" s="446"/>
      <c r="TFE48" s="446"/>
      <c r="TFF48" s="446"/>
      <c r="TFG48" s="446"/>
      <c r="TFH48" s="446"/>
      <c r="TFI48" s="446"/>
      <c r="TFJ48" s="446"/>
      <c r="TFK48" s="446"/>
      <c r="TFL48" s="446"/>
      <c r="TFM48" s="446"/>
      <c r="TFN48" s="446"/>
      <c r="TFO48" s="446"/>
      <c r="TFP48" s="446"/>
      <c r="TFQ48" s="446"/>
      <c r="TFR48" s="446"/>
      <c r="TFS48" s="446"/>
      <c r="TFT48" s="446"/>
      <c r="TFU48" s="446"/>
      <c r="TFV48" s="446"/>
      <c r="TFW48" s="446"/>
      <c r="TFX48" s="446"/>
      <c r="TFY48" s="446"/>
      <c r="TFZ48" s="446"/>
      <c r="TGA48" s="446"/>
      <c r="TGB48" s="446"/>
      <c r="TGC48" s="446"/>
      <c r="TGD48" s="446"/>
      <c r="TGE48" s="446"/>
      <c r="TGF48" s="446"/>
      <c r="TGG48" s="446"/>
      <c r="TGH48" s="446"/>
      <c r="TGI48" s="446"/>
      <c r="TGJ48" s="446"/>
      <c r="TGK48" s="446"/>
      <c r="TGL48" s="446"/>
      <c r="TGM48" s="446"/>
      <c r="TGN48" s="446"/>
      <c r="TGO48" s="446"/>
      <c r="TGP48" s="446"/>
      <c r="TGQ48" s="446"/>
      <c r="TGR48" s="446"/>
      <c r="TGS48" s="446"/>
      <c r="TGT48" s="446"/>
      <c r="TGU48" s="446"/>
      <c r="TGV48" s="446"/>
      <c r="TGW48" s="446"/>
      <c r="TGX48" s="446"/>
      <c r="TGY48" s="446"/>
      <c r="TGZ48" s="446"/>
      <c r="THA48" s="446"/>
      <c r="THB48" s="446"/>
      <c r="THC48" s="446"/>
      <c r="THD48" s="446"/>
      <c r="THE48" s="446"/>
      <c r="THF48" s="446"/>
      <c r="THG48" s="446"/>
      <c r="THH48" s="446"/>
      <c r="THI48" s="446"/>
      <c r="THJ48" s="446"/>
      <c r="THK48" s="446"/>
      <c r="THL48" s="446"/>
      <c r="THM48" s="446"/>
      <c r="THN48" s="446"/>
      <c r="THO48" s="446"/>
      <c r="THP48" s="446"/>
      <c r="THQ48" s="446"/>
      <c r="THR48" s="446"/>
      <c r="THS48" s="446"/>
      <c r="THT48" s="446"/>
      <c r="THU48" s="446"/>
      <c r="THV48" s="446"/>
      <c r="THW48" s="446"/>
      <c r="THX48" s="446"/>
      <c r="THY48" s="446"/>
      <c r="THZ48" s="446"/>
      <c r="TIA48" s="446"/>
      <c r="TIB48" s="446"/>
      <c r="TIC48" s="446"/>
      <c r="TID48" s="446"/>
      <c r="TIE48" s="446"/>
      <c r="TIF48" s="446"/>
      <c r="TIG48" s="446"/>
      <c r="TIH48" s="446"/>
      <c r="TII48" s="446"/>
      <c r="TIJ48" s="446"/>
      <c r="TIK48" s="446"/>
      <c r="TIL48" s="446"/>
      <c r="TIM48" s="446"/>
      <c r="TIN48" s="446"/>
      <c r="TIO48" s="446"/>
      <c r="TIP48" s="446"/>
      <c r="TIQ48" s="446"/>
      <c r="TIR48" s="446"/>
      <c r="TIS48" s="446"/>
      <c r="TIT48" s="446"/>
      <c r="TIU48" s="446"/>
      <c r="TIV48" s="446"/>
      <c r="TIW48" s="446"/>
      <c r="TIX48" s="446"/>
      <c r="TIY48" s="446"/>
      <c r="TIZ48" s="446"/>
      <c r="TJA48" s="446"/>
      <c r="TJB48" s="446"/>
      <c r="TJC48" s="446"/>
      <c r="TJD48" s="446"/>
      <c r="TJE48" s="446"/>
      <c r="TJF48" s="446"/>
      <c r="TJG48" s="446"/>
      <c r="TJH48" s="446"/>
      <c r="TJI48" s="446"/>
      <c r="TJJ48" s="446"/>
      <c r="TJK48" s="446"/>
      <c r="TJL48" s="446"/>
      <c r="TJM48" s="446"/>
      <c r="TJN48" s="446"/>
      <c r="TJO48" s="446"/>
      <c r="TJP48" s="446"/>
      <c r="TJQ48" s="446"/>
      <c r="TJR48" s="446"/>
      <c r="TJS48" s="446"/>
      <c r="TJT48" s="446"/>
      <c r="TJU48" s="446"/>
      <c r="TJV48" s="446"/>
      <c r="TJW48" s="446"/>
      <c r="TJX48" s="446"/>
      <c r="TJY48" s="446"/>
      <c r="TJZ48" s="446"/>
      <c r="TKA48" s="446"/>
      <c r="TKB48" s="446"/>
      <c r="TKC48" s="446"/>
      <c r="TKD48" s="446"/>
      <c r="TKE48" s="446"/>
      <c r="TKF48" s="446"/>
      <c r="TKG48" s="446"/>
      <c r="TKH48" s="446"/>
      <c r="TKI48" s="446"/>
      <c r="TKJ48" s="446"/>
      <c r="TKK48" s="446"/>
      <c r="TKL48" s="446"/>
      <c r="TKM48" s="446"/>
      <c r="TKN48" s="446"/>
      <c r="TKO48" s="446"/>
      <c r="TKP48" s="446"/>
      <c r="TKQ48" s="446"/>
      <c r="TKR48" s="446"/>
      <c r="TKS48" s="446"/>
      <c r="TKT48" s="446"/>
      <c r="TKU48" s="446"/>
      <c r="TKV48" s="446"/>
      <c r="TKW48" s="446"/>
      <c r="TKX48" s="446"/>
      <c r="TKY48" s="446"/>
      <c r="TKZ48" s="446"/>
      <c r="TLA48" s="446"/>
      <c r="TLB48" s="446"/>
      <c r="TLC48" s="446"/>
      <c r="TLD48" s="446"/>
      <c r="TLE48" s="446"/>
      <c r="TLF48" s="446"/>
      <c r="TLG48" s="446"/>
      <c r="TLH48" s="446"/>
      <c r="TLI48" s="446"/>
      <c r="TLJ48" s="446"/>
      <c r="TLK48" s="446"/>
      <c r="TLL48" s="446"/>
      <c r="TLM48" s="446"/>
      <c r="TLN48" s="446"/>
      <c r="TLO48" s="446"/>
      <c r="TLP48" s="446"/>
      <c r="TLQ48" s="446"/>
      <c r="TLR48" s="446"/>
      <c r="TLS48" s="446"/>
      <c r="TLT48" s="446"/>
      <c r="TLU48" s="446"/>
      <c r="TLV48" s="446"/>
      <c r="TLW48" s="446"/>
      <c r="TLX48" s="446"/>
      <c r="TLY48" s="446"/>
      <c r="TLZ48" s="446"/>
      <c r="TMA48" s="446"/>
      <c r="TMB48" s="446"/>
      <c r="TMC48" s="446"/>
      <c r="TMD48" s="446"/>
      <c r="TME48" s="446"/>
      <c r="TMF48" s="446"/>
      <c r="TMG48" s="446"/>
      <c r="TMH48" s="446"/>
      <c r="TMI48" s="446"/>
      <c r="TMJ48" s="446"/>
      <c r="TMK48" s="446"/>
      <c r="TML48" s="446"/>
      <c r="TMM48" s="446"/>
      <c r="TMN48" s="446"/>
      <c r="TMO48" s="446"/>
      <c r="TMP48" s="446"/>
      <c r="TMQ48" s="446"/>
      <c r="TMR48" s="446"/>
      <c r="TMS48" s="446"/>
      <c r="TMT48" s="446"/>
      <c r="TMU48" s="446"/>
      <c r="TMV48" s="446"/>
      <c r="TMW48" s="446"/>
      <c r="TMX48" s="446"/>
      <c r="TMY48" s="446"/>
      <c r="TMZ48" s="446"/>
      <c r="TNA48" s="446"/>
      <c r="TNB48" s="446"/>
      <c r="TNC48" s="446"/>
      <c r="TND48" s="446"/>
      <c r="TNE48" s="446"/>
      <c r="TNF48" s="446"/>
      <c r="TNG48" s="446"/>
      <c r="TNH48" s="446"/>
      <c r="TNI48" s="446"/>
      <c r="TNJ48" s="446"/>
      <c r="TNK48" s="446"/>
      <c r="TNL48" s="446"/>
      <c r="TNM48" s="446"/>
      <c r="TNN48" s="446"/>
      <c r="TNO48" s="446"/>
      <c r="TNP48" s="446"/>
      <c r="TNQ48" s="446"/>
      <c r="TNR48" s="446"/>
      <c r="TNS48" s="446"/>
      <c r="TNT48" s="446"/>
      <c r="TNU48" s="446"/>
      <c r="TNV48" s="446"/>
      <c r="TNW48" s="446"/>
      <c r="TNX48" s="446"/>
      <c r="TNY48" s="446"/>
      <c r="TNZ48" s="446"/>
      <c r="TOA48" s="446"/>
      <c r="TOB48" s="446"/>
      <c r="TOC48" s="446"/>
      <c r="TOD48" s="446"/>
      <c r="TOE48" s="446"/>
      <c r="TOF48" s="446"/>
      <c r="TOG48" s="446"/>
      <c r="TOH48" s="446"/>
      <c r="TOI48" s="446"/>
      <c r="TOJ48" s="446"/>
      <c r="TOK48" s="446"/>
      <c r="TOL48" s="446"/>
      <c r="TOM48" s="446"/>
      <c r="TON48" s="446"/>
      <c r="TOO48" s="446"/>
      <c r="TOP48" s="446"/>
      <c r="TOQ48" s="446"/>
      <c r="TOR48" s="446"/>
      <c r="TOS48" s="446"/>
      <c r="TOT48" s="446"/>
      <c r="TOU48" s="446"/>
      <c r="TOV48" s="446"/>
      <c r="TOW48" s="446"/>
      <c r="TOX48" s="446"/>
      <c r="TOY48" s="446"/>
      <c r="TOZ48" s="446"/>
      <c r="TPA48" s="446"/>
      <c r="TPB48" s="446"/>
      <c r="TPC48" s="446"/>
      <c r="TPD48" s="446"/>
      <c r="TPE48" s="446"/>
      <c r="TPF48" s="446"/>
      <c r="TPG48" s="446"/>
      <c r="TPH48" s="446"/>
      <c r="TPI48" s="446"/>
      <c r="TPJ48" s="446"/>
      <c r="TPK48" s="446"/>
      <c r="TPL48" s="446"/>
      <c r="TPM48" s="446"/>
      <c r="TPN48" s="446"/>
      <c r="TPO48" s="446"/>
      <c r="TPP48" s="446"/>
      <c r="TPQ48" s="446"/>
      <c r="TPR48" s="446"/>
      <c r="TPS48" s="446"/>
      <c r="TPT48" s="446"/>
      <c r="TPU48" s="446"/>
      <c r="TPV48" s="446"/>
      <c r="TPW48" s="446"/>
      <c r="TPX48" s="446"/>
      <c r="TPY48" s="446"/>
      <c r="TPZ48" s="446"/>
      <c r="TQA48" s="446"/>
      <c r="TQB48" s="446"/>
      <c r="TQC48" s="446"/>
      <c r="TQD48" s="446"/>
      <c r="TQE48" s="446"/>
      <c r="TQF48" s="446"/>
      <c r="TQG48" s="446"/>
      <c r="TQH48" s="446"/>
      <c r="TQI48" s="446"/>
      <c r="TQJ48" s="446"/>
      <c r="TQK48" s="446"/>
      <c r="TQL48" s="446"/>
      <c r="TQM48" s="446"/>
      <c r="TQN48" s="446"/>
      <c r="TQO48" s="446"/>
      <c r="TQP48" s="446"/>
      <c r="TQQ48" s="446"/>
      <c r="TQR48" s="446"/>
      <c r="TQS48" s="446"/>
      <c r="TQT48" s="446"/>
      <c r="TQU48" s="446"/>
      <c r="TQV48" s="446"/>
      <c r="TQW48" s="446"/>
      <c r="TQX48" s="446"/>
      <c r="TQY48" s="446"/>
      <c r="TQZ48" s="446"/>
      <c r="TRA48" s="446"/>
      <c r="TRB48" s="446"/>
      <c r="TRC48" s="446"/>
      <c r="TRD48" s="446"/>
      <c r="TRE48" s="446"/>
      <c r="TRF48" s="446"/>
      <c r="TRG48" s="446"/>
      <c r="TRH48" s="446"/>
      <c r="TRI48" s="446"/>
      <c r="TRJ48" s="446"/>
      <c r="TRK48" s="446"/>
      <c r="TRL48" s="446"/>
      <c r="TRM48" s="446"/>
      <c r="TRN48" s="446"/>
      <c r="TRO48" s="446"/>
      <c r="TRP48" s="446"/>
      <c r="TRQ48" s="446"/>
      <c r="TRR48" s="446"/>
      <c r="TRS48" s="446"/>
      <c r="TRT48" s="446"/>
      <c r="TRU48" s="446"/>
      <c r="TRV48" s="446"/>
      <c r="TRW48" s="446"/>
      <c r="TRX48" s="446"/>
      <c r="TRY48" s="446"/>
      <c r="TRZ48" s="446"/>
      <c r="TSA48" s="446"/>
      <c r="TSB48" s="446"/>
      <c r="TSC48" s="446"/>
      <c r="TSD48" s="446"/>
      <c r="TSE48" s="446"/>
      <c r="TSF48" s="446"/>
      <c r="TSG48" s="446"/>
      <c r="TSH48" s="446"/>
      <c r="TSI48" s="446"/>
      <c r="TSJ48" s="446"/>
      <c r="TSK48" s="446"/>
      <c r="TSL48" s="446"/>
      <c r="TSM48" s="446"/>
      <c r="TSN48" s="446"/>
      <c r="TSO48" s="446"/>
      <c r="TSP48" s="446"/>
      <c r="TSQ48" s="446"/>
      <c r="TSR48" s="446"/>
      <c r="TSS48" s="446"/>
      <c r="TST48" s="446"/>
      <c r="TSU48" s="446"/>
      <c r="TSV48" s="446"/>
      <c r="TSW48" s="446"/>
      <c r="TSX48" s="446"/>
      <c r="TSY48" s="446"/>
      <c r="TSZ48" s="446"/>
      <c r="TTA48" s="446"/>
      <c r="TTB48" s="446"/>
      <c r="TTC48" s="446"/>
      <c r="TTD48" s="446"/>
      <c r="TTE48" s="446"/>
      <c r="TTF48" s="446"/>
      <c r="TTG48" s="446"/>
      <c r="TTH48" s="446"/>
      <c r="TTI48" s="446"/>
      <c r="TTJ48" s="446"/>
      <c r="TTK48" s="446"/>
      <c r="TTL48" s="446"/>
      <c r="TTM48" s="446"/>
      <c r="TTN48" s="446"/>
      <c r="TTO48" s="446"/>
      <c r="TTP48" s="446"/>
      <c r="TTQ48" s="446"/>
      <c r="TTR48" s="446"/>
      <c r="TTS48" s="446"/>
      <c r="TTT48" s="446"/>
      <c r="TTU48" s="446"/>
      <c r="TTV48" s="446"/>
      <c r="TTW48" s="446"/>
      <c r="TTX48" s="446"/>
      <c r="TTY48" s="446"/>
      <c r="TTZ48" s="446"/>
      <c r="TUA48" s="446"/>
      <c r="TUB48" s="446"/>
      <c r="TUC48" s="446"/>
      <c r="TUD48" s="446"/>
      <c r="TUE48" s="446"/>
      <c r="TUF48" s="446"/>
      <c r="TUG48" s="446"/>
      <c r="TUH48" s="446"/>
      <c r="TUI48" s="446"/>
      <c r="TUJ48" s="446"/>
      <c r="TUK48" s="446"/>
      <c r="TUL48" s="446"/>
      <c r="TUM48" s="446"/>
      <c r="TUN48" s="446"/>
      <c r="TUO48" s="446"/>
      <c r="TUP48" s="446"/>
      <c r="TUQ48" s="446"/>
      <c r="TUR48" s="446"/>
      <c r="TUS48" s="446"/>
      <c r="TUT48" s="446"/>
      <c r="TUU48" s="446"/>
      <c r="TUV48" s="446"/>
      <c r="TUW48" s="446"/>
      <c r="TUX48" s="446"/>
      <c r="TUY48" s="446"/>
      <c r="TUZ48" s="446"/>
      <c r="TVA48" s="446"/>
      <c r="TVB48" s="446"/>
      <c r="TVC48" s="446"/>
      <c r="TVD48" s="446"/>
      <c r="TVE48" s="446"/>
      <c r="TVF48" s="446"/>
      <c r="TVG48" s="446"/>
      <c r="TVH48" s="446"/>
      <c r="TVI48" s="446"/>
      <c r="TVJ48" s="446"/>
      <c r="TVK48" s="446"/>
      <c r="TVL48" s="446"/>
      <c r="TVM48" s="446"/>
      <c r="TVN48" s="446"/>
      <c r="TVO48" s="446"/>
      <c r="TVP48" s="446"/>
      <c r="TVQ48" s="446"/>
      <c r="TVR48" s="446"/>
      <c r="TVS48" s="446"/>
      <c r="TVT48" s="446"/>
      <c r="TVU48" s="446"/>
      <c r="TVV48" s="446"/>
      <c r="TVW48" s="446"/>
      <c r="TVX48" s="446"/>
      <c r="TVY48" s="446"/>
      <c r="TVZ48" s="446"/>
      <c r="TWA48" s="446"/>
      <c r="TWB48" s="446"/>
      <c r="TWC48" s="446"/>
      <c r="TWD48" s="446"/>
      <c r="TWE48" s="446"/>
      <c r="TWF48" s="446"/>
      <c r="TWG48" s="446"/>
      <c r="TWH48" s="446"/>
      <c r="TWI48" s="446"/>
      <c r="TWJ48" s="446"/>
      <c r="TWK48" s="446"/>
      <c r="TWL48" s="446"/>
      <c r="TWM48" s="446"/>
      <c r="TWN48" s="446"/>
      <c r="TWO48" s="446"/>
      <c r="TWP48" s="446"/>
      <c r="TWQ48" s="446"/>
      <c r="TWR48" s="446"/>
      <c r="TWS48" s="446"/>
      <c r="TWT48" s="446"/>
      <c r="TWU48" s="446"/>
      <c r="TWV48" s="446"/>
      <c r="TWW48" s="446"/>
      <c r="TWX48" s="446"/>
      <c r="TWY48" s="446"/>
      <c r="TWZ48" s="446"/>
      <c r="TXA48" s="446"/>
      <c r="TXB48" s="446"/>
      <c r="TXC48" s="446"/>
      <c r="TXD48" s="446"/>
      <c r="TXE48" s="446"/>
      <c r="TXF48" s="446"/>
      <c r="TXG48" s="446"/>
      <c r="TXH48" s="446"/>
      <c r="TXI48" s="446"/>
      <c r="TXJ48" s="446"/>
      <c r="TXK48" s="446"/>
      <c r="TXL48" s="446"/>
      <c r="TXM48" s="446"/>
      <c r="TXN48" s="446"/>
      <c r="TXO48" s="446"/>
      <c r="TXP48" s="446"/>
      <c r="TXQ48" s="446"/>
      <c r="TXR48" s="446"/>
      <c r="TXS48" s="446"/>
      <c r="TXT48" s="446"/>
      <c r="TXU48" s="446"/>
      <c r="TXV48" s="446"/>
      <c r="TXW48" s="446"/>
      <c r="TXX48" s="446"/>
      <c r="TXY48" s="446"/>
      <c r="TXZ48" s="446"/>
      <c r="TYA48" s="446"/>
      <c r="TYB48" s="446"/>
      <c r="TYC48" s="446"/>
      <c r="TYD48" s="446"/>
      <c r="TYE48" s="446"/>
      <c r="TYF48" s="446"/>
      <c r="TYG48" s="446"/>
      <c r="TYH48" s="446"/>
      <c r="TYI48" s="446"/>
      <c r="TYJ48" s="446"/>
      <c r="TYK48" s="446"/>
      <c r="TYL48" s="446"/>
      <c r="TYM48" s="446"/>
      <c r="TYN48" s="446"/>
      <c r="TYO48" s="446"/>
      <c r="TYP48" s="446"/>
      <c r="TYQ48" s="446"/>
      <c r="TYR48" s="446"/>
      <c r="TYS48" s="446"/>
      <c r="TYT48" s="446"/>
      <c r="TYU48" s="446"/>
      <c r="TYV48" s="446"/>
      <c r="TYW48" s="446"/>
      <c r="TYX48" s="446"/>
      <c r="TYY48" s="446"/>
      <c r="TYZ48" s="446"/>
      <c r="TZA48" s="446"/>
      <c r="TZB48" s="446"/>
      <c r="TZC48" s="446"/>
      <c r="TZD48" s="446"/>
      <c r="TZE48" s="446"/>
      <c r="TZF48" s="446"/>
      <c r="TZG48" s="446"/>
      <c r="TZH48" s="446"/>
      <c r="TZI48" s="446"/>
      <c r="TZJ48" s="446"/>
      <c r="TZK48" s="446"/>
      <c r="TZL48" s="446"/>
      <c r="TZM48" s="446"/>
      <c r="TZN48" s="446"/>
      <c r="TZO48" s="446"/>
      <c r="TZP48" s="446"/>
      <c r="TZQ48" s="446"/>
      <c r="TZR48" s="446"/>
      <c r="TZS48" s="446"/>
      <c r="TZT48" s="446"/>
      <c r="TZU48" s="446"/>
      <c r="TZV48" s="446"/>
      <c r="TZW48" s="446"/>
      <c r="TZX48" s="446"/>
      <c r="TZY48" s="446"/>
      <c r="TZZ48" s="446"/>
      <c r="UAA48" s="446"/>
      <c r="UAB48" s="446"/>
      <c r="UAC48" s="446"/>
      <c r="UAD48" s="446"/>
      <c r="UAE48" s="446"/>
      <c r="UAF48" s="446"/>
      <c r="UAG48" s="446"/>
      <c r="UAH48" s="446"/>
      <c r="UAI48" s="446"/>
      <c r="UAJ48" s="446"/>
      <c r="UAK48" s="446"/>
      <c r="UAL48" s="446"/>
      <c r="UAM48" s="446"/>
      <c r="UAN48" s="446"/>
      <c r="UAO48" s="446"/>
      <c r="UAP48" s="446"/>
      <c r="UAQ48" s="446"/>
      <c r="UAR48" s="446"/>
      <c r="UAS48" s="446"/>
      <c r="UAT48" s="446"/>
      <c r="UAU48" s="446"/>
      <c r="UAV48" s="446"/>
      <c r="UAW48" s="446"/>
      <c r="UAX48" s="446"/>
      <c r="UAY48" s="446"/>
      <c r="UAZ48" s="446"/>
      <c r="UBA48" s="446"/>
      <c r="UBB48" s="446"/>
      <c r="UBC48" s="446"/>
      <c r="UBD48" s="446"/>
      <c r="UBE48" s="446"/>
      <c r="UBF48" s="446"/>
      <c r="UBG48" s="446"/>
      <c r="UBH48" s="446"/>
      <c r="UBI48" s="446"/>
      <c r="UBJ48" s="446"/>
      <c r="UBK48" s="446"/>
      <c r="UBL48" s="446"/>
      <c r="UBM48" s="446"/>
      <c r="UBN48" s="446"/>
      <c r="UBO48" s="446"/>
      <c r="UBP48" s="446"/>
      <c r="UBQ48" s="446"/>
      <c r="UBR48" s="446"/>
      <c r="UBS48" s="446"/>
      <c r="UBT48" s="446"/>
      <c r="UBU48" s="446"/>
      <c r="UBV48" s="446"/>
      <c r="UBW48" s="446"/>
      <c r="UBX48" s="446"/>
      <c r="UBY48" s="446"/>
      <c r="UBZ48" s="446"/>
      <c r="UCA48" s="446"/>
      <c r="UCB48" s="446"/>
      <c r="UCC48" s="446"/>
      <c r="UCD48" s="446"/>
      <c r="UCE48" s="446"/>
      <c r="UCF48" s="446"/>
      <c r="UCG48" s="446"/>
      <c r="UCH48" s="446"/>
      <c r="UCI48" s="446"/>
      <c r="UCJ48" s="446"/>
      <c r="UCK48" s="446"/>
      <c r="UCL48" s="446"/>
      <c r="UCM48" s="446"/>
      <c r="UCN48" s="446"/>
      <c r="UCO48" s="446"/>
      <c r="UCP48" s="446"/>
      <c r="UCQ48" s="446"/>
      <c r="UCR48" s="446"/>
      <c r="UCS48" s="446"/>
      <c r="UCT48" s="446"/>
      <c r="UCU48" s="446"/>
      <c r="UCV48" s="446"/>
      <c r="UCW48" s="446"/>
      <c r="UCX48" s="446"/>
      <c r="UCY48" s="446"/>
      <c r="UCZ48" s="446"/>
      <c r="UDA48" s="446"/>
      <c r="UDB48" s="446"/>
      <c r="UDC48" s="446"/>
      <c r="UDD48" s="446"/>
      <c r="UDE48" s="446"/>
      <c r="UDF48" s="446"/>
      <c r="UDG48" s="446"/>
      <c r="UDH48" s="446"/>
      <c r="UDI48" s="446"/>
      <c r="UDJ48" s="446"/>
      <c r="UDK48" s="446"/>
      <c r="UDL48" s="446"/>
      <c r="UDM48" s="446"/>
      <c r="UDN48" s="446"/>
      <c r="UDO48" s="446"/>
      <c r="UDP48" s="446"/>
      <c r="UDQ48" s="446"/>
      <c r="UDR48" s="446"/>
      <c r="UDS48" s="446"/>
      <c r="UDT48" s="446"/>
      <c r="UDU48" s="446"/>
      <c r="UDV48" s="446"/>
      <c r="UDW48" s="446"/>
      <c r="UDX48" s="446"/>
      <c r="UDY48" s="446"/>
      <c r="UDZ48" s="446"/>
      <c r="UEA48" s="446"/>
      <c r="UEB48" s="446"/>
      <c r="UEC48" s="446"/>
      <c r="UED48" s="446"/>
      <c r="UEE48" s="446"/>
      <c r="UEF48" s="446"/>
      <c r="UEG48" s="446"/>
      <c r="UEH48" s="446"/>
      <c r="UEI48" s="446"/>
      <c r="UEJ48" s="446"/>
      <c r="UEK48" s="446"/>
      <c r="UEL48" s="446"/>
      <c r="UEM48" s="446"/>
      <c r="UEN48" s="446"/>
      <c r="UEO48" s="446"/>
      <c r="UEP48" s="446"/>
      <c r="UEQ48" s="446"/>
      <c r="UER48" s="446"/>
      <c r="UES48" s="446"/>
      <c r="UET48" s="446"/>
      <c r="UEU48" s="446"/>
      <c r="UEV48" s="446"/>
      <c r="UEW48" s="446"/>
      <c r="UEX48" s="446"/>
      <c r="UEY48" s="446"/>
      <c r="UEZ48" s="446"/>
      <c r="UFA48" s="446"/>
      <c r="UFB48" s="446"/>
      <c r="UFC48" s="446"/>
      <c r="UFD48" s="446"/>
      <c r="UFE48" s="446"/>
      <c r="UFF48" s="446"/>
      <c r="UFG48" s="446"/>
      <c r="UFH48" s="446"/>
      <c r="UFI48" s="446"/>
      <c r="UFJ48" s="446"/>
      <c r="UFK48" s="446"/>
      <c r="UFL48" s="446"/>
      <c r="UFM48" s="446"/>
      <c r="UFN48" s="446"/>
      <c r="UFO48" s="446"/>
      <c r="UFP48" s="446"/>
      <c r="UFQ48" s="446"/>
      <c r="UFR48" s="446"/>
      <c r="UFS48" s="446"/>
      <c r="UFT48" s="446"/>
      <c r="UFU48" s="446"/>
      <c r="UFV48" s="446"/>
      <c r="UFW48" s="446"/>
      <c r="UFX48" s="446"/>
      <c r="UFY48" s="446"/>
      <c r="UFZ48" s="446"/>
      <c r="UGA48" s="446"/>
      <c r="UGB48" s="446"/>
      <c r="UGC48" s="446"/>
      <c r="UGD48" s="446"/>
      <c r="UGE48" s="446"/>
      <c r="UGF48" s="446"/>
      <c r="UGG48" s="446"/>
      <c r="UGH48" s="446"/>
      <c r="UGI48" s="446"/>
      <c r="UGJ48" s="446"/>
      <c r="UGK48" s="446"/>
      <c r="UGL48" s="446"/>
      <c r="UGM48" s="446"/>
      <c r="UGN48" s="446"/>
      <c r="UGO48" s="446"/>
      <c r="UGP48" s="446"/>
      <c r="UGQ48" s="446"/>
      <c r="UGR48" s="446"/>
      <c r="UGS48" s="446"/>
      <c r="UGT48" s="446"/>
      <c r="UGU48" s="446"/>
      <c r="UGV48" s="446"/>
      <c r="UGW48" s="446"/>
      <c r="UGX48" s="446"/>
      <c r="UGY48" s="446"/>
      <c r="UGZ48" s="446"/>
      <c r="UHA48" s="446"/>
      <c r="UHB48" s="446"/>
      <c r="UHC48" s="446"/>
      <c r="UHD48" s="446"/>
      <c r="UHE48" s="446"/>
      <c r="UHF48" s="446"/>
      <c r="UHG48" s="446"/>
      <c r="UHH48" s="446"/>
      <c r="UHI48" s="446"/>
      <c r="UHJ48" s="446"/>
      <c r="UHK48" s="446"/>
      <c r="UHL48" s="446"/>
      <c r="UHM48" s="446"/>
      <c r="UHN48" s="446"/>
      <c r="UHO48" s="446"/>
      <c r="UHP48" s="446"/>
      <c r="UHQ48" s="446"/>
      <c r="UHR48" s="446"/>
      <c r="UHS48" s="446"/>
      <c r="UHT48" s="446"/>
      <c r="UHU48" s="446"/>
      <c r="UHV48" s="446"/>
      <c r="UHW48" s="446"/>
      <c r="UHX48" s="446"/>
      <c r="UHY48" s="446"/>
      <c r="UHZ48" s="446"/>
      <c r="UIA48" s="446"/>
      <c r="UIB48" s="446"/>
      <c r="UIC48" s="446"/>
      <c r="UID48" s="446"/>
      <c r="UIE48" s="446"/>
      <c r="UIF48" s="446"/>
      <c r="UIG48" s="446"/>
      <c r="UIH48" s="446"/>
      <c r="UII48" s="446"/>
      <c r="UIJ48" s="446"/>
      <c r="UIK48" s="446"/>
      <c r="UIL48" s="446"/>
      <c r="UIM48" s="446"/>
      <c r="UIN48" s="446"/>
      <c r="UIO48" s="446"/>
      <c r="UIP48" s="446"/>
      <c r="UIQ48" s="446"/>
      <c r="UIR48" s="446"/>
      <c r="UIS48" s="446"/>
      <c r="UIT48" s="446"/>
      <c r="UIU48" s="446"/>
      <c r="UIV48" s="446"/>
      <c r="UIW48" s="446"/>
      <c r="UIX48" s="446"/>
      <c r="UIY48" s="446"/>
      <c r="UIZ48" s="446"/>
      <c r="UJA48" s="446"/>
      <c r="UJB48" s="446"/>
      <c r="UJC48" s="446"/>
      <c r="UJD48" s="446"/>
      <c r="UJE48" s="446"/>
      <c r="UJF48" s="446"/>
      <c r="UJG48" s="446"/>
      <c r="UJH48" s="446"/>
      <c r="UJI48" s="446"/>
      <c r="UJJ48" s="446"/>
      <c r="UJK48" s="446"/>
      <c r="UJL48" s="446"/>
      <c r="UJM48" s="446"/>
      <c r="UJN48" s="446"/>
      <c r="UJO48" s="446"/>
      <c r="UJP48" s="446"/>
      <c r="UJQ48" s="446"/>
      <c r="UJR48" s="446"/>
      <c r="UJS48" s="446"/>
      <c r="UJT48" s="446"/>
      <c r="UJU48" s="446"/>
      <c r="UJV48" s="446"/>
      <c r="UJW48" s="446"/>
      <c r="UJX48" s="446"/>
      <c r="UJY48" s="446"/>
      <c r="UJZ48" s="446"/>
      <c r="UKA48" s="446"/>
      <c r="UKB48" s="446"/>
      <c r="UKC48" s="446"/>
      <c r="UKD48" s="446"/>
      <c r="UKE48" s="446"/>
      <c r="UKF48" s="446"/>
      <c r="UKG48" s="446"/>
      <c r="UKH48" s="446"/>
      <c r="UKI48" s="446"/>
      <c r="UKJ48" s="446"/>
      <c r="UKK48" s="446"/>
      <c r="UKL48" s="446"/>
      <c r="UKM48" s="446"/>
      <c r="UKN48" s="446"/>
      <c r="UKO48" s="446"/>
      <c r="UKP48" s="446"/>
      <c r="UKQ48" s="446"/>
      <c r="UKR48" s="446"/>
      <c r="UKS48" s="446"/>
      <c r="UKT48" s="446"/>
      <c r="UKU48" s="446"/>
      <c r="UKV48" s="446"/>
      <c r="UKW48" s="446"/>
      <c r="UKX48" s="446"/>
      <c r="UKY48" s="446"/>
      <c r="UKZ48" s="446"/>
      <c r="ULA48" s="446"/>
      <c r="ULB48" s="446"/>
      <c r="ULC48" s="446"/>
      <c r="ULD48" s="446"/>
      <c r="ULE48" s="446"/>
      <c r="ULF48" s="446"/>
      <c r="ULG48" s="446"/>
      <c r="ULH48" s="446"/>
      <c r="ULI48" s="446"/>
      <c r="ULJ48" s="446"/>
      <c r="ULK48" s="446"/>
      <c r="ULL48" s="446"/>
      <c r="ULM48" s="446"/>
      <c r="ULN48" s="446"/>
      <c r="ULO48" s="446"/>
      <c r="ULP48" s="446"/>
      <c r="ULQ48" s="446"/>
      <c r="ULR48" s="446"/>
      <c r="ULS48" s="446"/>
      <c r="ULT48" s="446"/>
      <c r="ULU48" s="446"/>
      <c r="ULV48" s="446"/>
      <c r="ULW48" s="446"/>
      <c r="ULX48" s="446"/>
      <c r="ULY48" s="446"/>
      <c r="ULZ48" s="446"/>
      <c r="UMA48" s="446"/>
      <c r="UMB48" s="446"/>
      <c r="UMC48" s="446"/>
      <c r="UMD48" s="446"/>
      <c r="UME48" s="446"/>
      <c r="UMF48" s="446"/>
      <c r="UMG48" s="446"/>
      <c r="UMH48" s="446"/>
      <c r="UMI48" s="446"/>
      <c r="UMJ48" s="446"/>
      <c r="UMK48" s="446"/>
      <c r="UML48" s="446"/>
      <c r="UMM48" s="446"/>
      <c r="UMN48" s="446"/>
      <c r="UMO48" s="446"/>
      <c r="UMP48" s="446"/>
      <c r="UMQ48" s="446"/>
      <c r="UMR48" s="446"/>
      <c r="UMS48" s="446"/>
      <c r="UMT48" s="446"/>
      <c r="UMU48" s="446"/>
      <c r="UMV48" s="446"/>
      <c r="UMW48" s="446"/>
      <c r="UMX48" s="446"/>
      <c r="UMY48" s="446"/>
      <c r="UMZ48" s="446"/>
      <c r="UNA48" s="446"/>
      <c r="UNB48" s="446"/>
      <c r="UNC48" s="446"/>
      <c r="UND48" s="446"/>
      <c r="UNE48" s="446"/>
      <c r="UNF48" s="446"/>
      <c r="UNG48" s="446"/>
      <c r="UNH48" s="446"/>
      <c r="UNI48" s="446"/>
      <c r="UNJ48" s="446"/>
      <c r="UNK48" s="446"/>
      <c r="UNL48" s="446"/>
      <c r="UNM48" s="446"/>
      <c r="UNN48" s="446"/>
      <c r="UNO48" s="446"/>
      <c r="UNP48" s="446"/>
      <c r="UNQ48" s="446"/>
      <c r="UNR48" s="446"/>
      <c r="UNS48" s="446"/>
      <c r="UNT48" s="446"/>
      <c r="UNU48" s="446"/>
      <c r="UNV48" s="446"/>
      <c r="UNW48" s="446"/>
      <c r="UNX48" s="446"/>
      <c r="UNY48" s="446"/>
      <c r="UNZ48" s="446"/>
      <c r="UOA48" s="446"/>
      <c r="UOB48" s="446"/>
      <c r="UOC48" s="446"/>
      <c r="UOD48" s="446"/>
      <c r="UOE48" s="446"/>
      <c r="UOF48" s="446"/>
      <c r="UOG48" s="446"/>
      <c r="UOH48" s="446"/>
      <c r="UOI48" s="446"/>
      <c r="UOJ48" s="446"/>
      <c r="UOK48" s="446"/>
      <c r="UOL48" s="446"/>
      <c r="UOM48" s="446"/>
      <c r="UON48" s="446"/>
      <c r="UOO48" s="446"/>
      <c r="UOP48" s="446"/>
      <c r="UOQ48" s="446"/>
      <c r="UOR48" s="446"/>
      <c r="UOS48" s="446"/>
      <c r="UOT48" s="446"/>
      <c r="UOU48" s="446"/>
      <c r="UOV48" s="446"/>
      <c r="UOW48" s="446"/>
      <c r="UOX48" s="446"/>
      <c r="UOY48" s="446"/>
      <c r="UOZ48" s="446"/>
      <c r="UPA48" s="446"/>
      <c r="UPB48" s="446"/>
      <c r="UPC48" s="446"/>
      <c r="UPD48" s="446"/>
      <c r="UPE48" s="446"/>
      <c r="UPF48" s="446"/>
      <c r="UPG48" s="446"/>
      <c r="UPH48" s="446"/>
      <c r="UPI48" s="446"/>
      <c r="UPJ48" s="446"/>
      <c r="UPK48" s="446"/>
      <c r="UPL48" s="446"/>
      <c r="UPM48" s="446"/>
      <c r="UPN48" s="446"/>
      <c r="UPO48" s="446"/>
      <c r="UPP48" s="446"/>
      <c r="UPQ48" s="446"/>
      <c r="UPR48" s="446"/>
      <c r="UPS48" s="446"/>
      <c r="UPT48" s="446"/>
      <c r="UPU48" s="446"/>
      <c r="UPV48" s="446"/>
      <c r="UPW48" s="446"/>
      <c r="UPX48" s="446"/>
      <c r="UPY48" s="446"/>
      <c r="UPZ48" s="446"/>
      <c r="UQA48" s="446"/>
      <c r="UQB48" s="446"/>
      <c r="UQC48" s="446"/>
      <c r="UQD48" s="446"/>
      <c r="UQE48" s="446"/>
      <c r="UQF48" s="446"/>
      <c r="UQG48" s="446"/>
      <c r="UQH48" s="446"/>
      <c r="UQI48" s="446"/>
      <c r="UQJ48" s="446"/>
      <c r="UQK48" s="446"/>
      <c r="UQL48" s="446"/>
      <c r="UQM48" s="446"/>
      <c r="UQN48" s="446"/>
      <c r="UQO48" s="446"/>
      <c r="UQP48" s="446"/>
      <c r="UQQ48" s="446"/>
      <c r="UQR48" s="446"/>
      <c r="UQS48" s="446"/>
      <c r="UQT48" s="446"/>
      <c r="UQU48" s="446"/>
      <c r="UQV48" s="446"/>
      <c r="UQW48" s="446"/>
      <c r="UQX48" s="446"/>
      <c r="UQY48" s="446"/>
      <c r="UQZ48" s="446"/>
      <c r="URA48" s="446"/>
      <c r="URB48" s="446"/>
      <c r="URC48" s="446"/>
      <c r="URD48" s="446"/>
      <c r="URE48" s="446"/>
      <c r="URF48" s="446"/>
      <c r="URG48" s="446"/>
      <c r="URH48" s="446"/>
      <c r="URI48" s="446"/>
      <c r="URJ48" s="446"/>
      <c r="URK48" s="446"/>
      <c r="URL48" s="446"/>
      <c r="URM48" s="446"/>
      <c r="URN48" s="446"/>
      <c r="URO48" s="446"/>
      <c r="URP48" s="446"/>
      <c r="URQ48" s="446"/>
      <c r="URR48" s="446"/>
      <c r="URS48" s="446"/>
      <c r="URT48" s="446"/>
      <c r="URU48" s="446"/>
      <c r="URV48" s="446"/>
      <c r="URW48" s="446"/>
      <c r="URX48" s="446"/>
      <c r="URY48" s="446"/>
      <c r="URZ48" s="446"/>
      <c r="USA48" s="446"/>
      <c r="USB48" s="446"/>
      <c r="USC48" s="446"/>
      <c r="USD48" s="446"/>
      <c r="USE48" s="446"/>
      <c r="USF48" s="446"/>
      <c r="USG48" s="446"/>
      <c r="USH48" s="446"/>
      <c r="USI48" s="446"/>
      <c r="USJ48" s="446"/>
      <c r="USK48" s="446"/>
      <c r="USL48" s="446"/>
      <c r="USM48" s="446"/>
      <c r="USN48" s="446"/>
      <c r="USO48" s="446"/>
      <c r="USP48" s="446"/>
      <c r="USQ48" s="446"/>
      <c r="USR48" s="446"/>
      <c r="USS48" s="446"/>
      <c r="UST48" s="446"/>
      <c r="USU48" s="446"/>
      <c r="USV48" s="446"/>
      <c r="USW48" s="446"/>
      <c r="USX48" s="446"/>
      <c r="USY48" s="446"/>
      <c r="USZ48" s="446"/>
      <c r="UTA48" s="446"/>
      <c r="UTB48" s="446"/>
      <c r="UTC48" s="446"/>
      <c r="UTD48" s="446"/>
      <c r="UTE48" s="446"/>
      <c r="UTF48" s="446"/>
      <c r="UTG48" s="446"/>
      <c r="UTH48" s="446"/>
      <c r="UTI48" s="446"/>
      <c r="UTJ48" s="446"/>
      <c r="UTK48" s="446"/>
      <c r="UTL48" s="446"/>
      <c r="UTM48" s="446"/>
      <c r="UTN48" s="446"/>
      <c r="UTO48" s="446"/>
      <c r="UTP48" s="446"/>
      <c r="UTQ48" s="446"/>
      <c r="UTR48" s="446"/>
      <c r="UTS48" s="446"/>
      <c r="UTT48" s="446"/>
      <c r="UTU48" s="446"/>
      <c r="UTV48" s="446"/>
      <c r="UTW48" s="446"/>
      <c r="UTX48" s="446"/>
      <c r="UTY48" s="446"/>
      <c r="UTZ48" s="446"/>
      <c r="UUA48" s="446"/>
      <c r="UUB48" s="446"/>
      <c r="UUC48" s="446"/>
      <c r="UUD48" s="446"/>
      <c r="UUE48" s="446"/>
      <c r="UUF48" s="446"/>
      <c r="UUG48" s="446"/>
      <c r="UUH48" s="446"/>
      <c r="UUI48" s="446"/>
      <c r="UUJ48" s="446"/>
      <c r="UUK48" s="446"/>
      <c r="UUL48" s="446"/>
      <c r="UUM48" s="446"/>
      <c r="UUN48" s="446"/>
      <c r="UUO48" s="446"/>
      <c r="UUP48" s="446"/>
      <c r="UUQ48" s="446"/>
      <c r="UUR48" s="446"/>
      <c r="UUS48" s="446"/>
      <c r="UUT48" s="446"/>
      <c r="UUU48" s="446"/>
      <c r="UUV48" s="446"/>
      <c r="UUW48" s="446"/>
      <c r="UUX48" s="446"/>
      <c r="UUY48" s="446"/>
      <c r="UUZ48" s="446"/>
      <c r="UVA48" s="446"/>
      <c r="UVB48" s="446"/>
      <c r="UVC48" s="446"/>
      <c r="UVD48" s="446"/>
      <c r="UVE48" s="446"/>
      <c r="UVF48" s="446"/>
      <c r="UVG48" s="446"/>
      <c r="UVH48" s="446"/>
      <c r="UVI48" s="446"/>
      <c r="UVJ48" s="446"/>
      <c r="UVK48" s="446"/>
      <c r="UVL48" s="446"/>
      <c r="UVM48" s="446"/>
      <c r="UVN48" s="446"/>
      <c r="UVO48" s="446"/>
      <c r="UVP48" s="446"/>
      <c r="UVQ48" s="446"/>
      <c r="UVR48" s="446"/>
      <c r="UVS48" s="446"/>
      <c r="UVT48" s="446"/>
      <c r="UVU48" s="446"/>
      <c r="UVV48" s="446"/>
      <c r="UVW48" s="446"/>
      <c r="UVX48" s="446"/>
      <c r="UVY48" s="446"/>
      <c r="UVZ48" s="446"/>
      <c r="UWA48" s="446"/>
      <c r="UWB48" s="446"/>
      <c r="UWC48" s="446"/>
      <c r="UWD48" s="446"/>
      <c r="UWE48" s="446"/>
      <c r="UWF48" s="446"/>
      <c r="UWG48" s="446"/>
      <c r="UWH48" s="446"/>
      <c r="UWI48" s="446"/>
      <c r="UWJ48" s="446"/>
      <c r="UWK48" s="446"/>
      <c r="UWL48" s="446"/>
      <c r="UWM48" s="446"/>
      <c r="UWN48" s="446"/>
      <c r="UWO48" s="446"/>
      <c r="UWP48" s="446"/>
      <c r="UWQ48" s="446"/>
      <c r="UWR48" s="446"/>
      <c r="UWS48" s="446"/>
      <c r="UWT48" s="446"/>
      <c r="UWU48" s="446"/>
      <c r="UWV48" s="446"/>
      <c r="UWW48" s="446"/>
      <c r="UWX48" s="446"/>
      <c r="UWY48" s="446"/>
      <c r="UWZ48" s="446"/>
      <c r="UXA48" s="446"/>
      <c r="UXB48" s="446"/>
      <c r="UXC48" s="446"/>
      <c r="UXD48" s="446"/>
      <c r="UXE48" s="446"/>
      <c r="UXF48" s="446"/>
      <c r="UXG48" s="446"/>
      <c r="UXH48" s="446"/>
      <c r="UXI48" s="446"/>
      <c r="UXJ48" s="446"/>
      <c r="UXK48" s="446"/>
      <c r="UXL48" s="446"/>
      <c r="UXM48" s="446"/>
      <c r="UXN48" s="446"/>
      <c r="UXO48" s="446"/>
      <c r="UXP48" s="446"/>
      <c r="UXQ48" s="446"/>
      <c r="UXR48" s="446"/>
      <c r="UXS48" s="446"/>
      <c r="UXT48" s="446"/>
      <c r="UXU48" s="446"/>
      <c r="UXV48" s="446"/>
      <c r="UXW48" s="446"/>
      <c r="UXX48" s="446"/>
      <c r="UXY48" s="446"/>
      <c r="UXZ48" s="446"/>
      <c r="UYA48" s="446"/>
      <c r="UYB48" s="446"/>
      <c r="UYC48" s="446"/>
      <c r="UYD48" s="446"/>
      <c r="UYE48" s="446"/>
      <c r="UYF48" s="446"/>
      <c r="UYG48" s="446"/>
      <c r="UYH48" s="446"/>
      <c r="UYI48" s="446"/>
      <c r="UYJ48" s="446"/>
      <c r="UYK48" s="446"/>
      <c r="UYL48" s="446"/>
      <c r="UYM48" s="446"/>
      <c r="UYN48" s="446"/>
      <c r="UYO48" s="446"/>
      <c r="UYP48" s="446"/>
      <c r="UYQ48" s="446"/>
      <c r="UYR48" s="446"/>
      <c r="UYS48" s="446"/>
      <c r="UYT48" s="446"/>
      <c r="UYU48" s="446"/>
      <c r="UYV48" s="446"/>
      <c r="UYW48" s="446"/>
      <c r="UYX48" s="446"/>
      <c r="UYY48" s="446"/>
      <c r="UYZ48" s="446"/>
      <c r="UZA48" s="446"/>
      <c r="UZB48" s="446"/>
      <c r="UZC48" s="446"/>
      <c r="UZD48" s="446"/>
      <c r="UZE48" s="446"/>
      <c r="UZF48" s="446"/>
      <c r="UZG48" s="446"/>
      <c r="UZH48" s="446"/>
      <c r="UZI48" s="446"/>
      <c r="UZJ48" s="446"/>
      <c r="UZK48" s="446"/>
      <c r="UZL48" s="446"/>
      <c r="UZM48" s="446"/>
      <c r="UZN48" s="446"/>
      <c r="UZO48" s="446"/>
      <c r="UZP48" s="446"/>
      <c r="UZQ48" s="446"/>
      <c r="UZR48" s="446"/>
      <c r="UZS48" s="446"/>
      <c r="UZT48" s="446"/>
      <c r="UZU48" s="446"/>
      <c r="UZV48" s="446"/>
      <c r="UZW48" s="446"/>
      <c r="UZX48" s="446"/>
      <c r="UZY48" s="446"/>
      <c r="UZZ48" s="446"/>
      <c r="VAA48" s="446"/>
      <c r="VAB48" s="446"/>
      <c r="VAC48" s="446"/>
      <c r="VAD48" s="446"/>
      <c r="VAE48" s="446"/>
      <c r="VAF48" s="446"/>
      <c r="VAG48" s="446"/>
      <c r="VAH48" s="446"/>
      <c r="VAI48" s="446"/>
      <c r="VAJ48" s="446"/>
      <c r="VAK48" s="446"/>
      <c r="VAL48" s="446"/>
      <c r="VAM48" s="446"/>
      <c r="VAN48" s="446"/>
      <c r="VAO48" s="446"/>
      <c r="VAP48" s="446"/>
      <c r="VAQ48" s="446"/>
      <c r="VAR48" s="446"/>
      <c r="VAS48" s="446"/>
      <c r="VAT48" s="446"/>
      <c r="VAU48" s="446"/>
      <c r="VAV48" s="446"/>
      <c r="VAW48" s="446"/>
      <c r="VAX48" s="446"/>
      <c r="VAY48" s="446"/>
      <c r="VAZ48" s="446"/>
      <c r="VBA48" s="446"/>
      <c r="VBB48" s="446"/>
      <c r="VBC48" s="446"/>
      <c r="VBD48" s="446"/>
      <c r="VBE48" s="446"/>
      <c r="VBF48" s="446"/>
      <c r="VBG48" s="446"/>
      <c r="VBH48" s="446"/>
      <c r="VBI48" s="446"/>
      <c r="VBJ48" s="446"/>
      <c r="VBK48" s="446"/>
      <c r="VBL48" s="446"/>
      <c r="VBM48" s="446"/>
      <c r="VBN48" s="446"/>
      <c r="VBO48" s="446"/>
      <c r="VBP48" s="446"/>
      <c r="VBQ48" s="446"/>
      <c r="VBR48" s="446"/>
      <c r="VBS48" s="446"/>
      <c r="VBT48" s="446"/>
      <c r="VBU48" s="446"/>
      <c r="VBV48" s="446"/>
      <c r="VBW48" s="446"/>
      <c r="VBX48" s="446"/>
      <c r="VBY48" s="446"/>
      <c r="VBZ48" s="446"/>
      <c r="VCA48" s="446"/>
      <c r="VCB48" s="446"/>
      <c r="VCC48" s="446"/>
      <c r="VCD48" s="446"/>
      <c r="VCE48" s="446"/>
      <c r="VCF48" s="446"/>
      <c r="VCG48" s="446"/>
      <c r="VCH48" s="446"/>
      <c r="VCI48" s="446"/>
      <c r="VCJ48" s="446"/>
      <c r="VCK48" s="446"/>
      <c r="VCL48" s="446"/>
      <c r="VCM48" s="446"/>
      <c r="VCN48" s="446"/>
      <c r="VCO48" s="446"/>
      <c r="VCP48" s="446"/>
      <c r="VCQ48" s="446"/>
      <c r="VCR48" s="446"/>
      <c r="VCS48" s="446"/>
      <c r="VCT48" s="446"/>
      <c r="VCU48" s="446"/>
      <c r="VCV48" s="446"/>
      <c r="VCW48" s="446"/>
      <c r="VCX48" s="446"/>
      <c r="VCY48" s="446"/>
      <c r="VCZ48" s="446"/>
      <c r="VDA48" s="446"/>
      <c r="VDB48" s="446"/>
      <c r="VDC48" s="446"/>
      <c r="VDD48" s="446"/>
      <c r="VDE48" s="446"/>
      <c r="VDF48" s="446"/>
      <c r="VDG48" s="446"/>
      <c r="VDH48" s="446"/>
      <c r="VDI48" s="446"/>
      <c r="VDJ48" s="446"/>
      <c r="VDK48" s="446"/>
      <c r="VDL48" s="446"/>
      <c r="VDM48" s="446"/>
      <c r="VDN48" s="446"/>
      <c r="VDO48" s="446"/>
      <c r="VDP48" s="446"/>
      <c r="VDQ48" s="446"/>
      <c r="VDR48" s="446"/>
      <c r="VDS48" s="446"/>
      <c r="VDT48" s="446"/>
      <c r="VDU48" s="446"/>
      <c r="VDV48" s="446"/>
      <c r="VDW48" s="446"/>
      <c r="VDX48" s="446"/>
      <c r="VDY48" s="446"/>
      <c r="VDZ48" s="446"/>
      <c r="VEA48" s="446"/>
      <c r="VEB48" s="446"/>
      <c r="VEC48" s="446"/>
      <c r="VED48" s="446"/>
      <c r="VEE48" s="446"/>
      <c r="VEF48" s="446"/>
      <c r="VEG48" s="446"/>
      <c r="VEH48" s="446"/>
      <c r="VEI48" s="446"/>
      <c r="VEJ48" s="446"/>
      <c r="VEK48" s="446"/>
      <c r="VEL48" s="446"/>
      <c r="VEM48" s="446"/>
      <c r="VEN48" s="446"/>
      <c r="VEO48" s="446"/>
      <c r="VEP48" s="446"/>
      <c r="VEQ48" s="446"/>
      <c r="VER48" s="446"/>
      <c r="VES48" s="446"/>
      <c r="VET48" s="446"/>
      <c r="VEU48" s="446"/>
      <c r="VEV48" s="446"/>
      <c r="VEW48" s="446"/>
      <c r="VEX48" s="446"/>
      <c r="VEY48" s="446"/>
      <c r="VEZ48" s="446"/>
      <c r="VFA48" s="446"/>
      <c r="VFB48" s="446"/>
      <c r="VFC48" s="446"/>
      <c r="VFD48" s="446"/>
      <c r="VFE48" s="446"/>
      <c r="VFF48" s="446"/>
      <c r="VFG48" s="446"/>
      <c r="VFH48" s="446"/>
      <c r="VFI48" s="446"/>
      <c r="VFJ48" s="446"/>
      <c r="VFK48" s="446"/>
      <c r="VFL48" s="446"/>
      <c r="VFM48" s="446"/>
      <c r="VFN48" s="446"/>
      <c r="VFO48" s="446"/>
      <c r="VFP48" s="446"/>
      <c r="VFQ48" s="446"/>
      <c r="VFR48" s="446"/>
      <c r="VFS48" s="446"/>
      <c r="VFT48" s="446"/>
      <c r="VFU48" s="446"/>
      <c r="VFV48" s="446"/>
      <c r="VFW48" s="446"/>
      <c r="VFX48" s="446"/>
      <c r="VFY48" s="446"/>
      <c r="VFZ48" s="446"/>
      <c r="VGA48" s="446"/>
      <c r="VGB48" s="446"/>
      <c r="VGC48" s="446"/>
      <c r="VGD48" s="446"/>
      <c r="VGE48" s="446"/>
      <c r="VGF48" s="446"/>
      <c r="VGG48" s="446"/>
      <c r="VGH48" s="446"/>
      <c r="VGI48" s="446"/>
      <c r="VGJ48" s="446"/>
      <c r="VGK48" s="446"/>
      <c r="VGL48" s="446"/>
      <c r="VGM48" s="446"/>
      <c r="VGN48" s="446"/>
      <c r="VGO48" s="446"/>
      <c r="VGP48" s="446"/>
      <c r="VGQ48" s="446"/>
      <c r="VGR48" s="446"/>
      <c r="VGS48" s="446"/>
      <c r="VGT48" s="446"/>
      <c r="VGU48" s="446"/>
      <c r="VGV48" s="446"/>
      <c r="VGW48" s="446"/>
      <c r="VGX48" s="446"/>
      <c r="VGY48" s="446"/>
      <c r="VGZ48" s="446"/>
      <c r="VHA48" s="446"/>
      <c r="VHB48" s="446"/>
      <c r="VHC48" s="446"/>
      <c r="VHD48" s="446"/>
      <c r="VHE48" s="446"/>
      <c r="VHF48" s="446"/>
      <c r="VHG48" s="446"/>
      <c r="VHH48" s="446"/>
      <c r="VHI48" s="446"/>
      <c r="VHJ48" s="446"/>
      <c r="VHK48" s="446"/>
      <c r="VHL48" s="446"/>
      <c r="VHM48" s="446"/>
      <c r="VHN48" s="446"/>
      <c r="VHO48" s="446"/>
      <c r="VHP48" s="446"/>
      <c r="VHQ48" s="446"/>
      <c r="VHR48" s="446"/>
      <c r="VHS48" s="446"/>
      <c r="VHT48" s="446"/>
      <c r="VHU48" s="446"/>
      <c r="VHV48" s="446"/>
      <c r="VHW48" s="446"/>
      <c r="VHX48" s="446"/>
      <c r="VHY48" s="446"/>
      <c r="VHZ48" s="446"/>
      <c r="VIA48" s="446"/>
      <c r="VIB48" s="446"/>
      <c r="VIC48" s="446"/>
      <c r="VID48" s="446"/>
      <c r="VIE48" s="446"/>
      <c r="VIF48" s="446"/>
      <c r="VIG48" s="446"/>
      <c r="VIH48" s="446"/>
      <c r="VII48" s="446"/>
      <c r="VIJ48" s="446"/>
      <c r="VIK48" s="446"/>
      <c r="VIL48" s="446"/>
      <c r="VIM48" s="446"/>
      <c r="VIN48" s="446"/>
      <c r="VIO48" s="446"/>
      <c r="VIP48" s="446"/>
      <c r="VIQ48" s="446"/>
      <c r="VIR48" s="446"/>
      <c r="VIS48" s="446"/>
      <c r="VIT48" s="446"/>
      <c r="VIU48" s="446"/>
      <c r="VIV48" s="446"/>
      <c r="VIW48" s="446"/>
      <c r="VIX48" s="446"/>
      <c r="VIY48" s="446"/>
      <c r="VIZ48" s="446"/>
      <c r="VJA48" s="446"/>
      <c r="VJB48" s="446"/>
      <c r="VJC48" s="446"/>
      <c r="VJD48" s="446"/>
      <c r="VJE48" s="446"/>
      <c r="VJF48" s="446"/>
      <c r="VJG48" s="446"/>
      <c r="VJH48" s="446"/>
      <c r="VJI48" s="446"/>
      <c r="VJJ48" s="446"/>
      <c r="VJK48" s="446"/>
      <c r="VJL48" s="446"/>
      <c r="VJM48" s="446"/>
      <c r="VJN48" s="446"/>
      <c r="VJO48" s="446"/>
      <c r="VJP48" s="446"/>
      <c r="VJQ48" s="446"/>
      <c r="VJR48" s="446"/>
      <c r="VJS48" s="446"/>
      <c r="VJT48" s="446"/>
      <c r="VJU48" s="446"/>
      <c r="VJV48" s="446"/>
      <c r="VJW48" s="446"/>
      <c r="VJX48" s="446"/>
      <c r="VJY48" s="446"/>
      <c r="VJZ48" s="446"/>
      <c r="VKA48" s="446"/>
      <c r="VKB48" s="446"/>
      <c r="VKC48" s="446"/>
      <c r="VKD48" s="446"/>
      <c r="VKE48" s="446"/>
      <c r="VKF48" s="446"/>
      <c r="VKG48" s="446"/>
      <c r="VKH48" s="446"/>
      <c r="VKI48" s="446"/>
      <c r="VKJ48" s="446"/>
      <c r="VKK48" s="446"/>
      <c r="VKL48" s="446"/>
      <c r="VKM48" s="446"/>
      <c r="VKN48" s="446"/>
      <c r="VKO48" s="446"/>
      <c r="VKP48" s="446"/>
      <c r="VKQ48" s="446"/>
      <c r="VKR48" s="446"/>
      <c r="VKS48" s="446"/>
      <c r="VKT48" s="446"/>
      <c r="VKU48" s="446"/>
      <c r="VKV48" s="446"/>
      <c r="VKW48" s="446"/>
      <c r="VKX48" s="446"/>
      <c r="VKY48" s="446"/>
      <c r="VKZ48" s="446"/>
      <c r="VLA48" s="446"/>
      <c r="VLB48" s="446"/>
      <c r="VLC48" s="446"/>
      <c r="VLD48" s="446"/>
      <c r="VLE48" s="446"/>
      <c r="VLF48" s="446"/>
      <c r="VLG48" s="446"/>
      <c r="VLH48" s="446"/>
      <c r="VLI48" s="446"/>
      <c r="VLJ48" s="446"/>
      <c r="VLK48" s="446"/>
      <c r="VLL48" s="446"/>
      <c r="VLM48" s="446"/>
      <c r="VLN48" s="446"/>
      <c r="VLO48" s="446"/>
      <c r="VLP48" s="446"/>
      <c r="VLQ48" s="446"/>
      <c r="VLR48" s="446"/>
      <c r="VLS48" s="446"/>
      <c r="VLT48" s="446"/>
      <c r="VLU48" s="446"/>
      <c r="VLV48" s="446"/>
      <c r="VLW48" s="446"/>
      <c r="VLX48" s="446"/>
      <c r="VLY48" s="446"/>
      <c r="VLZ48" s="446"/>
      <c r="VMA48" s="446"/>
      <c r="VMB48" s="446"/>
      <c r="VMC48" s="446"/>
      <c r="VMD48" s="446"/>
      <c r="VME48" s="446"/>
      <c r="VMF48" s="446"/>
      <c r="VMG48" s="446"/>
      <c r="VMH48" s="446"/>
      <c r="VMI48" s="446"/>
      <c r="VMJ48" s="446"/>
      <c r="VMK48" s="446"/>
      <c r="VML48" s="446"/>
      <c r="VMM48" s="446"/>
      <c r="VMN48" s="446"/>
      <c r="VMO48" s="446"/>
      <c r="VMP48" s="446"/>
      <c r="VMQ48" s="446"/>
      <c r="VMR48" s="446"/>
      <c r="VMS48" s="446"/>
      <c r="VMT48" s="446"/>
      <c r="VMU48" s="446"/>
      <c r="VMV48" s="446"/>
      <c r="VMW48" s="446"/>
      <c r="VMX48" s="446"/>
      <c r="VMY48" s="446"/>
      <c r="VMZ48" s="446"/>
      <c r="VNA48" s="446"/>
      <c r="VNB48" s="446"/>
      <c r="VNC48" s="446"/>
      <c r="VND48" s="446"/>
      <c r="VNE48" s="446"/>
      <c r="VNF48" s="446"/>
      <c r="VNG48" s="446"/>
      <c r="VNH48" s="446"/>
      <c r="VNI48" s="446"/>
      <c r="VNJ48" s="446"/>
      <c r="VNK48" s="446"/>
      <c r="VNL48" s="446"/>
      <c r="VNM48" s="446"/>
      <c r="VNN48" s="446"/>
      <c r="VNO48" s="446"/>
      <c r="VNP48" s="446"/>
      <c r="VNQ48" s="446"/>
      <c r="VNR48" s="446"/>
      <c r="VNS48" s="446"/>
      <c r="VNT48" s="446"/>
      <c r="VNU48" s="446"/>
      <c r="VNV48" s="446"/>
      <c r="VNW48" s="446"/>
      <c r="VNX48" s="446"/>
      <c r="VNY48" s="446"/>
      <c r="VNZ48" s="446"/>
      <c r="VOA48" s="446"/>
      <c r="VOB48" s="446"/>
      <c r="VOC48" s="446"/>
      <c r="VOD48" s="446"/>
      <c r="VOE48" s="446"/>
      <c r="VOF48" s="446"/>
      <c r="VOG48" s="446"/>
      <c r="VOH48" s="446"/>
      <c r="VOI48" s="446"/>
      <c r="VOJ48" s="446"/>
      <c r="VOK48" s="446"/>
      <c r="VOL48" s="446"/>
      <c r="VOM48" s="446"/>
      <c r="VON48" s="446"/>
      <c r="VOO48" s="446"/>
      <c r="VOP48" s="446"/>
      <c r="VOQ48" s="446"/>
      <c r="VOR48" s="446"/>
      <c r="VOS48" s="446"/>
      <c r="VOT48" s="446"/>
      <c r="VOU48" s="446"/>
      <c r="VOV48" s="446"/>
      <c r="VOW48" s="446"/>
      <c r="VOX48" s="446"/>
      <c r="VOY48" s="446"/>
      <c r="VOZ48" s="446"/>
      <c r="VPA48" s="446"/>
      <c r="VPB48" s="446"/>
      <c r="VPC48" s="446"/>
      <c r="VPD48" s="446"/>
      <c r="VPE48" s="446"/>
      <c r="VPF48" s="446"/>
      <c r="VPG48" s="446"/>
      <c r="VPH48" s="446"/>
      <c r="VPI48" s="446"/>
      <c r="VPJ48" s="446"/>
      <c r="VPK48" s="446"/>
      <c r="VPL48" s="446"/>
      <c r="VPM48" s="446"/>
      <c r="VPN48" s="446"/>
      <c r="VPO48" s="446"/>
      <c r="VPP48" s="446"/>
      <c r="VPQ48" s="446"/>
      <c r="VPR48" s="446"/>
      <c r="VPS48" s="446"/>
      <c r="VPT48" s="446"/>
      <c r="VPU48" s="446"/>
      <c r="VPV48" s="446"/>
      <c r="VPW48" s="446"/>
      <c r="VPX48" s="446"/>
      <c r="VPY48" s="446"/>
      <c r="VPZ48" s="446"/>
      <c r="VQA48" s="446"/>
      <c r="VQB48" s="446"/>
      <c r="VQC48" s="446"/>
      <c r="VQD48" s="446"/>
      <c r="VQE48" s="446"/>
      <c r="VQF48" s="446"/>
      <c r="VQG48" s="446"/>
      <c r="VQH48" s="446"/>
      <c r="VQI48" s="446"/>
      <c r="VQJ48" s="446"/>
      <c r="VQK48" s="446"/>
      <c r="VQL48" s="446"/>
      <c r="VQM48" s="446"/>
      <c r="VQN48" s="446"/>
      <c r="VQO48" s="446"/>
      <c r="VQP48" s="446"/>
      <c r="VQQ48" s="446"/>
      <c r="VQR48" s="446"/>
      <c r="VQS48" s="446"/>
      <c r="VQT48" s="446"/>
      <c r="VQU48" s="446"/>
      <c r="VQV48" s="446"/>
      <c r="VQW48" s="446"/>
      <c r="VQX48" s="446"/>
      <c r="VQY48" s="446"/>
      <c r="VQZ48" s="446"/>
      <c r="VRA48" s="446"/>
      <c r="VRB48" s="446"/>
      <c r="VRC48" s="446"/>
      <c r="VRD48" s="446"/>
      <c r="VRE48" s="446"/>
      <c r="VRF48" s="446"/>
      <c r="VRG48" s="446"/>
      <c r="VRH48" s="446"/>
      <c r="VRI48" s="446"/>
      <c r="VRJ48" s="446"/>
      <c r="VRK48" s="446"/>
      <c r="VRL48" s="446"/>
      <c r="VRM48" s="446"/>
      <c r="VRN48" s="446"/>
      <c r="VRO48" s="446"/>
      <c r="VRP48" s="446"/>
      <c r="VRQ48" s="446"/>
      <c r="VRR48" s="446"/>
      <c r="VRS48" s="446"/>
      <c r="VRT48" s="446"/>
      <c r="VRU48" s="446"/>
      <c r="VRV48" s="446"/>
      <c r="VRW48" s="446"/>
      <c r="VRX48" s="446"/>
      <c r="VRY48" s="446"/>
      <c r="VRZ48" s="446"/>
      <c r="VSA48" s="446"/>
      <c r="VSB48" s="446"/>
      <c r="VSC48" s="446"/>
      <c r="VSD48" s="446"/>
      <c r="VSE48" s="446"/>
      <c r="VSF48" s="446"/>
      <c r="VSG48" s="446"/>
      <c r="VSH48" s="446"/>
      <c r="VSI48" s="446"/>
      <c r="VSJ48" s="446"/>
      <c r="VSK48" s="446"/>
      <c r="VSL48" s="446"/>
      <c r="VSM48" s="446"/>
      <c r="VSN48" s="446"/>
      <c r="VSO48" s="446"/>
      <c r="VSP48" s="446"/>
      <c r="VSQ48" s="446"/>
      <c r="VSR48" s="446"/>
      <c r="VSS48" s="446"/>
      <c r="VST48" s="446"/>
      <c r="VSU48" s="446"/>
      <c r="VSV48" s="446"/>
      <c r="VSW48" s="446"/>
      <c r="VSX48" s="446"/>
      <c r="VSY48" s="446"/>
      <c r="VSZ48" s="446"/>
      <c r="VTA48" s="446"/>
      <c r="VTB48" s="446"/>
      <c r="VTC48" s="446"/>
      <c r="VTD48" s="446"/>
      <c r="VTE48" s="446"/>
      <c r="VTF48" s="446"/>
      <c r="VTG48" s="446"/>
      <c r="VTH48" s="446"/>
      <c r="VTI48" s="446"/>
      <c r="VTJ48" s="446"/>
      <c r="VTK48" s="446"/>
      <c r="VTL48" s="446"/>
      <c r="VTM48" s="446"/>
      <c r="VTN48" s="446"/>
      <c r="VTO48" s="446"/>
      <c r="VTP48" s="446"/>
      <c r="VTQ48" s="446"/>
      <c r="VTR48" s="446"/>
      <c r="VTS48" s="446"/>
      <c r="VTT48" s="446"/>
      <c r="VTU48" s="446"/>
      <c r="VTV48" s="446"/>
      <c r="VTW48" s="446"/>
      <c r="VTX48" s="446"/>
      <c r="VTY48" s="446"/>
      <c r="VTZ48" s="446"/>
      <c r="VUA48" s="446"/>
      <c r="VUB48" s="446"/>
      <c r="VUC48" s="446"/>
      <c r="VUD48" s="446"/>
      <c r="VUE48" s="446"/>
      <c r="VUF48" s="446"/>
      <c r="VUG48" s="446"/>
      <c r="VUH48" s="446"/>
      <c r="VUI48" s="446"/>
      <c r="VUJ48" s="446"/>
      <c r="VUK48" s="446"/>
      <c r="VUL48" s="446"/>
      <c r="VUM48" s="446"/>
      <c r="VUN48" s="446"/>
      <c r="VUO48" s="446"/>
      <c r="VUP48" s="446"/>
      <c r="VUQ48" s="446"/>
      <c r="VUR48" s="446"/>
      <c r="VUS48" s="446"/>
      <c r="VUT48" s="446"/>
      <c r="VUU48" s="446"/>
      <c r="VUV48" s="446"/>
      <c r="VUW48" s="446"/>
      <c r="VUX48" s="446"/>
      <c r="VUY48" s="446"/>
      <c r="VUZ48" s="446"/>
      <c r="VVA48" s="446"/>
      <c r="VVB48" s="446"/>
      <c r="VVC48" s="446"/>
      <c r="VVD48" s="446"/>
      <c r="VVE48" s="446"/>
      <c r="VVF48" s="446"/>
      <c r="VVG48" s="446"/>
      <c r="VVH48" s="446"/>
      <c r="VVI48" s="446"/>
      <c r="VVJ48" s="446"/>
      <c r="VVK48" s="446"/>
      <c r="VVL48" s="446"/>
      <c r="VVM48" s="446"/>
      <c r="VVN48" s="446"/>
      <c r="VVO48" s="446"/>
      <c r="VVP48" s="446"/>
      <c r="VVQ48" s="446"/>
      <c r="VVR48" s="446"/>
      <c r="VVS48" s="446"/>
      <c r="VVT48" s="446"/>
      <c r="VVU48" s="446"/>
      <c r="VVV48" s="446"/>
      <c r="VVW48" s="446"/>
      <c r="VVX48" s="446"/>
      <c r="VVY48" s="446"/>
      <c r="VVZ48" s="446"/>
      <c r="VWA48" s="446"/>
      <c r="VWB48" s="446"/>
      <c r="VWC48" s="446"/>
      <c r="VWD48" s="446"/>
      <c r="VWE48" s="446"/>
      <c r="VWF48" s="446"/>
      <c r="VWG48" s="446"/>
      <c r="VWH48" s="446"/>
      <c r="VWI48" s="446"/>
      <c r="VWJ48" s="446"/>
      <c r="VWK48" s="446"/>
      <c r="VWL48" s="446"/>
      <c r="VWM48" s="446"/>
      <c r="VWN48" s="446"/>
      <c r="VWO48" s="446"/>
      <c r="VWP48" s="446"/>
      <c r="VWQ48" s="446"/>
      <c r="VWR48" s="446"/>
      <c r="VWS48" s="446"/>
      <c r="VWT48" s="446"/>
      <c r="VWU48" s="446"/>
      <c r="VWV48" s="446"/>
      <c r="VWW48" s="446"/>
      <c r="VWX48" s="446"/>
      <c r="VWY48" s="446"/>
      <c r="VWZ48" s="446"/>
      <c r="VXA48" s="446"/>
      <c r="VXB48" s="446"/>
      <c r="VXC48" s="446"/>
      <c r="VXD48" s="446"/>
      <c r="VXE48" s="446"/>
      <c r="VXF48" s="446"/>
      <c r="VXG48" s="446"/>
      <c r="VXH48" s="446"/>
      <c r="VXI48" s="446"/>
      <c r="VXJ48" s="446"/>
      <c r="VXK48" s="446"/>
      <c r="VXL48" s="446"/>
      <c r="VXM48" s="446"/>
      <c r="VXN48" s="446"/>
      <c r="VXO48" s="446"/>
      <c r="VXP48" s="446"/>
      <c r="VXQ48" s="446"/>
      <c r="VXR48" s="446"/>
      <c r="VXS48" s="446"/>
      <c r="VXT48" s="446"/>
      <c r="VXU48" s="446"/>
      <c r="VXV48" s="446"/>
      <c r="VXW48" s="446"/>
      <c r="VXX48" s="446"/>
      <c r="VXY48" s="446"/>
      <c r="VXZ48" s="446"/>
      <c r="VYA48" s="446"/>
      <c r="VYB48" s="446"/>
      <c r="VYC48" s="446"/>
      <c r="VYD48" s="446"/>
      <c r="VYE48" s="446"/>
      <c r="VYF48" s="446"/>
      <c r="VYG48" s="446"/>
      <c r="VYH48" s="446"/>
      <c r="VYI48" s="446"/>
      <c r="VYJ48" s="446"/>
      <c r="VYK48" s="446"/>
      <c r="VYL48" s="446"/>
      <c r="VYM48" s="446"/>
      <c r="VYN48" s="446"/>
      <c r="VYO48" s="446"/>
      <c r="VYP48" s="446"/>
      <c r="VYQ48" s="446"/>
      <c r="VYR48" s="446"/>
      <c r="VYS48" s="446"/>
      <c r="VYT48" s="446"/>
      <c r="VYU48" s="446"/>
      <c r="VYV48" s="446"/>
      <c r="VYW48" s="446"/>
      <c r="VYX48" s="446"/>
      <c r="VYY48" s="446"/>
      <c r="VYZ48" s="446"/>
      <c r="VZA48" s="446"/>
      <c r="VZB48" s="446"/>
      <c r="VZC48" s="446"/>
      <c r="VZD48" s="446"/>
      <c r="VZE48" s="446"/>
      <c r="VZF48" s="446"/>
      <c r="VZG48" s="446"/>
      <c r="VZH48" s="446"/>
      <c r="VZI48" s="446"/>
      <c r="VZJ48" s="446"/>
      <c r="VZK48" s="446"/>
      <c r="VZL48" s="446"/>
      <c r="VZM48" s="446"/>
      <c r="VZN48" s="446"/>
      <c r="VZO48" s="446"/>
      <c r="VZP48" s="446"/>
      <c r="VZQ48" s="446"/>
      <c r="VZR48" s="446"/>
      <c r="VZS48" s="446"/>
      <c r="VZT48" s="446"/>
      <c r="VZU48" s="446"/>
      <c r="VZV48" s="446"/>
      <c r="VZW48" s="446"/>
      <c r="VZX48" s="446"/>
      <c r="VZY48" s="446"/>
      <c r="VZZ48" s="446"/>
      <c r="WAA48" s="446"/>
      <c r="WAB48" s="446"/>
      <c r="WAC48" s="446"/>
      <c r="WAD48" s="446"/>
      <c r="WAE48" s="446"/>
      <c r="WAF48" s="446"/>
      <c r="WAG48" s="446"/>
      <c r="WAH48" s="446"/>
      <c r="WAI48" s="446"/>
      <c r="WAJ48" s="446"/>
      <c r="WAK48" s="446"/>
      <c r="WAL48" s="446"/>
      <c r="WAM48" s="446"/>
      <c r="WAN48" s="446"/>
      <c r="WAO48" s="446"/>
      <c r="WAP48" s="446"/>
      <c r="WAQ48" s="446"/>
      <c r="WAR48" s="446"/>
      <c r="WAS48" s="446"/>
      <c r="WAT48" s="446"/>
      <c r="WAU48" s="446"/>
      <c r="WAV48" s="446"/>
      <c r="WAW48" s="446"/>
      <c r="WAX48" s="446"/>
      <c r="WAY48" s="446"/>
      <c r="WAZ48" s="446"/>
      <c r="WBA48" s="446"/>
      <c r="WBB48" s="446"/>
      <c r="WBC48" s="446"/>
      <c r="WBD48" s="446"/>
      <c r="WBE48" s="446"/>
      <c r="WBF48" s="446"/>
      <c r="WBG48" s="446"/>
      <c r="WBH48" s="446"/>
      <c r="WBI48" s="446"/>
      <c r="WBJ48" s="446"/>
      <c r="WBK48" s="446"/>
      <c r="WBL48" s="446"/>
      <c r="WBM48" s="446"/>
      <c r="WBN48" s="446"/>
      <c r="WBO48" s="446"/>
      <c r="WBP48" s="446"/>
      <c r="WBQ48" s="446"/>
      <c r="WBR48" s="446"/>
      <c r="WBS48" s="446"/>
      <c r="WBT48" s="446"/>
      <c r="WBU48" s="446"/>
      <c r="WBV48" s="446"/>
      <c r="WBW48" s="446"/>
      <c r="WBX48" s="446"/>
      <c r="WBY48" s="446"/>
      <c r="WBZ48" s="446"/>
      <c r="WCA48" s="446"/>
      <c r="WCB48" s="446"/>
      <c r="WCC48" s="446"/>
      <c r="WCD48" s="446"/>
      <c r="WCE48" s="446"/>
      <c r="WCF48" s="446"/>
      <c r="WCG48" s="446"/>
      <c r="WCH48" s="446"/>
      <c r="WCI48" s="446"/>
      <c r="WCJ48" s="446"/>
      <c r="WCK48" s="446"/>
      <c r="WCL48" s="446"/>
      <c r="WCM48" s="446"/>
      <c r="WCN48" s="446"/>
      <c r="WCO48" s="446"/>
      <c r="WCP48" s="446"/>
      <c r="WCQ48" s="446"/>
      <c r="WCR48" s="446"/>
      <c r="WCS48" s="446"/>
      <c r="WCT48" s="446"/>
      <c r="WCU48" s="446"/>
      <c r="WCV48" s="446"/>
      <c r="WCW48" s="446"/>
      <c r="WCX48" s="446"/>
      <c r="WCY48" s="446"/>
      <c r="WCZ48" s="446"/>
      <c r="WDA48" s="446"/>
      <c r="WDB48" s="446"/>
      <c r="WDC48" s="446"/>
      <c r="WDD48" s="446"/>
      <c r="WDE48" s="446"/>
      <c r="WDF48" s="446"/>
      <c r="WDG48" s="446"/>
      <c r="WDH48" s="446"/>
      <c r="WDI48" s="446"/>
      <c r="WDJ48" s="446"/>
      <c r="WDK48" s="446"/>
      <c r="WDL48" s="446"/>
      <c r="WDM48" s="446"/>
      <c r="WDN48" s="446"/>
      <c r="WDO48" s="446"/>
      <c r="WDP48" s="446"/>
      <c r="WDQ48" s="446"/>
      <c r="WDR48" s="446"/>
      <c r="WDS48" s="446"/>
      <c r="WDT48" s="446"/>
      <c r="WDU48" s="446"/>
      <c r="WDV48" s="446"/>
      <c r="WDW48" s="446"/>
      <c r="WDX48" s="446"/>
      <c r="WDY48" s="446"/>
      <c r="WDZ48" s="446"/>
      <c r="WEA48" s="446"/>
      <c r="WEB48" s="446"/>
      <c r="WEC48" s="446"/>
      <c r="WED48" s="446"/>
      <c r="WEE48" s="446"/>
      <c r="WEF48" s="446"/>
      <c r="WEG48" s="446"/>
      <c r="WEH48" s="446"/>
      <c r="WEI48" s="446"/>
      <c r="WEJ48" s="446"/>
      <c r="WEK48" s="446"/>
      <c r="WEL48" s="446"/>
      <c r="WEM48" s="446"/>
      <c r="WEN48" s="446"/>
      <c r="WEO48" s="446"/>
      <c r="WEP48" s="446"/>
      <c r="WEQ48" s="446"/>
      <c r="WER48" s="446"/>
      <c r="WES48" s="446"/>
      <c r="WET48" s="446"/>
      <c r="WEU48" s="446"/>
      <c r="WEV48" s="446"/>
      <c r="WEW48" s="446"/>
      <c r="WEX48" s="446"/>
      <c r="WEY48" s="446"/>
      <c r="WEZ48" s="446"/>
      <c r="WFA48" s="446"/>
      <c r="WFB48" s="446"/>
      <c r="WFC48" s="446"/>
      <c r="WFD48" s="446"/>
      <c r="WFE48" s="446"/>
      <c r="WFF48" s="446"/>
      <c r="WFG48" s="446"/>
      <c r="WFH48" s="446"/>
      <c r="WFI48" s="446"/>
      <c r="WFJ48" s="446"/>
      <c r="WFK48" s="446"/>
      <c r="WFL48" s="446"/>
      <c r="WFM48" s="446"/>
      <c r="WFN48" s="446"/>
      <c r="WFO48" s="446"/>
      <c r="WFP48" s="446"/>
      <c r="WFQ48" s="446"/>
      <c r="WFR48" s="446"/>
      <c r="WFS48" s="446"/>
      <c r="WFT48" s="446"/>
      <c r="WFU48" s="446"/>
      <c r="WFV48" s="446"/>
      <c r="WFW48" s="446"/>
      <c r="WFX48" s="446"/>
      <c r="WFY48" s="446"/>
      <c r="WFZ48" s="446"/>
      <c r="WGA48" s="446"/>
      <c r="WGB48" s="446"/>
      <c r="WGC48" s="446"/>
      <c r="WGD48" s="446"/>
      <c r="WGE48" s="446"/>
      <c r="WGF48" s="446"/>
      <c r="WGG48" s="446"/>
      <c r="WGH48" s="446"/>
      <c r="WGI48" s="446"/>
      <c r="WGJ48" s="446"/>
      <c r="WGK48" s="446"/>
      <c r="WGL48" s="446"/>
      <c r="WGM48" s="446"/>
      <c r="WGN48" s="446"/>
      <c r="WGO48" s="446"/>
      <c r="WGP48" s="446"/>
      <c r="WGQ48" s="446"/>
      <c r="WGR48" s="446"/>
      <c r="WGS48" s="446"/>
      <c r="WGT48" s="446"/>
      <c r="WGU48" s="446"/>
      <c r="WGV48" s="446"/>
      <c r="WGW48" s="446"/>
      <c r="WGX48" s="446"/>
      <c r="WGY48" s="446"/>
      <c r="WGZ48" s="446"/>
      <c r="WHA48" s="446"/>
      <c r="WHB48" s="446"/>
      <c r="WHC48" s="446"/>
      <c r="WHD48" s="446"/>
      <c r="WHE48" s="446"/>
      <c r="WHF48" s="446"/>
      <c r="WHG48" s="446"/>
      <c r="WHH48" s="446"/>
      <c r="WHI48" s="446"/>
      <c r="WHJ48" s="446"/>
      <c r="WHK48" s="446"/>
      <c r="WHL48" s="446"/>
      <c r="WHM48" s="446"/>
      <c r="WHN48" s="446"/>
      <c r="WHO48" s="446"/>
      <c r="WHP48" s="446"/>
      <c r="WHQ48" s="446"/>
      <c r="WHR48" s="446"/>
      <c r="WHS48" s="446"/>
      <c r="WHT48" s="446"/>
      <c r="WHU48" s="446"/>
      <c r="WHV48" s="446"/>
      <c r="WHW48" s="446"/>
      <c r="WHX48" s="446"/>
      <c r="WHY48" s="446"/>
      <c r="WHZ48" s="446"/>
      <c r="WIA48" s="446"/>
      <c r="WIB48" s="446"/>
      <c r="WIC48" s="446"/>
      <c r="WID48" s="446"/>
      <c r="WIE48" s="446"/>
      <c r="WIF48" s="446"/>
      <c r="WIG48" s="446"/>
      <c r="WIH48" s="446"/>
      <c r="WII48" s="446"/>
      <c r="WIJ48" s="446"/>
      <c r="WIK48" s="446"/>
      <c r="WIL48" s="446"/>
      <c r="WIM48" s="446"/>
      <c r="WIN48" s="446"/>
      <c r="WIO48" s="446"/>
      <c r="WIP48" s="446"/>
      <c r="WIQ48" s="446"/>
      <c r="WIR48" s="446"/>
      <c r="WIS48" s="446"/>
      <c r="WIT48" s="446"/>
      <c r="WIU48" s="446"/>
      <c r="WIV48" s="446"/>
      <c r="WIW48" s="446"/>
      <c r="WIX48" s="446"/>
      <c r="WIY48" s="446"/>
      <c r="WIZ48" s="446"/>
      <c r="WJA48" s="446"/>
      <c r="WJB48" s="446"/>
      <c r="WJC48" s="446"/>
      <c r="WJD48" s="446"/>
      <c r="WJE48" s="446"/>
      <c r="WJF48" s="446"/>
      <c r="WJG48" s="446"/>
      <c r="WJH48" s="446"/>
      <c r="WJI48" s="446"/>
      <c r="WJJ48" s="446"/>
      <c r="WJK48" s="446"/>
      <c r="WJL48" s="446"/>
      <c r="WJM48" s="446"/>
      <c r="WJN48" s="446"/>
      <c r="WJO48" s="446"/>
      <c r="WJP48" s="446"/>
      <c r="WJQ48" s="446"/>
      <c r="WJR48" s="446"/>
      <c r="WJS48" s="446"/>
      <c r="WJT48" s="446"/>
      <c r="WJU48" s="446"/>
      <c r="WJV48" s="446"/>
      <c r="WJW48" s="446"/>
      <c r="WJX48" s="446"/>
      <c r="WJY48" s="446"/>
      <c r="WJZ48" s="446"/>
      <c r="WKA48" s="446"/>
      <c r="WKB48" s="446"/>
      <c r="WKC48" s="446"/>
      <c r="WKD48" s="446"/>
      <c r="WKE48" s="446"/>
      <c r="WKF48" s="446"/>
      <c r="WKG48" s="446"/>
      <c r="WKH48" s="446"/>
      <c r="WKI48" s="446"/>
      <c r="WKJ48" s="446"/>
      <c r="WKK48" s="446"/>
      <c r="WKL48" s="446"/>
      <c r="WKM48" s="446"/>
      <c r="WKN48" s="446"/>
      <c r="WKO48" s="446"/>
      <c r="WKP48" s="446"/>
      <c r="WKQ48" s="446"/>
      <c r="WKR48" s="446"/>
      <c r="WKS48" s="446"/>
      <c r="WKT48" s="446"/>
      <c r="WKU48" s="446"/>
      <c r="WKV48" s="446"/>
      <c r="WKW48" s="446"/>
      <c r="WKX48" s="446"/>
      <c r="WKY48" s="446"/>
      <c r="WKZ48" s="446"/>
      <c r="WLA48" s="446"/>
      <c r="WLB48" s="446"/>
      <c r="WLC48" s="446"/>
      <c r="WLD48" s="446"/>
      <c r="WLE48" s="446"/>
      <c r="WLF48" s="446"/>
      <c r="WLG48" s="446"/>
      <c r="WLH48" s="446"/>
      <c r="WLI48" s="446"/>
      <c r="WLJ48" s="446"/>
      <c r="WLK48" s="446"/>
      <c r="WLL48" s="446"/>
      <c r="WLM48" s="446"/>
      <c r="WLN48" s="446"/>
      <c r="WLO48" s="446"/>
      <c r="WLP48" s="446"/>
      <c r="WLQ48" s="446"/>
      <c r="WLR48" s="446"/>
      <c r="WLS48" s="446"/>
      <c r="WLT48" s="446"/>
      <c r="WLU48" s="446"/>
      <c r="WLV48" s="446"/>
      <c r="WLW48" s="446"/>
      <c r="WLX48" s="446"/>
      <c r="WLY48" s="446"/>
      <c r="WLZ48" s="446"/>
      <c r="WMA48" s="446"/>
      <c r="WMB48" s="446"/>
      <c r="WMC48" s="446"/>
      <c r="WMD48" s="446"/>
      <c r="WME48" s="446"/>
      <c r="WMF48" s="446"/>
      <c r="WMG48" s="446"/>
      <c r="WMH48" s="446"/>
      <c r="WMI48" s="446"/>
      <c r="WMJ48" s="446"/>
      <c r="WMK48" s="446"/>
      <c r="WML48" s="446"/>
      <c r="WMM48" s="446"/>
      <c r="WMN48" s="446"/>
      <c r="WMO48" s="446"/>
      <c r="WMP48" s="446"/>
      <c r="WMQ48" s="446"/>
      <c r="WMR48" s="446"/>
      <c r="WMS48" s="446"/>
      <c r="WMT48" s="446"/>
      <c r="WMU48" s="446"/>
      <c r="WMV48" s="446"/>
      <c r="WMW48" s="446"/>
      <c r="WMX48" s="446"/>
      <c r="WMY48" s="446"/>
      <c r="WMZ48" s="446"/>
      <c r="WNA48" s="446"/>
      <c r="WNB48" s="446"/>
      <c r="WNC48" s="446"/>
      <c r="WND48" s="446"/>
      <c r="WNE48" s="446"/>
      <c r="WNF48" s="446"/>
      <c r="WNG48" s="446"/>
      <c r="WNH48" s="446"/>
      <c r="WNI48" s="446"/>
      <c r="WNJ48" s="446"/>
      <c r="WNK48" s="446"/>
      <c r="WNL48" s="446"/>
      <c r="WNM48" s="446"/>
      <c r="WNN48" s="446"/>
      <c r="WNO48" s="446"/>
      <c r="WNP48" s="446"/>
      <c r="WNQ48" s="446"/>
      <c r="WNR48" s="446"/>
      <c r="WNS48" s="446"/>
      <c r="WNT48" s="446"/>
      <c r="WNU48" s="446"/>
      <c r="WNV48" s="446"/>
      <c r="WNW48" s="446"/>
      <c r="WNX48" s="446"/>
      <c r="WNY48" s="446"/>
      <c r="WNZ48" s="446"/>
      <c r="WOA48" s="446"/>
      <c r="WOB48" s="446"/>
      <c r="WOC48" s="446"/>
      <c r="WOD48" s="446"/>
      <c r="WOE48" s="446"/>
      <c r="WOF48" s="446"/>
      <c r="WOG48" s="446"/>
      <c r="WOH48" s="446"/>
      <c r="WOI48" s="446"/>
      <c r="WOJ48" s="446"/>
      <c r="WOK48" s="446"/>
      <c r="WOL48" s="446"/>
      <c r="WOM48" s="446"/>
      <c r="WON48" s="446"/>
      <c r="WOO48" s="446"/>
      <c r="WOP48" s="446"/>
      <c r="WOQ48" s="446"/>
      <c r="WOR48" s="446"/>
      <c r="WOS48" s="446"/>
      <c r="WOT48" s="446"/>
      <c r="WOU48" s="446"/>
      <c r="WOV48" s="446"/>
      <c r="WOW48" s="446"/>
      <c r="WOX48" s="446"/>
      <c r="WOY48" s="446"/>
      <c r="WOZ48" s="446"/>
      <c r="WPA48" s="446"/>
      <c r="WPB48" s="446"/>
      <c r="WPC48" s="446"/>
      <c r="WPD48" s="446"/>
      <c r="WPE48" s="446"/>
      <c r="WPF48" s="446"/>
      <c r="WPG48" s="446"/>
      <c r="WPH48" s="446"/>
      <c r="WPI48" s="446"/>
      <c r="WPJ48" s="446"/>
      <c r="WPK48" s="446"/>
      <c r="WPL48" s="446"/>
      <c r="WPM48" s="446"/>
      <c r="WPN48" s="446"/>
      <c r="WPO48" s="446"/>
      <c r="WPP48" s="446"/>
      <c r="WPQ48" s="446"/>
      <c r="WPR48" s="446"/>
      <c r="WPS48" s="446"/>
      <c r="WPT48" s="446"/>
      <c r="WPU48" s="446"/>
      <c r="WPV48" s="446"/>
      <c r="WPW48" s="446"/>
      <c r="WPX48" s="446"/>
      <c r="WPY48" s="446"/>
      <c r="WPZ48" s="446"/>
      <c r="WQA48" s="446"/>
      <c r="WQB48" s="446"/>
      <c r="WQC48" s="446"/>
      <c r="WQD48" s="446"/>
      <c r="WQE48" s="446"/>
      <c r="WQF48" s="446"/>
      <c r="WQG48" s="446"/>
      <c r="WQH48" s="446"/>
      <c r="WQI48" s="446"/>
      <c r="WQJ48" s="446"/>
      <c r="WQK48" s="446"/>
      <c r="WQL48" s="446"/>
      <c r="WQM48" s="446"/>
      <c r="WQN48" s="446"/>
      <c r="WQO48" s="446"/>
      <c r="WQP48" s="446"/>
      <c r="WQQ48" s="446"/>
      <c r="WQR48" s="446"/>
      <c r="WQS48" s="446"/>
      <c r="WQT48" s="446"/>
      <c r="WQU48" s="446"/>
      <c r="WQV48" s="446"/>
      <c r="WQW48" s="446"/>
      <c r="WQX48" s="446"/>
      <c r="WQY48" s="446"/>
      <c r="WQZ48" s="446"/>
      <c r="WRA48" s="446"/>
      <c r="WRB48" s="446"/>
      <c r="WRC48" s="446"/>
      <c r="WRD48" s="446"/>
      <c r="WRE48" s="446"/>
      <c r="WRF48" s="446"/>
      <c r="WRG48" s="446"/>
      <c r="WRH48" s="446"/>
      <c r="WRI48" s="446"/>
      <c r="WRJ48" s="446"/>
      <c r="WRK48" s="446"/>
      <c r="WRL48" s="446"/>
      <c r="WRM48" s="446"/>
      <c r="WRN48" s="446"/>
      <c r="WRO48" s="446"/>
      <c r="WRP48" s="446"/>
      <c r="WRQ48" s="446"/>
      <c r="WRR48" s="446"/>
      <c r="WRS48" s="446"/>
      <c r="WRT48" s="446"/>
      <c r="WRU48" s="446"/>
      <c r="WRV48" s="446"/>
      <c r="WRW48" s="446"/>
      <c r="WRX48" s="446"/>
      <c r="WRY48" s="446"/>
      <c r="WRZ48" s="446"/>
      <c r="WSA48" s="446"/>
      <c r="WSB48" s="446"/>
      <c r="WSC48" s="446"/>
      <c r="WSD48" s="446"/>
      <c r="WSE48" s="446"/>
      <c r="WSF48" s="446"/>
      <c r="WSG48" s="446"/>
      <c r="WSH48" s="446"/>
      <c r="WSI48" s="446"/>
      <c r="WSJ48" s="446"/>
      <c r="WSK48" s="446"/>
      <c r="WSL48" s="446"/>
      <c r="WSM48" s="446"/>
      <c r="WSN48" s="446"/>
      <c r="WSO48" s="446"/>
      <c r="WSP48" s="446"/>
      <c r="WSQ48" s="446"/>
      <c r="WSR48" s="446"/>
      <c r="WSS48" s="446"/>
      <c r="WST48" s="446"/>
      <c r="WSU48" s="446"/>
      <c r="WSV48" s="446"/>
      <c r="WSW48" s="446"/>
      <c r="WSX48" s="446"/>
      <c r="WSY48" s="446"/>
      <c r="WSZ48" s="446"/>
      <c r="WTA48" s="446"/>
      <c r="WTB48" s="446"/>
      <c r="WTC48" s="446"/>
      <c r="WTD48" s="446"/>
      <c r="WTE48" s="446"/>
      <c r="WTF48" s="446"/>
      <c r="WTG48" s="446"/>
      <c r="WTH48" s="446"/>
      <c r="WTI48" s="446"/>
      <c r="WTJ48" s="446"/>
      <c r="WTK48" s="446"/>
      <c r="WTL48" s="446"/>
      <c r="WTM48" s="446"/>
      <c r="WTN48" s="446"/>
      <c r="WTO48" s="446"/>
      <c r="WTP48" s="446"/>
      <c r="WTQ48" s="446"/>
      <c r="WTR48" s="446"/>
      <c r="WTS48" s="446"/>
      <c r="WTT48" s="446"/>
      <c r="WTU48" s="446"/>
      <c r="WTV48" s="446"/>
      <c r="WTW48" s="446"/>
      <c r="WTX48" s="446"/>
      <c r="WTY48" s="446"/>
      <c r="WTZ48" s="446"/>
      <c r="WUA48" s="446"/>
      <c r="WUB48" s="446"/>
      <c r="WUC48" s="446"/>
      <c r="WUD48" s="446"/>
      <c r="WUE48" s="446"/>
      <c r="WUF48" s="446"/>
      <c r="WUG48" s="446"/>
      <c r="WUH48" s="446"/>
      <c r="WUI48" s="446"/>
      <c r="WUJ48" s="446"/>
      <c r="WUK48" s="446"/>
      <c r="WUL48" s="446"/>
      <c r="WUM48" s="446"/>
      <c r="WUN48" s="446"/>
      <c r="WUO48" s="446"/>
      <c r="WUP48" s="446"/>
      <c r="WUQ48" s="446"/>
      <c r="WUR48" s="446"/>
      <c r="WUS48" s="446"/>
      <c r="WUT48" s="446"/>
      <c r="WUU48" s="446"/>
      <c r="WUV48" s="446"/>
      <c r="WUW48" s="446"/>
      <c r="WUX48" s="446"/>
      <c r="WUY48" s="446"/>
      <c r="WUZ48" s="446"/>
      <c r="WVA48" s="446"/>
      <c r="WVB48" s="446"/>
      <c r="WVC48" s="446"/>
      <c r="WVD48" s="446"/>
      <c r="WVE48" s="446"/>
      <c r="WVF48" s="446"/>
      <c r="WVG48" s="446"/>
      <c r="WVH48" s="446"/>
      <c r="WVI48" s="446"/>
      <c r="WVJ48" s="446"/>
      <c r="WVK48" s="446"/>
      <c r="WVL48" s="446"/>
      <c r="WVM48" s="446"/>
      <c r="WVN48" s="446"/>
      <c r="WVO48" s="446"/>
      <c r="WVP48" s="446"/>
      <c r="WVQ48" s="446"/>
      <c r="WVR48" s="446"/>
      <c r="WVS48" s="446"/>
      <c r="WVT48" s="446"/>
      <c r="WVU48" s="446"/>
      <c r="WVV48" s="446"/>
      <c r="WVW48" s="446"/>
      <c r="WVX48" s="446"/>
      <c r="WVY48" s="446"/>
      <c r="WVZ48" s="446"/>
      <c r="WWA48" s="446"/>
      <c r="WWB48" s="446"/>
      <c r="WWC48" s="446"/>
      <c r="WWD48" s="446"/>
      <c r="WWE48" s="446"/>
      <c r="WWF48" s="446"/>
      <c r="WWG48" s="446"/>
      <c r="WWH48" s="446"/>
      <c r="WWI48" s="446"/>
      <c r="WWJ48" s="446"/>
      <c r="WWK48" s="446"/>
      <c r="WWL48" s="446"/>
      <c r="WWM48" s="446"/>
      <c r="WWN48" s="446"/>
      <c r="WWO48" s="446"/>
      <c r="WWP48" s="446"/>
      <c r="WWQ48" s="446"/>
      <c r="WWR48" s="446"/>
      <c r="WWS48" s="446"/>
      <c r="WWT48" s="446"/>
      <c r="WWU48" s="446"/>
      <c r="WWV48" s="446"/>
      <c r="WWW48" s="446"/>
      <c r="WWX48" s="446"/>
      <c r="WWY48" s="446"/>
      <c r="WWZ48" s="446"/>
      <c r="WXA48" s="446"/>
      <c r="WXB48" s="446"/>
      <c r="WXC48" s="446"/>
      <c r="WXD48" s="446"/>
      <c r="WXE48" s="446"/>
      <c r="WXF48" s="446"/>
      <c r="WXG48" s="446"/>
      <c r="WXH48" s="446"/>
      <c r="WXI48" s="446"/>
      <c r="WXJ48" s="446"/>
      <c r="WXK48" s="446"/>
      <c r="WXL48" s="446"/>
      <c r="WXM48" s="446"/>
      <c r="WXN48" s="446"/>
      <c r="WXO48" s="446"/>
      <c r="WXP48" s="446"/>
      <c r="WXQ48" s="446"/>
      <c r="WXR48" s="446"/>
      <c r="WXS48" s="446"/>
      <c r="WXT48" s="446"/>
      <c r="WXU48" s="446"/>
      <c r="WXV48" s="446"/>
      <c r="WXW48" s="446"/>
      <c r="WXX48" s="446"/>
      <c r="WXY48" s="446"/>
      <c r="WXZ48" s="446"/>
      <c r="WYA48" s="446"/>
      <c r="WYB48" s="446"/>
      <c r="WYC48" s="446"/>
      <c r="WYD48" s="446"/>
      <c r="WYE48" s="446"/>
      <c r="WYF48" s="446"/>
      <c r="WYG48" s="446"/>
      <c r="WYH48" s="446"/>
      <c r="WYI48" s="446"/>
      <c r="WYJ48" s="446"/>
      <c r="WYK48" s="446"/>
      <c r="WYL48" s="446"/>
      <c r="WYM48" s="446"/>
      <c r="WYN48" s="446"/>
      <c r="WYO48" s="446"/>
      <c r="WYP48" s="446"/>
      <c r="WYQ48" s="446"/>
      <c r="WYR48" s="446"/>
      <c r="WYS48" s="446"/>
      <c r="WYT48" s="446"/>
      <c r="WYU48" s="446"/>
      <c r="WYV48" s="446"/>
      <c r="WYW48" s="446"/>
      <c r="WYX48" s="446"/>
      <c r="WYY48" s="446"/>
      <c r="WYZ48" s="446"/>
      <c r="WZA48" s="446"/>
      <c r="WZB48" s="446"/>
      <c r="WZC48" s="446"/>
      <c r="WZD48" s="446"/>
      <c r="WZE48" s="446"/>
      <c r="WZF48" s="446"/>
      <c r="WZG48" s="446"/>
      <c r="WZH48" s="446"/>
      <c r="WZI48" s="446"/>
      <c r="WZJ48" s="446"/>
      <c r="WZK48" s="446"/>
      <c r="WZL48" s="446"/>
      <c r="WZM48" s="446"/>
      <c r="WZN48" s="446"/>
      <c r="WZO48" s="446"/>
      <c r="WZP48" s="446"/>
      <c r="WZQ48" s="446"/>
      <c r="WZR48" s="446"/>
      <c r="WZS48" s="446"/>
      <c r="WZT48" s="446"/>
      <c r="WZU48" s="446"/>
      <c r="WZV48" s="446"/>
      <c r="WZW48" s="446"/>
      <c r="WZX48" s="446"/>
      <c r="WZY48" s="446"/>
      <c r="WZZ48" s="446"/>
      <c r="XAA48" s="446"/>
      <c r="XAB48" s="446"/>
      <c r="XAC48" s="446"/>
      <c r="XAD48" s="446"/>
      <c r="XAE48" s="446"/>
      <c r="XAF48" s="446"/>
      <c r="XAG48" s="446"/>
      <c r="XAH48" s="446"/>
      <c r="XAI48" s="446"/>
      <c r="XAJ48" s="446"/>
      <c r="XAK48" s="446"/>
      <c r="XAL48" s="446"/>
      <c r="XAM48" s="446"/>
      <c r="XAN48" s="446"/>
      <c r="XAO48" s="446"/>
      <c r="XAP48" s="446"/>
      <c r="XAQ48" s="446"/>
      <c r="XAR48" s="446"/>
      <c r="XAS48" s="446"/>
      <c r="XAT48" s="446"/>
      <c r="XAU48" s="446"/>
      <c r="XAV48" s="446"/>
      <c r="XAW48" s="446"/>
      <c r="XAX48" s="446"/>
      <c r="XAY48" s="446"/>
      <c r="XAZ48" s="446"/>
      <c r="XBA48" s="446"/>
      <c r="XBB48" s="446"/>
      <c r="XBC48" s="446"/>
      <c r="XBD48" s="446"/>
      <c r="XBE48" s="446"/>
      <c r="XBF48" s="446"/>
      <c r="XBG48" s="446"/>
      <c r="XBH48" s="446"/>
      <c r="XBI48" s="446"/>
      <c r="XBJ48" s="446"/>
      <c r="XBK48" s="446"/>
      <c r="XBL48" s="446"/>
      <c r="XBM48" s="446"/>
      <c r="XBN48" s="446"/>
      <c r="XBO48" s="446"/>
      <c r="XBP48" s="446"/>
      <c r="XBQ48" s="446"/>
      <c r="XBR48" s="446"/>
      <c r="XBS48" s="446"/>
      <c r="XBT48" s="446"/>
      <c r="XBU48" s="446"/>
      <c r="XBV48" s="446"/>
      <c r="XBW48" s="446"/>
      <c r="XBX48" s="446"/>
      <c r="XBY48" s="446"/>
      <c r="XBZ48" s="446"/>
      <c r="XCA48" s="446"/>
      <c r="XCB48" s="446"/>
      <c r="XCC48" s="446"/>
      <c r="XCD48" s="446"/>
      <c r="XCE48" s="446"/>
      <c r="XCF48" s="446"/>
      <c r="XCG48" s="446"/>
      <c r="XCH48" s="446"/>
      <c r="XCI48" s="446"/>
      <c r="XCJ48" s="446"/>
      <c r="XCK48" s="446"/>
      <c r="XCL48" s="446"/>
      <c r="XCM48" s="446"/>
      <c r="XCN48" s="446"/>
      <c r="XCO48" s="446"/>
      <c r="XCP48" s="446"/>
      <c r="XCQ48" s="446"/>
      <c r="XCR48" s="446"/>
      <c r="XCS48" s="446"/>
      <c r="XCT48" s="446"/>
      <c r="XCU48" s="446"/>
      <c r="XCV48" s="446"/>
      <c r="XCW48" s="446"/>
      <c r="XCX48" s="446"/>
      <c r="XCY48" s="446"/>
      <c r="XCZ48" s="446"/>
      <c r="XDA48" s="446"/>
      <c r="XDB48" s="446"/>
      <c r="XDC48" s="446"/>
      <c r="XDD48" s="446"/>
      <c r="XDE48" s="446"/>
      <c r="XDF48" s="446"/>
      <c r="XDG48" s="446"/>
      <c r="XDH48" s="446"/>
      <c r="XDI48" s="446"/>
      <c r="XDJ48" s="446"/>
      <c r="XDK48" s="446"/>
      <c r="XDL48" s="446"/>
      <c r="XDM48" s="446"/>
      <c r="XDN48" s="446"/>
      <c r="XDO48" s="446"/>
      <c r="XDP48" s="446"/>
      <c r="XDQ48" s="446"/>
      <c r="XDR48" s="446"/>
      <c r="XDS48" s="446"/>
      <c r="XDT48" s="446"/>
      <c r="XDU48" s="446"/>
      <c r="XDV48" s="446"/>
      <c r="XDW48" s="446"/>
      <c r="XDX48" s="446"/>
      <c r="XDY48" s="446"/>
      <c r="XDZ48" s="446"/>
      <c r="XEA48" s="446"/>
      <c r="XEB48" s="446"/>
      <c r="XEC48" s="446"/>
      <c r="XED48" s="446"/>
      <c r="XEE48" s="446"/>
      <c r="XEF48" s="446"/>
      <c r="XEG48" s="446"/>
      <c r="XEH48" s="446"/>
      <c r="XEI48" s="446"/>
      <c r="XEJ48" s="446"/>
      <c r="XEK48" s="446"/>
      <c r="XEL48" s="446"/>
      <c r="XEM48" s="446"/>
      <c r="XEN48" s="446"/>
      <c r="XEO48" s="446"/>
      <c r="XEP48" s="446"/>
      <c r="XEQ48" s="446"/>
      <c r="XER48" s="446"/>
      <c r="XES48" s="446"/>
      <c r="XET48" s="446"/>
      <c r="XEU48" s="446"/>
      <c r="XEV48" s="446"/>
      <c r="XEW48" s="446"/>
      <c r="XEX48" s="446"/>
      <c r="XEY48" s="446"/>
      <c r="XEZ48" s="446"/>
      <c r="XFA48" s="446"/>
      <c r="XFB48" s="446"/>
      <c r="XFC48" s="446"/>
    </row>
    <row r="49" spans="1:16383" ht="15" customHeight="1" x14ac:dyDescent="0.25">
      <c r="A49" s="447" t="s">
        <v>16581</v>
      </c>
      <c r="B49" s="557" t="s">
        <v>20773</v>
      </c>
      <c r="C49" s="450"/>
      <c r="D49" s="450"/>
      <c r="E49" s="450"/>
      <c r="F49" s="450"/>
      <c r="G49" s="450"/>
      <c r="H49" s="467"/>
      <c r="I49" s="452"/>
      <c r="J49" s="450"/>
      <c r="K49" s="450"/>
      <c r="L49" s="450"/>
      <c r="M49" s="450"/>
      <c r="N49" s="450"/>
      <c r="O49" s="450"/>
      <c r="P49" s="450"/>
      <c r="Q49" s="450"/>
      <c r="R49" s="450"/>
      <c r="S49" s="450"/>
      <c r="T49" s="450"/>
      <c r="U49" s="450"/>
      <c r="V49" s="467"/>
      <c r="W49" s="452"/>
      <c r="X49" s="450"/>
      <c r="Y49" s="450"/>
      <c r="Z49" s="450"/>
      <c r="AA49" s="450"/>
      <c r="AB49" s="450"/>
      <c r="AC49" s="450"/>
      <c r="AD49" s="450"/>
      <c r="AE49" s="450"/>
      <c r="AF49" s="450"/>
      <c r="AG49" s="450"/>
      <c r="AH49" s="450"/>
      <c r="AI49" s="450"/>
      <c r="AJ49" s="467"/>
      <c r="AK49" s="452"/>
      <c r="AL49" s="450"/>
      <c r="AM49" s="450"/>
      <c r="AN49" s="450"/>
      <c r="AO49" s="450"/>
      <c r="AP49" s="450"/>
      <c r="AQ49" s="450"/>
      <c r="AR49" s="450"/>
      <c r="AS49" s="450"/>
      <c r="AT49" s="450"/>
      <c r="AU49" s="450"/>
      <c r="AV49" s="450"/>
      <c r="AW49" s="450"/>
      <c r="AX49" s="467"/>
      <c r="AY49" s="449"/>
      <c r="AZ49" s="450"/>
      <c r="BA49" s="450"/>
      <c r="BB49" s="450"/>
      <c r="BC49" s="450"/>
      <c r="BD49" s="450"/>
      <c r="BE49" s="450"/>
      <c r="BF49" s="450"/>
      <c r="BG49" s="450"/>
      <c r="BH49" s="450"/>
      <c r="BI49" s="450"/>
      <c r="BJ49" s="450"/>
      <c r="BK49" s="450"/>
      <c r="BL49" s="467"/>
      <c r="BM49" s="446"/>
      <c r="BN49" s="450"/>
      <c r="BO49" s="450"/>
      <c r="BP49" s="450"/>
      <c r="BQ49" s="450"/>
      <c r="BR49" s="450"/>
      <c r="BS49" s="450"/>
      <c r="BT49" s="450"/>
      <c r="BU49" s="450"/>
      <c r="BV49" s="450"/>
      <c r="BW49" s="450"/>
      <c r="BX49" s="450"/>
      <c r="BY49" s="450"/>
      <c r="BZ49" s="467"/>
      <c r="CA49" s="446"/>
      <c r="CB49" s="450"/>
      <c r="CC49" s="568">
        <f t="shared" ref="CC49:CO49" si="62">IFERROR(CC44/CC43,0)</f>
        <v>0</v>
      </c>
      <c r="CD49" s="568">
        <f t="shared" si="62"/>
        <v>0</v>
      </c>
      <c r="CE49" s="568">
        <f>IFERROR(CE44/CE43,0)</f>
        <v>5.9000030403453828E-2</v>
      </c>
      <c r="CF49" s="568">
        <f>IFERROR(CF44/CF43,0)</f>
        <v>5.9000234137204406E-2</v>
      </c>
      <c r="CG49" s="568">
        <f t="shared" si="62"/>
        <v>5.9000035040384043E-2</v>
      </c>
      <c r="CH49" s="568">
        <f t="shared" si="62"/>
        <v>5.9000000000000004E-2</v>
      </c>
      <c r="CI49" s="568">
        <f t="shared" si="62"/>
        <v>5.90000163288181E-2</v>
      </c>
      <c r="CJ49" s="568">
        <f t="shared" si="62"/>
        <v>5.8999971044642475E-2</v>
      </c>
      <c r="CK49" s="568">
        <f t="shared" si="62"/>
        <v>5.9000056924105933E-2</v>
      </c>
      <c r="CL49" s="568">
        <f t="shared" si="62"/>
        <v>5.8999856256513578E-2</v>
      </c>
      <c r="CM49" s="568">
        <f t="shared" si="62"/>
        <v>5.8999963463887133E-2</v>
      </c>
      <c r="CN49" s="568">
        <f t="shared" si="62"/>
        <v>5.9218466218136992E-2</v>
      </c>
      <c r="CO49" s="566">
        <f t="shared" si="62"/>
        <v>5.9060115140902592E-2</v>
      </c>
      <c r="CP49" s="450"/>
      <c r="CQ49" s="568">
        <f>IFERROR(CQ44/CQ43,0)</f>
        <v>6.0678680702175733E-2</v>
      </c>
      <c r="CR49" s="568">
        <f>IFERROR(CR44/CR43,0)</f>
        <v>6.8350998261065485E-2</v>
      </c>
      <c r="CS49" s="568">
        <f>IFERROR(CS44/CS43,0)</f>
        <v>6.9000058509766704E-2</v>
      </c>
      <c r="CT49" s="568">
        <f>IFERROR(CT44/CT43,0)</f>
        <v>6.9000061965316564E-2</v>
      </c>
      <c r="CU49" s="568">
        <f t="shared" ref="CU49:DB49" si="63">IFERROR(CU44/CU43,0)</f>
        <v>6.9000076926172771E-2</v>
      </c>
      <c r="CV49" s="568">
        <f t="shared" si="63"/>
        <v>6.8999907109994332E-2</v>
      </c>
      <c r="CW49" s="568">
        <f t="shared" si="63"/>
        <v>6.9044047281050028E-2</v>
      </c>
      <c r="CX49" s="568">
        <f t="shared" si="63"/>
        <v>7.0577709495852806E-2</v>
      </c>
      <c r="CY49" s="568">
        <f t="shared" si="63"/>
        <v>6.9925207147137916E-2</v>
      </c>
      <c r="CZ49" s="568">
        <f t="shared" si="63"/>
        <v>0</v>
      </c>
      <c r="DA49" s="568">
        <f t="shared" si="63"/>
        <v>0</v>
      </c>
      <c r="DB49" s="568">
        <f t="shared" si="63"/>
        <v>0</v>
      </c>
      <c r="DC49" s="566">
        <f>IFERROR(DC44/DC43,0)</f>
        <v>6.8538742829927862E-2</v>
      </c>
      <c r="DD49" s="446"/>
      <c r="DE49" s="446"/>
      <c r="DF49" s="446"/>
      <c r="DG49" s="446"/>
      <c r="DH49" s="446"/>
      <c r="DI49" s="446"/>
      <c r="DJ49" s="446"/>
      <c r="DK49" s="446"/>
      <c r="DL49" s="446"/>
      <c r="DM49" s="446"/>
      <c r="DN49" s="446"/>
      <c r="DO49" s="446"/>
      <c r="DP49" s="446"/>
      <c r="DQ49" s="446"/>
      <c r="DR49" s="446"/>
      <c r="DS49" s="446"/>
      <c r="DT49" s="446"/>
      <c r="DU49" s="446"/>
      <c r="DV49" s="446"/>
      <c r="DW49" s="446"/>
      <c r="DX49" s="446"/>
      <c r="DY49" s="446"/>
      <c r="DZ49" s="446"/>
      <c r="EA49" s="446"/>
      <c r="EB49" s="446"/>
      <c r="EC49" s="446"/>
      <c r="ED49" s="446"/>
      <c r="EE49" s="446"/>
      <c r="EF49" s="446"/>
      <c r="EG49" s="446"/>
      <c r="EH49" s="446"/>
      <c r="EI49" s="446"/>
      <c r="EJ49" s="446"/>
      <c r="EK49" s="446"/>
      <c r="EL49" s="446"/>
      <c r="EM49" s="446"/>
      <c r="EN49" s="446"/>
      <c r="EO49" s="446"/>
      <c r="EP49" s="446"/>
      <c r="EQ49" s="446"/>
      <c r="ER49" s="446"/>
      <c r="ES49" s="446"/>
      <c r="ET49" s="446"/>
      <c r="EU49" s="446"/>
      <c r="EV49" s="446"/>
      <c r="EW49" s="446"/>
      <c r="EX49" s="446"/>
      <c r="EY49" s="446"/>
      <c r="EZ49" s="446"/>
      <c r="FA49" s="446"/>
      <c r="FB49" s="446"/>
      <c r="FC49" s="446"/>
      <c r="FD49" s="446"/>
      <c r="FE49" s="446"/>
      <c r="FF49" s="446"/>
      <c r="FG49" s="446"/>
      <c r="FH49" s="446"/>
      <c r="FI49" s="446"/>
      <c r="FJ49" s="446"/>
      <c r="FK49" s="446"/>
      <c r="FL49" s="446"/>
      <c r="FM49" s="446"/>
      <c r="FN49" s="446"/>
      <c r="FO49" s="446"/>
      <c r="FP49" s="446"/>
      <c r="FQ49" s="446"/>
      <c r="FR49" s="446"/>
      <c r="FS49" s="446"/>
      <c r="FT49" s="446"/>
      <c r="FU49" s="446"/>
      <c r="FV49" s="446"/>
      <c r="FW49" s="446"/>
      <c r="FX49" s="446"/>
      <c r="FY49" s="446"/>
      <c r="FZ49" s="446"/>
      <c r="GA49" s="446"/>
      <c r="GB49" s="446"/>
      <c r="GC49" s="446"/>
      <c r="GD49" s="446"/>
      <c r="GE49" s="446"/>
      <c r="GF49" s="446"/>
      <c r="GG49" s="446"/>
      <c r="GH49" s="446"/>
      <c r="GI49" s="446"/>
      <c r="GJ49" s="446"/>
      <c r="GK49" s="446"/>
      <c r="GL49" s="446"/>
      <c r="GM49" s="446"/>
      <c r="GN49" s="446"/>
      <c r="GO49" s="446"/>
      <c r="GP49" s="446"/>
      <c r="GQ49" s="446"/>
      <c r="GR49" s="446"/>
      <c r="GS49" s="446"/>
      <c r="GT49" s="446"/>
      <c r="GU49" s="446"/>
      <c r="GV49" s="446"/>
      <c r="GW49" s="446"/>
      <c r="GX49" s="446"/>
      <c r="GY49" s="446"/>
      <c r="GZ49" s="446"/>
      <c r="HA49" s="446"/>
      <c r="HB49" s="446"/>
      <c r="HC49" s="446"/>
      <c r="HD49" s="446"/>
      <c r="HE49" s="446"/>
      <c r="HF49" s="446"/>
      <c r="HG49" s="446"/>
      <c r="HH49" s="446"/>
      <c r="HI49" s="446"/>
      <c r="HJ49" s="446"/>
      <c r="HK49" s="446"/>
      <c r="HL49" s="446"/>
      <c r="HM49" s="446"/>
      <c r="HN49" s="446"/>
      <c r="HO49" s="446"/>
      <c r="HP49" s="446"/>
      <c r="HQ49" s="446"/>
      <c r="HR49" s="446"/>
      <c r="HS49" s="446"/>
      <c r="HT49" s="446"/>
      <c r="HU49" s="446"/>
      <c r="HV49" s="446"/>
      <c r="HW49" s="446"/>
      <c r="HX49" s="446"/>
      <c r="HY49" s="446"/>
      <c r="HZ49" s="446"/>
      <c r="IA49" s="446"/>
      <c r="IB49" s="446"/>
      <c r="IC49" s="446"/>
      <c r="ID49" s="446"/>
      <c r="IE49" s="446"/>
      <c r="IF49" s="446"/>
      <c r="IG49" s="446"/>
      <c r="IH49" s="446"/>
      <c r="II49" s="446"/>
      <c r="IJ49" s="446"/>
      <c r="IK49" s="446"/>
      <c r="IL49" s="446"/>
      <c r="IM49" s="446"/>
      <c r="IN49" s="446"/>
      <c r="IO49" s="446"/>
      <c r="IP49" s="446"/>
      <c r="IQ49" s="446"/>
      <c r="IR49" s="446"/>
      <c r="IS49" s="446"/>
      <c r="IT49" s="446"/>
      <c r="IU49" s="446"/>
      <c r="IV49" s="446"/>
      <c r="IW49" s="446"/>
      <c r="IX49" s="446"/>
      <c r="IY49" s="446"/>
      <c r="IZ49" s="446"/>
      <c r="JA49" s="446"/>
      <c r="JB49" s="446"/>
      <c r="JC49" s="446"/>
      <c r="JD49" s="446"/>
      <c r="JE49" s="446"/>
      <c r="JF49" s="446"/>
      <c r="JG49" s="446"/>
      <c r="JH49" s="446"/>
      <c r="JI49" s="446"/>
      <c r="JJ49" s="446"/>
      <c r="JK49" s="446"/>
      <c r="JL49" s="446"/>
      <c r="JM49" s="446"/>
      <c r="JN49" s="446"/>
      <c r="JO49" s="446"/>
      <c r="JP49" s="446"/>
      <c r="JQ49" s="446"/>
      <c r="JR49" s="446"/>
      <c r="JS49" s="446"/>
      <c r="JT49" s="446"/>
      <c r="JU49" s="446"/>
      <c r="JV49" s="446"/>
      <c r="JW49" s="446"/>
      <c r="JX49" s="446"/>
      <c r="JY49" s="446"/>
      <c r="JZ49" s="446"/>
      <c r="KA49" s="446"/>
      <c r="KB49" s="446"/>
      <c r="KC49" s="446"/>
      <c r="KD49" s="446"/>
      <c r="KE49" s="446"/>
      <c r="KF49" s="446"/>
      <c r="KG49" s="446"/>
      <c r="KH49" s="446"/>
      <c r="KI49" s="446"/>
      <c r="KJ49" s="446"/>
      <c r="KK49" s="446"/>
      <c r="KL49" s="446"/>
      <c r="KM49" s="446"/>
      <c r="KN49" s="446"/>
      <c r="KO49" s="446"/>
      <c r="KP49" s="446"/>
      <c r="KQ49" s="446"/>
      <c r="KR49" s="446"/>
      <c r="KS49" s="446"/>
      <c r="KT49" s="446"/>
      <c r="KU49" s="446"/>
      <c r="KV49" s="446"/>
      <c r="KW49" s="446"/>
      <c r="KX49" s="446"/>
      <c r="KY49" s="446"/>
      <c r="KZ49" s="446"/>
      <c r="LA49" s="446"/>
      <c r="LB49" s="446"/>
      <c r="LC49" s="446"/>
      <c r="LD49" s="446"/>
      <c r="LE49" s="446"/>
      <c r="LF49" s="446"/>
      <c r="LG49" s="446"/>
      <c r="LH49" s="446"/>
      <c r="LI49" s="446"/>
      <c r="LJ49" s="446"/>
      <c r="LK49" s="446"/>
      <c r="LL49" s="446"/>
      <c r="LM49" s="446"/>
      <c r="LN49" s="446"/>
      <c r="LO49" s="446"/>
      <c r="LP49" s="446"/>
      <c r="LQ49" s="446"/>
      <c r="LR49" s="446"/>
      <c r="LS49" s="446"/>
      <c r="LT49" s="446"/>
      <c r="LU49" s="446"/>
      <c r="LV49" s="446"/>
      <c r="LW49" s="446"/>
      <c r="LX49" s="446"/>
      <c r="LY49" s="446"/>
      <c r="LZ49" s="446"/>
      <c r="MA49" s="446"/>
      <c r="MB49" s="446"/>
      <c r="MC49" s="446"/>
      <c r="MD49" s="446"/>
      <c r="ME49" s="446"/>
      <c r="MF49" s="446"/>
      <c r="MG49" s="446"/>
      <c r="MH49" s="446"/>
      <c r="MI49" s="446"/>
      <c r="MJ49" s="446"/>
      <c r="MK49" s="446"/>
      <c r="ML49" s="446"/>
      <c r="MM49" s="446"/>
      <c r="MN49" s="446"/>
      <c r="MO49" s="446"/>
      <c r="MP49" s="446"/>
      <c r="MQ49" s="446"/>
      <c r="MR49" s="446"/>
      <c r="MS49" s="446"/>
      <c r="MT49" s="446"/>
      <c r="MU49" s="446"/>
      <c r="MV49" s="446"/>
      <c r="MW49" s="446"/>
      <c r="MX49" s="446"/>
      <c r="MY49" s="446"/>
      <c r="MZ49" s="446"/>
      <c r="NA49" s="446"/>
      <c r="NB49" s="446"/>
      <c r="NC49" s="446"/>
      <c r="ND49" s="446"/>
      <c r="NE49" s="446"/>
      <c r="NF49" s="446"/>
      <c r="NG49" s="446"/>
      <c r="NH49" s="446"/>
      <c r="NI49" s="446"/>
      <c r="NJ49" s="446"/>
      <c r="NK49" s="446"/>
      <c r="NL49" s="446"/>
      <c r="NM49" s="446"/>
      <c r="NN49" s="446"/>
      <c r="NO49" s="446"/>
      <c r="NP49" s="446"/>
      <c r="NQ49" s="446"/>
      <c r="NR49" s="446"/>
      <c r="NS49" s="446"/>
      <c r="NT49" s="446"/>
      <c r="NU49" s="446"/>
      <c r="NV49" s="446"/>
      <c r="NW49" s="446"/>
      <c r="NX49" s="446"/>
      <c r="NY49" s="446"/>
      <c r="NZ49" s="446"/>
      <c r="OA49" s="446"/>
      <c r="OB49" s="446"/>
      <c r="OC49" s="446"/>
      <c r="OD49" s="446"/>
      <c r="OE49" s="446"/>
      <c r="OF49" s="446"/>
      <c r="OG49" s="446"/>
      <c r="OH49" s="446"/>
      <c r="OI49" s="446"/>
      <c r="OJ49" s="446"/>
      <c r="OK49" s="446"/>
      <c r="OL49" s="446"/>
      <c r="OM49" s="446"/>
      <c r="ON49" s="446"/>
      <c r="OO49" s="446"/>
      <c r="OP49" s="446"/>
      <c r="OQ49" s="446"/>
      <c r="OR49" s="446"/>
      <c r="OS49" s="446"/>
      <c r="OT49" s="446"/>
      <c r="OU49" s="446"/>
      <c r="OV49" s="446"/>
      <c r="OW49" s="446"/>
      <c r="OX49" s="446"/>
      <c r="OY49" s="446"/>
      <c r="OZ49" s="446"/>
      <c r="PA49" s="446"/>
      <c r="PB49" s="446"/>
      <c r="PC49" s="446"/>
      <c r="PD49" s="446"/>
      <c r="PE49" s="446"/>
      <c r="PF49" s="446"/>
      <c r="PG49" s="446"/>
      <c r="PH49" s="446"/>
      <c r="PI49" s="446"/>
      <c r="PJ49" s="446"/>
      <c r="PK49" s="446"/>
      <c r="PL49" s="446"/>
      <c r="PM49" s="446"/>
      <c r="PN49" s="446"/>
      <c r="PO49" s="446"/>
      <c r="PP49" s="446"/>
      <c r="PQ49" s="446"/>
      <c r="PR49" s="446"/>
      <c r="PS49" s="446"/>
      <c r="PT49" s="446"/>
      <c r="PU49" s="446"/>
      <c r="PV49" s="446"/>
      <c r="PW49" s="446"/>
      <c r="PX49" s="446"/>
      <c r="PY49" s="446"/>
      <c r="PZ49" s="446"/>
      <c r="QA49" s="446"/>
      <c r="QB49" s="446"/>
      <c r="QC49" s="446"/>
      <c r="QD49" s="446"/>
      <c r="QE49" s="446"/>
      <c r="QF49" s="446"/>
      <c r="QG49" s="446"/>
      <c r="QH49" s="446"/>
      <c r="QI49" s="446"/>
      <c r="QJ49" s="446"/>
      <c r="QK49" s="446"/>
      <c r="QL49" s="446"/>
      <c r="QM49" s="446"/>
      <c r="QN49" s="446"/>
      <c r="QO49" s="446"/>
      <c r="QP49" s="446"/>
      <c r="QQ49" s="446"/>
      <c r="QR49" s="446"/>
      <c r="QS49" s="446"/>
      <c r="QT49" s="446"/>
      <c r="QU49" s="446"/>
      <c r="QV49" s="446"/>
      <c r="QW49" s="446"/>
      <c r="QX49" s="446"/>
      <c r="QY49" s="446"/>
      <c r="QZ49" s="446"/>
      <c r="RA49" s="446"/>
      <c r="RB49" s="446"/>
      <c r="RC49" s="446"/>
      <c r="RD49" s="446"/>
      <c r="RE49" s="446"/>
      <c r="RF49" s="446"/>
      <c r="RG49" s="446"/>
      <c r="RH49" s="446"/>
      <c r="RI49" s="446"/>
      <c r="RJ49" s="446"/>
      <c r="RK49" s="446"/>
      <c r="RL49" s="446"/>
      <c r="RM49" s="446"/>
      <c r="RN49" s="446"/>
      <c r="RO49" s="446"/>
      <c r="RP49" s="446"/>
      <c r="RQ49" s="446"/>
      <c r="RR49" s="446"/>
      <c r="RS49" s="446"/>
      <c r="RT49" s="446"/>
      <c r="RU49" s="446"/>
      <c r="RV49" s="446"/>
      <c r="RW49" s="446"/>
      <c r="RX49" s="446"/>
      <c r="RY49" s="446"/>
      <c r="RZ49" s="446"/>
      <c r="SA49" s="446"/>
      <c r="SB49" s="446"/>
      <c r="SC49" s="446"/>
      <c r="SD49" s="446"/>
      <c r="SE49" s="446"/>
      <c r="SF49" s="446"/>
      <c r="SG49" s="446"/>
      <c r="SH49" s="446"/>
      <c r="SI49" s="446"/>
      <c r="SJ49" s="446"/>
      <c r="SK49" s="446"/>
      <c r="SL49" s="446"/>
      <c r="SM49" s="446"/>
      <c r="SN49" s="446"/>
      <c r="SO49" s="446"/>
      <c r="SP49" s="446"/>
      <c r="SQ49" s="446"/>
      <c r="SR49" s="446"/>
      <c r="SS49" s="446"/>
      <c r="ST49" s="446"/>
      <c r="SU49" s="446"/>
      <c r="SV49" s="446"/>
      <c r="SW49" s="446"/>
      <c r="SX49" s="446"/>
      <c r="SY49" s="446"/>
      <c r="SZ49" s="446"/>
      <c r="TA49" s="446"/>
      <c r="TB49" s="446"/>
      <c r="TC49" s="446"/>
      <c r="TD49" s="446"/>
      <c r="TE49" s="446"/>
      <c r="TF49" s="446"/>
      <c r="TG49" s="446"/>
      <c r="TH49" s="446"/>
      <c r="TI49" s="446"/>
      <c r="TJ49" s="446"/>
      <c r="TK49" s="446"/>
      <c r="TL49" s="446"/>
      <c r="TM49" s="446"/>
      <c r="TN49" s="446"/>
      <c r="TO49" s="446"/>
      <c r="TP49" s="446"/>
      <c r="TQ49" s="446"/>
      <c r="TR49" s="446"/>
      <c r="TS49" s="446"/>
      <c r="TT49" s="446"/>
      <c r="TU49" s="446"/>
      <c r="TV49" s="446"/>
      <c r="TW49" s="446"/>
      <c r="TX49" s="446"/>
      <c r="TY49" s="446"/>
      <c r="TZ49" s="446"/>
      <c r="UA49" s="446"/>
      <c r="UB49" s="446"/>
      <c r="UC49" s="446"/>
      <c r="UD49" s="446"/>
      <c r="UE49" s="446"/>
      <c r="UF49" s="446"/>
      <c r="UG49" s="446"/>
      <c r="UH49" s="446"/>
      <c r="UI49" s="446"/>
      <c r="UJ49" s="446"/>
      <c r="UK49" s="446"/>
      <c r="UL49" s="446"/>
      <c r="UM49" s="446"/>
      <c r="UN49" s="446"/>
      <c r="UO49" s="446"/>
      <c r="UP49" s="446"/>
      <c r="UQ49" s="446"/>
      <c r="UR49" s="446"/>
      <c r="US49" s="446"/>
      <c r="UT49" s="446"/>
      <c r="UU49" s="446"/>
      <c r="UV49" s="446"/>
      <c r="UW49" s="446"/>
      <c r="UX49" s="446"/>
      <c r="UY49" s="446"/>
      <c r="UZ49" s="446"/>
      <c r="VA49" s="446"/>
      <c r="VB49" s="446"/>
      <c r="VC49" s="446"/>
      <c r="VD49" s="446"/>
      <c r="VE49" s="446"/>
      <c r="VF49" s="446"/>
      <c r="VG49" s="446"/>
      <c r="VH49" s="446"/>
      <c r="VI49" s="446"/>
      <c r="VJ49" s="446"/>
      <c r="VK49" s="446"/>
      <c r="VL49" s="446"/>
      <c r="VM49" s="446"/>
      <c r="VN49" s="446"/>
      <c r="VO49" s="446"/>
      <c r="VP49" s="446"/>
      <c r="VQ49" s="446"/>
      <c r="VR49" s="446"/>
      <c r="VS49" s="446"/>
      <c r="VT49" s="446"/>
      <c r="VU49" s="446"/>
      <c r="VV49" s="446"/>
      <c r="VW49" s="446"/>
      <c r="VX49" s="446"/>
      <c r="VY49" s="446"/>
      <c r="VZ49" s="446"/>
      <c r="WA49" s="446"/>
      <c r="WB49" s="446"/>
      <c r="WC49" s="446"/>
      <c r="WD49" s="446"/>
      <c r="WE49" s="446"/>
      <c r="WF49" s="446"/>
      <c r="WG49" s="446"/>
      <c r="WH49" s="446"/>
      <c r="WI49" s="446"/>
      <c r="WJ49" s="446"/>
      <c r="WK49" s="446"/>
      <c r="WL49" s="446"/>
      <c r="WM49" s="446"/>
      <c r="WN49" s="446"/>
      <c r="WO49" s="446"/>
      <c r="WP49" s="446"/>
      <c r="WQ49" s="446"/>
      <c r="WR49" s="446"/>
      <c r="WS49" s="446"/>
      <c r="WT49" s="446"/>
      <c r="WU49" s="446"/>
      <c r="WV49" s="446"/>
      <c r="WW49" s="446"/>
      <c r="WX49" s="446"/>
      <c r="WY49" s="446"/>
      <c r="WZ49" s="446"/>
      <c r="XA49" s="446"/>
      <c r="XB49" s="446"/>
      <c r="XC49" s="446"/>
      <c r="XD49" s="446"/>
      <c r="XE49" s="446"/>
      <c r="XF49" s="446"/>
      <c r="XG49" s="446"/>
      <c r="XH49" s="446"/>
      <c r="XI49" s="446"/>
      <c r="XJ49" s="446"/>
      <c r="XK49" s="446"/>
      <c r="XL49" s="446"/>
      <c r="XM49" s="446"/>
      <c r="XN49" s="446"/>
      <c r="XO49" s="446"/>
      <c r="XP49" s="446"/>
      <c r="XQ49" s="446"/>
      <c r="XR49" s="446"/>
      <c r="XS49" s="446"/>
      <c r="XT49" s="446"/>
      <c r="XU49" s="446"/>
      <c r="XV49" s="446"/>
      <c r="XW49" s="446"/>
      <c r="XX49" s="446"/>
      <c r="XY49" s="446"/>
      <c r="XZ49" s="446"/>
      <c r="YA49" s="446"/>
      <c r="YB49" s="446"/>
      <c r="YC49" s="446"/>
      <c r="YD49" s="446"/>
      <c r="YE49" s="446"/>
      <c r="YF49" s="446"/>
      <c r="YG49" s="446"/>
      <c r="YH49" s="446"/>
      <c r="YI49" s="446"/>
      <c r="YJ49" s="446"/>
      <c r="YK49" s="446"/>
      <c r="YL49" s="446"/>
      <c r="YM49" s="446"/>
      <c r="YN49" s="446"/>
      <c r="YO49" s="446"/>
      <c r="YP49" s="446"/>
      <c r="YQ49" s="446"/>
      <c r="YR49" s="446"/>
      <c r="YS49" s="446"/>
      <c r="YT49" s="446"/>
      <c r="YU49" s="446"/>
      <c r="YV49" s="446"/>
      <c r="YW49" s="446"/>
      <c r="YX49" s="446"/>
      <c r="YY49" s="446"/>
      <c r="YZ49" s="446"/>
      <c r="ZA49" s="446"/>
      <c r="ZB49" s="446"/>
      <c r="ZC49" s="446"/>
      <c r="ZD49" s="446"/>
      <c r="ZE49" s="446"/>
      <c r="ZF49" s="446"/>
      <c r="ZG49" s="446"/>
      <c r="ZH49" s="446"/>
      <c r="ZI49" s="446"/>
      <c r="ZJ49" s="446"/>
      <c r="ZK49" s="446"/>
      <c r="ZL49" s="446"/>
      <c r="ZM49" s="446"/>
      <c r="ZN49" s="446"/>
      <c r="ZO49" s="446"/>
      <c r="ZP49" s="446"/>
      <c r="ZQ49" s="446"/>
      <c r="ZR49" s="446"/>
      <c r="ZS49" s="446"/>
      <c r="ZT49" s="446"/>
      <c r="ZU49" s="446"/>
      <c r="ZV49" s="446"/>
      <c r="ZW49" s="446"/>
      <c r="ZX49" s="446"/>
      <c r="ZY49" s="446"/>
      <c r="ZZ49" s="446"/>
      <c r="AAA49" s="446"/>
      <c r="AAB49" s="446"/>
      <c r="AAC49" s="446"/>
      <c r="AAD49" s="446"/>
      <c r="AAE49" s="446"/>
      <c r="AAF49" s="446"/>
      <c r="AAG49" s="446"/>
      <c r="AAH49" s="446"/>
      <c r="AAI49" s="446"/>
      <c r="AAJ49" s="446"/>
      <c r="AAK49" s="446"/>
      <c r="AAL49" s="446"/>
      <c r="AAM49" s="446"/>
      <c r="AAN49" s="446"/>
      <c r="AAO49" s="446"/>
      <c r="AAP49" s="446"/>
      <c r="AAQ49" s="446"/>
      <c r="AAR49" s="446"/>
      <c r="AAS49" s="446"/>
      <c r="AAT49" s="446"/>
      <c r="AAU49" s="446"/>
      <c r="AAV49" s="446"/>
      <c r="AAW49" s="446"/>
      <c r="AAX49" s="446"/>
      <c r="AAY49" s="446"/>
      <c r="AAZ49" s="446"/>
      <c r="ABA49" s="446"/>
      <c r="ABB49" s="446"/>
      <c r="ABC49" s="446"/>
      <c r="ABD49" s="446"/>
      <c r="ABE49" s="446"/>
      <c r="ABF49" s="446"/>
      <c r="ABG49" s="446"/>
      <c r="ABH49" s="446"/>
      <c r="ABI49" s="446"/>
      <c r="ABJ49" s="446"/>
      <c r="ABK49" s="446"/>
      <c r="ABL49" s="446"/>
      <c r="ABM49" s="446"/>
      <c r="ABN49" s="446"/>
      <c r="ABO49" s="446"/>
      <c r="ABP49" s="446"/>
      <c r="ABQ49" s="446"/>
      <c r="ABR49" s="446"/>
      <c r="ABS49" s="446"/>
      <c r="ABT49" s="446"/>
      <c r="ABU49" s="446"/>
      <c r="ABV49" s="446"/>
      <c r="ABW49" s="446"/>
      <c r="ABX49" s="446"/>
      <c r="ABY49" s="446"/>
      <c r="ABZ49" s="446"/>
      <c r="ACA49" s="446"/>
      <c r="ACB49" s="446"/>
      <c r="ACC49" s="446"/>
      <c r="ACD49" s="446"/>
      <c r="ACE49" s="446"/>
      <c r="ACF49" s="446"/>
      <c r="ACG49" s="446"/>
      <c r="ACH49" s="446"/>
      <c r="ACI49" s="446"/>
      <c r="ACJ49" s="446"/>
      <c r="ACK49" s="446"/>
      <c r="ACL49" s="446"/>
      <c r="ACM49" s="446"/>
      <c r="ACN49" s="446"/>
      <c r="ACO49" s="446"/>
      <c r="ACP49" s="446"/>
      <c r="ACQ49" s="446"/>
      <c r="ACR49" s="446"/>
      <c r="ACS49" s="446"/>
      <c r="ACT49" s="446"/>
      <c r="ACU49" s="446"/>
      <c r="ACV49" s="446"/>
      <c r="ACW49" s="446"/>
      <c r="ACX49" s="446"/>
      <c r="ACY49" s="446"/>
      <c r="ACZ49" s="446"/>
      <c r="ADA49" s="446"/>
      <c r="ADB49" s="446"/>
      <c r="ADC49" s="446"/>
      <c r="ADD49" s="446"/>
      <c r="ADE49" s="446"/>
      <c r="ADF49" s="446"/>
      <c r="ADG49" s="446"/>
      <c r="ADH49" s="446"/>
      <c r="ADI49" s="446"/>
      <c r="ADJ49" s="446"/>
      <c r="ADK49" s="446"/>
      <c r="ADL49" s="446"/>
      <c r="ADM49" s="446"/>
      <c r="ADN49" s="446"/>
      <c r="ADO49" s="446"/>
      <c r="ADP49" s="446"/>
      <c r="ADQ49" s="446"/>
      <c r="ADR49" s="446"/>
      <c r="ADS49" s="446"/>
      <c r="ADT49" s="446"/>
      <c r="ADU49" s="446"/>
      <c r="ADV49" s="446"/>
      <c r="ADW49" s="446"/>
      <c r="ADX49" s="446"/>
      <c r="ADY49" s="446"/>
      <c r="ADZ49" s="446"/>
      <c r="AEA49" s="446"/>
      <c r="AEB49" s="446"/>
      <c r="AEC49" s="446"/>
      <c r="AED49" s="446"/>
      <c r="AEE49" s="446"/>
      <c r="AEF49" s="446"/>
      <c r="AEG49" s="446"/>
      <c r="AEH49" s="446"/>
      <c r="AEI49" s="446"/>
      <c r="AEJ49" s="446"/>
      <c r="AEK49" s="446"/>
      <c r="AEL49" s="446"/>
      <c r="AEM49" s="446"/>
      <c r="AEN49" s="446"/>
      <c r="AEO49" s="446"/>
      <c r="AEP49" s="446"/>
      <c r="AEQ49" s="446"/>
      <c r="AER49" s="446"/>
      <c r="AES49" s="446"/>
      <c r="AET49" s="446"/>
      <c r="AEU49" s="446"/>
      <c r="AEV49" s="446"/>
      <c r="AEW49" s="446"/>
      <c r="AEX49" s="446"/>
      <c r="AEY49" s="446"/>
      <c r="AEZ49" s="446"/>
      <c r="AFA49" s="446"/>
      <c r="AFB49" s="446"/>
      <c r="AFC49" s="446"/>
      <c r="AFD49" s="446"/>
      <c r="AFE49" s="446"/>
      <c r="AFF49" s="446"/>
      <c r="AFG49" s="446"/>
      <c r="AFH49" s="446"/>
      <c r="AFI49" s="446"/>
      <c r="AFJ49" s="446"/>
      <c r="AFK49" s="446"/>
      <c r="AFL49" s="446"/>
      <c r="AFM49" s="446"/>
      <c r="AFN49" s="446"/>
      <c r="AFO49" s="446"/>
      <c r="AFP49" s="446"/>
      <c r="AFQ49" s="446"/>
      <c r="AFR49" s="446"/>
      <c r="AFS49" s="446"/>
      <c r="AFT49" s="446"/>
      <c r="AFU49" s="446"/>
      <c r="AFV49" s="446"/>
      <c r="AFW49" s="446"/>
      <c r="AFX49" s="446"/>
      <c r="AFY49" s="446"/>
      <c r="AFZ49" s="446"/>
      <c r="AGA49" s="446"/>
      <c r="AGB49" s="446"/>
      <c r="AGC49" s="446"/>
      <c r="AGD49" s="446"/>
      <c r="AGE49" s="446"/>
      <c r="AGF49" s="446"/>
      <c r="AGG49" s="446"/>
      <c r="AGH49" s="446"/>
      <c r="AGI49" s="446"/>
      <c r="AGJ49" s="446"/>
      <c r="AGK49" s="446"/>
      <c r="AGL49" s="446"/>
      <c r="AGM49" s="446"/>
      <c r="AGN49" s="446"/>
      <c r="AGO49" s="446"/>
      <c r="AGP49" s="446"/>
      <c r="AGQ49" s="446"/>
      <c r="AGR49" s="446"/>
      <c r="AGS49" s="446"/>
      <c r="AGT49" s="446"/>
      <c r="AGU49" s="446"/>
      <c r="AGV49" s="446"/>
      <c r="AGW49" s="446"/>
      <c r="AGX49" s="446"/>
      <c r="AGY49" s="446"/>
      <c r="AGZ49" s="446"/>
      <c r="AHA49" s="446"/>
      <c r="AHB49" s="446"/>
      <c r="AHC49" s="446"/>
      <c r="AHD49" s="446"/>
      <c r="AHE49" s="446"/>
      <c r="AHF49" s="446"/>
      <c r="AHG49" s="446"/>
      <c r="AHH49" s="446"/>
      <c r="AHI49" s="446"/>
      <c r="AHJ49" s="446"/>
      <c r="AHK49" s="446"/>
      <c r="AHL49" s="446"/>
      <c r="AHM49" s="446"/>
      <c r="AHN49" s="446"/>
      <c r="AHO49" s="446"/>
      <c r="AHP49" s="446"/>
      <c r="AHQ49" s="446"/>
      <c r="AHR49" s="446"/>
      <c r="AHS49" s="446"/>
      <c r="AHT49" s="446"/>
      <c r="AHU49" s="446"/>
      <c r="AHV49" s="446"/>
      <c r="AHW49" s="446"/>
      <c r="AHX49" s="446"/>
      <c r="AHY49" s="446"/>
      <c r="AHZ49" s="446"/>
      <c r="AIA49" s="446"/>
      <c r="AIB49" s="446"/>
      <c r="AIC49" s="446"/>
      <c r="AID49" s="446"/>
      <c r="AIE49" s="446"/>
      <c r="AIF49" s="446"/>
      <c r="AIG49" s="446"/>
      <c r="AIH49" s="446"/>
      <c r="AII49" s="446"/>
      <c r="AIJ49" s="446"/>
      <c r="AIK49" s="446"/>
      <c r="AIL49" s="446"/>
      <c r="AIM49" s="446"/>
      <c r="AIN49" s="446"/>
      <c r="AIO49" s="446"/>
      <c r="AIP49" s="446"/>
      <c r="AIQ49" s="446"/>
      <c r="AIR49" s="446"/>
      <c r="AIS49" s="446"/>
      <c r="AIT49" s="446"/>
      <c r="AIU49" s="446"/>
      <c r="AIV49" s="446"/>
      <c r="AIW49" s="446"/>
      <c r="AIX49" s="446"/>
      <c r="AIY49" s="446"/>
      <c r="AIZ49" s="446"/>
      <c r="AJA49" s="446"/>
      <c r="AJB49" s="446"/>
      <c r="AJC49" s="446"/>
      <c r="AJD49" s="446"/>
      <c r="AJE49" s="446"/>
      <c r="AJF49" s="446"/>
      <c r="AJG49" s="446"/>
      <c r="AJH49" s="446"/>
      <c r="AJI49" s="446"/>
      <c r="AJJ49" s="446"/>
      <c r="AJK49" s="446"/>
      <c r="AJL49" s="446"/>
      <c r="AJM49" s="446"/>
      <c r="AJN49" s="446"/>
      <c r="AJO49" s="446"/>
      <c r="AJP49" s="446"/>
      <c r="AJQ49" s="446"/>
      <c r="AJR49" s="446"/>
      <c r="AJS49" s="446"/>
      <c r="AJT49" s="446"/>
      <c r="AJU49" s="446"/>
      <c r="AJV49" s="446"/>
      <c r="AJW49" s="446"/>
      <c r="AJX49" s="446"/>
      <c r="AJY49" s="446"/>
      <c r="AJZ49" s="446"/>
      <c r="AKA49" s="446"/>
      <c r="AKB49" s="446"/>
      <c r="AKC49" s="446"/>
      <c r="AKD49" s="446"/>
      <c r="AKE49" s="446"/>
      <c r="AKF49" s="446"/>
      <c r="AKG49" s="446"/>
      <c r="AKH49" s="446"/>
      <c r="AKI49" s="446"/>
      <c r="AKJ49" s="446"/>
      <c r="AKK49" s="446"/>
      <c r="AKL49" s="446"/>
      <c r="AKM49" s="446"/>
      <c r="AKN49" s="446"/>
      <c r="AKO49" s="446"/>
      <c r="AKP49" s="446"/>
      <c r="AKQ49" s="446"/>
      <c r="AKR49" s="446"/>
      <c r="AKS49" s="446"/>
      <c r="AKT49" s="446"/>
      <c r="AKU49" s="446"/>
      <c r="AKV49" s="446"/>
      <c r="AKW49" s="446"/>
      <c r="AKX49" s="446"/>
      <c r="AKY49" s="446"/>
      <c r="AKZ49" s="446"/>
      <c r="ALA49" s="446"/>
      <c r="ALB49" s="446"/>
      <c r="ALC49" s="446"/>
      <c r="ALD49" s="446"/>
      <c r="ALE49" s="446"/>
      <c r="ALF49" s="446"/>
      <c r="ALG49" s="446"/>
      <c r="ALH49" s="446"/>
      <c r="ALI49" s="446"/>
      <c r="ALJ49" s="446"/>
      <c r="ALK49" s="446"/>
      <c r="ALL49" s="446"/>
      <c r="ALM49" s="446"/>
      <c r="ALN49" s="446"/>
      <c r="ALO49" s="446"/>
      <c r="ALP49" s="446"/>
      <c r="ALQ49" s="446"/>
      <c r="ALR49" s="446"/>
      <c r="ALS49" s="446"/>
      <c r="ALT49" s="446"/>
      <c r="ALU49" s="446"/>
      <c r="ALV49" s="446"/>
      <c r="ALW49" s="446"/>
      <c r="ALX49" s="446"/>
      <c r="ALY49" s="446"/>
      <c r="ALZ49" s="446"/>
      <c r="AMA49" s="446"/>
      <c r="AMB49" s="446"/>
      <c r="AMC49" s="446"/>
      <c r="AMD49" s="446"/>
      <c r="AME49" s="446"/>
      <c r="AMF49" s="446"/>
      <c r="AMG49" s="446"/>
      <c r="AMH49" s="446"/>
      <c r="AMI49" s="446"/>
      <c r="AMJ49" s="446"/>
      <c r="AMK49" s="446"/>
      <c r="AML49" s="446"/>
      <c r="AMM49" s="446"/>
      <c r="AMN49" s="446"/>
      <c r="AMO49" s="446"/>
      <c r="AMP49" s="446"/>
      <c r="AMQ49" s="446"/>
      <c r="AMR49" s="446"/>
      <c r="AMS49" s="446"/>
      <c r="AMT49" s="446"/>
      <c r="AMU49" s="446"/>
      <c r="AMV49" s="446"/>
      <c r="AMW49" s="446"/>
      <c r="AMX49" s="446"/>
      <c r="AMY49" s="446"/>
      <c r="AMZ49" s="446"/>
      <c r="ANA49" s="446"/>
      <c r="ANB49" s="446"/>
      <c r="ANC49" s="446"/>
      <c r="AND49" s="446"/>
      <c r="ANE49" s="446"/>
      <c r="ANF49" s="446"/>
      <c r="ANG49" s="446"/>
      <c r="ANH49" s="446"/>
      <c r="ANI49" s="446"/>
      <c r="ANJ49" s="446"/>
      <c r="ANK49" s="446"/>
      <c r="ANL49" s="446"/>
      <c r="ANM49" s="446"/>
      <c r="ANN49" s="446"/>
      <c r="ANO49" s="446"/>
      <c r="ANP49" s="446"/>
      <c r="ANQ49" s="446"/>
      <c r="ANR49" s="446"/>
      <c r="ANS49" s="446"/>
      <c r="ANT49" s="446"/>
      <c r="ANU49" s="446"/>
      <c r="ANV49" s="446"/>
      <c r="ANW49" s="446"/>
      <c r="ANX49" s="446"/>
      <c r="ANY49" s="446"/>
      <c r="ANZ49" s="446"/>
      <c r="AOA49" s="446"/>
      <c r="AOB49" s="446"/>
      <c r="AOC49" s="446"/>
      <c r="AOD49" s="446"/>
      <c r="AOE49" s="446"/>
      <c r="AOF49" s="446"/>
      <c r="AOG49" s="446"/>
      <c r="AOH49" s="446"/>
      <c r="AOI49" s="446"/>
      <c r="AOJ49" s="446"/>
      <c r="AOK49" s="446"/>
      <c r="AOL49" s="446"/>
      <c r="AOM49" s="446"/>
      <c r="AON49" s="446"/>
      <c r="AOO49" s="446"/>
      <c r="AOP49" s="446"/>
      <c r="AOQ49" s="446"/>
      <c r="AOR49" s="446"/>
      <c r="AOS49" s="446"/>
      <c r="AOT49" s="446"/>
      <c r="AOU49" s="446"/>
      <c r="AOV49" s="446"/>
      <c r="AOW49" s="446"/>
      <c r="AOX49" s="446"/>
      <c r="AOY49" s="446"/>
      <c r="AOZ49" s="446"/>
      <c r="APA49" s="446"/>
      <c r="APB49" s="446"/>
      <c r="APC49" s="446"/>
      <c r="APD49" s="446"/>
      <c r="APE49" s="446"/>
      <c r="APF49" s="446"/>
      <c r="APG49" s="446"/>
      <c r="APH49" s="446"/>
      <c r="API49" s="446"/>
      <c r="APJ49" s="446"/>
      <c r="APK49" s="446"/>
      <c r="APL49" s="446"/>
      <c r="APM49" s="446"/>
      <c r="APN49" s="446"/>
      <c r="APO49" s="446"/>
      <c r="APP49" s="446"/>
      <c r="APQ49" s="446"/>
      <c r="APR49" s="446"/>
      <c r="APS49" s="446"/>
      <c r="APT49" s="446"/>
      <c r="APU49" s="446"/>
      <c r="APV49" s="446"/>
      <c r="APW49" s="446"/>
      <c r="APX49" s="446"/>
      <c r="APY49" s="446"/>
      <c r="APZ49" s="446"/>
      <c r="AQA49" s="446"/>
      <c r="AQB49" s="446"/>
      <c r="AQC49" s="446"/>
      <c r="AQD49" s="446"/>
      <c r="AQE49" s="446"/>
      <c r="AQF49" s="446"/>
      <c r="AQG49" s="446"/>
      <c r="AQH49" s="446"/>
      <c r="AQI49" s="446"/>
      <c r="AQJ49" s="446"/>
      <c r="AQK49" s="446"/>
      <c r="AQL49" s="446"/>
      <c r="AQM49" s="446"/>
      <c r="AQN49" s="446"/>
      <c r="AQO49" s="446"/>
      <c r="AQP49" s="446"/>
      <c r="AQQ49" s="446"/>
      <c r="AQR49" s="446"/>
      <c r="AQS49" s="446"/>
      <c r="AQT49" s="446"/>
      <c r="AQU49" s="446"/>
      <c r="AQV49" s="446"/>
      <c r="AQW49" s="446"/>
      <c r="AQX49" s="446"/>
      <c r="AQY49" s="446"/>
      <c r="AQZ49" s="446"/>
      <c r="ARA49" s="446"/>
      <c r="ARB49" s="446"/>
      <c r="ARC49" s="446"/>
      <c r="ARD49" s="446"/>
      <c r="ARE49" s="446"/>
      <c r="ARF49" s="446"/>
      <c r="ARG49" s="446"/>
      <c r="ARH49" s="446"/>
      <c r="ARI49" s="446"/>
      <c r="ARJ49" s="446"/>
      <c r="ARK49" s="446"/>
      <c r="ARL49" s="446"/>
      <c r="ARM49" s="446"/>
      <c r="ARN49" s="446"/>
      <c r="ARO49" s="446"/>
      <c r="ARP49" s="446"/>
      <c r="ARQ49" s="446"/>
      <c r="ARR49" s="446"/>
      <c r="ARS49" s="446"/>
      <c r="ART49" s="446"/>
      <c r="ARU49" s="446"/>
      <c r="ARV49" s="446"/>
      <c r="ARW49" s="446"/>
      <c r="ARX49" s="446"/>
      <c r="ARY49" s="446"/>
      <c r="ARZ49" s="446"/>
      <c r="ASA49" s="446"/>
      <c r="ASB49" s="446"/>
      <c r="ASC49" s="446"/>
      <c r="ASD49" s="446"/>
      <c r="ASE49" s="446"/>
      <c r="ASF49" s="446"/>
      <c r="ASG49" s="446"/>
      <c r="ASH49" s="446"/>
      <c r="ASI49" s="446"/>
      <c r="ASJ49" s="446"/>
      <c r="ASK49" s="446"/>
      <c r="ASL49" s="446"/>
      <c r="ASM49" s="446"/>
      <c r="ASN49" s="446"/>
      <c r="ASO49" s="446"/>
      <c r="ASP49" s="446"/>
      <c r="ASQ49" s="446"/>
      <c r="ASR49" s="446"/>
      <c r="ASS49" s="446"/>
      <c r="AST49" s="446"/>
      <c r="ASU49" s="446"/>
      <c r="ASV49" s="446"/>
      <c r="ASW49" s="446"/>
      <c r="ASX49" s="446"/>
      <c r="ASY49" s="446"/>
      <c r="ASZ49" s="446"/>
      <c r="ATA49" s="446"/>
      <c r="ATB49" s="446"/>
      <c r="ATC49" s="446"/>
      <c r="ATD49" s="446"/>
      <c r="ATE49" s="446"/>
      <c r="ATF49" s="446"/>
      <c r="ATG49" s="446"/>
      <c r="ATH49" s="446"/>
      <c r="ATI49" s="446"/>
      <c r="ATJ49" s="446"/>
      <c r="ATK49" s="446"/>
      <c r="ATL49" s="446"/>
      <c r="ATM49" s="446"/>
      <c r="ATN49" s="446"/>
      <c r="ATO49" s="446"/>
      <c r="ATP49" s="446"/>
      <c r="ATQ49" s="446"/>
      <c r="ATR49" s="446"/>
      <c r="ATS49" s="446"/>
      <c r="ATT49" s="446"/>
      <c r="ATU49" s="446"/>
      <c r="ATV49" s="446"/>
      <c r="ATW49" s="446"/>
      <c r="ATX49" s="446"/>
      <c r="ATY49" s="446"/>
      <c r="ATZ49" s="446"/>
      <c r="AUA49" s="446"/>
      <c r="AUB49" s="446"/>
      <c r="AUC49" s="446"/>
      <c r="AUD49" s="446"/>
      <c r="AUE49" s="446"/>
      <c r="AUF49" s="446"/>
      <c r="AUG49" s="446"/>
      <c r="AUH49" s="446"/>
      <c r="AUI49" s="446"/>
      <c r="AUJ49" s="446"/>
      <c r="AUK49" s="446"/>
      <c r="AUL49" s="446"/>
      <c r="AUM49" s="446"/>
      <c r="AUN49" s="446"/>
      <c r="AUO49" s="446"/>
      <c r="AUP49" s="446"/>
      <c r="AUQ49" s="446"/>
      <c r="AUR49" s="446"/>
      <c r="AUS49" s="446"/>
      <c r="AUT49" s="446"/>
      <c r="AUU49" s="446"/>
      <c r="AUV49" s="446"/>
      <c r="AUW49" s="446"/>
      <c r="AUX49" s="446"/>
      <c r="AUY49" s="446"/>
      <c r="AUZ49" s="446"/>
      <c r="AVA49" s="446"/>
      <c r="AVB49" s="446"/>
      <c r="AVC49" s="446"/>
      <c r="AVD49" s="446"/>
      <c r="AVE49" s="446"/>
      <c r="AVF49" s="446"/>
      <c r="AVG49" s="446"/>
      <c r="AVH49" s="446"/>
      <c r="AVI49" s="446"/>
      <c r="AVJ49" s="446"/>
      <c r="AVK49" s="446"/>
      <c r="AVL49" s="446"/>
      <c r="AVM49" s="446"/>
      <c r="AVN49" s="446"/>
      <c r="AVO49" s="446"/>
      <c r="AVP49" s="446"/>
      <c r="AVQ49" s="446"/>
      <c r="AVR49" s="446"/>
      <c r="AVS49" s="446"/>
      <c r="AVT49" s="446"/>
      <c r="AVU49" s="446"/>
      <c r="AVV49" s="446"/>
      <c r="AVW49" s="446"/>
      <c r="AVX49" s="446"/>
      <c r="AVY49" s="446"/>
      <c r="AVZ49" s="446"/>
      <c r="AWA49" s="446"/>
      <c r="AWB49" s="446"/>
      <c r="AWC49" s="446"/>
      <c r="AWD49" s="446"/>
      <c r="AWE49" s="446"/>
      <c r="AWF49" s="446"/>
      <c r="AWG49" s="446"/>
      <c r="AWH49" s="446"/>
      <c r="AWI49" s="446"/>
      <c r="AWJ49" s="446"/>
      <c r="AWK49" s="446"/>
      <c r="AWL49" s="446"/>
      <c r="AWM49" s="446"/>
      <c r="AWN49" s="446"/>
      <c r="AWO49" s="446"/>
      <c r="AWP49" s="446"/>
      <c r="AWQ49" s="446"/>
      <c r="AWR49" s="446"/>
      <c r="AWS49" s="446"/>
      <c r="AWT49" s="446"/>
      <c r="AWU49" s="446"/>
      <c r="AWV49" s="446"/>
      <c r="AWW49" s="446"/>
      <c r="AWX49" s="446"/>
      <c r="AWY49" s="446"/>
      <c r="AWZ49" s="446"/>
      <c r="AXA49" s="446"/>
      <c r="AXB49" s="446"/>
      <c r="AXC49" s="446"/>
      <c r="AXD49" s="446"/>
      <c r="AXE49" s="446"/>
      <c r="AXF49" s="446"/>
      <c r="AXG49" s="446"/>
      <c r="AXH49" s="446"/>
      <c r="AXI49" s="446"/>
      <c r="AXJ49" s="446"/>
      <c r="AXK49" s="446"/>
      <c r="AXL49" s="446"/>
      <c r="AXM49" s="446"/>
      <c r="AXN49" s="446"/>
      <c r="AXO49" s="446"/>
      <c r="AXP49" s="446"/>
      <c r="AXQ49" s="446"/>
      <c r="AXR49" s="446"/>
      <c r="AXS49" s="446"/>
      <c r="AXT49" s="446"/>
      <c r="AXU49" s="446"/>
      <c r="AXV49" s="446"/>
      <c r="AXW49" s="446"/>
      <c r="AXX49" s="446"/>
      <c r="AXY49" s="446"/>
      <c r="AXZ49" s="446"/>
      <c r="AYA49" s="446"/>
      <c r="AYB49" s="446"/>
      <c r="AYC49" s="446"/>
      <c r="AYD49" s="446"/>
      <c r="AYE49" s="446"/>
      <c r="AYF49" s="446"/>
      <c r="AYG49" s="446"/>
      <c r="AYH49" s="446"/>
      <c r="AYI49" s="446"/>
      <c r="AYJ49" s="446"/>
      <c r="AYK49" s="446"/>
      <c r="AYL49" s="446"/>
      <c r="AYM49" s="446"/>
      <c r="AYN49" s="446"/>
      <c r="AYO49" s="446"/>
      <c r="AYP49" s="446"/>
      <c r="AYQ49" s="446"/>
      <c r="AYR49" s="446"/>
      <c r="AYS49" s="446"/>
      <c r="AYT49" s="446"/>
      <c r="AYU49" s="446"/>
      <c r="AYV49" s="446"/>
      <c r="AYW49" s="446"/>
      <c r="AYX49" s="446"/>
      <c r="AYY49" s="446"/>
      <c r="AYZ49" s="446"/>
      <c r="AZA49" s="446"/>
      <c r="AZB49" s="446"/>
      <c r="AZC49" s="446"/>
      <c r="AZD49" s="446"/>
      <c r="AZE49" s="446"/>
      <c r="AZF49" s="446"/>
      <c r="AZG49" s="446"/>
      <c r="AZH49" s="446"/>
      <c r="AZI49" s="446"/>
      <c r="AZJ49" s="446"/>
      <c r="AZK49" s="446"/>
      <c r="AZL49" s="446"/>
      <c r="AZM49" s="446"/>
      <c r="AZN49" s="446"/>
      <c r="AZO49" s="446"/>
      <c r="AZP49" s="446"/>
      <c r="AZQ49" s="446"/>
      <c r="AZR49" s="446"/>
      <c r="AZS49" s="446"/>
      <c r="AZT49" s="446"/>
      <c r="AZU49" s="446"/>
      <c r="AZV49" s="446"/>
      <c r="AZW49" s="446"/>
      <c r="AZX49" s="446"/>
      <c r="AZY49" s="446"/>
      <c r="AZZ49" s="446"/>
      <c r="BAA49" s="446"/>
      <c r="BAB49" s="446"/>
      <c r="BAC49" s="446"/>
      <c r="BAD49" s="446"/>
      <c r="BAE49" s="446"/>
      <c r="BAF49" s="446"/>
      <c r="BAG49" s="446"/>
      <c r="BAH49" s="446"/>
      <c r="BAI49" s="446"/>
      <c r="BAJ49" s="446"/>
      <c r="BAK49" s="446"/>
      <c r="BAL49" s="446"/>
      <c r="BAM49" s="446"/>
      <c r="BAN49" s="446"/>
      <c r="BAO49" s="446"/>
      <c r="BAP49" s="446"/>
      <c r="BAQ49" s="446"/>
      <c r="BAR49" s="446"/>
      <c r="BAS49" s="446"/>
      <c r="BAT49" s="446"/>
      <c r="BAU49" s="446"/>
      <c r="BAV49" s="446"/>
      <c r="BAW49" s="446"/>
      <c r="BAX49" s="446"/>
      <c r="BAY49" s="446"/>
      <c r="BAZ49" s="446"/>
      <c r="BBA49" s="446"/>
      <c r="BBB49" s="446"/>
      <c r="BBC49" s="446"/>
      <c r="BBD49" s="446"/>
      <c r="BBE49" s="446"/>
      <c r="BBF49" s="446"/>
      <c r="BBG49" s="446"/>
      <c r="BBH49" s="446"/>
      <c r="BBI49" s="446"/>
      <c r="BBJ49" s="446"/>
      <c r="BBK49" s="446"/>
      <c r="BBL49" s="446"/>
      <c r="BBM49" s="446"/>
      <c r="BBN49" s="446"/>
      <c r="BBO49" s="446"/>
      <c r="BBP49" s="446"/>
      <c r="BBQ49" s="446"/>
      <c r="BBR49" s="446"/>
      <c r="BBS49" s="446"/>
      <c r="BBT49" s="446"/>
      <c r="BBU49" s="446"/>
      <c r="BBV49" s="446"/>
      <c r="BBW49" s="446"/>
      <c r="BBX49" s="446"/>
      <c r="BBY49" s="446"/>
      <c r="BBZ49" s="446"/>
      <c r="BCA49" s="446"/>
      <c r="BCB49" s="446"/>
      <c r="BCC49" s="446"/>
      <c r="BCD49" s="446"/>
      <c r="BCE49" s="446"/>
      <c r="BCF49" s="446"/>
      <c r="BCG49" s="446"/>
      <c r="BCH49" s="446"/>
      <c r="BCI49" s="446"/>
      <c r="BCJ49" s="446"/>
      <c r="BCK49" s="446"/>
      <c r="BCL49" s="446"/>
      <c r="BCM49" s="446"/>
      <c r="BCN49" s="446"/>
      <c r="BCO49" s="446"/>
      <c r="BCP49" s="446"/>
      <c r="BCQ49" s="446"/>
      <c r="BCR49" s="446"/>
      <c r="BCS49" s="446"/>
      <c r="BCT49" s="446"/>
      <c r="BCU49" s="446"/>
      <c r="BCV49" s="446"/>
      <c r="BCW49" s="446"/>
      <c r="BCX49" s="446"/>
      <c r="BCY49" s="446"/>
      <c r="BCZ49" s="446"/>
      <c r="BDA49" s="446"/>
      <c r="BDB49" s="446"/>
      <c r="BDC49" s="446"/>
      <c r="BDD49" s="446"/>
      <c r="BDE49" s="446"/>
      <c r="BDF49" s="446"/>
      <c r="BDG49" s="446"/>
      <c r="BDH49" s="446"/>
      <c r="BDI49" s="446"/>
      <c r="BDJ49" s="446"/>
      <c r="BDK49" s="446"/>
      <c r="BDL49" s="446"/>
      <c r="BDM49" s="446"/>
      <c r="BDN49" s="446"/>
      <c r="BDO49" s="446"/>
      <c r="BDP49" s="446"/>
      <c r="BDQ49" s="446"/>
      <c r="BDR49" s="446"/>
      <c r="BDS49" s="446"/>
      <c r="BDT49" s="446"/>
      <c r="BDU49" s="446"/>
      <c r="BDV49" s="446"/>
      <c r="BDW49" s="446"/>
      <c r="BDX49" s="446"/>
      <c r="BDY49" s="446"/>
      <c r="BDZ49" s="446"/>
      <c r="BEA49" s="446"/>
      <c r="BEB49" s="446"/>
      <c r="BEC49" s="446"/>
      <c r="BED49" s="446"/>
      <c r="BEE49" s="446"/>
      <c r="BEF49" s="446"/>
      <c r="BEG49" s="446"/>
      <c r="BEH49" s="446"/>
      <c r="BEI49" s="446"/>
      <c r="BEJ49" s="446"/>
      <c r="BEK49" s="446"/>
      <c r="BEL49" s="446"/>
      <c r="BEM49" s="446"/>
      <c r="BEN49" s="446"/>
      <c r="BEO49" s="446"/>
      <c r="BEP49" s="446"/>
      <c r="BEQ49" s="446"/>
      <c r="BER49" s="446"/>
      <c r="BES49" s="446"/>
      <c r="BET49" s="446"/>
      <c r="BEU49" s="446"/>
      <c r="BEV49" s="446"/>
      <c r="BEW49" s="446"/>
      <c r="BEX49" s="446"/>
      <c r="BEY49" s="446"/>
      <c r="BEZ49" s="446"/>
      <c r="BFA49" s="446"/>
      <c r="BFB49" s="446"/>
      <c r="BFC49" s="446"/>
      <c r="BFD49" s="446"/>
      <c r="BFE49" s="446"/>
      <c r="BFF49" s="446"/>
      <c r="BFG49" s="446"/>
      <c r="BFH49" s="446"/>
      <c r="BFI49" s="446"/>
      <c r="BFJ49" s="446"/>
      <c r="BFK49" s="446"/>
      <c r="BFL49" s="446"/>
      <c r="BFM49" s="446"/>
      <c r="BFN49" s="446"/>
      <c r="BFO49" s="446"/>
      <c r="BFP49" s="446"/>
      <c r="BFQ49" s="446"/>
      <c r="BFR49" s="446"/>
      <c r="BFS49" s="446"/>
      <c r="BFT49" s="446"/>
      <c r="BFU49" s="446"/>
      <c r="BFV49" s="446"/>
      <c r="BFW49" s="446"/>
      <c r="BFX49" s="446"/>
      <c r="BFY49" s="446"/>
      <c r="BFZ49" s="446"/>
      <c r="BGA49" s="446"/>
      <c r="BGB49" s="446"/>
      <c r="BGC49" s="446"/>
      <c r="BGD49" s="446"/>
      <c r="BGE49" s="446"/>
      <c r="BGF49" s="446"/>
      <c r="BGG49" s="446"/>
      <c r="BGH49" s="446"/>
      <c r="BGI49" s="446"/>
      <c r="BGJ49" s="446"/>
      <c r="BGK49" s="446"/>
      <c r="BGL49" s="446"/>
      <c r="BGM49" s="446"/>
      <c r="BGN49" s="446"/>
      <c r="BGO49" s="446"/>
      <c r="BGP49" s="446"/>
      <c r="BGQ49" s="446"/>
      <c r="BGR49" s="446"/>
      <c r="BGS49" s="446"/>
      <c r="BGT49" s="446"/>
      <c r="BGU49" s="446"/>
      <c r="BGV49" s="446"/>
      <c r="BGW49" s="446"/>
      <c r="BGX49" s="446"/>
      <c r="BGY49" s="446"/>
      <c r="BGZ49" s="446"/>
      <c r="BHA49" s="446"/>
      <c r="BHB49" s="446"/>
      <c r="BHC49" s="446"/>
      <c r="BHD49" s="446"/>
      <c r="BHE49" s="446"/>
      <c r="BHF49" s="446"/>
      <c r="BHG49" s="446"/>
      <c r="BHH49" s="446"/>
      <c r="BHI49" s="446"/>
      <c r="BHJ49" s="446"/>
      <c r="BHK49" s="446"/>
      <c r="BHL49" s="446"/>
      <c r="BHM49" s="446"/>
      <c r="BHN49" s="446"/>
      <c r="BHO49" s="446"/>
      <c r="BHP49" s="446"/>
      <c r="BHQ49" s="446"/>
      <c r="BHR49" s="446"/>
      <c r="BHS49" s="446"/>
      <c r="BHT49" s="446"/>
      <c r="BHU49" s="446"/>
      <c r="BHV49" s="446"/>
      <c r="BHW49" s="446"/>
      <c r="BHX49" s="446"/>
      <c r="BHY49" s="446"/>
      <c r="BHZ49" s="446"/>
      <c r="BIA49" s="446"/>
      <c r="BIB49" s="446"/>
      <c r="BIC49" s="446"/>
      <c r="BID49" s="446"/>
      <c r="BIE49" s="446"/>
      <c r="BIF49" s="446"/>
      <c r="BIG49" s="446"/>
      <c r="BIH49" s="446"/>
      <c r="BII49" s="446"/>
      <c r="BIJ49" s="446"/>
      <c r="BIK49" s="446"/>
      <c r="BIL49" s="446"/>
      <c r="BIM49" s="446"/>
      <c r="BIN49" s="446"/>
      <c r="BIO49" s="446"/>
      <c r="BIP49" s="446"/>
      <c r="BIQ49" s="446"/>
      <c r="BIR49" s="446"/>
      <c r="BIS49" s="446"/>
      <c r="BIT49" s="446"/>
      <c r="BIU49" s="446"/>
      <c r="BIV49" s="446"/>
      <c r="BIW49" s="446"/>
      <c r="BIX49" s="446"/>
      <c r="BIY49" s="446"/>
      <c r="BIZ49" s="446"/>
      <c r="BJA49" s="446"/>
      <c r="BJB49" s="446"/>
      <c r="BJC49" s="446"/>
      <c r="BJD49" s="446"/>
      <c r="BJE49" s="446"/>
      <c r="BJF49" s="446"/>
      <c r="BJG49" s="446"/>
      <c r="BJH49" s="446"/>
      <c r="BJI49" s="446"/>
      <c r="BJJ49" s="446"/>
      <c r="BJK49" s="446"/>
      <c r="BJL49" s="446"/>
      <c r="BJM49" s="446"/>
      <c r="BJN49" s="446"/>
      <c r="BJO49" s="446"/>
      <c r="BJP49" s="446"/>
      <c r="BJQ49" s="446"/>
      <c r="BJR49" s="446"/>
      <c r="BJS49" s="446"/>
      <c r="BJT49" s="446"/>
      <c r="BJU49" s="446"/>
      <c r="BJV49" s="446"/>
      <c r="BJW49" s="446"/>
      <c r="BJX49" s="446"/>
      <c r="BJY49" s="446"/>
      <c r="BJZ49" s="446"/>
      <c r="BKA49" s="446"/>
      <c r="BKB49" s="446"/>
      <c r="BKC49" s="446"/>
      <c r="BKD49" s="446"/>
      <c r="BKE49" s="446"/>
      <c r="BKF49" s="446"/>
      <c r="BKG49" s="446"/>
      <c r="BKH49" s="446"/>
      <c r="BKI49" s="446"/>
      <c r="BKJ49" s="446"/>
      <c r="BKK49" s="446"/>
      <c r="BKL49" s="446"/>
      <c r="BKM49" s="446"/>
      <c r="BKN49" s="446"/>
      <c r="BKO49" s="446"/>
      <c r="BKP49" s="446"/>
      <c r="BKQ49" s="446"/>
      <c r="BKR49" s="446"/>
      <c r="BKS49" s="446"/>
      <c r="BKT49" s="446"/>
      <c r="BKU49" s="446"/>
      <c r="BKV49" s="446"/>
      <c r="BKW49" s="446"/>
      <c r="BKX49" s="446"/>
      <c r="BKY49" s="446"/>
      <c r="BKZ49" s="446"/>
      <c r="BLA49" s="446"/>
      <c r="BLB49" s="446"/>
      <c r="BLC49" s="446"/>
      <c r="BLD49" s="446"/>
      <c r="BLE49" s="446"/>
      <c r="BLF49" s="446"/>
      <c r="BLG49" s="446"/>
      <c r="BLH49" s="446"/>
      <c r="BLI49" s="446"/>
      <c r="BLJ49" s="446"/>
      <c r="BLK49" s="446"/>
      <c r="BLL49" s="446"/>
      <c r="BLM49" s="446"/>
      <c r="BLN49" s="446"/>
      <c r="BLO49" s="446"/>
      <c r="BLP49" s="446"/>
      <c r="BLQ49" s="446"/>
      <c r="BLR49" s="446"/>
      <c r="BLS49" s="446"/>
      <c r="BLT49" s="446"/>
      <c r="BLU49" s="446"/>
      <c r="BLV49" s="446"/>
      <c r="BLW49" s="446"/>
      <c r="BLX49" s="446"/>
      <c r="BLY49" s="446"/>
      <c r="BLZ49" s="446"/>
      <c r="BMA49" s="446"/>
      <c r="BMB49" s="446"/>
      <c r="BMC49" s="446"/>
      <c r="BMD49" s="446"/>
      <c r="BME49" s="446"/>
      <c r="BMF49" s="446"/>
      <c r="BMG49" s="446"/>
      <c r="BMH49" s="446"/>
      <c r="BMI49" s="446"/>
      <c r="BMJ49" s="446"/>
      <c r="BMK49" s="446"/>
      <c r="BML49" s="446"/>
      <c r="BMM49" s="446"/>
      <c r="BMN49" s="446"/>
      <c r="BMO49" s="446"/>
      <c r="BMP49" s="446"/>
      <c r="BMQ49" s="446"/>
      <c r="BMR49" s="446"/>
      <c r="BMS49" s="446"/>
      <c r="BMT49" s="446"/>
      <c r="BMU49" s="446"/>
      <c r="BMV49" s="446"/>
      <c r="BMW49" s="446"/>
      <c r="BMX49" s="446"/>
      <c r="BMY49" s="446"/>
      <c r="BMZ49" s="446"/>
      <c r="BNA49" s="446"/>
      <c r="BNB49" s="446"/>
      <c r="BNC49" s="446"/>
      <c r="BND49" s="446"/>
      <c r="BNE49" s="446"/>
      <c r="BNF49" s="446"/>
      <c r="BNG49" s="446"/>
      <c r="BNH49" s="446"/>
      <c r="BNI49" s="446"/>
      <c r="BNJ49" s="446"/>
      <c r="BNK49" s="446"/>
      <c r="BNL49" s="446"/>
      <c r="BNM49" s="446"/>
      <c r="BNN49" s="446"/>
      <c r="BNO49" s="446"/>
      <c r="BNP49" s="446"/>
      <c r="BNQ49" s="446"/>
      <c r="BNR49" s="446"/>
      <c r="BNS49" s="446"/>
      <c r="BNT49" s="446"/>
      <c r="BNU49" s="446"/>
      <c r="BNV49" s="446"/>
      <c r="BNW49" s="446"/>
      <c r="BNX49" s="446"/>
      <c r="BNY49" s="446"/>
      <c r="BNZ49" s="446"/>
      <c r="BOA49" s="446"/>
      <c r="BOB49" s="446"/>
      <c r="BOC49" s="446"/>
      <c r="BOD49" s="446"/>
      <c r="BOE49" s="446"/>
      <c r="BOF49" s="446"/>
      <c r="BOG49" s="446"/>
      <c r="BOH49" s="446"/>
      <c r="BOI49" s="446"/>
      <c r="BOJ49" s="446"/>
      <c r="BOK49" s="446"/>
      <c r="BOL49" s="446"/>
      <c r="BOM49" s="446"/>
      <c r="BON49" s="446"/>
      <c r="BOO49" s="446"/>
      <c r="BOP49" s="446"/>
      <c r="BOQ49" s="446"/>
      <c r="BOR49" s="446"/>
      <c r="BOS49" s="446"/>
      <c r="BOT49" s="446"/>
      <c r="BOU49" s="446"/>
      <c r="BOV49" s="446"/>
      <c r="BOW49" s="446"/>
      <c r="BOX49" s="446"/>
      <c r="BOY49" s="446"/>
      <c r="BOZ49" s="446"/>
      <c r="BPA49" s="446"/>
      <c r="BPB49" s="446"/>
      <c r="BPC49" s="446"/>
      <c r="BPD49" s="446"/>
      <c r="BPE49" s="446"/>
      <c r="BPF49" s="446"/>
      <c r="BPG49" s="446"/>
      <c r="BPH49" s="446"/>
      <c r="BPI49" s="446"/>
      <c r="BPJ49" s="446"/>
      <c r="BPK49" s="446"/>
      <c r="BPL49" s="446"/>
      <c r="BPM49" s="446"/>
      <c r="BPN49" s="446"/>
      <c r="BPO49" s="446"/>
      <c r="BPP49" s="446"/>
      <c r="BPQ49" s="446"/>
      <c r="BPR49" s="446"/>
      <c r="BPS49" s="446"/>
      <c r="BPT49" s="446"/>
      <c r="BPU49" s="446"/>
      <c r="BPV49" s="446"/>
      <c r="BPW49" s="446"/>
      <c r="BPX49" s="446"/>
      <c r="BPY49" s="446"/>
      <c r="BPZ49" s="446"/>
      <c r="BQA49" s="446"/>
      <c r="BQB49" s="446"/>
      <c r="BQC49" s="446"/>
      <c r="BQD49" s="446"/>
      <c r="BQE49" s="446"/>
      <c r="BQF49" s="446"/>
      <c r="BQG49" s="446"/>
      <c r="BQH49" s="446"/>
      <c r="BQI49" s="446"/>
      <c r="BQJ49" s="446"/>
      <c r="BQK49" s="446"/>
      <c r="BQL49" s="446"/>
      <c r="BQM49" s="446"/>
      <c r="BQN49" s="446"/>
      <c r="BQO49" s="446"/>
      <c r="BQP49" s="446"/>
      <c r="BQQ49" s="446"/>
      <c r="BQR49" s="446"/>
      <c r="BQS49" s="446"/>
      <c r="BQT49" s="446"/>
      <c r="BQU49" s="446"/>
      <c r="BQV49" s="446"/>
      <c r="BQW49" s="446"/>
      <c r="BQX49" s="446"/>
      <c r="BQY49" s="446"/>
      <c r="BQZ49" s="446"/>
      <c r="BRA49" s="446"/>
      <c r="BRB49" s="446"/>
      <c r="BRC49" s="446"/>
      <c r="BRD49" s="446"/>
      <c r="BRE49" s="446"/>
      <c r="BRF49" s="446"/>
      <c r="BRG49" s="446"/>
      <c r="BRH49" s="446"/>
      <c r="BRI49" s="446"/>
      <c r="BRJ49" s="446"/>
      <c r="BRK49" s="446"/>
      <c r="BRL49" s="446"/>
      <c r="BRM49" s="446"/>
      <c r="BRN49" s="446"/>
      <c r="BRO49" s="446"/>
      <c r="BRP49" s="446"/>
      <c r="BRQ49" s="446"/>
      <c r="BRR49" s="446"/>
      <c r="BRS49" s="446"/>
      <c r="BRT49" s="446"/>
      <c r="BRU49" s="446"/>
      <c r="BRV49" s="446"/>
      <c r="BRW49" s="446"/>
      <c r="BRX49" s="446"/>
      <c r="BRY49" s="446"/>
      <c r="BRZ49" s="446"/>
      <c r="BSA49" s="446"/>
      <c r="BSB49" s="446"/>
      <c r="BSC49" s="446"/>
      <c r="BSD49" s="446"/>
      <c r="BSE49" s="446"/>
      <c r="BSF49" s="446"/>
      <c r="BSG49" s="446"/>
      <c r="BSH49" s="446"/>
      <c r="BSI49" s="446"/>
      <c r="BSJ49" s="446"/>
      <c r="BSK49" s="446"/>
      <c r="BSL49" s="446"/>
      <c r="BSM49" s="446"/>
      <c r="BSN49" s="446"/>
      <c r="BSO49" s="446"/>
      <c r="BSP49" s="446"/>
      <c r="BSQ49" s="446"/>
      <c r="BSR49" s="446"/>
      <c r="BSS49" s="446"/>
      <c r="BST49" s="446"/>
      <c r="BSU49" s="446"/>
      <c r="BSV49" s="446"/>
      <c r="BSW49" s="446"/>
      <c r="BSX49" s="446"/>
      <c r="BSY49" s="446"/>
      <c r="BSZ49" s="446"/>
      <c r="BTA49" s="446"/>
      <c r="BTB49" s="446"/>
      <c r="BTC49" s="446"/>
      <c r="BTD49" s="446"/>
      <c r="BTE49" s="446"/>
      <c r="BTF49" s="446"/>
      <c r="BTG49" s="446"/>
      <c r="BTH49" s="446"/>
      <c r="BTI49" s="446"/>
      <c r="BTJ49" s="446"/>
      <c r="BTK49" s="446"/>
      <c r="BTL49" s="446"/>
      <c r="BTM49" s="446"/>
      <c r="BTN49" s="446"/>
      <c r="BTO49" s="446"/>
      <c r="BTP49" s="446"/>
      <c r="BTQ49" s="446"/>
      <c r="BTR49" s="446"/>
      <c r="BTS49" s="446"/>
      <c r="BTT49" s="446"/>
      <c r="BTU49" s="446"/>
      <c r="BTV49" s="446"/>
      <c r="BTW49" s="446"/>
      <c r="BTX49" s="446"/>
      <c r="BTY49" s="446"/>
      <c r="BTZ49" s="446"/>
      <c r="BUA49" s="446"/>
      <c r="BUB49" s="446"/>
      <c r="BUC49" s="446"/>
      <c r="BUD49" s="446"/>
      <c r="BUE49" s="446"/>
      <c r="BUF49" s="446"/>
      <c r="BUG49" s="446"/>
      <c r="BUH49" s="446"/>
      <c r="BUI49" s="446"/>
      <c r="BUJ49" s="446"/>
      <c r="BUK49" s="446"/>
      <c r="BUL49" s="446"/>
      <c r="BUM49" s="446"/>
      <c r="BUN49" s="446"/>
      <c r="BUO49" s="446"/>
      <c r="BUP49" s="446"/>
      <c r="BUQ49" s="446"/>
      <c r="BUR49" s="446"/>
      <c r="BUS49" s="446"/>
      <c r="BUT49" s="446"/>
      <c r="BUU49" s="446"/>
      <c r="BUV49" s="446"/>
      <c r="BUW49" s="446"/>
      <c r="BUX49" s="446"/>
      <c r="BUY49" s="446"/>
      <c r="BUZ49" s="446"/>
      <c r="BVA49" s="446"/>
      <c r="BVB49" s="446"/>
      <c r="BVC49" s="446"/>
      <c r="BVD49" s="446"/>
      <c r="BVE49" s="446"/>
      <c r="BVF49" s="446"/>
      <c r="BVG49" s="446"/>
      <c r="BVH49" s="446"/>
      <c r="BVI49" s="446"/>
      <c r="BVJ49" s="446"/>
      <c r="BVK49" s="446"/>
      <c r="BVL49" s="446"/>
      <c r="BVM49" s="446"/>
      <c r="BVN49" s="446"/>
      <c r="BVO49" s="446"/>
      <c r="BVP49" s="446"/>
      <c r="BVQ49" s="446"/>
      <c r="BVR49" s="446"/>
      <c r="BVS49" s="446"/>
      <c r="BVT49" s="446"/>
      <c r="BVU49" s="446"/>
      <c r="BVV49" s="446"/>
      <c r="BVW49" s="446"/>
      <c r="BVX49" s="446"/>
      <c r="BVY49" s="446"/>
      <c r="BVZ49" s="446"/>
      <c r="BWA49" s="446"/>
      <c r="BWB49" s="446"/>
      <c r="BWC49" s="446"/>
      <c r="BWD49" s="446"/>
      <c r="BWE49" s="446"/>
      <c r="BWF49" s="446"/>
      <c r="BWG49" s="446"/>
      <c r="BWH49" s="446"/>
      <c r="BWI49" s="446"/>
      <c r="BWJ49" s="446"/>
      <c r="BWK49" s="446"/>
      <c r="BWL49" s="446"/>
      <c r="BWM49" s="446"/>
      <c r="BWN49" s="446"/>
      <c r="BWO49" s="446"/>
      <c r="BWP49" s="446"/>
      <c r="BWQ49" s="446"/>
      <c r="BWR49" s="446"/>
      <c r="BWS49" s="446"/>
      <c r="BWT49" s="446"/>
      <c r="BWU49" s="446"/>
      <c r="BWV49" s="446"/>
      <c r="BWW49" s="446"/>
      <c r="BWX49" s="446"/>
      <c r="BWY49" s="446"/>
      <c r="BWZ49" s="446"/>
      <c r="BXA49" s="446"/>
      <c r="BXB49" s="446"/>
      <c r="BXC49" s="446"/>
      <c r="BXD49" s="446"/>
      <c r="BXE49" s="446"/>
      <c r="BXF49" s="446"/>
      <c r="BXG49" s="446"/>
      <c r="BXH49" s="446"/>
      <c r="BXI49" s="446"/>
      <c r="BXJ49" s="446"/>
      <c r="BXK49" s="446"/>
      <c r="BXL49" s="446"/>
      <c r="BXM49" s="446"/>
      <c r="BXN49" s="446"/>
      <c r="BXO49" s="446"/>
      <c r="BXP49" s="446"/>
      <c r="BXQ49" s="446"/>
      <c r="BXR49" s="446"/>
      <c r="BXS49" s="446"/>
      <c r="BXT49" s="446"/>
      <c r="BXU49" s="446"/>
      <c r="BXV49" s="446"/>
      <c r="BXW49" s="446"/>
      <c r="BXX49" s="446"/>
      <c r="BXY49" s="446"/>
      <c r="BXZ49" s="446"/>
      <c r="BYA49" s="446"/>
      <c r="BYB49" s="446"/>
      <c r="BYC49" s="446"/>
      <c r="BYD49" s="446"/>
      <c r="BYE49" s="446"/>
      <c r="BYF49" s="446"/>
      <c r="BYG49" s="446"/>
      <c r="BYH49" s="446"/>
      <c r="BYI49" s="446"/>
      <c r="BYJ49" s="446"/>
      <c r="BYK49" s="446"/>
      <c r="BYL49" s="446"/>
      <c r="BYM49" s="446"/>
      <c r="BYN49" s="446"/>
      <c r="BYO49" s="446"/>
      <c r="BYP49" s="446"/>
      <c r="BYQ49" s="446"/>
      <c r="BYR49" s="446"/>
      <c r="BYS49" s="446"/>
      <c r="BYT49" s="446"/>
      <c r="BYU49" s="446"/>
      <c r="BYV49" s="446"/>
      <c r="BYW49" s="446"/>
      <c r="BYX49" s="446"/>
      <c r="BYY49" s="446"/>
      <c r="BYZ49" s="446"/>
      <c r="BZA49" s="446"/>
      <c r="BZB49" s="446"/>
      <c r="BZC49" s="446"/>
      <c r="BZD49" s="446"/>
      <c r="BZE49" s="446"/>
      <c r="BZF49" s="446"/>
      <c r="BZG49" s="446"/>
      <c r="BZH49" s="446"/>
      <c r="BZI49" s="446"/>
      <c r="BZJ49" s="446"/>
      <c r="BZK49" s="446"/>
      <c r="BZL49" s="446"/>
      <c r="BZM49" s="446"/>
      <c r="BZN49" s="446"/>
      <c r="BZO49" s="446"/>
      <c r="BZP49" s="446"/>
      <c r="BZQ49" s="446"/>
      <c r="BZR49" s="446"/>
      <c r="BZS49" s="446"/>
      <c r="BZT49" s="446"/>
      <c r="BZU49" s="446"/>
      <c r="BZV49" s="446"/>
      <c r="BZW49" s="446"/>
      <c r="BZX49" s="446"/>
      <c r="BZY49" s="446"/>
      <c r="BZZ49" s="446"/>
      <c r="CAA49" s="446"/>
      <c r="CAB49" s="446"/>
      <c r="CAC49" s="446"/>
      <c r="CAD49" s="446"/>
      <c r="CAE49" s="446"/>
      <c r="CAF49" s="446"/>
      <c r="CAG49" s="446"/>
      <c r="CAH49" s="446"/>
      <c r="CAI49" s="446"/>
      <c r="CAJ49" s="446"/>
      <c r="CAK49" s="446"/>
      <c r="CAL49" s="446"/>
      <c r="CAM49" s="446"/>
      <c r="CAN49" s="446"/>
      <c r="CAO49" s="446"/>
      <c r="CAP49" s="446"/>
      <c r="CAQ49" s="446"/>
      <c r="CAR49" s="446"/>
      <c r="CAS49" s="446"/>
      <c r="CAT49" s="446"/>
      <c r="CAU49" s="446"/>
      <c r="CAV49" s="446"/>
      <c r="CAW49" s="446"/>
      <c r="CAX49" s="446"/>
      <c r="CAY49" s="446"/>
      <c r="CAZ49" s="446"/>
      <c r="CBA49" s="446"/>
      <c r="CBB49" s="446"/>
      <c r="CBC49" s="446"/>
      <c r="CBD49" s="446"/>
      <c r="CBE49" s="446"/>
      <c r="CBF49" s="446"/>
      <c r="CBG49" s="446"/>
      <c r="CBH49" s="446"/>
      <c r="CBI49" s="446"/>
      <c r="CBJ49" s="446"/>
      <c r="CBK49" s="446"/>
      <c r="CBL49" s="446"/>
      <c r="CBM49" s="446"/>
      <c r="CBN49" s="446"/>
      <c r="CBO49" s="446"/>
      <c r="CBP49" s="446"/>
      <c r="CBQ49" s="446"/>
      <c r="CBR49" s="446"/>
      <c r="CBS49" s="446"/>
      <c r="CBT49" s="446"/>
      <c r="CBU49" s="446"/>
      <c r="CBV49" s="446"/>
      <c r="CBW49" s="446"/>
      <c r="CBX49" s="446"/>
      <c r="CBY49" s="446"/>
      <c r="CBZ49" s="446"/>
      <c r="CCA49" s="446"/>
      <c r="CCB49" s="446"/>
      <c r="CCC49" s="446"/>
      <c r="CCD49" s="446"/>
      <c r="CCE49" s="446"/>
      <c r="CCF49" s="446"/>
      <c r="CCG49" s="446"/>
      <c r="CCH49" s="446"/>
      <c r="CCI49" s="446"/>
      <c r="CCJ49" s="446"/>
      <c r="CCK49" s="446"/>
      <c r="CCL49" s="446"/>
      <c r="CCM49" s="446"/>
      <c r="CCN49" s="446"/>
      <c r="CCO49" s="446"/>
      <c r="CCP49" s="446"/>
      <c r="CCQ49" s="446"/>
      <c r="CCR49" s="446"/>
      <c r="CCS49" s="446"/>
      <c r="CCT49" s="446"/>
      <c r="CCU49" s="446"/>
      <c r="CCV49" s="446"/>
      <c r="CCW49" s="446"/>
      <c r="CCX49" s="446"/>
      <c r="CCY49" s="446"/>
      <c r="CCZ49" s="446"/>
      <c r="CDA49" s="446"/>
      <c r="CDB49" s="446"/>
      <c r="CDC49" s="446"/>
      <c r="CDD49" s="446"/>
      <c r="CDE49" s="446"/>
      <c r="CDF49" s="446"/>
      <c r="CDG49" s="446"/>
      <c r="CDH49" s="446"/>
      <c r="CDI49" s="446"/>
      <c r="CDJ49" s="446"/>
      <c r="CDK49" s="446"/>
      <c r="CDL49" s="446"/>
      <c r="CDM49" s="446"/>
      <c r="CDN49" s="446"/>
      <c r="CDO49" s="446"/>
      <c r="CDP49" s="446"/>
      <c r="CDQ49" s="446"/>
      <c r="CDR49" s="446"/>
      <c r="CDS49" s="446"/>
      <c r="CDT49" s="446"/>
      <c r="CDU49" s="446"/>
      <c r="CDV49" s="446"/>
      <c r="CDW49" s="446"/>
      <c r="CDX49" s="446"/>
      <c r="CDY49" s="446"/>
      <c r="CDZ49" s="446"/>
      <c r="CEA49" s="446"/>
      <c r="CEB49" s="446"/>
      <c r="CEC49" s="446"/>
      <c r="CED49" s="446"/>
      <c r="CEE49" s="446"/>
      <c r="CEF49" s="446"/>
      <c r="CEG49" s="446"/>
      <c r="CEH49" s="446"/>
      <c r="CEI49" s="446"/>
      <c r="CEJ49" s="446"/>
      <c r="CEK49" s="446"/>
      <c r="CEL49" s="446"/>
      <c r="CEM49" s="446"/>
      <c r="CEN49" s="446"/>
      <c r="CEO49" s="446"/>
      <c r="CEP49" s="446"/>
      <c r="CEQ49" s="446"/>
      <c r="CER49" s="446"/>
      <c r="CES49" s="446"/>
      <c r="CET49" s="446"/>
      <c r="CEU49" s="446"/>
      <c r="CEV49" s="446"/>
      <c r="CEW49" s="446"/>
      <c r="CEX49" s="446"/>
      <c r="CEY49" s="446"/>
      <c r="CEZ49" s="446"/>
      <c r="CFA49" s="446"/>
      <c r="CFB49" s="446"/>
      <c r="CFC49" s="446"/>
      <c r="CFD49" s="446"/>
      <c r="CFE49" s="446"/>
      <c r="CFF49" s="446"/>
      <c r="CFG49" s="446"/>
      <c r="CFH49" s="446"/>
      <c r="CFI49" s="446"/>
      <c r="CFJ49" s="446"/>
      <c r="CFK49" s="446"/>
      <c r="CFL49" s="446"/>
      <c r="CFM49" s="446"/>
      <c r="CFN49" s="446"/>
      <c r="CFO49" s="446"/>
      <c r="CFP49" s="446"/>
      <c r="CFQ49" s="446"/>
      <c r="CFR49" s="446"/>
      <c r="CFS49" s="446"/>
      <c r="CFT49" s="446"/>
      <c r="CFU49" s="446"/>
      <c r="CFV49" s="446"/>
      <c r="CFW49" s="446"/>
      <c r="CFX49" s="446"/>
      <c r="CFY49" s="446"/>
      <c r="CFZ49" s="446"/>
      <c r="CGA49" s="446"/>
      <c r="CGB49" s="446"/>
      <c r="CGC49" s="446"/>
      <c r="CGD49" s="446"/>
      <c r="CGE49" s="446"/>
      <c r="CGF49" s="446"/>
      <c r="CGG49" s="446"/>
      <c r="CGH49" s="446"/>
      <c r="CGI49" s="446"/>
      <c r="CGJ49" s="446"/>
      <c r="CGK49" s="446"/>
      <c r="CGL49" s="446"/>
      <c r="CGM49" s="446"/>
      <c r="CGN49" s="446"/>
      <c r="CGO49" s="446"/>
      <c r="CGP49" s="446"/>
      <c r="CGQ49" s="446"/>
      <c r="CGR49" s="446"/>
      <c r="CGS49" s="446"/>
      <c r="CGT49" s="446"/>
      <c r="CGU49" s="446"/>
      <c r="CGV49" s="446"/>
      <c r="CGW49" s="446"/>
      <c r="CGX49" s="446"/>
      <c r="CGY49" s="446"/>
      <c r="CGZ49" s="446"/>
      <c r="CHA49" s="446"/>
      <c r="CHB49" s="446"/>
      <c r="CHC49" s="446"/>
      <c r="CHD49" s="446"/>
      <c r="CHE49" s="446"/>
      <c r="CHF49" s="446"/>
      <c r="CHG49" s="446"/>
      <c r="CHH49" s="446"/>
      <c r="CHI49" s="446"/>
      <c r="CHJ49" s="446"/>
      <c r="CHK49" s="446"/>
      <c r="CHL49" s="446"/>
      <c r="CHM49" s="446"/>
      <c r="CHN49" s="446"/>
      <c r="CHO49" s="446"/>
      <c r="CHP49" s="446"/>
      <c r="CHQ49" s="446"/>
      <c r="CHR49" s="446"/>
      <c r="CHS49" s="446"/>
      <c r="CHT49" s="446"/>
      <c r="CHU49" s="446"/>
      <c r="CHV49" s="446"/>
      <c r="CHW49" s="446"/>
      <c r="CHX49" s="446"/>
      <c r="CHY49" s="446"/>
      <c r="CHZ49" s="446"/>
      <c r="CIA49" s="446"/>
      <c r="CIB49" s="446"/>
      <c r="CIC49" s="446"/>
      <c r="CID49" s="446"/>
      <c r="CIE49" s="446"/>
      <c r="CIF49" s="446"/>
      <c r="CIG49" s="446"/>
      <c r="CIH49" s="446"/>
      <c r="CII49" s="446"/>
      <c r="CIJ49" s="446"/>
      <c r="CIK49" s="446"/>
      <c r="CIL49" s="446"/>
      <c r="CIM49" s="446"/>
      <c r="CIN49" s="446"/>
      <c r="CIO49" s="446"/>
      <c r="CIP49" s="446"/>
      <c r="CIQ49" s="446"/>
      <c r="CIR49" s="446"/>
      <c r="CIS49" s="446"/>
      <c r="CIT49" s="446"/>
      <c r="CIU49" s="446"/>
      <c r="CIV49" s="446"/>
      <c r="CIW49" s="446"/>
      <c r="CIX49" s="446"/>
      <c r="CIY49" s="446"/>
      <c r="CIZ49" s="446"/>
      <c r="CJA49" s="446"/>
      <c r="CJB49" s="446"/>
      <c r="CJC49" s="446"/>
      <c r="CJD49" s="446"/>
      <c r="CJE49" s="446"/>
      <c r="CJF49" s="446"/>
      <c r="CJG49" s="446"/>
      <c r="CJH49" s="446"/>
      <c r="CJI49" s="446"/>
      <c r="CJJ49" s="446"/>
      <c r="CJK49" s="446"/>
      <c r="CJL49" s="446"/>
      <c r="CJM49" s="446"/>
      <c r="CJN49" s="446"/>
      <c r="CJO49" s="446"/>
      <c r="CJP49" s="446"/>
      <c r="CJQ49" s="446"/>
      <c r="CJR49" s="446"/>
      <c r="CJS49" s="446"/>
      <c r="CJT49" s="446"/>
      <c r="CJU49" s="446"/>
      <c r="CJV49" s="446"/>
      <c r="CJW49" s="446"/>
      <c r="CJX49" s="446"/>
      <c r="CJY49" s="446"/>
      <c r="CJZ49" s="446"/>
      <c r="CKA49" s="446"/>
      <c r="CKB49" s="446"/>
      <c r="CKC49" s="446"/>
      <c r="CKD49" s="446"/>
      <c r="CKE49" s="446"/>
      <c r="CKF49" s="446"/>
      <c r="CKG49" s="446"/>
      <c r="CKH49" s="446"/>
      <c r="CKI49" s="446"/>
      <c r="CKJ49" s="446"/>
      <c r="CKK49" s="446"/>
      <c r="CKL49" s="446"/>
      <c r="CKM49" s="446"/>
      <c r="CKN49" s="446"/>
      <c r="CKO49" s="446"/>
      <c r="CKP49" s="446"/>
      <c r="CKQ49" s="446"/>
      <c r="CKR49" s="446"/>
      <c r="CKS49" s="446"/>
      <c r="CKT49" s="446"/>
      <c r="CKU49" s="446"/>
      <c r="CKV49" s="446"/>
      <c r="CKW49" s="446"/>
      <c r="CKX49" s="446"/>
      <c r="CKY49" s="446"/>
      <c r="CKZ49" s="446"/>
      <c r="CLA49" s="446"/>
      <c r="CLB49" s="446"/>
      <c r="CLC49" s="446"/>
      <c r="CLD49" s="446"/>
      <c r="CLE49" s="446"/>
      <c r="CLF49" s="446"/>
      <c r="CLG49" s="446"/>
      <c r="CLH49" s="446"/>
      <c r="CLI49" s="446"/>
      <c r="CLJ49" s="446"/>
      <c r="CLK49" s="446"/>
      <c r="CLL49" s="446"/>
      <c r="CLM49" s="446"/>
      <c r="CLN49" s="446"/>
      <c r="CLO49" s="446"/>
      <c r="CLP49" s="446"/>
      <c r="CLQ49" s="446"/>
      <c r="CLR49" s="446"/>
      <c r="CLS49" s="446"/>
      <c r="CLT49" s="446"/>
      <c r="CLU49" s="446"/>
      <c r="CLV49" s="446"/>
      <c r="CLW49" s="446"/>
      <c r="CLX49" s="446"/>
      <c r="CLY49" s="446"/>
      <c r="CLZ49" s="446"/>
      <c r="CMA49" s="446"/>
      <c r="CMB49" s="446"/>
      <c r="CMC49" s="446"/>
      <c r="CMD49" s="446"/>
      <c r="CME49" s="446"/>
      <c r="CMF49" s="446"/>
      <c r="CMG49" s="446"/>
      <c r="CMH49" s="446"/>
      <c r="CMI49" s="446"/>
      <c r="CMJ49" s="446"/>
      <c r="CMK49" s="446"/>
      <c r="CML49" s="446"/>
      <c r="CMM49" s="446"/>
      <c r="CMN49" s="446"/>
      <c r="CMO49" s="446"/>
      <c r="CMP49" s="446"/>
      <c r="CMQ49" s="446"/>
      <c r="CMR49" s="446"/>
      <c r="CMS49" s="446"/>
      <c r="CMT49" s="446"/>
      <c r="CMU49" s="446"/>
      <c r="CMV49" s="446"/>
      <c r="CMW49" s="446"/>
      <c r="CMX49" s="446"/>
      <c r="CMY49" s="446"/>
      <c r="CMZ49" s="446"/>
      <c r="CNA49" s="446"/>
      <c r="CNB49" s="446"/>
      <c r="CNC49" s="446"/>
      <c r="CND49" s="446"/>
      <c r="CNE49" s="446"/>
      <c r="CNF49" s="446"/>
      <c r="CNG49" s="446"/>
      <c r="CNH49" s="446"/>
      <c r="CNI49" s="446"/>
      <c r="CNJ49" s="446"/>
      <c r="CNK49" s="446"/>
      <c r="CNL49" s="446"/>
      <c r="CNM49" s="446"/>
      <c r="CNN49" s="446"/>
      <c r="CNO49" s="446"/>
      <c r="CNP49" s="446"/>
      <c r="CNQ49" s="446"/>
      <c r="CNR49" s="446"/>
      <c r="CNS49" s="446"/>
      <c r="CNT49" s="446"/>
      <c r="CNU49" s="446"/>
      <c r="CNV49" s="446"/>
      <c r="CNW49" s="446"/>
      <c r="CNX49" s="446"/>
      <c r="CNY49" s="446"/>
      <c r="CNZ49" s="446"/>
      <c r="COA49" s="446"/>
      <c r="COB49" s="446"/>
      <c r="COC49" s="446"/>
      <c r="COD49" s="446"/>
      <c r="COE49" s="446"/>
      <c r="COF49" s="446"/>
      <c r="COG49" s="446"/>
      <c r="COH49" s="446"/>
      <c r="COI49" s="446"/>
      <c r="COJ49" s="446"/>
      <c r="COK49" s="446"/>
      <c r="COL49" s="446"/>
      <c r="COM49" s="446"/>
      <c r="CON49" s="446"/>
      <c r="COO49" s="446"/>
      <c r="COP49" s="446"/>
      <c r="COQ49" s="446"/>
      <c r="COR49" s="446"/>
      <c r="COS49" s="446"/>
      <c r="COT49" s="446"/>
      <c r="COU49" s="446"/>
      <c r="COV49" s="446"/>
      <c r="COW49" s="446"/>
      <c r="COX49" s="446"/>
      <c r="COY49" s="446"/>
      <c r="COZ49" s="446"/>
      <c r="CPA49" s="446"/>
      <c r="CPB49" s="446"/>
      <c r="CPC49" s="446"/>
      <c r="CPD49" s="446"/>
      <c r="CPE49" s="446"/>
      <c r="CPF49" s="446"/>
      <c r="CPG49" s="446"/>
      <c r="CPH49" s="446"/>
      <c r="CPI49" s="446"/>
      <c r="CPJ49" s="446"/>
      <c r="CPK49" s="446"/>
      <c r="CPL49" s="446"/>
      <c r="CPM49" s="446"/>
      <c r="CPN49" s="446"/>
      <c r="CPO49" s="446"/>
      <c r="CPP49" s="446"/>
      <c r="CPQ49" s="446"/>
      <c r="CPR49" s="446"/>
      <c r="CPS49" s="446"/>
      <c r="CPT49" s="446"/>
      <c r="CPU49" s="446"/>
      <c r="CPV49" s="446"/>
      <c r="CPW49" s="446"/>
      <c r="CPX49" s="446"/>
      <c r="CPY49" s="446"/>
      <c r="CPZ49" s="446"/>
      <c r="CQA49" s="446"/>
      <c r="CQB49" s="446"/>
      <c r="CQC49" s="446"/>
      <c r="CQD49" s="446"/>
      <c r="CQE49" s="446"/>
      <c r="CQF49" s="446"/>
      <c r="CQG49" s="446"/>
      <c r="CQH49" s="446"/>
      <c r="CQI49" s="446"/>
      <c r="CQJ49" s="446"/>
      <c r="CQK49" s="446"/>
      <c r="CQL49" s="446"/>
      <c r="CQM49" s="446"/>
      <c r="CQN49" s="446"/>
      <c r="CQO49" s="446"/>
      <c r="CQP49" s="446"/>
      <c r="CQQ49" s="446"/>
      <c r="CQR49" s="446"/>
      <c r="CQS49" s="446"/>
      <c r="CQT49" s="446"/>
      <c r="CQU49" s="446"/>
      <c r="CQV49" s="446"/>
      <c r="CQW49" s="446"/>
      <c r="CQX49" s="446"/>
      <c r="CQY49" s="446"/>
      <c r="CQZ49" s="446"/>
      <c r="CRA49" s="446"/>
      <c r="CRB49" s="446"/>
      <c r="CRC49" s="446"/>
      <c r="CRD49" s="446"/>
      <c r="CRE49" s="446"/>
      <c r="CRF49" s="446"/>
      <c r="CRG49" s="446"/>
      <c r="CRH49" s="446"/>
      <c r="CRI49" s="446"/>
      <c r="CRJ49" s="446"/>
      <c r="CRK49" s="446"/>
      <c r="CRL49" s="446"/>
      <c r="CRM49" s="446"/>
      <c r="CRN49" s="446"/>
      <c r="CRO49" s="446"/>
      <c r="CRP49" s="446"/>
      <c r="CRQ49" s="446"/>
      <c r="CRR49" s="446"/>
      <c r="CRS49" s="446"/>
      <c r="CRT49" s="446"/>
      <c r="CRU49" s="446"/>
      <c r="CRV49" s="446"/>
      <c r="CRW49" s="446"/>
      <c r="CRX49" s="446"/>
      <c r="CRY49" s="446"/>
      <c r="CRZ49" s="446"/>
      <c r="CSA49" s="446"/>
      <c r="CSB49" s="446"/>
      <c r="CSC49" s="446"/>
      <c r="CSD49" s="446"/>
      <c r="CSE49" s="446"/>
      <c r="CSF49" s="446"/>
      <c r="CSG49" s="446"/>
      <c r="CSH49" s="446"/>
      <c r="CSI49" s="446"/>
      <c r="CSJ49" s="446"/>
      <c r="CSK49" s="446"/>
      <c r="CSL49" s="446"/>
      <c r="CSM49" s="446"/>
      <c r="CSN49" s="446"/>
      <c r="CSO49" s="446"/>
      <c r="CSP49" s="446"/>
      <c r="CSQ49" s="446"/>
      <c r="CSR49" s="446"/>
      <c r="CSS49" s="446"/>
      <c r="CST49" s="446"/>
      <c r="CSU49" s="446"/>
      <c r="CSV49" s="446"/>
      <c r="CSW49" s="446"/>
      <c r="CSX49" s="446"/>
      <c r="CSY49" s="446"/>
      <c r="CSZ49" s="446"/>
      <c r="CTA49" s="446"/>
      <c r="CTB49" s="446"/>
      <c r="CTC49" s="446"/>
      <c r="CTD49" s="446"/>
      <c r="CTE49" s="446"/>
      <c r="CTF49" s="446"/>
      <c r="CTG49" s="446"/>
      <c r="CTH49" s="446"/>
      <c r="CTI49" s="446"/>
      <c r="CTJ49" s="446"/>
      <c r="CTK49" s="446"/>
      <c r="CTL49" s="446"/>
      <c r="CTM49" s="446"/>
      <c r="CTN49" s="446"/>
      <c r="CTO49" s="446"/>
      <c r="CTP49" s="446"/>
      <c r="CTQ49" s="446"/>
      <c r="CTR49" s="446"/>
      <c r="CTS49" s="446"/>
      <c r="CTT49" s="446"/>
      <c r="CTU49" s="446"/>
      <c r="CTV49" s="446"/>
      <c r="CTW49" s="446"/>
      <c r="CTX49" s="446"/>
      <c r="CTY49" s="446"/>
      <c r="CTZ49" s="446"/>
      <c r="CUA49" s="446"/>
      <c r="CUB49" s="446"/>
      <c r="CUC49" s="446"/>
      <c r="CUD49" s="446"/>
      <c r="CUE49" s="446"/>
      <c r="CUF49" s="446"/>
      <c r="CUG49" s="446"/>
      <c r="CUH49" s="446"/>
      <c r="CUI49" s="446"/>
      <c r="CUJ49" s="446"/>
      <c r="CUK49" s="446"/>
      <c r="CUL49" s="446"/>
      <c r="CUM49" s="446"/>
      <c r="CUN49" s="446"/>
      <c r="CUO49" s="446"/>
      <c r="CUP49" s="446"/>
      <c r="CUQ49" s="446"/>
      <c r="CUR49" s="446"/>
      <c r="CUS49" s="446"/>
      <c r="CUT49" s="446"/>
      <c r="CUU49" s="446"/>
      <c r="CUV49" s="446"/>
      <c r="CUW49" s="446"/>
      <c r="CUX49" s="446"/>
      <c r="CUY49" s="446"/>
      <c r="CUZ49" s="446"/>
      <c r="CVA49" s="446"/>
      <c r="CVB49" s="446"/>
      <c r="CVC49" s="446"/>
      <c r="CVD49" s="446"/>
      <c r="CVE49" s="446"/>
      <c r="CVF49" s="446"/>
      <c r="CVG49" s="446"/>
      <c r="CVH49" s="446"/>
      <c r="CVI49" s="446"/>
      <c r="CVJ49" s="446"/>
      <c r="CVK49" s="446"/>
      <c r="CVL49" s="446"/>
      <c r="CVM49" s="446"/>
      <c r="CVN49" s="446"/>
      <c r="CVO49" s="446"/>
      <c r="CVP49" s="446"/>
      <c r="CVQ49" s="446"/>
      <c r="CVR49" s="446"/>
      <c r="CVS49" s="446"/>
      <c r="CVT49" s="446"/>
      <c r="CVU49" s="446"/>
      <c r="CVV49" s="446"/>
      <c r="CVW49" s="446"/>
      <c r="CVX49" s="446"/>
      <c r="CVY49" s="446"/>
      <c r="CVZ49" s="446"/>
      <c r="CWA49" s="446"/>
      <c r="CWB49" s="446"/>
      <c r="CWC49" s="446"/>
      <c r="CWD49" s="446"/>
      <c r="CWE49" s="446"/>
      <c r="CWF49" s="446"/>
      <c r="CWG49" s="446"/>
      <c r="CWH49" s="446"/>
      <c r="CWI49" s="446"/>
      <c r="CWJ49" s="446"/>
      <c r="CWK49" s="446"/>
      <c r="CWL49" s="446"/>
      <c r="CWM49" s="446"/>
      <c r="CWN49" s="446"/>
      <c r="CWO49" s="446"/>
      <c r="CWP49" s="446"/>
      <c r="CWQ49" s="446"/>
      <c r="CWR49" s="446"/>
      <c r="CWS49" s="446"/>
      <c r="CWT49" s="446"/>
      <c r="CWU49" s="446"/>
      <c r="CWV49" s="446"/>
      <c r="CWW49" s="446"/>
      <c r="CWX49" s="446"/>
      <c r="CWY49" s="446"/>
      <c r="CWZ49" s="446"/>
      <c r="CXA49" s="446"/>
      <c r="CXB49" s="446"/>
      <c r="CXC49" s="446"/>
      <c r="CXD49" s="446"/>
      <c r="CXE49" s="446"/>
      <c r="CXF49" s="446"/>
      <c r="CXG49" s="446"/>
      <c r="CXH49" s="446"/>
      <c r="CXI49" s="446"/>
      <c r="CXJ49" s="446"/>
      <c r="CXK49" s="446"/>
      <c r="CXL49" s="446"/>
      <c r="CXM49" s="446"/>
      <c r="CXN49" s="446"/>
      <c r="CXO49" s="446"/>
      <c r="CXP49" s="446"/>
      <c r="CXQ49" s="446"/>
      <c r="CXR49" s="446"/>
      <c r="CXS49" s="446"/>
      <c r="CXT49" s="446"/>
      <c r="CXU49" s="446"/>
      <c r="CXV49" s="446"/>
      <c r="CXW49" s="446"/>
      <c r="CXX49" s="446"/>
      <c r="CXY49" s="446"/>
      <c r="CXZ49" s="446"/>
      <c r="CYA49" s="446"/>
      <c r="CYB49" s="446"/>
      <c r="CYC49" s="446"/>
      <c r="CYD49" s="446"/>
      <c r="CYE49" s="446"/>
      <c r="CYF49" s="446"/>
      <c r="CYG49" s="446"/>
      <c r="CYH49" s="446"/>
      <c r="CYI49" s="446"/>
      <c r="CYJ49" s="446"/>
      <c r="CYK49" s="446"/>
      <c r="CYL49" s="446"/>
      <c r="CYM49" s="446"/>
      <c r="CYN49" s="446"/>
      <c r="CYO49" s="446"/>
      <c r="CYP49" s="446"/>
      <c r="CYQ49" s="446"/>
      <c r="CYR49" s="446"/>
      <c r="CYS49" s="446"/>
      <c r="CYT49" s="446"/>
      <c r="CYU49" s="446"/>
      <c r="CYV49" s="446"/>
      <c r="CYW49" s="446"/>
      <c r="CYX49" s="446"/>
      <c r="CYY49" s="446"/>
      <c r="CYZ49" s="446"/>
      <c r="CZA49" s="446"/>
      <c r="CZB49" s="446"/>
      <c r="CZC49" s="446"/>
      <c r="CZD49" s="446"/>
      <c r="CZE49" s="446"/>
      <c r="CZF49" s="446"/>
      <c r="CZG49" s="446"/>
      <c r="CZH49" s="446"/>
      <c r="CZI49" s="446"/>
      <c r="CZJ49" s="446"/>
      <c r="CZK49" s="446"/>
      <c r="CZL49" s="446"/>
      <c r="CZM49" s="446"/>
      <c r="CZN49" s="446"/>
      <c r="CZO49" s="446"/>
      <c r="CZP49" s="446"/>
      <c r="CZQ49" s="446"/>
      <c r="CZR49" s="446"/>
      <c r="CZS49" s="446"/>
      <c r="CZT49" s="446"/>
      <c r="CZU49" s="446"/>
      <c r="CZV49" s="446"/>
      <c r="CZW49" s="446"/>
      <c r="CZX49" s="446"/>
      <c r="CZY49" s="446"/>
      <c r="CZZ49" s="446"/>
      <c r="DAA49" s="446"/>
      <c r="DAB49" s="446"/>
      <c r="DAC49" s="446"/>
      <c r="DAD49" s="446"/>
      <c r="DAE49" s="446"/>
      <c r="DAF49" s="446"/>
      <c r="DAG49" s="446"/>
      <c r="DAH49" s="446"/>
      <c r="DAI49" s="446"/>
      <c r="DAJ49" s="446"/>
      <c r="DAK49" s="446"/>
      <c r="DAL49" s="446"/>
      <c r="DAM49" s="446"/>
      <c r="DAN49" s="446"/>
      <c r="DAO49" s="446"/>
      <c r="DAP49" s="446"/>
      <c r="DAQ49" s="446"/>
      <c r="DAR49" s="446"/>
      <c r="DAS49" s="446"/>
      <c r="DAT49" s="446"/>
      <c r="DAU49" s="446"/>
      <c r="DAV49" s="446"/>
      <c r="DAW49" s="446"/>
      <c r="DAX49" s="446"/>
      <c r="DAY49" s="446"/>
      <c r="DAZ49" s="446"/>
      <c r="DBA49" s="446"/>
      <c r="DBB49" s="446"/>
      <c r="DBC49" s="446"/>
      <c r="DBD49" s="446"/>
      <c r="DBE49" s="446"/>
      <c r="DBF49" s="446"/>
      <c r="DBG49" s="446"/>
      <c r="DBH49" s="446"/>
      <c r="DBI49" s="446"/>
      <c r="DBJ49" s="446"/>
      <c r="DBK49" s="446"/>
      <c r="DBL49" s="446"/>
      <c r="DBM49" s="446"/>
      <c r="DBN49" s="446"/>
      <c r="DBO49" s="446"/>
      <c r="DBP49" s="446"/>
      <c r="DBQ49" s="446"/>
      <c r="DBR49" s="446"/>
      <c r="DBS49" s="446"/>
      <c r="DBT49" s="446"/>
      <c r="DBU49" s="446"/>
      <c r="DBV49" s="446"/>
      <c r="DBW49" s="446"/>
      <c r="DBX49" s="446"/>
      <c r="DBY49" s="446"/>
      <c r="DBZ49" s="446"/>
      <c r="DCA49" s="446"/>
      <c r="DCB49" s="446"/>
      <c r="DCC49" s="446"/>
      <c r="DCD49" s="446"/>
      <c r="DCE49" s="446"/>
      <c r="DCF49" s="446"/>
      <c r="DCG49" s="446"/>
      <c r="DCH49" s="446"/>
      <c r="DCI49" s="446"/>
      <c r="DCJ49" s="446"/>
      <c r="DCK49" s="446"/>
      <c r="DCL49" s="446"/>
      <c r="DCM49" s="446"/>
      <c r="DCN49" s="446"/>
      <c r="DCO49" s="446"/>
      <c r="DCP49" s="446"/>
      <c r="DCQ49" s="446"/>
      <c r="DCR49" s="446"/>
      <c r="DCS49" s="446"/>
      <c r="DCT49" s="446"/>
      <c r="DCU49" s="446"/>
      <c r="DCV49" s="446"/>
      <c r="DCW49" s="446"/>
      <c r="DCX49" s="446"/>
      <c r="DCY49" s="446"/>
      <c r="DCZ49" s="446"/>
      <c r="DDA49" s="446"/>
      <c r="DDB49" s="446"/>
      <c r="DDC49" s="446"/>
      <c r="DDD49" s="446"/>
      <c r="DDE49" s="446"/>
      <c r="DDF49" s="446"/>
      <c r="DDG49" s="446"/>
      <c r="DDH49" s="446"/>
      <c r="DDI49" s="446"/>
      <c r="DDJ49" s="446"/>
      <c r="DDK49" s="446"/>
      <c r="DDL49" s="446"/>
      <c r="DDM49" s="446"/>
      <c r="DDN49" s="446"/>
      <c r="DDO49" s="446"/>
      <c r="DDP49" s="446"/>
      <c r="DDQ49" s="446"/>
      <c r="DDR49" s="446"/>
      <c r="DDS49" s="446"/>
      <c r="DDT49" s="446"/>
      <c r="DDU49" s="446"/>
      <c r="DDV49" s="446"/>
      <c r="DDW49" s="446"/>
      <c r="DDX49" s="446"/>
      <c r="DDY49" s="446"/>
      <c r="DDZ49" s="446"/>
      <c r="DEA49" s="446"/>
      <c r="DEB49" s="446"/>
      <c r="DEC49" s="446"/>
      <c r="DED49" s="446"/>
      <c r="DEE49" s="446"/>
      <c r="DEF49" s="446"/>
      <c r="DEG49" s="446"/>
      <c r="DEH49" s="446"/>
      <c r="DEI49" s="446"/>
      <c r="DEJ49" s="446"/>
      <c r="DEK49" s="446"/>
      <c r="DEL49" s="446"/>
      <c r="DEM49" s="446"/>
      <c r="DEN49" s="446"/>
      <c r="DEO49" s="446"/>
      <c r="DEP49" s="446"/>
      <c r="DEQ49" s="446"/>
      <c r="DER49" s="446"/>
      <c r="DES49" s="446"/>
      <c r="DET49" s="446"/>
      <c r="DEU49" s="446"/>
      <c r="DEV49" s="446"/>
      <c r="DEW49" s="446"/>
      <c r="DEX49" s="446"/>
      <c r="DEY49" s="446"/>
      <c r="DEZ49" s="446"/>
      <c r="DFA49" s="446"/>
      <c r="DFB49" s="446"/>
      <c r="DFC49" s="446"/>
      <c r="DFD49" s="446"/>
      <c r="DFE49" s="446"/>
      <c r="DFF49" s="446"/>
      <c r="DFG49" s="446"/>
      <c r="DFH49" s="446"/>
      <c r="DFI49" s="446"/>
      <c r="DFJ49" s="446"/>
      <c r="DFK49" s="446"/>
      <c r="DFL49" s="446"/>
      <c r="DFM49" s="446"/>
      <c r="DFN49" s="446"/>
      <c r="DFO49" s="446"/>
      <c r="DFP49" s="446"/>
      <c r="DFQ49" s="446"/>
      <c r="DFR49" s="446"/>
      <c r="DFS49" s="446"/>
      <c r="DFT49" s="446"/>
      <c r="DFU49" s="446"/>
      <c r="DFV49" s="446"/>
      <c r="DFW49" s="446"/>
      <c r="DFX49" s="446"/>
      <c r="DFY49" s="446"/>
      <c r="DFZ49" s="446"/>
      <c r="DGA49" s="446"/>
      <c r="DGB49" s="446"/>
      <c r="DGC49" s="446"/>
      <c r="DGD49" s="446"/>
      <c r="DGE49" s="446"/>
      <c r="DGF49" s="446"/>
      <c r="DGG49" s="446"/>
      <c r="DGH49" s="446"/>
      <c r="DGI49" s="446"/>
      <c r="DGJ49" s="446"/>
      <c r="DGK49" s="446"/>
      <c r="DGL49" s="446"/>
      <c r="DGM49" s="446"/>
      <c r="DGN49" s="446"/>
      <c r="DGO49" s="446"/>
      <c r="DGP49" s="446"/>
      <c r="DGQ49" s="446"/>
      <c r="DGR49" s="446"/>
      <c r="DGS49" s="446"/>
      <c r="DGT49" s="446"/>
      <c r="DGU49" s="446"/>
      <c r="DGV49" s="446"/>
      <c r="DGW49" s="446"/>
      <c r="DGX49" s="446"/>
      <c r="DGY49" s="446"/>
      <c r="DGZ49" s="446"/>
      <c r="DHA49" s="446"/>
      <c r="DHB49" s="446"/>
      <c r="DHC49" s="446"/>
      <c r="DHD49" s="446"/>
      <c r="DHE49" s="446"/>
      <c r="DHF49" s="446"/>
      <c r="DHG49" s="446"/>
      <c r="DHH49" s="446"/>
      <c r="DHI49" s="446"/>
      <c r="DHJ49" s="446"/>
      <c r="DHK49" s="446"/>
      <c r="DHL49" s="446"/>
      <c r="DHM49" s="446"/>
      <c r="DHN49" s="446"/>
      <c r="DHO49" s="446"/>
      <c r="DHP49" s="446"/>
      <c r="DHQ49" s="446"/>
      <c r="DHR49" s="446"/>
      <c r="DHS49" s="446"/>
      <c r="DHT49" s="446"/>
      <c r="DHU49" s="446"/>
      <c r="DHV49" s="446"/>
      <c r="DHW49" s="446"/>
      <c r="DHX49" s="446"/>
      <c r="DHY49" s="446"/>
      <c r="DHZ49" s="446"/>
      <c r="DIA49" s="446"/>
      <c r="DIB49" s="446"/>
      <c r="DIC49" s="446"/>
      <c r="DID49" s="446"/>
      <c r="DIE49" s="446"/>
      <c r="DIF49" s="446"/>
      <c r="DIG49" s="446"/>
      <c r="DIH49" s="446"/>
      <c r="DII49" s="446"/>
      <c r="DIJ49" s="446"/>
      <c r="DIK49" s="446"/>
      <c r="DIL49" s="446"/>
      <c r="DIM49" s="446"/>
      <c r="DIN49" s="446"/>
      <c r="DIO49" s="446"/>
      <c r="DIP49" s="446"/>
      <c r="DIQ49" s="446"/>
      <c r="DIR49" s="446"/>
      <c r="DIS49" s="446"/>
      <c r="DIT49" s="446"/>
      <c r="DIU49" s="446"/>
      <c r="DIV49" s="446"/>
      <c r="DIW49" s="446"/>
      <c r="DIX49" s="446"/>
      <c r="DIY49" s="446"/>
      <c r="DIZ49" s="446"/>
      <c r="DJA49" s="446"/>
      <c r="DJB49" s="446"/>
      <c r="DJC49" s="446"/>
      <c r="DJD49" s="446"/>
      <c r="DJE49" s="446"/>
      <c r="DJF49" s="446"/>
      <c r="DJG49" s="446"/>
      <c r="DJH49" s="446"/>
      <c r="DJI49" s="446"/>
      <c r="DJJ49" s="446"/>
      <c r="DJK49" s="446"/>
      <c r="DJL49" s="446"/>
      <c r="DJM49" s="446"/>
      <c r="DJN49" s="446"/>
      <c r="DJO49" s="446"/>
      <c r="DJP49" s="446"/>
      <c r="DJQ49" s="446"/>
      <c r="DJR49" s="446"/>
      <c r="DJS49" s="446"/>
      <c r="DJT49" s="446"/>
      <c r="DJU49" s="446"/>
      <c r="DJV49" s="446"/>
      <c r="DJW49" s="446"/>
      <c r="DJX49" s="446"/>
      <c r="DJY49" s="446"/>
      <c r="DJZ49" s="446"/>
      <c r="DKA49" s="446"/>
      <c r="DKB49" s="446"/>
      <c r="DKC49" s="446"/>
      <c r="DKD49" s="446"/>
      <c r="DKE49" s="446"/>
      <c r="DKF49" s="446"/>
      <c r="DKG49" s="446"/>
      <c r="DKH49" s="446"/>
      <c r="DKI49" s="446"/>
      <c r="DKJ49" s="446"/>
      <c r="DKK49" s="446"/>
      <c r="DKL49" s="446"/>
      <c r="DKM49" s="446"/>
      <c r="DKN49" s="446"/>
      <c r="DKO49" s="446"/>
      <c r="DKP49" s="446"/>
      <c r="DKQ49" s="446"/>
      <c r="DKR49" s="446"/>
      <c r="DKS49" s="446"/>
      <c r="DKT49" s="446"/>
      <c r="DKU49" s="446"/>
      <c r="DKV49" s="446"/>
      <c r="DKW49" s="446"/>
      <c r="DKX49" s="446"/>
      <c r="DKY49" s="446"/>
      <c r="DKZ49" s="446"/>
      <c r="DLA49" s="446"/>
      <c r="DLB49" s="446"/>
      <c r="DLC49" s="446"/>
      <c r="DLD49" s="446"/>
      <c r="DLE49" s="446"/>
      <c r="DLF49" s="446"/>
      <c r="DLG49" s="446"/>
      <c r="DLH49" s="446"/>
      <c r="DLI49" s="446"/>
      <c r="DLJ49" s="446"/>
      <c r="DLK49" s="446"/>
      <c r="DLL49" s="446"/>
      <c r="DLM49" s="446"/>
      <c r="DLN49" s="446"/>
      <c r="DLO49" s="446"/>
      <c r="DLP49" s="446"/>
      <c r="DLQ49" s="446"/>
      <c r="DLR49" s="446"/>
      <c r="DLS49" s="446"/>
      <c r="DLT49" s="446"/>
      <c r="DLU49" s="446"/>
      <c r="DLV49" s="446"/>
      <c r="DLW49" s="446"/>
      <c r="DLX49" s="446"/>
      <c r="DLY49" s="446"/>
      <c r="DLZ49" s="446"/>
      <c r="DMA49" s="446"/>
      <c r="DMB49" s="446"/>
      <c r="DMC49" s="446"/>
      <c r="DMD49" s="446"/>
      <c r="DME49" s="446"/>
      <c r="DMF49" s="446"/>
      <c r="DMG49" s="446"/>
      <c r="DMH49" s="446"/>
      <c r="DMI49" s="446"/>
      <c r="DMJ49" s="446"/>
      <c r="DMK49" s="446"/>
      <c r="DML49" s="446"/>
      <c r="DMM49" s="446"/>
      <c r="DMN49" s="446"/>
      <c r="DMO49" s="446"/>
      <c r="DMP49" s="446"/>
      <c r="DMQ49" s="446"/>
      <c r="DMR49" s="446"/>
      <c r="DMS49" s="446"/>
      <c r="DMT49" s="446"/>
      <c r="DMU49" s="446"/>
      <c r="DMV49" s="446"/>
      <c r="DMW49" s="446"/>
      <c r="DMX49" s="446"/>
      <c r="DMY49" s="446"/>
      <c r="DMZ49" s="446"/>
      <c r="DNA49" s="446"/>
      <c r="DNB49" s="446"/>
      <c r="DNC49" s="446"/>
      <c r="DND49" s="446"/>
      <c r="DNE49" s="446"/>
      <c r="DNF49" s="446"/>
      <c r="DNG49" s="446"/>
      <c r="DNH49" s="446"/>
      <c r="DNI49" s="446"/>
      <c r="DNJ49" s="446"/>
      <c r="DNK49" s="446"/>
      <c r="DNL49" s="446"/>
      <c r="DNM49" s="446"/>
      <c r="DNN49" s="446"/>
      <c r="DNO49" s="446"/>
      <c r="DNP49" s="446"/>
      <c r="DNQ49" s="446"/>
      <c r="DNR49" s="446"/>
      <c r="DNS49" s="446"/>
      <c r="DNT49" s="446"/>
      <c r="DNU49" s="446"/>
      <c r="DNV49" s="446"/>
      <c r="DNW49" s="446"/>
      <c r="DNX49" s="446"/>
      <c r="DNY49" s="446"/>
      <c r="DNZ49" s="446"/>
      <c r="DOA49" s="446"/>
      <c r="DOB49" s="446"/>
      <c r="DOC49" s="446"/>
      <c r="DOD49" s="446"/>
      <c r="DOE49" s="446"/>
      <c r="DOF49" s="446"/>
      <c r="DOG49" s="446"/>
      <c r="DOH49" s="446"/>
      <c r="DOI49" s="446"/>
      <c r="DOJ49" s="446"/>
      <c r="DOK49" s="446"/>
      <c r="DOL49" s="446"/>
      <c r="DOM49" s="446"/>
      <c r="DON49" s="446"/>
      <c r="DOO49" s="446"/>
      <c r="DOP49" s="446"/>
      <c r="DOQ49" s="446"/>
      <c r="DOR49" s="446"/>
      <c r="DOS49" s="446"/>
      <c r="DOT49" s="446"/>
      <c r="DOU49" s="446"/>
      <c r="DOV49" s="446"/>
      <c r="DOW49" s="446"/>
      <c r="DOX49" s="446"/>
      <c r="DOY49" s="446"/>
      <c r="DOZ49" s="446"/>
      <c r="DPA49" s="446"/>
      <c r="DPB49" s="446"/>
      <c r="DPC49" s="446"/>
      <c r="DPD49" s="446"/>
      <c r="DPE49" s="446"/>
      <c r="DPF49" s="446"/>
      <c r="DPG49" s="446"/>
      <c r="DPH49" s="446"/>
      <c r="DPI49" s="446"/>
      <c r="DPJ49" s="446"/>
      <c r="DPK49" s="446"/>
      <c r="DPL49" s="446"/>
      <c r="DPM49" s="446"/>
      <c r="DPN49" s="446"/>
      <c r="DPO49" s="446"/>
      <c r="DPP49" s="446"/>
      <c r="DPQ49" s="446"/>
      <c r="DPR49" s="446"/>
      <c r="DPS49" s="446"/>
      <c r="DPT49" s="446"/>
      <c r="DPU49" s="446"/>
      <c r="DPV49" s="446"/>
      <c r="DPW49" s="446"/>
      <c r="DPX49" s="446"/>
      <c r="DPY49" s="446"/>
      <c r="DPZ49" s="446"/>
      <c r="DQA49" s="446"/>
      <c r="DQB49" s="446"/>
      <c r="DQC49" s="446"/>
      <c r="DQD49" s="446"/>
      <c r="DQE49" s="446"/>
      <c r="DQF49" s="446"/>
      <c r="DQG49" s="446"/>
      <c r="DQH49" s="446"/>
      <c r="DQI49" s="446"/>
      <c r="DQJ49" s="446"/>
      <c r="DQK49" s="446"/>
      <c r="DQL49" s="446"/>
      <c r="DQM49" s="446"/>
      <c r="DQN49" s="446"/>
      <c r="DQO49" s="446"/>
      <c r="DQP49" s="446"/>
      <c r="DQQ49" s="446"/>
      <c r="DQR49" s="446"/>
      <c r="DQS49" s="446"/>
      <c r="DQT49" s="446"/>
      <c r="DQU49" s="446"/>
      <c r="DQV49" s="446"/>
      <c r="DQW49" s="446"/>
      <c r="DQX49" s="446"/>
      <c r="DQY49" s="446"/>
      <c r="DQZ49" s="446"/>
      <c r="DRA49" s="446"/>
      <c r="DRB49" s="446"/>
      <c r="DRC49" s="446"/>
      <c r="DRD49" s="446"/>
      <c r="DRE49" s="446"/>
      <c r="DRF49" s="446"/>
      <c r="DRG49" s="446"/>
      <c r="DRH49" s="446"/>
      <c r="DRI49" s="446"/>
      <c r="DRJ49" s="446"/>
      <c r="DRK49" s="446"/>
      <c r="DRL49" s="446"/>
      <c r="DRM49" s="446"/>
      <c r="DRN49" s="446"/>
      <c r="DRO49" s="446"/>
      <c r="DRP49" s="446"/>
      <c r="DRQ49" s="446"/>
      <c r="DRR49" s="446"/>
      <c r="DRS49" s="446"/>
      <c r="DRT49" s="446"/>
      <c r="DRU49" s="446"/>
      <c r="DRV49" s="446"/>
      <c r="DRW49" s="446"/>
      <c r="DRX49" s="446"/>
      <c r="DRY49" s="446"/>
      <c r="DRZ49" s="446"/>
      <c r="DSA49" s="446"/>
      <c r="DSB49" s="446"/>
      <c r="DSC49" s="446"/>
      <c r="DSD49" s="446"/>
      <c r="DSE49" s="446"/>
      <c r="DSF49" s="446"/>
      <c r="DSG49" s="446"/>
      <c r="DSH49" s="446"/>
      <c r="DSI49" s="446"/>
      <c r="DSJ49" s="446"/>
      <c r="DSK49" s="446"/>
      <c r="DSL49" s="446"/>
      <c r="DSM49" s="446"/>
      <c r="DSN49" s="446"/>
      <c r="DSO49" s="446"/>
      <c r="DSP49" s="446"/>
      <c r="DSQ49" s="446"/>
      <c r="DSR49" s="446"/>
      <c r="DSS49" s="446"/>
      <c r="DST49" s="446"/>
      <c r="DSU49" s="446"/>
      <c r="DSV49" s="446"/>
      <c r="DSW49" s="446"/>
      <c r="DSX49" s="446"/>
      <c r="DSY49" s="446"/>
      <c r="DSZ49" s="446"/>
      <c r="DTA49" s="446"/>
      <c r="DTB49" s="446"/>
      <c r="DTC49" s="446"/>
      <c r="DTD49" s="446"/>
      <c r="DTE49" s="446"/>
      <c r="DTF49" s="446"/>
      <c r="DTG49" s="446"/>
      <c r="DTH49" s="446"/>
      <c r="DTI49" s="446"/>
      <c r="DTJ49" s="446"/>
      <c r="DTK49" s="446"/>
      <c r="DTL49" s="446"/>
      <c r="DTM49" s="446"/>
      <c r="DTN49" s="446"/>
      <c r="DTO49" s="446"/>
      <c r="DTP49" s="446"/>
      <c r="DTQ49" s="446"/>
      <c r="DTR49" s="446"/>
      <c r="DTS49" s="446"/>
      <c r="DTT49" s="446"/>
      <c r="DTU49" s="446"/>
      <c r="DTV49" s="446"/>
      <c r="DTW49" s="446"/>
      <c r="DTX49" s="446"/>
      <c r="DTY49" s="446"/>
      <c r="DTZ49" s="446"/>
      <c r="DUA49" s="446"/>
      <c r="DUB49" s="446"/>
      <c r="DUC49" s="446"/>
      <c r="DUD49" s="446"/>
      <c r="DUE49" s="446"/>
      <c r="DUF49" s="446"/>
      <c r="DUG49" s="446"/>
      <c r="DUH49" s="446"/>
      <c r="DUI49" s="446"/>
      <c r="DUJ49" s="446"/>
      <c r="DUK49" s="446"/>
      <c r="DUL49" s="446"/>
      <c r="DUM49" s="446"/>
      <c r="DUN49" s="446"/>
      <c r="DUO49" s="446"/>
      <c r="DUP49" s="446"/>
      <c r="DUQ49" s="446"/>
      <c r="DUR49" s="446"/>
      <c r="DUS49" s="446"/>
      <c r="DUT49" s="446"/>
      <c r="DUU49" s="446"/>
      <c r="DUV49" s="446"/>
      <c r="DUW49" s="446"/>
      <c r="DUX49" s="446"/>
      <c r="DUY49" s="446"/>
      <c r="DUZ49" s="446"/>
      <c r="DVA49" s="446"/>
      <c r="DVB49" s="446"/>
      <c r="DVC49" s="446"/>
      <c r="DVD49" s="446"/>
      <c r="DVE49" s="446"/>
      <c r="DVF49" s="446"/>
      <c r="DVG49" s="446"/>
      <c r="DVH49" s="446"/>
      <c r="DVI49" s="446"/>
      <c r="DVJ49" s="446"/>
      <c r="DVK49" s="446"/>
      <c r="DVL49" s="446"/>
      <c r="DVM49" s="446"/>
      <c r="DVN49" s="446"/>
      <c r="DVO49" s="446"/>
      <c r="DVP49" s="446"/>
      <c r="DVQ49" s="446"/>
      <c r="DVR49" s="446"/>
      <c r="DVS49" s="446"/>
      <c r="DVT49" s="446"/>
      <c r="DVU49" s="446"/>
      <c r="DVV49" s="446"/>
      <c r="DVW49" s="446"/>
      <c r="DVX49" s="446"/>
      <c r="DVY49" s="446"/>
      <c r="DVZ49" s="446"/>
      <c r="DWA49" s="446"/>
      <c r="DWB49" s="446"/>
      <c r="DWC49" s="446"/>
      <c r="DWD49" s="446"/>
      <c r="DWE49" s="446"/>
      <c r="DWF49" s="446"/>
      <c r="DWG49" s="446"/>
      <c r="DWH49" s="446"/>
      <c r="DWI49" s="446"/>
      <c r="DWJ49" s="446"/>
      <c r="DWK49" s="446"/>
      <c r="DWL49" s="446"/>
      <c r="DWM49" s="446"/>
      <c r="DWN49" s="446"/>
      <c r="DWO49" s="446"/>
      <c r="DWP49" s="446"/>
      <c r="DWQ49" s="446"/>
      <c r="DWR49" s="446"/>
      <c r="DWS49" s="446"/>
      <c r="DWT49" s="446"/>
      <c r="DWU49" s="446"/>
      <c r="DWV49" s="446"/>
      <c r="DWW49" s="446"/>
      <c r="DWX49" s="446"/>
      <c r="DWY49" s="446"/>
      <c r="DWZ49" s="446"/>
      <c r="DXA49" s="446"/>
      <c r="DXB49" s="446"/>
      <c r="DXC49" s="446"/>
      <c r="DXD49" s="446"/>
      <c r="DXE49" s="446"/>
      <c r="DXF49" s="446"/>
      <c r="DXG49" s="446"/>
      <c r="DXH49" s="446"/>
      <c r="DXI49" s="446"/>
      <c r="DXJ49" s="446"/>
      <c r="DXK49" s="446"/>
      <c r="DXL49" s="446"/>
      <c r="DXM49" s="446"/>
      <c r="DXN49" s="446"/>
      <c r="DXO49" s="446"/>
      <c r="DXP49" s="446"/>
      <c r="DXQ49" s="446"/>
      <c r="DXR49" s="446"/>
      <c r="DXS49" s="446"/>
      <c r="DXT49" s="446"/>
      <c r="DXU49" s="446"/>
      <c r="DXV49" s="446"/>
      <c r="DXW49" s="446"/>
      <c r="DXX49" s="446"/>
      <c r="DXY49" s="446"/>
      <c r="DXZ49" s="446"/>
      <c r="DYA49" s="446"/>
      <c r="DYB49" s="446"/>
      <c r="DYC49" s="446"/>
      <c r="DYD49" s="446"/>
      <c r="DYE49" s="446"/>
      <c r="DYF49" s="446"/>
      <c r="DYG49" s="446"/>
      <c r="DYH49" s="446"/>
      <c r="DYI49" s="446"/>
      <c r="DYJ49" s="446"/>
      <c r="DYK49" s="446"/>
      <c r="DYL49" s="446"/>
      <c r="DYM49" s="446"/>
      <c r="DYN49" s="446"/>
      <c r="DYO49" s="446"/>
      <c r="DYP49" s="446"/>
      <c r="DYQ49" s="446"/>
      <c r="DYR49" s="446"/>
      <c r="DYS49" s="446"/>
      <c r="DYT49" s="446"/>
      <c r="DYU49" s="446"/>
      <c r="DYV49" s="446"/>
      <c r="DYW49" s="446"/>
      <c r="DYX49" s="446"/>
      <c r="DYY49" s="446"/>
      <c r="DYZ49" s="446"/>
      <c r="DZA49" s="446"/>
      <c r="DZB49" s="446"/>
      <c r="DZC49" s="446"/>
      <c r="DZD49" s="446"/>
      <c r="DZE49" s="446"/>
      <c r="DZF49" s="446"/>
      <c r="DZG49" s="446"/>
      <c r="DZH49" s="446"/>
      <c r="DZI49" s="446"/>
      <c r="DZJ49" s="446"/>
      <c r="DZK49" s="446"/>
      <c r="DZL49" s="446"/>
      <c r="DZM49" s="446"/>
      <c r="DZN49" s="446"/>
      <c r="DZO49" s="446"/>
      <c r="DZP49" s="446"/>
      <c r="DZQ49" s="446"/>
      <c r="DZR49" s="446"/>
      <c r="DZS49" s="446"/>
      <c r="DZT49" s="446"/>
      <c r="DZU49" s="446"/>
      <c r="DZV49" s="446"/>
      <c r="DZW49" s="446"/>
      <c r="DZX49" s="446"/>
      <c r="DZY49" s="446"/>
      <c r="DZZ49" s="446"/>
      <c r="EAA49" s="446"/>
      <c r="EAB49" s="446"/>
      <c r="EAC49" s="446"/>
      <c r="EAD49" s="446"/>
      <c r="EAE49" s="446"/>
      <c r="EAF49" s="446"/>
      <c r="EAG49" s="446"/>
      <c r="EAH49" s="446"/>
      <c r="EAI49" s="446"/>
      <c r="EAJ49" s="446"/>
      <c r="EAK49" s="446"/>
      <c r="EAL49" s="446"/>
      <c r="EAM49" s="446"/>
      <c r="EAN49" s="446"/>
      <c r="EAO49" s="446"/>
      <c r="EAP49" s="446"/>
      <c r="EAQ49" s="446"/>
      <c r="EAR49" s="446"/>
      <c r="EAS49" s="446"/>
      <c r="EAT49" s="446"/>
      <c r="EAU49" s="446"/>
      <c r="EAV49" s="446"/>
      <c r="EAW49" s="446"/>
      <c r="EAX49" s="446"/>
      <c r="EAY49" s="446"/>
      <c r="EAZ49" s="446"/>
      <c r="EBA49" s="446"/>
      <c r="EBB49" s="446"/>
      <c r="EBC49" s="446"/>
      <c r="EBD49" s="446"/>
      <c r="EBE49" s="446"/>
      <c r="EBF49" s="446"/>
      <c r="EBG49" s="446"/>
      <c r="EBH49" s="446"/>
      <c r="EBI49" s="446"/>
      <c r="EBJ49" s="446"/>
      <c r="EBK49" s="446"/>
      <c r="EBL49" s="446"/>
      <c r="EBM49" s="446"/>
      <c r="EBN49" s="446"/>
      <c r="EBO49" s="446"/>
      <c r="EBP49" s="446"/>
      <c r="EBQ49" s="446"/>
      <c r="EBR49" s="446"/>
      <c r="EBS49" s="446"/>
      <c r="EBT49" s="446"/>
      <c r="EBU49" s="446"/>
      <c r="EBV49" s="446"/>
      <c r="EBW49" s="446"/>
      <c r="EBX49" s="446"/>
      <c r="EBY49" s="446"/>
      <c r="EBZ49" s="446"/>
      <c r="ECA49" s="446"/>
      <c r="ECB49" s="446"/>
      <c r="ECC49" s="446"/>
      <c r="ECD49" s="446"/>
      <c r="ECE49" s="446"/>
      <c r="ECF49" s="446"/>
      <c r="ECG49" s="446"/>
      <c r="ECH49" s="446"/>
      <c r="ECI49" s="446"/>
      <c r="ECJ49" s="446"/>
      <c r="ECK49" s="446"/>
      <c r="ECL49" s="446"/>
      <c r="ECM49" s="446"/>
      <c r="ECN49" s="446"/>
      <c r="ECO49" s="446"/>
      <c r="ECP49" s="446"/>
      <c r="ECQ49" s="446"/>
      <c r="ECR49" s="446"/>
      <c r="ECS49" s="446"/>
      <c r="ECT49" s="446"/>
      <c r="ECU49" s="446"/>
      <c r="ECV49" s="446"/>
      <c r="ECW49" s="446"/>
      <c r="ECX49" s="446"/>
      <c r="ECY49" s="446"/>
      <c r="ECZ49" s="446"/>
      <c r="EDA49" s="446"/>
      <c r="EDB49" s="446"/>
      <c r="EDC49" s="446"/>
      <c r="EDD49" s="446"/>
      <c r="EDE49" s="446"/>
      <c r="EDF49" s="446"/>
      <c r="EDG49" s="446"/>
      <c r="EDH49" s="446"/>
      <c r="EDI49" s="446"/>
      <c r="EDJ49" s="446"/>
      <c r="EDK49" s="446"/>
      <c r="EDL49" s="446"/>
      <c r="EDM49" s="446"/>
      <c r="EDN49" s="446"/>
      <c r="EDO49" s="446"/>
      <c r="EDP49" s="446"/>
      <c r="EDQ49" s="446"/>
      <c r="EDR49" s="446"/>
      <c r="EDS49" s="446"/>
      <c r="EDT49" s="446"/>
      <c r="EDU49" s="446"/>
      <c r="EDV49" s="446"/>
      <c r="EDW49" s="446"/>
      <c r="EDX49" s="446"/>
      <c r="EDY49" s="446"/>
      <c r="EDZ49" s="446"/>
      <c r="EEA49" s="446"/>
      <c r="EEB49" s="446"/>
      <c r="EEC49" s="446"/>
      <c r="EED49" s="446"/>
      <c r="EEE49" s="446"/>
      <c r="EEF49" s="446"/>
      <c r="EEG49" s="446"/>
      <c r="EEH49" s="446"/>
      <c r="EEI49" s="446"/>
      <c r="EEJ49" s="446"/>
      <c r="EEK49" s="446"/>
      <c r="EEL49" s="446"/>
      <c r="EEM49" s="446"/>
      <c r="EEN49" s="446"/>
      <c r="EEO49" s="446"/>
      <c r="EEP49" s="446"/>
      <c r="EEQ49" s="446"/>
      <c r="EER49" s="446"/>
      <c r="EES49" s="446"/>
      <c r="EET49" s="446"/>
      <c r="EEU49" s="446"/>
      <c r="EEV49" s="446"/>
      <c r="EEW49" s="446"/>
      <c r="EEX49" s="446"/>
      <c r="EEY49" s="446"/>
      <c r="EEZ49" s="446"/>
      <c r="EFA49" s="446"/>
      <c r="EFB49" s="446"/>
      <c r="EFC49" s="446"/>
      <c r="EFD49" s="446"/>
      <c r="EFE49" s="446"/>
      <c r="EFF49" s="446"/>
      <c r="EFG49" s="446"/>
      <c r="EFH49" s="446"/>
      <c r="EFI49" s="446"/>
      <c r="EFJ49" s="446"/>
      <c r="EFK49" s="446"/>
      <c r="EFL49" s="446"/>
      <c r="EFM49" s="446"/>
      <c r="EFN49" s="446"/>
      <c r="EFO49" s="446"/>
      <c r="EFP49" s="446"/>
      <c r="EFQ49" s="446"/>
      <c r="EFR49" s="446"/>
      <c r="EFS49" s="446"/>
      <c r="EFT49" s="446"/>
      <c r="EFU49" s="446"/>
      <c r="EFV49" s="446"/>
      <c r="EFW49" s="446"/>
      <c r="EFX49" s="446"/>
      <c r="EFY49" s="446"/>
      <c r="EFZ49" s="446"/>
      <c r="EGA49" s="446"/>
      <c r="EGB49" s="446"/>
      <c r="EGC49" s="446"/>
      <c r="EGD49" s="446"/>
      <c r="EGE49" s="446"/>
      <c r="EGF49" s="446"/>
      <c r="EGG49" s="446"/>
      <c r="EGH49" s="446"/>
      <c r="EGI49" s="446"/>
      <c r="EGJ49" s="446"/>
      <c r="EGK49" s="446"/>
      <c r="EGL49" s="446"/>
      <c r="EGM49" s="446"/>
      <c r="EGN49" s="446"/>
      <c r="EGO49" s="446"/>
      <c r="EGP49" s="446"/>
      <c r="EGQ49" s="446"/>
      <c r="EGR49" s="446"/>
      <c r="EGS49" s="446"/>
      <c r="EGT49" s="446"/>
      <c r="EGU49" s="446"/>
      <c r="EGV49" s="446"/>
      <c r="EGW49" s="446"/>
      <c r="EGX49" s="446"/>
      <c r="EGY49" s="446"/>
      <c r="EGZ49" s="446"/>
      <c r="EHA49" s="446"/>
      <c r="EHB49" s="446"/>
      <c r="EHC49" s="446"/>
      <c r="EHD49" s="446"/>
      <c r="EHE49" s="446"/>
      <c r="EHF49" s="446"/>
      <c r="EHG49" s="446"/>
      <c r="EHH49" s="446"/>
      <c r="EHI49" s="446"/>
      <c r="EHJ49" s="446"/>
      <c r="EHK49" s="446"/>
      <c r="EHL49" s="446"/>
      <c r="EHM49" s="446"/>
      <c r="EHN49" s="446"/>
      <c r="EHO49" s="446"/>
      <c r="EHP49" s="446"/>
      <c r="EHQ49" s="446"/>
      <c r="EHR49" s="446"/>
      <c r="EHS49" s="446"/>
      <c r="EHT49" s="446"/>
      <c r="EHU49" s="446"/>
      <c r="EHV49" s="446"/>
      <c r="EHW49" s="446"/>
      <c r="EHX49" s="446"/>
      <c r="EHY49" s="446"/>
      <c r="EHZ49" s="446"/>
      <c r="EIA49" s="446"/>
      <c r="EIB49" s="446"/>
      <c r="EIC49" s="446"/>
      <c r="EID49" s="446"/>
      <c r="EIE49" s="446"/>
      <c r="EIF49" s="446"/>
      <c r="EIG49" s="446"/>
      <c r="EIH49" s="446"/>
      <c r="EII49" s="446"/>
      <c r="EIJ49" s="446"/>
      <c r="EIK49" s="446"/>
      <c r="EIL49" s="446"/>
      <c r="EIM49" s="446"/>
      <c r="EIN49" s="446"/>
      <c r="EIO49" s="446"/>
      <c r="EIP49" s="446"/>
      <c r="EIQ49" s="446"/>
      <c r="EIR49" s="446"/>
      <c r="EIS49" s="446"/>
      <c r="EIT49" s="446"/>
      <c r="EIU49" s="446"/>
      <c r="EIV49" s="446"/>
      <c r="EIW49" s="446"/>
      <c r="EIX49" s="446"/>
      <c r="EIY49" s="446"/>
      <c r="EIZ49" s="446"/>
      <c r="EJA49" s="446"/>
      <c r="EJB49" s="446"/>
      <c r="EJC49" s="446"/>
      <c r="EJD49" s="446"/>
      <c r="EJE49" s="446"/>
      <c r="EJF49" s="446"/>
      <c r="EJG49" s="446"/>
      <c r="EJH49" s="446"/>
      <c r="EJI49" s="446"/>
      <c r="EJJ49" s="446"/>
      <c r="EJK49" s="446"/>
      <c r="EJL49" s="446"/>
      <c r="EJM49" s="446"/>
      <c r="EJN49" s="446"/>
      <c r="EJO49" s="446"/>
      <c r="EJP49" s="446"/>
      <c r="EJQ49" s="446"/>
      <c r="EJR49" s="446"/>
      <c r="EJS49" s="446"/>
      <c r="EJT49" s="446"/>
      <c r="EJU49" s="446"/>
      <c r="EJV49" s="446"/>
      <c r="EJW49" s="446"/>
      <c r="EJX49" s="446"/>
      <c r="EJY49" s="446"/>
      <c r="EJZ49" s="446"/>
      <c r="EKA49" s="446"/>
      <c r="EKB49" s="446"/>
      <c r="EKC49" s="446"/>
      <c r="EKD49" s="446"/>
      <c r="EKE49" s="446"/>
      <c r="EKF49" s="446"/>
      <c r="EKG49" s="446"/>
      <c r="EKH49" s="446"/>
      <c r="EKI49" s="446"/>
      <c r="EKJ49" s="446"/>
      <c r="EKK49" s="446"/>
      <c r="EKL49" s="446"/>
      <c r="EKM49" s="446"/>
      <c r="EKN49" s="446"/>
      <c r="EKO49" s="446"/>
      <c r="EKP49" s="446"/>
      <c r="EKQ49" s="446"/>
      <c r="EKR49" s="446"/>
      <c r="EKS49" s="446"/>
      <c r="EKT49" s="446"/>
      <c r="EKU49" s="446"/>
      <c r="EKV49" s="446"/>
      <c r="EKW49" s="446"/>
      <c r="EKX49" s="446"/>
      <c r="EKY49" s="446"/>
      <c r="EKZ49" s="446"/>
      <c r="ELA49" s="446"/>
      <c r="ELB49" s="446"/>
      <c r="ELC49" s="446"/>
      <c r="ELD49" s="446"/>
      <c r="ELE49" s="446"/>
      <c r="ELF49" s="446"/>
      <c r="ELG49" s="446"/>
      <c r="ELH49" s="446"/>
      <c r="ELI49" s="446"/>
      <c r="ELJ49" s="446"/>
      <c r="ELK49" s="446"/>
      <c r="ELL49" s="446"/>
      <c r="ELM49" s="446"/>
      <c r="ELN49" s="446"/>
      <c r="ELO49" s="446"/>
      <c r="ELP49" s="446"/>
      <c r="ELQ49" s="446"/>
      <c r="ELR49" s="446"/>
      <c r="ELS49" s="446"/>
      <c r="ELT49" s="446"/>
      <c r="ELU49" s="446"/>
      <c r="ELV49" s="446"/>
      <c r="ELW49" s="446"/>
      <c r="ELX49" s="446"/>
      <c r="ELY49" s="446"/>
      <c r="ELZ49" s="446"/>
      <c r="EMA49" s="446"/>
      <c r="EMB49" s="446"/>
      <c r="EMC49" s="446"/>
      <c r="EMD49" s="446"/>
      <c r="EME49" s="446"/>
      <c r="EMF49" s="446"/>
      <c r="EMG49" s="446"/>
      <c r="EMH49" s="446"/>
      <c r="EMI49" s="446"/>
      <c r="EMJ49" s="446"/>
      <c r="EMK49" s="446"/>
      <c r="EML49" s="446"/>
      <c r="EMM49" s="446"/>
      <c r="EMN49" s="446"/>
      <c r="EMO49" s="446"/>
      <c r="EMP49" s="446"/>
      <c r="EMQ49" s="446"/>
      <c r="EMR49" s="446"/>
      <c r="EMS49" s="446"/>
      <c r="EMT49" s="446"/>
      <c r="EMU49" s="446"/>
      <c r="EMV49" s="446"/>
      <c r="EMW49" s="446"/>
      <c r="EMX49" s="446"/>
      <c r="EMY49" s="446"/>
      <c r="EMZ49" s="446"/>
      <c r="ENA49" s="446"/>
      <c r="ENB49" s="446"/>
      <c r="ENC49" s="446"/>
      <c r="END49" s="446"/>
      <c r="ENE49" s="446"/>
      <c r="ENF49" s="446"/>
      <c r="ENG49" s="446"/>
      <c r="ENH49" s="446"/>
      <c r="ENI49" s="446"/>
      <c r="ENJ49" s="446"/>
      <c r="ENK49" s="446"/>
      <c r="ENL49" s="446"/>
      <c r="ENM49" s="446"/>
      <c r="ENN49" s="446"/>
      <c r="ENO49" s="446"/>
      <c r="ENP49" s="446"/>
      <c r="ENQ49" s="446"/>
      <c r="ENR49" s="446"/>
      <c r="ENS49" s="446"/>
      <c r="ENT49" s="446"/>
      <c r="ENU49" s="446"/>
      <c r="ENV49" s="446"/>
      <c r="ENW49" s="446"/>
      <c r="ENX49" s="446"/>
      <c r="ENY49" s="446"/>
      <c r="ENZ49" s="446"/>
      <c r="EOA49" s="446"/>
      <c r="EOB49" s="446"/>
      <c r="EOC49" s="446"/>
      <c r="EOD49" s="446"/>
      <c r="EOE49" s="446"/>
      <c r="EOF49" s="446"/>
      <c r="EOG49" s="446"/>
      <c r="EOH49" s="446"/>
      <c r="EOI49" s="446"/>
      <c r="EOJ49" s="446"/>
      <c r="EOK49" s="446"/>
      <c r="EOL49" s="446"/>
      <c r="EOM49" s="446"/>
      <c r="EON49" s="446"/>
      <c r="EOO49" s="446"/>
      <c r="EOP49" s="446"/>
      <c r="EOQ49" s="446"/>
      <c r="EOR49" s="446"/>
      <c r="EOS49" s="446"/>
      <c r="EOT49" s="446"/>
      <c r="EOU49" s="446"/>
      <c r="EOV49" s="446"/>
      <c r="EOW49" s="446"/>
      <c r="EOX49" s="446"/>
      <c r="EOY49" s="446"/>
      <c r="EOZ49" s="446"/>
      <c r="EPA49" s="446"/>
      <c r="EPB49" s="446"/>
      <c r="EPC49" s="446"/>
      <c r="EPD49" s="446"/>
      <c r="EPE49" s="446"/>
      <c r="EPF49" s="446"/>
      <c r="EPG49" s="446"/>
      <c r="EPH49" s="446"/>
      <c r="EPI49" s="446"/>
      <c r="EPJ49" s="446"/>
      <c r="EPK49" s="446"/>
      <c r="EPL49" s="446"/>
      <c r="EPM49" s="446"/>
      <c r="EPN49" s="446"/>
      <c r="EPO49" s="446"/>
      <c r="EPP49" s="446"/>
      <c r="EPQ49" s="446"/>
      <c r="EPR49" s="446"/>
      <c r="EPS49" s="446"/>
      <c r="EPT49" s="446"/>
      <c r="EPU49" s="446"/>
      <c r="EPV49" s="446"/>
      <c r="EPW49" s="446"/>
      <c r="EPX49" s="446"/>
      <c r="EPY49" s="446"/>
      <c r="EPZ49" s="446"/>
      <c r="EQA49" s="446"/>
      <c r="EQB49" s="446"/>
      <c r="EQC49" s="446"/>
      <c r="EQD49" s="446"/>
      <c r="EQE49" s="446"/>
      <c r="EQF49" s="446"/>
      <c r="EQG49" s="446"/>
      <c r="EQH49" s="446"/>
      <c r="EQI49" s="446"/>
      <c r="EQJ49" s="446"/>
      <c r="EQK49" s="446"/>
      <c r="EQL49" s="446"/>
      <c r="EQM49" s="446"/>
      <c r="EQN49" s="446"/>
      <c r="EQO49" s="446"/>
      <c r="EQP49" s="446"/>
      <c r="EQQ49" s="446"/>
      <c r="EQR49" s="446"/>
      <c r="EQS49" s="446"/>
      <c r="EQT49" s="446"/>
      <c r="EQU49" s="446"/>
      <c r="EQV49" s="446"/>
      <c r="EQW49" s="446"/>
      <c r="EQX49" s="446"/>
      <c r="EQY49" s="446"/>
      <c r="EQZ49" s="446"/>
      <c r="ERA49" s="446"/>
      <c r="ERB49" s="446"/>
      <c r="ERC49" s="446"/>
      <c r="ERD49" s="446"/>
      <c r="ERE49" s="446"/>
      <c r="ERF49" s="446"/>
      <c r="ERG49" s="446"/>
      <c r="ERH49" s="446"/>
      <c r="ERI49" s="446"/>
      <c r="ERJ49" s="446"/>
      <c r="ERK49" s="446"/>
      <c r="ERL49" s="446"/>
      <c r="ERM49" s="446"/>
      <c r="ERN49" s="446"/>
      <c r="ERO49" s="446"/>
      <c r="ERP49" s="446"/>
      <c r="ERQ49" s="446"/>
      <c r="ERR49" s="446"/>
      <c r="ERS49" s="446"/>
      <c r="ERT49" s="446"/>
      <c r="ERU49" s="446"/>
      <c r="ERV49" s="446"/>
      <c r="ERW49" s="446"/>
      <c r="ERX49" s="446"/>
      <c r="ERY49" s="446"/>
      <c r="ERZ49" s="446"/>
      <c r="ESA49" s="446"/>
      <c r="ESB49" s="446"/>
      <c r="ESC49" s="446"/>
      <c r="ESD49" s="446"/>
      <c r="ESE49" s="446"/>
      <c r="ESF49" s="446"/>
      <c r="ESG49" s="446"/>
      <c r="ESH49" s="446"/>
      <c r="ESI49" s="446"/>
      <c r="ESJ49" s="446"/>
      <c r="ESK49" s="446"/>
      <c r="ESL49" s="446"/>
      <c r="ESM49" s="446"/>
      <c r="ESN49" s="446"/>
      <c r="ESO49" s="446"/>
      <c r="ESP49" s="446"/>
      <c r="ESQ49" s="446"/>
      <c r="ESR49" s="446"/>
      <c r="ESS49" s="446"/>
      <c r="EST49" s="446"/>
      <c r="ESU49" s="446"/>
      <c r="ESV49" s="446"/>
      <c r="ESW49" s="446"/>
      <c r="ESX49" s="446"/>
      <c r="ESY49" s="446"/>
      <c r="ESZ49" s="446"/>
      <c r="ETA49" s="446"/>
      <c r="ETB49" s="446"/>
      <c r="ETC49" s="446"/>
      <c r="ETD49" s="446"/>
      <c r="ETE49" s="446"/>
      <c r="ETF49" s="446"/>
      <c r="ETG49" s="446"/>
      <c r="ETH49" s="446"/>
      <c r="ETI49" s="446"/>
      <c r="ETJ49" s="446"/>
      <c r="ETK49" s="446"/>
      <c r="ETL49" s="446"/>
      <c r="ETM49" s="446"/>
      <c r="ETN49" s="446"/>
      <c r="ETO49" s="446"/>
      <c r="ETP49" s="446"/>
      <c r="ETQ49" s="446"/>
      <c r="ETR49" s="446"/>
      <c r="ETS49" s="446"/>
      <c r="ETT49" s="446"/>
      <c r="ETU49" s="446"/>
      <c r="ETV49" s="446"/>
      <c r="ETW49" s="446"/>
      <c r="ETX49" s="446"/>
      <c r="ETY49" s="446"/>
      <c r="ETZ49" s="446"/>
      <c r="EUA49" s="446"/>
      <c r="EUB49" s="446"/>
      <c r="EUC49" s="446"/>
      <c r="EUD49" s="446"/>
      <c r="EUE49" s="446"/>
      <c r="EUF49" s="446"/>
      <c r="EUG49" s="446"/>
      <c r="EUH49" s="446"/>
      <c r="EUI49" s="446"/>
      <c r="EUJ49" s="446"/>
      <c r="EUK49" s="446"/>
      <c r="EUL49" s="446"/>
      <c r="EUM49" s="446"/>
      <c r="EUN49" s="446"/>
      <c r="EUO49" s="446"/>
      <c r="EUP49" s="446"/>
      <c r="EUQ49" s="446"/>
      <c r="EUR49" s="446"/>
      <c r="EUS49" s="446"/>
      <c r="EUT49" s="446"/>
      <c r="EUU49" s="446"/>
      <c r="EUV49" s="446"/>
      <c r="EUW49" s="446"/>
      <c r="EUX49" s="446"/>
      <c r="EUY49" s="446"/>
      <c r="EUZ49" s="446"/>
      <c r="EVA49" s="446"/>
      <c r="EVB49" s="446"/>
      <c r="EVC49" s="446"/>
      <c r="EVD49" s="446"/>
      <c r="EVE49" s="446"/>
      <c r="EVF49" s="446"/>
      <c r="EVG49" s="446"/>
      <c r="EVH49" s="446"/>
      <c r="EVI49" s="446"/>
      <c r="EVJ49" s="446"/>
      <c r="EVK49" s="446"/>
      <c r="EVL49" s="446"/>
      <c r="EVM49" s="446"/>
      <c r="EVN49" s="446"/>
      <c r="EVO49" s="446"/>
      <c r="EVP49" s="446"/>
      <c r="EVQ49" s="446"/>
      <c r="EVR49" s="446"/>
      <c r="EVS49" s="446"/>
      <c r="EVT49" s="446"/>
      <c r="EVU49" s="446"/>
      <c r="EVV49" s="446"/>
      <c r="EVW49" s="446"/>
      <c r="EVX49" s="446"/>
      <c r="EVY49" s="446"/>
      <c r="EVZ49" s="446"/>
      <c r="EWA49" s="446"/>
      <c r="EWB49" s="446"/>
      <c r="EWC49" s="446"/>
      <c r="EWD49" s="446"/>
      <c r="EWE49" s="446"/>
      <c r="EWF49" s="446"/>
      <c r="EWG49" s="446"/>
      <c r="EWH49" s="446"/>
      <c r="EWI49" s="446"/>
      <c r="EWJ49" s="446"/>
      <c r="EWK49" s="446"/>
      <c r="EWL49" s="446"/>
      <c r="EWM49" s="446"/>
      <c r="EWN49" s="446"/>
      <c r="EWO49" s="446"/>
      <c r="EWP49" s="446"/>
      <c r="EWQ49" s="446"/>
      <c r="EWR49" s="446"/>
      <c r="EWS49" s="446"/>
      <c r="EWT49" s="446"/>
      <c r="EWU49" s="446"/>
      <c r="EWV49" s="446"/>
      <c r="EWW49" s="446"/>
      <c r="EWX49" s="446"/>
      <c r="EWY49" s="446"/>
      <c r="EWZ49" s="446"/>
      <c r="EXA49" s="446"/>
      <c r="EXB49" s="446"/>
      <c r="EXC49" s="446"/>
      <c r="EXD49" s="446"/>
      <c r="EXE49" s="446"/>
      <c r="EXF49" s="446"/>
      <c r="EXG49" s="446"/>
      <c r="EXH49" s="446"/>
      <c r="EXI49" s="446"/>
      <c r="EXJ49" s="446"/>
      <c r="EXK49" s="446"/>
      <c r="EXL49" s="446"/>
      <c r="EXM49" s="446"/>
      <c r="EXN49" s="446"/>
      <c r="EXO49" s="446"/>
      <c r="EXP49" s="446"/>
      <c r="EXQ49" s="446"/>
      <c r="EXR49" s="446"/>
      <c r="EXS49" s="446"/>
      <c r="EXT49" s="446"/>
      <c r="EXU49" s="446"/>
      <c r="EXV49" s="446"/>
      <c r="EXW49" s="446"/>
      <c r="EXX49" s="446"/>
      <c r="EXY49" s="446"/>
      <c r="EXZ49" s="446"/>
      <c r="EYA49" s="446"/>
      <c r="EYB49" s="446"/>
      <c r="EYC49" s="446"/>
      <c r="EYD49" s="446"/>
      <c r="EYE49" s="446"/>
      <c r="EYF49" s="446"/>
      <c r="EYG49" s="446"/>
      <c r="EYH49" s="446"/>
      <c r="EYI49" s="446"/>
      <c r="EYJ49" s="446"/>
      <c r="EYK49" s="446"/>
      <c r="EYL49" s="446"/>
      <c r="EYM49" s="446"/>
      <c r="EYN49" s="446"/>
      <c r="EYO49" s="446"/>
      <c r="EYP49" s="446"/>
      <c r="EYQ49" s="446"/>
      <c r="EYR49" s="446"/>
      <c r="EYS49" s="446"/>
      <c r="EYT49" s="446"/>
      <c r="EYU49" s="446"/>
      <c r="EYV49" s="446"/>
      <c r="EYW49" s="446"/>
      <c r="EYX49" s="446"/>
      <c r="EYY49" s="446"/>
      <c r="EYZ49" s="446"/>
      <c r="EZA49" s="446"/>
      <c r="EZB49" s="446"/>
      <c r="EZC49" s="446"/>
      <c r="EZD49" s="446"/>
      <c r="EZE49" s="446"/>
      <c r="EZF49" s="446"/>
      <c r="EZG49" s="446"/>
      <c r="EZH49" s="446"/>
      <c r="EZI49" s="446"/>
      <c r="EZJ49" s="446"/>
      <c r="EZK49" s="446"/>
      <c r="EZL49" s="446"/>
      <c r="EZM49" s="446"/>
      <c r="EZN49" s="446"/>
      <c r="EZO49" s="446"/>
      <c r="EZP49" s="446"/>
      <c r="EZQ49" s="446"/>
      <c r="EZR49" s="446"/>
      <c r="EZS49" s="446"/>
      <c r="EZT49" s="446"/>
      <c r="EZU49" s="446"/>
      <c r="EZV49" s="446"/>
      <c r="EZW49" s="446"/>
      <c r="EZX49" s="446"/>
      <c r="EZY49" s="446"/>
      <c r="EZZ49" s="446"/>
      <c r="FAA49" s="446"/>
      <c r="FAB49" s="446"/>
      <c r="FAC49" s="446"/>
      <c r="FAD49" s="446"/>
      <c r="FAE49" s="446"/>
      <c r="FAF49" s="446"/>
      <c r="FAG49" s="446"/>
      <c r="FAH49" s="446"/>
      <c r="FAI49" s="446"/>
      <c r="FAJ49" s="446"/>
      <c r="FAK49" s="446"/>
      <c r="FAL49" s="446"/>
      <c r="FAM49" s="446"/>
      <c r="FAN49" s="446"/>
      <c r="FAO49" s="446"/>
      <c r="FAP49" s="446"/>
      <c r="FAQ49" s="446"/>
      <c r="FAR49" s="446"/>
      <c r="FAS49" s="446"/>
      <c r="FAT49" s="446"/>
      <c r="FAU49" s="446"/>
      <c r="FAV49" s="446"/>
      <c r="FAW49" s="446"/>
      <c r="FAX49" s="446"/>
      <c r="FAY49" s="446"/>
      <c r="FAZ49" s="446"/>
      <c r="FBA49" s="446"/>
      <c r="FBB49" s="446"/>
      <c r="FBC49" s="446"/>
      <c r="FBD49" s="446"/>
      <c r="FBE49" s="446"/>
      <c r="FBF49" s="446"/>
      <c r="FBG49" s="446"/>
      <c r="FBH49" s="446"/>
      <c r="FBI49" s="446"/>
      <c r="FBJ49" s="446"/>
      <c r="FBK49" s="446"/>
      <c r="FBL49" s="446"/>
      <c r="FBM49" s="446"/>
      <c r="FBN49" s="446"/>
      <c r="FBO49" s="446"/>
      <c r="FBP49" s="446"/>
      <c r="FBQ49" s="446"/>
      <c r="FBR49" s="446"/>
      <c r="FBS49" s="446"/>
      <c r="FBT49" s="446"/>
      <c r="FBU49" s="446"/>
      <c r="FBV49" s="446"/>
      <c r="FBW49" s="446"/>
      <c r="FBX49" s="446"/>
      <c r="FBY49" s="446"/>
      <c r="FBZ49" s="446"/>
      <c r="FCA49" s="446"/>
      <c r="FCB49" s="446"/>
      <c r="FCC49" s="446"/>
      <c r="FCD49" s="446"/>
      <c r="FCE49" s="446"/>
      <c r="FCF49" s="446"/>
      <c r="FCG49" s="446"/>
      <c r="FCH49" s="446"/>
      <c r="FCI49" s="446"/>
      <c r="FCJ49" s="446"/>
      <c r="FCK49" s="446"/>
      <c r="FCL49" s="446"/>
      <c r="FCM49" s="446"/>
      <c r="FCN49" s="446"/>
      <c r="FCO49" s="446"/>
      <c r="FCP49" s="446"/>
      <c r="FCQ49" s="446"/>
      <c r="FCR49" s="446"/>
      <c r="FCS49" s="446"/>
      <c r="FCT49" s="446"/>
      <c r="FCU49" s="446"/>
      <c r="FCV49" s="446"/>
      <c r="FCW49" s="446"/>
      <c r="FCX49" s="446"/>
      <c r="FCY49" s="446"/>
      <c r="FCZ49" s="446"/>
      <c r="FDA49" s="446"/>
      <c r="FDB49" s="446"/>
      <c r="FDC49" s="446"/>
      <c r="FDD49" s="446"/>
      <c r="FDE49" s="446"/>
      <c r="FDF49" s="446"/>
      <c r="FDG49" s="446"/>
      <c r="FDH49" s="446"/>
      <c r="FDI49" s="446"/>
      <c r="FDJ49" s="446"/>
      <c r="FDK49" s="446"/>
      <c r="FDL49" s="446"/>
      <c r="FDM49" s="446"/>
      <c r="FDN49" s="446"/>
      <c r="FDO49" s="446"/>
      <c r="FDP49" s="446"/>
      <c r="FDQ49" s="446"/>
      <c r="FDR49" s="446"/>
      <c r="FDS49" s="446"/>
      <c r="FDT49" s="446"/>
      <c r="FDU49" s="446"/>
      <c r="FDV49" s="446"/>
      <c r="FDW49" s="446"/>
      <c r="FDX49" s="446"/>
      <c r="FDY49" s="446"/>
      <c r="FDZ49" s="446"/>
      <c r="FEA49" s="446"/>
      <c r="FEB49" s="446"/>
      <c r="FEC49" s="446"/>
      <c r="FED49" s="446"/>
      <c r="FEE49" s="446"/>
      <c r="FEF49" s="446"/>
      <c r="FEG49" s="446"/>
      <c r="FEH49" s="446"/>
      <c r="FEI49" s="446"/>
      <c r="FEJ49" s="446"/>
      <c r="FEK49" s="446"/>
      <c r="FEL49" s="446"/>
      <c r="FEM49" s="446"/>
      <c r="FEN49" s="446"/>
      <c r="FEO49" s="446"/>
      <c r="FEP49" s="446"/>
      <c r="FEQ49" s="446"/>
      <c r="FER49" s="446"/>
      <c r="FES49" s="446"/>
      <c r="FET49" s="446"/>
      <c r="FEU49" s="446"/>
      <c r="FEV49" s="446"/>
      <c r="FEW49" s="446"/>
      <c r="FEX49" s="446"/>
      <c r="FEY49" s="446"/>
      <c r="FEZ49" s="446"/>
      <c r="FFA49" s="446"/>
      <c r="FFB49" s="446"/>
      <c r="FFC49" s="446"/>
      <c r="FFD49" s="446"/>
      <c r="FFE49" s="446"/>
      <c r="FFF49" s="446"/>
      <c r="FFG49" s="446"/>
      <c r="FFH49" s="446"/>
      <c r="FFI49" s="446"/>
      <c r="FFJ49" s="446"/>
      <c r="FFK49" s="446"/>
      <c r="FFL49" s="446"/>
      <c r="FFM49" s="446"/>
      <c r="FFN49" s="446"/>
      <c r="FFO49" s="446"/>
      <c r="FFP49" s="446"/>
      <c r="FFQ49" s="446"/>
      <c r="FFR49" s="446"/>
      <c r="FFS49" s="446"/>
      <c r="FFT49" s="446"/>
      <c r="FFU49" s="446"/>
      <c r="FFV49" s="446"/>
      <c r="FFW49" s="446"/>
      <c r="FFX49" s="446"/>
      <c r="FFY49" s="446"/>
      <c r="FFZ49" s="446"/>
      <c r="FGA49" s="446"/>
      <c r="FGB49" s="446"/>
      <c r="FGC49" s="446"/>
      <c r="FGD49" s="446"/>
      <c r="FGE49" s="446"/>
      <c r="FGF49" s="446"/>
      <c r="FGG49" s="446"/>
      <c r="FGH49" s="446"/>
      <c r="FGI49" s="446"/>
      <c r="FGJ49" s="446"/>
      <c r="FGK49" s="446"/>
      <c r="FGL49" s="446"/>
      <c r="FGM49" s="446"/>
      <c r="FGN49" s="446"/>
      <c r="FGO49" s="446"/>
      <c r="FGP49" s="446"/>
      <c r="FGQ49" s="446"/>
      <c r="FGR49" s="446"/>
      <c r="FGS49" s="446"/>
      <c r="FGT49" s="446"/>
      <c r="FGU49" s="446"/>
      <c r="FGV49" s="446"/>
      <c r="FGW49" s="446"/>
      <c r="FGX49" s="446"/>
      <c r="FGY49" s="446"/>
      <c r="FGZ49" s="446"/>
      <c r="FHA49" s="446"/>
      <c r="FHB49" s="446"/>
      <c r="FHC49" s="446"/>
      <c r="FHD49" s="446"/>
      <c r="FHE49" s="446"/>
      <c r="FHF49" s="446"/>
      <c r="FHG49" s="446"/>
      <c r="FHH49" s="446"/>
      <c r="FHI49" s="446"/>
      <c r="FHJ49" s="446"/>
      <c r="FHK49" s="446"/>
      <c r="FHL49" s="446"/>
      <c r="FHM49" s="446"/>
      <c r="FHN49" s="446"/>
      <c r="FHO49" s="446"/>
      <c r="FHP49" s="446"/>
      <c r="FHQ49" s="446"/>
      <c r="FHR49" s="446"/>
      <c r="FHS49" s="446"/>
      <c r="FHT49" s="446"/>
      <c r="FHU49" s="446"/>
      <c r="FHV49" s="446"/>
      <c r="FHW49" s="446"/>
      <c r="FHX49" s="446"/>
      <c r="FHY49" s="446"/>
      <c r="FHZ49" s="446"/>
      <c r="FIA49" s="446"/>
      <c r="FIB49" s="446"/>
      <c r="FIC49" s="446"/>
      <c r="FID49" s="446"/>
      <c r="FIE49" s="446"/>
      <c r="FIF49" s="446"/>
      <c r="FIG49" s="446"/>
      <c r="FIH49" s="446"/>
      <c r="FII49" s="446"/>
      <c r="FIJ49" s="446"/>
      <c r="FIK49" s="446"/>
      <c r="FIL49" s="446"/>
      <c r="FIM49" s="446"/>
      <c r="FIN49" s="446"/>
      <c r="FIO49" s="446"/>
      <c r="FIP49" s="446"/>
      <c r="FIQ49" s="446"/>
      <c r="FIR49" s="446"/>
      <c r="FIS49" s="446"/>
      <c r="FIT49" s="446"/>
      <c r="FIU49" s="446"/>
      <c r="FIV49" s="446"/>
      <c r="FIW49" s="446"/>
      <c r="FIX49" s="446"/>
      <c r="FIY49" s="446"/>
      <c r="FIZ49" s="446"/>
      <c r="FJA49" s="446"/>
      <c r="FJB49" s="446"/>
      <c r="FJC49" s="446"/>
      <c r="FJD49" s="446"/>
      <c r="FJE49" s="446"/>
      <c r="FJF49" s="446"/>
      <c r="FJG49" s="446"/>
      <c r="FJH49" s="446"/>
      <c r="FJI49" s="446"/>
      <c r="FJJ49" s="446"/>
      <c r="FJK49" s="446"/>
      <c r="FJL49" s="446"/>
      <c r="FJM49" s="446"/>
      <c r="FJN49" s="446"/>
      <c r="FJO49" s="446"/>
      <c r="FJP49" s="446"/>
      <c r="FJQ49" s="446"/>
      <c r="FJR49" s="446"/>
      <c r="FJS49" s="446"/>
      <c r="FJT49" s="446"/>
      <c r="FJU49" s="446"/>
      <c r="FJV49" s="446"/>
      <c r="FJW49" s="446"/>
      <c r="FJX49" s="446"/>
      <c r="FJY49" s="446"/>
      <c r="FJZ49" s="446"/>
      <c r="FKA49" s="446"/>
      <c r="FKB49" s="446"/>
      <c r="FKC49" s="446"/>
      <c r="FKD49" s="446"/>
      <c r="FKE49" s="446"/>
      <c r="FKF49" s="446"/>
      <c r="FKG49" s="446"/>
      <c r="FKH49" s="446"/>
      <c r="FKI49" s="446"/>
      <c r="FKJ49" s="446"/>
      <c r="FKK49" s="446"/>
      <c r="FKL49" s="446"/>
      <c r="FKM49" s="446"/>
      <c r="FKN49" s="446"/>
      <c r="FKO49" s="446"/>
      <c r="FKP49" s="446"/>
      <c r="FKQ49" s="446"/>
      <c r="FKR49" s="446"/>
      <c r="FKS49" s="446"/>
      <c r="FKT49" s="446"/>
      <c r="FKU49" s="446"/>
      <c r="FKV49" s="446"/>
      <c r="FKW49" s="446"/>
      <c r="FKX49" s="446"/>
      <c r="FKY49" s="446"/>
      <c r="FKZ49" s="446"/>
      <c r="FLA49" s="446"/>
      <c r="FLB49" s="446"/>
      <c r="FLC49" s="446"/>
      <c r="FLD49" s="446"/>
      <c r="FLE49" s="446"/>
      <c r="FLF49" s="446"/>
      <c r="FLG49" s="446"/>
      <c r="FLH49" s="446"/>
      <c r="FLI49" s="446"/>
      <c r="FLJ49" s="446"/>
      <c r="FLK49" s="446"/>
      <c r="FLL49" s="446"/>
      <c r="FLM49" s="446"/>
      <c r="FLN49" s="446"/>
      <c r="FLO49" s="446"/>
      <c r="FLP49" s="446"/>
      <c r="FLQ49" s="446"/>
      <c r="FLR49" s="446"/>
      <c r="FLS49" s="446"/>
      <c r="FLT49" s="446"/>
      <c r="FLU49" s="446"/>
      <c r="FLV49" s="446"/>
      <c r="FLW49" s="446"/>
      <c r="FLX49" s="446"/>
      <c r="FLY49" s="446"/>
      <c r="FLZ49" s="446"/>
      <c r="FMA49" s="446"/>
      <c r="FMB49" s="446"/>
      <c r="FMC49" s="446"/>
      <c r="FMD49" s="446"/>
      <c r="FME49" s="446"/>
      <c r="FMF49" s="446"/>
      <c r="FMG49" s="446"/>
      <c r="FMH49" s="446"/>
      <c r="FMI49" s="446"/>
      <c r="FMJ49" s="446"/>
      <c r="FMK49" s="446"/>
      <c r="FML49" s="446"/>
      <c r="FMM49" s="446"/>
      <c r="FMN49" s="446"/>
      <c r="FMO49" s="446"/>
      <c r="FMP49" s="446"/>
      <c r="FMQ49" s="446"/>
      <c r="FMR49" s="446"/>
      <c r="FMS49" s="446"/>
      <c r="FMT49" s="446"/>
      <c r="FMU49" s="446"/>
      <c r="FMV49" s="446"/>
      <c r="FMW49" s="446"/>
      <c r="FMX49" s="446"/>
      <c r="FMY49" s="446"/>
      <c r="FMZ49" s="446"/>
      <c r="FNA49" s="446"/>
      <c r="FNB49" s="446"/>
      <c r="FNC49" s="446"/>
      <c r="FND49" s="446"/>
      <c r="FNE49" s="446"/>
      <c r="FNF49" s="446"/>
      <c r="FNG49" s="446"/>
      <c r="FNH49" s="446"/>
      <c r="FNI49" s="446"/>
      <c r="FNJ49" s="446"/>
      <c r="FNK49" s="446"/>
      <c r="FNL49" s="446"/>
      <c r="FNM49" s="446"/>
      <c r="FNN49" s="446"/>
      <c r="FNO49" s="446"/>
      <c r="FNP49" s="446"/>
      <c r="FNQ49" s="446"/>
      <c r="FNR49" s="446"/>
      <c r="FNS49" s="446"/>
      <c r="FNT49" s="446"/>
      <c r="FNU49" s="446"/>
      <c r="FNV49" s="446"/>
      <c r="FNW49" s="446"/>
      <c r="FNX49" s="446"/>
      <c r="FNY49" s="446"/>
      <c r="FNZ49" s="446"/>
      <c r="FOA49" s="446"/>
      <c r="FOB49" s="446"/>
      <c r="FOC49" s="446"/>
      <c r="FOD49" s="446"/>
      <c r="FOE49" s="446"/>
      <c r="FOF49" s="446"/>
      <c r="FOG49" s="446"/>
      <c r="FOH49" s="446"/>
      <c r="FOI49" s="446"/>
      <c r="FOJ49" s="446"/>
      <c r="FOK49" s="446"/>
      <c r="FOL49" s="446"/>
      <c r="FOM49" s="446"/>
      <c r="FON49" s="446"/>
      <c r="FOO49" s="446"/>
      <c r="FOP49" s="446"/>
      <c r="FOQ49" s="446"/>
      <c r="FOR49" s="446"/>
      <c r="FOS49" s="446"/>
      <c r="FOT49" s="446"/>
      <c r="FOU49" s="446"/>
      <c r="FOV49" s="446"/>
      <c r="FOW49" s="446"/>
      <c r="FOX49" s="446"/>
      <c r="FOY49" s="446"/>
      <c r="FOZ49" s="446"/>
      <c r="FPA49" s="446"/>
      <c r="FPB49" s="446"/>
      <c r="FPC49" s="446"/>
      <c r="FPD49" s="446"/>
      <c r="FPE49" s="446"/>
      <c r="FPF49" s="446"/>
      <c r="FPG49" s="446"/>
      <c r="FPH49" s="446"/>
      <c r="FPI49" s="446"/>
      <c r="FPJ49" s="446"/>
      <c r="FPK49" s="446"/>
      <c r="FPL49" s="446"/>
      <c r="FPM49" s="446"/>
      <c r="FPN49" s="446"/>
      <c r="FPO49" s="446"/>
      <c r="FPP49" s="446"/>
      <c r="FPQ49" s="446"/>
      <c r="FPR49" s="446"/>
      <c r="FPS49" s="446"/>
      <c r="FPT49" s="446"/>
      <c r="FPU49" s="446"/>
      <c r="FPV49" s="446"/>
      <c r="FPW49" s="446"/>
      <c r="FPX49" s="446"/>
      <c r="FPY49" s="446"/>
      <c r="FPZ49" s="446"/>
      <c r="FQA49" s="446"/>
      <c r="FQB49" s="446"/>
      <c r="FQC49" s="446"/>
      <c r="FQD49" s="446"/>
      <c r="FQE49" s="446"/>
      <c r="FQF49" s="446"/>
      <c r="FQG49" s="446"/>
      <c r="FQH49" s="446"/>
      <c r="FQI49" s="446"/>
      <c r="FQJ49" s="446"/>
      <c r="FQK49" s="446"/>
      <c r="FQL49" s="446"/>
      <c r="FQM49" s="446"/>
      <c r="FQN49" s="446"/>
      <c r="FQO49" s="446"/>
      <c r="FQP49" s="446"/>
      <c r="FQQ49" s="446"/>
      <c r="FQR49" s="446"/>
      <c r="FQS49" s="446"/>
      <c r="FQT49" s="446"/>
      <c r="FQU49" s="446"/>
      <c r="FQV49" s="446"/>
      <c r="FQW49" s="446"/>
      <c r="FQX49" s="446"/>
      <c r="FQY49" s="446"/>
      <c r="FQZ49" s="446"/>
      <c r="FRA49" s="446"/>
      <c r="FRB49" s="446"/>
      <c r="FRC49" s="446"/>
      <c r="FRD49" s="446"/>
      <c r="FRE49" s="446"/>
      <c r="FRF49" s="446"/>
      <c r="FRG49" s="446"/>
      <c r="FRH49" s="446"/>
      <c r="FRI49" s="446"/>
      <c r="FRJ49" s="446"/>
      <c r="FRK49" s="446"/>
      <c r="FRL49" s="446"/>
      <c r="FRM49" s="446"/>
      <c r="FRN49" s="446"/>
      <c r="FRO49" s="446"/>
      <c r="FRP49" s="446"/>
      <c r="FRQ49" s="446"/>
      <c r="FRR49" s="446"/>
      <c r="FRS49" s="446"/>
      <c r="FRT49" s="446"/>
      <c r="FRU49" s="446"/>
      <c r="FRV49" s="446"/>
      <c r="FRW49" s="446"/>
      <c r="FRX49" s="446"/>
      <c r="FRY49" s="446"/>
      <c r="FRZ49" s="446"/>
      <c r="FSA49" s="446"/>
      <c r="FSB49" s="446"/>
      <c r="FSC49" s="446"/>
      <c r="FSD49" s="446"/>
      <c r="FSE49" s="446"/>
      <c r="FSF49" s="446"/>
      <c r="FSG49" s="446"/>
      <c r="FSH49" s="446"/>
      <c r="FSI49" s="446"/>
      <c r="FSJ49" s="446"/>
      <c r="FSK49" s="446"/>
      <c r="FSL49" s="446"/>
      <c r="FSM49" s="446"/>
      <c r="FSN49" s="446"/>
      <c r="FSO49" s="446"/>
      <c r="FSP49" s="446"/>
      <c r="FSQ49" s="446"/>
      <c r="FSR49" s="446"/>
      <c r="FSS49" s="446"/>
      <c r="FST49" s="446"/>
      <c r="FSU49" s="446"/>
      <c r="FSV49" s="446"/>
      <c r="FSW49" s="446"/>
      <c r="FSX49" s="446"/>
      <c r="FSY49" s="446"/>
      <c r="FSZ49" s="446"/>
      <c r="FTA49" s="446"/>
      <c r="FTB49" s="446"/>
      <c r="FTC49" s="446"/>
      <c r="FTD49" s="446"/>
      <c r="FTE49" s="446"/>
      <c r="FTF49" s="446"/>
      <c r="FTG49" s="446"/>
      <c r="FTH49" s="446"/>
      <c r="FTI49" s="446"/>
      <c r="FTJ49" s="446"/>
      <c r="FTK49" s="446"/>
      <c r="FTL49" s="446"/>
      <c r="FTM49" s="446"/>
      <c r="FTN49" s="446"/>
      <c r="FTO49" s="446"/>
      <c r="FTP49" s="446"/>
      <c r="FTQ49" s="446"/>
      <c r="FTR49" s="446"/>
      <c r="FTS49" s="446"/>
      <c r="FTT49" s="446"/>
      <c r="FTU49" s="446"/>
      <c r="FTV49" s="446"/>
      <c r="FTW49" s="446"/>
      <c r="FTX49" s="446"/>
      <c r="FTY49" s="446"/>
      <c r="FTZ49" s="446"/>
      <c r="FUA49" s="446"/>
      <c r="FUB49" s="446"/>
      <c r="FUC49" s="446"/>
      <c r="FUD49" s="446"/>
      <c r="FUE49" s="446"/>
      <c r="FUF49" s="446"/>
      <c r="FUG49" s="446"/>
      <c r="FUH49" s="446"/>
      <c r="FUI49" s="446"/>
      <c r="FUJ49" s="446"/>
      <c r="FUK49" s="446"/>
      <c r="FUL49" s="446"/>
      <c r="FUM49" s="446"/>
      <c r="FUN49" s="446"/>
      <c r="FUO49" s="446"/>
      <c r="FUP49" s="446"/>
      <c r="FUQ49" s="446"/>
      <c r="FUR49" s="446"/>
      <c r="FUS49" s="446"/>
      <c r="FUT49" s="446"/>
      <c r="FUU49" s="446"/>
      <c r="FUV49" s="446"/>
      <c r="FUW49" s="446"/>
      <c r="FUX49" s="446"/>
      <c r="FUY49" s="446"/>
      <c r="FUZ49" s="446"/>
      <c r="FVA49" s="446"/>
      <c r="FVB49" s="446"/>
      <c r="FVC49" s="446"/>
      <c r="FVD49" s="446"/>
      <c r="FVE49" s="446"/>
      <c r="FVF49" s="446"/>
      <c r="FVG49" s="446"/>
      <c r="FVH49" s="446"/>
      <c r="FVI49" s="446"/>
      <c r="FVJ49" s="446"/>
      <c r="FVK49" s="446"/>
      <c r="FVL49" s="446"/>
      <c r="FVM49" s="446"/>
      <c r="FVN49" s="446"/>
      <c r="FVO49" s="446"/>
      <c r="FVP49" s="446"/>
      <c r="FVQ49" s="446"/>
      <c r="FVR49" s="446"/>
      <c r="FVS49" s="446"/>
      <c r="FVT49" s="446"/>
      <c r="FVU49" s="446"/>
      <c r="FVV49" s="446"/>
      <c r="FVW49" s="446"/>
      <c r="FVX49" s="446"/>
      <c r="FVY49" s="446"/>
      <c r="FVZ49" s="446"/>
      <c r="FWA49" s="446"/>
      <c r="FWB49" s="446"/>
      <c r="FWC49" s="446"/>
      <c r="FWD49" s="446"/>
      <c r="FWE49" s="446"/>
      <c r="FWF49" s="446"/>
      <c r="FWG49" s="446"/>
      <c r="FWH49" s="446"/>
      <c r="FWI49" s="446"/>
      <c r="FWJ49" s="446"/>
      <c r="FWK49" s="446"/>
      <c r="FWL49" s="446"/>
      <c r="FWM49" s="446"/>
      <c r="FWN49" s="446"/>
      <c r="FWO49" s="446"/>
      <c r="FWP49" s="446"/>
      <c r="FWQ49" s="446"/>
      <c r="FWR49" s="446"/>
      <c r="FWS49" s="446"/>
      <c r="FWT49" s="446"/>
      <c r="FWU49" s="446"/>
      <c r="FWV49" s="446"/>
      <c r="FWW49" s="446"/>
      <c r="FWX49" s="446"/>
      <c r="FWY49" s="446"/>
      <c r="FWZ49" s="446"/>
      <c r="FXA49" s="446"/>
      <c r="FXB49" s="446"/>
      <c r="FXC49" s="446"/>
      <c r="FXD49" s="446"/>
      <c r="FXE49" s="446"/>
      <c r="FXF49" s="446"/>
      <c r="FXG49" s="446"/>
      <c r="FXH49" s="446"/>
      <c r="FXI49" s="446"/>
      <c r="FXJ49" s="446"/>
      <c r="FXK49" s="446"/>
      <c r="FXL49" s="446"/>
      <c r="FXM49" s="446"/>
      <c r="FXN49" s="446"/>
      <c r="FXO49" s="446"/>
      <c r="FXP49" s="446"/>
      <c r="FXQ49" s="446"/>
      <c r="FXR49" s="446"/>
      <c r="FXS49" s="446"/>
      <c r="FXT49" s="446"/>
      <c r="FXU49" s="446"/>
      <c r="FXV49" s="446"/>
      <c r="FXW49" s="446"/>
      <c r="FXX49" s="446"/>
      <c r="FXY49" s="446"/>
      <c r="FXZ49" s="446"/>
      <c r="FYA49" s="446"/>
      <c r="FYB49" s="446"/>
      <c r="FYC49" s="446"/>
      <c r="FYD49" s="446"/>
      <c r="FYE49" s="446"/>
      <c r="FYF49" s="446"/>
      <c r="FYG49" s="446"/>
      <c r="FYH49" s="446"/>
      <c r="FYI49" s="446"/>
      <c r="FYJ49" s="446"/>
      <c r="FYK49" s="446"/>
      <c r="FYL49" s="446"/>
      <c r="FYM49" s="446"/>
      <c r="FYN49" s="446"/>
      <c r="FYO49" s="446"/>
      <c r="FYP49" s="446"/>
      <c r="FYQ49" s="446"/>
      <c r="FYR49" s="446"/>
      <c r="FYS49" s="446"/>
      <c r="FYT49" s="446"/>
      <c r="FYU49" s="446"/>
      <c r="FYV49" s="446"/>
      <c r="FYW49" s="446"/>
      <c r="FYX49" s="446"/>
      <c r="FYY49" s="446"/>
      <c r="FYZ49" s="446"/>
      <c r="FZA49" s="446"/>
      <c r="FZB49" s="446"/>
      <c r="FZC49" s="446"/>
      <c r="FZD49" s="446"/>
      <c r="FZE49" s="446"/>
      <c r="FZF49" s="446"/>
      <c r="FZG49" s="446"/>
      <c r="FZH49" s="446"/>
      <c r="FZI49" s="446"/>
      <c r="FZJ49" s="446"/>
      <c r="FZK49" s="446"/>
      <c r="FZL49" s="446"/>
      <c r="FZM49" s="446"/>
      <c r="FZN49" s="446"/>
      <c r="FZO49" s="446"/>
      <c r="FZP49" s="446"/>
      <c r="FZQ49" s="446"/>
      <c r="FZR49" s="446"/>
      <c r="FZS49" s="446"/>
      <c r="FZT49" s="446"/>
      <c r="FZU49" s="446"/>
      <c r="FZV49" s="446"/>
      <c r="FZW49" s="446"/>
      <c r="FZX49" s="446"/>
      <c r="FZY49" s="446"/>
      <c r="FZZ49" s="446"/>
      <c r="GAA49" s="446"/>
      <c r="GAB49" s="446"/>
      <c r="GAC49" s="446"/>
      <c r="GAD49" s="446"/>
      <c r="GAE49" s="446"/>
      <c r="GAF49" s="446"/>
      <c r="GAG49" s="446"/>
      <c r="GAH49" s="446"/>
      <c r="GAI49" s="446"/>
      <c r="GAJ49" s="446"/>
      <c r="GAK49" s="446"/>
      <c r="GAL49" s="446"/>
      <c r="GAM49" s="446"/>
      <c r="GAN49" s="446"/>
      <c r="GAO49" s="446"/>
      <c r="GAP49" s="446"/>
      <c r="GAQ49" s="446"/>
      <c r="GAR49" s="446"/>
      <c r="GAS49" s="446"/>
      <c r="GAT49" s="446"/>
      <c r="GAU49" s="446"/>
      <c r="GAV49" s="446"/>
      <c r="GAW49" s="446"/>
      <c r="GAX49" s="446"/>
      <c r="GAY49" s="446"/>
      <c r="GAZ49" s="446"/>
      <c r="GBA49" s="446"/>
      <c r="GBB49" s="446"/>
      <c r="GBC49" s="446"/>
      <c r="GBD49" s="446"/>
      <c r="GBE49" s="446"/>
      <c r="GBF49" s="446"/>
      <c r="GBG49" s="446"/>
      <c r="GBH49" s="446"/>
      <c r="GBI49" s="446"/>
      <c r="GBJ49" s="446"/>
      <c r="GBK49" s="446"/>
      <c r="GBL49" s="446"/>
      <c r="GBM49" s="446"/>
      <c r="GBN49" s="446"/>
      <c r="GBO49" s="446"/>
      <c r="GBP49" s="446"/>
      <c r="GBQ49" s="446"/>
      <c r="GBR49" s="446"/>
      <c r="GBS49" s="446"/>
      <c r="GBT49" s="446"/>
      <c r="GBU49" s="446"/>
      <c r="GBV49" s="446"/>
      <c r="GBW49" s="446"/>
      <c r="GBX49" s="446"/>
      <c r="GBY49" s="446"/>
      <c r="GBZ49" s="446"/>
      <c r="GCA49" s="446"/>
      <c r="GCB49" s="446"/>
      <c r="GCC49" s="446"/>
      <c r="GCD49" s="446"/>
      <c r="GCE49" s="446"/>
      <c r="GCF49" s="446"/>
      <c r="GCG49" s="446"/>
      <c r="GCH49" s="446"/>
      <c r="GCI49" s="446"/>
      <c r="GCJ49" s="446"/>
      <c r="GCK49" s="446"/>
      <c r="GCL49" s="446"/>
      <c r="GCM49" s="446"/>
      <c r="GCN49" s="446"/>
      <c r="GCO49" s="446"/>
      <c r="GCP49" s="446"/>
      <c r="GCQ49" s="446"/>
      <c r="GCR49" s="446"/>
      <c r="GCS49" s="446"/>
      <c r="GCT49" s="446"/>
      <c r="GCU49" s="446"/>
      <c r="GCV49" s="446"/>
      <c r="GCW49" s="446"/>
      <c r="GCX49" s="446"/>
      <c r="GCY49" s="446"/>
      <c r="GCZ49" s="446"/>
      <c r="GDA49" s="446"/>
      <c r="GDB49" s="446"/>
      <c r="GDC49" s="446"/>
      <c r="GDD49" s="446"/>
      <c r="GDE49" s="446"/>
      <c r="GDF49" s="446"/>
      <c r="GDG49" s="446"/>
      <c r="GDH49" s="446"/>
      <c r="GDI49" s="446"/>
      <c r="GDJ49" s="446"/>
      <c r="GDK49" s="446"/>
      <c r="GDL49" s="446"/>
      <c r="GDM49" s="446"/>
      <c r="GDN49" s="446"/>
      <c r="GDO49" s="446"/>
      <c r="GDP49" s="446"/>
      <c r="GDQ49" s="446"/>
      <c r="GDR49" s="446"/>
      <c r="GDS49" s="446"/>
      <c r="GDT49" s="446"/>
      <c r="GDU49" s="446"/>
      <c r="GDV49" s="446"/>
      <c r="GDW49" s="446"/>
      <c r="GDX49" s="446"/>
      <c r="GDY49" s="446"/>
      <c r="GDZ49" s="446"/>
      <c r="GEA49" s="446"/>
      <c r="GEB49" s="446"/>
      <c r="GEC49" s="446"/>
      <c r="GED49" s="446"/>
      <c r="GEE49" s="446"/>
      <c r="GEF49" s="446"/>
      <c r="GEG49" s="446"/>
      <c r="GEH49" s="446"/>
      <c r="GEI49" s="446"/>
      <c r="GEJ49" s="446"/>
      <c r="GEK49" s="446"/>
      <c r="GEL49" s="446"/>
      <c r="GEM49" s="446"/>
      <c r="GEN49" s="446"/>
      <c r="GEO49" s="446"/>
      <c r="GEP49" s="446"/>
      <c r="GEQ49" s="446"/>
      <c r="GER49" s="446"/>
      <c r="GES49" s="446"/>
      <c r="GET49" s="446"/>
      <c r="GEU49" s="446"/>
      <c r="GEV49" s="446"/>
      <c r="GEW49" s="446"/>
      <c r="GEX49" s="446"/>
      <c r="GEY49" s="446"/>
      <c r="GEZ49" s="446"/>
      <c r="GFA49" s="446"/>
      <c r="GFB49" s="446"/>
      <c r="GFC49" s="446"/>
      <c r="GFD49" s="446"/>
      <c r="GFE49" s="446"/>
      <c r="GFF49" s="446"/>
      <c r="GFG49" s="446"/>
      <c r="GFH49" s="446"/>
      <c r="GFI49" s="446"/>
      <c r="GFJ49" s="446"/>
      <c r="GFK49" s="446"/>
      <c r="GFL49" s="446"/>
      <c r="GFM49" s="446"/>
      <c r="GFN49" s="446"/>
      <c r="GFO49" s="446"/>
      <c r="GFP49" s="446"/>
      <c r="GFQ49" s="446"/>
      <c r="GFR49" s="446"/>
      <c r="GFS49" s="446"/>
      <c r="GFT49" s="446"/>
      <c r="GFU49" s="446"/>
      <c r="GFV49" s="446"/>
      <c r="GFW49" s="446"/>
      <c r="GFX49" s="446"/>
      <c r="GFY49" s="446"/>
      <c r="GFZ49" s="446"/>
      <c r="GGA49" s="446"/>
      <c r="GGB49" s="446"/>
      <c r="GGC49" s="446"/>
      <c r="GGD49" s="446"/>
      <c r="GGE49" s="446"/>
      <c r="GGF49" s="446"/>
      <c r="GGG49" s="446"/>
      <c r="GGH49" s="446"/>
      <c r="GGI49" s="446"/>
      <c r="GGJ49" s="446"/>
      <c r="GGK49" s="446"/>
      <c r="GGL49" s="446"/>
      <c r="GGM49" s="446"/>
      <c r="GGN49" s="446"/>
      <c r="GGO49" s="446"/>
      <c r="GGP49" s="446"/>
      <c r="GGQ49" s="446"/>
      <c r="GGR49" s="446"/>
      <c r="GGS49" s="446"/>
      <c r="GGT49" s="446"/>
      <c r="GGU49" s="446"/>
      <c r="GGV49" s="446"/>
      <c r="GGW49" s="446"/>
      <c r="GGX49" s="446"/>
      <c r="GGY49" s="446"/>
      <c r="GGZ49" s="446"/>
      <c r="GHA49" s="446"/>
      <c r="GHB49" s="446"/>
      <c r="GHC49" s="446"/>
      <c r="GHD49" s="446"/>
      <c r="GHE49" s="446"/>
      <c r="GHF49" s="446"/>
      <c r="GHG49" s="446"/>
      <c r="GHH49" s="446"/>
      <c r="GHI49" s="446"/>
      <c r="GHJ49" s="446"/>
      <c r="GHK49" s="446"/>
      <c r="GHL49" s="446"/>
      <c r="GHM49" s="446"/>
      <c r="GHN49" s="446"/>
      <c r="GHO49" s="446"/>
      <c r="GHP49" s="446"/>
      <c r="GHQ49" s="446"/>
      <c r="GHR49" s="446"/>
      <c r="GHS49" s="446"/>
      <c r="GHT49" s="446"/>
      <c r="GHU49" s="446"/>
      <c r="GHV49" s="446"/>
      <c r="GHW49" s="446"/>
      <c r="GHX49" s="446"/>
      <c r="GHY49" s="446"/>
      <c r="GHZ49" s="446"/>
      <c r="GIA49" s="446"/>
      <c r="GIB49" s="446"/>
      <c r="GIC49" s="446"/>
      <c r="GID49" s="446"/>
      <c r="GIE49" s="446"/>
      <c r="GIF49" s="446"/>
      <c r="GIG49" s="446"/>
      <c r="GIH49" s="446"/>
      <c r="GII49" s="446"/>
      <c r="GIJ49" s="446"/>
      <c r="GIK49" s="446"/>
      <c r="GIL49" s="446"/>
      <c r="GIM49" s="446"/>
      <c r="GIN49" s="446"/>
      <c r="GIO49" s="446"/>
      <c r="GIP49" s="446"/>
      <c r="GIQ49" s="446"/>
      <c r="GIR49" s="446"/>
      <c r="GIS49" s="446"/>
      <c r="GIT49" s="446"/>
      <c r="GIU49" s="446"/>
      <c r="GIV49" s="446"/>
      <c r="GIW49" s="446"/>
      <c r="GIX49" s="446"/>
      <c r="GIY49" s="446"/>
      <c r="GIZ49" s="446"/>
      <c r="GJA49" s="446"/>
      <c r="GJB49" s="446"/>
      <c r="GJC49" s="446"/>
      <c r="GJD49" s="446"/>
      <c r="GJE49" s="446"/>
      <c r="GJF49" s="446"/>
      <c r="GJG49" s="446"/>
      <c r="GJH49" s="446"/>
      <c r="GJI49" s="446"/>
      <c r="GJJ49" s="446"/>
      <c r="GJK49" s="446"/>
      <c r="GJL49" s="446"/>
      <c r="GJM49" s="446"/>
      <c r="GJN49" s="446"/>
      <c r="GJO49" s="446"/>
      <c r="GJP49" s="446"/>
      <c r="GJQ49" s="446"/>
      <c r="GJR49" s="446"/>
      <c r="GJS49" s="446"/>
      <c r="GJT49" s="446"/>
      <c r="GJU49" s="446"/>
      <c r="GJV49" s="446"/>
      <c r="GJW49" s="446"/>
      <c r="GJX49" s="446"/>
      <c r="GJY49" s="446"/>
      <c r="GJZ49" s="446"/>
      <c r="GKA49" s="446"/>
      <c r="GKB49" s="446"/>
      <c r="GKC49" s="446"/>
      <c r="GKD49" s="446"/>
      <c r="GKE49" s="446"/>
      <c r="GKF49" s="446"/>
      <c r="GKG49" s="446"/>
      <c r="GKH49" s="446"/>
      <c r="GKI49" s="446"/>
      <c r="GKJ49" s="446"/>
      <c r="GKK49" s="446"/>
      <c r="GKL49" s="446"/>
      <c r="GKM49" s="446"/>
      <c r="GKN49" s="446"/>
      <c r="GKO49" s="446"/>
      <c r="GKP49" s="446"/>
      <c r="GKQ49" s="446"/>
      <c r="GKR49" s="446"/>
      <c r="GKS49" s="446"/>
      <c r="GKT49" s="446"/>
      <c r="GKU49" s="446"/>
      <c r="GKV49" s="446"/>
      <c r="GKW49" s="446"/>
      <c r="GKX49" s="446"/>
      <c r="GKY49" s="446"/>
      <c r="GKZ49" s="446"/>
      <c r="GLA49" s="446"/>
      <c r="GLB49" s="446"/>
      <c r="GLC49" s="446"/>
      <c r="GLD49" s="446"/>
      <c r="GLE49" s="446"/>
      <c r="GLF49" s="446"/>
      <c r="GLG49" s="446"/>
      <c r="GLH49" s="446"/>
      <c r="GLI49" s="446"/>
      <c r="GLJ49" s="446"/>
      <c r="GLK49" s="446"/>
      <c r="GLL49" s="446"/>
      <c r="GLM49" s="446"/>
      <c r="GLN49" s="446"/>
      <c r="GLO49" s="446"/>
      <c r="GLP49" s="446"/>
      <c r="GLQ49" s="446"/>
      <c r="GLR49" s="446"/>
      <c r="GLS49" s="446"/>
      <c r="GLT49" s="446"/>
      <c r="GLU49" s="446"/>
      <c r="GLV49" s="446"/>
      <c r="GLW49" s="446"/>
      <c r="GLX49" s="446"/>
      <c r="GLY49" s="446"/>
      <c r="GLZ49" s="446"/>
      <c r="GMA49" s="446"/>
      <c r="GMB49" s="446"/>
      <c r="GMC49" s="446"/>
      <c r="GMD49" s="446"/>
      <c r="GME49" s="446"/>
      <c r="GMF49" s="446"/>
      <c r="GMG49" s="446"/>
      <c r="GMH49" s="446"/>
      <c r="GMI49" s="446"/>
      <c r="GMJ49" s="446"/>
      <c r="GMK49" s="446"/>
      <c r="GML49" s="446"/>
      <c r="GMM49" s="446"/>
      <c r="GMN49" s="446"/>
      <c r="GMO49" s="446"/>
      <c r="GMP49" s="446"/>
      <c r="GMQ49" s="446"/>
      <c r="GMR49" s="446"/>
      <c r="GMS49" s="446"/>
      <c r="GMT49" s="446"/>
      <c r="GMU49" s="446"/>
      <c r="GMV49" s="446"/>
      <c r="GMW49" s="446"/>
      <c r="GMX49" s="446"/>
      <c r="GMY49" s="446"/>
      <c r="GMZ49" s="446"/>
      <c r="GNA49" s="446"/>
      <c r="GNB49" s="446"/>
      <c r="GNC49" s="446"/>
      <c r="GND49" s="446"/>
      <c r="GNE49" s="446"/>
      <c r="GNF49" s="446"/>
      <c r="GNG49" s="446"/>
      <c r="GNH49" s="446"/>
      <c r="GNI49" s="446"/>
      <c r="GNJ49" s="446"/>
      <c r="GNK49" s="446"/>
      <c r="GNL49" s="446"/>
      <c r="GNM49" s="446"/>
      <c r="GNN49" s="446"/>
      <c r="GNO49" s="446"/>
      <c r="GNP49" s="446"/>
      <c r="GNQ49" s="446"/>
      <c r="GNR49" s="446"/>
      <c r="GNS49" s="446"/>
      <c r="GNT49" s="446"/>
      <c r="GNU49" s="446"/>
      <c r="GNV49" s="446"/>
      <c r="GNW49" s="446"/>
      <c r="GNX49" s="446"/>
      <c r="GNY49" s="446"/>
      <c r="GNZ49" s="446"/>
      <c r="GOA49" s="446"/>
      <c r="GOB49" s="446"/>
      <c r="GOC49" s="446"/>
      <c r="GOD49" s="446"/>
      <c r="GOE49" s="446"/>
      <c r="GOF49" s="446"/>
      <c r="GOG49" s="446"/>
      <c r="GOH49" s="446"/>
      <c r="GOI49" s="446"/>
      <c r="GOJ49" s="446"/>
      <c r="GOK49" s="446"/>
      <c r="GOL49" s="446"/>
      <c r="GOM49" s="446"/>
      <c r="GON49" s="446"/>
      <c r="GOO49" s="446"/>
      <c r="GOP49" s="446"/>
      <c r="GOQ49" s="446"/>
      <c r="GOR49" s="446"/>
      <c r="GOS49" s="446"/>
      <c r="GOT49" s="446"/>
      <c r="GOU49" s="446"/>
      <c r="GOV49" s="446"/>
      <c r="GOW49" s="446"/>
      <c r="GOX49" s="446"/>
      <c r="GOY49" s="446"/>
      <c r="GOZ49" s="446"/>
      <c r="GPA49" s="446"/>
      <c r="GPB49" s="446"/>
      <c r="GPC49" s="446"/>
      <c r="GPD49" s="446"/>
      <c r="GPE49" s="446"/>
      <c r="GPF49" s="446"/>
      <c r="GPG49" s="446"/>
      <c r="GPH49" s="446"/>
      <c r="GPI49" s="446"/>
      <c r="GPJ49" s="446"/>
      <c r="GPK49" s="446"/>
      <c r="GPL49" s="446"/>
      <c r="GPM49" s="446"/>
      <c r="GPN49" s="446"/>
      <c r="GPO49" s="446"/>
      <c r="GPP49" s="446"/>
      <c r="GPQ49" s="446"/>
      <c r="GPR49" s="446"/>
      <c r="GPS49" s="446"/>
      <c r="GPT49" s="446"/>
      <c r="GPU49" s="446"/>
      <c r="GPV49" s="446"/>
      <c r="GPW49" s="446"/>
      <c r="GPX49" s="446"/>
      <c r="GPY49" s="446"/>
      <c r="GPZ49" s="446"/>
      <c r="GQA49" s="446"/>
      <c r="GQB49" s="446"/>
      <c r="GQC49" s="446"/>
      <c r="GQD49" s="446"/>
      <c r="GQE49" s="446"/>
      <c r="GQF49" s="446"/>
      <c r="GQG49" s="446"/>
      <c r="GQH49" s="446"/>
      <c r="GQI49" s="446"/>
      <c r="GQJ49" s="446"/>
      <c r="GQK49" s="446"/>
      <c r="GQL49" s="446"/>
      <c r="GQM49" s="446"/>
      <c r="GQN49" s="446"/>
      <c r="GQO49" s="446"/>
      <c r="GQP49" s="446"/>
      <c r="GQQ49" s="446"/>
      <c r="GQR49" s="446"/>
      <c r="GQS49" s="446"/>
      <c r="GQT49" s="446"/>
      <c r="GQU49" s="446"/>
      <c r="GQV49" s="446"/>
      <c r="GQW49" s="446"/>
      <c r="GQX49" s="446"/>
      <c r="GQY49" s="446"/>
      <c r="GQZ49" s="446"/>
      <c r="GRA49" s="446"/>
      <c r="GRB49" s="446"/>
      <c r="GRC49" s="446"/>
      <c r="GRD49" s="446"/>
      <c r="GRE49" s="446"/>
      <c r="GRF49" s="446"/>
      <c r="GRG49" s="446"/>
      <c r="GRH49" s="446"/>
      <c r="GRI49" s="446"/>
      <c r="GRJ49" s="446"/>
      <c r="GRK49" s="446"/>
      <c r="GRL49" s="446"/>
      <c r="GRM49" s="446"/>
      <c r="GRN49" s="446"/>
      <c r="GRO49" s="446"/>
      <c r="GRP49" s="446"/>
      <c r="GRQ49" s="446"/>
      <c r="GRR49" s="446"/>
      <c r="GRS49" s="446"/>
      <c r="GRT49" s="446"/>
      <c r="GRU49" s="446"/>
      <c r="GRV49" s="446"/>
      <c r="GRW49" s="446"/>
      <c r="GRX49" s="446"/>
      <c r="GRY49" s="446"/>
      <c r="GRZ49" s="446"/>
      <c r="GSA49" s="446"/>
      <c r="GSB49" s="446"/>
      <c r="GSC49" s="446"/>
      <c r="GSD49" s="446"/>
      <c r="GSE49" s="446"/>
      <c r="GSF49" s="446"/>
      <c r="GSG49" s="446"/>
      <c r="GSH49" s="446"/>
      <c r="GSI49" s="446"/>
      <c r="GSJ49" s="446"/>
      <c r="GSK49" s="446"/>
      <c r="GSL49" s="446"/>
      <c r="GSM49" s="446"/>
      <c r="GSN49" s="446"/>
      <c r="GSO49" s="446"/>
      <c r="GSP49" s="446"/>
      <c r="GSQ49" s="446"/>
      <c r="GSR49" s="446"/>
      <c r="GSS49" s="446"/>
      <c r="GST49" s="446"/>
      <c r="GSU49" s="446"/>
      <c r="GSV49" s="446"/>
      <c r="GSW49" s="446"/>
      <c r="GSX49" s="446"/>
      <c r="GSY49" s="446"/>
      <c r="GSZ49" s="446"/>
      <c r="GTA49" s="446"/>
      <c r="GTB49" s="446"/>
      <c r="GTC49" s="446"/>
      <c r="GTD49" s="446"/>
      <c r="GTE49" s="446"/>
      <c r="GTF49" s="446"/>
      <c r="GTG49" s="446"/>
      <c r="GTH49" s="446"/>
      <c r="GTI49" s="446"/>
      <c r="GTJ49" s="446"/>
      <c r="GTK49" s="446"/>
      <c r="GTL49" s="446"/>
      <c r="GTM49" s="446"/>
      <c r="GTN49" s="446"/>
      <c r="GTO49" s="446"/>
      <c r="GTP49" s="446"/>
      <c r="GTQ49" s="446"/>
      <c r="GTR49" s="446"/>
      <c r="GTS49" s="446"/>
      <c r="GTT49" s="446"/>
      <c r="GTU49" s="446"/>
      <c r="GTV49" s="446"/>
      <c r="GTW49" s="446"/>
      <c r="GTX49" s="446"/>
      <c r="GTY49" s="446"/>
      <c r="GTZ49" s="446"/>
      <c r="GUA49" s="446"/>
      <c r="GUB49" s="446"/>
      <c r="GUC49" s="446"/>
      <c r="GUD49" s="446"/>
      <c r="GUE49" s="446"/>
      <c r="GUF49" s="446"/>
      <c r="GUG49" s="446"/>
      <c r="GUH49" s="446"/>
      <c r="GUI49" s="446"/>
      <c r="GUJ49" s="446"/>
      <c r="GUK49" s="446"/>
      <c r="GUL49" s="446"/>
      <c r="GUM49" s="446"/>
      <c r="GUN49" s="446"/>
      <c r="GUO49" s="446"/>
      <c r="GUP49" s="446"/>
      <c r="GUQ49" s="446"/>
      <c r="GUR49" s="446"/>
      <c r="GUS49" s="446"/>
      <c r="GUT49" s="446"/>
      <c r="GUU49" s="446"/>
      <c r="GUV49" s="446"/>
      <c r="GUW49" s="446"/>
      <c r="GUX49" s="446"/>
      <c r="GUY49" s="446"/>
      <c r="GUZ49" s="446"/>
      <c r="GVA49" s="446"/>
      <c r="GVB49" s="446"/>
      <c r="GVC49" s="446"/>
      <c r="GVD49" s="446"/>
      <c r="GVE49" s="446"/>
      <c r="GVF49" s="446"/>
      <c r="GVG49" s="446"/>
      <c r="GVH49" s="446"/>
      <c r="GVI49" s="446"/>
      <c r="GVJ49" s="446"/>
      <c r="GVK49" s="446"/>
      <c r="GVL49" s="446"/>
      <c r="GVM49" s="446"/>
      <c r="GVN49" s="446"/>
      <c r="GVO49" s="446"/>
      <c r="GVP49" s="446"/>
      <c r="GVQ49" s="446"/>
      <c r="GVR49" s="446"/>
      <c r="GVS49" s="446"/>
      <c r="GVT49" s="446"/>
      <c r="GVU49" s="446"/>
      <c r="GVV49" s="446"/>
      <c r="GVW49" s="446"/>
      <c r="GVX49" s="446"/>
      <c r="GVY49" s="446"/>
      <c r="GVZ49" s="446"/>
      <c r="GWA49" s="446"/>
      <c r="GWB49" s="446"/>
      <c r="GWC49" s="446"/>
      <c r="GWD49" s="446"/>
      <c r="GWE49" s="446"/>
      <c r="GWF49" s="446"/>
      <c r="GWG49" s="446"/>
      <c r="GWH49" s="446"/>
      <c r="GWI49" s="446"/>
      <c r="GWJ49" s="446"/>
      <c r="GWK49" s="446"/>
      <c r="GWL49" s="446"/>
      <c r="GWM49" s="446"/>
      <c r="GWN49" s="446"/>
      <c r="GWO49" s="446"/>
      <c r="GWP49" s="446"/>
      <c r="GWQ49" s="446"/>
      <c r="GWR49" s="446"/>
      <c r="GWS49" s="446"/>
      <c r="GWT49" s="446"/>
      <c r="GWU49" s="446"/>
      <c r="GWV49" s="446"/>
      <c r="GWW49" s="446"/>
      <c r="GWX49" s="446"/>
      <c r="GWY49" s="446"/>
      <c r="GWZ49" s="446"/>
      <c r="GXA49" s="446"/>
      <c r="GXB49" s="446"/>
      <c r="GXC49" s="446"/>
      <c r="GXD49" s="446"/>
      <c r="GXE49" s="446"/>
      <c r="GXF49" s="446"/>
      <c r="GXG49" s="446"/>
      <c r="GXH49" s="446"/>
      <c r="GXI49" s="446"/>
      <c r="GXJ49" s="446"/>
      <c r="GXK49" s="446"/>
      <c r="GXL49" s="446"/>
      <c r="GXM49" s="446"/>
      <c r="GXN49" s="446"/>
      <c r="GXO49" s="446"/>
      <c r="GXP49" s="446"/>
      <c r="GXQ49" s="446"/>
      <c r="GXR49" s="446"/>
      <c r="GXS49" s="446"/>
      <c r="GXT49" s="446"/>
      <c r="GXU49" s="446"/>
      <c r="GXV49" s="446"/>
      <c r="GXW49" s="446"/>
      <c r="GXX49" s="446"/>
      <c r="GXY49" s="446"/>
      <c r="GXZ49" s="446"/>
      <c r="GYA49" s="446"/>
      <c r="GYB49" s="446"/>
      <c r="GYC49" s="446"/>
      <c r="GYD49" s="446"/>
      <c r="GYE49" s="446"/>
      <c r="GYF49" s="446"/>
      <c r="GYG49" s="446"/>
      <c r="GYH49" s="446"/>
      <c r="GYI49" s="446"/>
      <c r="GYJ49" s="446"/>
      <c r="GYK49" s="446"/>
      <c r="GYL49" s="446"/>
      <c r="GYM49" s="446"/>
      <c r="GYN49" s="446"/>
      <c r="GYO49" s="446"/>
      <c r="GYP49" s="446"/>
      <c r="GYQ49" s="446"/>
      <c r="GYR49" s="446"/>
      <c r="GYS49" s="446"/>
      <c r="GYT49" s="446"/>
      <c r="GYU49" s="446"/>
      <c r="GYV49" s="446"/>
      <c r="GYW49" s="446"/>
      <c r="GYX49" s="446"/>
      <c r="GYY49" s="446"/>
      <c r="GYZ49" s="446"/>
      <c r="GZA49" s="446"/>
      <c r="GZB49" s="446"/>
      <c r="GZC49" s="446"/>
      <c r="GZD49" s="446"/>
      <c r="GZE49" s="446"/>
      <c r="GZF49" s="446"/>
      <c r="GZG49" s="446"/>
      <c r="GZH49" s="446"/>
      <c r="GZI49" s="446"/>
      <c r="GZJ49" s="446"/>
      <c r="GZK49" s="446"/>
      <c r="GZL49" s="446"/>
      <c r="GZM49" s="446"/>
      <c r="GZN49" s="446"/>
      <c r="GZO49" s="446"/>
      <c r="GZP49" s="446"/>
      <c r="GZQ49" s="446"/>
      <c r="GZR49" s="446"/>
      <c r="GZS49" s="446"/>
      <c r="GZT49" s="446"/>
      <c r="GZU49" s="446"/>
      <c r="GZV49" s="446"/>
      <c r="GZW49" s="446"/>
      <c r="GZX49" s="446"/>
      <c r="GZY49" s="446"/>
      <c r="GZZ49" s="446"/>
      <c r="HAA49" s="446"/>
      <c r="HAB49" s="446"/>
      <c r="HAC49" s="446"/>
      <c r="HAD49" s="446"/>
      <c r="HAE49" s="446"/>
      <c r="HAF49" s="446"/>
      <c r="HAG49" s="446"/>
      <c r="HAH49" s="446"/>
      <c r="HAI49" s="446"/>
      <c r="HAJ49" s="446"/>
      <c r="HAK49" s="446"/>
      <c r="HAL49" s="446"/>
      <c r="HAM49" s="446"/>
      <c r="HAN49" s="446"/>
      <c r="HAO49" s="446"/>
      <c r="HAP49" s="446"/>
      <c r="HAQ49" s="446"/>
      <c r="HAR49" s="446"/>
      <c r="HAS49" s="446"/>
      <c r="HAT49" s="446"/>
      <c r="HAU49" s="446"/>
      <c r="HAV49" s="446"/>
      <c r="HAW49" s="446"/>
      <c r="HAX49" s="446"/>
      <c r="HAY49" s="446"/>
      <c r="HAZ49" s="446"/>
      <c r="HBA49" s="446"/>
      <c r="HBB49" s="446"/>
      <c r="HBC49" s="446"/>
      <c r="HBD49" s="446"/>
      <c r="HBE49" s="446"/>
      <c r="HBF49" s="446"/>
      <c r="HBG49" s="446"/>
      <c r="HBH49" s="446"/>
      <c r="HBI49" s="446"/>
      <c r="HBJ49" s="446"/>
      <c r="HBK49" s="446"/>
      <c r="HBL49" s="446"/>
      <c r="HBM49" s="446"/>
      <c r="HBN49" s="446"/>
      <c r="HBO49" s="446"/>
      <c r="HBP49" s="446"/>
      <c r="HBQ49" s="446"/>
      <c r="HBR49" s="446"/>
      <c r="HBS49" s="446"/>
      <c r="HBT49" s="446"/>
      <c r="HBU49" s="446"/>
      <c r="HBV49" s="446"/>
      <c r="HBW49" s="446"/>
      <c r="HBX49" s="446"/>
      <c r="HBY49" s="446"/>
      <c r="HBZ49" s="446"/>
      <c r="HCA49" s="446"/>
      <c r="HCB49" s="446"/>
      <c r="HCC49" s="446"/>
      <c r="HCD49" s="446"/>
      <c r="HCE49" s="446"/>
      <c r="HCF49" s="446"/>
      <c r="HCG49" s="446"/>
      <c r="HCH49" s="446"/>
      <c r="HCI49" s="446"/>
      <c r="HCJ49" s="446"/>
      <c r="HCK49" s="446"/>
      <c r="HCL49" s="446"/>
      <c r="HCM49" s="446"/>
      <c r="HCN49" s="446"/>
      <c r="HCO49" s="446"/>
      <c r="HCP49" s="446"/>
      <c r="HCQ49" s="446"/>
      <c r="HCR49" s="446"/>
      <c r="HCS49" s="446"/>
      <c r="HCT49" s="446"/>
      <c r="HCU49" s="446"/>
      <c r="HCV49" s="446"/>
      <c r="HCW49" s="446"/>
      <c r="HCX49" s="446"/>
      <c r="HCY49" s="446"/>
      <c r="HCZ49" s="446"/>
      <c r="HDA49" s="446"/>
      <c r="HDB49" s="446"/>
      <c r="HDC49" s="446"/>
      <c r="HDD49" s="446"/>
      <c r="HDE49" s="446"/>
      <c r="HDF49" s="446"/>
      <c r="HDG49" s="446"/>
      <c r="HDH49" s="446"/>
      <c r="HDI49" s="446"/>
      <c r="HDJ49" s="446"/>
      <c r="HDK49" s="446"/>
      <c r="HDL49" s="446"/>
      <c r="HDM49" s="446"/>
      <c r="HDN49" s="446"/>
      <c r="HDO49" s="446"/>
      <c r="HDP49" s="446"/>
      <c r="HDQ49" s="446"/>
      <c r="HDR49" s="446"/>
      <c r="HDS49" s="446"/>
      <c r="HDT49" s="446"/>
      <c r="HDU49" s="446"/>
      <c r="HDV49" s="446"/>
      <c r="HDW49" s="446"/>
      <c r="HDX49" s="446"/>
      <c r="HDY49" s="446"/>
      <c r="HDZ49" s="446"/>
      <c r="HEA49" s="446"/>
      <c r="HEB49" s="446"/>
      <c r="HEC49" s="446"/>
      <c r="HED49" s="446"/>
      <c r="HEE49" s="446"/>
      <c r="HEF49" s="446"/>
      <c r="HEG49" s="446"/>
      <c r="HEH49" s="446"/>
      <c r="HEI49" s="446"/>
      <c r="HEJ49" s="446"/>
      <c r="HEK49" s="446"/>
      <c r="HEL49" s="446"/>
      <c r="HEM49" s="446"/>
      <c r="HEN49" s="446"/>
      <c r="HEO49" s="446"/>
      <c r="HEP49" s="446"/>
      <c r="HEQ49" s="446"/>
      <c r="HER49" s="446"/>
      <c r="HES49" s="446"/>
      <c r="HET49" s="446"/>
      <c r="HEU49" s="446"/>
      <c r="HEV49" s="446"/>
      <c r="HEW49" s="446"/>
      <c r="HEX49" s="446"/>
      <c r="HEY49" s="446"/>
      <c r="HEZ49" s="446"/>
      <c r="HFA49" s="446"/>
      <c r="HFB49" s="446"/>
      <c r="HFC49" s="446"/>
      <c r="HFD49" s="446"/>
      <c r="HFE49" s="446"/>
      <c r="HFF49" s="446"/>
      <c r="HFG49" s="446"/>
      <c r="HFH49" s="446"/>
      <c r="HFI49" s="446"/>
      <c r="HFJ49" s="446"/>
      <c r="HFK49" s="446"/>
      <c r="HFL49" s="446"/>
      <c r="HFM49" s="446"/>
      <c r="HFN49" s="446"/>
      <c r="HFO49" s="446"/>
      <c r="HFP49" s="446"/>
      <c r="HFQ49" s="446"/>
      <c r="HFR49" s="446"/>
      <c r="HFS49" s="446"/>
      <c r="HFT49" s="446"/>
      <c r="HFU49" s="446"/>
      <c r="HFV49" s="446"/>
      <c r="HFW49" s="446"/>
      <c r="HFX49" s="446"/>
      <c r="HFY49" s="446"/>
      <c r="HFZ49" s="446"/>
      <c r="HGA49" s="446"/>
      <c r="HGB49" s="446"/>
      <c r="HGC49" s="446"/>
      <c r="HGD49" s="446"/>
      <c r="HGE49" s="446"/>
      <c r="HGF49" s="446"/>
      <c r="HGG49" s="446"/>
      <c r="HGH49" s="446"/>
      <c r="HGI49" s="446"/>
      <c r="HGJ49" s="446"/>
      <c r="HGK49" s="446"/>
      <c r="HGL49" s="446"/>
      <c r="HGM49" s="446"/>
      <c r="HGN49" s="446"/>
      <c r="HGO49" s="446"/>
      <c r="HGP49" s="446"/>
      <c r="HGQ49" s="446"/>
      <c r="HGR49" s="446"/>
      <c r="HGS49" s="446"/>
      <c r="HGT49" s="446"/>
      <c r="HGU49" s="446"/>
      <c r="HGV49" s="446"/>
      <c r="HGW49" s="446"/>
      <c r="HGX49" s="446"/>
      <c r="HGY49" s="446"/>
      <c r="HGZ49" s="446"/>
      <c r="HHA49" s="446"/>
      <c r="HHB49" s="446"/>
      <c r="HHC49" s="446"/>
      <c r="HHD49" s="446"/>
      <c r="HHE49" s="446"/>
      <c r="HHF49" s="446"/>
      <c r="HHG49" s="446"/>
      <c r="HHH49" s="446"/>
      <c r="HHI49" s="446"/>
      <c r="HHJ49" s="446"/>
      <c r="HHK49" s="446"/>
      <c r="HHL49" s="446"/>
      <c r="HHM49" s="446"/>
      <c r="HHN49" s="446"/>
      <c r="HHO49" s="446"/>
      <c r="HHP49" s="446"/>
      <c r="HHQ49" s="446"/>
      <c r="HHR49" s="446"/>
      <c r="HHS49" s="446"/>
      <c r="HHT49" s="446"/>
      <c r="HHU49" s="446"/>
      <c r="HHV49" s="446"/>
      <c r="HHW49" s="446"/>
      <c r="HHX49" s="446"/>
      <c r="HHY49" s="446"/>
      <c r="HHZ49" s="446"/>
      <c r="HIA49" s="446"/>
      <c r="HIB49" s="446"/>
      <c r="HIC49" s="446"/>
      <c r="HID49" s="446"/>
      <c r="HIE49" s="446"/>
      <c r="HIF49" s="446"/>
      <c r="HIG49" s="446"/>
      <c r="HIH49" s="446"/>
      <c r="HII49" s="446"/>
      <c r="HIJ49" s="446"/>
      <c r="HIK49" s="446"/>
      <c r="HIL49" s="446"/>
      <c r="HIM49" s="446"/>
      <c r="HIN49" s="446"/>
      <c r="HIO49" s="446"/>
      <c r="HIP49" s="446"/>
      <c r="HIQ49" s="446"/>
      <c r="HIR49" s="446"/>
      <c r="HIS49" s="446"/>
      <c r="HIT49" s="446"/>
      <c r="HIU49" s="446"/>
      <c r="HIV49" s="446"/>
      <c r="HIW49" s="446"/>
      <c r="HIX49" s="446"/>
      <c r="HIY49" s="446"/>
      <c r="HIZ49" s="446"/>
      <c r="HJA49" s="446"/>
      <c r="HJB49" s="446"/>
      <c r="HJC49" s="446"/>
      <c r="HJD49" s="446"/>
      <c r="HJE49" s="446"/>
      <c r="HJF49" s="446"/>
      <c r="HJG49" s="446"/>
      <c r="HJH49" s="446"/>
      <c r="HJI49" s="446"/>
      <c r="HJJ49" s="446"/>
      <c r="HJK49" s="446"/>
      <c r="HJL49" s="446"/>
      <c r="HJM49" s="446"/>
      <c r="HJN49" s="446"/>
      <c r="HJO49" s="446"/>
      <c r="HJP49" s="446"/>
      <c r="HJQ49" s="446"/>
      <c r="HJR49" s="446"/>
      <c r="HJS49" s="446"/>
      <c r="HJT49" s="446"/>
      <c r="HJU49" s="446"/>
      <c r="HJV49" s="446"/>
      <c r="HJW49" s="446"/>
      <c r="HJX49" s="446"/>
      <c r="HJY49" s="446"/>
      <c r="HJZ49" s="446"/>
      <c r="HKA49" s="446"/>
      <c r="HKB49" s="446"/>
      <c r="HKC49" s="446"/>
      <c r="HKD49" s="446"/>
      <c r="HKE49" s="446"/>
      <c r="HKF49" s="446"/>
      <c r="HKG49" s="446"/>
      <c r="HKH49" s="446"/>
      <c r="HKI49" s="446"/>
      <c r="HKJ49" s="446"/>
      <c r="HKK49" s="446"/>
      <c r="HKL49" s="446"/>
      <c r="HKM49" s="446"/>
      <c r="HKN49" s="446"/>
      <c r="HKO49" s="446"/>
      <c r="HKP49" s="446"/>
      <c r="HKQ49" s="446"/>
      <c r="HKR49" s="446"/>
      <c r="HKS49" s="446"/>
      <c r="HKT49" s="446"/>
      <c r="HKU49" s="446"/>
      <c r="HKV49" s="446"/>
      <c r="HKW49" s="446"/>
      <c r="HKX49" s="446"/>
      <c r="HKY49" s="446"/>
      <c r="HKZ49" s="446"/>
      <c r="HLA49" s="446"/>
      <c r="HLB49" s="446"/>
      <c r="HLC49" s="446"/>
      <c r="HLD49" s="446"/>
      <c r="HLE49" s="446"/>
      <c r="HLF49" s="446"/>
      <c r="HLG49" s="446"/>
      <c r="HLH49" s="446"/>
      <c r="HLI49" s="446"/>
      <c r="HLJ49" s="446"/>
      <c r="HLK49" s="446"/>
      <c r="HLL49" s="446"/>
      <c r="HLM49" s="446"/>
      <c r="HLN49" s="446"/>
      <c r="HLO49" s="446"/>
      <c r="HLP49" s="446"/>
      <c r="HLQ49" s="446"/>
      <c r="HLR49" s="446"/>
      <c r="HLS49" s="446"/>
      <c r="HLT49" s="446"/>
      <c r="HLU49" s="446"/>
      <c r="HLV49" s="446"/>
      <c r="HLW49" s="446"/>
      <c r="HLX49" s="446"/>
      <c r="HLY49" s="446"/>
      <c r="HLZ49" s="446"/>
      <c r="HMA49" s="446"/>
      <c r="HMB49" s="446"/>
      <c r="HMC49" s="446"/>
      <c r="HMD49" s="446"/>
      <c r="HME49" s="446"/>
      <c r="HMF49" s="446"/>
      <c r="HMG49" s="446"/>
      <c r="HMH49" s="446"/>
      <c r="HMI49" s="446"/>
      <c r="HMJ49" s="446"/>
      <c r="HMK49" s="446"/>
      <c r="HML49" s="446"/>
      <c r="HMM49" s="446"/>
      <c r="HMN49" s="446"/>
      <c r="HMO49" s="446"/>
      <c r="HMP49" s="446"/>
      <c r="HMQ49" s="446"/>
      <c r="HMR49" s="446"/>
      <c r="HMS49" s="446"/>
      <c r="HMT49" s="446"/>
      <c r="HMU49" s="446"/>
      <c r="HMV49" s="446"/>
      <c r="HMW49" s="446"/>
      <c r="HMX49" s="446"/>
      <c r="HMY49" s="446"/>
      <c r="HMZ49" s="446"/>
      <c r="HNA49" s="446"/>
      <c r="HNB49" s="446"/>
      <c r="HNC49" s="446"/>
      <c r="HND49" s="446"/>
      <c r="HNE49" s="446"/>
      <c r="HNF49" s="446"/>
      <c r="HNG49" s="446"/>
      <c r="HNH49" s="446"/>
      <c r="HNI49" s="446"/>
      <c r="HNJ49" s="446"/>
      <c r="HNK49" s="446"/>
      <c r="HNL49" s="446"/>
      <c r="HNM49" s="446"/>
      <c r="HNN49" s="446"/>
      <c r="HNO49" s="446"/>
      <c r="HNP49" s="446"/>
      <c r="HNQ49" s="446"/>
      <c r="HNR49" s="446"/>
      <c r="HNS49" s="446"/>
      <c r="HNT49" s="446"/>
      <c r="HNU49" s="446"/>
      <c r="HNV49" s="446"/>
      <c r="HNW49" s="446"/>
      <c r="HNX49" s="446"/>
      <c r="HNY49" s="446"/>
      <c r="HNZ49" s="446"/>
      <c r="HOA49" s="446"/>
      <c r="HOB49" s="446"/>
      <c r="HOC49" s="446"/>
      <c r="HOD49" s="446"/>
      <c r="HOE49" s="446"/>
      <c r="HOF49" s="446"/>
      <c r="HOG49" s="446"/>
      <c r="HOH49" s="446"/>
      <c r="HOI49" s="446"/>
      <c r="HOJ49" s="446"/>
      <c r="HOK49" s="446"/>
      <c r="HOL49" s="446"/>
      <c r="HOM49" s="446"/>
      <c r="HON49" s="446"/>
      <c r="HOO49" s="446"/>
      <c r="HOP49" s="446"/>
      <c r="HOQ49" s="446"/>
      <c r="HOR49" s="446"/>
      <c r="HOS49" s="446"/>
      <c r="HOT49" s="446"/>
      <c r="HOU49" s="446"/>
      <c r="HOV49" s="446"/>
      <c r="HOW49" s="446"/>
      <c r="HOX49" s="446"/>
      <c r="HOY49" s="446"/>
      <c r="HOZ49" s="446"/>
      <c r="HPA49" s="446"/>
      <c r="HPB49" s="446"/>
      <c r="HPC49" s="446"/>
      <c r="HPD49" s="446"/>
      <c r="HPE49" s="446"/>
      <c r="HPF49" s="446"/>
      <c r="HPG49" s="446"/>
      <c r="HPH49" s="446"/>
      <c r="HPI49" s="446"/>
      <c r="HPJ49" s="446"/>
      <c r="HPK49" s="446"/>
      <c r="HPL49" s="446"/>
      <c r="HPM49" s="446"/>
      <c r="HPN49" s="446"/>
      <c r="HPO49" s="446"/>
      <c r="HPP49" s="446"/>
      <c r="HPQ49" s="446"/>
      <c r="HPR49" s="446"/>
      <c r="HPS49" s="446"/>
      <c r="HPT49" s="446"/>
      <c r="HPU49" s="446"/>
      <c r="HPV49" s="446"/>
      <c r="HPW49" s="446"/>
      <c r="HPX49" s="446"/>
      <c r="HPY49" s="446"/>
      <c r="HPZ49" s="446"/>
      <c r="HQA49" s="446"/>
      <c r="HQB49" s="446"/>
      <c r="HQC49" s="446"/>
      <c r="HQD49" s="446"/>
      <c r="HQE49" s="446"/>
      <c r="HQF49" s="446"/>
      <c r="HQG49" s="446"/>
      <c r="HQH49" s="446"/>
      <c r="HQI49" s="446"/>
      <c r="HQJ49" s="446"/>
      <c r="HQK49" s="446"/>
      <c r="HQL49" s="446"/>
      <c r="HQM49" s="446"/>
      <c r="HQN49" s="446"/>
      <c r="HQO49" s="446"/>
      <c r="HQP49" s="446"/>
      <c r="HQQ49" s="446"/>
      <c r="HQR49" s="446"/>
      <c r="HQS49" s="446"/>
      <c r="HQT49" s="446"/>
      <c r="HQU49" s="446"/>
      <c r="HQV49" s="446"/>
      <c r="HQW49" s="446"/>
      <c r="HQX49" s="446"/>
      <c r="HQY49" s="446"/>
      <c r="HQZ49" s="446"/>
      <c r="HRA49" s="446"/>
      <c r="HRB49" s="446"/>
      <c r="HRC49" s="446"/>
      <c r="HRD49" s="446"/>
      <c r="HRE49" s="446"/>
      <c r="HRF49" s="446"/>
      <c r="HRG49" s="446"/>
      <c r="HRH49" s="446"/>
      <c r="HRI49" s="446"/>
      <c r="HRJ49" s="446"/>
      <c r="HRK49" s="446"/>
      <c r="HRL49" s="446"/>
      <c r="HRM49" s="446"/>
      <c r="HRN49" s="446"/>
      <c r="HRO49" s="446"/>
      <c r="HRP49" s="446"/>
      <c r="HRQ49" s="446"/>
      <c r="HRR49" s="446"/>
      <c r="HRS49" s="446"/>
      <c r="HRT49" s="446"/>
      <c r="HRU49" s="446"/>
      <c r="HRV49" s="446"/>
      <c r="HRW49" s="446"/>
      <c r="HRX49" s="446"/>
      <c r="HRY49" s="446"/>
      <c r="HRZ49" s="446"/>
      <c r="HSA49" s="446"/>
      <c r="HSB49" s="446"/>
      <c r="HSC49" s="446"/>
      <c r="HSD49" s="446"/>
      <c r="HSE49" s="446"/>
      <c r="HSF49" s="446"/>
      <c r="HSG49" s="446"/>
      <c r="HSH49" s="446"/>
      <c r="HSI49" s="446"/>
      <c r="HSJ49" s="446"/>
      <c r="HSK49" s="446"/>
      <c r="HSL49" s="446"/>
      <c r="HSM49" s="446"/>
      <c r="HSN49" s="446"/>
      <c r="HSO49" s="446"/>
      <c r="HSP49" s="446"/>
      <c r="HSQ49" s="446"/>
      <c r="HSR49" s="446"/>
      <c r="HSS49" s="446"/>
      <c r="HST49" s="446"/>
      <c r="HSU49" s="446"/>
      <c r="HSV49" s="446"/>
      <c r="HSW49" s="446"/>
      <c r="HSX49" s="446"/>
      <c r="HSY49" s="446"/>
      <c r="HSZ49" s="446"/>
      <c r="HTA49" s="446"/>
      <c r="HTB49" s="446"/>
      <c r="HTC49" s="446"/>
      <c r="HTD49" s="446"/>
      <c r="HTE49" s="446"/>
      <c r="HTF49" s="446"/>
      <c r="HTG49" s="446"/>
      <c r="HTH49" s="446"/>
      <c r="HTI49" s="446"/>
      <c r="HTJ49" s="446"/>
      <c r="HTK49" s="446"/>
      <c r="HTL49" s="446"/>
      <c r="HTM49" s="446"/>
      <c r="HTN49" s="446"/>
      <c r="HTO49" s="446"/>
      <c r="HTP49" s="446"/>
      <c r="HTQ49" s="446"/>
      <c r="HTR49" s="446"/>
      <c r="HTS49" s="446"/>
      <c r="HTT49" s="446"/>
      <c r="HTU49" s="446"/>
      <c r="HTV49" s="446"/>
      <c r="HTW49" s="446"/>
      <c r="HTX49" s="446"/>
      <c r="HTY49" s="446"/>
      <c r="HTZ49" s="446"/>
      <c r="HUA49" s="446"/>
      <c r="HUB49" s="446"/>
      <c r="HUC49" s="446"/>
      <c r="HUD49" s="446"/>
      <c r="HUE49" s="446"/>
      <c r="HUF49" s="446"/>
      <c r="HUG49" s="446"/>
      <c r="HUH49" s="446"/>
      <c r="HUI49" s="446"/>
      <c r="HUJ49" s="446"/>
      <c r="HUK49" s="446"/>
      <c r="HUL49" s="446"/>
      <c r="HUM49" s="446"/>
      <c r="HUN49" s="446"/>
      <c r="HUO49" s="446"/>
      <c r="HUP49" s="446"/>
      <c r="HUQ49" s="446"/>
      <c r="HUR49" s="446"/>
      <c r="HUS49" s="446"/>
      <c r="HUT49" s="446"/>
      <c r="HUU49" s="446"/>
      <c r="HUV49" s="446"/>
      <c r="HUW49" s="446"/>
      <c r="HUX49" s="446"/>
      <c r="HUY49" s="446"/>
      <c r="HUZ49" s="446"/>
      <c r="HVA49" s="446"/>
      <c r="HVB49" s="446"/>
      <c r="HVC49" s="446"/>
      <c r="HVD49" s="446"/>
      <c r="HVE49" s="446"/>
      <c r="HVF49" s="446"/>
      <c r="HVG49" s="446"/>
      <c r="HVH49" s="446"/>
      <c r="HVI49" s="446"/>
      <c r="HVJ49" s="446"/>
      <c r="HVK49" s="446"/>
      <c r="HVL49" s="446"/>
      <c r="HVM49" s="446"/>
      <c r="HVN49" s="446"/>
      <c r="HVO49" s="446"/>
      <c r="HVP49" s="446"/>
      <c r="HVQ49" s="446"/>
      <c r="HVR49" s="446"/>
      <c r="HVS49" s="446"/>
      <c r="HVT49" s="446"/>
      <c r="HVU49" s="446"/>
      <c r="HVV49" s="446"/>
      <c r="HVW49" s="446"/>
      <c r="HVX49" s="446"/>
      <c r="HVY49" s="446"/>
      <c r="HVZ49" s="446"/>
      <c r="HWA49" s="446"/>
      <c r="HWB49" s="446"/>
      <c r="HWC49" s="446"/>
      <c r="HWD49" s="446"/>
      <c r="HWE49" s="446"/>
      <c r="HWF49" s="446"/>
      <c r="HWG49" s="446"/>
      <c r="HWH49" s="446"/>
      <c r="HWI49" s="446"/>
      <c r="HWJ49" s="446"/>
      <c r="HWK49" s="446"/>
      <c r="HWL49" s="446"/>
      <c r="HWM49" s="446"/>
      <c r="HWN49" s="446"/>
      <c r="HWO49" s="446"/>
      <c r="HWP49" s="446"/>
      <c r="HWQ49" s="446"/>
      <c r="HWR49" s="446"/>
      <c r="HWS49" s="446"/>
      <c r="HWT49" s="446"/>
      <c r="HWU49" s="446"/>
      <c r="HWV49" s="446"/>
      <c r="HWW49" s="446"/>
      <c r="HWX49" s="446"/>
      <c r="HWY49" s="446"/>
      <c r="HWZ49" s="446"/>
      <c r="HXA49" s="446"/>
      <c r="HXB49" s="446"/>
      <c r="HXC49" s="446"/>
      <c r="HXD49" s="446"/>
      <c r="HXE49" s="446"/>
      <c r="HXF49" s="446"/>
      <c r="HXG49" s="446"/>
      <c r="HXH49" s="446"/>
      <c r="HXI49" s="446"/>
      <c r="HXJ49" s="446"/>
      <c r="HXK49" s="446"/>
      <c r="HXL49" s="446"/>
      <c r="HXM49" s="446"/>
      <c r="HXN49" s="446"/>
      <c r="HXO49" s="446"/>
      <c r="HXP49" s="446"/>
      <c r="HXQ49" s="446"/>
      <c r="HXR49" s="446"/>
      <c r="HXS49" s="446"/>
      <c r="HXT49" s="446"/>
      <c r="HXU49" s="446"/>
      <c r="HXV49" s="446"/>
      <c r="HXW49" s="446"/>
      <c r="HXX49" s="446"/>
      <c r="HXY49" s="446"/>
      <c r="HXZ49" s="446"/>
      <c r="HYA49" s="446"/>
      <c r="HYB49" s="446"/>
      <c r="HYC49" s="446"/>
      <c r="HYD49" s="446"/>
      <c r="HYE49" s="446"/>
      <c r="HYF49" s="446"/>
      <c r="HYG49" s="446"/>
      <c r="HYH49" s="446"/>
      <c r="HYI49" s="446"/>
      <c r="HYJ49" s="446"/>
      <c r="HYK49" s="446"/>
      <c r="HYL49" s="446"/>
      <c r="HYM49" s="446"/>
      <c r="HYN49" s="446"/>
      <c r="HYO49" s="446"/>
      <c r="HYP49" s="446"/>
      <c r="HYQ49" s="446"/>
      <c r="HYR49" s="446"/>
      <c r="HYS49" s="446"/>
      <c r="HYT49" s="446"/>
      <c r="HYU49" s="446"/>
      <c r="HYV49" s="446"/>
      <c r="HYW49" s="446"/>
      <c r="HYX49" s="446"/>
      <c r="HYY49" s="446"/>
      <c r="HYZ49" s="446"/>
      <c r="HZA49" s="446"/>
      <c r="HZB49" s="446"/>
      <c r="HZC49" s="446"/>
      <c r="HZD49" s="446"/>
      <c r="HZE49" s="446"/>
      <c r="HZF49" s="446"/>
      <c r="HZG49" s="446"/>
      <c r="HZH49" s="446"/>
      <c r="HZI49" s="446"/>
      <c r="HZJ49" s="446"/>
      <c r="HZK49" s="446"/>
      <c r="HZL49" s="446"/>
      <c r="HZM49" s="446"/>
      <c r="HZN49" s="446"/>
      <c r="HZO49" s="446"/>
      <c r="HZP49" s="446"/>
      <c r="HZQ49" s="446"/>
      <c r="HZR49" s="446"/>
      <c r="HZS49" s="446"/>
      <c r="HZT49" s="446"/>
      <c r="HZU49" s="446"/>
      <c r="HZV49" s="446"/>
      <c r="HZW49" s="446"/>
      <c r="HZX49" s="446"/>
      <c r="HZY49" s="446"/>
      <c r="HZZ49" s="446"/>
      <c r="IAA49" s="446"/>
      <c r="IAB49" s="446"/>
      <c r="IAC49" s="446"/>
      <c r="IAD49" s="446"/>
      <c r="IAE49" s="446"/>
      <c r="IAF49" s="446"/>
      <c r="IAG49" s="446"/>
      <c r="IAH49" s="446"/>
      <c r="IAI49" s="446"/>
      <c r="IAJ49" s="446"/>
      <c r="IAK49" s="446"/>
      <c r="IAL49" s="446"/>
      <c r="IAM49" s="446"/>
      <c r="IAN49" s="446"/>
      <c r="IAO49" s="446"/>
      <c r="IAP49" s="446"/>
      <c r="IAQ49" s="446"/>
      <c r="IAR49" s="446"/>
      <c r="IAS49" s="446"/>
      <c r="IAT49" s="446"/>
      <c r="IAU49" s="446"/>
      <c r="IAV49" s="446"/>
      <c r="IAW49" s="446"/>
      <c r="IAX49" s="446"/>
      <c r="IAY49" s="446"/>
      <c r="IAZ49" s="446"/>
      <c r="IBA49" s="446"/>
      <c r="IBB49" s="446"/>
      <c r="IBC49" s="446"/>
      <c r="IBD49" s="446"/>
      <c r="IBE49" s="446"/>
      <c r="IBF49" s="446"/>
      <c r="IBG49" s="446"/>
      <c r="IBH49" s="446"/>
      <c r="IBI49" s="446"/>
      <c r="IBJ49" s="446"/>
      <c r="IBK49" s="446"/>
      <c r="IBL49" s="446"/>
      <c r="IBM49" s="446"/>
      <c r="IBN49" s="446"/>
      <c r="IBO49" s="446"/>
      <c r="IBP49" s="446"/>
      <c r="IBQ49" s="446"/>
      <c r="IBR49" s="446"/>
      <c r="IBS49" s="446"/>
      <c r="IBT49" s="446"/>
      <c r="IBU49" s="446"/>
      <c r="IBV49" s="446"/>
      <c r="IBW49" s="446"/>
      <c r="IBX49" s="446"/>
      <c r="IBY49" s="446"/>
      <c r="IBZ49" s="446"/>
      <c r="ICA49" s="446"/>
      <c r="ICB49" s="446"/>
      <c r="ICC49" s="446"/>
      <c r="ICD49" s="446"/>
      <c r="ICE49" s="446"/>
      <c r="ICF49" s="446"/>
      <c r="ICG49" s="446"/>
      <c r="ICH49" s="446"/>
      <c r="ICI49" s="446"/>
      <c r="ICJ49" s="446"/>
      <c r="ICK49" s="446"/>
      <c r="ICL49" s="446"/>
      <c r="ICM49" s="446"/>
      <c r="ICN49" s="446"/>
      <c r="ICO49" s="446"/>
      <c r="ICP49" s="446"/>
      <c r="ICQ49" s="446"/>
      <c r="ICR49" s="446"/>
      <c r="ICS49" s="446"/>
      <c r="ICT49" s="446"/>
      <c r="ICU49" s="446"/>
      <c r="ICV49" s="446"/>
      <c r="ICW49" s="446"/>
      <c r="ICX49" s="446"/>
      <c r="ICY49" s="446"/>
      <c r="ICZ49" s="446"/>
      <c r="IDA49" s="446"/>
      <c r="IDB49" s="446"/>
      <c r="IDC49" s="446"/>
      <c r="IDD49" s="446"/>
      <c r="IDE49" s="446"/>
      <c r="IDF49" s="446"/>
      <c r="IDG49" s="446"/>
      <c r="IDH49" s="446"/>
      <c r="IDI49" s="446"/>
      <c r="IDJ49" s="446"/>
      <c r="IDK49" s="446"/>
      <c r="IDL49" s="446"/>
      <c r="IDM49" s="446"/>
      <c r="IDN49" s="446"/>
      <c r="IDO49" s="446"/>
      <c r="IDP49" s="446"/>
      <c r="IDQ49" s="446"/>
      <c r="IDR49" s="446"/>
      <c r="IDS49" s="446"/>
      <c r="IDT49" s="446"/>
      <c r="IDU49" s="446"/>
      <c r="IDV49" s="446"/>
      <c r="IDW49" s="446"/>
      <c r="IDX49" s="446"/>
      <c r="IDY49" s="446"/>
      <c r="IDZ49" s="446"/>
      <c r="IEA49" s="446"/>
      <c r="IEB49" s="446"/>
      <c r="IEC49" s="446"/>
      <c r="IED49" s="446"/>
      <c r="IEE49" s="446"/>
      <c r="IEF49" s="446"/>
      <c r="IEG49" s="446"/>
      <c r="IEH49" s="446"/>
      <c r="IEI49" s="446"/>
      <c r="IEJ49" s="446"/>
      <c r="IEK49" s="446"/>
      <c r="IEL49" s="446"/>
      <c r="IEM49" s="446"/>
      <c r="IEN49" s="446"/>
      <c r="IEO49" s="446"/>
      <c r="IEP49" s="446"/>
      <c r="IEQ49" s="446"/>
      <c r="IER49" s="446"/>
      <c r="IES49" s="446"/>
      <c r="IET49" s="446"/>
      <c r="IEU49" s="446"/>
      <c r="IEV49" s="446"/>
      <c r="IEW49" s="446"/>
      <c r="IEX49" s="446"/>
      <c r="IEY49" s="446"/>
      <c r="IEZ49" s="446"/>
      <c r="IFA49" s="446"/>
      <c r="IFB49" s="446"/>
      <c r="IFC49" s="446"/>
      <c r="IFD49" s="446"/>
      <c r="IFE49" s="446"/>
      <c r="IFF49" s="446"/>
      <c r="IFG49" s="446"/>
      <c r="IFH49" s="446"/>
      <c r="IFI49" s="446"/>
      <c r="IFJ49" s="446"/>
      <c r="IFK49" s="446"/>
      <c r="IFL49" s="446"/>
      <c r="IFM49" s="446"/>
      <c r="IFN49" s="446"/>
      <c r="IFO49" s="446"/>
      <c r="IFP49" s="446"/>
      <c r="IFQ49" s="446"/>
      <c r="IFR49" s="446"/>
      <c r="IFS49" s="446"/>
      <c r="IFT49" s="446"/>
      <c r="IFU49" s="446"/>
      <c r="IFV49" s="446"/>
      <c r="IFW49" s="446"/>
      <c r="IFX49" s="446"/>
      <c r="IFY49" s="446"/>
      <c r="IFZ49" s="446"/>
      <c r="IGA49" s="446"/>
      <c r="IGB49" s="446"/>
      <c r="IGC49" s="446"/>
      <c r="IGD49" s="446"/>
      <c r="IGE49" s="446"/>
      <c r="IGF49" s="446"/>
      <c r="IGG49" s="446"/>
      <c r="IGH49" s="446"/>
      <c r="IGI49" s="446"/>
      <c r="IGJ49" s="446"/>
      <c r="IGK49" s="446"/>
      <c r="IGL49" s="446"/>
      <c r="IGM49" s="446"/>
      <c r="IGN49" s="446"/>
      <c r="IGO49" s="446"/>
      <c r="IGP49" s="446"/>
      <c r="IGQ49" s="446"/>
      <c r="IGR49" s="446"/>
      <c r="IGS49" s="446"/>
      <c r="IGT49" s="446"/>
      <c r="IGU49" s="446"/>
      <c r="IGV49" s="446"/>
      <c r="IGW49" s="446"/>
      <c r="IGX49" s="446"/>
      <c r="IGY49" s="446"/>
      <c r="IGZ49" s="446"/>
      <c r="IHA49" s="446"/>
      <c r="IHB49" s="446"/>
      <c r="IHC49" s="446"/>
      <c r="IHD49" s="446"/>
      <c r="IHE49" s="446"/>
      <c r="IHF49" s="446"/>
      <c r="IHG49" s="446"/>
      <c r="IHH49" s="446"/>
      <c r="IHI49" s="446"/>
      <c r="IHJ49" s="446"/>
      <c r="IHK49" s="446"/>
      <c r="IHL49" s="446"/>
      <c r="IHM49" s="446"/>
      <c r="IHN49" s="446"/>
      <c r="IHO49" s="446"/>
      <c r="IHP49" s="446"/>
      <c r="IHQ49" s="446"/>
      <c r="IHR49" s="446"/>
      <c r="IHS49" s="446"/>
      <c r="IHT49" s="446"/>
      <c r="IHU49" s="446"/>
      <c r="IHV49" s="446"/>
      <c r="IHW49" s="446"/>
      <c r="IHX49" s="446"/>
      <c r="IHY49" s="446"/>
      <c r="IHZ49" s="446"/>
      <c r="IIA49" s="446"/>
      <c r="IIB49" s="446"/>
      <c r="IIC49" s="446"/>
      <c r="IID49" s="446"/>
      <c r="IIE49" s="446"/>
      <c r="IIF49" s="446"/>
      <c r="IIG49" s="446"/>
      <c r="IIH49" s="446"/>
      <c r="III49" s="446"/>
      <c r="IIJ49" s="446"/>
      <c r="IIK49" s="446"/>
      <c r="IIL49" s="446"/>
      <c r="IIM49" s="446"/>
      <c r="IIN49" s="446"/>
      <c r="IIO49" s="446"/>
      <c r="IIP49" s="446"/>
      <c r="IIQ49" s="446"/>
      <c r="IIR49" s="446"/>
      <c r="IIS49" s="446"/>
      <c r="IIT49" s="446"/>
      <c r="IIU49" s="446"/>
      <c r="IIV49" s="446"/>
      <c r="IIW49" s="446"/>
      <c r="IIX49" s="446"/>
      <c r="IIY49" s="446"/>
      <c r="IIZ49" s="446"/>
      <c r="IJA49" s="446"/>
      <c r="IJB49" s="446"/>
      <c r="IJC49" s="446"/>
      <c r="IJD49" s="446"/>
      <c r="IJE49" s="446"/>
      <c r="IJF49" s="446"/>
      <c r="IJG49" s="446"/>
      <c r="IJH49" s="446"/>
      <c r="IJI49" s="446"/>
      <c r="IJJ49" s="446"/>
      <c r="IJK49" s="446"/>
      <c r="IJL49" s="446"/>
      <c r="IJM49" s="446"/>
      <c r="IJN49" s="446"/>
      <c r="IJO49" s="446"/>
      <c r="IJP49" s="446"/>
      <c r="IJQ49" s="446"/>
      <c r="IJR49" s="446"/>
      <c r="IJS49" s="446"/>
      <c r="IJT49" s="446"/>
      <c r="IJU49" s="446"/>
      <c r="IJV49" s="446"/>
      <c r="IJW49" s="446"/>
      <c r="IJX49" s="446"/>
      <c r="IJY49" s="446"/>
      <c r="IJZ49" s="446"/>
      <c r="IKA49" s="446"/>
      <c r="IKB49" s="446"/>
      <c r="IKC49" s="446"/>
      <c r="IKD49" s="446"/>
      <c r="IKE49" s="446"/>
      <c r="IKF49" s="446"/>
      <c r="IKG49" s="446"/>
      <c r="IKH49" s="446"/>
      <c r="IKI49" s="446"/>
      <c r="IKJ49" s="446"/>
      <c r="IKK49" s="446"/>
      <c r="IKL49" s="446"/>
      <c r="IKM49" s="446"/>
      <c r="IKN49" s="446"/>
      <c r="IKO49" s="446"/>
      <c r="IKP49" s="446"/>
      <c r="IKQ49" s="446"/>
      <c r="IKR49" s="446"/>
      <c r="IKS49" s="446"/>
      <c r="IKT49" s="446"/>
      <c r="IKU49" s="446"/>
      <c r="IKV49" s="446"/>
      <c r="IKW49" s="446"/>
      <c r="IKX49" s="446"/>
      <c r="IKY49" s="446"/>
      <c r="IKZ49" s="446"/>
      <c r="ILA49" s="446"/>
      <c r="ILB49" s="446"/>
      <c r="ILC49" s="446"/>
      <c r="ILD49" s="446"/>
      <c r="ILE49" s="446"/>
      <c r="ILF49" s="446"/>
      <c r="ILG49" s="446"/>
      <c r="ILH49" s="446"/>
      <c r="ILI49" s="446"/>
      <c r="ILJ49" s="446"/>
      <c r="ILK49" s="446"/>
      <c r="ILL49" s="446"/>
      <c r="ILM49" s="446"/>
      <c r="ILN49" s="446"/>
      <c r="ILO49" s="446"/>
      <c r="ILP49" s="446"/>
      <c r="ILQ49" s="446"/>
      <c r="ILR49" s="446"/>
      <c r="ILS49" s="446"/>
      <c r="ILT49" s="446"/>
      <c r="ILU49" s="446"/>
      <c r="ILV49" s="446"/>
      <c r="ILW49" s="446"/>
      <c r="ILX49" s="446"/>
      <c r="ILY49" s="446"/>
      <c r="ILZ49" s="446"/>
      <c r="IMA49" s="446"/>
      <c r="IMB49" s="446"/>
      <c r="IMC49" s="446"/>
      <c r="IMD49" s="446"/>
      <c r="IME49" s="446"/>
      <c r="IMF49" s="446"/>
      <c r="IMG49" s="446"/>
      <c r="IMH49" s="446"/>
      <c r="IMI49" s="446"/>
      <c r="IMJ49" s="446"/>
      <c r="IMK49" s="446"/>
      <c r="IML49" s="446"/>
      <c r="IMM49" s="446"/>
      <c r="IMN49" s="446"/>
      <c r="IMO49" s="446"/>
      <c r="IMP49" s="446"/>
      <c r="IMQ49" s="446"/>
      <c r="IMR49" s="446"/>
      <c r="IMS49" s="446"/>
      <c r="IMT49" s="446"/>
      <c r="IMU49" s="446"/>
      <c r="IMV49" s="446"/>
      <c r="IMW49" s="446"/>
      <c r="IMX49" s="446"/>
      <c r="IMY49" s="446"/>
      <c r="IMZ49" s="446"/>
      <c r="INA49" s="446"/>
      <c r="INB49" s="446"/>
      <c r="INC49" s="446"/>
      <c r="IND49" s="446"/>
      <c r="INE49" s="446"/>
      <c r="INF49" s="446"/>
      <c r="ING49" s="446"/>
      <c r="INH49" s="446"/>
      <c r="INI49" s="446"/>
      <c r="INJ49" s="446"/>
      <c r="INK49" s="446"/>
      <c r="INL49" s="446"/>
      <c r="INM49" s="446"/>
      <c r="INN49" s="446"/>
      <c r="INO49" s="446"/>
      <c r="INP49" s="446"/>
      <c r="INQ49" s="446"/>
      <c r="INR49" s="446"/>
      <c r="INS49" s="446"/>
      <c r="INT49" s="446"/>
      <c r="INU49" s="446"/>
      <c r="INV49" s="446"/>
      <c r="INW49" s="446"/>
      <c r="INX49" s="446"/>
      <c r="INY49" s="446"/>
      <c r="INZ49" s="446"/>
      <c r="IOA49" s="446"/>
      <c r="IOB49" s="446"/>
      <c r="IOC49" s="446"/>
      <c r="IOD49" s="446"/>
      <c r="IOE49" s="446"/>
      <c r="IOF49" s="446"/>
      <c r="IOG49" s="446"/>
      <c r="IOH49" s="446"/>
      <c r="IOI49" s="446"/>
      <c r="IOJ49" s="446"/>
      <c r="IOK49" s="446"/>
      <c r="IOL49" s="446"/>
      <c r="IOM49" s="446"/>
      <c r="ION49" s="446"/>
      <c r="IOO49" s="446"/>
      <c r="IOP49" s="446"/>
      <c r="IOQ49" s="446"/>
      <c r="IOR49" s="446"/>
      <c r="IOS49" s="446"/>
      <c r="IOT49" s="446"/>
      <c r="IOU49" s="446"/>
      <c r="IOV49" s="446"/>
      <c r="IOW49" s="446"/>
      <c r="IOX49" s="446"/>
      <c r="IOY49" s="446"/>
      <c r="IOZ49" s="446"/>
      <c r="IPA49" s="446"/>
      <c r="IPB49" s="446"/>
      <c r="IPC49" s="446"/>
      <c r="IPD49" s="446"/>
      <c r="IPE49" s="446"/>
      <c r="IPF49" s="446"/>
      <c r="IPG49" s="446"/>
      <c r="IPH49" s="446"/>
      <c r="IPI49" s="446"/>
      <c r="IPJ49" s="446"/>
      <c r="IPK49" s="446"/>
      <c r="IPL49" s="446"/>
      <c r="IPM49" s="446"/>
      <c r="IPN49" s="446"/>
      <c r="IPO49" s="446"/>
      <c r="IPP49" s="446"/>
      <c r="IPQ49" s="446"/>
      <c r="IPR49" s="446"/>
      <c r="IPS49" s="446"/>
      <c r="IPT49" s="446"/>
      <c r="IPU49" s="446"/>
      <c r="IPV49" s="446"/>
      <c r="IPW49" s="446"/>
      <c r="IPX49" s="446"/>
      <c r="IPY49" s="446"/>
      <c r="IPZ49" s="446"/>
      <c r="IQA49" s="446"/>
      <c r="IQB49" s="446"/>
      <c r="IQC49" s="446"/>
      <c r="IQD49" s="446"/>
      <c r="IQE49" s="446"/>
      <c r="IQF49" s="446"/>
      <c r="IQG49" s="446"/>
      <c r="IQH49" s="446"/>
      <c r="IQI49" s="446"/>
      <c r="IQJ49" s="446"/>
      <c r="IQK49" s="446"/>
      <c r="IQL49" s="446"/>
      <c r="IQM49" s="446"/>
      <c r="IQN49" s="446"/>
      <c r="IQO49" s="446"/>
      <c r="IQP49" s="446"/>
      <c r="IQQ49" s="446"/>
      <c r="IQR49" s="446"/>
      <c r="IQS49" s="446"/>
      <c r="IQT49" s="446"/>
      <c r="IQU49" s="446"/>
      <c r="IQV49" s="446"/>
      <c r="IQW49" s="446"/>
      <c r="IQX49" s="446"/>
      <c r="IQY49" s="446"/>
      <c r="IQZ49" s="446"/>
      <c r="IRA49" s="446"/>
      <c r="IRB49" s="446"/>
      <c r="IRC49" s="446"/>
      <c r="IRD49" s="446"/>
      <c r="IRE49" s="446"/>
      <c r="IRF49" s="446"/>
      <c r="IRG49" s="446"/>
      <c r="IRH49" s="446"/>
      <c r="IRI49" s="446"/>
      <c r="IRJ49" s="446"/>
      <c r="IRK49" s="446"/>
      <c r="IRL49" s="446"/>
      <c r="IRM49" s="446"/>
      <c r="IRN49" s="446"/>
      <c r="IRO49" s="446"/>
      <c r="IRP49" s="446"/>
      <c r="IRQ49" s="446"/>
      <c r="IRR49" s="446"/>
      <c r="IRS49" s="446"/>
      <c r="IRT49" s="446"/>
      <c r="IRU49" s="446"/>
      <c r="IRV49" s="446"/>
      <c r="IRW49" s="446"/>
      <c r="IRX49" s="446"/>
      <c r="IRY49" s="446"/>
      <c r="IRZ49" s="446"/>
      <c r="ISA49" s="446"/>
      <c r="ISB49" s="446"/>
      <c r="ISC49" s="446"/>
      <c r="ISD49" s="446"/>
      <c r="ISE49" s="446"/>
      <c r="ISF49" s="446"/>
      <c r="ISG49" s="446"/>
      <c r="ISH49" s="446"/>
      <c r="ISI49" s="446"/>
      <c r="ISJ49" s="446"/>
      <c r="ISK49" s="446"/>
      <c r="ISL49" s="446"/>
      <c r="ISM49" s="446"/>
      <c r="ISN49" s="446"/>
      <c r="ISO49" s="446"/>
      <c r="ISP49" s="446"/>
      <c r="ISQ49" s="446"/>
      <c r="ISR49" s="446"/>
      <c r="ISS49" s="446"/>
      <c r="IST49" s="446"/>
      <c r="ISU49" s="446"/>
      <c r="ISV49" s="446"/>
      <c r="ISW49" s="446"/>
      <c r="ISX49" s="446"/>
      <c r="ISY49" s="446"/>
      <c r="ISZ49" s="446"/>
      <c r="ITA49" s="446"/>
      <c r="ITB49" s="446"/>
      <c r="ITC49" s="446"/>
      <c r="ITD49" s="446"/>
      <c r="ITE49" s="446"/>
      <c r="ITF49" s="446"/>
      <c r="ITG49" s="446"/>
      <c r="ITH49" s="446"/>
      <c r="ITI49" s="446"/>
      <c r="ITJ49" s="446"/>
      <c r="ITK49" s="446"/>
      <c r="ITL49" s="446"/>
      <c r="ITM49" s="446"/>
      <c r="ITN49" s="446"/>
      <c r="ITO49" s="446"/>
      <c r="ITP49" s="446"/>
      <c r="ITQ49" s="446"/>
      <c r="ITR49" s="446"/>
      <c r="ITS49" s="446"/>
      <c r="ITT49" s="446"/>
      <c r="ITU49" s="446"/>
      <c r="ITV49" s="446"/>
      <c r="ITW49" s="446"/>
      <c r="ITX49" s="446"/>
      <c r="ITY49" s="446"/>
      <c r="ITZ49" s="446"/>
      <c r="IUA49" s="446"/>
      <c r="IUB49" s="446"/>
      <c r="IUC49" s="446"/>
      <c r="IUD49" s="446"/>
      <c r="IUE49" s="446"/>
      <c r="IUF49" s="446"/>
      <c r="IUG49" s="446"/>
      <c r="IUH49" s="446"/>
      <c r="IUI49" s="446"/>
      <c r="IUJ49" s="446"/>
      <c r="IUK49" s="446"/>
      <c r="IUL49" s="446"/>
      <c r="IUM49" s="446"/>
      <c r="IUN49" s="446"/>
      <c r="IUO49" s="446"/>
      <c r="IUP49" s="446"/>
      <c r="IUQ49" s="446"/>
      <c r="IUR49" s="446"/>
      <c r="IUS49" s="446"/>
      <c r="IUT49" s="446"/>
      <c r="IUU49" s="446"/>
      <c r="IUV49" s="446"/>
      <c r="IUW49" s="446"/>
      <c r="IUX49" s="446"/>
      <c r="IUY49" s="446"/>
      <c r="IUZ49" s="446"/>
      <c r="IVA49" s="446"/>
      <c r="IVB49" s="446"/>
      <c r="IVC49" s="446"/>
      <c r="IVD49" s="446"/>
      <c r="IVE49" s="446"/>
      <c r="IVF49" s="446"/>
      <c r="IVG49" s="446"/>
      <c r="IVH49" s="446"/>
      <c r="IVI49" s="446"/>
      <c r="IVJ49" s="446"/>
      <c r="IVK49" s="446"/>
      <c r="IVL49" s="446"/>
      <c r="IVM49" s="446"/>
      <c r="IVN49" s="446"/>
      <c r="IVO49" s="446"/>
      <c r="IVP49" s="446"/>
      <c r="IVQ49" s="446"/>
      <c r="IVR49" s="446"/>
      <c r="IVS49" s="446"/>
      <c r="IVT49" s="446"/>
      <c r="IVU49" s="446"/>
      <c r="IVV49" s="446"/>
      <c r="IVW49" s="446"/>
      <c r="IVX49" s="446"/>
      <c r="IVY49" s="446"/>
      <c r="IVZ49" s="446"/>
      <c r="IWA49" s="446"/>
      <c r="IWB49" s="446"/>
      <c r="IWC49" s="446"/>
      <c r="IWD49" s="446"/>
      <c r="IWE49" s="446"/>
      <c r="IWF49" s="446"/>
      <c r="IWG49" s="446"/>
      <c r="IWH49" s="446"/>
      <c r="IWI49" s="446"/>
      <c r="IWJ49" s="446"/>
      <c r="IWK49" s="446"/>
      <c r="IWL49" s="446"/>
      <c r="IWM49" s="446"/>
      <c r="IWN49" s="446"/>
      <c r="IWO49" s="446"/>
      <c r="IWP49" s="446"/>
      <c r="IWQ49" s="446"/>
      <c r="IWR49" s="446"/>
      <c r="IWS49" s="446"/>
      <c r="IWT49" s="446"/>
      <c r="IWU49" s="446"/>
      <c r="IWV49" s="446"/>
      <c r="IWW49" s="446"/>
      <c r="IWX49" s="446"/>
      <c r="IWY49" s="446"/>
      <c r="IWZ49" s="446"/>
      <c r="IXA49" s="446"/>
      <c r="IXB49" s="446"/>
      <c r="IXC49" s="446"/>
      <c r="IXD49" s="446"/>
      <c r="IXE49" s="446"/>
      <c r="IXF49" s="446"/>
      <c r="IXG49" s="446"/>
      <c r="IXH49" s="446"/>
      <c r="IXI49" s="446"/>
      <c r="IXJ49" s="446"/>
      <c r="IXK49" s="446"/>
      <c r="IXL49" s="446"/>
      <c r="IXM49" s="446"/>
      <c r="IXN49" s="446"/>
      <c r="IXO49" s="446"/>
      <c r="IXP49" s="446"/>
      <c r="IXQ49" s="446"/>
      <c r="IXR49" s="446"/>
      <c r="IXS49" s="446"/>
      <c r="IXT49" s="446"/>
      <c r="IXU49" s="446"/>
      <c r="IXV49" s="446"/>
      <c r="IXW49" s="446"/>
      <c r="IXX49" s="446"/>
      <c r="IXY49" s="446"/>
      <c r="IXZ49" s="446"/>
      <c r="IYA49" s="446"/>
      <c r="IYB49" s="446"/>
      <c r="IYC49" s="446"/>
      <c r="IYD49" s="446"/>
      <c r="IYE49" s="446"/>
      <c r="IYF49" s="446"/>
      <c r="IYG49" s="446"/>
      <c r="IYH49" s="446"/>
      <c r="IYI49" s="446"/>
      <c r="IYJ49" s="446"/>
      <c r="IYK49" s="446"/>
      <c r="IYL49" s="446"/>
      <c r="IYM49" s="446"/>
      <c r="IYN49" s="446"/>
      <c r="IYO49" s="446"/>
      <c r="IYP49" s="446"/>
      <c r="IYQ49" s="446"/>
      <c r="IYR49" s="446"/>
      <c r="IYS49" s="446"/>
      <c r="IYT49" s="446"/>
      <c r="IYU49" s="446"/>
      <c r="IYV49" s="446"/>
      <c r="IYW49" s="446"/>
      <c r="IYX49" s="446"/>
      <c r="IYY49" s="446"/>
      <c r="IYZ49" s="446"/>
      <c r="IZA49" s="446"/>
      <c r="IZB49" s="446"/>
      <c r="IZC49" s="446"/>
      <c r="IZD49" s="446"/>
      <c r="IZE49" s="446"/>
      <c r="IZF49" s="446"/>
      <c r="IZG49" s="446"/>
      <c r="IZH49" s="446"/>
      <c r="IZI49" s="446"/>
      <c r="IZJ49" s="446"/>
      <c r="IZK49" s="446"/>
      <c r="IZL49" s="446"/>
      <c r="IZM49" s="446"/>
      <c r="IZN49" s="446"/>
      <c r="IZO49" s="446"/>
      <c r="IZP49" s="446"/>
      <c r="IZQ49" s="446"/>
      <c r="IZR49" s="446"/>
      <c r="IZS49" s="446"/>
      <c r="IZT49" s="446"/>
      <c r="IZU49" s="446"/>
      <c r="IZV49" s="446"/>
      <c r="IZW49" s="446"/>
      <c r="IZX49" s="446"/>
      <c r="IZY49" s="446"/>
      <c r="IZZ49" s="446"/>
      <c r="JAA49" s="446"/>
      <c r="JAB49" s="446"/>
      <c r="JAC49" s="446"/>
      <c r="JAD49" s="446"/>
      <c r="JAE49" s="446"/>
      <c r="JAF49" s="446"/>
      <c r="JAG49" s="446"/>
      <c r="JAH49" s="446"/>
      <c r="JAI49" s="446"/>
      <c r="JAJ49" s="446"/>
      <c r="JAK49" s="446"/>
      <c r="JAL49" s="446"/>
      <c r="JAM49" s="446"/>
      <c r="JAN49" s="446"/>
      <c r="JAO49" s="446"/>
      <c r="JAP49" s="446"/>
      <c r="JAQ49" s="446"/>
      <c r="JAR49" s="446"/>
      <c r="JAS49" s="446"/>
      <c r="JAT49" s="446"/>
      <c r="JAU49" s="446"/>
      <c r="JAV49" s="446"/>
      <c r="JAW49" s="446"/>
      <c r="JAX49" s="446"/>
      <c r="JAY49" s="446"/>
      <c r="JAZ49" s="446"/>
      <c r="JBA49" s="446"/>
      <c r="JBB49" s="446"/>
      <c r="JBC49" s="446"/>
      <c r="JBD49" s="446"/>
      <c r="JBE49" s="446"/>
      <c r="JBF49" s="446"/>
      <c r="JBG49" s="446"/>
      <c r="JBH49" s="446"/>
      <c r="JBI49" s="446"/>
      <c r="JBJ49" s="446"/>
      <c r="JBK49" s="446"/>
      <c r="JBL49" s="446"/>
      <c r="JBM49" s="446"/>
      <c r="JBN49" s="446"/>
      <c r="JBO49" s="446"/>
      <c r="JBP49" s="446"/>
      <c r="JBQ49" s="446"/>
      <c r="JBR49" s="446"/>
      <c r="JBS49" s="446"/>
      <c r="JBT49" s="446"/>
      <c r="JBU49" s="446"/>
      <c r="JBV49" s="446"/>
      <c r="JBW49" s="446"/>
      <c r="JBX49" s="446"/>
      <c r="JBY49" s="446"/>
      <c r="JBZ49" s="446"/>
      <c r="JCA49" s="446"/>
      <c r="JCB49" s="446"/>
      <c r="JCC49" s="446"/>
      <c r="JCD49" s="446"/>
      <c r="JCE49" s="446"/>
      <c r="JCF49" s="446"/>
      <c r="JCG49" s="446"/>
      <c r="JCH49" s="446"/>
      <c r="JCI49" s="446"/>
      <c r="JCJ49" s="446"/>
      <c r="JCK49" s="446"/>
      <c r="JCL49" s="446"/>
      <c r="JCM49" s="446"/>
      <c r="JCN49" s="446"/>
      <c r="JCO49" s="446"/>
      <c r="JCP49" s="446"/>
      <c r="JCQ49" s="446"/>
      <c r="JCR49" s="446"/>
      <c r="JCS49" s="446"/>
      <c r="JCT49" s="446"/>
      <c r="JCU49" s="446"/>
      <c r="JCV49" s="446"/>
      <c r="JCW49" s="446"/>
      <c r="JCX49" s="446"/>
      <c r="JCY49" s="446"/>
      <c r="JCZ49" s="446"/>
      <c r="JDA49" s="446"/>
      <c r="JDB49" s="446"/>
      <c r="JDC49" s="446"/>
      <c r="JDD49" s="446"/>
      <c r="JDE49" s="446"/>
      <c r="JDF49" s="446"/>
      <c r="JDG49" s="446"/>
      <c r="JDH49" s="446"/>
      <c r="JDI49" s="446"/>
      <c r="JDJ49" s="446"/>
      <c r="JDK49" s="446"/>
      <c r="JDL49" s="446"/>
      <c r="JDM49" s="446"/>
      <c r="JDN49" s="446"/>
      <c r="JDO49" s="446"/>
      <c r="JDP49" s="446"/>
      <c r="JDQ49" s="446"/>
      <c r="JDR49" s="446"/>
      <c r="JDS49" s="446"/>
      <c r="JDT49" s="446"/>
      <c r="JDU49" s="446"/>
      <c r="JDV49" s="446"/>
      <c r="JDW49" s="446"/>
      <c r="JDX49" s="446"/>
      <c r="JDY49" s="446"/>
      <c r="JDZ49" s="446"/>
      <c r="JEA49" s="446"/>
      <c r="JEB49" s="446"/>
      <c r="JEC49" s="446"/>
      <c r="JED49" s="446"/>
      <c r="JEE49" s="446"/>
      <c r="JEF49" s="446"/>
      <c r="JEG49" s="446"/>
      <c r="JEH49" s="446"/>
      <c r="JEI49" s="446"/>
      <c r="JEJ49" s="446"/>
      <c r="JEK49" s="446"/>
      <c r="JEL49" s="446"/>
      <c r="JEM49" s="446"/>
      <c r="JEN49" s="446"/>
      <c r="JEO49" s="446"/>
      <c r="JEP49" s="446"/>
      <c r="JEQ49" s="446"/>
      <c r="JER49" s="446"/>
      <c r="JES49" s="446"/>
      <c r="JET49" s="446"/>
      <c r="JEU49" s="446"/>
      <c r="JEV49" s="446"/>
      <c r="JEW49" s="446"/>
      <c r="JEX49" s="446"/>
      <c r="JEY49" s="446"/>
      <c r="JEZ49" s="446"/>
      <c r="JFA49" s="446"/>
      <c r="JFB49" s="446"/>
      <c r="JFC49" s="446"/>
      <c r="JFD49" s="446"/>
      <c r="JFE49" s="446"/>
      <c r="JFF49" s="446"/>
      <c r="JFG49" s="446"/>
      <c r="JFH49" s="446"/>
      <c r="JFI49" s="446"/>
      <c r="JFJ49" s="446"/>
      <c r="JFK49" s="446"/>
      <c r="JFL49" s="446"/>
      <c r="JFM49" s="446"/>
      <c r="JFN49" s="446"/>
      <c r="JFO49" s="446"/>
      <c r="JFP49" s="446"/>
      <c r="JFQ49" s="446"/>
      <c r="JFR49" s="446"/>
      <c r="JFS49" s="446"/>
      <c r="JFT49" s="446"/>
      <c r="JFU49" s="446"/>
      <c r="JFV49" s="446"/>
      <c r="JFW49" s="446"/>
      <c r="JFX49" s="446"/>
      <c r="JFY49" s="446"/>
      <c r="JFZ49" s="446"/>
      <c r="JGA49" s="446"/>
      <c r="JGB49" s="446"/>
      <c r="JGC49" s="446"/>
      <c r="JGD49" s="446"/>
      <c r="JGE49" s="446"/>
      <c r="JGF49" s="446"/>
      <c r="JGG49" s="446"/>
      <c r="JGH49" s="446"/>
      <c r="JGI49" s="446"/>
      <c r="JGJ49" s="446"/>
      <c r="JGK49" s="446"/>
      <c r="JGL49" s="446"/>
      <c r="JGM49" s="446"/>
      <c r="JGN49" s="446"/>
      <c r="JGO49" s="446"/>
      <c r="JGP49" s="446"/>
      <c r="JGQ49" s="446"/>
      <c r="JGR49" s="446"/>
      <c r="JGS49" s="446"/>
      <c r="JGT49" s="446"/>
      <c r="JGU49" s="446"/>
      <c r="JGV49" s="446"/>
      <c r="JGW49" s="446"/>
      <c r="JGX49" s="446"/>
      <c r="JGY49" s="446"/>
      <c r="JGZ49" s="446"/>
      <c r="JHA49" s="446"/>
      <c r="JHB49" s="446"/>
      <c r="JHC49" s="446"/>
      <c r="JHD49" s="446"/>
      <c r="JHE49" s="446"/>
      <c r="JHF49" s="446"/>
      <c r="JHG49" s="446"/>
      <c r="JHH49" s="446"/>
      <c r="JHI49" s="446"/>
      <c r="JHJ49" s="446"/>
      <c r="JHK49" s="446"/>
      <c r="JHL49" s="446"/>
      <c r="JHM49" s="446"/>
      <c r="JHN49" s="446"/>
      <c r="JHO49" s="446"/>
      <c r="JHP49" s="446"/>
      <c r="JHQ49" s="446"/>
      <c r="JHR49" s="446"/>
      <c r="JHS49" s="446"/>
      <c r="JHT49" s="446"/>
      <c r="JHU49" s="446"/>
      <c r="JHV49" s="446"/>
      <c r="JHW49" s="446"/>
      <c r="JHX49" s="446"/>
      <c r="JHY49" s="446"/>
      <c r="JHZ49" s="446"/>
      <c r="JIA49" s="446"/>
      <c r="JIB49" s="446"/>
      <c r="JIC49" s="446"/>
      <c r="JID49" s="446"/>
      <c r="JIE49" s="446"/>
      <c r="JIF49" s="446"/>
      <c r="JIG49" s="446"/>
      <c r="JIH49" s="446"/>
      <c r="JII49" s="446"/>
      <c r="JIJ49" s="446"/>
      <c r="JIK49" s="446"/>
      <c r="JIL49" s="446"/>
      <c r="JIM49" s="446"/>
      <c r="JIN49" s="446"/>
      <c r="JIO49" s="446"/>
      <c r="JIP49" s="446"/>
      <c r="JIQ49" s="446"/>
      <c r="JIR49" s="446"/>
      <c r="JIS49" s="446"/>
      <c r="JIT49" s="446"/>
      <c r="JIU49" s="446"/>
      <c r="JIV49" s="446"/>
      <c r="JIW49" s="446"/>
      <c r="JIX49" s="446"/>
      <c r="JIY49" s="446"/>
      <c r="JIZ49" s="446"/>
      <c r="JJA49" s="446"/>
      <c r="JJB49" s="446"/>
      <c r="JJC49" s="446"/>
      <c r="JJD49" s="446"/>
      <c r="JJE49" s="446"/>
      <c r="JJF49" s="446"/>
      <c r="JJG49" s="446"/>
      <c r="JJH49" s="446"/>
      <c r="JJI49" s="446"/>
      <c r="JJJ49" s="446"/>
      <c r="JJK49" s="446"/>
      <c r="JJL49" s="446"/>
      <c r="JJM49" s="446"/>
      <c r="JJN49" s="446"/>
      <c r="JJO49" s="446"/>
      <c r="JJP49" s="446"/>
      <c r="JJQ49" s="446"/>
      <c r="JJR49" s="446"/>
      <c r="JJS49" s="446"/>
      <c r="JJT49" s="446"/>
      <c r="JJU49" s="446"/>
      <c r="JJV49" s="446"/>
      <c r="JJW49" s="446"/>
      <c r="JJX49" s="446"/>
      <c r="JJY49" s="446"/>
      <c r="JJZ49" s="446"/>
      <c r="JKA49" s="446"/>
      <c r="JKB49" s="446"/>
      <c r="JKC49" s="446"/>
      <c r="JKD49" s="446"/>
      <c r="JKE49" s="446"/>
      <c r="JKF49" s="446"/>
      <c r="JKG49" s="446"/>
      <c r="JKH49" s="446"/>
      <c r="JKI49" s="446"/>
      <c r="JKJ49" s="446"/>
      <c r="JKK49" s="446"/>
      <c r="JKL49" s="446"/>
      <c r="JKM49" s="446"/>
      <c r="JKN49" s="446"/>
      <c r="JKO49" s="446"/>
      <c r="JKP49" s="446"/>
      <c r="JKQ49" s="446"/>
      <c r="JKR49" s="446"/>
      <c r="JKS49" s="446"/>
      <c r="JKT49" s="446"/>
      <c r="JKU49" s="446"/>
      <c r="JKV49" s="446"/>
      <c r="JKW49" s="446"/>
      <c r="JKX49" s="446"/>
      <c r="JKY49" s="446"/>
      <c r="JKZ49" s="446"/>
      <c r="JLA49" s="446"/>
      <c r="JLB49" s="446"/>
      <c r="JLC49" s="446"/>
      <c r="JLD49" s="446"/>
      <c r="JLE49" s="446"/>
      <c r="JLF49" s="446"/>
      <c r="JLG49" s="446"/>
      <c r="JLH49" s="446"/>
      <c r="JLI49" s="446"/>
      <c r="JLJ49" s="446"/>
      <c r="JLK49" s="446"/>
      <c r="JLL49" s="446"/>
      <c r="JLM49" s="446"/>
      <c r="JLN49" s="446"/>
      <c r="JLO49" s="446"/>
      <c r="JLP49" s="446"/>
      <c r="JLQ49" s="446"/>
      <c r="JLR49" s="446"/>
      <c r="JLS49" s="446"/>
      <c r="JLT49" s="446"/>
      <c r="JLU49" s="446"/>
      <c r="JLV49" s="446"/>
      <c r="JLW49" s="446"/>
      <c r="JLX49" s="446"/>
      <c r="JLY49" s="446"/>
      <c r="JLZ49" s="446"/>
      <c r="JMA49" s="446"/>
      <c r="JMB49" s="446"/>
      <c r="JMC49" s="446"/>
      <c r="JMD49" s="446"/>
      <c r="JME49" s="446"/>
      <c r="JMF49" s="446"/>
      <c r="JMG49" s="446"/>
      <c r="JMH49" s="446"/>
      <c r="JMI49" s="446"/>
      <c r="JMJ49" s="446"/>
      <c r="JMK49" s="446"/>
      <c r="JML49" s="446"/>
      <c r="JMM49" s="446"/>
      <c r="JMN49" s="446"/>
      <c r="JMO49" s="446"/>
      <c r="JMP49" s="446"/>
      <c r="JMQ49" s="446"/>
      <c r="JMR49" s="446"/>
      <c r="JMS49" s="446"/>
      <c r="JMT49" s="446"/>
      <c r="JMU49" s="446"/>
      <c r="JMV49" s="446"/>
      <c r="JMW49" s="446"/>
      <c r="JMX49" s="446"/>
      <c r="JMY49" s="446"/>
      <c r="JMZ49" s="446"/>
      <c r="JNA49" s="446"/>
      <c r="JNB49" s="446"/>
      <c r="JNC49" s="446"/>
      <c r="JND49" s="446"/>
      <c r="JNE49" s="446"/>
      <c r="JNF49" s="446"/>
      <c r="JNG49" s="446"/>
      <c r="JNH49" s="446"/>
      <c r="JNI49" s="446"/>
      <c r="JNJ49" s="446"/>
      <c r="JNK49" s="446"/>
      <c r="JNL49" s="446"/>
      <c r="JNM49" s="446"/>
      <c r="JNN49" s="446"/>
      <c r="JNO49" s="446"/>
      <c r="JNP49" s="446"/>
      <c r="JNQ49" s="446"/>
      <c r="JNR49" s="446"/>
      <c r="JNS49" s="446"/>
      <c r="JNT49" s="446"/>
      <c r="JNU49" s="446"/>
      <c r="JNV49" s="446"/>
      <c r="JNW49" s="446"/>
      <c r="JNX49" s="446"/>
      <c r="JNY49" s="446"/>
      <c r="JNZ49" s="446"/>
      <c r="JOA49" s="446"/>
      <c r="JOB49" s="446"/>
      <c r="JOC49" s="446"/>
      <c r="JOD49" s="446"/>
      <c r="JOE49" s="446"/>
      <c r="JOF49" s="446"/>
      <c r="JOG49" s="446"/>
      <c r="JOH49" s="446"/>
      <c r="JOI49" s="446"/>
      <c r="JOJ49" s="446"/>
      <c r="JOK49" s="446"/>
      <c r="JOL49" s="446"/>
      <c r="JOM49" s="446"/>
      <c r="JON49" s="446"/>
      <c r="JOO49" s="446"/>
      <c r="JOP49" s="446"/>
      <c r="JOQ49" s="446"/>
      <c r="JOR49" s="446"/>
      <c r="JOS49" s="446"/>
      <c r="JOT49" s="446"/>
      <c r="JOU49" s="446"/>
      <c r="JOV49" s="446"/>
      <c r="JOW49" s="446"/>
      <c r="JOX49" s="446"/>
      <c r="JOY49" s="446"/>
      <c r="JOZ49" s="446"/>
      <c r="JPA49" s="446"/>
      <c r="JPB49" s="446"/>
      <c r="JPC49" s="446"/>
      <c r="JPD49" s="446"/>
      <c r="JPE49" s="446"/>
      <c r="JPF49" s="446"/>
      <c r="JPG49" s="446"/>
      <c r="JPH49" s="446"/>
      <c r="JPI49" s="446"/>
      <c r="JPJ49" s="446"/>
      <c r="JPK49" s="446"/>
      <c r="JPL49" s="446"/>
      <c r="JPM49" s="446"/>
      <c r="JPN49" s="446"/>
      <c r="JPO49" s="446"/>
      <c r="JPP49" s="446"/>
      <c r="JPQ49" s="446"/>
      <c r="JPR49" s="446"/>
      <c r="JPS49" s="446"/>
      <c r="JPT49" s="446"/>
      <c r="JPU49" s="446"/>
      <c r="JPV49" s="446"/>
      <c r="JPW49" s="446"/>
      <c r="JPX49" s="446"/>
      <c r="JPY49" s="446"/>
      <c r="JPZ49" s="446"/>
      <c r="JQA49" s="446"/>
      <c r="JQB49" s="446"/>
      <c r="JQC49" s="446"/>
      <c r="JQD49" s="446"/>
      <c r="JQE49" s="446"/>
      <c r="JQF49" s="446"/>
      <c r="JQG49" s="446"/>
      <c r="JQH49" s="446"/>
      <c r="JQI49" s="446"/>
      <c r="JQJ49" s="446"/>
      <c r="JQK49" s="446"/>
      <c r="JQL49" s="446"/>
      <c r="JQM49" s="446"/>
      <c r="JQN49" s="446"/>
      <c r="JQO49" s="446"/>
      <c r="JQP49" s="446"/>
      <c r="JQQ49" s="446"/>
      <c r="JQR49" s="446"/>
      <c r="JQS49" s="446"/>
      <c r="JQT49" s="446"/>
      <c r="JQU49" s="446"/>
      <c r="JQV49" s="446"/>
      <c r="JQW49" s="446"/>
      <c r="JQX49" s="446"/>
      <c r="JQY49" s="446"/>
      <c r="JQZ49" s="446"/>
      <c r="JRA49" s="446"/>
      <c r="JRB49" s="446"/>
      <c r="JRC49" s="446"/>
      <c r="JRD49" s="446"/>
      <c r="JRE49" s="446"/>
      <c r="JRF49" s="446"/>
      <c r="JRG49" s="446"/>
      <c r="JRH49" s="446"/>
      <c r="JRI49" s="446"/>
      <c r="JRJ49" s="446"/>
      <c r="JRK49" s="446"/>
      <c r="JRL49" s="446"/>
      <c r="JRM49" s="446"/>
      <c r="JRN49" s="446"/>
      <c r="JRO49" s="446"/>
      <c r="JRP49" s="446"/>
      <c r="JRQ49" s="446"/>
      <c r="JRR49" s="446"/>
      <c r="JRS49" s="446"/>
      <c r="JRT49" s="446"/>
      <c r="JRU49" s="446"/>
      <c r="JRV49" s="446"/>
      <c r="JRW49" s="446"/>
      <c r="JRX49" s="446"/>
      <c r="JRY49" s="446"/>
      <c r="JRZ49" s="446"/>
      <c r="JSA49" s="446"/>
      <c r="JSB49" s="446"/>
      <c r="JSC49" s="446"/>
      <c r="JSD49" s="446"/>
      <c r="JSE49" s="446"/>
      <c r="JSF49" s="446"/>
      <c r="JSG49" s="446"/>
      <c r="JSH49" s="446"/>
      <c r="JSI49" s="446"/>
      <c r="JSJ49" s="446"/>
      <c r="JSK49" s="446"/>
      <c r="JSL49" s="446"/>
      <c r="JSM49" s="446"/>
      <c r="JSN49" s="446"/>
      <c r="JSO49" s="446"/>
      <c r="JSP49" s="446"/>
      <c r="JSQ49" s="446"/>
      <c r="JSR49" s="446"/>
      <c r="JSS49" s="446"/>
      <c r="JST49" s="446"/>
      <c r="JSU49" s="446"/>
      <c r="JSV49" s="446"/>
      <c r="JSW49" s="446"/>
      <c r="JSX49" s="446"/>
      <c r="JSY49" s="446"/>
      <c r="JSZ49" s="446"/>
      <c r="JTA49" s="446"/>
      <c r="JTB49" s="446"/>
      <c r="JTC49" s="446"/>
      <c r="JTD49" s="446"/>
      <c r="JTE49" s="446"/>
      <c r="JTF49" s="446"/>
      <c r="JTG49" s="446"/>
      <c r="JTH49" s="446"/>
      <c r="JTI49" s="446"/>
      <c r="JTJ49" s="446"/>
      <c r="JTK49" s="446"/>
      <c r="JTL49" s="446"/>
      <c r="JTM49" s="446"/>
      <c r="JTN49" s="446"/>
      <c r="JTO49" s="446"/>
      <c r="JTP49" s="446"/>
      <c r="JTQ49" s="446"/>
      <c r="JTR49" s="446"/>
      <c r="JTS49" s="446"/>
      <c r="JTT49" s="446"/>
      <c r="JTU49" s="446"/>
      <c r="JTV49" s="446"/>
      <c r="JTW49" s="446"/>
      <c r="JTX49" s="446"/>
      <c r="JTY49" s="446"/>
      <c r="JTZ49" s="446"/>
      <c r="JUA49" s="446"/>
      <c r="JUB49" s="446"/>
      <c r="JUC49" s="446"/>
      <c r="JUD49" s="446"/>
      <c r="JUE49" s="446"/>
      <c r="JUF49" s="446"/>
      <c r="JUG49" s="446"/>
      <c r="JUH49" s="446"/>
      <c r="JUI49" s="446"/>
      <c r="JUJ49" s="446"/>
      <c r="JUK49" s="446"/>
      <c r="JUL49" s="446"/>
      <c r="JUM49" s="446"/>
      <c r="JUN49" s="446"/>
      <c r="JUO49" s="446"/>
      <c r="JUP49" s="446"/>
      <c r="JUQ49" s="446"/>
      <c r="JUR49" s="446"/>
      <c r="JUS49" s="446"/>
      <c r="JUT49" s="446"/>
      <c r="JUU49" s="446"/>
      <c r="JUV49" s="446"/>
      <c r="JUW49" s="446"/>
      <c r="JUX49" s="446"/>
      <c r="JUY49" s="446"/>
      <c r="JUZ49" s="446"/>
      <c r="JVA49" s="446"/>
      <c r="JVB49" s="446"/>
      <c r="JVC49" s="446"/>
      <c r="JVD49" s="446"/>
      <c r="JVE49" s="446"/>
      <c r="JVF49" s="446"/>
      <c r="JVG49" s="446"/>
      <c r="JVH49" s="446"/>
      <c r="JVI49" s="446"/>
      <c r="JVJ49" s="446"/>
      <c r="JVK49" s="446"/>
      <c r="JVL49" s="446"/>
      <c r="JVM49" s="446"/>
      <c r="JVN49" s="446"/>
      <c r="JVO49" s="446"/>
      <c r="JVP49" s="446"/>
      <c r="JVQ49" s="446"/>
      <c r="JVR49" s="446"/>
      <c r="JVS49" s="446"/>
      <c r="JVT49" s="446"/>
      <c r="JVU49" s="446"/>
      <c r="JVV49" s="446"/>
      <c r="JVW49" s="446"/>
      <c r="JVX49" s="446"/>
      <c r="JVY49" s="446"/>
      <c r="JVZ49" s="446"/>
      <c r="JWA49" s="446"/>
      <c r="JWB49" s="446"/>
      <c r="JWC49" s="446"/>
      <c r="JWD49" s="446"/>
      <c r="JWE49" s="446"/>
      <c r="JWF49" s="446"/>
      <c r="JWG49" s="446"/>
      <c r="JWH49" s="446"/>
      <c r="JWI49" s="446"/>
      <c r="JWJ49" s="446"/>
      <c r="JWK49" s="446"/>
      <c r="JWL49" s="446"/>
      <c r="JWM49" s="446"/>
      <c r="JWN49" s="446"/>
      <c r="JWO49" s="446"/>
      <c r="JWP49" s="446"/>
      <c r="JWQ49" s="446"/>
      <c r="JWR49" s="446"/>
      <c r="JWS49" s="446"/>
      <c r="JWT49" s="446"/>
      <c r="JWU49" s="446"/>
      <c r="JWV49" s="446"/>
      <c r="JWW49" s="446"/>
      <c r="JWX49" s="446"/>
      <c r="JWY49" s="446"/>
      <c r="JWZ49" s="446"/>
      <c r="JXA49" s="446"/>
      <c r="JXB49" s="446"/>
      <c r="JXC49" s="446"/>
      <c r="JXD49" s="446"/>
      <c r="JXE49" s="446"/>
      <c r="JXF49" s="446"/>
      <c r="JXG49" s="446"/>
      <c r="JXH49" s="446"/>
      <c r="JXI49" s="446"/>
      <c r="JXJ49" s="446"/>
      <c r="JXK49" s="446"/>
      <c r="JXL49" s="446"/>
      <c r="JXM49" s="446"/>
      <c r="JXN49" s="446"/>
      <c r="JXO49" s="446"/>
      <c r="JXP49" s="446"/>
      <c r="JXQ49" s="446"/>
      <c r="JXR49" s="446"/>
      <c r="JXS49" s="446"/>
      <c r="JXT49" s="446"/>
      <c r="JXU49" s="446"/>
      <c r="JXV49" s="446"/>
      <c r="JXW49" s="446"/>
      <c r="JXX49" s="446"/>
      <c r="JXY49" s="446"/>
      <c r="JXZ49" s="446"/>
      <c r="JYA49" s="446"/>
      <c r="JYB49" s="446"/>
      <c r="JYC49" s="446"/>
      <c r="JYD49" s="446"/>
      <c r="JYE49" s="446"/>
      <c r="JYF49" s="446"/>
      <c r="JYG49" s="446"/>
      <c r="JYH49" s="446"/>
      <c r="JYI49" s="446"/>
      <c r="JYJ49" s="446"/>
      <c r="JYK49" s="446"/>
      <c r="JYL49" s="446"/>
      <c r="JYM49" s="446"/>
      <c r="JYN49" s="446"/>
      <c r="JYO49" s="446"/>
      <c r="JYP49" s="446"/>
      <c r="JYQ49" s="446"/>
      <c r="JYR49" s="446"/>
      <c r="JYS49" s="446"/>
      <c r="JYT49" s="446"/>
      <c r="JYU49" s="446"/>
      <c r="JYV49" s="446"/>
      <c r="JYW49" s="446"/>
      <c r="JYX49" s="446"/>
      <c r="JYY49" s="446"/>
      <c r="JYZ49" s="446"/>
      <c r="JZA49" s="446"/>
      <c r="JZB49" s="446"/>
      <c r="JZC49" s="446"/>
      <c r="JZD49" s="446"/>
      <c r="JZE49" s="446"/>
      <c r="JZF49" s="446"/>
      <c r="JZG49" s="446"/>
      <c r="JZH49" s="446"/>
      <c r="JZI49" s="446"/>
      <c r="JZJ49" s="446"/>
      <c r="JZK49" s="446"/>
      <c r="JZL49" s="446"/>
      <c r="JZM49" s="446"/>
      <c r="JZN49" s="446"/>
      <c r="JZO49" s="446"/>
      <c r="JZP49" s="446"/>
      <c r="JZQ49" s="446"/>
      <c r="JZR49" s="446"/>
      <c r="JZS49" s="446"/>
      <c r="JZT49" s="446"/>
      <c r="JZU49" s="446"/>
      <c r="JZV49" s="446"/>
      <c r="JZW49" s="446"/>
      <c r="JZX49" s="446"/>
      <c r="JZY49" s="446"/>
      <c r="JZZ49" s="446"/>
      <c r="KAA49" s="446"/>
      <c r="KAB49" s="446"/>
      <c r="KAC49" s="446"/>
      <c r="KAD49" s="446"/>
      <c r="KAE49" s="446"/>
      <c r="KAF49" s="446"/>
      <c r="KAG49" s="446"/>
      <c r="KAH49" s="446"/>
      <c r="KAI49" s="446"/>
      <c r="KAJ49" s="446"/>
      <c r="KAK49" s="446"/>
      <c r="KAL49" s="446"/>
      <c r="KAM49" s="446"/>
      <c r="KAN49" s="446"/>
      <c r="KAO49" s="446"/>
      <c r="KAP49" s="446"/>
      <c r="KAQ49" s="446"/>
      <c r="KAR49" s="446"/>
      <c r="KAS49" s="446"/>
      <c r="KAT49" s="446"/>
      <c r="KAU49" s="446"/>
      <c r="KAV49" s="446"/>
      <c r="KAW49" s="446"/>
      <c r="KAX49" s="446"/>
      <c r="KAY49" s="446"/>
      <c r="KAZ49" s="446"/>
      <c r="KBA49" s="446"/>
      <c r="KBB49" s="446"/>
      <c r="KBC49" s="446"/>
      <c r="KBD49" s="446"/>
      <c r="KBE49" s="446"/>
      <c r="KBF49" s="446"/>
      <c r="KBG49" s="446"/>
      <c r="KBH49" s="446"/>
      <c r="KBI49" s="446"/>
      <c r="KBJ49" s="446"/>
      <c r="KBK49" s="446"/>
      <c r="KBL49" s="446"/>
      <c r="KBM49" s="446"/>
      <c r="KBN49" s="446"/>
      <c r="KBO49" s="446"/>
      <c r="KBP49" s="446"/>
      <c r="KBQ49" s="446"/>
      <c r="KBR49" s="446"/>
      <c r="KBS49" s="446"/>
      <c r="KBT49" s="446"/>
      <c r="KBU49" s="446"/>
      <c r="KBV49" s="446"/>
      <c r="KBW49" s="446"/>
      <c r="KBX49" s="446"/>
      <c r="KBY49" s="446"/>
      <c r="KBZ49" s="446"/>
      <c r="KCA49" s="446"/>
      <c r="KCB49" s="446"/>
      <c r="KCC49" s="446"/>
      <c r="KCD49" s="446"/>
      <c r="KCE49" s="446"/>
      <c r="KCF49" s="446"/>
      <c r="KCG49" s="446"/>
      <c r="KCH49" s="446"/>
      <c r="KCI49" s="446"/>
      <c r="KCJ49" s="446"/>
      <c r="KCK49" s="446"/>
      <c r="KCL49" s="446"/>
      <c r="KCM49" s="446"/>
      <c r="KCN49" s="446"/>
      <c r="KCO49" s="446"/>
      <c r="KCP49" s="446"/>
      <c r="KCQ49" s="446"/>
      <c r="KCR49" s="446"/>
      <c r="KCS49" s="446"/>
      <c r="KCT49" s="446"/>
      <c r="KCU49" s="446"/>
      <c r="KCV49" s="446"/>
      <c r="KCW49" s="446"/>
      <c r="KCX49" s="446"/>
      <c r="KCY49" s="446"/>
      <c r="KCZ49" s="446"/>
      <c r="KDA49" s="446"/>
      <c r="KDB49" s="446"/>
      <c r="KDC49" s="446"/>
      <c r="KDD49" s="446"/>
      <c r="KDE49" s="446"/>
      <c r="KDF49" s="446"/>
      <c r="KDG49" s="446"/>
      <c r="KDH49" s="446"/>
      <c r="KDI49" s="446"/>
      <c r="KDJ49" s="446"/>
      <c r="KDK49" s="446"/>
      <c r="KDL49" s="446"/>
      <c r="KDM49" s="446"/>
      <c r="KDN49" s="446"/>
      <c r="KDO49" s="446"/>
      <c r="KDP49" s="446"/>
      <c r="KDQ49" s="446"/>
      <c r="KDR49" s="446"/>
      <c r="KDS49" s="446"/>
      <c r="KDT49" s="446"/>
      <c r="KDU49" s="446"/>
      <c r="KDV49" s="446"/>
      <c r="KDW49" s="446"/>
      <c r="KDX49" s="446"/>
      <c r="KDY49" s="446"/>
      <c r="KDZ49" s="446"/>
      <c r="KEA49" s="446"/>
      <c r="KEB49" s="446"/>
      <c r="KEC49" s="446"/>
      <c r="KED49" s="446"/>
      <c r="KEE49" s="446"/>
      <c r="KEF49" s="446"/>
      <c r="KEG49" s="446"/>
      <c r="KEH49" s="446"/>
      <c r="KEI49" s="446"/>
      <c r="KEJ49" s="446"/>
      <c r="KEK49" s="446"/>
      <c r="KEL49" s="446"/>
      <c r="KEM49" s="446"/>
      <c r="KEN49" s="446"/>
      <c r="KEO49" s="446"/>
      <c r="KEP49" s="446"/>
      <c r="KEQ49" s="446"/>
      <c r="KER49" s="446"/>
      <c r="KES49" s="446"/>
      <c r="KET49" s="446"/>
      <c r="KEU49" s="446"/>
      <c r="KEV49" s="446"/>
      <c r="KEW49" s="446"/>
      <c r="KEX49" s="446"/>
      <c r="KEY49" s="446"/>
      <c r="KEZ49" s="446"/>
      <c r="KFA49" s="446"/>
      <c r="KFB49" s="446"/>
      <c r="KFC49" s="446"/>
      <c r="KFD49" s="446"/>
      <c r="KFE49" s="446"/>
      <c r="KFF49" s="446"/>
      <c r="KFG49" s="446"/>
      <c r="KFH49" s="446"/>
      <c r="KFI49" s="446"/>
      <c r="KFJ49" s="446"/>
      <c r="KFK49" s="446"/>
      <c r="KFL49" s="446"/>
      <c r="KFM49" s="446"/>
      <c r="KFN49" s="446"/>
      <c r="KFO49" s="446"/>
      <c r="KFP49" s="446"/>
      <c r="KFQ49" s="446"/>
      <c r="KFR49" s="446"/>
      <c r="KFS49" s="446"/>
      <c r="KFT49" s="446"/>
      <c r="KFU49" s="446"/>
      <c r="KFV49" s="446"/>
      <c r="KFW49" s="446"/>
      <c r="KFX49" s="446"/>
      <c r="KFY49" s="446"/>
      <c r="KFZ49" s="446"/>
      <c r="KGA49" s="446"/>
      <c r="KGB49" s="446"/>
      <c r="KGC49" s="446"/>
      <c r="KGD49" s="446"/>
      <c r="KGE49" s="446"/>
      <c r="KGF49" s="446"/>
      <c r="KGG49" s="446"/>
      <c r="KGH49" s="446"/>
      <c r="KGI49" s="446"/>
      <c r="KGJ49" s="446"/>
      <c r="KGK49" s="446"/>
      <c r="KGL49" s="446"/>
      <c r="KGM49" s="446"/>
      <c r="KGN49" s="446"/>
      <c r="KGO49" s="446"/>
      <c r="KGP49" s="446"/>
      <c r="KGQ49" s="446"/>
      <c r="KGR49" s="446"/>
      <c r="KGS49" s="446"/>
      <c r="KGT49" s="446"/>
      <c r="KGU49" s="446"/>
      <c r="KGV49" s="446"/>
      <c r="KGW49" s="446"/>
      <c r="KGX49" s="446"/>
      <c r="KGY49" s="446"/>
      <c r="KGZ49" s="446"/>
      <c r="KHA49" s="446"/>
      <c r="KHB49" s="446"/>
      <c r="KHC49" s="446"/>
      <c r="KHD49" s="446"/>
      <c r="KHE49" s="446"/>
      <c r="KHF49" s="446"/>
      <c r="KHG49" s="446"/>
      <c r="KHH49" s="446"/>
      <c r="KHI49" s="446"/>
      <c r="KHJ49" s="446"/>
      <c r="KHK49" s="446"/>
      <c r="KHL49" s="446"/>
      <c r="KHM49" s="446"/>
      <c r="KHN49" s="446"/>
      <c r="KHO49" s="446"/>
      <c r="KHP49" s="446"/>
      <c r="KHQ49" s="446"/>
      <c r="KHR49" s="446"/>
      <c r="KHS49" s="446"/>
      <c r="KHT49" s="446"/>
      <c r="KHU49" s="446"/>
      <c r="KHV49" s="446"/>
      <c r="KHW49" s="446"/>
      <c r="KHX49" s="446"/>
      <c r="KHY49" s="446"/>
      <c r="KHZ49" s="446"/>
      <c r="KIA49" s="446"/>
      <c r="KIB49" s="446"/>
      <c r="KIC49" s="446"/>
      <c r="KID49" s="446"/>
      <c r="KIE49" s="446"/>
      <c r="KIF49" s="446"/>
      <c r="KIG49" s="446"/>
      <c r="KIH49" s="446"/>
      <c r="KII49" s="446"/>
      <c r="KIJ49" s="446"/>
      <c r="KIK49" s="446"/>
      <c r="KIL49" s="446"/>
      <c r="KIM49" s="446"/>
      <c r="KIN49" s="446"/>
      <c r="KIO49" s="446"/>
      <c r="KIP49" s="446"/>
      <c r="KIQ49" s="446"/>
      <c r="KIR49" s="446"/>
      <c r="KIS49" s="446"/>
      <c r="KIT49" s="446"/>
      <c r="KIU49" s="446"/>
      <c r="KIV49" s="446"/>
      <c r="KIW49" s="446"/>
      <c r="KIX49" s="446"/>
      <c r="KIY49" s="446"/>
      <c r="KIZ49" s="446"/>
      <c r="KJA49" s="446"/>
      <c r="KJB49" s="446"/>
      <c r="KJC49" s="446"/>
      <c r="KJD49" s="446"/>
      <c r="KJE49" s="446"/>
      <c r="KJF49" s="446"/>
      <c r="KJG49" s="446"/>
      <c r="KJH49" s="446"/>
      <c r="KJI49" s="446"/>
      <c r="KJJ49" s="446"/>
      <c r="KJK49" s="446"/>
      <c r="KJL49" s="446"/>
      <c r="KJM49" s="446"/>
      <c r="KJN49" s="446"/>
      <c r="KJO49" s="446"/>
      <c r="KJP49" s="446"/>
      <c r="KJQ49" s="446"/>
      <c r="KJR49" s="446"/>
      <c r="KJS49" s="446"/>
      <c r="KJT49" s="446"/>
      <c r="KJU49" s="446"/>
      <c r="KJV49" s="446"/>
      <c r="KJW49" s="446"/>
      <c r="KJX49" s="446"/>
      <c r="KJY49" s="446"/>
      <c r="KJZ49" s="446"/>
      <c r="KKA49" s="446"/>
      <c r="KKB49" s="446"/>
      <c r="KKC49" s="446"/>
      <c r="KKD49" s="446"/>
      <c r="KKE49" s="446"/>
      <c r="KKF49" s="446"/>
      <c r="KKG49" s="446"/>
      <c r="KKH49" s="446"/>
      <c r="KKI49" s="446"/>
      <c r="KKJ49" s="446"/>
      <c r="KKK49" s="446"/>
      <c r="KKL49" s="446"/>
      <c r="KKM49" s="446"/>
      <c r="KKN49" s="446"/>
      <c r="KKO49" s="446"/>
      <c r="KKP49" s="446"/>
      <c r="KKQ49" s="446"/>
      <c r="KKR49" s="446"/>
      <c r="KKS49" s="446"/>
      <c r="KKT49" s="446"/>
      <c r="KKU49" s="446"/>
      <c r="KKV49" s="446"/>
      <c r="KKW49" s="446"/>
      <c r="KKX49" s="446"/>
      <c r="KKY49" s="446"/>
      <c r="KKZ49" s="446"/>
      <c r="KLA49" s="446"/>
      <c r="KLB49" s="446"/>
      <c r="KLC49" s="446"/>
      <c r="KLD49" s="446"/>
      <c r="KLE49" s="446"/>
      <c r="KLF49" s="446"/>
      <c r="KLG49" s="446"/>
      <c r="KLH49" s="446"/>
      <c r="KLI49" s="446"/>
      <c r="KLJ49" s="446"/>
      <c r="KLK49" s="446"/>
      <c r="KLL49" s="446"/>
      <c r="KLM49" s="446"/>
      <c r="KLN49" s="446"/>
      <c r="KLO49" s="446"/>
      <c r="KLP49" s="446"/>
      <c r="KLQ49" s="446"/>
      <c r="KLR49" s="446"/>
      <c r="KLS49" s="446"/>
      <c r="KLT49" s="446"/>
      <c r="KLU49" s="446"/>
      <c r="KLV49" s="446"/>
      <c r="KLW49" s="446"/>
      <c r="KLX49" s="446"/>
      <c r="KLY49" s="446"/>
      <c r="KLZ49" s="446"/>
      <c r="KMA49" s="446"/>
      <c r="KMB49" s="446"/>
      <c r="KMC49" s="446"/>
      <c r="KMD49" s="446"/>
      <c r="KME49" s="446"/>
      <c r="KMF49" s="446"/>
      <c r="KMG49" s="446"/>
      <c r="KMH49" s="446"/>
      <c r="KMI49" s="446"/>
      <c r="KMJ49" s="446"/>
      <c r="KMK49" s="446"/>
      <c r="KML49" s="446"/>
      <c r="KMM49" s="446"/>
      <c r="KMN49" s="446"/>
      <c r="KMO49" s="446"/>
      <c r="KMP49" s="446"/>
      <c r="KMQ49" s="446"/>
      <c r="KMR49" s="446"/>
      <c r="KMS49" s="446"/>
      <c r="KMT49" s="446"/>
      <c r="KMU49" s="446"/>
      <c r="KMV49" s="446"/>
      <c r="KMW49" s="446"/>
      <c r="KMX49" s="446"/>
      <c r="KMY49" s="446"/>
      <c r="KMZ49" s="446"/>
      <c r="KNA49" s="446"/>
      <c r="KNB49" s="446"/>
      <c r="KNC49" s="446"/>
      <c r="KND49" s="446"/>
      <c r="KNE49" s="446"/>
      <c r="KNF49" s="446"/>
      <c r="KNG49" s="446"/>
      <c r="KNH49" s="446"/>
      <c r="KNI49" s="446"/>
      <c r="KNJ49" s="446"/>
      <c r="KNK49" s="446"/>
      <c r="KNL49" s="446"/>
      <c r="KNM49" s="446"/>
      <c r="KNN49" s="446"/>
      <c r="KNO49" s="446"/>
      <c r="KNP49" s="446"/>
      <c r="KNQ49" s="446"/>
      <c r="KNR49" s="446"/>
      <c r="KNS49" s="446"/>
      <c r="KNT49" s="446"/>
      <c r="KNU49" s="446"/>
      <c r="KNV49" s="446"/>
      <c r="KNW49" s="446"/>
      <c r="KNX49" s="446"/>
      <c r="KNY49" s="446"/>
      <c r="KNZ49" s="446"/>
      <c r="KOA49" s="446"/>
      <c r="KOB49" s="446"/>
      <c r="KOC49" s="446"/>
      <c r="KOD49" s="446"/>
      <c r="KOE49" s="446"/>
      <c r="KOF49" s="446"/>
      <c r="KOG49" s="446"/>
      <c r="KOH49" s="446"/>
      <c r="KOI49" s="446"/>
      <c r="KOJ49" s="446"/>
      <c r="KOK49" s="446"/>
      <c r="KOL49" s="446"/>
      <c r="KOM49" s="446"/>
      <c r="KON49" s="446"/>
      <c r="KOO49" s="446"/>
      <c r="KOP49" s="446"/>
      <c r="KOQ49" s="446"/>
      <c r="KOR49" s="446"/>
      <c r="KOS49" s="446"/>
      <c r="KOT49" s="446"/>
      <c r="KOU49" s="446"/>
      <c r="KOV49" s="446"/>
      <c r="KOW49" s="446"/>
      <c r="KOX49" s="446"/>
      <c r="KOY49" s="446"/>
      <c r="KOZ49" s="446"/>
      <c r="KPA49" s="446"/>
      <c r="KPB49" s="446"/>
      <c r="KPC49" s="446"/>
      <c r="KPD49" s="446"/>
      <c r="KPE49" s="446"/>
      <c r="KPF49" s="446"/>
      <c r="KPG49" s="446"/>
      <c r="KPH49" s="446"/>
      <c r="KPI49" s="446"/>
      <c r="KPJ49" s="446"/>
      <c r="KPK49" s="446"/>
      <c r="KPL49" s="446"/>
      <c r="KPM49" s="446"/>
      <c r="KPN49" s="446"/>
      <c r="KPO49" s="446"/>
      <c r="KPP49" s="446"/>
      <c r="KPQ49" s="446"/>
      <c r="KPR49" s="446"/>
      <c r="KPS49" s="446"/>
      <c r="KPT49" s="446"/>
      <c r="KPU49" s="446"/>
      <c r="KPV49" s="446"/>
      <c r="KPW49" s="446"/>
      <c r="KPX49" s="446"/>
      <c r="KPY49" s="446"/>
      <c r="KPZ49" s="446"/>
      <c r="KQA49" s="446"/>
      <c r="KQB49" s="446"/>
      <c r="KQC49" s="446"/>
      <c r="KQD49" s="446"/>
      <c r="KQE49" s="446"/>
      <c r="KQF49" s="446"/>
      <c r="KQG49" s="446"/>
      <c r="KQH49" s="446"/>
      <c r="KQI49" s="446"/>
      <c r="KQJ49" s="446"/>
      <c r="KQK49" s="446"/>
      <c r="KQL49" s="446"/>
      <c r="KQM49" s="446"/>
      <c r="KQN49" s="446"/>
      <c r="KQO49" s="446"/>
      <c r="KQP49" s="446"/>
      <c r="KQQ49" s="446"/>
      <c r="KQR49" s="446"/>
      <c r="KQS49" s="446"/>
      <c r="KQT49" s="446"/>
      <c r="KQU49" s="446"/>
      <c r="KQV49" s="446"/>
      <c r="KQW49" s="446"/>
      <c r="KQX49" s="446"/>
      <c r="KQY49" s="446"/>
      <c r="KQZ49" s="446"/>
      <c r="KRA49" s="446"/>
      <c r="KRB49" s="446"/>
      <c r="KRC49" s="446"/>
      <c r="KRD49" s="446"/>
      <c r="KRE49" s="446"/>
      <c r="KRF49" s="446"/>
      <c r="KRG49" s="446"/>
      <c r="KRH49" s="446"/>
      <c r="KRI49" s="446"/>
      <c r="KRJ49" s="446"/>
      <c r="KRK49" s="446"/>
      <c r="KRL49" s="446"/>
      <c r="KRM49" s="446"/>
      <c r="KRN49" s="446"/>
      <c r="KRO49" s="446"/>
      <c r="KRP49" s="446"/>
      <c r="KRQ49" s="446"/>
      <c r="KRR49" s="446"/>
      <c r="KRS49" s="446"/>
      <c r="KRT49" s="446"/>
      <c r="KRU49" s="446"/>
      <c r="KRV49" s="446"/>
      <c r="KRW49" s="446"/>
      <c r="KRX49" s="446"/>
      <c r="KRY49" s="446"/>
      <c r="KRZ49" s="446"/>
      <c r="KSA49" s="446"/>
      <c r="KSB49" s="446"/>
      <c r="KSC49" s="446"/>
      <c r="KSD49" s="446"/>
      <c r="KSE49" s="446"/>
      <c r="KSF49" s="446"/>
      <c r="KSG49" s="446"/>
      <c r="KSH49" s="446"/>
      <c r="KSI49" s="446"/>
      <c r="KSJ49" s="446"/>
      <c r="KSK49" s="446"/>
      <c r="KSL49" s="446"/>
      <c r="KSM49" s="446"/>
      <c r="KSN49" s="446"/>
      <c r="KSO49" s="446"/>
      <c r="KSP49" s="446"/>
      <c r="KSQ49" s="446"/>
      <c r="KSR49" s="446"/>
      <c r="KSS49" s="446"/>
      <c r="KST49" s="446"/>
      <c r="KSU49" s="446"/>
      <c r="KSV49" s="446"/>
      <c r="KSW49" s="446"/>
      <c r="KSX49" s="446"/>
      <c r="KSY49" s="446"/>
      <c r="KSZ49" s="446"/>
      <c r="KTA49" s="446"/>
      <c r="KTB49" s="446"/>
      <c r="KTC49" s="446"/>
      <c r="KTD49" s="446"/>
      <c r="KTE49" s="446"/>
      <c r="KTF49" s="446"/>
      <c r="KTG49" s="446"/>
      <c r="KTH49" s="446"/>
      <c r="KTI49" s="446"/>
      <c r="KTJ49" s="446"/>
      <c r="KTK49" s="446"/>
      <c r="KTL49" s="446"/>
      <c r="KTM49" s="446"/>
      <c r="KTN49" s="446"/>
      <c r="KTO49" s="446"/>
      <c r="KTP49" s="446"/>
      <c r="KTQ49" s="446"/>
      <c r="KTR49" s="446"/>
      <c r="KTS49" s="446"/>
      <c r="KTT49" s="446"/>
      <c r="KTU49" s="446"/>
      <c r="KTV49" s="446"/>
      <c r="KTW49" s="446"/>
      <c r="KTX49" s="446"/>
      <c r="KTY49" s="446"/>
      <c r="KTZ49" s="446"/>
      <c r="KUA49" s="446"/>
      <c r="KUB49" s="446"/>
      <c r="KUC49" s="446"/>
      <c r="KUD49" s="446"/>
      <c r="KUE49" s="446"/>
      <c r="KUF49" s="446"/>
      <c r="KUG49" s="446"/>
      <c r="KUH49" s="446"/>
      <c r="KUI49" s="446"/>
      <c r="KUJ49" s="446"/>
      <c r="KUK49" s="446"/>
      <c r="KUL49" s="446"/>
      <c r="KUM49" s="446"/>
      <c r="KUN49" s="446"/>
      <c r="KUO49" s="446"/>
      <c r="KUP49" s="446"/>
      <c r="KUQ49" s="446"/>
      <c r="KUR49" s="446"/>
      <c r="KUS49" s="446"/>
      <c r="KUT49" s="446"/>
      <c r="KUU49" s="446"/>
      <c r="KUV49" s="446"/>
      <c r="KUW49" s="446"/>
      <c r="KUX49" s="446"/>
      <c r="KUY49" s="446"/>
      <c r="KUZ49" s="446"/>
      <c r="KVA49" s="446"/>
      <c r="KVB49" s="446"/>
      <c r="KVC49" s="446"/>
      <c r="KVD49" s="446"/>
      <c r="KVE49" s="446"/>
      <c r="KVF49" s="446"/>
      <c r="KVG49" s="446"/>
      <c r="KVH49" s="446"/>
      <c r="KVI49" s="446"/>
      <c r="KVJ49" s="446"/>
      <c r="KVK49" s="446"/>
      <c r="KVL49" s="446"/>
      <c r="KVM49" s="446"/>
      <c r="KVN49" s="446"/>
      <c r="KVO49" s="446"/>
      <c r="KVP49" s="446"/>
      <c r="KVQ49" s="446"/>
      <c r="KVR49" s="446"/>
      <c r="KVS49" s="446"/>
      <c r="KVT49" s="446"/>
      <c r="KVU49" s="446"/>
      <c r="KVV49" s="446"/>
      <c r="KVW49" s="446"/>
      <c r="KVX49" s="446"/>
      <c r="KVY49" s="446"/>
      <c r="KVZ49" s="446"/>
      <c r="KWA49" s="446"/>
      <c r="KWB49" s="446"/>
      <c r="KWC49" s="446"/>
      <c r="KWD49" s="446"/>
      <c r="KWE49" s="446"/>
      <c r="KWF49" s="446"/>
      <c r="KWG49" s="446"/>
      <c r="KWH49" s="446"/>
      <c r="KWI49" s="446"/>
      <c r="KWJ49" s="446"/>
      <c r="KWK49" s="446"/>
      <c r="KWL49" s="446"/>
      <c r="KWM49" s="446"/>
      <c r="KWN49" s="446"/>
      <c r="KWO49" s="446"/>
      <c r="KWP49" s="446"/>
      <c r="KWQ49" s="446"/>
      <c r="KWR49" s="446"/>
      <c r="KWS49" s="446"/>
      <c r="KWT49" s="446"/>
      <c r="KWU49" s="446"/>
      <c r="KWV49" s="446"/>
      <c r="KWW49" s="446"/>
      <c r="KWX49" s="446"/>
      <c r="KWY49" s="446"/>
      <c r="KWZ49" s="446"/>
      <c r="KXA49" s="446"/>
      <c r="KXB49" s="446"/>
      <c r="KXC49" s="446"/>
      <c r="KXD49" s="446"/>
      <c r="KXE49" s="446"/>
      <c r="KXF49" s="446"/>
      <c r="KXG49" s="446"/>
      <c r="KXH49" s="446"/>
      <c r="KXI49" s="446"/>
      <c r="KXJ49" s="446"/>
      <c r="KXK49" s="446"/>
      <c r="KXL49" s="446"/>
      <c r="KXM49" s="446"/>
      <c r="KXN49" s="446"/>
      <c r="KXO49" s="446"/>
      <c r="KXP49" s="446"/>
      <c r="KXQ49" s="446"/>
      <c r="KXR49" s="446"/>
      <c r="KXS49" s="446"/>
      <c r="KXT49" s="446"/>
      <c r="KXU49" s="446"/>
      <c r="KXV49" s="446"/>
      <c r="KXW49" s="446"/>
      <c r="KXX49" s="446"/>
      <c r="KXY49" s="446"/>
      <c r="KXZ49" s="446"/>
      <c r="KYA49" s="446"/>
      <c r="KYB49" s="446"/>
      <c r="KYC49" s="446"/>
      <c r="KYD49" s="446"/>
      <c r="KYE49" s="446"/>
      <c r="KYF49" s="446"/>
      <c r="KYG49" s="446"/>
      <c r="KYH49" s="446"/>
      <c r="KYI49" s="446"/>
      <c r="KYJ49" s="446"/>
      <c r="KYK49" s="446"/>
      <c r="KYL49" s="446"/>
      <c r="KYM49" s="446"/>
      <c r="KYN49" s="446"/>
      <c r="KYO49" s="446"/>
      <c r="KYP49" s="446"/>
      <c r="KYQ49" s="446"/>
      <c r="KYR49" s="446"/>
      <c r="KYS49" s="446"/>
      <c r="KYT49" s="446"/>
      <c r="KYU49" s="446"/>
      <c r="KYV49" s="446"/>
      <c r="KYW49" s="446"/>
      <c r="KYX49" s="446"/>
      <c r="KYY49" s="446"/>
      <c r="KYZ49" s="446"/>
      <c r="KZA49" s="446"/>
      <c r="KZB49" s="446"/>
      <c r="KZC49" s="446"/>
      <c r="KZD49" s="446"/>
      <c r="KZE49" s="446"/>
      <c r="KZF49" s="446"/>
      <c r="KZG49" s="446"/>
      <c r="KZH49" s="446"/>
      <c r="KZI49" s="446"/>
      <c r="KZJ49" s="446"/>
      <c r="KZK49" s="446"/>
      <c r="KZL49" s="446"/>
      <c r="KZM49" s="446"/>
      <c r="KZN49" s="446"/>
      <c r="KZO49" s="446"/>
      <c r="KZP49" s="446"/>
      <c r="KZQ49" s="446"/>
      <c r="KZR49" s="446"/>
      <c r="KZS49" s="446"/>
      <c r="KZT49" s="446"/>
      <c r="KZU49" s="446"/>
      <c r="KZV49" s="446"/>
      <c r="KZW49" s="446"/>
      <c r="KZX49" s="446"/>
      <c r="KZY49" s="446"/>
      <c r="KZZ49" s="446"/>
      <c r="LAA49" s="446"/>
      <c r="LAB49" s="446"/>
      <c r="LAC49" s="446"/>
      <c r="LAD49" s="446"/>
      <c r="LAE49" s="446"/>
      <c r="LAF49" s="446"/>
      <c r="LAG49" s="446"/>
      <c r="LAH49" s="446"/>
      <c r="LAI49" s="446"/>
      <c r="LAJ49" s="446"/>
      <c r="LAK49" s="446"/>
      <c r="LAL49" s="446"/>
      <c r="LAM49" s="446"/>
      <c r="LAN49" s="446"/>
      <c r="LAO49" s="446"/>
      <c r="LAP49" s="446"/>
      <c r="LAQ49" s="446"/>
      <c r="LAR49" s="446"/>
      <c r="LAS49" s="446"/>
      <c r="LAT49" s="446"/>
      <c r="LAU49" s="446"/>
      <c r="LAV49" s="446"/>
      <c r="LAW49" s="446"/>
      <c r="LAX49" s="446"/>
      <c r="LAY49" s="446"/>
      <c r="LAZ49" s="446"/>
      <c r="LBA49" s="446"/>
      <c r="LBB49" s="446"/>
      <c r="LBC49" s="446"/>
      <c r="LBD49" s="446"/>
      <c r="LBE49" s="446"/>
      <c r="LBF49" s="446"/>
      <c r="LBG49" s="446"/>
      <c r="LBH49" s="446"/>
      <c r="LBI49" s="446"/>
      <c r="LBJ49" s="446"/>
      <c r="LBK49" s="446"/>
      <c r="LBL49" s="446"/>
      <c r="LBM49" s="446"/>
      <c r="LBN49" s="446"/>
      <c r="LBO49" s="446"/>
      <c r="LBP49" s="446"/>
      <c r="LBQ49" s="446"/>
      <c r="LBR49" s="446"/>
      <c r="LBS49" s="446"/>
      <c r="LBT49" s="446"/>
      <c r="LBU49" s="446"/>
      <c r="LBV49" s="446"/>
      <c r="LBW49" s="446"/>
      <c r="LBX49" s="446"/>
      <c r="LBY49" s="446"/>
      <c r="LBZ49" s="446"/>
      <c r="LCA49" s="446"/>
      <c r="LCB49" s="446"/>
      <c r="LCC49" s="446"/>
      <c r="LCD49" s="446"/>
      <c r="LCE49" s="446"/>
      <c r="LCF49" s="446"/>
      <c r="LCG49" s="446"/>
      <c r="LCH49" s="446"/>
      <c r="LCI49" s="446"/>
      <c r="LCJ49" s="446"/>
      <c r="LCK49" s="446"/>
      <c r="LCL49" s="446"/>
      <c r="LCM49" s="446"/>
      <c r="LCN49" s="446"/>
      <c r="LCO49" s="446"/>
      <c r="LCP49" s="446"/>
      <c r="LCQ49" s="446"/>
      <c r="LCR49" s="446"/>
      <c r="LCS49" s="446"/>
      <c r="LCT49" s="446"/>
      <c r="LCU49" s="446"/>
      <c r="LCV49" s="446"/>
      <c r="LCW49" s="446"/>
      <c r="LCX49" s="446"/>
      <c r="LCY49" s="446"/>
      <c r="LCZ49" s="446"/>
      <c r="LDA49" s="446"/>
      <c r="LDB49" s="446"/>
      <c r="LDC49" s="446"/>
      <c r="LDD49" s="446"/>
      <c r="LDE49" s="446"/>
      <c r="LDF49" s="446"/>
      <c r="LDG49" s="446"/>
      <c r="LDH49" s="446"/>
      <c r="LDI49" s="446"/>
      <c r="LDJ49" s="446"/>
      <c r="LDK49" s="446"/>
      <c r="LDL49" s="446"/>
      <c r="LDM49" s="446"/>
      <c r="LDN49" s="446"/>
      <c r="LDO49" s="446"/>
      <c r="LDP49" s="446"/>
      <c r="LDQ49" s="446"/>
      <c r="LDR49" s="446"/>
      <c r="LDS49" s="446"/>
      <c r="LDT49" s="446"/>
      <c r="LDU49" s="446"/>
      <c r="LDV49" s="446"/>
      <c r="LDW49" s="446"/>
      <c r="LDX49" s="446"/>
      <c r="LDY49" s="446"/>
      <c r="LDZ49" s="446"/>
      <c r="LEA49" s="446"/>
      <c r="LEB49" s="446"/>
      <c r="LEC49" s="446"/>
      <c r="LED49" s="446"/>
      <c r="LEE49" s="446"/>
      <c r="LEF49" s="446"/>
      <c r="LEG49" s="446"/>
      <c r="LEH49" s="446"/>
      <c r="LEI49" s="446"/>
      <c r="LEJ49" s="446"/>
      <c r="LEK49" s="446"/>
      <c r="LEL49" s="446"/>
      <c r="LEM49" s="446"/>
      <c r="LEN49" s="446"/>
      <c r="LEO49" s="446"/>
      <c r="LEP49" s="446"/>
      <c r="LEQ49" s="446"/>
      <c r="LER49" s="446"/>
      <c r="LES49" s="446"/>
      <c r="LET49" s="446"/>
      <c r="LEU49" s="446"/>
      <c r="LEV49" s="446"/>
      <c r="LEW49" s="446"/>
      <c r="LEX49" s="446"/>
      <c r="LEY49" s="446"/>
      <c r="LEZ49" s="446"/>
      <c r="LFA49" s="446"/>
      <c r="LFB49" s="446"/>
      <c r="LFC49" s="446"/>
      <c r="LFD49" s="446"/>
      <c r="LFE49" s="446"/>
      <c r="LFF49" s="446"/>
      <c r="LFG49" s="446"/>
      <c r="LFH49" s="446"/>
      <c r="LFI49" s="446"/>
      <c r="LFJ49" s="446"/>
      <c r="LFK49" s="446"/>
      <c r="LFL49" s="446"/>
      <c r="LFM49" s="446"/>
      <c r="LFN49" s="446"/>
      <c r="LFO49" s="446"/>
      <c r="LFP49" s="446"/>
      <c r="LFQ49" s="446"/>
      <c r="LFR49" s="446"/>
      <c r="LFS49" s="446"/>
      <c r="LFT49" s="446"/>
      <c r="LFU49" s="446"/>
      <c r="LFV49" s="446"/>
      <c r="LFW49" s="446"/>
      <c r="LFX49" s="446"/>
      <c r="LFY49" s="446"/>
      <c r="LFZ49" s="446"/>
      <c r="LGA49" s="446"/>
      <c r="LGB49" s="446"/>
      <c r="LGC49" s="446"/>
      <c r="LGD49" s="446"/>
      <c r="LGE49" s="446"/>
      <c r="LGF49" s="446"/>
      <c r="LGG49" s="446"/>
      <c r="LGH49" s="446"/>
      <c r="LGI49" s="446"/>
      <c r="LGJ49" s="446"/>
      <c r="LGK49" s="446"/>
      <c r="LGL49" s="446"/>
      <c r="LGM49" s="446"/>
      <c r="LGN49" s="446"/>
      <c r="LGO49" s="446"/>
      <c r="LGP49" s="446"/>
      <c r="LGQ49" s="446"/>
      <c r="LGR49" s="446"/>
      <c r="LGS49" s="446"/>
      <c r="LGT49" s="446"/>
      <c r="LGU49" s="446"/>
      <c r="LGV49" s="446"/>
      <c r="LGW49" s="446"/>
      <c r="LGX49" s="446"/>
      <c r="LGY49" s="446"/>
      <c r="LGZ49" s="446"/>
      <c r="LHA49" s="446"/>
      <c r="LHB49" s="446"/>
      <c r="LHC49" s="446"/>
      <c r="LHD49" s="446"/>
      <c r="LHE49" s="446"/>
      <c r="LHF49" s="446"/>
      <c r="LHG49" s="446"/>
      <c r="LHH49" s="446"/>
      <c r="LHI49" s="446"/>
      <c r="LHJ49" s="446"/>
      <c r="LHK49" s="446"/>
      <c r="LHL49" s="446"/>
      <c r="LHM49" s="446"/>
      <c r="LHN49" s="446"/>
      <c r="LHO49" s="446"/>
      <c r="LHP49" s="446"/>
      <c r="LHQ49" s="446"/>
      <c r="LHR49" s="446"/>
      <c r="LHS49" s="446"/>
      <c r="LHT49" s="446"/>
      <c r="LHU49" s="446"/>
      <c r="LHV49" s="446"/>
      <c r="LHW49" s="446"/>
      <c r="LHX49" s="446"/>
      <c r="LHY49" s="446"/>
      <c r="LHZ49" s="446"/>
      <c r="LIA49" s="446"/>
      <c r="LIB49" s="446"/>
      <c r="LIC49" s="446"/>
      <c r="LID49" s="446"/>
      <c r="LIE49" s="446"/>
      <c r="LIF49" s="446"/>
      <c r="LIG49" s="446"/>
      <c r="LIH49" s="446"/>
      <c r="LII49" s="446"/>
      <c r="LIJ49" s="446"/>
      <c r="LIK49" s="446"/>
      <c r="LIL49" s="446"/>
      <c r="LIM49" s="446"/>
      <c r="LIN49" s="446"/>
      <c r="LIO49" s="446"/>
      <c r="LIP49" s="446"/>
      <c r="LIQ49" s="446"/>
      <c r="LIR49" s="446"/>
      <c r="LIS49" s="446"/>
      <c r="LIT49" s="446"/>
      <c r="LIU49" s="446"/>
      <c r="LIV49" s="446"/>
      <c r="LIW49" s="446"/>
      <c r="LIX49" s="446"/>
      <c r="LIY49" s="446"/>
      <c r="LIZ49" s="446"/>
      <c r="LJA49" s="446"/>
      <c r="LJB49" s="446"/>
      <c r="LJC49" s="446"/>
      <c r="LJD49" s="446"/>
      <c r="LJE49" s="446"/>
      <c r="LJF49" s="446"/>
      <c r="LJG49" s="446"/>
      <c r="LJH49" s="446"/>
      <c r="LJI49" s="446"/>
      <c r="LJJ49" s="446"/>
      <c r="LJK49" s="446"/>
      <c r="LJL49" s="446"/>
      <c r="LJM49" s="446"/>
      <c r="LJN49" s="446"/>
      <c r="LJO49" s="446"/>
      <c r="LJP49" s="446"/>
      <c r="LJQ49" s="446"/>
      <c r="LJR49" s="446"/>
      <c r="LJS49" s="446"/>
      <c r="LJT49" s="446"/>
      <c r="LJU49" s="446"/>
      <c r="LJV49" s="446"/>
      <c r="LJW49" s="446"/>
      <c r="LJX49" s="446"/>
      <c r="LJY49" s="446"/>
      <c r="LJZ49" s="446"/>
      <c r="LKA49" s="446"/>
      <c r="LKB49" s="446"/>
      <c r="LKC49" s="446"/>
      <c r="LKD49" s="446"/>
      <c r="LKE49" s="446"/>
      <c r="LKF49" s="446"/>
      <c r="LKG49" s="446"/>
      <c r="LKH49" s="446"/>
      <c r="LKI49" s="446"/>
      <c r="LKJ49" s="446"/>
      <c r="LKK49" s="446"/>
      <c r="LKL49" s="446"/>
      <c r="LKM49" s="446"/>
      <c r="LKN49" s="446"/>
      <c r="LKO49" s="446"/>
      <c r="LKP49" s="446"/>
      <c r="LKQ49" s="446"/>
      <c r="LKR49" s="446"/>
      <c r="LKS49" s="446"/>
      <c r="LKT49" s="446"/>
      <c r="LKU49" s="446"/>
      <c r="LKV49" s="446"/>
      <c r="LKW49" s="446"/>
      <c r="LKX49" s="446"/>
      <c r="LKY49" s="446"/>
      <c r="LKZ49" s="446"/>
      <c r="LLA49" s="446"/>
      <c r="LLB49" s="446"/>
      <c r="LLC49" s="446"/>
      <c r="LLD49" s="446"/>
      <c r="LLE49" s="446"/>
      <c r="LLF49" s="446"/>
      <c r="LLG49" s="446"/>
      <c r="LLH49" s="446"/>
      <c r="LLI49" s="446"/>
      <c r="LLJ49" s="446"/>
      <c r="LLK49" s="446"/>
      <c r="LLL49" s="446"/>
      <c r="LLM49" s="446"/>
      <c r="LLN49" s="446"/>
      <c r="LLO49" s="446"/>
      <c r="LLP49" s="446"/>
      <c r="LLQ49" s="446"/>
      <c r="LLR49" s="446"/>
      <c r="LLS49" s="446"/>
      <c r="LLT49" s="446"/>
      <c r="LLU49" s="446"/>
      <c r="LLV49" s="446"/>
      <c r="LLW49" s="446"/>
      <c r="LLX49" s="446"/>
      <c r="LLY49" s="446"/>
      <c r="LLZ49" s="446"/>
      <c r="LMA49" s="446"/>
      <c r="LMB49" s="446"/>
      <c r="LMC49" s="446"/>
      <c r="LMD49" s="446"/>
      <c r="LME49" s="446"/>
      <c r="LMF49" s="446"/>
      <c r="LMG49" s="446"/>
      <c r="LMH49" s="446"/>
      <c r="LMI49" s="446"/>
      <c r="LMJ49" s="446"/>
      <c r="LMK49" s="446"/>
      <c r="LML49" s="446"/>
      <c r="LMM49" s="446"/>
      <c r="LMN49" s="446"/>
      <c r="LMO49" s="446"/>
      <c r="LMP49" s="446"/>
      <c r="LMQ49" s="446"/>
      <c r="LMR49" s="446"/>
      <c r="LMS49" s="446"/>
      <c r="LMT49" s="446"/>
      <c r="LMU49" s="446"/>
      <c r="LMV49" s="446"/>
      <c r="LMW49" s="446"/>
      <c r="LMX49" s="446"/>
      <c r="LMY49" s="446"/>
      <c r="LMZ49" s="446"/>
      <c r="LNA49" s="446"/>
      <c r="LNB49" s="446"/>
      <c r="LNC49" s="446"/>
      <c r="LND49" s="446"/>
      <c r="LNE49" s="446"/>
      <c r="LNF49" s="446"/>
      <c r="LNG49" s="446"/>
      <c r="LNH49" s="446"/>
      <c r="LNI49" s="446"/>
      <c r="LNJ49" s="446"/>
      <c r="LNK49" s="446"/>
      <c r="LNL49" s="446"/>
      <c r="LNM49" s="446"/>
      <c r="LNN49" s="446"/>
      <c r="LNO49" s="446"/>
      <c r="LNP49" s="446"/>
      <c r="LNQ49" s="446"/>
      <c r="LNR49" s="446"/>
      <c r="LNS49" s="446"/>
      <c r="LNT49" s="446"/>
      <c r="LNU49" s="446"/>
      <c r="LNV49" s="446"/>
      <c r="LNW49" s="446"/>
      <c r="LNX49" s="446"/>
      <c r="LNY49" s="446"/>
      <c r="LNZ49" s="446"/>
      <c r="LOA49" s="446"/>
      <c r="LOB49" s="446"/>
      <c r="LOC49" s="446"/>
      <c r="LOD49" s="446"/>
      <c r="LOE49" s="446"/>
      <c r="LOF49" s="446"/>
      <c r="LOG49" s="446"/>
      <c r="LOH49" s="446"/>
      <c r="LOI49" s="446"/>
      <c r="LOJ49" s="446"/>
      <c r="LOK49" s="446"/>
      <c r="LOL49" s="446"/>
      <c r="LOM49" s="446"/>
      <c r="LON49" s="446"/>
      <c r="LOO49" s="446"/>
      <c r="LOP49" s="446"/>
      <c r="LOQ49" s="446"/>
      <c r="LOR49" s="446"/>
      <c r="LOS49" s="446"/>
      <c r="LOT49" s="446"/>
      <c r="LOU49" s="446"/>
      <c r="LOV49" s="446"/>
      <c r="LOW49" s="446"/>
      <c r="LOX49" s="446"/>
      <c r="LOY49" s="446"/>
      <c r="LOZ49" s="446"/>
      <c r="LPA49" s="446"/>
      <c r="LPB49" s="446"/>
      <c r="LPC49" s="446"/>
      <c r="LPD49" s="446"/>
      <c r="LPE49" s="446"/>
      <c r="LPF49" s="446"/>
      <c r="LPG49" s="446"/>
      <c r="LPH49" s="446"/>
      <c r="LPI49" s="446"/>
      <c r="LPJ49" s="446"/>
      <c r="LPK49" s="446"/>
      <c r="LPL49" s="446"/>
      <c r="LPM49" s="446"/>
      <c r="LPN49" s="446"/>
      <c r="LPO49" s="446"/>
      <c r="LPP49" s="446"/>
      <c r="LPQ49" s="446"/>
      <c r="LPR49" s="446"/>
      <c r="LPS49" s="446"/>
      <c r="LPT49" s="446"/>
      <c r="LPU49" s="446"/>
      <c r="LPV49" s="446"/>
      <c r="LPW49" s="446"/>
      <c r="LPX49" s="446"/>
      <c r="LPY49" s="446"/>
      <c r="LPZ49" s="446"/>
      <c r="LQA49" s="446"/>
      <c r="LQB49" s="446"/>
      <c r="LQC49" s="446"/>
      <c r="LQD49" s="446"/>
      <c r="LQE49" s="446"/>
      <c r="LQF49" s="446"/>
      <c r="LQG49" s="446"/>
      <c r="LQH49" s="446"/>
      <c r="LQI49" s="446"/>
      <c r="LQJ49" s="446"/>
      <c r="LQK49" s="446"/>
      <c r="LQL49" s="446"/>
      <c r="LQM49" s="446"/>
      <c r="LQN49" s="446"/>
      <c r="LQO49" s="446"/>
      <c r="LQP49" s="446"/>
      <c r="LQQ49" s="446"/>
      <c r="LQR49" s="446"/>
      <c r="LQS49" s="446"/>
      <c r="LQT49" s="446"/>
      <c r="LQU49" s="446"/>
      <c r="LQV49" s="446"/>
      <c r="LQW49" s="446"/>
      <c r="LQX49" s="446"/>
      <c r="LQY49" s="446"/>
      <c r="LQZ49" s="446"/>
      <c r="LRA49" s="446"/>
      <c r="LRB49" s="446"/>
      <c r="LRC49" s="446"/>
      <c r="LRD49" s="446"/>
      <c r="LRE49" s="446"/>
      <c r="LRF49" s="446"/>
      <c r="LRG49" s="446"/>
      <c r="LRH49" s="446"/>
      <c r="LRI49" s="446"/>
      <c r="LRJ49" s="446"/>
      <c r="LRK49" s="446"/>
      <c r="LRL49" s="446"/>
      <c r="LRM49" s="446"/>
      <c r="LRN49" s="446"/>
      <c r="LRO49" s="446"/>
      <c r="LRP49" s="446"/>
      <c r="LRQ49" s="446"/>
      <c r="LRR49" s="446"/>
      <c r="LRS49" s="446"/>
      <c r="LRT49" s="446"/>
      <c r="LRU49" s="446"/>
      <c r="LRV49" s="446"/>
      <c r="LRW49" s="446"/>
      <c r="LRX49" s="446"/>
      <c r="LRY49" s="446"/>
      <c r="LRZ49" s="446"/>
      <c r="LSA49" s="446"/>
      <c r="LSB49" s="446"/>
      <c r="LSC49" s="446"/>
      <c r="LSD49" s="446"/>
      <c r="LSE49" s="446"/>
      <c r="LSF49" s="446"/>
      <c r="LSG49" s="446"/>
      <c r="LSH49" s="446"/>
      <c r="LSI49" s="446"/>
      <c r="LSJ49" s="446"/>
      <c r="LSK49" s="446"/>
      <c r="LSL49" s="446"/>
      <c r="LSM49" s="446"/>
      <c r="LSN49" s="446"/>
      <c r="LSO49" s="446"/>
      <c r="LSP49" s="446"/>
      <c r="LSQ49" s="446"/>
      <c r="LSR49" s="446"/>
      <c r="LSS49" s="446"/>
      <c r="LST49" s="446"/>
      <c r="LSU49" s="446"/>
      <c r="LSV49" s="446"/>
      <c r="LSW49" s="446"/>
      <c r="LSX49" s="446"/>
      <c r="LSY49" s="446"/>
      <c r="LSZ49" s="446"/>
      <c r="LTA49" s="446"/>
      <c r="LTB49" s="446"/>
      <c r="LTC49" s="446"/>
      <c r="LTD49" s="446"/>
      <c r="LTE49" s="446"/>
      <c r="LTF49" s="446"/>
      <c r="LTG49" s="446"/>
      <c r="LTH49" s="446"/>
      <c r="LTI49" s="446"/>
      <c r="LTJ49" s="446"/>
      <c r="LTK49" s="446"/>
      <c r="LTL49" s="446"/>
      <c r="LTM49" s="446"/>
      <c r="LTN49" s="446"/>
      <c r="LTO49" s="446"/>
      <c r="LTP49" s="446"/>
      <c r="LTQ49" s="446"/>
      <c r="LTR49" s="446"/>
      <c r="LTS49" s="446"/>
      <c r="LTT49" s="446"/>
      <c r="LTU49" s="446"/>
      <c r="LTV49" s="446"/>
      <c r="LTW49" s="446"/>
      <c r="LTX49" s="446"/>
      <c r="LTY49" s="446"/>
      <c r="LTZ49" s="446"/>
      <c r="LUA49" s="446"/>
      <c r="LUB49" s="446"/>
      <c r="LUC49" s="446"/>
      <c r="LUD49" s="446"/>
      <c r="LUE49" s="446"/>
      <c r="LUF49" s="446"/>
      <c r="LUG49" s="446"/>
      <c r="LUH49" s="446"/>
      <c r="LUI49" s="446"/>
      <c r="LUJ49" s="446"/>
      <c r="LUK49" s="446"/>
      <c r="LUL49" s="446"/>
      <c r="LUM49" s="446"/>
      <c r="LUN49" s="446"/>
      <c r="LUO49" s="446"/>
      <c r="LUP49" s="446"/>
      <c r="LUQ49" s="446"/>
      <c r="LUR49" s="446"/>
      <c r="LUS49" s="446"/>
      <c r="LUT49" s="446"/>
      <c r="LUU49" s="446"/>
      <c r="LUV49" s="446"/>
      <c r="LUW49" s="446"/>
      <c r="LUX49" s="446"/>
      <c r="LUY49" s="446"/>
      <c r="LUZ49" s="446"/>
      <c r="LVA49" s="446"/>
      <c r="LVB49" s="446"/>
      <c r="LVC49" s="446"/>
      <c r="LVD49" s="446"/>
      <c r="LVE49" s="446"/>
      <c r="LVF49" s="446"/>
      <c r="LVG49" s="446"/>
      <c r="LVH49" s="446"/>
      <c r="LVI49" s="446"/>
      <c r="LVJ49" s="446"/>
      <c r="LVK49" s="446"/>
      <c r="LVL49" s="446"/>
      <c r="LVM49" s="446"/>
      <c r="LVN49" s="446"/>
      <c r="LVO49" s="446"/>
      <c r="LVP49" s="446"/>
      <c r="LVQ49" s="446"/>
      <c r="LVR49" s="446"/>
      <c r="LVS49" s="446"/>
      <c r="LVT49" s="446"/>
      <c r="LVU49" s="446"/>
      <c r="LVV49" s="446"/>
      <c r="LVW49" s="446"/>
      <c r="LVX49" s="446"/>
      <c r="LVY49" s="446"/>
      <c r="LVZ49" s="446"/>
      <c r="LWA49" s="446"/>
      <c r="LWB49" s="446"/>
      <c r="LWC49" s="446"/>
      <c r="LWD49" s="446"/>
      <c r="LWE49" s="446"/>
      <c r="LWF49" s="446"/>
      <c r="LWG49" s="446"/>
      <c r="LWH49" s="446"/>
      <c r="LWI49" s="446"/>
      <c r="LWJ49" s="446"/>
      <c r="LWK49" s="446"/>
      <c r="LWL49" s="446"/>
      <c r="LWM49" s="446"/>
      <c r="LWN49" s="446"/>
      <c r="LWO49" s="446"/>
      <c r="LWP49" s="446"/>
      <c r="LWQ49" s="446"/>
      <c r="LWR49" s="446"/>
      <c r="LWS49" s="446"/>
      <c r="LWT49" s="446"/>
      <c r="LWU49" s="446"/>
      <c r="LWV49" s="446"/>
      <c r="LWW49" s="446"/>
      <c r="LWX49" s="446"/>
      <c r="LWY49" s="446"/>
      <c r="LWZ49" s="446"/>
      <c r="LXA49" s="446"/>
      <c r="LXB49" s="446"/>
      <c r="LXC49" s="446"/>
      <c r="LXD49" s="446"/>
      <c r="LXE49" s="446"/>
      <c r="LXF49" s="446"/>
      <c r="LXG49" s="446"/>
      <c r="LXH49" s="446"/>
      <c r="LXI49" s="446"/>
      <c r="LXJ49" s="446"/>
      <c r="LXK49" s="446"/>
      <c r="LXL49" s="446"/>
      <c r="LXM49" s="446"/>
      <c r="LXN49" s="446"/>
      <c r="LXO49" s="446"/>
      <c r="LXP49" s="446"/>
      <c r="LXQ49" s="446"/>
      <c r="LXR49" s="446"/>
      <c r="LXS49" s="446"/>
      <c r="LXT49" s="446"/>
      <c r="LXU49" s="446"/>
      <c r="LXV49" s="446"/>
      <c r="LXW49" s="446"/>
      <c r="LXX49" s="446"/>
      <c r="LXY49" s="446"/>
      <c r="LXZ49" s="446"/>
      <c r="LYA49" s="446"/>
      <c r="LYB49" s="446"/>
      <c r="LYC49" s="446"/>
      <c r="LYD49" s="446"/>
      <c r="LYE49" s="446"/>
      <c r="LYF49" s="446"/>
      <c r="LYG49" s="446"/>
      <c r="LYH49" s="446"/>
      <c r="LYI49" s="446"/>
      <c r="LYJ49" s="446"/>
      <c r="LYK49" s="446"/>
      <c r="LYL49" s="446"/>
      <c r="LYM49" s="446"/>
      <c r="LYN49" s="446"/>
      <c r="LYO49" s="446"/>
      <c r="LYP49" s="446"/>
      <c r="LYQ49" s="446"/>
      <c r="LYR49" s="446"/>
      <c r="LYS49" s="446"/>
      <c r="LYT49" s="446"/>
      <c r="LYU49" s="446"/>
      <c r="LYV49" s="446"/>
      <c r="LYW49" s="446"/>
      <c r="LYX49" s="446"/>
      <c r="LYY49" s="446"/>
      <c r="LYZ49" s="446"/>
      <c r="LZA49" s="446"/>
      <c r="LZB49" s="446"/>
      <c r="LZC49" s="446"/>
      <c r="LZD49" s="446"/>
      <c r="LZE49" s="446"/>
      <c r="LZF49" s="446"/>
      <c r="LZG49" s="446"/>
      <c r="LZH49" s="446"/>
      <c r="LZI49" s="446"/>
      <c r="LZJ49" s="446"/>
      <c r="LZK49" s="446"/>
      <c r="LZL49" s="446"/>
      <c r="LZM49" s="446"/>
      <c r="LZN49" s="446"/>
      <c r="LZO49" s="446"/>
      <c r="LZP49" s="446"/>
      <c r="LZQ49" s="446"/>
      <c r="LZR49" s="446"/>
      <c r="LZS49" s="446"/>
      <c r="LZT49" s="446"/>
      <c r="LZU49" s="446"/>
      <c r="LZV49" s="446"/>
      <c r="LZW49" s="446"/>
      <c r="LZX49" s="446"/>
      <c r="LZY49" s="446"/>
      <c r="LZZ49" s="446"/>
      <c r="MAA49" s="446"/>
      <c r="MAB49" s="446"/>
      <c r="MAC49" s="446"/>
      <c r="MAD49" s="446"/>
      <c r="MAE49" s="446"/>
      <c r="MAF49" s="446"/>
      <c r="MAG49" s="446"/>
      <c r="MAH49" s="446"/>
      <c r="MAI49" s="446"/>
      <c r="MAJ49" s="446"/>
      <c r="MAK49" s="446"/>
      <c r="MAL49" s="446"/>
      <c r="MAM49" s="446"/>
      <c r="MAN49" s="446"/>
      <c r="MAO49" s="446"/>
      <c r="MAP49" s="446"/>
      <c r="MAQ49" s="446"/>
      <c r="MAR49" s="446"/>
      <c r="MAS49" s="446"/>
      <c r="MAT49" s="446"/>
      <c r="MAU49" s="446"/>
      <c r="MAV49" s="446"/>
      <c r="MAW49" s="446"/>
      <c r="MAX49" s="446"/>
      <c r="MAY49" s="446"/>
      <c r="MAZ49" s="446"/>
      <c r="MBA49" s="446"/>
      <c r="MBB49" s="446"/>
      <c r="MBC49" s="446"/>
      <c r="MBD49" s="446"/>
      <c r="MBE49" s="446"/>
      <c r="MBF49" s="446"/>
      <c r="MBG49" s="446"/>
      <c r="MBH49" s="446"/>
      <c r="MBI49" s="446"/>
      <c r="MBJ49" s="446"/>
      <c r="MBK49" s="446"/>
      <c r="MBL49" s="446"/>
      <c r="MBM49" s="446"/>
      <c r="MBN49" s="446"/>
      <c r="MBO49" s="446"/>
      <c r="MBP49" s="446"/>
      <c r="MBQ49" s="446"/>
      <c r="MBR49" s="446"/>
      <c r="MBS49" s="446"/>
      <c r="MBT49" s="446"/>
      <c r="MBU49" s="446"/>
      <c r="MBV49" s="446"/>
      <c r="MBW49" s="446"/>
      <c r="MBX49" s="446"/>
      <c r="MBY49" s="446"/>
      <c r="MBZ49" s="446"/>
      <c r="MCA49" s="446"/>
      <c r="MCB49" s="446"/>
      <c r="MCC49" s="446"/>
      <c r="MCD49" s="446"/>
      <c r="MCE49" s="446"/>
      <c r="MCF49" s="446"/>
      <c r="MCG49" s="446"/>
      <c r="MCH49" s="446"/>
      <c r="MCI49" s="446"/>
      <c r="MCJ49" s="446"/>
      <c r="MCK49" s="446"/>
      <c r="MCL49" s="446"/>
      <c r="MCM49" s="446"/>
      <c r="MCN49" s="446"/>
      <c r="MCO49" s="446"/>
      <c r="MCP49" s="446"/>
      <c r="MCQ49" s="446"/>
      <c r="MCR49" s="446"/>
      <c r="MCS49" s="446"/>
      <c r="MCT49" s="446"/>
      <c r="MCU49" s="446"/>
      <c r="MCV49" s="446"/>
      <c r="MCW49" s="446"/>
      <c r="MCX49" s="446"/>
      <c r="MCY49" s="446"/>
      <c r="MCZ49" s="446"/>
      <c r="MDA49" s="446"/>
      <c r="MDB49" s="446"/>
      <c r="MDC49" s="446"/>
      <c r="MDD49" s="446"/>
      <c r="MDE49" s="446"/>
      <c r="MDF49" s="446"/>
      <c r="MDG49" s="446"/>
      <c r="MDH49" s="446"/>
      <c r="MDI49" s="446"/>
      <c r="MDJ49" s="446"/>
      <c r="MDK49" s="446"/>
      <c r="MDL49" s="446"/>
      <c r="MDM49" s="446"/>
      <c r="MDN49" s="446"/>
      <c r="MDO49" s="446"/>
      <c r="MDP49" s="446"/>
      <c r="MDQ49" s="446"/>
      <c r="MDR49" s="446"/>
      <c r="MDS49" s="446"/>
      <c r="MDT49" s="446"/>
      <c r="MDU49" s="446"/>
      <c r="MDV49" s="446"/>
      <c r="MDW49" s="446"/>
      <c r="MDX49" s="446"/>
      <c r="MDY49" s="446"/>
      <c r="MDZ49" s="446"/>
      <c r="MEA49" s="446"/>
      <c r="MEB49" s="446"/>
      <c r="MEC49" s="446"/>
      <c r="MED49" s="446"/>
      <c r="MEE49" s="446"/>
      <c r="MEF49" s="446"/>
      <c r="MEG49" s="446"/>
      <c r="MEH49" s="446"/>
      <c r="MEI49" s="446"/>
      <c r="MEJ49" s="446"/>
      <c r="MEK49" s="446"/>
      <c r="MEL49" s="446"/>
      <c r="MEM49" s="446"/>
      <c r="MEN49" s="446"/>
      <c r="MEO49" s="446"/>
      <c r="MEP49" s="446"/>
      <c r="MEQ49" s="446"/>
      <c r="MER49" s="446"/>
      <c r="MES49" s="446"/>
      <c r="MET49" s="446"/>
      <c r="MEU49" s="446"/>
      <c r="MEV49" s="446"/>
      <c r="MEW49" s="446"/>
      <c r="MEX49" s="446"/>
      <c r="MEY49" s="446"/>
      <c r="MEZ49" s="446"/>
      <c r="MFA49" s="446"/>
      <c r="MFB49" s="446"/>
      <c r="MFC49" s="446"/>
      <c r="MFD49" s="446"/>
      <c r="MFE49" s="446"/>
      <c r="MFF49" s="446"/>
      <c r="MFG49" s="446"/>
      <c r="MFH49" s="446"/>
      <c r="MFI49" s="446"/>
      <c r="MFJ49" s="446"/>
      <c r="MFK49" s="446"/>
      <c r="MFL49" s="446"/>
      <c r="MFM49" s="446"/>
      <c r="MFN49" s="446"/>
      <c r="MFO49" s="446"/>
      <c r="MFP49" s="446"/>
      <c r="MFQ49" s="446"/>
      <c r="MFR49" s="446"/>
      <c r="MFS49" s="446"/>
      <c r="MFT49" s="446"/>
      <c r="MFU49" s="446"/>
      <c r="MFV49" s="446"/>
      <c r="MFW49" s="446"/>
      <c r="MFX49" s="446"/>
      <c r="MFY49" s="446"/>
      <c r="MFZ49" s="446"/>
      <c r="MGA49" s="446"/>
      <c r="MGB49" s="446"/>
      <c r="MGC49" s="446"/>
      <c r="MGD49" s="446"/>
      <c r="MGE49" s="446"/>
      <c r="MGF49" s="446"/>
      <c r="MGG49" s="446"/>
      <c r="MGH49" s="446"/>
      <c r="MGI49" s="446"/>
      <c r="MGJ49" s="446"/>
      <c r="MGK49" s="446"/>
      <c r="MGL49" s="446"/>
      <c r="MGM49" s="446"/>
      <c r="MGN49" s="446"/>
      <c r="MGO49" s="446"/>
      <c r="MGP49" s="446"/>
      <c r="MGQ49" s="446"/>
      <c r="MGR49" s="446"/>
      <c r="MGS49" s="446"/>
      <c r="MGT49" s="446"/>
      <c r="MGU49" s="446"/>
      <c r="MGV49" s="446"/>
      <c r="MGW49" s="446"/>
      <c r="MGX49" s="446"/>
      <c r="MGY49" s="446"/>
      <c r="MGZ49" s="446"/>
      <c r="MHA49" s="446"/>
      <c r="MHB49" s="446"/>
      <c r="MHC49" s="446"/>
      <c r="MHD49" s="446"/>
      <c r="MHE49" s="446"/>
      <c r="MHF49" s="446"/>
      <c r="MHG49" s="446"/>
      <c r="MHH49" s="446"/>
      <c r="MHI49" s="446"/>
      <c r="MHJ49" s="446"/>
      <c r="MHK49" s="446"/>
      <c r="MHL49" s="446"/>
      <c r="MHM49" s="446"/>
      <c r="MHN49" s="446"/>
      <c r="MHO49" s="446"/>
      <c r="MHP49" s="446"/>
      <c r="MHQ49" s="446"/>
      <c r="MHR49" s="446"/>
      <c r="MHS49" s="446"/>
      <c r="MHT49" s="446"/>
      <c r="MHU49" s="446"/>
      <c r="MHV49" s="446"/>
      <c r="MHW49" s="446"/>
      <c r="MHX49" s="446"/>
      <c r="MHY49" s="446"/>
      <c r="MHZ49" s="446"/>
      <c r="MIA49" s="446"/>
      <c r="MIB49" s="446"/>
      <c r="MIC49" s="446"/>
      <c r="MID49" s="446"/>
      <c r="MIE49" s="446"/>
      <c r="MIF49" s="446"/>
      <c r="MIG49" s="446"/>
      <c r="MIH49" s="446"/>
      <c r="MII49" s="446"/>
      <c r="MIJ49" s="446"/>
      <c r="MIK49" s="446"/>
      <c r="MIL49" s="446"/>
      <c r="MIM49" s="446"/>
      <c r="MIN49" s="446"/>
      <c r="MIO49" s="446"/>
      <c r="MIP49" s="446"/>
      <c r="MIQ49" s="446"/>
      <c r="MIR49" s="446"/>
      <c r="MIS49" s="446"/>
      <c r="MIT49" s="446"/>
      <c r="MIU49" s="446"/>
      <c r="MIV49" s="446"/>
      <c r="MIW49" s="446"/>
      <c r="MIX49" s="446"/>
      <c r="MIY49" s="446"/>
      <c r="MIZ49" s="446"/>
      <c r="MJA49" s="446"/>
      <c r="MJB49" s="446"/>
      <c r="MJC49" s="446"/>
      <c r="MJD49" s="446"/>
      <c r="MJE49" s="446"/>
      <c r="MJF49" s="446"/>
      <c r="MJG49" s="446"/>
      <c r="MJH49" s="446"/>
      <c r="MJI49" s="446"/>
      <c r="MJJ49" s="446"/>
      <c r="MJK49" s="446"/>
      <c r="MJL49" s="446"/>
      <c r="MJM49" s="446"/>
      <c r="MJN49" s="446"/>
      <c r="MJO49" s="446"/>
      <c r="MJP49" s="446"/>
      <c r="MJQ49" s="446"/>
      <c r="MJR49" s="446"/>
      <c r="MJS49" s="446"/>
      <c r="MJT49" s="446"/>
      <c r="MJU49" s="446"/>
      <c r="MJV49" s="446"/>
      <c r="MJW49" s="446"/>
      <c r="MJX49" s="446"/>
      <c r="MJY49" s="446"/>
      <c r="MJZ49" s="446"/>
      <c r="MKA49" s="446"/>
      <c r="MKB49" s="446"/>
      <c r="MKC49" s="446"/>
      <c r="MKD49" s="446"/>
      <c r="MKE49" s="446"/>
      <c r="MKF49" s="446"/>
      <c r="MKG49" s="446"/>
      <c r="MKH49" s="446"/>
      <c r="MKI49" s="446"/>
      <c r="MKJ49" s="446"/>
      <c r="MKK49" s="446"/>
      <c r="MKL49" s="446"/>
      <c r="MKM49" s="446"/>
      <c r="MKN49" s="446"/>
      <c r="MKO49" s="446"/>
      <c r="MKP49" s="446"/>
      <c r="MKQ49" s="446"/>
      <c r="MKR49" s="446"/>
      <c r="MKS49" s="446"/>
      <c r="MKT49" s="446"/>
      <c r="MKU49" s="446"/>
      <c r="MKV49" s="446"/>
      <c r="MKW49" s="446"/>
      <c r="MKX49" s="446"/>
      <c r="MKY49" s="446"/>
      <c r="MKZ49" s="446"/>
      <c r="MLA49" s="446"/>
      <c r="MLB49" s="446"/>
      <c r="MLC49" s="446"/>
      <c r="MLD49" s="446"/>
      <c r="MLE49" s="446"/>
      <c r="MLF49" s="446"/>
      <c r="MLG49" s="446"/>
      <c r="MLH49" s="446"/>
      <c r="MLI49" s="446"/>
      <c r="MLJ49" s="446"/>
      <c r="MLK49" s="446"/>
      <c r="MLL49" s="446"/>
      <c r="MLM49" s="446"/>
      <c r="MLN49" s="446"/>
      <c r="MLO49" s="446"/>
      <c r="MLP49" s="446"/>
      <c r="MLQ49" s="446"/>
      <c r="MLR49" s="446"/>
      <c r="MLS49" s="446"/>
      <c r="MLT49" s="446"/>
      <c r="MLU49" s="446"/>
      <c r="MLV49" s="446"/>
      <c r="MLW49" s="446"/>
      <c r="MLX49" s="446"/>
      <c r="MLY49" s="446"/>
      <c r="MLZ49" s="446"/>
      <c r="MMA49" s="446"/>
      <c r="MMB49" s="446"/>
      <c r="MMC49" s="446"/>
      <c r="MMD49" s="446"/>
      <c r="MME49" s="446"/>
      <c r="MMF49" s="446"/>
      <c r="MMG49" s="446"/>
      <c r="MMH49" s="446"/>
      <c r="MMI49" s="446"/>
      <c r="MMJ49" s="446"/>
      <c r="MMK49" s="446"/>
      <c r="MML49" s="446"/>
      <c r="MMM49" s="446"/>
      <c r="MMN49" s="446"/>
      <c r="MMO49" s="446"/>
      <c r="MMP49" s="446"/>
      <c r="MMQ49" s="446"/>
      <c r="MMR49" s="446"/>
      <c r="MMS49" s="446"/>
      <c r="MMT49" s="446"/>
      <c r="MMU49" s="446"/>
      <c r="MMV49" s="446"/>
      <c r="MMW49" s="446"/>
      <c r="MMX49" s="446"/>
      <c r="MMY49" s="446"/>
      <c r="MMZ49" s="446"/>
      <c r="MNA49" s="446"/>
      <c r="MNB49" s="446"/>
      <c r="MNC49" s="446"/>
      <c r="MND49" s="446"/>
      <c r="MNE49" s="446"/>
      <c r="MNF49" s="446"/>
      <c r="MNG49" s="446"/>
      <c r="MNH49" s="446"/>
      <c r="MNI49" s="446"/>
      <c r="MNJ49" s="446"/>
      <c r="MNK49" s="446"/>
      <c r="MNL49" s="446"/>
      <c r="MNM49" s="446"/>
      <c r="MNN49" s="446"/>
      <c r="MNO49" s="446"/>
      <c r="MNP49" s="446"/>
      <c r="MNQ49" s="446"/>
      <c r="MNR49" s="446"/>
      <c r="MNS49" s="446"/>
      <c r="MNT49" s="446"/>
      <c r="MNU49" s="446"/>
      <c r="MNV49" s="446"/>
      <c r="MNW49" s="446"/>
      <c r="MNX49" s="446"/>
      <c r="MNY49" s="446"/>
      <c r="MNZ49" s="446"/>
      <c r="MOA49" s="446"/>
      <c r="MOB49" s="446"/>
      <c r="MOC49" s="446"/>
      <c r="MOD49" s="446"/>
      <c r="MOE49" s="446"/>
      <c r="MOF49" s="446"/>
      <c r="MOG49" s="446"/>
      <c r="MOH49" s="446"/>
      <c r="MOI49" s="446"/>
      <c r="MOJ49" s="446"/>
      <c r="MOK49" s="446"/>
      <c r="MOL49" s="446"/>
      <c r="MOM49" s="446"/>
      <c r="MON49" s="446"/>
      <c r="MOO49" s="446"/>
      <c r="MOP49" s="446"/>
      <c r="MOQ49" s="446"/>
      <c r="MOR49" s="446"/>
      <c r="MOS49" s="446"/>
      <c r="MOT49" s="446"/>
      <c r="MOU49" s="446"/>
      <c r="MOV49" s="446"/>
      <c r="MOW49" s="446"/>
      <c r="MOX49" s="446"/>
      <c r="MOY49" s="446"/>
      <c r="MOZ49" s="446"/>
      <c r="MPA49" s="446"/>
      <c r="MPB49" s="446"/>
      <c r="MPC49" s="446"/>
      <c r="MPD49" s="446"/>
      <c r="MPE49" s="446"/>
      <c r="MPF49" s="446"/>
      <c r="MPG49" s="446"/>
      <c r="MPH49" s="446"/>
      <c r="MPI49" s="446"/>
      <c r="MPJ49" s="446"/>
      <c r="MPK49" s="446"/>
      <c r="MPL49" s="446"/>
      <c r="MPM49" s="446"/>
      <c r="MPN49" s="446"/>
      <c r="MPO49" s="446"/>
      <c r="MPP49" s="446"/>
      <c r="MPQ49" s="446"/>
      <c r="MPR49" s="446"/>
      <c r="MPS49" s="446"/>
      <c r="MPT49" s="446"/>
      <c r="MPU49" s="446"/>
      <c r="MPV49" s="446"/>
      <c r="MPW49" s="446"/>
      <c r="MPX49" s="446"/>
      <c r="MPY49" s="446"/>
      <c r="MPZ49" s="446"/>
      <c r="MQA49" s="446"/>
      <c r="MQB49" s="446"/>
      <c r="MQC49" s="446"/>
      <c r="MQD49" s="446"/>
      <c r="MQE49" s="446"/>
      <c r="MQF49" s="446"/>
      <c r="MQG49" s="446"/>
      <c r="MQH49" s="446"/>
      <c r="MQI49" s="446"/>
      <c r="MQJ49" s="446"/>
      <c r="MQK49" s="446"/>
      <c r="MQL49" s="446"/>
      <c r="MQM49" s="446"/>
      <c r="MQN49" s="446"/>
      <c r="MQO49" s="446"/>
      <c r="MQP49" s="446"/>
      <c r="MQQ49" s="446"/>
      <c r="MQR49" s="446"/>
      <c r="MQS49" s="446"/>
      <c r="MQT49" s="446"/>
      <c r="MQU49" s="446"/>
      <c r="MQV49" s="446"/>
      <c r="MQW49" s="446"/>
      <c r="MQX49" s="446"/>
      <c r="MQY49" s="446"/>
      <c r="MQZ49" s="446"/>
      <c r="MRA49" s="446"/>
      <c r="MRB49" s="446"/>
      <c r="MRC49" s="446"/>
      <c r="MRD49" s="446"/>
      <c r="MRE49" s="446"/>
      <c r="MRF49" s="446"/>
      <c r="MRG49" s="446"/>
      <c r="MRH49" s="446"/>
      <c r="MRI49" s="446"/>
      <c r="MRJ49" s="446"/>
      <c r="MRK49" s="446"/>
      <c r="MRL49" s="446"/>
      <c r="MRM49" s="446"/>
      <c r="MRN49" s="446"/>
      <c r="MRO49" s="446"/>
      <c r="MRP49" s="446"/>
      <c r="MRQ49" s="446"/>
      <c r="MRR49" s="446"/>
      <c r="MRS49" s="446"/>
      <c r="MRT49" s="446"/>
      <c r="MRU49" s="446"/>
      <c r="MRV49" s="446"/>
      <c r="MRW49" s="446"/>
      <c r="MRX49" s="446"/>
      <c r="MRY49" s="446"/>
      <c r="MRZ49" s="446"/>
      <c r="MSA49" s="446"/>
      <c r="MSB49" s="446"/>
      <c r="MSC49" s="446"/>
      <c r="MSD49" s="446"/>
      <c r="MSE49" s="446"/>
      <c r="MSF49" s="446"/>
      <c r="MSG49" s="446"/>
      <c r="MSH49" s="446"/>
      <c r="MSI49" s="446"/>
      <c r="MSJ49" s="446"/>
      <c r="MSK49" s="446"/>
      <c r="MSL49" s="446"/>
      <c r="MSM49" s="446"/>
      <c r="MSN49" s="446"/>
      <c r="MSO49" s="446"/>
      <c r="MSP49" s="446"/>
      <c r="MSQ49" s="446"/>
      <c r="MSR49" s="446"/>
      <c r="MSS49" s="446"/>
      <c r="MST49" s="446"/>
      <c r="MSU49" s="446"/>
      <c r="MSV49" s="446"/>
      <c r="MSW49" s="446"/>
      <c r="MSX49" s="446"/>
      <c r="MSY49" s="446"/>
      <c r="MSZ49" s="446"/>
      <c r="MTA49" s="446"/>
      <c r="MTB49" s="446"/>
      <c r="MTC49" s="446"/>
      <c r="MTD49" s="446"/>
      <c r="MTE49" s="446"/>
      <c r="MTF49" s="446"/>
      <c r="MTG49" s="446"/>
      <c r="MTH49" s="446"/>
      <c r="MTI49" s="446"/>
      <c r="MTJ49" s="446"/>
      <c r="MTK49" s="446"/>
      <c r="MTL49" s="446"/>
      <c r="MTM49" s="446"/>
      <c r="MTN49" s="446"/>
      <c r="MTO49" s="446"/>
      <c r="MTP49" s="446"/>
      <c r="MTQ49" s="446"/>
      <c r="MTR49" s="446"/>
      <c r="MTS49" s="446"/>
      <c r="MTT49" s="446"/>
      <c r="MTU49" s="446"/>
      <c r="MTV49" s="446"/>
      <c r="MTW49" s="446"/>
      <c r="MTX49" s="446"/>
      <c r="MTY49" s="446"/>
      <c r="MTZ49" s="446"/>
      <c r="MUA49" s="446"/>
      <c r="MUB49" s="446"/>
      <c r="MUC49" s="446"/>
      <c r="MUD49" s="446"/>
      <c r="MUE49" s="446"/>
      <c r="MUF49" s="446"/>
      <c r="MUG49" s="446"/>
      <c r="MUH49" s="446"/>
      <c r="MUI49" s="446"/>
      <c r="MUJ49" s="446"/>
      <c r="MUK49" s="446"/>
      <c r="MUL49" s="446"/>
      <c r="MUM49" s="446"/>
      <c r="MUN49" s="446"/>
      <c r="MUO49" s="446"/>
      <c r="MUP49" s="446"/>
      <c r="MUQ49" s="446"/>
      <c r="MUR49" s="446"/>
      <c r="MUS49" s="446"/>
      <c r="MUT49" s="446"/>
      <c r="MUU49" s="446"/>
      <c r="MUV49" s="446"/>
      <c r="MUW49" s="446"/>
      <c r="MUX49" s="446"/>
      <c r="MUY49" s="446"/>
      <c r="MUZ49" s="446"/>
      <c r="MVA49" s="446"/>
      <c r="MVB49" s="446"/>
      <c r="MVC49" s="446"/>
      <c r="MVD49" s="446"/>
      <c r="MVE49" s="446"/>
      <c r="MVF49" s="446"/>
      <c r="MVG49" s="446"/>
      <c r="MVH49" s="446"/>
      <c r="MVI49" s="446"/>
      <c r="MVJ49" s="446"/>
      <c r="MVK49" s="446"/>
      <c r="MVL49" s="446"/>
      <c r="MVM49" s="446"/>
      <c r="MVN49" s="446"/>
      <c r="MVO49" s="446"/>
      <c r="MVP49" s="446"/>
      <c r="MVQ49" s="446"/>
      <c r="MVR49" s="446"/>
      <c r="MVS49" s="446"/>
      <c r="MVT49" s="446"/>
      <c r="MVU49" s="446"/>
      <c r="MVV49" s="446"/>
      <c r="MVW49" s="446"/>
      <c r="MVX49" s="446"/>
      <c r="MVY49" s="446"/>
      <c r="MVZ49" s="446"/>
      <c r="MWA49" s="446"/>
      <c r="MWB49" s="446"/>
      <c r="MWC49" s="446"/>
      <c r="MWD49" s="446"/>
      <c r="MWE49" s="446"/>
      <c r="MWF49" s="446"/>
      <c r="MWG49" s="446"/>
      <c r="MWH49" s="446"/>
      <c r="MWI49" s="446"/>
      <c r="MWJ49" s="446"/>
      <c r="MWK49" s="446"/>
      <c r="MWL49" s="446"/>
      <c r="MWM49" s="446"/>
      <c r="MWN49" s="446"/>
      <c r="MWO49" s="446"/>
      <c r="MWP49" s="446"/>
      <c r="MWQ49" s="446"/>
      <c r="MWR49" s="446"/>
      <c r="MWS49" s="446"/>
      <c r="MWT49" s="446"/>
      <c r="MWU49" s="446"/>
      <c r="MWV49" s="446"/>
      <c r="MWW49" s="446"/>
      <c r="MWX49" s="446"/>
      <c r="MWY49" s="446"/>
      <c r="MWZ49" s="446"/>
      <c r="MXA49" s="446"/>
      <c r="MXB49" s="446"/>
      <c r="MXC49" s="446"/>
      <c r="MXD49" s="446"/>
      <c r="MXE49" s="446"/>
      <c r="MXF49" s="446"/>
      <c r="MXG49" s="446"/>
      <c r="MXH49" s="446"/>
      <c r="MXI49" s="446"/>
      <c r="MXJ49" s="446"/>
      <c r="MXK49" s="446"/>
      <c r="MXL49" s="446"/>
      <c r="MXM49" s="446"/>
      <c r="MXN49" s="446"/>
      <c r="MXO49" s="446"/>
      <c r="MXP49" s="446"/>
      <c r="MXQ49" s="446"/>
      <c r="MXR49" s="446"/>
      <c r="MXS49" s="446"/>
      <c r="MXT49" s="446"/>
      <c r="MXU49" s="446"/>
      <c r="MXV49" s="446"/>
      <c r="MXW49" s="446"/>
      <c r="MXX49" s="446"/>
      <c r="MXY49" s="446"/>
      <c r="MXZ49" s="446"/>
      <c r="MYA49" s="446"/>
      <c r="MYB49" s="446"/>
      <c r="MYC49" s="446"/>
      <c r="MYD49" s="446"/>
      <c r="MYE49" s="446"/>
      <c r="MYF49" s="446"/>
      <c r="MYG49" s="446"/>
      <c r="MYH49" s="446"/>
      <c r="MYI49" s="446"/>
      <c r="MYJ49" s="446"/>
      <c r="MYK49" s="446"/>
      <c r="MYL49" s="446"/>
      <c r="MYM49" s="446"/>
      <c r="MYN49" s="446"/>
      <c r="MYO49" s="446"/>
      <c r="MYP49" s="446"/>
      <c r="MYQ49" s="446"/>
      <c r="MYR49" s="446"/>
      <c r="MYS49" s="446"/>
      <c r="MYT49" s="446"/>
      <c r="MYU49" s="446"/>
      <c r="MYV49" s="446"/>
      <c r="MYW49" s="446"/>
      <c r="MYX49" s="446"/>
      <c r="MYY49" s="446"/>
      <c r="MYZ49" s="446"/>
      <c r="MZA49" s="446"/>
      <c r="MZB49" s="446"/>
      <c r="MZC49" s="446"/>
      <c r="MZD49" s="446"/>
      <c r="MZE49" s="446"/>
      <c r="MZF49" s="446"/>
      <c r="MZG49" s="446"/>
      <c r="MZH49" s="446"/>
      <c r="MZI49" s="446"/>
      <c r="MZJ49" s="446"/>
      <c r="MZK49" s="446"/>
      <c r="MZL49" s="446"/>
      <c r="MZM49" s="446"/>
      <c r="MZN49" s="446"/>
      <c r="MZO49" s="446"/>
      <c r="MZP49" s="446"/>
      <c r="MZQ49" s="446"/>
      <c r="MZR49" s="446"/>
      <c r="MZS49" s="446"/>
      <c r="MZT49" s="446"/>
      <c r="MZU49" s="446"/>
      <c r="MZV49" s="446"/>
      <c r="MZW49" s="446"/>
      <c r="MZX49" s="446"/>
      <c r="MZY49" s="446"/>
      <c r="MZZ49" s="446"/>
      <c r="NAA49" s="446"/>
      <c r="NAB49" s="446"/>
      <c r="NAC49" s="446"/>
      <c r="NAD49" s="446"/>
      <c r="NAE49" s="446"/>
      <c r="NAF49" s="446"/>
      <c r="NAG49" s="446"/>
      <c r="NAH49" s="446"/>
      <c r="NAI49" s="446"/>
      <c r="NAJ49" s="446"/>
      <c r="NAK49" s="446"/>
      <c r="NAL49" s="446"/>
      <c r="NAM49" s="446"/>
      <c r="NAN49" s="446"/>
      <c r="NAO49" s="446"/>
      <c r="NAP49" s="446"/>
      <c r="NAQ49" s="446"/>
      <c r="NAR49" s="446"/>
      <c r="NAS49" s="446"/>
      <c r="NAT49" s="446"/>
      <c r="NAU49" s="446"/>
      <c r="NAV49" s="446"/>
      <c r="NAW49" s="446"/>
      <c r="NAX49" s="446"/>
      <c r="NAY49" s="446"/>
      <c r="NAZ49" s="446"/>
      <c r="NBA49" s="446"/>
      <c r="NBB49" s="446"/>
      <c r="NBC49" s="446"/>
      <c r="NBD49" s="446"/>
      <c r="NBE49" s="446"/>
      <c r="NBF49" s="446"/>
      <c r="NBG49" s="446"/>
      <c r="NBH49" s="446"/>
      <c r="NBI49" s="446"/>
      <c r="NBJ49" s="446"/>
      <c r="NBK49" s="446"/>
      <c r="NBL49" s="446"/>
      <c r="NBM49" s="446"/>
      <c r="NBN49" s="446"/>
      <c r="NBO49" s="446"/>
      <c r="NBP49" s="446"/>
      <c r="NBQ49" s="446"/>
      <c r="NBR49" s="446"/>
      <c r="NBS49" s="446"/>
      <c r="NBT49" s="446"/>
      <c r="NBU49" s="446"/>
      <c r="NBV49" s="446"/>
      <c r="NBW49" s="446"/>
      <c r="NBX49" s="446"/>
      <c r="NBY49" s="446"/>
      <c r="NBZ49" s="446"/>
      <c r="NCA49" s="446"/>
      <c r="NCB49" s="446"/>
      <c r="NCC49" s="446"/>
      <c r="NCD49" s="446"/>
      <c r="NCE49" s="446"/>
      <c r="NCF49" s="446"/>
      <c r="NCG49" s="446"/>
      <c r="NCH49" s="446"/>
      <c r="NCI49" s="446"/>
      <c r="NCJ49" s="446"/>
      <c r="NCK49" s="446"/>
      <c r="NCL49" s="446"/>
      <c r="NCM49" s="446"/>
      <c r="NCN49" s="446"/>
      <c r="NCO49" s="446"/>
      <c r="NCP49" s="446"/>
      <c r="NCQ49" s="446"/>
      <c r="NCR49" s="446"/>
      <c r="NCS49" s="446"/>
      <c r="NCT49" s="446"/>
      <c r="NCU49" s="446"/>
      <c r="NCV49" s="446"/>
      <c r="NCW49" s="446"/>
      <c r="NCX49" s="446"/>
      <c r="NCY49" s="446"/>
      <c r="NCZ49" s="446"/>
      <c r="NDA49" s="446"/>
      <c r="NDB49" s="446"/>
      <c r="NDC49" s="446"/>
      <c r="NDD49" s="446"/>
      <c r="NDE49" s="446"/>
      <c r="NDF49" s="446"/>
      <c r="NDG49" s="446"/>
      <c r="NDH49" s="446"/>
      <c r="NDI49" s="446"/>
      <c r="NDJ49" s="446"/>
      <c r="NDK49" s="446"/>
      <c r="NDL49" s="446"/>
      <c r="NDM49" s="446"/>
      <c r="NDN49" s="446"/>
      <c r="NDO49" s="446"/>
      <c r="NDP49" s="446"/>
      <c r="NDQ49" s="446"/>
      <c r="NDR49" s="446"/>
      <c r="NDS49" s="446"/>
      <c r="NDT49" s="446"/>
      <c r="NDU49" s="446"/>
      <c r="NDV49" s="446"/>
      <c r="NDW49" s="446"/>
      <c r="NDX49" s="446"/>
      <c r="NDY49" s="446"/>
      <c r="NDZ49" s="446"/>
      <c r="NEA49" s="446"/>
      <c r="NEB49" s="446"/>
      <c r="NEC49" s="446"/>
      <c r="NED49" s="446"/>
      <c r="NEE49" s="446"/>
      <c r="NEF49" s="446"/>
      <c r="NEG49" s="446"/>
      <c r="NEH49" s="446"/>
      <c r="NEI49" s="446"/>
      <c r="NEJ49" s="446"/>
      <c r="NEK49" s="446"/>
      <c r="NEL49" s="446"/>
      <c r="NEM49" s="446"/>
      <c r="NEN49" s="446"/>
      <c r="NEO49" s="446"/>
      <c r="NEP49" s="446"/>
      <c r="NEQ49" s="446"/>
      <c r="NER49" s="446"/>
      <c r="NES49" s="446"/>
      <c r="NET49" s="446"/>
      <c r="NEU49" s="446"/>
      <c r="NEV49" s="446"/>
      <c r="NEW49" s="446"/>
      <c r="NEX49" s="446"/>
      <c r="NEY49" s="446"/>
      <c r="NEZ49" s="446"/>
      <c r="NFA49" s="446"/>
      <c r="NFB49" s="446"/>
      <c r="NFC49" s="446"/>
      <c r="NFD49" s="446"/>
      <c r="NFE49" s="446"/>
      <c r="NFF49" s="446"/>
      <c r="NFG49" s="446"/>
      <c r="NFH49" s="446"/>
      <c r="NFI49" s="446"/>
      <c r="NFJ49" s="446"/>
      <c r="NFK49" s="446"/>
      <c r="NFL49" s="446"/>
      <c r="NFM49" s="446"/>
      <c r="NFN49" s="446"/>
      <c r="NFO49" s="446"/>
      <c r="NFP49" s="446"/>
      <c r="NFQ49" s="446"/>
      <c r="NFR49" s="446"/>
      <c r="NFS49" s="446"/>
      <c r="NFT49" s="446"/>
      <c r="NFU49" s="446"/>
      <c r="NFV49" s="446"/>
      <c r="NFW49" s="446"/>
      <c r="NFX49" s="446"/>
      <c r="NFY49" s="446"/>
      <c r="NFZ49" s="446"/>
      <c r="NGA49" s="446"/>
      <c r="NGB49" s="446"/>
      <c r="NGC49" s="446"/>
      <c r="NGD49" s="446"/>
      <c r="NGE49" s="446"/>
      <c r="NGF49" s="446"/>
      <c r="NGG49" s="446"/>
      <c r="NGH49" s="446"/>
      <c r="NGI49" s="446"/>
      <c r="NGJ49" s="446"/>
      <c r="NGK49" s="446"/>
      <c r="NGL49" s="446"/>
      <c r="NGM49" s="446"/>
      <c r="NGN49" s="446"/>
      <c r="NGO49" s="446"/>
      <c r="NGP49" s="446"/>
      <c r="NGQ49" s="446"/>
      <c r="NGR49" s="446"/>
      <c r="NGS49" s="446"/>
      <c r="NGT49" s="446"/>
      <c r="NGU49" s="446"/>
      <c r="NGV49" s="446"/>
      <c r="NGW49" s="446"/>
      <c r="NGX49" s="446"/>
      <c r="NGY49" s="446"/>
      <c r="NGZ49" s="446"/>
      <c r="NHA49" s="446"/>
      <c r="NHB49" s="446"/>
      <c r="NHC49" s="446"/>
      <c r="NHD49" s="446"/>
      <c r="NHE49" s="446"/>
      <c r="NHF49" s="446"/>
      <c r="NHG49" s="446"/>
      <c r="NHH49" s="446"/>
      <c r="NHI49" s="446"/>
      <c r="NHJ49" s="446"/>
      <c r="NHK49" s="446"/>
      <c r="NHL49" s="446"/>
      <c r="NHM49" s="446"/>
      <c r="NHN49" s="446"/>
      <c r="NHO49" s="446"/>
      <c r="NHP49" s="446"/>
      <c r="NHQ49" s="446"/>
      <c r="NHR49" s="446"/>
      <c r="NHS49" s="446"/>
      <c r="NHT49" s="446"/>
      <c r="NHU49" s="446"/>
      <c r="NHV49" s="446"/>
      <c r="NHW49" s="446"/>
      <c r="NHX49" s="446"/>
      <c r="NHY49" s="446"/>
      <c r="NHZ49" s="446"/>
      <c r="NIA49" s="446"/>
      <c r="NIB49" s="446"/>
      <c r="NIC49" s="446"/>
      <c r="NID49" s="446"/>
      <c r="NIE49" s="446"/>
      <c r="NIF49" s="446"/>
      <c r="NIG49" s="446"/>
      <c r="NIH49" s="446"/>
      <c r="NII49" s="446"/>
      <c r="NIJ49" s="446"/>
      <c r="NIK49" s="446"/>
      <c r="NIL49" s="446"/>
      <c r="NIM49" s="446"/>
      <c r="NIN49" s="446"/>
      <c r="NIO49" s="446"/>
      <c r="NIP49" s="446"/>
      <c r="NIQ49" s="446"/>
      <c r="NIR49" s="446"/>
      <c r="NIS49" s="446"/>
      <c r="NIT49" s="446"/>
      <c r="NIU49" s="446"/>
      <c r="NIV49" s="446"/>
      <c r="NIW49" s="446"/>
      <c r="NIX49" s="446"/>
      <c r="NIY49" s="446"/>
      <c r="NIZ49" s="446"/>
      <c r="NJA49" s="446"/>
      <c r="NJB49" s="446"/>
      <c r="NJC49" s="446"/>
      <c r="NJD49" s="446"/>
      <c r="NJE49" s="446"/>
      <c r="NJF49" s="446"/>
      <c r="NJG49" s="446"/>
      <c r="NJH49" s="446"/>
      <c r="NJI49" s="446"/>
      <c r="NJJ49" s="446"/>
      <c r="NJK49" s="446"/>
      <c r="NJL49" s="446"/>
      <c r="NJM49" s="446"/>
      <c r="NJN49" s="446"/>
      <c r="NJO49" s="446"/>
      <c r="NJP49" s="446"/>
      <c r="NJQ49" s="446"/>
      <c r="NJR49" s="446"/>
      <c r="NJS49" s="446"/>
      <c r="NJT49" s="446"/>
      <c r="NJU49" s="446"/>
      <c r="NJV49" s="446"/>
      <c r="NJW49" s="446"/>
      <c r="NJX49" s="446"/>
      <c r="NJY49" s="446"/>
      <c r="NJZ49" s="446"/>
      <c r="NKA49" s="446"/>
      <c r="NKB49" s="446"/>
      <c r="NKC49" s="446"/>
      <c r="NKD49" s="446"/>
      <c r="NKE49" s="446"/>
      <c r="NKF49" s="446"/>
      <c r="NKG49" s="446"/>
      <c r="NKH49" s="446"/>
      <c r="NKI49" s="446"/>
      <c r="NKJ49" s="446"/>
      <c r="NKK49" s="446"/>
      <c r="NKL49" s="446"/>
      <c r="NKM49" s="446"/>
      <c r="NKN49" s="446"/>
      <c r="NKO49" s="446"/>
      <c r="NKP49" s="446"/>
      <c r="NKQ49" s="446"/>
      <c r="NKR49" s="446"/>
      <c r="NKS49" s="446"/>
      <c r="NKT49" s="446"/>
      <c r="NKU49" s="446"/>
      <c r="NKV49" s="446"/>
      <c r="NKW49" s="446"/>
      <c r="NKX49" s="446"/>
      <c r="NKY49" s="446"/>
      <c r="NKZ49" s="446"/>
      <c r="NLA49" s="446"/>
      <c r="NLB49" s="446"/>
      <c r="NLC49" s="446"/>
      <c r="NLD49" s="446"/>
      <c r="NLE49" s="446"/>
      <c r="NLF49" s="446"/>
      <c r="NLG49" s="446"/>
      <c r="NLH49" s="446"/>
      <c r="NLI49" s="446"/>
      <c r="NLJ49" s="446"/>
      <c r="NLK49" s="446"/>
      <c r="NLL49" s="446"/>
      <c r="NLM49" s="446"/>
      <c r="NLN49" s="446"/>
      <c r="NLO49" s="446"/>
      <c r="NLP49" s="446"/>
      <c r="NLQ49" s="446"/>
      <c r="NLR49" s="446"/>
      <c r="NLS49" s="446"/>
      <c r="NLT49" s="446"/>
      <c r="NLU49" s="446"/>
      <c r="NLV49" s="446"/>
      <c r="NLW49" s="446"/>
      <c r="NLX49" s="446"/>
      <c r="NLY49" s="446"/>
      <c r="NLZ49" s="446"/>
      <c r="NMA49" s="446"/>
      <c r="NMB49" s="446"/>
      <c r="NMC49" s="446"/>
      <c r="NMD49" s="446"/>
      <c r="NME49" s="446"/>
      <c r="NMF49" s="446"/>
      <c r="NMG49" s="446"/>
      <c r="NMH49" s="446"/>
      <c r="NMI49" s="446"/>
      <c r="NMJ49" s="446"/>
      <c r="NMK49" s="446"/>
      <c r="NML49" s="446"/>
      <c r="NMM49" s="446"/>
      <c r="NMN49" s="446"/>
      <c r="NMO49" s="446"/>
      <c r="NMP49" s="446"/>
      <c r="NMQ49" s="446"/>
      <c r="NMR49" s="446"/>
      <c r="NMS49" s="446"/>
      <c r="NMT49" s="446"/>
      <c r="NMU49" s="446"/>
      <c r="NMV49" s="446"/>
      <c r="NMW49" s="446"/>
      <c r="NMX49" s="446"/>
      <c r="NMY49" s="446"/>
      <c r="NMZ49" s="446"/>
      <c r="NNA49" s="446"/>
      <c r="NNB49" s="446"/>
      <c r="NNC49" s="446"/>
      <c r="NND49" s="446"/>
      <c r="NNE49" s="446"/>
      <c r="NNF49" s="446"/>
      <c r="NNG49" s="446"/>
      <c r="NNH49" s="446"/>
      <c r="NNI49" s="446"/>
      <c r="NNJ49" s="446"/>
      <c r="NNK49" s="446"/>
      <c r="NNL49" s="446"/>
      <c r="NNM49" s="446"/>
      <c r="NNN49" s="446"/>
      <c r="NNO49" s="446"/>
      <c r="NNP49" s="446"/>
      <c r="NNQ49" s="446"/>
      <c r="NNR49" s="446"/>
      <c r="NNS49" s="446"/>
      <c r="NNT49" s="446"/>
      <c r="NNU49" s="446"/>
      <c r="NNV49" s="446"/>
      <c r="NNW49" s="446"/>
      <c r="NNX49" s="446"/>
      <c r="NNY49" s="446"/>
      <c r="NNZ49" s="446"/>
      <c r="NOA49" s="446"/>
      <c r="NOB49" s="446"/>
      <c r="NOC49" s="446"/>
      <c r="NOD49" s="446"/>
      <c r="NOE49" s="446"/>
      <c r="NOF49" s="446"/>
      <c r="NOG49" s="446"/>
      <c r="NOH49" s="446"/>
      <c r="NOI49" s="446"/>
      <c r="NOJ49" s="446"/>
      <c r="NOK49" s="446"/>
      <c r="NOL49" s="446"/>
      <c r="NOM49" s="446"/>
      <c r="NON49" s="446"/>
      <c r="NOO49" s="446"/>
      <c r="NOP49" s="446"/>
      <c r="NOQ49" s="446"/>
      <c r="NOR49" s="446"/>
      <c r="NOS49" s="446"/>
      <c r="NOT49" s="446"/>
      <c r="NOU49" s="446"/>
      <c r="NOV49" s="446"/>
      <c r="NOW49" s="446"/>
      <c r="NOX49" s="446"/>
      <c r="NOY49" s="446"/>
      <c r="NOZ49" s="446"/>
      <c r="NPA49" s="446"/>
      <c r="NPB49" s="446"/>
      <c r="NPC49" s="446"/>
      <c r="NPD49" s="446"/>
      <c r="NPE49" s="446"/>
      <c r="NPF49" s="446"/>
      <c r="NPG49" s="446"/>
      <c r="NPH49" s="446"/>
      <c r="NPI49" s="446"/>
      <c r="NPJ49" s="446"/>
      <c r="NPK49" s="446"/>
      <c r="NPL49" s="446"/>
      <c r="NPM49" s="446"/>
      <c r="NPN49" s="446"/>
      <c r="NPO49" s="446"/>
      <c r="NPP49" s="446"/>
      <c r="NPQ49" s="446"/>
      <c r="NPR49" s="446"/>
      <c r="NPS49" s="446"/>
      <c r="NPT49" s="446"/>
      <c r="NPU49" s="446"/>
      <c r="NPV49" s="446"/>
      <c r="NPW49" s="446"/>
      <c r="NPX49" s="446"/>
      <c r="NPY49" s="446"/>
      <c r="NPZ49" s="446"/>
      <c r="NQA49" s="446"/>
      <c r="NQB49" s="446"/>
      <c r="NQC49" s="446"/>
      <c r="NQD49" s="446"/>
      <c r="NQE49" s="446"/>
      <c r="NQF49" s="446"/>
      <c r="NQG49" s="446"/>
      <c r="NQH49" s="446"/>
      <c r="NQI49" s="446"/>
      <c r="NQJ49" s="446"/>
      <c r="NQK49" s="446"/>
      <c r="NQL49" s="446"/>
      <c r="NQM49" s="446"/>
      <c r="NQN49" s="446"/>
      <c r="NQO49" s="446"/>
      <c r="NQP49" s="446"/>
      <c r="NQQ49" s="446"/>
      <c r="NQR49" s="446"/>
      <c r="NQS49" s="446"/>
      <c r="NQT49" s="446"/>
      <c r="NQU49" s="446"/>
      <c r="NQV49" s="446"/>
      <c r="NQW49" s="446"/>
      <c r="NQX49" s="446"/>
      <c r="NQY49" s="446"/>
      <c r="NQZ49" s="446"/>
      <c r="NRA49" s="446"/>
      <c r="NRB49" s="446"/>
      <c r="NRC49" s="446"/>
      <c r="NRD49" s="446"/>
      <c r="NRE49" s="446"/>
      <c r="NRF49" s="446"/>
      <c r="NRG49" s="446"/>
      <c r="NRH49" s="446"/>
      <c r="NRI49" s="446"/>
      <c r="NRJ49" s="446"/>
      <c r="NRK49" s="446"/>
      <c r="NRL49" s="446"/>
      <c r="NRM49" s="446"/>
      <c r="NRN49" s="446"/>
      <c r="NRO49" s="446"/>
      <c r="NRP49" s="446"/>
      <c r="NRQ49" s="446"/>
      <c r="NRR49" s="446"/>
      <c r="NRS49" s="446"/>
      <c r="NRT49" s="446"/>
      <c r="NRU49" s="446"/>
      <c r="NRV49" s="446"/>
      <c r="NRW49" s="446"/>
      <c r="NRX49" s="446"/>
      <c r="NRY49" s="446"/>
      <c r="NRZ49" s="446"/>
      <c r="NSA49" s="446"/>
      <c r="NSB49" s="446"/>
      <c r="NSC49" s="446"/>
      <c r="NSD49" s="446"/>
      <c r="NSE49" s="446"/>
      <c r="NSF49" s="446"/>
      <c r="NSG49" s="446"/>
      <c r="NSH49" s="446"/>
      <c r="NSI49" s="446"/>
      <c r="NSJ49" s="446"/>
      <c r="NSK49" s="446"/>
      <c r="NSL49" s="446"/>
      <c r="NSM49" s="446"/>
      <c r="NSN49" s="446"/>
      <c r="NSO49" s="446"/>
      <c r="NSP49" s="446"/>
      <c r="NSQ49" s="446"/>
      <c r="NSR49" s="446"/>
      <c r="NSS49" s="446"/>
      <c r="NST49" s="446"/>
      <c r="NSU49" s="446"/>
      <c r="NSV49" s="446"/>
      <c r="NSW49" s="446"/>
      <c r="NSX49" s="446"/>
      <c r="NSY49" s="446"/>
      <c r="NSZ49" s="446"/>
      <c r="NTA49" s="446"/>
      <c r="NTB49" s="446"/>
      <c r="NTC49" s="446"/>
      <c r="NTD49" s="446"/>
      <c r="NTE49" s="446"/>
      <c r="NTF49" s="446"/>
      <c r="NTG49" s="446"/>
      <c r="NTH49" s="446"/>
      <c r="NTI49" s="446"/>
      <c r="NTJ49" s="446"/>
      <c r="NTK49" s="446"/>
      <c r="NTL49" s="446"/>
      <c r="NTM49" s="446"/>
      <c r="NTN49" s="446"/>
      <c r="NTO49" s="446"/>
      <c r="NTP49" s="446"/>
      <c r="NTQ49" s="446"/>
      <c r="NTR49" s="446"/>
      <c r="NTS49" s="446"/>
      <c r="NTT49" s="446"/>
      <c r="NTU49" s="446"/>
      <c r="NTV49" s="446"/>
      <c r="NTW49" s="446"/>
      <c r="NTX49" s="446"/>
      <c r="NTY49" s="446"/>
      <c r="NTZ49" s="446"/>
      <c r="NUA49" s="446"/>
      <c r="NUB49" s="446"/>
      <c r="NUC49" s="446"/>
      <c r="NUD49" s="446"/>
      <c r="NUE49" s="446"/>
      <c r="NUF49" s="446"/>
      <c r="NUG49" s="446"/>
      <c r="NUH49" s="446"/>
      <c r="NUI49" s="446"/>
      <c r="NUJ49" s="446"/>
      <c r="NUK49" s="446"/>
      <c r="NUL49" s="446"/>
      <c r="NUM49" s="446"/>
      <c r="NUN49" s="446"/>
      <c r="NUO49" s="446"/>
      <c r="NUP49" s="446"/>
      <c r="NUQ49" s="446"/>
      <c r="NUR49" s="446"/>
      <c r="NUS49" s="446"/>
      <c r="NUT49" s="446"/>
      <c r="NUU49" s="446"/>
      <c r="NUV49" s="446"/>
      <c r="NUW49" s="446"/>
      <c r="NUX49" s="446"/>
      <c r="NUY49" s="446"/>
      <c r="NUZ49" s="446"/>
      <c r="NVA49" s="446"/>
      <c r="NVB49" s="446"/>
      <c r="NVC49" s="446"/>
      <c r="NVD49" s="446"/>
      <c r="NVE49" s="446"/>
      <c r="NVF49" s="446"/>
      <c r="NVG49" s="446"/>
      <c r="NVH49" s="446"/>
      <c r="NVI49" s="446"/>
      <c r="NVJ49" s="446"/>
      <c r="NVK49" s="446"/>
      <c r="NVL49" s="446"/>
      <c r="NVM49" s="446"/>
      <c r="NVN49" s="446"/>
      <c r="NVO49" s="446"/>
      <c r="NVP49" s="446"/>
      <c r="NVQ49" s="446"/>
      <c r="NVR49" s="446"/>
      <c r="NVS49" s="446"/>
      <c r="NVT49" s="446"/>
      <c r="NVU49" s="446"/>
      <c r="NVV49" s="446"/>
      <c r="NVW49" s="446"/>
      <c r="NVX49" s="446"/>
      <c r="NVY49" s="446"/>
      <c r="NVZ49" s="446"/>
      <c r="NWA49" s="446"/>
      <c r="NWB49" s="446"/>
      <c r="NWC49" s="446"/>
      <c r="NWD49" s="446"/>
      <c r="NWE49" s="446"/>
      <c r="NWF49" s="446"/>
      <c r="NWG49" s="446"/>
      <c r="NWH49" s="446"/>
      <c r="NWI49" s="446"/>
      <c r="NWJ49" s="446"/>
      <c r="NWK49" s="446"/>
      <c r="NWL49" s="446"/>
      <c r="NWM49" s="446"/>
      <c r="NWN49" s="446"/>
      <c r="NWO49" s="446"/>
      <c r="NWP49" s="446"/>
      <c r="NWQ49" s="446"/>
      <c r="NWR49" s="446"/>
      <c r="NWS49" s="446"/>
      <c r="NWT49" s="446"/>
      <c r="NWU49" s="446"/>
      <c r="NWV49" s="446"/>
      <c r="NWW49" s="446"/>
      <c r="NWX49" s="446"/>
      <c r="NWY49" s="446"/>
      <c r="NWZ49" s="446"/>
      <c r="NXA49" s="446"/>
      <c r="NXB49" s="446"/>
      <c r="NXC49" s="446"/>
      <c r="NXD49" s="446"/>
      <c r="NXE49" s="446"/>
      <c r="NXF49" s="446"/>
      <c r="NXG49" s="446"/>
      <c r="NXH49" s="446"/>
      <c r="NXI49" s="446"/>
      <c r="NXJ49" s="446"/>
      <c r="NXK49" s="446"/>
      <c r="NXL49" s="446"/>
      <c r="NXM49" s="446"/>
      <c r="NXN49" s="446"/>
      <c r="NXO49" s="446"/>
      <c r="NXP49" s="446"/>
      <c r="NXQ49" s="446"/>
      <c r="NXR49" s="446"/>
      <c r="NXS49" s="446"/>
      <c r="NXT49" s="446"/>
      <c r="NXU49" s="446"/>
      <c r="NXV49" s="446"/>
      <c r="NXW49" s="446"/>
      <c r="NXX49" s="446"/>
      <c r="NXY49" s="446"/>
      <c r="NXZ49" s="446"/>
      <c r="NYA49" s="446"/>
      <c r="NYB49" s="446"/>
      <c r="NYC49" s="446"/>
      <c r="NYD49" s="446"/>
      <c r="NYE49" s="446"/>
      <c r="NYF49" s="446"/>
      <c r="NYG49" s="446"/>
      <c r="NYH49" s="446"/>
      <c r="NYI49" s="446"/>
      <c r="NYJ49" s="446"/>
      <c r="NYK49" s="446"/>
      <c r="NYL49" s="446"/>
      <c r="NYM49" s="446"/>
      <c r="NYN49" s="446"/>
      <c r="NYO49" s="446"/>
      <c r="NYP49" s="446"/>
      <c r="NYQ49" s="446"/>
      <c r="NYR49" s="446"/>
      <c r="NYS49" s="446"/>
      <c r="NYT49" s="446"/>
      <c r="NYU49" s="446"/>
      <c r="NYV49" s="446"/>
      <c r="NYW49" s="446"/>
      <c r="NYX49" s="446"/>
      <c r="NYY49" s="446"/>
      <c r="NYZ49" s="446"/>
      <c r="NZA49" s="446"/>
      <c r="NZB49" s="446"/>
      <c r="NZC49" s="446"/>
      <c r="NZD49" s="446"/>
      <c r="NZE49" s="446"/>
      <c r="NZF49" s="446"/>
      <c r="NZG49" s="446"/>
      <c r="NZH49" s="446"/>
      <c r="NZI49" s="446"/>
      <c r="NZJ49" s="446"/>
      <c r="NZK49" s="446"/>
      <c r="NZL49" s="446"/>
      <c r="NZM49" s="446"/>
      <c r="NZN49" s="446"/>
      <c r="NZO49" s="446"/>
      <c r="NZP49" s="446"/>
      <c r="NZQ49" s="446"/>
      <c r="NZR49" s="446"/>
      <c r="NZS49" s="446"/>
      <c r="NZT49" s="446"/>
      <c r="NZU49" s="446"/>
      <c r="NZV49" s="446"/>
      <c r="NZW49" s="446"/>
      <c r="NZX49" s="446"/>
      <c r="NZY49" s="446"/>
      <c r="NZZ49" s="446"/>
      <c r="OAA49" s="446"/>
      <c r="OAB49" s="446"/>
      <c r="OAC49" s="446"/>
      <c r="OAD49" s="446"/>
      <c r="OAE49" s="446"/>
      <c r="OAF49" s="446"/>
      <c r="OAG49" s="446"/>
      <c r="OAH49" s="446"/>
      <c r="OAI49" s="446"/>
      <c r="OAJ49" s="446"/>
      <c r="OAK49" s="446"/>
      <c r="OAL49" s="446"/>
      <c r="OAM49" s="446"/>
      <c r="OAN49" s="446"/>
      <c r="OAO49" s="446"/>
      <c r="OAP49" s="446"/>
      <c r="OAQ49" s="446"/>
      <c r="OAR49" s="446"/>
      <c r="OAS49" s="446"/>
      <c r="OAT49" s="446"/>
      <c r="OAU49" s="446"/>
      <c r="OAV49" s="446"/>
      <c r="OAW49" s="446"/>
      <c r="OAX49" s="446"/>
      <c r="OAY49" s="446"/>
      <c r="OAZ49" s="446"/>
      <c r="OBA49" s="446"/>
      <c r="OBB49" s="446"/>
      <c r="OBC49" s="446"/>
      <c r="OBD49" s="446"/>
      <c r="OBE49" s="446"/>
      <c r="OBF49" s="446"/>
      <c r="OBG49" s="446"/>
      <c r="OBH49" s="446"/>
      <c r="OBI49" s="446"/>
      <c r="OBJ49" s="446"/>
      <c r="OBK49" s="446"/>
      <c r="OBL49" s="446"/>
      <c r="OBM49" s="446"/>
      <c r="OBN49" s="446"/>
      <c r="OBO49" s="446"/>
      <c r="OBP49" s="446"/>
      <c r="OBQ49" s="446"/>
      <c r="OBR49" s="446"/>
      <c r="OBS49" s="446"/>
      <c r="OBT49" s="446"/>
      <c r="OBU49" s="446"/>
      <c r="OBV49" s="446"/>
      <c r="OBW49" s="446"/>
      <c r="OBX49" s="446"/>
      <c r="OBY49" s="446"/>
      <c r="OBZ49" s="446"/>
      <c r="OCA49" s="446"/>
      <c r="OCB49" s="446"/>
      <c r="OCC49" s="446"/>
      <c r="OCD49" s="446"/>
      <c r="OCE49" s="446"/>
      <c r="OCF49" s="446"/>
      <c r="OCG49" s="446"/>
      <c r="OCH49" s="446"/>
      <c r="OCI49" s="446"/>
      <c r="OCJ49" s="446"/>
      <c r="OCK49" s="446"/>
      <c r="OCL49" s="446"/>
      <c r="OCM49" s="446"/>
      <c r="OCN49" s="446"/>
      <c r="OCO49" s="446"/>
      <c r="OCP49" s="446"/>
      <c r="OCQ49" s="446"/>
      <c r="OCR49" s="446"/>
      <c r="OCS49" s="446"/>
      <c r="OCT49" s="446"/>
      <c r="OCU49" s="446"/>
      <c r="OCV49" s="446"/>
      <c r="OCW49" s="446"/>
      <c r="OCX49" s="446"/>
      <c r="OCY49" s="446"/>
      <c r="OCZ49" s="446"/>
      <c r="ODA49" s="446"/>
      <c r="ODB49" s="446"/>
      <c r="ODC49" s="446"/>
      <c r="ODD49" s="446"/>
      <c r="ODE49" s="446"/>
      <c r="ODF49" s="446"/>
      <c r="ODG49" s="446"/>
      <c r="ODH49" s="446"/>
      <c r="ODI49" s="446"/>
      <c r="ODJ49" s="446"/>
      <c r="ODK49" s="446"/>
      <c r="ODL49" s="446"/>
      <c r="ODM49" s="446"/>
      <c r="ODN49" s="446"/>
      <c r="ODO49" s="446"/>
      <c r="ODP49" s="446"/>
      <c r="ODQ49" s="446"/>
      <c r="ODR49" s="446"/>
      <c r="ODS49" s="446"/>
      <c r="ODT49" s="446"/>
      <c r="ODU49" s="446"/>
      <c r="ODV49" s="446"/>
      <c r="ODW49" s="446"/>
      <c r="ODX49" s="446"/>
      <c r="ODY49" s="446"/>
      <c r="ODZ49" s="446"/>
      <c r="OEA49" s="446"/>
      <c r="OEB49" s="446"/>
      <c r="OEC49" s="446"/>
      <c r="OED49" s="446"/>
      <c r="OEE49" s="446"/>
      <c r="OEF49" s="446"/>
      <c r="OEG49" s="446"/>
      <c r="OEH49" s="446"/>
      <c r="OEI49" s="446"/>
      <c r="OEJ49" s="446"/>
      <c r="OEK49" s="446"/>
      <c r="OEL49" s="446"/>
      <c r="OEM49" s="446"/>
      <c r="OEN49" s="446"/>
      <c r="OEO49" s="446"/>
      <c r="OEP49" s="446"/>
      <c r="OEQ49" s="446"/>
      <c r="OER49" s="446"/>
      <c r="OES49" s="446"/>
      <c r="OET49" s="446"/>
      <c r="OEU49" s="446"/>
      <c r="OEV49" s="446"/>
      <c r="OEW49" s="446"/>
      <c r="OEX49" s="446"/>
      <c r="OEY49" s="446"/>
      <c r="OEZ49" s="446"/>
      <c r="OFA49" s="446"/>
      <c r="OFB49" s="446"/>
      <c r="OFC49" s="446"/>
      <c r="OFD49" s="446"/>
      <c r="OFE49" s="446"/>
      <c r="OFF49" s="446"/>
      <c r="OFG49" s="446"/>
      <c r="OFH49" s="446"/>
      <c r="OFI49" s="446"/>
      <c r="OFJ49" s="446"/>
      <c r="OFK49" s="446"/>
      <c r="OFL49" s="446"/>
      <c r="OFM49" s="446"/>
      <c r="OFN49" s="446"/>
      <c r="OFO49" s="446"/>
      <c r="OFP49" s="446"/>
      <c r="OFQ49" s="446"/>
      <c r="OFR49" s="446"/>
      <c r="OFS49" s="446"/>
      <c r="OFT49" s="446"/>
      <c r="OFU49" s="446"/>
      <c r="OFV49" s="446"/>
      <c r="OFW49" s="446"/>
      <c r="OFX49" s="446"/>
      <c r="OFY49" s="446"/>
      <c r="OFZ49" s="446"/>
      <c r="OGA49" s="446"/>
      <c r="OGB49" s="446"/>
      <c r="OGC49" s="446"/>
      <c r="OGD49" s="446"/>
      <c r="OGE49" s="446"/>
      <c r="OGF49" s="446"/>
      <c r="OGG49" s="446"/>
      <c r="OGH49" s="446"/>
      <c r="OGI49" s="446"/>
      <c r="OGJ49" s="446"/>
      <c r="OGK49" s="446"/>
      <c r="OGL49" s="446"/>
      <c r="OGM49" s="446"/>
      <c r="OGN49" s="446"/>
      <c r="OGO49" s="446"/>
      <c r="OGP49" s="446"/>
      <c r="OGQ49" s="446"/>
      <c r="OGR49" s="446"/>
      <c r="OGS49" s="446"/>
      <c r="OGT49" s="446"/>
      <c r="OGU49" s="446"/>
      <c r="OGV49" s="446"/>
      <c r="OGW49" s="446"/>
      <c r="OGX49" s="446"/>
      <c r="OGY49" s="446"/>
      <c r="OGZ49" s="446"/>
      <c r="OHA49" s="446"/>
      <c r="OHB49" s="446"/>
      <c r="OHC49" s="446"/>
      <c r="OHD49" s="446"/>
      <c r="OHE49" s="446"/>
      <c r="OHF49" s="446"/>
      <c r="OHG49" s="446"/>
      <c r="OHH49" s="446"/>
      <c r="OHI49" s="446"/>
      <c r="OHJ49" s="446"/>
      <c r="OHK49" s="446"/>
      <c r="OHL49" s="446"/>
      <c r="OHM49" s="446"/>
      <c r="OHN49" s="446"/>
      <c r="OHO49" s="446"/>
      <c r="OHP49" s="446"/>
      <c r="OHQ49" s="446"/>
      <c r="OHR49" s="446"/>
      <c r="OHS49" s="446"/>
      <c r="OHT49" s="446"/>
      <c r="OHU49" s="446"/>
      <c r="OHV49" s="446"/>
      <c r="OHW49" s="446"/>
      <c r="OHX49" s="446"/>
      <c r="OHY49" s="446"/>
      <c r="OHZ49" s="446"/>
      <c r="OIA49" s="446"/>
      <c r="OIB49" s="446"/>
      <c r="OIC49" s="446"/>
      <c r="OID49" s="446"/>
      <c r="OIE49" s="446"/>
      <c r="OIF49" s="446"/>
      <c r="OIG49" s="446"/>
      <c r="OIH49" s="446"/>
      <c r="OII49" s="446"/>
      <c r="OIJ49" s="446"/>
      <c r="OIK49" s="446"/>
      <c r="OIL49" s="446"/>
      <c r="OIM49" s="446"/>
      <c r="OIN49" s="446"/>
      <c r="OIO49" s="446"/>
      <c r="OIP49" s="446"/>
      <c r="OIQ49" s="446"/>
      <c r="OIR49" s="446"/>
      <c r="OIS49" s="446"/>
      <c r="OIT49" s="446"/>
      <c r="OIU49" s="446"/>
      <c r="OIV49" s="446"/>
      <c r="OIW49" s="446"/>
      <c r="OIX49" s="446"/>
      <c r="OIY49" s="446"/>
      <c r="OIZ49" s="446"/>
      <c r="OJA49" s="446"/>
      <c r="OJB49" s="446"/>
      <c r="OJC49" s="446"/>
      <c r="OJD49" s="446"/>
      <c r="OJE49" s="446"/>
      <c r="OJF49" s="446"/>
      <c r="OJG49" s="446"/>
      <c r="OJH49" s="446"/>
      <c r="OJI49" s="446"/>
      <c r="OJJ49" s="446"/>
      <c r="OJK49" s="446"/>
      <c r="OJL49" s="446"/>
      <c r="OJM49" s="446"/>
      <c r="OJN49" s="446"/>
      <c r="OJO49" s="446"/>
      <c r="OJP49" s="446"/>
      <c r="OJQ49" s="446"/>
      <c r="OJR49" s="446"/>
      <c r="OJS49" s="446"/>
      <c r="OJT49" s="446"/>
      <c r="OJU49" s="446"/>
      <c r="OJV49" s="446"/>
      <c r="OJW49" s="446"/>
      <c r="OJX49" s="446"/>
      <c r="OJY49" s="446"/>
      <c r="OJZ49" s="446"/>
      <c r="OKA49" s="446"/>
      <c r="OKB49" s="446"/>
      <c r="OKC49" s="446"/>
      <c r="OKD49" s="446"/>
      <c r="OKE49" s="446"/>
      <c r="OKF49" s="446"/>
      <c r="OKG49" s="446"/>
      <c r="OKH49" s="446"/>
      <c r="OKI49" s="446"/>
      <c r="OKJ49" s="446"/>
      <c r="OKK49" s="446"/>
      <c r="OKL49" s="446"/>
      <c r="OKM49" s="446"/>
      <c r="OKN49" s="446"/>
      <c r="OKO49" s="446"/>
      <c r="OKP49" s="446"/>
      <c r="OKQ49" s="446"/>
      <c r="OKR49" s="446"/>
      <c r="OKS49" s="446"/>
      <c r="OKT49" s="446"/>
      <c r="OKU49" s="446"/>
      <c r="OKV49" s="446"/>
      <c r="OKW49" s="446"/>
      <c r="OKX49" s="446"/>
      <c r="OKY49" s="446"/>
      <c r="OKZ49" s="446"/>
      <c r="OLA49" s="446"/>
      <c r="OLB49" s="446"/>
      <c r="OLC49" s="446"/>
      <c r="OLD49" s="446"/>
      <c r="OLE49" s="446"/>
      <c r="OLF49" s="446"/>
      <c r="OLG49" s="446"/>
      <c r="OLH49" s="446"/>
      <c r="OLI49" s="446"/>
      <c r="OLJ49" s="446"/>
      <c r="OLK49" s="446"/>
      <c r="OLL49" s="446"/>
      <c r="OLM49" s="446"/>
      <c r="OLN49" s="446"/>
      <c r="OLO49" s="446"/>
      <c r="OLP49" s="446"/>
      <c r="OLQ49" s="446"/>
      <c r="OLR49" s="446"/>
      <c r="OLS49" s="446"/>
      <c r="OLT49" s="446"/>
      <c r="OLU49" s="446"/>
      <c r="OLV49" s="446"/>
      <c r="OLW49" s="446"/>
      <c r="OLX49" s="446"/>
      <c r="OLY49" s="446"/>
      <c r="OLZ49" s="446"/>
      <c r="OMA49" s="446"/>
      <c r="OMB49" s="446"/>
      <c r="OMC49" s="446"/>
      <c r="OMD49" s="446"/>
      <c r="OME49" s="446"/>
      <c r="OMF49" s="446"/>
      <c r="OMG49" s="446"/>
      <c r="OMH49" s="446"/>
      <c r="OMI49" s="446"/>
      <c r="OMJ49" s="446"/>
      <c r="OMK49" s="446"/>
      <c r="OML49" s="446"/>
      <c r="OMM49" s="446"/>
      <c r="OMN49" s="446"/>
      <c r="OMO49" s="446"/>
      <c r="OMP49" s="446"/>
      <c r="OMQ49" s="446"/>
      <c r="OMR49" s="446"/>
      <c r="OMS49" s="446"/>
      <c r="OMT49" s="446"/>
      <c r="OMU49" s="446"/>
      <c r="OMV49" s="446"/>
      <c r="OMW49" s="446"/>
      <c r="OMX49" s="446"/>
      <c r="OMY49" s="446"/>
      <c r="OMZ49" s="446"/>
      <c r="ONA49" s="446"/>
      <c r="ONB49" s="446"/>
      <c r="ONC49" s="446"/>
      <c r="OND49" s="446"/>
      <c r="ONE49" s="446"/>
      <c r="ONF49" s="446"/>
      <c r="ONG49" s="446"/>
      <c r="ONH49" s="446"/>
      <c r="ONI49" s="446"/>
      <c r="ONJ49" s="446"/>
      <c r="ONK49" s="446"/>
      <c r="ONL49" s="446"/>
      <c r="ONM49" s="446"/>
      <c r="ONN49" s="446"/>
      <c r="ONO49" s="446"/>
      <c r="ONP49" s="446"/>
      <c r="ONQ49" s="446"/>
      <c r="ONR49" s="446"/>
      <c r="ONS49" s="446"/>
      <c r="ONT49" s="446"/>
      <c r="ONU49" s="446"/>
      <c r="ONV49" s="446"/>
      <c r="ONW49" s="446"/>
      <c r="ONX49" s="446"/>
      <c r="ONY49" s="446"/>
      <c r="ONZ49" s="446"/>
      <c r="OOA49" s="446"/>
      <c r="OOB49" s="446"/>
      <c r="OOC49" s="446"/>
      <c r="OOD49" s="446"/>
      <c r="OOE49" s="446"/>
      <c r="OOF49" s="446"/>
      <c r="OOG49" s="446"/>
      <c r="OOH49" s="446"/>
      <c r="OOI49" s="446"/>
      <c r="OOJ49" s="446"/>
      <c r="OOK49" s="446"/>
      <c r="OOL49" s="446"/>
      <c r="OOM49" s="446"/>
      <c r="OON49" s="446"/>
      <c r="OOO49" s="446"/>
      <c r="OOP49" s="446"/>
      <c r="OOQ49" s="446"/>
      <c r="OOR49" s="446"/>
      <c r="OOS49" s="446"/>
      <c r="OOT49" s="446"/>
      <c r="OOU49" s="446"/>
      <c r="OOV49" s="446"/>
      <c r="OOW49" s="446"/>
      <c r="OOX49" s="446"/>
      <c r="OOY49" s="446"/>
      <c r="OOZ49" s="446"/>
      <c r="OPA49" s="446"/>
      <c r="OPB49" s="446"/>
      <c r="OPC49" s="446"/>
      <c r="OPD49" s="446"/>
      <c r="OPE49" s="446"/>
      <c r="OPF49" s="446"/>
      <c r="OPG49" s="446"/>
      <c r="OPH49" s="446"/>
      <c r="OPI49" s="446"/>
      <c r="OPJ49" s="446"/>
      <c r="OPK49" s="446"/>
      <c r="OPL49" s="446"/>
      <c r="OPM49" s="446"/>
      <c r="OPN49" s="446"/>
      <c r="OPO49" s="446"/>
      <c r="OPP49" s="446"/>
      <c r="OPQ49" s="446"/>
      <c r="OPR49" s="446"/>
      <c r="OPS49" s="446"/>
      <c r="OPT49" s="446"/>
      <c r="OPU49" s="446"/>
      <c r="OPV49" s="446"/>
      <c r="OPW49" s="446"/>
      <c r="OPX49" s="446"/>
      <c r="OPY49" s="446"/>
      <c r="OPZ49" s="446"/>
      <c r="OQA49" s="446"/>
      <c r="OQB49" s="446"/>
      <c r="OQC49" s="446"/>
      <c r="OQD49" s="446"/>
      <c r="OQE49" s="446"/>
      <c r="OQF49" s="446"/>
      <c r="OQG49" s="446"/>
      <c r="OQH49" s="446"/>
      <c r="OQI49" s="446"/>
      <c r="OQJ49" s="446"/>
      <c r="OQK49" s="446"/>
      <c r="OQL49" s="446"/>
      <c r="OQM49" s="446"/>
      <c r="OQN49" s="446"/>
      <c r="OQO49" s="446"/>
      <c r="OQP49" s="446"/>
      <c r="OQQ49" s="446"/>
      <c r="OQR49" s="446"/>
      <c r="OQS49" s="446"/>
      <c r="OQT49" s="446"/>
      <c r="OQU49" s="446"/>
      <c r="OQV49" s="446"/>
      <c r="OQW49" s="446"/>
      <c r="OQX49" s="446"/>
      <c r="OQY49" s="446"/>
      <c r="OQZ49" s="446"/>
      <c r="ORA49" s="446"/>
      <c r="ORB49" s="446"/>
      <c r="ORC49" s="446"/>
      <c r="ORD49" s="446"/>
      <c r="ORE49" s="446"/>
      <c r="ORF49" s="446"/>
      <c r="ORG49" s="446"/>
      <c r="ORH49" s="446"/>
      <c r="ORI49" s="446"/>
      <c r="ORJ49" s="446"/>
      <c r="ORK49" s="446"/>
      <c r="ORL49" s="446"/>
      <c r="ORM49" s="446"/>
      <c r="ORN49" s="446"/>
      <c r="ORO49" s="446"/>
      <c r="ORP49" s="446"/>
      <c r="ORQ49" s="446"/>
      <c r="ORR49" s="446"/>
      <c r="ORS49" s="446"/>
      <c r="ORT49" s="446"/>
      <c r="ORU49" s="446"/>
      <c r="ORV49" s="446"/>
      <c r="ORW49" s="446"/>
      <c r="ORX49" s="446"/>
      <c r="ORY49" s="446"/>
      <c r="ORZ49" s="446"/>
      <c r="OSA49" s="446"/>
      <c r="OSB49" s="446"/>
      <c r="OSC49" s="446"/>
      <c r="OSD49" s="446"/>
      <c r="OSE49" s="446"/>
      <c r="OSF49" s="446"/>
      <c r="OSG49" s="446"/>
      <c r="OSH49" s="446"/>
      <c r="OSI49" s="446"/>
      <c r="OSJ49" s="446"/>
      <c r="OSK49" s="446"/>
      <c r="OSL49" s="446"/>
      <c r="OSM49" s="446"/>
      <c r="OSN49" s="446"/>
      <c r="OSO49" s="446"/>
      <c r="OSP49" s="446"/>
      <c r="OSQ49" s="446"/>
      <c r="OSR49" s="446"/>
      <c r="OSS49" s="446"/>
      <c r="OST49" s="446"/>
      <c r="OSU49" s="446"/>
      <c r="OSV49" s="446"/>
      <c r="OSW49" s="446"/>
      <c r="OSX49" s="446"/>
      <c r="OSY49" s="446"/>
      <c r="OSZ49" s="446"/>
      <c r="OTA49" s="446"/>
      <c r="OTB49" s="446"/>
      <c r="OTC49" s="446"/>
      <c r="OTD49" s="446"/>
      <c r="OTE49" s="446"/>
      <c r="OTF49" s="446"/>
      <c r="OTG49" s="446"/>
      <c r="OTH49" s="446"/>
      <c r="OTI49" s="446"/>
      <c r="OTJ49" s="446"/>
      <c r="OTK49" s="446"/>
      <c r="OTL49" s="446"/>
      <c r="OTM49" s="446"/>
      <c r="OTN49" s="446"/>
      <c r="OTO49" s="446"/>
      <c r="OTP49" s="446"/>
      <c r="OTQ49" s="446"/>
      <c r="OTR49" s="446"/>
      <c r="OTS49" s="446"/>
      <c r="OTT49" s="446"/>
      <c r="OTU49" s="446"/>
      <c r="OTV49" s="446"/>
      <c r="OTW49" s="446"/>
      <c r="OTX49" s="446"/>
      <c r="OTY49" s="446"/>
      <c r="OTZ49" s="446"/>
      <c r="OUA49" s="446"/>
      <c r="OUB49" s="446"/>
      <c r="OUC49" s="446"/>
      <c r="OUD49" s="446"/>
      <c r="OUE49" s="446"/>
      <c r="OUF49" s="446"/>
      <c r="OUG49" s="446"/>
      <c r="OUH49" s="446"/>
      <c r="OUI49" s="446"/>
      <c r="OUJ49" s="446"/>
      <c r="OUK49" s="446"/>
      <c r="OUL49" s="446"/>
      <c r="OUM49" s="446"/>
      <c r="OUN49" s="446"/>
      <c r="OUO49" s="446"/>
      <c r="OUP49" s="446"/>
      <c r="OUQ49" s="446"/>
      <c r="OUR49" s="446"/>
      <c r="OUS49" s="446"/>
      <c r="OUT49" s="446"/>
      <c r="OUU49" s="446"/>
      <c r="OUV49" s="446"/>
      <c r="OUW49" s="446"/>
      <c r="OUX49" s="446"/>
      <c r="OUY49" s="446"/>
      <c r="OUZ49" s="446"/>
      <c r="OVA49" s="446"/>
      <c r="OVB49" s="446"/>
      <c r="OVC49" s="446"/>
      <c r="OVD49" s="446"/>
      <c r="OVE49" s="446"/>
      <c r="OVF49" s="446"/>
      <c r="OVG49" s="446"/>
      <c r="OVH49" s="446"/>
      <c r="OVI49" s="446"/>
      <c r="OVJ49" s="446"/>
      <c r="OVK49" s="446"/>
      <c r="OVL49" s="446"/>
      <c r="OVM49" s="446"/>
      <c r="OVN49" s="446"/>
      <c r="OVO49" s="446"/>
      <c r="OVP49" s="446"/>
      <c r="OVQ49" s="446"/>
      <c r="OVR49" s="446"/>
      <c r="OVS49" s="446"/>
      <c r="OVT49" s="446"/>
      <c r="OVU49" s="446"/>
      <c r="OVV49" s="446"/>
      <c r="OVW49" s="446"/>
      <c r="OVX49" s="446"/>
      <c r="OVY49" s="446"/>
      <c r="OVZ49" s="446"/>
      <c r="OWA49" s="446"/>
      <c r="OWB49" s="446"/>
      <c r="OWC49" s="446"/>
      <c r="OWD49" s="446"/>
      <c r="OWE49" s="446"/>
      <c r="OWF49" s="446"/>
      <c r="OWG49" s="446"/>
      <c r="OWH49" s="446"/>
      <c r="OWI49" s="446"/>
      <c r="OWJ49" s="446"/>
      <c r="OWK49" s="446"/>
      <c r="OWL49" s="446"/>
      <c r="OWM49" s="446"/>
      <c r="OWN49" s="446"/>
      <c r="OWO49" s="446"/>
      <c r="OWP49" s="446"/>
      <c r="OWQ49" s="446"/>
      <c r="OWR49" s="446"/>
      <c r="OWS49" s="446"/>
      <c r="OWT49" s="446"/>
      <c r="OWU49" s="446"/>
      <c r="OWV49" s="446"/>
      <c r="OWW49" s="446"/>
      <c r="OWX49" s="446"/>
      <c r="OWY49" s="446"/>
      <c r="OWZ49" s="446"/>
      <c r="OXA49" s="446"/>
      <c r="OXB49" s="446"/>
      <c r="OXC49" s="446"/>
      <c r="OXD49" s="446"/>
      <c r="OXE49" s="446"/>
      <c r="OXF49" s="446"/>
      <c r="OXG49" s="446"/>
      <c r="OXH49" s="446"/>
      <c r="OXI49" s="446"/>
      <c r="OXJ49" s="446"/>
      <c r="OXK49" s="446"/>
      <c r="OXL49" s="446"/>
      <c r="OXM49" s="446"/>
      <c r="OXN49" s="446"/>
      <c r="OXO49" s="446"/>
      <c r="OXP49" s="446"/>
      <c r="OXQ49" s="446"/>
      <c r="OXR49" s="446"/>
      <c r="OXS49" s="446"/>
      <c r="OXT49" s="446"/>
      <c r="OXU49" s="446"/>
      <c r="OXV49" s="446"/>
      <c r="OXW49" s="446"/>
      <c r="OXX49" s="446"/>
      <c r="OXY49" s="446"/>
      <c r="OXZ49" s="446"/>
      <c r="OYA49" s="446"/>
      <c r="OYB49" s="446"/>
      <c r="OYC49" s="446"/>
      <c r="OYD49" s="446"/>
      <c r="OYE49" s="446"/>
      <c r="OYF49" s="446"/>
      <c r="OYG49" s="446"/>
      <c r="OYH49" s="446"/>
      <c r="OYI49" s="446"/>
      <c r="OYJ49" s="446"/>
      <c r="OYK49" s="446"/>
      <c r="OYL49" s="446"/>
      <c r="OYM49" s="446"/>
      <c r="OYN49" s="446"/>
      <c r="OYO49" s="446"/>
      <c r="OYP49" s="446"/>
      <c r="OYQ49" s="446"/>
      <c r="OYR49" s="446"/>
      <c r="OYS49" s="446"/>
      <c r="OYT49" s="446"/>
      <c r="OYU49" s="446"/>
      <c r="OYV49" s="446"/>
      <c r="OYW49" s="446"/>
      <c r="OYX49" s="446"/>
      <c r="OYY49" s="446"/>
      <c r="OYZ49" s="446"/>
      <c r="OZA49" s="446"/>
      <c r="OZB49" s="446"/>
      <c r="OZC49" s="446"/>
      <c r="OZD49" s="446"/>
      <c r="OZE49" s="446"/>
      <c r="OZF49" s="446"/>
      <c r="OZG49" s="446"/>
      <c r="OZH49" s="446"/>
      <c r="OZI49" s="446"/>
      <c r="OZJ49" s="446"/>
      <c r="OZK49" s="446"/>
      <c r="OZL49" s="446"/>
      <c r="OZM49" s="446"/>
      <c r="OZN49" s="446"/>
      <c r="OZO49" s="446"/>
      <c r="OZP49" s="446"/>
      <c r="OZQ49" s="446"/>
      <c r="OZR49" s="446"/>
      <c r="OZS49" s="446"/>
      <c r="OZT49" s="446"/>
      <c r="OZU49" s="446"/>
      <c r="OZV49" s="446"/>
      <c r="OZW49" s="446"/>
      <c r="OZX49" s="446"/>
      <c r="OZY49" s="446"/>
      <c r="OZZ49" s="446"/>
      <c r="PAA49" s="446"/>
      <c r="PAB49" s="446"/>
      <c r="PAC49" s="446"/>
      <c r="PAD49" s="446"/>
      <c r="PAE49" s="446"/>
      <c r="PAF49" s="446"/>
      <c r="PAG49" s="446"/>
      <c r="PAH49" s="446"/>
      <c r="PAI49" s="446"/>
      <c r="PAJ49" s="446"/>
      <c r="PAK49" s="446"/>
      <c r="PAL49" s="446"/>
      <c r="PAM49" s="446"/>
      <c r="PAN49" s="446"/>
      <c r="PAO49" s="446"/>
      <c r="PAP49" s="446"/>
      <c r="PAQ49" s="446"/>
      <c r="PAR49" s="446"/>
      <c r="PAS49" s="446"/>
      <c r="PAT49" s="446"/>
      <c r="PAU49" s="446"/>
      <c r="PAV49" s="446"/>
      <c r="PAW49" s="446"/>
      <c r="PAX49" s="446"/>
      <c r="PAY49" s="446"/>
      <c r="PAZ49" s="446"/>
      <c r="PBA49" s="446"/>
      <c r="PBB49" s="446"/>
      <c r="PBC49" s="446"/>
      <c r="PBD49" s="446"/>
      <c r="PBE49" s="446"/>
      <c r="PBF49" s="446"/>
      <c r="PBG49" s="446"/>
      <c r="PBH49" s="446"/>
      <c r="PBI49" s="446"/>
      <c r="PBJ49" s="446"/>
      <c r="PBK49" s="446"/>
      <c r="PBL49" s="446"/>
      <c r="PBM49" s="446"/>
      <c r="PBN49" s="446"/>
      <c r="PBO49" s="446"/>
      <c r="PBP49" s="446"/>
      <c r="PBQ49" s="446"/>
      <c r="PBR49" s="446"/>
      <c r="PBS49" s="446"/>
      <c r="PBT49" s="446"/>
      <c r="PBU49" s="446"/>
      <c r="PBV49" s="446"/>
      <c r="PBW49" s="446"/>
      <c r="PBX49" s="446"/>
      <c r="PBY49" s="446"/>
      <c r="PBZ49" s="446"/>
      <c r="PCA49" s="446"/>
      <c r="PCB49" s="446"/>
      <c r="PCC49" s="446"/>
      <c r="PCD49" s="446"/>
      <c r="PCE49" s="446"/>
      <c r="PCF49" s="446"/>
      <c r="PCG49" s="446"/>
      <c r="PCH49" s="446"/>
      <c r="PCI49" s="446"/>
      <c r="PCJ49" s="446"/>
      <c r="PCK49" s="446"/>
      <c r="PCL49" s="446"/>
      <c r="PCM49" s="446"/>
      <c r="PCN49" s="446"/>
      <c r="PCO49" s="446"/>
      <c r="PCP49" s="446"/>
      <c r="PCQ49" s="446"/>
      <c r="PCR49" s="446"/>
      <c r="PCS49" s="446"/>
      <c r="PCT49" s="446"/>
      <c r="PCU49" s="446"/>
      <c r="PCV49" s="446"/>
      <c r="PCW49" s="446"/>
      <c r="PCX49" s="446"/>
      <c r="PCY49" s="446"/>
      <c r="PCZ49" s="446"/>
      <c r="PDA49" s="446"/>
      <c r="PDB49" s="446"/>
      <c r="PDC49" s="446"/>
      <c r="PDD49" s="446"/>
      <c r="PDE49" s="446"/>
      <c r="PDF49" s="446"/>
      <c r="PDG49" s="446"/>
      <c r="PDH49" s="446"/>
      <c r="PDI49" s="446"/>
      <c r="PDJ49" s="446"/>
      <c r="PDK49" s="446"/>
      <c r="PDL49" s="446"/>
      <c r="PDM49" s="446"/>
      <c r="PDN49" s="446"/>
      <c r="PDO49" s="446"/>
      <c r="PDP49" s="446"/>
      <c r="PDQ49" s="446"/>
      <c r="PDR49" s="446"/>
      <c r="PDS49" s="446"/>
      <c r="PDT49" s="446"/>
      <c r="PDU49" s="446"/>
      <c r="PDV49" s="446"/>
      <c r="PDW49" s="446"/>
      <c r="PDX49" s="446"/>
      <c r="PDY49" s="446"/>
      <c r="PDZ49" s="446"/>
      <c r="PEA49" s="446"/>
      <c r="PEB49" s="446"/>
      <c r="PEC49" s="446"/>
      <c r="PED49" s="446"/>
      <c r="PEE49" s="446"/>
      <c r="PEF49" s="446"/>
      <c r="PEG49" s="446"/>
      <c r="PEH49" s="446"/>
      <c r="PEI49" s="446"/>
      <c r="PEJ49" s="446"/>
      <c r="PEK49" s="446"/>
      <c r="PEL49" s="446"/>
      <c r="PEM49" s="446"/>
      <c r="PEN49" s="446"/>
      <c r="PEO49" s="446"/>
      <c r="PEP49" s="446"/>
      <c r="PEQ49" s="446"/>
      <c r="PER49" s="446"/>
      <c r="PES49" s="446"/>
      <c r="PET49" s="446"/>
      <c r="PEU49" s="446"/>
      <c r="PEV49" s="446"/>
      <c r="PEW49" s="446"/>
      <c r="PEX49" s="446"/>
      <c r="PEY49" s="446"/>
      <c r="PEZ49" s="446"/>
      <c r="PFA49" s="446"/>
      <c r="PFB49" s="446"/>
      <c r="PFC49" s="446"/>
      <c r="PFD49" s="446"/>
      <c r="PFE49" s="446"/>
      <c r="PFF49" s="446"/>
      <c r="PFG49" s="446"/>
      <c r="PFH49" s="446"/>
      <c r="PFI49" s="446"/>
      <c r="PFJ49" s="446"/>
      <c r="PFK49" s="446"/>
      <c r="PFL49" s="446"/>
      <c r="PFM49" s="446"/>
      <c r="PFN49" s="446"/>
      <c r="PFO49" s="446"/>
      <c r="PFP49" s="446"/>
      <c r="PFQ49" s="446"/>
      <c r="PFR49" s="446"/>
      <c r="PFS49" s="446"/>
      <c r="PFT49" s="446"/>
      <c r="PFU49" s="446"/>
      <c r="PFV49" s="446"/>
      <c r="PFW49" s="446"/>
      <c r="PFX49" s="446"/>
      <c r="PFY49" s="446"/>
      <c r="PFZ49" s="446"/>
      <c r="PGA49" s="446"/>
      <c r="PGB49" s="446"/>
      <c r="PGC49" s="446"/>
      <c r="PGD49" s="446"/>
      <c r="PGE49" s="446"/>
      <c r="PGF49" s="446"/>
      <c r="PGG49" s="446"/>
      <c r="PGH49" s="446"/>
      <c r="PGI49" s="446"/>
      <c r="PGJ49" s="446"/>
      <c r="PGK49" s="446"/>
      <c r="PGL49" s="446"/>
      <c r="PGM49" s="446"/>
      <c r="PGN49" s="446"/>
      <c r="PGO49" s="446"/>
      <c r="PGP49" s="446"/>
      <c r="PGQ49" s="446"/>
      <c r="PGR49" s="446"/>
      <c r="PGS49" s="446"/>
      <c r="PGT49" s="446"/>
      <c r="PGU49" s="446"/>
      <c r="PGV49" s="446"/>
      <c r="PGW49" s="446"/>
      <c r="PGX49" s="446"/>
      <c r="PGY49" s="446"/>
      <c r="PGZ49" s="446"/>
      <c r="PHA49" s="446"/>
      <c r="PHB49" s="446"/>
      <c r="PHC49" s="446"/>
      <c r="PHD49" s="446"/>
      <c r="PHE49" s="446"/>
      <c r="PHF49" s="446"/>
      <c r="PHG49" s="446"/>
      <c r="PHH49" s="446"/>
      <c r="PHI49" s="446"/>
      <c r="PHJ49" s="446"/>
      <c r="PHK49" s="446"/>
      <c r="PHL49" s="446"/>
      <c r="PHM49" s="446"/>
      <c r="PHN49" s="446"/>
      <c r="PHO49" s="446"/>
      <c r="PHP49" s="446"/>
      <c r="PHQ49" s="446"/>
      <c r="PHR49" s="446"/>
      <c r="PHS49" s="446"/>
      <c r="PHT49" s="446"/>
      <c r="PHU49" s="446"/>
      <c r="PHV49" s="446"/>
      <c r="PHW49" s="446"/>
      <c r="PHX49" s="446"/>
      <c r="PHY49" s="446"/>
      <c r="PHZ49" s="446"/>
      <c r="PIA49" s="446"/>
      <c r="PIB49" s="446"/>
      <c r="PIC49" s="446"/>
      <c r="PID49" s="446"/>
      <c r="PIE49" s="446"/>
      <c r="PIF49" s="446"/>
      <c r="PIG49" s="446"/>
      <c r="PIH49" s="446"/>
      <c r="PII49" s="446"/>
      <c r="PIJ49" s="446"/>
      <c r="PIK49" s="446"/>
      <c r="PIL49" s="446"/>
      <c r="PIM49" s="446"/>
      <c r="PIN49" s="446"/>
      <c r="PIO49" s="446"/>
      <c r="PIP49" s="446"/>
      <c r="PIQ49" s="446"/>
      <c r="PIR49" s="446"/>
      <c r="PIS49" s="446"/>
      <c r="PIT49" s="446"/>
      <c r="PIU49" s="446"/>
      <c r="PIV49" s="446"/>
      <c r="PIW49" s="446"/>
      <c r="PIX49" s="446"/>
      <c r="PIY49" s="446"/>
      <c r="PIZ49" s="446"/>
      <c r="PJA49" s="446"/>
      <c r="PJB49" s="446"/>
      <c r="PJC49" s="446"/>
      <c r="PJD49" s="446"/>
      <c r="PJE49" s="446"/>
      <c r="PJF49" s="446"/>
      <c r="PJG49" s="446"/>
      <c r="PJH49" s="446"/>
      <c r="PJI49" s="446"/>
      <c r="PJJ49" s="446"/>
      <c r="PJK49" s="446"/>
      <c r="PJL49" s="446"/>
      <c r="PJM49" s="446"/>
      <c r="PJN49" s="446"/>
      <c r="PJO49" s="446"/>
      <c r="PJP49" s="446"/>
      <c r="PJQ49" s="446"/>
      <c r="PJR49" s="446"/>
      <c r="PJS49" s="446"/>
      <c r="PJT49" s="446"/>
      <c r="PJU49" s="446"/>
      <c r="PJV49" s="446"/>
      <c r="PJW49" s="446"/>
      <c r="PJX49" s="446"/>
      <c r="PJY49" s="446"/>
      <c r="PJZ49" s="446"/>
      <c r="PKA49" s="446"/>
      <c r="PKB49" s="446"/>
      <c r="PKC49" s="446"/>
      <c r="PKD49" s="446"/>
      <c r="PKE49" s="446"/>
      <c r="PKF49" s="446"/>
      <c r="PKG49" s="446"/>
      <c r="PKH49" s="446"/>
      <c r="PKI49" s="446"/>
      <c r="PKJ49" s="446"/>
      <c r="PKK49" s="446"/>
      <c r="PKL49" s="446"/>
      <c r="PKM49" s="446"/>
      <c r="PKN49" s="446"/>
      <c r="PKO49" s="446"/>
      <c r="PKP49" s="446"/>
      <c r="PKQ49" s="446"/>
      <c r="PKR49" s="446"/>
      <c r="PKS49" s="446"/>
      <c r="PKT49" s="446"/>
      <c r="PKU49" s="446"/>
      <c r="PKV49" s="446"/>
      <c r="PKW49" s="446"/>
      <c r="PKX49" s="446"/>
      <c r="PKY49" s="446"/>
      <c r="PKZ49" s="446"/>
      <c r="PLA49" s="446"/>
      <c r="PLB49" s="446"/>
      <c r="PLC49" s="446"/>
      <c r="PLD49" s="446"/>
      <c r="PLE49" s="446"/>
      <c r="PLF49" s="446"/>
      <c r="PLG49" s="446"/>
      <c r="PLH49" s="446"/>
      <c r="PLI49" s="446"/>
      <c r="PLJ49" s="446"/>
      <c r="PLK49" s="446"/>
      <c r="PLL49" s="446"/>
      <c r="PLM49" s="446"/>
      <c r="PLN49" s="446"/>
      <c r="PLO49" s="446"/>
      <c r="PLP49" s="446"/>
      <c r="PLQ49" s="446"/>
      <c r="PLR49" s="446"/>
      <c r="PLS49" s="446"/>
      <c r="PLT49" s="446"/>
      <c r="PLU49" s="446"/>
      <c r="PLV49" s="446"/>
      <c r="PLW49" s="446"/>
      <c r="PLX49" s="446"/>
      <c r="PLY49" s="446"/>
      <c r="PLZ49" s="446"/>
      <c r="PMA49" s="446"/>
      <c r="PMB49" s="446"/>
      <c r="PMC49" s="446"/>
      <c r="PMD49" s="446"/>
      <c r="PME49" s="446"/>
      <c r="PMF49" s="446"/>
      <c r="PMG49" s="446"/>
      <c r="PMH49" s="446"/>
      <c r="PMI49" s="446"/>
      <c r="PMJ49" s="446"/>
      <c r="PMK49" s="446"/>
      <c r="PML49" s="446"/>
      <c r="PMM49" s="446"/>
      <c r="PMN49" s="446"/>
      <c r="PMO49" s="446"/>
      <c r="PMP49" s="446"/>
      <c r="PMQ49" s="446"/>
      <c r="PMR49" s="446"/>
      <c r="PMS49" s="446"/>
      <c r="PMT49" s="446"/>
      <c r="PMU49" s="446"/>
      <c r="PMV49" s="446"/>
      <c r="PMW49" s="446"/>
      <c r="PMX49" s="446"/>
      <c r="PMY49" s="446"/>
      <c r="PMZ49" s="446"/>
      <c r="PNA49" s="446"/>
      <c r="PNB49" s="446"/>
      <c r="PNC49" s="446"/>
      <c r="PND49" s="446"/>
      <c r="PNE49" s="446"/>
      <c r="PNF49" s="446"/>
      <c r="PNG49" s="446"/>
      <c r="PNH49" s="446"/>
      <c r="PNI49" s="446"/>
      <c r="PNJ49" s="446"/>
      <c r="PNK49" s="446"/>
      <c r="PNL49" s="446"/>
      <c r="PNM49" s="446"/>
      <c r="PNN49" s="446"/>
      <c r="PNO49" s="446"/>
      <c r="PNP49" s="446"/>
      <c r="PNQ49" s="446"/>
      <c r="PNR49" s="446"/>
      <c r="PNS49" s="446"/>
      <c r="PNT49" s="446"/>
      <c r="PNU49" s="446"/>
      <c r="PNV49" s="446"/>
      <c r="PNW49" s="446"/>
      <c r="PNX49" s="446"/>
      <c r="PNY49" s="446"/>
      <c r="PNZ49" s="446"/>
      <c r="POA49" s="446"/>
      <c r="POB49" s="446"/>
      <c r="POC49" s="446"/>
      <c r="POD49" s="446"/>
      <c r="POE49" s="446"/>
      <c r="POF49" s="446"/>
      <c r="POG49" s="446"/>
      <c r="POH49" s="446"/>
      <c r="POI49" s="446"/>
      <c r="POJ49" s="446"/>
      <c r="POK49" s="446"/>
      <c r="POL49" s="446"/>
      <c r="POM49" s="446"/>
      <c r="PON49" s="446"/>
      <c r="POO49" s="446"/>
      <c r="POP49" s="446"/>
      <c r="POQ49" s="446"/>
      <c r="POR49" s="446"/>
      <c r="POS49" s="446"/>
      <c r="POT49" s="446"/>
      <c r="POU49" s="446"/>
      <c r="POV49" s="446"/>
      <c r="POW49" s="446"/>
      <c r="POX49" s="446"/>
      <c r="POY49" s="446"/>
      <c r="POZ49" s="446"/>
      <c r="PPA49" s="446"/>
      <c r="PPB49" s="446"/>
      <c r="PPC49" s="446"/>
      <c r="PPD49" s="446"/>
      <c r="PPE49" s="446"/>
      <c r="PPF49" s="446"/>
      <c r="PPG49" s="446"/>
      <c r="PPH49" s="446"/>
      <c r="PPI49" s="446"/>
      <c r="PPJ49" s="446"/>
      <c r="PPK49" s="446"/>
      <c r="PPL49" s="446"/>
      <c r="PPM49" s="446"/>
      <c r="PPN49" s="446"/>
      <c r="PPO49" s="446"/>
      <c r="PPP49" s="446"/>
      <c r="PPQ49" s="446"/>
      <c r="PPR49" s="446"/>
      <c r="PPS49" s="446"/>
      <c r="PPT49" s="446"/>
      <c r="PPU49" s="446"/>
      <c r="PPV49" s="446"/>
      <c r="PPW49" s="446"/>
      <c r="PPX49" s="446"/>
      <c r="PPY49" s="446"/>
      <c r="PPZ49" s="446"/>
      <c r="PQA49" s="446"/>
      <c r="PQB49" s="446"/>
      <c r="PQC49" s="446"/>
      <c r="PQD49" s="446"/>
      <c r="PQE49" s="446"/>
      <c r="PQF49" s="446"/>
      <c r="PQG49" s="446"/>
      <c r="PQH49" s="446"/>
      <c r="PQI49" s="446"/>
      <c r="PQJ49" s="446"/>
      <c r="PQK49" s="446"/>
      <c r="PQL49" s="446"/>
      <c r="PQM49" s="446"/>
      <c r="PQN49" s="446"/>
      <c r="PQO49" s="446"/>
      <c r="PQP49" s="446"/>
      <c r="PQQ49" s="446"/>
      <c r="PQR49" s="446"/>
      <c r="PQS49" s="446"/>
      <c r="PQT49" s="446"/>
      <c r="PQU49" s="446"/>
      <c r="PQV49" s="446"/>
      <c r="PQW49" s="446"/>
      <c r="PQX49" s="446"/>
      <c r="PQY49" s="446"/>
      <c r="PQZ49" s="446"/>
      <c r="PRA49" s="446"/>
      <c r="PRB49" s="446"/>
      <c r="PRC49" s="446"/>
      <c r="PRD49" s="446"/>
      <c r="PRE49" s="446"/>
      <c r="PRF49" s="446"/>
      <c r="PRG49" s="446"/>
      <c r="PRH49" s="446"/>
      <c r="PRI49" s="446"/>
      <c r="PRJ49" s="446"/>
      <c r="PRK49" s="446"/>
      <c r="PRL49" s="446"/>
      <c r="PRM49" s="446"/>
      <c r="PRN49" s="446"/>
      <c r="PRO49" s="446"/>
      <c r="PRP49" s="446"/>
      <c r="PRQ49" s="446"/>
      <c r="PRR49" s="446"/>
      <c r="PRS49" s="446"/>
      <c r="PRT49" s="446"/>
      <c r="PRU49" s="446"/>
      <c r="PRV49" s="446"/>
      <c r="PRW49" s="446"/>
      <c r="PRX49" s="446"/>
      <c r="PRY49" s="446"/>
      <c r="PRZ49" s="446"/>
      <c r="PSA49" s="446"/>
      <c r="PSB49" s="446"/>
      <c r="PSC49" s="446"/>
      <c r="PSD49" s="446"/>
      <c r="PSE49" s="446"/>
      <c r="PSF49" s="446"/>
      <c r="PSG49" s="446"/>
      <c r="PSH49" s="446"/>
      <c r="PSI49" s="446"/>
      <c r="PSJ49" s="446"/>
      <c r="PSK49" s="446"/>
      <c r="PSL49" s="446"/>
      <c r="PSM49" s="446"/>
      <c r="PSN49" s="446"/>
      <c r="PSO49" s="446"/>
      <c r="PSP49" s="446"/>
      <c r="PSQ49" s="446"/>
      <c r="PSR49" s="446"/>
      <c r="PSS49" s="446"/>
      <c r="PST49" s="446"/>
      <c r="PSU49" s="446"/>
      <c r="PSV49" s="446"/>
      <c r="PSW49" s="446"/>
      <c r="PSX49" s="446"/>
      <c r="PSY49" s="446"/>
      <c r="PSZ49" s="446"/>
      <c r="PTA49" s="446"/>
      <c r="PTB49" s="446"/>
      <c r="PTC49" s="446"/>
      <c r="PTD49" s="446"/>
      <c r="PTE49" s="446"/>
      <c r="PTF49" s="446"/>
      <c r="PTG49" s="446"/>
      <c r="PTH49" s="446"/>
      <c r="PTI49" s="446"/>
      <c r="PTJ49" s="446"/>
      <c r="PTK49" s="446"/>
      <c r="PTL49" s="446"/>
      <c r="PTM49" s="446"/>
      <c r="PTN49" s="446"/>
      <c r="PTO49" s="446"/>
      <c r="PTP49" s="446"/>
      <c r="PTQ49" s="446"/>
      <c r="PTR49" s="446"/>
      <c r="PTS49" s="446"/>
      <c r="PTT49" s="446"/>
      <c r="PTU49" s="446"/>
      <c r="PTV49" s="446"/>
      <c r="PTW49" s="446"/>
      <c r="PTX49" s="446"/>
      <c r="PTY49" s="446"/>
      <c r="PTZ49" s="446"/>
      <c r="PUA49" s="446"/>
      <c r="PUB49" s="446"/>
      <c r="PUC49" s="446"/>
      <c r="PUD49" s="446"/>
      <c r="PUE49" s="446"/>
      <c r="PUF49" s="446"/>
      <c r="PUG49" s="446"/>
      <c r="PUH49" s="446"/>
      <c r="PUI49" s="446"/>
      <c r="PUJ49" s="446"/>
      <c r="PUK49" s="446"/>
      <c r="PUL49" s="446"/>
      <c r="PUM49" s="446"/>
      <c r="PUN49" s="446"/>
      <c r="PUO49" s="446"/>
      <c r="PUP49" s="446"/>
      <c r="PUQ49" s="446"/>
      <c r="PUR49" s="446"/>
      <c r="PUS49" s="446"/>
      <c r="PUT49" s="446"/>
      <c r="PUU49" s="446"/>
      <c r="PUV49" s="446"/>
      <c r="PUW49" s="446"/>
      <c r="PUX49" s="446"/>
      <c r="PUY49" s="446"/>
      <c r="PUZ49" s="446"/>
      <c r="PVA49" s="446"/>
      <c r="PVB49" s="446"/>
      <c r="PVC49" s="446"/>
      <c r="PVD49" s="446"/>
      <c r="PVE49" s="446"/>
      <c r="PVF49" s="446"/>
      <c r="PVG49" s="446"/>
      <c r="PVH49" s="446"/>
      <c r="PVI49" s="446"/>
      <c r="PVJ49" s="446"/>
      <c r="PVK49" s="446"/>
      <c r="PVL49" s="446"/>
      <c r="PVM49" s="446"/>
      <c r="PVN49" s="446"/>
      <c r="PVO49" s="446"/>
      <c r="PVP49" s="446"/>
      <c r="PVQ49" s="446"/>
      <c r="PVR49" s="446"/>
      <c r="PVS49" s="446"/>
      <c r="PVT49" s="446"/>
      <c r="PVU49" s="446"/>
      <c r="PVV49" s="446"/>
      <c r="PVW49" s="446"/>
      <c r="PVX49" s="446"/>
      <c r="PVY49" s="446"/>
      <c r="PVZ49" s="446"/>
      <c r="PWA49" s="446"/>
      <c r="PWB49" s="446"/>
      <c r="PWC49" s="446"/>
      <c r="PWD49" s="446"/>
      <c r="PWE49" s="446"/>
      <c r="PWF49" s="446"/>
      <c r="PWG49" s="446"/>
      <c r="PWH49" s="446"/>
      <c r="PWI49" s="446"/>
      <c r="PWJ49" s="446"/>
      <c r="PWK49" s="446"/>
      <c r="PWL49" s="446"/>
      <c r="PWM49" s="446"/>
      <c r="PWN49" s="446"/>
      <c r="PWO49" s="446"/>
      <c r="PWP49" s="446"/>
      <c r="PWQ49" s="446"/>
      <c r="PWR49" s="446"/>
      <c r="PWS49" s="446"/>
      <c r="PWT49" s="446"/>
      <c r="PWU49" s="446"/>
      <c r="PWV49" s="446"/>
      <c r="PWW49" s="446"/>
      <c r="PWX49" s="446"/>
      <c r="PWY49" s="446"/>
      <c r="PWZ49" s="446"/>
      <c r="PXA49" s="446"/>
      <c r="PXB49" s="446"/>
      <c r="PXC49" s="446"/>
      <c r="PXD49" s="446"/>
      <c r="PXE49" s="446"/>
      <c r="PXF49" s="446"/>
      <c r="PXG49" s="446"/>
      <c r="PXH49" s="446"/>
      <c r="PXI49" s="446"/>
      <c r="PXJ49" s="446"/>
      <c r="PXK49" s="446"/>
      <c r="PXL49" s="446"/>
      <c r="PXM49" s="446"/>
      <c r="PXN49" s="446"/>
      <c r="PXO49" s="446"/>
      <c r="PXP49" s="446"/>
      <c r="PXQ49" s="446"/>
      <c r="PXR49" s="446"/>
      <c r="PXS49" s="446"/>
      <c r="PXT49" s="446"/>
      <c r="PXU49" s="446"/>
      <c r="PXV49" s="446"/>
      <c r="PXW49" s="446"/>
      <c r="PXX49" s="446"/>
      <c r="PXY49" s="446"/>
      <c r="PXZ49" s="446"/>
      <c r="PYA49" s="446"/>
      <c r="PYB49" s="446"/>
      <c r="PYC49" s="446"/>
      <c r="PYD49" s="446"/>
      <c r="PYE49" s="446"/>
      <c r="PYF49" s="446"/>
      <c r="PYG49" s="446"/>
      <c r="PYH49" s="446"/>
      <c r="PYI49" s="446"/>
      <c r="PYJ49" s="446"/>
      <c r="PYK49" s="446"/>
      <c r="PYL49" s="446"/>
      <c r="PYM49" s="446"/>
      <c r="PYN49" s="446"/>
      <c r="PYO49" s="446"/>
      <c r="PYP49" s="446"/>
      <c r="PYQ49" s="446"/>
      <c r="PYR49" s="446"/>
      <c r="PYS49" s="446"/>
      <c r="PYT49" s="446"/>
      <c r="PYU49" s="446"/>
      <c r="PYV49" s="446"/>
      <c r="PYW49" s="446"/>
      <c r="PYX49" s="446"/>
      <c r="PYY49" s="446"/>
      <c r="PYZ49" s="446"/>
      <c r="PZA49" s="446"/>
      <c r="PZB49" s="446"/>
      <c r="PZC49" s="446"/>
      <c r="PZD49" s="446"/>
      <c r="PZE49" s="446"/>
      <c r="PZF49" s="446"/>
      <c r="PZG49" s="446"/>
      <c r="PZH49" s="446"/>
      <c r="PZI49" s="446"/>
      <c r="PZJ49" s="446"/>
      <c r="PZK49" s="446"/>
      <c r="PZL49" s="446"/>
      <c r="PZM49" s="446"/>
      <c r="PZN49" s="446"/>
      <c r="PZO49" s="446"/>
      <c r="PZP49" s="446"/>
      <c r="PZQ49" s="446"/>
      <c r="PZR49" s="446"/>
      <c r="PZS49" s="446"/>
      <c r="PZT49" s="446"/>
      <c r="PZU49" s="446"/>
      <c r="PZV49" s="446"/>
      <c r="PZW49" s="446"/>
      <c r="PZX49" s="446"/>
      <c r="PZY49" s="446"/>
      <c r="PZZ49" s="446"/>
      <c r="QAA49" s="446"/>
      <c r="QAB49" s="446"/>
      <c r="QAC49" s="446"/>
      <c r="QAD49" s="446"/>
      <c r="QAE49" s="446"/>
      <c r="QAF49" s="446"/>
      <c r="QAG49" s="446"/>
      <c r="QAH49" s="446"/>
      <c r="QAI49" s="446"/>
      <c r="QAJ49" s="446"/>
      <c r="QAK49" s="446"/>
      <c r="QAL49" s="446"/>
      <c r="QAM49" s="446"/>
      <c r="QAN49" s="446"/>
      <c r="QAO49" s="446"/>
      <c r="QAP49" s="446"/>
      <c r="QAQ49" s="446"/>
      <c r="QAR49" s="446"/>
      <c r="QAS49" s="446"/>
      <c r="QAT49" s="446"/>
      <c r="QAU49" s="446"/>
      <c r="QAV49" s="446"/>
      <c r="QAW49" s="446"/>
      <c r="QAX49" s="446"/>
      <c r="QAY49" s="446"/>
      <c r="QAZ49" s="446"/>
      <c r="QBA49" s="446"/>
      <c r="QBB49" s="446"/>
      <c r="QBC49" s="446"/>
      <c r="QBD49" s="446"/>
      <c r="QBE49" s="446"/>
      <c r="QBF49" s="446"/>
      <c r="QBG49" s="446"/>
      <c r="QBH49" s="446"/>
      <c r="QBI49" s="446"/>
      <c r="QBJ49" s="446"/>
      <c r="QBK49" s="446"/>
      <c r="QBL49" s="446"/>
      <c r="QBM49" s="446"/>
      <c r="QBN49" s="446"/>
      <c r="QBO49" s="446"/>
      <c r="QBP49" s="446"/>
      <c r="QBQ49" s="446"/>
      <c r="QBR49" s="446"/>
      <c r="QBS49" s="446"/>
      <c r="QBT49" s="446"/>
      <c r="QBU49" s="446"/>
      <c r="QBV49" s="446"/>
      <c r="QBW49" s="446"/>
      <c r="QBX49" s="446"/>
      <c r="QBY49" s="446"/>
      <c r="QBZ49" s="446"/>
      <c r="QCA49" s="446"/>
      <c r="QCB49" s="446"/>
      <c r="QCC49" s="446"/>
      <c r="QCD49" s="446"/>
      <c r="QCE49" s="446"/>
      <c r="QCF49" s="446"/>
      <c r="QCG49" s="446"/>
      <c r="QCH49" s="446"/>
      <c r="QCI49" s="446"/>
      <c r="QCJ49" s="446"/>
      <c r="QCK49" s="446"/>
      <c r="QCL49" s="446"/>
      <c r="QCM49" s="446"/>
      <c r="QCN49" s="446"/>
      <c r="QCO49" s="446"/>
      <c r="QCP49" s="446"/>
      <c r="QCQ49" s="446"/>
      <c r="QCR49" s="446"/>
      <c r="QCS49" s="446"/>
      <c r="QCT49" s="446"/>
      <c r="QCU49" s="446"/>
      <c r="QCV49" s="446"/>
      <c r="QCW49" s="446"/>
      <c r="QCX49" s="446"/>
      <c r="QCY49" s="446"/>
      <c r="QCZ49" s="446"/>
      <c r="QDA49" s="446"/>
      <c r="QDB49" s="446"/>
      <c r="QDC49" s="446"/>
      <c r="QDD49" s="446"/>
      <c r="QDE49" s="446"/>
      <c r="QDF49" s="446"/>
      <c r="QDG49" s="446"/>
      <c r="QDH49" s="446"/>
      <c r="QDI49" s="446"/>
      <c r="QDJ49" s="446"/>
      <c r="QDK49" s="446"/>
      <c r="QDL49" s="446"/>
      <c r="QDM49" s="446"/>
      <c r="QDN49" s="446"/>
      <c r="QDO49" s="446"/>
      <c r="QDP49" s="446"/>
      <c r="QDQ49" s="446"/>
      <c r="QDR49" s="446"/>
      <c r="QDS49" s="446"/>
      <c r="QDT49" s="446"/>
      <c r="QDU49" s="446"/>
      <c r="QDV49" s="446"/>
      <c r="QDW49" s="446"/>
      <c r="QDX49" s="446"/>
      <c r="QDY49" s="446"/>
      <c r="QDZ49" s="446"/>
      <c r="QEA49" s="446"/>
      <c r="QEB49" s="446"/>
      <c r="QEC49" s="446"/>
      <c r="QED49" s="446"/>
      <c r="QEE49" s="446"/>
      <c r="QEF49" s="446"/>
      <c r="QEG49" s="446"/>
      <c r="QEH49" s="446"/>
      <c r="QEI49" s="446"/>
      <c r="QEJ49" s="446"/>
      <c r="QEK49" s="446"/>
      <c r="QEL49" s="446"/>
      <c r="QEM49" s="446"/>
      <c r="QEN49" s="446"/>
      <c r="QEO49" s="446"/>
      <c r="QEP49" s="446"/>
      <c r="QEQ49" s="446"/>
      <c r="QER49" s="446"/>
      <c r="QES49" s="446"/>
      <c r="QET49" s="446"/>
      <c r="QEU49" s="446"/>
      <c r="QEV49" s="446"/>
      <c r="QEW49" s="446"/>
      <c r="QEX49" s="446"/>
      <c r="QEY49" s="446"/>
      <c r="QEZ49" s="446"/>
      <c r="QFA49" s="446"/>
      <c r="QFB49" s="446"/>
      <c r="QFC49" s="446"/>
      <c r="QFD49" s="446"/>
      <c r="QFE49" s="446"/>
      <c r="QFF49" s="446"/>
      <c r="QFG49" s="446"/>
      <c r="QFH49" s="446"/>
      <c r="QFI49" s="446"/>
      <c r="QFJ49" s="446"/>
      <c r="QFK49" s="446"/>
      <c r="QFL49" s="446"/>
      <c r="QFM49" s="446"/>
      <c r="QFN49" s="446"/>
      <c r="QFO49" s="446"/>
      <c r="QFP49" s="446"/>
      <c r="QFQ49" s="446"/>
      <c r="QFR49" s="446"/>
      <c r="QFS49" s="446"/>
      <c r="QFT49" s="446"/>
      <c r="QFU49" s="446"/>
      <c r="QFV49" s="446"/>
      <c r="QFW49" s="446"/>
      <c r="QFX49" s="446"/>
      <c r="QFY49" s="446"/>
      <c r="QFZ49" s="446"/>
      <c r="QGA49" s="446"/>
      <c r="QGB49" s="446"/>
      <c r="QGC49" s="446"/>
      <c r="QGD49" s="446"/>
      <c r="QGE49" s="446"/>
      <c r="QGF49" s="446"/>
      <c r="QGG49" s="446"/>
      <c r="QGH49" s="446"/>
      <c r="QGI49" s="446"/>
      <c r="QGJ49" s="446"/>
      <c r="QGK49" s="446"/>
      <c r="QGL49" s="446"/>
      <c r="QGM49" s="446"/>
      <c r="QGN49" s="446"/>
      <c r="QGO49" s="446"/>
      <c r="QGP49" s="446"/>
      <c r="QGQ49" s="446"/>
      <c r="QGR49" s="446"/>
      <c r="QGS49" s="446"/>
      <c r="QGT49" s="446"/>
      <c r="QGU49" s="446"/>
      <c r="QGV49" s="446"/>
      <c r="QGW49" s="446"/>
      <c r="QGX49" s="446"/>
      <c r="QGY49" s="446"/>
      <c r="QGZ49" s="446"/>
      <c r="QHA49" s="446"/>
      <c r="QHB49" s="446"/>
      <c r="QHC49" s="446"/>
      <c r="QHD49" s="446"/>
      <c r="QHE49" s="446"/>
      <c r="QHF49" s="446"/>
      <c r="QHG49" s="446"/>
      <c r="QHH49" s="446"/>
      <c r="QHI49" s="446"/>
      <c r="QHJ49" s="446"/>
      <c r="QHK49" s="446"/>
      <c r="QHL49" s="446"/>
      <c r="QHM49" s="446"/>
      <c r="QHN49" s="446"/>
      <c r="QHO49" s="446"/>
      <c r="QHP49" s="446"/>
      <c r="QHQ49" s="446"/>
      <c r="QHR49" s="446"/>
      <c r="QHS49" s="446"/>
      <c r="QHT49" s="446"/>
      <c r="QHU49" s="446"/>
      <c r="QHV49" s="446"/>
      <c r="QHW49" s="446"/>
      <c r="QHX49" s="446"/>
      <c r="QHY49" s="446"/>
      <c r="QHZ49" s="446"/>
      <c r="QIA49" s="446"/>
      <c r="QIB49" s="446"/>
      <c r="QIC49" s="446"/>
      <c r="QID49" s="446"/>
      <c r="QIE49" s="446"/>
      <c r="QIF49" s="446"/>
      <c r="QIG49" s="446"/>
      <c r="QIH49" s="446"/>
      <c r="QII49" s="446"/>
      <c r="QIJ49" s="446"/>
      <c r="QIK49" s="446"/>
      <c r="QIL49" s="446"/>
      <c r="QIM49" s="446"/>
      <c r="QIN49" s="446"/>
      <c r="QIO49" s="446"/>
      <c r="QIP49" s="446"/>
      <c r="QIQ49" s="446"/>
      <c r="QIR49" s="446"/>
      <c r="QIS49" s="446"/>
      <c r="QIT49" s="446"/>
      <c r="QIU49" s="446"/>
      <c r="QIV49" s="446"/>
      <c r="QIW49" s="446"/>
      <c r="QIX49" s="446"/>
      <c r="QIY49" s="446"/>
      <c r="QIZ49" s="446"/>
      <c r="QJA49" s="446"/>
      <c r="QJB49" s="446"/>
      <c r="QJC49" s="446"/>
      <c r="QJD49" s="446"/>
      <c r="QJE49" s="446"/>
      <c r="QJF49" s="446"/>
      <c r="QJG49" s="446"/>
      <c r="QJH49" s="446"/>
      <c r="QJI49" s="446"/>
      <c r="QJJ49" s="446"/>
      <c r="QJK49" s="446"/>
      <c r="QJL49" s="446"/>
      <c r="QJM49" s="446"/>
      <c r="QJN49" s="446"/>
      <c r="QJO49" s="446"/>
      <c r="QJP49" s="446"/>
      <c r="QJQ49" s="446"/>
      <c r="QJR49" s="446"/>
      <c r="QJS49" s="446"/>
      <c r="QJT49" s="446"/>
      <c r="QJU49" s="446"/>
      <c r="QJV49" s="446"/>
      <c r="QJW49" s="446"/>
      <c r="QJX49" s="446"/>
      <c r="QJY49" s="446"/>
      <c r="QJZ49" s="446"/>
      <c r="QKA49" s="446"/>
      <c r="QKB49" s="446"/>
      <c r="QKC49" s="446"/>
      <c r="QKD49" s="446"/>
      <c r="QKE49" s="446"/>
      <c r="QKF49" s="446"/>
      <c r="QKG49" s="446"/>
      <c r="QKH49" s="446"/>
      <c r="QKI49" s="446"/>
      <c r="QKJ49" s="446"/>
      <c r="QKK49" s="446"/>
      <c r="QKL49" s="446"/>
      <c r="QKM49" s="446"/>
      <c r="QKN49" s="446"/>
      <c r="QKO49" s="446"/>
      <c r="QKP49" s="446"/>
      <c r="QKQ49" s="446"/>
      <c r="QKR49" s="446"/>
      <c r="QKS49" s="446"/>
      <c r="QKT49" s="446"/>
      <c r="QKU49" s="446"/>
      <c r="QKV49" s="446"/>
      <c r="QKW49" s="446"/>
      <c r="QKX49" s="446"/>
      <c r="QKY49" s="446"/>
      <c r="QKZ49" s="446"/>
      <c r="QLA49" s="446"/>
      <c r="QLB49" s="446"/>
      <c r="QLC49" s="446"/>
      <c r="QLD49" s="446"/>
      <c r="QLE49" s="446"/>
      <c r="QLF49" s="446"/>
      <c r="QLG49" s="446"/>
      <c r="QLH49" s="446"/>
      <c r="QLI49" s="446"/>
      <c r="QLJ49" s="446"/>
      <c r="QLK49" s="446"/>
      <c r="QLL49" s="446"/>
      <c r="QLM49" s="446"/>
      <c r="QLN49" s="446"/>
      <c r="QLO49" s="446"/>
      <c r="QLP49" s="446"/>
      <c r="QLQ49" s="446"/>
      <c r="QLR49" s="446"/>
      <c r="QLS49" s="446"/>
      <c r="QLT49" s="446"/>
      <c r="QLU49" s="446"/>
      <c r="QLV49" s="446"/>
      <c r="QLW49" s="446"/>
      <c r="QLX49" s="446"/>
      <c r="QLY49" s="446"/>
      <c r="QLZ49" s="446"/>
      <c r="QMA49" s="446"/>
      <c r="QMB49" s="446"/>
      <c r="QMC49" s="446"/>
      <c r="QMD49" s="446"/>
      <c r="QME49" s="446"/>
      <c r="QMF49" s="446"/>
      <c r="QMG49" s="446"/>
      <c r="QMH49" s="446"/>
      <c r="QMI49" s="446"/>
      <c r="QMJ49" s="446"/>
      <c r="QMK49" s="446"/>
      <c r="QML49" s="446"/>
      <c r="QMM49" s="446"/>
      <c r="QMN49" s="446"/>
      <c r="QMO49" s="446"/>
      <c r="QMP49" s="446"/>
      <c r="QMQ49" s="446"/>
      <c r="QMR49" s="446"/>
      <c r="QMS49" s="446"/>
      <c r="QMT49" s="446"/>
      <c r="QMU49" s="446"/>
      <c r="QMV49" s="446"/>
      <c r="QMW49" s="446"/>
      <c r="QMX49" s="446"/>
      <c r="QMY49" s="446"/>
      <c r="QMZ49" s="446"/>
      <c r="QNA49" s="446"/>
      <c r="QNB49" s="446"/>
      <c r="QNC49" s="446"/>
      <c r="QND49" s="446"/>
      <c r="QNE49" s="446"/>
      <c r="QNF49" s="446"/>
      <c r="QNG49" s="446"/>
      <c r="QNH49" s="446"/>
      <c r="QNI49" s="446"/>
      <c r="QNJ49" s="446"/>
      <c r="QNK49" s="446"/>
      <c r="QNL49" s="446"/>
      <c r="QNM49" s="446"/>
      <c r="QNN49" s="446"/>
      <c r="QNO49" s="446"/>
      <c r="QNP49" s="446"/>
      <c r="QNQ49" s="446"/>
      <c r="QNR49" s="446"/>
      <c r="QNS49" s="446"/>
      <c r="QNT49" s="446"/>
      <c r="QNU49" s="446"/>
      <c r="QNV49" s="446"/>
      <c r="QNW49" s="446"/>
      <c r="QNX49" s="446"/>
      <c r="QNY49" s="446"/>
      <c r="QNZ49" s="446"/>
      <c r="QOA49" s="446"/>
      <c r="QOB49" s="446"/>
      <c r="QOC49" s="446"/>
      <c r="QOD49" s="446"/>
      <c r="QOE49" s="446"/>
      <c r="QOF49" s="446"/>
      <c r="QOG49" s="446"/>
      <c r="QOH49" s="446"/>
      <c r="QOI49" s="446"/>
      <c r="QOJ49" s="446"/>
      <c r="QOK49" s="446"/>
      <c r="QOL49" s="446"/>
      <c r="QOM49" s="446"/>
      <c r="QON49" s="446"/>
      <c r="QOO49" s="446"/>
      <c r="QOP49" s="446"/>
      <c r="QOQ49" s="446"/>
      <c r="QOR49" s="446"/>
      <c r="QOS49" s="446"/>
      <c r="QOT49" s="446"/>
      <c r="QOU49" s="446"/>
      <c r="QOV49" s="446"/>
      <c r="QOW49" s="446"/>
      <c r="QOX49" s="446"/>
      <c r="QOY49" s="446"/>
      <c r="QOZ49" s="446"/>
      <c r="QPA49" s="446"/>
      <c r="QPB49" s="446"/>
      <c r="QPC49" s="446"/>
      <c r="QPD49" s="446"/>
      <c r="QPE49" s="446"/>
      <c r="QPF49" s="446"/>
      <c r="QPG49" s="446"/>
      <c r="QPH49" s="446"/>
      <c r="QPI49" s="446"/>
      <c r="QPJ49" s="446"/>
      <c r="QPK49" s="446"/>
      <c r="QPL49" s="446"/>
      <c r="QPM49" s="446"/>
      <c r="QPN49" s="446"/>
      <c r="QPO49" s="446"/>
      <c r="QPP49" s="446"/>
      <c r="QPQ49" s="446"/>
      <c r="QPR49" s="446"/>
      <c r="QPS49" s="446"/>
      <c r="QPT49" s="446"/>
      <c r="QPU49" s="446"/>
      <c r="QPV49" s="446"/>
      <c r="QPW49" s="446"/>
      <c r="QPX49" s="446"/>
      <c r="QPY49" s="446"/>
      <c r="QPZ49" s="446"/>
      <c r="QQA49" s="446"/>
      <c r="QQB49" s="446"/>
      <c r="QQC49" s="446"/>
      <c r="QQD49" s="446"/>
      <c r="QQE49" s="446"/>
      <c r="QQF49" s="446"/>
      <c r="QQG49" s="446"/>
      <c r="QQH49" s="446"/>
      <c r="QQI49" s="446"/>
      <c r="QQJ49" s="446"/>
      <c r="QQK49" s="446"/>
      <c r="QQL49" s="446"/>
      <c r="QQM49" s="446"/>
      <c r="QQN49" s="446"/>
      <c r="QQO49" s="446"/>
      <c r="QQP49" s="446"/>
      <c r="QQQ49" s="446"/>
      <c r="QQR49" s="446"/>
      <c r="QQS49" s="446"/>
      <c r="QQT49" s="446"/>
      <c r="QQU49" s="446"/>
      <c r="QQV49" s="446"/>
      <c r="QQW49" s="446"/>
      <c r="QQX49" s="446"/>
      <c r="QQY49" s="446"/>
      <c r="QQZ49" s="446"/>
      <c r="QRA49" s="446"/>
      <c r="QRB49" s="446"/>
      <c r="QRC49" s="446"/>
      <c r="QRD49" s="446"/>
      <c r="QRE49" s="446"/>
      <c r="QRF49" s="446"/>
      <c r="QRG49" s="446"/>
      <c r="QRH49" s="446"/>
      <c r="QRI49" s="446"/>
      <c r="QRJ49" s="446"/>
      <c r="QRK49" s="446"/>
      <c r="QRL49" s="446"/>
      <c r="QRM49" s="446"/>
      <c r="QRN49" s="446"/>
      <c r="QRO49" s="446"/>
      <c r="QRP49" s="446"/>
      <c r="QRQ49" s="446"/>
      <c r="QRR49" s="446"/>
      <c r="QRS49" s="446"/>
      <c r="QRT49" s="446"/>
      <c r="QRU49" s="446"/>
      <c r="QRV49" s="446"/>
      <c r="QRW49" s="446"/>
      <c r="QRX49" s="446"/>
      <c r="QRY49" s="446"/>
      <c r="QRZ49" s="446"/>
      <c r="QSA49" s="446"/>
      <c r="QSB49" s="446"/>
      <c r="QSC49" s="446"/>
      <c r="QSD49" s="446"/>
      <c r="QSE49" s="446"/>
      <c r="QSF49" s="446"/>
      <c r="QSG49" s="446"/>
      <c r="QSH49" s="446"/>
      <c r="QSI49" s="446"/>
      <c r="QSJ49" s="446"/>
      <c r="QSK49" s="446"/>
      <c r="QSL49" s="446"/>
      <c r="QSM49" s="446"/>
      <c r="QSN49" s="446"/>
      <c r="QSO49" s="446"/>
      <c r="QSP49" s="446"/>
      <c r="QSQ49" s="446"/>
      <c r="QSR49" s="446"/>
      <c r="QSS49" s="446"/>
      <c r="QST49" s="446"/>
      <c r="QSU49" s="446"/>
      <c r="QSV49" s="446"/>
      <c r="QSW49" s="446"/>
      <c r="QSX49" s="446"/>
      <c r="QSY49" s="446"/>
      <c r="QSZ49" s="446"/>
      <c r="QTA49" s="446"/>
      <c r="QTB49" s="446"/>
      <c r="QTC49" s="446"/>
      <c r="QTD49" s="446"/>
      <c r="QTE49" s="446"/>
      <c r="QTF49" s="446"/>
      <c r="QTG49" s="446"/>
      <c r="QTH49" s="446"/>
      <c r="QTI49" s="446"/>
      <c r="QTJ49" s="446"/>
      <c r="QTK49" s="446"/>
      <c r="QTL49" s="446"/>
      <c r="QTM49" s="446"/>
      <c r="QTN49" s="446"/>
      <c r="QTO49" s="446"/>
      <c r="QTP49" s="446"/>
      <c r="QTQ49" s="446"/>
      <c r="QTR49" s="446"/>
      <c r="QTS49" s="446"/>
      <c r="QTT49" s="446"/>
      <c r="QTU49" s="446"/>
      <c r="QTV49" s="446"/>
      <c r="QTW49" s="446"/>
      <c r="QTX49" s="446"/>
      <c r="QTY49" s="446"/>
      <c r="QTZ49" s="446"/>
      <c r="QUA49" s="446"/>
      <c r="QUB49" s="446"/>
      <c r="QUC49" s="446"/>
      <c r="QUD49" s="446"/>
      <c r="QUE49" s="446"/>
      <c r="QUF49" s="446"/>
      <c r="QUG49" s="446"/>
      <c r="QUH49" s="446"/>
      <c r="QUI49" s="446"/>
      <c r="QUJ49" s="446"/>
      <c r="QUK49" s="446"/>
      <c r="QUL49" s="446"/>
      <c r="QUM49" s="446"/>
      <c r="QUN49" s="446"/>
      <c r="QUO49" s="446"/>
      <c r="QUP49" s="446"/>
      <c r="QUQ49" s="446"/>
      <c r="QUR49" s="446"/>
      <c r="QUS49" s="446"/>
      <c r="QUT49" s="446"/>
      <c r="QUU49" s="446"/>
      <c r="QUV49" s="446"/>
      <c r="QUW49" s="446"/>
      <c r="QUX49" s="446"/>
      <c r="QUY49" s="446"/>
      <c r="QUZ49" s="446"/>
      <c r="QVA49" s="446"/>
      <c r="QVB49" s="446"/>
      <c r="QVC49" s="446"/>
      <c r="QVD49" s="446"/>
      <c r="QVE49" s="446"/>
      <c r="QVF49" s="446"/>
      <c r="QVG49" s="446"/>
      <c r="QVH49" s="446"/>
      <c r="QVI49" s="446"/>
      <c r="QVJ49" s="446"/>
      <c r="QVK49" s="446"/>
      <c r="QVL49" s="446"/>
      <c r="QVM49" s="446"/>
      <c r="QVN49" s="446"/>
      <c r="QVO49" s="446"/>
      <c r="QVP49" s="446"/>
      <c r="QVQ49" s="446"/>
      <c r="QVR49" s="446"/>
      <c r="QVS49" s="446"/>
      <c r="QVT49" s="446"/>
      <c r="QVU49" s="446"/>
      <c r="QVV49" s="446"/>
      <c r="QVW49" s="446"/>
      <c r="QVX49" s="446"/>
      <c r="QVY49" s="446"/>
      <c r="QVZ49" s="446"/>
      <c r="QWA49" s="446"/>
      <c r="QWB49" s="446"/>
      <c r="QWC49" s="446"/>
      <c r="QWD49" s="446"/>
      <c r="QWE49" s="446"/>
      <c r="QWF49" s="446"/>
      <c r="QWG49" s="446"/>
      <c r="QWH49" s="446"/>
      <c r="QWI49" s="446"/>
      <c r="QWJ49" s="446"/>
      <c r="QWK49" s="446"/>
      <c r="QWL49" s="446"/>
      <c r="QWM49" s="446"/>
      <c r="QWN49" s="446"/>
      <c r="QWO49" s="446"/>
      <c r="QWP49" s="446"/>
      <c r="QWQ49" s="446"/>
      <c r="QWR49" s="446"/>
      <c r="QWS49" s="446"/>
      <c r="QWT49" s="446"/>
      <c r="QWU49" s="446"/>
      <c r="QWV49" s="446"/>
      <c r="QWW49" s="446"/>
      <c r="QWX49" s="446"/>
      <c r="QWY49" s="446"/>
      <c r="QWZ49" s="446"/>
      <c r="QXA49" s="446"/>
      <c r="QXB49" s="446"/>
      <c r="QXC49" s="446"/>
      <c r="QXD49" s="446"/>
      <c r="QXE49" s="446"/>
      <c r="QXF49" s="446"/>
      <c r="QXG49" s="446"/>
      <c r="QXH49" s="446"/>
      <c r="QXI49" s="446"/>
      <c r="QXJ49" s="446"/>
      <c r="QXK49" s="446"/>
      <c r="QXL49" s="446"/>
      <c r="QXM49" s="446"/>
      <c r="QXN49" s="446"/>
      <c r="QXO49" s="446"/>
      <c r="QXP49" s="446"/>
      <c r="QXQ49" s="446"/>
      <c r="QXR49" s="446"/>
      <c r="QXS49" s="446"/>
      <c r="QXT49" s="446"/>
      <c r="QXU49" s="446"/>
      <c r="QXV49" s="446"/>
      <c r="QXW49" s="446"/>
      <c r="QXX49" s="446"/>
      <c r="QXY49" s="446"/>
      <c r="QXZ49" s="446"/>
      <c r="QYA49" s="446"/>
      <c r="QYB49" s="446"/>
      <c r="QYC49" s="446"/>
      <c r="QYD49" s="446"/>
      <c r="QYE49" s="446"/>
      <c r="QYF49" s="446"/>
      <c r="QYG49" s="446"/>
      <c r="QYH49" s="446"/>
      <c r="QYI49" s="446"/>
      <c r="QYJ49" s="446"/>
      <c r="QYK49" s="446"/>
      <c r="QYL49" s="446"/>
      <c r="QYM49" s="446"/>
      <c r="QYN49" s="446"/>
      <c r="QYO49" s="446"/>
      <c r="QYP49" s="446"/>
      <c r="QYQ49" s="446"/>
      <c r="QYR49" s="446"/>
      <c r="QYS49" s="446"/>
      <c r="QYT49" s="446"/>
      <c r="QYU49" s="446"/>
      <c r="QYV49" s="446"/>
      <c r="QYW49" s="446"/>
      <c r="QYX49" s="446"/>
      <c r="QYY49" s="446"/>
      <c r="QYZ49" s="446"/>
      <c r="QZA49" s="446"/>
      <c r="QZB49" s="446"/>
      <c r="QZC49" s="446"/>
      <c r="QZD49" s="446"/>
      <c r="QZE49" s="446"/>
      <c r="QZF49" s="446"/>
      <c r="QZG49" s="446"/>
      <c r="QZH49" s="446"/>
      <c r="QZI49" s="446"/>
      <c r="QZJ49" s="446"/>
      <c r="QZK49" s="446"/>
      <c r="QZL49" s="446"/>
      <c r="QZM49" s="446"/>
      <c r="QZN49" s="446"/>
      <c r="QZO49" s="446"/>
      <c r="QZP49" s="446"/>
      <c r="QZQ49" s="446"/>
      <c r="QZR49" s="446"/>
      <c r="QZS49" s="446"/>
      <c r="QZT49" s="446"/>
      <c r="QZU49" s="446"/>
      <c r="QZV49" s="446"/>
      <c r="QZW49" s="446"/>
      <c r="QZX49" s="446"/>
      <c r="QZY49" s="446"/>
      <c r="QZZ49" s="446"/>
      <c r="RAA49" s="446"/>
      <c r="RAB49" s="446"/>
      <c r="RAC49" s="446"/>
      <c r="RAD49" s="446"/>
      <c r="RAE49" s="446"/>
      <c r="RAF49" s="446"/>
      <c r="RAG49" s="446"/>
      <c r="RAH49" s="446"/>
      <c r="RAI49" s="446"/>
      <c r="RAJ49" s="446"/>
      <c r="RAK49" s="446"/>
      <c r="RAL49" s="446"/>
      <c r="RAM49" s="446"/>
      <c r="RAN49" s="446"/>
      <c r="RAO49" s="446"/>
      <c r="RAP49" s="446"/>
      <c r="RAQ49" s="446"/>
      <c r="RAR49" s="446"/>
      <c r="RAS49" s="446"/>
      <c r="RAT49" s="446"/>
      <c r="RAU49" s="446"/>
      <c r="RAV49" s="446"/>
      <c r="RAW49" s="446"/>
      <c r="RAX49" s="446"/>
      <c r="RAY49" s="446"/>
      <c r="RAZ49" s="446"/>
      <c r="RBA49" s="446"/>
      <c r="RBB49" s="446"/>
      <c r="RBC49" s="446"/>
      <c r="RBD49" s="446"/>
      <c r="RBE49" s="446"/>
      <c r="RBF49" s="446"/>
      <c r="RBG49" s="446"/>
      <c r="RBH49" s="446"/>
      <c r="RBI49" s="446"/>
      <c r="RBJ49" s="446"/>
      <c r="RBK49" s="446"/>
      <c r="RBL49" s="446"/>
      <c r="RBM49" s="446"/>
      <c r="RBN49" s="446"/>
      <c r="RBO49" s="446"/>
      <c r="RBP49" s="446"/>
      <c r="RBQ49" s="446"/>
      <c r="RBR49" s="446"/>
      <c r="RBS49" s="446"/>
      <c r="RBT49" s="446"/>
      <c r="RBU49" s="446"/>
      <c r="RBV49" s="446"/>
      <c r="RBW49" s="446"/>
      <c r="RBX49" s="446"/>
      <c r="RBY49" s="446"/>
      <c r="RBZ49" s="446"/>
      <c r="RCA49" s="446"/>
      <c r="RCB49" s="446"/>
      <c r="RCC49" s="446"/>
      <c r="RCD49" s="446"/>
      <c r="RCE49" s="446"/>
      <c r="RCF49" s="446"/>
      <c r="RCG49" s="446"/>
      <c r="RCH49" s="446"/>
      <c r="RCI49" s="446"/>
      <c r="RCJ49" s="446"/>
      <c r="RCK49" s="446"/>
      <c r="RCL49" s="446"/>
      <c r="RCM49" s="446"/>
      <c r="RCN49" s="446"/>
      <c r="RCO49" s="446"/>
      <c r="RCP49" s="446"/>
      <c r="RCQ49" s="446"/>
      <c r="RCR49" s="446"/>
      <c r="RCS49" s="446"/>
      <c r="RCT49" s="446"/>
      <c r="RCU49" s="446"/>
      <c r="RCV49" s="446"/>
      <c r="RCW49" s="446"/>
      <c r="RCX49" s="446"/>
      <c r="RCY49" s="446"/>
      <c r="RCZ49" s="446"/>
      <c r="RDA49" s="446"/>
      <c r="RDB49" s="446"/>
      <c r="RDC49" s="446"/>
      <c r="RDD49" s="446"/>
      <c r="RDE49" s="446"/>
      <c r="RDF49" s="446"/>
      <c r="RDG49" s="446"/>
      <c r="RDH49" s="446"/>
      <c r="RDI49" s="446"/>
      <c r="RDJ49" s="446"/>
      <c r="RDK49" s="446"/>
      <c r="RDL49" s="446"/>
      <c r="RDM49" s="446"/>
      <c r="RDN49" s="446"/>
      <c r="RDO49" s="446"/>
      <c r="RDP49" s="446"/>
      <c r="RDQ49" s="446"/>
      <c r="RDR49" s="446"/>
      <c r="RDS49" s="446"/>
      <c r="RDT49" s="446"/>
      <c r="RDU49" s="446"/>
      <c r="RDV49" s="446"/>
      <c r="RDW49" s="446"/>
      <c r="RDX49" s="446"/>
      <c r="RDY49" s="446"/>
      <c r="RDZ49" s="446"/>
      <c r="REA49" s="446"/>
      <c r="REB49" s="446"/>
      <c r="REC49" s="446"/>
      <c r="RED49" s="446"/>
      <c r="REE49" s="446"/>
      <c r="REF49" s="446"/>
      <c r="REG49" s="446"/>
      <c r="REH49" s="446"/>
      <c r="REI49" s="446"/>
      <c r="REJ49" s="446"/>
      <c r="REK49" s="446"/>
      <c r="REL49" s="446"/>
      <c r="REM49" s="446"/>
      <c r="REN49" s="446"/>
      <c r="REO49" s="446"/>
      <c r="REP49" s="446"/>
      <c r="REQ49" s="446"/>
      <c r="RER49" s="446"/>
      <c r="RES49" s="446"/>
      <c r="RET49" s="446"/>
      <c r="REU49" s="446"/>
      <c r="REV49" s="446"/>
      <c r="REW49" s="446"/>
      <c r="REX49" s="446"/>
      <c r="REY49" s="446"/>
      <c r="REZ49" s="446"/>
      <c r="RFA49" s="446"/>
      <c r="RFB49" s="446"/>
      <c r="RFC49" s="446"/>
      <c r="RFD49" s="446"/>
      <c r="RFE49" s="446"/>
      <c r="RFF49" s="446"/>
      <c r="RFG49" s="446"/>
      <c r="RFH49" s="446"/>
      <c r="RFI49" s="446"/>
      <c r="RFJ49" s="446"/>
      <c r="RFK49" s="446"/>
      <c r="RFL49" s="446"/>
      <c r="RFM49" s="446"/>
      <c r="RFN49" s="446"/>
      <c r="RFO49" s="446"/>
      <c r="RFP49" s="446"/>
      <c r="RFQ49" s="446"/>
      <c r="RFR49" s="446"/>
      <c r="RFS49" s="446"/>
      <c r="RFT49" s="446"/>
      <c r="RFU49" s="446"/>
      <c r="RFV49" s="446"/>
      <c r="RFW49" s="446"/>
      <c r="RFX49" s="446"/>
      <c r="RFY49" s="446"/>
      <c r="RFZ49" s="446"/>
      <c r="RGA49" s="446"/>
      <c r="RGB49" s="446"/>
      <c r="RGC49" s="446"/>
      <c r="RGD49" s="446"/>
      <c r="RGE49" s="446"/>
      <c r="RGF49" s="446"/>
      <c r="RGG49" s="446"/>
      <c r="RGH49" s="446"/>
      <c r="RGI49" s="446"/>
      <c r="RGJ49" s="446"/>
      <c r="RGK49" s="446"/>
      <c r="RGL49" s="446"/>
      <c r="RGM49" s="446"/>
      <c r="RGN49" s="446"/>
      <c r="RGO49" s="446"/>
      <c r="RGP49" s="446"/>
      <c r="RGQ49" s="446"/>
      <c r="RGR49" s="446"/>
      <c r="RGS49" s="446"/>
      <c r="RGT49" s="446"/>
      <c r="RGU49" s="446"/>
      <c r="RGV49" s="446"/>
      <c r="RGW49" s="446"/>
      <c r="RGX49" s="446"/>
      <c r="RGY49" s="446"/>
      <c r="RGZ49" s="446"/>
      <c r="RHA49" s="446"/>
      <c r="RHB49" s="446"/>
      <c r="RHC49" s="446"/>
      <c r="RHD49" s="446"/>
      <c r="RHE49" s="446"/>
      <c r="RHF49" s="446"/>
      <c r="RHG49" s="446"/>
      <c r="RHH49" s="446"/>
      <c r="RHI49" s="446"/>
      <c r="RHJ49" s="446"/>
      <c r="RHK49" s="446"/>
      <c r="RHL49" s="446"/>
      <c r="RHM49" s="446"/>
      <c r="RHN49" s="446"/>
      <c r="RHO49" s="446"/>
      <c r="RHP49" s="446"/>
      <c r="RHQ49" s="446"/>
      <c r="RHR49" s="446"/>
      <c r="RHS49" s="446"/>
      <c r="RHT49" s="446"/>
      <c r="RHU49" s="446"/>
      <c r="RHV49" s="446"/>
      <c r="RHW49" s="446"/>
      <c r="RHX49" s="446"/>
      <c r="RHY49" s="446"/>
      <c r="RHZ49" s="446"/>
      <c r="RIA49" s="446"/>
      <c r="RIB49" s="446"/>
      <c r="RIC49" s="446"/>
      <c r="RID49" s="446"/>
      <c r="RIE49" s="446"/>
      <c r="RIF49" s="446"/>
      <c r="RIG49" s="446"/>
      <c r="RIH49" s="446"/>
      <c r="RII49" s="446"/>
      <c r="RIJ49" s="446"/>
      <c r="RIK49" s="446"/>
      <c r="RIL49" s="446"/>
      <c r="RIM49" s="446"/>
      <c r="RIN49" s="446"/>
      <c r="RIO49" s="446"/>
      <c r="RIP49" s="446"/>
      <c r="RIQ49" s="446"/>
      <c r="RIR49" s="446"/>
      <c r="RIS49" s="446"/>
      <c r="RIT49" s="446"/>
      <c r="RIU49" s="446"/>
      <c r="RIV49" s="446"/>
      <c r="RIW49" s="446"/>
      <c r="RIX49" s="446"/>
      <c r="RIY49" s="446"/>
      <c r="RIZ49" s="446"/>
      <c r="RJA49" s="446"/>
      <c r="RJB49" s="446"/>
      <c r="RJC49" s="446"/>
      <c r="RJD49" s="446"/>
      <c r="RJE49" s="446"/>
      <c r="RJF49" s="446"/>
      <c r="RJG49" s="446"/>
      <c r="RJH49" s="446"/>
      <c r="RJI49" s="446"/>
      <c r="RJJ49" s="446"/>
      <c r="RJK49" s="446"/>
      <c r="RJL49" s="446"/>
      <c r="RJM49" s="446"/>
      <c r="RJN49" s="446"/>
      <c r="RJO49" s="446"/>
      <c r="RJP49" s="446"/>
      <c r="RJQ49" s="446"/>
      <c r="RJR49" s="446"/>
      <c r="RJS49" s="446"/>
      <c r="RJT49" s="446"/>
      <c r="RJU49" s="446"/>
      <c r="RJV49" s="446"/>
      <c r="RJW49" s="446"/>
      <c r="RJX49" s="446"/>
      <c r="RJY49" s="446"/>
      <c r="RJZ49" s="446"/>
      <c r="RKA49" s="446"/>
      <c r="RKB49" s="446"/>
      <c r="RKC49" s="446"/>
      <c r="RKD49" s="446"/>
      <c r="RKE49" s="446"/>
      <c r="RKF49" s="446"/>
      <c r="RKG49" s="446"/>
      <c r="RKH49" s="446"/>
      <c r="RKI49" s="446"/>
      <c r="RKJ49" s="446"/>
      <c r="RKK49" s="446"/>
      <c r="RKL49" s="446"/>
      <c r="RKM49" s="446"/>
      <c r="RKN49" s="446"/>
      <c r="RKO49" s="446"/>
      <c r="RKP49" s="446"/>
      <c r="RKQ49" s="446"/>
      <c r="RKR49" s="446"/>
      <c r="RKS49" s="446"/>
      <c r="RKT49" s="446"/>
      <c r="RKU49" s="446"/>
      <c r="RKV49" s="446"/>
      <c r="RKW49" s="446"/>
      <c r="RKX49" s="446"/>
      <c r="RKY49" s="446"/>
      <c r="RKZ49" s="446"/>
      <c r="RLA49" s="446"/>
      <c r="RLB49" s="446"/>
      <c r="RLC49" s="446"/>
      <c r="RLD49" s="446"/>
      <c r="RLE49" s="446"/>
      <c r="RLF49" s="446"/>
      <c r="RLG49" s="446"/>
      <c r="RLH49" s="446"/>
      <c r="RLI49" s="446"/>
      <c r="RLJ49" s="446"/>
      <c r="RLK49" s="446"/>
      <c r="RLL49" s="446"/>
      <c r="RLM49" s="446"/>
      <c r="RLN49" s="446"/>
      <c r="RLO49" s="446"/>
      <c r="RLP49" s="446"/>
      <c r="RLQ49" s="446"/>
      <c r="RLR49" s="446"/>
      <c r="RLS49" s="446"/>
      <c r="RLT49" s="446"/>
      <c r="RLU49" s="446"/>
      <c r="RLV49" s="446"/>
      <c r="RLW49" s="446"/>
      <c r="RLX49" s="446"/>
      <c r="RLY49" s="446"/>
      <c r="RLZ49" s="446"/>
      <c r="RMA49" s="446"/>
      <c r="RMB49" s="446"/>
      <c r="RMC49" s="446"/>
      <c r="RMD49" s="446"/>
      <c r="RME49" s="446"/>
      <c r="RMF49" s="446"/>
      <c r="RMG49" s="446"/>
      <c r="RMH49" s="446"/>
      <c r="RMI49" s="446"/>
      <c r="RMJ49" s="446"/>
      <c r="RMK49" s="446"/>
      <c r="RML49" s="446"/>
      <c r="RMM49" s="446"/>
      <c r="RMN49" s="446"/>
      <c r="RMO49" s="446"/>
      <c r="RMP49" s="446"/>
      <c r="RMQ49" s="446"/>
      <c r="RMR49" s="446"/>
      <c r="RMS49" s="446"/>
      <c r="RMT49" s="446"/>
      <c r="RMU49" s="446"/>
      <c r="RMV49" s="446"/>
      <c r="RMW49" s="446"/>
      <c r="RMX49" s="446"/>
      <c r="RMY49" s="446"/>
      <c r="RMZ49" s="446"/>
      <c r="RNA49" s="446"/>
      <c r="RNB49" s="446"/>
      <c r="RNC49" s="446"/>
      <c r="RND49" s="446"/>
      <c r="RNE49" s="446"/>
      <c r="RNF49" s="446"/>
      <c r="RNG49" s="446"/>
      <c r="RNH49" s="446"/>
      <c r="RNI49" s="446"/>
      <c r="RNJ49" s="446"/>
      <c r="RNK49" s="446"/>
      <c r="RNL49" s="446"/>
      <c r="RNM49" s="446"/>
      <c r="RNN49" s="446"/>
      <c r="RNO49" s="446"/>
      <c r="RNP49" s="446"/>
      <c r="RNQ49" s="446"/>
      <c r="RNR49" s="446"/>
      <c r="RNS49" s="446"/>
      <c r="RNT49" s="446"/>
      <c r="RNU49" s="446"/>
      <c r="RNV49" s="446"/>
      <c r="RNW49" s="446"/>
      <c r="RNX49" s="446"/>
      <c r="RNY49" s="446"/>
      <c r="RNZ49" s="446"/>
      <c r="ROA49" s="446"/>
      <c r="ROB49" s="446"/>
      <c r="ROC49" s="446"/>
      <c r="ROD49" s="446"/>
      <c r="ROE49" s="446"/>
      <c r="ROF49" s="446"/>
      <c r="ROG49" s="446"/>
      <c r="ROH49" s="446"/>
      <c r="ROI49" s="446"/>
      <c r="ROJ49" s="446"/>
      <c r="ROK49" s="446"/>
      <c r="ROL49" s="446"/>
      <c r="ROM49" s="446"/>
      <c r="RON49" s="446"/>
      <c r="ROO49" s="446"/>
      <c r="ROP49" s="446"/>
      <c r="ROQ49" s="446"/>
      <c r="ROR49" s="446"/>
      <c r="ROS49" s="446"/>
      <c r="ROT49" s="446"/>
      <c r="ROU49" s="446"/>
      <c r="ROV49" s="446"/>
      <c r="ROW49" s="446"/>
      <c r="ROX49" s="446"/>
      <c r="ROY49" s="446"/>
      <c r="ROZ49" s="446"/>
      <c r="RPA49" s="446"/>
      <c r="RPB49" s="446"/>
      <c r="RPC49" s="446"/>
      <c r="RPD49" s="446"/>
      <c r="RPE49" s="446"/>
      <c r="RPF49" s="446"/>
      <c r="RPG49" s="446"/>
      <c r="RPH49" s="446"/>
      <c r="RPI49" s="446"/>
      <c r="RPJ49" s="446"/>
      <c r="RPK49" s="446"/>
      <c r="RPL49" s="446"/>
      <c r="RPM49" s="446"/>
      <c r="RPN49" s="446"/>
      <c r="RPO49" s="446"/>
      <c r="RPP49" s="446"/>
      <c r="RPQ49" s="446"/>
      <c r="RPR49" s="446"/>
      <c r="RPS49" s="446"/>
      <c r="RPT49" s="446"/>
      <c r="RPU49" s="446"/>
      <c r="RPV49" s="446"/>
      <c r="RPW49" s="446"/>
      <c r="RPX49" s="446"/>
      <c r="RPY49" s="446"/>
      <c r="RPZ49" s="446"/>
      <c r="RQA49" s="446"/>
      <c r="RQB49" s="446"/>
      <c r="RQC49" s="446"/>
      <c r="RQD49" s="446"/>
      <c r="RQE49" s="446"/>
      <c r="RQF49" s="446"/>
      <c r="RQG49" s="446"/>
      <c r="RQH49" s="446"/>
      <c r="RQI49" s="446"/>
      <c r="RQJ49" s="446"/>
      <c r="RQK49" s="446"/>
      <c r="RQL49" s="446"/>
      <c r="RQM49" s="446"/>
      <c r="RQN49" s="446"/>
      <c r="RQO49" s="446"/>
      <c r="RQP49" s="446"/>
      <c r="RQQ49" s="446"/>
      <c r="RQR49" s="446"/>
      <c r="RQS49" s="446"/>
      <c r="RQT49" s="446"/>
      <c r="RQU49" s="446"/>
      <c r="RQV49" s="446"/>
      <c r="RQW49" s="446"/>
      <c r="RQX49" s="446"/>
      <c r="RQY49" s="446"/>
      <c r="RQZ49" s="446"/>
      <c r="RRA49" s="446"/>
      <c r="RRB49" s="446"/>
      <c r="RRC49" s="446"/>
      <c r="RRD49" s="446"/>
      <c r="RRE49" s="446"/>
      <c r="RRF49" s="446"/>
      <c r="RRG49" s="446"/>
      <c r="RRH49" s="446"/>
      <c r="RRI49" s="446"/>
      <c r="RRJ49" s="446"/>
      <c r="RRK49" s="446"/>
      <c r="RRL49" s="446"/>
      <c r="RRM49" s="446"/>
      <c r="RRN49" s="446"/>
      <c r="RRO49" s="446"/>
      <c r="RRP49" s="446"/>
      <c r="RRQ49" s="446"/>
      <c r="RRR49" s="446"/>
      <c r="RRS49" s="446"/>
      <c r="RRT49" s="446"/>
      <c r="RRU49" s="446"/>
      <c r="RRV49" s="446"/>
      <c r="RRW49" s="446"/>
      <c r="RRX49" s="446"/>
      <c r="RRY49" s="446"/>
      <c r="RRZ49" s="446"/>
      <c r="RSA49" s="446"/>
      <c r="RSB49" s="446"/>
      <c r="RSC49" s="446"/>
      <c r="RSD49" s="446"/>
      <c r="RSE49" s="446"/>
      <c r="RSF49" s="446"/>
      <c r="RSG49" s="446"/>
      <c r="RSH49" s="446"/>
      <c r="RSI49" s="446"/>
      <c r="RSJ49" s="446"/>
      <c r="RSK49" s="446"/>
      <c r="RSL49" s="446"/>
      <c r="RSM49" s="446"/>
      <c r="RSN49" s="446"/>
      <c r="RSO49" s="446"/>
      <c r="RSP49" s="446"/>
      <c r="RSQ49" s="446"/>
      <c r="RSR49" s="446"/>
      <c r="RSS49" s="446"/>
      <c r="RST49" s="446"/>
      <c r="RSU49" s="446"/>
      <c r="RSV49" s="446"/>
      <c r="RSW49" s="446"/>
      <c r="RSX49" s="446"/>
      <c r="RSY49" s="446"/>
      <c r="RSZ49" s="446"/>
      <c r="RTA49" s="446"/>
      <c r="RTB49" s="446"/>
      <c r="RTC49" s="446"/>
      <c r="RTD49" s="446"/>
      <c r="RTE49" s="446"/>
      <c r="RTF49" s="446"/>
      <c r="RTG49" s="446"/>
      <c r="RTH49" s="446"/>
      <c r="RTI49" s="446"/>
      <c r="RTJ49" s="446"/>
      <c r="RTK49" s="446"/>
      <c r="RTL49" s="446"/>
      <c r="RTM49" s="446"/>
      <c r="RTN49" s="446"/>
      <c r="RTO49" s="446"/>
      <c r="RTP49" s="446"/>
      <c r="RTQ49" s="446"/>
      <c r="RTR49" s="446"/>
      <c r="RTS49" s="446"/>
      <c r="RTT49" s="446"/>
      <c r="RTU49" s="446"/>
      <c r="RTV49" s="446"/>
      <c r="RTW49" s="446"/>
      <c r="RTX49" s="446"/>
      <c r="RTY49" s="446"/>
      <c r="RTZ49" s="446"/>
      <c r="RUA49" s="446"/>
      <c r="RUB49" s="446"/>
      <c r="RUC49" s="446"/>
      <c r="RUD49" s="446"/>
      <c r="RUE49" s="446"/>
      <c r="RUF49" s="446"/>
      <c r="RUG49" s="446"/>
      <c r="RUH49" s="446"/>
      <c r="RUI49" s="446"/>
      <c r="RUJ49" s="446"/>
      <c r="RUK49" s="446"/>
      <c r="RUL49" s="446"/>
      <c r="RUM49" s="446"/>
      <c r="RUN49" s="446"/>
      <c r="RUO49" s="446"/>
      <c r="RUP49" s="446"/>
      <c r="RUQ49" s="446"/>
      <c r="RUR49" s="446"/>
      <c r="RUS49" s="446"/>
      <c r="RUT49" s="446"/>
      <c r="RUU49" s="446"/>
      <c r="RUV49" s="446"/>
      <c r="RUW49" s="446"/>
      <c r="RUX49" s="446"/>
      <c r="RUY49" s="446"/>
      <c r="RUZ49" s="446"/>
      <c r="RVA49" s="446"/>
      <c r="RVB49" s="446"/>
      <c r="RVC49" s="446"/>
      <c r="RVD49" s="446"/>
      <c r="RVE49" s="446"/>
      <c r="RVF49" s="446"/>
      <c r="RVG49" s="446"/>
      <c r="RVH49" s="446"/>
      <c r="RVI49" s="446"/>
      <c r="RVJ49" s="446"/>
      <c r="RVK49" s="446"/>
      <c r="RVL49" s="446"/>
      <c r="RVM49" s="446"/>
      <c r="RVN49" s="446"/>
      <c r="RVO49" s="446"/>
      <c r="RVP49" s="446"/>
      <c r="RVQ49" s="446"/>
      <c r="RVR49" s="446"/>
      <c r="RVS49" s="446"/>
      <c r="RVT49" s="446"/>
      <c r="RVU49" s="446"/>
      <c r="RVV49" s="446"/>
      <c r="RVW49" s="446"/>
      <c r="RVX49" s="446"/>
      <c r="RVY49" s="446"/>
      <c r="RVZ49" s="446"/>
      <c r="RWA49" s="446"/>
      <c r="RWB49" s="446"/>
      <c r="RWC49" s="446"/>
      <c r="RWD49" s="446"/>
      <c r="RWE49" s="446"/>
      <c r="RWF49" s="446"/>
      <c r="RWG49" s="446"/>
      <c r="RWH49" s="446"/>
      <c r="RWI49" s="446"/>
      <c r="RWJ49" s="446"/>
      <c r="RWK49" s="446"/>
      <c r="RWL49" s="446"/>
      <c r="RWM49" s="446"/>
      <c r="RWN49" s="446"/>
      <c r="RWO49" s="446"/>
      <c r="RWP49" s="446"/>
      <c r="RWQ49" s="446"/>
      <c r="RWR49" s="446"/>
      <c r="RWS49" s="446"/>
      <c r="RWT49" s="446"/>
      <c r="RWU49" s="446"/>
      <c r="RWV49" s="446"/>
      <c r="RWW49" s="446"/>
      <c r="RWX49" s="446"/>
      <c r="RWY49" s="446"/>
      <c r="RWZ49" s="446"/>
      <c r="RXA49" s="446"/>
      <c r="RXB49" s="446"/>
      <c r="RXC49" s="446"/>
      <c r="RXD49" s="446"/>
      <c r="RXE49" s="446"/>
      <c r="RXF49" s="446"/>
      <c r="RXG49" s="446"/>
      <c r="RXH49" s="446"/>
      <c r="RXI49" s="446"/>
      <c r="RXJ49" s="446"/>
      <c r="RXK49" s="446"/>
      <c r="RXL49" s="446"/>
      <c r="RXM49" s="446"/>
      <c r="RXN49" s="446"/>
      <c r="RXO49" s="446"/>
      <c r="RXP49" s="446"/>
      <c r="RXQ49" s="446"/>
      <c r="RXR49" s="446"/>
      <c r="RXS49" s="446"/>
      <c r="RXT49" s="446"/>
      <c r="RXU49" s="446"/>
      <c r="RXV49" s="446"/>
      <c r="RXW49" s="446"/>
      <c r="RXX49" s="446"/>
      <c r="RXY49" s="446"/>
      <c r="RXZ49" s="446"/>
      <c r="RYA49" s="446"/>
      <c r="RYB49" s="446"/>
      <c r="RYC49" s="446"/>
      <c r="RYD49" s="446"/>
      <c r="RYE49" s="446"/>
      <c r="RYF49" s="446"/>
      <c r="RYG49" s="446"/>
      <c r="RYH49" s="446"/>
      <c r="RYI49" s="446"/>
      <c r="RYJ49" s="446"/>
      <c r="RYK49" s="446"/>
      <c r="RYL49" s="446"/>
      <c r="RYM49" s="446"/>
      <c r="RYN49" s="446"/>
      <c r="RYO49" s="446"/>
      <c r="RYP49" s="446"/>
      <c r="RYQ49" s="446"/>
      <c r="RYR49" s="446"/>
      <c r="RYS49" s="446"/>
      <c r="RYT49" s="446"/>
      <c r="RYU49" s="446"/>
      <c r="RYV49" s="446"/>
      <c r="RYW49" s="446"/>
      <c r="RYX49" s="446"/>
      <c r="RYY49" s="446"/>
      <c r="RYZ49" s="446"/>
      <c r="RZA49" s="446"/>
      <c r="RZB49" s="446"/>
      <c r="RZC49" s="446"/>
      <c r="RZD49" s="446"/>
      <c r="RZE49" s="446"/>
      <c r="RZF49" s="446"/>
      <c r="RZG49" s="446"/>
      <c r="RZH49" s="446"/>
      <c r="RZI49" s="446"/>
      <c r="RZJ49" s="446"/>
      <c r="RZK49" s="446"/>
      <c r="RZL49" s="446"/>
      <c r="RZM49" s="446"/>
      <c r="RZN49" s="446"/>
      <c r="RZO49" s="446"/>
      <c r="RZP49" s="446"/>
      <c r="RZQ49" s="446"/>
      <c r="RZR49" s="446"/>
      <c r="RZS49" s="446"/>
      <c r="RZT49" s="446"/>
      <c r="RZU49" s="446"/>
      <c r="RZV49" s="446"/>
      <c r="RZW49" s="446"/>
      <c r="RZX49" s="446"/>
      <c r="RZY49" s="446"/>
      <c r="RZZ49" s="446"/>
      <c r="SAA49" s="446"/>
      <c r="SAB49" s="446"/>
      <c r="SAC49" s="446"/>
      <c r="SAD49" s="446"/>
      <c r="SAE49" s="446"/>
      <c r="SAF49" s="446"/>
      <c r="SAG49" s="446"/>
      <c r="SAH49" s="446"/>
      <c r="SAI49" s="446"/>
      <c r="SAJ49" s="446"/>
      <c r="SAK49" s="446"/>
      <c r="SAL49" s="446"/>
      <c r="SAM49" s="446"/>
      <c r="SAN49" s="446"/>
      <c r="SAO49" s="446"/>
      <c r="SAP49" s="446"/>
      <c r="SAQ49" s="446"/>
      <c r="SAR49" s="446"/>
      <c r="SAS49" s="446"/>
      <c r="SAT49" s="446"/>
      <c r="SAU49" s="446"/>
      <c r="SAV49" s="446"/>
      <c r="SAW49" s="446"/>
      <c r="SAX49" s="446"/>
      <c r="SAY49" s="446"/>
      <c r="SAZ49" s="446"/>
      <c r="SBA49" s="446"/>
      <c r="SBB49" s="446"/>
      <c r="SBC49" s="446"/>
      <c r="SBD49" s="446"/>
      <c r="SBE49" s="446"/>
      <c r="SBF49" s="446"/>
      <c r="SBG49" s="446"/>
      <c r="SBH49" s="446"/>
      <c r="SBI49" s="446"/>
      <c r="SBJ49" s="446"/>
      <c r="SBK49" s="446"/>
      <c r="SBL49" s="446"/>
      <c r="SBM49" s="446"/>
      <c r="SBN49" s="446"/>
      <c r="SBO49" s="446"/>
      <c r="SBP49" s="446"/>
      <c r="SBQ49" s="446"/>
      <c r="SBR49" s="446"/>
      <c r="SBS49" s="446"/>
      <c r="SBT49" s="446"/>
      <c r="SBU49" s="446"/>
      <c r="SBV49" s="446"/>
      <c r="SBW49" s="446"/>
      <c r="SBX49" s="446"/>
      <c r="SBY49" s="446"/>
      <c r="SBZ49" s="446"/>
      <c r="SCA49" s="446"/>
      <c r="SCB49" s="446"/>
      <c r="SCC49" s="446"/>
      <c r="SCD49" s="446"/>
      <c r="SCE49" s="446"/>
      <c r="SCF49" s="446"/>
      <c r="SCG49" s="446"/>
      <c r="SCH49" s="446"/>
      <c r="SCI49" s="446"/>
      <c r="SCJ49" s="446"/>
      <c r="SCK49" s="446"/>
      <c r="SCL49" s="446"/>
      <c r="SCM49" s="446"/>
      <c r="SCN49" s="446"/>
      <c r="SCO49" s="446"/>
      <c r="SCP49" s="446"/>
      <c r="SCQ49" s="446"/>
      <c r="SCR49" s="446"/>
      <c r="SCS49" s="446"/>
      <c r="SCT49" s="446"/>
      <c r="SCU49" s="446"/>
      <c r="SCV49" s="446"/>
      <c r="SCW49" s="446"/>
      <c r="SCX49" s="446"/>
      <c r="SCY49" s="446"/>
      <c r="SCZ49" s="446"/>
      <c r="SDA49" s="446"/>
      <c r="SDB49" s="446"/>
      <c r="SDC49" s="446"/>
      <c r="SDD49" s="446"/>
      <c r="SDE49" s="446"/>
      <c r="SDF49" s="446"/>
      <c r="SDG49" s="446"/>
      <c r="SDH49" s="446"/>
      <c r="SDI49" s="446"/>
      <c r="SDJ49" s="446"/>
      <c r="SDK49" s="446"/>
      <c r="SDL49" s="446"/>
      <c r="SDM49" s="446"/>
      <c r="SDN49" s="446"/>
      <c r="SDO49" s="446"/>
      <c r="SDP49" s="446"/>
      <c r="SDQ49" s="446"/>
      <c r="SDR49" s="446"/>
      <c r="SDS49" s="446"/>
      <c r="SDT49" s="446"/>
      <c r="SDU49" s="446"/>
      <c r="SDV49" s="446"/>
      <c r="SDW49" s="446"/>
      <c r="SDX49" s="446"/>
      <c r="SDY49" s="446"/>
      <c r="SDZ49" s="446"/>
      <c r="SEA49" s="446"/>
      <c r="SEB49" s="446"/>
      <c r="SEC49" s="446"/>
      <c r="SED49" s="446"/>
      <c r="SEE49" s="446"/>
      <c r="SEF49" s="446"/>
      <c r="SEG49" s="446"/>
      <c r="SEH49" s="446"/>
      <c r="SEI49" s="446"/>
      <c r="SEJ49" s="446"/>
      <c r="SEK49" s="446"/>
      <c r="SEL49" s="446"/>
      <c r="SEM49" s="446"/>
      <c r="SEN49" s="446"/>
      <c r="SEO49" s="446"/>
      <c r="SEP49" s="446"/>
      <c r="SEQ49" s="446"/>
      <c r="SER49" s="446"/>
      <c r="SES49" s="446"/>
      <c r="SET49" s="446"/>
      <c r="SEU49" s="446"/>
      <c r="SEV49" s="446"/>
      <c r="SEW49" s="446"/>
      <c r="SEX49" s="446"/>
      <c r="SEY49" s="446"/>
      <c r="SEZ49" s="446"/>
      <c r="SFA49" s="446"/>
      <c r="SFB49" s="446"/>
      <c r="SFC49" s="446"/>
      <c r="SFD49" s="446"/>
      <c r="SFE49" s="446"/>
      <c r="SFF49" s="446"/>
      <c r="SFG49" s="446"/>
      <c r="SFH49" s="446"/>
      <c r="SFI49" s="446"/>
      <c r="SFJ49" s="446"/>
      <c r="SFK49" s="446"/>
      <c r="SFL49" s="446"/>
      <c r="SFM49" s="446"/>
      <c r="SFN49" s="446"/>
      <c r="SFO49" s="446"/>
      <c r="SFP49" s="446"/>
      <c r="SFQ49" s="446"/>
      <c r="SFR49" s="446"/>
      <c r="SFS49" s="446"/>
      <c r="SFT49" s="446"/>
      <c r="SFU49" s="446"/>
      <c r="SFV49" s="446"/>
      <c r="SFW49" s="446"/>
      <c r="SFX49" s="446"/>
      <c r="SFY49" s="446"/>
      <c r="SFZ49" s="446"/>
      <c r="SGA49" s="446"/>
      <c r="SGB49" s="446"/>
      <c r="SGC49" s="446"/>
      <c r="SGD49" s="446"/>
      <c r="SGE49" s="446"/>
      <c r="SGF49" s="446"/>
      <c r="SGG49" s="446"/>
      <c r="SGH49" s="446"/>
      <c r="SGI49" s="446"/>
      <c r="SGJ49" s="446"/>
      <c r="SGK49" s="446"/>
      <c r="SGL49" s="446"/>
      <c r="SGM49" s="446"/>
      <c r="SGN49" s="446"/>
      <c r="SGO49" s="446"/>
      <c r="SGP49" s="446"/>
      <c r="SGQ49" s="446"/>
      <c r="SGR49" s="446"/>
      <c r="SGS49" s="446"/>
      <c r="SGT49" s="446"/>
      <c r="SGU49" s="446"/>
      <c r="SGV49" s="446"/>
      <c r="SGW49" s="446"/>
      <c r="SGX49" s="446"/>
      <c r="SGY49" s="446"/>
      <c r="SGZ49" s="446"/>
      <c r="SHA49" s="446"/>
      <c r="SHB49" s="446"/>
      <c r="SHC49" s="446"/>
      <c r="SHD49" s="446"/>
      <c r="SHE49" s="446"/>
      <c r="SHF49" s="446"/>
      <c r="SHG49" s="446"/>
      <c r="SHH49" s="446"/>
      <c r="SHI49" s="446"/>
      <c r="SHJ49" s="446"/>
      <c r="SHK49" s="446"/>
      <c r="SHL49" s="446"/>
      <c r="SHM49" s="446"/>
      <c r="SHN49" s="446"/>
      <c r="SHO49" s="446"/>
      <c r="SHP49" s="446"/>
      <c r="SHQ49" s="446"/>
      <c r="SHR49" s="446"/>
      <c r="SHS49" s="446"/>
      <c r="SHT49" s="446"/>
      <c r="SHU49" s="446"/>
      <c r="SHV49" s="446"/>
      <c r="SHW49" s="446"/>
      <c r="SHX49" s="446"/>
      <c r="SHY49" s="446"/>
      <c r="SHZ49" s="446"/>
      <c r="SIA49" s="446"/>
      <c r="SIB49" s="446"/>
      <c r="SIC49" s="446"/>
      <c r="SID49" s="446"/>
      <c r="SIE49" s="446"/>
      <c r="SIF49" s="446"/>
      <c r="SIG49" s="446"/>
      <c r="SIH49" s="446"/>
      <c r="SII49" s="446"/>
      <c r="SIJ49" s="446"/>
      <c r="SIK49" s="446"/>
      <c r="SIL49" s="446"/>
      <c r="SIM49" s="446"/>
      <c r="SIN49" s="446"/>
      <c r="SIO49" s="446"/>
      <c r="SIP49" s="446"/>
      <c r="SIQ49" s="446"/>
      <c r="SIR49" s="446"/>
      <c r="SIS49" s="446"/>
      <c r="SIT49" s="446"/>
      <c r="SIU49" s="446"/>
      <c r="SIV49" s="446"/>
      <c r="SIW49" s="446"/>
      <c r="SIX49" s="446"/>
      <c r="SIY49" s="446"/>
      <c r="SIZ49" s="446"/>
      <c r="SJA49" s="446"/>
      <c r="SJB49" s="446"/>
      <c r="SJC49" s="446"/>
      <c r="SJD49" s="446"/>
      <c r="SJE49" s="446"/>
      <c r="SJF49" s="446"/>
      <c r="SJG49" s="446"/>
      <c r="SJH49" s="446"/>
      <c r="SJI49" s="446"/>
      <c r="SJJ49" s="446"/>
      <c r="SJK49" s="446"/>
      <c r="SJL49" s="446"/>
      <c r="SJM49" s="446"/>
      <c r="SJN49" s="446"/>
      <c r="SJO49" s="446"/>
      <c r="SJP49" s="446"/>
      <c r="SJQ49" s="446"/>
      <c r="SJR49" s="446"/>
      <c r="SJS49" s="446"/>
      <c r="SJT49" s="446"/>
      <c r="SJU49" s="446"/>
      <c r="SJV49" s="446"/>
      <c r="SJW49" s="446"/>
      <c r="SJX49" s="446"/>
      <c r="SJY49" s="446"/>
      <c r="SJZ49" s="446"/>
      <c r="SKA49" s="446"/>
      <c r="SKB49" s="446"/>
      <c r="SKC49" s="446"/>
      <c r="SKD49" s="446"/>
      <c r="SKE49" s="446"/>
      <c r="SKF49" s="446"/>
      <c r="SKG49" s="446"/>
      <c r="SKH49" s="446"/>
      <c r="SKI49" s="446"/>
      <c r="SKJ49" s="446"/>
      <c r="SKK49" s="446"/>
      <c r="SKL49" s="446"/>
      <c r="SKM49" s="446"/>
      <c r="SKN49" s="446"/>
      <c r="SKO49" s="446"/>
      <c r="SKP49" s="446"/>
      <c r="SKQ49" s="446"/>
      <c r="SKR49" s="446"/>
      <c r="SKS49" s="446"/>
      <c r="SKT49" s="446"/>
      <c r="SKU49" s="446"/>
      <c r="SKV49" s="446"/>
      <c r="SKW49" s="446"/>
      <c r="SKX49" s="446"/>
      <c r="SKY49" s="446"/>
      <c r="SKZ49" s="446"/>
      <c r="SLA49" s="446"/>
      <c r="SLB49" s="446"/>
      <c r="SLC49" s="446"/>
      <c r="SLD49" s="446"/>
      <c r="SLE49" s="446"/>
      <c r="SLF49" s="446"/>
      <c r="SLG49" s="446"/>
      <c r="SLH49" s="446"/>
      <c r="SLI49" s="446"/>
      <c r="SLJ49" s="446"/>
      <c r="SLK49" s="446"/>
      <c r="SLL49" s="446"/>
      <c r="SLM49" s="446"/>
      <c r="SLN49" s="446"/>
      <c r="SLO49" s="446"/>
      <c r="SLP49" s="446"/>
      <c r="SLQ49" s="446"/>
      <c r="SLR49" s="446"/>
      <c r="SLS49" s="446"/>
      <c r="SLT49" s="446"/>
      <c r="SLU49" s="446"/>
      <c r="SLV49" s="446"/>
      <c r="SLW49" s="446"/>
      <c r="SLX49" s="446"/>
      <c r="SLY49" s="446"/>
      <c r="SLZ49" s="446"/>
      <c r="SMA49" s="446"/>
      <c r="SMB49" s="446"/>
      <c r="SMC49" s="446"/>
      <c r="SMD49" s="446"/>
      <c r="SME49" s="446"/>
      <c r="SMF49" s="446"/>
      <c r="SMG49" s="446"/>
      <c r="SMH49" s="446"/>
      <c r="SMI49" s="446"/>
      <c r="SMJ49" s="446"/>
      <c r="SMK49" s="446"/>
      <c r="SML49" s="446"/>
      <c r="SMM49" s="446"/>
      <c r="SMN49" s="446"/>
      <c r="SMO49" s="446"/>
      <c r="SMP49" s="446"/>
      <c r="SMQ49" s="446"/>
      <c r="SMR49" s="446"/>
      <c r="SMS49" s="446"/>
      <c r="SMT49" s="446"/>
      <c r="SMU49" s="446"/>
      <c r="SMV49" s="446"/>
      <c r="SMW49" s="446"/>
      <c r="SMX49" s="446"/>
      <c r="SMY49" s="446"/>
      <c r="SMZ49" s="446"/>
      <c r="SNA49" s="446"/>
      <c r="SNB49" s="446"/>
      <c r="SNC49" s="446"/>
      <c r="SND49" s="446"/>
      <c r="SNE49" s="446"/>
      <c r="SNF49" s="446"/>
      <c r="SNG49" s="446"/>
      <c r="SNH49" s="446"/>
      <c r="SNI49" s="446"/>
      <c r="SNJ49" s="446"/>
      <c r="SNK49" s="446"/>
      <c r="SNL49" s="446"/>
      <c r="SNM49" s="446"/>
      <c r="SNN49" s="446"/>
      <c r="SNO49" s="446"/>
      <c r="SNP49" s="446"/>
      <c r="SNQ49" s="446"/>
      <c r="SNR49" s="446"/>
      <c r="SNS49" s="446"/>
      <c r="SNT49" s="446"/>
      <c r="SNU49" s="446"/>
      <c r="SNV49" s="446"/>
      <c r="SNW49" s="446"/>
      <c r="SNX49" s="446"/>
      <c r="SNY49" s="446"/>
      <c r="SNZ49" s="446"/>
      <c r="SOA49" s="446"/>
      <c r="SOB49" s="446"/>
      <c r="SOC49" s="446"/>
      <c r="SOD49" s="446"/>
      <c r="SOE49" s="446"/>
      <c r="SOF49" s="446"/>
      <c r="SOG49" s="446"/>
      <c r="SOH49" s="446"/>
      <c r="SOI49" s="446"/>
      <c r="SOJ49" s="446"/>
      <c r="SOK49" s="446"/>
      <c r="SOL49" s="446"/>
      <c r="SOM49" s="446"/>
      <c r="SON49" s="446"/>
      <c r="SOO49" s="446"/>
      <c r="SOP49" s="446"/>
      <c r="SOQ49" s="446"/>
      <c r="SOR49" s="446"/>
      <c r="SOS49" s="446"/>
      <c r="SOT49" s="446"/>
      <c r="SOU49" s="446"/>
      <c r="SOV49" s="446"/>
      <c r="SOW49" s="446"/>
      <c r="SOX49" s="446"/>
      <c r="SOY49" s="446"/>
      <c r="SOZ49" s="446"/>
      <c r="SPA49" s="446"/>
      <c r="SPB49" s="446"/>
      <c r="SPC49" s="446"/>
      <c r="SPD49" s="446"/>
      <c r="SPE49" s="446"/>
      <c r="SPF49" s="446"/>
      <c r="SPG49" s="446"/>
      <c r="SPH49" s="446"/>
      <c r="SPI49" s="446"/>
      <c r="SPJ49" s="446"/>
      <c r="SPK49" s="446"/>
      <c r="SPL49" s="446"/>
      <c r="SPM49" s="446"/>
      <c r="SPN49" s="446"/>
      <c r="SPO49" s="446"/>
      <c r="SPP49" s="446"/>
      <c r="SPQ49" s="446"/>
      <c r="SPR49" s="446"/>
      <c r="SPS49" s="446"/>
      <c r="SPT49" s="446"/>
      <c r="SPU49" s="446"/>
      <c r="SPV49" s="446"/>
      <c r="SPW49" s="446"/>
      <c r="SPX49" s="446"/>
      <c r="SPY49" s="446"/>
      <c r="SPZ49" s="446"/>
      <c r="SQA49" s="446"/>
      <c r="SQB49" s="446"/>
      <c r="SQC49" s="446"/>
      <c r="SQD49" s="446"/>
      <c r="SQE49" s="446"/>
      <c r="SQF49" s="446"/>
      <c r="SQG49" s="446"/>
      <c r="SQH49" s="446"/>
      <c r="SQI49" s="446"/>
      <c r="SQJ49" s="446"/>
      <c r="SQK49" s="446"/>
      <c r="SQL49" s="446"/>
      <c r="SQM49" s="446"/>
      <c r="SQN49" s="446"/>
      <c r="SQO49" s="446"/>
      <c r="SQP49" s="446"/>
      <c r="SQQ49" s="446"/>
      <c r="SQR49" s="446"/>
      <c r="SQS49" s="446"/>
      <c r="SQT49" s="446"/>
      <c r="SQU49" s="446"/>
      <c r="SQV49" s="446"/>
      <c r="SQW49" s="446"/>
      <c r="SQX49" s="446"/>
      <c r="SQY49" s="446"/>
      <c r="SQZ49" s="446"/>
      <c r="SRA49" s="446"/>
      <c r="SRB49" s="446"/>
      <c r="SRC49" s="446"/>
      <c r="SRD49" s="446"/>
      <c r="SRE49" s="446"/>
      <c r="SRF49" s="446"/>
      <c r="SRG49" s="446"/>
      <c r="SRH49" s="446"/>
      <c r="SRI49" s="446"/>
      <c r="SRJ49" s="446"/>
      <c r="SRK49" s="446"/>
      <c r="SRL49" s="446"/>
      <c r="SRM49" s="446"/>
      <c r="SRN49" s="446"/>
      <c r="SRO49" s="446"/>
      <c r="SRP49" s="446"/>
      <c r="SRQ49" s="446"/>
      <c r="SRR49" s="446"/>
      <c r="SRS49" s="446"/>
      <c r="SRT49" s="446"/>
      <c r="SRU49" s="446"/>
      <c r="SRV49" s="446"/>
      <c r="SRW49" s="446"/>
      <c r="SRX49" s="446"/>
      <c r="SRY49" s="446"/>
      <c r="SRZ49" s="446"/>
      <c r="SSA49" s="446"/>
      <c r="SSB49" s="446"/>
      <c r="SSC49" s="446"/>
      <c r="SSD49" s="446"/>
      <c r="SSE49" s="446"/>
      <c r="SSF49" s="446"/>
      <c r="SSG49" s="446"/>
      <c r="SSH49" s="446"/>
      <c r="SSI49" s="446"/>
      <c r="SSJ49" s="446"/>
      <c r="SSK49" s="446"/>
      <c r="SSL49" s="446"/>
      <c r="SSM49" s="446"/>
      <c r="SSN49" s="446"/>
      <c r="SSO49" s="446"/>
      <c r="SSP49" s="446"/>
      <c r="SSQ49" s="446"/>
      <c r="SSR49" s="446"/>
      <c r="SSS49" s="446"/>
      <c r="SST49" s="446"/>
      <c r="SSU49" s="446"/>
      <c r="SSV49" s="446"/>
      <c r="SSW49" s="446"/>
      <c r="SSX49" s="446"/>
      <c r="SSY49" s="446"/>
      <c r="SSZ49" s="446"/>
      <c r="STA49" s="446"/>
      <c r="STB49" s="446"/>
      <c r="STC49" s="446"/>
      <c r="STD49" s="446"/>
      <c r="STE49" s="446"/>
      <c r="STF49" s="446"/>
      <c r="STG49" s="446"/>
      <c r="STH49" s="446"/>
      <c r="STI49" s="446"/>
      <c r="STJ49" s="446"/>
      <c r="STK49" s="446"/>
      <c r="STL49" s="446"/>
      <c r="STM49" s="446"/>
      <c r="STN49" s="446"/>
      <c r="STO49" s="446"/>
      <c r="STP49" s="446"/>
      <c r="STQ49" s="446"/>
      <c r="STR49" s="446"/>
      <c r="STS49" s="446"/>
      <c r="STT49" s="446"/>
      <c r="STU49" s="446"/>
      <c r="STV49" s="446"/>
      <c r="STW49" s="446"/>
      <c r="STX49" s="446"/>
      <c r="STY49" s="446"/>
      <c r="STZ49" s="446"/>
      <c r="SUA49" s="446"/>
      <c r="SUB49" s="446"/>
      <c r="SUC49" s="446"/>
      <c r="SUD49" s="446"/>
      <c r="SUE49" s="446"/>
      <c r="SUF49" s="446"/>
      <c r="SUG49" s="446"/>
      <c r="SUH49" s="446"/>
      <c r="SUI49" s="446"/>
      <c r="SUJ49" s="446"/>
      <c r="SUK49" s="446"/>
      <c r="SUL49" s="446"/>
      <c r="SUM49" s="446"/>
      <c r="SUN49" s="446"/>
      <c r="SUO49" s="446"/>
      <c r="SUP49" s="446"/>
      <c r="SUQ49" s="446"/>
      <c r="SUR49" s="446"/>
      <c r="SUS49" s="446"/>
      <c r="SUT49" s="446"/>
      <c r="SUU49" s="446"/>
      <c r="SUV49" s="446"/>
      <c r="SUW49" s="446"/>
      <c r="SUX49" s="446"/>
      <c r="SUY49" s="446"/>
      <c r="SUZ49" s="446"/>
      <c r="SVA49" s="446"/>
      <c r="SVB49" s="446"/>
      <c r="SVC49" s="446"/>
      <c r="SVD49" s="446"/>
      <c r="SVE49" s="446"/>
      <c r="SVF49" s="446"/>
      <c r="SVG49" s="446"/>
      <c r="SVH49" s="446"/>
      <c r="SVI49" s="446"/>
      <c r="SVJ49" s="446"/>
      <c r="SVK49" s="446"/>
      <c r="SVL49" s="446"/>
      <c r="SVM49" s="446"/>
      <c r="SVN49" s="446"/>
      <c r="SVO49" s="446"/>
      <c r="SVP49" s="446"/>
      <c r="SVQ49" s="446"/>
      <c r="SVR49" s="446"/>
      <c r="SVS49" s="446"/>
      <c r="SVT49" s="446"/>
      <c r="SVU49" s="446"/>
      <c r="SVV49" s="446"/>
      <c r="SVW49" s="446"/>
      <c r="SVX49" s="446"/>
      <c r="SVY49" s="446"/>
      <c r="SVZ49" s="446"/>
      <c r="SWA49" s="446"/>
      <c r="SWB49" s="446"/>
      <c r="SWC49" s="446"/>
      <c r="SWD49" s="446"/>
      <c r="SWE49" s="446"/>
      <c r="SWF49" s="446"/>
      <c r="SWG49" s="446"/>
      <c r="SWH49" s="446"/>
      <c r="SWI49" s="446"/>
      <c r="SWJ49" s="446"/>
      <c r="SWK49" s="446"/>
      <c r="SWL49" s="446"/>
      <c r="SWM49" s="446"/>
      <c r="SWN49" s="446"/>
      <c r="SWO49" s="446"/>
      <c r="SWP49" s="446"/>
      <c r="SWQ49" s="446"/>
      <c r="SWR49" s="446"/>
      <c r="SWS49" s="446"/>
      <c r="SWT49" s="446"/>
      <c r="SWU49" s="446"/>
      <c r="SWV49" s="446"/>
      <c r="SWW49" s="446"/>
      <c r="SWX49" s="446"/>
      <c r="SWY49" s="446"/>
      <c r="SWZ49" s="446"/>
      <c r="SXA49" s="446"/>
      <c r="SXB49" s="446"/>
      <c r="SXC49" s="446"/>
      <c r="SXD49" s="446"/>
      <c r="SXE49" s="446"/>
      <c r="SXF49" s="446"/>
      <c r="SXG49" s="446"/>
      <c r="SXH49" s="446"/>
      <c r="SXI49" s="446"/>
      <c r="SXJ49" s="446"/>
      <c r="SXK49" s="446"/>
      <c r="SXL49" s="446"/>
      <c r="SXM49" s="446"/>
      <c r="SXN49" s="446"/>
      <c r="SXO49" s="446"/>
      <c r="SXP49" s="446"/>
      <c r="SXQ49" s="446"/>
      <c r="SXR49" s="446"/>
      <c r="SXS49" s="446"/>
      <c r="SXT49" s="446"/>
      <c r="SXU49" s="446"/>
      <c r="SXV49" s="446"/>
      <c r="SXW49" s="446"/>
      <c r="SXX49" s="446"/>
      <c r="SXY49" s="446"/>
      <c r="SXZ49" s="446"/>
      <c r="SYA49" s="446"/>
      <c r="SYB49" s="446"/>
      <c r="SYC49" s="446"/>
      <c r="SYD49" s="446"/>
      <c r="SYE49" s="446"/>
      <c r="SYF49" s="446"/>
      <c r="SYG49" s="446"/>
      <c r="SYH49" s="446"/>
      <c r="SYI49" s="446"/>
      <c r="SYJ49" s="446"/>
      <c r="SYK49" s="446"/>
      <c r="SYL49" s="446"/>
      <c r="SYM49" s="446"/>
      <c r="SYN49" s="446"/>
      <c r="SYO49" s="446"/>
      <c r="SYP49" s="446"/>
      <c r="SYQ49" s="446"/>
      <c r="SYR49" s="446"/>
      <c r="SYS49" s="446"/>
      <c r="SYT49" s="446"/>
      <c r="SYU49" s="446"/>
      <c r="SYV49" s="446"/>
      <c r="SYW49" s="446"/>
      <c r="SYX49" s="446"/>
      <c r="SYY49" s="446"/>
      <c r="SYZ49" s="446"/>
      <c r="SZA49" s="446"/>
      <c r="SZB49" s="446"/>
      <c r="SZC49" s="446"/>
      <c r="SZD49" s="446"/>
      <c r="SZE49" s="446"/>
      <c r="SZF49" s="446"/>
      <c r="SZG49" s="446"/>
      <c r="SZH49" s="446"/>
      <c r="SZI49" s="446"/>
      <c r="SZJ49" s="446"/>
      <c r="SZK49" s="446"/>
      <c r="SZL49" s="446"/>
      <c r="SZM49" s="446"/>
      <c r="SZN49" s="446"/>
      <c r="SZO49" s="446"/>
      <c r="SZP49" s="446"/>
      <c r="SZQ49" s="446"/>
      <c r="SZR49" s="446"/>
      <c r="SZS49" s="446"/>
      <c r="SZT49" s="446"/>
      <c r="SZU49" s="446"/>
      <c r="SZV49" s="446"/>
      <c r="SZW49" s="446"/>
      <c r="SZX49" s="446"/>
      <c r="SZY49" s="446"/>
      <c r="SZZ49" s="446"/>
      <c r="TAA49" s="446"/>
      <c r="TAB49" s="446"/>
      <c r="TAC49" s="446"/>
      <c r="TAD49" s="446"/>
      <c r="TAE49" s="446"/>
      <c r="TAF49" s="446"/>
      <c r="TAG49" s="446"/>
      <c r="TAH49" s="446"/>
      <c r="TAI49" s="446"/>
      <c r="TAJ49" s="446"/>
      <c r="TAK49" s="446"/>
      <c r="TAL49" s="446"/>
      <c r="TAM49" s="446"/>
      <c r="TAN49" s="446"/>
      <c r="TAO49" s="446"/>
      <c r="TAP49" s="446"/>
      <c r="TAQ49" s="446"/>
      <c r="TAR49" s="446"/>
      <c r="TAS49" s="446"/>
      <c r="TAT49" s="446"/>
      <c r="TAU49" s="446"/>
      <c r="TAV49" s="446"/>
      <c r="TAW49" s="446"/>
      <c r="TAX49" s="446"/>
      <c r="TAY49" s="446"/>
      <c r="TAZ49" s="446"/>
      <c r="TBA49" s="446"/>
      <c r="TBB49" s="446"/>
      <c r="TBC49" s="446"/>
      <c r="TBD49" s="446"/>
      <c r="TBE49" s="446"/>
      <c r="TBF49" s="446"/>
      <c r="TBG49" s="446"/>
      <c r="TBH49" s="446"/>
      <c r="TBI49" s="446"/>
      <c r="TBJ49" s="446"/>
      <c r="TBK49" s="446"/>
      <c r="TBL49" s="446"/>
      <c r="TBM49" s="446"/>
      <c r="TBN49" s="446"/>
      <c r="TBO49" s="446"/>
      <c r="TBP49" s="446"/>
      <c r="TBQ49" s="446"/>
      <c r="TBR49" s="446"/>
      <c r="TBS49" s="446"/>
      <c r="TBT49" s="446"/>
      <c r="TBU49" s="446"/>
      <c r="TBV49" s="446"/>
      <c r="TBW49" s="446"/>
      <c r="TBX49" s="446"/>
      <c r="TBY49" s="446"/>
      <c r="TBZ49" s="446"/>
      <c r="TCA49" s="446"/>
      <c r="TCB49" s="446"/>
      <c r="TCC49" s="446"/>
      <c r="TCD49" s="446"/>
      <c r="TCE49" s="446"/>
      <c r="TCF49" s="446"/>
      <c r="TCG49" s="446"/>
      <c r="TCH49" s="446"/>
      <c r="TCI49" s="446"/>
      <c r="TCJ49" s="446"/>
      <c r="TCK49" s="446"/>
      <c r="TCL49" s="446"/>
      <c r="TCM49" s="446"/>
      <c r="TCN49" s="446"/>
      <c r="TCO49" s="446"/>
      <c r="TCP49" s="446"/>
      <c r="TCQ49" s="446"/>
      <c r="TCR49" s="446"/>
      <c r="TCS49" s="446"/>
      <c r="TCT49" s="446"/>
      <c r="TCU49" s="446"/>
      <c r="TCV49" s="446"/>
      <c r="TCW49" s="446"/>
      <c r="TCX49" s="446"/>
      <c r="TCY49" s="446"/>
      <c r="TCZ49" s="446"/>
      <c r="TDA49" s="446"/>
      <c r="TDB49" s="446"/>
      <c r="TDC49" s="446"/>
      <c r="TDD49" s="446"/>
      <c r="TDE49" s="446"/>
      <c r="TDF49" s="446"/>
      <c r="TDG49" s="446"/>
      <c r="TDH49" s="446"/>
      <c r="TDI49" s="446"/>
      <c r="TDJ49" s="446"/>
      <c r="TDK49" s="446"/>
      <c r="TDL49" s="446"/>
      <c r="TDM49" s="446"/>
      <c r="TDN49" s="446"/>
      <c r="TDO49" s="446"/>
      <c r="TDP49" s="446"/>
      <c r="TDQ49" s="446"/>
      <c r="TDR49" s="446"/>
      <c r="TDS49" s="446"/>
      <c r="TDT49" s="446"/>
      <c r="TDU49" s="446"/>
      <c r="TDV49" s="446"/>
      <c r="TDW49" s="446"/>
      <c r="TDX49" s="446"/>
      <c r="TDY49" s="446"/>
      <c r="TDZ49" s="446"/>
      <c r="TEA49" s="446"/>
      <c r="TEB49" s="446"/>
      <c r="TEC49" s="446"/>
      <c r="TED49" s="446"/>
      <c r="TEE49" s="446"/>
      <c r="TEF49" s="446"/>
      <c r="TEG49" s="446"/>
      <c r="TEH49" s="446"/>
      <c r="TEI49" s="446"/>
      <c r="TEJ49" s="446"/>
      <c r="TEK49" s="446"/>
      <c r="TEL49" s="446"/>
      <c r="TEM49" s="446"/>
      <c r="TEN49" s="446"/>
      <c r="TEO49" s="446"/>
      <c r="TEP49" s="446"/>
      <c r="TEQ49" s="446"/>
      <c r="TER49" s="446"/>
      <c r="TES49" s="446"/>
      <c r="TET49" s="446"/>
      <c r="TEU49" s="446"/>
      <c r="TEV49" s="446"/>
      <c r="TEW49" s="446"/>
      <c r="TEX49" s="446"/>
      <c r="TEY49" s="446"/>
      <c r="TEZ49" s="446"/>
      <c r="TFA49" s="446"/>
      <c r="TFB49" s="446"/>
      <c r="TFC49" s="446"/>
      <c r="TFD49" s="446"/>
      <c r="TFE49" s="446"/>
      <c r="TFF49" s="446"/>
      <c r="TFG49" s="446"/>
      <c r="TFH49" s="446"/>
      <c r="TFI49" s="446"/>
      <c r="TFJ49" s="446"/>
      <c r="TFK49" s="446"/>
      <c r="TFL49" s="446"/>
      <c r="TFM49" s="446"/>
      <c r="TFN49" s="446"/>
      <c r="TFO49" s="446"/>
      <c r="TFP49" s="446"/>
      <c r="TFQ49" s="446"/>
      <c r="TFR49" s="446"/>
      <c r="TFS49" s="446"/>
      <c r="TFT49" s="446"/>
      <c r="TFU49" s="446"/>
      <c r="TFV49" s="446"/>
      <c r="TFW49" s="446"/>
      <c r="TFX49" s="446"/>
      <c r="TFY49" s="446"/>
      <c r="TFZ49" s="446"/>
      <c r="TGA49" s="446"/>
      <c r="TGB49" s="446"/>
      <c r="TGC49" s="446"/>
      <c r="TGD49" s="446"/>
      <c r="TGE49" s="446"/>
      <c r="TGF49" s="446"/>
      <c r="TGG49" s="446"/>
      <c r="TGH49" s="446"/>
      <c r="TGI49" s="446"/>
      <c r="TGJ49" s="446"/>
      <c r="TGK49" s="446"/>
      <c r="TGL49" s="446"/>
      <c r="TGM49" s="446"/>
      <c r="TGN49" s="446"/>
      <c r="TGO49" s="446"/>
      <c r="TGP49" s="446"/>
      <c r="TGQ49" s="446"/>
      <c r="TGR49" s="446"/>
      <c r="TGS49" s="446"/>
      <c r="TGT49" s="446"/>
      <c r="TGU49" s="446"/>
      <c r="TGV49" s="446"/>
      <c r="TGW49" s="446"/>
      <c r="TGX49" s="446"/>
      <c r="TGY49" s="446"/>
      <c r="TGZ49" s="446"/>
      <c r="THA49" s="446"/>
      <c r="THB49" s="446"/>
      <c r="THC49" s="446"/>
      <c r="THD49" s="446"/>
      <c r="THE49" s="446"/>
      <c r="THF49" s="446"/>
      <c r="THG49" s="446"/>
      <c r="THH49" s="446"/>
      <c r="THI49" s="446"/>
      <c r="THJ49" s="446"/>
      <c r="THK49" s="446"/>
      <c r="THL49" s="446"/>
      <c r="THM49" s="446"/>
      <c r="THN49" s="446"/>
      <c r="THO49" s="446"/>
      <c r="THP49" s="446"/>
      <c r="THQ49" s="446"/>
      <c r="THR49" s="446"/>
      <c r="THS49" s="446"/>
      <c r="THT49" s="446"/>
      <c r="THU49" s="446"/>
      <c r="THV49" s="446"/>
      <c r="THW49" s="446"/>
      <c r="THX49" s="446"/>
      <c r="THY49" s="446"/>
      <c r="THZ49" s="446"/>
      <c r="TIA49" s="446"/>
      <c r="TIB49" s="446"/>
      <c r="TIC49" s="446"/>
      <c r="TID49" s="446"/>
      <c r="TIE49" s="446"/>
      <c r="TIF49" s="446"/>
      <c r="TIG49" s="446"/>
      <c r="TIH49" s="446"/>
      <c r="TII49" s="446"/>
      <c r="TIJ49" s="446"/>
      <c r="TIK49" s="446"/>
      <c r="TIL49" s="446"/>
      <c r="TIM49" s="446"/>
      <c r="TIN49" s="446"/>
      <c r="TIO49" s="446"/>
      <c r="TIP49" s="446"/>
      <c r="TIQ49" s="446"/>
      <c r="TIR49" s="446"/>
      <c r="TIS49" s="446"/>
      <c r="TIT49" s="446"/>
      <c r="TIU49" s="446"/>
      <c r="TIV49" s="446"/>
      <c r="TIW49" s="446"/>
      <c r="TIX49" s="446"/>
      <c r="TIY49" s="446"/>
      <c r="TIZ49" s="446"/>
      <c r="TJA49" s="446"/>
      <c r="TJB49" s="446"/>
      <c r="TJC49" s="446"/>
      <c r="TJD49" s="446"/>
      <c r="TJE49" s="446"/>
      <c r="TJF49" s="446"/>
      <c r="TJG49" s="446"/>
      <c r="TJH49" s="446"/>
      <c r="TJI49" s="446"/>
      <c r="TJJ49" s="446"/>
      <c r="TJK49" s="446"/>
      <c r="TJL49" s="446"/>
      <c r="TJM49" s="446"/>
      <c r="TJN49" s="446"/>
      <c r="TJO49" s="446"/>
      <c r="TJP49" s="446"/>
      <c r="TJQ49" s="446"/>
      <c r="TJR49" s="446"/>
      <c r="TJS49" s="446"/>
      <c r="TJT49" s="446"/>
      <c r="TJU49" s="446"/>
      <c r="TJV49" s="446"/>
      <c r="TJW49" s="446"/>
      <c r="TJX49" s="446"/>
      <c r="TJY49" s="446"/>
      <c r="TJZ49" s="446"/>
      <c r="TKA49" s="446"/>
      <c r="TKB49" s="446"/>
      <c r="TKC49" s="446"/>
      <c r="TKD49" s="446"/>
      <c r="TKE49" s="446"/>
      <c r="TKF49" s="446"/>
      <c r="TKG49" s="446"/>
      <c r="TKH49" s="446"/>
      <c r="TKI49" s="446"/>
      <c r="TKJ49" s="446"/>
      <c r="TKK49" s="446"/>
      <c r="TKL49" s="446"/>
      <c r="TKM49" s="446"/>
      <c r="TKN49" s="446"/>
      <c r="TKO49" s="446"/>
      <c r="TKP49" s="446"/>
      <c r="TKQ49" s="446"/>
      <c r="TKR49" s="446"/>
      <c r="TKS49" s="446"/>
      <c r="TKT49" s="446"/>
      <c r="TKU49" s="446"/>
      <c r="TKV49" s="446"/>
      <c r="TKW49" s="446"/>
      <c r="TKX49" s="446"/>
      <c r="TKY49" s="446"/>
      <c r="TKZ49" s="446"/>
      <c r="TLA49" s="446"/>
      <c r="TLB49" s="446"/>
      <c r="TLC49" s="446"/>
      <c r="TLD49" s="446"/>
      <c r="TLE49" s="446"/>
      <c r="TLF49" s="446"/>
      <c r="TLG49" s="446"/>
      <c r="TLH49" s="446"/>
      <c r="TLI49" s="446"/>
      <c r="TLJ49" s="446"/>
      <c r="TLK49" s="446"/>
      <c r="TLL49" s="446"/>
      <c r="TLM49" s="446"/>
      <c r="TLN49" s="446"/>
      <c r="TLO49" s="446"/>
      <c r="TLP49" s="446"/>
      <c r="TLQ49" s="446"/>
      <c r="TLR49" s="446"/>
      <c r="TLS49" s="446"/>
      <c r="TLT49" s="446"/>
      <c r="TLU49" s="446"/>
      <c r="TLV49" s="446"/>
      <c r="TLW49" s="446"/>
      <c r="TLX49" s="446"/>
      <c r="TLY49" s="446"/>
      <c r="TLZ49" s="446"/>
      <c r="TMA49" s="446"/>
      <c r="TMB49" s="446"/>
      <c r="TMC49" s="446"/>
      <c r="TMD49" s="446"/>
      <c r="TME49" s="446"/>
      <c r="TMF49" s="446"/>
      <c r="TMG49" s="446"/>
      <c r="TMH49" s="446"/>
      <c r="TMI49" s="446"/>
      <c r="TMJ49" s="446"/>
      <c r="TMK49" s="446"/>
      <c r="TML49" s="446"/>
      <c r="TMM49" s="446"/>
      <c r="TMN49" s="446"/>
      <c r="TMO49" s="446"/>
      <c r="TMP49" s="446"/>
      <c r="TMQ49" s="446"/>
      <c r="TMR49" s="446"/>
      <c r="TMS49" s="446"/>
      <c r="TMT49" s="446"/>
      <c r="TMU49" s="446"/>
      <c r="TMV49" s="446"/>
      <c r="TMW49" s="446"/>
      <c r="TMX49" s="446"/>
      <c r="TMY49" s="446"/>
      <c r="TMZ49" s="446"/>
      <c r="TNA49" s="446"/>
      <c r="TNB49" s="446"/>
      <c r="TNC49" s="446"/>
      <c r="TND49" s="446"/>
      <c r="TNE49" s="446"/>
      <c r="TNF49" s="446"/>
      <c r="TNG49" s="446"/>
      <c r="TNH49" s="446"/>
      <c r="TNI49" s="446"/>
      <c r="TNJ49" s="446"/>
      <c r="TNK49" s="446"/>
      <c r="TNL49" s="446"/>
      <c r="TNM49" s="446"/>
      <c r="TNN49" s="446"/>
      <c r="TNO49" s="446"/>
      <c r="TNP49" s="446"/>
      <c r="TNQ49" s="446"/>
      <c r="TNR49" s="446"/>
      <c r="TNS49" s="446"/>
      <c r="TNT49" s="446"/>
      <c r="TNU49" s="446"/>
      <c r="TNV49" s="446"/>
      <c r="TNW49" s="446"/>
      <c r="TNX49" s="446"/>
      <c r="TNY49" s="446"/>
      <c r="TNZ49" s="446"/>
      <c r="TOA49" s="446"/>
      <c r="TOB49" s="446"/>
      <c r="TOC49" s="446"/>
      <c r="TOD49" s="446"/>
      <c r="TOE49" s="446"/>
      <c r="TOF49" s="446"/>
      <c r="TOG49" s="446"/>
      <c r="TOH49" s="446"/>
      <c r="TOI49" s="446"/>
      <c r="TOJ49" s="446"/>
      <c r="TOK49" s="446"/>
      <c r="TOL49" s="446"/>
      <c r="TOM49" s="446"/>
      <c r="TON49" s="446"/>
      <c r="TOO49" s="446"/>
      <c r="TOP49" s="446"/>
      <c r="TOQ49" s="446"/>
      <c r="TOR49" s="446"/>
      <c r="TOS49" s="446"/>
      <c r="TOT49" s="446"/>
      <c r="TOU49" s="446"/>
      <c r="TOV49" s="446"/>
      <c r="TOW49" s="446"/>
      <c r="TOX49" s="446"/>
      <c r="TOY49" s="446"/>
      <c r="TOZ49" s="446"/>
      <c r="TPA49" s="446"/>
      <c r="TPB49" s="446"/>
      <c r="TPC49" s="446"/>
      <c r="TPD49" s="446"/>
      <c r="TPE49" s="446"/>
      <c r="TPF49" s="446"/>
      <c r="TPG49" s="446"/>
      <c r="TPH49" s="446"/>
      <c r="TPI49" s="446"/>
      <c r="TPJ49" s="446"/>
      <c r="TPK49" s="446"/>
      <c r="TPL49" s="446"/>
      <c r="TPM49" s="446"/>
      <c r="TPN49" s="446"/>
      <c r="TPO49" s="446"/>
      <c r="TPP49" s="446"/>
      <c r="TPQ49" s="446"/>
      <c r="TPR49" s="446"/>
      <c r="TPS49" s="446"/>
      <c r="TPT49" s="446"/>
      <c r="TPU49" s="446"/>
      <c r="TPV49" s="446"/>
      <c r="TPW49" s="446"/>
      <c r="TPX49" s="446"/>
      <c r="TPY49" s="446"/>
      <c r="TPZ49" s="446"/>
      <c r="TQA49" s="446"/>
      <c r="TQB49" s="446"/>
      <c r="TQC49" s="446"/>
      <c r="TQD49" s="446"/>
      <c r="TQE49" s="446"/>
      <c r="TQF49" s="446"/>
      <c r="TQG49" s="446"/>
      <c r="TQH49" s="446"/>
      <c r="TQI49" s="446"/>
      <c r="TQJ49" s="446"/>
      <c r="TQK49" s="446"/>
      <c r="TQL49" s="446"/>
      <c r="TQM49" s="446"/>
      <c r="TQN49" s="446"/>
      <c r="TQO49" s="446"/>
      <c r="TQP49" s="446"/>
      <c r="TQQ49" s="446"/>
      <c r="TQR49" s="446"/>
      <c r="TQS49" s="446"/>
      <c r="TQT49" s="446"/>
      <c r="TQU49" s="446"/>
      <c r="TQV49" s="446"/>
      <c r="TQW49" s="446"/>
      <c r="TQX49" s="446"/>
      <c r="TQY49" s="446"/>
      <c r="TQZ49" s="446"/>
      <c r="TRA49" s="446"/>
      <c r="TRB49" s="446"/>
      <c r="TRC49" s="446"/>
      <c r="TRD49" s="446"/>
      <c r="TRE49" s="446"/>
      <c r="TRF49" s="446"/>
      <c r="TRG49" s="446"/>
      <c r="TRH49" s="446"/>
      <c r="TRI49" s="446"/>
      <c r="TRJ49" s="446"/>
      <c r="TRK49" s="446"/>
      <c r="TRL49" s="446"/>
      <c r="TRM49" s="446"/>
      <c r="TRN49" s="446"/>
      <c r="TRO49" s="446"/>
      <c r="TRP49" s="446"/>
      <c r="TRQ49" s="446"/>
      <c r="TRR49" s="446"/>
      <c r="TRS49" s="446"/>
      <c r="TRT49" s="446"/>
      <c r="TRU49" s="446"/>
      <c r="TRV49" s="446"/>
      <c r="TRW49" s="446"/>
      <c r="TRX49" s="446"/>
      <c r="TRY49" s="446"/>
      <c r="TRZ49" s="446"/>
      <c r="TSA49" s="446"/>
      <c r="TSB49" s="446"/>
      <c r="TSC49" s="446"/>
      <c r="TSD49" s="446"/>
      <c r="TSE49" s="446"/>
      <c r="TSF49" s="446"/>
      <c r="TSG49" s="446"/>
      <c r="TSH49" s="446"/>
      <c r="TSI49" s="446"/>
      <c r="TSJ49" s="446"/>
      <c r="TSK49" s="446"/>
      <c r="TSL49" s="446"/>
      <c r="TSM49" s="446"/>
      <c r="TSN49" s="446"/>
      <c r="TSO49" s="446"/>
      <c r="TSP49" s="446"/>
      <c r="TSQ49" s="446"/>
      <c r="TSR49" s="446"/>
      <c r="TSS49" s="446"/>
      <c r="TST49" s="446"/>
      <c r="TSU49" s="446"/>
      <c r="TSV49" s="446"/>
      <c r="TSW49" s="446"/>
      <c r="TSX49" s="446"/>
      <c r="TSY49" s="446"/>
      <c r="TSZ49" s="446"/>
      <c r="TTA49" s="446"/>
      <c r="TTB49" s="446"/>
      <c r="TTC49" s="446"/>
      <c r="TTD49" s="446"/>
      <c r="TTE49" s="446"/>
      <c r="TTF49" s="446"/>
      <c r="TTG49" s="446"/>
      <c r="TTH49" s="446"/>
      <c r="TTI49" s="446"/>
      <c r="TTJ49" s="446"/>
      <c r="TTK49" s="446"/>
      <c r="TTL49" s="446"/>
      <c r="TTM49" s="446"/>
      <c r="TTN49" s="446"/>
      <c r="TTO49" s="446"/>
      <c r="TTP49" s="446"/>
      <c r="TTQ49" s="446"/>
      <c r="TTR49" s="446"/>
      <c r="TTS49" s="446"/>
      <c r="TTT49" s="446"/>
      <c r="TTU49" s="446"/>
      <c r="TTV49" s="446"/>
      <c r="TTW49" s="446"/>
      <c r="TTX49" s="446"/>
      <c r="TTY49" s="446"/>
      <c r="TTZ49" s="446"/>
      <c r="TUA49" s="446"/>
      <c r="TUB49" s="446"/>
      <c r="TUC49" s="446"/>
      <c r="TUD49" s="446"/>
      <c r="TUE49" s="446"/>
      <c r="TUF49" s="446"/>
      <c r="TUG49" s="446"/>
      <c r="TUH49" s="446"/>
      <c r="TUI49" s="446"/>
      <c r="TUJ49" s="446"/>
      <c r="TUK49" s="446"/>
      <c r="TUL49" s="446"/>
      <c r="TUM49" s="446"/>
      <c r="TUN49" s="446"/>
      <c r="TUO49" s="446"/>
      <c r="TUP49" s="446"/>
      <c r="TUQ49" s="446"/>
      <c r="TUR49" s="446"/>
      <c r="TUS49" s="446"/>
      <c r="TUT49" s="446"/>
      <c r="TUU49" s="446"/>
      <c r="TUV49" s="446"/>
      <c r="TUW49" s="446"/>
      <c r="TUX49" s="446"/>
      <c r="TUY49" s="446"/>
      <c r="TUZ49" s="446"/>
      <c r="TVA49" s="446"/>
      <c r="TVB49" s="446"/>
      <c r="TVC49" s="446"/>
      <c r="TVD49" s="446"/>
      <c r="TVE49" s="446"/>
      <c r="TVF49" s="446"/>
      <c r="TVG49" s="446"/>
      <c r="TVH49" s="446"/>
      <c r="TVI49" s="446"/>
      <c r="TVJ49" s="446"/>
      <c r="TVK49" s="446"/>
      <c r="TVL49" s="446"/>
      <c r="TVM49" s="446"/>
      <c r="TVN49" s="446"/>
      <c r="TVO49" s="446"/>
      <c r="TVP49" s="446"/>
      <c r="TVQ49" s="446"/>
      <c r="TVR49" s="446"/>
      <c r="TVS49" s="446"/>
      <c r="TVT49" s="446"/>
      <c r="TVU49" s="446"/>
      <c r="TVV49" s="446"/>
      <c r="TVW49" s="446"/>
      <c r="TVX49" s="446"/>
      <c r="TVY49" s="446"/>
      <c r="TVZ49" s="446"/>
      <c r="TWA49" s="446"/>
      <c r="TWB49" s="446"/>
      <c r="TWC49" s="446"/>
      <c r="TWD49" s="446"/>
      <c r="TWE49" s="446"/>
      <c r="TWF49" s="446"/>
      <c r="TWG49" s="446"/>
      <c r="TWH49" s="446"/>
      <c r="TWI49" s="446"/>
      <c r="TWJ49" s="446"/>
      <c r="TWK49" s="446"/>
      <c r="TWL49" s="446"/>
      <c r="TWM49" s="446"/>
      <c r="TWN49" s="446"/>
      <c r="TWO49" s="446"/>
      <c r="TWP49" s="446"/>
      <c r="TWQ49" s="446"/>
      <c r="TWR49" s="446"/>
      <c r="TWS49" s="446"/>
      <c r="TWT49" s="446"/>
      <c r="TWU49" s="446"/>
      <c r="TWV49" s="446"/>
      <c r="TWW49" s="446"/>
      <c r="TWX49" s="446"/>
      <c r="TWY49" s="446"/>
      <c r="TWZ49" s="446"/>
      <c r="TXA49" s="446"/>
      <c r="TXB49" s="446"/>
      <c r="TXC49" s="446"/>
      <c r="TXD49" s="446"/>
      <c r="TXE49" s="446"/>
      <c r="TXF49" s="446"/>
      <c r="TXG49" s="446"/>
      <c r="TXH49" s="446"/>
      <c r="TXI49" s="446"/>
      <c r="TXJ49" s="446"/>
      <c r="TXK49" s="446"/>
      <c r="TXL49" s="446"/>
      <c r="TXM49" s="446"/>
      <c r="TXN49" s="446"/>
      <c r="TXO49" s="446"/>
      <c r="TXP49" s="446"/>
      <c r="TXQ49" s="446"/>
      <c r="TXR49" s="446"/>
      <c r="TXS49" s="446"/>
      <c r="TXT49" s="446"/>
      <c r="TXU49" s="446"/>
      <c r="TXV49" s="446"/>
      <c r="TXW49" s="446"/>
      <c r="TXX49" s="446"/>
      <c r="TXY49" s="446"/>
      <c r="TXZ49" s="446"/>
      <c r="TYA49" s="446"/>
      <c r="TYB49" s="446"/>
      <c r="TYC49" s="446"/>
      <c r="TYD49" s="446"/>
      <c r="TYE49" s="446"/>
      <c r="TYF49" s="446"/>
      <c r="TYG49" s="446"/>
      <c r="TYH49" s="446"/>
      <c r="TYI49" s="446"/>
      <c r="TYJ49" s="446"/>
      <c r="TYK49" s="446"/>
      <c r="TYL49" s="446"/>
      <c r="TYM49" s="446"/>
      <c r="TYN49" s="446"/>
      <c r="TYO49" s="446"/>
      <c r="TYP49" s="446"/>
      <c r="TYQ49" s="446"/>
      <c r="TYR49" s="446"/>
      <c r="TYS49" s="446"/>
      <c r="TYT49" s="446"/>
      <c r="TYU49" s="446"/>
      <c r="TYV49" s="446"/>
      <c r="TYW49" s="446"/>
      <c r="TYX49" s="446"/>
      <c r="TYY49" s="446"/>
      <c r="TYZ49" s="446"/>
      <c r="TZA49" s="446"/>
      <c r="TZB49" s="446"/>
      <c r="TZC49" s="446"/>
      <c r="TZD49" s="446"/>
      <c r="TZE49" s="446"/>
      <c r="TZF49" s="446"/>
      <c r="TZG49" s="446"/>
      <c r="TZH49" s="446"/>
      <c r="TZI49" s="446"/>
      <c r="TZJ49" s="446"/>
      <c r="TZK49" s="446"/>
      <c r="TZL49" s="446"/>
      <c r="TZM49" s="446"/>
      <c r="TZN49" s="446"/>
      <c r="TZO49" s="446"/>
      <c r="TZP49" s="446"/>
      <c r="TZQ49" s="446"/>
      <c r="TZR49" s="446"/>
      <c r="TZS49" s="446"/>
      <c r="TZT49" s="446"/>
      <c r="TZU49" s="446"/>
      <c r="TZV49" s="446"/>
      <c r="TZW49" s="446"/>
      <c r="TZX49" s="446"/>
      <c r="TZY49" s="446"/>
      <c r="TZZ49" s="446"/>
      <c r="UAA49" s="446"/>
      <c r="UAB49" s="446"/>
      <c r="UAC49" s="446"/>
      <c r="UAD49" s="446"/>
      <c r="UAE49" s="446"/>
      <c r="UAF49" s="446"/>
      <c r="UAG49" s="446"/>
      <c r="UAH49" s="446"/>
      <c r="UAI49" s="446"/>
      <c r="UAJ49" s="446"/>
      <c r="UAK49" s="446"/>
      <c r="UAL49" s="446"/>
      <c r="UAM49" s="446"/>
      <c r="UAN49" s="446"/>
      <c r="UAO49" s="446"/>
      <c r="UAP49" s="446"/>
      <c r="UAQ49" s="446"/>
      <c r="UAR49" s="446"/>
      <c r="UAS49" s="446"/>
      <c r="UAT49" s="446"/>
      <c r="UAU49" s="446"/>
      <c r="UAV49" s="446"/>
      <c r="UAW49" s="446"/>
      <c r="UAX49" s="446"/>
      <c r="UAY49" s="446"/>
      <c r="UAZ49" s="446"/>
      <c r="UBA49" s="446"/>
      <c r="UBB49" s="446"/>
      <c r="UBC49" s="446"/>
      <c r="UBD49" s="446"/>
      <c r="UBE49" s="446"/>
      <c r="UBF49" s="446"/>
      <c r="UBG49" s="446"/>
      <c r="UBH49" s="446"/>
      <c r="UBI49" s="446"/>
      <c r="UBJ49" s="446"/>
      <c r="UBK49" s="446"/>
      <c r="UBL49" s="446"/>
      <c r="UBM49" s="446"/>
      <c r="UBN49" s="446"/>
      <c r="UBO49" s="446"/>
      <c r="UBP49" s="446"/>
      <c r="UBQ49" s="446"/>
      <c r="UBR49" s="446"/>
      <c r="UBS49" s="446"/>
      <c r="UBT49" s="446"/>
      <c r="UBU49" s="446"/>
      <c r="UBV49" s="446"/>
      <c r="UBW49" s="446"/>
      <c r="UBX49" s="446"/>
      <c r="UBY49" s="446"/>
      <c r="UBZ49" s="446"/>
      <c r="UCA49" s="446"/>
      <c r="UCB49" s="446"/>
      <c r="UCC49" s="446"/>
      <c r="UCD49" s="446"/>
      <c r="UCE49" s="446"/>
      <c r="UCF49" s="446"/>
      <c r="UCG49" s="446"/>
      <c r="UCH49" s="446"/>
      <c r="UCI49" s="446"/>
      <c r="UCJ49" s="446"/>
      <c r="UCK49" s="446"/>
      <c r="UCL49" s="446"/>
      <c r="UCM49" s="446"/>
      <c r="UCN49" s="446"/>
      <c r="UCO49" s="446"/>
      <c r="UCP49" s="446"/>
      <c r="UCQ49" s="446"/>
      <c r="UCR49" s="446"/>
      <c r="UCS49" s="446"/>
      <c r="UCT49" s="446"/>
      <c r="UCU49" s="446"/>
      <c r="UCV49" s="446"/>
      <c r="UCW49" s="446"/>
      <c r="UCX49" s="446"/>
      <c r="UCY49" s="446"/>
      <c r="UCZ49" s="446"/>
      <c r="UDA49" s="446"/>
      <c r="UDB49" s="446"/>
      <c r="UDC49" s="446"/>
      <c r="UDD49" s="446"/>
      <c r="UDE49" s="446"/>
      <c r="UDF49" s="446"/>
      <c r="UDG49" s="446"/>
      <c r="UDH49" s="446"/>
      <c r="UDI49" s="446"/>
      <c r="UDJ49" s="446"/>
      <c r="UDK49" s="446"/>
      <c r="UDL49" s="446"/>
      <c r="UDM49" s="446"/>
      <c r="UDN49" s="446"/>
      <c r="UDO49" s="446"/>
      <c r="UDP49" s="446"/>
      <c r="UDQ49" s="446"/>
      <c r="UDR49" s="446"/>
      <c r="UDS49" s="446"/>
      <c r="UDT49" s="446"/>
      <c r="UDU49" s="446"/>
      <c r="UDV49" s="446"/>
      <c r="UDW49" s="446"/>
      <c r="UDX49" s="446"/>
      <c r="UDY49" s="446"/>
      <c r="UDZ49" s="446"/>
      <c r="UEA49" s="446"/>
      <c r="UEB49" s="446"/>
      <c r="UEC49" s="446"/>
      <c r="UED49" s="446"/>
      <c r="UEE49" s="446"/>
      <c r="UEF49" s="446"/>
      <c r="UEG49" s="446"/>
      <c r="UEH49" s="446"/>
      <c r="UEI49" s="446"/>
      <c r="UEJ49" s="446"/>
      <c r="UEK49" s="446"/>
      <c r="UEL49" s="446"/>
      <c r="UEM49" s="446"/>
      <c r="UEN49" s="446"/>
      <c r="UEO49" s="446"/>
      <c r="UEP49" s="446"/>
      <c r="UEQ49" s="446"/>
      <c r="UER49" s="446"/>
      <c r="UES49" s="446"/>
      <c r="UET49" s="446"/>
      <c r="UEU49" s="446"/>
      <c r="UEV49" s="446"/>
      <c r="UEW49" s="446"/>
      <c r="UEX49" s="446"/>
      <c r="UEY49" s="446"/>
      <c r="UEZ49" s="446"/>
      <c r="UFA49" s="446"/>
      <c r="UFB49" s="446"/>
      <c r="UFC49" s="446"/>
      <c r="UFD49" s="446"/>
      <c r="UFE49" s="446"/>
      <c r="UFF49" s="446"/>
      <c r="UFG49" s="446"/>
      <c r="UFH49" s="446"/>
      <c r="UFI49" s="446"/>
      <c r="UFJ49" s="446"/>
      <c r="UFK49" s="446"/>
      <c r="UFL49" s="446"/>
      <c r="UFM49" s="446"/>
      <c r="UFN49" s="446"/>
      <c r="UFO49" s="446"/>
      <c r="UFP49" s="446"/>
      <c r="UFQ49" s="446"/>
      <c r="UFR49" s="446"/>
      <c r="UFS49" s="446"/>
      <c r="UFT49" s="446"/>
      <c r="UFU49" s="446"/>
      <c r="UFV49" s="446"/>
      <c r="UFW49" s="446"/>
      <c r="UFX49" s="446"/>
      <c r="UFY49" s="446"/>
      <c r="UFZ49" s="446"/>
      <c r="UGA49" s="446"/>
      <c r="UGB49" s="446"/>
      <c r="UGC49" s="446"/>
      <c r="UGD49" s="446"/>
      <c r="UGE49" s="446"/>
      <c r="UGF49" s="446"/>
      <c r="UGG49" s="446"/>
      <c r="UGH49" s="446"/>
      <c r="UGI49" s="446"/>
      <c r="UGJ49" s="446"/>
      <c r="UGK49" s="446"/>
      <c r="UGL49" s="446"/>
      <c r="UGM49" s="446"/>
      <c r="UGN49" s="446"/>
      <c r="UGO49" s="446"/>
      <c r="UGP49" s="446"/>
      <c r="UGQ49" s="446"/>
      <c r="UGR49" s="446"/>
      <c r="UGS49" s="446"/>
      <c r="UGT49" s="446"/>
      <c r="UGU49" s="446"/>
      <c r="UGV49" s="446"/>
      <c r="UGW49" s="446"/>
      <c r="UGX49" s="446"/>
      <c r="UGY49" s="446"/>
      <c r="UGZ49" s="446"/>
      <c r="UHA49" s="446"/>
      <c r="UHB49" s="446"/>
      <c r="UHC49" s="446"/>
      <c r="UHD49" s="446"/>
      <c r="UHE49" s="446"/>
      <c r="UHF49" s="446"/>
      <c r="UHG49" s="446"/>
      <c r="UHH49" s="446"/>
      <c r="UHI49" s="446"/>
      <c r="UHJ49" s="446"/>
      <c r="UHK49" s="446"/>
      <c r="UHL49" s="446"/>
      <c r="UHM49" s="446"/>
      <c r="UHN49" s="446"/>
      <c r="UHO49" s="446"/>
      <c r="UHP49" s="446"/>
      <c r="UHQ49" s="446"/>
      <c r="UHR49" s="446"/>
      <c r="UHS49" s="446"/>
      <c r="UHT49" s="446"/>
      <c r="UHU49" s="446"/>
      <c r="UHV49" s="446"/>
      <c r="UHW49" s="446"/>
      <c r="UHX49" s="446"/>
      <c r="UHY49" s="446"/>
      <c r="UHZ49" s="446"/>
      <c r="UIA49" s="446"/>
      <c r="UIB49" s="446"/>
      <c r="UIC49" s="446"/>
      <c r="UID49" s="446"/>
      <c r="UIE49" s="446"/>
      <c r="UIF49" s="446"/>
      <c r="UIG49" s="446"/>
      <c r="UIH49" s="446"/>
      <c r="UII49" s="446"/>
      <c r="UIJ49" s="446"/>
      <c r="UIK49" s="446"/>
      <c r="UIL49" s="446"/>
      <c r="UIM49" s="446"/>
      <c r="UIN49" s="446"/>
      <c r="UIO49" s="446"/>
      <c r="UIP49" s="446"/>
      <c r="UIQ49" s="446"/>
      <c r="UIR49" s="446"/>
      <c r="UIS49" s="446"/>
      <c r="UIT49" s="446"/>
      <c r="UIU49" s="446"/>
      <c r="UIV49" s="446"/>
      <c r="UIW49" s="446"/>
      <c r="UIX49" s="446"/>
      <c r="UIY49" s="446"/>
      <c r="UIZ49" s="446"/>
      <c r="UJA49" s="446"/>
      <c r="UJB49" s="446"/>
      <c r="UJC49" s="446"/>
      <c r="UJD49" s="446"/>
      <c r="UJE49" s="446"/>
      <c r="UJF49" s="446"/>
      <c r="UJG49" s="446"/>
      <c r="UJH49" s="446"/>
      <c r="UJI49" s="446"/>
      <c r="UJJ49" s="446"/>
      <c r="UJK49" s="446"/>
      <c r="UJL49" s="446"/>
      <c r="UJM49" s="446"/>
      <c r="UJN49" s="446"/>
      <c r="UJO49" s="446"/>
      <c r="UJP49" s="446"/>
      <c r="UJQ49" s="446"/>
      <c r="UJR49" s="446"/>
      <c r="UJS49" s="446"/>
      <c r="UJT49" s="446"/>
      <c r="UJU49" s="446"/>
      <c r="UJV49" s="446"/>
      <c r="UJW49" s="446"/>
      <c r="UJX49" s="446"/>
      <c r="UJY49" s="446"/>
      <c r="UJZ49" s="446"/>
      <c r="UKA49" s="446"/>
      <c r="UKB49" s="446"/>
      <c r="UKC49" s="446"/>
      <c r="UKD49" s="446"/>
      <c r="UKE49" s="446"/>
      <c r="UKF49" s="446"/>
      <c r="UKG49" s="446"/>
      <c r="UKH49" s="446"/>
      <c r="UKI49" s="446"/>
      <c r="UKJ49" s="446"/>
      <c r="UKK49" s="446"/>
      <c r="UKL49" s="446"/>
      <c r="UKM49" s="446"/>
      <c r="UKN49" s="446"/>
      <c r="UKO49" s="446"/>
      <c r="UKP49" s="446"/>
      <c r="UKQ49" s="446"/>
      <c r="UKR49" s="446"/>
      <c r="UKS49" s="446"/>
      <c r="UKT49" s="446"/>
      <c r="UKU49" s="446"/>
      <c r="UKV49" s="446"/>
      <c r="UKW49" s="446"/>
      <c r="UKX49" s="446"/>
      <c r="UKY49" s="446"/>
      <c r="UKZ49" s="446"/>
      <c r="ULA49" s="446"/>
      <c r="ULB49" s="446"/>
      <c r="ULC49" s="446"/>
      <c r="ULD49" s="446"/>
      <c r="ULE49" s="446"/>
      <c r="ULF49" s="446"/>
      <c r="ULG49" s="446"/>
      <c r="ULH49" s="446"/>
      <c r="ULI49" s="446"/>
      <c r="ULJ49" s="446"/>
      <c r="ULK49" s="446"/>
      <c r="ULL49" s="446"/>
      <c r="ULM49" s="446"/>
      <c r="ULN49" s="446"/>
      <c r="ULO49" s="446"/>
      <c r="ULP49" s="446"/>
      <c r="ULQ49" s="446"/>
      <c r="ULR49" s="446"/>
      <c r="ULS49" s="446"/>
      <c r="ULT49" s="446"/>
      <c r="ULU49" s="446"/>
      <c r="ULV49" s="446"/>
      <c r="ULW49" s="446"/>
      <c r="ULX49" s="446"/>
      <c r="ULY49" s="446"/>
      <c r="ULZ49" s="446"/>
      <c r="UMA49" s="446"/>
      <c r="UMB49" s="446"/>
      <c r="UMC49" s="446"/>
      <c r="UMD49" s="446"/>
      <c r="UME49" s="446"/>
      <c r="UMF49" s="446"/>
      <c r="UMG49" s="446"/>
      <c r="UMH49" s="446"/>
      <c r="UMI49" s="446"/>
      <c r="UMJ49" s="446"/>
      <c r="UMK49" s="446"/>
      <c r="UML49" s="446"/>
      <c r="UMM49" s="446"/>
      <c r="UMN49" s="446"/>
      <c r="UMO49" s="446"/>
      <c r="UMP49" s="446"/>
      <c r="UMQ49" s="446"/>
      <c r="UMR49" s="446"/>
      <c r="UMS49" s="446"/>
      <c r="UMT49" s="446"/>
      <c r="UMU49" s="446"/>
      <c r="UMV49" s="446"/>
      <c r="UMW49" s="446"/>
      <c r="UMX49" s="446"/>
      <c r="UMY49" s="446"/>
      <c r="UMZ49" s="446"/>
      <c r="UNA49" s="446"/>
      <c r="UNB49" s="446"/>
      <c r="UNC49" s="446"/>
      <c r="UND49" s="446"/>
      <c r="UNE49" s="446"/>
      <c r="UNF49" s="446"/>
      <c r="UNG49" s="446"/>
      <c r="UNH49" s="446"/>
      <c r="UNI49" s="446"/>
      <c r="UNJ49" s="446"/>
      <c r="UNK49" s="446"/>
      <c r="UNL49" s="446"/>
      <c r="UNM49" s="446"/>
      <c r="UNN49" s="446"/>
      <c r="UNO49" s="446"/>
      <c r="UNP49" s="446"/>
      <c r="UNQ49" s="446"/>
      <c r="UNR49" s="446"/>
      <c r="UNS49" s="446"/>
      <c r="UNT49" s="446"/>
      <c r="UNU49" s="446"/>
      <c r="UNV49" s="446"/>
      <c r="UNW49" s="446"/>
      <c r="UNX49" s="446"/>
      <c r="UNY49" s="446"/>
      <c r="UNZ49" s="446"/>
      <c r="UOA49" s="446"/>
      <c r="UOB49" s="446"/>
      <c r="UOC49" s="446"/>
      <c r="UOD49" s="446"/>
      <c r="UOE49" s="446"/>
      <c r="UOF49" s="446"/>
      <c r="UOG49" s="446"/>
      <c r="UOH49" s="446"/>
      <c r="UOI49" s="446"/>
      <c r="UOJ49" s="446"/>
      <c r="UOK49" s="446"/>
      <c r="UOL49" s="446"/>
      <c r="UOM49" s="446"/>
      <c r="UON49" s="446"/>
      <c r="UOO49" s="446"/>
      <c r="UOP49" s="446"/>
      <c r="UOQ49" s="446"/>
      <c r="UOR49" s="446"/>
      <c r="UOS49" s="446"/>
      <c r="UOT49" s="446"/>
      <c r="UOU49" s="446"/>
      <c r="UOV49" s="446"/>
      <c r="UOW49" s="446"/>
      <c r="UOX49" s="446"/>
      <c r="UOY49" s="446"/>
      <c r="UOZ49" s="446"/>
      <c r="UPA49" s="446"/>
      <c r="UPB49" s="446"/>
      <c r="UPC49" s="446"/>
      <c r="UPD49" s="446"/>
      <c r="UPE49" s="446"/>
      <c r="UPF49" s="446"/>
      <c r="UPG49" s="446"/>
      <c r="UPH49" s="446"/>
      <c r="UPI49" s="446"/>
      <c r="UPJ49" s="446"/>
      <c r="UPK49" s="446"/>
      <c r="UPL49" s="446"/>
      <c r="UPM49" s="446"/>
      <c r="UPN49" s="446"/>
      <c r="UPO49" s="446"/>
      <c r="UPP49" s="446"/>
      <c r="UPQ49" s="446"/>
      <c r="UPR49" s="446"/>
      <c r="UPS49" s="446"/>
      <c r="UPT49" s="446"/>
      <c r="UPU49" s="446"/>
      <c r="UPV49" s="446"/>
      <c r="UPW49" s="446"/>
      <c r="UPX49" s="446"/>
      <c r="UPY49" s="446"/>
      <c r="UPZ49" s="446"/>
      <c r="UQA49" s="446"/>
      <c r="UQB49" s="446"/>
      <c r="UQC49" s="446"/>
      <c r="UQD49" s="446"/>
      <c r="UQE49" s="446"/>
      <c r="UQF49" s="446"/>
      <c r="UQG49" s="446"/>
      <c r="UQH49" s="446"/>
      <c r="UQI49" s="446"/>
      <c r="UQJ49" s="446"/>
      <c r="UQK49" s="446"/>
      <c r="UQL49" s="446"/>
      <c r="UQM49" s="446"/>
      <c r="UQN49" s="446"/>
      <c r="UQO49" s="446"/>
      <c r="UQP49" s="446"/>
      <c r="UQQ49" s="446"/>
      <c r="UQR49" s="446"/>
      <c r="UQS49" s="446"/>
      <c r="UQT49" s="446"/>
      <c r="UQU49" s="446"/>
      <c r="UQV49" s="446"/>
      <c r="UQW49" s="446"/>
      <c r="UQX49" s="446"/>
      <c r="UQY49" s="446"/>
      <c r="UQZ49" s="446"/>
      <c r="URA49" s="446"/>
      <c r="URB49" s="446"/>
      <c r="URC49" s="446"/>
      <c r="URD49" s="446"/>
      <c r="URE49" s="446"/>
      <c r="URF49" s="446"/>
      <c r="URG49" s="446"/>
      <c r="URH49" s="446"/>
      <c r="URI49" s="446"/>
      <c r="URJ49" s="446"/>
      <c r="URK49" s="446"/>
      <c r="URL49" s="446"/>
      <c r="URM49" s="446"/>
      <c r="URN49" s="446"/>
      <c r="URO49" s="446"/>
      <c r="URP49" s="446"/>
      <c r="URQ49" s="446"/>
      <c r="URR49" s="446"/>
      <c r="URS49" s="446"/>
      <c r="URT49" s="446"/>
      <c r="URU49" s="446"/>
      <c r="URV49" s="446"/>
      <c r="URW49" s="446"/>
      <c r="URX49" s="446"/>
      <c r="URY49" s="446"/>
      <c r="URZ49" s="446"/>
      <c r="USA49" s="446"/>
      <c r="USB49" s="446"/>
      <c r="USC49" s="446"/>
      <c r="USD49" s="446"/>
      <c r="USE49" s="446"/>
      <c r="USF49" s="446"/>
      <c r="USG49" s="446"/>
      <c r="USH49" s="446"/>
      <c r="USI49" s="446"/>
      <c r="USJ49" s="446"/>
      <c r="USK49" s="446"/>
      <c r="USL49" s="446"/>
      <c r="USM49" s="446"/>
      <c r="USN49" s="446"/>
      <c r="USO49" s="446"/>
      <c r="USP49" s="446"/>
      <c r="USQ49" s="446"/>
      <c r="USR49" s="446"/>
      <c r="USS49" s="446"/>
      <c r="UST49" s="446"/>
      <c r="USU49" s="446"/>
      <c r="USV49" s="446"/>
      <c r="USW49" s="446"/>
      <c r="USX49" s="446"/>
      <c r="USY49" s="446"/>
      <c r="USZ49" s="446"/>
      <c r="UTA49" s="446"/>
      <c r="UTB49" s="446"/>
      <c r="UTC49" s="446"/>
      <c r="UTD49" s="446"/>
      <c r="UTE49" s="446"/>
      <c r="UTF49" s="446"/>
      <c r="UTG49" s="446"/>
      <c r="UTH49" s="446"/>
      <c r="UTI49" s="446"/>
      <c r="UTJ49" s="446"/>
      <c r="UTK49" s="446"/>
      <c r="UTL49" s="446"/>
      <c r="UTM49" s="446"/>
      <c r="UTN49" s="446"/>
      <c r="UTO49" s="446"/>
      <c r="UTP49" s="446"/>
      <c r="UTQ49" s="446"/>
      <c r="UTR49" s="446"/>
      <c r="UTS49" s="446"/>
      <c r="UTT49" s="446"/>
      <c r="UTU49" s="446"/>
      <c r="UTV49" s="446"/>
      <c r="UTW49" s="446"/>
      <c r="UTX49" s="446"/>
      <c r="UTY49" s="446"/>
      <c r="UTZ49" s="446"/>
      <c r="UUA49" s="446"/>
      <c r="UUB49" s="446"/>
      <c r="UUC49" s="446"/>
      <c r="UUD49" s="446"/>
      <c r="UUE49" s="446"/>
      <c r="UUF49" s="446"/>
      <c r="UUG49" s="446"/>
      <c r="UUH49" s="446"/>
      <c r="UUI49" s="446"/>
      <c r="UUJ49" s="446"/>
      <c r="UUK49" s="446"/>
      <c r="UUL49" s="446"/>
      <c r="UUM49" s="446"/>
      <c r="UUN49" s="446"/>
      <c r="UUO49" s="446"/>
      <c r="UUP49" s="446"/>
      <c r="UUQ49" s="446"/>
      <c r="UUR49" s="446"/>
      <c r="UUS49" s="446"/>
      <c r="UUT49" s="446"/>
      <c r="UUU49" s="446"/>
      <c r="UUV49" s="446"/>
      <c r="UUW49" s="446"/>
      <c r="UUX49" s="446"/>
      <c r="UUY49" s="446"/>
      <c r="UUZ49" s="446"/>
      <c r="UVA49" s="446"/>
      <c r="UVB49" s="446"/>
      <c r="UVC49" s="446"/>
      <c r="UVD49" s="446"/>
      <c r="UVE49" s="446"/>
      <c r="UVF49" s="446"/>
      <c r="UVG49" s="446"/>
      <c r="UVH49" s="446"/>
      <c r="UVI49" s="446"/>
      <c r="UVJ49" s="446"/>
      <c r="UVK49" s="446"/>
      <c r="UVL49" s="446"/>
      <c r="UVM49" s="446"/>
      <c r="UVN49" s="446"/>
      <c r="UVO49" s="446"/>
      <c r="UVP49" s="446"/>
      <c r="UVQ49" s="446"/>
      <c r="UVR49" s="446"/>
      <c r="UVS49" s="446"/>
      <c r="UVT49" s="446"/>
      <c r="UVU49" s="446"/>
      <c r="UVV49" s="446"/>
      <c r="UVW49" s="446"/>
      <c r="UVX49" s="446"/>
      <c r="UVY49" s="446"/>
      <c r="UVZ49" s="446"/>
      <c r="UWA49" s="446"/>
      <c r="UWB49" s="446"/>
      <c r="UWC49" s="446"/>
      <c r="UWD49" s="446"/>
      <c r="UWE49" s="446"/>
      <c r="UWF49" s="446"/>
      <c r="UWG49" s="446"/>
      <c r="UWH49" s="446"/>
      <c r="UWI49" s="446"/>
      <c r="UWJ49" s="446"/>
      <c r="UWK49" s="446"/>
      <c r="UWL49" s="446"/>
      <c r="UWM49" s="446"/>
      <c r="UWN49" s="446"/>
      <c r="UWO49" s="446"/>
      <c r="UWP49" s="446"/>
      <c r="UWQ49" s="446"/>
      <c r="UWR49" s="446"/>
      <c r="UWS49" s="446"/>
      <c r="UWT49" s="446"/>
      <c r="UWU49" s="446"/>
      <c r="UWV49" s="446"/>
      <c r="UWW49" s="446"/>
      <c r="UWX49" s="446"/>
      <c r="UWY49" s="446"/>
      <c r="UWZ49" s="446"/>
      <c r="UXA49" s="446"/>
      <c r="UXB49" s="446"/>
      <c r="UXC49" s="446"/>
      <c r="UXD49" s="446"/>
      <c r="UXE49" s="446"/>
      <c r="UXF49" s="446"/>
      <c r="UXG49" s="446"/>
      <c r="UXH49" s="446"/>
      <c r="UXI49" s="446"/>
      <c r="UXJ49" s="446"/>
      <c r="UXK49" s="446"/>
      <c r="UXL49" s="446"/>
      <c r="UXM49" s="446"/>
      <c r="UXN49" s="446"/>
      <c r="UXO49" s="446"/>
      <c r="UXP49" s="446"/>
      <c r="UXQ49" s="446"/>
      <c r="UXR49" s="446"/>
      <c r="UXS49" s="446"/>
      <c r="UXT49" s="446"/>
      <c r="UXU49" s="446"/>
      <c r="UXV49" s="446"/>
      <c r="UXW49" s="446"/>
      <c r="UXX49" s="446"/>
      <c r="UXY49" s="446"/>
      <c r="UXZ49" s="446"/>
      <c r="UYA49" s="446"/>
      <c r="UYB49" s="446"/>
      <c r="UYC49" s="446"/>
      <c r="UYD49" s="446"/>
      <c r="UYE49" s="446"/>
      <c r="UYF49" s="446"/>
      <c r="UYG49" s="446"/>
      <c r="UYH49" s="446"/>
      <c r="UYI49" s="446"/>
      <c r="UYJ49" s="446"/>
      <c r="UYK49" s="446"/>
      <c r="UYL49" s="446"/>
      <c r="UYM49" s="446"/>
      <c r="UYN49" s="446"/>
      <c r="UYO49" s="446"/>
      <c r="UYP49" s="446"/>
      <c r="UYQ49" s="446"/>
      <c r="UYR49" s="446"/>
      <c r="UYS49" s="446"/>
      <c r="UYT49" s="446"/>
      <c r="UYU49" s="446"/>
      <c r="UYV49" s="446"/>
      <c r="UYW49" s="446"/>
      <c r="UYX49" s="446"/>
      <c r="UYY49" s="446"/>
      <c r="UYZ49" s="446"/>
      <c r="UZA49" s="446"/>
      <c r="UZB49" s="446"/>
      <c r="UZC49" s="446"/>
      <c r="UZD49" s="446"/>
      <c r="UZE49" s="446"/>
      <c r="UZF49" s="446"/>
      <c r="UZG49" s="446"/>
      <c r="UZH49" s="446"/>
      <c r="UZI49" s="446"/>
      <c r="UZJ49" s="446"/>
      <c r="UZK49" s="446"/>
      <c r="UZL49" s="446"/>
      <c r="UZM49" s="446"/>
      <c r="UZN49" s="446"/>
      <c r="UZO49" s="446"/>
      <c r="UZP49" s="446"/>
      <c r="UZQ49" s="446"/>
      <c r="UZR49" s="446"/>
      <c r="UZS49" s="446"/>
      <c r="UZT49" s="446"/>
      <c r="UZU49" s="446"/>
      <c r="UZV49" s="446"/>
      <c r="UZW49" s="446"/>
      <c r="UZX49" s="446"/>
      <c r="UZY49" s="446"/>
      <c r="UZZ49" s="446"/>
      <c r="VAA49" s="446"/>
      <c r="VAB49" s="446"/>
      <c r="VAC49" s="446"/>
      <c r="VAD49" s="446"/>
      <c r="VAE49" s="446"/>
      <c r="VAF49" s="446"/>
      <c r="VAG49" s="446"/>
      <c r="VAH49" s="446"/>
      <c r="VAI49" s="446"/>
      <c r="VAJ49" s="446"/>
      <c r="VAK49" s="446"/>
      <c r="VAL49" s="446"/>
      <c r="VAM49" s="446"/>
      <c r="VAN49" s="446"/>
      <c r="VAO49" s="446"/>
      <c r="VAP49" s="446"/>
      <c r="VAQ49" s="446"/>
      <c r="VAR49" s="446"/>
      <c r="VAS49" s="446"/>
      <c r="VAT49" s="446"/>
      <c r="VAU49" s="446"/>
      <c r="VAV49" s="446"/>
      <c r="VAW49" s="446"/>
      <c r="VAX49" s="446"/>
      <c r="VAY49" s="446"/>
      <c r="VAZ49" s="446"/>
      <c r="VBA49" s="446"/>
      <c r="VBB49" s="446"/>
      <c r="VBC49" s="446"/>
      <c r="VBD49" s="446"/>
      <c r="VBE49" s="446"/>
      <c r="VBF49" s="446"/>
      <c r="VBG49" s="446"/>
      <c r="VBH49" s="446"/>
      <c r="VBI49" s="446"/>
      <c r="VBJ49" s="446"/>
      <c r="VBK49" s="446"/>
      <c r="VBL49" s="446"/>
      <c r="VBM49" s="446"/>
      <c r="VBN49" s="446"/>
      <c r="VBO49" s="446"/>
      <c r="VBP49" s="446"/>
      <c r="VBQ49" s="446"/>
      <c r="VBR49" s="446"/>
      <c r="VBS49" s="446"/>
      <c r="VBT49" s="446"/>
      <c r="VBU49" s="446"/>
      <c r="VBV49" s="446"/>
      <c r="VBW49" s="446"/>
      <c r="VBX49" s="446"/>
      <c r="VBY49" s="446"/>
      <c r="VBZ49" s="446"/>
      <c r="VCA49" s="446"/>
      <c r="VCB49" s="446"/>
      <c r="VCC49" s="446"/>
      <c r="VCD49" s="446"/>
      <c r="VCE49" s="446"/>
      <c r="VCF49" s="446"/>
      <c r="VCG49" s="446"/>
      <c r="VCH49" s="446"/>
      <c r="VCI49" s="446"/>
      <c r="VCJ49" s="446"/>
      <c r="VCK49" s="446"/>
      <c r="VCL49" s="446"/>
      <c r="VCM49" s="446"/>
      <c r="VCN49" s="446"/>
      <c r="VCO49" s="446"/>
      <c r="VCP49" s="446"/>
      <c r="VCQ49" s="446"/>
      <c r="VCR49" s="446"/>
      <c r="VCS49" s="446"/>
      <c r="VCT49" s="446"/>
      <c r="VCU49" s="446"/>
      <c r="VCV49" s="446"/>
      <c r="VCW49" s="446"/>
      <c r="VCX49" s="446"/>
      <c r="VCY49" s="446"/>
      <c r="VCZ49" s="446"/>
      <c r="VDA49" s="446"/>
      <c r="VDB49" s="446"/>
      <c r="VDC49" s="446"/>
      <c r="VDD49" s="446"/>
      <c r="VDE49" s="446"/>
      <c r="VDF49" s="446"/>
      <c r="VDG49" s="446"/>
      <c r="VDH49" s="446"/>
      <c r="VDI49" s="446"/>
      <c r="VDJ49" s="446"/>
      <c r="VDK49" s="446"/>
      <c r="VDL49" s="446"/>
      <c r="VDM49" s="446"/>
      <c r="VDN49" s="446"/>
      <c r="VDO49" s="446"/>
      <c r="VDP49" s="446"/>
      <c r="VDQ49" s="446"/>
      <c r="VDR49" s="446"/>
      <c r="VDS49" s="446"/>
      <c r="VDT49" s="446"/>
      <c r="VDU49" s="446"/>
      <c r="VDV49" s="446"/>
      <c r="VDW49" s="446"/>
      <c r="VDX49" s="446"/>
      <c r="VDY49" s="446"/>
      <c r="VDZ49" s="446"/>
      <c r="VEA49" s="446"/>
      <c r="VEB49" s="446"/>
      <c r="VEC49" s="446"/>
      <c r="VED49" s="446"/>
      <c r="VEE49" s="446"/>
      <c r="VEF49" s="446"/>
      <c r="VEG49" s="446"/>
      <c r="VEH49" s="446"/>
      <c r="VEI49" s="446"/>
      <c r="VEJ49" s="446"/>
      <c r="VEK49" s="446"/>
      <c r="VEL49" s="446"/>
      <c r="VEM49" s="446"/>
      <c r="VEN49" s="446"/>
      <c r="VEO49" s="446"/>
      <c r="VEP49" s="446"/>
      <c r="VEQ49" s="446"/>
      <c r="VER49" s="446"/>
      <c r="VES49" s="446"/>
      <c r="VET49" s="446"/>
      <c r="VEU49" s="446"/>
      <c r="VEV49" s="446"/>
      <c r="VEW49" s="446"/>
      <c r="VEX49" s="446"/>
      <c r="VEY49" s="446"/>
      <c r="VEZ49" s="446"/>
      <c r="VFA49" s="446"/>
      <c r="VFB49" s="446"/>
      <c r="VFC49" s="446"/>
      <c r="VFD49" s="446"/>
      <c r="VFE49" s="446"/>
      <c r="VFF49" s="446"/>
      <c r="VFG49" s="446"/>
      <c r="VFH49" s="446"/>
      <c r="VFI49" s="446"/>
      <c r="VFJ49" s="446"/>
      <c r="VFK49" s="446"/>
      <c r="VFL49" s="446"/>
      <c r="VFM49" s="446"/>
      <c r="VFN49" s="446"/>
      <c r="VFO49" s="446"/>
      <c r="VFP49" s="446"/>
      <c r="VFQ49" s="446"/>
      <c r="VFR49" s="446"/>
      <c r="VFS49" s="446"/>
      <c r="VFT49" s="446"/>
      <c r="VFU49" s="446"/>
      <c r="VFV49" s="446"/>
      <c r="VFW49" s="446"/>
      <c r="VFX49" s="446"/>
      <c r="VFY49" s="446"/>
      <c r="VFZ49" s="446"/>
      <c r="VGA49" s="446"/>
      <c r="VGB49" s="446"/>
      <c r="VGC49" s="446"/>
      <c r="VGD49" s="446"/>
      <c r="VGE49" s="446"/>
      <c r="VGF49" s="446"/>
      <c r="VGG49" s="446"/>
      <c r="VGH49" s="446"/>
      <c r="VGI49" s="446"/>
      <c r="VGJ49" s="446"/>
      <c r="VGK49" s="446"/>
      <c r="VGL49" s="446"/>
      <c r="VGM49" s="446"/>
      <c r="VGN49" s="446"/>
      <c r="VGO49" s="446"/>
      <c r="VGP49" s="446"/>
      <c r="VGQ49" s="446"/>
      <c r="VGR49" s="446"/>
      <c r="VGS49" s="446"/>
      <c r="VGT49" s="446"/>
      <c r="VGU49" s="446"/>
      <c r="VGV49" s="446"/>
      <c r="VGW49" s="446"/>
      <c r="VGX49" s="446"/>
      <c r="VGY49" s="446"/>
      <c r="VGZ49" s="446"/>
      <c r="VHA49" s="446"/>
      <c r="VHB49" s="446"/>
      <c r="VHC49" s="446"/>
      <c r="VHD49" s="446"/>
      <c r="VHE49" s="446"/>
      <c r="VHF49" s="446"/>
      <c r="VHG49" s="446"/>
      <c r="VHH49" s="446"/>
      <c r="VHI49" s="446"/>
      <c r="VHJ49" s="446"/>
      <c r="VHK49" s="446"/>
      <c r="VHL49" s="446"/>
      <c r="VHM49" s="446"/>
      <c r="VHN49" s="446"/>
      <c r="VHO49" s="446"/>
      <c r="VHP49" s="446"/>
      <c r="VHQ49" s="446"/>
      <c r="VHR49" s="446"/>
      <c r="VHS49" s="446"/>
      <c r="VHT49" s="446"/>
      <c r="VHU49" s="446"/>
      <c r="VHV49" s="446"/>
      <c r="VHW49" s="446"/>
      <c r="VHX49" s="446"/>
      <c r="VHY49" s="446"/>
      <c r="VHZ49" s="446"/>
      <c r="VIA49" s="446"/>
      <c r="VIB49" s="446"/>
      <c r="VIC49" s="446"/>
      <c r="VID49" s="446"/>
      <c r="VIE49" s="446"/>
      <c r="VIF49" s="446"/>
      <c r="VIG49" s="446"/>
      <c r="VIH49" s="446"/>
      <c r="VII49" s="446"/>
      <c r="VIJ49" s="446"/>
      <c r="VIK49" s="446"/>
      <c r="VIL49" s="446"/>
      <c r="VIM49" s="446"/>
      <c r="VIN49" s="446"/>
      <c r="VIO49" s="446"/>
      <c r="VIP49" s="446"/>
      <c r="VIQ49" s="446"/>
      <c r="VIR49" s="446"/>
      <c r="VIS49" s="446"/>
      <c r="VIT49" s="446"/>
      <c r="VIU49" s="446"/>
      <c r="VIV49" s="446"/>
      <c r="VIW49" s="446"/>
      <c r="VIX49" s="446"/>
      <c r="VIY49" s="446"/>
      <c r="VIZ49" s="446"/>
      <c r="VJA49" s="446"/>
      <c r="VJB49" s="446"/>
      <c r="VJC49" s="446"/>
      <c r="VJD49" s="446"/>
      <c r="VJE49" s="446"/>
      <c r="VJF49" s="446"/>
      <c r="VJG49" s="446"/>
      <c r="VJH49" s="446"/>
      <c r="VJI49" s="446"/>
      <c r="VJJ49" s="446"/>
      <c r="VJK49" s="446"/>
      <c r="VJL49" s="446"/>
      <c r="VJM49" s="446"/>
      <c r="VJN49" s="446"/>
      <c r="VJO49" s="446"/>
      <c r="VJP49" s="446"/>
      <c r="VJQ49" s="446"/>
      <c r="VJR49" s="446"/>
      <c r="VJS49" s="446"/>
      <c r="VJT49" s="446"/>
      <c r="VJU49" s="446"/>
      <c r="VJV49" s="446"/>
      <c r="VJW49" s="446"/>
      <c r="VJX49" s="446"/>
      <c r="VJY49" s="446"/>
      <c r="VJZ49" s="446"/>
      <c r="VKA49" s="446"/>
      <c r="VKB49" s="446"/>
      <c r="VKC49" s="446"/>
      <c r="VKD49" s="446"/>
      <c r="VKE49" s="446"/>
      <c r="VKF49" s="446"/>
      <c r="VKG49" s="446"/>
      <c r="VKH49" s="446"/>
      <c r="VKI49" s="446"/>
      <c r="VKJ49" s="446"/>
      <c r="VKK49" s="446"/>
      <c r="VKL49" s="446"/>
      <c r="VKM49" s="446"/>
      <c r="VKN49" s="446"/>
      <c r="VKO49" s="446"/>
      <c r="VKP49" s="446"/>
      <c r="VKQ49" s="446"/>
      <c r="VKR49" s="446"/>
      <c r="VKS49" s="446"/>
      <c r="VKT49" s="446"/>
      <c r="VKU49" s="446"/>
      <c r="VKV49" s="446"/>
      <c r="VKW49" s="446"/>
      <c r="VKX49" s="446"/>
      <c r="VKY49" s="446"/>
      <c r="VKZ49" s="446"/>
      <c r="VLA49" s="446"/>
      <c r="VLB49" s="446"/>
      <c r="VLC49" s="446"/>
      <c r="VLD49" s="446"/>
      <c r="VLE49" s="446"/>
      <c r="VLF49" s="446"/>
      <c r="VLG49" s="446"/>
      <c r="VLH49" s="446"/>
      <c r="VLI49" s="446"/>
      <c r="VLJ49" s="446"/>
      <c r="VLK49" s="446"/>
      <c r="VLL49" s="446"/>
      <c r="VLM49" s="446"/>
      <c r="VLN49" s="446"/>
      <c r="VLO49" s="446"/>
      <c r="VLP49" s="446"/>
      <c r="VLQ49" s="446"/>
      <c r="VLR49" s="446"/>
      <c r="VLS49" s="446"/>
      <c r="VLT49" s="446"/>
      <c r="VLU49" s="446"/>
      <c r="VLV49" s="446"/>
      <c r="VLW49" s="446"/>
      <c r="VLX49" s="446"/>
      <c r="VLY49" s="446"/>
      <c r="VLZ49" s="446"/>
      <c r="VMA49" s="446"/>
      <c r="VMB49" s="446"/>
      <c r="VMC49" s="446"/>
      <c r="VMD49" s="446"/>
      <c r="VME49" s="446"/>
      <c r="VMF49" s="446"/>
      <c r="VMG49" s="446"/>
      <c r="VMH49" s="446"/>
      <c r="VMI49" s="446"/>
      <c r="VMJ49" s="446"/>
      <c r="VMK49" s="446"/>
      <c r="VML49" s="446"/>
      <c r="VMM49" s="446"/>
      <c r="VMN49" s="446"/>
      <c r="VMO49" s="446"/>
      <c r="VMP49" s="446"/>
      <c r="VMQ49" s="446"/>
      <c r="VMR49" s="446"/>
      <c r="VMS49" s="446"/>
      <c r="VMT49" s="446"/>
      <c r="VMU49" s="446"/>
      <c r="VMV49" s="446"/>
      <c r="VMW49" s="446"/>
      <c r="VMX49" s="446"/>
      <c r="VMY49" s="446"/>
      <c r="VMZ49" s="446"/>
      <c r="VNA49" s="446"/>
      <c r="VNB49" s="446"/>
      <c r="VNC49" s="446"/>
      <c r="VND49" s="446"/>
      <c r="VNE49" s="446"/>
      <c r="VNF49" s="446"/>
      <c r="VNG49" s="446"/>
      <c r="VNH49" s="446"/>
      <c r="VNI49" s="446"/>
      <c r="VNJ49" s="446"/>
      <c r="VNK49" s="446"/>
      <c r="VNL49" s="446"/>
      <c r="VNM49" s="446"/>
      <c r="VNN49" s="446"/>
      <c r="VNO49" s="446"/>
      <c r="VNP49" s="446"/>
      <c r="VNQ49" s="446"/>
      <c r="VNR49" s="446"/>
      <c r="VNS49" s="446"/>
      <c r="VNT49" s="446"/>
      <c r="VNU49" s="446"/>
      <c r="VNV49" s="446"/>
      <c r="VNW49" s="446"/>
      <c r="VNX49" s="446"/>
      <c r="VNY49" s="446"/>
      <c r="VNZ49" s="446"/>
      <c r="VOA49" s="446"/>
      <c r="VOB49" s="446"/>
      <c r="VOC49" s="446"/>
      <c r="VOD49" s="446"/>
      <c r="VOE49" s="446"/>
      <c r="VOF49" s="446"/>
      <c r="VOG49" s="446"/>
      <c r="VOH49" s="446"/>
      <c r="VOI49" s="446"/>
      <c r="VOJ49" s="446"/>
      <c r="VOK49" s="446"/>
      <c r="VOL49" s="446"/>
      <c r="VOM49" s="446"/>
      <c r="VON49" s="446"/>
      <c r="VOO49" s="446"/>
      <c r="VOP49" s="446"/>
      <c r="VOQ49" s="446"/>
      <c r="VOR49" s="446"/>
      <c r="VOS49" s="446"/>
      <c r="VOT49" s="446"/>
      <c r="VOU49" s="446"/>
      <c r="VOV49" s="446"/>
      <c r="VOW49" s="446"/>
      <c r="VOX49" s="446"/>
      <c r="VOY49" s="446"/>
      <c r="VOZ49" s="446"/>
      <c r="VPA49" s="446"/>
      <c r="VPB49" s="446"/>
      <c r="VPC49" s="446"/>
      <c r="VPD49" s="446"/>
      <c r="VPE49" s="446"/>
      <c r="VPF49" s="446"/>
      <c r="VPG49" s="446"/>
      <c r="VPH49" s="446"/>
      <c r="VPI49" s="446"/>
      <c r="VPJ49" s="446"/>
      <c r="VPK49" s="446"/>
      <c r="VPL49" s="446"/>
      <c r="VPM49" s="446"/>
      <c r="VPN49" s="446"/>
      <c r="VPO49" s="446"/>
      <c r="VPP49" s="446"/>
      <c r="VPQ49" s="446"/>
      <c r="VPR49" s="446"/>
      <c r="VPS49" s="446"/>
      <c r="VPT49" s="446"/>
      <c r="VPU49" s="446"/>
      <c r="VPV49" s="446"/>
      <c r="VPW49" s="446"/>
      <c r="VPX49" s="446"/>
      <c r="VPY49" s="446"/>
      <c r="VPZ49" s="446"/>
      <c r="VQA49" s="446"/>
      <c r="VQB49" s="446"/>
      <c r="VQC49" s="446"/>
      <c r="VQD49" s="446"/>
      <c r="VQE49" s="446"/>
      <c r="VQF49" s="446"/>
      <c r="VQG49" s="446"/>
      <c r="VQH49" s="446"/>
      <c r="VQI49" s="446"/>
      <c r="VQJ49" s="446"/>
      <c r="VQK49" s="446"/>
      <c r="VQL49" s="446"/>
      <c r="VQM49" s="446"/>
      <c r="VQN49" s="446"/>
      <c r="VQO49" s="446"/>
      <c r="VQP49" s="446"/>
      <c r="VQQ49" s="446"/>
      <c r="VQR49" s="446"/>
      <c r="VQS49" s="446"/>
      <c r="VQT49" s="446"/>
      <c r="VQU49" s="446"/>
      <c r="VQV49" s="446"/>
      <c r="VQW49" s="446"/>
      <c r="VQX49" s="446"/>
      <c r="VQY49" s="446"/>
      <c r="VQZ49" s="446"/>
      <c r="VRA49" s="446"/>
      <c r="VRB49" s="446"/>
      <c r="VRC49" s="446"/>
      <c r="VRD49" s="446"/>
      <c r="VRE49" s="446"/>
      <c r="VRF49" s="446"/>
      <c r="VRG49" s="446"/>
      <c r="VRH49" s="446"/>
      <c r="VRI49" s="446"/>
      <c r="VRJ49" s="446"/>
      <c r="VRK49" s="446"/>
      <c r="VRL49" s="446"/>
      <c r="VRM49" s="446"/>
      <c r="VRN49" s="446"/>
      <c r="VRO49" s="446"/>
      <c r="VRP49" s="446"/>
      <c r="VRQ49" s="446"/>
      <c r="VRR49" s="446"/>
      <c r="VRS49" s="446"/>
      <c r="VRT49" s="446"/>
      <c r="VRU49" s="446"/>
      <c r="VRV49" s="446"/>
      <c r="VRW49" s="446"/>
      <c r="VRX49" s="446"/>
      <c r="VRY49" s="446"/>
      <c r="VRZ49" s="446"/>
      <c r="VSA49" s="446"/>
      <c r="VSB49" s="446"/>
      <c r="VSC49" s="446"/>
      <c r="VSD49" s="446"/>
      <c r="VSE49" s="446"/>
      <c r="VSF49" s="446"/>
      <c r="VSG49" s="446"/>
      <c r="VSH49" s="446"/>
      <c r="VSI49" s="446"/>
      <c r="VSJ49" s="446"/>
      <c r="VSK49" s="446"/>
      <c r="VSL49" s="446"/>
      <c r="VSM49" s="446"/>
      <c r="VSN49" s="446"/>
      <c r="VSO49" s="446"/>
      <c r="VSP49" s="446"/>
      <c r="VSQ49" s="446"/>
      <c r="VSR49" s="446"/>
      <c r="VSS49" s="446"/>
      <c r="VST49" s="446"/>
      <c r="VSU49" s="446"/>
      <c r="VSV49" s="446"/>
      <c r="VSW49" s="446"/>
      <c r="VSX49" s="446"/>
      <c r="VSY49" s="446"/>
      <c r="VSZ49" s="446"/>
      <c r="VTA49" s="446"/>
      <c r="VTB49" s="446"/>
      <c r="VTC49" s="446"/>
      <c r="VTD49" s="446"/>
      <c r="VTE49" s="446"/>
      <c r="VTF49" s="446"/>
      <c r="VTG49" s="446"/>
      <c r="VTH49" s="446"/>
      <c r="VTI49" s="446"/>
      <c r="VTJ49" s="446"/>
      <c r="VTK49" s="446"/>
      <c r="VTL49" s="446"/>
      <c r="VTM49" s="446"/>
      <c r="VTN49" s="446"/>
      <c r="VTO49" s="446"/>
      <c r="VTP49" s="446"/>
      <c r="VTQ49" s="446"/>
      <c r="VTR49" s="446"/>
      <c r="VTS49" s="446"/>
      <c r="VTT49" s="446"/>
      <c r="VTU49" s="446"/>
      <c r="VTV49" s="446"/>
      <c r="VTW49" s="446"/>
      <c r="VTX49" s="446"/>
      <c r="VTY49" s="446"/>
      <c r="VTZ49" s="446"/>
      <c r="VUA49" s="446"/>
      <c r="VUB49" s="446"/>
      <c r="VUC49" s="446"/>
      <c r="VUD49" s="446"/>
      <c r="VUE49" s="446"/>
      <c r="VUF49" s="446"/>
      <c r="VUG49" s="446"/>
      <c r="VUH49" s="446"/>
      <c r="VUI49" s="446"/>
      <c r="VUJ49" s="446"/>
      <c r="VUK49" s="446"/>
      <c r="VUL49" s="446"/>
      <c r="VUM49" s="446"/>
      <c r="VUN49" s="446"/>
      <c r="VUO49" s="446"/>
      <c r="VUP49" s="446"/>
      <c r="VUQ49" s="446"/>
      <c r="VUR49" s="446"/>
      <c r="VUS49" s="446"/>
      <c r="VUT49" s="446"/>
      <c r="VUU49" s="446"/>
      <c r="VUV49" s="446"/>
      <c r="VUW49" s="446"/>
      <c r="VUX49" s="446"/>
      <c r="VUY49" s="446"/>
      <c r="VUZ49" s="446"/>
      <c r="VVA49" s="446"/>
      <c r="VVB49" s="446"/>
      <c r="VVC49" s="446"/>
      <c r="VVD49" s="446"/>
      <c r="VVE49" s="446"/>
      <c r="VVF49" s="446"/>
      <c r="VVG49" s="446"/>
      <c r="VVH49" s="446"/>
      <c r="VVI49" s="446"/>
      <c r="VVJ49" s="446"/>
      <c r="VVK49" s="446"/>
      <c r="VVL49" s="446"/>
      <c r="VVM49" s="446"/>
      <c r="VVN49" s="446"/>
      <c r="VVO49" s="446"/>
      <c r="VVP49" s="446"/>
      <c r="VVQ49" s="446"/>
      <c r="VVR49" s="446"/>
      <c r="VVS49" s="446"/>
      <c r="VVT49" s="446"/>
      <c r="VVU49" s="446"/>
      <c r="VVV49" s="446"/>
      <c r="VVW49" s="446"/>
      <c r="VVX49" s="446"/>
      <c r="VVY49" s="446"/>
      <c r="VVZ49" s="446"/>
      <c r="VWA49" s="446"/>
      <c r="VWB49" s="446"/>
      <c r="VWC49" s="446"/>
      <c r="VWD49" s="446"/>
      <c r="VWE49" s="446"/>
      <c r="VWF49" s="446"/>
      <c r="VWG49" s="446"/>
      <c r="VWH49" s="446"/>
      <c r="VWI49" s="446"/>
      <c r="VWJ49" s="446"/>
      <c r="VWK49" s="446"/>
      <c r="VWL49" s="446"/>
      <c r="VWM49" s="446"/>
      <c r="VWN49" s="446"/>
      <c r="VWO49" s="446"/>
      <c r="VWP49" s="446"/>
      <c r="VWQ49" s="446"/>
      <c r="VWR49" s="446"/>
      <c r="VWS49" s="446"/>
      <c r="VWT49" s="446"/>
      <c r="VWU49" s="446"/>
      <c r="VWV49" s="446"/>
      <c r="VWW49" s="446"/>
      <c r="VWX49" s="446"/>
      <c r="VWY49" s="446"/>
      <c r="VWZ49" s="446"/>
      <c r="VXA49" s="446"/>
      <c r="VXB49" s="446"/>
      <c r="VXC49" s="446"/>
      <c r="VXD49" s="446"/>
      <c r="VXE49" s="446"/>
      <c r="VXF49" s="446"/>
      <c r="VXG49" s="446"/>
      <c r="VXH49" s="446"/>
      <c r="VXI49" s="446"/>
      <c r="VXJ49" s="446"/>
      <c r="VXK49" s="446"/>
      <c r="VXL49" s="446"/>
      <c r="VXM49" s="446"/>
      <c r="VXN49" s="446"/>
      <c r="VXO49" s="446"/>
      <c r="VXP49" s="446"/>
      <c r="VXQ49" s="446"/>
      <c r="VXR49" s="446"/>
      <c r="VXS49" s="446"/>
      <c r="VXT49" s="446"/>
      <c r="VXU49" s="446"/>
      <c r="VXV49" s="446"/>
      <c r="VXW49" s="446"/>
      <c r="VXX49" s="446"/>
      <c r="VXY49" s="446"/>
      <c r="VXZ49" s="446"/>
      <c r="VYA49" s="446"/>
      <c r="VYB49" s="446"/>
      <c r="VYC49" s="446"/>
      <c r="VYD49" s="446"/>
      <c r="VYE49" s="446"/>
      <c r="VYF49" s="446"/>
      <c r="VYG49" s="446"/>
      <c r="VYH49" s="446"/>
      <c r="VYI49" s="446"/>
      <c r="VYJ49" s="446"/>
      <c r="VYK49" s="446"/>
      <c r="VYL49" s="446"/>
      <c r="VYM49" s="446"/>
      <c r="VYN49" s="446"/>
      <c r="VYO49" s="446"/>
      <c r="VYP49" s="446"/>
      <c r="VYQ49" s="446"/>
      <c r="VYR49" s="446"/>
      <c r="VYS49" s="446"/>
      <c r="VYT49" s="446"/>
      <c r="VYU49" s="446"/>
      <c r="VYV49" s="446"/>
      <c r="VYW49" s="446"/>
      <c r="VYX49" s="446"/>
      <c r="VYY49" s="446"/>
      <c r="VYZ49" s="446"/>
      <c r="VZA49" s="446"/>
      <c r="VZB49" s="446"/>
      <c r="VZC49" s="446"/>
      <c r="VZD49" s="446"/>
      <c r="VZE49" s="446"/>
      <c r="VZF49" s="446"/>
      <c r="VZG49" s="446"/>
      <c r="VZH49" s="446"/>
      <c r="VZI49" s="446"/>
      <c r="VZJ49" s="446"/>
      <c r="VZK49" s="446"/>
      <c r="VZL49" s="446"/>
      <c r="VZM49" s="446"/>
      <c r="VZN49" s="446"/>
      <c r="VZO49" s="446"/>
      <c r="VZP49" s="446"/>
      <c r="VZQ49" s="446"/>
      <c r="VZR49" s="446"/>
      <c r="VZS49" s="446"/>
      <c r="VZT49" s="446"/>
      <c r="VZU49" s="446"/>
      <c r="VZV49" s="446"/>
      <c r="VZW49" s="446"/>
      <c r="VZX49" s="446"/>
      <c r="VZY49" s="446"/>
      <c r="VZZ49" s="446"/>
      <c r="WAA49" s="446"/>
      <c r="WAB49" s="446"/>
      <c r="WAC49" s="446"/>
      <c r="WAD49" s="446"/>
      <c r="WAE49" s="446"/>
      <c r="WAF49" s="446"/>
      <c r="WAG49" s="446"/>
      <c r="WAH49" s="446"/>
      <c r="WAI49" s="446"/>
      <c r="WAJ49" s="446"/>
      <c r="WAK49" s="446"/>
      <c r="WAL49" s="446"/>
      <c r="WAM49" s="446"/>
      <c r="WAN49" s="446"/>
      <c r="WAO49" s="446"/>
      <c r="WAP49" s="446"/>
      <c r="WAQ49" s="446"/>
      <c r="WAR49" s="446"/>
      <c r="WAS49" s="446"/>
      <c r="WAT49" s="446"/>
      <c r="WAU49" s="446"/>
      <c r="WAV49" s="446"/>
      <c r="WAW49" s="446"/>
      <c r="WAX49" s="446"/>
      <c r="WAY49" s="446"/>
      <c r="WAZ49" s="446"/>
      <c r="WBA49" s="446"/>
      <c r="WBB49" s="446"/>
      <c r="WBC49" s="446"/>
      <c r="WBD49" s="446"/>
      <c r="WBE49" s="446"/>
      <c r="WBF49" s="446"/>
      <c r="WBG49" s="446"/>
      <c r="WBH49" s="446"/>
      <c r="WBI49" s="446"/>
      <c r="WBJ49" s="446"/>
      <c r="WBK49" s="446"/>
      <c r="WBL49" s="446"/>
      <c r="WBM49" s="446"/>
      <c r="WBN49" s="446"/>
      <c r="WBO49" s="446"/>
      <c r="WBP49" s="446"/>
      <c r="WBQ49" s="446"/>
      <c r="WBR49" s="446"/>
      <c r="WBS49" s="446"/>
      <c r="WBT49" s="446"/>
      <c r="WBU49" s="446"/>
      <c r="WBV49" s="446"/>
      <c r="WBW49" s="446"/>
      <c r="WBX49" s="446"/>
      <c r="WBY49" s="446"/>
      <c r="WBZ49" s="446"/>
      <c r="WCA49" s="446"/>
      <c r="WCB49" s="446"/>
      <c r="WCC49" s="446"/>
      <c r="WCD49" s="446"/>
      <c r="WCE49" s="446"/>
      <c r="WCF49" s="446"/>
      <c r="WCG49" s="446"/>
      <c r="WCH49" s="446"/>
      <c r="WCI49" s="446"/>
      <c r="WCJ49" s="446"/>
      <c r="WCK49" s="446"/>
      <c r="WCL49" s="446"/>
      <c r="WCM49" s="446"/>
      <c r="WCN49" s="446"/>
      <c r="WCO49" s="446"/>
      <c r="WCP49" s="446"/>
      <c r="WCQ49" s="446"/>
      <c r="WCR49" s="446"/>
      <c r="WCS49" s="446"/>
      <c r="WCT49" s="446"/>
      <c r="WCU49" s="446"/>
      <c r="WCV49" s="446"/>
      <c r="WCW49" s="446"/>
      <c r="WCX49" s="446"/>
      <c r="WCY49" s="446"/>
      <c r="WCZ49" s="446"/>
      <c r="WDA49" s="446"/>
      <c r="WDB49" s="446"/>
      <c r="WDC49" s="446"/>
      <c r="WDD49" s="446"/>
      <c r="WDE49" s="446"/>
      <c r="WDF49" s="446"/>
      <c r="WDG49" s="446"/>
      <c r="WDH49" s="446"/>
      <c r="WDI49" s="446"/>
      <c r="WDJ49" s="446"/>
      <c r="WDK49" s="446"/>
      <c r="WDL49" s="446"/>
      <c r="WDM49" s="446"/>
      <c r="WDN49" s="446"/>
      <c r="WDO49" s="446"/>
      <c r="WDP49" s="446"/>
      <c r="WDQ49" s="446"/>
      <c r="WDR49" s="446"/>
      <c r="WDS49" s="446"/>
      <c r="WDT49" s="446"/>
      <c r="WDU49" s="446"/>
      <c r="WDV49" s="446"/>
      <c r="WDW49" s="446"/>
      <c r="WDX49" s="446"/>
      <c r="WDY49" s="446"/>
      <c r="WDZ49" s="446"/>
      <c r="WEA49" s="446"/>
      <c r="WEB49" s="446"/>
      <c r="WEC49" s="446"/>
      <c r="WED49" s="446"/>
      <c r="WEE49" s="446"/>
      <c r="WEF49" s="446"/>
      <c r="WEG49" s="446"/>
      <c r="WEH49" s="446"/>
      <c r="WEI49" s="446"/>
      <c r="WEJ49" s="446"/>
      <c r="WEK49" s="446"/>
      <c r="WEL49" s="446"/>
      <c r="WEM49" s="446"/>
      <c r="WEN49" s="446"/>
      <c r="WEO49" s="446"/>
      <c r="WEP49" s="446"/>
      <c r="WEQ49" s="446"/>
      <c r="WER49" s="446"/>
      <c r="WES49" s="446"/>
      <c r="WET49" s="446"/>
      <c r="WEU49" s="446"/>
      <c r="WEV49" s="446"/>
      <c r="WEW49" s="446"/>
      <c r="WEX49" s="446"/>
      <c r="WEY49" s="446"/>
      <c r="WEZ49" s="446"/>
      <c r="WFA49" s="446"/>
      <c r="WFB49" s="446"/>
      <c r="WFC49" s="446"/>
      <c r="WFD49" s="446"/>
      <c r="WFE49" s="446"/>
      <c r="WFF49" s="446"/>
      <c r="WFG49" s="446"/>
      <c r="WFH49" s="446"/>
      <c r="WFI49" s="446"/>
      <c r="WFJ49" s="446"/>
      <c r="WFK49" s="446"/>
      <c r="WFL49" s="446"/>
      <c r="WFM49" s="446"/>
      <c r="WFN49" s="446"/>
      <c r="WFO49" s="446"/>
      <c r="WFP49" s="446"/>
      <c r="WFQ49" s="446"/>
      <c r="WFR49" s="446"/>
      <c r="WFS49" s="446"/>
      <c r="WFT49" s="446"/>
      <c r="WFU49" s="446"/>
      <c r="WFV49" s="446"/>
      <c r="WFW49" s="446"/>
      <c r="WFX49" s="446"/>
      <c r="WFY49" s="446"/>
      <c r="WFZ49" s="446"/>
      <c r="WGA49" s="446"/>
      <c r="WGB49" s="446"/>
      <c r="WGC49" s="446"/>
      <c r="WGD49" s="446"/>
      <c r="WGE49" s="446"/>
      <c r="WGF49" s="446"/>
      <c r="WGG49" s="446"/>
      <c r="WGH49" s="446"/>
      <c r="WGI49" s="446"/>
      <c r="WGJ49" s="446"/>
      <c r="WGK49" s="446"/>
      <c r="WGL49" s="446"/>
      <c r="WGM49" s="446"/>
      <c r="WGN49" s="446"/>
      <c r="WGO49" s="446"/>
      <c r="WGP49" s="446"/>
      <c r="WGQ49" s="446"/>
      <c r="WGR49" s="446"/>
      <c r="WGS49" s="446"/>
      <c r="WGT49" s="446"/>
      <c r="WGU49" s="446"/>
      <c r="WGV49" s="446"/>
      <c r="WGW49" s="446"/>
      <c r="WGX49" s="446"/>
      <c r="WGY49" s="446"/>
      <c r="WGZ49" s="446"/>
      <c r="WHA49" s="446"/>
      <c r="WHB49" s="446"/>
      <c r="WHC49" s="446"/>
      <c r="WHD49" s="446"/>
      <c r="WHE49" s="446"/>
      <c r="WHF49" s="446"/>
      <c r="WHG49" s="446"/>
      <c r="WHH49" s="446"/>
      <c r="WHI49" s="446"/>
      <c r="WHJ49" s="446"/>
      <c r="WHK49" s="446"/>
      <c r="WHL49" s="446"/>
      <c r="WHM49" s="446"/>
      <c r="WHN49" s="446"/>
      <c r="WHO49" s="446"/>
      <c r="WHP49" s="446"/>
      <c r="WHQ49" s="446"/>
      <c r="WHR49" s="446"/>
      <c r="WHS49" s="446"/>
      <c r="WHT49" s="446"/>
      <c r="WHU49" s="446"/>
      <c r="WHV49" s="446"/>
      <c r="WHW49" s="446"/>
      <c r="WHX49" s="446"/>
      <c r="WHY49" s="446"/>
      <c r="WHZ49" s="446"/>
      <c r="WIA49" s="446"/>
      <c r="WIB49" s="446"/>
      <c r="WIC49" s="446"/>
      <c r="WID49" s="446"/>
      <c r="WIE49" s="446"/>
      <c r="WIF49" s="446"/>
      <c r="WIG49" s="446"/>
      <c r="WIH49" s="446"/>
      <c r="WII49" s="446"/>
      <c r="WIJ49" s="446"/>
      <c r="WIK49" s="446"/>
      <c r="WIL49" s="446"/>
      <c r="WIM49" s="446"/>
      <c r="WIN49" s="446"/>
      <c r="WIO49" s="446"/>
      <c r="WIP49" s="446"/>
      <c r="WIQ49" s="446"/>
      <c r="WIR49" s="446"/>
      <c r="WIS49" s="446"/>
      <c r="WIT49" s="446"/>
      <c r="WIU49" s="446"/>
      <c r="WIV49" s="446"/>
      <c r="WIW49" s="446"/>
      <c r="WIX49" s="446"/>
      <c r="WIY49" s="446"/>
      <c r="WIZ49" s="446"/>
      <c r="WJA49" s="446"/>
      <c r="WJB49" s="446"/>
      <c r="WJC49" s="446"/>
      <c r="WJD49" s="446"/>
      <c r="WJE49" s="446"/>
      <c r="WJF49" s="446"/>
      <c r="WJG49" s="446"/>
      <c r="WJH49" s="446"/>
      <c r="WJI49" s="446"/>
      <c r="WJJ49" s="446"/>
      <c r="WJK49" s="446"/>
      <c r="WJL49" s="446"/>
      <c r="WJM49" s="446"/>
      <c r="WJN49" s="446"/>
      <c r="WJO49" s="446"/>
      <c r="WJP49" s="446"/>
      <c r="WJQ49" s="446"/>
      <c r="WJR49" s="446"/>
      <c r="WJS49" s="446"/>
      <c r="WJT49" s="446"/>
      <c r="WJU49" s="446"/>
      <c r="WJV49" s="446"/>
      <c r="WJW49" s="446"/>
      <c r="WJX49" s="446"/>
      <c r="WJY49" s="446"/>
      <c r="WJZ49" s="446"/>
      <c r="WKA49" s="446"/>
      <c r="WKB49" s="446"/>
      <c r="WKC49" s="446"/>
      <c r="WKD49" s="446"/>
      <c r="WKE49" s="446"/>
      <c r="WKF49" s="446"/>
      <c r="WKG49" s="446"/>
      <c r="WKH49" s="446"/>
      <c r="WKI49" s="446"/>
      <c r="WKJ49" s="446"/>
      <c r="WKK49" s="446"/>
      <c r="WKL49" s="446"/>
      <c r="WKM49" s="446"/>
      <c r="WKN49" s="446"/>
      <c r="WKO49" s="446"/>
      <c r="WKP49" s="446"/>
      <c r="WKQ49" s="446"/>
      <c r="WKR49" s="446"/>
      <c r="WKS49" s="446"/>
      <c r="WKT49" s="446"/>
      <c r="WKU49" s="446"/>
      <c r="WKV49" s="446"/>
      <c r="WKW49" s="446"/>
      <c r="WKX49" s="446"/>
      <c r="WKY49" s="446"/>
      <c r="WKZ49" s="446"/>
      <c r="WLA49" s="446"/>
      <c r="WLB49" s="446"/>
      <c r="WLC49" s="446"/>
      <c r="WLD49" s="446"/>
      <c r="WLE49" s="446"/>
      <c r="WLF49" s="446"/>
      <c r="WLG49" s="446"/>
      <c r="WLH49" s="446"/>
      <c r="WLI49" s="446"/>
      <c r="WLJ49" s="446"/>
      <c r="WLK49" s="446"/>
      <c r="WLL49" s="446"/>
      <c r="WLM49" s="446"/>
      <c r="WLN49" s="446"/>
      <c r="WLO49" s="446"/>
      <c r="WLP49" s="446"/>
      <c r="WLQ49" s="446"/>
      <c r="WLR49" s="446"/>
      <c r="WLS49" s="446"/>
      <c r="WLT49" s="446"/>
      <c r="WLU49" s="446"/>
      <c r="WLV49" s="446"/>
      <c r="WLW49" s="446"/>
      <c r="WLX49" s="446"/>
      <c r="WLY49" s="446"/>
      <c r="WLZ49" s="446"/>
      <c r="WMA49" s="446"/>
      <c r="WMB49" s="446"/>
      <c r="WMC49" s="446"/>
      <c r="WMD49" s="446"/>
      <c r="WME49" s="446"/>
      <c r="WMF49" s="446"/>
      <c r="WMG49" s="446"/>
      <c r="WMH49" s="446"/>
      <c r="WMI49" s="446"/>
      <c r="WMJ49" s="446"/>
      <c r="WMK49" s="446"/>
      <c r="WML49" s="446"/>
      <c r="WMM49" s="446"/>
      <c r="WMN49" s="446"/>
      <c r="WMO49" s="446"/>
      <c r="WMP49" s="446"/>
      <c r="WMQ49" s="446"/>
      <c r="WMR49" s="446"/>
      <c r="WMS49" s="446"/>
      <c r="WMT49" s="446"/>
      <c r="WMU49" s="446"/>
      <c r="WMV49" s="446"/>
      <c r="WMW49" s="446"/>
      <c r="WMX49" s="446"/>
      <c r="WMY49" s="446"/>
      <c r="WMZ49" s="446"/>
      <c r="WNA49" s="446"/>
      <c r="WNB49" s="446"/>
      <c r="WNC49" s="446"/>
      <c r="WND49" s="446"/>
      <c r="WNE49" s="446"/>
      <c r="WNF49" s="446"/>
      <c r="WNG49" s="446"/>
      <c r="WNH49" s="446"/>
      <c r="WNI49" s="446"/>
      <c r="WNJ49" s="446"/>
      <c r="WNK49" s="446"/>
      <c r="WNL49" s="446"/>
      <c r="WNM49" s="446"/>
      <c r="WNN49" s="446"/>
      <c r="WNO49" s="446"/>
      <c r="WNP49" s="446"/>
      <c r="WNQ49" s="446"/>
      <c r="WNR49" s="446"/>
      <c r="WNS49" s="446"/>
      <c r="WNT49" s="446"/>
      <c r="WNU49" s="446"/>
      <c r="WNV49" s="446"/>
      <c r="WNW49" s="446"/>
      <c r="WNX49" s="446"/>
      <c r="WNY49" s="446"/>
      <c r="WNZ49" s="446"/>
      <c r="WOA49" s="446"/>
      <c r="WOB49" s="446"/>
      <c r="WOC49" s="446"/>
      <c r="WOD49" s="446"/>
      <c r="WOE49" s="446"/>
      <c r="WOF49" s="446"/>
      <c r="WOG49" s="446"/>
      <c r="WOH49" s="446"/>
      <c r="WOI49" s="446"/>
      <c r="WOJ49" s="446"/>
      <c r="WOK49" s="446"/>
      <c r="WOL49" s="446"/>
      <c r="WOM49" s="446"/>
      <c r="WON49" s="446"/>
      <c r="WOO49" s="446"/>
      <c r="WOP49" s="446"/>
      <c r="WOQ49" s="446"/>
      <c r="WOR49" s="446"/>
      <c r="WOS49" s="446"/>
      <c r="WOT49" s="446"/>
      <c r="WOU49" s="446"/>
      <c r="WOV49" s="446"/>
      <c r="WOW49" s="446"/>
      <c r="WOX49" s="446"/>
      <c r="WOY49" s="446"/>
      <c r="WOZ49" s="446"/>
      <c r="WPA49" s="446"/>
      <c r="WPB49" s="446"/>
      <c r="WPC49" s="446"/>
      <c r="WPD49" s="446"/>
      <c r="WPE49" s="446"/>
      <c r="WPF49" s="446"/>
      <c r="WPG49" s="446"/>
      <c r="WPH49" s="446"/>
      <c r="WPI49" s="446"/>
      <c r="WPJ49" s="446"/>
      <c r="WPK49" s="446"/>
      <c r="WPL49" s="446"/>
      <c r="WPM49" s="446"/>
      <c r="WPN49" s="446"/>
      <c r="WPO49" s="446"/>
      <c r="WPP49" s="446"/>
      <c r="WPQ49" s="446"/>
      <c r="WPR49" s="446"/>
      <c r="WPS49" s="446"/>
      <c r="WPT49" s="446"/>
      <c r="WPU49" s="446"/>
      <c r="WPV49" s="446"/>
      <c r="WPW49" s="446"/>
      <c r="WPX49" s="446"/>
      <c r="WPY49" s="446"/>
      <c r="WPZ49" s="446"/>
      <c r="WQA49" s="446"/>
      <c r="WQB49" s="446"/>
      <c r="WQC49" s="446"/>
      <c r="WQD49" s="446"/>
      <c r="WQE49" s="446"/>
      <c r="WQF49" s="446"/>
      <c r="WQG49" s="446"/>
      <c r="WQH49" s="446"/>
      <c r="WQI49" s="446"/>
      <c r="WQJ49" s="446"/>
      <c r="WQK49" s="446"/>
      <c r="WQL49" s="446"/>
      <c r="WQM49" s="446"/>
      <c r="WQN49" s="446"/>
      <c r="WQO49" s="446"/>
      <c r="WQP49" s="446"/>
      <c r="WQQ49" s="446"/>
      <c r="WQR49" s="446"/>
      <c r="WQS49" s="446"/>
      <c r="WQT49" s="446"/>
      <c r="WQU49" s="446"/>
      <c r="WQV49" s="446"/>
      <c r="WQW49" s="446"/>
      <c r="WQX49" s="446"/>
      <c r="WQY49" s="446"/>
      <c r="WQZ49" s="446"/>
      <c r="WRA49" s="446"/>
      <c r="WRB49" s="446"/>
      <c r="WRC49" s="446"/>
      <c r="WRD49" s="446"/>
      <c r="WRE49" s="446"/>
      <c r="WRF49" s="446"/>
      <c r="WRG49" s="446"/>
      <c r="WRH49" s="446"/>
      <c r="WRI49" s="446"/>
      <c r="WRJ49" s="446"/>
      <c r="WRK49" s="446"/>
      <c r="WRL49" s="446"/>
      <c r="WRM49" s="446"/>
      <c r="WRN49" s="446"/>
      <c r="WRO49" s="446"/>
      <c r="WRP49" s="446"/>
      <c r="WRQ49" s="446"/>
      <c r="WRR49" s="446"/>
      <c r="WRS49" s="446"/>
      <c r="WRT49" s="446"/>
      <c r="WRU49" s="446"/>
      <c r="WRV49" s="446"/>
      <c r="WRW49" s="446"/>
      <c r="WRX49" s="446"/>
      <c r="WRY49" s="446"/>
      <c r="WRZ49" s="446"/>
      <c r="WSA49" s="446"/>
      <c r="WSB49" s="446"/>
      <c r="WSC49" s="446"/>
      <c r="WSD49" s="446"/>
      <c r="WSE49" s="446"/>
      <c r="WSF49" s="446"/>
      <c r="WSG49" s="446"/>
      <c r="WSH49" s="446"/>
      <c r="WSI49" s="446"/>
      <c r="WSJ49" s="446"/>
      <c r="WSK49" s="446"/>
      <c r="WSL49" s="446"/>
      <c r="WSM49" s="446"/>
      <c r="WSN49" s="446"/>
      <c r="WSO49" s="446"/>
      <c r="WSP49" s="446"/>
      <c r="WSQ49" s="446"/>
      <c r="WSR49" s="446"/>
      <c r="WSS49" s="446"/>
      <c r="WST49" s="446"/>
      <c r="WSU49" s="446"/>
      <c r="WSV49" s="446"/>
      <c r="WSW49" s="446"/>
      <c r="WSX49" s="446"/>
      <c r="WSY49" s="446"/>
      <c r="WSZ49" s="446"/>
      <c r="WTA49" s="446"/>
      <c r="WTB49" s="446"/>
      <c r="WTC49" s="446"/>
      <c r="WTD49" s="446"/>
      <c r="WTE49" s="446"/>
      <c r="WTF49" s="446"/>
      <c r="WTG49" s="446"/>
      <c r="WTH49" s="446"/>
      <c r="WTI49" s="446"/>
      <c r="WTJ49" s="446"/>
      <c r="WTK49" s="446"/>
      <c r="WTL49" s="446"/>
      <c r="WTM49" s="446"/>
      <c r="WTN49" s="446"/>
      <c r="WTO49" s="446"/>
      <c r="WTP49" s="446"/>
      <c r="WTQ49" s="446"/>
      <c r="WTR49" s="446"/>
      <c r="WTS49" s="446"/>
      <c r="WTT49" s="446"/>
      <c r="WTU49" s="446"/>
      <c r="WTV49" s="446"/>
      <c r="WTW49" s="446"/>
      <c r="WTX49" s="446"/>
      <c r="WTY49" s="446"/>
      <c r="WTZ49" s="446"/>
      <c r="WUA49" s="446"/>
      <c r="WUB49" s="446"/>
      <c r="WUC49" s="446"/>
      <c r="WUD49" s="446"/>
      <c r="WUE49" s="446"/>
      <c r="WUF49" s="446"/>
      <c r="WUG49" s="446"/>
      <c r="WUH49" s="446"/>
      <c r="WUI49" s="446"/>
      <c r="WUJ49" s="446"/>
      <c r="WUK49" s="446"/>
      <c r="WUL49" s="446"/>
      <c r="WUM49" s="446"/>
      <c r="WUN49" s="446"/>
      <c r="WUO49" s="446"/>
      <c r="WUP49" s="446"/>
      <c r="WUQ49" s="446"/>
      <c r="WUR49" s="446"/>
      <c r="WUS49" s="446"/>
      <c r="WUT49" s="446"/>
      <c r="WUU49" s="446"/>
      <c r="WUV49" s="446"/>
      <c r="WUW49" s="446"/>
      <c r="WUX49" s="446"/>
      <c r="WUY49" s="446"/>
      <c r="WUZ49" s="446"/>
      <c r="WVA49" s="446"/>
      <c r="WVB49" s="446"/>
      <c r="WVC49" s="446"/>
      <c r="WVD49" s="446"/>
      <c r="WVE49" s="446"/>
      <c r="WVF49" s="446"/>
      <c r="WVG49" s="446"/>
      <c r="WVH49" s="446"/>
      <c r="WVI49" s="446"/>
      <c r="WVJ49" s="446"/>
      <c r="WVK49" s="446"/>
      <c r="WVL49" s="446"/>
      <c r="WVM49" s="446"/>
      <c r="WVN49" s="446"/>
      <c r="WVO49" s="446"/>
      <c r="WVP49" s="446"/>
      <c r="WVQ49" s="446"/>
      <c r="WVR49" s="446"/>
      <c r="WVS49" s="446"/>
      <c r="WVT49" s="446"/>
      <c r="WVU49" s="446"/>
      <c r="WVV49" s="446"/>
      <c r="WVW49" s="446"/>
      <c r="WVX49" s="446"/>
      <c r="WVY49" s="446"/>
      <c r="WVZ49" s="446"/>
      <c r="WWA49" s="446"/>
      <c r="WWB49" s="446"/>
      <c r="WWC49" s="446"/>
      <c r="WWD49" s="446"/>
      <c r="WWE49" s="446"/>
      <c r="WWF49" s="446"/>
      <c r="WWG49" s="446"/>
      <c r="WWH49" s="446"/>
      <c r="WWI49" s="446"/>
      <c r="WWJ49" s="446"/>
      <c r="WWK49" s="446"/>
      <c r="WWL49" s="446"/>
      <c r="WWM49" s="446"/>
      <c r="WWN49" s="446"/>
      <c r="WWO49" s="446"/>
      <c r="WWP49" s="446"/>
      <c r="WWQ49" s="446"/>
      <c r="WWR49" s="446"/>
      <c r="WWS49" s="446"/>
      <c r="WWT49" s="446"/>
      <c r="WWU49" s="446"/>
      <c r="WWV49" s="446"/>
      <c r="WWW49" s="446"/>
      <c r="WWX49" s="446"/>
      <c r="WWY49" s="446"/>
      <c r="WWZ49" s="446"/>
      <c r="WXA49" s="446"/>
      <c r="WXB49" s="446"/>
      <c r="WXC49" s="446"/>
      <c r="WXD49" s="446"/>
      <c r="WXE49" s="446"/>
      <c r="WXF49" s="446"/>
      <c r="WXG49" s="446"/>
      <c r="WXH49" s="446"/>
      <c r="WXI49" s="446"/>
      <c r="WXJ49" s="446"/>
      <c r="WXK49" s="446"/>
      <c r="WXL49" s="446"/>
      <c r="WXM49" s="446"/>
      <c r="WXN49" s="446"/>
      <c r="WXO49" s="446"/>
      <c r="WXP49" s="446"/>
      <c r="WXQ49" s="446"/>
      <c r="WXR49" s="446"/>
      <c r="WXS49" s="446"/>
      <c r="WXT49" s="446"/>
      <c r="WXU49" s="446"/>
      <c r="WXV49" s="446"/>
      <c r="WXW49" s="446"/>
      <c r="WXX49" s="446"/>
      <c r="WXY49" s="446"/>
      <c r="WXZ49" s="446"/>
      <c r="WYA49" s="446"/>
      <c r="WYB49" s="446"/>
      <c r="WYC49" s="446"/>
      <c r="WYD49" s="446"/>
      <c r="WYE49" s="446"/>
      <c r="WYF49" s="446"/>
      <c r="WYG49" s="446"/>
      <c r="WYH49" s="446"/>
      <c r="WYI49" s="446"/>
      <c r="WYJ49" s="446"/>
      <c r="WYK49" s="446"/>
      <c r="WYL49" s="446"/>
      <c r="WYM49" s="446"/>
      <c r="WYN49" s="446"/>
      <c r="WYO49" s="446"/>
      <c r="WYP49" s="446"/>
      <c r="WYQ49" s="446"/>
      <c r="WYR49" s="446"/>
      <c r="WYS49" s="446"/>
      <c r="WYT49" s="446"/>
      <c r="WYU49" s="446"/>
      <c r="WYV49" s="446"/>
      <c r="WYW49" s="446"/>
      <c r="WYX49" s="446"/>
      <c r="WYY49" s="446"/>
      <c r="WYZ49" s="446"/>
      <c r="WZA49" s="446"/>
      <c r="WZB49" s="446"/>
      <c r="WZC49" s="446"/>
      <c r="WZD49" s="446"/>
      <c r="WZE49" s="446"/>
      <c r="WZF49" s="446"/>
      <c r="WZG49" s="446"/>
      <c r="WZH49" s="446"/>
      <c r="WZI49" s="446"/>
      <c r="WZJ49" s="446"/>
      <c r="WZK49" s="446"/>
      <c r="WZL49" s="446"/>
      <c r="WZM49" s="446"/>
      <c r="WZN49" s="446"/>
      <c r="WZO49" s="446"/>
      <c r="WZP49" s="446"/>
      <c r="WZQ49" s="446"/>
      <c r="WZR49" s="446"/>
      <c r="WZS49" s="446"/>
      <c r="WZT49" s="446"/>
      <c r="WZU49" s="446"/>
      <c r="WZV49" s="446"/>
      <c r="WZW49" s="446"/>
      <c r="WZX49" s="446"/>
      <c r="WZY49" s="446"/>
      <c r="WZZ49" s="446"/>
      <c r="XAA49" s="446"/>
      <c r="XAB49" s="446"/>
      <c r="XAC49" s="446"/>
      <c r="XAD49" s="446"/>
      <c r="XAE49" s="446"/>
      <c r="XAF49" s="446"/>
      <c r="XAG49" s="446"/>
      <c r="XAH49" s="446"/>
      <c r="XAI49" s="446"/>
      <c r="XAJ49" s="446"/>
      <c r="XAK49" s="446"/>
      <c r="XAL49" s="446"/>
      <c r="XAM49" s="446"/>
      <c r="XAN49" s="446"/>
      <c r="XAO49" s="446"/>
      <c r="XAP49" s="446"/>
      <c r="XAQ49" s="446"/>
      <c r="XAR49" s="446"/>
      <c r="XAS49" s="446"/>
      <c r="XAT49" s="446"/>
      <c r="XAU49" s="446"/>
      <c r="XAV49" s="446"/>
      <c r="XAW49" s="446"/>
      <c r="XAX49" s="446"/>
      <c r="XAY49" s="446"/>
      <c r="XAZ49" s="446"/>
      <c r="XBA49" s="446"/>
      <c r="XBB49" s="446"/>
      <c r="XBC49" s="446"/>
      <c r="XBD49" s="446"/>
      <c r="XBE49" s="446"/>
      <c r="XBF49" s="446"/>
      <c r="XBG49" s="446"/>
      <c r="XBH49" s="446"/>
      <c r="XBI49" s="446"/>
      <c r="XBJ49" s="446"/>
      <c r="XBK49" s="446"/>
      <c r="XBL49" s="446"/>
      <c r="XBM49" s="446"/>
      <c r="XBN49" s="446"/>
      <c r="XBO49" s="446"/>
      <c r="XBP49" s="446"/>
      <c r="XBQ49" s="446"/>
      <c r="XBR49" s="446"/>
      <c r="XBS49" s="446"/>
      <c r="XBT49" s="446"/>
      <c r="XBU49" s="446"/>
      <c r="XBV49" s="446"/>
      <c r="XBW49" s="446"/>
      <c r="XBX49" s="446"/>
      <c r="XBY49" s="446"/>
      <c r="XBZ49" s="446"/>
      <c r="XCA49" s="446"/>
      <c r="XCB49" s="446"/>
      <c r="XCC49" s="446"/>
      <c r="XCD49" s="446"/>
      <c r="XCE49" s="446"/>
      <c r="XCF49" s="446"/>
      <c r="XCG49" s="446"/>
      <c r="XCH49" s="446"/>
      <c r="XCI49" s="446"/>
      <c r="XCJ49" s="446"/>
      <c r="XCK49" s="446"/>
      <c r="XCL49" s="446"/>
      <c r="XCM49" s="446"/>
      <c r="XCN49" s="446"/>
      <c r="XCO49" s="446"/>
      <c r="XCP49" s="446"/>
      <c r="XCQ49" s="446"/>
      <c r="XCR49" s="446"/>
      <c r="XCS49" s="446"/>
      <c r="XCT49" s="446"/>
      <c r="XCU49" s="446"/>
      <c r="XCV49" s="446"/>
      <c r="XCW49" s="446"/>
      <c r="XCX49" s="446"/>
      <c r="XCY49" s="446"/>
      <c r="XCZ49" s="446"/>
      <c r="XDA49" s="446"/>
      <c r="XDB49" s="446"/>
      <c r="XDC49" s="446"/>
      <c r="XDD49" s="446"/>
      <c r="XDE49" s="446"/>
      <c r="XDF49" s="446"/>
      <c r="XDG49" s="446"/>
      <c r="XDH49" s="446"/>
      <c r="XDI49" s="446"/>
      <c r="XDJ49" s="446"/>
      <c r="XDK49" s="446"/>
      <c r="XDL49" s="446"/>
      <c r="XDM49" s="446"/>
      <c r="XDN49" s="446"/>
      <c r="XDO49" s="446"/>
      <c r="XDP49" s="446"/>
      <c r="XDQ49" s="446"/>
      <c r="XDR49" s="446"/>
      <c r="XDS49" s="446"/>
      <c r="XDT49" s="446"/>
      <c r="XDU49" s="446"/>
      <c r="XDV49" s="446"/>
      <c r="XDW49" s="446"/>
      <c r="XDX49" s="446"/>
      <c r="XDY49" s="446"/>
      <c r="XDZ49" s="446"/>
      <c r="XEA49" s="446"/>
      <c r="XEB49" s="446"/>
      <c r="XEC49" s="446"/>
      <c r="XED49" s="446"/>
      <c r="XEE49" s="446"/>
      <c r="XEF49" s="446"/>
      <c r="XEG49" s="446"/>
      <c r="XEH49" s="446"/>
      <c r="XEI49" s="446"/>
      <c r="XEJ49" s="446"/>
      <c r="XEK49" s="446"/>
      <c r="XEL49" s="446"/>
      <c r="XEM49" s="446"/>
      <c r="XEN49" s="446"/>
      <c r="XEO49" s="446"/>
      <c r="XEP49" s="446"/>
      <c r="XEQ49" s="446"/>
      <c r="XER49" s="446"/>
      <c r="XES49" s="446"/>
      <c r="XET49" s="446"/>
      <c r="XEU49" s="446"/>
      <c r="XEV49" s="446"/>
      <c r="XEW49" s="446"/>
      <c r="XEX49" s="446"/>
      <c r="XEY49" s="446"/>
      <c r="XEZ49" s="446"/>
      <c r="XFA49" s="446"/>
      <c r="XFB49" s="446"/>
      <c r="XFC49" s="446"/>
    </row>
    <row r="50" spans="1:16383" ht="15" customHeight="1" x14ac:dyDescent="0.25">
      <c r="B50" s="395"/>
    </row>
    <row r="51" spans="1:16383" ht="15" customHeight="1" x14ac:dyDescent="0.25"/>
    <row r="52" spans="1:16383" ht="15" customHeight="1" x14ac:dyDescent="0.25"/>
    <row r="53" spans="1:16383" ht="15" customHeight="1" x14ac:dyDescent="0.25"/>
    <row r="54" spans="1:16383" ht="15" customHeight="1" x14ac:dyDescent="0.25"/>
    <row r="55" spans="1:16383" ht="15" customHeight="1" x14ac:dyDescent="0.25"/>
    <row r="56" spans="1:16383" ht="15" customHeight="1" x14ac:dyDescent="0.25"/>
    <row r="57" spans="1:16383" ht="15" customHeight="1" x14ac:dyDescent="0.25"/>
    <row r="58" spans="1:16383" ht="15" customHeight="1" x14ac:dyDescent="0.25"/>
    <row r="59" spans="1:16383" ht="15" customHeight="1" x14ac:dyDescent="0.25"/>
    <row r="60" spans="1:16383" ht="15" customHeight="1" x14ac:dyDescent="0.25"/>
    <row r="61" spans="1:16383" ht="15" customHeight="1" x14ac:dyDescent="0.25"/>
    <row r="62" spans="1:16383" ht="15" customHeight="1" x14ac:dyDescent="0.25"/>
    <row r="63" spans="1:16383" ht="15" customHeight="1" x14ac:dyDescent="0.25"/>
    <row r="64" spans="1:16383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AL417"/>
  <sheetViews>
    <sheetView showGridLines="0" tabSelected="1" zoomScale="85" zoomScaleNormal="85" workbookViewId="0">
      <pane xSplit="6" ySplit="6" topLeftCell="G9" activePane="bottomRight" state="frozen"/>
      <selection activeCell="D30" sqref="D30"/>
      <selection pane="topRight" activeCell="D30" sqref="D30"/>
      <selection pane="bottomLeft" activeCell="D30" sqref="D30"/>
      <selection pane="bottomRight" activeCell="T4" sqref="T4"/>
    </sheetView>
  </sheetViews>
  <sheetFormatPr defaultColWidth="3.140625" defaultRowHeight="15" zeroHeight="1" outlineLevelCol="2" x14ac:dyDescent="0.25"/>
  <cols>
    <col min="1" max="1" width="5" hidden="1" customWidth="1"/>
    <col min="2" max="2" width="5.5703125" style="42" hidden="1" customWidth="1"/>
    <col min="3" max="3" width="4.42578125" style="42" hidden="1" customWidth="1"/>
    <col min="4" max="4" width="2.42578125" style="42" hidden="1" customWidth="1"/>
    <col min="5" max="5" width="2.7109375" style="42" hidden="1" customWidth="1"/>
    <col min="6" max="6" width="26.5703125" customWidth="1"/>
    <col min="7" max="9" width="17.5703125" customWidth="1" outlineLevel="2"/>
    <col min="10" max="11" width="17.5703125" style="42" customWidth="1" outlineLevel="2"/>
    <col min="12" max="12" width="17.5703125" style="21" customWidth="1" outlineLevel="1"/>
    <col min="13" max="13" width="17.5703125" customWidth="1" outlineLevel="1"/>
    <col min="14" max="17" width="17.5703125" customWidth="1" outlineLevel="2"/>
    <col min="18" max="19" width="17.5703125" customWidth="1" outlineLevel="1"/>
    <col min="20" max="20" width="17.5703125" style="21" customWidth="1"/>
    <col min="21" max="21" width="17.5703125" style="41" customWidth="1"/>
    <col min="22" max="22" width="17.5703125" style="292" customWidth="1"/>
    <col min="23" max="24" width="17.5703125" style="21" customWidth="1"/>
    <col min="25" max="25" width="17.5703125" style="41" customWidth="1"/>
    <col min="26" max="26" width="17.5703125" style="183" customWidth="1"/>
    <col min="27" max="27" width="3.140625" style="389"/>
    <col min="28" max="33" width="3.140625" style="183"/>
    <col min="34" max="35" width="3.140625" style="393"/>
    <col min="36" max="36" width="3.140625" style="183"/>
  </cols>
  <sheetData>
    <row r="1" spans="2:38" ht="18.75" x14ac:dyDescent="0.3">
      <c r="B1" s="593"/>
      <c r="C1" s="593"/>
      <c r="D1" s="593"/>
      <c r="E1" s="593"/>
      <c r="F1" s="17" t="s">
        <v>56</v>
      </c>
      <c r="Y1" s="21"/>
      <c r="AB1" s="390"/>
    </row>
    <row r="2" spans="2:38" ht="20.25" customHeight="1" x14ac:dyDescent="0.3">
      <c r="B2" s="593"/>
      <c r="C2" s="593"/>
      <c r="D2" s="593"/>
      <c r="E2" s="593"/>
      <c r="F2" s="17" t="s">
        <v>57</v>
      </c>
      <c r="Y2" s="21"/>
    </row>
    <row r="3" spans="2:38" ht="15" customHeight="1" x14ac:dyDescent="0.3">
      <c r="B3" s="593"/>
      <c r="C3" s="593"/>
      <c r="F3" s="896" t="s">
        <v>144</v>
      </c>
      <c r="T3" s="30" t="s">
        <v>71</v>
      </c>
      <c r="U3" s="29" t="s">
        <v>147</v>
      </c>
      <c r="V3" s="296"/>
      <c r="W3" s="29"/>
      <c r="X3" s="29"/>
      <c r="Y3" s="29"/>
    </row>
    <row r="4" spans="2:38" x14ac:dyDescent="0.25">
      <c r="F4" s="896" t="s">
        <v>146</v>
      </c>
      <c r="T4" s="137">
        <v>45170</v>
      </c>
      <c r="U4" s="29" t="s">
        <v>147</v>
      </c>
      <c r="V4" s="296"/>
      <c r="W4" s="29"/>
      <c r="X4" s="29"/>
      <c r="Y4" s="29"/>
    </row>
    <row r="5" spans="2:38" x14ac:dyDescent="0.25">
      <c r="B5" s="917"/>
      <c r="C5" s="594"/>
      <c r="D5" s="594"/>
      <c r="E5" s="594"/>
      <c r="F5" s="921"/>
      <c r="G5" s="922" t="s">
        <v>66</v>
      </c>
      <c r="H5" s="922" t="s">
        <v>58</v>
      </c>
      <c r="I5" s="922" t="s">
        <v>59</v>
      </c>
      <c r="J5" s="923" t="s">
        <v>60</v>
      </c>
      <c r="K5" s="925" t="s">
        <v>20403</v>
      </c>
      <c r="L5" s="924" t="s">
        <v>63</v>
      </c>
      <c r="N5" s="919" t="s">
        <v>64</v>
      </c>
      <c r="O5" s="919"/>
      <c r="P5" s="919"/>
      <c r="Q5" s="919"/>
      <c r="R5" s="920"/>
      <c r="T5" s="918" t="s">
        <v>65</v>
      </c>
      <c r="U5" s="918"/>
      <c r="V5" s="918"/>
      <c r="W5" s="918"/>
      <c r="X5" s="918"/>
      <c r="Y5" s="918"/>
    </row>
    <row r="6" spans="2:38" x14ac:dyDescent="0.25">
      <c r="B6" s="917"/>
      <c r="C6" s="594"/>
      <c r="D6" s="594"/>
      <c r="E6" s="594"/>
      <c r="F6" s="921"/>
      <c r="G6" s="922"/>
      <c r="H6" s="922"/>
      <c r="I6" s="922"/>
      <c r="J6" s="923"/>
      <c r="K6" s="926"/>
      <c r="L6" s="924"/>
      <c r="N6" s="31" t="s">
        <v>67</v>
      </c>
      <c r="O6" s="31" t="s">
        <v>165</v>
      </c>
      <c r="P6" s="31" t="s">
        <v>162</v>
      </c>
      <c r="Q6" s="31" t="s">
        <v>164</v>
      </c>
      <c r="R6" s="58" t="s">
        <v>163</v>
      </c>
      <c r="T6" s="123" t="str">
        <f>UPPER(T3&amp;" "&amp;TEXT(T4,"mmm-yy"))</f>
        <v>YTD SEP-23</v>
      </c>
      <c r="U6" s="48" t="s">
        <v>159</v>
      </c>
      <c r="V6" s="424" t="str">
        <f>UPPER(T3&amp;" "&amp;HLOOKUP(T4,'CONSO-2023'!$C$6:$N$7,2,FALSE))</f>
        <v>YTD SEP-22</v>
      </c>
      <c r="W6" s="43" t="s">
        <v>159</v>
      </c>
      <c r="X6" s="43" t="s">
        <v>157</v>
      </c>
      <c r="Y6" s="43" t="s">
        <v>155</v>
      </c>
      <c r="Z6" s="391"/>
      <c r="AA6" s="392"/>
    </row>
    <row r="7" spans="2:38" x14ac:dyDescent="0.25">
      <c r="G7" s="18"/>
      <c r="H7" s="18"/>
      <c r="I7" s="18"/>
      <c r="J7" s="210"/>
      <c r="K7" s="210"/>
      <c r="N7" s="50"/>
      <c r="O7" s="50"/>
      <c r="P7" s="50"/>
      <c r="Q7" s="50"/>
      <c r="R7" s="18"/>
      <c r="T7" s="26"/>
      <c r="U7" s="35"/>
      <c r="V7" s="297"/>
      <c r="W7" s="26"/>
      <c r="X7" s="26"/>
      <c r="Y7" s="35"/>
    </row>
    <row r="8" spans="2:38" ht="18.75" x14ac:dyDescent="0.3">
      <c r="F8" s="17" t="s">
        <v>55</v>
      </c>
      <c r="N8" s="51"/>
      <c r="O8" s="51"/>
      <c r="P8" s="51"/>
      <c r="Q8" s="51"/>
      <c r="T8" s="46"/>
      <c r="U8" s="47"/>
      <c r="V8" s="298"/>
      <c r="W8" s="47"/>
      <c r="X8" s="46"/>
      <c r="Y8" s="47"/>
      <c r="AH8" s="183"/>
      <c r="AI8" s="183"/>
      <c r="AK8" s="183"/>
    </row>
    <row r="9" spans="2:38" x14ac:dyDescent="0.25">
      <c r="N9" s="51"/>
      <c r="O9" s="51"/>
      <c r="P9" s="51"/>
      <c r="Q9" s="51"/>
      <c r="T9" s="26"/>
      <c r="U9" s="35"/>
      <c r="V9" s="297"/>
      <c r="W9" s="26"/>
      <c r="X9" s="26"/>
      <c r="Y9" s="35"/>
      <c r="AH9" s="183"/>
      <c r="AI9" s="183"/>
      <c r="AK9" s="183"/>
    </row>
    <row r="10" spans="2:38" x14ac:dyDescent="0.25">
      <c r="F10" s="14" t="s">
        <v>16544</v>
      </c>
      <c r="G10" s="8"/>
      <c r="H10" s="8"/>
      <c r="J10" s="222"/>
      <c r="K10" s="222"/>
      <c r="N10" s="51"/>
      <c r="O10" s="51"/>
      <c r="P10" s="51"/>
      <c r="Q10" s="537"/>
      <c r="T10" s="26"/>
      <c r="U10" s="35"/>
      <c r="V10" s="297"/>
      <c r="W10" s="26"/>
      <c r="X10" s="26"/>
      <c r="Y10" s="35"/>
      <c r="Z10" s="393"/>
      <c r="AH10" s="183"/>
      <c r="AI10" s="183"/>
      <c r="AK10" s="183"/>
    </row>
    <row r="11" spans="2:38" s="291" customFormat="1" x14ac:dyDescent="0.25">
      <c r="B11" s="595" t="s">
        <v>101</v>
      </c>
      <c r="C11" s="595" t="s">
        <v>101</v>
      </c>
      <c r="D11" s="596" t="s">
        <v>18747</v>
      </c>
      <c r="E11" s="596" t="s">
        <v>18747</v>
      </c>
      <c r="F11" s="13" t="s">
        <v>24512</v>
      </c>
      <c r="G11" s="13"/>
      <c r="H11" s="835">
        <f>IFERROR(IF($T$3="MTD",VLOOKUP(B11,LO!A:N,MATCH(Financials!$T$4,LO!$A$5:$N$5,0),FALSE),VLOOKUP(B11,LO!$P:$AC,MATCH(Financials!$T$4,LO!$P$5:$AC$5,0),FALSE)),0)</f>
        <v>209.88</v>
      </c>
      <c r="I11" s="835">
        <f>IFERROR(IF($T$3="MTD",VLOOKUP(C11,LU!$A:$N,MATCH(Financials!$T$4,LU!$A$5:$N$5,0),FALSE),VLOOKUP(C11,LU!$P:$AC,MATCH(Financials!$T$4,LU!$P$5:$AC$5,0),FALSE)),0)</f>
        <v>0</v>
      </c>
      <c r="J11" s="836">
        <f>IFERROR(IF($T$3="MTD",VLOOKUP(D11,LF!$A:$N,MATCH(Financials!$T$4,LF!$A$5:$N$5,0),FALSE),VLOOKUP(D11,LF!$P:$AC,MATCH(Financials!$T$4,LF!$P$5:$AC$5,0),FALSE)),0)</f>
        <v>99.94</v>
      </c>
      <c r="K11" s="836">
        <f>IFERROR(IF($T$3="MTD",VLOOKUP(E11,LRF!$A:$N,MATCH(Financials!$T$4,LRF!$A$5:$N$5,0),FALSE),VLOOKUP(E11,LRF!$P:$AC,MATCH(Financials!$T$4,LRF!$P$5:$AC$5,0),FALSE)),0)</f>
        <v>109.94</v>
      </c>
      <c r="L11" s="623">
        <f t="shared" ref="L11:L36" si="0">SUM(G11:K11)</f>
        <v>419.76</v>
      </c>
      <c r="M11" s="293"/>
      <c r="N11" s="32"/>
      <c r="O11" s="841"/>
      <c r="P11" s="841"/>
      <c r="Q11" s="841">
        <f>-H11</f>
        <v>-209.88</v>
      </c>
      <c r="R11" s="835">
        <f>SUM(N11:Q11)</f>
        <v>-209.88</v>
      </c>
      <c r="S11" s="843"/>
      <c r="T11" s="100">
        <f>L11+R11</f>
        <v>209.88</v>
      </c>
      <c r="U11" s="67">
        <f t="shared" ref="U11:U18" si="1">IFERROR(T11/$T$37,0)</f>
        <v>1.7659873264240945E-3</v>
      </c>
      <c r="V11" s="100">
        <f>IFERROR(IF($T$3="MTD",VLOOKUP(F11,'CONSO-2023'!$B:$N,MATCH(Financials!$T$4,'CONSO-2023'!$B$6:$N$6,0),FALSE),VLOOKUP(F11,'CONSO-2023'!$P:$AA,MATCH(Financials!$T$4,'CONSO-2023'!$P$6:$AB$6,0),FALSE)),0)</f>
        <v>0</v>
      </c>
      <c r="W11" s="67">
        <f t="shared" ref="W11:W22" si="2">IFERROR(V11/$V$37,0)</f>
        <v>0</v>
      </c>
      <c r="X11" s="100">
        <f t="shared" ref="X11:X37" si="3">T11-V11</f>
        <v>209.88</v>
      </c>
      <c r="Y11" s="67">
        <f t="shared" ref="Y11:Y22" si="4">IFERROR(T11/V11-1,0)</f>
        <v>0</v>
      </c>
      <c r="Z11" s="393"/>
      <c r="AA11" s="389"/>
      <c r="AB11" s="183"/>
      <c r="AC11" s="183"/>
      <c r="AD11" s="183"/>
      <c r="AE11" s="183"/>
      <c r="AF11" s="183"/>
      <c r="AG11" s="183"/>
      <c r="AH11" s="183"/>
      <c r="AI11" s="183"/>
      <c r="AJ11" s="183"/>
      <c r="AK11" s="183"/>
    </row>
    <row r="12" spans="2:38" s="291" customFormat="1" ht="15" customHeight="1" x14ac:dyDescent="0.25">
      <c r="B12" s="596" t="s">
        <v>20456</v>
      </c>
      <c r="C12" s="596" t="s">
        <v>20456</v>
      </c>
      <c r="D12" s="596" t="s">
        <v>20456</v>
      </c>
      <c r="E12" s="596" t="s">
        <v>20456</v>
      </c>
      <c r="F12" s="13" t="s">
        <v>20455</v>
      </c>
      <c r="G12" s="13"/>
      <c r="H12" s="835">
        <f>IFERROR(IF($T$3="MTD",VLOOKUP(B12,LO!A:N,MATCH(Financials!$T$4,LO!$A$5:$N$5,0),FALSE),VLOOKUP(B12,LO!$P:$AC,MATCH(Financials!$T$4,LO!$P$5:$AC$5,0),FALSE)),0)</f>
        <v>89907.03</v>
      </c>
      <c r="I12" s="835">
        <f>IFERROR(IF($T$3="MTD",VLOOKUP(C12,LU!$A:$N,MATCH(Financials!$T$4,LU!$A$5:$N$5,0),FALSE),VLOOKUP(C12,LU!$P:$AC,MATCH(Financials!$T$4,LU!$P$5:$AC$5,0),FALSE)),0)</f>
        <v>0</v>
      </c>
      <c r="J12" s="836">
        <f>IFERROR(IF($T$3="MTD",VLOOKUP(D12,LF!$A:$N,MATCH(Financials!$T$4,LF!$A$5:$N$5,0),FALSE),VLOOKUP(D12,LF!$P:$AC,MATCH(Financials!$T$4,LF!$P$5:$AC$5,0),FALSE)),0)</f>
        <v>0</v>
      </c>
      <c r="K12" s="836">
        <f>IFERROR(IF($T$3="MTD",VLOOKUP(E12,LRF!$A:$N,MATCH(Financials!$T$4,LRF!$A$5:$N$5,0),FALSE),VLOOKUP(E12,'[1]LRF-+OK'!$P:$AC,MATCH(Financials!$T$4,LRF!$P$5:$AC$5,0),FALSE)),0)</f>
        <v>0</v>
      </c>
      <c r="L12" s="623">
        <f t="shared" si="0"/>
        <v>89907.03</v>
      </c>
      <c r="M12" s="293"/>
      <c r="N12" s="32"/>
      <c r="O12" s="841"/>
      <c r="P12" s="841"/>
      <c r="Q12" s="876">
        <f>-L12</f>
        <v>-89907.03</v>
      </c>
      <c r="R12" s="835">
        <f>SUM(N12:Q12)</f>
        <v>-89907.03</v>
      </c>
      <c r="S12" s="843"/>
      <c r="T12" s="100">
        <f t="shared" ref="T12:T19" si="5">L12+R12</f>
        <v>0</v>
      </c>
      <c r="U12" s="67">
        <f t="shared" si="1"/>
        <v>0</v>
      </c>
      <c r="V12" s="100">
        <f>IFERROR(IF($T$3="MTD",VLOOKUP(F12,'CONSO-2023'!$B:$N,MATCH(Financials!$T$4,'CONSO-2023'!$B$6:$N$6,0),FALSE),VLOOKUP(F12,'CONSO-2023'!$P:$AA,MATCH(Financials!$T$4,'CONSO-2023'!$P$6:$AB$6,0),FALSE)),0)</f>
        <v>0</v>
      </c>
      <c r="W12" s="67">
        <f t="shared" si="2"/>
        <v>0</v>
      </c>
      <c r="X12" s="100">
        <f t="shared" si="3"/>
        <v>0</v>
      </c>
      <c r="Y12" s="67">
        <f t="shared" si="4"/>
        <v>0</v>
      </c>
      <c r="Z12" s="395"/>
      <c r="AA12" s="395"/>
      <c r="AB12" s="183"/>
      <c r="AC12" s="183"/>
      <c r="AD12" s="183"/>
      <c r="AE12" s="183"/>
      <c r="AF12" s="183"/>
      <c r="AG12" s="183"/>
      <c r="AH12" s="183"/>
      <c r="AI12" s="183"/>
      <c r="AJ12" s="183"/>
      <c r="AK12" s="183"/>
    </row>
    <row r="13" spans="2:38" s="291" customFormat="1" x14ac:dyDescent="0.25">
      <c r="B13" s="596" t="s">
        <v>16627</v>
      </c>
      <c r="C13" s="596" t="s">
        <v>16627</v>
      </c>
      <c r="D13" s="596" t="s">
        <v>16627</v>
      </c>
      <c r="E13" s="596" t="s">
        <v>16627</v>
      </c>
      <c r="F13" s="13" t="s">
        <v>20465</v>
      </c>
      <c r="G13" s="13"/>
      <c r="H13" s="835">
        <f>IFERROR(IF($T$3="MTD",VLOOKUP(B13,LO!A:N,MATCH(Financials!$T$4,LO!$A$5:$N$5,0),FALSE),VLOOKUP(B13,LO!$P:$AC,MATCH(Financials!$T$4,LO!$P$5:$AC$5,0),FALSE)),0)</f>
        <v>6710.85</v>
      </c>
      <c r="I13" s="835">
        <f>IFERROR(IF($T$3="MTD",VLOOKUP(C13,LU!$A:$N,MATCH(Financials!$T$4,LU!$A$5:$N$5,0),FALSE),VLOOKUP(C13,LU!$P:$AC,MATCH(Financials!$T$4,LU!$P$5:$AC$5,0),FALSE)),0)</f>
        <v>0</v>
      </c>
      <c r="J13" s="836">
        <f>IFERROR(IF($T$3="MTD",VLOOKUP(D13,LF!$A:$N,MATCH(Financials!$T$4,LF!$A$5:$N$5,0),FALSE),VLOOKUP(D13,LF!$P:$AC,MATCH(Financials!$T$4,LF!$P$5:$AC$5,0),FALSE)),0)</f>
        <v>3216.63</v>
      </c>
      <c r="K13" s="836">
        <f>IFERROR(IF($T$3="MTD",VLOOKUP(E13,LRF!$A:$N,MATCH(Financials!$T$4,LRF!$A$5:$N$5,0),FALSE),VLOOKUP(E13,LRF!$P:$AC,MATCH(Financials!$T$4,LRF!$P$5:$AC$5,0),FALSE)),0)</f>
        <v>3494.2200000000003</v>
      </c>
      <c r="L13" s="623">
        <f t="shared" si="0"/>
        <v>13421.7</v>
      </c>
      <c r="M13" s="293"/>
      <c r="N13" s="32"/>
      <c r="O13" s="841"/>
      <c r="P13" s="841"/>
      <c r="Q13" s="876">
        <f>-H13</f>
        <v>-6710.85</v>
      </c>
      <c r="R13" s="835">
        <f t="shared" ref="R13:R35" si="6">SUM(N13:Q13)</f>
        <v>-6710.85</v>
      </c>
      <c r="S13" s="843"/>
      <c r="T13" s="100">
        <f>L13+R13</f>
        <v>6710.85</v>
      </c>
      <c r="U13" s="67">
        <f t="shared" si="1"/>
        <v>5.6466914663298721E-2</v>
      </c>
      <c r="V13" s="100">
        <f>IFERROR(IF($T$3="MTD",VLOOKUP(F13,'CONSO-2023'!$B:$N,MATCH(Financials!$T$4,'CONSO-2023'!$B$6:$N$6,0),FALSE),VLOOKUP(F13,'CONSO-2023'!$P:$AA,MATCH(Financials!$T$4,'CONSO-2023'!$P$6:$AB$6,0),FALSE)),0)</f>
        <v>38523.54</v>
      </c>
      <c r="W13" s="67">
        <f t="shared" si="2"/>
        <v>0.27555289342576339</v>
      </c>
      <c r="X13" s="100">
        <f t="shared" si="3"/>
        <v>-31812.690000000002</v>
      </c>
      <c r="Y13" s="67">
        <f t="shared" si="4"/>
        <v>-0.8257987194323263</v>
      </c>
      <c r="Z13" s="393"/>
      <c r="AA13" s="389"/>
      <c r="AB13" s="183"/>
      <c r="AC13" s="183"/>
      <c r="AD13" s="183"/>
      <c r="AE13" s="183"/>
      <c r="AF13" s="183"/>
      <c r="AG13" s="183"/>
      <c r="AH13" s="183"/>
      <c r="AI13" s="183"/>
      <c r="AJ13" s="183"/>
      <c r="AK13" s="183"/>
    </row>
    <row r="14" spans="2:38" s="291" customFormat="1" x14ac:dyDescent="0.25">
      <c r="B14" s="596" t="s">
        <v>20988</v>
      </c>
      <c r="C14" s="596" t="s">
        <v>20988</v>
      </c>
      <c r="D14" s="596" t="s">
        <v>20988</v>
      </c>
      <c r="E14" s="596" t="s">
        <v>20988</v>
      </c>
      <c r="F14" s="13" t="s">
        <v>20989</v>
      </c>
      <c r="G14" s="13"/>
      <c r="H14" s="835">
        <f>IFERROR(IF($T$3="MTD",VLOOKUP(B14,LO!A:N,MATCH(Financials!$T$4,LO!$A$5:$N$5,0),FALSE),VLOOKUP(B14,LO!$P:$AC,MATCH(Financials!$T$4,LO!$P$5:$AC$5,0),FALSE)),0)</f>
        <v>0</v>
      </c>
      <c r="I14" s="835">
        <f>IFERROR(IF($T$3="MTD",VLOOKUP(C14,LU!$A:$N,MATCH(Financials!$T$4,LU!$A$5:$N$5,0),FALSE),VLOOKUP(C14,LU!$P:$AC,MATCH(Financials!$T$4,LU!$P$5:$AC$5,0),FALSE)),0)</f>
        <v>0</v>
      </c>
      <c r="J14" s="836">
        <f>IFERROR(IF($T$3="MTD",VLOOKUP(D14,LF!$A:$N,MATCH(Financials!$T$4,LF!$A$5:$N$5,0),FALSE),VLOOKUP(D14,LF!$P:$AC,MATCH(Financials!$T$4,LF!$P$5:$AC$5,0),FALSE)),0)</f>
        <v>0</v>
      </c>
      <c r="K14" s="836">
        <f>IFERROR(IF($T$3="MTD",VLOOKUP(E14,LRF!$A:$N,MATCH(Financials!$T$4,LRF!$A$5:$N$5,0),FALSE),VLOOKUP(E14,LRF!$P:$AC,MATCH(Financials!$T$4,LRF!$P$5:$AC$5,0),FALSE)),0)</f>
        <v>74741.649999999994</v>
      </c>
      <c r="L14" s="623">
        <f t="shared" si="0"/>
        <v>74741.649999999994</v>
      </c>
      <c r="M14" s="293"/>
      <c r="N14" s="32"/>
      <c r="O14" s="841"/>
      <c r="P14" s="841"/>
      <c r="Q14" s="841"/>
      <c r="R14" s="835">
        <f t="shared" ref="R14:R19" si="7">SUM(N14:Q14)</f>
        <v>0</v>
      </c>
      <c r="S14" s="843"/>
      <c r="T14" s="100">
        <f t="shared" si="5"/>
        <v>74741.649999999994</v>
      </c>
      <c r="U14" s="67">
        <f t="shared" si="1"/>
        <v>0.62889654400621975</v>
      </c>
      <c r="V14" s="100">
        <f>IFERROR(IF($T$3="MTD",VLOOKUP(F14,'CONSO-2023'!$B:$N,MATCH(Financials!$T$4,'CONSO-2023'!$B$6:$N$6,0),FALSE),VLOOKUP(F14,'CONSO-2023'!$P:$AA,MATCH(Financials!$T$4,'CONSO-2023'!$P$6:$AB$6,0),FALSE)),0)</f>
        <v>0</v>
      </c>
      <c r="W14" s="67">
        <f t="shared" si="2"/>
        <v>0</v>
      </c>
      <c r="X14" s="100">
        <f t="shared" si="3"/>
        <v>74741.649999999994</v>
      </c>
      <c r="Y14" s="67">
        <f t="shared" si="4"/>
        <v>0</v>
      </c>
      <c r="Z14" s="393"/>
      <c r="AA14" s="389"/>
      <c r="AB14" s="183"/>
      <c r="AC14" s="183"/>
      <c r="AD14" s="183"/>
      <c r="AE14" s="183"/>
      <c r="AF14" s="183"/>
      <c r="AG14" s="183"/>
      <c r="AH14" s="183"/>
      <c r="AI14" s="183"/>
      <c r="AJ14" s="183"/>
      <c r="AK14" s="183"/>
    </row>
    <row r="15" spans="2:38" s="291" customFormat="1" x14ac:dyDescent="0.25">
      <c r="B15" s="596" t="s">
        <v>20754</v>
      </c>
      <c r="C15" s="596" t="s">
        <v>20754</v>
      </c>
      <c r="D15" s="596" t="s">
        <v>20754</v>
      </c>
      <c r="E15" s="596" t="s">
        <v>20754</v>
      </c>
      <c r="F15" s="13" t="s">
        <v>20755</v>
      </c>
      <c r="G15" s="13"/>
      <c r="H15" s="835">
        <f>IFERROR(IF($T$3="MTD",VLOOKUP(B15,LO!A:N,MATCH(Financials!$T$4,LO!$A$5:$N$5,0),FALSE),VLOOKUP(B15,LO!$P:$AC,MATCH(Financials!$T$4,LO!$P$5:$AC$5,0),FALSE)),0)</f>
        <v>0</v>
      </c>
      <c r="I15" s="835">
        <f>IFERROR(IF($T$3="MTD",VLOOKUP(C15,LU!$A:$N,MATCH(Financials!$T$4,LU!$A$5:$N$5,0),FALSE),VLOOKUP(C15,LU!$P:$AC,MATCH(Financials!$T$4,LU!$P$5:$AC$5,0),FALSE)),0)</f>
        <v>0</v>
      </c>
      <c r="J15" s="836">
        <f>IFERROR(IF($T$3="MTD",VLOOKUP(D15,LF!$A:$N,MATCH(Financials!$T$4,LF!$A$5:$N$5,0),FALSE),VLOOKUP(D15,LF!$P:$AC,MATCH(Financials!$T$4,LF!$P$5:$AC$5,0),FALSE)),0)</f>
        <v>0</v>
      </c>
      <c r="K15" s="836">
        <f>IFERROR(IF($T$3="MTD",VLOOKUP(E15,LRF!$A:$N,MATCH(Financials!$T$4,LRF!$A$5:$N$5,0),FALSE),VLOOKUP(E15,LRF!$P:$AC,MATCH(Financials!$T$4,LRF!$P$5:$AC$5,0),FALSE)),0)</f>
        <v>0</v>
      </c>
      <c r="L15" s="623">
        <f t="shared" si="0"/>
        <v>0</v>
      </c>
      <c r="M15" s="293"/>
      <c r="N15" s="32"/>
      <c r="O15" s="841"/>
      <c r="P15" s="841"/>
      <c r="Q15" s="841"/>
      <c r="R15" s="835">
        <f t="shared" si="7"/>
        <v>0</v>
      </c>
      <c r="S15" s="843"/>
      <c r="T15" s="100">
        <f>L15+R15</f>
        <v>0</v>
      </c>
      <c r="U15" s="67">
        <f t="shared" si="1"/>
        <v>0</v>
      </c>
      <c r="V15" s="100">
        <f>IFERROR(IF($T$3="MTD",VLOOKUP(F15,'CONSO-2023'!$B:$N,MATCH(Financials!$T$4,'CONSO-2023'!$B$6:$N$6,0),FALSE),VLOOKUP(F15,'CONSO-2023'!$P:$AA,MATCH(Financials!$T$4,'CONSO-2023'!$P$6:$AB$6,0),FALSE)),0)</f>
        <v>0</v>
      </c>
      <c r="W15" s="67">
        <f t="shared" si="2"/>
        <v>0</v>
      </c>
      <c r="X15" s="100">
        <f t="shared" si="3"/>
        <v>0</v>
      </c>
      <c r="Y15" s="67">
        <f t="shared" si="4"/>
        <v>0</v>
      </c>
      <c r="Z15" s="393"/>
      <c r="AA15" s="389"/>
      <c r="AB15" s="183"/>
      <c r="AC15" s="183"/>
      <c r="AD15" s="183"/>
      <c r="AE15" s="183"/>
      <c r="AF15" s="183"/>
      <c r="AG15" s="183"/>
      <c r="AH15" s="183"/>
      <c r="AI15" s="183"/>
      <c r="AJ15" s="183"/>
      <c r="AK15" s="183"/>
      <c r="AL15" s="605"/>
    </row>
    <row r="16" spans="2:38" s="291" customFormat="1" x14ac:dyDescent="0.25">
      <c r="B16" s="596" t="s">
        <v>21275</v>
      </c>
      <c r="C16" s="596" t="s">
        <v>21275</v>
      </c>
      <c r="D16" s="596" t="s">
        <v>21275</v>
      </c>
      <c r="E16" s="596" t="s">
        <v>21275</v>
      </c>
      <c r="F16" s="13" t="s">
        <v>21274</v>
      </c>
      <c r="G16" s="13"/>
      <c r="H16" s="835">
        <f>IFERROR(IF($T$3="MTD",VLOOKUP(B16,LO!A:N,MATCH(Financials!$T$4,LO!$A$5:$N$5,0),FALSE),VLOOKUP(B16,LO!$P:$AC,MATCH(Financials!$T$4,LO!$P$5:$AC$5,0),FALSE)),0)</f>
        <v>0</v>
      </c>
      <c r="I16" s="835">
        <f>IFERROR(IF($T$3="MTD",VLOOKUP(C16,LU!$A:$N,MATCH(Financials!$T$4,LU!$A$5:$N$5,0),FALSE),VLOOKUP(C16,LU!$P:$AC,MATCH(Financials!$T$4,LU!$P$5:$AC$5,0),FALSE)),0)</f>
        <v>0</v>
      </c>
      <c r="J16" s="836">
        <f>IFERROR(IF($T$3="MTD",VLOOKUP(D16,LF!$A:$N,MATCH(Financials!$T$4,LF!$A$5:$N$5,0),FALSE),VLOOKUP(D16,LF!$P:$AC,MATCH(Financials!$T$4,LF!$P$5:$AC$5,0),FALSE)),0)</f>
        <v>0</v>
      </c>
      <c r="K16" s="836">
        <f>IFERROR(IF($T$3="MTD",VLOOKUP(E16,LRF!$A:$N,MATCH(Financials!$T$4,LRF!$A$5:$N$5,0),FALSE),VLOOKUP(E16,LRF!$P:$AC,MATCH(Financials!$T$4,LRF!$P$5:$AC$5,0),FALSE)),0)</f>
        <v>1639.69</v>
      </c>
      <c r="L16" s="623">
        <f>SUM(G16:K16)</f>
        <v>1639.69</v>
      </c>
      <c r="M16" s="293"/>
      <c r="N16" s="32"/>
      <c r="O16" s="841"/>
      <c r="P16" s="841"/>
      <c r="Q16" s="841">
        <f>-K16</f>
        <v>-1639.69</v>
      </c>
      <c r="R16" s="835">
        <f t="shared" si="7"/>
        <v>-1639.69</v>
      </c>
      <c r="S16" s="843"/>
      <c r="T16" s="100">
        <f>L16+R16</f>
        <v>0</v>
      </c>
      <c r="U16" s="67">
        <f t="shared" si="1"/>
        <v>0</v>
      </c>
      <c r="V16" s="100">
        <f>IFERROR(IF($T$3="MTD",VLOOKUP(F16,'CONSO-2023'!$B:$N,MATCH(Financials!$T$4,'CONSO-2023'!$B$6:$N$6,0),FALSE),VLOOKUP(F16,'CONSO-2023'!$P:$AA,MATCH(Financials!$T$4,'CONSO-2023'!$P$6:$AB$6,0),FALSE)),0)</f>
        <v>0</v>
      </c>
      <c r="W16" s="67">
        <f t="shared" si="2"/>
        <v>0</v>
      </c>
      <c r="X16" s="100">
        <f t="shared" si="3"/>
        <v>0</v>
      </c>
      <c r="Y16" s="67">
        <f t="shared" si="4"/>
        <v>0</v>
      </c>
      <c r="Z16" s="393"/>
      <c r="AA16" s="389"/>
      <c r="AB16" s="183"/>
      <c r="AC16" s="183"/>
      <c r="AD16" s="183"/>
      <c r="AE16" s="183"/>
      <c r="AF16" s="183"/>
      <c r="AG16" s="183"/>
      <c r="AH16" s="183"/>
      <c r="AI16" s="183"/>
      <c r="AJ16" s="183"/>
      <c r="AK16" s="183"/>
    </row>
    <row r="17" spans="1:37" s="291" customFormat="1" x14ac:dyDescent="0.25">
      <c r="B17" s="596" t="s">
        <v>21276</v>
      </c>
      <c r="C17" s="596" t="s">
        <v>21276</v>
      </c>
      <c r="D17" s="596" t="s">
        <v>21276</v>
      </c>
      <c r="E17" s="596" t="s">
        <v>21276</v>
      </c>
      <c r="F17" s="13" t="s">
        <v>21273</v>
      </c>
      <c r="G17" s="13"/>
      <c r="H17" s="835">
        <f>IFERROR(IF($T$3="MTD",VLOOKUP(B17,LO!A:N,MATCH(Financials!$T$4,LO!$A$5:$N$5,0),FALSE),VLOOKUP(B17,LO!$P:$AC,MATCH(Financials!$T$4,LO!$P$5:$AC$5,0),FALSE)),0)</f>
        <v>0</v>
      </c>
      <c r="I17" s="835">
        <f>IFERROR(IF($T$3="MTD",VLOOKUP(C17,LU!$A:$N,MATCH(Financials!$T$4,LU!$A$5:$N$5,0),FALSE),VLOOKUP(C17,LU!$P:$AC,MATCH(Financials!$T$4,LU!$P$5:$AC$5,0),FALSE)),0)</f>
        <v>0</v>
      </c>
      <c r="J17" s="836">
        <f>IFERROR(IF($T$3="MTD",VLOOKUP(D17,LF!$A:$N,MATCH(Financials!$T$4,LF!$A$5:$N$5,0),FALSE),VLOOKUP(D17,LF!$P:$AC,MATCH(Financials!$T$4,LF!$P$5:$AC$5,0),FALSE)),0)</f>
        <v>0</v>
      </c>
      <c r="K17" s="836">
        <f>IFERROR(IF($T$3="MTD",VLOOKUP(E17,LRF!$A:$N,MATCH(Financials!$T$4,LRF!$A$5:$N$5,0),FALSE),VLOOKUP(E17,LRF!$P:$AC,MATCH(Financials!$T$4,LRF!$P$5:$AC$5,0),FALSE)),0)</f>
        <v>234.61</v>
      </c>
      <c r="L17" s="623">
        <f>SUM(G17:K17)</f>
        <v>234.61</v>
      </c>
      <c r="M17" s="293"/>
      <c r="N17" s="32"/>
      <c r="O17" s="841"/>
      <c r="P17" s="841"/>
      <c r="Q17" s="841"/>
      <c r="R17" s="835">
        <f t="shared" si="7"/>
        <v>0</v>
      </c>
      <c r="S17" s="843"/>
      <c r="T17" s="100">
        <f>L17+R17</f>
        <v>234.61</v>
      </c>
      <c r="U17" s="67">
        <f t="shared" si="1"/>
        <v>1.9740722634474786E-3</v>
      </c>
      <c r="V17" s="100">
        <f>IFERROR(IF($T$3="MTD",VLOOKUP(F17,'CONSO-2023'!$B:$N,MATCH(Financials!$T$4,'CONSO-2023'!$B$6:$N$6,0),FALSE),VLOOKUP(F17,'CONSO-2023'!$P:$AA,MATCH(Financials!$T$4,'CONSO-2023'!$P$6:$AB$6,0),FALSE)),0)</f>
        <v>0</v>
      </c>
      <c r="W17" s="67">
        <f t="shared" si="2"/>
        <v>0</v>
      </c>
      <c r="X17" s="100">
        <f t="shared" si="3"/>
        <v>234.61</v>
      </c>
      <c r="Y17" s="67">
        <f t="shared" si="4"/>
        <v>0</v>
      </c>
      <c r="Z17" s="393"/>
      <c r="AA17" s="389"/>
      <c r="AB17" s="183"/>
      <c r="AC17" s="183"/>
      <c r="AD17" s="183"/>
      <c r="AE17" s="183"/>
      <c r="AF17" s="183"/>
      <c r="AG17" s="183"/>
      <c r="AH17" s="183"/>
      <c r="AI17" s="183"/>
      <c r="AJ17" s="183"/>
      <c r="AK17" s="183"/>
    </row>
    <row r="18" spans="1:37" s="291" customFormat="1" x14ac:dyDescent="0.25">
      <c r="B18" s="596" t="s">
        <v>21270</v>
      </c>
      <c r="C18" s="596" t="s">
        <v>21270</v>
      </c>
      <c r="D18" s="596" t="s">
        <v>21270</v>
      </c>
      <c r="E18" s="596" t="s">
        <v>21270</v>
      </c>
      <c r="F18" s="13" t="s">
        <v>21269</v>
      </c>
      <c r="G18" s="13"/>
      <c r="H18" s="835">
        <f>IFERROR(IF($T$3="MTD",VLOOKUP(B18,LO!A:N,MATCH(Financials!$T$4,LO!$A$5:$N$5,0),FALSE),VLOOKUP(B18,LO!$P:$AC,MATCH(Financials!$T$4,LO!$P$5:$AC$5,0),FALSE)),0)</f>
        <v>0</v>
      </c>
      <c r="I18" s="835">
        <f>IFERROR(IF($T$3="MTD",VLOOKUP(C18,LU!$A:$N,MATCH(Financials!$T$4,LU!$A$5:$N$5,0),FALSE),VLOOKUP(C18,LU!$P:$AC,MATCH(Financials!$T$4,LU!$P$5:$AC$5,0),FALSE)),0)</f>
        <v>0</v>
      </c>
      <c r="J18" s="836">
        <f>IFERROR(IF($T$3="MTD",VLOOKUP(D18,LF!$A:$N,MATCH(Financials!$T$4,LF!$A$5:$N$5,0),FALSE),VLOOKUP(D18,LF!$P:$AC,MATCH(Financials!$T$4,LF!$P$5:$AC$5,0),FALSE)),0)</f>
        <v>0</v>
      </c>
      <c r="K18" s="836">
        <f>IFERROR(IF($T$3="MTD",VLOOKUP(E18,LRF!$A:$N,MATCH(Financials!$T$4,LRF!$A$5:$N$5,0),FALSE),VLOOKUP(E18,LRF!$P:$AC,MATCH(Financials!$T$4,LRF!$P$5:$AC$5,0),FALSE)),0)</f>
        <v>75.460000000000008</v>
      </c>
      <c r="L18" s="623">
        <f>SUM(G18:K18)</f>
        <v>75.460000000000008</v>
      </c>
      <c r="M18" s="293"/>
      <c r="N18" s="32"/>
      <c r="O18" s="841"/>
      <c r="P18" s="841"/>
      <c r="Q18" s="841"/>
      <c r="R18" s="835">
        <f t="shared" si="7"/>
        <v>0</v>
      </c>
      <c r="S18" s="843"/>
      <c r="T18" s="100">
        <f>L18+R18</f>
        <v>75.460000000000008</v>
      </c>
      <c r="U18" s="67">
        <f t="shared" si="1"/>
        <v>6.3494093602040297E-4</v>
      </c>
      <c r="V18" s="100">
        <f>IFERROR(IF($T$3="MTD",VLOOKUP(F18,'CONSO-2023'!$B:$N,MATCH(Financials!$T$4,'CONSO-2023'!$B$6:$N$6,0),FALSE),VLOOKUP(F18,'CONSO-2023'!$P:$AA,MATCH(Financials!$T$4,'CONSO-2023'!$P$6:$AB$6,0),FALSE)),0)</f>
        <v>0</v>
      </c>
      <c r="W18" s="67">
        <f t="shared" si="2"/>
        <v>0</v>
      </c>
      <c r="X18" s="100">
        <f t="shared" si="3"/>
        <v>75.460000000000008</v>
      </c>
      <c r="Y18" s="67">
        <f t="shared" si="4"/>
        <v>0</v>
      </c>
      <c r="Z18" s="393"/>
      <c r="AA18" s="389"/>
      <c r="AB18" s="183"/>
      <c r="AC18" s="183"/>
      <c r="AD18" s="183"/>
      <c r="AE18" s="183"/>
      <c r="AF18" s="183"/>
      <c r="AG18" s="183"/>
      <c r="AH18" s="183"/>
      <c r="AI18" s="183"/>
      <c r="AJ18" s="183"/>
      <c r="AK18" s="183"/>
    </row>
    <row r="19" spans="1:37" s="291" customFormat="1" x14ac:dyDescent="0.25">
      <c r="B19" s="596">
        <v>233</v>
      </c>
      <c r="C19" s="596" t="s">
        <v>20990</v>
      </c>
      <c r="D19" s="596" t="s">
        <v>20990</v>
      </c>
      <c r="E19" s="596" t="s">
        <v>20990</v>
      </c>
      <c r="F19" s="13" t="s">
        <v>20640</v>
      </c>
      <c r="G19" s="13"/>
      <c r="H19" s="835">
        <f>IFERROR(IF($T$3="MTD",VLOOKUP(B19,LO!A:N,MATCH(Financials!$T$4,LO!$A$5:$N$5,0),FALSE),VLOOKUP(B19,LO!$P:$AC,MATCH(Financials!$T$4,LO!$P$5:$AC$5,0),FALSE)),0)</f>
        <v>230.59</v>
      </c>
      <c r="I19" s="835">
        <f>IFERROR(IF($T$3="MTD",VLOOKUP(C19,LU!$A:$N,MATCH(Financials!$T$4,LU!$A$5:$N$5,0),FALSE),VLOOKUP(C19,LU!$P:$AC,MATCH(Financials!$T$4,LU!$P$5:$AC$5,0),FALSE)),0)</f>
        <v>0</v>
      </c>
      <c r="J19" s="836">
        <f>IFERROR(IF($T$3="MTD",VLOOKUP(D19,LF!$A:$N,MATCH(Financials!$T$4,LF!$A$5:$N$5,0),FALSE),VLOOKUP(D19,LF!$P:$AC,MATCH(Financials!$T$4,LF!$P$5:$AC$5,0),FALSE)),0)</f>
        <v>0</v>
      </c>
      <c r="K19" s="836">
        <f>IFERROR(IF($T$3="MTD",VLOOKUP(E19,LRF!$A:$N,MATCH(Financials!$T$4,LRF!$A$5:$N$5,0),FALSE),VLOOKUP(E19,LRF!$P:$AC,MATCH(Financials!$T$4,LRF!$P$5:$AC$5,0),FALSE)),0)</f>
        <v>0</v>
      </c>
      <c r="L19" s="623">
        <f t="shared" si="0"/>
        <v>230.59</v>
      </c>
      <c r="M19" s="293"/>
      <c r="N19" s="32"/>
      <c r="O19" s="841"/>
      <c r="P19" s="841"/>
      <c r="Q19" s="841">
        <f>Q73</f>
        <v>-232.13</v>
      </c>
      <c r="R19" s="835">
        <f t="shared" si="7"/>
        <v>-232.13</v>
      </c>
      <c r="S19" s="843"/>
      <c r="T19" s="100">
        <f t="shared" si="5"/>
        <v>-1.539999999999992</v>
      </c>
      <c r="U19" s="67">
        <f t="shared" ref="U19:U37" si="8">IFERROR(T19/$T$37,0)</f>
        <v>-1.2957978286130605E-5</v>
      </c>
      <c r="V19" s="100">
        <f>IFERROR(IF($T$3="MTD",VLOOKUP(F19,'CONSO-2023'!$B:$N,MATCH(Financials!$T$4,'CONSO-2023'!$B$6:$N$6,0),FALSE),VLOOKUP(F19,'CONSO-2023'!$P:$AA,MATCH(Financials!$T$4,'CONSO-2023'!$P$6:$AB$6,0),FALSE)),0)</f>
        <v>0</v>
      </c>
      <c r="W19" s="67">
        <f t="shared" si="2"/>
        <v>0</v>
      </c>
      <c r="X19" s="100">
        <f t="shared" si="3"/>
        <v>-1.539999999999992</v>
      </c>
      <c r="Y19" s="67">
        <f t="shared" si="4"/>
        <v>0</v>
      </c>
      <c r="Z19" s="393"/>
      <c r="AA19" s="389"/>
      <c r="AB19" s="183"/>
      <c r="AC19" s="183"/>
      <c r="AD19" s="183"/>
      <c r="AE19" s="183"/>
      <c r="AF19" s="183"/>
      <c r="AG19" s="183"/>
      <c r="AH19" s="183"/>
      <c r="AI19" s="183"/>
      <c r="AJ19" s="183"/>
      <c r="AK19" s="183"/>
    </row>
    <row r="20" spans="1:37" s="291" customFormat="1" x14ac:dyDescent="0.25">
      <c r="B20" s="596" t="s">
        <v>16679</v>
      </c>
      <c r="C20" s="596" t="s">
        <v>16679</v>
      </c>
      <c r="D20" s="596" t="s">
        <v>16679</v>
      </c>
      <c r="E20" s="596" t="s">
        <v>16679</v>
      </c>
      <c r="F20" s="13" t="s">
        <v>16716</v>
      </c>
      <c r="G20" s="13"/>
      <c r="H20" s="835">
        <f>IFERROR(IF($T$3="MTD",VLOOKUP(B20,LO!A:N,MATCH(Financials!$T$4,LO!$A$5:$N$5,0),FALSE),VLOOKUP(B20,LO!$P:$AC,MATCH(Financials!$T$4,LO!$P$5:$AC$5,0),FALSE)),0)</f>
        <v>0</v>
      </c>
      <c r="I20" s="835">
        <f>IFERROR(IF($T$3="MTD",VLOOKUP(C20,LU!$A:$N,MATCH(Financials!$T$4,LU!$A$5:$N$5,0),FALSE),VLOOKUP(C20,LU!$P:$AC,MATCH(Financials!$T$4,LU!$P$5:$AC$5,0),FALSE)),0)</f>
        <v>0</v>
      </c>
      <c r="J20" s="836">
        <f>IFERROR(IF($T$3="MTD",VLOOKUP(D20,LF!$A:$N,MATCH(Financials!$T$4,LF!$A$5:$N$5,0),FALSE),VLOOKUP(D20,LF!$P:$AC,MATCH(Financials!$T$4,LF!$P$5:$AC$5,0),FALSE)),0)</f>
        <v>0</v>
      </c>
      <c r="K20" s="836">
        <f>IFERROR(IF($T$3="MTD",VLOOKUP(E20,LRF!$A:$N,MATCH(Financials!$T$4,LRF!$A$5:$N$5,0),FALSE),VLOOKUP(E20,LRF!$P:$AC,MATCH(Financials!$T$4,LRF!$P$5:$AC$5,0),FALSE)),0)</f>
        <v>0</v>
      </c>
      <c r="L20" s="623">
        <f t="shared" si="0"/>
        <v>0</v>
      </c>
      <c r="M20" s="293"/>
      <c r="N20" s="32"/>
      <c r="O20" s="841"/>
      <c r="P20" s="841"/>
      <c r="Q20" s="841"/>
      <c r="R20" s="835">
        <f t="shared" si="6"/>
        <v>0</v>
      </c>
      <c r="S20" s="843"/>
      <c r="T20" s="100">
        <f t="shared" ref="T20:T28" si="9">L20+R20</f>
        <v>0</v>
      </c>
      <c r="U20" s="67">
        <f t="shared" si="8"/>
        <v>0</v>
      </c>
      <c r="V20" s="100">
        <f>IFERROR(IF($T$3="MTD",VLOOKUP(F20,'CONSO-2023'!$B:$N,MATCH(Financials!$T$4,'CONSO-2023'!$B$6:$N$6,0),FALSE),VLOOKUP(F20,'CONSO-2023'!$P:$AA,MATCH(Financials!$T$4,'CONSO-2023'!$P$6:$AB$6,0),FALSE)),0)</f>
        <v>162.73000000000002</v>
      </c>
      <c r="W20" s="67">
        <f t="shared" si="2"/>
        <v>1.1639823948467476E-3</v>
      </c>
      <c r="X20" s="100">
        <f t="shared" si="3"/>
        <v>-162.73000000000002</v>
      </c>
      <c r="Y20" s="67">
        <f t="shared" si="4"/>
        <v>-1</v>
      </c>
      <c r="Z20" s="393"/>
      <c r="AA20" s="389"/>
      <c r="AB20" s="183"/>
      <c r="AC20" s="183"/>
      <c r="AD20" s="183"/>
      <c r="AE20" s="183"/>
      <c r="AF20" s="183"/>
      <c r="AG20" s="183"/>
      <c r="AH20" s="183"/>
      <c r="AI20" s="183"/>
      <c r="AJ20" s="183"/>
      <c r="AK20" s="183"/>
    </row>
    <row r="21" spans="1:37" s="291" customFormat="1" x14ac:dyDescent="0.25">
      <c r="B21" s="596" t="s">
        <v>17152</v>
      </c>
      <c r="C21" s="596" t="s">
        <v>17152</v>
      </c>
      <c r="D21" s="596" t="s">
        <v>17152</v>
      </c>
      <c r="E21" s="596"/>
      <c r="F21" s="13" t="s">
        <v>17152</v>
      </c>
      <c r="G21" s="13"/>
      <c r="H21" s="835">
        <f>IFERROR(IF($T$3="MTD",VLOOKUP(B21,LO!A:N,MATCH(Financials!$T$4,LO!$A$5:$N$5,0),FALSE),VLOOKUP(B21,LO!$P:$AC,MATCH(Financials!$T$4,LO!$P$5:$AC$5,0),FALSE)),0)</f>
        <v>5948.53</v>
      </c>
      <c r="I21" s="835">
        <f>IFERROR(IF($T$3="MTD",VLOOKUP(C21,LU!$A:$N,MATCH(Financials!$T$4,LU!$A$5:$N$5,0),FALSE),VLOOKUP(C21,LU!$P:$AC,MATCH(Financials!$T$4,LU!$P$5:$AC$5,0),FALSE)),0)</f>
        <v>0</v>
      </c>
      <c r="J21" s="836">
        <f>IFERROR(IF($T$3="MTD",VLOOKUP(D21,LF!$A:$N,MATCH(Financials!$T$4,LF!$A$5:$N$5,0),FALSE),VLOOKUP(D21,LF!$P:$AC,MATCH(Financials!$T$4,LF!$P$5:$AC$5,0),FALSE)),0)</f>
        <v>0</v>
      </c>
      <c r="K21" s="836">
        <f>IFERROR(IF($T$3="MTD",VLOOKUP(E21,LRF!$A:$N,MATCH(Financials!$T$4,LRF!$A$5:$N$5,0),FALSE),VLOOKUP(E21,LRF!$P:$AC,MATCH(Financials!$T$4,LRF!$P$5:$AC$5,0),FALSE)),0)</f>
        <v>0</v>
      </c>
      <c r="L21" s="623">
        <f t="shared" si="0"/>
        <v>5948.53</v>
      </c>
      <c r="M21" s="293"/>
      <c r="N21" s="32"/>
      <c r="O21" s="841"/>
      <c r="P21" s="841"/>
      <c r="Q21" s="841"/>
      <c r="R21" s="835">
        <f t="shared" si="6"/>
        <v>0</v>
      </c>
      <c r="S21" s="843"/>
      <c r="T21" s="100">
        <f t="shared" si="9"/>
        <v>5948.53</v>
      </c>
      <c r="U21" s="67">
        <f t="shared" si="8"/>
        <v>5.0052547126231743E-2</v>
      </c>
      <c r="V21" s="100">
        <f>IFERROR(IF($T$3="MTD",VLOOKUP(F21,'CONSO-2023'!$B:$N,MATCH(Financials!$T$4,'CONSO-2023'!$B$6:$N$6,0),FALSE),VLOOKUP(F21,'CONSO-2023'!$P:$AA,MATCH(Financials!$T$4,'CONSO-2023'!$P$6:$AB$6,0),FALSE)),0)</f>
        <v>558</v>
      </c>
      <c r="W21" s="67">
        <f t="shared" si="2"/>
        <v>3.991287263101365E-3</v>
      </c>
      <c r="X21" s="100">
        <f t="shared" si="3"/>
        <v>5390.53</v>
      </c>
      <c r="Y21" s="67">
        <f t="shared" si="4"/>
        <v>9.6604480286738355</v>
      </c>
      <c r="Z21" s="393"/>
      <c r="AA21" s="389"/>
      <c r="AB21" s="183"/>
      <c r="AC21" s="183"/>
      <c r="AD21" s="183"/>
      <c r="AE21" s="183"/>
      <c r="AF21" s="183"/>
      <c r="AG21" s="183"/>
      <c r="AH21" s="183"/>
      <c r="AI21" s="183"/>
      <c r="AJ21" s="183"/>
      <c r="AK21" s="183"/>
    </row>
    <row r="22" spans="1:37" s="291" customFormat="1" x14ac:dyDescent="0.25">
      <c r="B22" s="595" t="s">
        <v>103</v>
      </c>
      <c r="C22" s="595" t="s">
        <v>103</v>
      </c>
      <c r="D22" s="595" t="s">
        <v>103</v>
      </c>
      <c r="E22" s="595">
        <v>0</v>
      </c>
      <c r="F22" s="13" t="s">
        <v>16424</v>
      </c>
      <c r="G22" s="13"/>
      <c r="H22" s="835">
        <f>IFERROR(IF($T$3="MTD",VLOOKUP(B22,LO!A:N,MATCH(Financials!$T$4,LO!$A$5:$N$5,0),FALSE),VLOOKUP(B22,LO!$P:$AC,MATCH(Financials!$T$4,LO!$P$5:$AC$5,0),FALSE)),0)</f>
        <v>4290.8499999999995</v>
      </c>
      <c r="I22" s="835">
        <f>IFERROR(IF($T$3="MTD",VLOOKUP(C22,LU!$A:$N,MATCH(Financials!$T$4,LU!$A$5:$N$5,0),FALSE),VLOOKUP(C22,LU!$P:$AC,MATCH(Financials!$T$4,LU!$P$5:$AC$5,0),FALSE)),0)</f>
        <v>0</v>
      </c>
      <c r="J22" s="836">
        <f>IFERROR(IF($T$3="MTD",VLOOKUP(D22,LF!$A:$N,MATCH(Financials!$T$4,LF!$A$5:$N$5,0),FALSE),VLOOKUP(D22,LF!$P:$AC,MATCH(Financials!$T$4,LF!$P$5:$AC$5,0),FALSE)),0)</f>
        <v>0</v>
      </c>
      <c r="K22" s="836">
        <f>IFERROR(IF($T$3="MTD",VLOOKUP(E22,LRF!$A:$N,MATCH(Financials!$T$4,LRF!$A$5:$N$5,0),FALSE),VLOOKUP(E22,LRF!$P:$AC,MATCH(Financials!$T$4,LRF!$P$5:$AC$5,0),FALSE)),0)</f>
        <v>0</v>
      </c>
      <c r="L22" s="623">
        <f t="shared" si="0"/>
        <v>4290.8499999999995</v>
      </c>
      <c r="M22" s="293"/>
      <c r="N22" s="32"/>
      <c r="O22" s="841"/>
      <c r="P22" s="841"/>
      <c r="Q22" s="841"/>
      <c r="R22" s="835">
        <f t="shared" si="6"/>
        <v>0</v>
      </c>
      <c r="S22" s="843"/>
      <c r="T22" s="100">
        <f t="shared" si="9"/>
        <v>4290.8499999999995</v>
      </c>
      <c r="U22" s="67">
        <f t="shared" si="8"/>
        <v>3.6104377356521937E-2</v>
      </c>
      <c r="V22" s="100">
        <f>IFERROR(IF($T$3="MTD",VLOOKUP(F22,'CONSO-2023'!$B:$N,MATCH(Financials!$T$4,'CONSO-2023'!$B$6:$N$6,0),FALSE),VLOOKUP(F22,'CONSO-2023'!$P:$AA,MATCH(Financials!$T$4,'CONSO-2023'!$P$6:$AB$6,0),FALSE)),0)</f>
        <v>1675.78</v>
      </c>
      <c r="W22" s="67">
        <f t="shared" si="2"/>
        <v>1.1986593852616497E-2</v>
      </c>
      <c r="X22" s="100">
        <f t="shared" si="3"/>
        <v>2615.0699999999997</v>
      </c>
      <c r="Y22" s="67">
        <f t="shared" si="4"/>
        <v>1.5605091360441103</v>
      </c>
      <c r="Z22" s="395"/>
      <c r="AA22" s="389"/>
      <c r="AB22" s="183"/>
      <c r="AC22" s="183"/>
      <c r="AD22" s="183"/>
      <c r="AE22" s="183"/>
      <c r="AF22" s="183"/>
      <c r="AG22" s="183"/>
      <c r="AH22" s="183"/>
      <c r="AI22" s="183"/>
      <c r="AJ22" s="183"/>
      <c r="AK22" s="183"/>
    </row>
    <row r="23" spans="1:37" s="291" customFormat="1" x14ac:dyDescent="0.25">
      <c r="B23" s="596" t="s">
        <v>15019</v>
      </c>
      <c r="C23" s="596" t="s">
        <v>15019</v>
      </c>
      <c r="D23" s="596" t="s">
        <v>15019</v>
      </c>
      <c r="E23" s="596" t="s">
        <v>15019</v>
      </c>
      <c r="F23" s="13" t="s">
        <v>22095</v>
      </c>
      <c r="G23" s="13"/>
      <c r="H23" s="835">
        <f>IFERROR(IF($T$3="MTD",VLOOKUP(B23,LO!A:N,MATCH(Financials!$T$4,LO!$A$5:$N$5,0),FALSE),VLOOKUP(B23,LO!$P:$AC,MATCH(Financials!$T$4,LO!$P$5:$AC$5,0),FALSE)),0)</f>
        <v>0</v>
      </c>
      <c r="I23" s="835">
        <f>IFERROR(IF($T$3="MTD",VLOOKUP(C23,LU!$A:$N,MATCH(Financials!$T$4,LU!$A$5:$N$5,0),FALSE),VLOOKUP(C23,LU!$P:$AC,MATCH(Financials!$T$4,LU!$P$5:$AC$5,0),FALSE)),0)</f>
        <v>0</v>
      </c>
      <c r="J23" s="836">
        <f>IFERROR(IF($T$3="MTD",VLOOKUP(D23,LF!$A:$N,MATCH(Financials!$T$4,LF!$A$5:$N$5,0),FALSE),VLOOKUP(D23,LF!$P:$AC,MATCH(Financials!$T$4,LF!$P$5:$AC$5,0),FALSE)),0)</f>
        <v>0</v>
      </c>
      <c r="K23" s="836">
        <f>IFERROR(IF($T$3="MTD",VLOOKUP(E23,LRF!$A:$N,MATCH(Financials!$T$4,LRF!$A$5:$N$5,0),FALSE),VLOOKUP(E23,LRF!$P:$AC,MATCH(Financials!$T$4,LRF!$P$5:$AC$5,0),FALSE)),0)</f>
        <v>309.26</v>
      </c>
      <c r="L23" s="623">
        <f t="shared" si="0"/>
        <v>309.26</v>
      </c>
      <c r="M23" s="293"/>
      <c r="N23" s="32"/>
      <c r="O23" s="841"/>
      <c r="P23" s="841"/>
      <c r="Q23" s="841"/>
      <c r="R23" s="835">
        <f t="shared" si="6"/>
        <v>0</v>
      </c>
      <c r="S23" s="843"/>
      <c r="T23" s="100">
        <f t="shared" si="9"/>
        <v>309.26</v>
      </c>
      <c r="U23" s="67">
        <f t="shared" si="8"/>
        <v>2.6021976394602414E-3</v>
      </c>
      <c r="V23" s="100">
        <f>IFERROR(IF($T$3="MTD",VLOOKUP(F23,'CONSO-2023'!$B:$N,MATCH(Financials!$T$4,'CONSO-2023'!$B$6:$N$6,0),FALSE),VLOOKUP(F23,'CONSO-2023'!$P:$AA,MATCH(Financials!$T$4,'CONSO-2023'!$P$6:$AB$6,0),FALSE)),0)</f>
        <v>0</v>
      </c>
      <c r="W23" s="100">
        <f>IFERROR(IF($T$3="MTD",VLOOKUP(G23,'CONSO-2023'!$B:$N,MATCH(Financials!$T$4,'CONSO-2023'!$B$6:$N$6,0),FALSE),VLOOKUP(G23,'CONSO-2023'!$O:$AA,MATCH(Financials!$T$4,'CONSO-2023'!$O$6:$AB$6,0),FALSE)),0)</f>
        <v>0</v>
      </c>
      <c r="X23" s="100">
        <f t="shared" si="3"/>
        <v>309.26</v>
      </c>
      <c r="Y23" s="100">
        <f>U23-W23</f>
        <v>2.6021976394602414E-3</v>
      </c>
      <c r="Z23" s="395"/>
      <c r="AA23" s="389"/>
      <c r="AB23" s="183"/>
      <c r="AC23" s="183"/>
      <c r="AD23" s="183"/>
      <c r="AE23" s="183"/>
      <c r="AF23" s="183"/>
      <c r="AG23" s="183"/>
      <c r="AH23" s="183"/>
      <c r="AI23" s="183"/>
      <c r="AJ23" s="183"/>
      <c r="AK23" s="183"/>
    </row>
    <row r="24" spans="1:37" s="291" customFormat="1" x14ac:dyDescent="0.25">
      <c r="B24" s="596" t="s">
        <v>388</v>
      </c>
      <c r="C24" s="596" t="s">
        <v>388</v>
      </c>
      <c r="D24" s="596" t="s">
        <v>388</v>
      </c>
      <c r="E24" s="596"/>
      <c r="F24" s="13" t="s">
        <v>389</v>
      </c>
      <c r="G24" s="13"/>
      <c r="H24" s="835">
        <f>IFERROR(IF($T$3="MTD",VLOOKUP(B24,LO!A:N,MATCH(Financials!$T$4,LO!$A$5:$N$5,0),FALSE),VLOOKUP(B24,LO!$P:$AC,MATCH(Financials!$T$4,LO!$P$5:$AC$5,0),FALSE)),0)</f>
        <v>0</v>
      </c>
      <c r="I24" s="835">
        <f>IFERROR(IF($T$3="MTD",VLOOKUP(C24,LU!$A:$N,MATCH(Financials!$T$4,LU!$A$5:$N$5,0),FALSE),VLOOKUP(C24,LU!$P:$AC,MATCH(Financials!$T$4,LU!$P$5:$AC$5,0),FALSE)),0)</f>
        <v>0</v>
      </c>
      <c r="J24" s="836">
        <f>IFERROR(IF($T$3="MTD",VLOOKUP(D24,LF!$A:$N,MATCH(Financials!$T$4,LF!$A$5:$N$5,0),FALSE),VLOOKUP(D24,LF!$P:$AC,MATCH(Financials!$T$4,LF!$P$5:$AC$5,0),FALSE)),0)</f>
        <v>0</v>
      </c>
      <c r="K24" s="836">
        <f>IFERROR(IF($T$3="MTD",VLOOKUP(E24,LRF!$A:$N,MATCH(Financials!$T$4,LRF!$A$5:$N$5,0),FALSE),VLOOKUP(E24,LRF!$P:$AC,MATCH(Financials!$T$4,LRF!$P$5:$AC$5,0),FALSE)),0)</f>
        <v>0</v>
      </c>
      <c r="L24" s="623">
        <f t="shared" si="0"/>
        <v>0</v>
      </c>
      <c r="M24" s="293"/>
      <c r="N24" s="32"/>
      <c r="O24" s="841"/>
      <c r="P24" s="841"/>
      <c r="Q24" s="841"/>
      <c r="R24" s="835">
        <f t="shared" si="6"/>
        <v>0</v>
      </c>
      <c r="S24" s="843"/>
      <c r="T24" s="100">
        <f t="shared" si="9"/>
        <v>0</v>
      </c>
      <c r="U24" s="67">
        <f t="shared" si="8"/>
        <v>0</v>
      </c>
      <c r="V24" s="100">
        <f>IFERROR(IF($T$3="MTD",VLOOKUP(F24,'CONSO-2023'!$B:$N,MATCH(Financials!$T$4,'CONSO-2023'!$B$6:$N$6,0),FALSE),VLOOKUP(F24,'CONSO-2023'!$P:$AA,MATCH(Financials!$T$4,'CONSO-2023'!$P$6:$AB$6,0),FALSE)),0)</f>
        <v>0</v>
      </c>
      <c r="W24" s="67">
        <f>IFERROR(V24/$V$37,0)</f>
        <v>0</v>
      </c>
      <c r="X24" s="100">
        <f t="shared" si="3"/>
        <v>0</v>
      </c>
      <c r="Y24" s="67">
        <f>IFERROR(T24/V24-1,0)</f>
        <v>0</v>
      </c>
      <c r="Z24" s="395"/>
      <c r="AA24" s="389"/>
      <c r="AB24" s="183"/>
      <c r="AC24" s="183"/>
      <c r="AD24" s="183"/>
      <c r="AE24" s="183"/>
      <c r="AF24" s="183"/>
      <c r="AG24" s="183"/>
      <c r="AH24" s="183"/>
      <c r="AI24" s="183"/>
      <c r="AJ24" s="183"/>
      <c r="AK24" s="183"/>
    </row>
    <row r="25" spans="1:37" s="385" customFormat="1" x14ac:dyDescent="0.25">
      <c r="A25"/>
      <c r="B25" s="597" t="s">
        <v>768</v>
      </c>
      <c r="C25" s="597" t="s">
        <v>768</v>
      </c>
      <c r="D25" s="597" t="s">
        <v>768</v>
      </c>
      <c r="E25" s="597"/>
      <c r="F25" s="155" t="s">
        <v>769</v>
      </c>
      <c r="G25" s="155"/>
      <c r="H25" s="837">
        <f>IFERROR(IF($T$3="MTD",VLOOKUP(B25,LO!A:N,MATCH(Financials!$T$4,LO!$A$5:$N$5,0),FALSE),VLOOKUP(B25,LO!$P:$AC,MATCH(Financials!$T$4,LO!$P$5:$AC$5,0),FALSE)),0)</f>
        <v>0</v>
      </c>
      <c r="I25" s="837">
        <f>IFERROR(IF($T$3="MTD",VLOOKUP(C25,LU!$A:$N,MATCH(Financials!$T$4,LU!$A$5:$N$5,0),FALSE),VLOOKUP(C25,LU!$P:$AC,MATCH(Financials!$T$4,LU!$P$5:$AC$5,0),FALSE)),0)</f>
        <v>0</v>
      </c>
      <c r="J25" s="838">
        <f>IFERROR(IF($T$3="MTD",VLOOKUP(D25,LF!$A:$N,MATCH(Financials!$T$4,LF!$A$5:$N$5,0),FALSE),VLOOKUP(D25,LF!$P:$AC,MATCH(Financials!$T$4,LF!$P$5:$AC$5,0),FALSE)),0)</f>
        <v>0</v>
      </c>
      <c r="K25" s="836">
        <f>IFERROR(IF($T$3="MTD",VLOOKUP(E25,LRF!$A:$N,MATCH(Financials!$T$4,LRF!$A$5:$N$5,0),FALSE),VLOOKUP(E25,LRF!$P:$AC,MATCH(Financials!$T$4,LRF!$P$5:$AC$5,0),FALSE)),0)</f>
        <v>0</v>
      </c>
      <c r="L25" s="623">
        <f t="shared" si="0"/>
        <v>0</v>
      </c>
      <c r="M25" s="59"/>
      <c r="N25" s="152"/>
      <c r="O25" s="844"/>
      <c r="P25" s="844"/>
      <c r="Q25" s="841"/>
      <c r="R25" s="835">
        <f t="shared" si="6"/>
        <v>0</v>
      </c>
      <c r="S25" s="845"/>
      <c r="T25" s="387">
        <f t="shared" si="9"/>
        <v>0</v>
      </c>
      <c r="U25" s="67">
        <f t="shared" si="8"/>
        <v>0</v>
      </c>
      <c r="V25" s="100">
        <f>IFERROR(IF($T$3="MTD",VLOOKUP(F25,'CONSO-2023'!$B:$N,MATCH(Financials!$T$4,'CONSO-2023'!$B$6:$N$6,0),FALSE),VLOOKUP(F25,'CONSO-2023'!$P:$AA,MATCH(Financials!$T$4,'CONSO-2023'!$P$6:$AB$6,0),FALSE)),0)</f>
        <v>0</v>
      </c>
      <c r="W25" s="388">
        <f>IFERROR(V25/$V$37,0)</f>
        <v>0</v>
      </c>
      <c r="X25" s="387">
        <f t="shared" si="3"/>
        <v>0</v>
      </c>
      <c r="Y25" s="388">
        <f>IFERROR(T25/V25-1,0)</f>
        <v>0</v>
      </c>
      <c r="Z25" s="393"/>
      <c r="AA25" s="389"/>
      <c r="AB25" s="183"/>
      <c r="AC25" s="183"/>
      <c r="AD25" s="183"/>
      <c r="AE25" s="183"/>
      <c r="AF25" s="183"/>
      <c r="AG25" s="183"/>
      <c r="AH25" s="183"/>
      <c r="AI25" s="183"/>
      <c r="AJ25" s="183"/>
      <c r="AK25" s="183"/>
    </row>
    <row r="26" spans="1:37" s="291" customFormat="1" x14ac:dyDescent="0.25">
      <c r="B26" s="596" t="s">
        <v>16626</v>
      </c>
      <c r="C26" s="596" t="s">
        <v>16626</v>
      </c>
      <c r="D26" s="596" t="s">
        <v>16626</v>
      </c>
      <c r="E26" s="596"/>
      <c r="F26" s="13" t="s">
        <v>16717</v>
      </c>
      <c r="G26" s="13"/>
      <c r="H26" s="835">
        <f>IFERROR(IF($T$3="MTD",VLOOKUP(B26,LO!A:N,MATCH(Financials!$T$4,LO!$A$5:$N$5,0),FALSE),VLOOKUP(B26,LO!$P:$AC,MATCH(Financials!$T$4,LO!$P$5:$AC$5,0),FALSE)),0)</f>
        <v>0</v>
      </c>
      <c r="I26" s="835">
        <f>IFERROR(IF($T$3="MTD",VLOOKUP(C26,LU!$A:$N,MATCH(Financials!$T$4,LU!$A$5:$N$5,0),FALSE),VLOOKUP(C26,LU!$P:$AC,MATCH(Financials!$T$4,LU!$P$5:$AC$5,0),FALSE)),0)</f>
        <v>0</v>
      </c>
      <c r="J26" s="836">
        <f>IFERROR(IF($T$3="MTD",VLOOKUP(D26,LF!$A:$N,MATCH(Financials!$T$4,LF!$A$5:$N$5,0),FALSE),VLOOKUP(D26,LF!$P:$AC,MATCH(Financials!$T$4,LF!$P$5:$AC$5,0),FALSE)),0)</f>
        <v>2445.34</v>
      </c>
      <c r="K26" s="836">
        <f>IFERROR(IF($T$3="MTD",VLOOKUP(E26,LRF!$A:$N,MATCH(Financials!$T$4,LRF!$A$5:$N$5,0),FALSE),VLOOKUP(E26,LRF!$P:$AC,MATCH(Financials!$T$4,LRF!$P$5:$AC$5,0),FALSE)),0)</f>
        <v>0</v>
      </c>
      <c r="L26" s="623">
        <f t="shared" si="0"/>
        <v>2445.34</v>
      </c>
      <c r="M26" s="293"/>
      <c r="N26" s="32"/>
      <c r="O26" s="841"/>
      <c r="P26" s="841"/>
      <c r="Q26" s="841"/>
      <c r="R26" s="835">
        <f t="shared" si="6"/>
        <v>0</v>
      </c>
      <c r="S26" s="843"/>
      <c r="T26" s="100">
        <f>L26+R26</f>
        <v>2445.34</v>
      </c>
      <c r="U26" s="67">
        <f t="shared" si="8"/>
        <v>2.0575754949484923E-2</v>
      </c>
      <c r="V26" s="100">
        <f>IFERROR(IF($T$3="MTD",VLOOKUP(F26,'CONSO-2023'!$B:$N,MATCH(Financials!$T$4,'CONSO-2023'!$B$6:$N$6,0),FALSE),VLOOKUP(F26,'CONSO-2023'!$P:$AA,MATCH(Financials!$T$4,'CONSO-2023'!$P$6:$AB$6,0),FALSE)),0)</f>
        <v>24226.76</v>
      </c>
      <c r="W26" s="100">
        <f>IFERROR(IF($T$3="MTD",VLOOKUP(G26,'CONSO-2023'!$B:$N,MATCH(Financials!$T$4,'CONSO-2023'!$B$6:$N$6,0),FALSE),VLOOKUP(G26,'CONSO-2023'!$O:$AA,MATCH(Financials!$T$4,'CONSO-2023'!$O$6:$AB$6,0),FALSE)),0)</f>
        <v>0</v>
      </c>
      <c r="X26" s="100">
        <f t="shared" si="3"/>
        <v>-21781.42</v>
      </c>
      <c r="Y26" s="100">
        <f>U26-W26</f>
        <v>2.0575754949484923E-2</v>
      </c>
      <c r="Z26" s="393"/>
      <c r="AA26" s="389"/>
      <c r="AB26" s="183"/>
      <c r="AC26" s="183"/>
      <c r="AD26" s="183"/>
      <c r="AE26" s="183"/>
      <c r="AF26" s="183"/>
      <c r="AG26" s="183"/>
      <c r="AH26" s="183"/>
      <c r="AI26" s="183"/>
      <c r="AJ26" s="183"/>
      <c r="AK26" s="183"/>
    </row>
    <row r="27" spans="1:37" s="291" customFormat="1" x14ac:dyDescent="0.25">
      <c r="B27" s="596" t="s">
        <v>16889</v>
      </c>
      <c r="C27" s="596" t="s">
        <v>16889</v>
      </c>
      <c r="D27" s="596" t="s">
        <v>16889</v>
      </c>
      <c r="E27" s="596"/>
      <c r="F27" s="13" t="s">
        <v>16888</v>
      </c>
      <c r="G27" s="13"/>
      <c r="H27" s="835">
        <f>IFERROR(IF($T$3="MTD",VLOOKUP(B27,LO!A:N,MATCH(Financials!$T$4,LO!$A$5:$N$5,0),FALSE),VLOOKUP(B27,LO!$P:$AC,MATCH(Financials!$T$4,LO!$P$5:$AC$5,0),FALSE)),0)</f>
        <v>3763.92</v>
      </c>
      <c r="I27" s="835">
        <f>IFERROR(IF($T$3="MTD",VLOOKUP(C27,LU!$A:$N,MATCH(Financials!$T$4,LU!$A$5:$N$5,0),FALSE),VLOOKUP(C27,LU!$P:$AC,MATCH(Financials!$T$4,LU!$P$5:$AC$5,0),FALSE)),0)</f>
        <v>0</v>
      </c>
      <c r="J27" s="836">
        <f>IFERROR(IF($T$3="MTD",VLOOKUP(D27,LF!$A:$N,MATCH(Financials!$T$4,LF!$A$5:$N$5,0),FALSE),VLOOKUP(D27,LF!$P:$AC,MATCH(Financials!$T$4,LF!$P$5:$AC$5,0),FALSE)),0)</f>
        <v>0</v>
      </c>
      <c r="K27" s="836">
        <f>IFERROR(IF($T$3="MTD",VLOOKUP(E27,LRF!$A:$N,MATCH(Financials!$T$4,LRF!$A$5:$N$5,0),FALSE),VLOOKUP(E27,LRF!$P:$AC,MATCH(Financials!$T$4,LRF!$P$5:$AC$5,0),FALSE)),0)</f>
        <v>0</v>
      </c>
      <c r="L27" s="623">
        <f t="shared" si="0"/>
        <v>3763.92</v>
      </c>
      <c r="M27" s="293"/>
      <c r="N27" s="32"/>
      <c r="O27" s="841"/>
      <c r="P27" s="841"/>
      <c r="Q27" s="841"/>
      <c r="R27" s="835">
        <f t="shared" si="6"/>
        <v>0</v>
      </c>
      <c r="S27" s="843"/>
      <c r="T27" s="100">
        <f t="shared" si="9"/>
        <v>3763.92</v>
      </c>
      <c r="U27" s="67">
        <f t="shared" si="8"/>
        <v>3.1670645214761664E-2</v>
      </c>
      <c r="V27" s="100">
        <f>IFERROR(IF($T$3="MTD",VLOOKUP(F27,'CONSO-2023'!$B:$N,MATCH(Financials!$T$4,'CONSO-2023'!$B$6:$N$6,0),FALSE),VLOOKUP(F27,'CONSO-2023'!$P:$AA,MATCH(Financials!$T$4,'CONSO-2023'!$P$6:$AB$6,0),FALSE)),0)</f>
        <v>1113</v>
      </c>
      <c r="W27" s="100">
        <f>IFERROR(IF($T$3="MTD",VLOOKUP(G27,'CONSO-2023'!$B:$N,MATCH(Financials!$T$4,'CONSO-2023'!$B$6:$N$6,0),FALSE),VLOOKUP(G27,'CONSO-2023'!$O:$AA,MATCH(Financials!$T$4,'CONSO-2023'!$O$6:$AB$6,0),FALSE)),0)</f>
        <v>0</v>
      </c>
      <c r="X27" s="100">
        <f t="shared" si="3"/>
        <v>2650.92</v>
      </c>
      <c r="Y27" s="100">
        <f>U27-W27</f>
        <v>3.1670645214761664E-2</v>
      </c>
      <c r="Z27" s="393"/>
      <c r="AA27" s="389"/>
      <c r="AB27" s="183"/>
      <c r="AC27" s="183"/>
      <c r="AD27" s="183"/>
      <c r="AE27" s="183"/>
      <c r="AF27" s="183"/>
      <c r="AG27" s="183"/>
      <c r="AH27" s="183"/>
      <c r="AI27" s="183"/>
      <c r="AJ27" s="183"/>
      <c r="AK27" s="183"/>
    </row>
    <row r="28" spans="1:37" s="291" customFormat="1" x14ac:dyDescent="0.25">
      <c r="B28" s="596" t="s">
        <v>20158</v>
      </c>
      <c r="C28" s="596" t="s">
        <v>16695</v>
      </c>
      <c r="D28" s="596" t="s">
        <v>16695</v>
      </c>
      <c r="E28" s="596" t="s">
        <v>20412</v>
      </c>
      <c r="F28" s="13" t="s">
        <v>16694</v>
      </c>
      <c r="G28" s="13"/>
      <c r="H28" s="835">
        <f>IFERROR(IF($T$3="MTD",VLOOKUP(B28,LO!A:N,MATCH(Financials!$T$4,LO!$A$5:$N$5,0),FALSE),VLOOKUP(B28,LO!$P:$AC,MATCH(Financials!$T$4,LO!$P$5:$AC$5,0),FALSE)),0)</f>
        <v>12586.95</v>
      </c>
      <c r="I28" s="835">
        <f>IFERROR(IF($T$3="MTD",VLOOKUP(C28,LU!$A:$N,MATCH(Financials!$T$4,LU!$A$5:$N$5,0),FALSE),VLOOKUP(C28,LU!$P:$AC,MATCH(Financials!$T$4,LU!$P$5:$AC$5,0),FALSE)),0)</f>
        <v>0</v>
      </c>
      <c r="J28" s="836">
        <f>IFERROR(IF($T$3="MTD",VLOOKUP(D28,LF!$A:$N,MATCH(Financials!$T$4,LF!$A$5:$N$5,0),FALSE),VLOOKUP(D28,LF!$P:$AC,MATCH(Financials!$T$4,LF!$P$5:$AC$5,0),FALSE)),0)</f>
        <v>4886.1899999999996</v>
      </c>
      <c r="K28" s="839">
        <f>IFERROR(IF($T$3="MTD",VLOOKUP(E28,LRF!$A:$N,MATCH(Financials!$T$4,LRF!$A$5:$N$5,0),FALSE),VLOOKUP(E28,LRF!$P:$AC,MATCH(Financials!$T$4,LRF!$P$5:$AC$5,0),FALSE)),0)</f>
        <v>7654.2300000000005</v>
      </c>
      <c r="L28" s="623">
        <f t="shared" si="0"/>
        <v>25127.37</v>
      </c>
      <c r="M28" s="293"/>
      <c r="N28" s="32"/>
      <c r="O28" s="841"/>
      <c r="P28" s="841"/>
      <c r="Q28" s="841">
        <f>-H28</f>
        <v>-12586.95</v>
      </c>
      <c r="R28" s="835">
        <f t="shared" si="6"/>
        <v>-12586.95</v>
      </c>
      <c r="S28" s="843"/>
      <c r="T28" s="100">
        <f t="shared" si="9"/>
        <v>12540.419999999998</v>
      </c>
      <c r="U28" s="67">
        <f t="shared" si="8"/>
        <v>0.10551850003828492</v>
      </c>
      <c r="V28" s="100">
        <f>IFERROR(IF($T$3="MTD",VLOOKUP(F28,'CONSO-2023'!$B:$N,MATCH(Financials!$T$4,'CONSO-2023'!$B$6:$N$6,0),FALSE),VLOOKUP(F28,'CONSO-2023'!$P:$AA,MATCH(Financials!$T$4,'CONSO-2023'!$P$6:$AB$6,0),FALSE)),0)</f>
        <v>37387.82</v>
      </c>
      <c r="W28" s="100">
        <f>IFERROR(IF($T$3="MTD",VLOOKUP(G28,'CONSO-2023'!$B:$N,MATCH(Financials!$T$4,'CONSO-2023'!$B$6:$N$6,0),FALSE),VLOOKUP(G28,'CONSO-2023'!$O:$AA,MATCH(Financials!$T$4,'CONSO-2023'!$O$6:$AB$6,0),FALSE)),0)</f>
        <v>0</v>
      </c>
      <c r="X28" s="100">
        <f t="shared" si="3"/>
        <v>-24847.4</v>
      </c>
      <c r="Y28" s="100">
        <f>U28-W28</f>
        <v>0.10551850003828492</v>
      </c>
      <c r="Z28" s="395"/>
      <c r="AA28" s="397"/>
      <c r="AB28" s="183"/>
      <c r="AC28" s="183"/>
      <c r="AD28" s="183"/>
      <c r="AE28" s="183"/>
      <c r="AF28" s="183"/>
      <c r="AG28" s="183"/>
      <c r="AH28" s="183"/>
      <c r="AI28" s="183"/>
      <c r="AJ28" s="183"/>
      <c r="AK28" s="183"/>
    </row>
    <row r="29" spans="1:37" s="291" customFormat="1" hidden="1" x14ac:dyDescent="0.25">
      <c r="B29" s="596" t="s">
        <v>16590</v>
      </c>
      <c r="C29" s="596" t="s">
        <v>16590</v>
      </c>
      <c r="D29" s="596" t="s">
        <v>16590</v>
      </c>
      <c r="E29" s="596"/>
      <c r="F29" s="13" t="s">
        <v>16693</v>
      </c>
      <c r="G29" s="13"/>
      <c r="H29" s="835">
        <f>IFERROR(IF($T$3="MTD",VLOOKUP(B29,LO!A:N,MATCH(Financials!$T$4,LO!$A$5:$N$5,0),FALSE),VLOOKUP(B29,LO!$P:$AC,MATCH(Financials!$T$4,LO!$P$5:$AC$5,0),FALSE)),0)</f>
        <v>0</v>
      </c>
      <c r="I29" s="835">
        <f>IFERROR(IF($T$3="MTD",VLOOKUP(C29,LU!$A:$N,MATCH(Financials!$T$4,LU!$A$5:$N$5,0),FALSE),VLOOKUP(C29,LU!$P:$AC,MATCH(Financials!$T$4,LU!$P$5:$AC$5,0),FALSE)),0)</f>
        <v>0</v>
      </c>
      <c r="J29" s="836">
        <f>IFERROR(IF($T$3="MTD",VLOOKUP(D29,LF!$A:$N,MATCH(Financials!$T$4,LF!$A$5:$N$5,0),FALSE),VLOOKUP(D29,LF!$P:$AC,MATCH(Financials!$T$4,LF!$P$5:$AC$5,0),FALSE)),0)</f>
        <v>0</v>
      </c>
      <c r="K29" s="836">
        <f>IFERROR(IF($T$3="MTD",VLOOKUP(E29,LRF!$A:$N,MATCH(Financials!$T$4,LRF!$A$5:$N$5,0),FALSE),VLOOKUP(E29,LRF!$P:$AC,MATCH(Financials!$T$4,LRF!$P$5:$AC$5,0),FALSE)),0)</f>
        <v>0</v>
      </c>
      <c r="L29" s="623">
        <f t="shared" si="0"/>
        <v>0</v>
      </c>
      <c r="M29" s="293"/>
      <c r="N29" s="32"/>
      <c r="O29" s="841"/>
      <c r="P29" s="841"/>
      <c r="Q29" s="841"/>
      <c r="R29" s="835">
        <f t="shared" si="6"/>
        <v>0</v>
      </c>
      <c r="S29" s="843"/>
      <c r="T29" s="100">
        <f t="shared" ref="T29:T36" si="10">L29+R29</f>
        <v>0</v>
      </c>
      <c r="U29" s="67">
        <f t="shared" si="8"/>
        <v>0</v>
      </c>
      <c r="V29" s="100">
        <f>IFERROR(IF($T$3="MTD",VLOOKUP(F29,'CONSO-2023'!$B:$N,MATCH(Financials!$T$4,'CONSO-2023'!$B$6:$N$6,0),FALSE),VLOOKUP(F29,'CONSO-2023'!$P:$AA,MATCH(Financials!$T$4,'CONSO-2023'!$P$6:$AB$6,0),FALSE)),0)</f>
        <v>0</v>
      </c>
      <c r="W29" s="67">
        <f t="shared" ref="W29:W37" si="11">IFERROR(V29/$V$37,0)</f>
        <v>0</v>
      </c>
      <c r="X29" s="100">
        <f t="shared" si="3"/>
        <v>0</v>
      </c>
      <c r="Y29" s="67">
        <f>IFERROR(T29/V29-1,0)</f>
        <v>0</v>
      </c>
      <c r="Z29" s="395"/>
      <c r="AA29" s="397"/>
      <c r="AB29" s="183"/>
      <c r="AC29" s="183"/>
      <c r="AD29" s="183"/>
      <c r="AE29" s="183"/>
      <c r="AF29" s="183"/>
      <c r="AG29" s="183"/>
      <c r="AH29" s="183"/>
      <c r="AI29" s="183"/>
      <c r="AJ29" s="183"/>
      <c r="AK29" s="183"/>
    </row>
    <row r="30" spans="1:37" hidden="1" x14ac:dyDescent="0.25">
      <c r="B30" s="42" t="s">
        <v>102</v>
      </c>
      <c r="C30" s="42" t="s">
        <v>102</v>
      </c>
      <c r="D30" s="42" t="s">
        <v>102</v>
      </c>
      <c r="F30" s="13" t="s">
        <v>16843</v>
      </c>
      <c r="G30" s="13"/>
      <c r="H30" s="835">
        <f>IFERROR(IF($T$3="MTD",VLOOKUP(B30,LO!A:N,MATCH(Financials!$T$4,LO!$A$5:$N$5,0),FALSE),VLOOKUP(B30,LO!$P:$AC,MATCH(Financials!$T$4,LO!$P$5:$AC$5,0),FALSE)),0)</f>
        <v>0</v>
      </c>
      <c r="I30" s="835">
        <f>IFERROR(IF($T$3="MTD",VLOOKUP(C30,LU!$A:$N,MATCH(Financials!$T$4,LU!$A$5:$N$5,0),FALSE),VLOOKUP(C30,LU!$P:$AC,MATCH(Financials!$T$4,LU!$P$5:$AC$5,0),FALSE)),0)</f>
        <v>0</v>
      </c>
      <c r="J30" s="836">
        <f>IFERROR(IF($T$3="MTD",VLOOKUP(D30,LF!$A:$N,MATCH(Financials!$T$4,LF!$A$5:$N$5,0),FALSE),VLOOKUP(D30,LF!$P:$AC,MATCH(Financials!$T$4,LF!$P$5:$AC$5,0),FALSE)),0)</f>
        <v>0</v>
      </c>
      <c r="K30" s="836">
        <f>IFERROR(IF($T$3="MTD",VLOOKUP(E30,LRF!$A:$N,MATCH(Financials!$T$4,LRF!$A$5:$N$5,0),FALSE),VLOOKUP(E30,LRF!$P:$AC,MATCH(Financials!$T$4,LRF!$P$5:$AC$5,0),FALSE)),0)</f>
        <v>0</v>
      </c>
      <c r="L30" s="623">
        <f t="shared" si="0"/>
        <v>0</v>
      </c>
      <c r="M30" s="59"/>
      <c r="N30" s="32"/>
      <c r="O30" s="841"/>
      <c r="P30" s="841"/>
      <c r="Q30" s="841"/>
      <c r="R30" s="835">
        <f t="shared" si="6"/>
        <v>0</v>
      </c>
      <c r="S30" s="845"/>
      <c r="T30" s="100">
        <f t="shared" si="10"/>
        <v>0</v>
      </c>
      <c r="U30" s="67">
        <f t="shared" si="8"/>
        <v>0</v>
      </c>
      <c r="V30" s="100">
        <f>IFERROR(IF($T$3="MTD",VLOOKUP(F30,'CONSO-2023'!$B:$N,MATCH(Financials!$T$4,'CONSO-2023'!$B$6:$N$6,0),FALSE),VLOOKUP(F30,'CONSO-2023'!$P:$AA,MATCH(Financials!$T$4,'CONSO-2023'!$P$6:$AB$6,0),FALSE)),0)</f>
        <v>0</v>
      </c>
      <c r="W30" s="67">
        <f t="shared" si="11"/>
        <v>0</v>
      </c>
      <c r="X30" s="100">
        <f t="shared" si="3"/>
        <v>0</v>
      </c>
      <c r="Y30" s="67">
        <f t="shared" ref="Y30:Y37" si="12">IFERROR(T30/V30-1,0)</f>
        <v>0</v>
      </c>
      <c r="AH30" s="183"/>
      <c r="AI30" s="183"/>
      <c r="AK30" s="183"/>
    </row>
    <row r="31" spans="1:37" s="291" customFormat="1" hidden="1" x14ac:dyDescent="0.25">
      <c r="B31" s="596" t="s">
        <v>384</v>
      </c>
      <c r="C31" s="596" t="s">
        <v>384</v>
      </c>
      <c r="D31" s="596" t="s">
        <v>384</v>
      </c>
      <c r="E31" s="596"/>
      <c r="F31" s="13" t="s">
        <v>385</v>
      </c>
      <c r="G31" s="13"/>
      <c r="H31" s="835">
        <f>IFERROR(IF($T$3="MTD",VLOOKUP(B31,LO!A:N,MATCH(Financials!$T$4,LO!$A$5:$N$5,0),FALSE),VLOOKUP(B31,LO!$P:$AC,MATCH(Financials!$T$4,LO!$P$5:$AC$5,0),FALSE)),0)</f>
        <v>0</v>
      </c>
      <c r="I31" s="835">
        <f>IFERROR(IF($T$3="MTD",VLOOKUP(C31,LU!$A:$N,MATCH(Financials!$T$4,LU!$A$5:$N$5,0),FALSE),VLOOKUP(C31,LU!$P:$AC,MATCH(Financials!$T$4,LU!$P$5:$AC$5,0),FALSE)),0)</f>
        <v>0</v>
      </c>
      <c r="J31" s="836">
        <f>IFERROR(IF($T$3="MTD",VLOOKUP(D31,LF!$A:$N,MATCH(Financials!$T$4,LF!$A$5:$N$5,0),FALSE),VLOOKUP(D31,LF!$P:$AC,MATCH(Financials!$T$4,LF!$P$5:$AC$5,0),FALSE)),0)</f>
        <v>0</v>
      </c>
      <c r="K31" s="836">
        <f>IFERROR(IF($T$3="MTD",VLOOKUP(E31,LRF!$A:$N,MATCH(Financials!$T$4,LRF!$A$5:$N$5,0),FALSE),VLOOKUP(E31,LRF!$P:$AC,MATCH(Financials!$T$4,LRF!$P$5:$AC$5,0),FALSE)),0)</f>
        <v>0</v>
      </c>
      <c r="L31" s="623">
        <f t="shared" si="0"/>
        <v>0</v>
      </c>
      <c r="M31" s="293"/>
      <c r="N31" s="32"/>
      <c r="O31" s="841"/>
      <c r="P31" s="841"/>
      <c r="Q31" s="841"/>
      <c r="R31" s="835">
        <f t="shared" si="6"/>
        <v>0</v>
      </c>
      <c r="S31" s="843"/>
      <c r="T31" s="100">
        <f t="shared" si="10"/>
        <v>0</v>
      </c>
      <c r="U31" s="67">
        <f t="shared" si="8"/>
        <v>0</v>
      </c>
      <c r="V31" s="100">
        <f>IFERROR(IF($T$3="MTD",VLOOKUP(F31,'CONSO-2023'!$B:$N,MATCH(Financials!$T$4,'CONSO-2023'!$B$6:$N$6,0),FALSE),VLOOKUP(F31,'CONSO-2023'!$P:$AA,MATCH(Financials!$T$4,'CONSO-2023'!$P$6:$AB$6,0),FALSE)),0)</f>
        <v>0</v>
      </c>
      <c r="W31" s="67">
        <f t="shared" si="11"/>
        <v>0</v>
      </c>
      <c r="X31" s="100">
        <f t="shared" si="3"/>
        <v>0</v>
      </c>
      <c r="Y31" s="67">
        <f t="shared" si="12"/>
        <v>0</v>
      </c>
      <c r="Z31" s="395"/>
      <c r="AA31" s="397"/>
      <c r="AB31" s="183"/>
      <c r="AC31" s="183"/>
      <c r="AD31" s="183"/>
      <c r="AE31" s="183"/>
      <c r="AF31" s="183"/>
      <c r="AG31" s="183"/>
      <c r="AH31" s="183"/>
      <c r="AI31" s="183"/>
      <c r="AJ31" s="183"/>
      <c r="AK31" s="183"/>
    </row>
    <row r="32" spans="1:37" x14ac:dyDescent="0.25">
      <c r="B32" s="597" t="s">
        <v>16682</v>
      </c>
      <c r="C32" s="597" t="s">
        <v>16682</v>
      </c>
      <c r="D32" s="597" t="s">
        <v>16682</v>
      </c>
      <c r="E32" s="598">
        <v>0</v>
      </c>
      <c r="F32" s="155" t="s">
        <v>17157</v>
      </c>
      <c r="G32" s="155"/>
      <c r="H32" s="837">
        <f>IFERROR(IF($T$3="MTD",VLOOKUP(B32,LO!A:N,MATCH(Financials!$T$4,LO!$A$5:$N$5,0),FALSE),VLOOKUP(B32,LO!$P:$AC,MATCH(Financials!$T$4,LO!$P$5:$AC$5,0),FALSE)),0)</f>
        <v>0</v>
      </c>
      <c r="I32" s="837">
        <f>IFERROR(IF($T$3="MTD",VLOOKUP(C32,LU!$A:$N,MATCH(Financials!$T$4,LU!$A$5:$N$5,0),FALSE),VLOOKUP(C32,LU!$P:$AC,MATCH(Financials!$T$4,LU!$P$5:$AC$5,0),FALSE)),0)</f>
        <v>6288.7300000000005</v>
      </c>
      <c r="J32" s="838">
        <f>IFERROR(IF($T$3="MTD",VLOOKUP(D32,LF!$A:$N,MATCH(Financials!$T$4,LF!$A$5:$N$5,0),FALSE),VLOOKUP(D32,LF!$P:$AC,MATCH(Financials!$T$4,LF!$P$5:$AC$5,0),FALSE)),0)</f>
        <v>0</v>
      </c>
      <c r="K32" s="836">
        <f>IFERROR(IF($T$3="MTD",VLOOKUP(E32,LRF!$A:$N,MATCH(Financials!$T$4,LRF!$A$5:$N$5,0),FALSE),VLOOKUP(E32,LRF!$P:$AC,MATCH(Financials!$T$4,LRF!$P$5:$AC$5,0),FALSE)),0)</f>
        <v>0</v>
      </c>
      <c r="L32" s="623">
        <f t="shared" si="0"/>
        <v>6288.7300000000005</v>
      </c>
      <c r="M32" s="59"/>
      <c r="N32" s="152"/>
      <c r="O32" s="844"/>
      <c r="P32" s="844"/>
      <c r="Q32" s="841"/>
      <c r="R32" s="835">
        <f>SUM(N32:Q32)</f>
        <v>0</v>
      </c>
      <c r="S32" s="845"/>
      <c r="T32" s="387">
        <f t="shared" si="10"/>
        <v>6288.7300000000005</v>
      </c>
      <c r="U32" s="67">
        <f t="shared" si="8"/>
        <v>5.2915082329440616E-2</v>
      </c>
      <c r="V32" s="100">
        <f>IFERROR(IF($T$3="MTD",VLOOKUP(F32,'CONSO-2023'!$B:$N,MATCH(Financials!$T$4,'CONSO-2023'!$B$6:$N$6,0),FALSE),VLOOKUP(F32,'CONSO-2023'!$P:$AA,MATCH(Financials!$T$4,'CONSO-2023'!$P$6:$AB$6,0),FALSE)),0)</f>
        <v>30046.329999999998</v>
      </c>
      <c r="W32" s="388">
        <f t="shared" si="11"/>
        <v>0.21491672801423015</v>
      </c>
      <c r="X32" s="387">
        <f t="shared" si="3"/>
        <v>-23757.599999999999</v>
      </c>
      <c r="Y32" s="388">
        <f t="shared" si="12"/>
        <v>-0.79069889733621368</v>
      </c>
      <c r="AA32" s="445"/>
      <c r="AH32" s="183"/>
      <c r="AI32" s="183"/>
      <c r="AK32" s="183"/>
    </row>
    <row r="33" spans="2:37" ht="14.1" customHeight="1" x14ac:dyDescent="0.25">
      <c r="B33" s="597" t="s">
        <v>16680</v>
      </c>
      <c r="C33" s="597" t="s">
        <v>16680</v>
      </c>
      <c r="D33" s="597" t="s">
        <v>16680</v>
      </c>
      <c r="E33" s="597">
        <v>0</v>
      </c>
      <c r="F33" s="155" t="s">
        <v>17155</v>
      </c>
      <c r="G33" s="155"/>
      <c r="H33" s="837">
        <f>IFERROR(IF($T$3="MTD",VLOOKUP(B33,LO!A:N,MATCH(Financials!$T$4,LO!$A$5:$N$5,0),FALSE),VLOOKUP(B33,LO!$P:$AC,MATCH(Financials!$T$4,LO!$P$5:$AC$5,0),FALSE)),0)</f>
        <v>0</v>
      </c>
      <c r="I33" s="837">
        <f>IFERROR(IF($T$3="MTD",VLOOKUP(C33,LU!$A:$N,MATCH(Financials!$T$4,LU!$A$5:$N$5,0),FALSE),VLOOKUP(C33,LU!$P:$AC,MATCH(Financials!$T$4,LU!$P$5:$AC$5,0),FALSE)),0)</f>
        <v>628.88</v>
      </c>
      <c r="J33" s="838">
        <f>IFERROR(IF($T$3="MTD",VLOOKUP(D33,LF!$A:$N,MATCH(Financials!$T$4,LF!$A$5:$N$5,0),FALSE),VLOOKUP(D33,LF!$P:$AC,MATCH(Financials!$T$4,LF!$P$5:$AC$5,0),FALSE)),0)</f>
        <v>0</v>
      </c>
      <c r="K33" s="836">
        <f>IFERROR(IF($T$3="MTD",VLOOKUP(E33,LRF!$A:$N,MATCH(Financials!$T$4,LRF!$A$5:$N$5,0),FALSE),VLOOKUP(E33,LRF!$P:$AC,MATCH(Financials!$T$4,LRF!$P$5:$AC$5,0),FALSE)),0)</f>
        <v>0</v>
      </c>
      <c r="L33" s="623">
        <f t="shared" si="0"/>
        <v>628.88</v>
      </c>
      <c r="M33" s="59"/>
      <c r="N33" s="152"/>
      <c r="O33" s="844"/>
      <c r="P33" s="844"/>
      <c r="Q33" s="841"/>
      <c r="R33" s="835">
        <f t="shared" si="6"/>
        <v>0</v>
      </c>
      <c r="S33" s="845"/>
      <c r="T33" s="387">
        <f>L33+R33</f>
        <v>628.88</v>
      </c>
      <c r="U33" s="67">
        <f t="shared" si="8"/>
        <v>5.2915671328453619E-3</v>
      </c>
      <c r="V33" s="100">
        <f>IFERROR(IF($T$3="MTD",VLOOKUP(F33,'CONSO-2023'!$B:$N,MATCH(Financials!$T$4,'CONSO-2023'!$B$6:$N$6,0),FALSE),VLOOKUP(F33,'CONSO-2023'!$P:$AA,MATCH(Financials!$T$4,'CONSO-2023'!$P$6:$AB$6,0),FALSE)),0)</f>
        <v>3004.56</v>
      </c>
      <c r="W33" s="388">
        <f t="shared" si="11"/>
        <v>2.1491150643770315E-2</v>
      </c>
      <c r="X33" s="387">
        <f t="shared" si="3"/>
        <v>-2375.6799999999998</v>
      </c>
      <c r="Y33" s="388">
        <f t="shared" si="12"/>
        <v>-0.79069148228026731</v>
      </c>
      <c r="AA33" s="445"/>
      <c r="AH33" s="183"/>
      <c r="AI33" s="183"/>
      <c r="AK33" s="183"/>
    </row>
    <row r="34" spans="2:37" x14ac:dyDescent="0.25">
      <c r="B34" s="597" t="s">
        <v>16681</v>
      </c>
      <c r="C34" s="597" t="s">
        <v>16681</v>
      </c>
      <c r="D34" s="597" t="s">
        <v>16681</v>
      </c>
      <c r="E34" s="597">
        <v>0</v>
      </c>
      <c r="F34" s="155" t="s">
        <v>17156</v>
      </c>
      <c r="G34" s="155"/>
      <c r="H34" s="837">
        <f>IFERROR(IF($T$3="MTD",VLOOKUP(B34,LO!A:N,MATCH(Financials!$T$4,LO!$A$5:$N$5,0),FALSE),VLOOKUP(B34,LO!$P:$AC,MATCH(Financials!$T$4,LO!$P$5:$AC$5,0),FALSE)),0)</f>
        <v>0</v>
      </c>
      <c r="I34" s="837">
        <f>IFERROR(IF($T$3="MTD",VLOOKUP(C34,LU!$A:$N,MATCH(Financials!$T$4,LU!$A$5:$N$5,0),FALSE),VLOOKUP(C34,LU!$P:$AC,MATCH(Financials!$T$4,LU!$P$5:$AC$5,0),FALSE)),0)</f>
        <v>658.86</v>
      </c>
      <c r="J34" s="838">
        <f>IFERROR(IF($T$3="MTD",VLOOKUP(D34,LF!$A:$N,MATCH(Financials!$T$4,LF!$A$5:$N$5,0),FALSE),VLOOKUP(D34,LF!$P:$AC,MATCH(Financials!$T$4,LF!$P$5:$AC$5,0),FALSE)),0)</f>
        <v>0</v>
      </c>
      <c r="K34" s="836">
        <f>IFERROR(IF($T$3="MTD",VLOOKUP(E34,LRF!$A:$N,MATCH(Financials!$T$4,LRF!$A$5:$N$5,0),FALSE),VLOOKUP(E34,LRF!$P:$AC,MATCH(Financials!$T$4,LRF!$P$5:$AC$5,0),FALSE)),0)</f>
        <v>0</v>
      </c>
      <c r="L34" s="623">
        <f t="shared" si="0"/>
        <v>658.86</v>
      </c>
      <c r="M34" s="59"/>
      <c r="N34" s="152"/>
      <c r="O34" s="844"/>
      <c r="P34" s="844"/>
      <c r="Q34" s="841"/>
      <c r="R34" s="835">
        <f t="shared" si="6"/>
        <v>0</v>
      </c>
      <c r="S34" s="845"/>
      <c r="T34" s="387">
        <f t="shared" si="10"/>
        <v>658.86</v>
      </c>
      <c r="U34" s="67">
        <f t="shared" si="8"/>
        <v>5.5438269958441918E-3</v>
      </c>
      <c r="V34" s="100">
        <f>IFERROR(IF($T$3="MTD",VLOOKUP(F34,'CONSO-2023'!$B:$N,MATCH(Financials!$T$4,'CONSO-2023'!$B$6:$N$6,0),FALSE),VLOOKUP(F34,'CONSO-2023'!$P:$AA,MATCH(Financials!$T$4,'CONSO-2023'!$P$6:$AB$6,0),FALSE)),0)</f>
        <v>3106</v>
      </c>
      <c r="W34" s="388">
        <f>IFERROR(V34/$V$37,0)</f>
        <v>2.2216735195686094E-2</v>
      </c>
      <c r="X34" s="387">
        <f t="shared" si="3"/>
        <v>-2447.14</v>
      </c>
      <c r="Y34" s="388">
        <f>IFERROR(T34/V34-1,0)</f>
        <v>-0.78787508048937538</v>
      </c>
      <c r="AA34" s="445"/>
      <c r="AH34" s="183"/>
      <c r="AI34" s="183"/>
      <c r="AK34" s="183"/>
    </row>
    <row r="35" spans="2:37" x14ac:dyDescent="0.25">
      <c r="B35" s="597" t="s">
        <v>20408</v>
      </c>
      <c r="C35" s="597" t="s">
        <v>20408</v>
      </c>
      <c r="D35" s="597" t="s">
        <v>20408</v>
      </c>
      <c r="E35" s="597" t="s">
        <v>20408</v>
      </c>
      <c r="F35" s="155" t="s">
        <v>20409</v>
      </c>
      <c r="G35" s="155"/>
      <c r="H35" s="837">
        <f>IFERROR(IF($T$3="MTD",VLOOKUP(B35,LO!A:N,MATCH(Financials!$T$4,LO!$A$5:$N$5,0),FALSE),VLOOKUP(B35,LO!$P:$AC,MATCH(Financials!$T$4,LO!$P$5:$AC$5,0),FALSE)),0)</f>
        <v>0</v>
      </c>
      <c r="I35" s="837">
        <f>IFERROR(IF($T$3="MTD",VLOOKUP(C35,LU!$A:$N,MATCH(Financials!$T$4,LU!$A$5:$N$5,0),FALSE),VLOOKUP(C35,LU!$P:$AC,MATCH(Financials!$T$4,LU!$P$5:$AC$5,0),FALSE)),0)</f>
        <v>0</v>
      </c>
      <c r="J35" s="838">
        <f>IFERROR(IF($T$3="MTD",VLOOKUP(D35,LF!$A:$N,MATCH(Financials!$T$4,LF!$A$5:$N$5,0),FALSE),VLOOKUP(D35,LF!$P:$AC,MATCH(Financials!$T$4,LF!$P$5:$AC$5,0),FALSE)),0)</f>
        <v>0</v>
      </c>
      <c r="K35" s="836">
        <f>IFERROR(IF($T$3="MTD",VLOOKUP(E35,LRF!$A:$N,MATCH(Financials!$T$4,LRF!$A$5:$N$5,0),FALSE),VLOOKUP(E35,LRF!$P:$AC,MATCH(Financials!$T$4,LRF!$P$5:$AC$5,0),FALSE)),0)</f>
        <v>329.43</v>
      </c>
      <c r="L35" s="623">
        <f t="shared" si="0"/>
        <v>329.43</v>
      </c>
      <c r="M35" s="59"/>
      <c r="N35" s="152"/>
      <c r="O35" s="844"/>
      <c r="P35" s="844"/>
      <c r="Q35" s="841">
        <f>-K35</f>
        <v>-329.43</v>
      </c>
      <c r="R35" s="835">
        <f t="shared" si="6"/>
        <v>-329.43</v>
      </c>
      <c r="S35" s="845"/>
      <c r="T35" s="387">
        <f t="shared" si="10"/>
        <v>0</v>
      </c>
      <c r="U35" s="67">
        <f t="shared" si="8"/>
        <v>0</v>
      </c>
      <c r="V35" s="100">
        <f>IFERROR(IF($T$3="MTD",VLOOKUP(F35,'CONSO-2023'!$B:$N,MATCH(Financials!$T$4,'CONSO-2023'!$B$6:$N$6,0),FALSE),VLOOKUP(F35,'CONSO-2023'!$P:$AA,MATCH(Financials!$T$4,'CONSO-2023'!$P$6:$AB$6,0),FALSE)),0)</f>
        <v>0</v>
      </c>
      <c r="W35" s="388">
        <f t="shared" si="11"/>
        <v>0</v>
      </c>
      <c r="X35" s="387">
        <f t="shared" si="3"/>
        <v>0</v>
      </c>
      <c r="Y35" s="388">
        <f>IFERROR(T35/V35-1,0)</f>
        <v>0</v>
      </c>
      <c r="AA35" s="445"/>
      <c r="AH35" s="183"/>
      <c r="AI35" s="183"/>
      <c r="AK35" s="183"/>
    </row>
    <row r="36" spans="2:37" hidden="1" x14ac:dyDescent="0.25">
      <c r="B36" s="597"/>
      <c r="C36" s="597"/>
      <c r="D36" s="597"/>
      <c r="E36" s="597"/>
      <c r="F36" s="155" t="s">
        <v>21141</v>
      </c>
      <c r="G36" s="155"/>
      <c r="H36" s="837">
        <f>IFERROR(IF($T$3="MTD",VLOOKUP(B36,LO!A:N,MATCH(Financials!$T$4,LO!$A$5:$N$5,0),FALSE),VLOOKUP(B36,LO!$P:$AC,MATCH(Financials!$T$4,LO!$P$5:$AC$5,0),FALSE)),0)</f>
        <v>0</v>
      </c>
      <c r="I36" s="837">
        <f>IFERROR(IF($T$3="MTD",VLOOKUP(C36,LU!$A:$N,MATCH(Financials!$T$4,LU!$A$5:$N$5,0),FALSE),VLOOKUP(C36,LU!$P:$AC,MATCH(Financials!$T$4,LU!$P$5:$AC$5,0),FALSE)),0)</f>
        <v>0</v>
      </c>
      <c r="J36" s="838">
        <f>IFERROR(IF($T$3="MTD",VLOOKUP(D36,LF!$A:$N,MATCH(Financials!$T$4,LF!$A$5:$N$5,0),FALSE),VLOOKUP(D36,LF!$P:$AC,MATCH(Financials!$T$4,LF!$P$5:$AC$5,0),FALSE)),0)</f>
        <v>0</v>
      </c>
      <c r="K36" s="838">
        <f>IFERROR(IF($T$3="MTD",VLOOKUP(E36,LRF!$A:$N,MATCH(Financials!$T$4,LRF!$A$5:$N$5,0),FALSE),VLOOKUP(E36,LRF!$P:$AC,MATCH(Financials!$T$4,LRF!$P$5:$AC$5,0),FALSE)),0)</f>
        <v>0</v>
      </c>
      <c r="L36" s="623">
        <f t="shared" si="0"/>
        <v>0</v>
      </c>
      <c r="N36" s="152"/>
      <c r="O36" s="844"/>
      <c r="P36" s="844"/>
      <c r="Q36" s="844"/>
      <c r="R36" s="837">
        <f>SUM(N36:Q36)</f>
        <v>0</v>
      </c>
      <c r="S36" s="846"/>
      <c r="T36" s="387">
        <f t="shared" si="10"/>
        <v>0</v>
      </c>
      <c r="U36" s="388">
        <f t="shared" si="8"/>
        <v>0</v>
      </c>
      <c r="V36" s="387">
        <f>IFERROR(IF($T$3="MTD",VLOOKUP(F36,'CONSO-2023'!$B:$N,MATCH(Financials!$T$4,'CONSO-2023'!$B$6:$N$6,0),FALSE),VLOOKUP(F36,'CONSO-2023'!$O:$AA,MATCH(Financials!$T$4,'CONSO-2023'!$O$6:$AB$6,0),FALSE)),0)</f>
        <v>0</v>
      </c>
      <c r="W36" s="388">
        <f t="shared" si="11"/>
        <v>0</v>
      </c>
      <c r="X36" s="387">
        <f t="shared" si="3"/>
        <v>0</v>
      </c>
      <c r="Y36" s="388">
        <f>IFERROR(T36/V36-1,0)</f>
        <v>0</v>
      </c>
      <c r="AA36" s="183"/>
      <c r="AH36" s="183"/>
      <c r="AI36" s="183"/>
      <c r="AK36" s="183"/>
    </row>
    <row r="37" spans="2:37" x14ac:dyDescent="0.25">
      <c r="F37" s="12" t="s">
        <v>16548</v>
      </c>
      <c r="G37" s="11">
        <f t="shared" ref="G37:K37" si="13">SUM(G11:G36)</f>
        <v>0</v>
      </c>
      <c r="H37" s="840">
        <f>SUM(H11:H36)</f>
        <v>123648.6</v>
      </c>
      <c r="I37" s="840">
        <f t="shared" si="13"/>
        <v>7576.47</v>
      </c>
      <c r="J37" s="840">
        <f t="shared" si="13"/>
        <v>10648.099999999999</v>
      </c>
      <c r="K37" s="840">
        <f t="shared" si="13"/>
        <v>88588.489999999991</v>
      </c>
      <c r="L37" s="840">
        <f>SUM(L11:L36)</f>
        <v>230461.65999999997</v>
      </c>
      <c r="N37" s="11">
        <f>SUM(N11:N36)</f>
        <v>0</v>
      </c>
      <c r="O37" s="840">
        <f>SUM(O11:O36)</f>
        <v>0</v>
      </c>
      <c r="P37" s="840">
        <f>SUM(P11:P36)</f>
        <v>0</v>
      </c>
      <c r="Q37" s="840">
        <f>SUM(Q11:Q36)</f>
        <v>-111615.96</v>
      </c>
      <c r="R37" s="840">
        <f>SUM(R11:R36)</f>
        <v>-111615.96</v>
      </c>
      <c r="S37" s="846"/>
      <c r="T37" s="101">
        <f>SUM(T11:T36)</f>
        <v>118845.7</v>
      </c>
      <c r="U37" s="36">
        <f t="shared" si="8"/>
        <v>1</v>
      </c>
      <c r="V37" s="101">
        <f>SUM(V11:V35)</f>
        <v>139804.51999999999</v>
      </c>
      <c r="W37" s="36">
        <f t="shared" si="11"/>
        <v>1</v>
      </c>
      <c r="X37" s="101">
        <f t="shared" si="3"/>
        <v>-20958.819999999992</v>
      </c>
      <c r="Y37" s="36">
        <f t="shared" si="12"/>
        <v>-0.14991518156923678</v>
      </c>
      <c r="AA37" s="183"/>
      <c r="AH37" s="183"/>
      <c r="AI37" s="183"/>
      <c r="AK37" s="183"/>
    </row>
    <row r="38" spans="2:37" x14ac:dyDescent="0.25">
      <c r="F38" s="75"/>
      <c r="G38" s="14"/>
      <c r="H38" s="14"/>
      <c r="I38" s="14"/>
      <c r="J38" s="213"/>
      <c r="K38" s="213"/>
      <c r="L38" s="14"/>
      <c r="N38" s="170"/>
      <c r="O38" s="170"/>
      <c r="P38" s="170"/>
      <c r="Q38" s="170"/>
      <c r="R38" s="14"/>
      <c r="T38" s="171"/>
      <c r="U38" s="172"/>
      <c r="V38" s="171"/>
      <c r="W38" s="172"/>
      <c r="X38" s="171"/>
      <c r="Y38" s="172"/>
      <c r="AA38" s="397"/>
      <c r="AH38" s="183"/>
      <c r="AI38" s="183"/>
      <c r="AK38" s="183"/>
    </row>
    <row r="39" spans="2:37" x14ac:dyDescent="0.25">
      <c r="F39" s="75" t="s">
        <v>16546</v>
      </c>
      <c r="G39" s="14"/>
      <c r="H39" s="14"/>
      <c r="I39" s="14"/>
      <c r="J39" s="213"/>
      <c r="K39" s="213"/>
      <c r="L39" s="14"/>
      <c r="N39" s="170"/>
      <c r="O39" s="170"/>
      <c r="P39" s="170"/>
      <c r="Q39" s="170"/>
      <c r="R39" s="14"/>
      <c r="T39" s="171"/>
      <c r="U39" s="172"/>
      <c r="V39" s="171"/>
      <c r="W39" s="172"/>
      <c r="X39" s="171"/>
      <c r="Y39" s="172"/>
      <c r="AA39" s="397"/>
      <c r="AH39" s="183"/>
      <c r="AI39" s="183"/>
      <c r="AK39" s="183"/>
    </row>
    <row r="40" spans="2:37" x14ac:dyDescent="0.25">
      <c r="B40" s="597" t="s">
        <v>24262</v>
      </c>
      <c r="C40" s="597" t="s">
        <v>24262</v>
      </c>
      <c r="D40" s="597" t="s">
        <v>16564</v>
      </c>
      <c r="E40" s="597">
        <v>0</v>
      </c>
      <c r="F40" s="76" t="s">
        <v>24257</v>
      </c>
      <c r="G40" s="14"/>
      <c r="H40" s="13">
        <f>IFERROR(IF($T$3="MTD",VLOOKUP(B40,LO!A:N,MATCH(Financials!$T$4,LO!$A$5:$N$5,0),FALSE),VLOOKUP(B40,LO!$P:$AC,MATCH(Financials!$T$4,LO!$P$5:$AC$5,0),FALSE)),0)</f>
        <v>0</v>
      </c>
      <c r="I40" s="13">
        <f>IFERROR(IF($T$3="MTD",VLOOKUP(C40,LU!$A:$N,MATCH(Financials!$T$4,LU!$A$5:$N$5,0),FALSE),VLOOKUP(C40,LU!$P:$AC,MATCH(Financials!$T$4,LU!$P$5:$AC$5,0),FALSE)),0)</f>
        <v>0</v>
      </c>
      <c r="J40" s="211">
        <f>IFERROR(IF($T$3="MTD",VLOOKUP(D40,LF!$A:$N,MATCH(Financials!$T$4,LF!$A$5:$N$5,0),FALSE),VLOOKUP(D40,LF!$P:$AC,MATCH(Financials!$T$4,LF!$P$5:$AC$5,0),FALSE)),0)</f>
        <v>0</v>
      </c>
      <c r="K40" s="211">
        <f>IFERROR(IF($T$3="MTD",VLOOKUP(E40,LRF!$A:$N,MATCH(Financials!$T$4,LRF!$A$5:$N$5,0),FALSE),VLOOKUP(E40,LRF!$P:$AC,MATCH(Financials!$T$4,LRF!$P$5:$AC$5,0),FALSE)),0)</f>
        <v>0</v>
      </c>
      <c r="L40" s="14">
        <f>SUM(G40:K40)</f>
        <v>0</v>
      </c>
      <c r="N40" s="170"/>
      <c r="O40" s="170"/>
      <c r="P40" s="170"/>
      <c r="Q40" s="170"/>
      <c r="R40" s="13">
        <f>SUM(N40:Q40)</f>
        <v>0</v>
      </c>
      <c r="T40" s="100">
        <f>L40+R40</f>
        <v>0</v>
      </c>
      <c r="U40" s="67">
        <f>IFERROR(T40/$T$43,0)</f>
        <v>0</v>
      </c>
      <c r="V40" s="100">
        <f>IFERROR(IF($T$3="MTD",VLOOKUP(F40,'CONSO-2023'!$B:$N,MATCH(Financials!$T$4,'CONSO-2023'!$B$6:$N$6,0),FALSE),VLOOKUP(F40,'CONSO-2023'!$P:$AA,MATCH(Financials!$T$4,'CONSO-2023'!$P$6:$AB$6,0),FALSE)),0)</f>
        <v>0</v>
      </c>
      <c r="W40" s="100">
        <f>IFERROR(IF($T$3="MTD",VLOOKUP(G40,'CONSO-2023'!$B:$N,MATCH(Financials!$T$4,'CONSO-2023'!$B$6:$N$6,0),FALSE),VLOOKUP(G40,'CONSO-2023'!$O:$AA,MATCH(Financials!$T$4,'CONSO-2023'!$O$6:$AB$6,0),FALSE)),0)</f>
        <v>0</v>
      </c>
      <c r="X40" s="100">
        <f t="shared" ref="X40:Y43" si="14">T40-V40</f>
        <v>0</v>
      </c>
      <c r="Y40" s="100">
        <f t="shared" si="14"/>
        <v>0</v>
      </c>
      <c r="AA40" s="397"/>
      <c r="AH40" s="183"/>
      <c r="AI40" s="183"/>
      <c r="AK40" s="183"/>
    </row>
    <row r="41" spans="2:37" x14ac:dyDescent="0.25">
      <c r="B41" s="597" t="s">
        <v>16549</v>
      </c>
      <c r="C41" s="597" t="s">
        <v>24262</v>
      </c>
      <c r="D41" s="597" t="s">
        <v>16549</v>
      </c>
      <c r="E41" s="597">
        <v>0</v>
      </c>
      <c r="F41" s="76" t="s">
        <v>16719</v>
      </c>
      <c r="G41" s="14"/>
      <c r="H41" s="13">
        <f>IFERROR(IF($T$3="MTD",VLOOKUP(B41,LO!A:N,MATCH(Financials!$T$4,LO!$A$5:$N$5,0),FALSE),VLOOKUP(B41,LO!$P:$AC,MATCH(Financials!$T$4,LO!$P$5:$AC$5,0),FALSE)),0)</f>
        <v>0</v>
      </c>
      <c r="I41" s="13">
        <f>IFERROR(IF($T$3="MTD",VLOOKUP(C41,LU!$A:$N,MATCH(Financials!$T$4,LU!$A$5:$N$5,0),FALSE),VLOOKUP(C41,LU!$P:$AC,MATCH(Financials!$T$4,LU!$P$5:$AC$5,0),FALSE)),0)</f>
        <v>0</v>
      </c>
      <c r="J41" s="211">
        <f>IFERROR(IF($T$3="MTD",VLOOKUP(D41,LF!$A:$N,MATCH(Financials!$T$4,LF!$A$5:$N$5,0),FALSE),VLOOKUP(D41,LF!$P:$AC,MATCH(Financials!$T$4,LF!$P$5:$AC$5,0),FALSE)),0)</f>
        <v>0</v>
      </c>
      <c r="K41" s="211">
        <f>IFERROR(IF($T$3="MTD",VLOOKUP(E41,LRF!$A:$N,MATCH(Financials!$T$4,LRF!$A$5:$N$5,0),FALSE),VLOOKUP(E41,LRF!$P:$AC,MATCH(Financials!$T$4,LRF!$P$5:$AC$5,0),FALSE)),0)</f>
        <v>0</v>
      </c>
      <c r="L41" s="14">
        <f>SUM(G41:K41)</f>
        <v>0</v>
      </c>
      <c r="N41" s="170"/>
      <c r="O41" s="170"/>
      <c r="P41" s="170"/>
      <c r="Q41" s="170"/>
      <c r="R41" s="13">
        <f>SUM(N41:Q41)</f>
        <v>0</v>
      </c>
      <c r="T41" s="100">
        <f>L41+R41</f>
        <v>0</v>
      </c>
      <c r="U41" s="67">
        <f>IFERROR(T41/$T$43,0)</f>
        <v>0</v>
      </c>
      <c r="V41" s="100">
        <f>IFERROR(IF($T$3="MTD",VLOOKUP(F41,'CONSO-2023'!$B:$N,MATCH(Financials!$T$4,'CONSO-2023'!$B$6:$N$6,0),FALSE),VLOOKUP(F41,'CONSO-2023'!$P:$AA,MATCH(Financials!$T$4,'CONSO-2023'!$P$6:$AB$6,0),FALSE)),0)</f>
        <v>0</v>
      </c>
      <c r="W41" s="100">
        <f>IFERROR(IF($T$3="MTD",VLOOKUP(G41,'CONSO-2023'!$B:$N,MATCH(Financials!$T$4,'CONSO-2023'!$B$6:$N$6,0),FALSE),VLOOKUP(G41,'CONSO-2023'!$O:$AA,MATCH(Financials!$T$4,'CONSO-2023'!$O$6:$AB$6,0),FALSE)),0)</f>
        <v>0</v>
      </c>
      <c r="X41" s="100">
        <f t="shared" si="14"/>
        <v>0</v>
      </c>
      <c r="Y41" s="100">
        <f t="shared" si="14"/>
        <v>0</v>
      </c>
      <c r="AA41" s="397"/>
      <c r="AH41" s="183"/>
      <c r="AI41" s="183"/>
      <c r="AK41" s="183"/>
    </row>
    <row r="42" spans="2:37" x14ac:dyDescent="0.25">
      <c r="B42" s="597" t="s">
        <v>16567</v>
      </c>
      <c r="C42" s="597" t="s">
        <v>16567</v>
      </c>
      <c r="D42" s="597" t="s">
        <v>16567</v>
      </c>
      <c r="E42" s="597">
        <v>0</v>
      </c>
      <c r="F42" s="76" t="s">
        <v>16566</v>
      </c>
      <c r="G42" s="14"/>
      <c r="H42" s="835">
        <f>IFERROR(IF($T$3="MTD",VLOOKUP(B42,LO!A:N,MATCH(Financials!$T$4,LO!$A$5:$N$5,0),FALSE),VLOOKUP(B42,LO!$P:$AC,MATCH(Financials!$T$4,LO!$P$5:$AC$5,0),FALSE)),0)</f>
        <v>0</v>
      </c>
      <c r="I42" s="835">
        <f>IFERROR(IF($T$3="MTD",VLOOKUP(C42,LU!$A:$N,MATCH(Financials!$T$4,LU!$A$5:$N$5,0),FALSE),VLOOKUP(C42,LU!$P:$AC,MATCH(Financials!$T$4,LU!$P$5:$AC$5,0),FALSE)),0)</f>
        <v>0</v>
      </c>
      <c r="J42" s="836">
        <f>IFERROR(IF($T$3="MTD",VLOOKUP(D42,LF!$A:$N,MATCH(Financials!$T$4,LF!$A$5:$N$5,0),FALSE),VLOOKUP(D42,LF!$P:$AC,MATCH(Financials!$T$4,LF!$P$5:$AC$5,0),FALSE)),0)</f>
        <v>0</v>
      </c>
      <c r="K42" s="836">
        <f>IFERROR(IF($T$3="MTD",VLOOKUP(E42,LRF!$A:$N,MATCH(Financials!$T$4,LRF!$A$5:$N$5,0),FALSE),VLOOKUP(E42,LRF!$P:$AC,MATCH(Financials!$T$4,LRF!$P$5:$AC$5,0),FALSE)),0)</f>
        <v>0</v>
      </c>
      <c r="L42" s="623">
        <f>SUM(G42:K42)</f>
        <v>0</v>
      </c>
      <c r="M42" s="846"/>
      <c r="N42" s="847"/>
      <c r="O42" s="847"/>
      <c r="P42" s="847"/>
      <c r="Q42" s="847"/>
      <c r="R42" s="835">
        <f>SUM(N42:Q42)</f>
        <v>0</v>
      </c>
      <c r="S42" s="846"/>
      <c r="T42" s="100">
        <f>L42+R42</f>
        <v>0</v>
      </c>
      <c r="U42" s="67">
        <f>IFERROR(T42/$T$43,0)</f>
        <v>0</v>
      </c>
      <c r="V42" s="100">
        <f>IFERROR(IF($T$3="MTD",VLOOKUP(F42,'CONSO-2023'!$B:$N,MATCH(Financials!$T$4,'CONSO-2023'!$B$6:$N$6,0),FALSE),VLOOKUP(F42,'CONSO-2023'!$P:$AA,MATCH(Financials!$T$4,'CONSO-2023'!$P$6:$AB$6,0),FALSE)),0)</f>
        <v>0</v>
      </c>
      <c r="W42" s="100">
        <f>IFERROR(IF($T$3="MTD",VLOOKUP(G42,'CONSO-2023'!$B:$N,MATCH(Financials!$T$4,'CONSO-2023'!$B$6:$N$6,0),FALSE),VLOOKUP(G42,'CONSO-2023'!$O:$AA,MATCH(Financials!$T$4,'CONSO-2023'!$O$6:$AB$6,0),FALSE)),0)</f>
        <v>0</v>
      </c>
      <c r="X42" s="100">
        <f>T42-V42</f>
        <v>0</v>
      </c>
      <c r="Y42" s="100">
        <f>U42-W42</f>
        <v>0</v>
      </c>
      <c r="AA42" s="397"/>
      <c r="AH42" s="183"/>
      <c r="AI42" s="183"/>
      <c r="AK42" s="183"/>
    </row>
    <row r="43" spans="2:37" x14ac:dyDescent="0.25">
      <c r="F43" s="12" t="s">
        <v>16547</v>
      </c>
      <c r="G43" s="11">
        <f t="shared" ref="G43:L43" si="15">SUM(G40:G42)</f>
        <v>0</v>
      </c>
      <c r="H43" s="840">
        <f t="shared" si="15"/>
        <v>0</v>
      </c>
      <c r="I43" s="840">
        <f t="shared" si="15"/>
        <v>0</v>
      </c>
      <c r="J43" s="840">
        <f t="shared" si="15"/>
        <v>0</v>
      </c>
      <c r="K43" s="840">
        <f t="shared" si="15"/>
        <v>0</v>
      </c>
      <c r="L43" s="840">
        <f t="shared" si="15"/>
        <v>0</v>
      </c>
      <c r="M43" s="846"/>
      <c r="N43" s="848">
        <f>SUM(N40:N42)</f>
        <v>0</v>
      </c>
      <c r="O43" s="848">
        <f>SUM(O40:O42)</f>
        <v>0</v>
      </c>
      <c r="P43" s="848">
        <f>SUM(P40:P42)</f>
        <v>0</v>
      </c>
      <c r="Q43" s="848">
        <f>SUM(Q40:Q42)</f>
        <v>0</v>
      </c>
      <c r="R43" s="840">
        <f>SUM(R40:R42)</f>
        <v>0</v>
      </c>
      <c r="S43" s="846"/>
      <c r="T43" s="101">
        <f>SUM(T40:T42)</f>
        <v>0</v>
      </c>
      <c r="U43" s="36">
        <f>IFERROR(T43/$T$43,0)</f>
        <v>0</v>
      </c>
      <c r="V43" s="101">
        <f>SUM(V40:V42)</f>
        <v>0</v>
      </c>
      <c r="W43" s="36">
        <f>IFERROR(V43/$V$43,0)</f>
        <v>0</v>
      </c>
      <c r="X43" s="101">
        <f t="shared" si="14"/>
        <v>0</v>
      </c>
      <c r="Y43" s="36">
        <f>IFERROR(T43/V43-1,0)</f>
        <v>0</v>
      </c>
      <c r="AA43" s="397"/>
      <c r="AH43" s="183"/>
      <c r="AI43" s="183"/>
      <c r="AK43" s="183"/>
    </row>
    <row r="44" spans="2:37" x14ac:dyDescent="0.25">
      <c r="F44" s="75"/>
      <c r="G44" s="14"/>
      <c r="H44" s="14"/>
      <c r="I44" s="623"/>
      <c r="J44" s="623"/>
      <c r="K44" s="623"/>
      <c r="L44" s="623"/>
      <c r="M44" s="846"/>
      <c r="N44" s="847"/>
      <c r="O44" s="847"/>
      <c r="P44" s="847"/>
      <c r="Q44" s="847"/>
      <c r="R44" s="623"/>
      <c r="S44" s="846"/>
      <c r="T44" s="171"/>
      <c r="U44" s="172"/>
      <c r="V44" s="171"/>
      <c r="W44" s="172"/>
      <c r="X44" s="171"/>
      <c r="Y44" s="172"/>
      <c r="AA44" s="397"/>
      <c r="AH44" s="183"/>
      <c r="AI44" s="183"/>
      <c r="AK44" s="183"/>
    </row>
    <row r="45" spans="2:37" ht="15.75" thickBot="1" x14ac:dyDescent="0.3">
      <c r="F45" s="10" t="s">
        <v>22</v>
      </c>
      <c r="G45" s="9">
        <f t="shared" ref="G45:L45" si="16">G37+G43</f>
        <v>0</v>
      </c>
      <c r="H45" s="849">
        <f t="shared" si="16"/>
        <v>123648.6</v>
      </c>
      <c r="I45" s="849">
        <f t="shared" si="16"/>
        <v>7576.47</v>
      </c>
      <c r="J45" s="849">
        <f t="shared" si="16"/>
        <v>10648.099999999999</v>
      </c>
      <c r="K45" s="849">
        <f t="shared" si="16"/>
        <v>88588.489999999991</v>
      </c>
      <c r="L45" s="849">
        <f t="shared" si="16"/>
        <v>230461.65999999997</v>
      </c>
      <c r="M45" s="846"/>
      <c r="N45" s="850">
        <f>N43+N37</f>
        <v>0</v>
      </c>
      <c r="O45" s="850">
        <f>O43+O37</f>
        <v>0</v>
      </c>
      <c r="P45" s="850">
        <f>P43+P37</f>
        <v>0</v>
      </c>
      <c r="Q45" s="850">
        <f>Q43+Q37</f>
        <v>-111615.96</v>
      </c>
      <c r="R45" s="849">
        <f>R37+R43</f>
        <v>-111615.96</v>
      </c>
      <c r="S45" s="846"/>
      <c r="T45" s="103">
        <f>T37+T43</f>
        <v>118845.7</v>
      </c>
      <c r="U45" s="38">
        <f>IFERROR(T45/$T$45,0)</f>
        <v>1</v>
      </c>
      <c r="V45" s="103">
        <f>V37+V43</f>
        <v>139804.51999999999</v>
      </c>
      <c r="W45" s="38">
        <f>W37+W43</f>
        <v>1</v>
      </c>
      <c r="X45" s="103">
        <f>T45-V45</f>
        <v>-20958.819999999992</v>
      </c>
      <c r="Y45" s="38">
        <f>IFERROR(T45/V45-1,0)</f>
        <v>-0.14991518156923678</v>
      </c>
      <c r="Z45" s="393"/>
      <c r="AA45" s="397"/>
      <c r="AH45" s="183"/>
      <c r="AI45" s="183"/>
      <c r="AK45" s="183"/>
    </row>
    <row r="46" spans="2:37" ht="15.75" thickTop="1" x14ac:dyDescent="0.25">
      <c r="F46" s="75"/>
      <c r="G46" s="14"/>
      <c r="H46" s="14"/>
      <c r="I46" s="14"/>
      <c r="J46" s="14"/>
      <c r="K46" s="14"/>
      <c r="L46" s="14"/>
      <c r="N46" s="170"/>
      <c r="O46" s="170"/>
      <c r="P46" s="170"/>
      <c r="Q46" s="170"/>
      <c r="R46" s="14"/>
      <c r="T46" s="171"/>
      <c r="U46" s="172"/>
      <c r="V46" s="171"/>
      <c r="W46" s="172"/>
      <c r="X46" s="171"/>
      <c r="Y46" s="172"/>
      <c r="AA46" s="397"/>
      <c r="AH46" s="183"/>
      <c r="AI46" s="183"/>
      <c r="AK46" s="183"/>
    </row>
    <row r="47" spans="2:37" x14ac:dyDescent="0.25">
      <c r="F47" s="22" t="s">
        <v>16683</v>
      </c>
      <c r="G47" s="247"/>
      <c r="H47" s="247"/>
      <c r="I47" s="247"/>
      <c r="J47" s="247"/>
      <c r="K47" s="247"/>
      <c r="L47" s="247"/>
      <c r="N47" s="33"/>
      <c r="O47" s="33"/>
      <c r="P47" s="33"/>
      <c r="Q47" s="589"/>
      <c r="R47" s="8"/>
      <c r="T47" s="102"/>
      <c r="U47" s="37"/>
      <c r="V47" s="294"/>
      <c r="W47" s="37"/>
      <c r="X47" s="102"/>
      <c r="Y47" s="37"/>
      <c r="AA47" s="397"/>
      <c r="AH47" s="183"/>
      <c r="AI47" s="183"/>
      <c r="AK47" s="183"/>
    </row>
    <row r="48" spans="2:37" s="291" customFormat="1" x14ac:dyDescent="0.25">
      <c r="B48" s="596" t="s">
        <v>16711</v>
      </c>
      <c r="C48" s="596" t="s">
        <v>16711</v>
      </c>
      <c r="D48" s="596" t="s">
        <v>16711</v>
      </c>
      <c r="E48" s="596" t="s">
        <v>16711</v>
      </c>
      <c r="F48" s="13" t="s">
        <v>16710</v>
      </c>
      <c r="G48" s="835"/>
      <c r="H48" s="835">
        <f>IFERROR(IF($T$3="MTD",VLOOKUP(B48,LO!A:N,MATCH(Financials!$T$4,LO!$A$5:$N$5,0),FALSE),VLOOKUP(B48,LO!$P:$AC,MATCH(Financials!$T$4,LO!$P$5:$AC$5,0),FALSE)),0)</f>
        <v>0</v>
      </c>
      <c r="I48" s="835">
        <f>IFERROR(IF($T$3="MTD",VLOOKUP(C48,LU!$A:$N,MATCH(Financials!$T$4,LU!$A$5:$N$5,0),FALSE),VLOOKUP(C48,LU!$P:$AC,MATCH(Financials!$T$4,LU!$P$5:$AC$5,0),FALSE)),0)</f>
        <v>0</v>
      </c>
      <c r="J48" s="836">
        <f>IFERROR(IF($T$3="MTD",VLOOKUP(D48,LF!$A:$N,MATCH(Financials!$T$4,LF!$A$5:$N$5,0),FALSE),VLOOKUP(D48,LF!$P:$AC,MATCH(Financials!$T$4,LF!$P$5:$AC$5,0),FALSE)),0)</f>
        <v>99.94</v>
      </c>
      <c r="K48" s="839">
        <f>IFERROR(IF($T$3="MTD",VLOOKUP(E48,LRF!$A:$N,MATCH(Financials!$T$4,LRF!$A$5:$N$5,0),FALSE),VLOOKUP(E48,LRF!$P:$AC,MATCH(Financials!$T$4,LRF!$P$5:$AC$5,0),FALSE)),0)</f>
        <v>109.94</v>
      </c>
      <c r="L48" s="623">
        <f>SUM(G48:K48)</f>
        <v>209.88</v>
      </c>
      <c r="M48" s="851"/>
      <c r="N48" s="841"/>
      <c r="O48" s="841"/>
      <c r="P48" s="841"/>
      <c r="Q48" s="841">
        <f>-L48</f>
        <v>-209.88</v>
      </c>
      <c r="R48" s="835">
        <f t="shared" ref="R48:R53" si="17">SUM(N48:Q48)</f>
        <v>-209.88</v>
      </c>
      <c r="S48" s="851"/>
      <c r="T48" s="100">
        <f>L48+R48</f>
        <v>0</v>
      </c>
      <c r="U48" s="67">
        <f>IFERROR(T48/$T$37,0)</f>
        <v>0</v>
      </c>
      <c r="V48" s="100">
        <f>IFERROR(IF($T$3="MTD",VLOOKUP(F48,'CONSO-2023'!$B:$N,MATCH(Financials!$T$4,'CONSO-2023'!$B$6:$N$6,0),FALSE),VLOOKUP(F48,'CONSO-2023'!$P:$AA,MATCH(Financials!$T$4,'CONSO-2023'!$P$6:$AB$6,0),FALSE)),0)</f>
        <v>0</v>
      </c>
      <c r="W48" s="67">
        <f>IFERROR(V48/$V$37,0)</f>
        <v>0</v>
      </c>
      <c r="X48" s="100">
        <f>T48-V48</f>
        <v>0</v>
      </c>
      <c r="Y48" s="67">
        <f>IFERROR(T48/V48-1,0)</f>
        <v>0</v>
      </c>
      <c r="Z48" s="588"/>
      <c r="AA48" s="230"/>
      <c r="AB48" s="183"/>
      <c r="AC48" s="183"/>
      <c r="AD48" s="183"/>
      <c r="AE48" s="183"/>
      <c r="AF48" s="183"/>
      <c r="AG48" s="183"/>
      <c r="AH48" s="183"/>
      <c r="AI48" s="183"/>
      <c r="AJ48" s="183"/>
      <c r="AK48" s="183"/>
    </row>
    <row r="49" spans="2:37" s="291" customFormat="1" x14ac:dyDescent="0.25">
      <c r="B49" s="596" t="s">
        <v>16702</v>
      </c>
      <c r="C49" s="596" t="s">
        <v>16702</v>
      </c>
      <c r="D49" s="596" t="s">
        <v>16702</v>
      </c>
      <c r="E49" s="596" t="s">
        <v>16702</v>
      </c>
      <c r="F49" s="13" t="s">
        <v>16705</v>
      </c>
      <c r="G49" s="835"/>
      <c r="H49" s="835">
        <f>IFERROR(IF($T$3="MTD",VLOOKUP(B49,LO!A:N,MATCH(Financials!$T$4,LO!$A$5:$N$5,0),FALSE),VLOOKUP(B49,LO!$P:$AC,MATCH(Financials!$T$4,LO!$P$5:$AC$5,0),FALSE)),0)</f>
        <v>0</v>
      </c>
      <c r="I49" s="835">
        <f>IFERROR(IF($T$3="MTD",VLOOKUP(C49,LU!$A:$N,MATCH(Financials!$T$4,LU!$A$5:$N$5,0),FALSE),VLOOKUP(C49,LU!$P:$AC,MATCH(Financials!$T$4,LU!$P$5:$AC$5,0),FALSE)),0)</f>
        <v>0</v>
      </c>
      <c r="J49" s="836">
        <f>IFERROR(IF($T$3="MTD",VLOOKUP(D49,LF!$A:$N,MATCH(Financials!$T$4,LF!$A$5:$N$5,0),FALSE),VLOOKUP(D49,LF!$P:$AC,MATCH(Financials!$T$4,LF!$P$5:$AC$5,0),FALSE)),0)</f>
        <v>280.38</v>
      </c>
      <c r="K49" s="839">
        <f>IFERROR(IF($T$3="MTD",VLOOKUP(E49,LRF!$A:$N,MATCH(Financials!$T$4,LRF!$A$5:$N$5,0),FALSE),VLOOKUP(E49,LRF!$P:$AC,MATCH(Financials!$T$4,LRF!$P$5:$AC$5,0),FALSE)),0)</f>
        <v>348.5</v>
      </c>
      <c r="L49" s="835">
        <f t="shared" ref="L49:L77" si="18">SUM(G49:K49)</f>
        <v>628.88</v>
      </c>
      <c r="M49" s="851"/>
      <c r="N49" s="841"/>
      <c r="O49" s="841"/>
      <c r="P49" s="841"/>
      <c r="Q49" s="841">
        <f t="shared" ref="Q49:Q59" si="19">-L49</f>
        <v>-628.88</v>
      </c>
      <c r="R49" s="835">
        <f t="shared" si="17"/>
        <v>-628.88</v>
      </c>
      <c r="S49" s="851"/>
      <c r="T49" s="100">
        <f t="shared" ref="T49:T58" si="20">L49+R49</f>
        <v>0</v>
      </c>
      <c r="U49" s="67">
        <f t="shared" ref="U49:U58" si="21">IFERROR(T49/$T$37,0)</f>
        <v>0</v>
      </c>
      <c r="V49" s="100">
        <f>IFERROR(IF($T$3="MTD",VLOOKUP(F49,'CONSO-2023'!$B:$N,MATCH(Financials!$T$4,'CONSO-2023'!$B$6:$N$6,0),FALSE),VLOOKUP(F49,'CONSO-2023'!$P:$AA,MATCH(Financials!$T$4,'CONSO-2023'!$P$6:$AB$6,0),FALSE)),0)</f>
        <v>0</v>
      </c>
      <c r="W49" s="67">
        <f t="shared" ref="W49:W58" si="22">IFERROR(V49/$V$37,0)</f>
        <v>0</v>
      </c>
      <c r="X49" s="100">
        <f t="shared" ref="X49:X58" si="23">T49-V49</f>
        <v>0</v>
      </c>
      <c r="Y49" s="67">
        <f t="shared" ref="Y49:Y58" si="24">IFERROR(T49/V49-1,0)</f>
        <v>0</v>
      </c>
      <c r="Z49" s="588"/>
      <c r="AA49" s="230"/>
      <c r="AB49" s="395"/>
      <c r="AC49" s="395"/>
      <c r="AD49" s="395"/>
      <c r="AE49" s="395"/>
      <c r="AF49" s="395"/>
      <c r="AG49" s="395"/>
      <c r="AH49" s="395"/>
      <c r="AI49" s="395"/>
      <c r="AJ49" s="395"/>
      <c r="AK49" s="395"/>
    </row>
    <row r="50" spans="2:37" s="291" customFormat="1" x14ac:dyDescent="0.25">
      <c r="B50" s="596" t="s">
        <v>16696</v>
      </c>
      <c r="C50" s="596" t="s">
        <v>16696</v>
      </c>
      <c r="D50" s="596" t="s">
        <v>16696</v>
      </c>
      <c r="E50" s="596" t="s">
        <v>16696</v>
      </c>
      <c r="F50" s="13" t="s">
        <v>16699</v>
      </c>
      <c r="G50" s="835"/>
      <c r="H50" s="835">
        <f>IFERROR(IF($T$3="MTD",VLOOKUP(B50,LO!A:N,MATCH(Financials!$T$4,LO!$A$5:$N$5,0),FALSE),VLOOKUP(B50,LO!$P:$AC,MATCH(Financials!$T$4,LO!$P$5:$AC$5,0),FALSE)),0)</f>
        <v>0</v>
      </c>
      <c r="I50" s="835">
        <f>IFERROR(IF($T$3="MTD",VLOOKUP(C50,LU!$A:$N,MATCH(Financials!$T$4,LU!$A$5:$N$5,0),FALSE),VLOOKUP(C50,LU!$P:$AC,MATCH(Financials!$T$4,LU!$P$5:$AC$5,0),FALSE)),0)</f>
        <v>0</v>
      </c>
      <c r="J50" s="836">
        <f>-IFERROR(IF($T$3="MTD",VLOOKUP(D50,LF!$A:$N,MATCH(Financials!$T$4,LF!$A$5:$N$5,0),FALSE),VLOOKUP(D50,LF!$P:$AC,MATCH(Financials!$T$4,LF!$P$5:$AC$5,0),FALSE)),0)</f>
        <v>-280.38</v>
      </c>
      <c r="K50" s="839">
        <f>-IFERROR(IF($T$3="MTD",VLOOKUP(E50,LRF!$A:$N,MATCH(Financials!$T$4,LRF!$A$5:$N$5,0),FALSE),VLOOKUP(E50,LRF!$P:$AC,MATCH(Financials!$T$4,LRF!$P$5:$AC$5,0),FALSE)),0)</f>
        <v>-348.5</v>
      </c>
      <c r="L50" s="835">
        <f t="shared" si="18"/>
        <v>-628.88</v>
      </c>
      <c r="M50" s="851"/>
      <c r="N50" s="841"/>
      <c r="O50" s="841"/>
      <c r="P50" s="841"/>
      <c r="Q50" s="841">
        <f t="shared" si="19"/>
        <v>628.88</v>
      </c>
      <c r="R50" s="835">
        <f>SUM(N50:Q50)</f>
        <v>628.88</v>
      </c>
      <c r="S50" s="851"/>
      <c r="T50" s="100">
        <f t="shared" si="20"/>
        <v>0</v>
      </c>
      <c r="U50" s="67">
        <f t="shared" si="21"/>
        <v>0</v>
      </c>
      <c r="V50" s="100">
        <f>IFERROR(IF($T$3="MTD",VLOOKUP(F50,'CONSO-2023'!$B:$N,MATCH(Financials!$T$4,'CONSO-2023'!$B$6:$N$6,0),FALSE),VLOOKUP(F50,'CONSO-2023'!$P:$AA,MATCH(Financials!$T$4,'CONSO-2023'!$P$6:$AB$6,0),FALSE)),0)</f>
        <v>0</v>
      </c>
      <c r="W50" s="67">
        <f t="shared" si="22"/>
        <v>0</v>
      </c>
      <c r="X50" s="100">
        <f t="shared" si="23"/>
        <v>0</v>
      </c>
      <c r="Y50" s="67">
        <f t="shared" si="24"/>
        <v>0</v>
      </c>
      <c r="Z50" s="588"/>
      <c r="AA50" s="833"/>
      <c r="AB50" s="395"/>
      <c r="AC50" s="395"/>
      <c r="AD50" s="395"/>
      <c r="AE50" s="395"/>
      <c r="AF50" s="395"/>
      <c r="AG50" s="395"/>
      <c r="AH50" s="395"/>
      <c r="AI50" s="395"/>
      <c r="AJ50" s="395"/>
      <c r="AK50" s="395"/>
    </row>
    <row r="51" spans="2:37" s="291" customFormat="1" x14ac:dyDescent="0.25">
      <c r="B51" s="596" t="s">
        <v>16703</v>
      </c>
      <c r="C51" s="596" t="s">
        <v>16703</v>
      </c>
      <c r="D51" s="596" t="s">
        <v>16703</v>
      </c>
      <c r="E51" s="596" t="s">
        <v>16703</v>
      </c>
      <c r="F51" s="13" t="s">
        <v>16706</v>
      </c>
      <c r="G51" s="835"/>
      <c r="H51" s="835">
        <f>IFERROR(IF($T$3="MTD",VLOOKUP(B51,LO!A:N,MATCH(Financials!$T$4,LO!$A$5:$N$5,0),FALSE),VLOOKUP(B51,LO!$P:$AC,MATCH(Financials!$T$4,LO!$P$5:$AC$5,0),FALSE)),0)</f>
        <v>0</v>
      </c>
      <c r="I51" s="835">
        <f>IFERROR(IF($T$3="MTD",VLOOKUP(C51,LU!$A:$N,MATCH(Financials!$T$4,LU!$A$5:$N$5,0),FALSE),VLOOKUP(C51,LU!$P:$AC,MATCH(Financials!$T$4,LU!$P$5:$AC$5,0),FALSE)),0)</f>
        <v>0</v>
      </c>
      <c r="J51" s="836">
        <f>IFERROR(IF($T$3="MTD",VLOOKUP(D51,LF!$A:$N,MATCH(Financials!$T$4,LF!$A$5:$N$5,0),FALSE),VLOOKUP(D51,LF!$P:$AC,MATCH(Financials!$T$4,LF!$P$5:$AC$5,0),FALSE)),0)</f>
        <v>295.83999999999997</v>
      </c>
      <c r="K51" s="839">
        <f>IFERROR(IF($T$3="MTD",VLOOKUP(E51,LRF!$A:$N,MATCH(Financials!$T$4,LRF!$A$5:$N$5,0),FALSE),VLOOKUP(E51,LRF!$P:$AC,MATCH(Financials!$T$4,LRF!$P$5:$AC$5,0),FALSE)),0)</f>
        <v>363.02</v>
      </c>
      <c r="L51" s="835">
        <f t="shared" si="18"/>
        <v>658.8599999999999</v>
      </c>
      <c r="M51" s="851"/>
      <c r="N51" s="841"/>
      <c r="O51" s="841"/>
      <c r="P51" s="841"/>
      <c r="Q51" s="841">
        <f t="shared" si="19"/>
        <v>-658.8599999999999</v>
      </c>
      <c r="R51" s="835">
        <f t="shared" si="17"/>
        <v>-658.8599999999999</v>
      </c>
      <c r="S51" s="851"/>
      <c r="T51" s="100">
        <f t="shared" si="20"/>
        <v>0</v>
      </c>
      <c r="U51" s="67">
        <f t="shared" si="21"/>
        <v>0</v>
      </c>
      <c r="V51" s="100">
        <f>IFERROR(IF($T$3="MTD",VLOOKUP(F51,'CONSO-2023'!$B:$N,MATCH(Financials!$T$4,'CONSO-2023'!$B$6:$N$6,0),FALSE),VLOOKUP(F51,'CONSO-2023'!$P:$AA,MATCH(Financials!$T$4,'CONSO-2023'!$P$6:$AB$6,0),FALSE)),0)</f>
        <v>0</v>
      </c>
      <c r="W51" s="67">
        <f t="shared" si="22"/>
        <v>0</v>
      </c>
      <c r="X51" s="100">
        <f t="shared" si="23"/>
        <v>0</v>
      </c>
      <c r="Y51" s="67">
        <f t="shared" si="24"/>
        <v>0</v>
      </c>
      <c r="Z51" s="588"/>
      <c r="AA51" s="230"/>
      <c r="AB51" s="395"/>
      <c r="AC51" s="395"/>
      <c r="AD51" s="395"/>
      <c r="AE51" s="395"/>
      <c r="AF51" s="395"/>
      <c r="AG51" s="395"/>
      <c r="AH51" s="395"/>
      <c r="AI51" s="395"/>
      <c r="AJ51" s="395"/>
      <c r="AK51" s="395"/>
    </row>
    <row r="52" spans="2:37" s="291" customFormat="1" x14ac:dyDescent="0.25">
      <c r="B52" s="596" t="s">
        <v>16697</v>
      </c>
      <c r="C52" s="596" t="s">
        <v>16697</v>
      </c>
      <c r="D52" s="596" t="s">
        <v>16697</v>
      </c>
      <c r="E52" s="596" t="s">
        <v>16697</v>
      </c>
      <c r="F52" s="13" t="s">
        <v>16700</v>
      </c>
      <c r="G52" s="835"/>
      <c r="H52" s="835">
        <f>IFERROR(IF($T$3="MTD",VLOOKUP(B52,LO!A:N,MATCH(Financials!$T$4,LO!$A$5:$N$5,0),FALSE),VLOOKUP(B52,LO!$P:$AC,MATCH(Financials!$T$4,LO!$P$5:$AC$5,0),FALSE)),0)</f>
        <v>0</v>
      </c>
      <c r="I52" s="835">
        <f>IFERROR(IF($T$3="MTD",VLOOKUP(C52,LU!$A:$N,MATCH(Financials!$T$4,LU!$A$5:$N$5,0),FALSE),VLOOKUP(C52,LU!$P:$AC,MATCH(Financials!$T$4,LU!$P$5:$AC$5,0),FALSE)),0)</f>
        <v>0</v>
      </c>
      <c r="J52" s="836">
        <f>-IFERROR(IF($T$3="MTD",VLOOKUP(D52,LF!$A:$N,MATCH(Financials!$T$4,LF!$A$5:$N$5,0),FALSE),VLOOKUP(D52,LF!$P:$AC,MATCH(Financials!$T$4,LF!$P$5:$AC$5,0),FALSE)),0)</f>
        <v>-295.83999999999997</v>
      </c>
      <c r="K52" s="839">
        <f>-IFERROR(IF($T$3="MTD",VLOOKUP(E52,LRF!$A:$N,MATCH(Financials!$T$4,LRF!$A$5:$N$5,0),FALSE),VLOOKUP(E52,LRF!$P:$AC,MATCH(Financials!$T$4,LRF!$P$5:$AC$5,0),FALSE)),0)</f>
        <v>-363.02</v>
      </c>
      <c r="L52" s="835">
        <f t="shared" si="18"/>
        <v>-658.8599999999999</v>
      </c>
      <c r="M52" s="851"/>
      <c r="N52" s="841"/>
      <c r="O52" s="841"/>
      <c r="P52" s="841"/>
      <c r="Q52" s="841">
        <f t="shared" si="19"/>
        <v>658.8599999999999</v>
      </c>
      <c r="R52" s="835">
        <f>SUM(N52:Q52)</f>
        <v>658.8599999999999</v>
      </c>
      <c r="S52" s="851"/>
      <c r="T52" s="100">
        <f t="shared" si="20"/>
        <v>0</v>
      </c>
      <c r="U52" s="67">
        <f t="shared" si="21"/>
        <v>0</v>
      </c>
      <c r="V52" s="100">
        <f>IFERROR(IF($T$3="MTD",VLOOKUP(F52,'CONSO-2023'!$B:$N,MATCH(Financials!$T$4,'CONSO-2023'!$B$6:$N$6,0),FALSE),VLOOKUP(F52,'CONSO-2023'!$P:$AA,MATCH(Financials!$T$4,'CONSO-2023'!$P$6:$AB$6,0),FALSE)),0)</f>
        <v>0</v>
      </c>
      <c r="W52" s="67">
        <f t="shared" si="22"/>
        <v>0</v>
      </c>
      <c r="X52" s="100">
        <f t="shared" si="23"/>
        <v>0</v>
      </c>
      <c r="Y52" s="67">
        <f t="shared" si="24"/>
        <v>0</v>
      </c>
      <c r="Z52" s="588"/>
      <c r="AA52" s="833"/>
      <c r="AB52" s="395"/>
      <c r="AC52" s="395"/>
      <c r="AD52" s="395"/>
      <c r="AE52" s="395"/>
      <c r="AF52" s="395"/>
      <c r="AG52" s="395"/>
      <c r="AH52" s="395"/>
      <c r="AI52" s="395"/>
      <c r="AJ52" s="395"/>
      <c r="AK52" s="395"/>
    </row>
    <row r="53" spans="2:37" s="291" customFormat="1" x14ac:dyDescent="0.25">
      <c r="B53" s="596" t="s">
        <v>16704</v>
      </c>
      <c r="C53" s="596" t="s">
        <v>16704</v>
      </c>
      <c r="D53" s="596" t="s">
        <v>16704</v>
      </c>
      <c r="E53" s="596" t="s">
        <v>16704</v>
      </c>
      <c r="F53" s="13" t="s">
        <v>16707</v>
      </c>
      <c r="G53" s="835"/>
      <c r="H53" s="835">
        <f>IFERROR(IF($T$3="MTD",VLOOKUP(B53,LO!A:N,MATCH(Financials!$T$4,LO!$A$5:$N$5,0),FALSE),VLOOKUP(B53,LO!$P:$AC,MATCH(Financials!$T$4,LO!$P$5:$AC$5,0),FALSE)),0)</f>
        <v>0</v>
      </c>
      <c r="I53" s="835">
        <f>IFERROR(IF($T$3="MTD",VLOOKUP(C53,LU!$A:$N,MATCH(Financials!$T$4,LU!$A$5:$N$5,0),FALSE),VLOOKUP(C53,LU!$P:$AC,MATCH(Financials!$T$4,LU!$P$5:$AC$5,0),FALSE)),0)</f>
        <v>0</v>
      </c>
      <c r="J53" s="836">
        <f>IFERROR(IF($T$3="MTD",VLOOKUP(D53,LF!$A:$N,MATCH(Financials!$T$4,LF!$A$5:$N$5,0),FALSE),VLOOKUP(D53,LF!$P:$AC,MATCH(Financials!$T$4,LF!$P$5:$AC$5,0),FALSE)),0)</f>
        <v>2803.65</v>
      </c>
      <c r="K53" s="839">
        <f>IFERROR(IF($T$3="MTD",VLOOKUP(E53,LRF!$A:$N,MATCH(Financials!$T$4,LRF!$A$5:$N$5,0),FALSE),VLOOKUP(E53,LRF!$P:$AC,MATCH(Financials!$T$4,LRF!$P$5:$AC$5,0),FALSE)),0)</f>
        <v>3485.08</v>
      </c>
      <c r="L53" s="835">
        <f t="shared" si="18"/>
        <v>6288.73</v>
      </c>
      <c r="M53" s="851"/>
      <c r="N53" s="841"/>
      <c r="O53" s="841"/>
      <c r="P53" s="841"/>
      <c r="Q53" s="841">
        <f t="shared" ref="Q53:Q58" si="25">-L53</f>
        <v>-6288.73</v>
      </c>
      <c r="R53" s="835">
        <f t="shared" si="17"/>
        <v>-6288.73</v>
      </c>
      <c r="S53" s="851"/>
      <c r="T53" s="100">
        <f t="shared" si="20"/>
        <v>0</v>
      </c>
      <c r="U53" s="67">
        <f t="shared" si="21"/>
        <v>0</v>
      </c>
      <c r="V53" s="100">
        <f>IFERROR(IF($T$3="MTD",VLOOKUP(F53,'CONSO-2023'!$B:$N,MATCH(Financials!$T$4,'CONSO-2023'!$B$6:$N$6,0),FALSE),VLOOKUP(F53,'CONSO-2023'!$P:$AA,MATCH(Financials!$T$4,'CONSO-2023'!$P$6:$AB$6,0),FALSE)),0)</f>
        <v>0</v>
      </c>
      <c r="W53" s="67">
        <f t="shared" si="22"/>
        <v>0</v>
      </c>
      <c r="X53" s="100">
        <f t="shared" si="23"/>
        <v>0</v>
      </c>
      <c r="Y53" s="67">
        <f t="shared" si="24"/>
        <v>0</v>
      </c>
      <c r="Z53" s="588"/>
      <c r="AA53" s="834"/>
      <c r="AB53" s="395"/>
      <c r="AC53" s="395"/>
      <c r="AD53" s="395"/>
      <c r="AE53" s="395"/>
      <c r="AF53" s="395"/>
      <c r="AG53" s="395"/>
      <c r="AH53" s="395"/>
      <c r="AI53" s="395"/>
      <c r="AJ53" s="395"/>
      <c r="AK53" s="395"/>
    </row>
    <row r="54" spans="2:37" s="291" customFormat="1" x14ac:dyDescent="0.25">
      <c r="B54" s="596" t="s">
        <v>16698</v>
      </c>
      <c r="C54" s="596" t="s">
        <v>16698</v>
      </c>
      <c r="D54" s="596" t="s">
        <v>16698</v>
      </c>
      <c r="E54" s="596" t="s">
        <v>16698</v>
      </c>
      <c r="F54" s="13" t="s">
        <v>16701</v>
      </c>
      <c r="G54" s="835"/>
      <c r="H54" s="835">
        <f>IFERROR(IF($T$3="MTD",VLOOKUP(B54,LO!A:N,MATCH(Financials!$T$4,LO!$A$5:$N$5,0),FALSE),VLOOKUP(B54,LO!$P:$AC,MATCH(Financials!$T$4,LO!$P$5:$AC$5,0),FALSE)),0)</f>
        <v>0</v>
      </c>
      <c r="I54" s="835">
        <f>IFERROR(IF($T$3="MTD",VLOOKUP(C54,LU!$A:$N,MATCH(Financials!$T$4,LU!$A$5:$N$5,0),FALSE),VLOOKUP(C54,LU!$P:$AC,MATCH(Financials!$T$4,LU!$P$5:$AC$5,0),FALSE)),0)</f>
        <v>0</v>
      </c>
      <c r="J54" s="836">
        <f>-IFERROR(IF($T$3="MTD",VLOOKUP(D54,LF!$A:$N,MATCH(Financials!$T$4,LF!$A$5:$N$5,0),FALSE),VLOOKUP(D54,LF!$P:$AC,MATCH(Financials!$T$4,LF!$P$5:$AC$5,0),FALSE)),0)</f>
        <v>-2803.65</v>
      </c>
      <c r="K54" s="839">
        <f>-IFERROR(IF($T$3="MTD",VLOOKUP(E54,LRF!$A:$N,MATCH(Financials!$T$4,LRF!$A$5:$N$5,0),FALSE),VLOOKUP(E54,LRF!$P:$AC,MATCH(Financials!$T$4,LRF!$P$5:$AC$5,0),FALSE)),0)</f>
        <v>-3485.08</v>
      </c>
      <c r="L54" s="835">
        <f t="shared" si="18"/>
        <v>-6288.73</v>
      </c>
      <c r="M54" s="851"/>
      <c r="N54" s="841"/>
      <c r="O54" s="841"/>
      <c r="P54" s="841"/>
      <c r="Q54" s="841">
        <f t="shared" si="25"/>
        <v>6288.73</v>
      </c>
      <c r="R54" s="835">
        <f t="shared" ref="R54:R62" si="26">SUM(N54:Q54)</f>
        <v>6288.73</v>
      </c>
      <c r="S54" s="851"/>
      <c r="T54" s="100">
        <f t="shared" si="20"/>
        <v>0</v>
      </c>
      <c r="U54" s="67">
        <f t="shared" si="21"/>
        <v>0</v>
      </c>
      <c r="V54" s="100">
        <f>IFERROR(IF($T$3="MTD",VLOOKUP(F54,'CONSO-2023'!$B:$N,MATCH(Financials!$T$4,'CONSO-2023'!$B$6:$N$6,0),FALSE),VLOOKUP(F54,'CONSO-2023'!$P:$AA,MATCH(Financials!$T$4,'CONSO-2023'!$P$6:$AB$6,0),FALSE)),0)</f>
        <v>0</v>
      </c>
      <c r="W54" s="67">
        <f t="shared" si="22"/>
        <v>0</v>
      </c>
      <c r="X54" s="100">
        <f t="shared" si="23"/>
        <v>0</v>
      </c>
      <c r="Y54" s="67">
        <f t="shared" si="24"/>
        <v>0</v>
      </c>
      <c r="Z54" s="588"/>
      <c r="AA54" s="833"/>
      <c r="AB54" s="395"/>
      <c r="AC54" s="395"/>
      <c r="AD54" s="395"/>
      <c r="AE54" s="395"/>
      <c r="AF54" s="395"/>
      <c r="AG54" s="395"/>
      <c r="AH54" s="395"/>
      <c r="AI54" s="395"/>
      <c r="AJ54" s="395"/>
      <c r="AK54" s="395"/>
    </row>
    <row r="55" spans="2:37" s="291" customFormat="1" x14ac:dyDescent="0.25">
      <c r="B55" s="596" t="s">
        <v>19060</v>
      </c>
      <c r="C55" s="596" t="s">
        <v>19060</v>
      </c>
      <c r="D55" s="596" t="s">
        <v>19060</v>
      </c>
      <c r="E55" s="596" t="s">
        <v>19060</v>
      </c>
      <c r="F55" s="13" t="s">
        <v>19059</v>
      </c>
      <c r="G55" s="835"/>
      <c r="H55" s="835">
        <f>IFERROR(IF($T$3="MTD",VLOOKUP(B55,LO!A:N,MATCH(Financials!$T$4,LO!$A$5:$N$5,0),FALSE),VLOOKUP(B55,LO!$P:$AC,MATCH(Financials!$T$4,LO!$P$5:$AC$5,0),FALSE)),0)</f>
        <v>0</v>
      </c>
      <c r="I55" s="835">
        <f>IFERROR(IF($T$3="MTD",VLOOKUP(C55,LU!$A:$N,MATCH(Financials!$T$4,LU!$A$5:$N$5,0),FALSE),VLOOKUP(C55,LU!$P:$AC,MATCH(Financials!$T$4,LU!$P$5:$AC$5,0),FALSE)),0)</f>
        <v>0</v>
      </c>
      <c r="J55" s="836">
        <f>IFERROR(IF($T$3="MTD",VLOOKUP(D55,LF!$A:$N,MATCH(Financials!$T$4,LF!$A$5:$N$5,0),FALSE),VLOOKUP(D55,LF!$P:$AC,MATCH(Financials!$T$4,LF!$P$5:$AC$5,0),FALSE)),0)</f>
        <v>3216.63</v>
      </c>
      <c r="K55" s="839">
        <f>IFERROR(IF($T$3="MTD",VLOOKUP(E55,LRF!$A:$N,MATCH(Financials!$T$4,LRF!$A$5:$N$5,0),FALSE),VLOOKUP(E55,LRF!$P:$AC,MATCH(Financials!$T$4,LRF!$P$5:$AC$5,0),FALSE)),0)</f>
        <v>3494.2200000000003</v>
      </c>
      <c r="L55" s="835">
        <f t="shared" si="18"/>
        <v>6710.85</v>
      </c>
      <c r="M55" s="851"/>
      <c r="N55" s="841"/>
      <c r="O55" s="841"/>
      <c r="P55" s="841"/>
      <c r="Q55" s="841">
        <f t="shared" si="25"/>
        <v>-6710.85</v>
      </c>
      <c r="R55" s="835">
        <f t="shared" si="26"/>
        <v>-6710.85</v>
      </c>
      <c r="S55" s="851"/>
      <c r="T55" s="100">
        <f t="shared" si="20"/>
        <v>0</v>
      </c>
      <c r="U55" s="67">
        <f t="shared" si="21"/>
        <v>0</v>
      </c>
      <c r="V55" s="100">
        <f>IFERROR(IF($T$3="MTD",VLOOKUP(F55,'CONSO-2023'!$B:$N,MATCH(Financials!$T$4,'CONSO-2023'!$B$6:$N$6,0),FALSE),VLOOKUP(F55,'CONSO-2023'!$P:$AA,MATCH(Financials!$T$4,'CONSO-2023'!$P$6:$AB$6,0),FALSE)),0)</f>
        <v>0</v>
      </c>
      <c r="W55" s="67">
        <f t="shared" si="22"/>
        <v>0</v>
      </c>
      <c r="X55" s="100">
        <f t="shared" si="23"/>
        <v>0</v>
      </c>
      <c r="Y55" s="67">
        <f t="shared" si="24"/>
        <v>0</v>
      </c>
      <c r="Z55" s="588"/>
      <c r="AA55" s="833"/>
      <c r="AB55" s="395"/>
      <c r="AC55" s="395"/>
      <c r="AD55" s="395"/>
      <c r="AE55" s="395"/>
      <c r="AF55" s="395"/>
      <c r="AG55" s="395"/>
      <c r="AH55" s="395"/>
      <c r="AI55" s="395"/>
      <c r="AJ55" s="395"/>
      <c r="AK55" s="395"/>
    </row>
    <row r="56" spans="2:37" s="291" customFormat="1" x14ac:dyDescent="0.25">
      <c r="B56" s="596" t="s">
        <v>19063</v>
      </c>
      <c r="C56" s="596" t="s">
        <v>19063</v>
      </c>
      <c r="D56" s="596" t="s">
        <v>19063</v>
      </c>
      <c r="E56" s="596" t="s">
        <v>19063</v>
      </c>
      <c r="F56" s="13" t="s">
        <v>19061</v>
      </c>
      <c r="G56" s="835"/>
      <c r="H56" s="835">
        <f>IFERROR(IF($T$3="MTD",VLOOKUP(B56,LO!A:N,MATCH(Financials!$T$4,LO!$A$5:$N$5,0),FALSE),VLOOKUP(B56,LO!$P:$AC,MATCH(Financials!$T$4,LO!$P$5:$AC$5,0),FALSE)),0)</f>
        <v>0</v>
      </c>
      <c r="I56" s="835">
        <f>IFERROR(IF($T$3="MTD",VLOOKUP(C56,LU!$A:$N,MATCH(Financials!$T$4,LU!$A$5:$N$5,0),FALSE),VLOOKUP(C56,LU!$P:$AC,MATCH(Financials!$T$4,LU!$P$5:$AC$5,0),FALSE)),0)</f>
        <v>0</v>
      </c>
      <c r="J56" s="836">
        <f>-IFERROR(IF($T$3="MTD",VLOOKUP(D56,LF!$A:$N,MATCH(Financials!$T$4,LF!$A$5:$N$5,0),FALSE),VLOOKUP(D56,LF!$P:$AC,MATCH(Financials!$T$4,LF!$P$5:$AC$5,0),FALSE)),0)</f>
        <v>-15283.44</v>
      </c>
      <c r="K56" s="839">
        <f>-IFERROR(IF($T$3="MTD",VLOOKUP(E56,LRF!$A:$N,MATCH(Financials!$T$4,LRF!$A$5:$N$5,0),FALSE),VLOOKUP(E56,LRF!$P:$AC,MATCH(Financials!$T$4,LRF!$P$5:$AC$5,0),FALSE)),0)</f>
        <v>-16832.5</v>
      </c>
      <c r="L56" s="835">
        <f>SUM(G56:K56)</f>
        <v>-32115.940000000002</v>
      </c>
      <c r="M56" s="851"/>
      <c r="N56" s="841"/>
      <c r="O56" s="841"/>
      <c r="P56" s="841"/>
      <c r="Q56" s="889">
        <f t="shared" si="25"/>
        <v>32115.940000000002</v>
      </c>
      <c r="R56" s="835">
        <f t="shared" si="26"/>
        <v>32115.940000000002</v>
      </c>
      <c r="S56" s="851"/>
      <c r="T56" s="100">
        <f>L56+R56</f>
        <v>0</v>
      </c>
      <c r="U56" s="67">
        <f t="shared" si="21"/>
        <v>0</v>
      </c>
      <c r="V56" s="100">
        <f>IFERROR(IF($T$3="MTD",VLOOKUP(F56,'CONSO-2023'!$B:$N,MATCH(Financials!$T$4,'CONSO-2023'!$B$6:$N$6,0),FALSE),VLOOKUP(F56,'CONSO-2023'!$P:$AA,MATCH(Financials!$T$4,'CONSO-2023'!$P$6:$AB$6,0),FALSE)),0)</f>
        <v>0</v>
      </c>
      <c r="W56" s="67">
        <f t="shared" si="22"/>
        <v>0</v>
      </c>
      <c r="X56" s="100">
        <f t="shared" si="23"/>
        <v>0</v>
      </c>
      <c r="Y56" s="67">
        <f t="shared" si="24"/>
        <v>0</v>
      </c>
      <c r="Z56" s="588"/>
      <c r="AA56" s="833"/>
      <c r="AB56" s="395"/>
      <c r="AC56" s="395"/>
      <c r="AD56" s="395"/>
      <c r="AE56" s="395"/>
      <c r="AF56" s="395"/>
      <c r="AG56" s="395"/>
      <c r="AH56" s="395"/>
      <c r="AI56" s="395"/>
      <c r="AJ56" s="395"/>
      <c r="AK56" s="395"/>
    </row>
    <row r="57" spans="2:37" s="291" customFormat="1" x14ac:dyDescent="0.25">
      <c r="B57" s="596" t="s">
        <v>19064</v>
      </c>
      <c r="C57" s="596" t="s">
        <v>19064</v>
      </c>
      <c r="D57" s="596" t="s">
        <v>19064</v>
      </c>
      <c r="E57" s="596" t="s">
        <v>19064</v>
      </c>
      <c r="F57" s="13" t="s">
        <v>19062</v>
      </c>
      <c r="G57" s="835"/>
      <c r="H57" s="835">
        <f>IFERROR(IF($T$3="MTD",VLOOKUP(B57,LO!A:N,MATCH(Financials!$T$4,LO!$A$5:$N$5,0),FALSE),VLOOKUP(B57,LO!$P:$AC,MATCH(Financials!$T$4,LO!$P$5:$AC$5,0),FALSE)),0)</f>
        <v>0</v>
      </c>
      <c r="I57" s="835">
        <f>IFERROR(IF($T$3="MTD",VLOOKUP(C57,LU!$A:$N,MATCH(Financials!$T$4,LU!$A$5:$N$5,0),FALSE),VLOOKUP(C57,LU!$P:$AC,MATCH(Financials!$T$4,LU!$P$5:$AC$5,0),FALSE)),0)</f>
        <v>0</v>
      </c>
      <c r="J57" s="836">
        <f>IFERROR(IF($T$3="MTD",VLOOKUP(D57,LF!$A:$N,MATCH(Financials!$T$4,LF!$A$5:$N$5,0),FALSE),VLOOKUP(D57,LF!$P:$AC,MATCH(Financials!$T$4,LF!$P$5:$AC$5,0),FALSE)),0)</f>
        <v>15301.740000000002</v>
      </c>
      <c r="K57" s="839">
        <f>IFERROR(IF($T$3="MTD",VLOOKUP(E57,LRF!$A:$N,MATCH(Financials!$T$4,LRF!$A$5:$N$5,0),FALSE),VLOOKUP(E57,LRF!$P:$AC,MATCH(Financials!$T$4,LRF!$P$5:$AC$5,0),FALSE)),0)</f>
        <v>17039.11</v>
      </c>
      <c r="L57" s="835">
        <f>SUM(G57:K57)</f>
        <v>32340.850000000002</v>
      </c>
      <c r="M57" s="851"/>
      <c r="N57" s="841"/>
      <c r="O57" s="841"/>
      <c r="P57" s="841"/>
      <c r="Q57" s="889">
        <f t="shared" si="25"/>
        <v>-32340.850000000002</v>
      </c>
      <c r="R57" s="835">
        <f t="shared" si="26"/>
        <v>-32340.850000000002</v>
      </c>
      <c r="S57" s="851"/>
      <c r="T57" s="100">
        <f t="shared" si="20"/>
        <v>0</v>
      </c>
      <c r="U57" s="67">
        <f t="shared" si="21"/>
        <v>0</v>
      </c>
      <c r="V57" s="100">
        <f>IFERROR(IF($T$3="MTD",VLOOKUP(F57,'CONSO-2023'!$B:$N,MATCH(Financials!$T$4,'CONSO-2023'!$B$6:$N$6,0),FALSE),VLOOKUP(F57,'CONSO-2023'!$P:$AA,MATCH(Financials!$T$4,'CONSO-2023'!$P$6:$AB$6,0),FALSE)),0)</f>
        <v>2.7600000000020373</v>
      </c>
      <c r="W57" s="67">
        <f t="shared" si="22"/>
        <v>1.9741850978795517E-5</v>
      </c>
      <c r="X57" s="100">
        <f t="shared" si="23"/>
        <v>-2.7600000000020373</v>
      </c>
      <c r="Y57" s="67">
        <f t="shared" si="24"/>
        <v>-1</v>
      </c>
      <c r="Z57" s="588"/>
      <c r="AA57" s="833"/>
      <c r="AB57" s="395"/>
      <c r="AC57" s="395"/>
      <c r="AD57" s="395"/>
      <c r="AE57" s="395"/>
      <c r="AF57" s="395"/>
      <c r="AG57" s="395"/>
      <c r="AH57" s="395"/>
      <c r="AI57" s="395"/>
      <c r="AJ57" s="395"/>
      <c r="AK57" s="395"/>
    </row>
    <row r="58" spans="2:37" s="291" customFormat="1" x14ac:dyDescent="0.25">
      <c r="B58" s="211" t="s">
        <v>19065</v>
      </c>
      <c r="C58" s="211" t="s">
        <v>19065</v>
      </c>
      <c r="D58" s="211" t="s">
        <v>19065</v>
      </c>
      <c r="E58" s="211" t="s">
        <v>19065</v>
      </c>
      <c r="F58" s="13" t="s">
        <v>19065</v>
      </c>
      <c r="G58" s="835"/>
      <c r="H58" s="835">
        <f>IFERROR(IF($T$3="MTD",VLOOKUP(B58,LO!A:N,MATCH(Financials!$T$4,LO!$A$5:$N$5,0),FALSE),VLOOKUP(B58,LO!$P:$AC,MATCH(Financials!$T$4,LO!$P$5:$AC$5,0),FALSE)),0)</f>
        <v>0</v>
      </c>
      <c r="I58" s="835">
        <f>IFERROR(IF($T$3="MTD",VLOOKUP(C58,LU!$A:$N,MATCH(Financials!$T$4,LU!$A$5:$N$5,0),FALSE),VLOOKUP(C58,LU!$P:$AC,MATCH(Financials!$T$4,LU!$P$5:$AC$5,0),FALSE)),0)</f>
        <v>0</v>
      </c>
      <c r="J58" s="836">
        <f>IFERROR(IF($T$3="MTD",VLOOKUP(D58,LF!$A:$N,MATCH(Financials!$T$4,LF!$A$5:$N$5,0),FALSE),VLOOKUP(D58,LF!$P:$AC,MATCH(Financials!$T$4,LF!$P$5:$AC$5,0),FALSE)),0)</f>
        <v>4932.7199999999993</v>
      </c>
      <c r="K58" s="839">
        <f>IFERROR(IF($T$3="MTD",VLOOKUP(E58,LRF!$A:$N,MATCH(Financials!$T$4,LRF!$A$5:$N$5,0),FALSE),VLOOKUP(E58,LRF!$P:$AC,MATCH(Financials!$T$4,LRF!$P$5:$AC$5,0),FALSE)),0)</f>
        <v>7654.2300000000005</v>
      </c>
      <c r="L58" s="835">
        <f t="shared" si="18"/>
        <v>12586.95</v>
      </c>
      <c r="M58" s="851"/>
      <c r="N58" s="841"/>
      <c r="O58" s="841"/>
      <c r="P58" s="841"/>
      <c r="Q58" s="841">
        <f t="shared" si="25"/>
        <v>-12586.95</v>
      </c>
      <c r="R58" s="835">
        <f t="shared" si="26"/>
        <v>-12586.95</v>
      </c>
      <c r="S58" s="851"/>
      <c r="T58" s="100">
        <f t="shared" si="20"/>
        <v>0</v>
      </c>
      <c r="U58" s="67">
        <f t="shared" si="21"/>
        <v>0</v>
      </c>
      <c r="V58" s="100">
        <f>IFERROR(IF($T$3="MTD",VLOOKUP(F58,'CONSO-2023'!$B:$N,MATCH(Financials!$T$4,'CONSO-2023'!$B$6:$N$6,0),FALSE),VLOOKUP(F58,'CONSO-2023'!$P:$AA,MATCH(Financials!$T$4,'CONSO-2023'!$P$6:$AB$6,0),FALSE)),0)</f>
        <v>0</v>
      </c>
      <c r="W58" s="67">
        <f t="shared" si="22"/>
        <v>0</v>
      </c>
      <c r="X58" s="100">
        <f t="shared" si="23"/>
        <v>0</v>
      </c>
      <c r="Y58" s="67">
        <f t="shared" si="24"/>
        <v>0</v>
      </c>
      <c r="Z58" s="588"/>
      <c r="AA58" s="833"/>
      <c r="AB58" s="395"/>
      <c r="AC58" s="395"/>
      <c r="AD58" s="395"/>
      <c r="AE58" s="395"/>
      <c r="AF58" s="395"/>
      <c r="AG58" s="395"/>
      <c r="AH58" s="395"/>
      <c r="AI58" s="395"/>
      <c r="AJ58" s="395"/>
      <c r="AK58" s="395"/>
    </row>
    <row r="59" spans="2:37" s="291" customFormat="1" x14ac:dyDescent="0.25">
      <c r="B59" s="598" t="s">
        <v>20761</v>
      </c>
      <c r="C59" s="598" t="s">
        <v>20761</v>
      </c>
      <c r="D59" s="598" t="s">
        <v>20761</v>
      </c>
      <c r="E59" s="598" t="s">
        <v>20761</v>
      </c>
      <c r="F59" s="13" t="s">
        <v>20762</v>
      </c>
      <c r="G59" s="835"/>
      <c r="H59" s="835">
        <f>IFERROR(IF($T$3="MTD",VLOOKUP(B59,LO!A:N,MATCH(Financials!$T$4,LO!$A$5:$N$5,0),FALSE),VLOOKUP(B59,LO!$P:$AC,MATCH(Financials!$T$4,LO!$P$5:$AC$5,0),FALSE)),0)</f>
        <v>0</v>
      </c>
      <c r="I59" s="835">
        <f>IFERROR(IF($T$3="MTD",VLOOKUP(C59,LU!$A:$N,MATCH(Financials!$T$4,LU!$A$5:$N$5,0),FALSE),VLOOKUP(C59,LU!$P:$AC,MATCH(Financials!$T$4,LU!$P$5:$AC$5,0),FALSE)),0)</f>
        <v>0</v>
      </c>
      <c r="J59" s="836">
        <f>IFERROR(IF($T$3="MTD",VLOOKUP(D59,LF!$A:$N,MATCH(Financials!$T$4,LF!$A$5:$N$5,0),FALSE),VLOOKUP(D59,LF!$P:$AC,MATCH(Financials!$T$4,LF!$P$5:$AC$5,0),FALSE)),0)</f>
        <v>0</v>
      </c>
      <c r="K59" s="839">
        <f>IFERROR(IF($T$3="MTD",VLOOKUP(E59,LRF!$A:$N,MATCH(Financials!$T$4,LRF!$A$5:$N$5,0),FALSE),VLOOKUP(E59,LRF!$P:$AC,MATCH(Financials!$T$4,LRF!$P$5:$AC$5,0),FALSE)),0)</f>
        <v>0</v>
      </c>
      <c r="L59" s="835">
        <f t="shared" si="18"/>
        <v>0</v>
      </c>
      <c r="M59" s="851"/>
      <c r="N59" s="841"/>
      <c r="O59" s="841"/>
      <c r="P59" s="841"/>
      <c r="Q59" s="841">
        <f t="shared" si="19"/>
        <v>0</v>
      </c>
      <c r="R59" s="835">
        <f t="shared" si="26"/>
        <v>0</v>
      </c>
      <c r="S59" s="851"/>
      <c r="T59" s="100">
        <f>L59+R59</f>
        <v>0</v>
      </c>
      <c r="U59" s="67">
        <f>IFERROR(T59/$T$37,0)</f>
        <v>0</v>
      </c>
      <c r="V59" s="100">
        <f>IFERROR(IF($T$3="MTD",VLOOKUP(F59,'CONSO-2023'!$B:$N,MATCH(Financials!$T$4,'CONSO-2023'!$B$6:$N$6,0),FALSE),VLOOKUP(F59,'CONSO-2023'!$P:$AA,MATCH(Financials!$T$4,'CONSO-2023'!$P$6:$AB$6,0),FALSE)),0)</f>
        <v>0</v>
      </c>
      <c r="W59" s="67">
        <f>IFERROR(V59/$V$37,0)</f>
        <v>0</v>
      </c>
      <c r="X59" s="100">
        <f>T59-V59</f>
        <v>0</v>
      </c>
      <c r="Y59" s="67">
        <f>IFERROR(T59/V59-1,0)</f>
        <v>0</v>
      </c>
      <c r="Z59" s="588"/>
      <c r="AA59" s="833"/>
      <c r="AB59" s="395"/>
      <c r="AC59" s="395"/>
      <c r="AD59" s="395"/>
      <c r="AE59" s="395"/>
      <c r="AF59" s="395"/>
      <c r="AG59" s="395"/>
      <c r="AH59" s="395"/>
      <c r="AI59" s="395"/>
      <c r="AJ59" s="395"/>
      <c r="AK59" s="395"/>
    </row>
    <row r="60" spans="2:37" s="291" customFormat="1" x14ac:dyDescent="0.25">
      <c r="B60" s="598" t="s">
        <v>20410</v>
      </c>
      <c r="C60" s="598" t="s">
        <v>20410</v>
      </c>
      <c r="D60" s="598" t="s">
        <v>20410</v>
      </c>
      <c r="E60" s="598" t="s">
        <v>20410</v>
      </c>
      <c r="F60" s="13" t="s">
        <v>20411</v>
      </c>
      <c r="G60" s="835"/>
      <c r="H60" s="835">
        <f>IFERROR(IF($T$3="MTD",VLOOKUP(B60,LO!A:N,MATCH(Financials!$T$4,LO!$A$5:$N$5,0),FALSE),VLOOKUP(B60,LO!$P:$AC,MATCH(Financials!$T$4,LO!$P$5:$AC$5,0),FALSE)),0)</f>
        <v>0</v>
      </c>
      <c r="I60" s="835">
        <f>IFERROR(IF($T$3="MTD",VLOOKUP(C60,LU!$A:$N,MATCH(Financials!$T$4,LU!$A$5:$N$5,0),FALSE),VLOOKUP(C60,LU!$P:$AC,MATCH(Financials!$T$4,LU!$P$5:$AC$5,0),FALSE)),0)</f>
        <v>0</v>
      </c>
      <c r="J60" s="836">
        <f>IFERROR(IF($T$3="MTD",VLOOKUP(D60,LF!$A:$N,MATCH(Financials!$T$4,LF!$A$5:$N$5,0),FALSE),VLOOKUP(D60,LF!$P:$AC,MATCH(Financials!$T$4,LF!$P$5:$AC$5,0),FALSE)),0)</f>
        <v>0</v>
      </c>
      <c r="K60" s="839">
        <f>IFERROR(IF($T$3="MTD",VLOOKUP(E60,LRF!$A:$N,MATCH(Financials!$T$4,LRF!$A$5:$N$5,0),FALSE),VLOOKUP(E60,LRF!$P:$AC,MATCH(Financials!$T$4,LRF!$P$5:$AC$5,0),FALSE)),0)</f>
        <v>89907.03</v>
      </c>
      <c r="L60" s="835">
        <f t="shared" si="18"/>
        <v>89907.03</v>
      </c>
      <c r="M60" s="851"/>
      <c r="N60" s="841"/>
      <c r="O60" s="841"/>
      <c r="P60" s="841"/>
      <c r="Q60" s="841">
        <f>-L60</f>
        <v>-89907.03</v>
      </c>
      <c r="R60" s="835">
        <f t="shared" si="26"/>
        <v>-89907.03</v>
      </c>
      <c r="S60" s="851"/>
      <c r="T60" s="100">
        <f>L60+R60</f>
        <v>0</v>
      </c>
      <c r="U60" s="67">
        <f>IFERROR(T60/$T$37,0)</f>
        <v>0</v>
      </c>
      <c r="V60" s="100">
        <f>IFERROR(IF($T$3="MTD",VLOOKUP(F60,'CONSO-2023'!$B:$N,MATCH(Financials!$T$4,'CONSO-2023'!$B$6:$N$6,0),FALSE),VLOOKUP(F60,'CONSO-2023'!$P:$AA,MATCH(Financials!$T$4,'CONSO-2023'!$P$6:$AB$6,0),FALSE)),0)</f>
        <v>0</v>
      </c>
      <c r="W60" s="67">
        <f>IFERROR(V60/$V$37,0)</f>
        <v>0</v>
      </c>
      <c r="X60" s="100">
        <f>T60-V60</f>
        <v>0</v>
      </c>
      <c r="Y60" s="67">
        <f>IFERROR(T60/V60-1,0)</f>
        <v>0</v>
      </c>
      <c r="Z60" s="588"/>
      <c r="AA60" s="833"/>
      <c r="AB60" s="395"/>
      <c r="AC60" s="395"/>
      <c r="AD60" s="395"/>
      <c r="AE60" s="395"/>
      <c r="AF60" s="395"/>
      <c r="AG60" s="395"/>
      <c r="AH60" s="395"/>
      <c r="AI60" s="395"/>
      <c r="AJ60" s="395"/>
      <c r="AK60" s="395"/>
    </row>
    <row r="61" spans="2:37" s="291" customFormat="1" x14ac:dyDescent="0.25">
      <c r="B61" s="598" t="s">
        <v>21138</v>
      </c>
      <c r="C61" s="598" t="s">
        <v>21138</v>
      </c>
      <c r="D61" s="598" t="s">
        <v>21138</v>
      </c>
      <c r="E61" s="598" t="s">
        <v>21138</v>
      </c>
      <c r="F61" s="13" t="s">
        <v>21140</v>
      </c>
      <c r="G61" s="835"/>
      <c r="H61" s="835">
        <f>IFERROR(IF($T$3="MTD",VLOOKUP(B61,LO!A:N,MATCH(Financials!$T$4,LO!$A$5:$N$5,0),FALSE),VLOOKUP(B61,LO!$P:$AC,MATCH(Financials!$T$4,LO!$P$5:$AC$5,0),FALSE)),0)</f>
        <v>0</v>
      </c>
      <c r="I61" s="835">
        <f>IFERROR(IF($T$3="MTD",VLOOKUP(C61,LU!$A:$N,MATCH(Financials!$T$4,LU!$A$5:$N$5,0),FALSE),VLOOKUP(C61,LU!$P:$AC,MATCH(Financials!$T$4,LU!$P$5:$AC$5,0),FALSE)),0)</f>
        <v>0</v>
      </c>
      <c r="J61" s="836">
        <f>IFERROR(IF($T$3="MTD",VLOOKUP(D61,LF!$A:$N,MATCH(Financials!$T$4,LF!$A$5:$N$5,0),FALSE),VLOOKUP(D61,LF!$P:$AC,MATCH(Financials!$T$4,LF!$P$5:$AC$5,0),FALSE)),0)</f>
        <v>0</v>
      </c>
      <c r="K61" s="836">
        <f>IFERROR(IF($T$3="MTD",VLOOKUP(E61,LRF!$A:$N,MATCH(Financials!$T$4,LRF!$A$5:$N$5,0),FALSE),VLOOKUP(E61,LRF!$P:$AC,MATCH(Financials!$T$4,LRF!$P$5:$AC$5,0),FALSE)),0)</f>
        <v>0</v>
      </c>
      <c r="L61" s="835">
        <f t="shared" si="18"/>
        <v>0</v>
      </c>
      <c r="M61" s="851"/>
      <c r="N61" s="841"/>
      <c r="O61" s="841"/>
      <c r="P61" s="841"/>
      <c r="Q61" s="841">
        <f>-L61</f>
        <v>0</v>
      </c>
      <c r="R61" s="835">
        <f t="shared" si="26"/>
        <v>0</v>
      </c>
      <c r="S61" s="851"/>
      <c r="T61" s="100">
        <f>L61+R61</f>
        <v>0</v>
      </c>
      <c r="U61" s="67">
        <f>IFERROR(T61/$T$37,0)</f>
        <v>0</v>
      </c>
      <c r="V61" s="100">
        <f>IFERROR(IF($T$3="MTD",VLOOKUP(F61,'CONSO-2023'!$B:$N,MATCH(Financials!$T$4,'CONSO-2023'!$B$6:$N$6,0),FALSE),VLOOKUP(F61,'CONSO-2023'!$P:$AA,MATCH(Financials!$T$4,'CONSO-2023'!$P$6:$AB$6,0),FALSE)),0)</f>
        <v>0</v>
      </c>
      <c r="W61" s="67">
        <f>IFERROR(V61/$V$37,0)</f>
        <v>0</v>
      </c>
      <c r="X61" s="100">
        <f>T61-V61</f>
        <v>0</v>
      </c>
      <c r="Y61" s="67">
        <f>IFERROR(T61/V61-1,0)</f>
        <v>0</v>
      </c>
      <c r="Z61" s="588"/>
      <c r="AA61" s="833"/>
      <c r="AB61" s="395"/>
      <c r="AC61" s="395"/>
      <c r="AD61" s="395"/>
      <c r="AE61" s="395"/>
      <c r="AF61" s="395"/>
      <c r="AG61" s="395"/>
      <c r="AH61" s="395"/>
      <c r="AI61" s="395"/>
      <c r="AJ61" s="395"/>
      <c r="AK61" s="395"/>
    </row>
    <row r="62" spans="2:37" s="291" customFormat="1" x14ac:dyDescent="0.25">
      <c r="B62" s="598" t="s">
        <v>21137</v>
      </c>
      <c r="C62" s="598" t="s">
        <v>21137</v>
      </c>
      <c r="D62" s="598" t="s">
        <v>21137</v>
      </c>
      <c r="E62" s="598" t="s">
        <v>21137</v>
      </c>
      <c r="F62" s="13" t="s">
        <v>24511</v>
      </c>
      <c r="G62" s="835"/>
      <c r="H62" s="835">
        <f>IFERROR(IF($T$3="MTD",VLOOKUP(B62,LO!A:N,MATCH(Financials!$T$4,LO!$A$5:$N$5,0),FALSE),VLOOKUP(B62,LO!$P:$AC,MATCH(Financials!$T$4,LO!$P$5:$AC$5,0),FALSE)),0)</f>
        <v>0</v>
      </c>
      <c r="I62" s="835">
        <f>IFERROR(IF($T$3="MTD",VLOOKUP(C62,LU!$A:$N,MATCH(Financials!$T$4,LU!$A$5:$N$5,0),FALSE),VLOOKUP(C62,LU!$P:$AC,MATCH(Financials!$T$4,LU!$P$5:$AC$5,0),FALSE)),0)</f>
        <v>0</v>
      </c>
      <c r="J62" s="836">
        <f>-IFERROR(IF($T$3="MTD",VLOOKUP(D62,LF!$A:$N,MATCH(Financials!$T$4,LF!$A$5:$N$5,0),FALSE),VLOOKUP(D62,LF!$P:$AC,MATCH(Financials!$T$4,LF!$P$5:$AC$5,0),FALSE)),0)</f>
        <v>0</v>
      </c>
      <c r="K62" s="836">
        <f>-IFERROR(IF($T$3="MTD",VLOOKUP(E62,LRF!$A:$N,MATCH(Financials!$T$4,LRF!$A$5:$N$5,0),FALSE),VLOOKUP(E62,LRF!$P:$AC,MATCH(Financials!$T$4,LRF!$P$5:$AC$5,0),FALSE)),0)</f>
        <v>0</v>
      </c>
      <c r="L62" s="835">
        <f t="shared" si="18"/>
        <v>0</v>
      </c>
      <c r="M62" s="851"/>
      <c r="N62" s="841"/>
      <c r="O62" s="841"/>
      <c r="P62" s="841"/>
      <c r="Q62" s="841">
        <f>-L62</f>
        <v>0</v>
      </c>
      <c r="R62" s="835">
        <f t="shared" si="26"/>
        <v>0</v>
      </c>
      <c r="S62" s="851"/>
      <c r="T62" s="100">
        <f>L62+R62</f>
        <v>0</v>
      </c>
      <c r="U62" s="67">
        <f>IFERROR(T62/$T$37,0)</f>
        <v>0</v>
      </c>
      <c r="V62" s="100">
        <f>IFERROR(IF($T$3="MTD",VLOOKUP(F62,'CONSO-2023'!$B:$N,MATCH(Financials!$T$4,'CONSO-2023'!$B$6:$N$6,0),FALSE),VLOOKUP(F62,'CONSO-2023'!$P:$AA,MATCH(Financials!$T$4,'CONSO-2023'!$P$6:$AB$6,0),FALSE)),0)</f>
        <v>0</v>
      </c>
      <c r="W62" s="67">
        <f>IFERROR(V62/$V$37,0)</f>
        <v>0</v>
      </c>
      <c r="X62" s="100">
        <f>T62-V62</f>
        <v>0</v>
      </c>
      <c r="Y62" s="67">
        <f>IFERROR(T62/V62-1,0)</f>
        <v>0</v>
      </c>
      <c r="Z62" s="588"/>
      <c r="AA62" s="833"/>
      <c r="AB62" s="395"/>
      <c r="AC62" s="395"/>
      <c r="AD62" s="395"/>
      <c r="AE62" s="395"/>
      <c r="AF62" s="395"/>
      <c r="AG62" s="395"/>
      <c r="AH62" s="395"/>
      <c r="AI62" s="395"/>
      <c r="AJ62" s="395"/>
      <c r="AK62" s="395"/>
    </row>
    <row r="63" spans="2:37" s="291" customFormat="1" x14ac:dyDescent="0.25">
      <c r="B63" s="596" t="s">
        <v>16684</v>
      </c>
      <c r="C63" s="596" t="s">
        <v>16684</v>
      </c>
      <c r="D63" s="596" t="s">
        <v>16684</v>
      </c>
      <c r="E63" s="596" t="s">
        <v>16684</v>
      </c>
      <c r="F63" s="13" t="s">
        <v>16688</v>
      </c>
      <c r="G63" s="835"/>
      <c r="H63" s="835">
        <f>IFERROR(IF($T$3="MTD",VLOOKUP(B63,LO!A:N,MATCH(Financials!$T$4,LO!$A$5:$N$5,0),FALSE),VLOOKUP(B63,LO!$P:$AC,MATCH(Financials!$T$4,LO!$P$5:$AC$5,0),FALSE)),0)</f>
        <v>2499.9900000000002</v>
      </c>
      <c r="I63" s="835">
        <f>IFERROR(IF($T$3="MTD",VLOOKUP(C63,LU!$A:$N,MATCH(Financials!$T$4,LU!$A$5:$N$5,0),FALSE),VLOOKUP(C63,LU!$P:$AC,MATCH(Financials!$T$4,LU!$P$5:$AC$5,0),FALSE)),0)</f>
        <v>0</v>
      </c>
      <c r="J63" s="836">
        <f>IFERROR(IF($T$3="MTD",VLOOKUP(D63,LF!$A:$N,MATCH(Financials!$T$4,LF!$A$5:$N$5,0),FALSE),VLOOKUP(D63,LF!$P:$AC,MATCH(Financials!$T$4,LF!$P$5:$AC$5,0),FALSE)),0)</f>
        <v>0</v>
      </c>
      <c r="K63" s="836">
        <f>IFERROR(IF($T$3="MTD",VLOOKUP(E63,LRF!$A:$N,MATCH(Financials!$T$4,LRF!$A$5:$N$5,0),FALSE),VLOOKUP(E63,LRF!$P:$AC,MATCH(Financials!$T$4,LRF!$P$5:$AC$5,0),FALSE)),0)</f>
        <v>0</v>
      </c>
      <c r="L63" s="623">
        <f t="shared" si="18"/>
        <v>2499.9900000000002</v>
      </c>
      <c r="M63" s="851"/>
      <c r="N63" s="841"/>
      <c r="O63" s="841"/>
      <c r="P63" s="841"/>
      <c r="Q63" s="842"/>
      <c r="R63" s="835">
        <f t="shared" ref="R63:R70" si="27">SUM(N63:Q63)</f>
        <v>0</v>
      </c>
      <c r="S63" s="851"/>
      <c r="T63" s="100">
        <f t="shared" ref="T63:T70" si="28">L63+R63</f>
        <v>2499.9900000000002</v>
      </c>
      <c r="U63" s="67">
        <f>IFERROR(T63/$T$37,0)</f>
        <v>2.1035594893210274E-2</v>
      </c>
      <c r="V63" s="100">
        <f>IFERROR(IF($T$3="MTD",VLOOKUP(F63,'CONSO-2023'!$B:$N,MATCH(Financials!$T$4,'CONSO-2023'!$B$6:$N$6,0),FALSE),VLOOKUP(F63,'CONSO-2023'!$P:$AA,MATCH(Financials!$T$4,'CONSO-2023'!$P$6:$AB$6,0),FALSE)),0)</f>
        <v>3486.73</v>
      </c>
      <c r="W63" s="67">
        <f>IFERROR(V63/$V$37,0)</f>
        <v>2.4940037704074235E-2</v>
      </c>
      <c r="X63" s="100">
        <f t="shared" ref="X63:X70" si="29">T63-V63</f>
        <v>-986.73999999999978</v>
      </c>
      <c r="Y63" s="67">
        <f t="shared" ref="Y63:Y70" si="30">IFERROR(T63/V63-1,0)</f>
        <v>-0.28299868358031732</v>
      </c>
      <c r="Z63" s="393"/>
      <c r="AA63" s="389"/>
      <c r="AB63" s="183"/>
      <c r="AC63" s="183"/>
      <c r="AD63" s="183"/>
      <c r="AE63" s="183"/>
      <c r="AF63" s="183"/>
      <c r="AG63" s="183"/>
      <c r="AH63" s="183"/>
      <c r="AI63" s="183"/>
      <c r="AJ63" s="183"/>
      <c r="AK63" s="183"/>
    </row>
    <row r="64" spans="2:37" x14ac:dyDescent="0.25">
      <c r="B64" s="597" t="s">
        <v>16594</v>
      </c>
      <c r="C64" s="597" t="s">
        <v>16594</v>
      </c>
      <c r="D64" s="597" t="s">
        <v>16594</v>
      </c>
      <c r="E64" s="597" t="s">
        <v>16594</v>
      </c>
      <c r="F64" s="289" t="s">
        <v>16720</v>
      </c>
      <c r="G64" s="852"/>
      <c r="H64" s="835">
        <f>IFERROR(IF($T$3="MTD",VLOOKUP(B64,LO!A:N,MATCH(Financials!$T$4,LO!$A$5:$N$5,0),FALSE),VLOOKUP(B64,LO!$P:$AC,MATCH(Financials!$T$4,LO!$P$5:$AC$5,0),FALSE)),0)</f>
        <v>0</v>
      </c>
      <c r="I64" s="835">
        <f>IFERROR(IF($T$3="MTD",VLOOKUP(C64,LU!$A:$N,MATCH(Financials!$T$4,LU!$A$5:$N$5,0),FALSE),VLOOKUP(C64,LU!$P:$AC,MATCH(Financials!$T$4,LU!$P$5:$AC$5,0),FALSE)),0)</f>
        <v>0</v>
      </c>
      <c r="J64" s="836">
        <f>IFERROR(IF($T$3="MTD",VLOOKUP(D64,LF!$A:$N,MATCH(Financials!$T$4,LF!$A$5:$N$5,0),FALSE),VLOOKUP(D64,LF!$P:$AC,MATCH(Financials!$T$4,LF!$P$5:$AC$5,0),FALSE)),0)</f>
        <v>0</v>
      </c>
      <c r="K64" s="836">
        <f>IFERROR(IF($T$3="MTD",VLOOKUP(E64,LRF!$A:$N,MATCH(Financials!$T$4,LRF!$A$5:$N$5,0),FALSE),VLOOKUP(E64,LRF!$P:$AC,MATCH(Financials!$T$4,LRF!$P$5:$AC$5,0),FALSE)),0)</f>
        <v>0</v>
      </c>
      <c r="L64" s="623">
        <f t="shared" si="18"/>
        <v>0</v>
      </c>
      <c r="M64" s="853"/>
      <c r="N64" s="844"/>
      <c r="O64" s="844"/>
      <c r="P64" s="844"/>
      <c r="Q64" s="842"/>
      <c r="R64" s="835">
        <f t="shared" si="27"/>
        <v>0</v>
      </c>
      <c r="S64" s="853"/>
      <c r="T64" s="100">
        <f t="shared" si="28"/>
        <v>0</v>
      </c>
      <c r="U64" s="67">
        <f t="shared" ref="U64:U69" si="31">IFERROR(T64/$T$37,0)</f>
        <v>0</v>
      </c>
      <c r="V64" s="100">
        <f>IFERROR(IF($T$3="MTD",VLOOKUP(F64,'CONSO-2023'!$B:$N,MATCH(Financials!$T$4,'CONSO-2023'!$B$6:$N$6,0),FALSE),VLOOKUP(F64,'CONSO-2023'!$P:$AA,MATCH(Financials!$T$4,'CONSO-2023'!$P$6:$AB$6,0),FALSE)),0)</f>
        <v>567.12</v>
      </c>
      <c r="W64" s="67">
        <f t="shared" ref="W64:W69" si="32">IFERROR(V64/$V$37,0)</f>
        <v>4.0565212054660326E-3</v>
      </c>
      <c r="X64" s="100">
        <f t="shared" si="29"/>
        <v>-567.12</v>
      </c>
      <c r="Y64" s="67">
        <f t="shared" si="30"/>
        <v>-1</v>
      </c>
      <c r="AH64" s="183"/>
      <c r="AI64" s="183"/>
      <c r="AK64" s="183"/>
    </row>
    <row r="65" spans="2:37" x14ac:dyDescent="0.25">
      <c r="B65" s="597" t="s">
        <v>10752</v>
      </c>
      <c r="C65" s="597" t="s">
        <v>10752</v>
      </c>
      <c r="D65" s="597" t="s">
        <v>10752</v>
      </c>
      <c r="E65" s="597" t="s">
        <v>10752</v>
      </c>
      <c r="F65" s="13" t="s">
        <v>9940</v>
      </c>
      <c r="G65" s="835"/>
      <c r="H65" s="835">
        <f>IFERROR(IF($T$3="MTD",VLOOKUP(B65,LO!A:N,MATCH(Financials!$T$4,LO!$A$5:$N$5,0),FALSE),VLOOKUP(B65,LO!$P:$AC,MATCH(Financials!$T$4,LO!$P$5:$AC$5,0),FALSE)),0)</f>
        <v>0</v>
      </c>
      <c r="I65" s="835">
        <f>IFERROR(IF($T$3="MTD",VLOOKUP(C65,LU!$A:$N,MATCH(Financials!$T$4,LU!$A$5:$N$5,0),FALSE),VLOOKUP(C65,LU!$P:$AC,MATCH(Financials!$T$4,LU!$P$5:$AC$5,0),FALSE)),0)</f>
        <v>0</v>
      </c>
      <c r="J65" s="836">
        <f>IFERROR(IF($T$3="MTD",VLOOKUP(D65,LF!$A:$N,MATCH(Financials!$T$4,LF!$A$5:$N$5,0),FALSE),VLOOKUP(D65,LF!$P:$AC,MATCH(Financials!$T$4,LF!$P$5:$AC$5,0),FALSE)),0)</f>
        <v>0</v>
      </c>
      <c r="K65" s="836">
        <f>IFERROR(IF($T$3="MTD",VLOOKUP(E65,LRF!$A:$N,MATCH(Financials!$T$4,LRF!$A$5:$N$5,0),FALSE),VLOOKUP(E65,LRF!$P:$AC,MATCH(Financials!$T$4,LRF!$P$5:$AC$5,0),FALSE)),0)</f>
        <v>0</v>
      </c>
      <c r="L65" s="623">
        <f t="shared" si="18"/>
        <v>0</v>
      </c>
      <c r="M65" s="853"/>
      <c r="N65" s="841"/>
      <c r="O65" s="841"/>
      <c r="P65" s="841"/>
      <c r="Q65" s="842"/>
      <c r="R65" s="835">
        <f t="shared" si="27"/>
        <v>0</v>
      </c>
      <c r="S65" s="853"/>
      <c r="T65" s="100">
        <f t="shared" si="28"/>
        <v>0</v>
      </c>
      <c r="U65" s="67">
        <f t="shared" si="31"/>
        <v>0</v>
      </c>
      <c r="V65" s="100">
        <f>IFERROR(IF($T$3="MTD",VLOOKUP(F65,'CONSO-2023'!$B:$N,MATCH(Financials!$T$4,'CONSO-2023'!$B$6:$N$6,0),FALSE),VLOOKUP(F65,'CONSO-2023'!$P:$AA,MATCH(Financials!$T$4,'CONSO-2023'!$P$6:$AB$6,0),FALSE)),0)</f>
        <v>18272.21</v>
      </c>
      <c r="W65" s="67">
        <f t="shared" si="32"/>
        <v>0.13069827785253296</v>
      </c>
      <c r="X65" s="100">
        <f t="shared" si="29"/>
        <v>-18272.21</v>
      </c>
      <c r="Y65" s="67">
        <f t="shared" si="30"/>
        <v>-1</v>
      </c>
      <c r="AH65" s="183"/>
      <c r="AI65" s="183"/>
      <c r="AK65" s="183"/>
    </row>
    <row r="66" spans="2:37" x14ac:dyDescent="0.25">
      <c r="B66" s="42">
        <v>436</v>
      </c>
      <c r="C66" s="42">
        <v>436</v>
      </c>
      <c r="D66" s="42">
        <v>436</v>
      </c>
      <c r="E66" s="42">
        <v>436</v>
      </c>
      <c r="F66" s="13" t="s">
        <v>21691</v>
      </c>
      <c r="G66" s="835"/>
      <c r="H66" s="835">
        <f>IFERROR(IF($T$3="MTD",VLOOKUP(B66,LO!A:N,MATCH(Financials!$T$4,LO!$A$5:$N$5,0),FALSE),VLOOKUP(B66,LO!$P:$AC,MATCH(Financials!$T$4,LO!$P$5:$AC$5,0),FALSE)),0)</f>
        <v>92.17</v>
      </c>
      <c r="I66" s="835">
        <f>IFERROR(IF($T$3="MTD",VLOOKUP(C66,LU!$A:$N,MATCH(Financials!$T$4,LU!$A$5:$N$5,0),FALSE),VLOOKUP(C66,LU!$P:$AC,MATCH(Financials!$T$4,LU!$P$5:$AC$5,0),FALSE)),0)</f>
        <v>0</v>
      </c>
      <c r="J66" s="836">
        <f>IFERROR(IF($T$3="MTD",VLOOKUP(D66,LF!$A:$N,MATCH(Financials!$T$4,LF!$A$5:$N$5,0),FALSE),VLOOKUP(D66,LF!$P:$AC,MATCH(Financials!$T$4,LF!$P$5:$AC$5,0),FALSE)),0)</f>
        <v>0</v>
      </c>
      <c r="K66" s="836">
        <f>IFERROR(IF($T$3="MTD",VLOOKUP(E66,LRF!$A:$N,MATCH(Financials!$T$4,LRF!$A$5:$N$5,0),FALSE),VLOOKUP(E66,LRF!$P:$AC,MATCH(Financials!$T$4,LRF!$P$5:$AC$5,0),FALSE)),0)</f>
        <v>0</v>
      </c>
      <c r="L66" s="623">
        <f t="shared" si="18"/>
        <v>92.17</v>
      </c>
      <c r="M66" s="853"/>
      <c r="N66" s="841"/>
      <c r="O66" s="841"/>
      <c r="P66" s="841"/>
      <c r="Q66" s="842"/>
      <c r="R66" s="835">
        <f t="shared" si="27"/>
        <v>0</v>
      </c>
      <c r="S66" s="853"/>
      <c r="T66" s="100">
        <f t="shared" si="28"/>
        <v>92.17</v>
      </c>
      <c r="U66" s="67">
        <f t="shared" si="31"/>
        <v>7.755434146965351E-4</v>
      </c>
      <c r="V66" s="100">
        <f>IFERROR(IF($T$3="MTD",VLOOKUP(F66,'CONSO-2023'!$B:$N,MATCH(Financials!$T$4,'CONSO-2023'!$B$6:$N$6,0),FALSE),VLOOKUP(F66,'CONSO-2023'!$P:$AA,MATCH(Financials!$T$4,'CONSO-2023'!$P$6:$AB$6,0),FALSE)),0)</f>
        <v>1001.48</v>
      </c>
      <c r="W66" s="67">
        <f t="shared" si="32"/>
        <v>7.1634307674744713E-3</v>
      </c>
      <c r="X66" s="100">
        <f t="shared" si="29"/>
        <v>-909.31000000000006</v>
      </c>
      <c r="Y66" s="67">
        <f t="shared" si="30"/>
        <v>-0.90796621000918643</v>
      </c>
      <c r="AH66" s="183"/>
      <c r="AI66" s="183"/>
      <c r="AK66" s="183"/>
    </row>
    <row r="67" spans="2:37" x14ac:dyDescent="0.25">
      <c r="B67" s="42" t="s">
        <v>111</v>
      </c>
      <c r="C67" s="42" t="s">
        <v>111</v>
      </c>
      <c r="D67" s="42" t="s">
        <v>111</v>
      </c>
      <c r="E67" s="42" t="s">
        <v>111</v>
      </c>
      <c r="F67" s="155" t="s">
        <v>16718</v>
      </c>
      <c r="G67" s="837"/>
      <c r="H67" s="835">
        <f>IFERROR(IF($T$3="MTD",VLOOKUP(B67,LO!A:N,MATCH(Financials!$T$4,LO!$A$5:$N$5,0),FALSE),VLOOKUP(B67,LO!$P:$AC,MATCH(Financials!$T$4,LO!$P$5:$AC$5,0),FALSE)),0)</f>
        <v>1027.94</v>
      </c>
      <c r="I67" s="837">
        <f>IFERROR(IF($T$3="MTD",VLOOKUP(C67,LU!$A:$N,MATCH(Financials!$T$4,LU!$A$5:$N$5,0),FALSE),VLOOKUP(C67,LU!$P:$AC,MATCH(Financials!$T$4,LU!$P$5:$AC$5,0),FALSE)),0)</f>
        <v>0</v>
      </c>
      <c r="J67" s="838">
        <f>IFERROR(IF($T$3="MTD",VLOOKUP(D67,LF!$A:$N,MATCH(Financials!$T$4,LF!$A$5:$N$5,0),FALSE),VLOOKUP(D67,LF!$P:$AC,MATCH(Financials!$T$4,LF!$P$5:$AC$5,0),FALSE)),0)</f>
        <v>17167.59</v>
      </c>
      <c r="K67" s="838">
        <f>IFERROR(IF($T$3="MTD",VLOOKUP(E67,LRF!$A:$N,MATCH(Financials!$T$4,LRF!$A$5:$N$5,0),FALSE),VLOOKUP(E67,LRF!$P:$AC,MATCH(Financials!$T$4,LRF!$P$5:$AC$5,0),FALSE)),0)</f>
        <v>0</v>
      </c>
      <c r="L67" s="852">
        <f t="shared" si="18"/>
        <v>18195.53</v>
      </c>
      <c r="M67" s="853"/>
      <c r="N67" s="844"/>
      <c r="O67" s="844"/>
      <c r="P67" s="844"/>
      <c r="Q67" s="842"/>
      <c r="R67" s="837">
        <f t="shared" si="27"/>
        <v>0</v>
      </c>
      <c r="S67" s="853"/>
      <c r="T67" s="387">
        <f t="shared" si="28"/>
        <v>18195.53</v>
      </c>
      <c r="U67" s="388">
        <f t="shared" si="31"/>
        <v>0.15310213158742805</v>
      </c>
      <c r="V67" s="100">
        <f>IFERROR(IF($T$3="MTD",VLOOKUP(F67,'CONSO-2023'!$B:$N,MATCH(Financials!$T$4,'CONSO-2023'!$B$6:$N$6,0),FALSE),VLOOKUP(F67,'CONSO-2023'!$P:$AA,MATCH(Financials!$T$4,'CONSO-2023'!$P$6:$AB$6,0),FALSE)),0)</f>
        <v>15472.85</v>
      </c>
      <c r="W67" s="388">
        <f t="shared" si="32"/>
        <v>0.11067489091196767</v>
      </c>
      <c r="X67" s="387">
        <f t="shared" si="29"/>
        <v>2722.6799999999985</v>
      </c>
      <c r="Y67" s="388">
        <f t="shared" si="30"/>
        <v>0.17596499675237576</v>
      </c>
      <c r="AA67" s="183"/>
      <c r="AH67" s="183"/>
      <c r="AI67" s="183"/>
      <c r="AK67" s="183"/>
    </row>
    <row r="68" spans="2:37" s="291" customFormat="1" x14ac:dyDescent="0.25">
      <c r="B68" s="596" t="s">
        <v>10128</v>
      </c>
      <c r="C68" s="596" t="s">
        <v>10128</v>
      </c>
      <c r="D68" s="596" t="s">
        <v>10128</v>
      </c>
      <c r="E68" s="596" t="s">
        <v>10128</v>
      </c>
      <c r="F68" s="13" t="s">
        <v>9931</v>
      </c>
      <c r="G68" s="835"/>
      <c r="H68" s="835">
        <f>IFERROR(IF($T$3="MTD",VLOOKUP(B68,LO!A:N,MATCH(Financials!$T$4,LO!$A$5:$N$5,0),FALSE),VLOOKUP(B68,LO!$P:$AC,MATCH(Financials!$T$4,LO!$P$5:$AC$5,0),FALSE)),0)</f>
        <v>0</v>
      </c>
      <c r="I68" s="835">
        <f>IFERROR(IF($T$3="MTD",VLOOKUP(C68,LU!$A:$N,MATCH(Financials!$T$4,LU!$A$5:$N$5,0),FALSE),VLOOKUP(C68,LU!$P:$AC,MATCH(Financials!$T$4,LU!$P$5:$AC$5,0),FALSE)),0)</f>
        <v>0</v>
      </c>
      <c r="J68" s="836">
        <f>IFERROR(IF($T$3="MTD",VLOOKUP(D68,LF!$A:$N,MATCH(Financials!$T$4,LF!$A$5:$N$5,0),FALSE),VLOOKUP(D68,LF!$P:$AC,MATCH(Financials!$T$4,LF!$P$5:$AC$5,0),FALSE)),0)</f>
        <v>0</v>
      </c>
      <c r="K68" s="836">
        <f>IFERROR(IF($T$3="MTD",VLOOKUP(E68,LRF!$A:$N,MATCH(Financials!$T$4,LRF!$A$5:$N$5,0),FALSE),VLOOKUP(E68,LRF!$P:$AC,MATCH(Financials!$T$4,LRF!$P$5:$AC$5,0),FALSE)),0)</f>
        <v>0</v>
      </c>
      <c r="L68" s="623">
        <f t="shared" si="18"/>
        <v>0</v>
      </c>
      <c r="M68" s="851"/>
      <c r="N68" s="841"/>
      <c r="O68" s="841"/>
      <c r="P68" s="841"/>
      <c r="Q68" s="842"/>
      <c r="R68" s="835">
        <f t="shared" si="27"/>
        <v>0</v>
      </c>
      <c r="S68" s="851"/>
      <c r="T68" s="100">
        <f t="shared" si="28"/>
        <v>0</v>
      </c>
      <c r="U68" s="67">
        <f t="shared" si="31"/>
        <v>0</v>
      </c>
      <c r="V68" s="100">
        <f>IFERROR(IF($T$3="MTD",VLOOKUP(F68,'CONSO-2023'!$B:$N,MATCH(Financials!$T$4,'CONSO-2023'!$B$6:$N$6,0),FALSE),VLOOKUP(F68,'CONSO-2023'!$P:$AA,MATCH(Financials!$T$4,'CONSO-2023'!$P$6:$AB$6,0),FALSE)),0)</f>
        <v>0</v>
      </c>
      <c r="W68" s="67">
        <f t="shared" si="32"/>
        <v>0</v>
      </c>
      <c r="X68" s="100">
        <f t="shared" si="29"/>
        <v>0</v>
      </c>
      <c r="Y68" s="67">
        <f t="shared" si="30"/>
        <v>0</v>
      </c>
      <c r="Z68" s="395"/>
      <c r="AA68" s="395"/>
      <c r="AB68" s="399"/>
      <c r="AC68" s="399"/>
      <c r="AD68" s="183"/>
      <c r="AE68" s="183"/>
      <c r="AF68" s="183"/>
      <c r="AG68" s="183"/>
      <c r="AH68" s="393"/>
      <c r="AI68" s="393"/>
      <c r="AJ68" s="395"/>
    </row>
    <row r="69" spans="2:37" s="291" customFormat="1" x14ac:dyDescent="0.25">
      <c r="B69" s="596" t="s">
        <v>16687</v>
      </c>
      <c r="C69" s="596" t="s">
        <v>16687</v>
      </c>
      <c r="D69" s="596" t="s">
        <v>16687</v>
      </c>
      <c r="E69" s="596" t="s">
        <v>16687</v>
      </c>
      <c r="F69" s="13" t="s">
        <v>16691</v>
      </c>
      <c r="G69" s="835"/>
      <c r="H69" s="835">
        <f>IFERROR(IF($T$3="MTD",VLOOKUP(B69,LO!A:N,MATCH(Financials!$T$4,LO!$A$5:$N$5,0),FALSE),VLOOKUP(B69,LO!$P:$AC,MATCH(Financials!$T$4,LO!$P$5:$AC$5,0),FALSE)),0)</f>
        <v>0</v>
      </c>
      <c r="I69" s="835">
        <f>IFERROR(IF($T$3="MTD",VLOOKUP(C69,LU!$A:$N,MATCH(Financials!$T$4,LU!$A$5:$N$5,0),FALSE),VLOOKUP(C69,LU!$P:$AC,MATCH(Financials!$T$4,LU!$P$5:$AC$5,0),FALSE)),0)</f>
        <v>11355.310000000001</v>
      </c>
      <c r="J69" s="836">
        <f>IFERROR(IF($T$3="MTD",VLOOKUP(D69,LF!$A:$N,MATCH(Financials!$T$4,LF!$A$5:$N$5,0),FALSE),VLOOKUP(D69,LF!$P:$AC,MATCH(Financials!$T$4,LF!$P$5:$AC$5,0),FALSE)),0)</f>
        <v>0</v>
      </c>
      <c r="K69" s="836">
        <f>IFERROR(IF($T$3="MTD",VLOOKUP(E69,LRF!$A:$N,MATCH(Financials!$T$4,LRF!$A$5:$N$5,0),FALSE),VLOOKUP(E69,LRF!$P:$AC,MATCH(Financials!$T$4,LRF!$P$5:$AC$5,0),FALSE)),0)</f>
        <v>0</v>
      </c>
      <c r="L69" s="623">
        <f t="shared" si="18"/>
        <v>11355.310000000001</v>
      </c>
      <c r="M69" s="851"/>
      <c r="N69" s="841"/>
      <c r="O69" s="841"/>
      <c r="P69" s="841"/>
      <c r="Q69" s="842"/>
      <c r="R69" s="835">
        <f t="shared" si="27"/>
        <v>0</v>
      </c>
      <c r="S69" s="851"/>
      <c r="T69" s="100">
        <f t="shared" si="28"/>
        <v>11355.310000000001</v>
      </c>
      <c r="U69" s="67">
        <f t="shared" si="31"/>
        <v>9.5546662605378252E-2</v>
      </c>
      <c r="V69" s="100">
        <f>IFERROR(IF($T$3="MTD",VLOOKUP(F69,'CONSO-2023'!$B:$N,MATCH(Financials!$T$4,'CONSO-2023'!$B$6:$N$6,0),FALSE),VLOOKUP(F69,'CONSO-2023'!$P:$AA,MATCH(Financials!$T$4,'CONSO-2023'!$P$6:$AB$6,0),FALSE)),0)</f>
        <v>25224.100000000002</v>
      </c>
      <c r="W69" s="67">
        <f t="shared" si="32"/>
        <v>0.18042406640357553</v>
      </c>
      <c r="X69" s="100">
        <f t="shared" si="29"/>
        <v>-13868.79</v>
      </c>
      <c r="Y69" s="67">
        <f t="shared" si="30"/>
        <v>-0.54982298674680163</v>
      </c>
      <c r="Z69" s="393"/>
      <c r="AA69" s="397"/>
      <c r="AB69" s="396"/>
      <c r="AC69" s="183"/>
      <c r="AD69" s="183"/>
      <c r="AE69" s="183"/>
      <c r="AF69" s="183"/>
      <c r="AG69" s="183"/>
      <c r="AH69" s="393"/>
      <c r="AI69" s="393"/>
      <c r="AJ69" s="395"/>
    </row>
    <row r="70" spans="2:37" s="291" customFormat="1" x14ac:dyDescent="0.25">
      <c r="B70" s="596" t="s">
        <v>16685</v>
      </c>
      <c r="C70" s="596" t="s">
        <v>16685</v>
      </c>
      <c r="D70" s="596" t="s">
        <v>16685</v>
      </c>
      <c r="E70" s="596" t="s">
        <v>16685</v>
      </c>
      <c r="F70" s="13" t="s">
        <v>16689</v>
      </c>
      <c r="G70" s="835"/>
      <c r="H70" s="835">
        <f>IFERROR(IF($T$3="MTD",VLOOKUP(B70,LO!A:N,MATCH(Financials!$T$4,LO!$A$5:$N$5,0),FALSE),VLOOKUP(B70,LO!$P:$AC,MATCH(Financials!$T$4,LO!$P$5:$AC$5,0),FALSE)),0)</f>
        <v>0</v>
      </c>
      <c r="I70" s="835">
        <f>IFERROR(IF($T$3="MTD",VLOOKUP(C70,LU!$A:$N,MATCH(Financials!$T$4,LU!$A$5:$N$5,0),FALSE),VLOOKUP(C70,LU!$P:$AC,MATCH(Financials!$T$4,LU!$P$5:$AC$5,0),FALSE)),0)</f>
        <v>1135.52</v>
      </c>
      <c r="J70" s="836">
        <f>IFERROR(IF($T$3="MTD",VLOOKUP(D70,LF!$A:$N,MATCH(Financials!$T$4,LF!$A$5:$N$5,0),FALSE),VLOOKUP(D70,LF!$P:$AC,MATCH(Financials!$T$4,LF!$P$5:$AC$5,0),FALSE)),0)</f>
        <v>0</v>
      </c>
      <c r="K70" s="836">
        <f>IFERROR(IF($T$3="MTD",VLOOKUP(E70,LRF!$A:$N,MATCH(Financials!$T$4,LRF!$A$5:$N$5,0),FALSE),VLOOKUP(E70,LRF!$P:$AC,MATCH(Financials!$T$4,LRF!$P$5:$AC$5,0),FALSE)),0)</f>
        <v>0</v>
      </c>
      <c r="L70" s="623">
        <f t="shared" si="18"/>
        <v>1135.52</v>
      </c>
      <c r="M70" s="851"/>
      <c r="N70" s="841"/>
      <c r="O70" s="841"/>
      <c r="P70" s="841"/>
      <c r="Q70" s="842"/>
      <c r="R70" s="835">
        <f t="shared" si="27"/>
        <v>0</v>
      </c>
      <c r="S70" s="851"/>
      <c r="T70" s="100">
        <f t="shared" si="28"/>
        <v>1135.52</v>
      </c>
      <c r="U70" s="67">
        <f t="shared" ref="U70:U78" si="33">IFERROR(T70/$T$37,0)</f>
        <v>9.5545737035500657E-3</v>
      </c>
      <c r="V70" s="100">
        <f>IFERROR(IF($T$3="MTD",VLOOKUP(F70,'CONSO-2023'!$B:$N,MATCH(Financials!$T$4,'CONSO-2023'!$B$6:$N$6,0),FALSE),VLOOKUP(F70,'CONSO-2023'!$P:$AA,MATCH(Financials!$T$4,'CONSO-2023'!$P$6:$AB$6,0),FALSE)),0)</f>
        <v>2522.4499999999998</v>
      </c>
      <c r="W70" s="67">
        <f t="shared" ref="W70:W78" si="34">IFERROR(V70/$V$37,0)</f>
        <v>1.804269275413985E-2</v>
      </c>
      <c r="X70" s="100">
        <f t="shared" si="29"/>
        <v>-1386.9299999999998</v>
      </c>
      <c r="Y70" s="67">
        <f t="shared" si="30"/>
        <v>-0.5498344863129101</v>
      </c>
      <c r="Z70" s="393"/>
      <c r="AA70" s="397"/>
      <c r="AB70" s="396"/>
      <c r="AC70" s="183"/>
      <c r="AD70" s="183"/>
      <c r="AE70" s="183"/>
      <c r="AF70" s="183"/>
      <c r="AG70" s="183"/>
      <c r="AH70" s="393"/>
      <c r="AI70" s="393"/>
      <c r="AJ70" s="395"/>
    </row>
    <row r="71" spans="2:37" s="291" customFormat="1" x14ac:dyDescent="0.25">
      <c r="B71" s="596" t="s">
        <v>16686</v>
      </c>
      <c r="C71" s="596" t="s">
        <v>16686</v>
      </c>
      <c r="D71" s="596" t="s">
        <v>16686</v>
      </c>
      <c r="E71" s="596" t="s">
        <v>16686</v>
      </c>
      <c r="F71" s="13" t="s">
        <v>16690</v>
      </c>
      <c r="G71" s="835"/>
      <c r="H71" s="835">
        <f>IFERROR(IF($T$3="MTD",VLOOKUP(B71,LO!A:N,MATCH(Financials!$T$4,LO!$A$5:$N$5,0),FALSE),VLOOKUP(B71,LO!$P:$AC,MATCH(Financials!$T$4,LO!$P$5:$AC$5,0),FALSE)),0)</f>
        <v>0</v>
      </c>
      <c r="I71" s="835">
        <f>IFERROR(IF($T$3="MTD",VLOOKUP(C71,LU!$A:$N,MATCH(Financials!$T$4,LU!$A$5:$N$5,0),FALSE),VLOOKUP(C71,LU!$P:$AC,MATCH(Financials!$T$4,LU!$P$5:$AC$5,0),FALSE)),0)</f>
        <v>1229.03</v>
      </c>
      <c r="J71" s="836">
        <f>IFERROR(IF($T$3="MTD",VLOOKUP(D71,LF!$A:$N,MATCH(Financials!$T$4,LF!$A$5:$N$5,0),FALSE),VLOOKUP(D71,LF!$P:$AC,MATCH(Financials!$T$4,LF!$P$5:$AC$5,0),FALSE)),0)</f>
        <v>0</v>
      </c>
      <c r="K71" s="836">
        <f>IFERROR(IF($T$3="MTD",VLOOKUP(E71,LRF!$A:$N,MATCH(Financials!$T$4,LRF!$A$5:$N$5,0),FALSE),VLOOKUP(E71,LRF!$P:$AC,MATCH(Financials!$T$4,LRF!$P$5:$AC$5,0),FALSE)),0)</f>
        <v>0</v>
      </c>
      <c r="L71" s="623">
        <f t="shared" si="18"/>
        <v>1229.03</v>
      </c>
      <c r="M71" s="851"/>
      <c r="N71" s="841"/>
      <c r="O71" s="841"/>
      <c r="P71" s="841"/>
      <c r="Q71" s="842"/>
      <c r="R71" s="835">
        <f t="shared" ref="R71:R77" si="35">SUM(N71:Q71)</f>
        <v>0</v>
      </c>
      <c r="S71" s="851"/>
      <c r="T71" s="100">
        <f t="shared" ref="T71:T77" si="36">L71+R71</f>
        <v>1229.03</v>
      </c>
      <c r="U71" s="67">
        <f t="shared" si="33"/>
        <v>1.0341392242209858E-2</v>
      </c>
      <c r="V71" s="100">
        <f>IFERROR(IF($T$3="MTD",VLOOKUP(F71,'CONSO-2023'!$B:$N,MATCH(Financials!$T$4,'CONSO-2023'!$B$6:$N$6,0),FALSE),VLOOKUP(F71,'CONSO-2023'!$P:$AA,MATCH(Financials!$T$4,'CONSO-2023'!$P$6:$AB$6,0),FALSE)),0)</f>
        <v>2709.83</v>
      </c>
      <c r="W71" s="67">
        <f t="shared" si="34"/>
        <v>1.9382992767329698E-2</v>
      </c>
      <c r="X71" s="100">
        <f t="shared" ref="X71:X77" si="37">T71-V71</f>
        <v>-1480.8</v>
      </c>
      <c r="Y71" s="67">
        <f t="shared" ref="Y71:Y78" si="38">IFERROR(T71/V71-1,0)</f>
        <v>-0.54645494366805303</v>
      </c>
      <c r="Z71" s="393"/>
      <c r="AA71" s="397"/>
      <c r="AB71" s="396"/>
      <c r="AC71" s="183"/>
      <c r="AD71" s="183"/>
      <c r="AE71" s="183"/>
      <c r="AF71" s="183"/>
      <c r="AG71" s="183"/>
      <c r="AH71" s="393"/>
      <c r="AI71" s="393"/>
      <c r="AJ71" s="395"/>
    </row>
    <row r="72" spans="2:37" s="291" customFormat="1" x14ac:dyDescent="0.25">
      <c r="B72" s="596" t="s">
        <v>20155</v>
      </c>
      <c r="C72" s="596" t="s">
        <v>20155</v>
      </c>
      <c r="D72" s="596" t="s">
        <v>20155</v>
      </c>
      <c r="E72" s="596" t="s">
        <v>20155</v>
      </c>
      <c r="F72" s="13" t="s">
        <v>20154</v>
      </c>
      <c r="G72" s="835"/>
      <c r="H72" s="835">
        <f>IFERROR(IF($T$3="MTD",VLOOKUP(B72,LO!A:N,MATCH(Financials!$T$4,LO!$A$5:$N$5,0),FALSE),VLOOKUP(B72,LO!$P:$AC,MATCH(Financials!$T$4,LO!$P$5:$AC$5,0),FALSE)),0)</f>
        <v>0</v>
      </c>
      <c r="I72" s="835">
        <f>IFERROR(IF($T$3="MTD",VLOOKUP(C72,LU!$A:$N,MATCH(Financials!$T$4,LU!$A$5:$N$5,0),FALSE),VLOOKUP(C72,LU!$P:$AC,MATCH(Financials!$T$4,LU!$P$5:$AC$5,0),FALSE)),0)</f>
        <v>0</v>
      </c>
      <c r="J72" s="836">
        <f>IFERROR(IF($T$3="MTD",VLOOKUP(D72,LF!$A:$N,MATCH(Financials!$T$4,LF!$A$5:$N$5,0),FALSE),VLOOKUP(D72,LF!$P:$AC,MATCH(Financials!$T$4,LF!$P$5:$AC$5,0),FALSE)),0)</f>
        <v>0</v>
      </c>
      <c r="K72" s="836">
        <f>IFERROR(IF($T$3="MTD",VLOOKUP(E72,LRF!$A:$N,MATCH(Financials!$T$4,LRF!$A$5:$N$5,0),FALSE),VLOOKUP(E72,LRF!$P:$AC,MATCH(Financials!$T$4,LRF!$P$5:$AC$5,0),FALSE)),0)</f>
        <v>0</v>
      </c>
      <c r="L72" s="623">
        <f t="shared" si="18"/>
        <v>0</v>
      </c>
      <c r="M72" s="851"/>
      <c r="N72" s="841"/>
      <c r="O72" s="841"/>
      <c r="P72" s="841"/>
      <c r="Q72" s="842"/>
      <c r="R72" s="835">
        <f t="shared" si="35"/>
        <v>0</v>
      </c>
      <c r="S72" s="851"/>
      <c r="T72" s="100">
        <f t="shared" si="36"/>
        <v>0</v>
      </c>
      <c r="U72" s="67">
        <f t="shared" si="33"/>
        <v>0</v>
      </c>
      <c r="V72" s="100">
        <f>IFERROR(IF($T$3="MTD",VLOOKUP(F72,'CONSO-2023'!$B:$N,MATCH(Financials!$T$4,'CONSO-2023'!$B$6:$N$6,0),FALSE),VLOOKUP(F72,'CONSO-2023'!$P:$AA,MATCH(Financials!$T$4,'CONSO-2023'!$P$6:$AB$6,0),FALSE)),0)</f>
        <v>729</v>
      </c>
      <c r="W72" s="67">
        <f t="shared" si="34"/>
        <v>5.2144236824388799E-3</v>
      </c>
      <c r="X72" s="100">
        <f t="shared" si="37"/>
        <v>-729</v>
      </c>
      <c r="Y72" s="67">
        <f t="shared" si="38"/>
        <v>-1</v>
      </c>
      <c r="Z72" s="393"/>
      <c r="AA72" s="397"/>
      <c r="AB72" s="396"/>
      <c r="AC72" s="183"/>
      <c r="AD72" s="183"/>
      <c r="AE72" s="183"/>
      <c r="AF72" s="183"/>
      <c r="AG72" s="183"/>
      <c r="AH72" s="393"/>
      <c r="AI72" s="393"/>
      <c r="AJ72" s="395"/>
    </row>
    <row r="73" spans="2:37" s="291" customFormat="1" x14ac:dyDescent="0.25">
      <c r="B73" s="596" t="s">
        <v>20759</v>
      </c>
      <c r="C73" s="596" t="s">
        <v>20759</v>
      </c>
      <c r="D73" s="596" t="s">
        <v>20759</v>
      </c>
      <c r="E73" s="596" t="s">
        <v>20759</v>
      </c>
      <c r="F73" s="13" t="s">
        <v>23336</v>
      </c>
      <c r="G73" s="835"/>
      <c r="H73" s="835">
        <f>IFERROR(IF($T$3="MTD",VLOOKUP(B73,LO!A:N,MATCH(Financials!$T$4,LO!$A$5:$N$5,0),FALSE),VLOOKUP(B73,LO!$P:$AC,MATCH(Financials!$T$4,LO!$P$5:$AC$5,0),FALSE)),0)</f>
        <v>0</v>
      </c>
      <c r="I73" s="835">
        <f>IFERROR(IF($T$3="MTD",VLOOKUP(C73,LU!$A:$N,MATCH(Financials!$T$4,LU!$A$5:$N$5,0),FALSE),VLOOKUP(C73,LU!$P:$AC,MATCH(Financials!$T$4,LU!$P$5:$AC$5,0),FALSE)),0)</f>
        <v>0</v>
      </c>
      <c r="J73" s="836">
        <f>IFERROR(IF($T$3="MTD",VLOOKUP(D73,LF!$A:$N,MATCH(Financials!$T$4,LF!$A$5:$N$5,0),FALSE),VLOOKUP(D73,LF!$P:$AC,MATCH(Financials!$T$4,LF!$P$5:$AC$5,0),FALSE)),0)</f>
        <v>0</v>
      </c>
      <c r="K73" s="839">
        <f>IFERROR(IF($T$3="MTD",VLOOKUP(E73,LRF!$A:$N,MATCH(Financials!$T$4,LRF!$A$5:$N$5,0),FALSE),VLOOKUP(E73,LRF!$P:$AC,MATCH(Financials!$T$4,LRF!$P$5:$AC$5,0),FALSE)),0)</f>
        <v>232.13</v>
      </c>
      <c r="L73" s="623">
        <f t="shared" si="18"/>
        <v>232.13</v>
      </c>
      <c r="M73" s="851"/>
      <c r="N73" s="841"/>
      <c r="O73" s="841"/>
      <c r="P73" s="841"/>
      <c r="Q73" s="841">
        <f>-K73</f>
        <v>-232.13</v>
      </c>
      <c r="R73" s="835">
        <f t="shared" si="35"/>
        <v>-232.13</v>
      </c>
      <c r="S73" s="851"/>
      <c r="T73" s="100">
        <f t="shared" si="36"/>
        <v>0</v>
      </c>
      <c r="U73" s="67">
        <f t="shared" si="33"/>
        <v>0</v>
      </c>
      <c r="V73" s="100">
        <f>IFERROR(IF($T$3="MTD",VLOOKUP(F73,'CONSO-2023'!$B:$N,MATCH(Financials!$T$4,'CONSO-2023'!$B$6:$N$6,0),FALSE),VLOOKUP(F73,'CONSO-2023'!$P:$AA,MATCH(Financials!$T$4,'CONSO-2023'!$P$6:$AB$6,0),FALSE)),0)</f>
        <v>0</v>
      </c>
      <c r="W73" s="67">
        <f t="shared" si="34"/>
        <v>0</v>
      </c>
      <c r="X73" s="100">
        <f t="shared" si="37"/>
        <v>0</v>
      </c>
      <c r="Y73" s="67">
        <f t="shared" si="38"/>
        <v>0</v>
      </c>
      <c r="Z73" s="395"/>
      <c r="AA73" s="230"/>
      <c r="AB73" s="394"/>
      <c r="AC73" s="395"/>
      <c r="AD73" s="395"/>
      <c r="AE73" s="395"/>
      <c r="AF73" s="395"/>
      <c r="AG73" s="395"/>
      <c r="AH73" s="395"/>
      <c r="AI73" s="395"/>
      <c r="AJ73" s="395"/>
    </row>
    <row r="74" spans="2:37" s="291" customFormat="1" x14ac:dyDescent="0.25">
      <c r="B74" s="596" t="s">
        <v>21279</v>
      </c>
      <c r="C74" s="596" t="s">
        <v>21279</v>
      </c>
      <c r="D74" s="596" t="s">
        <v>21279</v>
      </c>
      <c r="E74" s="596" t="s">
        <v>21279</v>
      </c>
      <c r="F74" s="13" t="s">
        <v>21278</v>
      </c>
      <c r="G74" s="835"/>
      <c r="H74" s="835">
        <f>IFERROR(IF($T$3="MTD",VLOOKUP(B74,LO!A:N,MATCH(Financials!$T$4,LO!$A$5:$N$5,0),FALSE),VLOOKUP(B74,LO!$P:$AC,MATCH(Financials!$T$4,LO!$P$5:$AC$5,0),FALSE)),0)</f>
        <v>0</v>
      </c>
      <c r="I74" s="835">
        <f>IFERROR(IF($T$3="MTD",VLOOKUP(C74,LU!$A:$N,MATCH(Financials!$T$4,LU!$A$5:$N$5,0),FALSE),VLOOKUP(C74,LU!$P:$AC,MATCH(Financials!$T$4,LU!$P$5:$AC$5,0),FALSE)),0)</f>
        <v>0</v>
      </c>
      <c r="J74" s="836">
        <f>IFERROR(IF($T$3="MTD",VLOOKUP(D74,LF!$A:$N,MATCH(Financials!$T$4,LF!$A$5:$N$5,0),FALSE),VLOOKUP(D74,LF!$P:$AC,MATCH(Financials!$T$4,LF!$P$5:$AC$5,0),FALSE)),0)</f>
        <v>0</v>
      </c>
      <c r="K74" s="839">
        <f>IFERROR(IF($T$3="MTD",VLOOKUP(E74,LRF!$A:$N,MATCH(Financials!$T$4,LRF!$A$5:$N$5,0),FALSE),VLOOKUP(E74,LRF!$P:$AC,MATCH(Financials!$T$4,LRF!$P$5:$AC$5,0),FALSE)),0)</f>
        <v>77.77000000000001</v>
      </c>
      <c r="L74" s="623">
        <f>SUM(G74:K74)</f>
        <v>77.77000000000001</v>
      </c>
      <c r="M74" s="851"/>
      <c r="N74" s="841"/>
      <c r="O74" s="841"/>
      <c r="P74" s="841"/>
      <c r="Q74" s="841"/>
      <c r="R74" s="835">
        <f>SUM(N74:Q74)</f>
        <v>0</v>
      </c>
      <c r="S74" s="851"/>
      <c r="T74" s="100">
        <f t="shared" si="36"/>
        <v>77.77000000000001</v>
      </c>
      <c r="U74" s="67">
        <f t="shared" si="33"/>
        <v>6.5437790344959903E-4</v>
      </c>
      <c r="V74" s="100">
        <f>IFERROR(IF($T$3="MTD",VLOOKUP(F74,'CONSO-2023'!$B:$N,MATCH(Financials!$T$4,'CONSO-2023'!$B$6:$N$6,0),FALSE),VLOOKUP(F74,'CONSO-2023'!$P:$AA,MATCH(Financials!$T$4,'CONSO-2023'!$P$6:$AB$6,0),FALSE)),0)</f>
        <v>0</v>
      </c>
      <c r="W74" s="67">
        <f t="shared" si="34"/>
        <v>0</v>
      </c>
      <c r="X74" s="100">
        <f t="shared" si="37"/>
        <v>77.77000000000001</v>
      </c>
      <c r="Y74" s="67">
        <f t="shared" si="38"/>
        <v>0</v>
      </c>
      <c r="Z74" s="395"/>
      <c r="AA74" s="230"/>
      <c r="AB74" s="394"/>
      <c r="AC74" s="395"/>
      <c r="AD74" s="395"/>
      <c r="AE74" s="395"/>
      <c r="AF74" s="395"/>
      <c r="AG74" s="395"/>
      <c r="AH74" s="395"/>
      <c r="AI74" s="395"/>
      <c r="AJ74" s="395"/>
    </row>
    <row r="75" spans="2:37" s="291" customFormat="1" x14ac:dyDescent="0.25">
      <c r="B75" s="596" t="s">
        <v>20757</v>
      </c>
      <c r="C75" s="596" t="s">
        <v>20757</v>
      </c>
      <c r="D75" s="596" t="s">
        <v>20757</v>
      </c>
      <c r="E75" s="596" t="s">
        <v>20757</v>
      </c>
      <c r="F75" s="13" t="s">
        <v>20758</v>
      </c>
      <c r="G75" s="835"/>
      <c r="H75" s="835">
        <f>IFERROR(IF($T$3="MTD",VLOOKUP(B75,LO!A:N,MATCH(Financials!$T$4,LO!$A$5:$N$5,0),FALSE),VLOOKUP(B75,LO!$P:$AC,MATCH(Financials!$T$4,LO!$P$5:$AC$5,0),FALSE)),0)</f>
        <v>0</v>
      </c>
      <c r="I75" s="835">
        <f>IFERROR(IF($T$3="MTD",VLOOKUP(C75,LU!$A:$N,MATCH(Financials!$T$4,LU!$A$5:$N$5,0),FALSE),VLOOKUP(C75,LU!$P:$AC,MATCH(Financials!$T$4,LU!$P$5:$AC$5,0),FALSE)),0)</f>
        <v>0</v>
      </c>
      <c r="J75" s="836">
        <f>IFERROR(IF($T$3="MTD",VLOOKUP(D75,LF!$A:$N,MATCH(Financials!$T$4,LF!$A$5:$N$5,0),FALSE),VLOOKUP(D75,LF!$P:$AC,MATCH(Financials!$T$4,LF!$P$5:$AC$5,0),FALSE)),0)</f>
        <v>0</v>
      </c>
      <c r="K75" s="839">
        <f>IFERROR(IF($T$3="MTD",VLOOKUP(E75,LRF!$A:$N,MATCH(Financials!$T$4,LRF!$A$5:$N$5,0),FALSE),VLOOKUP(E75,LRF!$P:$AC,MATCH(Financials!$T$4,LRF!$P$5:$AC$5,0),FALSE)),0)</f>
        <v>1670.23</v>
      </c>
      <c r="L75" s="623">
        <f t="shared" si="18"/>
        <v>1670.23</v>
      </c>
      <c r="M75" s="851"/>
      <c r="N75" s="841"/>
      <c r="O75" s="841"/>
      <c r="P75" s="841"/>
      <c r="Q75" s="841">
        <f>Q16</f>
        <v>-1639.69</v>
      </c>
      <c r="R75" s="835">
        <f t="shared" si="35"/>
        <v>-1639.69</v>
      </c>
      <c r="S75" s="851"/>
      <c r="T75" s="100">
        <f t="shared" si="36"/>
        <v>30.539999999999964</v>
      </c>
      <c r="U75" s="67">
        <f t="shared" si="33"/>
        <v>2.5697185510287679E-4</v>
      </c>
      <c r="V75" s="100">
        <f>IFERROR(IF($T$3="MTD",VLOOKUP(F75,'CONSO-2023'!$B:$N,MATCH(Financials!$T$4,'CONSO-2023'!$B$6:$N$6,0),FALSE),VLOOKUP(F75,'CONSO-2023'!$P:$AA,MATCH(Financials!$T$4,'CONSO-2023'!$P$6:$AB$6,0),FALSE)),0)</f>
        <v>0</v>
      </c>
      <c r="W75" s="67">
        <f t="shared" si="34"/>
        <v>0</v>
      </c>
      <c r="X75" s="100">
        <f t="shared" si="37"/>
        <v>30.539999999999964</v>
      </c>
      <c r="Y75" s="67">
        <f t="shared" si="38"/>
        <v>0</v>
      </c>
      <c r="Z75" s="393"/>
      <c r="AA75" s="397"/>
      <c r="AB75" s="396"/>
      <c r="AC75" s="183"/>
      <c r="AD75" s="183"/>
      <c r="AE75" s="183"/>
      <c r="AF75" s="183"/>
      <c r="AG75" s="183"/>
      <c r="AH75" s="393"/>
      <c r="AI75" s="393"/>
      <c r="AJ75" s="395"/>
    </row>
    <row r="76" spans="2:37" s="291" customFormat="1" x14ac:dyDescent="0.25">
      <c r="B76" s="596" t="s">
        <v>20414</v>
      </c>
      <c r="C76" s="596" t="s">
        <v>20414</v>
      </c>
      <c r="D76" s="596" t="s">
        <v>20414</v>
      </c>
      <c r="E76" s="596" t="s">
        <v>20414</v>
      </c>
      <c r="F76" s="13" t="s">
        <v>20413</v>
      </c>
      <c r="G76" s="835"/>
      <c r="H76" s="835">
        <f>IFERROR(IF($T$3="MTD",VLOOKUP(B76,LO!A:N,MATCH(Financials!$T$4,LO!$A$5:$N$5,0),FALSE),VLOOKUP(B76,LO!$P:$AC,MATCH(Financials!$T$4,LO!$P$5:$AC$5,0),FALSE)),0)</f>
        <v>0</v>
      </c>
      <c r="I76" s="835">
        <f>IFERROR(IF($T$3="MTD",VLOOKUP(C76,LU!$A:$N,MATCH(Financials!$T$4,LU!$A$5:$N$5,0),FALSE),VLOOKUP(C76,LU!$P:$AC,MATCH(Financials!$T$4,LU!$P$5:$AC$5,0),FALSE)),0)</f>
        <v>0</v>
      </c>
      <c r="J76" s="836">
        <f>IFERROR(IF($T$3="MTD",VLOOKUP(D76,LF!$A:$N,MATCH(Financials!$T$4,LF!$A$5:$N$5,0),FALSE),VLOOKUP(D76,LF!$P:$AC,MATCH(Financials!$T$4,LF!$P$5:$AC$5,0),FALSE)),0)</f>
        <v>0</v>
      </c>
      <c r="K76" s="839">
        <f>IFERROR(IF($T$3="MTD",VLOOKUP(E76,LRF!$A:$N,MATCH(Financials!$T$4,LRF!$A$5:$N$5,0),FALSE),VLOOKUP(E76,LRF!$P:$AC,MATCH(Financials!$T$4,LRF!$P$5:$AC$5,0),FALSE)),0)</f>
        <v>329.43</v>
      </c>
      <c r="L76" s="623">
        <f t="shared" si="18"/>
        <v>329.43</v>
      </c>
      <c r="M76" s="851"/>
      <c r="N76" s="841"/>
      <c r="O76" s="841"/>
      <c r="P76" s="841"/>
      <c r="Q76" s="841">
        <f>-16</f>
        <v>-16</v>
      </c>
      <c r="R76" s="835">
        <f t="shared" si="35"/>
        <v>-16</v>
      </c>
      <c r="S76" s="851"/>
      <c r="T76" s="100">
        <f t="shared" si="36"/>
        <v>313.43</v>
      </c>
      <c r="U76" s="67">
        <f t="shared" si="33"/>
        <v>2.6372851520921666E-3</v>
      </c>
      <c r="V76" s="100">
        <f>IFERROR(IF($T$3="MTD",VLOOKUP(F76,'CONSO-2023'!$B:$N,MATCH(Financials!$T$4,'CONSO-2023'!$B$6:$N$6,0),FALSE),VLOOKUP(F76,'CONSO-2023'!$P:$AA,MATCH(Financials!$T$4,'CONSO-2023'!$P$6:$AB$6,0),FALSE)),0)</f>
        <v>0</v>
      </c>
      <c r="W76" s="67">
        <f t="shared" si="34"/>
        <v>0</v>
      </c>
      <c r="X76" s="100">
        <f t="shared" si="37"/>
        <v>313.43</v>
      </c>
      <c r="Y76" s="67">
        <f t="shared" si="38"/>
        <v>0</v>
      </c>
      <c r="Z76" s="393"/>
      <c r="AA76" s="397"/>
      <c r="AB76" s="400"/>
      <c r="AC76" s="183"/>
      <c r="AD76" s="183"/>
      <c r="AE76" s="183"/>
      <c r="AF76" s="183"/>
      <c r="AG76" s="183"/>
      <c r="AH76" s="393"/>
      <c r="AI76" s="393"/>
      <c r="AJ76" s="183"/>
      <c r="AK76"/>
    </row>
    <row r="77" spans="2:37" s="291" customFormat="1" x14ac:dyDescent="0.25">
      <c r="B77" s="597" t="s">
        <v>21283</v>
      </c>
      <c r="C77" s="597" t="s">
        <v>21283</v>
      </c>
      <c r="D77" s="597" t="s">
        <v>21283</v>
      </c>
      <c r="E77" s="597" t="s">
        <v>21283</v>
      </c>
      <c r="F77" s="13" t="s">
        <v>21282</v>
      </c>
      <c r="G77" s="835"/>
      <c r="H77" s="835">
        <f>IFERROR(IF($T$3="MTD",VLOOKUP(B77,LO!A:N,MATCH(Financials!$T$4,LO!$A$5:$N$5,0),FALSE),VLOOKUP(B77,LO!$P:$AC,MATCH(Financials!$T$4,LO!$P$5:$AC$5,0),FALSE)),0)</f>
        <v>4124.46</v>
      </c>
      <c r="I77" s="835">
        <f>IFERROR(IF($T$3="MTD",VLOOKUP(C77,LU!$A:$N,MATCH(Financials!$T$4,LU!$A$5:$N$5,0),FALSE),VLOOKUP(C77,LU!$P:$AC,MATCH(Financials!$T$4,LU!$P$5:$AC$5,0),FALSE)),0)</f>
        <v>0</v>
      </c>
      <c r="J77" s="836">
        <f>IFERROR(IF($T$3="MTD",VLOOKUP(D77,LF!$A:$N,MATCH(Financials!$T$4,LF!$A$5:$N$5,0),FALSE),VLOOKUP(D77,LF!$P:$AC,MATCH(Financials!$T$4,LF!$P$5:$AC$5,0),FALSE)),0)</f>
        <v>0</v>
      </c>
      <c r="K77" s="839">
        <f>IFERROR(IF($T$3="MTD",VLOOKUP(E77,LRF!$A:$N,MATCH(Financials!$T$4,LRF!$A$5:$N$5,0),FALSE),VLOOKUP(E77,LRF!$P:$AC,MATCH(Financials!$T$4,LRF!$P$5:$AC$5,0),FALSE)),0)</f>
        <v>0</v>
      </c>
      <c r="L77" s="623">
        <f t="shared" si="18"/>
        <v>4124.46</v>
      </c>
      <c r="M77" s="851"/>
      <c r="N77" s="841"/>
      <c r="O77" s="841"/>
      <c r="P77" s="841"/>
      <c r="Q77" s="842"/>
      <c r="R77" s="835">
        <f t="shared" si="35"/>
        <v>0</v>
      </c>
      <c r="S77" s="851"/>
      <c r="T77" s="100">
        <f t="shared" si="36"/>
        <v>4124.46</v>
      </c>
      <c r="U77" s="67">
        <f t="shared" si="33"/>
        <v>3.4704326702606828E-2</v>
      </c>
      <c r="V77" s="100">
        <f>IFERROR(IF($T$3="MTD",VLOOKUP(F77,'CONSO-2023'!$B:$N,MATCH(Financials!$T$4,'CONSO-2023'!$B$6:$N$6,0),FALSE),VLOOKUP(F77,'CONSO-2023'!$P:$AA,MATCH(Financials!$T$4,'CONSO-2023'!$P$6:$AB$6,0),FALSE)),0)</f>
        <v>0</v>
      </c>
      <c r="W77" s="67">
        <f t="shared" si="34"/>
        <v>0</v>
      </c>
      <c r="X77" s="100">
        <f t="shared" si="37"/>
        <v>4124.46</v>
      </c>
      <c r="Y77" s="67">
        <f t="shared" si="38"/>
        <v>0</v>
      </c>
      <c r="Z77" s="393"/>
      <c r="AA77" s="397"/>
      <c r="AB77" s="400"/>
      <c r="AC77" s="183"/>
      <c r="AD77" s="183"/>
      <c r="AE77" s="183"/>
      <c r="AF77" s="183"/>
      <c r="AG77" s="183"/>
      <c r="AH77" s="393"/>
      <c r="AI77" s="393"/>
      <c r="AJ77" s="183"/>
      <c r="AK77"/>
    </row>
    <row r="78" spans="2:37" x14ac:dyDescent="0.25">
      <c r="F78" s="11" t="s">
        <v>16683</v>
      </c>
      <c r="G78" s="840">
        <f t="shared" ref="G78" si="39">SUBTOTAL(9,G48:G76)</f>
        <v>0</v>
      </c>
      <c r="H78" s="840">
        <f>SUBTOTAL(9,H48:H77)</f>
        <v>7744.56</v>
      </c>
      <c r="I78" s="840">
        <f t="shared" ref="I78:K78" si="40">SUBTOTAL(9,I48:I77)</f>
        <v>13719.860000000002</v>
      </c>
      <c r="J78" s="840">
        <f t="shared" si="40"/>
        <v>25435.18</v>
      </c>
      <c r="K78" s="840">
        <f t="shared" si="40"/>
        <v>103681.59</v>
      </c>
      <c r="L78" s="840">
        <f>SUBTOTAL(9,L48:L77)</f>
        <v>150581.18999999997</v>
      </c>
      <c r="M78" s="854"/>
      <c r="N78" s="855">
        <f>SUBTOTAL(9,N48:N76)</f>
        <v>0</v>
      </c>
      <c r="O78" s="855">
        <f>SUBTOTAL(9,O48:O76)</f>
        <v>0</v>
      </c>
      <c r="P78" s="855">
        <f>SUBTOTAL(9,P48:P76)</f>
        <v>0</v>
      </c>
      <c r="Q78" s="855">
        <f>SUBTOTAL(9,Q48:Q76)</f>
        <v>-111527.44</v>
      </c>
      <c r="R78" s="856">
        <f>SUBTOTAL(9,R48:R76)</f>
        <v>-111527.44</v>
      </c>
      <c r="S78" s="856"/>
      <c r="T78" s="101">
        <f>SUBTOTAL(9,T48:T77)</f>
        <v>39053.749999999993</v>
      </c>
      <c r="U78" s="88">
        <f t="shared" si="33"/>
        <v>0.32860886005972445</v>
      </c>
      <c r="V78" s="101">
        <f>SUBTOTAL(9,V48:V77)</f>
        <v>69988.53</v>
      </c>
      <c r="W78" s="88">
        <f t="shared" si="34"/>
        <v>0.50061707589997806</v>
      </c>
      <c r="X78" s="104">
        <f>SUBTOTAL(9,X48:X76)</f>
        <v>-35059.240000000013</v>
      </c>
      <c r="Y78" s="88">
        <f t="shared" si="38"/>
        <v>-0.44199785307678285</v>
      </c>
      <c r="AB78" s="396"/>
    </row>
    <row r="79" spans="2:37" x14ac:dyDescent="0.25">
      <c r="F79" s="13"/>
      <c r="G79" s="13"/>
      <c r="H79" s="13"/>
      <c r="I79" s="13"/>
      <c r="J79" s="211"/>
      <c r="K79" s="211"/>
      <c r="L79" s="13"/>
      <c r="N79" s="32"/>
      <c r="O79" s="32"/>
      <c r="P79" s="32"/>
      <c r="Q79" s="32"/>
      <c r="R79" s="13"/>
      <c r="S79" s="13"/>
      <c r="T79" s="100"/>
      <c r="U79" s="67"/>
      <c r="V79" s="100"/>
      <c r="W79" s="67"/>
      <c r="X79" s="100"/>
      <c r="Y79" s="67"/>
      <c r="AB79" s="394"/>
    </row>
    <row r="80" spans="2:37" ht="15.75" thickBot="1" x14ac:dyDescent="0.3">
      <c r="F80" s="10" t="s">
        <v>12464</v>
      </c>
      <c r="G80" s="9">
        <f>(G37)-G78</f>
        <v>0</v>
      </c>
      <c r="H80" s="9">
        <f>(H45)-H78</f>
        <v>115904.04000000001</v>
      </c>
      <c r="I80" s="9">
        <f>(I45)-I78</f>
        <v>-6143.3900000000021</v>
      </c>
      <c r="J80" s="9">
        <f>(J45)-J78</f>
        <v>-14787.080000000002</v>
      </c>
      <c r="K80" s="9">
        <f>(K45)-K78</f>
        <v>-15093.100000000006</v>
      </c>
      <c r="L80" s="9">
        <f>(L45)-L78</f>
        <v>79880.47</v>
      </c>
      <c r="N80" s="850">
        <f>(N45)-N78</f>
        <v>0</v>
      </c>
      <c r="O80" s="850">
        <f>(O45)-O78</f>
        <v>0</v>
      </c>
      <c r="P80" s="850">
        <f>(P45)-P78</f>
        <v>0</v>
      </c>
      <c r="Q80" s="875">
        <f>(Q45)-Q78</f>
        <v>-88.520000000004075</v>
      </c>
      <c r="R80" s="849">
        <f>(R45)-R78</f>
        <v>-88.520000000004075</v>
      </c>
      <c r="S80" s="846"/>
      <c r="T80" s="103">
        <f>(T45)-T78</f>
        <v>79791.950000000012</v>
      </c>
      <c r="U80" s="38">
        <f>IFERROR(T80/$T$45,0)</f>
        <v>0.67139113994027566</v>
      </c>
      <c r="V80" s="103">
        <f>(V45)-V78</f>
        <v>69815.989999999991</v>
      </c>
      <c r="W80" s="38">
        <f>IFERROR(V80/$V$45,0)</f>
        <v>0.49938292410002194</v>
      </c>
      <c r="X80" s="103">
        <f>(X45)-X78</f>
        <v>14100.42000000002</v>
      </c>
      <c r="Y80" s="38">
        <f>IFERROR(T80/V80-1,0)</f>
        <v>0.14288932950746691</v>
      </c>
      <c r="AA80" s="409"/>
      <c r="AB80" s="396"/>
    </row>
    <row r="81" spans="2:28" ht="22.5" customHeight="1" thickTop="1" x14ac:dyDescent="0.25">
      <c r="F81" s="8"/>
      <c r="G81" s="8"/>
      <c r="H81" s="8"/>
      <c r="I81" s="8"/>
      <c r="J81" s="212"/>
      <c r="K81" s="212"/>
      <c r="L81" s="22"/>
      <c r="N81" s="33"/>
      <c r="O81" s="33"/>
      <c r="P81" s="33"/>
      <c r="Q81" s="33"/>
      <c r="R81" s="8"/>
      <c r="T81" s="102"/>
      <c r="U81" s="37"/>
      <c r="V81" s="294"/>
      <c r="W81" s="37"/>
      <c r="X81" s="102"/>
      <c r="Y81" s="37"/>
      <c r="AB81" s="396"/>
    </row>
    <row r="82" spans="2:28" x14ac:dyDescent="0.25">
      <c r="F82" s="14" t="s">
        <v>12465</v>
      </c>
      <c r="G82" s="8"/>
      <c r="H82" s="8"/>
      <c r="I82" s="8"/>
      <c r="J82" s="212"/>
      <c r="K82" s="212"/>
      <c r="L82" s="22"/>
      <c r="N82" s="33"/>
      <c r="O82" s="33"/>
      <c r="P82" s="33"/>
      <c r="Q82" s="33"/>
      <c r="R82" s="8"/>
      <c r="T82" s="102"/>
      <c r="U82" s="37"/>
      <c r="V82" s="294"/>
      <c r="W82" s="37"/>
      <c r="X82" s="102"/>
      <c r="Y82" s="37"/>
      <c r="AB82" s="396"/>
    </row>
    <row r="83" spans="2:28" x14ac:dyDescent="0.25">
      <c r="B83" s="42" t="s">
        <v>116</v>
      </c>
      <c r="C83" s="42" t="s">
        <v>116</v>
      </c>
      <c r="D83" s="42" t="s">
        <v>116</v>
      </c>
      <c r="E83" s="42" t="s">
        <v>116</v>
      </c>
      <c r="F83" s="13" t="s">
        <v>34</v>
      </c>
      <c r="G83" s="835"/>
      <c r="H83" s="835">
        <f>IFERROR(IF($T$3="MTD",VLOOKUP(B83,LO!A:N,MATCH(Financials!$T$4,LO!$A$5:$N$5,0),FALSE),VLOOKUP(B83,LO!$P:$AC,MATCH(Financials!$T$4,LO!$P$5:$AC$5,0),FALSE)),0)</f>
        <v>109186.65</v>
      </c>
      <c r="I83" s="835">
        <f>IFERROR(IF($T$3="MTD",VLOOKUP(C83,LU!$A:$N,MATCH(Financials!$T$4,LU!$A$5:$N$5,0),FALSE),VLOOKUP(C83,LU!$P:$AC,MATCH(Financials!$T$4,LU!$P$5:$AC$5,0),FALSE)),0)</f>
        <v>0</v>
      </c>
      <c r="J83" s="836">
        <f>IFERROR(IF($T$3="MTD",VLOOKUP(D83,LF!$A:$N,MATCH(Financials!$T$4,LF!$A$5:$N$5,0),FALSE),VLOOKUP(D83,LF!$P:$AC,MATCH(Financials!$T$4,LF!$P$5:$AC$5,0),FALSE)),0)</f>
        <v>0</v>
      </c>
      <c r="K83" s="836">
        <f>IFERROR(IF($T$3="MTD",VLOOKUP(E83,LRF!$A:$N,MATCH(Financials!$T$4,LRF!$A$5:$N$5,0),FALSE),VLOOKUP(E83,LRF!$P:$AC,MATCH(Financials!$T$4,LRF!$P$5:$AC$5,0),FALSE)),0)</f>
        <v>0</v>
      </c>
      <c r="L83" s="623">
        <f>SUM(G83:K83)</f>
        <v>109186.65</v>
      </c>
      <c r="M83" s="846"/>
      <c r="N83" s="841"/>
      <c r="O83" s="841"/>
      <c r="P83" s="841"/>
      <c r="Q83" s="841"/>
      <c r="R83" s="835">
        <f>SUM(N83:Q83)</f>
        <v>0</v>
      </c>
      <c r="S83" s="846"/>
      <c r="T83" s="100">
        <f>L83+R83</f>
        <v>109186.65</v>
      </c>
      <c r="U83" s="67">
        <f>IFERROR(T83/$T$37,0)</f>
        <v>0.91872612976321399</v>
      </c>
      <c r="V83" s="100">
        <f>IFERROR(IF($T$3="MTD",VLOOKUP(F83,'CONSO-2023'!$B:$N,MATCH(Financials!$T$4,'CONSO-2023'!$B$6:$N$6,0),FALSE),VLOOKUP(F83,'CONSO-2023'!$P:$AA,MATCH(Financials!$T$4,'CONSO-2023'!$P$6:$AB$6,0),FALSE)),0)</f>
        <v>141938.21</v>
      </c>
      <c r="W83" s="67">
        <f>IFERROR(V83/$V$37,0)</f>
        <v>1.0152619529039548</v>
      </c>
      <c r="X83" s="100">
        <f>T83-V83</f>
        <v>-32751.559999999998</v>
      </c>
      <c r="Y83" s="67">
        <f>IFERROR(T83/V83-1,0)</f>
        <v>-0.23074519539171301</v>
      </c>
      <c r="AB83" s="396"/>
    </row>
    <row r="84" spans="2:28" x14ac:dyDescent="0.25">
      <c r="B84" s="42" t="s">
        <v>117</v>
      </c>
      <c r="C84" s="42" t="s">
        <v>117</v>
      </c>
      <c r="D84" s="42" t="s">
        <v>117</v>
      </c>
      <c r="E84" s="42" t="s">
        <v>117</v>
      </c>
      <c r="F84" s="86" t="s">
        <v>36</v>
      </c>
      <c r="G84" s="856"/>
      <c r="H84" s="856">
        <f>IFERROR(IF($T$3="MTD",VLOOKUP(B84,LO!A:N,MATCH(Financials!$T$4,LO!$A$5:$N$5,0),FALSE),VLOOKUP(B84,LO!$P:$AC,MATCH(Financials!$T$4,LO!$P$5:$AC$5,0),FALSE)),0)</f>
        <v>10984.3</v>
      </c>
      <c r="I84" s="856">
        <f>IFERROR(IF($T$3="MTD",VLOOKUP(C84,LU!$A:$N,MATCH(Financials!$T$4,LU!$A$5:$N$5,0),FALSE),VLOOKUP(C84,LU!$P:$AC,MATCH(Financials!$T$4,LU!$P$5:$AC$5,0),FALSE)),0)</f>
        <v>0</v>
      </c>
      <c r="J84" s="857">
        <f>IFERROR(IF($T$3="MTD",VLOOKUP(D84,LF!$A:$N,MATCH(Financials!$T$4,LF!$A$5:$N$5,0),FALSE),VLOOKUP(D84,LF!$P:$AC,MATCH(Financials!$T$4,LF!$P$5:$AC$5,0),FALSE)),0)</f>
        <v>0</v>
      </c>
      <c r="K84" s="836">
        <f>IFERROR(IF($T$3="MTD",VLOOKUP(E84,LRF!$A:$N,MATCH(Financials!$T$4,LRF!$A$5:$N$5,0),FALSE),VLOOKUP(E84,LRF!$P:$AC,MATCH(Financials!$T$4,LRF!$P$5:$AC$5,0),FALSE)),0)</f>
        <v>0</v>
      </c>
      <c r="L84" s="623">
        <f>SUM(G84:K84)</f>
        <v>10984.3</v>
      </c>
      <c r="M84" s="854"/>
      <c r="N84" s="855"/>
      <c r="O84" s="855"/>
      <c r="P84" s="855"/>
      <c r="Q84" s="855"/>
      <c r="R84" s="856">
        <f>SUM(N84:Q84)</f>
        <v>0</v>
      </c>
      <c r="S84" s="854"/>
      <c r="T84" s="104">
        <f>L84+R84</f>
        <v>10984.3</v>
      </c>
      <c r="U84" s="88">
        <f>IFERROR(T84/$T$37,0)</f>
        <v>9.24248836937306E-2</v>
      </c>
      <c r="V84" s="100">
        <f>IFERROR(IF($T$3="MTD",VLOOKUP(F84,'CONSO-2023'!$B:$N,MATCH(Financials!$T$4,'CONSO-2023'!$B$6:$N$6,0),FALSE),VLOOKUP(F84,'CONSO-2023'!$P:$AA,MATCH(Financials!$T$4,'CONSO-2023'!$P$6:$AB$6,0),FALSE)),0)</f>
        <v>13877.27</v>
      </c>
      <c r="W84" s="88">
        <f>IFERROR(V84/$V$37,0)</f>
        <v>9.9261955192865015E-2</v>
      </c>
      <c r="X84" s="104">
        <f>T84-V84</f>
        <v>-2892.9700000000012</v>
      </c>
      <c r="Y84" s="88">
        <f>IFERROR(T84/V84-1,0)</f>
        <v>-0.20846823618766519</v>
      </c>
      <c r="AB84" s="394"/>
    </row>
    <row r="85" spans="2:28" collapsed="1" x14ac:dyDescent="0.25">
      <c r="D85" s="211"/>
      <c r="E85" s="211"/>
      <c r="F85" s="14" t="s">
        <v>183</v>
      </c>
      <c r="G85" s="835">
        <f t="shared" ref="G85:L85" si="41">SUBTOTAL(9,G83:G84)</f>
        <v>0</v>
      </c>
      <c r="H85" s="835">
        <f t="shared" si="41"/>
        <v>120170.95</v>
      </c>
      <c r="I85" s="835">
        <f t="shared" si="41"/>
        <v>0</v>
      </c>
      <c r="J85" s="836">
        <f t="shared" si="41"/>
        <v>0</v>
      </c>
      <c r="K85" s="858">
        <f t="shared" si="41"/>
        <v>0</v>
      </c>
      <c r="L85" s="859">
        <f t="shared" si="41"/>
        <v>120170.95</v>
      </c>
      <c r="M85" s="846"/>
      <c r="N85" s="841">
        <f>SUBTOTAL(9,N83:N84)</f>
        <v>0</v>
      </c>
      <c r="O85" s="841">
        <f>SUBTOTAL(9,O83:O84)</f>
        <v>0</v>
      </c>
      <c r="P85" s="841">
        <f>SUBTOTAL(9,P83:P84)</f>
        <v>0</v>
      </c>
      <c r="Q85" s="841">
        <f>SUBTOTAL(9,Q83:Q84)</f>
        <v>0</v>
      </c>
      <c r="R85" s="835">
        <f>SUBTOTAL(9,R83:R84)</f>
        <v>0</v>
      </c>
      <c r="S85" s="846"/>
      <c r="T85" s="171">
        <f>SUBTOTAL(9,T83:T84)</f>
        <v>120170.95</v>
      </c>
      <c r="U85" s="172">
        <f>IFERROR(T85/$T$37,0)</f>
        <v>1.0111510134569446</v>
      </c>
      <c r="V85" s="506">
        <f>SUBTOTAL(9,V83:V84)</f>
        <v>155815.47999999998</v>
      </c>
      <c r="W85" s="172">
        <f>IFERROR(V85/$V$37,0)</f>
        <v>1.1145239080968197</v>
      </c>
      <c r="X85" s="171">
        <f>SUBTOTAL(9,X83:X84)</f>
        <v>-35644.53</v>
      </c>
      <c r="Y85" s="172">
        <f>IFERROR(T85/V85-1,0)</f>
        <v>-0.22876116031603533</v>
      </c>
      <c r="AB85" s="396"/>
    </row>
    <row r="86" spans="2:28" x14ac:dyDescent="0.25">
      <c r="D86" s="211"/>
      <c r="E86" s="211"/>
      <c r="F86" s="14"/>
      <c r="G86" s="835"/>
      <c r="H86" s="835"/>
      <c r="I86" s="835"/>
      <c r="J86" s="836"/>
      <c r="K86" s="836"/>
      <c r="L86" s="623"/>
      <c r="M86" s="846"/>
      <c r="N86" s="841"/>
      <c r="O86" s="841"/>
      <c r="P86" s="841"/>
      <c r="Q86" s="841"/>
      <c r="R86" s="835"/>
      <c r="S86" s="846"/>
      <c r="T86" s="100"/>
      <c r="U86" s="67"/>
      <c r="V86" s="100"/>
      <c r="W86" s="67"/>
      <c r="X86" s="100"/>
      <c r="Y86" s="67"/>
      <c r="AB86" s="396"/>
    </row>
    <row r="87" spans="2:28" x14ac:dyDescent="0.25">
      <c r="B87" s="597" t="s">
        <v>16561</v>
      </c>
      <c r="C87" s="597" t="s">
        <v>16561</v>
      </c>
      <c r="D87" s="597" t="s">
        <v>16561</v>
      </c>
      <c r="E87" s="597" t="s">
        <v>16561</v>
      </c>
      <c r="F87" s="13" t="s">
        <v>16562</v>
      </c>
      <c r="G87" s="835"/>
      <c r="H87" s="835">
        <f>IFERROR(IF($T$3="MTD",VLOOKUP(B87,LO!A:N,MATCH(Financials!$T$4,LO!$A$5:$N$5,0),FALSE),VLOOKUP(B87,LO!$P:$AC,MATCH(Financials!$T$4,LO!$P$5:$AC$5,0),FALSE)),0)</f>
        <v>11857.56</v>
      </c>
      <c r="I87" s="835">
        <f>IFERROR(IF($T$3="MTD",VLOOKUP(C87,LU!$A:$N,MATCH(Financials!$T$4,LU!$A$5:$N$5,0),FALSE),VLOOKUP(C87,LU!$P:$AC,MATCH(Financials!$T$4,LU!$P$5:$AC$5,0),FALSE)),0)</f>
        <v>0</v>
      </c>
      <c r="J87" s="836">
        <f>IFERROR(IF($T$3="MTD",VLOOKUP(D87,LF!$A:$N,MATCH(Financials!$T$4,LF!$A$5:$N$5,0),FALSE),VLOOKUP(D87,LF!$P:$AC,MATCH(Financials!$T$4,LF!$P$5:$AC$5,0),FALSE)),0)</f>
        <v>0</v>
      </c>
      <c r="K87" s="836">
        <f>IFERROR(IF($T$3="MTD",VLOOKUP(E87,LRF!$A:$N,MATCH(Financials!$T$4,LRF!$A$5:$N$5,0),FALSE),VLOOKUP(E87,LRF!$P:$AC,MATCH(Financials!$T$4,LRF!$P$5:$AC$5,0),FALSE)),0)</f>
        <v>0</v>
      </c>
      <c r="L87" s="623">
        <f t="shared" ref="L87:L122" si="42">SUM(G87:K87)</f>
        <v>11857.56</v>
      </c>
      <c r="M87" s="853"/>
      <c r="N87" s="841"/>
      <c r="O87" s="841"/>
      <c r="P87" s="841"/>
      <c r="Q87" s="841"/>
      <c r="R87" s="835">
        <f t="shared" ref="R87:R103" si="43">SUM(N87:Q87)</f>
        <v>0</v>
      </c>
      <c r="S87" s="853"/>
      <c r="T87" s="100">
        <f>L87+R87</f>
        <v>11857.56</v>
      </c>
      <c r="U87" s="67">
        <f>IFERROR(T87/$T$37,0)</f>
        <v>9.9772730523695854E-2</v>
      </c>
      <c r="V87" s="100">
        <f>IFERROR(IF($T$3="MTD",VLOOKUP(F87,'CONSO-2023'!$B:$N,MATCH(Financials!$T$4,'CONSO-2023'!$B$6:$N$6,0),FALSE),VLOOKUP(F87,'CONSO-2023'!$P:$AA,MATCH(Financials!$T$4,'CONSO-2023'!$P$6:$AB$6,0),FALSE)),0)</f>
        <v>0</v>
      </c>
      <c r="W87" s="67">
        <f>IFERROR(V87/$V$37,0)</f>
        <v>0</v>
      </c>
      <c r="X87" s="100">
        <f>T87-V87</f>
        <v>11857.56</v>
      </c>
      <c r="Y87" s="67">
        <f>IFERROR(T87/V87-1,0)</f>
        <v>0</v>
      </c>
      <c r="Z87" s="393"/>
      <c r="AB87" s="396"/>
    </row>
    <row r="88" spans="2:28" x14ac:dyDescent="0.25">
      <c r="B88" s="597" t="s">
        <v>22341</v>
      </c>
      <c r="C88" s="597" t="s">
        <v>22341</v>
      </c>
      <c r="D88" s="597" t="s">
        <v>22341</v>
      </c>
      <c r="E88" s="597" t="s">
        <v>22341</v>
      </c>
      <c r="F88" s="13" t="s">
        <v>22340</v>
      </c>
      <c r="G88" s="835"/>
      <c r="H88" s="835">
        <f>IFERROR(IF($T$3="MTD",VLOOKUP(B88,LO!A:N,MATCH(Financials!$T$4,LO!$A$5:$N$5,0),FALSE),VLOOKUP(B88,LO!$P:$AC,MATCH(Financials!$T$4,LO!$P$5:$AC$5,0),FALSE)),0)</f>
        <v>-1053.73</v>
      </c>
      <c r="I88" s="835">
        <f>IFERROR(IF($T$3="MTD",VLOOKUP(C88,LU!$A:$N,MATCH(Financials!$T$4,LU!$A$5:$N$5,0),FALSE),VLOOKUP(C88,LU!$P:$AC,MATCH(Financials!$T$4,LU!$P$5:$AC$5,0),FALSE)),0)</f>
        <v>0</v>
      </c>
      <c r="J88" s="836">
        <f>IFERROR(IF($T$3="MTD",VLOOKUP(D88,LF!$A:$N,MATCH(Financials!$T$4,LF!$A$5:$N$5,0),FALSE),VLOOKUP(D88,LF!$P:$AC,MATCH(Financials!$T$4,LF!$P$5:$AC$5,0),FALSE)),0)</f>
        <v>0</v>
      </c>
      <c r="K88" s="836">
        <f>IFERROR(IF($T$3="MTD",VLOOKUP(E88,LRF!$A:$N,MATCH(Financials!$T$4,LRF!$A$5:$N$5,0),FALSE),VLOOKUP(E88,LRF!$P:$AC,MATCH(Financials!$T$4,LRF!$P$5:$AC$5,0),FALSE)),0)</f>
        <v>68.179999999999836</v>
      </c>
      <c r="L88" s="623">
        <f t="shared" si="42"/>
        <v>-985.55000000000018</v>
      </c>
      <c r="M88" s="853"/>
      <c r="N88" s="841"/>
      <c r="O88" s="841"/>
      <c r="P88" s="841"/>
      <c r="Q88" s="841"/>
      <c r="R88" s="835">
        <f t="shared" si="43"/>
        <v>0</v>
      </c>
      <c r="S88" s="853"/>
      <c r="T88" s="100">
        <f t="shared" ref="T88:T95" si="44">L88+R88</f>
        <v>-985.55000000000018</v>
      </c>
      <c r="U88" s="67">
        <f t="shared" ref="U88:U95" si="45">IFERROR(T88/$T$37,0)</f>
        <v>-8.2926853895429128E-3</v>
      </c>
      <c r="V88" s="100">
        <f>IFERROR(IF($T$3="MTD",VLOOKUP(F88,'CONSO-2023'!$B:$N,MATCH(Financials!$T$4,'CONSO-2023'!$B$6:$N$6,0),FALSE),VLOOKUP(F88,'CONSO-2023'!$P:$AA,MATCH(Financials!$T$4,'CONSO-2023'!$P$6:$AB$6,0),FALSE)),0)</f>
        <v>0</v>
      </c>
      <c r="W88" s="67">
        <f t="shared" ref="W88:W95" si="46">IFERROR(V88/$V$37,0)</f>
        <v>0</v>
      </c>
      <c r="X88" s="100">
        <f t="shared" ref="X88:X95" si="47">T88-V88</f>
        <v>-985.55000000000018</v>
      </c>
      <c r="Y88" s="67">
        <f t="shared" ref="Y88:Y93" si="48">IFERROR(T88/V88-1,0)</f>
        <v>0</v>
      </c>
      <c r="AB88" s="394"/>
    </row>
    <row r="89" spans="2:28" x14ac:dyDescent="0.25">
      <c r="B89" s="599">
        <v>401</v>
      </c>
      <c r="C89" s="599">
        <v>401</v>
      </c>
      <c r="D89" s="599">
        <v>401</v>
      </c>
      <c r="E89" s="599">
        <v>401</v>
      </c>
      <c r="F89" s="155" t="s">
        <v>19507</v>
      </c>
      <c r="G89" s="835"/>
      <c r="H89" s="835">
        <f>IFERROR(IF($T$3="MTD",VLOOKUP(B89,LO!A:N,MATCH(Financials!$T$4,LO!$A$5:$N$5,0),FALSE),VLOOKUP(B89,LO!$P:$AC,MATCH(Financials!$T$4,LO!$P$5:$AC$5,0),FALSE)),0)</f>
        <v>0</v>
      </c>
      <c r="I89" s="835">
        <f>IFERROR(IF($T$3="MTD",VLOOKUP(C89,LU!$A:$N,MATCH(Financials!$T$4,LU!$A$5:$N$5,0),FALSE),VLOOKUP(C89,LU!$P:$AC,MATCH(Financials!$T$4,LU!$P$5:$AC$5,0),FALSE)),0)</f>
        <v>0</v>
      </c>
      <c r="J89" s="836">
        <f>IFERROR(IF($T$3="MTD",VLOOKUP(D89,LF!$A:$N,MATCH(Financials!$T$4,LF!$A$5:$N$5,0),FALSE),VLOOKUP(D89,LF!$P:$AC,MATCH(Financials!$T$4,LF!$P$5:$AC$5,0),FALSE)),0)</f>
        <v>0</v>
      </c>
      <c r="K89" s="836">
        <f>IFERROR(IF($T$3="MTD",VLOOKUP(E89,LRF!$A:$N,MATCH(Financials!$T$4,LRF!$A$5:$N$5,0),FALSE),VLOOKUP(E89,LRF!$P:$AC,MATCH(Financials!$T$4,LRF!$P$5:$AC$5,0),FALSE)),0)</f>
        <v>0</v>
      </c>
      <c r="L89" s="623">
        <f t="shared" si="42"/>
        <v>0</v>
      </c>
      <c r="M89" s="853"/>
      <c r="N89" s="841"/>
      <c r="O89" s="841"/>
      <c r="P89" s="841"/>
      <c r="Q89" s="841"/>
      <c r="R89" s="835">
        <f t="shared" si="43"/>
        <v>0</v>
      </c>
      <c r="S89" s="853"/>
      <c r="T89" s="100">
        <f t="shared" si="44"/>
        <v>0</v>
      </c>
      <c r="U89" s="67">
        <f>IFERROR(T89/$T$37,0)</f>
        <v>0</v>
      </c>
      <c r="V89" s="100">
        <f>IFERROR(IF($T$3="MTD",VLOOKUP(F89,'CONSO-2023'!$B:$N,MATCH(Financials!$T$4,'CONSO-2023'!$B$6:$N$6,0),FALSE),VLOOKUP(F89,'CONSO-2023'!$P:$AA,MATCH(Financials!$T$4,'CONSO-2023'!$P$6:$AB$6,0),FALSE)),0)</f>
        <v>1782</v>
      </c>
      <c r="W89" s="67">
        <f>IFERROR(V89/$V$37,0)</f>
        <v>1.2746369001517262E-2</v>
      </c>
      <c r="X89" s="100">
        <f>T89-V89</f>
        <v>-1782</v>
      </c>
      <c r="Y89" s="67">
        <f t="shared" si="48"/>
        <v>-1</v>
      </c>
      <c r="AB89" s="396"/>
    </row>
    <row r="90" spans="2:28" x14ac:dyDescent="0.25">
      <c r="B90" s="42" t="s">
        <v>105</v>
      </c>
      <c r="C90" s="42" t="s">
        <v>105</v>
      </c>
      <c r="D90" s="42" t="s">
        <v>105</v>
      </c>
      <c r="E90" s="42" t="s">
        <v>105</v>
      </c>
      <c r="F90" s="13" t="s">
        <v>460</v>
      </c>
      <c r="G90" s="835"/>
      <c r="H90" s="835">
        <f>IFERROR(IF($T$3="MTD",VLOOKUP(B90,LO!A:N,MATCH(Financials!$T$4,LO!$A$5:$N$5,0),FALSE),VLOOKUP(B90,LO!$P:$AC,MATCH(Financials!$T$4,LO!$P$5:$AC$5,0),FALSE)),0)</f>
        <v>422.55</v>
      </c>
      <c r="I90" s="835">
        <f>IFERROR(IF($T$3="MTD",VLOOKUP(C90,LU!$A:$N,MATCH(Financials!$T$4,LU!$A$5:$N$5,0),FALSE),VLOOKUP(C90,LU!$P:$AC,MATCH(Financials!$T$4,LU!$P$5:$AC$5,0),FALSE)),0)</f>
        <v>0</v>
      </c>
      <c r="J90" s="836">
        <f>IFERROR(IF($T$3="MTD",VLOOKUP(D90,LF!$A:$N,MATCH(Financials!$T$4,LF!$A$5:$N$5,0),FALSE),VLOOKUP(D90,LF!$P:$AC,MATCH(Financials!$T$4,LF!$P$5:$AC$5,0),FALSE)),0)</f>
        <v>0</v>
      </c>
      <c r="K90" s="836">
        <f>IFERROR(IF($T$3="MTD",VLOOKUP(E90,LRF!$A:$N,MATCH(Financials!$T$4,LRF!$A$5:$N$5,0),FALSE),VLOOKUP(E90,LRF!$P:$AC,MATCH(Financials!$T$4,LRF!$P$5:$AC$5,0),FALSE)),0)</f>
        <v>0</v>
      </c>
      <c r="L90" s="623">
        <f t="shared" si="42"/>
        <v>422.55</v>
      </c>
      <c r="M90" s="853"/>
      <c r="N90" s="841"/>
      <c r="O90" s="841"/>
      <c r="P90" s="841"/>
      <c r="Q90" s="841"/>
      <c r="R90" s="835">
        <f t="shared" si="43"/>
        <v>0</v>
      </c>
      <c r="S90" s="853"/>
      <c r="T90" s="100">
        <f t="shared" si="44"/>
        <v>422.55</v>
      </c>
      <c r="U90" s="67">
        <f t="shared" si="45"/>
        <v>3.5554504706522831E-3</v>
      </c>
      <c r="V90" s="100">
        <f>IFERROR(IF($T$3="MTD",VLOOKUP(F90,'CONSO-2023'!$B:$N,MATCH(Financials!$T$4,'CONSO-2023'!$B$6:$N$6,0),FALSE),VLOOKUP(F90,'CONSO-2023'!$P:$AA,MATCH(Financials!$T$4,'CONSO-2023'!$P$6:$AB$6,0),FALSE)),0)</f>
        <v>290</v>
      </c>
      <c r="W90" s="67">
        <f t="shared" si="46"/>
        <v>2.0743249216835049E-3</v>
      </c>
      <c r="X90" s="100">
        <f t="shared" si="47"/>
        <v>132.55000000000001</v>
      </c>
      <c r="Y90" s="67">
        <f t="shared" si="48"/>
        <v>0.45706896551724152</v>
      </c>
      <c r="AB90" s="396"/>
    </row>
    <row r="91" spans="2:28" x14ac:dyDescent="0.25">
      <c r="B91" s="42" t="s">
        <v>106</v>
      </c>
      <c r="C91" s="42" t="s">
        <v>106</v>
      </c>
      <c r="D91" s="42" t="s">
        <v>106</v>
      </c>
      <c r="E91" s="42" t="s">
        <v>106</v>
      </c>
      <c r="F91" s="13" t="s">
        <v>45</v>
      </c>
      <c r="G91" s="835"/>
      <c r="H91" s="835">
        <f>IFERROR(IF($T$3="MTD",VLOOKUP(B91,LO!A:N,MATCH(Financials!$T$4,LO!$A$5:$N$5,0),FALSE),VLOOKUP(B91,LO!$P:$AC,MATCH(Financials!$T$4,LO!$P$5:$AC$5,0),FALSE)),0)</f>
        <v>321.75</v>
      </c>
      <c r="I91" s="835">
        <f>IFERROR(IF($T$3="MTD",VLOOKUP(C91,LU!$A:$N,MATCH(Financials!$T$4,LU!$A$5:$N$5,0),FALSE),VLOOKUP(C91,LU!$P:$AC,MATCH(Financials!$T$4,LU!$P$5:$AC$5,0),FALSE)),0)</f>
        <v>0</v>
      </c>
      <c r="J91" s="836">
        <f>IFERROR(IF($T$3="MTD",VLOOKUP(D91,LF!$A:$N,MATCH(Financials!$T$4,LF!$A$5:$N$5,0),FALSE),VLOOKUP(D91,LF!$P:$AC,MATCH(Financials!$T$4,LF!$P$5:$AC$5,0),FALSE)),0)</f>
        <v>0</v>
      </c>
      <c r="K91" s="839">
        <f>IFERROR(IF($T$3="MTD",VLOOKUP(E91,LRF!$A:$N,MATCH(Financials!$T$4,LRF!$A$5:$N$5,0),FALSE),VLOOKUP(E91,LRF!$P:$AC,MATCH(Financials!$T$4,LRF!$P$5:$AC$5,0),FALSE)),0)</f>
        <v>0</v>
      </c>
      <c r="L91" s="623">
        <f t="shared" si="42"/>
        <v>321.75</v>
      </c>
      <c r="M91" s="853"/>
      <c r="N91" s="841"/>
      <c r="O91" s="841"/>
      <c r="P91" s="841"/>
      <c r="Q91" s="841"/>
      <c r="R91" s="835">
        <f t="shared" si="43"/>
        <v>0</v>
      </c>
      <c r="S91" s="853"/>
      <c r="T91" s="100">
        <f t="shared" si="44"/>
        <v>321.75</v>
      </c>
      <c r="U91" s="67">
        <f t="shared" si="45"/>
        <v>2.7072918919237299E-3</v>
      </c>
      <c r="V91" s="100">
        <f>IFERROR(IF($T$3="MTD",VLOOKUP(F91,'CONSO-2023'!$B:$N,MATCH(Financials!$T$4,'CONSO-2023'!$B$6:$N$6,0),FALSE),VLOOKUP(F91,'CONSO-2023'!$P:$AA,MATCH(Financials!$T$4,'CONSO-2023'!$P$6:$AB$6,0),FALSE)),0)</f>
        <v>-96.03</v>
      </c>
      <c r="W91" s="67">
        <f t="shared" si="46"/>
        <v>-6.8688766285954141E-4</v>
      </c>
      <c r="X91" s="100">
        <f t="shared" si="47"/>
        <v>417.78</v>
      </c>
      <c r="Y91" s="67">
        <f t="shared" si="48"/>
        <v>-4.3505154639175263</v>
      </c>
      <c r="AB91" s="396"/>
    </row>
    <row r="92" spans="2:28" x14ac:dyDescent="0.25">
      <c r="B92" s="597" t="s">
        <v>462</v>
      </c>
      <c r="C92" s="597" t="s">
        <v>462</v>
      </c>
      <c r="D92" s="597" t="s">
        <v>462</v>
      </c>
      <c r="E92" s="597" t="s">
        <v>462</v>
      </c>
      <c r="F92" s="13" t="s">
        <v>16560</v>
      </c>
      <c r="G92" s="835"/>
      <c r="H92" s="835">
        <f>IFERROR(IF($T$3="MTD",VLOOKUP(B92,LO!A:N,MATCH(Financials!$T$4,LO!$A$5:$N$5,0),FALSE),VLOOKUP(B92,LO!$P:$AC,MATCH(Financials!$T$4,LO!$P$5:$AC$5,0),FALSE)),0)</f>
        <v>8505</v>
      </c>
      <c r="I92" s="835">
        <f>IFERROR(IF($T$3="MTD",VLOOKUP(C92,LU!$A:$N,MATCH(Financials!$T$4,LU!$A$5:$N$5,0),FALSE),VLOOKUP(C92,LU!$P:$AC,MATCH(Financials!$T$4,LU!$P$5:$AC$5,0),FALSE)),0)</f>
        <v>0</v>
      </c>
      <c r="J92" s="836">
        <f>IFERROR(IF($T$3="MTD",VLOOKUP(D92,LF!$A:$N,MATCH(Financials!$T$4,LF!$A$5:$N$5,0),FALSE),VLOOKUP(D92,LF!$P:$AC,MATCH(Financials!$T$4,LF!$P$5:$AC$5,0),FALSE)),0)</f>
        <v>0</v>
      </c>
      <c r="K92" s="836">
        <f>IFERROR(IF($T$3="MTD",VLOOKUP(E92,LRF!$A:$N,MATCH(Financials!$T$4,LRF!$A$5:$N$5,0),FALSE),VLOOKUP(E92,LRF!$P:$AC,MATCH(Financials!$T$4,LRF!$P$5:$AC$5,0),FALSE)),0)</f>
        <v>0</v>
      </c>
      <c r="L92" s="623">
        <f t="shared" si="42"/>
        <v>8505</v>
      </c>
      <c r="M92" s="853"/>
      <c r="N92" s="841"/>
      <c r="O92" s="841"/>
      <c r="P92" s="841"/>
      <c r="Q92" s="841"/>
      <c r="R92" s="835">
        <f t="shared" si="43"/>
        <v>0</v>
      </c>
      <c r="S92" s="853"/>
      <c r="T92" s="100">
        <f t="shared" si="44"/>
        <v>8505</v>
      </c>
      <c r="U92" s="67">
        <f t="shared" si="45"/>
        <v>7.1563380080221672E-2</v>
      </c>
      <c r="V92" s="100">
        <f>IFERROR(IF($T$3="MTD",VLOOKUP(F92,'CONSO-2023'!$B:$N,MATCH(Financials!$T$4,'CONSO-2023'!$B$6:$N$6,0),FALSE),VLOOKUP(F92,'CONSO-2023'!$P:$AA,MATCH(Financials!$T$4,'CONSO-2023'!$P$6:$AB$6,0),FALSE)),0)</f>
        <v>5272.5</v>
      </c>
      <c r="W92" s="67">
        <f t="shared" si="46"/>
        <v>3.7713372929573379E-2</v>
      </c>
      <c r="X92" s="100">
        <f t="shared" si="47"/>
        <v>3232.5</v>
      </c>
      <c r="Y92" s="67">
        <f t="shared" si="48"/>
        <v>0.61308677098150777</v>
      </c>
      <c r="AB92" s="396"/>
    </row>
    <row r="93" spans="2:28" x14ac:dyDescent="0.25">
      <c r="B93" s="597" t="s">
        <v>10743</v>
      </c>
      <c r="C93" s="597" t="s">
        <v>10743</v>
      </c>
      <c r="D93" s="597" t="s">
        <v>10743</v>
      </c>
      <c r="E93" s="597" t="s">
        <v>10743</v>
      </c>
      <c r="F93" s="13" t="s">
        <v>9933</v>
      </c>
      <c r="G93" s="835"/>
      <c r="H93" s="835">
        <f>IFERROR(IF($T$3="MTD",VLOOKUP(B93,LO!A:N,MATCH(Financials!$T$4,LO!$A$5:$N$5,0),FALSE),VLOOKUP(B93,LO!$P:$AC,MATCH(Financials!$T$4,LO!$P$5:$AC$5,0),FALSE)),0)</f>
        <v>0</v>
      </c>
      <c r="I93" s="835">
        <f>IFERROR(IF($T$3="MTD",VLOOKUP(C93,LU!$A:$N,MATCH(Financials!$T$4,LU!$A$5:$N$5,0),FALSE),VLOOKUP(C93,LU!$P:$AC,MATCH(Financials!$T$4,LU!$P$5:$AC$5,0),FALSE)),0)</f>
        <v>0</v>
      </c>
      <c r="J93" s="836">
        <f>IFERROR(IF($T$3="MTD",VLOOKUP(D93,LF!$A:$N,MATCH(Financials!$T$4,LF!$A$5:$N$5,0),FALSE),VLOOKUP(D93,LF!$P:$AC,MATCH(Financials!$T$4,LF!$P$5:$AC$5,0),FALSE)),0)</f>
        <v>0</v>
      </c>
      <c r="K93" s="836">
        <f>IFERROR(IF($T$3="MTD",VLOOKUP(E93,LRF!$A:$N,MATCH(Financials!$T$4,LRF!$A$5:$N$5,0),FALSE),VLOOKUP(E93,LRF!$P:$AC,MATCH(Financials!$T$4,LRF!$P$5:$AC$5,0),FALSE)),0)</f>
        <v>0</v>
      </c>
      <c r="L93" s="623">
        <f t="shared" si="42"/>
        <v>0</v>
      </c>
      <c r="M93" s="853"/>
      <c r="N93" s="841"/>
      <c r="O93" s="841"/>
      <c r="P93" s="841"/>
      <c r="Q93" s="841"/>
      <c r="R93" s="835">
        <f t="shared" si="43"/>
        <v>0</v>
      </c>
      <c r="S93" s="853"/>
      <c r="T93" s="100">
        <f t="shared" si="44"/>
        <v>0</v>
      </c>
      <c r="U93" s="67">
        <f t="shared" si="45"/>
        <v>0</v>
      </c>
      <c r="V93" s="100">
        <f>IFERROR(IF($T$3="MTD",VLOOKUP(F93,'CONSO-2023'!$B:$N,MATCH(Financials!$T$4,'CONSO-2023'!$B$6:$N$6,0),FALSE),VLOOKUP(F93,'CONSO-2023'!$P:$AA,MATCH(Financials!$T$4,'CONSO-2023'!$P$6:$AB$6,0),FALSE)),0)</f>
        <v>0</v>
      </c>
      <c r="W93" s="67">
        <f t="shared" si="46"/>
        <v>0</v>
      </c>
      <c r="X93" s="100">
        <f t="shared" si="47"/>
        <v>0</v>
      </c>
      <c r="Y93" s="67">
        <f t="shared" si="48"/>
        <v>0</v>
      </c>
      <c r="AB93" s="396"/>
    </row>
    <row r="94" spans="2:28" x14ac:dyDescent="0.25">
      <c r="B94" s="42" t="s">
        <v>107</v>
      </c>
      <c r="C94" s="42" t="s">
        <v>107</v>
      </c>
      <c r="D94" s="42" t="s">
        <v>107</v>
      </c>
      <c r="E94" s="42" t="s">
        <v>107</v>
      </c>
      <c r="F94" s="13" t="s">
        <v>461</v>
      </c>
      <c r="G94" s="835"/>
      <c r="H94" s="835">
        <f>IFERROR(IF($T$3="MTD",VLOOKUP(B94,LO!A:N,MATCH(Financials!$T$4,LO!$A$5:$N$5,0),FALSE),VLOOKUP(B94,LO!$P:$AC,MATCH(Financials!$T$4,LO!$P$5:$AC$5,0),FALSE)),0)</f>
        <v>10998.900000000001</v>
      </c>
      <c r="I94" s="835">
        <f>IFERROR(IF($T$3="MTD",VLOOKUP(C94,LU!$A:$N,MATCH(Financials!$T$4,LU!$A$5:$N$5,0),FALSE),VLOOKUP(C94,LU!$P:$AC,MATCH(Financials!$T$4,LU!$P$5:$AC$5,0),FALSE)),0)</f>
        <v>0</v>
      </c>
      <c r="J94" s="836">
        <f>IFERROR(IF($T$3="MTD",VLOOKUP(D94,LF!$A:$N,MATCH(Financials!$T$4,LF!$A$5:$N$5,0),FALSE),VLOOKUP(D94,LF!$P:$AC,MATCH(Financials!$T$4,LF!$P$5:$AC$5,0),FALSE)),0)</f>
        <v>0</v>
      </c>
      <c r="K94" s="836">
        <f>IFERROR(IF($T$3="MTD",VLOOKUP(E94,LRF!$A:$N,MATCH(Financials!$T$4,LRF!$A$5:$N$5,0),FALSE),VLOOKUP(E94,LRF!$P:$AC,MATCH(Financials!$T$4,LRF!$P$5:$AC$5,0),FALSE)),0)</f>
        <v>0</v>
      </c>
      <c r="L94" s="623">
        <f t="shared" si="42"/>
        <v>10998.900000000001</v>
      </c>
      <c r="M94" s="853"/>
      <c r="N94" s="841"/>
      <c r="O94" s="841"/>
      <c r="P94" s="841"/>
      <c r="Q94" s="841"/>
      <c r="R94" s="835">
        <f t="shared" si="43"/>
        <v>0</v>
      </c>
      <c r="S94" s="853"/>
      <c r="T94" s="100">
        <f t="shared" si="44"/>
        <v>10998.900000000001</v>
      </c>
      <c r="U94" s="67">
        <f t="shared" si="45"/>
        <v>9.2547732059300433E-2</v>
      </c>
      <c r="V94" s="100">
        <f>IFERROR(IF($T$3="MTD",VLOOKUP(F94,'CONSO-2023'!$B:$N,MATCH(Financials!$T$4,'CONSO-2023'!$B$6:$N$6,0),FALSE),VLOOKUP(F94,'CONSO-2023'!$P:$AA,MATCH(Financials!$T$4,'CONSO-2023'!$P$6:$AB$6,0),FALSE)),0)</f>
        <v>3666.3</v>
      </c>
      <c r="W94" s="67">
        <f t="shared" si="46"/>
        <v>2.6224474001269777E-2</v>
      </c>
      <c r="X94" s="100">
        <f t="shared" si="47"/>
        <v>7332.6000000000013</v>
      </c>
      <c r="Y94" s="67">
        <f>IFERROR(T94/V94-1,0)</f>
        <v>2.0000000000000004</v>
      </c>
      <c r="AB94" s="396"/>
    </row>
    <row r="95" spans="2:28" x14ac:dyDescent="0.25">
      <c r="B95" s="597" t="s">
        <v>1315</v>
      </c>
      <c r="C95" s="597" t="s">
        <v>1315</v>
      </c>
      <c r="D95" s="597" t="s">
        <v>1315</v>
      </c>
      <c r="E95" s="597" t="s">
        <v>1315</v>
      </c>
      <c r="F95" s="13" t="s">
        <v>1317</v>
      </c>
      <c r="G95" s="835"/>
      <c r="H95" s="835">
        <f>IFERROR(IF($T$3="MTD",VLOOKUP(B95,LO!A:N,MATCH(Financials!$T$4,LO!$A$5:$N$5,0),FALSE),VLOOKUP(B95,LO!$P:$AC,MATCH(Financials!$T$4,LO!$P$5:$AC$5,0),FALSE)),0)</f>
        <v>30750</v>
      </c>
      <c r="I95" s="835">
        <f>IFERROR(IF($T$3="MTD",VLOOKUP(C95,LU!$A:$N,MATCH(Financials!$T$4,LU!$A$5:$N$5,0),FALSE),VLOOKUP(C95,LU!$P:$AC,MATCH(Financials!$T$4,LU!$P$5:$AC$5,0),FALSE)),0)</f>
        <v>0</v>
      </c>
      <c r="J95" s="836">
        <f>IFERROR(IF($T$3="MTD",VLOOKUP(D95,LF!$A:$N,MATCH(Financials!$T$4,LF!$A$5:$N$5,0),FALSE),VLOOKUP(D95,LF!$P:$AC,MATCH(Financials!$T$4,LF!$P$5:$AC$5,0),FALSE)),0)</f>
        <v>0</v>
      </c>
      <c r="K95" s="836">
        <f>IFERROR(IF($T$3="MTD",VLOOKUP(E95,LRF!$A:$N,MATCH(Financials!$T$4,LRF!$A$5:$N$5,0),FALSE),VLOOKUP(E95,LRF!$P:$AC,MATCH(Financials!$T$4,LRF!$P$5:$AC$5,0),FALSE)),0)</f>
        <v>0</v>
      </c>
      <c r="L95" s="623">
        <f t="shared" si="42"/>
        <v>30750</v>
      </c>
      <c r="M95" s="853"/>
      <c r="N95" s="841"/>
      <c r="O95" s="841"/>
      <c r="P95" s="841"/>
      <c r="Q95" s="841"/>
      <c r="R95" s="835">
        <f t="shared" si="43"/>
        <v>0</v>
      </c>
      <c r="S95" s="853"/>
      <c r="T95" s="100">
        <f t="shared" si="44"/>
        <v>30750</v>
      </c>
      <c r="U95" s="67">
        <f t="shared" si="45"/>
        <v>0.2587388521418949</v>
      </c>
      <c r="V95" s="100">
        <f>IFERROR(IF($T$3="MTD",VLOOKUP(F95,'CONSO-2023'!$B:$N,MATCH(Financials!$T$4,'CONSO-2023'!$B$6:$N$6,0),FALSE),VLOOKUP(F95,'CONSO-2023'!$P:$AA,MATCH(Financials!$T$4,'CONSO-2023'!$P$6:$AB$6,0),FALSE)),0)</f>
        <v>30750</v>
      </c>
      <c r="W95" s="67">
        <f t="shared" si="46"/>
        <v>0.21994997014402684</v>
      </c>
      <c r="X95" s="100">
        <f t="shared" si="47"/>
        <v>0</v>
      </c>
      <c r="Y95" s="67">
        <f>IFERROR(T95/V95-1,0)</f>
        <v>0</v>
      </c>
      <c r="AB95" s="396"/>
    </row>
    <row r="96" spans="2:28" x14ac:dyDescent="0.25">
      <c r="B96" s="597" t="s">
        <v>16648</v>
      </c>
      <c r="C96" s="597" t="s">
        <v>16648</v>
      </c>
      <c r="D96" s="597" t="s">
        <v>16648</v>
      </c>
      <c r="E96" s="597" t="s">
        <v>16648</v>
      </c>
      <c r="F96" s="13" t="s">
        <v>16649</v>
      </c>
      <c r="G96" s="835"/>
      <c r="H96" s="835">
        <f>IFERROR(IF($T$3="MTD",VLOOKUP(B96,LO!A:N,MATCH(Financials!$T$4,LO!$A$5:$N$5,0),FALSE),VLOOKUP(B96,LO!$P:$AC,MATCH(Financials!$T$4,LO!$P$5:$AC$5,0),FALSE)),0)</f>
        <v>0</v>
      </c>
      <c r="I96" s="835">
        <f>IFERROR(IF($T$3="MTD",VLOOKUP(C96,LU!$A:$N,MATCH(Financials!$T$4,LU!$A$5:$N$5,0),FALSE),VLOOKUP(C96,LU!$P:$AC,MATCH(Financials!$T$4,LU!$P$5:$AC$5,0),FALSE)),0)</f>
        <v>0</v>
      </c>
      <c r="J96" s="836">
        <f>IFERROR(IF($T$3="MTD",VLOOKUP(D96,LF!$A:$N,MATCH(Financials!$T$4,LF!$A$5:$N$5,0),FALSE),VLOOKUP(D96,LF!$P:$AC,MATCH(Financials!$T$4,LF!$P$5:$AC$5,0),FALSE)),0)</f>
        <v>0</v>
      </c>
      <c r="K96" s="836">
        <f>IFERROR(IF($T$3="MTD",VLOOKUP(E96,LRF!$A:$N,MATCH(Financials!$T$4,LRF!$A$5:$N$5,0),FALSE),VLOOKUP(E96,LRF!$P:$AC,MATCH(Financials!$T$4,LRF!$P$5:$AC$5,0),FALSE)),0)</f>
        <v>0</v>
      </c>
      <c r="L96" s="623">
        <f t="shared" si="42"/>
        <v>0</v>
      </c>
      <c r="M96" s="853"/>
      <c r="N96" s="841"/>
      <c r="O96" s="841"/>
      <c r="P96" s="841"/>
      <c r="Q96" s="841"/>
      <c r="R96" s="835">
        <f t="shared" si="43"/>
        <v>0</v>
      </c>
      <c r="S96" s="853"/>
      <c r="T96" s="100">
        <f>L96+R96</f>
        <v>0</v>
      </c>
      <c r="U96" s="67">
        <f>IFERROR(T96/$T$37,0)</f>
        <v>0</v>
      </c>
      <c r="V96" s="100">
        <f>IFERROR(IF($T$3="MTD",VLOOKUP(F96,'CONSO-2023'!$B:$N,MATCH(Financials!$T$4,'CONSO-2023'!$B$6:$N$6,0),FALSE),VLOOKUP(F96,'CONSO-2023'!$P:$AA,MATCH(Financials!$T$4,'CONSO-2023'!$P$6:$AB$6,0),FALSE)),0)</f>
        <v>5546.55</v>
      </c>
      <c r="W96" s="67">
        <f>IFERROR(V96/$V$37,0)</f>
        <v>3.9673609980564295E-2</v>
      </c>
      <c r="X96" s="100">
        <f>T96-V96</f>
        <v>-5546.55</v>
      </c>
      <c r="Y96" s="67">
        <f>IFERROR(T96/V96-1,0)</f>
        <v>-1</v>
      </c>
      <c r="AB96" s="396"/>
    </row>
    <row r="97" spans="2:28" hidden="1" x14ac:dyDescent="0.25">
      <c r="B97" s="597" t="s">
        <v>10744</v>
      </c>
      <c r="C97" s="597" t="s">
        <v>10744</v>
      </c>
      <c r="D97" s="597" t="s">
        <v>10744</v>
      </c>
      <c r="E97" s="597" t="s">
        <v>10744</v>
      </c>
      <c r="F97" s="13" t="s">
        <v>9934</v>
      </c>
      <c r="G97" s="835"/>
      <c r="H97" s="835">
        <f>IFERROR(IF($T$3="MTD",VLOOKUP(B97,LO!A:N,MATCH(Financials!$T$4,LO!$A$5:$N$5,0),FALSE),VLOOKUP(B97,LO!$P:$AC,MATCH(Financials!$T$4,LO!$P$5:$AC$5,0),FALSE)),0)</f>
        <v>0</v>
      </c>
      <c r="I97" s="835">
        <f>IFERROR(IF($T$3="MTD",VLOOKUP(C97,LU!$A:$N,MATCH(Financials!$T$4,LU!$A$5:$N$5,0),FALSE),VLOOKUP(C97,LU!$P:$AC,MATCH(Financials!$T$4,LU!$P$5:$AC$5,0),FALSE)),0)</f>
        <v>0</v>
      </c>
      <c r="J97" s="836">
        <f>IFERROR(IF($T$3="MTD",VLOOKUP(D97,LF!$A:$N,MATCH(Financials!$T$4,LF!$A$5:$N$5,0),FALSE),VLOOKUP(D97,LF!$P:$AC,MATCH(Financials!$T$4,LF!$P$5:$AC$5,0),FALSE)),0)</f>
        <v>0</v>
      </c>
      <c r="K97" s="836">
        <f>IFERROR(IF($T$3="MTD",VLOOKUP(E97,LRF!$A:$N,MATCH(Financials!$T$4,LRF!$A$5:$N$5,0),FALSE),VLOOKUP(E97,LRF!$P:$AC,MATCH(Financials!$T$4,LRF!$P$5:$AC$5,0),FALSE)),0)</f>
        <v>0</v>
      </c>
      <c r="L97" s="623">
        <f t="shared" si="42"/>
        <v>0</v>
      </c>
      <c r="M97" s="853"/>
      <c r="N97" s="841"/>
      <c r="O97" s="841"/>
      <c r="P97" s="841"/>
      <c r="Q97" s="841"/>
      <c r="R97" s="835">
        <f t="shared" si="43"/>
        <v>0</v>
      </c>
      <c r="S97" s="853"/>
      <c r="T97" s="100">
        <f t="shared" ref="T97:T103" si="49">L97+R97</f>
        <v>0</v>
      </c>
      <c r="U97" s="67">
        <f t="shared" ref="U97:U103" si="50">IFERROR(T97/$T$37,0)</f>
        <v>0</v>
      </c>
      <c r="V97" s="100">
        <f>IFERROR(IF($T$3="MTD",VLOOKUP(F97,'CONSO-2023'!$B:$N,MATCH(Financials!$T$4,'CONSO-2023'!$B$6:$N$6,0),FALSE),VLOOKUP(F97,'CONSO-2023'!$P:$AA,MATCH(Financials!$T$4,'CONSO-2023'!$P$6:$AB$6,0),FALSE)),0)</f>
        <v>0</v>
      </c>
      <c r="W97" s="67">
        <f t="shared" ref="W97:W103" si="51">IFERROR(V97/$V$37,0)</f>
        <v>0</v>
      </c>
      <c r="X97" s="100">
        <f t="shared" ref="X97:X103" si="52">T97-V97</f>
        <v>0</v>
      </c>
      <c r="Y97" s="67">
        <f t="shared" ref="Y97:Y103" si="53">IFERROR(T97/V97-1,0)</f>
        <v>0</v>
      </c>
      <c r="AB97" s="396"/>
    </row>
    <row r="98" spans="2:28" hidden="1" x14ac:dyDescent="0.25">
      <c r="B98" s="42" t="s">
        <v>108</v>
      </c>
      <c r="C98" s="42" t="s">
        <v>108</v>
      </c>
      <c r="D98" s="42" t="s">
        <v>108</v>
      </c>
      <c r="E98" s="42" t="s">
        <v>108</v>
      </c>
      <c r="F98" s="13" t="s">
        <v>44</v>
      </c>
      <c r="G98" s="835"/>
      <c r="H98" s="835">
        <f>IFERROR(IF($T$3="MTD",VLOOKUP(B98,LO!A:N,MATCH(Financials!$T$4,LO!$A$5:$N$5,0),FALSE),VLOOKUP(B98,LO!$P:$AC,MATCH(Financials!$T$4,LO!$P$5:$AC$5,0),FALSE)),0)</f>
        <v>0</v>
      </c>
      <c r="I98" s="835">
        <f>IFERROR(IF($T$3="MTD",VLOOKUP(C98,LU!$A:$N,MATCH(Financials!$T$4,LU!$A$5:$N$5,0),FALSE),VLOOKUP(C98,LU!$P:$AC,MATCH(Financials!$T$4,LU!$P$5:$AC$5,0),FALSE)),0)</f>
        <v>0</v>
      </c>
      <c r="J98" s="836">
        <f>IFERROR(IF($T$3="MTD",VLOOKUP(D98,LF!$A:$N,MATCH(Financials!$T$4,LF!$A$5:$N$5,0),FALSE),VLOOKUP(D98,LF!$P:$AC,MATCH(Financials!$T$4,LF!$P$5:$AC$5,0),FALSE)),0)</f>
        <v>0</v>
      </c>
      <c r="K98" s="836">
        <f>IFERROR(IF($T$3="MTD",VLOOKUP(E98,LRF!$A:$N,MATCH(Financials!$T$4,LRF!$A$5:$N$5,0),FALSE),VLOOKUP(E98,LRF!$P:$AC,MATCH(Financials!$T$4,LRF!$P$5:$AC$5,0),FALSE)),0)</f>
        <v>0</v>
      </c>
      <c r="L98" s="623">
        <f t="shared" si="42"/>
        <v>0</v>
      </c>
      <c r="M98" s="853"/>
      <c r="N98" s="841"/>
      <c r="O98" s="841"/>
      <c r="P98" s="841"/>
      <c r="Q98" s="841"/>
      <c r="R98" s="835">
        <f t="shared" si="43"/>
        <v>0</v>
      </c>
      <c r="S98" s="853"/>
      <c r="T98" s="100">
        <f t="shared" si="49"/>
        <v>0</v>
      </c>
      <c r="U98" s="67">
        <f t="shared" si="50"/>
        <v>0</v>
      </c>
      <c r="V98" s="100">
        <f>IFERROR(IF($T$3="MTD",VLOOKUP(F98,'CONSO-2023'!$B:$N,MATCH(Financials!$T$4,'CONSO-2023'!$B$6:$N$6,0),FALSE),VLOOKUP(F98,'CONSO-2023'!$P:$AA,MATCH(Financials!$T$4,'CONSO-2023'!$P$6:$AB$6,0),FALSE)),0)</f>
        <v>0</v>
      </c>
      <c r="W98" s="67">
        <f t="shared" si="51"/>
        <v>0</v>
      </c>
      <c r="X98" s="100">
        <f t="shared" si="52"/>
        <v>0</v>
      </c>
      <c r="Y98" s="67">
        <f t="shared" si="53"/>
        <v>0</v>
      </c>
      <c r="AB98" s="396"/>
    </row>
    <row r="99" spans="2:28" hidden="1" x14ac:dyDescent="0.25">
      <c r="B99" s="597" t="s">
        <v>10758</v>
      </c>
      <c r="C99" s="597" t="s">
        <v>10758</v>
      </c>
      <c r="D99" s="597" t="s">
        <v>10758</v>
      </c>
      <c r="E99" s="597" t="s">
        <v>10758</v>
      </c>
      <c r="F99" s="13" t="s">
        <v>10757</v>
      </c>
      <c r="G99" s="835"/>
      <c r="H99" s="835">
        <f>IFERROR(IF($T$3="MTD",VLOOKUP(B99,LO!A:N,MATCH(Financials!$T$4,LO!$A$5:$N$5,0),FALSE),VLOOKUP(B99,LO!$P:$AC,MATCH(Financials!$T$4,LO!$P$5:$AC$5,0),FALSE)),0)</f>
        <v>0</v>
      </c>
      <c r="I99" s="835">
        <f>IFERROR(IF($T$3="MTD",VLOOKUP(C99,LU!$A:$N,MATCH(Financials!$T$4,LU!$A$5:$N$5,0),FALSE),VLOOKUP(C99,LU!$P:$AC,MATCH(Financials!$T$4,LU!$P$5:$AC$5,0),FALSE)),0)</f>
        <v>0</v>
      </c>
      <c r="J99" s="836">
        <f>IFERROR(IF($T$3="MTD",VLOOKUP(D99,LF!$A:$N,MATCH(Financials!$T$4,LF!$A$5:$N$5,0),FALSE),VLOOKUP(D99,LF!$P:$AC,MATCH(Financials!$T$4,LF!$P$5:$AC$5,0),FALSE)),0)</f>
        <v>0</v>
      </c>
      <c r="K99" s="836">
        <f>IFERROR(IF($T$3="MTD",VLOOKUP(E99,LRF!$A:$N,MATCH(Financials!$T$4,LRF!$A$5:$N$5,0),FALSE),VLOOKUP(E99,LRF!$P:$AC,MATCH(Financials!$T$4,LRF!$P$5:$AC$5,0),FALSE)),0)</f>
        <v>0</v>
      </c>
      <c r="L99" s="623">
        <f t="shared" si="42"/>
        <v>0</v>
      </c>
      <c r="M99" s="853"/>
      <c r="N99" s="841"/>
      <c r="O99" s="841"/>
      <c r="P99" s="841"/>
      <c r="Q99" s="841"/>
      <c r="R99" s="835">
        <f t="shared" si="43"/>
        <v>0</v>
      </c>
      <c r="S99" s="853"/>
      <c r="T99" s="100">
        <f t="shared" si="49"/>
        <v>0</v>
      </c>
      <c r="U99" s="67">
        <f t="shared" si="50"/>
        <v>0</v>
      </c>
      <c r="V99" s="100">
        <f>IFERROR(IF($T$3="MTD",VLOOKUP(F99,'CONSO-2023'!$B:$N,MATCH(Financials!$T$4,'CONSO-2023'!$B$6:$N$6,0),FALSE),VLOOKUP(F99,'CONSO-2023'!$P:$AA,MATCH(Financials!$T$4,'CONSO-2023'!$P$6:$AB$6,0),FALSE)),0)</f>
        <v>0</v>
      </c>
      <c r="W99" s="67">
        <f t="shared" si="51"/>
        <v>0</v>
      </c>
      <c r="X99" s="100">
        <f t="shared" si="52"/>
        <v>0</v>
      </c>
      <c r="Y99" s="67">
        <f t="shared" si="53"/>
        <v>0</v>
      </c>
      <c r="AB99" s="405"/>
    </row>
    <row r="100" spans="2:28" x14ac:dyDescent="0.25">
      <c r="B100" s="597" t="s">
        <v>10742</v>
      </c>
      <c r="C100" s="597" t="s">
        <v>10742</v>
      </c>
      <c r="D100" s="597" t="s">
        <v>10742</v>
      </c>
      <c r="E100" s="597" t="s">
        <v>10742</v>
      </c>
      <c r="F100" s="13" t="s">
        <v>9935</v>
      </c>
      <c r="G100" s="835"/>
      <c r="H100" s="835">
        <f>IFERROR(IF($T$3="MTD",VLOOKUP(B100,LO!A:N,MATCH(Financials!$T$4,LO!$A$5:$N$5,0),FALSE),VLOOKUP(B100,LO!$P:$AC,MATCH(Financials!$T$4,LO!$P$5:$AC$5,0),FALSE)),0)</f>
        <v>0</v>
      </c>
      <c r="I100" s="835">
        <f>IFERROR(IF($T$3="MTD",VLOOKUP(C100,LU!$A:$N,MATCH(Financials!$T$4,LU!$A$5:$N$5,0),FALSE),VLOOKUP(C100,LU!$P:$AC,MATCH(Financials!$T$4,LU!$P$5:$AC$5,0),FALSE)),0)</f>
        <v>0</v>
      </c>
      <c r="J100" s="836">
        <f>IFERROR(IF($T$3="MTD",VLOOKUP(D100,LF!$A:$N,MATCH(Financials!$T$4,LF!$A$5:$N$5,0),FALSE),VLOOKUP(D100,LF!$P:$AC,MATCH(Financials!$T$4,LF!$P$5:$AC$5,0),FALSE)),0)</f>
        <v>0</v>
      </c>
      <c r="K100" s="836">
        <f>IFERROR(IF($T$3="MTD",VLOOKUP(E100,LRF!$A:$N,MATCH(Financials!$T$4,LRF!$A$5:$N$5,0),FALSE),VLOOKUP(E100,LRF!$P:$AC,MATCH(Financials!$T$4,LRF!$P$5:$AC$5,0),FALSE)),0)</f>
        <v>0</v>
      </c>
      <c r="L100" s="623">
        <f t="shared" si="42"/>
        <v>0</v>
      </c>
      <c r="M100" s="853"/>
      <c r="N100" s="841"/>
      <c r="O100" s="841"/>
      <c r="P100" s="841"/>
      <c r="Q100" s="841"/>
      <c r="R100" s="835">
        <f t="shared" si="43"/>
        <v>0</v>
      </c>
      <c r="S100" s="853"/>
      <c r="T100" s="100">
        <f t="shared" si="49"/>
        <v>0</v>
      </c>
      <c r="U100" s="67">
        <f t="shared" si="50"/>
        <v>0</v>
      </c>
      <c r="V100" s="100">
        <f>IFERROR(IF($T$3="MTD",VLOOKUP(F100,'CONSO-2023'!$B:$N,MATCH(Financials!$T$4,'CONSO-2023'!$B$6:$N$6,0),FALSE),VLOOKUP(F100,'CONSO-2023'!$P:$AA,MATCH(Financials!$T$4,'CONSO-2023'!$P$6:$AB$6,0),FALSE)),0)</f>
        <v>46.08</v>
      </c>
      <c r="W100" s="67">
        <f t="shared" si="51"/>
        <v>3.2960307721095143E-4</v>
      </c>
      <c r="X100" s="100">
        <f t="shared" si="52"/>
        <v>-46.08</v>
      </c>
      <c r="Y100" s="67">
        <f t="shared" si="53"/>
        <v>-1</v>
      </c>
      <c r="AB100" s="396"/>
    </row>
    <row r="101" spans="2:28" x14ac:dyDescent="0.25">
      <c r="B101" s="597" t="s">
        <v>24104</v>
      </c>
      <c r="C101" s="597" t="s">
        <v>24104</v>
      </c>
      <c r="D101" s="597" t="s">
        <v>24104</v>
      </c>
      <c r="E101" s="597" t="s">
        <v>24104</v>
      </c>
      <c r="F101" s="13" t="s">
        <v>24105</v>
      </c>
      <c r="G101" s="835"/>
      <c r="H101" s="835">
        <f>IFERROR(IF($T$3="MTD",VLOOKUP(B101,LO!A:N,MATCH(Financials!$T$4,LO!$A$5:$N$5,0),FALSE),VLOOKUP(B101,LO!$P:$AC,MATCH(Financials!$T$4,LO!$P$5:$AC$5,0),FALSE)),0)</f>
        <v>0</v>
      </c>
      <c r="I101" s="835">
        <f>IFERROR(IF($T$3="MTD",VLOOKUP(C101,LU!$A:$N,MATCH(Financials!$T$4,LU!$A$5:$N$5,0),FALSE),VLOOKUP(C101,LU!$P:$AC,MATCH(Financials!$T$4,LU!$P$5:$AC$5,0),FALSE)),0)</f>
        <v>0</v>
      </c>
      <c r="J101" s="836">
        <f>IFERROR(IF($T$3="MTD",VLOOKUP(D101,LF!$A:$N,MATCH(Financials!$T$4,LF!$A$5:$N$5,0),FALSE),VLOOKUP(D101,LF!$P:$AC,MATCH(Financials!$T$4,LF!$P$5:$AC$5,0),FALSE)),0)</f>
        <v>0</v>
      </c>
      <c r="K101" s="836">
        <f>IFERROR(IF($T$3="MTD",VLOOKUP(E101,LRF!$A:$N,MATCH(Financials!$T$4,LRF!$A$5:$N$5,0),FALSE),VLOOKUP(E101,LRF!$P:$AC,MATCH(Financials!$T$4,LRF!$P$5:$AC$5,0),FALSE)),0)</f>
        <v>0</v>
      </c>
      <c r="L101" s="623">
        <f t="shared" si="42"/>
        <v>0</v>
      </c>
      <c r="M101" s="853"/>
      <c r="N101" s="841"/>
      <c r="O101" s="841"/>
      <c r="P101" s="841"/>
      <c r="Q101" s="841"/>
      <c r="R101" s="835">
        <f t="shared" si="43"/>
        <v>0</v>
      </c>
      <c r="S101" s="853"/>
      <c r="T101" s="100">
        <f t="shared" si="49"/>
        <v>0</v>
      </c>
      <c r="U101" s="67">
        <f t="shared" si="50"/>
        <v>0</v>
      </c>
      <c r="V101" s="100">
        <f>IFERROR(IF($T$3="MTD",VLOOKUP(F101,'CONSO-2023'!$B:$N,MATCH(Financials!$T$4,'CONSO-2023'!$B$6:$N$6,0),FALSE),VLOOKUP(F101,'CONSO-2023'!$P:$AA,MATCH(Financials!$T$4,'CONSO-2023'!$P$6:$AB$6,0),FALSE)),0)</f>
        <v>0</v>
      </c>
      <c r="W101" s="67">
        <f t="shared" si="51"/>
        <v>0</v>
      </c>
      <c r="X101" s="100">
        <f t="shared" si="52"/>
        <v>0</v>
      </c>
      <c r="Y101" s="67">
        <f t="shared" si="53"/>
        <v>0</v>
      </c>
      <c r="AB101" s="229"/>
    </row>
    <row r="102" spans="2:28" x14ac:dyDescent="0.25">
      <c r="B102" s="597" t="s">
        <v>10745</v>
      </c>
      <c r="C102" s="597" t="s">
        <v>10745</v>
      </c>
      <c r="D102" s="597" t="s">
        <v>10745</v>
      </c>
      <c r="E102" s="597" t="s">
        <v>10745</v>
      </c>
      <c r="F102" s="13" t="s">
        <v>395</v>
      </c>
      <c r="G102" s="835"/>
      <c r="H102" s="835">
        <f>IFERROR(IF($T$3="MTD",VLOOKUP(B102,LO!A:N,MATCH(Financials!$T$4,LO!$A$5:$N$5,0),FALSE),VLOOKUP(B102,LO!$P:$AC,MATCH(Financials!$T$4,LO!$P$5:$AC$5,0),FALSE)),0)</f>
        <v>0</v>
      </c>
      <c r="I102" s="835">
        <f>IFERROR(IF($T$3="MTD",VLOOKUP(C102,LU!$A:$N,MATCH(Financials!$T$4,LU!$A$5:$N$5,0),FALSE),VLOOKUP(C102,LU!$P:$AC,MATCH(Financials!$T$4,LU!$P$5:$AC$5,0),FALSE)),0)</f>
        <v>0</v>
      </c>
      <c r="J102" s="836">
        <f>IFERROR(IF($T$3="MTD",VLOOKUP(D102,LF!$A:$N,MATCH(Financials!$T$4,LF!$A$5:$N$5,0),FALSE),VLOOKUP(D102,LF!$P:$AC,MATCH(Financials!$T$4,LF!$P$5:$AC$5,0),FALSE)),0)</f>
        <v>0</v>
      </c>
      <c r="K102" s="836">
        <f>IFERROR(IF($T$3="MTD",VLOOKUP(E102,LRF!$A:$N,MATCH(Financials!$T$4,LRF!$A$5:$N$5,0),FALSE),VLOOKUP(E102,LRF!$P:$AC,MATCH(Financials!$T$4,LRF!$P$5:$AC$5,0),FALSE)),0)</f>
        <v>0</v>
      </c>
      <c r="L102" s="623">
        <f t="shared" si="42"/>
        <v>0</v>
      </c>
      <c r="M102" s="853"/>
      <c r="N102" s="841"/>
      <c r="O102" s="841"/>
      <c r="P102" s="841"/>
      <c r="Q102" s="841"/>
      <c r="R102" s="835">
        <f t="shared" si="43"/>
        <v>0</v>
      </c>
      <c r="S102" s="853"/>
      <c r="T102" s="100">
        <f t="shared" si="49"/>
        <v>0</v>
      </c>
      <c r="U102" s="67">
        <f t="shared" si="50"/>
        <v>0</v>
      </c>
      <c r="V102" s="100">
        <f>IFERROR(IF($T$3="MTD",VLOOKUP(F102,'CONSO-2023'!$B:$N,MATCH(Financials!$T$4,'CONSO-2023'!$B$6:$N$6,0),FALSE),VLOOKUP(F102,'CONSO-2023'!$P:$AA,MATCH(Financials!$T$4,'CONSO-2023'!$P$6:$AB$6,0),FALSE)),0)</f>
        <v>0</v>
      </c>
      <c r="W102" s="67">
        <f t="shared" si="51"/>
        <v>0</v>
      </c>
      <c r="X102" s="100">
        <f t="shared" si="52"/>
        <v>0</v>
      </c>
      <c r="Y102" s="67">
        <f t="shared" si="53"/>
        <v>0</v>
      </c>
      <c r="AB102" s="396"/>
    </row>
    <row r="103" spans="2:28" x14ac:dyDescent="0.25">
      <c r="B103" s="42" t="s">
        <v>109</v>
      </c>
      <c r="C103" s="42" t="s">
        <v>109</v>
      </c>
      <c r="D103" s="42" t="s">
        <v>109</v>
      </c>
      <c r="E103" s="42" t="s">
        <v>109</v>
      </c>
      <c r="F103" s="13" t="s">
        <v>43</v>
      </c>
      <c r="G103" s="835"/>
      <c r="H103" s="835">
        <f>IFERROR(IF($T$3="MTD",VLOOKUP(B103,LO!A:N,MATCH(Financials!$T$4,LO!$A$5:$N$5,0),FALSE),VLOOKUP(B103,LO!$P:$AC,MATCH(Financials!$T$4,LO!$P$5:$AC$5,0),FALSE)),0)</f>
        <v>0</v>
      </c>
      <c r="I103" s="835">
        <f>IFERROR(IF($T$3="MTD",VLOOKUP(C103,LU!$A:$N,MATCH(Financials!$T$4,LU!$A$5:$N$5,0),FALSE),VLOOKUP(C103,LU!$P:$AC,MATCH(Financials!$T$4,LU!$P$5:$AC$5,0),FALSE)),0)</f>
        <v>0</v>
      </c>
      <c r="J103" s="836">
        <f>IFERROR(IF($T$3="MTD",VLOOKUP(D103,LF!$A:$N,MATCH(Financials!$T$4,LF!$A$5:$N$5,0),FALSE),VLOOKUP(D103,LF!$P:$AC,MATCH(Financials!$T$4,LF!$P$5:$AC$5,0),FALSE)),0)</f>
        <v>0</v>
      </c>
      <c r="K103" s="836">
        <f>IFERROR(IF($T$3="MTD",VLOOKUP(E103,LRF!$A:$N,MATCH(Financials!$T$4,LRF!$A$5:$N$5,0),FALSE),VLOOKUP(E103,LRF!$P:$AC,MATCH(Financials!$T$4,LRF!$P$5:$AC$5,0),FALSE)),0)</f>
        <v>0</v>
      </c>
      <c r="L103" s="623">
        <f t="shared" si="42"/>
        <v>0</v>
      </c>
      <c r="M103" s="853"/>
      <c r="N103" s="841"/>
      <c r="O103" s="841"/>
      <c r="P103" s="841"/>
      <c r="Q103" s="841"/>
      <c r="R103" s="835">
        <f t="shared" si="43"/>
        <v>0</v>
      </c>
      <c r="S103" s="853"/>
      <c r="T103" s="100">
        <f t="shared" si="49"/>
        <v>0</v>
      </c>
      <c r="U103" s="67">
        <f t="shared" si="50"/>
        <v>0</v>
      </c>
      <c r="V103" s="100">
        <f>IFERROR(IF($T$3="MTD",VLOOKUP(F103,'CONSO-2023'!$B:$N,MATCH(Financials!$T$4,'CONSO-2023'!$B$6:$N$6,0),FALSE),VLOOKUP(F103,'CONSO-2023'!$P:$AA,MATCH(Financials!$T$4,'CONSO-2023'!$P$6:$AB$6,0),FALSE)),0)</f>
        <v>12387.1</v>
      </c>
      <c r="W103" s="67">
        <f t="shared" si="51"/>
        <v>8.8603000818571545E-2</v>
      </c>
      <c r="X103" s="100">
        <f t="shared" si="52"/>
        <v>-12387.1</v>
      </c>
      <c r="Y103" s="67">
        <f t="shared" si="53"/>
        <v>-1</v>
      </c>
      <c r="AB103" s="396"/>
    </row>
    <row r="104" spans="2:28" x14ac:dyDescent="0.25">
      <c r="B104" s="597" t="s">
        <v>15626</v>
      </c>
      <c r="C104" s="597" t="s">
        <v>15626</v>
      </c>
      <c r="D104" s="597" t="s">
        <v>15626</v>
      </c>
      <c r="E104" s="597" t="s">
        <v>15626</v>
      </c>
      <c r="F104" s="13" t="s">
        <v>15628</v>
      </c>
      <c r="G104" s="835"/>
      <c r="H104" s="835">
        <f>IFERROR(IF($T$3="MTD",VLOOKUP(B104,LO!A:N,MATCH(Financials!$T$4,LO!$A$5:$N$5,0),FALSE),VLOOKUP(B104,LO!$P:$AC,MATCH(Financials!$T$4,LO!$P$5:$AC$5,0),FALSE)),0)</f>
        <v>91.6</v>
      </c>
      <c r="I104" s="835">
        <f>IFERROR(IF($T$3="MTD",VLOOKUP(C104,LU!$A:$N,MATCH(Financials!$T$4,LU!$A$5:$N$5,0),FALSE),VLOOKUP(C104,LU!$P:$AC,MATCH(Financials!$T$4,LU!$P$5:$AC$5,0),FALSE)),0)</f>
        <v>0</v>
      </c>
      <c r="J104" s="836">
        <f>IFERROR(IF($T$3="MTD",VLOOKUP(D104,LF!$A:$N,MATCH(Financials!$T$4,LF!$A$5:$N$5,0),FALSE),VLOOKUP(D104,LF!$P:$AC,MATCH(Financials!$T$4,LF!$P$5:$AC$5,0),FALSE)),0)</f>
        <v>0</v>
      </c>
      <c r="K104" s="836">
        <f>IFERROR(IF($T$3="MTD",VLOOKUP(E104,LRF!$A:$N,MATCH(Financials!$T$4,LRF!$A$5:$N$5,0),FALSE),VLOOKUP(E104,LRF!$P:$AC,MATCH(Financials!$T$4,LRF!$P$5:$AC$5,0),FALSE)),0)</f>
        <v>0</v>
      </c>
      <c r="L104" s="623">
        <f t="shared" si="42"/>
        <v>91.6</v>
      </c>
      <c r="M104" s="853"/>
      <c r="N104" s="841"/>
      <c r="O104" s="841"/>
      <c r="P104" s="841"/>
      <c r="Q104" s="841"/>
      <c r="R104" s="835">
        <f>SUM(N104:Q104)</f>
        <v>0</v>
      </c>
      <c r="S104" s="853"/>
      <c r="T104" s="100">
        <f>L104+R104</f>
        <v>91.6</v>
      </c>
      <c r="U104" s="67">
        <f>IFERROR(T104/$T$37,0)</f>
        <v>7.7074727987634379E-4</v>
      </c>
      <c r="V104" s="100">
        <f>IFERROR(IF($T$3="MTD",VLOOKUP(F104,'CONSO-2023'!$B:$N,MATCH(Financials!$T$4,'CONSO-2023'!$B$6:$N$6,0),FALSE),VLOOKUP(F104,'CONSO-2023'!$P:$AA,MATCH(Financials!$T$4,'CONSO-2023'!$P$6:$AB$6,0),FALSE)),0)</f>
        <v>0</v>
      </c>
      <c r="W104" s="67">
        <f>IFERROR(V104/$V$37,0)</f>
        <v>0</v>
      </c>
      <c r="X104" s="100">
        <f>T104-V104</f>
        <v>91.6</v>
      </c>
      <c r="Y104" s="67">
        <f>IFERROR(T104/V104-1,0)</f>
        <v>0</v>
      </c>
      <c r="AB104" s="396"/>
    </row>
    <row r="105" spans="2:28" x14ac:dyDescent="0.25">
      <c r="B105" s="42" t="s">
        <v>110</v>
      </c>
      <c r="C105" s="42" t="s">
        <v>110</v>
      </c>
      <c r="D105" s="42" t="s">
        <v>110</v>
      </c>
      <c r="E105" s="42" t="s">
        <v>110</v>
      </c>
      <c r="F105" s="13" t="s">
        <v>42</v>
      </c>
      <c r="G105" s="835"/>
      <c r="H105" s="835">
        <f>IFERROR(IF($T$3="MTD",VLOOKUP(B105,LO!A:N,MATCH(Financials!$T$4,LO!$A$5:$N$5,0),FALSE),VLOOKUP(B105,LO!$P:$AC,MATCH(Financials!$T$4,LO!$P$5:$AC$5,0),FALSE)),0)</f>
        <v>1481.8600000000001</v>
      </c>
      <c r="I105" s="835">
        <f>IFERROR(IF($T$3="MTD",VLOOKUP(C105,LU!$A:$N,MATCH(Financials!$T$4,LU!$A$5:$N$5,0),FALSE),VLOOKUP(C105,LU!$P:$AC,MATCH(Financials!$T$4,LU!$P$5:$AC$5,0),FALSE)),0)</f>
        <v>0</v>
      </c>
      <c r="J105" s="836">
        <f>IFERROR(IF($T$3="MTD",VLOOKUP(D105,LF!$A:$N,MATCH(Financials!$T$4,LF!$A$5:$N$5,0),FALSE),VLOOKUP(D105,LF!$P:$AC,MATCH(Financials!$T$4,LF!$P$5:$AC$5,0),FALSE)),0)</f>
        <v>0</v>
      </c>
      <c r="K105" s="836">
        <f>IFERROR(IF($T$3="MTD",VLOOKUP(E105,LRF!$A:$N,MATCH(Financials!$T$4,LRF!$A$5:$N$5,0),FALSE),VLOOKUP(E105,LRF!$P:$AC,MATCH(Financials!$T$4,LRF!$P$5:$AC$5,0),FALSE)),0)</f>
        <v>0</v>
      </c>
      <c r="L105" s="623">
        <f t="shared" si="42"/>
        <v>1481.8600000000001</v>
      </c>
      <c r="M105" s="853"/>
      <c r="N105" s="841"/>
      <c r="O105" s="841"/>
      <c r="P105" s="841"/>
      <c r="Q105" s="841"/>
      <c r="R105" s="835">
        <f t="shared" ref="R105:R116" si="54">SUM(N105:Q105)</f>
        <v>0</v>
      </c>
      <c r="S105" s="853"/>
      <c r="T105" s="100">
        <f t="shared" ref="T105:T116" si="55">L105+R105</f>
        <v>1481.8600000000001</v>
      </c>
      <c r="U105" s="67">
        <f t="shared" ref="U105:U116" si="56">IFERROR(T105/$T$37,0)</f>
        <v>1.2468772534471168E-2</v>
      </c>
      <c r="V105" s="100">
        <f>IFERROR(IF($T$3="MTD",VLOOKUP(F105,'CONSO-2023'!$B:$N,MATCH(Financials!$T$4,'CONSO-2023'!$B$6:$N$6,0),FALSE),VLOOKUP(F105,'CONSO-2023'!$P:$AA,MATCH(Financials!$T$4,'CONSO-2023'!$P$6:$AB$6,0),FALSE)),0)</f>
        <v>3637.02</v>
      </c>
      <c r="W105" s="67">
        <f t="shared" ref="W105:W116" si="57">IFERROR(V105/$V$37,0)</f>
        <v>2.6015038712625317E-2</v>
      </c>
      <c r="X105" s="100">
        <f t="shared" ref="X105:X116" si="58">T105-V105</f>
        <v>-2155.16</v>
      </c>
      <c r="Y105" s="67">
        <f t="shared" ref="Y105:Y111" si="59">IFERROR(T105/V105-1,0)</f>
        <v>-0.59256204255131939</v>
      </c>
      <c r="AB105" s="396"/>
    </row>
    <row r="106" spans="2:28" x14ac:dyDescent="0.25">
      <c r="B106" s="42">
        <v>449</v>
      </c>
      <c r="C106" s="42">
        <v>449</v>
      </c>
      <c r="D106" s="42">
        <v>449</v>
      </c>
      <c r="E106" s="42">
        <v>449</v>
      </c>
      <c r="F106" s="13" t="s">
        <v>22664</v>
      </c>
      <c r="G106" s="835"/>
      <c r="H106" s="835">
        <f>IFERROR(IF($T$3="MTD",VLOOKUP(B106,LO!A:N,MATCH(Financials!$T$4,LO!$A$5:$N$5,0),FALSE),VLOOKUP(B106,LO!$P:$AC,MATCH(Financials!$T$4,LO!$P$5:$AC$5,0),FALSE)),0)</f>
        <v>0</v>
      </c>
      <c r="I106" s="835">
        <f>IFERROR(IF($T$3="MTD",VLOOKUP(C106,LU!$A:$N,MATCH(Financials!$T$4,LU!$A$5:$N$5,0),FALSE),VLOOKUP(C106,LU!$P:$AC,MATCH(Financials!$T$4,LU!$P$5:$AC$5,0),FALSE)),0)</f>
        <v>0</v>
      </c>
      <c r="J106" s="836">
        <f>IFERROR(IF($T$3="MTD",VLOOKUP(D106,LF!$A:$N,MATCH(Financials!$T$4,LF!$A$5:$N$5,0),FALSE),VLOOKUP(D106,LF!$P:$AC,MATCH(Financials!$T$4,LF!$P$5:$AC$5,0),FALSE)),0)</f>
        <v>0</v>
      </c>
      <c r="K106" s="836">
        <f>IFERROR(IF($T$3="MTD",VLOOKUP(E106,LRF!$A:$N,MATCH(Financials!$T$4,LRF!$A$5:$N$5,0),FALSE),VLOOKUP(E106,LRF!$P:$AC,MATCH(Financials!$T$4,LRF!$P$5:$AC$5,0),FALSE)),0)</f>
        <v>0</v>
      </c>
      <c r="L106" s="623">
        <f t="shared" ref="L106" si="60">SUM(G106:K106)</f>
        <v>0</v>
      </c>
      <c r="M106" s="853"/>
      <c r="N106" s="841"/>
      <c r="O106" s="841"/>
      <c r="P106" s="841"/>
      <c r="Q106" s="841"/>
      <c r="R106" s="835">
        <f t="shared" ref="R106" si="61">SUM(N106:Q106)</f>
        <v>0</v>
      </c>
      <c r="S106" s="853"/>
      <c r="T106" s="100">
        <f t="shared" ref="T106" si="62">L106+R106</f>
        <v>0</v>
      </c>
      <c r="U106" s="67">
        <f t="shared" ref="U106" si="63">IFERROR(T106/$T$37,0)</f>
        <v>0</v>
      </c>
      <c r="V106" s="100">
        <f>IFERROR(IF($T$3="MTD",VLOOKUP(F106,'CONSO-2023'!$B:$N,MATCH(Financials!$T$4,'CONSO-2023'!$B$6:$N$6,0),FALSE),VLOOKUP(F106,'CONSO-2023'!$P:$AA,MATCH(Financials!$T$4,'CONSO-2023'!$P$6:$AB$6,0),FALSE)),0)</f>
        <v>0</v>
      </c>
      <c r="W106" s="67">
        <f t="shared" ref="W106" si="64">IFERROR(V106/$V$37,0)</f>
        <v>0</v>
      </c>
      <c r="X106" s="100">
        <f t="shared" ref="X106" si="65">T106-V106</f>
        <v>0</v>
      </c>
      <c r="Y106" s="67">
        <f t="shared" ref="Y106" si="66">IFERROR(T106/V106-1,0)</f>
        <v>0</v>
      </c>
      <c r="AB106" s="396"/>
    </row>
    <row r="107" spans="2:28" x14ac:dyDescent="0.25">
      <c r="B107" s="600" t="s">
        <v>16426</v>
      </c>
      <c r="C107" s="600" t="s">
        <v>16426</v>
      </c>
      <c r="D107" s="600" t="s">
        <v>16426</v>
      </c>
      <c r="E107" s="600" t="s">
        <v>16426</v>
      </c>
      <c r="F107" s="13" t="s">
        <v>16769</v>
      </c>
      <c r="G107" s="835"/>
      <c r="H107" s="835">
        <f>IFERROR(IF($T$3="MTD",VLOOKUP(B107,LO!A:N,MATCH(Financials!$T$4,LO!$A$5:$N$5,0),FALSE),VLOOKUP(B107,LO!$P:$AC,MATCH(Financials!$T$4,LO!$P$5:$AC$5,0),FALSE)),0)</f>
        <v>585.48</v>
      </c>
      <c r="I107" s="835">
        <f>IFERROR(IF($T$3="MTD",VLOOKUP(C107,LU!$A:$N,MATCH(Financials!$T$4,LU!$A$5:$N$5,0),FALSE),VLOOKUP(C107,LU!$P:$AC,MATCH(Financials!$T$4,LU!$P$5:$AC$5,0),FALSE)),0)</f>
        <v>0</v>
      </c>
      <c r="J107" s="836">
        <f>IFERROR(IF($T$3="MTD",VLOOKUP(D107,LF!$A:$N,MATCH(Financials!$T$4,LF!$A$5:$N$5,0),FALSE),VLOOKUP(D107,LF!$P:$AC,MATCH(Financials!$T$4,LF!$P$5:$AC$5,0),FALSE)),0)</f>
        <v>0</v>
      </c>
      <c r="K107" s="836">
        <f>IFERROR(IF($T$3="MTD",VLOOKUP(E107,LRF!$A:$N,MATCH(Financials!$T$4,LRF!$A$5:$N$5,0),FALSE),VLOOKUP(E107,LRF!$P:$AC,MATCH(Financials!$T$4,LRF!$P$5:$AC$5,0),FALSE)),0)</f>
        <v>0</v>
      </c>
      <c r="L107" s="623">
        <f t="shared" si="42"/>
        <v>585.48</v>
      </c>
      <c r="M107" s="853"/>
      <c r="N107" s="841"/>
      <c r="O107" s="841"/>
      <c r="P107" s="841"/>
      <c r="Q107" s="841"/>
      <c r="R107" s="835">
        <f t="shared" si="54"/>
        <v>0</v>
      </c>
      <c r="S107" s="853"/>
      <c r="T107" s="100">
        <f t="shared" si="55"/>
        <v>585.48</v>
      </c>
      <c r="U107" s="67">
        <f t="shared" si="56"/>
        <v>4.926387744781679E-3</v>
      </c>
      <c r="V107" s="100">
        <f>IFERROR(IF($T$3="MTD",VLOOKUP(F107,'CONSO-2023'!$B:$N,MATCH(Financials!$T$4,'CONSO-2023'!$B$6:$N$6,0),FALSE),VLOOKUP(F107,'CONSO-2023'!$P:$AA,MATCH(Financials!$T$4,'CONSO-2023'!$P$6:$AB$6,0),FALSE)),0)</f>
        <v>89.05</v>
      </c>
      <c r="W107" s="67">
        <f t="shared" si="57"/>
        <v>6.3696080784798664E-4</v>
      </c>
      <c r="X107" s="100">
        <f t="shared" si="58"/>
        <v>496.43</v>
      </c>
      <c r="Y107" s="67">
        <f t="shared" si="59"/>
        <v>5.5747332959011793</v>
      </c>
      <c r="AB107" s="396"/>
    </row>
    <row r="108" spans="2:28" x14ac:dyDescent="0.25">
      <c r="B108" s="42" t="s">
        <v>112</v>
      </c>
      <c r="C108" s="42" t="s">
        <v>112</v>
      </c>
      <c r="D108" s="42" t="s">
        <v>112</v>
      </c>
      <c r="E108" s="42" t="s">
        <v>112</v>
      </c>
      <c r="F108" s="13" t="s">
        <v>41</v>
      </c>
      <c r="G108" s="835"/>
      <c r="H108" s="835">
        <f>IFERROR(IF($T$3="MTD",VLOOKUP(B108,LO!A:N,MATCH(Financials!$T$4,LO!$A$5:$N$5,0),FALSE),VLOOKUP(B108,LO!$P:$AC,MATCH(Financials!$T$4,LO!$P$5:$AC$5,0),FALSE)),0)</f>
        <v>0</v>
      </c>
      <c r="I108" s="835">
        <f>IFERROR(IF($T$3="MTD",VLOOKUP(C108,LU!$A:$N,MATCH(Financials!$T$4,LU!$A$5:$N$5,0),FALSE),VLOOKUP(C108,LU!$P:$AC,MATCH(Financials!$T$4,LU!$P$5:$AC$5,0),FALSE)),0)</f>
        <v>0</v>
      </c>
      <c r="J108" s="836">
        <f>IFERROR(IF($T$3="MTD",VLOOKUP(D108,LF!$A:$N,MATCH(Financials!$T$4,LF!$A$5:$N$5,0),FALSE),VLOOKUP(D108,LF!$P:$AC,MATCH(Financials!$T$4,LF!$P$5:$AC$5,0),FALSE)),0)</f>
        <v>0</v>
      </c>
      <c r="K108" s="836">
        <f>IFERROR(IF($T$3="MTD",VLOOKUP(E108,LRF!$A:$N,MATCH(Financials!$T$4,LRF!$A$5:$N$5,0),FALSE),VLOOKUP(E108,LRF!$P:$AC,MATCH(Financials!$T$4,LRF!$P$5:$AC$5,0),FALSE)),0)</f>
        <v>0</v>
      </c>
      <c r="L108" s="623">
        <f t="shared" si="42"/>
        <v>0</v>
      </c>
      <c r="M108" s="853"/>
      <c r="N108" s="841"/>
      <c r="O108" s="841"/>
      <c r="P108" s="841"/>
      <c r="Q108" s="841"/>
      <c r="R108" s="835">
        <f t="shared" si="54"/>
        <v>0</v>
      </c>
      <c r="S108" s="853"/>
      <c r="T108" s="100">
        <f t="shared" si="55"/>
        <v>0</v>
      </c>
      <c r="U108" s="67">
        <f t="shared" si="56"/>
        <v>0</v>
      </c>
      <c r="V108" s="100">
        <f>IFERROR(IF($T$3="MTD",VLOOKUP(F108,'CONSO-2023'!$B:$N,MATCH(Financials!$T$4,'CONSO-2023'!$B$6:$N$6,0),FALSE),VLOOKUP(F108,'CONSO-2023'!$P:$AA,MATCH(Financials!$T$4,'CONSO-2023'!$P$6:$AB$6,0),FALSE)),0)</f>
        <v>1767.96</v>
      </c>
      <c r="W108" s="67">
        <f t="shared" si="57"/>
        <v>1.2645943063929551E-2</v>
      </c>
      <c r="X108" s="100">
        <f t="shared" si="58"/>
        <v>-1767.96</v>
      </c>
      <c r="Y108" s="67">
        <f t="shared" si="59"/>
        <v>-1</v>
      </c>
      <c r="AB108" s="396"/>
    </row>
    <row r="109" spans="2:28" x14ac:dyDescent="0.25">
      <c r="B109" s="42" t="s">
        <v>113</v>
      </c>
      <c r="C109" s="42" t="s">
        <v>113</v>
      </c>
      <c r="D109" s="42" t="s">
        <v>113</v>
      </c>
      <c r="E109" s="42" t="s">
        <v>113</v>
      </c>
      <c r="F109" s="13" t="s">
        <v>40</v>
      </c>
      <c r="G109" s="835"/>
      <c r="H109" s="835">
        <f>IFERROR(IF($T$3="MTD",VLOOKUP(B109,LO!A:N,MATCH(Financials!$T$4,LO!$A$5:$N$5,0),FALSE),VLOOKUP(B109,LO!$P:$AC,MATCH(Financials!$T$4,LO!$P$5:$AC$5,0),FALSE)),0)</f>
        <v>0</v>
      </c>
      <c r="I109" s="835">
        <f>IFERROR(IF($T$3="MTD",VLOOKUP(C109,LU!$A:$N,MATCH(Financials!$T$4,LU!$A$5:$N$5,0),FALSE),VLOOKUP(C109,LU!$P:$AC,MATCH(Financials!$T$4,LU!$P$5:$AC$5,0),FALSE)),0)</f>
        <v>0</v>
      </c>
      <c r="J109" s="836">
        <f>IFERROR(IF($T$3="MTD",VLOOKUP(D109,LF!$A:$N,MATCH(Financials!$T$4,LF!$A$5:$N$5,0),FALSE),VLOOKUP(D109,LF!$P:$AC,MATCH(Financials!$T$4,LF!$P$5:$AC$5,0),FALSE)),0)</f>
        <v>0</v>
      </c>
      <c r="K109" s="836">
        <f>IFERROR(IF($T$3="MTD",VLOOKUP(E109,LRF!$A:$N,MATCH(Financials!$T$4,LRF!$A$5:$N$5,0),FALSE),VLOOKUP(E109,LRF!$P:$AC,MATCH(Financials!$T$4,LRF!$P$5:$AC$5,0),FALSE)),0)</f>
        <v>0</v>
      </c>
      <c r="L109" s="623">
        <f t="shared" si="42"/>
        <v>0</v>
      </c>
      <c r="M109" s="853"/>
      <c r="N109" s="841"/>
      <c r="O109" s="841"/>
      <c r="P109" s="841"/>
      <c r="Q109" s="841"/>
      <c r="R109" s="835">
        <f t="shared" si="54"/>
        <v>0</v>
      </c>
      <c r="S109" s="853"/>
      <c r="T109" s="100">
        <f t="shared" si="55"/>
        <v>0</v>
      </c>
      <c r="U109" s="67">
        <f t="shared" si="56"/>
        <v>0</v>
      </c>
      <c r="V109" s="100">
        <f>IFERROR(IF($T$3="MTD",VLOOKUP(F109,'CONSO-2023'!$B:$N,MATCH(Financials!$T$4,'CONSO-2023'!$B$6:$N$6,0),FALSE),VLOOKUP(F109,'CONSO-2023'!$P:$AA,MATCH(Financials!$T$4,'CONSO-2023'!$P$6:$AB$6,0),FALSE)),0)</f>
        <v>118</v>
      </c>
      <c r="W109" s="67">
        <f t="shared" si="57"/>
        <v>8.4403565778846067E-4</v>
      </c>
      <c r="X109" s="100">
        <f t="shared" si="58"/>
        <v>-118</v>
      </c>
      <c r="Y109" s="67">
        <f t="shared" si="59"/>
        <v>-1</v>
      </c>
      <c r="AB109" s="396"/>
    </row>
    <row r="110" spans="2:28" hidden="1" x14ac:dyDescent="0.25">
      <c r="B110" s="42" t="s">
        <v>114</v>
      </c>
      <c r="C110" s="42" t="s">
        <v>114</v>
      </c>
      <c r="D110" s="42" t="s">
        <v>114</v>
      </c>
      <c r="E110" s="42" t="s">
        <v>114</v>
      </c>
      <c r="F110" s="13" t="s">
        <v>39</v>
      </c>
      <c r="G110" s="835"/>
      <c r="H110" s="835">
        <f>IFERROR(IF($T$3="MTD",VLOOKUP(B110,LO!A:N,MATCH(Financials!$T$4,LO!$A$5:$N$5,0),FALSE),VLOOKUP(B110,LO!$P:$AC,MATCH(Financials!$T$4,LO!$P$5:$AC$5,0),FALSE)),0)</f>
        <v>0</v>
      </c>
      <c r="I110" s="835">
        <f>IFERROR(IF($T$3="MTD",VLOOKUP(C110,LU!$A:$N,MATCH(Financials!$T$4,LU!$A$5:$N$5,0),FALSE),VLOOKUP(C110,LU!$P:$AC,MATCH(Financials!$T$4,LU!$P$5:$AC$5,0),FALSE)),0)</f>
        <v>0</v>
      </c>
      <c r="J110" s="836">
        <f>IFERROR(IF($T$3="MTD",VLOOKUP(D110,LF!$A:$N,MATCH(Financials!$T$4,LF!$A$5:$N$5,0),FALSE),VLOOKUP(D110,LF!$P:$AC,MATCH(Financials!$T$4,LF!$P$5:$AC$5,0),FALSE)),0)</f>
        <v>0</v>
      </c>
      <c r="K110" s="836">
        <f>IFERROR(IF($T$3="MTD",VLOOKUP(E110,LRF!$A:$N,MATCH(Financials!$T$4,LRF!$A$5:$N$5,0),FALSE),VLOOKUP(E110,LRF!$P:$AC,MATCH(Financials!$T$4,LRF!$P$5:$AC$5,0),FALSE)),0)</f>
        <v>0</v>
      </c>
      <c r="L110" s="623">
        <f t="shared" si="42"/>
        <v>0</v>
      </c>
      <c r="M110" s="853"/>
      <c r="N110" s="841"/>
      <c r="O110" s="841"/>
      <c r="P110" s="841"/>
      <c r="Q110" s="841"/>
      <c r="R110" s="835">
        <f t="shared" si="54"/>
        <v>0</v>
      </c>
      <c r="S110" s="853"/>
      <c r="T110" s="100">
        <f t="shared" si="55"/>
        <v>0</v>
      </c>
      <c r="U110" s="67">
        <f t="shared" si="56"/>
        <v>0</v>
      </c>
      <c r="V110" s="100">
        <f>IFERROR(IF($T$3="MTD",VLOOKUP(F110,'CONSO-2023'!$B:$N,MATCH(Financials!$T$4,'CONSO-2023'!$B$6:$N$6,0),FALSE),VLOOKUP(F110,'CONSO-2023'!$P:$AA,MATCH(Financials!$T$4,'CONSO-2023'!$P$6:$AB$6,0),FALSE)),0)</f>
        <v>0</v>
      </c>
      <c r="W110" s="67">
        <f t="shared" si="57"/>
        <v>0</v>
      </c>
      <c r="X110" s="100">
        <f t="shared" si="58"/>
        <v>0</v>
      </c>
      <c r="Y110" s="67">
        <f t="shared" si="59"/>
        <v>0</v>
      </c>
      <c r="AB110" s="396"/>
    </row>
    <row r="111" spans="2:28" hidden="1" x14ac:dyDescent="0.25">
      <c r="B111" s="597" t="s">
        <v>10740</v>
      </c>
      <c r="C111" s="597" t="s">
        <v>10740</v>
      </c>
      <c r="D111" s="597" t="s">
        <v>10740</v>
      </c>
      <c r="E111" s="597" t="s">
        <v>10740</v>
      </c>
      <c r="F111" s="13" t="s">
        <v>9936</v>
      </c>
      <c r="G111" s="835"/>
      <c r="H111" s="835">
        <f>IFERROR(IF($T$3="MTD",VLOOKUP(B111,LO!A:N,MATCH(Financials!$T$4,LO!$A$5:$N$5,0),FALSE),VLOOKUP(B111,LO!$P:$AC,MATCH(Financials!$T$4,LO!$P$5:$AC$5,0),FALSE)),0)</f>
        <v>0</v>
      </c>
      <c r="I111" s="835">
        <f>IFERROR(IF($T$3="MTD",VLOOKUP(C111,LU!$A:$N,MATCH(Financials!$T$4,LU!$A$5:$N$5,0),FALSE),VLOOKUP(C111,LU!$P:$AC,MATCH(Financials!$T$4,LU!$P$5:$AC$5,0),FALSE)),0)</f>
        <v>0</v>
      </c>
      <c r="J111" s="836">
        <f>IFERROR(IF($T$3="MTD",VLOOKUP(D111,LF!$A:$N,MATCH(Financials!$T$4,LF!$A$5:$N$5,0),FALSE),VLOOKUP(D111,LF!$P:$AC,MATCH(Financials!$T$4,LF!$P$5:$AC$5,0),FALSE)),0)</f>
        <v>0</v>
      </c>
      <c r="K111" s="836">
        <f>IFERROR(IF($T$3="MTD",VLOOKUP(E111,LRF!$A:$N,MATCH(Financials!$T$4,LRF!$A$5:$N$5,0),FALSE),VLOOKUP(E111,LRF!$P:$AC,MATCH(Financials!$T$4,LRF!$P$5:$AC$5,0),FALSE)),0)</f>
        <v>0</v>
      </c>
      <c r="L111" s="623">
        <f t="shared" si="42"/>
        <v>0</v>
      </c>
      <c r="M111" s="853"/>
      <c r="N111" s="841"/>
      <c r="O111" s="841"/>
      <c r="P111" s="841"/>
      <c r="Q111" s="841"/>
      <c r="R111" s="835">
        <f t="shared" si="54"/>
        <v>0</v>
      </c>
      <c r="S111" s="853"/>
      <c r="T111" s="100">
        <f t="shared" si="55"/>
        <v>0</v>
      </c>
      <c r="U111" s="67">
        <f t="shared" si="56"/>
        <v>0</v>
      </c>
      <c r="V111" s="100">
        <f>IFERROR(IF($T$3="MTD",VLOOKUP(F111,'CONSO-2023'!$B:$N,MATCH(Financials!$T$4,'CONSO-2023'!$B$6:$N$6,0),FALSE),VLOOKUP(F111,'CONSO-2023'!$P:$AA,MATCH(Financials!$T$4,'CONSO-2023'!$P$6:$AB$6,0),FALSE)),0)</f>
        <v>0</v>
      </c>
      <c r="W111" s="67">
        <f t="shared" si="57"/>
        <v>0</v>
      </c>
      <c r="X111" s="100">
        <f t="shared" si="58"/>
        <v>0</v>
      </c>
      <c r="Y111" s="67">
        <f t="shared" si="59"/>
        <v>0</v>
      </c>
      <c r="AB111" s="396"/>
    </row>
    <row r="112" spans="2:28" hidden="1" x14ac:dyDescent="0.25">
      <c r="B112" s="42" t="s">
        <v>115</v>
      </c>
      <c r="C112" s="42" t="s">
        <v>115</v>
      </c>
      <c r="D112" s="42" t="s">
        <v>115</v>
      </c>
      <c r="E112" s="42" t="s">
        <v>115</v>
      </c>
      <c r="F112" s="13" t="s">
        <v>38</v>
      </c>
      <c r="G112" s="835"/>
      <c r="H112" s="835">
        <f>IFERROR(IF($T$3="MTD",VLOOKUP(B112,LO!A:N,MATCH(Financials!$T$4,LO!$A$5:$N$5,0),FALSE),VLOOKUP(B112,LO!$P:$AC,MATCH(Financials!$T$4,LO!$P$5:$AC$5,0),FALSE)),0)</f>
        <v>0</v>
      </c>
      <c r="I112" s="835">
        <f>IFERROR(IF($T$3="MTD",VLOOKUP(C112,LU!$A:$N,MATCH(Financials!$T$4,LU!$A$5:$N$5,0),FALSE),VLOOKUP(C112,LU!$P:$AC,MATCH(Financials!$T$4,LU!$P$5:$AC$5,0),FALSE)),0)</f>
        <v>0</v>
      </c>
      <c r="J112" s="836">
        <f>IFERROR(IF($T$3="MTD",VLOOKUP(D112,LF!$A:$N,MATCH(Financials!$T$4,LF!$A$5:$N$5,0),FALSE),VLOOKUP(D112,LF!$P:$AC,MATCH(Financials!$T$4,LF!$P$5:$AC$5,0),FALSE)),0)</f>
        <v>0</v>
      </c>
      <c r="K112" s="836">
        <f>IFERROR(IF($T$3="MTD",VLOOKUP(E112,LRF!$A:$N,MATCH(Financials!$T$4,LRF!$A$5:$N$5,0),FALSE),VLOOKUP(E112,LRF!$P:$AC,MATCH(Financials!$T$4,LRF!$P$5:$AC$5,0),FALSE)),0)</f>
        <v>0</v>
      </c>
      <c r="L112" s="623">
        <f t="shared" si="42"/>
        <v>0</v>
      </c>
      <c r="M112" s="853"/>
      <c r="N112" s="841"/>
      <c r="O112" s="841"/>
      <c r="P112" s="841"/>
      <c r="Q112" s="841"/>
      <c r="R112" s="835">
        <f t="shared" si="54"/>
        <v>0</v>
      </c>
      <c r="S112" s="853"/>
      <c r="T112" s="100">
        <f t="shared" si="55"/>
        <v>0</v>
      </c>
      <c r="U112" s="67">
        <f t="shared" si="56"/>
        <v>0</v>
      </c>
      <c r="V112" s="100">
        <f>IFERROR(IF($T$3="MTD",VLOOKUP(F112,'CONSO-2023'!$B:$N,MATCH(Financials!$T$4,'CONSO-2023'!$B$6:$N$6,0),FALSE),VLOOKUP(F112,'CONSO-2023'!$P:$AA,MATCH(Financials!$T$4,'CONSO-2023'!$P$6:$AB$6,0),FALSE)),0)</f>
        <v>0</v>
      </c>
      <c r="W112" s="67">
        <f t="shared" si="57"/>
        <v>0</v>
      </c>
      <c r="X112" s="100">
        <f t="shared" si="58"/>
        <v>0</v>
      </c>
      <c r="Y112" s="67">
        <f t="shared" ref="Y112:Y123" si="67">IFERROR(T112/V112-1,0)</f>
        <v>0</v>
      </c>
      <c r="AB112" s="396"/>
    </row>
    <row r="113" spans="2:37" hidden="1" x14ac:dyDescent="0.25">
      <c r="B113" s="597" t="s">
        <v>1312</v>
      </c>
      <c r="C113" s="597" t="s">
        <v>1312</v>
      </c>
      <c r="D113" s="597" t="s">
        <v>1312</v>
      </c>
      <c r="E113" s="597" t="s">
        <v>1312</v>
      </c>
      <c r="F113" s="13" t="s">
        <v>1311</v>
      </c>
      <c r="G113" s="835"/>
      <c r="H113" s="835">
        <f>IFERROR(IF($T$3="MTD",VLOOKUP(B113,LO!A:N,MATCH(Financials!$T$4,LO!$A$5:$N$5,0),FALSE),VLOOKUP(B113,LO!$P:$AC,MATCH(Financials!$T$4,LO!$P$5:$AC$5,0),FALSE)),0)</f>
        <v>0</v>
      </c>
      <c r="I113" s="835">
        <f>IFERROR(IF($T$3="MTD",VLOOKUP(C113,LU!$A:$N,MATCH(Financials!$T$4,LU!$A$5:$N$5,0),FALSE),VLOOKUP(C113,LU!$P:$AC,MATCH(Financials!$T$4,LU!$P$5:$AC$5,0),FALSE)),0)</f>
        <v>0</v>
      </c>
      <c r="J113" s="836">
        <f>IFERROR(IF($T$3="MTD",VLOOKUP(D113,LF!$A:$N,MATCH(Financials!$T$4,LF!$A$5:$N$5,0),FALSE),VLOOKUP(D113,LF!$P:$AC,MATCH(Financials!$T$4,LF!$P$5:$AC$5,0),FALSE)),0)</f>
        <v>0</v>
      </c>
      <c r="K113" s="836">
        <f>IFERROR(IF($T$3="MTD",VLOOKUP(E113,LRF!$A:$N,MATCH(Financials!$T$4,LRF!$A$5:$N$5,0),FALSE),VLOOKUP(E113,LRF!$P:$AC,MATCH(Financials!$T$4,LRF!$P$5:$AC$5,0),FALSE)),0)</f>
        <v>0</v>
      </c>
      <c r="L113" s="623">
        <f t="shared" si="42"/>
        <v>0</v>
      </c>
      <c r="M113" s="853"/>
      <c r="N113" s="841"/>
      <c r="O113" s="841"/>
      <c r="P113" s="841"/>
      <c r="Q113" s="841"/>
      <c r="R113" s="835">
        <f t="shared" si="54"/>
        <v>0</v>
      </c>
      <c r="S113" s="853"/>
      <c r="T113" s="100">
        <f t="shared" si="55"/>
        <v>0</v>
      </c>
      <c r="U113" s="67">
        <f t="shared" si="56"/>
        <v>0</v>
      </c>
      <c r="V113" s="100">
        <f>IFERROR(IF($T$3="MTD",VLOOKUP(F113,'CONSO-2023'!$B:$N,MATCH(Financials!$T$4,'CONSO-2023'!$B$6:$N$6,0),FALSE),VLOOKUP(F113,'CONSO-2023'!$P:$AA,MATCH(Financials!$T$4,'CONSO-2023'!$P$6:$AB$6,0),FALSE)),0)</f>
        <v>0</v>
      </c>
      <c r="W113" s="67">
        <f t="shared" si="57"/>
        <v>0</v>
      </c>
      <c r="X113" s="100">
        <f t="shared" si="58"/>
        <v>0</v>
      </c>
      <c r="Y113" s="67">
        <f t="shared" si="67"/>
        <v>0</v>
      </c>
      <c r="AB113" s="396"/>
    </row>
    <row r="114" spans="2:37" hidden="1" x14ac:dyDescent="0.25">
      <c r="B114" s="597" t="s">
        <v>10746</v>
      </c>
      <c r="C114" s="597" t="s">
        <v>10746</v>
      </c>
      <c r="D114" s="597" t="s">
        <v>10746</v>
      </c>
      <c r="E114" s="597" t="s">
        <v>10746</v>
      </c>
      <c r="F114" s="13" t="s">
        <v>9937</v>
      </c>
      <c r="G114" s="835"/>
      <c r="H114" s="835">
        <f>IFERROR(IF($T$3="MTD",VLOOKUP(B114,LO!A:N,MATCH(Financials!$T$4,LO!$A$5:$N$5,0),FALSE),VLOOKUP(B114,LO!$P:$AC,MATCH(Financials!$T$4,LO!$P$5:$AC$5,0),FALSE)),0)</f>
        <v>0</v>
      </c>
      <c r="I114" s="835">
        <f>IFERROR(IF($T$3="MTD",VLOOKUP(C114,LU!$A:$N,MATCH(Financials!$T$4,LU!$A$5:$N$5,0),FALSE),VLOOKUP(C114,LU!$P:$AC,MATCH(Financials!$T$4,LU!$P$5:$AC$5,0),FALSE)),0)</f>
        <v>0</v>
      </c>
      <c r="J114" s="836">
        <f>IFERROR(IF($T$3="MTD",VLOOKUP(D114,LF!$A:$N,MATCH(Financials!$T$4,LF!$A$5:$N$5,0),FALSE),VLOOKUP(D114,LF!$P:$AC,MATCH(Financials!$T$4,LF!$P$5:$AC$5,0),FALSE)),0)</f>
        <v>0</v>
      </c>
      <c r="K114" s="836">
        <f>IFERROR(IF($T$3="MTD",VLOOKUP(E114,LRF!$A:$N,MATCH(Financials!$T$4,LRF!$A$5:$N$5,0),FALSE),VLOOKUP(E114,LRF!$P:$AC,MATCH(Financials!$T$4,LRF!$P$5:$AC$5,0),FALSE)),0)</f>
        <v>0</v>
      </c>
      <c r="L114" s="623">
        <f t="shared" si="42"/>
        <v>0</v>
      </c>
      <c r="M114" s="853"/>
      <c r="N114" s="841"/>
      <c r="O114" s="841"/>
      <c r="P114" s="841"/>
      <c r="Q114" s="841"/>
      <c r="R114" s="835">
        <f t="shared" si="54"/>
        <v>0</v>
      </c>
      <c r="S114" s="853"/>
      <c r="T114" s="100">
        <f t="shared" si="55"/>
        <v>0</v>
      </c>
      <c r="U114" s="67">
        <f t="shared" si="56"/>
        <v>0</v>
      </c>
      <c r="V114" s="100">
        <f>IFERROR(IF($T$3="MTD",VLOOKUP(F114,'CONSO-2023'!$B:$N,MATCH(Financials!$T$4,'CONSO-2023'!$B$6:$N$6,0),FALSE),VLOOKUP(F114,'CONSO-2023'!$P:$AA,MATCH(Financials!$T$4,'CONSO-2023'!$P$6:$AB$6,0),FALSE)),0)</f>
        <v>0</v>
      </c>
      <c r="W114" s="67">
        <f t="shared" si="57"/>
        <v>0</v>
      </c>
      <c r="X114" s="100">
        <f t="shared" si="58"/>
        <v>0</v>
      </c>
      <c r="Y114" s="67">
        <f t="shared" si="67"/>
        <v>0</v>
      </c>
      <c r="AB114" s="400"/>
    </row>
    <row r="115" spans="2:37" x14ac:dyDescent="0.25">
      <c r="B115" s="601">
        <v>405</v>
      </c>
      <c r="C115" s="601" t="s">
        <v>21139</v>
      </c>
      <c r="D115" s="601" t="s">
        <v>21139</v>
      </c>
      <c r="E115" s="601" t="s">
        <v>21139</v>
      </c>
      <c r="F115" s="13" t="s">
        <v>20454</v>
      </c>
      <c r="G115" s="835"/>
      <c r="H115" s="835">
        <f>IFERROR(IF($T$3="MTD",VLOOKUP(B115,LO!A:N,MATCH(Financials!$T$4,LO!$A$5:$N$5,0),FALSE),VLOOKUP(B115,LO!$P:$AC,MATCH(Financials!$T$4,LO!$P$5:$AC$5,0),FALSE)),0)</f>
        <v>0</v>
      </c>
      <c r="I115" s="835">
        <f>IFERROR(IF($T$3="MTD",VLOOKUP(C115,LU!$A:$N,MATCH(Financials!$T$4,LU!$A$5:$N$5,0),FALSE),VLOOKUP(C115,LU!$P:$AC,MATCH(Financials!$T$4,LU!$P$5:$AC$5,0),FALSE)),0)</f>
        <v>0</v>
      </c>
      <c r="J115" s="836">
        <f>IFERROR(IF($T$3="MTD",VLOOKUP(D115,LF!$A:$N,MATCH(Financials!$T$4,LF!$A$5:$N$5,0),FALSE),VLOOKUP(D115,LF!$P:$AC,MATCH(Financials!$T$4,LF!$P$5:$AC$5,0),FALSE)),0)</f>
        <v>0</v>
      </c>
      <c r="K115" s="836">
        <f>IFERROR(IF($T$3="MTD",VLOOKUP(E115,LRF!$A:$N,MATCH(Financials!$T$4,LRF!$A$5:$N$5,0),FALSE),VLOOKUP(E115,LRF!$P:$AC,MATCH(Financials!$T$4,LRF!$P$5:$AC$5,0),FALSE)),0)</f>
        <v>0</v>
      </c>
      <c r="L115" s="623">
        <f t="shared" si="42"/>
        <v>0</v>
      </c>
      <c r="M115" s="853"/>
      <c r="N115" s="841"/>
      <c r="O115" s="841"/>
      <c r="P115" s="841"/>
      <c r="Q115" s="841"/>
      <c r="R115" s="835">
        <f>SUM(N115:Q115)</f>
        <v>0</v>
      </c>
      <c r="S115" s="853"/>
      <c r="T115" s="100">
        <f>L115+R115</f>
        <v>0</v>
      </c>
      <c r="U115" s="67">
        <f>IFERROR(T115/$T$37,0)</f>
        <v>0</v>
      </c>
      <c r="V115" s="100">
        <f>IFERROR(IF($T$3="MTD",VLOOKUP(F115,'CONSO-2023'!$B:$N,MATCH(Financials!$T$4,'CONSO-2023'!$B$6:$N$6,0),FALSE),VLOOKUP(F115,'CONSO-2023'!$P:$AA,MATCH(Financials!$T$4,'CONSO-2023'!$P$6:$AB$6,0),FALSE)),0)</f>
        <v>1100</v>
      </c>
      <c r="W115" s="67">
        <f>IFERROR(V115/$V$37,0)</f>
        <v>7.8681290132822605E-3</v>
      </c>
      <c r="X115" s="100">
        <f>T115-V115</f>
        <v>-1100</v>
      </c>
      <c r="Y115" s="67">
        <f t="shared" si="67"/>
        <v>-1</v>
      </c>
      <c r="AB115" s="396"/>
    </row>
    <row r="116" spans="2:37" x14ac:dyDescent="0.25">
      <c r="B116" s="42" t="s">
        <v>118</v>
      </c>
      <c r="C116" s="42" t="s">
        <v>118</v>
      </c>
      <c r="D116" s="42" t="s">
        <v>118</v>
      </c>
      <c r="E116" s="42" t="s">
        <v>118</v>
      </c>
      <c r="F116" s="13" t="s">
        <v>37</v>
      </c>
      <c r="G116" s="835"/>
      <c r="H116" s="835">
        <f>IFERROR(IF($T$3="MTD",VLOOKUP(B116,LO!A:N,MATCH(Financials!$T$4,LO!$A$5:$N$5,0),FALSE),VLOOKUP(B116,LO!$P:$AC,MATCH(Financials!$T$4,LO!$P$5:$AC$5,0),FALSE)),0)</f>
        <v>1649.93</v>
      </c>
      <c r="I116" s="835">
        <f>IFERROR(IF($T$3="MTD",VLOOKUP(C116,LU!$A:$N,MATCH(Financials!$T$4,LU!$A$5:$N$5,0),FALSE),VLOOKUP(C116,LU!$P:$AC,MATCH(Financials!$T$4,LU!$P$5:$AC$5,0),FALSE)),0)</f>
        <v>0</v>
      </c>
      <c r="J116" s="836">
        <f>IFERROR(IF($T$3="MTD",VLOOKUP(D116,LF!$A:$N,MATCH(Financials!$T$4,LF!$A$5:$N$5,0),FALSE),VLOOKUP(D116,LF!$P:$AC,MATCH(Financials!$T$4,LF!$P$5:$AC$5,0),FALSE)),0)</f>
        <v>0</v>
      </c>
      <c r="K116" s="836">
        <f>IFERROR(IF($T$3="MTD",VLOOKUP(E116,LRF!$A:$N,MATCH(Financials!$T$4,LRF!$A$5:$N$5,0),FALSE),VLOOKUP(E116,LRF!$P:$AC,MATCH(Financials!$T$4,LRF!$P$5:$AC$5,0),FALSE)),0)</f>
        <v>0</v>
      </c>
      <c r="L116" s="623">
        <f t="shared" si="42"/>
        <v>1649.93</v>
      </c>
      <c r="M116" s="853"/>
      <c r="N116" s="841"/>
      <c r="O116" s="841"/>
      <c r="P116" s="841"/>
      <c r="Q116" s="841"/>
      <c r="R116" s="835">
        <f t="shared" si="54"/>
        <v>0</v>
      </c>
      <c r="S116" s="853"/>
      <c r="T116" s="100">
        <f t="shared" si="55"/>
        <v>1649.93</v>
      </c>
      <c r="U116" s="67">
        <f t="shared" si="56"/>
        <v>1.3882959164698429E-2</v>
      </c>
      <c r="V116" s="100">
        <f>IFERROR(IF($T$3="MTD",VLOOKUP(F116,'CONSO-2023'!$B:$N,MATCH(Financials!$T$4,'CONSO-2023'!$B$6:$N$6,0),FALSE),VLOOKUP(F116,'CONSO-2023'!$P:$AA,MATCH(Financials!$T$4,'CONSO-2023'!$P$6:$AB$6,0),FALSE)),0)</f>
        <v>2300.2599999999998</v>
      </c>
      <c r="W116" s="67">
        <f t="shared" si="57"/>
        <v>1.6453402221902409E-2</v>
      </c>
      <c r="X116" s="100">
        <f t="shared" si="58"/>
        <v>-650.3299999999997</v>
      </c>
      <c r="Y116" s="67">
        <f t="shared" si="67"/>
        <v>-0.28272021423665139</v>
      </c>
      <c r="AB116" s="399"/>
      <c r="AC116" s="356"/>
      <c r="AD116" s="356"/>
      <c r="AE116" s="356"/>
      <c r="AF116" s="356"/>
      <c r="AG116" s="356"/>
    </row>
    <row r="117" spans="2:37" ht="14.1" customHeight="1" x14ac:dyDescent="0.25">
      <c r="B117" s="597" t="s">
        <v>182</v>
      </c>
      <c r="C117" s="597" t="s">
        <v>182</v>
      </c>
      <c r="D117" s="597" t="s">
        <v>182</v>
      </c>
      <c r="E117" s="597" t="s">
        <v>182</v>
      </c>
      <c r="F117" s="13" t="s">
        <v>186</v>
      </c>
      <c r="G117" s="835"/>
      <c r="H117" s="835">
        <f>IFERROR(IF($T$3="MTD",VLOOKUP(B117,LO!A:N,MATCH(Financials!$T$4,LO!$A$5:$N$5,0),FALSE),VLOOKUP(B117,LO!$P:$AC,MATCH(Financials!$T$4,LO!$P$5:$AC$5,0),FALSE)),0)</f>
        <v>7557.22</v>
      </c>
      <c r="I117" s="835">
        <f>IFERROR(IF($T$3="MTD",VLOOKUP(C117,LU!$A:$N,MATCH(Financials!$T$4,LU!$A$5:$N$5,0),FALSE),VLOOKUP(C117,LU!$P:$AC,MATCH(Financials!$T$4,LU!$P$5:$AC$5,0),FALSE)),0)</f>
        <v>0</v>
      </c>
      <c r="J117" s="836">
        <f>IFERROR(IF($T$3="MTD",VLOOKUP(D117,LF!$A:$N,MATCH(Financials!$T$4,LF!$A$5:$N$5,0),FALSE),VLOOKUP(D117,LF!$P:$AC,MATCH(Financials!$T$4,LF!$P$5:$AC$5,0),FALSE)),0)</f>
        <v>0</v>
      </c>
      <c r="K117" s="836">
        <f>IFERROR(IF($T$3="MTD",VLOOKUP(E117,LRF!$A:$N,MATCH(Financials!$T$4,LRF!$A$5:$N$5,0),FALSE),VLOOKUP(E117,LRF!$P:$AC,MATCH(Financials!$T$4,LRF!$P$5:$AC$5,0),FALSE)),0)</f>
        <v>0</v>
      </c>
      <c r="L117" s="623">
        <f t="shared" si="42"/>
        <v>7557.22</v>
      </c>
      <c r="M117" s="853"/>
      <c r="N117" s="841"/>
      <c r="O117" s="841"/>
      <c r="P117" s="841"/>
      <c r="Q117" s="841"/>
      <c r="R117" s="835">
        <f t="shared" ref="R117:R122" si="68">SUM(N117:Q117)</f>
        <v>0</v>
      </c>
      <c r="S117" s="853"/>
      <c r="T117" s="100">
        <f t="shared" ref="T117:T122" si="69">L117+R117</f>
        <v>7557.22</v>
      </c>
      <c r="U117" s="67">
        <f t="shared" ref="U117:U123" si="70">IFERROR(T117/$T$37,0)</f>
        <v>6.3588501729553534E-2</v>
      </c>
      <c r="V117" s="100">
        <f>IFERROR(IF($T$3="MTD",VLOOKUP(F117,'CONSO-2023'!$B:$N,MATCH(Financials!$T$4,'CONSO-2023'!$B$6:$N$6,0),FALSE),VLOOKUP(F117,'CONSO-2023'!$P:$AA,MATCH(Financials!$T$4,'CONSO-2023'!$P$6:$AB$6,0),FALSE)),0)</f>
        <v>11384.01</v>
      </c>
      <c r="W117" s="67">
        <f t="shared" ref="W117:W123" si="71">IFERROR(V117/$V$37,0)</f>
        <v>8.1428053971359451E-2</v>
      </c>
      <c r="X117" s="100">
        <f t="shared" ref="X117:X122" si="72">T117-V117</f>
        <v>-3826.79</v>
      </c>
      <c r="Y117" s="67">
        <f t="shared" si="67"/>
        <v>-0.33615483471992735</v>
      </c>
      <c r="Z117" s="393"/>
      <c r="AB117" s="396"/>
    </row>
    <row r="118" spans="2:37" hidden="1" x14ac:dyDescent="0.25">
      <c r="B118" s="597" t="s">
        <v>1316</v>
      </c>
      <c r="C118" s="597" t="s">
        <v>1316</v>
      </c>
      <c r="D118" s="597" t="s">
        <v>1316</v>
      </c>
      <c r="E118" s="597" t="s">
        <v>1316</v>
      </c>
      <c r="F118" s="13" t="s">
        <v>1318</v>
      </c>
      <c r="G118" s="835"/>
      <c r="H118" s="835">
        <f>IFERROR(IF($T$3="MTD",VLOOKUP(B118,LO!A:N,MATCH(Financials!$T$4,LO!$A$5:$N$5,0),FALSE),VLOOKUP(B118,LO!$P:$AC,MATCH(Financials!$T$4,LO!$P$5:$AC$5,0),FALSE)),0)</f>
        <v>0</v>
      </c>
      <c r="I118" s="835">
        <f>IFERROR(IF($T$3="MTD",VLOOKUP(C118,LU!$A:$N,MATCH(Financials!$T$4,LU!$A$5:$N$5,0),FALSE),VLOOKUP(C118,LU!$P:$AC,MATCH(Financials!$T$4,LU!$P$5:$AC$5,0),FALSE)),0)</f>
        <v>0</v>
      </c>
      <c r="J118" s="836">
        <f>IFERROR(IF($T$3="MTD",VLOOKUP(D118,LF!$A:$N,MATCH(Financials!$T$4,LF!$A$5:$N$5,0),FALSE),VLOOKUP(D118,LF!$P:$AC,MATCH(Financials!$T$4,LF!$P$5:$AC$5,0),FALSE)),0)</f>
        <v>0</v>
      </c>
      <c r="K118" s="836">
        <f>IFERROR(IF($T$3="MTD",VLOOKUP(E118,LRF!$A:$N,MATCH(Financials!$T$4,LRF!$A$5:$N$5,0),FALSE),VLOOKUP(E118,LRF!$P:$AC,MATCH(Financials!$T$4,LRF!$P$5:$AC$5,0),FALSE)),0)</f>
        <v>0</v>
      </c>
      <c r="L118" s="623">
        <f t="shared" si="42"/>
        <v>0</v>
      </c>
      <c r="M118" s="853"/>
      <c r="N118" s="841"/>
      <c r="O118" s="841"/>
      <c r="P118" s="841"/>
      <c r="Q118" s="841"/>
      <c r="R118" s="835">
        <f t="shared" si="68"/>
        <v>0</v>
      </c>
      <c r="S118" s="853"/>
      <c r="T118" s="100">
        <f t="shared" si="69"/>
        <v>0</v>
      </c>
      <c r="U118" s="67">
        <f t="shared" si="70"/>
        <v>0</v>
      </c>
      <c r="V118" s="100">
        <f>IFERROR(IF($T$3="MTD",VLOOKUP(F118,'CONSO-2023'!$B:$N,MATCH(Financials!$T$4,'CONSO-2023'!$B$6:$N$6,0),FALSE),VLOOKUP(F118,'CONSO-2023'!$P:$AA,MATCH(Financials!$T$4,'CONSO-2023'!$P$6:$AB$6,0),FALSE)),0)</f>
        <v>0</v>
      </c>
      <c r="W118" s="67">
        <f t="shared" si="71"/>
        <v>0</v>
      </c>
      <c r="X118" s="100">
        <f t="shared" si="72"/>
        <v>0</v>
      </c>
      <c r="Y118" s="67">
        <f t="shared" si="67"/>
        <v>0</v>
      </c>
      <c r="AB118" s="398"/>
    </row>
    <row r="119" spans="2:37" x14ac:dyDescent="0.25">
      <c r="B119" s="597" t="s">
        <v>10748</v>
      </c>
      <c r="C119" s="597" t="s">
        <v>10748</v>
      </c>
      <c r="D119" s="597" t="s">
        <v>10748</v>
      </c>
      <c r="E119" s="597" t="s">
        <v>10748</v>
      </c>
      <c r="F119" s="13" t="s">
        <v>9938</v>
      </c>
      <c r="G119" s="835"/>
      <c r="H119" s="835">
        <f>IFERROR(IF($T$3="MTD",VLOOKUP(B119,LO!A:N,MATCH(Financials!$T$4,LO!$A$5:$N$5,0),FALSE),VLOOKUP(B119,LO!$P:$AC,MATCH(Financials!$T$4,LO!$P$5:$AC$5,0),FALSE)),0)</f>
        <v>715.68999999999994</v>
      </c>
      <c r="I119" s="835">
        <f>IFERROR(IF($T$3="MTD",VLOOKUP(C119,LU!$A:$N,MATCH(Financials!$T$4,LU!$A$5:$N$5,0),FALSE),VLOOKUP(C119,LU!$P:$AC,MATCH(Financials!$T$4,LU!$P$5:$AC$5,0),FALSE)),0)</f>
        <v>0</v>
      </c>
      <c r="J119" s="836">
        <f>IFERROR(IF($T$3="MTD",VLOOKUP(D119,LF!$A:$N,MATCH(Financials!$T$4,LF!$A$5:$N$5,0),FALSE),VLOOKUP(D119,LF!$P:$AC,MATCH(Financials!$T$4,LF!$P$5:$AC$5,0),FALSE)),0)</f>
        <v>0</v>
      </c>
      <c r="K119" s="836">
        <f>IFERROR(IF($T$3="MTD",VLOOKUP(E119,LRF!$A:$N,MATCH(Financials!$T$4,LRF!$A$5:$N$5,0),FALSE),VLOOKUP(E119,LRF!$P:$AC,MATCH(Financials!$T$4,LRF!$P$5:$AC$5,0),FALSE)),0)</f>
        <v>0</v>
      </c>
      <c r="L119" s="623">
        <f t="shared" si="42"/>
        <v>715.68999999999994</v>
      </c>
      <c r="M119" s="853"/>
      <c r="N119" s="841"/>
      <c r="O119" s="841"/>
      <c r="P119" s="841"/>
      <c r="Q119" s="841"/>
      <c r="R119" s="835">
        <f>SUM(N119:Q119)</f>
        <v>0</v>
      </c>
      <c r="S119" s="853"/>
      <c r="T119" s="100">
        <f t="shared" si="69"/>
        <v>715.68999999999994</v>
      </c>
      <c r="U119" s="67">
        <f t="shared" si="70"/>
        <v>6.0220100516888706E-3</v>
      </c>
      <c r="V119" s="100">
        <f>IFERROR(IF($T$3="MTD",VLOOKUP(F119,'CONSO-2023'!$B:$N,MATCH(Financials!$T$4,'CONSO-2023'!$B$6:$N$6,0),FALSE),VLOOKUP(F119,'CONSO-2023'!$P:$AA,MATCH(Financials!$T$4,'CONSO-2023'!$P$6:$AB$6,0),FALSE)),0)</f>
        <v>720.17000000000007</v>
      </c>
      <c r="W119" s="67">
        <f t="shared" si="71"/>
        <v>5.1512640649958967E-3</v>
      </c>
      <c r="X119" s="100">
        <f t="shared" si="72"/>
        <v>-4.4800000000001319</v>
      </c>
      <c r="Y119" s="67">
        <f t="shared" si="67"/>
        <v>-6.2207534332173742E-3</v>
      </c>
      <c r="AB119" s="396"/>
    </row>
    <row r="120" spans="2:37" x14ac:dyDescent="0.25">
      <c r="B120" s="597" t="s">
        <v>10749</v>
      </c>
      <c r="C120" s="597" t="s">
        <v>10749</v>
      </c>
      <c r="D120" s="597" t="s">
        <v>10749</v>
      </c>
      <c r="E120" s="597" t="s">
        <v>10749</v>
      </c>
      <c r="F120" s="13" t="s">
        <v>10747</v>
      </c>
      <c r="G120" s="835"/>
      <c r="H120" s="835">
        <f>IFERROR(IF($T$3="MTD",VLOOKUP(B120,LO!A:N,MATCH(Financials!$T$4,LO!$A$5:$N$5,0),FALSE),VLOOKUP(B120,LO!$P:$AC,MATCH(Financials!$T$4,LO!$P$5:$AC$5,0),FALSE)),0)</f>
        <v>0</v>
      </c>
      <c r="I120" s="835">
        <f>IFERROR(IF($T$3="MTD",VLOOKUP(C120,LU!$A:$N,MATCH(Financials!$T$4,LU!$A$5:$N$5,0),FALSE),VLOOKUP(C120,LU!$P:$AC,MATCH(Financials!$T$4,LU!$P$5:$AC$5,0),FALSE)),0)</f>
        <v>0</v>
      </c>
      <c r="J120" s="836">
        <f>IFERROR(IF($T$3="MTD",VLOOKUP(D120,LF!$A:$N,MATCH(Financials!$T$4,LF!$A$5:$N$5,0),FALSE),VLOOKUP(D120,LF!$P:$AC,MATCH(Financials!$T$4,LF!$P$5:$AC$5,0),FALSE)),0)</f>
        <v>0</v>
      </c>
      <c r="K120" s="836">
        <f>IFERROR(IF($T$3="MTD",VLOOKUP(E120,LRF!$A:$N,MATCH(Financials!$T$4,LRF!$A$5:$N$5,0),FALSE),VLOOKUP(E120,LRF!$P:$AC,MATCH(Financials!$T$4,LRF!$P$5:$AC$5,0),FALSE)),0)</f>
        <v>0</v>
      </c>
      <c r="L120" s="623">
        <f t="shared" si="42"/>
        <v>0</v>
      </c>
      <c r="M120" s="853"/>
      <c r="N120" s="841"/>
      <c r="O120" s="841"/>
      <c r="P120" s="841"/>
      <c r="Q120" s="841"/>
      <c r="R120" s="835">
        <f>SUM(N120:Q120)</f>
        <v>0</v>
      </c>
      <c r="S120" s="853"/>
      <c r="T120" s="100">
        <f t="shared" si="69"/>
        <v>0</v>
      </c>
      <c r="U120" s="67">
        <f t="shared" si="70"/>
        <v>0</v>
      </c>
      <c r="V120" s="100">
        <f>IFERROR(IF($T$3="MTD",VLOOKUP(F120,'CONSO-2023'!$B:$N,MATCH(Financials!$T$4,'CONSO-2023'!$B$6:$N$6,0),FALSE),VLOOKUP(F120,'CONSO-2023'!$P:$AA,MATCH(Financials!$T$4,'CONSO-2023'!$P$6:$AB$6,0),FALSE)),0)</f>
        <v>0</v>
      </c>
      <c r="W120" s="67">
        <f t="shared" si="71"/>
        <v>0</v>
      </c>
      <c r="X120" s="100">
        <f t="shared" si="72"/>
        <v>0</v>
      </c>
      <c r="Y120" s="67">
        <f t="shared" si="67"/>
        <v>0</v>
      </c>
      <c r="AB120" s="396"/>
      <c r="AH120" s="551"/>
      <c r="AI120" s="551"/>
    </row>
    <row r="121" spans="2:37" x14ac:dyDescent="0.25">
      <c r="B121" s="597" t="s">
        <v>24260</v>
      </c>
      <c r="C121" s="597" t="s">
        <v>24260</v>
      </c>
      <c r="D121" s="597" t="s">
        <v>24260</v>
      </c>
      <c r="E121" s="597" t="s">
        <v>24260</v>
      </c>
      <c r="F121" s="13" t="s">
        <v>24258</v>
      </c>
      <c r="G121" s="835"/>
      <c r="H121" s="835">
        <f>IFERROR(IF($T$3="MTD",VLOOKUP(B121,LO!A:N,MATCH(Financials!$T$4,LO!$A$5:$N$5,0),FALSE),VLOOKUP(B121,LO!$P:$AC,MATCH(Financials!$T$4,LO!$P$5:$AC$5,0),FALSE)),0)</f>
        <v>0</v>
      </c>
      <c r="I121" s="835">
        <f>IFERROR(IF($T$3="MTD",VLOOKUP(C121,LU!$A:$N,MATCH(Financials!$T$4,LU!$A$5:$N$5,0),FALSE),VLOOKUP(C121,LU!$P:$AC,MATCH(Financials!$T$4,LU!$P$5:$AC$5,0),FALSE)),0)</f>
        <v>0</v>
      </c>
      <c r="J121" s="836">
        <f>IFERROR(IF($T$3="MTD",VLOOKUP(D121,LF!$A:$N,MATCH(Financials!$T$4,LF!$A$5:$N$5,0),FALSE),VLOOKUP(D121,LF!$P:$AC,MATCH(Financials!$T$4,LF!$P$5:$AC$5,0),FALSE)),0)</f>
        <v>0</v>
      </c>
      <c r="K121" s="836">
        <f>IFERROR(IF($T$3="MTD",VLOOKUP(E121,LRF!$A:$N,MATCH(Financials!$T$4,LRF!$A$5:$N$5,0),FALSE),VLOOKUP(E121,LRF!$P:$AC,MATCH(Financials!$T$4,LRF!$P$5:$AC$5,0),FALSE)),0)</f>
        <v>0</v>
      </c>
      <c r="L121" s="623">
        <f t="shared" si="42"/>
        <v>0</v>
      </c>
      <c r="M121" s="853"/>
      <c r="N121" s="841"/>
      <c r="O121" s="841"/>
      <c r="P121" s="841"/>
      <c r="Q121" s="841"/>
      <c r="R121" s="835">
        <f>SUM(N121:Q121)</f>
        <v>0</v>
      </c>
      <c r="S121" s="853"/>
      <c r="T121" s="100">
        <f t="shared" si="69"/>
        <v>0</v>
      </c>
      <c r="U121" s="67">
        <f t="shared" si="70"/>
        <v>0</v>
      </c>
      <c r="V121" s="100">
        <f>IFERROR(IF($T$3="MTD",VLOOKUP(F121,'CONSO-2023'!$B:$N,MATCH(Financials!$T$4,'CONSO-2023'!$B$6:$N$6,0),FALSE),VLOOKUP(F121,'CONSO-2023'!$P:$AA,MATCH(Financials!$T$4,'CONSO-2023'!$P$6:$AB$6,0),FALSE)),0)</f>
        <v>0</v>
      </c>
      <c r="W121" s="67">
        <f t="shared" si="71"/>
        <v>0</v>
      </c>
      <c r="X121" s="100">
        <f t="shared" si="72"/>
        <v>0</v>
      </c>
      <c r="Y121" s="67">
        <f t="shared" si="67"/>
        <v>0</v>
      </c>
      <c r="AB121" s="396"/>
      <c r="AH121" s="551"/>
      <c r="AI121" s="551"/>
    </row>
    <row r="122" spans="2:37" x14ac:dyDescent="0.25">
      <c r="B122" s="42" t="s">
        <v>119</v>
      </c>
      <c r="C122" s="42" t="s">
        <v>119</v>
      </c>
      <c r="D122" s="42" t="s">
        <v>119</v>
      </c>
      <c r="E122" s="42" t="s">
        <v>119</v>
      </c>
      <c r="F122" s="86" t="s">
        <v>35</v>
      </c>
      <c r="G122" s="856"/>
      <c r="H122" s="856">
        <f>IFERROR(IF($T$3="MTD",VLOOKUP(B122,LO!A:N,MATCH(Financials!$T$4,LO!$A$5:$N$5,0),FALSE),VLOOKUP(B122,LO!$P:$AC,MATCH(Financials!$T$4,LO!$P$5:$AC$5,0),FALSE)),0)</f>
        <v>2069.31</v>
      </c>
      <c r="I122" s="856">
        <f>IFERROR(IF($T$3="MTD",VLOOKUP(C122,LU!$A:$N,MATCH(Financials!$T$4,LU!$A$5:$N$5,0),FALSE),VLOOKUP(C122,LU!$P:$AC,MATCH(Financials!$T$4,LU!$P$5:$AC$5,0),FALSE)),0)</f>
        <v>0</v>
      </c>
      <c r="J122" s="857">
        <f>IFERROR(IF($T$3="MTD",VLOOKUP(D122,LF!$A:$N,MATCH(Financials!$T$4,LF!$A$5:$N$5,0),FALSE),VLOOKUP(D122,LF!$P:$AC,MATCH(Financials!$T$4,LF!$P$5:$AC$5,0),FALSE)),0)</f>
        <v>0</v>
      </c>
      <c r="K122" s="836">
        <f>IFERROR(IF($T$3="MTD",VLOOKUP(E122,LRF!$A:$N,MATCH(Financials!$T$4,LRF!$A$5:$N$5,0),FALSE),VLOOKUP(E122,LRF!$P:$AC,MATCH(Financials!$T$4,LRF!$P$5:$AC$5,0),FALSE)),0)</f>
        <v>0</v>
      </c>
      <c r="L122" s="623">
        <f t="shared" si="42"/>
        <v>2069.31</v>
      </c>
      <c r="M122" s="860"/>
      <c r="N122" s="855"/>
      <c r="O122" s="855"/>
      <c r="P122" s="855"/>
      <c r="Q122" s="855"/>
      <c r="R122" s="856">
        <f t="shared" si="68"/>
        <v>0</v>
      </c>
      <c r="S122" s="860"/>
      <c r="T122" s="104">
        <f t="shared" si="69"/>
        <v>2069.31</v>
      </c>
      <c r="U122" s="88">
        <f t="shared" si="70"/>
        <v>1.7411736394333157E-2</v>
      </c>
      <c r="V122" s="100">
        <f>IFERROR(IF($T$3="MTD",VLOOKUP(F122,'CONSO-2023'!$B:$N,MATCH(Financials!$T$4,'CONSO-2023'!$B$6:$N$6,0),FALSE),VLOOKUP(F122,'CONSO-2023'!$P:$AA,MATCH(Financials!$T$4,'CONSO-2023'!$P$6:$AB$6,0),FALSE)),0)</f>
        <v>2876.01</v>
      </c>
      <c r="W122" s="88">
        <f t="shared" si="71"/>
        <v>2.0571652475899923E-2</v>
      </c>
      <c r="X122" s="104">
        <f t="shared" si="72"/>
        <v>-806.70000000000027</v>
      </c>
      <c r="Y122" s="88">
        <f t="shared" si="67"/>
        <v>-0.28049276601958972</v>
      </c>
      <c r="AB122" s="399"/>
      <c r="AC122" s="356"/>
      <c r="AD122" s="356"/>
      <c r="AE122" s="356"/>
      <c r="AF122" s="356"/>
      <c r="AG122" s="356"/>
    </row>
    <row r="123" spans="2:37" x14ac:dyDescent="0.25">
      <c r="F123" s="14" t="s">
        <v>184</v>
      </c>
      <c r="G123" s="623">
        <f t="shared" ref="G123:L123" si="73">SUBTOTAL(9,G87:G122)</f>
        <v>0</v>
      </c>
      <c r="H123" s="623">
        <f>SUBTOTAL(9,H87:H122)</f>
        <v>75953.119999999995</v>
      </c>
      <c r="I123" s="623">
        <f t="shared" si="73"/>
        <v>0</v>
      </c>
      <c r="J123" s="623">
        <f t="shared" si="73"/>
        <v>0</v>
      </c>
      <c r="K123" s="859">
        <f t="shared" si="73"/>
        <v>68.179999999999836</v>
      </c>
      <c r="L123" s="859">
        <f t="shared" si="73"/>
        <v>76021.3</v>
      </c>
      <c r="M123" s="846"/>
      <c r="N123" s="841">
        <f>SUBTOTAL(9,N87:N122)</f>
        <v>0</v>
      </c>
      <c r="O123" s="841">
        <f>SUBTOTAL(9,O87:O122)</f>
        <v>0</v>
      </c>
      <c r="P123" s="841">
        <f>SUBTOTAL(9,P87:P122)</f>
        <v>0</v>
      </c>
      <c r="Q123" s="841">
        <f>SUBTOTAL(9,Q87:Q122)</f>
        <v>0</v>
      </c>
      <c r="R123" s="835">
        <f>SUBTOTAL(9,R87:R122)</f>
        <v>0</v>
      </c>
      <c r="S123" s="846"/>
      <c r="T123" s="171">
        <f>SUBTOTAL(9,T87:T122)</f>
        <v>76021.3</v>
      </c>
      <c r="U123" s="172">
        <f t="shared" si="70"/>
        <v>0.63966386667754915</v>
      </c>
      <c r="V123" s="506">
        <f>SUBTOTAL(9,V87:V122)</f>
        <v>83636.979999999981</v>
      </c>
      <c r="W123" s="172">
        <f t="shared" si="71"/>
        <v>0.59824231720118914</v>
      </c>
      <c r="X123" s="171">
        <f>SUBTOTAL(9,X87:X122)</f>
        <v>-7615.6800000000021</v>
      </c>
      <c r="Y123" s="172">
        <f t="shared" si="67"/>
        <v>-9.1056372432385513E-2</v>
      </c>
      <c r="AB123" s="396"/>
    </row>
    <row r="124" spans="2:37" x14ac:dyDescent="0.25">
      <c r="F124" s="13"/>
      <c r="G124" s="835"/>
      <c r="H124" s="835"/>
      <c r="I124" s="835"/>
      <c r="J124" s="836"/>
      <c r="K124" s="836"/>
      <c r="L124" s="835"/>
      <c r="M124" s="846"/>
      <c r="N124" s="841"/>
      <c r="O124" s="841"/>
      <c r="P124" s="841"/>
      <c r="Q124" s="841"/>
      <c r="R124" s="835"/>
      <c r="S124" s="846"/>
      <c r="T124" s="100"/>
      <c r="U124" s="67"/>
      <c r="V124" s="100"/>
      <c r="W124" s="67"/>
      <c r="X124" s="100"/>
      <c r="Y124" s="67"/>
      <c r="AB124" s="396"/>
      <c r="AJ124" s="356"/>
      <c r="AK124" s="21"/>
    </row>
    <row r="125" spans="2:37" s="21" customFormat="1" x14ac:dyDescent="0.25">
      <c r="B125" s="44"/>
      <c r="C125" s="44"/>
      <c r="D125" s="44"/>
      <c r="E125" s="44"/>
      <c r="F125" s="14" t="s">
        <v>12466</v>
      </c>
      <c r="G125" s="623">
        <f>SUBTOTAL(9,G83:G123)</f>
        <v>0</v>
      </c>
      <c r="H125" s="623">
        <f>SUBTOTAL(9,H87:H122)+H85</f>
        <v>196124.07</v>
      </c>
      <c r="I125" s="623">
        <f>SUBTOTAL(9,I87:I122)+I85</f>
        <v>0</v>
      </c>
      <c r="J125" s="623">
        <f>SUBTOTAL(9,J87:J122)+J85</f>
        <v>0</v>
      </c>
      <c r="K125" s="623">
        <f>SUBTOTAL(9,K87:K122)+K85</f>
        <v>68.179999999999836</v>
      </c>
      <c r="L125" s="623">
        <f>SUBTOTAL(9,L87:L122)+L85</f>
        <v>196192.25</v>
      </c>
      <c r="M125" s="111"/>
      <c r="N125" s="847">
        <f>SUBTOTAL(9,N83:N123)</f>
        <v>0</v>
      </c>
      <c r="O125" s="847">
        <f>SUBTOTAL(9,O83:O123)</f>
        <v>0</v>
      </c>
      <c r="P125" s="847">
        <f>SUBTOTAL(9,P83:P123)</f>
        <v>0</v>
      </c>
      <c r="Q125" s="847">
        <f>SUBTOTAL(9,Q83:Q123)</f>
        <v>0</v>
      </c>
      <c r="R125" s="623">
        <f>SUBTOTAL(9,R83:R123)</f>
        <v>0</v>
      </c>
      <c r="S125" s="111"/>
      <c r="T125" s="171">
        <f>SUBTOTAL(9,T87:T122)+T85</f>
        <v>196192.25</v>
      </c>
      <c r="U125" s="172">
        <f>IFERROR(T125/$T$37,0)</f>
        <v>1.6508148801344937</v>
      </c>
      <c r="V125" s="171">
        <f>SUBTOTAL(9,V87:V122)+V85</f>
        <v>239452.45999999996</v>
      </c>
      <c r="W125" s="172">
        <f>IFERROR(V125/$V$37,0)</f>
        <v>1.7127662252980089</v>
      </c>
      <c r="X125" s="171">
        <f>SUBTOTAL(9,X87:X122)+X85</f>
        <v>-43260.21</v>
      </c>
      <c r="Y125" s="172">
        <f>IFERROR(T125/V125-1,0)</f>
        <v>-0.18066304267661304</v>
      </c>
      <c r="Z125" s="356"/>
      <c r="AA125" s="410"/>
      <c r="AB125" s="396"/>
      <c r="AC125" s="183"/>
      <c r="AD125" s="183"/>
      <c r="AE125" s="183"/>
      <c r="AF125" s="183"/>
      <c r="AG125" s="183"/>
      <c r="AH125" s="393"/>
      <c r="AI125" s="393"/>
      <c r="AJ125" s="183"/>
      <c r="AK125"/>
    </row>
    <row r="126" spans="2:37" x14ac:dyDescent="0.25">
      <c r="F126" s="13"/>
      <c r="G126" s="835"/>
      <c r="H126" s="835"/>
      <c r="I126" s="835"/>
      <c r="J126" s="836"/>
      <c r="K126" s="836"/>
      <c r="L126" s="835"/>
      <c r="M126" s="846"/>
      <c r="N126" s="841"/>
      <c r="O126" s="841"/>
      <c r="P126" s="841"/>
      <c r="Q126" s="841"/>
      <c r="R126" s="835"/>
      <c r="S126" s="846"/>
      <c r="T126" s="100"/>
      <c r="U126" s="67"/>
      <c r="V126" s="100"/>
      <c r="W126" s="67"/>
      <c r="X126" s="100"/>
      <c r="Y126" s="67"/>
      <c r="AB126" s="396"/>
      <c r="AH126" s="551"/>
      <c r="AI126" s="551"/>
    </row>
    <row r="127" spans="2:37" x14ac:dyDescent="0.25">
      <c r="B127" s="597" t="s">
        <v>187</v>
      </c>
      <c r="C127" s="597" t="s">
        <v>187</v>
      </c>
      <c r="D127" s="597" t="s">
        <v>187</v>
      </c>
      <c r="E127" s="597"/>
      <c r="F127" s="13" t="s">
        <v>16721</v>
      </c>
      <c r="G127" s="835"/>
      <c r="H127" s="835">
        <f>IFERROR(IF($T$3="MTD",VLOOKUP(B127,LO!A:N,MATCH(Financials!$T$4,LO!$A$5:$N$5,0),FALSE),VLOOKUP(B127,LO!$P:$AC,MATCH(Financials!$T$4,LO!$P$5:$AC$5,0),FALSE)),0)</f>
        <v>65241.22</v>
      </c>
      <c r="I127" s="835">
        <f>IFERROR(IF($T$3="MTD",VLOOKUP(C127,LU!$A:$N,MATCH(Financials!$T$4,LU!$A$5:$N$5,0),FALSE),VLOOKUP(C127,LU!$P:$AC,MATCH(Financials!$T$4,LU!$P$5:$AC$5,0),FALSE)),0)</f>
        <v>0</v>
      </c>
      <c r="J127" s="836">
        <f>IFERROR(IF($T$3="MTD",VLOOKUP(D127,LF!$A:$N,MATCH(Financials!$T$4,LF!$A$5:$N$5,0),FALSE),VLOOKUP(D127,LF!$P:$AC,MATCH(Financials!$T$4,LF!$P$5:$AC$5,0),FALSE)),0)</f>
        <v>0</v>
      </c>
      <c r="K127" s="836">
        <f>IFERROR(IF($T$3="MTD",VLOOKUP(E127,LRF!$A:$N,MATCH(Financials!$T$4,LRF!$A$5:$N$5,0),FALSE),VLOOKUP(E127,LRF!$P:$AC,MATCH(Financials!$T$4,LRF!$P$5:$AC$5,0),FALSE)),0)</f>
        <v>0</v>
      </c>
      <c r="L127" s="623">
        <f>SUM(G127:K127)</f>
        <v>65241.22</v>
      </c>
      <c r="M127" s="846"/>
      <c r="N127" s="841"/>
      <c r="O127" s="841"/>
      <c r="P127" s="841"/>
      <c r="Q127" s="841"/>
      <c r="R127" s="835">
        <f>SUM(N127:Q127)</f>
        <v>0</v>
      </c>
      <c r="S127" s="846"/>
      <c r="T127" s="100">
        <f>L127+R127</f>
        <v>65241.22</v>
      </c>
      <c r="U127" s="67">
        <f>IFERROR(T127/$T$37,0)</f>
        <v>0.54895734553290532</v>
      </c>
      <c r="V127" s="100">
        <f>IFERROR(IF($T$3="MTD",VLOOKUP(F127,'CONSO-2023'!$B:$N,MATCH(Financials!$T$4,'CONSO-2023'!$B$6:$N$6,0),FALSE),VLOOKUP(F127,'CONSO-2023'!$P:$AA,MATCH(Financials!$T$4,'CONSO-2023'!$P$6:$AB$6,0),FALSE)),0)</f>
        <v>63432.979999999996</v>
      </c>
      <c r="W127" s="67">
        <f>IFERROR(V127/$V$37,0)</f>
        <v>0.45372624576086668</v>
      </c>
      <c r="X127" s="100">
        <f>T127-V127</f>
        <v>1808.2400000000052</v>
      </c>
      <c r="Y127" s="67">
        <f>IFERROR(X127/$V$37,0)</f>
        <v>1.293405964270687E-2</v>
      </c>
      <c r="AB127" s="394"/>
      <c r="AC127" s="395"/>
      <c r="AD127" s="395"/>
      <c r="AE127" s="395"/>
      <c r="AF127" s="395"/>
      <c r="AG127" s="395"/>
    </row>
    <row r="128" spans="2:37" x14ac:dyDescent="0.25">
      <c r="B128" s="597" t="s">
        <v>14545</v>
      </c>
      <c r="C128" s="597" t="s">
        <v>14545</v>
      </c>
      <c r="D128" s="597" t="s">
        <v>14545</v>
      </c>
      <c r="E128" s="597"/>
      <c r="F128" s="155" t="s">
        <v>16722</v>
      </c>
      <c r="G128" s="835"/>
      <c r="H128" s="835">
        <f>IFERROR(IF($T$3="MTD",VLOOKUP(B128,LO!A:N,MATCH(Financials!$T$4,LO!$A$5:$N$5,0),FALSE),VLOOKUP(B128,LO!$P:$AC,MATCH(Financials!$T$4,LO!$P$5:$AC$5,0),FALSE)),0)</f>
        <v>0</v>
      </c>
      <c r="I128" s="835">
        <f>IFERROR(IF($T$3="MTD",VLOOKUP(C128,LU!$A:$N,MATCH(Financials!$T$4,LU!$A$5:$N$5,0),FALSE),VLOOKUP(C128,LU!$P:$AC,MATCH(Financials!$T$4,LU!$P$5:$AC$5,0),FALSE)),0)</f>
        <v>0</v>
      </c>
      <c r="J128" s="836">
        <f>IFERROR(IF($T$3="MTD",VLOOKUP(D128,LF!$A:$N,MATCH(Financials!$T$4,LF!$A$5:$N$5,0),FALSE),VLOOKUP(D128,LF!$P:$AC,MATCH(Financials!$T$4,LF!$P$5:$AC$5,0),FALSE)),0)</f>
        <v>0</v>
      </c>
      <c r="K128" s="836">
        <f>IFERROR(IF($T$3="MTD",VLOOKUP(E128,LRF!$A:$N,MATCH(Financials!$T$4,LRF!$A$5:$N$5,0),FALSE),VLOOKUP(E128,LRF!$P:$AC,MATCH(Financials!$T$4,LRF!$P$5:$AC$5,0),FALSE)),0)</f>
        <v>0</v>
      </c>
      <c r="L128" s="623">
        <f>SUM(G128:K128)</f>
        <v>0</v>
      </c>
      <c r="M128" s="846"/>
      <c r="N128" s="841"/>
      <c r="O128" s="841"/>
      <c r="P128" s="841"/>
      <c r="Q128" s="841"/>
      <c r="R128" s="835">
        <f>SUM(N128:Q128)</f>
        <v>0</v>
      </c>
      <c r="S128" s="846"/>
      <c r="T128" s="100">
        <f>L128+R128</f>
        <v>0</v>
      </c>
      <c r="U128" s="67">
        <f>IFERROR(T128/$T$37,0)</f>
        <v>0</v>
      </c>
      <c r="V128" s="100">
        <f>IFERROR(IF($T$3="MTD",VLOOKUP(F128,'CONSO-2023'!$B:$N,MATCH(Financials!$T$4,'CONSO-2023'!$B$6:$N$6,0),FALSE),VLOOKUP(F128,'CONSO-2023'!$P:$AA,MATCH(Financials!$T$4,'CONSO-2023'!$P$6:$AB$6,0),FALSE)),0)</f>
        <v>9137.5000000000018</v>
      </c>
      <c r="W128" s="67">
        <f>IFERROR(V128/$V$37,0)</f>
        <v>6.5359117144424245E-2</v>
      </c>
      <c r="X128" s="100">
        <f>T128-V128</f>
        <v>-9137.5000000000018</v>
      </c>
      <c r="Y128" s="67">
        <f>IFERROR(X128/$V$37,0)</f>
        <v>-6.5359117144424245E-2</v>
      </c>
      <c r="Z128" s="393"/>
      <c r="AB128" s="396"/>
    </row>
    <row r="129" spans="2:37" x14ac:dyDescent="0.25">
      <c r="B129" s="597" t="s">
        <v>9932</v>
      </c>
      <c r="C129" s="597" t="s">
        <v>10741</v>
      </c>
      <c r="D129" s="597" t="s">
        <v>10741</v>
      </c>
      <c r="E129" s="597"/>
      <c r="F129" s="86" t="s">
        <v>9932</v>
      </c>
      <c r="G129" s="856"/>
      <c r="H129" s="856">
        <f>IFERROR(IF($T$3="MTD",VLOOKUP(B129,LO!A:N,MATCH(Financials!$T$4,LO!$A$5:$N$5,0),FALSE),VLOOKUP(B129,LO!$P:$AC,MATCH(Financials!$T$4,LO!$P$5:$AC$5,0),FALSE)),0)</f>
        <v>0</v>
      </c>
      <c r="I129" s="856">
        <f>IFERROR(IF($T$3="MTD",VLOOKUP(C129,LU!$A:$N,MATCH(Financials!$T$4,LU!$A$5:$N$5,0),FALSE),VLOOKUP(C129,LU!$P:$AC,MATCH(Financials!$T$4,LU!$P$5:$AC$5,0),FALSE)),0)</f>
        <v>0</v>
      </c>
      <c r="J129" s="857">
        <f>IFERROR(IF($T$3="MTD",VLOOKUP(D129,LF!$A:$N,MATCH(Financials!$T$4,LF!$A$5:$N$5,0),FALSE),VLOOKUP(D129,LF!$P:$AC,MATCH(Financials!$T$4,LF!$P$5:$AC$5,0),FALSE)),0)</f>
        <v>0</v>
      </c>
      <c r="K129" s="836">
        <f>IFERROR(IF($T$3="MTD",VLOOKUP(E129,LRF!$A:$N,MATCH(Financials!$T$4,LRF!$A$5:$N$5,0),FALSE),VLOOKUP(E129,LRF!$P:$AC,MATCH(Financials!$T$4,LRF!$P$5:$AC$5,0),FALSE)),0)</f>
        <v>0</v>
      </c>
      <c r="L129" s="623">
        <f>SUM(G129:K129)</f>
        <v>0</v>
      </c>
      <c r="M129" s="854"/>
      <c r="N129" s="855"/>
      <c r="O129" s="855"/>
      <c r="P129" s="855"/>
      <c r="Q129" s="855"/>
      <c r="R129" s="856">
        <f>SUM(N129:Q129)</f>
        <v>0</v>
      </c>
      <c r="S129" s="854"/>
      <c r="T129" s="104">
        <f>L129+R129</f>
        <v>0</v>
      </c>
      <c r="U129" s="88">
        <f>IFERROR(T129/$T$37,0)</f>
        <v>0</v>
      </c>
      <c r="V129" s="100">
        <f>IFERROR(IF($T$3="MTD",VLOOKUP(F129,'CONSO-2023'!$B:$N,MATCH(Financials!$T$4,'CONSO-2023'!$B$6:$N$6,0),FALSE),VLOOKUP(F129,'CONSO-2023'!$P:$AA,MATCH(Financials!$T$4,'CONSO-2023'!$P$6:$AB$6,0),FALSE)),0)</f>
        <v>11000</v>
      </c>
      <c r="W129" s="88">
        <f>IFERROR(V129/$V$37,0)</f>
        <v>7.8681290132822601E-2</v>
      </c>
      <c r="X129" s="104">
        <f>T129-V129</f>
        <v>-11000</v>
      </c>
      <c r="Y129" s="88">
        <f>IFERROR(X129/$V$37,0)</f>
        <v>-7.8681290132822601E-2</v>
      </c>
      <c r="AB129" s="396"/>
      <c r="AJ129" s="356"/>
      <c r="AK129" s="21"/>
    </row>
    <row r="130" spans="2:37" s="21" customFormat="1" x14ac:dyDescent="0.25">
      <c r="B130" s="44"/>
      <c r="C130" s="44"/>
      <c r="D130" s="44"/>
      <c r="E130" s="44"/>
      <c r="F130" s="14" t="s">
        <v>12467</v>
      </c>
      <c r="G130" s="623">
        <f t="shared" ref="G130:L130" si="74">SUBTOTAL(9,G127:G129)</f>
        <v>0</v>
      </c>
      <c r="H130" s="623">
        <f>SUBTOTAL(9,H127:H129)</f>
        <v>65241.22</v>
      </c>
      <c r="I130" s="623">
        <f t="shared" si="74"/>
        <v>0</v>
      </c>
      <c r="J130" s="861">
        <f t="shared" si="74"/>
        <v>0</v>
      </c>
      <c r="K130" s="862">
        <f t="shared" si="74"/>
        <v>0</v>
      </c>
      <c r="L130" s="859">
        <f t="shared" si="74"/>
        <v>65241.22</v>
      </c>
      <c r="M130" s="111"/>
      <c r="N130" s="847">
        <f>SUBTOTAL(9,N127:N129)</f>
        <v>0</v>
      </c>
      <c r="O130" s="847">
        <f>SUBTOTAL(9,O127:O129)</f>
        <v>0</v>
      </c>
      <c r="P130" s="847">
        <f>SUBTOTAL(9,P127:P129)</f>
        <v>0</v>
      </c>
      <c r="Q130" s="847">
        <f>SUBTOTAL(9,Q127:Q129)</f>
        <v>0</v>
      </c>
      <c r="R130" s="623">
        <f>SUBTOTAL(9,R127:R129)</f>
        <v>0</v>
      </c>
      <c r="S130" s="111"/>
      <c r="T130" s="171">
        <f>SUBTOTAL(9,T127:T129)</f>
        <v>65241.22</v>
      </c>
      <c r="U130" s="172">
        <f>IFERROR(T130/$T$37,0)</f>
        <v>0.54895734553290532</v>
      </c>
      <c r="V130" s="506">
        <f>SUBTOTAL(9,V127:V129)</f>
        <v>83570.48</v>
      </c>
      <c r="W130" s="172">
        <f>IFERROR(V130/$V$37,0)</f>
        <v>0.59776665303811349</v>
      </c>
      <c r="X130" s="171">
        <f>SUBTOTAL(9,X127:X129)</f>
        <v>-18329.259999999995</v>
      </c>
      <c r="Y130" s="172">
        <f>IFERROR(X130/$V$37,0)</f>
        <v>-0.13110634763453996</v>
      </c>
      <c r="Z130" s="356"/>
      <c r="AA130" s="401"/>
      <c r="AB130" s="396"/>
      <c r="AC130" s="183"/>
      <c r="AD130" s="183"/>
      <c r="AE130" s="183"/>
      <c r="AF130" s="183"/>
      <c r="AG130" s="183"/>
      <c r="AH130" s="393"/>
      <c r="AI130" s="393"/>
      <c r="AJ130" s="183"/>
      <c r="AK130"/>
    </row>
    <row r="131" spans="2:37" x14ac:dyDescent="0.25">
      <c r="F131" s="12"/>
      <c r="G131" s="840"/>
      <c r="H131" s="840"/>
      <c r="I131" s="840"/>
      <c r="J131" s="863"/>
      <c r="K131" s="863"/>
      <c r="L131" s="840"/>
      <c r="M131" s="846"/>
      <c r="N131" s="848"/>
      <c r="O131" s="848"/>
      <c r="P131" s="848"/>
      <c r="Q131" s="848"/>
      <c r="R131" s="840"/>
      <c r="S131" s="846"/>
      <c r="T131" s="101"/>
      <c r="U131" s="36"/>
      <c r="V131" s="101"/>
      <c r="W131" s="36"/>
      <c r="X131" s="101"/>
      <c r="Y131" s="36"/>
      <c r="AB131" s="399"/>
      <c r="AC131" s="356"/>
      <c r="AD131" s="356"/>
      <c r="AE131" s="356"/>
      <c r="AF131" s="356"/>
      <c r="AG131" s="356"/>
    </row>
    <row r="132" spans="2:37" x14ac:dyDescent="0.25">
      <c r="F132" s="75"/>
      <c r="G132" s="623"/>
      <c r="H132" s="623"/>
      <c r="I132" s="623"/>
      <c r="J132" s="861"/>
      <c r="K132" s="861"/>
      <c r="L132" s="623"/>
      <c r="M132" s="846"/>
      <c r="N132" s="847"/>
      <c r="O132" s="847"/>
      <c r="P132" s="847"/>
      <c r="Q132" s="847"/>
      <c r="R132" s="623"/>
      <c r="S132" s="846"/>
      <c r="T132" s="171"/>
      <c r="U132" s="172"/>
      <c r="V132" s="171"/>
      <c r="W132" s="172"/>
      <c r="X132" s="171"/>
      <c r="Y132" s="172"/>
      <c r="AB132" s="393"/>
      <c r="AC132" s="393"/>
      <c r="AD132" s="393"/>
      <c r="AE132" s="393"/>
      <c r="AF132" s="393"/>
      <c r="AG132" s="393"/>
    </row>
    <row r="133" spans="2:37" x14ac:dyDescent="0.25">
      <c r="F133" s="14" t="s">
        <v>16714</v>
      </c>
      <c r="G133" s="623"/>
      <c r="H133" s="623"/>
      <c r="I133" s="623"/>
      <c r="J133" s="861"/>
      <c r="K133" s="861"/>
      <c r="L133" s="623"/>
      <c r="M133" s="846"/>
      <c r="N133" s="847"/>
      <c r="O133" s="847"/>
      <c r="P133" s="847"/>
      <c r="Q133" s="847"/>
      <c r="R133" s="623"/>
      <c r="S133" s="846"/>
      <c r="T133" s="171"/>
      <c r="U133" s="172"/>
      <c r="V133" s="171"/>
      <c r="W133" s="172"/>
      <c r="X133" s="171"/>
      <c r="Y133" s="172"/>
    </row>
    <row r="134" spans="2:37" x14ac:dyDescent="0.25">
      <c r="B134" s="597" t="s">
        <v>20416</v>
      </c>
      <c r="C134" s="597" t="s">
        <v>20416</v>
      </c>
      <c r="D134" s="597" t="s">
        <v>20416</v>
      </c>
      <c r="E134" s="597" t="s">
        <v>20416</v>
      </c>
      <c r="F134" s="13" t="s">
        <v>20415</v>
      </c>
      <c r="G134" s="623"/>
      <c r="H134" s="835">
        <f>IFERROR(IF($T$3="MTD",VLOOKUP(B134,LO!A:N,MATCH(Financials!$T$4,LO!$A$5:$N$5,0),FALSE),VLOOKUP(B134,LO!$P:$AC,MATCH(Financials!$T$4,LO!$P$5:$AC$5,0),FALSE)),0)</f>
        <v>0</v>
      </c>
      <c r="I134" s="835">
        <f>IFERROR(IF($T$3="MTD",VLOOKUP(C134,LU!$A:$N,MATCH(Financials!$T$4,LU!$A$5:$N$5,0),FALSE),VLOOKUP(C134,LU!$P:$AC,MATCH(Financials!$T$4,LU!$P$5:$AC$5,0),FALSE)),0)</f>
        <v>0</v>
      </c>
      <c r="J134" s="839">
        <f>IFERROR(IF($T$3="MTD",VLOOKUP(D134,LF!$A:$N,MATCH(Financials!$T$4,LF!$A$5:$N$5,0),FALSE),VLOOKUP(D134,LF!$P:$AC,MATCH(Financials!$T$4,LF!$P$5:$AC$5,0),FALSE)),0)</f>
        <v>0</v>
      </c>
      <c r="K134" s="839">
        <f>IFERROR(IF($T$3="MTD",VLOOKUP(E134,LRF!$A:$N,MATCH(Financials!$T$4,LRF!$A$5:$N$5,0),FALSE),VLOOKUP(E134,LRF!$P:$AC,MATCH(Financials!$T$4,LRF!$P$5:$AC$5,0),FALSE)),0)</f>
        <v>27403.08</v>
      </c>
      <c r="L134" s="623">
        <f>SUM(G134:K134)</f>
        <v>27403.08</v>
      </c>
      <c r="M134" s="846"/>
      <c r="N134" s="847"/>
      <c r="O134" s="847"/>
      <c r="P134" s="847"/>
      <c r="Q134" s="847"/>
      <c r="R134" s="623"/>
      <c r="S134" s="846"/>
      <c r="T134" s="100">
        <f>L134+R134</f>
        <v>27403.08</v>
      </c>
      <c r="U134" s="67">
        <f>IFERROR(T134/$T$37,0)</f>
        <v>0.23057695819032581</v>
      </c>
      <c r="V134" s="100">
        <f>IFERROR(IF($T$3="MTD",VLOOKUP(F134,'CONSO-2023'!$B:$N,MATCH(Financials!$T$4,'CONSO-2023'!$B$6:$N$6,0),FALSE),VLOOKUP(F134,'CONSO-2023'!$P:$AA,MATCH(Financials!$T$4,'CONSO-2023'!$P$6:$AB$6,0),FALSE)),0)</f>
        <v>1267.6400000000001</v>
      </c>
      <c r="W134" s="67">
        <f>IFERROR(V134/$V$37,0)</f>
        <v>9.0672318749064774E-3</v>
      </c>
      <c r="X134" s="100">
        <f>T134-V134</f>
        <v>26135.440000000002</v>
      </c>
      <c r="Y134" s="67">
        <f>IFERROR(T134/V134-1,0)</f>
        <v>20.617399261620019</v>
      </c>
      <c r="AJ134" s="395"/>
      <c r="AK134" s="291"/>
    </row>
    <row r="135" spans="2:37" s="291" customFormat="1" x14ac:dyDescent="0.25">
      <c r="B135" s="596" t="s">
        <v>16712</v>
      </c>
      <c r="C135" s="596" t="s">
        <v>16712</v>
      </c>
      <c r="D135" s="596" t="s">
        <v>16712</v>
      </c>
      <c r="E135" s="596" t="s">
        <v>16712</v>
      </c>
      <c r="F135" s="86" t="s">
        <v>16891</v>
      </c>
      <c r="G135" s="856"/>
      <c r="H135" s="835">
        <f>IFERROR(IF($T$3="MTD",VLOOKUP(B135,LO!A:N,MATCH(Financials!$T$4,LO!$A$5:$N$5,0),FALSE),VLOOKUP(B135,LO!$P:$AC,MATCH(Financials!$T$4,LO!$P$5:$AC$5,0),FALSE)),0)</f>
        <v>0</v>
      </c>
      <c r="I135" s="835">
        <f>IFERROR(IF($T$3="MTD",VLOOKUP(C135,LU!$A:$N,MATCH(Financials!$T$4,LU!$A$5:$N$5,0),FALSE),VLOOKUP(C135,LU!$P:$AC,MATCH(Financials!$T$4,LU!$P$5:$AC$5,0),FALSE)),0)</f>
        <v>0</v>
      </c>
      <c r="J135" s="836">
        <f>IFERROR(IF($T$3="MTD",VLOOKUP(D135,LF!$A:$N,MATCH(Financials!$T$4,LF!$A$5:$N$5,0),FALSE),VLOOKUP(D135,LF!$P:$AC,MATCH(Financials!$T$4,LF!$P$5:$AC$5,0),FALSE)),0)</f>
        <v>302.89</v>
      </c>
      <c r="K135" s="839">
        <f>IFERROR(IF($T$3="MTD",VLOOKUP(E135,LRF!$A:$N,MATCH(Financials!$T$4,LRF!$A$5:$N$5,0),FALSE),VLOOKUP(E135,LRF!$P:$AC,MATCH(Financials!$T$4,LRF!$P$5:$AC$5,0),FALSE)),0)</f>
        <v>333.1</v>
      </c>
      <c r="L135" s="623">
        <f>SUM(G135:K135)</f>
        <v>635.99</v>
      </c>
      <c r="M135" s="864"/>
      <c r="N135" s="855"/>
      <c r="O135" s="855"/>
      <c r="P135" s="855"/>
      <c r="Q135" s="855"/>
      <c r="R135" s="856">
        <f>SUM(N135:Q135)</f>
        <v>0</v>
      </c>
      <c r="S135" s="864"/>
      <c r="T135" s="104">
        <f>L135+R135</f>
        <v>635.99</v>
      </c>
      <c r="U135" s="88">
        <f>IFERROR(T135/$T$37,0)</f>
        <v>5.3513926040235369E-3</v>
      </c>
      <c r="V135" s="100">
        <f>IFERROR(IF($T$3="MTD",VLOOKUP(F135,'CONSO-2023'!$B:$N,MATCH(Financials!$T$4,'CONSO-2023'!$B$6:$N$6,0),FALSE),VLOOKUP(F135,'CONSO-2023'!$P:$AA,MATCH(Financials!$T$4,'CONSO-2023'!$P$6:$AB$6,0),FALSE)),0)</f>
        <v>3164.62</v>
      </c>
      <c r="W135" s="88">
        <f>IFERROR(V135/$V$37,0)</f>
        <v>2.2636034943648461E-2</v>
      </c>
      <c r="X135" s="104">
        <f>T135-V135</f>
        <v>-2528.63</v>
      </c>
      <c r="Y135" s="88">
        <f>IFERROR(T135/V135-1,0)</f>
        <v>-0.79903116329922708</v>
      </c>
      <c r="Z135" s="393"/>
      <c r="AA135" s="389"/>
      <c r="AB135" s="183"/>
      <c r="AC135" s="183"/>
      <c r="AD135" s="183"/>
      <c r="AE135" s="183"/>
      <c r="AF135" s="183"/>
      <c r="AG135" s="183"/>
      <c r="AH135" s="551"/>
      <c r="AI135" s="551"/>
      <c r="AJ135" s="183"/>
      <c r="AK135"/>
    </row>
    <row r="136" spans="2:37" x14ac:dyDescent="0.25">
      <c r="F136" s="14" t="s">
        <v>16715</v>
      </c>
      <c r="G136" s="623">
        <f>SUM(G135)</f>
        <v>0</v>
      </c>
      <c r="H136" s="859">
        <f>SUM(H134:H135)</f>
        <v>0</v>
      </c>
      <c r="I136" s="859">
        <f>SUM(I134:I135)</f>
        <v>0</v>
      </c>
      <c r="J136" s="859">
        <f>SUM(J134:J135)</f>
        <v>302.89</v>
      </c>
      <c r="K136" s="859">
        <f>SUM(K134:K135)</f>
        <v>27736.18</v>
      </c>
      <c r="L136" s="859">
        <f>SUM(L134:L135)</f>
        <v>28039.070000000003</v>
      </c>
      <c r="M136" s="846"/>
      <c r="N136" s="847">
        <f>SUM(N135)</f>
        <v>0</v>
      </c>
      <c r="O136" s="847">
        <f>SUM(O135)</f>
        <v>0</v>
      </c>
      <c r="P136" s="847">
        <f>SUM(P135)</f>
        <v>0</v>
      </c>
      <c r="Q136" s="847">
        <f>SUM(Q135)</f>
        <v>0</v>
      </c>
      <c r="R136" s="623">
        <f>SUM(R135)</f>
        <v>0</v>
      </c>
      <c r="S136" s="846"/>
      <c r="T136" s="171">
        <f>SUM(T134:T135)</f>
        <v>28039.070000000003</v>
      </c>
      <c r="U136" s="172">
        <f>IFERROR(T136/$T$37,0)</f>
        <v>0.23592835079434935</v>
      </c>
      <c r="V136" s="506">
        <f>SUM(V134:V135)</f>
        <v>4432.26</v>
      </c>
      <c r="W136" s="172">
        <f>IFERROR(V136/$V$37,0)</f>
        <v>3.170326681855494E-2</v>
      </c>
      <c r="X136" s="171">
        <f>SUM(X134:X135)</f>
        <v>23606.81</v>
      </c>
      <c r="Y136" s="172">
        <f>IFERROR(X136/$V$37,0)</f>
        <v>0.16885584242912893</v>
      </c>
    </row>
    <row r="137" spans="2:37" x14ac:dyDescent="0.25">
      <c r="F137" s="382"/>
      <c r="G137" s="623"/>
      <c r="H137" s="623"/>
      <c r="I137" s="623"/>
      <c r="J137" s="861"/>
      <c r="K137" s="861"/>
      <c r="L137" s="623"/>
      <c r="M137" s="846"/>
      <c r="N137" s="847"/>
      <c r="O137" s="847"/>
      <c r="P137" s="847"/>
      <c r="Q137" s="847"/>
      <c r="R137" s="623"/>
      <c r="S137" s="846"/>
      <c r="T137" s="171"/>
      <c r="U137" s="172"/>
      <c r="V137" s="171"/>
      <c r="W137" s="172"/>
      <c r="X137" s="171"/>
      <c r="Y137" s="172"/>
    </row>
    <row r="138" spans="2:37" x14ac:dyDescent="0.25">
      <c r="F138" s="8"/>
      <c r="G138" s="865"/>
      <c r="H138" s="865"/>
      <c r="I138" s="865"/>
      <c r="J138" s="866"/>
      <c r="K138" s="866"/>
      <c r="L138" s="867"/>
      <c r="M138" s="846"/>
      <c r="N138" s="868"/>
      <c r="O138" s="868"/>
      <c r="P138" s="868"/>
      <c r="Q138" s="868"/>
      <c r="R138" s="865"/>
      <c r="S138" s="846"/>
      <c r="T138" s="102"/>
      <c r="U138" s="37"/>
      <c r="V138" s="294"/>
      <c r="W138" s="37"/>
      <c r="X138" s="102"/>
      <c r="Y138" s="37"/>
      <c r="AJ138" s="356"/>
      <c r="AK138" s="21"/>
    </row>
    <row r="139" spans="2:37" s="21" customFormat="1" ht="15.75" thickBot="1" x14ac:dyDescent="0.3">
      <c r="B139" s="44"/>
      <c r="C139" s="44"/>
      <c r="D139" s="44"/>
      <c r="E139" s="44"/>
      <c r="F139" s="10" t="s">
        <v>20</v>
      </c>
      <c r="G139" s="849">
        <f t="shared" ref="G139:L139" si="75">G80-G125-G130-G136</f>
        <v>0</v>
      </c>
      <c r="H139" s="849">
        <f>H80-H125-H130-H136</f>
        <v>-145461.25</v>
      </c>
      <c r="I139" s="849">
        <f t="shared" si="75"/>
        <v>-6143.3900000000021</v>
      </c>
      <c r="J139" s="849">
        <f t="shared" si="75"/>
        <v>-15089.970000000001</v>
      </c>
      <c r="K139" s="849">
        <f t="shared" si="75"/>
        <v>-42897.460000000006</v>
      </c>
      <c r="L139" s="849">
        <f t="shared" si="75"/>
        <v>-209592.07</v>
      </c>
      <c r="M139" s="111"/>
      <c r="N139" s="850">
        <f>N80-N125-N130-N136</f>
        <v>0</v>
      </c>
      <c r="O139" s="850">
        <f>O80-O125-O130-O136</f>
        <v>0</v>
      </c>
      <c r="P139" s="850">
        <f>P80-P125-P130-P136</f>
        <v>0</v>
      </c>
      <c r="Q139" s="850">
        <f>Q80-Q125-Q130-Q136</f>
        <v>-88.520000000004075</v>
      </c>
      <c r="R139" s="849">
        <f>R80-R125-R130-R136</f>
        <v>-88.520000000004075</v>
      </c>
      <c r="S139" s="111"/>
      <c r="T139" s="103">
        <f>T80-T125-T130-T136</f>
        <v>-209680.59</v>
      </c>
      <c r="U139" s="38">
        <f>IFERROR(T139/$T$37,0)</f>
        <v>-1.7643094365214729</v>
      </c>
      <c r="V139" s="103">
        <f>V80-V125-V130-V136</f>
        <v>-257639.20999999996</v>
      </c>
      <c r="W139" s="38">
        <f>IFERROR(V139/$V$37,0)</f>
        <v>-1.8428532210546553</v>
      </c>
      <c r="X139" s="103">
        <f>X80-X125-X130-X136</f>
        <v>52083.080000000016</v>
      </c>
      <c r="Y139" s="38">
        <f>IFERROR(T139/V139-1,0)</f>
        <v>-0.18614643322342117</v>
      </c>
      <c r="Z139" s="356"/>
      <c r="AA139" s="401"/>
      <c r="AB139" s="183"/>
      <c r="AC139" s="183"/>
      <c r="AD139" s="183"/>
      <c r="AE139" s="183"/>
      <c r="AF139" s="183"/>
      <c r="AG139" s="183"/>
      <c r="AH139" s="393"/>
      <c r="AI139" s="393"/>
      <c r="AJ139" s="393"/>
      <c r="AK139" s="383"/>
    </row>
    <row r="140" spans="2:37" s="383" customFormat="1" ht="15.75" thickTop="1" x14ac:dyDescent="0.25">
      <c r="B140" s="602"/>
      <c r="C140" s="602"/>
      <c r="D140" s="602"/>
      <c r="E140" s="602"/>
      <c r="F140" s="16" t="s">
        <v>61</v>
      </c>
      <c r="H140" s="535">
        <f>LO!K87-H139</f>
        <v>103028.39000000001</v>
      </c>
      <c r="I140" s="535">
        <f>I139-LU!K26</f>
        <v>-5971.340000000002</v>
      </c>
      <c r="J140" s="535">
        <f>LF!K45-Financials!J139</f>
        <v>14967.59</v>
      </c>
      <c r="K140" s="535">
        <f>LRF!K48-Financials!K139</f>
        <v>16973.469999999994</v>
      </c>
      <c r="L140" s="536"/>
      <c r="N140" s="537"/>
      <c r="O140" s="537"/>
      <c r="P140" s="537"/>
      <c r="Q140" s="537"/>
      <c r="T140" s="590"/>
      <c r="U140" s="591"/>
      <c r="V140" s="541">
        <f>V139-'CONSO-2023'!K121</f>
        <v>-159885.09999999995</v>
      </c>
      <c r="W140" s="826"/>
      <c r="X140" s="538"/>
      <c r="Y140" s="539"/>
      <c r="Z140" s="393"/>
      <c r="AA140" s="393"/>
      <c r="AB140" s="183"/>
      <c r="AC140" s="183"/>
      <c r="AD140" s="183"/>
      <c r="AE140" s="183"/>
      <c r="AF140" s="183"/>
      <c r="AG140" s="183"/>
      <c r="AH140" s="393"/>
      <c r="AI140" s="393"/>
      <c r="AJ140" s="183"/>
      <c r="AK140"/>
    </row>
    <row r="141" spans="2:37" ht="5.0999999999999996" customHeight="1" x14ac:dyDescent="0.25">
      <c r="F141" s="20"/>
      <c r="G141" s="20"/>
      <c r="H141" s="20"/>
      <c r="I141" s="20"/>
      <c r="J141" s="214"/>
      <c r="K141" s="214"/>
      <c r="L141" s="23"/>
      <c r="M141" s="20"/>
      <c r="N141" s="20"/>
      <c r="O141" s="20"/>
      <c r="P141" s="20"/>
      <c r="Q141" s="20"/>
      <c r="R141" s="20"/>
      <c r="S141" s="20"/>
      <c r="T141" s="105"/>
      <c r="U141" s="39"/>
      <c r="V141" s="300"/>
      <c r="W141" s="20"/>
      <c r="X141" s="105"/>
      <c r="Y141" s="39"/>
      <c r="AB141" s="402"/>
    </row>
    <row r="142" spans="2:37" x14ac:dyDescent="0.25">
      <c r="H142" s="194"/>
      <c r="I142" s="194"/>
      <c r="J142" s="194"/>
      <c r="K142" s="194"/>
      <c r="N142" s="51"/>
      <c r="O142" s="51"/>
      <c r="P142" s="51"/>
      <c r="Q142" s="51"/>
      <c r="T142" s="106"/>
      <c r="U142" s="35"/>
      <c r="V142" s="299"/>
      <c r="W142" s="26"/>
      <c r="X142" s="106"/>
      <c r="Y142" s="35"/>
      <c r="AB142" s="402"/>
    </row>
    <row r="143" spans="2:37" ht="18.75" x14ac:dyDescent="0.3">
      <c r="F143" s="17" t="s">
        <v>62</v>
      </c>
      <c r="G143" s="586"/>
      <c r="H143" s="194"/>
      <c r="J143" s="222"/>
      <c r="N143" s="51"/>
      <c r="O143" s="51"/>
      <c r="P143" s="51"/>
      <c r="Q143" s="51"/>
      <c r="T143" s="147">
        <f>T4</f>
        <v>45170</v>
      </c>
      <c r="U143" s="195" t="s">
        <v>160</v>
      </c>
      <c r="V143" s="301" t="str">
        <f>UPPER(HLOOKUP(T143,'CONSO-2023'!C6:N9,2,FALSE))</f>
        <v>SEP-22</v>
      </c>
      <c r="W143" s="195" t="s">
        <v>160</v>
      </c>
      <c r="X143" s="196" t="s">
        <v>157</v>
      </c>
      <c r="Y143" s="195" t="s">
        <v>155</v>
      </c>
      <c r="AB143" s="402"/>
    </row>
    <row r="144" spans="2:37" ht="18.75" x14ac:dyDescent="0.3">
      <c r="F144" s="17"/>
      <c r="N144" s="51"/>
      <c r="O144" s="51"/>
      <c r="P144" s="51"/>
      <c r="Q144" s="51"/>
      <c r="T144" s="106"/>
      <c r="U144" s="35"/>
      <c r="V144" s="299"/>
      <c r="W144" s="26"/>
      <c r="X144" s="106"/>
      <c r="Y144" s="35"/>
      <c r="AB144" s="396"/>
    </row>
    <row r="145" spans="2:28" x14ac:dyDescent="0.25">
      <c r="F145" s="5" t="s">
        <v>17</v>
      </c>
      <c r="G145" s="1"/>
      <c r="H145" s="1"/>
      <c r="N145" s="51"/>
      <c r="O145" s="51"/>
      <c r="P145" s="51"/>
      <c r="Q145" s="51"/>
      <c r="T145" s="106"/>
      <c r="U145" s="35"/>
      <c r="V145" s="299"/>
      <c r="W145" s="26"/>
      <c r="X145" s="106"/>
      <c r="Y145" s="35"/>
      <c r="AB145" s="396"/>
    </row>
    <row r="146" spans="2:28" x14ac:dyDescent="0.25">
      <c r="F146" s="1"/>
      <c r="G146" s="1"/>
      <c r="H146" s="1"/>
      <c r="N146" s="51"/>
      <c r="O146" s="51"/>
      <c r="P146" s="51"/>
      <c r="Q146" s="51"/>
      <c r="T146" s="106"/>
      <c r="U146" s="35"/>
      <c r="V146" s="299"/>
      <c r="W146" s="26"/>
      <c r="X146" s="106"/>
      <c r="Y146" s="35"/>
      <c r="AB146" s="405"/>
    </row>
    <row r="147" spans="2:28" x14ac:dyDescent="0.25">
      <c r="F147" s="5" t="s">
        <v>16</v>
      </c>
      <c r="G147" s="1"/>
      <c r="H147" s="1"/>
      <c r="N147" s="51"/>
      <c r="O147" s="51"/>
      <c r="P147" s="51"/>
      <c r="Q147" s="51"/>
      <c r="T147" s="106"/>
      <c r="U147" s="35"/>
      <c r="V147" s="299"/>
      <c r="W147" s="26"/>
      <c r="X147" s="106"/>
      <c r="Y147" s="35"/>
      <c r="AB147" s="396"/>
    </row>
    <row r="148" spans="2:28" x14ac:dyDescent="0.25">
      <c r="B148" s="603" t="s">
        <v>16886</v>
      </c>
      <c r="C148" s="603" t="s">
        <v>16886</v>
      </c>
      <c r="D148" s="603" t="s">
        <v>16886</v>
      </c>
      <c r="E148" s="603"/>
      <c r="F148" s="442" t="s">
        <v>16886</v>
      </c>
      <c r="G148" s="1"/>
      <c r="H148" s="13">
        <f>IFERROR(IF($T$3="MTD",VLOOKUP(B148,LO!A:N,MATCH(Financials!$T$4,LO!$A$5:$N$5,0),FALSE),VLOOKUP(B148,LO!$P:$AC,MATCH(Financials!$T$4,LO!$P$5:$AC$5,0),FALSE)),0)</f>
        <v>0</v>
      </c>
      <c r="I148" s="13">
        <f>IFERROR(IF($T$3="MTD",VLOOKUP(C148,LU!$A:$N,MATCH(Financials!$T$4,LU!$A$5:$N$5,0),FALSE),VLOOKUP(C148,LU!$P:$AC,MATCH(Financials!$T$4,LU!$P$5:$AC$5,0),FALSE)),0)</f>
        <v>0</v>
      </c>
      <c r="J148" s="211">
        <f>IFERROR(IF($T$3="MTD",VLOOKUP(D148,LF!$A:$N,MATCH(Financials!$T$4,LF!$A$5:$N$5,0),FALSE),VLOOKUP(D148,LF!$P:$AC,MATCH(Financials!$T$4,LF!$P$5:$AC$5,0),FALSE)),0)</f>
        <v>68579.86</v>
      </c>
      <c r="K148" s="211">
        <f>IFERROR(IF($T$3="MTD",VLOOKUP(E148,LRF!$A:$N,MATCH(Financials!$T$4,LRF!$A$5:$N$5,0),FALSE),VLOOKUP(E148,LRF!$P:$AC,MATCH(Financials!$T$4,LRF!$P$5:$AC$5,0),FALSE)),0)</f>
        <v>0</v>
      </c>
      <c r="L148" s="14">
        <f t="shared" ref="L148:L153" si="76">SUM(G148:K148)</f>
        <v>68579.86</v>
      </c>
      <c r="N148" s="51"/>
      <c r="O148" s="51"/>
      <c r="P148" s="51"/>
      <c r="Q148" s="51"/>
      <c r="R148" s="13">
        <f>SUM(N148:Q148)</f>
        <v>0</v>
      </c>
      <c r="T148" s="100">
        <f>L148+R148</f>
        <v>68579.86</v>
      </c>
      <c r="U148" s="67">
        <f t="shared" ref="U148:U154" si="77">IFERROR(T148/$T$187,0)</f>
        <v>2.4312440613339256E-2</v>
      </c>
      <c r="V148" s="100">
        <f>IFERROR(IF($T$3="MTD",VLOOKUP(F148,'CONSO-2023'!$B:$N,MATCH(Financials!$T$4,'CONSO-2023'!$B$6:$N$6,0),FALSE),VLOOKUP(F148,'CONSO-2023'!$P:$AA,MATCH(Financials!$T$4,'CONSO-2023'!$P$6:$AB$6,0),FALSE)),0)</f>
        <v>42923.75</v>
      </c>
      <c r="W148" s="67">
        <f t="shared" ref="W148:W154" si="78">IFERROR(V148/$V$187,0)</f>
        <v>1.5684171332775009E-2</v>
      </c>
      <c r="X148" s="100">
        <f t="shared" ref="X148:X154" si="79">T148-V148</f>
        <v>25656.11</v>
      </c>
      <c r="Y148" s="67">
        <f t="shared" ref="Y148:Y154" si="80">IFERROR(T148/V148-1,0)</f>
        <v>0.59771362008212248</v>
      </c>
      <c r="Z148"/>
      <c r="AB148" s="396"/>
    </row>
    <row r="149" spans="2:28" x14ac:dyDescent="0.25">
      <c r="B149" s="42" t="s">
        <v>31</v>
      </c>
      <c r="C149" s="42" t="s">
        <v>31</v>
      </c>
      <c r="D149" s="42" t="s">
        <v>31</v>
      </c>
      <c r="F149" s="4" t="s">
        <v>31</v>
      </c>
      <c r="G149" s="4"/>
      <c r="H149" s="13">
        <f>IFERROR(IF($T$3="MTD",VLOOKUP(B149,LO!A:N,MATCH(Financials!$T$4,LO!$A$5:$N$5,0),FALSE),VLOOKUP(B149,LO!$P:$AC,MATCH(Financials!$T$4,LO!$P$5:$AC$5,0),FALSE)),0)</f>
        <v>248991.83</v>
      </c>
      <c r="I149" s="13">
        <f>IFERROR(IF($T$3="MTD",VLOOKUP(C149,LU!$A:$N,MATCH(Financials!$T$4,LU!$A$5:$N$5,0),FALSE),VLOOKUP(C149,LU!$P:$AC,MATCH(Financials!$T$4,LU!$P$5:$AC$5,0),FALSE)),0)</f>
        <v>0</v>
      </c>
      <c r="J149" s="211">
        <f>IFERROR(IF($T$3="MTD",VLOOKUP(D149,LF!$A:$N,MATCH(Financials!$T$4,LF!$A$5:$N$5,0),FALSE),VLOOKUP(D149,LF!$P:$AC,MATCH(Financials!$T$4,LF!$P$5:$AC$5,0),FALSE)),0)</f>
        <v>0</v>
      </c>
      <c r="K149" s="211">
        <f>IFERROR(IF($T$3="MTD",VLOOKUP(E149,LRF!$A:$N,MATCH(Financials!$T$4,LRF!$A$5:$N$5,0),FALSE),VLOOKUP(E149,LRF!$P:$AC,MATCH(Financials!$T$4,LRF!$P$5:$AC$5,0),FALSE)),0)</f>
        <v>0</v>
      </c>
      <c r="L149" s="14">
        <f t="shared" si="76"/>
        <v>248991.83</v>
      </c>
      <c r="N149" s="53"/>
      <c r="O149" s="53"/>
      <c r="P149" s="53"/>
      <c r="Q149" s="53"/>
      <c r="R149" s="13">
        <f>SUM(N149:Q149)</f>
        <v>0</v>
      </c>
      <c r="T149" s="100">
        <f t="shared" ref="T149:T153" si="81">L149+R149</f>
        <v>248991.83</v>
      </c>
      <c r="U149" s="67">
        <f t="shared" si="77"/>
        <v>8.8270799620787543E-2</v>
      </c>
      <c r="V149" s="100">
        <f>IFERROR(IF($T$3="MTD",VLOOKUP(F149,'CONSO-2023'!$B:$N,MATCH(Financials!$T$4,'CONSO-2023'!$B$6:$N$6,0),FALSE),VLOOKUP(F149,'CONSO-2023'!$P:$AA,MATCH(Financials!$T$4,'CONSO-2023'!$P$6:$AB$6,0),FALSE)),0)</f>
        <v>235045.32</v>
      </c>
      <c r="W149" s="67">
        <f t="shared" si="78"/>
        <v>8.5884645909244384E-2</v>
      </c>
      <c r="X149" s="100">
        <f t="shared" si="79"/>
        <v>13946.50999999998</v>
      </c>
      <c r="Y149" s="67">
        <f t="shared" si="80"/>
        <v>5.9335408167241921E-2</v>
      </c>
      <c r="AB149" s="406"/>
    </row>
    <row r="150" spans="2:28" x14ac:dyDescent="0.25">
      <c r="B150" s="42" t="s">
        <v>134</v>
      </c>
      <c r="C150" s="42" t="s">
        <v>134</v>
      </c>
      <c r="D150" s="42" t="s">
        <v>134</v>
      </c>
      <c r="F150" s="4" t="s">
        <v>1301</v>
      </c>
      <c r="G150" s="4"/>
      <c r="H150" s="13">
        <f>IFERROR(IF($T$3="MTD",VLOOKUP(B150,LO!A:N,MATCH(Financials!$T$4,LO!$A$5:$N$5,0),FALSE),VLOOKUP(B150,LO!$P:$AC,MATCH(Financials!$T$4,LO!$P$5:$AC$5,0),FALSE)),0)</f>
        <v>0</v>
      </c>
      <c r="I150" s="13">
        <f>IFERROR(IF($T$3="MTD",VLOOKUP(C150,LU!$A:$N,MATCH(Financials!$T$4,LU!$A$5:$N$5,0),FALSE),VLOOKUP(C150,LU!$P:$AC,MATCH(Financials!$T$4,LU!$P$5:$AC$5,0),FALSE)),0)</f>
        <v>0</v>
      </c>
      <c r="J150" s="211">
        <f>IFERROR(IF($T$3="MTD",VLOOKUP(D150,LF!$A:$N,MATCH(Financials!$T$4,LF!$A$5:$N$5,0),FALSE),VLOOKUP(D150,LF!$P:$AC,MATCH(Financials!$T$4,LF!$P$5:$AC$5,0),FALSE)),0)</f>
        <v>43853.96</v>
      </c>
      <c r="K150" s="211">
        <f>IFERROR(IF($T$3="MTD",VLOOKUP(E150,LRF!$A:$N,MATCH(Financials!$T$4,LRF!$A$5:$N$5,0),FALSE),VLOOKUP(E150,LRF!$P:$AC,MATCH(Financials!$T$4,LRF!$P$5:$AC$5,0),FALSE)),0)</f>
        <v>0</v>
      </c>
      <c r="L150" s="14">
        <f t="shared" si="76"/>
        <v>43853.96</v>
      </c>
      <c r="N150" s="53"/>
      <c r="O150" s="53"/>
      <c r="P150" s="53"/>
      <c r="Q150" s="53"/>
      <c r="R150" s="13">
        <f>SUM(N150:Q150)</f>
        <v>0</v>
      </c>
      <c r="T150" s="100">
        <f t="shared" si="81"/>
        <v>43853.96</v>
      </c>
      <c r="U150" s="67">
        <f t="shared" si="77"/>
        <v>1.554679169890045E-2</v>
      </c>
      <c r="V150" s="100">
        <f>IFERROR(IF($T$3="MTD",VLOOKUP(F150,'CONSO-2023'!$B:$N,MATCH(Financials!$T$4,'CONSO-2023'!$B$6:$N$6,0),FALSE),VLOOKUP(F150,'CONSO-2023'!$P:$AA,MATCH(Financials!$T$4,'CONSO-2023'!$P$6:$AB$6,0),FALSE)),0)</f>
        <v>145303.74</v>
      </c>
      <c r="W150" s="67">
        <f t="shared" si="78"/>
        <v>5.3093421554570447E-2</v>
      </c>
      <c r="X150" s="100">
        <f t="shared" si="79"/>
        <v>-101449.78</v>
      </c>
      <c r="Y150" s="67">
        <f t="shared" si="80"/>
        <v>-0.69819111331890005</v>
      </c>
      <c r="AB150" s="396"/>
    </row>
    <row r="151" spans="2:28" x14ac:dyDescent="0.25">
      <c r="B151" s="42" t="s">
        <v>133</v>
      </c>
      <c r="C151" s="42" t="s">
        <v>133</v>
      </c>
      <c r="D151" s="42" t="s">
        <v>133</v>
      </c>
      <c r="F151" s="4" t="s">
        <v>15</v>
      </c>
      <c r="G151" s="4"/>
      <c r="H151" s="13">
        <f>IFERROR(IF($T$3="MTD",VLOOKUP(B151,LO!A:N,MATCH(Financials!$T$4,LO!$A$5:$N$5,0),FALSE),VLOOKUP(B151,LO!$P:$AC,MATCH(Financials!$T$4,LO!$P$5:$AC$5,0),FALSE)),0)</f>
        <v>0</v>
      </c>
      <c r="I151" s="13">
        <f>IFERROR(IF($T$3="MTD",VLOOKUP(C151,LU!$A:$N,MATCH(Financials!$T$4,LU!$A$5:$N$5,0),FALSE),VLOOKUP(C151,LU!$P:$AC,MATCH(Financials!$T$4,LU!$P$5:$AC$5,0),FALSE)),0)</f>
        <v>7658.34</v>
      </c>
      <c r="J151" s="211">
        <f>IFERROR(IF($T$3="MTD",VLOOKUP(D151,LF!$A:$N,MATCH(Financials!$T$4,LF!$A$5:$N$5,0),FALSE),VLOOKUP(D151,LF!$P:$AC,MATCH(Financials!$T$4,LF!$P$5:$AC$5,0),FALSE)),0)</f>
        <v>0</v>
      </c>
      <c r="K151" s="211">
        <f>IFERROR(IF($T$3="MTD",VLOOKUP(E151,LRF!$A:$N,MATCH(Financials!$T$4,LRF!$A$5:$N$5,0),FALSE),VLOOKUP(E151,LRF!$P:$AC,MATCH(Financials!$T$4,LRF!$P$5:$AC$5,0),FALSE)),0)</f>
        <v>0</v>
      </c>
      <c r="L151" s="14">
        <f t="shared" si="76"/>
        <v>7658.34</v>
      </c>
      <c r="N151" s="53"/>
      <c r="O151" s="53"/>
      <c r="P151" s="53"/>
      <c r="Q151" s="53"/>
      <c r="R151" s="13">
        <f>SUM(N151:Q151)</f>
        <v>0</v>
      </c>
      <c r="T151" s="100">
        <f t="shared" si="81"/>
        <v>7658.34</v>
      </c>
      <c r="U151" s="67">
        <f t="shared" si="77"/>
        <v>2.7149798271206816E-3</v>
      </c>
      <c r="V151" s="100">
        <f>IFERROR(IF($T$3="MTD",VLOOKUP(F151,'CONSO-2023'!$B:$N,MATCH(Financials!$T$4,'CONSO-2023'!$B$6:$N$6,0),FALSE),VLOOKUP(F151,'CONSO-2023'!$P:$AA,MATCH(Financials!$T$4,'CONSO-2023'!$P$6:$AB$6,0),FALSE)),0)</f>
        <v>33936.21</v>
      </c>
      <c r="W151" s="67">
        <f t="shared" si="78"/>
        <v>1.2400159166546085E-2</v>
      </c>
      <c r="X151" s="100">
        <f t="shared" si="79"/>
        <v>-26277.87</v>
      </c>
      <c r="Y151" s="67">
        <f t="shared" si="80"/>
        <v>-0.77433131159902646</v>
      </c>
      <c r="AB151" s="396"/>
    </row>
    <row r="152" spans="2:28" x14ac:dyDescent="0.25">
      <c r="B152" s="386" t="s">
        <v>20642</v>
      </c>
      <c r="C152" s="597"/>
      <c r="D152" s="597"/>
      <c r="E152" s="597"/>
      <c r="F152" s="155" t="s">
        <v>20642</v>
      </c>
      <c r="G152" s="4"/>
      <c r="H152" s="13">
        <f>IFERROR(IF($T$3="MTD",VLOOKUP(B152,LO!A:N,MATCH(Financials!$T$4,LO!$A$5:$N$5,0),FALSE),VLOOKUP(B152,LO!$P:$AC,MATCH(Financials!$T$4,LO!$P$5:$AC$5,0),FALSE)),0)</f>
        <v>0</v>
      </c>
      <c r="I152" s="13">
        <f>IFERROR(IF($T$3="MTD",VLOOKUP(C152,LU!$A:$N,MATCH(Financials!$T$4,LU!$A$5:$N$5,0),FALSE),VLOOKUP(C152,LU!$P:$AC,MATCH(Financials!$T$4,LU!$P$5:$AC$5,0),FALSE)),0)</f>
        <v>0</v>
      </c>
      <c r="J152" s="211">
        <f>IFERROR(IF($T$3="MTD",VLOOKUP(D152,LF!$A:$N,MATCH(Financials!$T$4,LF!$A$5:$N$5,0),FALSE),VLOOKUP(D152,LF!$P:$AC,MATCH(Financials!$T$4,LF!$P$5:$AC$5,0),FALSE)),0)</f>
        <v>0</v>
      </c>
      <c r="K152" s="211">
        <f>IFERROR(IF($T$3="MTD",VLOOKUP(E152,LRF!$A:$N,MATCH(Financials!$T$4,LRF!$A$5:$N$5,0),FALSE),VLOOKUP(E152,LRF!$P:$AC,MATCH(Financials!$T$4,LRF!$P$5:$AC$5,0),FALSE)),0)</f>
        <v>0</v>
      </c>
      <c r="L152" s="14">
        <f t="shared" si="76"/>
        <v>0</v>
      </c>
      <c r="N152" s="53"/>
      <c r="O152" s="53"/>
      <c r="P152" s="53"/>
      <c r="Q152" s="53"/>
      <c r="R152" s="13">
        <f>SUM(N152:Q152)</f>
        <v>0</v>
      </c>
      <c r="T152" s="100">
        <f t="shared" si="81"/>
        <v>0</v>
      </c>
      <c r="U152" s="67">
        <f t="shared" si="77"/>
        <v>0</v>
      </c>
      <c r="V152" s="100">
        <f>-IFERROR(IF($T$3="MTD",VLOOKUP(F152,'CONSO-2023'!$B:$N,MATCH(Financials!$T$4,'CONSO-2023'!$B$6:$N$6,0),FALSE),VLOOKUP(F152,'CONSO-2023'!$P:$AA,MATCH(Financials!$T$4,'CONSO-2023'!$P$6:$AB$6,0),FALSE)),0)</f>
        <v>0</v>
      </c>
      <c r="W152" s="67">
        <f t="shared" si="78"/>
        <v>0</v>
      </c>
      <c r="X152" s="100">
        <f t="shared" si="79"/>
        <v>0</v>
      </c>
      <c r="Y152" s="67">
        <f t="shared" si="80"/>
        <v>0</v>
      </c>
      <c r="AB152" s="396"/>
    </row>
    <row r="153" spans="2:28" x14ac:dyDescent="0.25">
      <c r="B153" s="211" t="s">
        <v>20398</v>
      </c>
      <c r="C153" s="211" t="s">
        <v>20398</v>
      </c>
      <c r="D153" s="211" t="s">
        <v>20398</v>
      </c>
      <c r="E153" s="211" t="s">
        <v>20398</v>
      </c>
      <c r="F153" s="13" t="s">
        <v>20398</v>
      </c>
      <c r="G153" s="4"/>
      <c r="H153" s="13">
        <f>IFERROR(IF($T$3="MTD",VLOOKUP(B153,LO!A:N,MATCH(Financials!$T$4,LO!$A$5:$N$5,0),FALSE),VLOOKUP(B153,LO!$P:$AC,MATCH(Financials!$T$4,LO!$P$5:$AC$5,0),FALSE)),0)</f>
        <v>0</v>
      </c>
      <c r="I153" s="13">
        <f>IFERROR(IF($T$3="MTD",VLOOKUP(C153,LU!$A:$N,MATCH(Financials!$T$4,LU!$A$5:$N$5,0),FALSE),VLOOKUP(C153,LU!$P:$AC,MATCH(Financials!$T$4,LU!$P$5:$AC$5,0),FALSE)),0)</f>
        <v>0</v>
      </c>
      <c r="J153" s="211">
        <f>IFERROR(IF($T$3="MTD",VLOOKUP(D153,LF!$A:$N,MATCH(Financials!$T$4,LF!$A$5:$N$5,0),FALSE),VLOOKUP(D153,LF!$P:$AC,MATCH(Financials!$T$4,LF!$P$5:$AC$5,0),FALSE)),0)</f>
        <v>0</v>
      </c>
      <c r="K153" s="211">
        <f>IFERROR(IF($T$3="MTD",VLOOKUP(E153,LRF!$A:$N,MATCH(Financials!$T$4,LRF!$A$5:$N$5,0),FALSE),VLOOKUP(E153,LRF!$P:$AC,MATCH(Financials!$T$4,LRF!$P$5:$AC$5,0),FALSE)),0)</f>
        <v>107719.29</v>
      </c>
      <c r="L153" s="14">
        <f t="shared" si="76"/>
        <v>107719.29</v>
      </c>
      <c r="N153" s="53"/>
      <c r="O153" s="53"/>
      <c r="P153" s="53"/>
      <c r="Q153" s="53"/>
      <c r="R153" s="13"/>
      <c r="T153" s="100">
        <f t="shared" si="81"/>
        <v>107719.29</v>
      </c>
      <c r="U153" s="67">
        <f t="shared" si="77"/>
        <v>3.8187870914814771E-2</v>
      </c>
      <c r="V153" s="100">
        <f>IFERROR(IF($T$3="MTD",VLOOKUP(F153,'CONSO-2023'!$B:$N,MATCH(Financials!$T$4,'CONSO-2023'!$B$6:$N$6,0),FALSE),VLOOKUP(F153,'CONSO-2023'!$P:$AA,MATCH(Financials!$T$4,'CONSO-2023'!$P$6:$AB$6,0),FALSE)),0)</f>
        <v>34846.800000000003</v>
      </c>
      <c r="W153" s="67">
        <f t="shared" si="78"/>
        <v>1.2732885211542425E-2</v>
      </c>
      <c r="X153" s="100">
        <f t="shared" si="79"/>
        <v>72872.489999999991</v>
      </c>
      <c r="Y153" s="67">
        <f t="shared" si="80"/>
        <v>2.0912247322566198</v>
      </c>
      <c r="AB153" s="396"/>
    </row>
    <row r="154" spans="2:28" x14ac:dyDescent="0.25">
      <c r="F154" s="7" t="s">
        <v>14</v>
      </c>
      <c r="G154" s="215">
        <f t="shared" ref="G154:L154" si="82">SUM(G148:G153)</f>
        <v>0</v>
      </c>
      <c r="H154" s="215">
        <f t="shared" si="82"/>
        <v>248991.83</v>
      </c>
      <c r="I154" s="215">
        <f t="shared" si="82"/>
        <v>7658.34</v>
      </c>
      <c r="J154" s="215">
        <f t="shared" si="82"/>
        <v>112433.82</v>
      </c>
      <c r="K154" s="215">
        <f t="shared" si="82"/>
        <v>107719.29</v>
      </c>
      <c r="L154" s="215">
        <f t="shared" si="82"/>
        <v>476803.28</v>
      </c>
      <c r="N154" s="54">
        <f>SUM(N149:N152)</f>
        <v>0</v>
      </c>
      <c r="O154" s="54">
        <f>SUM(O149:O152)</f>
        <v>0</v>
      </c>
      <c r="P154" s="54">
        <f>SUM(P149:P152)</f>
        <v>0</v>
      </c>
      <c r="Q154" s="54">
        <f>SUM(Q149:Q152)</f>
        <v>0</v>
      </c>
      <c r="R154" s="215">
        <f>SUM(R148:R152)</f>
        <v>0</v>
      </c>
      <c r="T154" s="108">
        <f>SUM(T148:T153)</f>
        <v>476803.28</v>
      </c>
      <c r="U154" s="36">
        <f t="shared" si="77"/>
        <v>0.16903288267496272</v>
      </c>
      <c r="V154" s="108">
        <f>SUM(V148:V153)</f>
        <v>492055.82</v>
      </c>
      <c r="W154" s="36">
        <f t="shared" si="78"/>
        <v>0.17979528317467836</v>
      </c>
      <c r="X154" s="108">
        <f t="shared" si="79"/>
        <v>-15252.539999999979</v>
      </c>
      <c r="Y154" s="36">
        <f t="shared" si="80"/>
        <v>-3.0997580721634388E-2</v>
      </c>
      <c r="Z154" s="403"/>
      <c r="AA154" s="404"/>
      <c r="AB154" s="405"/>
    </row>
    <row r="155" spans="2:28" x14ac:dyDescent="0.25">
      <c r="F155" s="1"/>
      <c r="G155" s="1"/>
      <c r="H155" s="1"/>
      <c r="I155" s="1"/>
      <c r="J155" s="216"/>
      <c r="K155" s="216"/>
      <c r="L155" s="24"/>
      <c r="N155" s="55"/>
      <c r="O155" s="55"/>
      <c r="P155" s="55"/>
      <c r="Q155" s="55"/>
      <c r="R155" s="1"/>
      <c r="T155" s="109"/>
      <c r="U155" s="40"/>
      <c r="V155" s="109"/>
      <c r="W155" s="40"/>
      <c r="X155" s="109"/>
      <c r="Y155" s="40"/>
      <c r="AB155" s="402"/>
    </row>
    <row r="156" spans="2:28" ht="15.6" customHeight="1" x14ac:dyDescent="0.25">
      <c r="F156" s="5" t="s">
        <v>13</v>
      </c>
      <c r="G156" s="1"/>
      <c r="H156" s="1"/>
      <c r="I156" s="1"/>
      <c r="J156" s="216"/>
      <c r="K156" s="216"/>
      <c r="L156" s="325"/>
      <c r="N156" s="55"/>
      <c r="O156" s="55"/>
      <c r="P156" s="53"/>
      <c r="Q156" s="55"/>
      <c r="R156" s="1"/>
      <c r="T156" s="109"/>
      <c r="U156" s="40"/>
      <c r="V156" s="109"/>
      <c r="W156" s="40"/>
      <c r="X156" s="109"/>
      <c r="Y156" s="40"/>
      <c r="AB156" s="405"/>
    </row>
    <row r="157" spans="2:28" x14ac:dyDescent="0.25">
      <c r="B157" s="42" t="s">
        <v>120</v>
      </c>
      <c r="C157" s="42" t="s">
        <v>120</v>
      </c>
      <c r="D157" s="42" t="s">
        <v>120</v>
      </c>
      <c r="E157" s="42" t="s">
        <v>120</v>
      </c>
      <c r="F157" s="4" t="s">
        <v>12</v>
      </c>
      <c r="G157" s="4"/>
      <c r="H157" s="13">
        <f>IFERROR(IF($T$3="MTD",VLOOKUP(B157,LO!A:N,MATCH(Financials!$T$4,LO!$A$5:$N$5,0),FALSE),VLOOKUP(B157,LO!$P:$AC,MATCH(Financials!$T$4,LO!$P$5:$AC$5,0),FALSE)),0)</f>
        <v>855.76</v>
      </c>
      <c r="I157" s="13">
        <f>IFERROR(IF($T$3="MTD",VLOOKUP(C157,LU!$A:$N,MATCH(Financials!$T$4,LU!$A$5:$N$5,0),FALSE),VLOOKUP(C157,LU!$P:$AC,MATCH(Financials!$T$4,LU!$P$5:$AC$5,0),FALSE)),0)</f>
        <v>0</v>
      </c>
      <c r="J157" s="211">
        <f>IFERROR(IF($T$3="MTD",VLOOKUP(D157,LF!$A:$N,MATCH(Financials!$T$4,LF!$A$5:$N$5,0),FALSE),VLOOKUP(D157,LF!$P:$AC,MATCH(Financials!$T$4,LF!$P$5:$AC$5,0),FALSE)),0)</f>
        <v>99737.31</v>
      </c>
      <c r="K157" s="211">
        <f>IFERROR(IF($T$3="MTD",VLOOKUP(E157,LRF!$A:$N,MATCH(Financials!$T$4,LRF!$A$5:$N$5,0),FALSE),VLOOKUP(E157,LRF!$P:$AC,MATCH(Financials!$T$4,LRF!$P$5:$AC$5,0),FALSE)),0)</f>
        <v>669795.61</v>
      </c>
      <c r="L157" s="14">
        <f>SUM(G157:K157)</f>
        <v>770388.67999999993</v>
      </c>
      <c r="N157" s="53"/>
      <c r="O157" s="53"/>
      <c r="P157" s="832">
        <v>-722.67</v>
      </c>
      <c r="Q157" s="53"/>
      <c r="R157" s="13">
        <f>SUM(N157:Q157)</f>
        <v>-722.67</v>
      </c>
      <c r="T157" s="624">
        <f>L157+R157</f>
        <v>769666.00999999989</v>
      </c>
      <c r="U157" s="67">
        <f t="shared" ref="U157:U171" si="83">IFERROR(T157/$T$187,0)</f>
        <v>0.27285647944208075</v>
      </c>
      <c r="V157" s="100">
        <f>IFERROR(IF($T$3="MTD",VLOOKUP(F157,'CONSO-2023'!$B:$N,MATCH(Financials!$T$4,'CONSO-2023'!$B$6:$N$6,0),FALSE),VLOOKUP(F157,'CONSO-2023'!$P:$AA,MATCH(Financials!$T$4,'CONSO-2023'!$P$6:$AB$6,0),FALSE)),0)</f>
        <v>351920</v>
      </c>
      <c r="W157" s="67">
        <f t="shared" ref="W157:W171" si="84">IFERROR(V157/$V$187,0)</f>
        <v>0.12859019949166092</v>
      </c>
      <c r="X157" s="100">
        <f>T157-V157</f>
        <v>417746.00999999989</v>
      </c>
      <c r="Y157" s="67">
        <f t="shared" ref="Y157:Y171" si="85">IFERROR(T157/V157-1,0)</f>
        <v>1.1870482211866329</v>
      </c>
      <c r="Z157" s="403">
        <f>IF(ROUND(T157-'J1.1'!F5,0)=0,"J1.1",0)</f>
        <v>0</v>
      </c>
      <c r="AA157" s="404"/>
      <c r="AB157" s="402"/>
    </row>
    <row r="158" spans="2:28" hidden="1" x14ac:dyDescent="0.25">
      <c r="B158" s="597" t="s">
        <v>942</v>
      </c>
      <c r="C158" s="597" t="s">
        <v>942</v>
      </c>
      <c r="D158" s="597" t="s">
        <v>942</v>
      </c>
      <c r="E158" s="597"/>
      <c r="F158" s="4" t="s">
        <v>946</v>
      </c>
      <c r="G158" s="4"/>
      <c r="H158" s="13">
        <f>IFERROR(IF($T$3="MTD",VLOOKUP(B158,LO!A:N,MATCH(Financials!$T$4,LO!$A$5:$N$5,0),FALSE),VLOOKUP(B158,LO!$P:$AC,MATCH(Financials!$T$4,LO!$P$5:$AC$5,0),FALSE)),0)</f>
        <v>0</v>
      </c>
      <c r="I158" s="13">
        <f>IFERROR(IF($T$3="MTD",VLOOKUP(C158,LU!$A:$N,MATCH(Financials!$T$4,LU!$A$5:$N$5,0),FALSE),VLOOKUP(C158,LU!$P:$AC,MATCH(Financials!$T$4,LU!$P$5:$AC$5,0),FALSE)),0)</f>
        <v>0</v>
      </c>
      <c r="J158" s="211">
        <f>IFERROR(IF($T$3="MTD",VLOOKUP(D158,LF!$A:$N,MATCH(Financials!$T$4,LF!$A$5:$N$5,0),FALSE),VLOOKUP(D158,LF!$P:$AC,MATCH(Financials!$T$4,LF!$P$5:$AC$5,0),FALSE)),0)</f>
        <v>0</v>
      </c>
      <c r="K158" s="211">
        <f>IFERROR(IF($T$3="MTD",VLOOKUP(E158,LRF!$A:$N,MATCH(Financials!$T$4,LRF!$A$5:$N$5,0),FALSE),VLOOKUP(E158,LRF!$P:$AC,MATCH(Financials!$T$4,LRF!$P$5:$AC$5,0),FALSE)),0)</f>
        <v>0</v>
      </c>
      <c r="L158" s="14">
        <f t="shared" ref="L158:L168" si="86">SUM(G158:K158)</f>
        <v>0</v>
      </c>
      <c r="N158" s="53"/>
      <c r="O158" s="53"/>
      <c r="P158" s="53"/>
      <c r="Q158" s="53"/>
      <c r="R158" s="13">
        <f t="shared" ref="R158:R170" si="87">SUM(N158:Q158)</f>
        <v>0</v>
      </c>
      <c r="T158" s="100">
        <f>L158+R158</f>
        <v>0</v>
      </c>
      <c r="U158" s="67">
        <f t="shared" si="83"/>
        <v>0</v>
      </c>
      <c r="V158" s="100">
        <f>IFERROR(IF($T$3="MTD",VLOOKUP(F158,'CONSO-2023'!$B:$N,MATCH(Financials!$T$4,'CONSO-2023'!$B$6:$N$6,0),FALSE),VLOOKUP(F158,'CONSO-2023'!$P:$AA,MATCH(Financials!$T$4,'CONSO-2023'!$P$6:$AB$6,0),FALSE)),0)</f>
        <v>0</v>
      </c>
      <c r="W158" s="67">
        <f t="shared" si="84"/>
        <v>0</v>
      </c>
      <c r="X158" s="100">
        <f t="shared" ref="X158:X170" si="88">T158-V158</f>
        <v>0</v>
      </c>
      <c r="Y158" s="67">
        <f t="shared" si="85"/>
        <v>0</v>
      </c>
      <c r="Z158" s="407"/>
      <c r="AA158" s="408"/>
      <c r="AB158" s="402"/>
    </row>
    <row r="159" spans="2:28" hidden="1" x14ac:dyDescent="0.25">
      <c r="B159" s="597" t="s">
        <v>943</v>
      </c>
      <c r="C159" s="597" t="s">
        <v>943</v>
      </c>
      <c r="D159" s="597" t="s">
        <v>943</v>
      </c>
      <c r="E159" s="597"/>
      <c r="F159" s="4" t="s">
        <v>947</v>
      </c>
      <c r="G159" s="4"/>
      <c r="H159" s="13">
        <f>IFERROR(IF($T$3="MTD",VLOOKUP(B159,LO!A:N,MATCH(Financials!$T$4,LO!$A$5:$N$5,0),FALSE),VLOOKUP(B159,LO!$P:$AC,MATCH(Financials!$T$4,LO!$P$5:$AC$5,0),FALSE)),0)</f>
        <v>0</v>
      </c>
      <c r="I159" s="13">
        <f>IFERROR(IF($T$3="MTD",VLOOKUP(C159,LU!$A:$N,MATCH(Financials!$T$4,LU!$A$5:$N$5,0),FALSE),VLOOKUP(C159,LU!$P:$AC,MATCH(Financials!$T$4,LU!$P$5:$AC$5,0),FALSE)),0)</f>
        <v>0</v>
      </c>
      <c r="J159" s="211">
        <f>IFERROR(IF($T$3="MTD",VLOOKUP(D159,LF!$A:$N,MATCH(Financials!$T$4,LF!$A$5:$N$5,0),FALSE),VLOOKUP(D159,LF!$P:$AC,MATCH(Financials!$T$4,LF!$P$5:$AC$5,0),FALSE)),0)</f>
        <v>0</v>
      </c>
      <c r="K159" s="211">
        <f>IFERROR(IF($T$3="MTD",VLOOKUP(E159,LRF!$A:$N,MATCH(Financials!$T$4,LRF!$A$5:$N$5,0),FALSE),VLOOKUP(E159,LRF!$P:$AC,MATCH(Financials!$T$4,LRF!$P$5:$AC$5,0),FALSE)),0)</f>
        <v>0</v>
      </c>
      <c r="L159" s="14">
        <f t="shared" si="86"/>
        <v>0</v>
      </c>
      <c r="N159" s="53"/>
      <c r="O159" s="53"/>
      <c r="P159" s="53"/>
      <c r="Q159" s="53"/>
      <c r="R159" s="13">
        <f t="shared" si="87"/>
        <v>0</v>
      </c>
      <c r="T159" s="100">
        <f t="shared" ref="T159:T170" si="89">L159+R159</f>
        <v>0</v>
      </c>
      <c r="U159" s="67">
        <f t="shared" si="83"/>
        <v>0</v>
      </c>
      <c r="V159" s="100">
        <f>IFERROR(IF($T$3="MTD",VLOOKUP(F159,'CONSO-2023'!$B:$N,MATCH(Financials!$T$4,'CONSO-2023'!$B$6:$N$6,0),FALSE),VLOOKUP(F159,'CONSO-2023'!$P:$AA,MATCH(Financials!$T$4,'CONSO-2023'!$P$6:$AB$6,0),FALSE)),0)</f>
        <v>0</v>
      </c>
      <c r="W159" s="67">
        <f t="shared" si="84"/>
        <v>0</v>
      </c>
      <c r="X159" s="100">
        <f t="shared" si="88"/>
        <v>0</v>
      </c>
      <c r="Y159" s="67">
        <f t="shared" si="85"/>
        <v>0</v>
      </c>
      <c r="Z159" s="407"/>
      <c r="AA159" s="408"/>
      <c r="AB159" s="402"/>
    </row>
    <row r="160" spans="2:28" hidden="1" x14ac:dyDescent="0.25">
      <c r="B160" s="597" t="s">
        <v>944</v>
      </c>
      <c r="C160" s="597" t="s">
        <v>944</v>
      </c>
      <c r="D160" s="597" t="s">
        <v>944</v>
      </c>
      <c r="E160" s="597"/>
      <c r="F160" s="4" t="s">
        <v>948</v>
      </c>
      <c r="G160" s="4"/>
      <c r="H160" s="13">
        <f>IFERROR(IF($T$3="MTD",VLOOKUP(B160,LO!A:N,MATCH(Financials!$T$4,LO!$A$5:$N$5,0),FALSE),VLOOKUP(B160,LO!$P:$AC,MATCH(Financials!$T$4,LO!$P$5:$AC$5,0),FALSE)),0)</f>
        <v>0</v>
      </c>
      <c r="I160" s="13">
        <f>IFERROR(IF($T$3="MTD",VLOOKUP(C160,LU!$A:$N,MATCH(Financials!$T$4,LU!$A$5:$N$5,0),FALSE),VLOOKUP(C160,LU!$P:$AC,MATCH(Financials!$T$4,LU!$P$5:$AC$5,0),FALSE)),0)</f>
        <v>0</v>
      </c>
      <c r="J160" s="211">
        <f>IFERROR(IF($T$3="MTD",VLOOKUP(D160,LF!$A:$N,MATCH(Financials!$T$4,LF!$A$5:$N$5,0),FALSE),VLOOKUP(D160,LF!$P:$AC,MATCH(Financials!$T$4,LF!$P$5:$AC$5,0),FALSE)),0)</f>
        <v>0</v>
      </c>
      <c r="K160" s="211">
        <f>IFERROR(IF($T$3="MTD",VLOOKUP(E160,LRF!$A:$N,MATCH(Financials!$T$4,LRF!$A$5:$N$5,0),FALSE),VLOOKUP(E160,LRF!$P:$AC,MATCH(Financials!$T$4,LRF!$P$5:$AC$5,0),FALSE)),0)</f>
        <v>0</v>
      </c>
      <c r="L160" s="14">
        <f t="shared" si="86"/>
        <v>0</v>
      </c>
      <c r="N160" s="53"/>
      <c r="O160" s="53"/>
      <c r="P160" s="53"/>
      <c r="Q160" s="53"/>
      <c r="R160" s="13">
        <f t="shared" si="87"/>
        <v>0</v>
      </c>
      <c r="T160" s="100">
        <f t="shared" si="89"/>
        <v>0</v>
      </c>
      <c r="U160" s="67">
        <f t="shared" si="83"/>
        <v>0</v>
      </c>
      <c r="V160" s="100">
        <f>IFERROR(IF($T$3="MTD",VLOOKUP(F160,'CONSO-2023'!$B:$N,MATCH(Financials!$T$4,'CONSO-2023'!$B$6:$N$6,0),FALSE),VLOOKUP(F160,'CONSO-2023'!$P:$AA,MATCH(Financials!$T$4,'CONSO-2023'!$P$6:$AB$6,0),FALSE)),0)</f>
        <v>0</v>
      </c>
      <c r="W160" s="67">
        <f t="shared" si="84"/>
        <v>0</v>
      </c>
      <c r="X160" s="100">
        <f t="shared" si="88"/>
        <v>0</v>
      </c>
      <c r="Y160" s="67">
        <f t="shared" si="85"/>
        <v>0</v>
      </c>
      <c r="Z160" s="407"/>
      <c r="AA160" s="408"/>
      <c r="AB160" s="402"/>
    </row>
    <row r="161" spans="2:28" hidden="1" x14ac:dyDescent="0.25">
      <c r="B161" s="597" t="s">
        <v>945</v>
      </c>
      <c r="C161" s="597" t="s">
        <v>945</v>
      </c>
      <c r="D161" s="597" t="s">
        <v>945</v>
      </c>
      <c r="E161" s="597"/>
      <c r="F161" s="4" t="s">
        <v>949</v>
      </c>
      <c r="G161" s="4"/>
      <c r="H161" s="13">
        <f>IFERROR(IF($T$3="MTD",VLOOKUP(B161,LO!A:N,MATCH(Financials!$T$4,LO!$A$5:$N$5,0),FALSE),VLOOKUP(B161,LO!$P:$AC,MATCH(Financials!$T$4,LO!$P$5:$AC$5,0),FALSE)),0)</f>
        <v>0</v>
      </c>
      <c r="I161" s="13">
        <f>IFERROR(IF($T$3="MTD",VLOOKUP(C161,LU!$A:$N,MATCH(Financials!$T$4,LU!$A$5:$N$5,0),FALSE),VLOOKUP(C161,LU!$P:$AC,MATCH(Financials!$T$4,LU!$P$5:$AC$5,0),FALSE)),0)</f>
        <v>0</v>
      </c>
      <c r="J161" s="211">
        <f>IFERROR(IF($T$3="MTD",VLOOKUP(D161,LF!$A:$N,MATCH(Financials!$T$4,LF!$A$5:$N$5,0),FALSE),VLOOKUP(D161,LF!$P:$AC,MATCH(Financials!$T$4,LF!$P$5:$AC$5,0),FALSE)),0)</f>
        <v>0</v>
      </c>
      <c r="K161" s="211">
        <f>IFERROR(IF($T$3="MTD",VLOOKUP(E161,LRF!$A:$N,MATCH(Financials!$T$4,LRF!$A$5:$N$5,0),FALSE),VLOOKUP(E161,LRF!$P:$AC,MATCH(Financials!$T$4,LRF!$P$5:$AC$5,0),FALSE)),0)</f>
        <v>0</v>
      </c>
      <c r="L161" s="14">
        <f t="shared" si="86"/>
        <v>0</v>
      </c>
      <c r="N161" s="53"/>
      <c r="O161" s="53"/>
      <c r="P161" s="53"/>
      <c r="Q161" s="53"/>
      <c r="R161" s="13">
        <f t="shared" si="87"/>
        <v>0</v>
      </c>
      <c r="T161" s="100">
        <f t="shared" si="89"/>
        <v>0</v>
      </c>
      <c r="U161" s="67">
        <f t="shared" si="83"/>
        <v>0</v>
      </c>
      <c r="V161" s="100">
        <f>IFERROR(IF($T$3="MTD",VLOOKUP(F161,'CONSO-2023'!$B:$N,MATCH(Financials!$T$4,'CONSO-2023'!$B$6:$N$6,0),FALSE),VLOOKUP(F161,'CONSO-2023'!$P:$AA,MATCH(Financials!$T$4,'CONSO-2023'!$P$6:$AB$6,0),FALSE)),0)</f>
        <v>0</v>
      </c>
      <c r="W161" s="67">
        <f t="shared" si="84"/>
        <v>0</v>
      </c>
      <c r="X161" s="100">
        <f t="shared" si="88"/>
        <v>0</v>
      </c>
      <c r="Y161" s="67">
        <f t="shared" si="85"/>
        <v>0</v>
      </c>
      <c r="Z161" s="407"/>
      <c r="AA161" s="408"/>
      <c r="AB161" s="402"/>
    </row>
    <row r="162" spans="2:28" x14ac:dyDescent="0.25">
      <c r="B162" s="597" t="s">
        <v>15020</v>
      </c>
      <c r="C162" s="597" t="s">
        <v>15020</v>
      </c>
      <c r="D162" s="597" t="s">
        <v>15020</v>
      </c>
      <c r="E162" s="597" t="s">
        <v>142</v>
      </c>
      <c r="F162" s="4" t="s">
        <v>16724</v>
      </c>
      <c r="G162" s="4"/>
      <c r="H162" s="13">
        <f>IFERROR(IF($T$3="MTD",VLOOKUP(B162,LO!A:N,MATCH(Financials!$T$4,LO!$A$5:$N$5,0),FALSE),VLOOKUP(B162,LO!$P:$AC,MATCH(Financials!$T$4,LO!$P$5:$AC$5,0),FALSE)),0)</f>
        <v>6124</v>
      </c>
      <c r="I162" s="13">
        <f>IFERROR(IF($T$3="MTD",VLOOKUP(C162,LU!$A:$N,MATCH(Financials!$T$4,LU!$A$5:$N$5,0),FALSE),VLOOKUP(C162,LU!$P:$AC,MATCH(Financials!$T$4,LU!$P$5:$AC$5,0),FALSE)),0)</f>
        <v>0</v>
      </c>
      <c r="J162" s="211">
        <f>IFERROR(IF($T$3="MTD",VLOOKUP(D162,LF!$A:$N,MATCH(Financials!$T$4,LF!$A$5:$N$5,0),FALSE),VLOOKUP(D162,LF!$P:$AC,MATCH(Financials!$T$4,LF!$P$5:$AC$5,0),FALSE)),0)</f>
        <v>-6124</v>
      </c>
      <c r="K162" s="211">
        <f>IFERROR(IF($T$3="MTD",VLOOKUP(E162,LRF!$A:$N,MATCH(Financials!$T$4,LRF!$A$5:$N$5,0),FALSE),VLOOKUP(E162,LRF!$P:$AC,MATCH(Financials!$T$4,LRF!$P$5:$AC$5,0),FALSE)),0)</f>
        <v>1014776.68</v>
      </c>
      <c r="L162" s="14">
        <f t="shared" si="86"/>
        <v>1014776.68</v>
      </c>
      <c r="N162" s="53"/>
      <c r="O162" s="53"/>
      <c r="P162" s="53"/>
      <c r="Q162" s="53"/>
      <c r="R162" s="13">
        <f>SUM(N162:Q162)</f>
        <v>0</v>
      </c>
      <c r="T162" s="100">
        <f>L162+R162</f>
        <v>1014776.68</v>
      </c>
      <c r="U162" s="67">
        <f t="shared" si="83"/>
        <v>0.35975135802700053</v>
      </c>
      <c r="V162" s="100">
        <f>IFERROR(IF($T$3="MTD",VLOOKUP(F162,'CONSO-2023'!$B:$N,MATCH(Financials!$T$4,'CONSO-2023'!$B$6:$N$6,0),FALSE),VLOOKUP(F162,'CONSO-2023'!$P:$AA,MATCH(Financials!$T$4,'CONSO-2023'!$P$6:$AB$6,0),FALSE)),0)</f>
        <v>63382</v>
      </c>
      <c r="W162" s="67">
        <f t="shared" si="84"/>
        <v>2.3159536326950593E-2</v>
      </c>
      <c r="X162" s="100">
        <f>T162-V162</f>
        <v>951394.68</v>
      </c>
      <c r="Y162" s="67">
        <f>IFERROR(T162/V162-1,0)</f>
        <v>15.010486889022122</v>
      </c>
      <c r="Z162" s="403"/>
      <c r="AA162" s="404"/>
      <c r="AB162" s="402"/>
    </row>
    <row r="163" spans="2:28" x14ac:dyDescent="0.25">
      <c r="B163" s="42" t="s">
        <v>142</v>
      </c>
      <c r="C163" s="42" t="s">
        <v>142</v>
      </c>
      <c r="D163" s="42" t="s">
        <v>142</v>
      </c>
      <c r="E163" s="597" t="s">
        <v>20417</v>
      </c>
      <c r="F163" s="4" t="s">
        <v>16725</v>
      </c>
      <c r="G163" s="4"/>
      <c r="H163" s="13">
        <f>IFERROR(IF($T$3="MTD",VLOOKUP(B163,LO!A:N,MATCH(Financials!$T$4,LO!$A$5:$N$5,0),FALSE),VLOOKUP(B163,LO!$P:$AC,MATCH(Financials!$T$4,LO!$P$5:$AC$5,0),FALSE)),0)</f>
        <v>0</v>
      </c>
      <c r="I163" s="13">
        <f>IFERROR(IF($T$3="MTD",VLOOKUP(C163,LU!$A:$N,MATCH(Financials!$T$4,LU!$A$5:$N$5,0),FALSE),VLOOKUP(C163,LU!$P:$AC,MATCH(Financials!$T$4,LU!$P$5:$AC$5,0),FALSE)),0)</f>
        <v>0</v>
      </c>
      <c r="J163" s="211">
        <f>IFERROR(IF($T$3="MTD",VLOOKUP(D163,LF!$A:$N,MATCH(Financials!$T$4,LF!$A$5:$N$5,0),FALSE),VLOOKUP(D163,LF!$P:$AC,MATCH(Financials!$T$4,LF!$P$5:$AC$5,0),FALSE)),0)</f>
        <v>160311.51</v>
      </c>
      <c r="K163" s="211">
        <f>IFERROR(IF($T$3="MTD",VLOOKUP(E163,LRF!$A:$N,MATCH(Financials!$T$4,LRF!$A$5:$N$5,0),FALSE),VLOOKUP(E163,LRF!$P:$AC,MATCH(Financials!$T$4,LRF!$P$5:$AC$5,0),FALSE)),0)</f>
        <v>59052.5</v>
      </c>
      <c r="L163" s="14">
        <f>SUM(G163:K163)</f>
        <v>219364.01</v>
      </c>
      <c r="N163" s="53"/>
      <c r="O163" s="53"/>
      <c r="P163" s="53"/>
      <c r="Q163" s="53"/>
      <c r="R163" s="13">
        <f t="shared" si="87"/>
        <v>0</v>
      </c>
      <c r="T163" s="624">
        <f t="shared" si="89"/>
        <v>219364.01</v>
      </c>
      <c r="U163" s="67">
        <f t="shared" si="83"/>
        <v>7.7767357148716229E-2</v>
      </c>
      <c r="V163" s="100">
        <f>IFERROR(IF($T$3="MTD",VLOOKUP(F163,'CONSO-2023'!$B:$N,MATCH(Financials!$T$4,'CONSO-2023'!$B$6:$N$6,0),FALSE),VLOOKUP(F163,'CONSO-2023'!$P:$AA,MATCH(Financials!$T$4,'CONSO-2023'!$P$6:$AB$6,0),FALSE)),0)</f>
        <v>805327</v>
      </c>
      <c r="W163" s="67">
        <f t="shared" si="84"/>
        <v>0.29426335413167998</v>
      </c>
      <c r="X163" s="100">
        <f t="shared" si="88"/>
        <v>-585962.99</v>
      </c>
      <c r="Y163" s="67">
        <f t="shared" si="85"/>
        <v>-0.72760877258554602</v>
      </c>
      <c r="Z163" s="403">
        <f>IF(ROUND(T163-'J2'!C3,0)=0,"J2",0)</f>
        <v>0</v>
      </c>
      <c r="AA163" s="404"/>
      <c r="AB163" s="396"/>
    </row>
    <row r="164" spans="2:28" hidden="1" x14ac:dyDescent="0.25">
      <c r="B164" s="597" t="s">
        <v>1298</v>
      </c>
      <c r="C164" s="597" t="s">
        <v>1298</v>
      </c>
      <c r="D164" s="597" t="s">
        <v>1298</v>
      </c>
      <c r="E164" s="597" t="s">
        <v>1298</v>
      </c>
      <c r="F164" s="4" t="s">
        <v>1297</v>
      </c>
      <c r="G164" s="4"/>
      <c r="H164" s="13">
        <f>IFERROR(IF($T$3="MTD",VLOOKUP(B164,LO!A:N,MATCH(Financials!$T$4,LO!$A$5:$N$5,0),FALSE),VLOOKUP(B164,LO!$P:$AC,MATCH(Financials!$T$4,LO!$P$5:$AC$5,0),FALSE)),0)</f>
        <v>0</v>
      </c>
      <c r="I164" s="13">
        <f>IFERROR(IF($T$3="MTD",VLOOKUP(C164,LU!$A:$N,MATCH(Financials!$T$4,LU!$A$5:$N$5,0),FALSE),VLOOKUP(C164,LU!$P:$AC,MATCH(Financials!$T$4,LU!$P$5:$AC$5,0),FALSE)),0)</f>
        <v>0</v>
      </c>
      <c r="J164" s="211">
        <f>IFERROR(IF($T$3="MTD",VLOOKUP(D164,LF!$A:$N,MATCH(Financials!$T$4,LF!$A$5:$N$5,0),FALSE),VLOOKUP(D164,LF!$P:$AC,MATCH(Financials!$T$4,LF!$P$5:$AC$5,0),FALSE)),0)</f>
        <v>0</v>
      </c>
      <c r="K164" s="211">
        <f>IFERROR(IF($T$3="MTD",VLOOKUP(E164,LRF!$A:$N,MATCH(Financials!$T$4,LRF!$A$5:$N$5,0),FALSE),VLOOKUP(E164,LRF!$P:$AC,MATCH(Financials!$T$4,LRF!$P$5:$AC$5,0),FALSE)),0)</f>
        <v>0</v>
      </c>
      <c r="L164" s="14">
        <f t="shared" si="86"/>
        <v>0</v>
      </c>
      <c r="N164" s="53"/>
      <c r="O164" s="53"/>
      <c r="P164" s="53"/>
      <c r="Q164" s="53"/>
      <c r="R164" s="13">
        <f t="shared" si="87"/>
        <v>0</v>
      </c>
      <c r="T164" s="100">
        <f t="shared" si="89"/>
        <v>0</v>
      </c>
      <c r="U164" s="67">
        <f t="shared" si="83"/>
        <v>0</v>
      </c>
      <c r="V164" s="100">
        <f>IFERROR(IF($T$3="MTD",VLOOKUP(F164,'CONSO-2023'!$B:$N,MATCH(Financials!$T$4,'CONSO-2023'!$B$6:$N$6,0),FALSE),VLOOKUP(F164,'CONSO-2023'!$P:$AA,MATCH(Financials!$T$4,'CONSO-2023'!$P$6:$AB$6,0),FALSE)),0)</f>
        <v>0</v>
      </c>
      <c r="W164" s="67">
        <f t="shared" si="84"/>
        <v>0</v>
      </c>
      <c r="X164" s="100">
        <f t="shared" si="88"/>
        <v>0</v>
      </c>
      <c r="Y164" s="67">
        <f t="shared" si="85"/>
        <v>0</v>
      </c>
      <c r="Z164" s="403"/>
      <c r="AA164" s="404"/>
      <c r="AB164" s="396"/>
    </row>
    <row r="165" spans="2:28" ht="15" customHeight="1" x14ac:dyDescent="0.25">
      <c r="B165" s="42" t="s">
        <v>121</v>
      </c>
      <c r="C165" s="42" t="s">
        <v>121</v>
      </c>
      <c r="D165" s="42" t="s">
        <v>121</v>
      </c>
      <c r="E165" s="42" t="s">
        <v>121</v>
      </c>
      <c r="F165" s="4" t="s">
        <v>29</v>
      </c>
      <c r="G165" s="4"/>
      <c r="H165" s="13">
        <f>IFERROR(IF($T$3="MTD",VLOOKUP(B165,LO!A:N,MATCH(Financials!$T$4,LO!$A$5:$N$5,0),FALSE),VLOOKUP(B165,LO!$P:$AC,MATCH(Financials!$T$4,LO!$P$5:$AC$5,0),FALSE)),0)</f>
        <v>340162.36</v>
      </c>
      <c r="I165" s="13">
        <f>IFERROR(IF($T$3="MTD",VLOOKUP(C165,LU!$A:$N,MATCH(Financials!$T$4,LU!$A$5:$N$5,0),FALSE),VLOOKUP(C165,LU!$P:$AC,MATCH(Financials!$T$4,LU!$P$5:$AC$5,0),FALSE)),0)</f>
        <v>0</v>
      </c>
      <c r="J165" s="211">
        <f>IFERROR(IF($T$3="MTD",VLOOKUP(D165,LF!$A:$N,MATCH(Financials!$T$4,LF!$A$5:$N$5,0),FALSE),VLOOKUP(D165,LF!$P:$AC,MATCH(Financials!$T$4,LF!$P$5:$AC$5,0),FALSE)),0)</f>
        <v>0</v>
      </c>
      <c r="K165" s="211">
        <f>IFERROR(IF($T$3="MTD",VLOOKUP(E165,LRF!$A:$N,MATCH(Financials!$T$4,LRF!$A$5:$N$5,0),FALSE),VLOOKUP(E165,LRF!$P:$AC,MATCH(Financials!$T$4,LRF!$P$5:$AC$5,0),FALSE)),0)</f>
        <v>0</v>
      </c>
      <c r="L165" s="14">
        <f>SUM(G165:K165)</f>
        <v>340162.36</v>
      </c>
      <c r="N165" s="53"/>
      <c r="O165" s="53"/>
      <c r="P165" s="53"/>
      <c r="Q165" s="53"/>
      <c r="R165" s="13">
        <f t="shared" si="87"/>
        <v>0</v>
      </c>
      <c r="T165" s="100">
        <f>L165+R165</f>
        <v>340162.36</v>
      </c>
      <c r="U165" s="67">
        <f t="shared" si="83"/>
        <v>0.12059192270723983</v>
      </c>
      <c r="V165" s="100">
        <f>IFERROR(IF($T$3="MTD",VLOOKUP(F165,'CONSO-2023'!$B:$N,MATCH(Financials!$T$4,'CONSO-2023'!$B$6:$N$6,0),FALSE),VLOOKUP(F165,'CONSO-2023'!$P:$AA,MATCH(Financials!$T$4,'CONSO-2023'!$P$6:$AB$6,0),FALSE)),0)</f>
        <v>1024071.18</v>
      </c>
      <c r="W165" s="67">
        <f t="shared" si="84"/>
        <v>0.37419162687503016</v>
      </c>
      <c r="X165" s="100">
        <f t="shared" si="88"/>
        <v>-683908.82000000007</v>
      </c>
      <c r="Y165" s="67">
        <f t="shared" si="85"/>
        <v>-0.66783328479178572</v>
      </c>
      <c r="Z165" s="403">
        <f>IF(ROUND(T165-[2]J3!F11,0)=0,"J3",0)</f>
        <v>0</v>
      </c>
      <c r="AA165" s="404"/>
      <c r="AB165" s="396"/>
    </row>
    <row r="166" spans="2:28" hidden="1" x14ac:dyDescent="0.25">
      <c r="B166" s="597" t="s">
        <v>10755</v>
      </c>
      <c r="C166" s="597" t="s">
        <v>10755</v>
      </c>
      <c r="D166" s="597" t="s">
        <v>10755</v>
      </c>
      <c r="E166" s="597"/>
      <c r="F166" s="4" t="s">
        <v>10754</v>
      </c>
      <c r="G166" s="4"/>
      <c r="H166" s="13">
        <f>IFERROR(IF($T$3="MTD",VLOOKUP(B166,LO!A:N,MATCH(Financials!$T$4,LO!$A$5:$N$5,0),FALSE),VLOOKUP(B166,LO!$P:$AC,MATCH(Financials!$T$4,LO!$P$5:$AC$5,0),FALSE)),0)</f>
        <v>0</v>
      </c>
      <c r="I166" s="13">
        <f>IFERROR(IF($T$3="MTD",VLOOKUP(C166,LU!$A:$N,MATCH(Financials!$T$4,LU!$A$5:$N$5,0),FALSE),VLOOKUP(C166,LU!$P:$AC,MATCH(Financials!$T$4,LU!$P$5:$AC$5,0),FALSE)),0)</f>
        <v>0</v>
      </c>
      <c r="J166" s="211">
        <f>IFERROR(IF($T$3="MTD",VLOOKUP(D166,LF!$A:$N,MATCH(Financials!$T$4,LF!$A$5:$N$5,0),FALSE),VLOOKUP(D166,LF!$P:$AC,MATCH(Financials!$T$4,LF!$P$5:$AC$5,0),FALSE)),0)</f>
        <v>0</v>
      </c>
      <c r="K166" s="211"/>
      <c r="L166" s="14">
        <f t="shared" si="86"/>
        <v>0</v>
      </c>
      <c r="N166" s="53"/>
      <c r="O166" s="53"/>
      <c r="P166" s="53"/>
      <c r="Q166" s="53"/>
      <c r="R166" s="13">
        <f t="shared" si="87"/>
        <v>0</v>
      </c>
      <c r="T166" s="100">
        <f t="shared" si="89"/>
        <v>0</v>
      </c>
      <c r="U166" s="67">
        <f t="shared" si="83"/>
        <v>0</v>
      </c>
      <c r="V166" s="100">
        <f>IFERROR(IF($T$3="MTD",VLOOKUP(F166,'CONSO-2023'!$B:$N,MATCH(Financials!$T$4,'CONSO-2023'!$B$6:$N$6,0),FALSE),VLOOKUP(F166,'CONSO-2023'!$O:$AA,MATCH(Financials!$T$4,'CONSO-2023'!$O$6:$AB$6,0),FALSE)),0)</f>
        <v>0</v>
      </c>
      <c r="W166" s="67">
        <f t="shared" si="84"/>
        <v>0</v>
      </c>
      <c r="X166" s="100">
        <f t="shared" si="88"/>
        <v>0</v>
      </c>
      <c r="Y166" s="67">
        <f t="shared" si="85"/>
        <v>0</v>
      </c>
      <c r="Z166" s="403"/>
      <c r="AA166" s="404"/>
      <c r="AB166" s="396"/>
    </row>
    <row r="167" spans="2:28" hidden="1" x14ac:dyDescent="0.25">
      <c r="B167" s="597" t="s">
        <v>13539</v>
      </c>
      <c r="C167" s="597" t="s">
        <v>13539</v>
      </c>
      <c r="D167" s="597" t="s">
        <v>13539</v>
      </c>
      <c r="E167" s="597"/>
      <c r="F167" s="4" t="s">
        <v>15010</v>
      </c>
      <c r="G167" s="4"/>
      <c r="H167" s="13">
        <f>IFERROR(IF($T$3="MTD",VLOOKUP(B167,LO!A:N,MATCH(Financials!$T$4,LO!$A$5:$N$5,0),FALSE),VLOOKUP(B167,LO!$P:$AC,MATCH(Financials!$T$4,LO!$P$5:$AC$5,0),FALSE)),0)</f>
        <v>0</v>
      </c>
      <c r="I167" s="13">
        <f>IFERROR(IF($T$3="MTD",VLOOKUP(C167,LU!$A:$N,MATCH(Financials!$T$4,LU!$A$5:$N$5,0),FALSE),VLOOKUP(C167,LU!$P:$AC,MATCH(Financials!$T$4,LU!$P$5:$AC$5,0),FALSE)),0)</f>
        <v>0</v>
      </c>
      <c r="J167" s="211">
        <f>IFERROR(IF($T$3="MTD",VLOOKUP(D167,LF!$A:$N,MATCH(Financials!$T$4,LF!$A$5:$N$5,0),FALSE),VLOOKUP(D167,LF!$P:$AC,MATCH(Financials!$T$4,LF!$P$5:$AC$5,0),FALSE)),0)</f>
        <v>0</v>
      </c>
      <c r="K167" s="211"/>
      <c r="L167" s="14">
        <f t="shared" si="86"/>
        <v>0</v>
      </c>
      <c r="N167" s="53"/>
      <c r="O167" s="53"/>
      <c r="P167" s="53"/>
      <c r="Q167" s="53"/>
      <c r="R167" s="13">
        <f t="shared" si="87"/>
        <v>0</v>
      </c>
      <c r="T167" s="100">
        <f>L167+R167</f>
        <v>0</v>
      </c>
      <c r="U167" s="67">
        <f t="shared" si="83"/>
        <v>0</v>
      </c>
      <c r="V167" s="100">
        <f>IFERROR(IF($T$3="MTD",VLOOKUP(F167,'CONSO-2023'!$B:$N,MATCH(Financials!$T$4,'CONSO-2023'!$B$6:$N$6,0),FALSE),VLOOKUP(F167,'CONSO-2023'!$O:$AA,MATCH(Financials!$T$4,'CONSO-2023'!$O$6:$AB$6,0),FALSE)),0)</f>
        <v>0</v>
      </c>
      <c r="W167" s="67">
        <f t="shared" si="84"/>
        <v>0</v>
      </c>
      <c r="X167" s="100">
        <f>T167-V167</f>
        <v>0</v>
      </c>
      <c r="Y167" s="67">
        <f t="shared" si="85"/>
        <v>0</v>
      </c>
      <c r="Z167" s="403"/>
      <c r="AA167" s="404"/>
      <c r="AB167" s="396"/>
    </row>
    <row r="168" spans="2:28" x14ac:dyDescent="0.25">
      <c r="B168" s="597" t="s">
        <v>12462</v>
      </c>
      <c r="C168" s="597" t="s">
        <v>12462</v>
      </c>
      <c r="D168" s="597" t="s">
        <v>12462</v>
      </c>
      <c r="E168" s="597"/>
      <c r="F168" s="13" t="s">
        <v>15011</v>
      </c>
      <c r="G168" s="4"/>
      <c r="H168" s="13">
        <f>IFERROR(IF($T$3="MTD",VLOOKUP(B168,LO!A:N,MATCH(Financials!$T$4,LO!$A$5:$N$5,0),FALSE),VLOOKUP(B168,LO!$P:$AC,MATCH(Financials!$T$4,LO!$P$5:$AC$5,0),FALSE)),0)</f>
        <v>0</v>
      </c>
      <c r="I168" s="13">
        <f>IFERROR(IF($T$3="MTD",VLOOKUP(C168,LU!$A:$N,MATCH(Financials!$T$4,LU!$A$5:$N$5,0),FALSE),VLOOKUP(C168,LU!$P:$AC,MATCH(Financials!$T$4,LU!$P$5:$AC$5,0),FALSE)),0)</f>
        <v>0</v>
      </c>
      <c r="J168" s="211">
        <f>IFERROR(IF($T$3="MTD",VLOOKUP(D168,LF!$A:$N,MATCH(Financials!$T$4,LF!$A$5:$N$5,0),FALSE),VLOOKUP(D168,LF!$P:$AC,MATCH(Financials!$T$4,LF!$P$5:$AC$5,0),FALSE)),0)</f>
        <v>0</v>
      </c>
      <c r="K168" s="211"/>
      <c r="L168" s="14">
        <f t="shared" si="86"/>
        <v>0</v>
      </c>
      <c r="N168" s="53"/>
      <c r="O168" s="53"/>
      <c r="P168" s="53"/>
      <c r="Q168" s="53"/>
      <c r="R168" s="13">
        <f>SUM(N168:Q168)</f>
        <v>0</v>
      </c>
      <c r="T168" s="100">
        <f>L168+R168</f>
        <v>0</v>
      </c>
      <c r="U168" s="67">
        <f t="shared" si="83"/>
        <v>0</v>
      </c>
      <c r="V168" s="100">
        <f>IFERROR(IF($T$3="MTD",VLOOKUP(F168,'CONSO-2023'!$B:$N,MATCH(Financials!$T$4,'CONSO-2023'!$B$6:$N$6,0),FALSE),VLOOKUP(F168,'CONSO-2023'!$O:$AA,MATCH(Financials!$T$4,'CONSO-2023'!$O$6:$AB$6,0),FALSE)),0)</f>
        <v>0</v>
      </c>
      <c r="W168" s="67">
        <f t="shared" si="84"/>
        <v>0</v>
      </c>
      <c r="X168" s="100">
        <f>T168-V168</f>
        <v>0</v>
      </c>
      <c r="Y168" s="67">
        <f t="shared" si="85"/>
        <v>0</v>
      </c>
      <c r="Z168" s="403"/>
      <c r="AA168" s="404"/>
      <c r="AB168" s="396"/>
    </row>
    <row r="169" spans="2:28" hidden="1" x14ac:dyDescent="0.25">
      <c r="B169" s="597" t="s">
        <v>12463</v>
      </c>
      <c r="C169" s="597" t="s">
        <v>12463</v>
      </c>
      <c r="D169" s="597" t="s">
        <v>12463</v>
      </c>
      <c r="E169" s="597"/>
      <c r="F169" s="13" t="s">
        <v>15012</v>
      </c>
      <c r="G169" s="4"/>
      <c r="H169" s="13">
        <f>IFERROR(IF($T$3="MTD",VLOOKUP(B169,LO!A:N,MATCH(Financials!$T$4,LO!$A$5:$N$5,0),FALSE),VLOOKUP(B169,LO!$P:$AC,MATCH(Financials!$T$4,LO!$P$5:$AC$5,0),FALSE)),0)</f>
        <v>0</v>
      </c>
      <c r="I169" s="13">
        <f>IFERROR(IF($T$3="MTD",VLOOKUP(C169,LU!$A:$N,MATCH(Financials!$T$4,LU!$A$5:$N$5,0),FALSE),VLOOKUP(C169,LU!$P:$AC,MATCH(Financials!$T$4,LU!$P$5:$AC$5,0),FALSE)),0)</f>
        <v>0</v>
      </c>
      <c r="J169" s="211">
        <f>IFERROR(IF($T$3="MTD",VLOOKUP(D169,LF!$A:$N,MATCH(Financials!$T$4,LF!$A$5:$N$5,0),FALSE),VLOOKUP(D169,LF!$P:$AC,MATCH(Financials!$T$4,LF!$P$5:$AC$5,0),FALSE)),0)</f>
        <v>0</v>
      </c>
      <c r="K169" s="211"/>
      <c r="L169" s="14">
        <f>SUM(G169:J169)</f>
        <v>0</v>
      </c>
      <c r="N169" s="53"/>
      <c r="O169" s="53"/>
      <c r="P169" s="53"/>
      <c r="Q169" s="53"/>
      <c r="R169" s="13">
        <f>SUM(N169:Q169)</f>
        <v>0</v>
      </c>
      <c r="T169" s="100">
        <f>L169+R169</f>
        <v>0</v>
      </c>
      <c r="U169" s="67">
        <f t="shared" si="83"/>
        <v>0</v>
      </c>
      <c r="V169" s="100">
        <f>IFERROR(IF($T$3="MTD",VLOOKUP(F169,'CONSO-2023'!$B:$N,MATCH(Financials!$T$4,'CONSO-2023'!$B$6:$N$6,0),FALSE),VLOOKUP(F169,'CONSO-2023'!$O:$AA,MATCH(Financials!$T$4,'CONSO-2023'!$O$6:$AB$6,0),FALSE)),0)</f>
        <v>0</v>
      </c>
      <c r="W169" s="67">
        <f t="shared" si="84"/>
        <v>0</v>
      </c>
      <c r="X169" s="100">
        <f>T169-V169</f>
        <v>0</v>
      </c>
      <c r="Y169" s="67">
        <f t="shared" si="85"/>
        <v>0</v>
      </c>
      <c r="Z169" s="403"/>
      <c r="AA169" s="404"/>
      <c r="AB169" s="396"/>
    </row>
    <row r="170" spans="2:28" hidden="1" x14ac:dyDescent="0.25">
      <c r="B170" s="597" t="s">
        <v>10756</v>
      </c>
      <c r="C170" s="597" t="s">
        <v>10756</v>
      </c>
      <c r="D170" s="597" t="s">
        <v>10756</v>
      </c>
      <c r="E170" s="597"/>
      <c r="F170" s="4" t="s">
        <v>15013</v>
      </c>
      <c r="G170" s="4"/>
      <c r="H170" s="13">
        <f>IFERROR(IF($T$3="MTD",VLOOKUP(B170,LO!A:N,MATCH(Financials!$T$4,LO!$A$5:$N$5,0),FALSE),VLOOKUP(B170,LO!$P:$AC,MATCH(Financials!$T$4,LO!$P$5:$AC$5,0),FALSE)),0)</f>
        <v>0</v>
      </c>
      <c r="I170" s="13">
        <f>IFERROR(IF($T$3="MTD",VLOOKUP(C170,LU!$A:$N,MATCH(Financials!$T$4,LU!$A$5:$N$5,0),FALSE),VLOOKUP(C170,LU!$P:$AC,MATCH(Financials!$T$4,LU!$P$5:$AC$5,0),FALSE)),0)</f>
        <v>0</v>
      </c>
      <c r="J170" s="211">
        <f>IFERROR(IF($T$3="MTD",VLOOKUP(D170,LF!$A:$N,MATCH(Financials!$T$4,LF!$A$5:$N$5,0),FALSE),VLOOKUP(D170,LF!$P:$AC,MATCH(Financials!$T$4,LF!$P$5:$AC$5,0),FALSE)),0)</f>
        <v>0</v>
      </c>
      <c r="K170" s="211"/>
      <c r="L170" s="14">
        <f>SUM(G170:J170)</f>
        <v>0</v>
      </c>
      <c r="N170" s="53"/>
      <c r="O170" s="53"/>
      <c r="P170" s="53"/>
      <c r="Q170" s="53"/>
      <c r="R170" s="13">
        <f t="shared" si="87"/>
        <v>0</v>
      </c>
      <c r="T170" s="100">
        <f t="shared" si="89"/>
        <v>0</v>
      </c>
      <c r="U170" s="67">
        <f t="shared" si="83"/>
        <v>0</v>
      </c>
      <c r="V170" s="100">
        <f>IFERROR(IF($T$3="MTD",VLOOKUP(F170,'CONSO-2023'!$B:$N,MATCH(Financials!$T$4,'CONSO-2023'!$B$6:$N$6,0),FALSE),VLOOKUP(F170,'CONSO-2023'!$O:$AA,MATCH(Financials!$T$4,'CONSO-2023'!$O$6:$AB$6,0),FALSE)),0)</f>
        <v>0</v>
      </c>
      <c r="W170" s="67">
        <f t="shared" si="84"/>
        <v>0</v>
      </c>
      <c r="X170" s="100">
        <f t="shared" si="88"/>
        <v>0</v>
      </c>
      <c r="Y170" s="67">
        <f t="shared" si="85"/>
        <v>0</v>
      </c>
      <c r="Z170" s="403"/>
      <c r="AA170" s="404"/>
      <c r="AB170" s="396"/>
    </row>
    <row r="171" spans="2:28" x14ac:dyDescent="0.25">
      <c r="F171" s="7" t="s">
        <v>11</v>
      </c>
      <c r="G171" s="6">
        <f t="shared" ref="G171:L171" si="90">SUM(G157:G170)</f>
        <v>0</v>
      </c>
      <c r="H171" s="6">
        <f t="shared" si="90"/>
        <v>347142.12</v>
      </c>
      <c r="I171" s="6">
        <f t="shared" si="90"/>
        <v>0</v>
      </c>
      <c r="J171" s="215">
        <f t="shared" si="90"/>
        <v>253924.82</v>
      </c>
      <c r="K171" s="215">
        <f t="shared" si="90"/>
        <v>1743624.79</v>
      </c>
      <c r="L171" s="6">
        <f t="shared" si="90"/>
        <v>2344691.73</v>
      </c>
      <c r="N171" s="54">
        <f>SUM(N157:N170)</f>
        <v>0</v>
      </c>
      <c r="O171" s="54">
        <f>SUM(O157:O170)</f>
        <v>0</v>
      </c>
      <c r="P171" s="54">
        <f>SUM(P156:P170)</f>
        <v>-722.67</v>
      </c>
      <c r="Q171" s="54">
        <f>SUM(Q157:Q170)</f>
        <v>0</v>
      </c>
      <c r="R171" s="6">
        <f>SUM(R157:R170)</f>
        <v>-722.67</v>
      </c>
      <c r="T171" s="108">
        <f>SUM(T157:T170)</f>
        <v>2343969.06</v>
      </c>
      <c r="U171" s="36">
        <f t="shared" si="83"/>
        <v>0.83096711732503736</v>
      </c>
      <c r="V171" s="108">
        <f>SUM(V157:V170)</f>
        <v>2244700.1800000002</v>
      </c>
      <c r="W171" s="36">
        <f t="shared" si="84"/>
        <v>0.8202047168253217</v>
      </c>
      <c r="X171" s="108">
        <f>SUM(X157:X170)</f>
        <v>99268.879999999888</v>
      </c>
      <c r="Y171" s="36">
        <f t="shared" si="85"/>
        <v>4.4223669995874459E-2</v>
      </c>
      <c r="AB171" s="396"/>
    </row>
    <row r="172" spans="2:28" x14ac:dyDescent="0.25">
      <c r="F172" s="1"/>
      <c r="G172" s="1"/>
      <c r="H172" s="1"/>
      <c r="I172" s="1"/>
      <c r="J172" s="216"/>
      <c r="K172" s="216"/>
      <c r="L172" s="24"/>
      <c r="N172" s="55"/>
      <c r="O172" s="55"/>
      <c r="P172" s="55"/>
      <c r="Q172" s="55"/>
      <c r="R172" s="1"/>
      <c r="T172" s="109"/>
      <c r="U172" s="40"/>
      <c r="V172" s="109"/>
      <c r="W172" s="40"/>
      <c r="X172" s="109"/>
      <c r="Y172" s="40"/>
      <c r="AB172" s="396"/>
    </row>
    <row r="173" spans="2:28" x14ac:dyDescent="0.25">
      <c r="F173" s="5" t="s">
        <v>16673</v>
      </c>
      <c r="G173" s="1"/>
      <c r="H173" s="1"/>
      <c r="I173" s="1"/>
      <c r="J173" s="216"/>
      <c r="K173" s="216"/>
      <c r="N173" s="55"/>
      <c r="O173" s="55"/>
      <c r="P173" s="55"/>
      <c r="Q173" s="55"/>
      <c r="R173" s="1"/>
      <c r="T173" s="109"/>
      <c r="U173" s="40"/>
      <c r="V173" s="109"/>
      <c r="W173" s="40"/>
      <c r="X173" s="109"/>
      <c r="Y173" s="40"/>
      <c r="AB173" s="396"/>
    </row>
    <row r="174" spans="2:28" x14ac:dyDescent="0.25">
      <c r="B174" s="597" t="s">
        <v>17406</v>
      </c>
      <c r="C174" s="597" t="s">
        <v>17406</v>
      </c>
      <c r="D174" s="597" t="s">
        <v>17406</v>
      </c>
      <c r="E174" s="597"/>
      <c r="F174" s="4" t="s">
        <v>17408</v>
      </c>
      <c r="G174" s="1"/>
      <c r="H174" s="13">
        <f>IFERROR(IF($T$3="MTD",VLOOKUP(B174,LO!A:N,MATCH(Financials!$T$4,LO!$A$5:$N$5,0),FALSE),VLOOKUP(B174,LO!$P:$AC,MATCH(Financials!$T$4,LO!$P$5:$AC$5,0),FALSE)),0)</f>
        <v>6680.01</v>
      </c>
      <c r="I174" s="13">
        <f>IFERROR(IF($T$3="MTD",VLOOKUP(C174,LU!$A:$N,MATCH(Financials!$T$4,LU!$A$5:$N$5,0),FALSE),VLOOKUP(C174,LU!$P:$AC,MATCH(Financials!$T$4,LU!$P$5:$AC$5,0),FALSE)),0)</f>
        <v>0</v>
      </c>
      <c r="J174" s="211">
        <f>IFERROR(IF($T$3="MTD",VLOOKUP(D174,LF!$A:$N,MATCH(Financials!$T$4,LF!$A$5:$N$5,0),FALSE),VLOOKUP(D174,LF!$P:$AC,MATCH(Financials!$T$4,LF!$P$5:$AC$5,0),FALSE)),0)</f>
        <v>0</v>
      </c>
      <c r="K174" s="211">
        <f>IFERROR(IF($T$3="MTD",VLOOKUP(E174,LRF!$A:$N,MATCH(Financials!$T$4,LRF!$A$5:$N$5,0),FALSE),VLOOKUP(E174,LRF!$P:$AC,MATCH(Financials!$T$4,LRF!$P$5:$AC$5,0),FALSE)),0)</f>
        <v>0</v>
      </c>
      <c r="L174" s="13">
        <f t="shared" ref="L174:L180" si="91">SUM(G174:K174)</f>
        <v>6680.01</v>
      </c>
      <c r="N174" s="55"/>
      <c r="O174" s="55"/>
      <c r="P174" s="55"/>
      <c r="Q174" s="55"/>
      <c r="R174" s="13">
        <f t="shared" ref="R174:R179" si="92">SUM(N174:Q174)</f>
        <v>0</v>
      </c>
      <c r="T174" s="100">
        <f t="shared" ref="T174:T179" si="93">L174+R174</f>
        <v>6680.01</v>
      </c>
      <c r="U174" s="67">
        <f t="shared" ref="U174:U180" si="94">IFERROR(T174/$T$187,0)</f>
        <v>2.3681492849578923E-3</v>
      </c>
      <c r="V174" s="100">
        <f>IFERROR(IF($T$3="MTD",VLOOKUP(F174,'CONSO-2023'!$B:$N,MATCH(Financials!$T$4,'CONSO-2023'!$B$6:$N$6,0),FALSE),VLOOKUP(F174,'CONSO-2023'!$P:$AA,MATCH(Financials!$T$4,'CONSO-2023'!$P$6:$AB$6,0),FALSE)),0)</f>
        <v>6680.01</v>
      </c>
      <c r="W174" s="67">
        <f t="shared" ref="W174:W180" si="95">IFERROR(V174/$V$187,0)</f>
        <v>2.4408496775013924E-3</v>
      </c>
      <c r="X174" s="100">
        <f t="shared" ref="X174:X179" si="96">T174-V174</f>
        <v>0</v>
      </c>
      <c r="Y174" s="67">
        <f t="shared" ref="Y174:Y180" si="97">IFERROR(T174/V174-1,0)</f>
        <v>0</v>
      </c>
      <c r="AB174" s="396"/>
    </row>
    <row r="175" spans="2:28" x14ac:dyDescent="0.25">
      <c r="B175" s="597" t="s">
        <v>17407</v>
      </c>
      <c r="C175" s="597" t="s">
        <v>17407</v>
      </c>
      <c r="D175" s="597" t="s">
        <v>17407</v>
      </c>
      <c r="E175" s="597"/>
      <c r="F175" s="4" t="s">
        <v>17409</v>
      </c>
      <c r="G175" s="1"/>
      <c r="H175" s="13">
        <f>IFERROR(IF($T$3="MTD",VLOOKUP(B175,LO!A:N,MATCH(Financials!$T$4,LO!$A$5:$N$5,0),FALSE),VLOOKUP(B175,LO!$P:$AC,MATCH(Financials!$T$4,LO!$P$5:$AC$5,0),FALSE)),0)</f>
        <v>-6680.01</v>
      </c>
      <c r="I175" s="13">
        <f>IFERROR(IF($T$3="MTD",VLOOKUP(C175,LU!$A:$N,MATCH(Financials!$T$4,LU!$A$5:$N$5,0),FALSE),VLOOKUP(C175,LU!$P:$AC,MATCH(Financials!$T$4,LU!$P$5:$AC$5,0),FALSE)),0)</f>
        <v>0</v>
      </c>
      <c r="J175" s="211">
        <f>IFERROR(IF($T$3="MTD",VLOOKUP(D175,LF!$A:$N,MATCH(Financials!$T$4,LF!$A$5:$N$5,0),FALSE),VLOOKUP(D175,LF!$P:$AC,MATCH(Financials!$T$4,LF!$P$5:$AC$5,0),FALSE)),0)</f>
        <v>0</v>
      </c>
      <c r="K175" s="211">
        <f>IFERROR(IF($T$3="MTD",VLOOKUP(E175,LRF!$A:$N,MATCH(Financials!$T$4,LRF!$A$5:$N$5,0),FALSE),VLOOKUP(E175,LRF!$P:$AC,MATCH(Financials!$T$4,LRF!$P$5:$AC$5,0),FALSE)),0)</f>
        <v>0</v>
      </c>
      <c r="L175" s="13">
        <f t="shared" si="91"/>
        <v>-6680.01</v>
      </c>
      <c r="N175" s="55"/>
      <c r="O175" s="55"/>
      <c r="P175" s="55"/>
      <c r="Q175" s="55"/>
      <c r="R175" s="13">
        <f t="shared" si="92"/>
        <v>0</v>
      </c>
      <c r="T175" s="100">
        <f t="shared" si="93"/>
        <v>-6680.01</v>
      </c>
      <c r="U175" s="67">
        <f t="shared" si="94"/>
        <v>-2.3681492849578923E-3</v>
      </c>
      <c r="V175" s="100">
        <f>IFERROR(IF($T$3="MTD",VLOOKUP(F175,'CONSO-2023'!$B:$N,MATCH(Financials!$T$4,'CONSO-2023'!$B$6:$N$6,0),FALSE),VLOOKUP(F175,'CONSO-2023'!$P:$AA,MATCH(Financials!$T$4,'CONSO-2023'!$P$6:$AB$6,0),FALSE)),0)</f>
        <v>-6680.01</v>
      </c>
      <c r="W175" s="67">
        <f t="shared" si="95"/>
        <v>-2.4408496775013924E-3</v>
      </c>
      <c r="X175" s="100">
        <f t="shared" si="96"/>
        <v>0</v>
      </c>
      <c r="Y175" s="67">
        <f t="shared" si="97"/>
        <v>0</v>
      </c>
      <c r="AB175" s="396"/>
    </row>
    <row r="176" spans="2:28" x14ac:dyDescent="0.25">
      <c r="B176" s="597" t="s">
        <v>16674</v>
      </c>
      <c r="C176" s="597" t="s">
        <v>16674</v>
      </c>
      <c r="D176" s="597" t="s">
        <v>16674</v>
      </c>
      <c r="E176" s="597"/>
      <c r="F176" s="4" t="s">
        <v>16726</v>
      </c>
      <c r="G176" s="1"/>
      <c r="H176" s="13">
        <f>IFERROR(IF($T$3="MTD",VLOOKUP(B176,LO!A:N,MATCH(Financials!$T$4,LO!$A$5:$N$5,0),FALSE),VLOOKUP(B176,LO!$P:$AC,MATCH(Financials!$T$4,LO!$P$5:$AC$5,0),FALSE)),0)</f>
        <v>48289.91</v>
      </c>
      <c r="I176" s="13">
        <f>IFERROR(IF($T$3="MTD",VLOOKUP(C176,LU!$A:$N,MATCH(Financials!$T$4,LU!$A$5:$N$5,0),FALSE),VLOOKUP(C176,LU!$P:$AC,MATCH(Financials!$T$4,LU!$P$5:$AC$5,0),FALSE)),0)</f>
        <v>0</v>
      </c>
      <c r="J176" s="211">
        <f>IFERROR(IF($T$3="MTD",VLOOKUP(D176,LF!$A:$N,MATCH(Financials!$T$4,LF!$A$5:$N$5,0),FALSE),VLOOKUP(D176,LF!$P:$AC,MATCH(Financials!$T$4,LF!$P$5:$AC$5,0),FALSE)),0)</f>
        <v>0</v>
      </c>
      <c r="K176" s="211">
        <f>IFERROR(IF($T$3="MTD",VLOOKUP(E176,LRF!$A:$N,MATCH(Financials!$T$4,LRF!$A$5:$N$5,0),FALSE),VLOOKUP(E176,LRF!$P:$AC,MATCH(Financials!$T$4,LRF!$P$5:$AC$5,0),FALSE)),0)</f>
        <v>0</v>
      </c>
      <c r="L176" s="13">
        <f t="shared" si="91"/>
        <v>48289.91</v>
      </c>
      <c r="N176" s="55"/>
      <c r="O176" s="55"/>
      <c r="P176" s="55"/>
      <c r="Q176" s="55"/>
      <c r="R176" s="13">
        <f t="shared" si="92"/>
        <v>0</v>
      </c>
      <c r="T176" s="100">
        <f t="shared" si="93"/>
        <v>48289.91</v>
      </c>
      <c r="U176" s="67">
        <f t="shared" si="94"/>
        <v>1.7119392910666449E-2</v>
      </c>
      <c r="V176" s="100">
        <f>IFERROR(IF($T$3="MTD",VLOOKUP(F176,'CONSO-2023'!$B:$N,MATCH(Financials!$T$4,'CONSO-2023'!$B$6:$N$6,0),FALSE),VLOOKUP(F176,'CONSO-2023'!$P:$AA,MATCH(Financials!$T$4,'CONSO-2023'!$P$6:$AB$6,0),FALSE)),0)</f>
        <v>48289.91</v>
      </c>
      <c r="W176" s="67">
        <f t="shared" si="95"/>
        <v>1.7644945329433826E-2</v>
      </c>
      <c r="X176" s="100">
        <f t="shared" si="96"/>
        <v>0</v>
      </c>
      <c r="Y176" s="67">
        <f t="shared" si="97"/>
        <v>0</v>
      </c>
      <c r="AB176" s="396"/>
    </row>
    <row r="177" spans="2:28" x14ac:dyDescent="0.25">
      <c r="B177" s="597" t="s">
        <v>16675</v>
      </c>
      <c r="C177" s="597" t="s">
        <v>16675</v>
      </c>
      <c r="D177" s="597" t="s">
        <v>16675</v>
      </c>
      <c r="E177" s="597"/>
      <c r="F177" s="142" t="s">
        <v>16727</v>
      </c>
      <c r="G177" s="1"/>
      <c r="H177" s="13">
        <f>IFERROR(IF($T$3="MTD",VLOOKUP(B177,LO!A:N,MATCH(Financials!$T$4,LO!$A$5:$N$5,0),FALSE),VLOOKUP(B177,LO!$P:$AC,MATCH(Financials!$T$4,LO!$P$5:$AC$5,0),FALSE)),0)</f>
        <v>-48289.91</v>
      </c>
      <c r="I177" s="13">
        <f>IFERROR(IF($T$3="MTD",VLOOKUP(C177,LU!$A:$N,MATCH(Financials!$T$4,LU!$A$5:$N$5,0),FALSE),VLOOKUP(C177,LU!$P:$AC,MATCH(Financials!$T$4,LU!$P$5:$AC$5,0),FALSE)),0)</f>
        <v>0</v>
      </c>
      <c r="J177" s="211">
        <f>IFERROR(IF($T$3="MTD",VLOOKUP(D177,LF!$A:$N,MATCH(Financials!$T$4,LF!$A$5:$N$5,0),FALSE),VLOOKUP(D177,LF!$P:$AC,MATCH(Financials!$T$4,LF!$P$5:$AC$5,0),FALSE)),0)</f>
        <v>0</v>
      </c>
      <c r="K177" s="211">
        <f>IFERROR(IF($T$3="MTD",VLOOKUP(E177,LRF!$A:$N,MATCH(Financials!$T$4,LRF!$A$5:$N$5,0),FALSE),VLOOKUP(E177,LRF!$P:$AC,MATCH(Financials!$T$4,LRF!$P$5:$AC$5,0),FALSE)),0)</f>
        <v>0</v>
      </c>
      <c r="L177" s="13">
        <f t="shared" si="91"/>
        <v>-48289.91</v>
      </c>
      <c r="N177" s="55"/>
      <c r="O177" s="55"/>
      <c r="P177" s="55"/>
      <c r="Q177" s="55"/>
      <c r="R177" s="13">
        <f t="shared" si="92"/>
        <v>0</v>
      </c>
      <c r="T177" s="100">
        <f t="shared" si="93"/>
        <v>-48289.91</v>
      </c>
      <c r="U177" s="67">
        <f t="shared" si="94"/>
        <v>-1.7119392910666449E-2</v>
      </c>
      <c r="V177" s="100">
        <f>IFERROR(IF($T$3="MTD",VLOOKUP(F177,'CONSO-2023'!$B:$N,MATCH(Financials!$T$4,'CONSO-2023'!$B$6:$N$6,0),FALSE),VLOOKUP(F177,'CONSO-2023'!$P:$AA,MATCH(Financials!$T$4,'CONSO-2023'!$P$6:$AB$6,0),FALSE)),0)</f>
        <v>-48289.91</v>
      </c>
      <c r="W177" s="67">
        <f t="shared" si="95"/>
        <v>-1.7644945329433826E-2</v>
      </c>
      <c r="X177" s="100">
        <f t="shared" si="96"/>
        <v>0</v>
      </c>
      <c r="Y177" s="67">
        <f t="shared" si="97"/>
        <v>0</v>
      </c>
      <c r="AB177" s="396"/>
    </row>
    <row r="178" spans="2:28" x14ac:dyDescent="0.25">
      <c r="B178" s="597" t="s">
        <v>19502</v>
      </c>
      <c r="C178" s="597" t="s">
        <v>112</v>
      </c>
      <c r="D178" s="597" t="s">
        <v>112</v>
      </c>
      <c r="E178" s="597"/>
      <c r="F178" s="142" t="s">
        <v>19503</v>
      </c>
      <c r="G178" s="1"/>
      <c r="H178" s="13">
        <f>IFERROR(IF($T$3="MTD",VLOOKUP(B178,LO!A:N,MATCH(Financials!$T$4,LO!$A$5:$N$5,0),FALSE),VLOOKUP(B178,LO!$P:$AC,MATCH(Financials!$T$4,LO!$P$5:$AC$5,0),FALSE)),0)</f>
        <v>10658.37</v>
      </c>
      <c r="I178" s="13">
        <f>IFERROR(IF($T$3="MTD",VLOOKUP(C178,LU!$A:$N,MATCH(Financials!$T$4,LU!$A$5:$N$5,0),FALSE),VLOOKUP(C178,LU!$P:$AC,MATCH(Financials!$T$4,LU!$P$5:$AC$5,0),FALSE)),0)</f>
        <v>0</v>
      </c>
      <c r="J178" s="211">
        <f>IFERROR(IF($T$3="MTD",VLOOKUP(D178,LF!$A:$N,MATCH(Financials!$T$4,LF!$A$5:$N$5,0),FALSE),VLOOKUP(D178,LF!$P:$AC,MATCH(Financials!$T$4,LF!$P$5:$AC$5,0),FALSE)),0)</f>
        <v>0</v>
      </c>
      <c r="K178" s="211">
        <f>IFERROR(IF($T$3="MTD",VLOOKUP(E178,LRF!$A:$N,MATCH(Financials!$T$4,LRF!$A$5:$N$5,0),FALSE),VLOOKUP(E178,LRF!$P:$AC,MATCH(Financials!$T$4,LRF!$P$5:$AC$5,0),FALSE)),0)</f>
        <v>0</v>
      </c>
      <c r="L178" s="13">
        <f t="shared" si="91"/>
        <v>10658.37</v>
      </c>
      <c r="N178" s="55"/>
      <c r="O178" s="55"/>
      <c r="P178" s="55"/>
      <c r="Q178" s="55"/>
      <c r="R178" s="13">
        <f t="shared" si="92"/>
        <v>0</v>
      </c>
      <c r="T178" s="100">
        <f t="shared" si="93"/>
        <v>10658.37</v>
      </c>
      <c r="U178" s="67">
        <f t="shared" si="94"/>
        <v>3.7785289684172108E-3</v>
      </c>
      <c r="V178" s="100">
        <f>IFERROR(IF($T$3="MTD",VLOOKUP(F178,'CONSO-2023'!$B:$N,MATCH(Financials!$T$4,'CONSO-2023'!$B$6:$N$6,0),FALSE),VLOOKUP(F178,'CONSO-2023'!$P:$AA,MATCH(Financials!$T$4,'CONSO-2023'!$P$6:$AB$6,0),FALSE)),0)</f>
        <v>7625.55</v>
      </c>
      <c r="W178" s="67">
        <f t="shared" si="95"/>
        <v>2.7863463165879606E-3</v>
      </c>
      <c r="X178" s="100">
        <f t="shared" si="96"/>
        <v>3032.8200000000006</v>
      </c>
      <c r="Y178" s="67">
        <f t="shared" si="97"/>
        <v>0.39771819737592695</v>
      </c>
      <c r="AB178" s="396"/>
    </row>
    <row r="179" spans="2:28" x14ac:dyDescent="0.25">
      <c r="B179" s="597" t="s">
        <v>19505</v>
      </c>
      <c r="C179" s="597" t="s">
        <v>19505</v>
      </c>
      <c r="D179" s="597" t="s">
        <v>19505</v>
      </c>
      <c r="E179" s="597"/>
      <c r="F179" s="142" t="s">
        <v>19504</v>
      </c>
      <c r="G179" s="1"/>
      <c r="H179" s="13">
        <f>IFERROR(IF($T$3="MTD",VLOOKUP(B179,LO!A:N,MATCH(Financials!$T$4,LO!$A$5:$N$5,0),FALSE),VLOOKUP(B179,LO!$P:$AC,MATCH(Financials!$T$4,LO!$P$5:$AC$5,0),FALSE)),0)</f>
        <v>-10658.37</v>
      </c>
      <c r="I179" s="13">
        <f>IFERROR(IF($T$3="MTD",VLOOKUP(C179,LU!$A:$N,MATCH(Financials!$T$4,LU!$A$5:$N$5,0),FALSE),VLOOKUP(C179,LU!$P:$AC,MATCH(Financials!$T$4,LU!$P$5:$AC$5,0),FALSE)),0)</f>
        <v>0</v>
      </c>
      <c r="J179" s="211">
        <f>IFERROR(IF($T$3="MTD",VLOOKUP(D179,LF!$A:$N,MATCH(Financials!$T$4,LF!$A$5:$N$5,0),FALSE),VLOOKUP(D179,LF!$P:$AC,MATCH(Financials!$T$4,LF!$P$5:$AC$5,0),FALSE)),0)</f>
        <v>0</v>
      </c>
      <c r="K179" s="211">
        <f>IFERROR(IF($T$3="MTD",VLOOKUP(E179,LRF!$A:$N,MATCH(Financials!$T$4,LRF!$A$5:$N$5,0),FALSE),VLOOKUP(E179,LRF!$P:$AC,MATCH(Financials!$T$4,LRF!$P$5:$AC$5,0),FALSE)),0)</f>
        <v>0</v>
      </c>
      <c r="L179" s="13">
        <f t="shared" si="91"/>
        <v>-10658.37</v>
      </c>
      <c r="N179" s="55"/>
      <c r="O179" s="55"/>
      <c r="P179" s="55"/>
      <c r="Q179" s="55"/>
      <c r="R179" s="13">
        <f t="shared" si="92"/>
        <v>0</v>
      </c>
      <c r="T179" s="100">
        <f t="shared" si="93"/>
        <v>-10658.37</v>
      </c>
      <c r="U179" s="67">
        <f>IFERROR(T179/$T$187,0)</f>
        <v>-3.7785289684172108E-3</v>
      </c>
      <c r="V179" s="100">
        <f>IFERROR(IF($T$3="MTD",VLOOKUP(F179,'CONSO-2023'!$B:$N,MATCH(Financials!$T$4,'CONSO-2023'!$B$6:$N$6,0),FALSE),VLOOKUP(F179,'CONSO-2023'!$P:$AA,MATCH(Financials!$T$4,'CONSO-2023'!$P$6:$AB$6,0),FALSE)),0)</f>
        <v>-7625.55</v>
      </c>
      <c r="W179" s="67">
        <f t="shared" si="95"/>
        <v>-2.7863463165879606E-3</v>
      </c>
      <c r="X179" s="100">
        <f t="shared" si="96"/>
        <v>-3032.8200000000006</v>
      </c>
      <c r="Y179" s="67">
        <f t="shared" si="97"/>
        <v>0.39771819737592695</v>
      </c>
      <c r="AB179" s="396"/>
    </row>
    <row r="180" spans="2:28" x14ac:dyDescent="0.25">
      <c r="F180" s="7" t="s">
        <v>16676</v>
      </c>
      <c r="G180" s="6">
        <f>SUM(G174:G177)</f>
        <v>0</v>
      </c>
      <c r="H180" s="6">
        <f>SUM(H174:H179)</f>
        <v>0</v>
      </c>
      <c r="I180" s="6">
        <f>SUM(I174:I177)</f>
        <v>0</v>
      </c>
      <c r="J180" s="6">
        <f>SUM(J174:J177)</f>
        <v>0</v>
      </c>
      <c r="K180" s="6">
        <f>SUM(K174:K177)</f>
        <v>0</v>
      </c>
      <c r="L180" s="11">
        <f t="shared" si="91"/>
        <v>0</v>
      </c>
      <c r="N180" s="54">
        <f>SUM(N176:N177)</f>
        <v>0</v>
      </c>
      <c r="O180" s="54">
        <f>SUM(O176:O177)</f>
        <v>0</v>
      </c>
      <c r="P180" s="54">
        <f>SUM(P176:P177)</f>
        <v>0</v>
      </c>
      <c r="Q180" s="54">
        <f>SUM(Q176:Q177)</f>
        <v>0</v>
      </c>
      <c r="R180" s="6">
        <f>SUM(R176:R177)</f>
        <v>0</v>
      </c>
      <c r="T180" s="108">
        <f>SUM(T174:T179)</f>
        <v>0</v>
      </c>
      <c r="U180" s="36">
        <f t="shared" si="94"/>
        <v>0</v>
      </c>
      <c r="V180" s="108">
        <f>SUM(V174:V179)</f>
        <v>0</v>
      </c>
      <c r="W180" s="36">
        <f t="shared" si="95"/>
        <v>0</v>
      </c>
      <c r="X180" s="108">
        <f>SUM(X174:X179)</f>
        <v>0</v>
      </c>
      <c r="Y180" s="36">
        <f t="shared" si="97"/>
        <v>0</v>
      </c>
      <c r="AB180" s="396"/>
    </row>
    <row r="181" spans="2:28" x14ac:dyDescent="0.25">
      <c r="F181" s="1"/>
      <c r="G181" s="1"/>
      <c r="H181" s="1"/>
      <c r="I181" s="1"/>
      <c r="J181" s="216"/>
      <c r="K181" s="216"/>
      <c r="L181" s="24"/>
      <c r="N181" s="55"/>
      <c r="O181" s="55"/>
      <c r="P181" s="55"/>
      <c r="Q181" s="55"/>
      <c r="R181" s="1"/>
      <c r="T181" s="109"/>
      <c r="U181" s="40"/>
      <c r="V181" s="109"/>
      <c r="W181" s="40"/>
      <c r="X181" s="109"/>
      <c r="Y181" s="40"/>
      <c r="AB181" s="396"/>
    </row>
    <row r="182" spans="2:28" x14ac:dyDescent="0.25">
      <c r="F182" s="5" t="s">
        <v>68</v>
      </c>
      <c r="G182" s="1"/>
      <c r="H182" s="1"/>
      <c r="I182" s="1"/>
      <c r="J182" s="216"/>
      <c r="K182" s="216"/>
      <c r="L182" s="24"/>
      <c r="N182" s="55"/>
      <c r="O182" s="55"/>
      <c r="P182" s="55"/>
      <c r="Q182" s="55"/>
      <c r="R182" s="1"/>
      <c r="T182" s="109"/>
      <c r="U182" s="40"/>
      <c r="V182" s="109"/>
      <c r="W182" s="40"/>
      <c r="X182" s="109"/>
      <c r="Y182" s="40"/>
      <c r="AB182" s="396"/>
    </row>
    <row r="183" spans="2:28" x14ac:dyDescent="0.25">
      <c r="F183" s="4" t="s">
        <v>70</v>
      </c>
      <c r="G183" s="4">
        <v>300</v>
      </c>
      <c r="H183" s="13">
        <f>IFERROR(IF($T$3="MTD",VLOOKUP(B183,LO!A:N,MATCH(Financials!$T$4,LO!$A$5:$N$5,0),FALSE),VLOOKUP(B183,LO!$P:$AC,MATCH(Financials!$T$4,LO!$P$5:$AC$5,0),FALSE)),0)</f>
        <v>0</v>
      </c>
      <c r="I183" s="13">
        <f>IFERROR(IF($T$3="MTD",VLOOKUP(C183,LU!$A:$N,MATCH(Financials!$T$4,LU!$A$5:$N$5,0),FALSE),VLOOKUP(C183,LU!$P:$AC,MATCH(Financials!$T$4,LU!$P$5:$AC$5,0),FALSE)),0)</f>
        <v>0</v>
      </c>
      <c r="J183" s="211">
        <f>IFERROR(IF($T$3="MTD",VLOOKUP(D183,LF!$A:$N,MATCH(Financials!$T$4,LF!$A$5:$N$5,0),FALSE),VLOOKUP(D183,LF!$P:$AC,MATCH(Financials!$T$4,LF!$P$5:$AC$5,0),FALSE)),0)</f>
        <v>0</v>
      </c>
      <c r="K183" s="211">
        <f>IFERROR(IF($T$3="MTD",VLOOKUP(E183,LRF!$A:$N,MATCH(Financials!$T$4,LRF!$A$5:$N$5,0),FALSE),VLOOKUP(E183,LRF!$P:$AC,MATCH(Financials!$T$4,LRF!$P$5:$AC$5,0),FALSE)),0)</f>
        <v>0</v>
      </c>
      <c r="L183" s="14">
        <f>SUM(G183:K183)</f>
        <v>300</v>
      </c>
      <c r="N183" s="53"/>
      <c r="O183" s="53"/>
      <c r="P183" s="53"/>
      <c r="Q183" s="53">
        <v>-300</v>
      </c>
      <c r="R183" s="13">
        <f>SUM(N183:Q183)</f>
        <v>-300</v>
      </c>
      <c r="T183" s="100">
        <f>L183+R183</f>
        <v>0</v>
      </c>
      <c r="U183" s="67">
        <f>IFERROR(T183/$T$187,0)</f>
        <v>0</v>
      </c>
      <c r="V183" s="100">
        <f>IFERROR(IF($T$3="MTD",VLOOKUP(F183,'CONSO-2023'!$B:$N,MATCH(Financials!$T$4,'CONSO-2023'!$B$6:$N$6,0),FALSE),VLOOKUP(F183,'CONSO-2023'!$P:$AA,MATCH(Financials!$T$4,'CONSO-2023'!$P$6:$AB$6,0),FALSE)),0)</f>
        <v>0</v>
      </c>
      <c r="W183" s="67">
        <f>IFERROR(V183/$V$187,0)</f>
        <v>0</v>
      </c>
      <c r="X183" s="100">
        <f>T183-V183</f>
        <v>0</v>
      </c>
      <c r="Y183" s="67">
        <f>IFERROR(T183/V183-1,0)</f>
        <v>0</v>
      </c>
    </row>
    <row r="184" spans="2:28" hidden="1" x14ac:dyDescent="0.25">
      <c r="B184" s="597" t="s">
        <v>10750</v>
      </c>
      <c r="C184" s="597" t="s">
        <v>10750</v>
      </c>
      <c r="D184" s="597" t="s">
        <v>10750</v>
      </c>
      <c r="E184" s="597"/>
      <c r="F184" s="4" t="s">
        <v>9941</v>
      </c>
      <c r="G184" s="4">
        <v>0</v>
      </c>
      <c r="H184" s="13">
        <f>IFERROR(IF($T$3="MTD",VLOOKUP(B184,LO!A:N,MATCH(Financials!$T$4,LO!$A$5:$N$5,0),FALSE),VLOOKUP(B184,LO!$P:$AC,MATCH(Financials!$T$4,LO!$P$5:$AC$5,0),FALSE)),0)</f>
        <v>0</v>
      </c>
      <c r="I184" s="13">
        <f>IFERROR(IF($T$3="MTD",VLOOKUP(C184,LU!$A:$N,MATCH(Financials!$T$4,LU!$A$5:$N$5,0),FALSE),VLOOKUP(C184,LU!$P:$AC,MATCH(Financials!$T$4,LU!$P$5:$AC$5,0),FALSE)),0)</f>
        <v>0</v>
      </c>
      <c r="J184" s="211">
        <f>IFERROR(IF($T$3="MTD",VLOOKUP(D184,LF!$A:$N,MATCH(Financials!$T$4,LF!$A$5:$N$5,0),FALSE),VLOOKUP(D184,LF!$P:$AC,MATCH(Financials!$T$4,LF!$P$5:$AC$5,0),FALSE)),0)</f>
        <v>0</v>
      </c>
      <c r="K184" s="211"/>
      <c r="L184" s="14">
        <f>SUM(G184:J184)</f>
        <v>0</v>
      </c>
      <c r="N184" s="53"/>
      <c r="O184" s="53"/>
      <c r="P184" s="53"/>
      <c r="Q184" s="53"/>
      <c r="R184" s="13">
        <f>SUM(N184:Q184)</f>
        <v>0</v>
      </c>
      <c r="T184" s="100">
        <f>L184+R184</f>
        <v>0</v>
      </c>
      <c r="U184" s="67">
        <f>IFERROR(T184/$T$187,0)</f>
        <v>0</v>
      </c>
      <c r="V184" s="100">
        <f>IFERROR(IF($T$3="MTD",VLOOKUP(F184,'CONSO-2023'!$B:$N,MATCH(Financials!$T$4,'CONSO-2023'!$B$6:$N$6,0),FALSE),VLOOKUP(F184,'CONSO-2023'!$O:$AA,MATCH(Financials!$T$4,'CONSO-2023'!$O$6:$AB$6,0),FALSE)),0)</f>
        <v>0</v>
      </c>
      <c r="W184" s="67">
        <f>IFERROR(V184/$V$187,0)</f>
        <v>0</v>
      </c>
      <c r="X184" s="100">
        <f>T184-V184</f>
        <v>0</v>
      </c>
      <c r="Y184" s="67">
        <f>IFERROR(T184/V184-1,0)</f>
        <v>0</v>
      </c>
      <c r="AB184" s="402"/>
    </row>
    <row r="185" spans="2:28" x14ac:dyDescent="0.25">
      <c r="F185" s="7" t="s">
        <v>69</v>
      </c>
      <c r="G185" s="6">
        <f t="shared" ref="G185:L185" si="98">SUM(G183:G184)</f>
        <v>300</v>
      </c>
      <c r="H185" s="6">
        <f t="shared" si="98"/>
        <v>0</v>
      </c>
      <c r="I185" s="6">
        <f t="shared" si="98"/>
        <v>0</v>
      </c>
      <c r="J185" s="215">
        <f t="shared" si="98"/>
        <v>0</v>
      </c>
      <c r="K185" s="215">
        <f t="shared" si="98"/>
        <v>0</v>
      </c>
      <c r="L185" s="6">
        <f t="shared" si="98"/>
        <v>300</v>
      </c>
      <c r="N185" s="54">
        <f>SUM(N183:N183)</f>
        <v>0</v>
      </c>
      <c r="O185" s="54">
        <f>SUM(O183:O183)</f>
        <v>0</v>
      </c>
      <c r="P185" s="54">
        <f>SUM(P183:P183)</f>
        <v>0</v>
      </c>
      <c r="Q185" s="54">
        <f>SUM(Q183:Q183)</f>
        <v>-300</v>
      </c>
      <c r="R185" s="6">
        <f>SUM(R183:R183)</f>
        <v>-300</v>
      </c>
      <c r="T185" s="108">
        <f>SUM(T183:T184)</f>
        <v>0</v>
      </c>
      <c r="U185" s="36">
        <f>IFERROR(T185/$T$187,0)</f>
        <v>0</v>
      </c>
      <c r="V185" s="108">
        <f>SUM(V183:V184)</f>
        <v>0</v>
      </c>
      <c r="W185" s="36">
        <f>IFERROR(V185/$V$187,0)</f>
        <v>0</v>
      </c>
      <c r="X185" s="108">
        <f>SUM(X183:X184)</f>
        <v>0</v>
      </c>
      <c r="Y185" s="36">
        <f>IFERROR(T185/V185-1,0)</f>
        <v>0</v>
      </c>
      <c r="AB185" s="402"/>
    </row>
    <row r="186" spans="2:28" x14ac:dyDescent="0.25">
      <c r="F186" s="1"/>
      <c r="G186" s="1"/>
      <c r="H186" s="1"/>
      <c r="I186" s="1"/>
      <c r="J186" s="216"/>
      <c r="K186" s="216"/>
      <c r="L186" s="24"/>
      <c r="N186" s="55"/>
      <c r="O186" s="55"/>
      <c r="P186" s="55"/>
      <c r="Q186" s="55"/>
      <c r="R186" s="1"/>
      <c r="T186" s="109"/>
      <c r="U186" s="40"/>
      <c r="V186" s="109"/>
      <c r="W186" s="40"/>
      <c r="X186" s="109"/>
      <c r="Y186" s="40"/>
      <c r="AB186" s="405"/>
    </row>
    <row r="187" spans="2:28" ht="15.75" thickBot="1" x14ac:dyDescent="0.3">
      <c r="F187" s="3" t="s">
        <v>10</v>
      </c>
      <c r="G187" s="2">
        <f>G154+G171+G185</f>
        <v>300</v>
      </c>
      <c r="H187" s="2">
        <f>H154+H171+H185+H180</f>
        <v>596133.94999999995</v>
      </c>
      <c r="I187" s="2">
        <f>I154+I171+I185</f>
        <v>7658.34</v>
      </c>
      <c r="J187" s="217">
        <f>J154+J171+J185</f>
        <v>366358.64</v>
      </c>
      <c r="K187" s="217">
        <f>K154+K171+K185</f>
        <v>1851344.08</v>
      </c>
      <c r="L187" s="2">
        <f>L154+L171+L185+L180</f>
        <v>2821795.01</v>
      </c>
      <c r="N187" s="56">
        <f>N154+N171+N185</f>
        <v>0</v>
      </c>
      <c r="O187" s="56">
        <f>O154+O171+O185</f>
        <v>0</v>
      </c>
      <c r="P187" s="56">
        <f>P154+P171+P185</f>
        <v>-722.67</v>
      </c>
      <c r="Q187" s="56">
        <f>Q154+Q171+Q185</f>
        <v>-300</v>
      </c>
      <c r="R187" s="2">
        <f>R154+R171+R185</f>
        <v>-1022.67</v>
      </c>
      <c r="T187" s="613">
        <f>T154+T171+T185+T180</f>
        <v>2820772.34</v>
      </c>
      <c r="U187" s="38">
        <f>IFERROR(T187/$T$187,0)</f>
        <v>1</v>
      </c>
      <c r="V187" s="110">
        <f>V154+V171+V185+V180</f>
        <v>2736756</v>
      </c>
      <c r="W187" s="38">
        <f>IFERROR(V187/$V$187,0)</f>
        <v>1</v>
      </c>
      <c r="X187" s="110">
        <f>T187-V187</f>
        <v>84016.339999999851</v>
      </c>
      <c r="Y187" s="38">
        <f>IFERROR(T187/V187-1,0)</f>
        <v>3.0699243922366337E-2</v>
      </c>
      <c r="AB187" s="396"/>
    </row>
    <row r="188" spans="2:28" ht="15.75" thickTop="1" x14ac:dyDescent="0.25">
      <c r="F188" s="1"/>
      <c r="G188" s="1"/>
      <c r="H188" s="1"/>
      <c r="I188" s="1"/>
      <c r="J188" s="216"/>
      <c r="K188" s="216"/>
      <c r="L188" s="24"/>
      <c r="N188" s="55"/>
      <c r="O188" s="55"/>
      <c r="P188" s="55"/>
      <c r="Q188" s="55"/>
      <c r="R188" s="1"/>
      <c r="T188" s="109"/>
      <c r="U188" s="40"/>
      <c r="V188" s="109"/>
      <c r="W188" s="40"/>
      <c r="X188" s="109"/>
      <c r="Y188" s="40"/>
      <c r="AB188" s="405"/>
    </row>
    <row r="189" spans="2:28" x14ac:dyDescent="0.25">
      <c r="F189" s="5" t="s">
        <v>9</v>
      </c>
      <c r="G189" s="1"/>
      <c r="H189" s="89"/>
      <c r="I189" s="89"/>
      <c r="J189" s="218"/>
      <c r="K189" s="218"/>
      <c r="L189" s="24"/>
      <c r="N189" s="55"/>
      <c r="O189" s="55"/>
      <c r="P189" s="55"/>
      <c r="Q189" s="55"/>
      <c r="R189" s="1"/>
      <c r="T189" s="109"/>
      <c r="U189" s="40"/>
      <c r="V189" s="109"/>
      <c r="W189" s="40"/>
      <c r="X189" s="109"/>
      <c r="Y189" s="40"/>
      <c r="AB189" s="396"/>
    </row>
    <row r="190" spans="2:28" x14ac:dyDescent="0.25">
      <c r="F190" s="1"/>
      <c r="G190" s="1"/>
      <c r="H190" s="1"/>
      <c r="I190" s="1"/>
      <c r="J190" s="216"/>
      <c r="K190" s="216"/>
      <c r="L190" s="24"/>
      <c r="N190" s="55"/>
      <c r="O190" s="55"/>
      <c r="P190" s="55"/>
      <c r="Q190" s="55"/>
      <c r="R190" s="1"/>
      <c r="T190" s="109"/>
      <c r="U190" s="40"/>
      <c r="V190" s="109"/>
      <c r="W190" s="40"/>
      <c r="X190" s="109"/>
      <c r="Y190" s="40"/>
      <c r="AB190" s="396"/>
    </row>
    <row r="191" spans="2:28" x14ac:dyDescent="0.25">
      <c r="F191" s="5" t="s">
        <v>8</v>
      </c>
      <c r="G191" s="1"/>
      <c r="H191" s="1"/>
      <c r="I191" s="1"/>
      <c r="J191" s="216"/>
      <c r="K191" s="216"/>
      <c r="L191" s="24"/>
      <c r="N191" s="55"/>
      <c r="O191" s="55"/>
      <c r="P191" s="55"/>
      <c r="Q191" s="55"/>
      <c r="R191" s="89"/>
      <c r="T191" s="109"/>
      <c r="U191" s="40"/>
      <c r="V191" s="109"/>
      <c r="W191" s="40"/>
      <c r="X191" s="109"/>
      <c r="Y191" s="40"/>
      <c r="AB191" s="396"/>
    </row>
    <row r="192" spans="2:28" x14ac:dyDescent="0.25">
      <c r="B192" s="42" t="s">
        <v>122</v>
      </c>
      <c r="C192" s="42" t="s">
        <v>122</v>
      </c>
      <c r="D192" s="42" t="s">
        <v>122</v>
      </c>
      <c r="E192" s="42" t="s">
        <v>122</v>
      </c>
      <c r="F192" s="4" t="s">
        <v>7</v>
      </c>
      <c r="G192" s="4"/>
      <c r="H192" s="13">
        <f>IFERROR(IF($T$3="MTD",VLOOKUP(B192,LO!A:N,MATCH(Financials!$T$4,LO!$A$5:$N$5,0),FALSE),VLOOKUP(B192,LO!$P:$AC,MATCH(Financials!$T$4,LO!$P$5:$AC$5,0),FALSE)),0)</f>
        <v>875.6</v>
      </c>
      <c r="I192" s="4">
        <f>IFERROR(IF($T$3="MTD",VLOOKUP(C192,LU!$A:$N,MATCH(Financials!$T$4,LU!$A$5:$N$5,0),FALSE),VLOOKUP(C192,LU!$P:$AC,MATCH(Financials!$T$4,LU!$P$5:$AC$5,0),FALSE)),0)</f>
        <v>0</v>
      </c>
      <c r="J192" s="219">
        <f>IFERROR(IF($T$3="MTD",VLOOKUP(D192,LF!$A:$N,MATCH(Financials!$T$4,LF!$A$5:$N$5,0),FALSE),VLOOKUP(D192,LF!$P:$AC,MATCH(Financials!$T$4,LF!$P$5:$AC$5,0),FALSE)),0)</f>
        <v>147.5</v>
      </c>
      <c r="K192" s="211">
        <f>IFERROR(IF($T$3="MTD",VLOOKUP(E192,LRF!$A:$N,MATCH(Financials!$T$4,LRF!$A$5:$N$5,0),FALSE),VLOOKUP(E192,LRF!$P:$AC,MATCH(Financials!$T$4,LRF!$P$5:$AC$5,0),FALSE)),0)</f>
        <v>0</v>
      </c>
      <c r="L192" s="14">
        <f>SUM(G192:K192)</f>
        <v>1023.1</v>
      </c>
      <c r="N192" s="53"/>
      <c r="O192" s="53"/>
      <c r="P192" s="832">
        <v>-722.67</v>
      </c>
      <c r="Q192" s="53"/>
      <c r="R192" s="13">
        <f t="shared" ref="R192:R197" si="99">SUM(N192:Q192)</f>
        <v>-722.67</v>
      </c>
      <c r="T192" s="100">
        <f>L192+R192</f>
        <v>300.43000000000006</v>
      </c>
      <c r="U192" s="67">
        <f t="shared" ref="U192:U216" si="100">IFERROR(T192/$T$187,0)</f>
        <v>1.0650629111032763E-4</v>
      </c>
      <c r="V192" s="100">
        <f>IFERROR(IF($T$3="MTD",VLOOKUP(F192,'CONSO-2023'!$B:$N,MATCH(Financials!$T$4,'CONSO-2023'!$B$6:$N$6,0),FALSE),VLOOKUP(F192,'CONSO-2023'!$P:$AA,MATCH(Financials!$T$4,'CONSO-2023'!$P$6:$AB$6,0),FALSE)),0)</f>
        <v>62328</v>
      </c>
      <c r="W192" s="67">
        <f t="shared" ref="W192:W224" si="101">IFERROR(V192/$V$187,0)</f>
        <v>2.2774408825631514E-2</v>
      </c>
      <c r="X192" s="100">
        <f t="shared" ref="X192:X216" si="102">T192-V192</f>
        <v>-62027.57</v>
      </c>
      <c r="Y192" s="67">
        <f t="shared" ref="Y192:Y216" si="103">IFERROR(T192/V192-1,0)</f>
        <v>-0.99517985496085226</v>
      </c>
      <c r="Z192" s="403">
        <f>IF(ROUND(T192-'L1'!B5,0)=0,"L1",0)</f>
        <v>0</v>
      </c>
      <c r="AA192" s="404"/>
      <c r="AB192" s="396"/>
    </row>
    <row r="193" spans="2:28" x14ac:dyDescent="0.25">
      <c r="B193" s="597" t="s">
        <v>17707</v>
      </c>
      <c r="C193" s="597" t="s">
        <v>17707</v>
      </c>
      <c r="D193" s="597" t="s">
        <v>17707</v>
      </c>
      <c r="E193" s="597" t="s">
        <v>17707</v>
      </c>
      <c r="F193" s="4" t="s">
        <v>17708</v>
      </c>
      <c r="G193" s="4"/>
      <c r="H193" s="13">
        <f>IFERROR(IF($T$3="MTD",VLOOKUP(B193,LO!A:N,MATCH(Financials!$T$4,LO!$A$5:$N$5,0),FALSE),VLOOKUP(B193,LO!$P:$AC,MATCH(Financials!$T$4,LO!$P$5:$AC$5,0),FALSE)),0)</f>
        <v>25366.240000000002</v>
      </c>
      <c r="I193" s="4">
        <f>IFERROR(IF($T$3="MTD",VLOOKUP(C193,LU!$A:$N,MATCH(Financials!$T$4,LU!$A$5:$N$5,0),FALSE),VLOOKUP(C193,LU!$P:$AC,MATCH(Financials!$T$4,LU!$P$5:$AC$5,0),FALSE)),0)</f>
        <v>0</v>
      </c>
      <c r="J193" s="219">
        <f>IFERROR(IF($T$3="MTD",VLOOKUP(D193,LF!$A:$N,MATCH(Financials!$T$4,LF!$A$5:$N$5,0),FALSE),VLOOKUP(D193,LF!$P:$AC,MATCH(Financials!$T$4,LF!$P$5:$AC$5,0),FALSE)),0)</f>
        <v>0</v>
      </c>
      <c r="K193" s="211">
        <f>IFERROR(IF($T$3="MTD",VLOOKUP(E193,LRF!$A:$N,MATCH(Financials!$T$4,LRF!$A$5:$N$5,0),FALSE),VLOOKUP(E193,LRF!$P:$AC,MATCH(Financials!$T$4,LRF!$P$5:$AC$5,0),FALSE)),0)</f>
        <v>0</v>
      </c>
      <c r="L193" s="14">
        <f t="shared" ref="L193:L222" si="104">SUM(G193:K193)</f>
        <v>25366.240000000002</v>
      </c>
      <c r="N193" s="53"/>
      <c r="O193" s="53"/>
      <c r="P193" s="53"/>
      <c r="Q193" s="53"/>
      <c r="R193" s="13">
        <f t="shared" si="99"/>
        <v>0</v>
      </c>
      <c r="T193" s="100">
        <f>L193+R193</f>
        <v>25366.240000000002</v>
      </c>
      <c r="U193" s="67">
        <f>IFERROR(T193/$T$187,0)</f>
        <v>8.9926576633972532E-3</v>
      </c>
      <c r="V193" s="100">
        <f>IFERROR(IF($T$3="MTD",VLOOKUP(F193,'CONSO-2023'!$B:$N,MATCH(Financials!$T$4,'CONSO-2023'!$B$6:$N$6,0),FALSE),VLOOKUP(F193,'CONSO-2023'!$P:$AA,MATCH(Financials!$T$4,'CONSO-2023'!$P$6:$AB$6,0),FALSE)),0)</f>
        <v>0</v>
      </c>
      <c r="W193" s="67">
        <f t="shared" si="101"/>
        <v>0</v>
      </c>
      <c r="X193" s="100">
        <f>T193-V193</f>
        <v>25366.240000000002</v>
      </c>
      <c r="Y193" s="67">
        <f>IFERROR(T193/V193-1,0)</f>
        <v>0</v>
      </c>
      <c r="Z193" s="403"/>
      <c r="AA193" s="404"/>
      <c r="AB193" s="396"/>
    </row>
    <row r="194" spans="2:28" x14ac:dyDescent="0.25">
      <c r="B194" s="599">
        <v>835</v>
      </c>
      <c r="C194" s="597" t="s">
        <v>20765</v>
      </c>
      <c r="D194" s="597" t="s">
        <v>20765</v>
      </c>
      <c r="E194" s="597" t="s">
        <v>20765</v>
      </c>
      <c r="F194" s="4" t="s">
        <v>20641</v>
      </c>
      <c r="G194" s="4"/>
      <c r="H194" s="13">
        <f>IFERROR(IF($T$3="MTD",VLOOKUP(B194,LO!A:N,MATCH(Financials!$T$4,LO!$A$5:$N$5,0),FALSE),VLOOKUP(B194,LO!$P:$AC,MATCH(Financials!$T$4,LO!$P$5:$AC$5,0),FALSE)),0)</f>
        <v>1343.71</v>
      </c>
      <c r="I194" s="4">
        <f>IFERROR(IF($T$3="MTD",VLOOKUP(C194,LU!$A:$N,MATCH(Financials!$T$4,LU!$A$5:$N$5,0),FALSE),VLOOKUP(C194,LU!$P:$AC,MATCH(Financials!$T$4,LU!$P$5:$AC$5,0),FALSE)),0)</f>
        <v>0</v>
      </c>
      <c r="J194" s="219">
        <f>IFERROR(IF($T$3="MTD",VLOOKUP(D194,LF!$A:$N,MATCH(Financials!$T$4,LF!$A$5:$N$5,0),FALSE),VLOOKUP(D194,LF!$P:$AC,MATCH(Financials!$T$4,LF!$P$5:$AC$5,0),FALSE)),0)</f>
        <v>0</v>
      </c>
      <c r="K194" s="211">
        <f>IFERROR(IF($T$3="MTD",VLOOKUP(E194,LRF!$A:$N,MATCH(Financials!$T$4,LRF!$A$5:$N$5,0),FALSE),VLOOKUP(E194,LRF!$P:$AC,MATCH(Financials!$T$4,LRF!$P$5:$AC$5,0),FALSE)),0)</f>
        <v>0</v>
      </c>
      <c r="L194" s="14">
        <f t="shared" si="104"/>
        <v>1343.71</v>
      </c>
      <c r="N194" s="53"/>
      <c r="O194" s="53"/>
      <c r="P194" s="53"/>
      <c r="Q194" s="53"/>
      <c r="R194" s="13">
        <f t="shared" si="99"/>
        <v>0</v>
      </c>
      <c r="T194" s="100">
        <f>L194+R194</f>
        <v>1343.71</v>
      </c>
      <c r="U194" s="67">
        <f>IFERROR(T194/$T$187,0)</f>
        <v>4.7636244192610035E-4</v>
      </c>
      <c r="V194" s="100">
        <f>IFERROR(IF($T$3="MTD",VLOOKUP(F194,'CONSO-2023'!$B:$N,MATCH(Financials!$T$4,'CONSO-2023'!$B$6:$N$6,0),FALSE),VLOOKUP(F194,'CONSO-2023'!$P:$AA,MATCH(Financials!$T$4,'CONSO-2023'!$P$6:$AB$6,0),FALSE)),0)</f>
        <v>0</v>
      </c>
      <c r="W194" s="67">
        <f t="shared" si="101"/>
        <v>0</v>
      </c>
      <c r="X194" s="100">
        <f>T194-V194</f>
        <v>1343.71</v>
      </c>
      <c r="Y194" s="67">
        <f>IFERROR(T194/V194-1,0)</f>
        <v>0</v>
      </c>
      <c r="Z194" s="403"/>
      <c r="AA194" s="404"/>
      <c r="AB194" s="396"/>
    </row>
    <row r="195" spans="2:28" hidden="1" x14ac:dyDescent="0.25">
      <c r="B195" s="155" t="s">
        <v>23713</v>
      </c>
      <c r="C195" s="155" t="s">
        <v>23713</v>
      </c>
      <c r="D195" s="155" t="s">
        <v>23713</v>
      </c>
      <c r="E195" s="155" t="s">
        <v>23713</v>
      </c>
      <c r="F195" s="155" t="s">
        <v>24510</v>
      </c>
      <c r="G195" s="4"/>
      <c r="H195" s="13">
        <f>IFERROR(IF($T$3="MTD",VLOOKUP(B195,LO!A:N,MATCH(Financials!$T$4,LO!$A$5:$N$5,0),FALSE),VLOOKUP(B195,LO!$P:$AC,MATCH(Financials!$T$4,LO!$P$5:$AC$5,0),FALSE)),0)</f>
        <v>0</v>
      </c>
      <c r="I195" s="4">
        <f>IFERROR(IF($T$3="MTD",VLOOKUP(C195,LU!$A:$N,MATCH(Financials!$T$4,LU!$A$5:$N$5,0),FALSE),VLOOKUP(C195,LU!$P:$AC,MATCH(Financials!$T$4,LU!$P$5:$AC$5,0),FALSE)),0)</f>
        <v>0</v>
      </c>
      <c r="J195" s="219">
        <f>IFERROR(IF($T$3="MTD",VLOOKUP(D195,LF!$A:$N,MATCH(Financials!$T$4,LF!$A$5:$N$5,0),FALSE),VLOOKUP(D195,LF!$P:$AC,MATCH(Financials!$T$4,LF!$P$5:$AC$5,0),FALSE)),0)</f>
        <v>0</v>
      </c>
      <c r="K195" s="211">
        <f>IFERROR(IF($T$3="MTD",VLOOKUP(E195,LRF!$A:$N,MATCH(Financials!$T$4,LRF!$A$5:$N$5,0),FALSE),VLOOKUP(E195,LRF!$P:$AC,MATCH(Financials!$T$4,LRF!$P$5:$AC$5,0),FALSE)),0)</f>
        <v>0</v>
      </c>
      <c r="L195" s="14">
        <f t="shared" si="104"/>
        <v>0</v>
      </c>
      <c r="N195" s="53"/>
      <c r="O195" s="53"/>
      <c r="P195" s="53"/>
      <c r="Q195" s="53"/>
      <c r="R195" s="13">
        <f t="shared" si="99"/>
        <v>0</v>
      </c>
      <c r="T195" s="100">
        <f>L195+R195</f>
        <v>0</v>
      </c>
      <c r="U195" s="67">
        <f>IFERROR(T195/$T$187,0)</f>
        <v>0</v>
      </c>
      <c r="V195" s="100">
        <f>IFERROR(IF($T$3="MTD",VLOOKUP(F195,'CONSO-2023'!$B:$N,MATCH(Financials!$T$4,'CONSO-2023'!$B$6:$N$6,0),FALSE),VLOOKUP(F195,'CONSO-2023'!$P:$AA,MATCH(Financials!$T$4,'CONSO-2023'!$P$6:$AB$6,0),FALSE)),0)</f>
        <v>0</v>
      </c>
      <c r="W195" s="67">
        <f t="shared" si="101"/>
        <v>0</v>
      </c>
      <c r="X195" s="100">
        <f>T195-V195</f>
        <v>0</v>
      </c>
      <c r="Y195" s="67">
        <f>IFERROR(T195/V195-1,0)</f>
        <v>0</v>
      </c>
      <c r="Z195" s="403"/>
      <c r="AA195" s="404"/>
      <c r="AB195" s="396"/>
    </row>
    <row r="196" spans="2:28" x14ac:dyDescent="0.25">
      <c r="B196" s="597" t="s">
        <v>10751</v>
      </c>
      <c r="C196" s="597" t="s">
        <v>10751</v>
      </c>
      <c r="D196" s="597" t="s">
        <v>10751</v>
      </c>
      <c r="E196" s="597" t="s">
        <v>10751</v>
      </c>
      <c r="F196" s="4" t="s">
        <v>9942</v>
      </c>
      <c r="G196" s="4"/>
      <c r="H196" s="13">
        <f>IFERROR(IF($T$3="MTD",VLOOKUP(B196,LO!A:N,MATCH(Financials!$T$4,LO!$A$5:$N$5,0),FALSE),VLOOKUP(B196,LO!$P:$AC,MATCH(Financials!$T$4,LO!$P$5:$AC$5,0),FALSE)),0)</f>
        <v>0</v>
      </c>
      <c r="I196" s="4">
        <f>IFERROR(IF($T$3="MTD",VLOOKUP(C196,LU!$A:$N,MATCH(Financials!$T$4,LU!$A$5:$N$5,0),FALSE),VLOOKUP(C196,LU!$P:$AC,MATCH(Financials!$T$4,LU!$P$5:$AC$5,0),FALSE)),0)</f>
        <v>0</v>
      </c>
      <c r="J196" s="219">
        <f>IFERROR(IF($T$3="MTD",VLOOKUP(D196,LF!$A:$N,MATCH(Financials!$T$4,LF!$A$5:$N$5,0),FALSE),VLOOKUP(D196,LF!$P:$AC,MATCH(Financials!$T$4,LF!$P$5:$AC$5,0),FALSE)),0)</f>
        <v>0</v>
      </c>
      <c r="K196" s="211">
        <f>IFERROR(IF($T$3="MTD",VLOOKUP(E196,LRF!$A:$N,MATCH(Financials!$T$4,LRF!$A$5:$N$5,0),FALSE),VLOOKUP(E196,LRF!$P:$AC,MATCH(Financials!$T$4,LRF!$P$5:$AC$5,0),FALSE)),0)</f>
        <v>0</v>
      </c>
      <c r="L196" s="14">
        <f t="shared" si="104"/>
        <v>0</v>
      </c>
      <c r="N196" s="53"/>
      <c r="O196" s="53"/>
      <c r="P196" s="53"/>
      <c r="Q196" s="53"/>
      <c r="R196" s="13">
        <f t="shared" si="99"/>
        <v>0</v>
      </c>
      <c r="T196" s="100">
        <f>L196+R196</f>
        <v>0</v>
      </c>
      <c r="U196" s="67">
        <f>IFERROR(T196/$T$187,0)</f>
        <v>0</v>
      </c>
      <c r="V196" s="100">
        <f>IFERROR(IF($T$3="MTD",VLOOKUP(F196,'CONSO-2023'!$B:$N,MATCH(Financials!$T$4,'CONSO-2023'!$B$6:$N$6,0),FALSE),VLOOKUP(F196,'CONSO-2023'!$P:$AA,MATCH(Financials!$T$4,'CONSO-2023'!$P$6:$AB$6,0),FALSE)),0)</f>
        <v>1453.33</v>
      </c>
      <c r="W196" s="67">
        <f t="shared" si="101"/>
        <v>5.3104113044787331E-4</v>
      </c>
      <c r="X196" s="100">
        <f>T196-V196</f>
        <v>-1453.33</v>
      </c>
      <c r="Y196" s="67">
        <f>IFERROR(T196/V196-1,0)</f>
        <v>-1</v>
      </c>
      <c r="Z196" s="403"/>
      <c r="AA196" s="404"/>
      <c r="AB196" s="396"/>
    </row>
    <row r="197" spans="2:28" x14ac:dyDescent="0.25">
      <c r="B197" s="42" t="s">
        <v>123</v>
      </c>
      <c r="C197" s="42" t="s">
        <v>123</v>
      </c>
      <c r="D197" s="42" t="s">
        <v>123</v>
      </c>
      <c r="F197" s="4" t="s">
        <v>132</v>
      </c>
      <c r="G197" s="4"/>
      <c r="H197" s="13">
        <f>IFERROR(IF($T$3="MTD",VLOOKUP(B197,LO!A:N,MATCH(Financials!$T$4,LO!$A$5:$N$5,0),FALSE),VLOOKUP(B197,LO!$P:$AC,MATCH(Financials!$T$4,LO!$P$5:$AC$5,0),FALSE)),0)</f>
        <v>0</v>
      </c>
      <c r="I197" s="4">
        <f>IFERROR(IF($T$3="MTD",VLOOKUP(C197,LU!$A:$N,MATCH(Financials!$T$4,LU!$A$5:$N$5,0),FALSE),VLOOKUP(C197,LU!$P:$AC,MATCH(Financials!$T$4,LU!$P$5:$AC$5,0),FALSE)),0)</f>
        <v>0</v>
      </c>
      <c r="J197" s="219">
        <f>IFERROR(IF($T$3="MTD",VLOOKUP(D197,LF!$A:$N,MATCH(Financials!$T$4,LF!$A$5:$N$5,0),FALSE),VLOOKUP(D197,LF!$P:$AC,MATCH(Financials!$T$4,LF!$P$5:$AC$5,0),FALSE)),0)</f>
        <v>0</v>
      </c>
      <c r="K197" s="211">
        <f>IFERROR(IF($T$3="MTD",VLOOKUP(E197,LRF!$A:$N,MATCH(Financials!$T$4,LRF!$A$5:$N$5,0),FALSE),VLOOKUP(E197,LRF!$P:$AC,MATCH(Financials!$T$4,LRF!$P$5:$AC$5,0),FALSE)),0)</f>
        <v>0</v>
      </c>
      <c r="L197" s="14">
        <f t="shared" si="104"/>
        <v>0</v>
      </c>
      <c r="N197" s="53"/>
      <c r="O197" s="53"/>
      <c r="P197" s="53"/>
      <c r="Q197" s="53"/>
      <c r="R197" s="13">
        <f t="shared" si="99"/>
        <v>0</v>
      </c>
      <c r="T197" s="100">
        <f t="shared" ref="T197:T216" si="105">L197+R197</f>
        <v>0</v>
      </c>
      <c r="U197" s="67">
        <f t="shared" si="100"/>
        <v>0</v>
      </c>
      <c r="V197" s="100">
        <f>IFERROR(IF($T$3="MTD",VLOOKUP(F197,'CONSO-2023'!$B:$N,MATCH(Financials!$T$4,'CONSO-2023'!$B$6:$N$6,0),FALSE),VLOOKUP(F197,'CONSO-2023'!$P:$AA,MATCH(Financials!$T$4,'CONSO-2023'!$P$6:$AB$6,0),FALSE)),0)</f>
        <v>0</v>
      </c>
      <c r="W197" s="67">
        <f t="shared" si="101"/>
        <v>0</v>
      </c>
      <c r="X197" s="100">
        <f t="shared" si="102"/>
        <v>0</v>
      </c>
      <c r="Y197" s="67">
        <f t="shared" si="103"/>
        <v>0</v>
      </c>
      <c r="AB197" s="405"/>
    </row>
    <row r="198" spans="2:28" x14ac:dyDescent="0.25">
      <c r="B198" s="42" t="s">
        <v>152</v>
      </c>
      <c r="C198" s="42" t="s">
        <v>152</v>
      </c>
      <c r="D198" s="42" t="s">
        <v>152</v>
      </c>
      <c r="F198" s="13" t="s">
        <v>950</v>
      </c>
      <c r="G198" s="13"/>
      <c r="H198" s="13">
        <f>IFERROR(IF($T$3="MTD",VLOOKUP(B198,LO!A:N,MATCH(Financials!$T$4,LO!$A$5:$N$5,0),FALSE),VLOOKUP(B198,LO!$P:$AC,MATCH(Financials!$T$4,LO!$P$5:$AC$5,0),FALSE)),0)</f>
        <v>0</v>
      </c>
      <c r="I198" s="4">
        <f>IFERROR(IF($T$3="MTD",VLOOKUP(C198,LU!$A:$N,MATCH(Financials!$T$4,LU!$A$5:$N$5,0),FALSE),VLOOKUP(C198,LU!$P:$AC,MATCH(Financials!$T$4,LU!$P$5:$AC$5,0),FALSE)),0)</f>
        <v>0</v>
      </c>
      <c r="J198" s="219">
        <f>IFERROR(IF($T$3="MTD",VLOOKUP(D198,LF!$A:$N,MATCH(Financials!$T$4,LF!$A$5:$N$5,0),FALSE),VLOOKUP(D198,LF!$P:$AC,MATCH(Financials!$T$4,LF!$P$5:$AC$5,0),FALSE)),0)</f>
        <v>0</v>
      </c>
      <c r="K198" s="211">
        <f>IFERROR(IF($T$3="MTD",VLOOKUP(E198,LRF!$A:$N,MATCH(Financials!$T$4,LRF!$A$5:$N$5,0),FALSE),VLOOKUP(E198,LRF!$P:$AC,MATCH(Financials!$T$4,LRF!$P$5:$AC$5,0),FALSE)),0)</f>
        <v>0</v>
      </c>
      <c r="L198" s="14">
        <f t="shared" si="104"/>
        <v>0</v>
      </c>
      <c r="N198" s="32"/>
      <c r="O198" s="32"/>
      <c r="P198" s="32"/>
      <c r="Q198" s="32"/>
      <c r="R198" s="13">
        <f t="shared" ref="R198:R223" si="106">SUM(N198:Q198)</f>
        <v>0</v>
      </c>
      <c r="T198" s="100">
        <f t="shared" si="105"/>
        <v>0</v>
      </c>
      <c r="U198" s="67">
        <f>IFERROR(T198/$T$187,0)</f>
        <v>0</v>
      </c>
      <c r="V198" s="100">
        <f>IFERROR(IF($T$3="MTD",VLOOKUP(F198,'CONSO-2023'!$B:$N,MATCH(Financials!$T$4,'CONSO-2023'!$B$6:$N$6,0),FALSE),VLOOKUP(F198,'CONSO-2023'!$P:$AA,MATCH(Financials!$T$4,'CONSO-2023'!$P$6:$AB$6,0),FALSE)),0)</f>
        <v>0</v>
      </c>
      <c r="W198" s="67">
        <f t="shared" si="101"/>
        <v>0</v>
      </c>
      <c r="X198" s="100">
        <f>T198-V198</f>
        <v>0</v>
      </c>
      <c r="Y198" s="67">
        <f>IFERROR(T198/V198-1,0)</f>
        <v>0</v>
      </c>
      <c r="Z198" s="403"/>
      <c r="AA198" s="404"/>
      <c r="AB198" s="405"/>
    </row>
    <row r="199" spans="2:28" x14ac:dyDescent="0.25">
      <c r="B199" s="42" t="s">
        <v>135</v>
      </c>
      <c r="C199" s="42" t="s">
        <v>135</v>
      </c>
      <c r="D199" s="42" t="s">
        <v>135</v>
      </c>
      <c r="F199" s="4" t="s">
        <v>497</v>
      </c>
      <c r="G199" s="4"/>
      <c r="H199" s="13">
        <f>IFERROR(IF($T$3="MTD",VLOOKUP(B199,LO!A:N,MATCH(Financials!$T$4,LO!$A$5:$N$5,0),FALSE),VLOOKUP(B199,LO!$P:$AC,MATCH(Financials!$T$4,LO!$P$5:$AC$5,0),FALSE)),0)</f>
        <v>0</v>
      </c>
      <c r="I199" s="4">
        <f>IFERROR(IF($T$3="MTD",VLOOKUP(C199,LU!$A:$N,MATCH(Financials!$T$4,LU!$A$5:$N$5,0),FALSE),VLOOKUP(C199,LU!$P:$AC,MATCH(Financials!$T$4,LU!$P$5:$AC$5,0),FALSE)),0)</f>
        <v>0</v>
      </c>
      <c r="J199" s="219">
        <f>IFERROR(IF($T$3="MTD",VLOOKUP(D199,LF!$A:$N,MATCH(Financials!$T$4,LF!$A$5:$N$5,0),FALSE),VLOOKUP(D199,LF!$P:$AC,MATCH(Financials!$T$4,LF!$P$5:$AC$5,0),FALSE)),0)</f>
        <v>0</v>
      </c>
      <c r="K199" s="211">
        <f>IFERROR(IF($T$3="MTD",VLOOKUP(E199,LRF!$A:$N,MATCH(Financials!$T$4,LRF!$A$5:$N$5,0),FALSE),VLOOKUP(E199,LRF!$P:$AC,MATCH(Financials!$T$4,LRF!$P$5:$AC$5,0),FALSE)),0)</f>
        <v>0</v>
      </c>
      <c r="L199" s="14">
        <f t="shared" si="104"/>
        <v>0</v>
      </c>
      <c r="N199" s="53"/>
      <c r="O199" s="53"/>
      <c r="P199" s="53"/>
      <c r="Q199" s="53"/>
      <c r="R199" s="13">
        <f t="shared" si="106"/>
        <v>0</v>
      </c>
      <c r="T199" s="100">
        <f t="shared" si="105"/>
        <v>0</v>
      </c>
      <c r="U199" s="67">
        <f t="shared" si="100"/>
        <v>0</v>
      </c>
      <c r="V199" s="100">
        <f>IFERROR(IF($T$3="MTD",VLOOKUP(F199,'CONSO-2023'!$B:$N,MATCH(Financials!$T$4,'CONSO-2023'!$B$6:$N$6,0),FALSE),VLOOKUP(F199,'CONSO-2023'!$P:$AA,MATCH(Financials!$T$4,'CONSO-2023'!$P$6:$AB$6,0),FALSE)),0)</f>
        <v>0</v>
      </c>
      <c r="W199" s="67">
        <f t="shared" si="101"/>
        <v>0</v>
      </c>
      <c r="X199" s="100">
        <f t="shared" si="102"/>
        <v>0</v>
      </c>
      <c r="Y199" s="67">
        <f t="shared" si="103"/>
        <v>0</v>
      </c>
      <c r="AB199" s="396"/>
    </row>
    <row r="200" spans="2:28" x14ac:dyDescent="0.25">
      <c r="B200" s="597" t="s">
        <v>495</v>
      </c>
      <c r="C200" s="597" t="s">
        <v>495</v>
      </c>
      <c r="D200" s="597" t="s">
        <v>495</v>
      </c>
      <c r="E200" s="597"/>
      <c r="F200" s="4" t="s">
        <v>496</v>
      </c>
      <c r="G200" s="4"/>
      <c r="H200" s="13">
        <f>IFERROR(IF($T$3="MTD",VLOOKUP(B200,LO!A:N,MATCH(Financials!$T$4,LO!$A$5:$N$5,0),FALSE),VLOOKUP(B200,LO!$P:$AC,MATCH(Financials!$T$4,LO!$P$5:$AC$5,0),FALSE)),0)</f>
        <v>0</v>
      </c>
      <c r="I200" s="4">
        <f>IFERROR(IF($T$3="MTD",VLOOKUP(C200,LU!$A:$N,MATCH(Financials!$T$4,LU!$A$5:$N$5,0),FALSE),VLOOKUP(C200,LU!$P:$AC,MATCH(Financials!$T$4,LU!$P$5:$AC$5,0),FALSE)),0)</f>
        <v>0</v>
      </c>
      <c r="J200" s="219">
        <f>IFERROR(IF($T$3="MTD",VLOOKUP(D200,LF!$A:$N,MATCH(Financials!$T$4,LF!$A$5:$N$5,0),FALSE),VLOOKUP(D200,LF!$P:$AC,MATCH(Financials!$T$4,LF!$P$5:$AC$5,0),FALSE)),0)</f>
        <v>0</v>
      </c>
      <c r="K200" s="211">
        <f>IFERROR(IF($T$3="MTD",VLOOKUP(E200,LRF!$A:$N,MATCH(Financials!$T$4,LRF!$A$5:$N$5,0),FALSE),VLOOKUP(E200,LRF!$P:$AC,MATCH(Financials!$T$4,LRF!$P$5:$AC$5,0),FALSE)),0)</f>
        <v>0</v>
      </c>
      <c r="L200" s="14">
        <f t="shared" si="104"/>
        <v>0</v>
      </c>
      <c r="N200" s="53"/>
      <c r="O200" s="53"/>
      <c r="P200" s="53"/>
      <c r="Q200" s="53"/>
      <c r="R200" s="13">
        <f>SUM(N200:Q200)</f>
        <v>0</v>
      </c>
      <c r="T200" s="100">
        <f>L200+R200</f>
        <v>0</v>
      </c>
      <c r="U200" s="67">
        <f>IFERROR(T200/$T$187,0)</f>
        <v>0</v>
      </c>
      <c r="V200" s="100">
        <f>IFERROR(IF($T$3="MTD",VLOOKUP(F200,'CONSO-2023'!$B:$N,MATCH(Financials!$T$4,'CONSO-2023'!$B$6:$N$6,0),FALSE),VLOOKUP(F200,'CONSO-2023'!$P:$AA,MATCH(Financials!$T$4,'CONSO-2023'!$P$6:$AB$6,0),FALSE)),0)</f>
        <v>0</v>
      </c>
      <c r="W200" s="67">
        <f t="shared" si="101"/>
        <v>0</v>
      </c>
      <c r="X200" s="100">
        <f>T200-V200</f>
        <v>0</v>
      </c>
      <c r="Y200" s="67">
        <f>IFERROR(T200/V200-1,0)</f>
        <v>0</v>
      </c>
      <c r="AB200" s="396"/>
    </row>
    <row r="201" spans="2:28" x14ac:dyDescent="0.25">
      <c r="B201" s="42" t="s">
        <v>136</v>
      </c>
      <c r="C201" s="42" t="s">
        <v>136</v>
      </c>
      <c r="D201" s="42" t="s">
        <v>136</v>
      </c>
      <c r="F201" s="4" t="s">
        <v>140</v>
      </c>
      <c r="G201" s="4"/>
      <c r="H201" s="13">
        <f>IFERROR(IF($T$3="MTD",VLOOKUP(B201,LO!A:N,MATCH(Financials!$T$4,LO!$A$5:$N$5,0),FALSE),VLOOKUP(B201,LO!$P:$AC,MATCH(Financials!$T$4,LO!$P$5:$AC$5,0),FALSE)),0)</f>
        <v>0</v>
      </c>
      <c r="I201" s="4">
        <f>IFERROR(IF($T$3="MTD",VLOOKUP(C201,LU!$A:$N,MATCH(Financials!$T$4,LU!$A$5:$N$5,0),FALSE),VLOOKUP(C201,LU!$P:$AC,MATCH(Financials!$T$4,LU!$P$5:$AC$5,0),FALSE)),0)</f>
        <v>0</v>
      </c>
      <c r="J201" s="219">
        <f>IFERROR(IF($T$3="MTD",VLOOKUP(D201,LF!$A:$N,MATCH(Financials!$T$4,LF!$A$5:$N$5,0),FALSE),VLOOKUP(D201,LF!$P:$AC,MATCH(Financials!$T$4,LF!$P$5:$AC$5,0),FALSE)),0)</f>
        <v>0</v>
      </c>
      <c r="K201" s="211">
        <f>IFERROR(IF($T$3="MTD",VLOOKUP(E201,LRF!$A:$N,MATCH(Financials!$T$4,LRF!$A$5:$N$5,0),FALSE),VLOOKUP(E201,LRF!$P:$AC,MATCH(Financials!$T$4,LRF!$P$5:$AC$5,0),FALSE)),0)</f>
        <v>0</v>
      </c>
      <c r="L201" s="14">
        <f t="shared" si="104"/>
        <v>0</v>
      </c>
      <c r="N201" s="53"/>
      <c r="O201" s="53"/>
      <c r="P201" s="53"/>
      <c r="Q201" s="53"/>
      <c r="R201" s="13">
        <f t="shared" si="106"/>
        <v>0</v>
      </c>
      <c r="T201" s="100">
        <f t="shared" si="105"/>
        <v>0</v>
      </c>
      <c r="U201" s="67">
        <f t="shared" si="100"/>
        <v>0</v>
      </c>
      <c r="V201" s="100">
        <f>IFERROR(IF($T$3="MTD",VLOOKUP(F201,'CONSO-2023'!$B:$N,MATCH(Financials!$T$4,'CONSO-2023'!$B$6:$N$6,0),FALSE),VLOOKUP(F201,'CONSO-2023'!$P:$AA,MATCH(Financials!$T$4,'CONSO-2023'!$P$6:$AB$6,0),FALSE)),0)</f>
        <v>0</v>
      </c>
      <c r="W201" s="67">
        <f t="shared" si="101"/>
        <v>0</v>
      </c>
      <c r="X201" s="100">
        <f t="shared" si="102"/>
        <v>0</v>
      </c>
      <c r="Y201" s="67">
        <f t="shared" si="103"/>
        <v>0</v>
      </c>
      <c r="AB201" s="396"/>
    </row>
    <row r="202" spans="2:28" x14ac:dyDescent="0.25">
      <c r="B202" s="42" t="s">
        <v>153</v>
      </c>
      <c r="C202" s="42" t="s">
        <v>153</v>
      </c>
      <c r="D202" s="42" t="s">
        <v>153</v>
      </c>
      <c r="F202" s="4" t="s">
        <v>154</v>
      </c>
      <c r="G202" s="4"/>
      <c r="H202" s="13">
        <f>IFERROR(IF($T$3="MTD",VLOOKUP(B202,LO!A:N,MATCH(Financials!$T$4,LO!$A$5:$N$5,0),FALSE),VLOOKUP(B202,LO!$P:$AC,MATCH(Financials!$T$4,LO!$P$5:$AC$5,0),FALSE)),0)</f>
        <v>0</v>
      </c>
      <c r="I202" s="4">
        <f>IFERROR(IF($T$3="MTD",VLOOKUP(C202,LU!$A:$N,MATCH(Financials!$T$4,LU!$A$5:$N$5,0),FALSE),VLOOKUP(C202,LU!$P:$AC,MATCH(Financials!$T$4,LU!$P$5:$AC$5,0),FALSE)),0)</f>
        <v>0</v>
      </c>
      <c r="J202" s="219">
        <f>IFERROR(IF($T$3="MTD",VLOOKUP(D202,LF!$A:$N,MATCH(Financials!$T$4,LF!$A$5:$N$5,0),FALSE),VLOOKUP(D202,LF!$P:$AC,MATCH(Financials!$T$4,LF!$P$5:$AC$5,0),FALSE)),0)</f>
        <v>0</v>
      </c>
      <c r="K202" s="211">
        <f>IFERROR(IF($T$3="MTD",VLOOKUP(E202,LRF!$A:$N,MATCH(Financials!$T$4,LRF!$A$5:$N$5,0),FALSE),VLOOKUP(E202,LRF!$P:$AC,MATCH(Financials!$T$4,LRF!$P$5:$AC$5,0),FALSE)),0)</f>
        <v>0</v>
      </c>
      <c r="L202" s="14">
        <f t="shared" si="104"/>
        <v>0</v>
      </c>
      <c r="N202" s="53"/>
      <c r="O202" s="53"/>
      <c r="P202" s="53"/>
      <c r="Q202" s="53"/>
      <c r="R202" s="13">
        <f t="shared" si="106"/>
        <v>0</v>
      </c>
      <c r="T202" s="100">
        <f t="shared" si="105"/>
        <v>0</v>
      </c>
      <c r="U202" s="67">
        <f t="shared" si="100"/>
        <v>0</v>
      </c>
      <c r="V202" s="100">
        <f>IFERROR(IF($T$3="MTD",VLOOKUP(F202,'CONSO-2023'!$B:$N,MATCH(Financials!$T$4,'CONSO-2023'!$B$6:$N$6,0),FALSE),VLOOKUP(F202,'CONSO-2023'!$P:$AA,MATCH(Financials!$T$4,'CONSO-2023'!$P$6:$AB$6,0),FALSE)),0)</f>
        <v>0</v>
      </c>
      <c r="W202" s="67">
        <f t="shared" si="101"/>
        <v>0</v>
      </c>
      <c r="X202" s="100">
        <f t="shared" si="102"/>
        <v>0</v>
      </c>
      <c r="Y202" s="67">
        <f t="shared" si="103"/>
        <v>0</v>
      </c>
      <c r="AB202" s="396"/>
    </row>
    <row r="203" spans="2:28" x14ac:dyDescent="0.25">
      <c r="B203" s="42" t="s">
        <v>137</v>
      </c>
      <c r="C203" s="42" t="s">
        <v>137</v>
      </c>
      <c r="D203" s="42" t="s">
        <v>137</v>
      </c>
      <c r="F203" s="4" t="s">
        <v>50</v>
      </c>
      <c r="G203" s="4"/>
      <c r="H203" s="13">
        <f>IFERROR(IF($T$3="MTD",VLOOKUP(B203,LO!A:N,MATCH(Financials!$T$4,LO!$A$5:$N$5,0),FALSE),VLOOKUP(B203,LO!$P:$AC,MATCH(Financials!$T$4,LO!$P$5:$AC$5,0),FALSE)),0)</f>
        <v>0</v>
      </c>
      <c r="I203" s="4">
        <f>IFERROR(IF($T$3="MTD",VLOOKUP(C203,LU!$A:$N,MATCH(Financials!$T$4,LU!$A$5:$N$5,0),FALSE),VLOOKUP(C203,LU!$P:$AC,MATCH(Financials!$T$4,LU!$P$5:$AC$5,0),FALSE)),0)</f>
        <v>0</v>
      </c>
      <c r="J203" s="219">
        <f>IFERROR(IF($T$3="MTD",VLOOKUP(D203,LF!$A:$N,MATCH(Financials!$T$4,LF!$A$5:$N$5,0),FALSE),VLOOKUP(D203,LF!$P:$AC,MATCH(Financials!$T$4,LF!$P$5:$AC$5,0),FALSE)),0)</f>
        <v>0</v>
      </c>
      <c r="K203" s="211">
        <f>IFERROR(IF($T$3="MTD",VLOOKUP(E203,LRF!$A:$N,MATCH(Financials!$T$4,LRF!$A$5:$N$5,0),FALSE),VLOOKUP(E203,LRF!$P:$AC,MATCH(Financials!$T$4,LRF!$P$5:$AC$5,0),FALSE)),0)</f>
        <v>0</v>
      </c>
      <c r="L203" s="14">
        <f t="shared" si="104"/>
        <v>0</v>
      </c>
      <c r="N203" s="53"/>
      <c r="O203" s="53"/>
      <c r="P203" s="53"/>
      <c r="Q203" s="53"/>
      <c r="R203" s="13">
        <f t="shared" si="106"/>
        <v>0</v>
      </c>
      <c r="T203" s="100">
        <f t="shared" si="105"/>
        <v>0</v>
      </c>
      <c r="U203" s="67">
        <f t="shared" si="100"/>
        <v>0</v>
      </c>
      <c r="V203" s="100">
        <f>IFERROR(IF($T$3="MTD",VLOOKUP(F203,'CONSO-2023'!$B:$N,MATCH(Financials!$T$4,'CONSO-2023'!$B$6:$N$6,0),FALSE),VLOOKUP(F203,'CONSO-2023'!$P:$AA,MATCH(Financials!$T$4,'CONSO-2023'!$P$6:$AB$6,0),FALSE)),0)</f>
        <v>0</v>
      </c>
      <c r="W203" s="67">
        <f t="shared" si="101"/>
        <v>0</v>
      </c>
      <c r="X203" s="100">
        <f t="shared" si="102"/>
        <v>0</v>
      </c>
      <c r="Y203" s="67">
        <f t="shared" si="103"/>
        <v>0</v>
      </c>
      <c r="AB203" s="396"/>
    </row>
    <row r="204" spans="2:28" x14ac:dyDescent="0.25">
      <c r="B204" s="597" t="s">
        <v>498</v>
      </c>
      <c r="C204" s="597" t="s">
        <v>498</v>
      </c>
      <c r="D204" s="597" t="s">
        <v>498</v>
      </c>
      <c r="E204" s="597"/>
      <c r="F204" s="4" t="s">
        <v>499</v>
      </c>
      <c r="G204" s="4"/>
      <c r="H204" s="13">
        <f>IFERROR(IF($T$3="MTD",VLOOKUP(B204,LO!A:N,MATCH(Financials!$T$4,LO!$A$5:$N$5,0),FALSE),VLOOKUP(B204,LO!$P:$AC,MATCH(Financials!$T$4,LO!$P$5:$AC$5,0),FALSE)),0)</f>
        <v>0</v>
      </c>
      <c r="I204" s="4">
        <f>IFERROR(IF($T$3="MTD",VLOOKUP(C204,LU!$A:$N,MATCH(Financials!$T$4,LU!$A$5:$N$5,0),FALSE),VLOOKUP(C204,LU!$P:$AC,MATCH(Financials!$T$4,LU!$P$5:$AC$5,0),FALSE)),0)</f>
        <v>0</v>
      </c>
      <c r="J204" s="219">
        <f>IFERROR(IF($T$3="MTD",VLOOKUP(D204,LF!$A:$N,MATCH(Financials!$T$4,LF!$A$5:$N$5,0),FALSE),VLOOKUP(D204,LF!$P:$AC,MATCH(Financials!$T$4,LF!$P$5:$AC$5,0),FALSE)),0)</f>
        <v>0</v>
      </c>
      <c r="K204" s="211">
        <f>IFERROR(IF($T$3="MTD",VLOOKUP(E204,LRF!$A:$N,MATCH(Financials!$T$4,LRF!$A$5:$N$5,0),FALSE),VLOOKUP(E204,LRF!$P:$AC,MATCH(Financials!$T$4,LRF!$P$5:$AC$5,0),FALSE)),0)</f>
        <v>0</v>
      </c>
      <c r="L204" s="14">
        <f t="shared" si="104"/>
        <v>0</v>
      </c>
      <c r="N204" s="53"/>
      <c r="O204" s="53"/>
      <c r="P204" s="53"/>
      <c r="Q204" s="53"/>
      <c r="R204" s="13">
        <f>SUM(N204:Q204)</f>
        <v>0</v>
      </c>
      <c r="T204" s="100">
        <f>L204+R204</f>
        <v>0</v>
      </c>
      <c r="U204" s="67">
        <f>IFERROR(T204/$T$187,0)</f>
        <v>0</v>
      </c>
      <c r="V204" s="100">
        <f>IFERROR(IF($T$3="MTD",VLOOKUP(F204,'CONSO-2023'!$B:$N,MATCH(Financials!$T$4,'CONSO-2023'!$B$6:$N$6,0),FALSE),VLOOKUP(F204,'CONSO-2023'!$P:$AA,MATCH(Financials!$T$4,'CONSO-2023'!$P$6:$AB$6,0),FALSE)),0)</f>
        <v>0</v>
      </c>
      <c r="W204" s="67">
        <f t="shared" si="101"/>
        <v>0</v>
      </c>
      <c r="X204" s="100">
        <f>T204-V204</f>
        <v>0</v>
      </c>
      <c r="Y204" s="67">
        <f>IFERROR(T204/V204-1,0)</f>
        <v>0</v>
      </c>
      <c r="AB204" s="396"/>
    </row>
    <row r="205" spans="2:28" x14ac:dyDescent="0.25">
      <c r="B205" s="42" t="s">
        <v>124</v>
      </c>
      <c r="C205" s="42" t="s">
        <v>124</v>
      </c>
      <c r="D205" s="42" t="s">
        <v>124</v>
      </c>
      <c r="E205" s="42" t="s">
        <v>124</v>
      </c>
      <c r="F205" s="4" t="s">
        <v>28</v>
      </c>
      <c r="G205" s="4"/>
      <c r="H205" s="13">
        <f>IFERROR(IF($T$3="MTD",VLOOKUP(B205,LO!A:N,MATCH(Financials!$T$4,LO!$A$5:$N$5,0),FALSE),VLOOKUP(B205,LO!$P:$AC,MATCH(Financials!$T$4,LO!$P$5:$AC$5,0),FALSE)),0)</f>
        <v>-7985.64</v>
      </c>
      <c r="I205" s="4">
        <f>IFERROR(IF($T$3="MTD",VLOOKUP(C205,LU!$A:$N,MATCH(Financials!$T$4,LU!$A$5:$N$5,0),FALSE),VLOOKUP(C205,LU!$P:$AC,MATCH(Financials!$T$4,LU!$P$5:$AC$5,0),FALSE)),0)</f>
        <v>0</v>
      </c>
      <c r="J205" s="219">
        <f>IFERROR(IF($T$3="MTD",VLOOKUP(D205,LF!$A:$N,MATCH(Financials!$T$4,LF!$A$5:$N$5,0),FALSE),VLOOKUP(D205,LF!$P:$AC,MATCH(Financials!$T$4,LF!$P$5:$AC$5,0),FALSE)),0)</f>
        <v>-0.01</v>
      </c>
      <c r="K205" s="211">
        <f>IFERROR(IF($T$3="MTD",VLOOKUP(E205,LRF!$A:$N,MATCH(Financials!$T$4,LRF!$A$5:$N$5,0),FALSE),VLOOKUP(E205,LRF!$P:$AC,MATCH(Financials!$T$4,LRF!$P$5:$AC$5,0),FALSE)),0)</f>
        <v>-8.4</v>
      </c>
      <c r="L205" s="14">
        <f t="shared" si="104"/>
        <v>-7994.05</v>
      </c>
      <c r="N205" s="53"/>
      <c r="O205" s="53"/>
      <c r="P205" s="53"/>
      <c r="Q205" s="53"/>
      <c r="R205" s="13">
        <f t="shared" si="106"/>
        <v>0</v>
      </c>
      <c r="T205" s="100">
        <f t="shared" si="105"/>
        <v>-7994.05</v>
      </c>
      <c r="U205" s="67">
        <f t="shared" si="100"/>
        <v>-2.8339933310605283E-3</v>
      </c>
      <c r="V205" s="100">
        <f>IFERROR(IF($T$3="MTD",VLOOKUP(F205,'CONSO-2023'!$B:$N,MATCH(Financials!$T$4,'CONSO-2023'!$B$6:$N$6,0),FALSE),VLOOKUP(F205,'CONSO-2023'!$P:$AA,MATCH(Financials!$T$4,'CONSO-2023'!$P$6:$AB$6,0),FALSE)),0)</f>
        <v>-12479.36</v>
      </c>
      <c r="W205" s="67">
        <f t="shared" si="101"/>
        <v>-4.5599096156179074E-3</v>
      </c>
      <c r="X205" s="100">
        <f t="shared" si="102"/>
        <v>4485.3100000000004</v>
      </c>
      <c r="Y205" s="67">
        <f t="shared" si="103"/>
        <v>-0.35941827144981797</v>
      </c>
      <c r="Z205" s="403"/>
      <c r="AA205" s="404"/>
      <c r="AB205" s="405"/>
    </row>
    <row r="206" spans="2:28" x14ac:dyDescent="0.25">
      <c r="B206" s="597" t="s">
        <v>16708</v>
      </c>
      <c r="C206" s="597" t="s">
        <v>16708</v>
      </c>
      <c r="D206" s="597" t="s">
        <v>16708</v>
      </c>
      <c r="E206" s="597" t="s">
        <v>16708</v>
      </c>
      <c r="F206" s="4" t="s">
        <v>16709</v>
      </c>
      <c r="G206" s="4"/>
      <c r="H206" s="13">
        <f>IFERROR(IF($T$3="MTD",VLOOKUP(B206,LO!A:N,MATCH(Financials!$T$4,LO!$A$5:$N$5,0),FALSE),VLOOKUP(B206,LO!$P:$AC,MATCH(Financials!$T$4,LO!$P$5:$AC$5,0),FALSE)),0)</f>
        <v>0</v>
      </c>
      <c r="I206" s="4">
        <f>IFERROR(IF($T$3="MTD",VLOOKUP(C206,LU!$A:$N,MATCH(Financials!$T$4,LU!$A$5:$N$5,0),FALSE),VLOOKUP(C206,LU!$P:$AC,MATCH(Financials!$T$4,LU!$P$5:$AC$5,0),FALSE)),0)</f>
        <v>0</v>
      </c>
      <c r="J206" s="219">
        <f>IFERROR(IF($T$3="MTD",VLOOKUP(D206,LF!$A:$N,MATCH(Financials!$T$4,LF!$A$5:$N$5,0),FALSE),VLOOKUP(D206,LF!$P:$AC,MATCH(Financials!$T$4,LF!$P$5:$AC$5,0),FALSE)),0)</f>
        <v>69181.850000000006</v>
      </c>
      <c r="K206" s="211">
        <f>IFERROR(IF($T$3="MTD",VLOOKUP(E206,LRF!$A:$N,MATCH(Financials!$T$4,LRF!$A$5:$N$5,0),FALSE),VLOOKUP(E206,LRF!$P:$AC,MATCH(Financials!$T$4,LRF!$P$5:$AC$5,0),FALSE)),0)</f>
        <v>0</v>
      </c>
      <c r="L206" s="14">
        <f t="shared" si="104"/>
        <v>69181.850000000006</v>
      </c>
      <c r="N206" s="53"/>
      <c r="O206" s="53"/>
      <c r="P206" s="53"/>
      <c r="Q206" s="53"/>
      <c r="R206" s="13">
        <f>SUM(N206:Q206)</f>
        <v>0</v>
      </c>
      <c r="T206" s="100">
        <f>L206+R206</f>
        <v>69181.850000000006</v>
      </c>
      <c r="U206" s="67">
        <f>IFERROR(T206/$T$187,0)</f>
        <v>2.4525853795063803E-2</v>
      </c>
      <c r="V206" s="100">
        <f>IFERROR(IF($T$3="MTD",VLOOKUP(F206,'CONSO-2023'!$B:$N,MATCH(Financials!$T$4,'CONSO-2023'!$B$6:$N$6,0),FALSE),VLOOKUP(F206,'CONSO-2023'!$P:$AA,MATCH(Financials!$T$4,'CONSO-2023'!$P$6:$AB$6,0),FALSE)),0)</f>
        <v>43528.23</v>
      </c>
      <c r="W206" s="67">
        <f t="shared" si="101"/>
        <v>1.5905045974138728E-2</v>
      </c>
      <c r="X206" s="100">
        <f>T206-V206</f>
        <v>25653.620000000003</v>
      </c>
      <c r="Y206" s="67">
        <f>IFERROR(T206/V206-1,0)</f>
        <v>0.58935591913569652</v>
      </c>
      <c r="Z206" s="403">
        <f>IF(ROUND(T206-'J10'!F6,0)=0,"J10",0)</f>
        <v>0</v>
      </c>
      <c r="AA206" s="404"/>
      <c r="AB206" s="396"/>
    </row>
    <row r="207" spans="2:28" x14ac:dyDescent="0.25">
      <c r="B207" s="42" t="s">
        <v>139</v>
      </c>
      <c r="C207" s="42" t="s">
        <v>139</v>
      </c>
      <c r="D207" s="42" t="s">
        <v>139</v>
      </c>
      <c r="E207" s="42" t="s">
        <v>139</v>
      </c>
      <c r="F207" s="4" t="s">
        <v>51</v>
      </c>
      <c r="G207" s="19">
        <f>-4500883.2-2986.8</f>
        <v>-4503870</v>
      </c>
      <c r="H207" s="19">
        <f>IFERROR(IF($T$3="MTD",VLOOKUP(B207,LO!A:N,MATCH(Financials!$T$4,LO!$A$5:$N$5,0),FALSE),VLOOKUP(B207,LO!$P:$AC,MATCH(Financials!$T$4,LO!$P$5:$AC$5,0),FALSE)),0)</f>
        <v>0</v>
      </c>
      <c r="I207" s="19">
        <f>IFERROR(IF($T$3="MTD",VLOOKUP(C207,LU!$A:$N,MATCH(Financials!$T$4,LU!$A$5:$N$5,0),FALSE),VLOOKUP(C207,LU!$P:$AC,MATCH(Financials!$T$4,LU!$P$5:$AC$5,0),FALSE)),0)</f>
        <v>0</v>
      </c>
      <c r="J207" s="220">
        <f>IFERROR(IF($T$3="MTD",VLOOKUP(D207,LF!$A:$N,MATCH(Financials!$T$4,LF!$A$5:$N$5,0),FALSE),VLOOKUP(D207,LF!$P:$AC,MATCH(Financials!$T$4,LF!$P$5:$AC$5,0),FALSE)),0)</f>
        <v>3156.6</v>
      </c>
      <c r="K207" s="220">
        <f>IFERROR(IF($T$3="MTD",VLOOKUP(E207,LRF!$A:$N,MATCH(Financials!$T$4,LRF!$A$5:$N$5,0),FALSE),VLOOKUP(E207,LRF!$P:$AC,MATCH(Financials!$T$4,LRF!$P$5:$AC$5,0),FALSE)),0)</f>
        <v>193.21</v>
      </c>
      <c r="L207" s="25">
        <f t="shared" si="104"/>
        <v>-4500520.1900000004</v>
      </c>
      <c r="N207" s="53"/>
      <c r="O207" s="53"/>
      <c r="P207" s="53"/>
      <c r="Q207" s="53">
        <f>-L207</f>
        <v>4500520.1900000004</v>
      </c>
      <c r="R207" s="13">
        <f t="shared" si="106"/>
        <v>4500520.1900000004</v>
      </c>
      <c r="T207" s="100">
        <f t="shared" si="105"/>
        <v>0</v>
      </c>
      <c r="U207" s="67">
        <f t="shared" si="100"/>
        <v>0</v>
      </c>
      <c r="V207" s="100">
        <f>IFERROR(IF($T$3="MTD",VLOOKUP(F207,'CONSO-2023'!$B:$N,MATCH(Financials!$T$4,'CONSO-2023'!$B$6:$N$6,0),FALSE),VLOOKUP(F207,'CONSO-2023'!$P:$AA,MATCH(Financials!$T$4,'CONSO-2023'!$P$6:$AB$6,0),FALSE)),0)</f>
        <v>0</v>
      </c>
      <c r="W207" s="67">
        <f t="shared" si="101"/>
        <v>0</v>
      </c>
      <c r="X207" s="100">
        <f t="shared" si="102"/>
        <v>0</v>
      </c>
      <c r="Y207" s="67">
        <f t="shared" si="103"/>
        <v>0</v>
      </c>
      <c r="AB207" s="396"/>
    </row>
    <row r="208" spans="2:28" x14ac:dyDescent="0.25">
      <c r="B208" s="42" t="s">
        <v>127</v>
      </c>
      <c r="C208" s="42" t="s">
        <v>127</v>
      </c>
      <c r="D208" s="42" t="s">
        <v>127</v>
      </c>
      <c r="E208" s="42" t="s">
        <v>127</v>
      </c>
      <c r="F208" s="4" t="s">
        <v>52</v>
      </c>
      <c r="G208" s="19">
        <v>100</v>
      </c>
      <c r="H208" s="19">
        <f>IFERROR(IF($T$3="MTD",VLOOKUP(B208,LO!A:N,MATCH(Financials!$T$4,LO!$A$5:$N$5,0),FALSE),VLOOKUP(B208,LO!$P:$AC,MATCH(Financials!$T$4,LO!$P$5:$AC$5,0),FALSE)),0)</f>
        <v>0</v>
      </c>
      <c r="I208" s="19">
        <f>IFERROR(IF($T$3="MTD",VLOOKUP(C208,LU!$A:$N,MATCH(Financials!$T$4,LU!$A$5:$N$5,0),FALSE),VLOOKUP(C208,LU!$P:$AC,MATCH(Financials!$T$4,LU!$P$5:$AC$5,0),FALSE)),0)</f>
        <v>0</v>
      </c>
      <c r="J208" s="220">
        <f>IFERROR(IF($T$3="MTD",VLOOKUP(D208,LF!$A:$N,MATCH(Financials!$T$4,LF!$A$5:$N$5,0),FALSE),VLOOKUP(D208,LF!$P:$AC,MATCH(Financials!$T$4,LF!$P$5:$AC$5,0),FALSE)),0)</f>
        <v>273.20999999999998</v>
      </c>
      <c r="K208" s="220">
        <f>IFERROR(IF($T$3="MTD",VLOOKUP(E208,LRF!$A:$N,MATCH(Financials!$T$4,LRF!$A$5:$N$5,0),FALSE),VLOOKUP(E208,LRF!$P:$AC,MATCH(Financials!$T$4,LRF!$P$5:$AC$5,0),FALSE)),0)</f>
        <v>0</v>
      </c>
      <c r="L208" s="25">
        <f t="shared" si="104"/>
        <v>373.21</v>
      </c>
      <c r="N208" s="53"/>
      <c r="O208" s="53"/>
      <c r="P208" s="53"/>
      <c r="Q208" s="53">
        <f>-L208</f>
        <v>-373.21</v>
      </c>
      <c r="R208" s="13">
        <f t="shared" si="106"/>
        <v>-373.21</v>
      </c>
      <c r="T208" s="100">
        <f t="shared" si="105"/>
        <v>0</v>
      </c>
      <c r="U208" s="67">
        <f t="shared" si="100"/>
        <v>0</v>
      </c>
      <c r="V208" s="100">
        <f>IFERROR(IF($T$3="MTD",VLOOKUP(F208,'CONSO-2023'!$B:$N,MATCH(Financials!$T$4,'CONSO-2023'!$B$6:$N$6,0),FALSE),VLOOKUP(F208,'CONSO-2023'!$P:$AA,MATCH(Financials!$T$4,'CONSO-2023'!$P$6:$AB$6,0),FALSE)),0)</f>
        <v>0</v>
      </c>
      <c r="W208" s="67">
        <f t="shared" si="101"/>
        <v>0</v>
      </c>
      <c r="X208" s="100">
        <f t="shared" si="102"/>
        <v>0</v>
      </c>
      <c r="Y208" s="67">
        <f t="shared" si="103"/>
        <v>0</v>
      </c>
      <c r="AB208" s="396"/>
    </row>
    <row r="209" spans="2:37" x14ac:dyDescent="0.25">
      <c r="B209" s="597" t="s">
        <v>21359</v>
      </c>
      <c r="C209" s="597" t="s">
        <v>21359</v>
      </c>
      <c r="D209" s="597" t="s">
        <v>21359</v>
      </c>
      <c r="E209" s="597" t="s">
        <v>21359</v>
      </c>
      <c r="F209" s="4" t="s">
        <v>22097</v>
      </c>
      <c r="G209" s="19"/>
      <c r="H209" s="19">
        <f>IFERROR(IF($T$3="MTD",VLOOKUP(C209,LO!A:N,MATCH(Financials!$T$4,LO!$A$5:$N$5,0),FALSE),VLOOKUP(C209,LO!$P:$AC,MATCH(Financials!$T$4,LO!$P$5:$AC$5,0),FALSE)),0)</f>
        <v>-193.21</v>
      </c>
      <c r="I209" s="19">
        <f>IFERROR(IF($T$3="MTD",VLOOKUP(#REF!,LU!$A:$N,MATCH(Financials!$T$4,LU!$A$5:$N$5,0),FALSE),VLOOKUP(#REF!,LU!$P:$AC,MATCH(Financials!$T$4,LU!$P$5:$AC$5,0),FALSE)),0)</f>
        <v>0</v>
      </c>
      <c r="J209" s="220">
        <f>IFERROR(IF($T$3="MTD",VLOOKUP(D209,LF!$A:$N,MATCH(Financials!$T$4,LF!$A$5:$N$5,0),FALSE),VLOOKUP(D209,LF!$P:$AC,MATCH(Financials!$T$4,LF!$P$5:$AC$5,0),FALSE)),0)</f>
        <v>-1894468.58</v>
      </c>
      <c r="K209" s="220">
        <f>IFERROR(IF($T$3="MTD",VLOOKUP(E209,LRF!$A:$N,MATCH(Financials!$T$4,LRF!$A$5:$N$5,0),FALSE),VLOOKUP(E209,LRF!$P:$AC,MATCH(Financials!$T$4,LRF!$P$5:$AC$5,0),FALSE)),0)</f>
        <v>0</v>
      </c>
      <c r="L209" s="25">
        <f>SUM(G209:K209)</f>
        <v>-1894661.79</v>
      </c>
      <c r="N209" s="53"/>
      <c r="O209" s="53"/>
      <c r="P209" s="53"/>
      <c r="Q209" s="53">
        <f>-L209</f>
        <v>1894661.79</v>
      </c>
      <c r="R209" s="13">
        <f t="shared" si="106"/>
        <v>1894661.79</v>
      </c>
      <c r="T209" s="100">
        <f>L209+R209</f>
        <v>0</v>
      </c>
      <c r="U209" s="67">
        <f>IFERROR(T209/$T$187,0)</f>
        <v>0</v>
      </c>
      <c r="V209" s="100">
        <f>IFERROR(IF($T$3="MTD",VLOOKUP(F209,'CONSO-2023'!$B:$N,MATCH(Financials!$T$4,'CONSO-2023'!$B$6:$N$6,0),FALSE),VLOOKUP(F209,'CONSO-2023'!$P:$AA,MATCH(Financials!$T$4,'CONSO-2023'!$P$6:$AB$6,0),FALSE)),0)</f>
        <v>0</v>
      </c>
      <c r="W209" s="67">
        <f t="shared" si="101"/>
        <v>0</v>
      </c>
      <c r="X209" s="100">
        <f>T209-V209</f>
        <v>0</v>
      </c>
      <c r="Y209" s="67">
        <f>IFERROR(T209/V209-1,0)</f>
        <v>0</v>
      </c>
      <c r="AB209" s="396"/>
    </row>
    <row r="210" spans="2:37" x14ac:dyDescent="0.25">
      <c r="B210" s="42" t="s">
        <v>128</v>
      </c>
      <c r="C210" s="42" t="s">
        <v>128</v>
      </c>
      <c r="D210" s="42" t="s">
        <v>128</v>
      </c>
      <c r="E210" s="42" t="s">
        <v>128</v>
      </c>
      <c r="F210" s="4" t="s">
        <v>6</v>
      </c>
      <c r="G210" s="19">
        <v>100</v>
      </c>
      <c r="H210" s="19">
        <f>IFERROR(IF($T$3="MTD",VLOOKUP(B210,LO!A:N,MATCH(Financials!$T$4,LO!$A$5:$N$5,0),FALSE),VLOOKUP(B210,LO!$P:$AC,MATCH(Financials!$T$4,LO!$P$5:$AC$5,0),FALSE)),0)</f>
        <v>-3156.6</v>
      </c>
      <c r="I210" s="19">
        <f>IFERROR(IF($T$3="MTD",VLOOKUP(C210,LU!$A:$N,MATCH(Financials!$T$4,LU!$A$5:$N$5,0),FALSE),VLOOKUP(C210,LU!$P:$AC,MATCH(Financials!$T$4,LU!$P$5:$AC$5,0),FALSE)),0)</f>
        <v>-273.20999999999998</v>
      </c>
      <c r="J210" s="220">
        <f>IFERROR(IF($T$3="MTD",VLOOKUP(D210,LF!$A:$N,MATCH(Financials!$T$4,LF!$A$5:$N$5,0),FALSE),VLOOKUP(D210,LF!$P:$AC,MATCH(Financials!$T$4,LF!$P$5:$AC$5,0),FALSE)),0)</f>
        <v>0</v>
      </c>
      <c r="K210" s="220">
        <f>IFERROR(IF($T$3="MTD",VLOOKUP(E210,LRF!$A:$N,MATCH(Financials!$T$4,LRF!$A$5:$N$5,0),FALSE),VLOOKUP(E210,LRF!$P:$AC,MATCH(Financials!$T$4,LRF!$P$5:$AC$5,0),FALSE)),0)</f>
        <v>1894468.58</v>
      </c>
      <c r="L210" s="25">
        <f>SUM(G210:K210)</f>
        <v>1891138.77</v>
      </c>
      <c r="N210" s="53"/>
      <c r="O210" s="53"/>
      <c r="P210" s="53"/>
      <c r="Q210" s="53">
        <f>-L210</f>
        <v>-1891138.77</v>
      </c>
      <c r="R210" s="13">
        <f t="shared" si="106"/>
        <v>-1891138.77</v>
      </c>
      <c r="T210" s="100">
        <f t="shared" si="105"/>
        <v>0</v>
      </c>
      <c r="U210" s="67">
        <f t="shared" si="100"/>
        <v>0</v>
      </c>
      <c r="V210" s="100">
        <f>IFERROR(IF($T$3="MTD",VLOOKUP(F210,'CONSO-2023'!$B:$N,MATCH(Financials!$T$4,'CONSO-2023'!$B$6:$N$6,0),FALSE),VLOOKUP(F210,'CONSO-2023'!$P:$AA,MATCH(Financials!$T$4,'CONSO-2023'!$P$6:$AB$6,0),FALSE)),0)</f>
        <v>0</v>
      </c>
      <c r="W210" s="67">
        <f t="shared" si="101"/>
        <v>0</v>
      </c>
      <c r="X210" s="100">
        <f t="shared" si="102"/>
        <v>0</v>
      </c>
      <c r="Y210" s="67">
        <f t="shared" si="103"/>
        <v>0</v>
      </c>
      <c r="AB210" s="396"/>
    </row>
    <row r="211" spans="2:37" x14ac:dyDescent="0.25">
      <c r="B211" s="42" t="s">
        <v>129</v>
      </c>
      <c r="C211" s="42" t="s">
        <v>129</v>
      </c>
      <c r="D211" s="42" t="s">
        <v>129</v>
      </c>
      <c r="E211" s="42" t="s">
        <v>129</v>
      </c>
      <c r="F211" s="4" t="s">
        <v>27</v>
      </c>
      <c r="G211" s="19"/>
      <c r="H211" s="19">
        <f>IFERROR(IF($T$3="MTD",VLOOKUP(B211,LO!A:N,MATCH(Financials!$T$4,LO!$A$5:$N$5,0),FALSE),VLOOKUP(B211,LO!$P:$AC,MATCH(Financials!$T$4,LO!$P$5:$AC$5,0),FALSE)),0)</f>
        <v>4503870</v>
      </c>
      <c r="I211" s="19">
        <f>IFERROR(IF($T$3="MTD",VLOOKUP(C211,LU!$A:$N,MATCH(Financials!$T$4,LU!$A$5:$N$5,0),FALSE),VLOOKUP(C211,LU!$P:$AC,MATCH(Financials!$T$4,LU!$P$5:$AC$5,0),FALSE)),0)</f>
        <v>-100</v>
      </c>
      <c r="J211" s="220">
        <f>IFERROR(IF($T$3="MTD",VLOOKUP(D211,LF!$A:$N,MATCH(Financials!$T$4,LF!$A$5:$N$5,0),FALSE),VLOOKUP(D211,LF!$P:$AC,MATCH(Financials!$T$4,LF!$P$5:$AC$5,0),FALSE)),0)</f>
        <v>-100</v>
      </c>
      <c r="K211" s="220">
        <f>IFERROR(IF($T$3="MTD",VLOOKUP(E211,LRF!$A:$N,MATCH(Financials!$T$4,LRF!$A$5:$N$5,0),FALSE),VLOOKUP(E211,LRF!$P:$AC,MATCH(Financials!$T$4,LRF!$P$5:$AC$5,0),FALSE)),0)</f>
        <v>0</v>
      </c>
      <c r="L211" s="25">
        <f t="shared" si="104"/>
        <v>4503670</v>
      </c>
      <c r="N211" s="53"/>
      <c r="O211" s="53"/>
      <c r="P211" s="53"/>
      <c r="Q211" s="53">
        <f>-L211</f>
        <v>-4503670</v>
      </c>
      <c r="R211" s="13">
        <f t="shared" si="106"/>
        <v>-4503670</v>
      </c>
      <c r="T211" s="100">
        <f t="shared" si="105"/>
        <v>0</v>
      </c>
      <c r="U211" s="67">
        <f t="shared" si="100"/>
        <v>0</v>
      </c>
      <c r="V211" s="100">
        <f>IFERROR(IF($T$3="MTD",VLOOKUP(F211,'CONSO-2023'!$B:$N,MATCH(Financials!$T$4,'CONSO-2023'!$B$6:$N$6,0),FALSE),VLOOKUP(F211,'CONSO-2023'!$P:$AA,MATCH(Financials!$T$4,'CONSO-2023'!$P$6:$AB$6,0),FALSE)),0)</f>
        <v>0</v>
      </c>
      <c r="W211" s="67">
        <f t="shared" si="101"/>
        <v>0</v>
      </c>
      <c r="X211" s="100">
        <f t="shared" si="102"/>
        <v>0</v>
      </c>
      <c r="Y211" s="67">
        <f t="shared" si="103"/>
        <v>0</v>
      </c>
      <c r="AB211" s="396"/>
    </row>
    <row r="212" spans="2:37" x14ac:dyDescent="0.25">
      <c r="B212" s="42" t="s">
        <v>125</v>
      </c>
      <c r="C212" s="42">
        <v>825</v>
      </c>
      <c r="D212" s="42" t="s">
        <v>125</v>
      </c>
      <c r="E212" s="42" t="s">
        <v>125</v>
      </c>
      <c r="F212" s="13" t="s">
        <v>131</v>
      </c>
      <c r="G212" s="4"/>
      <c r="H212" s="13">
        <f>IFERROR(IF($T$3="MTD",VLOOKUP(B212,LO!A:N,MATCH(Financials!$T$4,LO!$A$5:$N$5,0),FALSE),VLOOKUP(B212,LO!$P:$AC,MATCH(Financials!$T$4,LO!$P$5:$AC$5,0),FALSE)),0)</f>
        <v>12519</v>
      </c>
      <c r="I212" s="4">
        <f>IFERROR(IF($T$3="MTD",VLOOKUP(C212,LU!$A:$N,MATCH(Financials!$T$4,LU!$A$5:$N$5,0),FALSE),VLOOKUP(C212,LU!$P:$AC,MATCH(Financials!$T$4,LU!$P$5:$AC$5,0),FALSE)),0)</f>
        <v>0</v>
      </c>
      <c r="J212" s="219">
        <f>IFERROR(IF($T$3="MTD",VLOOKUP(D212,LF!$A:$N,MATCH(Financials!$T$4,LF!$A$5:$N$5,0),FALSE),VLOOKUP(D212,LF!$P:$AC,MATCH(Financials!$T$4,LF!$P$5:$AC$5,0),FALSE)),0)</f>
        <v>0</v>
      </c>
      <c r="K212" s="211">
        <f>IFERROR(IF($T$3="MTD",VLOOKUP(E212,LRF!$A:$N,MATCH(Financials!$T$4,LRF!$A$5:$N$5,0),FALSE),VLOOKUP(E212,LRF!$P:$AC,MATCH(Financials!$T$4,LRF!$P$5:$AC$5,0),FALSE)),0)</f>
        <v>0</v>
      </c>
      <c r="L212" s="14">
        <f t="shared" si="104"/>
        <v>12519</v>
      </c>
      <c r="N212" s="53"/>
      <c r="O212" s="53"/>
      <c r="P212" s="53"/>
      <c r="Q212" s="53"/>
      <c r="R212" s="13">
        <f t="shared" si="106"/>
        <v>0</v>
      </c>
      <c r="T212" s="100">
        <f>L212+R212</f>
        <v>12519</v>
      </c>
      <c r="U212" s="67">
        <f>IFERROR(T212/$T$187,0)</f>
        <v>4.4381461851685632E-3</v>
      </c>
      <c r="V212" s="100">
        <f>IFERROR(IF($T$3="MTD",VLOOKUP(F212,'CONSO-2023'!$B:$N,MATCH(Financials!$T$4,'CONSO-2023'!$B$6:$N$6,0),FALSE),VLOOKUP(F212,'CONSO-2023'!$P:$AA,MATCH(Financials!$T$4,'CONSO-2023'!$P$6:$AB$6,0),FALSE)),0)</f>
        <v>15986</v>
      </c>
      <c r="W212" s="67">
        <f t="shared" si="101"/>
        <v>5.8412222353764823E-3</v>
      </c>
      <c r="X212" s="100">
        <f>T212-V212</f>
        <v>-3467</v>
      </c>
      <c r="Y212" s="67">
        <f>IFERROR(T212/V212-1,0)</f>
        <v>-0.21687726760915804</v>
      </c>
      <c r="AB212" s="394"/>
      <c r="AC212" s="395"/>
      <c r="AD212" s="395"/>
      <c r="AE212" s="395"/>
      <c r="AF212" s="395"/>
      <c r="AG212" s="395"/>
    </row>
    <row r="213" spans="2:37" x14ac:dyDescent="0.25">
      <c r="B213" s="597" t="s">
        <v>404</v>
      </c>
      <c r="C213" s="597" t="s">
        <v>404</v>
      </c>
      <c r="D213" s="597" t="s">
        <v>404</v>
      </c>
      <c r="E213" s="597" t="s">
        <v>404</v>
      </c>
      <c r="F213" s="4" t="s">
        <v>403</v>
      </c>
      <c r="G213" s="4"/>
      <c r="H213" s="13">
        <f>IFERROR(IF($T$3="MTD",VLOOKUP(B213,LO!A:N,MATCH(Financials!$T$4,LO!$A$5:$N$5,0),FALSE),VLOOKUP(B213,LO!$P:$AC,MATCH(Financials!$T$4,LO!$P$5:$AC$5,0),FALSE)),0)</f>
        <v>0</v>
      </c>
      <c r="I213" s="4">
        <f>IFERROR(IF($T$3="MTD",VLOOKUP(C213,LU!$A:$N,MATCH(Financials!$T$4,LU!$A$5:$N$5,0),FALSE),VLOOKUP(C213,LU!$P:$AC,MATCH(Financials!$T$4,LU!$P$5:$AC$5,0),FALSE)),0)</f>
        <v>0</v>
      </c>
      <c r="J213" s="219">
        <f>IFERROR(IF($T$3="MTD",VLOOKUP(D213,LF!$A:$N,MATCH(Financials!$T$4,LF!$A$5:$N$5,0),FALSE),VLOOKUP(D213,LF!$P:$AC,MATCH(Financials!$T$4,LF!$P$5:$AC$5,0),FALSE)),0)</f>
        <v>0</v>
      </c>
      <c r="K213" s="211">
        <f>IFERROR(IF($T$3="MTD",VLOOKUP(E213,LRF!$A:$N,MATCH(Financials!$T$4,LRF!$A$5:$N$5,0),FALSE),VLOOKUP(E213,LRF!$P:$AC,MATCH(Financials!$T$4,LRF!$P$5:$AC$5,0),FALSE)),0)</f>
        <v>0</v>
      </c>
      <c r="L213" s="14">
        <f t="shared" si="104"/>
        <v>0</v>
      </c>
      <c r="N213" s="53"/>
      <c r="O213" s="53"/>
      <c r="P213" s="53"/>
      <c r="Q213" s="53"/>
      <c r="R213" s="13">
        <f t="shared" si="106"/>
        <v>0</v>
      </c>
      <c r="T213" s="100">
        <f t="shared" si="105"/>
        <v>0</v>
      </c>
      <c r="U213" s="67">
        <f t="shared" si="100"/>
        <v>0</v>
      </c>
      <c r="V213" s="100">
        <f>IFERROR(IF($T$3="MTD",VLOOKUP(F213,'CONSO-2023'!$B:$N,MATCH(Financials!$T$4,'CONSO-2023'!$B$6:$N$6,0),FALSE),VLOOKUP(F213,'CONSO-2023'!$P:$AA,MATCH(Financials!$T$4,'CONSO-2023'!$P$6:$AB$6,0),FALSE)),0)</f>
        <v>0</v>
      </c>
      <c r="W213" s="67">
        <f t="shared" si="101"/>
        <v>0</v>
      </c>
      <c r="X213" s="100">
        <f t="shared" si="102"/>
        <v>0</v>
      </c>
      <c r="Y213" s="67">
        <f t="shared" si="103"/>
        <v>0</v>
      </c>
      <c r="Z213" s="403"/>
      <c r="AA213" s="404"/>
      <c r="AB213" s="396"/>
    </row>
    <row r="214" spans="2:37" x14ac:dyDescent="0.25">
      <c r="B214" s="42" t="s">
        <v>126</v>
      </c>
      <c r="C214" s="42" t="s">
        <v>126</v>
      </c>
      <c r="D214" s="42" t="s">
        <v>126</v>
      </c>
      <c r="E214" s="42" t="s">
        <v>126</v>
      </c>
      <c r="F214" s="4" t="s">
        <v>26</v>
      </c>
      <c r="G214" s="4"/>
      <c r="H214" s="13">
        <f>IFERROR(IF($T$3="MTD",VLOOKUP(B214,LO!A:N,MATCH(Financials!$T$4,LO!$A$5:$N$5,0),FALSE),VLOOKUP(B214,LO!$P:$AC,MATCH(Financials!$T$4,LO!$P$5:$AC$5,0),FALSE)),0)</f>
        <v>10984.3</v>
      </c>
      <c r="I214" s="4">
        <f>IFERROR(IF($T$3="MTD",VLOOKUP(C214,LU!$A:$N,MATCH(Financials!$T$4,LU!$A$5:$N$5,0),FALSE),VLOOKUP(C214,LU!$P:$AC,MATCH(Financials!$T$4,LU!$P$5:$AC$5,0),FALSE)),0)</f>
        <v>0</v>
      </c>
      <c r="J214" s="219">
        <f>IFERROR(IF($T$3="MTD",VLOOKUP(D214,LF!$A:$N,MATCH(Financials!$T$4,LF!$A$5:$N$5,0),FALSE),VLOOKUP(D214,LF!$P:$AC,MATCH(Financials!$T$4,LF!$P$5:$AC$5,0),FALSE)),0)</f>
        <v>0</v>
      </c>
      <c r="K214" s="211">
        <f>IFERROR(IF($T$3="MTD",VLOOKUP(E214,LRF!$A:$N,MATCH(Financials!$T$4,LRF!$A$5:$N$5,0),FALSE),VLOOKUP(E214,LRF!$P:$AC,MATCH(Financials!$T$4,LRF!$P$5:$AC$5,0),FALSE)),0)</f>
        <v>0</v>
      </c>
      <c r="L214" s="14">
        <f t="shared" si="104"/>
        <v>10984.3</v>
      </c>
      <c r="N214" s="53"/>
      <c r="O214" s="53"/>
      <c r="P214" s="53"/>
      <c r="Q214" s="53"/>
      <c r="R214" s="13">
        <f t="shared" si="106"/>
        <v>0</v>
      </c>
      <c r="T214" s="100">
        <f t="shared" si="105"/>
        <v>10984.3</v>
      </c>
      <c r="U214" s="67">
        <f t="shared" si="100"/>
        <v>3.8940753368277852E-3</v>
      </c>
      <c r="V214" s="100">
        <f>IFERROR(IF($T$3="MTD",VLOOKUP(F214,'CONSO-2023'!$B:$N,MATCH(Financials!$T$4,'CONSO-2023'!$B$6:$N$6,0),FALSE),VLOOKUP(F214,'CONSO-2023'!$P:$AA,MATCH(Financials!$T$4,'CONSO-2023'!$P$6:$AB$6,0),FALSE)),0)</f>
        <v>13877.27</v>
      </c>
      <c r="W214" s="67">
        <f t="shared" si="101"/>
        <v>5.0707004935770673E-3</v>
      </c>
      <c r="X214" s="100">
        <f t="shared" si="102"/>
        <v>-2892.9700000000012</v>
      </c>
      <c r="Y214" s="67">
        <f t="shared" si="103"/>
        <v>-0.20846823618766519</v>
      </c>
      <c r="Z214" s="403"/>
      <c r="AA214" s="404"/>
      <c r="AB214" s="396"/>
    </row>
    <row r="215" spans="2:37" x14ac:dyDescent="0.25">
      <c r="B215" s="597" t="s">
        <v>11554</v>
      </c>
      <c r="C215" s="597" t="s">
        <v>11554</v>
      </c>
      <c r="D215" s="597" t="s">
        <v>11554</v>
      </c>
      <c r="E215" s="597" t="s">
        <v>11554</v>
      </c>
      <c r="F215" s="4" t="s">
        <v>11553</v>
      </c>
      <c r="G215" s="4"/>
      <c r="H215" s="13">
        <f>IFERROR(IF($T$3="MTD",VLOOKUP(B215,LO!A:N,MATCH(Financials!$T$4,LO!$A$5:$N$5,0),FALSE),VLOOKUP(B215,LO!$P:$AC,MATCH(Financials!$T$4,LO!$P$5:$AC$5,0),FALSE)),0)</f>
        <v>0</v>
      </c>
      <c r="I215" s="4">
        <f>IFERROR(IF($T$3="MTD",VLOOKUP(C215,LU!$A:$N,MATCH(Financials!$T$4,LU!$A$5:$N$5,0),FALSE),VLOOKUP(C215,LU!$P:$AC,MATCH(Financials!$T$4,LU!$P$5:$AC$5,0),FALSE)),0)</f>
        <v>0</v>
      </c>
      <c r="J215" s="219">
        <f>IFERROR(IF($T$3="MTD",VLOOKUP(D215,LF!$A:$N,MATCH(Financials!$T$4,LF!$A$5:$N$5,0),FALSE),VLOOKUP(D215,LF!$P:$AC,MATCH(Financials!$T$4,LF!$P$5:$AC$5,0),FALSE)),0)</f>
        <v>0</v>
      </c>
      <c r="K215" s="211">
        <f>IFERROR(IF($T$3="MTD",VLOOKUP(E215,LRF!$A:$N,MATCH(Financials!$T$4,LRF!$A$5:$N$5,0),FALSE),VLOOKUP(E215,LRF!$P:$AC,MATCH(Financials!$T$4,LRF!$P$5:$AC$5,0),FALSE)),0)</f>
        <v>0</v>
      </c>
      <c r="L215" s="14">
        <f t="shared" si="104"/>
        <v>0</v>
      </c>
      <c r="N215" s="53"/>
      <c r="O215" s="53"/>
      <c r="P215" s="53"/>
      <c r="Q215" s="53"/>
      <c r="R215" s="13">
        <f>SUM(N215:Q215)</f>
        <v>0</v>
      </c>
      <c r="T215" s="100">
        <f>L215+R215</f>
        <v>0</v>
      </c>
      <c r="U215" s="67">
        <f>IFERROR(T215/$T$187,0)</f>
        <v>0</v>
      </c>
      <c r="V215" s="100">
        <f>IFERROR(IF($T$3="MTD",VLOOKUP(F215,'CONSO-2023'!$B:$N,MATCH(Financials!$T$4,'CONSO-2023'!$B$6:$N$6,0),FALSE),VLOOKUP(F215,'CONSO-2023'!$P:$AA,MATCH(Financials!$T$4,'CONSO-2023'!$P$6:$AB$6,0),FALSE)),0)</f>
        <v>0</v>
      </c>
      <c r="W215" s="67">
        <f t="shared" si="101"/>
        <v>0</v>
      </c>
      <c r="X215" s="100">
        <f>T215-V215</f>
        <v>0</v>
      </c>
      <c r="Y215" s="67">
        <f>IFERROR(T215/V215-1,0)</f>
        <v>0</v>
      </c>
      <c r="Z215" s="403"/>
      <c r="AA215" s="404"/>
      <c r="AB215" s="396"/>
    </row>
    <row r="216" spans="2:37" x14ac:dyDescent="0.25">
      <c r="B216" s="42" t="s">
        <v>138</v>
      </c>
      <c r="C216" s="42" t="s">
        <v>138</v>
      </c>
      <c r="D216" s="42" t="s">
        <v>138</v>
      </c>
      <c r="E216" s="42" t="s">
        <v>138</v>
      </c>
      <c r="F216" s="4" t="s">
        <v>143</v>
      </c>
      <c r="G216" s="4"/>
      <c r="H216" s="13">
        <f>IFERROR(IF($T$3="MTD",VLOOKUP(B216,LO!A:N,MATCH(Financials!$T$4,LO!$A$5:$N$5,0),FALSE),VLOOKUP(B216,LO!$P:$AC,MATCH(Financials!$T$4,LO!$P$5:$AC$5,0),FALSE)),0)</f>
        <v>0</v>
      </c>
      <c r="I216" s="4">
        <f>IFERROR(IF($T$3="MTD",VLOOKUP(C216,LU!$A:$N,MATCH(Financials!$T$4,LU!$A$5:$N$5,0),FALSE),VLOOKUP(C216,LU!$P:$AC,MATCH(Financials!$T$4,LU!$P$5:$AC$5,0),FALSE)),0)</f>
        <v>0</v>
      </c>
      <c r="J216" s="219">
        <f>IFERROR(IF($T$3="MTD",VLOOKUP(D216,LF!$A:$N,MATCH(Financials!$T$4,LF!$A$5:$N$5,0),FALSE),VLOOKUP(D216,LF!$P:$AC,MATCH(Financials!$T$4,LF!$P$5:$AC$5,0),FALSE)),0)</f>
        <v>0</v>
      </c>
      <c r="K216" s="211">
        <f>IFERROR(IF($T$3="MTD",VLOOKUP(E216,LRF!$A:$N,MATCH(Financials!$T$4,LRF!$A$5:$N$5,0),FALSE),VLOOKUP(E216,LRF!$P:$AC,MATCH(Financials!$T$4,LRF!$P$5:$AC$5,0),FALSE)),0)</f>
        <v>0</v>
      </c>
      <c r="L216" s="14">
        <f t="shared" si="104"/>
        <v>0</v>
      </c>
      <c r="N216" s="53"/>
      <c r="O216" s="53"/>
      <c r="P216" s="53"/>
      <c r="Q216" s="53"/>
      <c r="R216" s="13">
        <f t="shared" si="106"/>
        <v>0</v>
      </c>
      <c r="T216" s="100">
        <f t="shared" si="105"/>
        <v>0</v>
      </c>
      <c r="U216" s="67">
        <f t="shared" si="100"/>
        <v>0</v>
      </c>
      <c r="V216" s="100">
        <f>IFERROR(IF($T$3="MTD",VLOOKUP(F216,'CONSO-2023'!$B:$N,MATCH(Financials!$T$4,'CONSO-2023'!$B$6:$N$6,0),FALSE),VLOOKUP(F216,'CONSO-2023'!$P:$AA,MATCH(Financials!$T$4,'CONSO-2023'!$P$6:$AB$6,0),FALSE)),0)</f>
        <v>0</v>
      </c>
      <c r="W216" s="67">
        <f t="shared" si="101"/>
        <v>0</v>
      </c>
      <c r="X216" s="100">
        <f t="shared" si="102"/>
        <v>0</v>
      </c>
      <c r="Y216" s="67">
        <f t="shared" si="103"/>
        <v>0</v>
      </c>
      <c r="AB216" s="396"/>
    </row>
    <row r="217" spans="2:37" x14ac:dyDescent="0.25">
      <c r="B217" s="597" t="s">
        <v>190</v>
      </c>
      <c r="C217" s="597" t="s">
        <v>190</v>
      </c>
      <c r="D217" s="597" t="s">
        <v>190</v>
      </c>
      <c r="E217" s="597" t="s">
        <v>190</v>
      </c>
      <c r="F217" s="4" t="s">
        <v>189</v>
      </c>
      <c r="G217" s="4"/>
      <c r="H217" s="13">
        <f>IFERROR(IF($T$3="MTD",VLOOKUP(B217,LO!A:N,MATCH(Financials!$T$4,LO!$A$5:$N$5,0),FALSE),VLOOKUP(B217,LO!$P:$AC,MATCH(Financials!$T$4,LO!$P$5:$AC$5,0),FALSE)),0)</f>
        <v>0.03</v>
      </c>
      <c r="I217" s="4">
        <f>IFERROR(IF($T$3="MTD",VLOOKUP(C217,LU!$A:$N,MATCH(Financials!$T$4,LU!$A$5:$N$5,0),FALSE),VLOOKUP(C217,LU!$P:$AC,MATCH(Financials!$T$4,LU!$P$5:$AC$5,0),FALSE)),0)</f>
        <v>-0.03</v>
      </c>
      <c r="J217" s="219">
        <f>IFERROR(IF($T$3="MTD",VLOOKUP(D217,LF!$A:$N,MATCH(Financials!$T$4,LF!$A$5:$N$5,0),FALSE),VLOOKUP(D217,LF!$P:$AC,MATCH(Financials!$T$4,LF!$P$5:$AC$5,0),FALSE)),0)</f>
        <v>-2.85</v>
      </c>
      <c r="K217" s="211">
        <f>IFERROR(IF($T$3="MTD",VLOOKUP(E217,LRF!$A:$N,MATCH(Financials!$T$4,LRF!$A$5:$N$5,0),FALSE),VLOOKUP(E217,LRF!$P:$AC,MATCH(Financials!$T$4,LRF!$P$5:$AC$5,0),FALSE)),0)</f>
        <v>-0.68</v>
      </c>
      <c r="L217" s="14">
        <f t="shared" si="104"/>
        <v>-3.5300000000000002</v>
      </c>
      <c r="N217" s="53"/>
      <c r="O217" s="53"/>
      <c r="P217" s="53"/>
      <c r="Q217" s="53"/>
      <c r="R217" s="13">
        <f t="shared" si="106"/>
        <v>0</v>
      </c>
      <c r="T217" s="100">
        <f t="shared" ref="T217:T223" si="107">L217+R217</f>
        <v>-3.5300000000000002</v>
      </c>
      <c r="U217" s="67">
        <f t="shared" ref="U217:U224" si="108">IFERROR(T217/$T$187,0)</f>
        <v>-1.251430308622496E-6</v>
      </c>
      <c r="V217" s="100">
        <f>IFERROR(IF($T$3="MTD",VLOOKUP(F217,'CONSO-2023'!$B:$N,MATCH(Financials!$T$4,'CONSO-2023'!$B$6:$N$6,0),FALSE),VLOOKUP(F217,'CONSO-2023'!$P:$AA,MATCH(Financials!$T$4,'CONSO-2023'!$P$6:$AB$6,0),FALSE)),0)</f>
        <v>-1.3399999999999999</v>
      </c>
      <c r="W217" s="67">
        <f t="shared" si="101"/>
        <v>-4.8963078915328949E-7</v>
      </c>
      <c r="X217" s="100">
        <f t="shared" ref="X217:X223" si="109">T217-V217</f>
        <v>-2.1900000000000004</v>
      </c>
      <c r="Y217" s="67">
        <f t="shared" ref="Y217:Y224" si="110">IFERROR(T217/V217-1,0)</f>
        <v>1.6343283582089558</v>
      </c>
      <c r="AB217" s="396"/>
    </row>
    <row r="218" spans="2:37" x14ac:dyDescent="0.25">
      <c r="B218" s="597" t="s">
        <v>19066</v>
      </c>
      <c r="C218" s="597" t="s">
        <v>19066</v>
      </c>
      <c r="D218" s="597" t="s">
        <v>19066</v>
      </c>
      <c r="E218" s="597" t="s">
        <v>19066</v>
      </c>
      <c r="F218" s="4" t="s">
        <v>23332</v>
      </c>
      <c r="G218" s="4"/>
      <c r="H218" s="13">
        <f>IFERROR(IF($T$3="MTD",VLOOKUP(B218,LO!A:N,MATCH(Financials!$T$4,LO!$A$5:$N$5,0),FALSE),VLOOKUP(B218,LO!$P:$AC,MATCH(Financials!$T$4,LO!$P$5:$AC$5,0),FALSE)),0)</f>
        <v>0</v>
      </c>
      <c r="I218" s="4">
        <f>IFERROR(IF($T$3="MTD",VLOOKUP(C218,LU!$A:$N,MATCH(Financials!$T$4,LU!$A$5:$N$5,0),FALSE),VLOOKUP(C218,LU!$P:$AC,MATCH(Financials!$T$4,LU!$P$5:$AC$5,0),FALSE)),0)</f>
        <v>0</v>
      </c>
      <c r="J218" s="219">
        <f>IFERROR(IF($T$3="MTD",VLOOKUP(D218,LF!$A:$N,MATCH(Financials!$T$4,LF!$A$5:$N$5,0),FALSE),VLOOKUP(D218,LF!$P:$AC,MATCH(Financials!$T$4,LF!$P$5:$AC$5,0),FALSE)),0)</f>
        <v>-61120</v>
      </c>
      <c r="K218" s="211">
        <f>IFERROR(IF($T$3="MTD",VLOOKUP(E218,LRF!$A:$N,MATCH(Financials!$T$4,LRF!$A$5:$N$5,0),FALSE),VLOOKUP(E218,LRF!$P:$AC,MATCH(Financials!$T$4,LRF!$P$5:$AC$5,0),FALSE)),0)</f>
        <v>0</v>
      </c>
      <c r="L218" s="14">
        <f t="shared" si="104"/>
        <v>-61120</v>
      </c>
      <c r="N218" s="53"/>
      <c r="O218" s="53"/>
      <c r="P218" s="53"/>
      <c r="Q218" s="53"/>
      <c r="R218" s="13">
        <f>SUM(N218:Q218)</f>
        <v>0</v>
      </c>
      <c r="T218" s="100">
        <f t="shared" si="107"/>
        <v>-61120</v>
      </c>
      <c r="U218" s="67">
        <f t="shared" si="108"/>
        <v>-2.1667824493769677E-2</v>
      </c>
      <c r="V218" s="100">
        <f>IFERROR(IF($T$3="MTD",VLOOKUP(F218,'CONSO-2023'!$B:$N,MATCH(Financials!$T$4,'CONSO-2023'!$B$6:$N$6,0),FALSE),VLOOKUP(F218,'CONSO-2023'!$P:$AA,MATCH(Financials!$T$4,'CONSO-2023'!$P$6:$AB$6,0),FALSE)),0)</f>
        <v>0</v>
      </c>
      <c r="W218" s="67">
        <f t="shared" si="101"/>
        <v>0</v>
      </c>
      <c r="X218" s="100">
        <f t="shared" si="109"/>
        <v>-61120</v>
      </c>
      <c r="Y218" s="67">
        <f t="shared" si="110"/>
        <v>0</v>
      </c>
      <c r="AB218" s="396"/>
    </row>
    <row r="219" spans="2:37" x14ac:dyDescent="0.25">
      <c r="B219" s="597" t="s">
        <v>20763</v>
      </c>
      <c r="C219" s="597" t="s">
        <v>20763</v>
      </c>
      <c r="D219" s="597" t="s">
        <v>20763</v>
      </c>
      <c r="E219" s="597" t="s">
        <v>20763</v>
      </c>
      <c r="F219" s="4" t="s">
        <v>23333</v>
      </c>
      <c r="G219" s="4"/>
      <c r="H219" s="13">
        <f>IFERROR(IF($T$3="MTD",VLOOKUP(B219,LO!A:N,MATCH(Financials!$T$4,LO!$A$5:$N$5,0),FALSE),VLOOKUP(B219,LO!$P:$AC,MATCH(Financials!$T$4,LO!$P$5:$AC$5,0),FALSE)),0)</f>
        <v>0</v>
      </c>
      <c r="I219" s="4">
        <f>IFERROR(IF($T$3="MTD",VLOOKUP(C219,LU!$A:$N,MATCH(Financials!$T$4,LU!$A$5:$N$5,0),FALSE),VLOOKUP(C219,LU!$P:$AC,MATCH(Financials!$T$4,LU!$P$5:$AC$5,0),FALSE)),0)</f>
        <v>0</v>
      </c>
      <c r="J219" s="219">
        <f>IFERROR(IF($T$3="MTD",VLOOKUP(D219,LF!$A:$N,MATCH(Financials!$T$4,LF!$A$5:$N$5,0),FALSE),VLOOKUP(D219,LF!$P:$AC,MATCH(Financials!$T$4,LF!$P$5:$AC$5,0),FALSE)),0)</f>
        <v>0</v>
      </c>
      <c r="K219" s="211">
        <f>IFERROR(IF($T$3="MTD",VLOOKUP(E219,LRF!$A:$N,MATCH(Financials!$T$4,LRF!$A$5:$N$5,0),FALSE),VLOOKUP(E219,LRF!$P:$AC,MATCH(Financials!$T$4,LRF!$P$5:$AC$5,0),FALSE)),0)</f>
        <v>799408.14</v>
      </c>
      <c r="L219" s="14">
        <f t="shared" si="104"/>
        <v>799408.14</v>
      </c>
      <c r="N219" s="53"/>
      <c r="O219" s="53"/>
      <c r="P219" s="53"/>
      <c r="Q219" s="53"/>
      <c r="R219" s="13">
        <f>SUM(N219:Q219)</f>
        <v>0</v>
      </c>
      <c r="T219" s="100">
        <f t="shared" si="107"/>
        <v>799408.14</v>
      </c>
      <c r="U219" s="67">
        <f t="shared" si="108"/>
        <v>0.28340044627635569</v>
      </c>
      <c r="V219" s="100">
        <f>IFERROR(IF($T$3="MTD",VLOOKUP(F219,'CONSO-2023'!$B:$N,MATCH(Financials!$T$4,'CONSO-2023'!$B$6:$N$6,0),FALSE),VLOOKUP(F219,'CONSO-2023'!$P:$AA,MATCH(Financials!$T$4,'CONSO-2023'!$P$6:$AB$6,0),FALSE)),0)</f>
        <v>0</v>
      </c>
      <c r="W219" s="67">
        <f t="shared" si="101"/>
        <v>0</v>
      </c>
      <c r="X219" s="100">
        <f t="shared" si="109"/>
        <v>799408.14</v>
      </c>
      <c r="Y219" s="67">
        <f t="shared" si="110"/>
        <v>0</v>
      </c>
      <c r="AB219" s="396"/>
    </row>
    <row r="220" spans="2:37" x14ac:dyDescent="0.25">
      <c r="B220" s="597" t="s">
        <v>20764</v>
      </c>
      <c r="C220" s="597" t="s">
        <v>20764</v>
      </c>
      <c r="D220" s="597" t="s">
        <v>20764</v>
      </c>
      <c r="E220" s="597" t="s">
        <v>20764</v>
      </c>
      <c r="F220" s="4" t="s">
        <v>23334</v>
      </c>
      <c r="G220" s="4"/>
      <c r="H220" s="13">
        <f>IFERROR(IF($T$3="MTD",VLOOKUP(B220,LO!A:N,MATCH(Financials!$T$4,LO!$A$5:$N$5,0),FALSE),VLOOKUP(B220,LO!$P:$AC,MATCH(Financials!$T$4,LO!$P$5:$AC$5,0),FALSE)),0)</f>
        <v>0</v>
      </c>
      <c r="I220" s="4">
        <f>IFERROR(IF($T$3="MTD",VLOOKUP(C220,LU!$A:$N,MATCH(Financials!$T$4,LU!$A$5:$N$5,0),FALSE),VLOOKUP(C220,LU!$P:$AC,MATCH(Financials!$T$4,LU!$P$5:$AC$5,0),FALSE)),0)</f>
        <v>0</v>
      </c>
      <c r="J220" s="219">
        <f>IFERROR(IF($T$3="MTD",VLOOKUP(D220,LF!$A:$N,MATCH(Financials!$T$4,LF!$A$5:$N$5,0),FALSE),VLOOKUP(D220,LF!$P:$AC,MATCH(Financials!$T$4,LF!$P$5:$AC$5,0),FALSE)),0)</f>
        <v>0</v>
      </c>
      <c r="K220" s="211">
        <f>IFERROR(IF($T$3="MTD",VLOOKUP(E220,LRF!$A:$N,MATCH(Financials!$T$4,LRF!$A$5:$N$5,0),FALSE),VLOOKUP(E220,LRF!$P:$AC,MATCH(Financials!$T$4,LRF!$P$5:$AC$5,0),FALSE)),0)</f>
        <v>-777265.17</v>
      </c>
      <c r="L220" s="14">
        <f t="shared" si="104"/>
        <v>-777265.17</v>
      </c>
      <c r="N220" s="53"/>
      <c r="O220" s="53"/>
      <c r="P220" s="53"/>
      <c r="Q220" s="53"/>
      <c r="R220" s="13">
        <f>SUM(N220:Q220)</f>
        <v>0</v>
      </c>
      <c r="T220" s="100">
        <f t="shared" si="107"/>
        <v>-777265.17</v>
      </c>
      <c r="U220" s="67">
        <f t="shared" si="108"/>
        <v>-0.27555047919960818</v>
      </c>
      <c r="V220" s="100">
        <f>IFERROR(IF($T$3="MTD",VLOOKUP(F220,'CONSO-2023'!$B:$N,MATCH(Financials!$T$4,'CONSO-2023'!$B$6:$N$6,0),FALSE),VLOOKUP(F220,'CONSO-2023'!$P:$AA,MATCH(Financials!$T$4,'CONSO-2023'!$P$6:$AB$6,0),FALSE)),0)</f>
        <v>0</v>
      </c>
      <c r="W220" s="67">
        <f t="shared" si="101"/>
        <v>0</v>
      </c>
      <c r="X220" s="100">
        <f t="shared" si="109"/>
        <v>-777265.17</v>
      </c>
      <c r="Y220" s="67">
        <f t="shared" si="110"/>
        <v>0</v>
      </c>
      <c r="AB220" s="396"/>
    </row>
    <row r="221" spans="2:37" ht="9.9499999999999993" customHeight="1" x14ac:dyDescent="0.25">
      <c r="B221" s="597" t="s">
        <v>20418</v>
      </c>
      <c r="C221" s="597" t="s">
        <v>20418</v>
      </c>
      <c r="D221" s="597" t="s">
        <v>20418</v>
      </c>
      <c r="E221" s="597" t="s">
        <v>20418</v>
      </c>
      <c r="F221" s="4" t="s">
        <v>23335</v>
      </c>
      <c r="G221" s="4"/>
      <c r="H221" s="13">
        <f>IFERROR(IF($T$3="MTD",VLOOKUP(B221,LO!A:N,MATCH(Financials!$T$4,LO!$A$5:$N$5,0),FALSE),VLOOKUP(B221,LO!$P:$AC,MATCH(Financials!$T$4,LO!$P$5:$AC$5,0),FALSE)),0)</f>
        <v>0</v>
      </c>
      <c r="I221" s="4">
        <f>IFERROR(IF($T$3="MTD",VLOOKUP(C221,LU!$A:$N,MATCH(Financials!$T$4,LU!$A$5:$N$5,0),FALSE),VLOOKUP(C221,LU!$P:$AC,MATCH(Financials!$T$4,LU!$P$5:$AC$5,0),FALSE)),0)</f>
        <v>0</v>
      </c>
      <c r="J221" s="219">
        <f>IFERROR(IF($T$3="MTD",VLOOKUP(D221,LF!$A:$N,MATCH(Financials!$T$4,LF!$A$5:$N$5,0),FALSE),VLOOKUP(D221,LF!$P:$AC,MATCH(Financials!$T$4,LF!$P$5:$AC$5,0),FALSE)),0)</f>
        <v>0</v>
      </c>
      <c r="K221" s="211">
        <f>IFERROR(IF($T$3="MTD",VLOOKUP(E221,LRF!$A:$N,MATCH(Financials!$T$4,LRF!$A$5:$N$5,0),FALSE),VLOOKUP(E221,LRF!$P:$AC,MATCH(Financials!$T$4,LRF!$P$5:$AC$5,0),FALSE)),0)</f>
        <v>62820.55</v>
      </c>
      <c r="L221" s="14">
        <f t="shared" si="104"/>
        <v>62820.55</v>
      </c>
      <c r="N221" s="53"/>
      <c r="O221" s="53"/>
      <c r="P221" s="53"/>
      <c r="Q221" s="53"/>
      <c r="R221" s="13">
        <f>SUM(N221:Q221)</f>
        <v>0</v>
      </c>
      <c r="T221" s="100">
        <f t="shared" si="107"/>
        <v>62820.55</v>
      </c>
      <c r="U221" s="67">
        <f t="shared" si="108"/>
        <v>2.2270691295845593E-2</v>
      </c>
      <c r="V221" s="100">
        <f>IFERROR(IF($T$3="MTD",VLOOKUP(F221,'CONSO-2023'!$B:$N,MATCH(Financials!$T$4,'CONSO-2023'!$B$6:$N$6,0),FALSE),VLOOKUP(F221,'CONSO-2023'!$P:$AA,MATCH(Financials!$T$4,'CONSO-2023'!$P$6:$AB$6,0),FALSE)),0)</f>
        <v>1267.6400000000001</v>
      </c>
      <c r="W221" s="67">
        <f t="shared" si="101"/>
        <v>4.6319072653901194E-4</v>
      </c>
      <c r="X221" s="100">
        <f t="shared" si="109"/>
        <v>61552.91</v>
      </c>
      <c r="Y221" s="67">
        <f t="shared" si="110"/>
        <v>48.557090341106303</v>
      </c>
      <c r="AB221" s="396"/>
      <c r="AJ221" s="395"/>
      <c r="AK221" s="291"/>
    </row>
    <row r="222" spans="2:37" s="291" customFormat="1" x14ac:dyDescent="0.25">
      <c r="B222" s="596" t="s">
        <v>16713</v>
      </c>
      <c r="C222" s="596" t="s">
        <v>16713</v>
      </c>
      <c r="D222" s="596" t="s">
        <v>16713</v>
      </c>
      <c r="E222" s="596" t="s">
        <v>20419</v>
      </c>
      <c r="F222" s="4" t="s">
        <v>16893</v>
      </c>
      <c r="G222" s="4"/>
      <c r="H222" s="13">
        <f>IFERROR(IF($T$3="MTD",VLOOKUP(B222,LO!A:N,MATCH(Financials!$T$4,LO!$A$5:$N$5,0),FALSE),VLOOKUP(B222,LO!$P:$AC,MATCH(Financials!$T$4,LO!$P$5:$AC$5,0),FALSE)),0)</f>
        <v>0</v>
      </c>
      <c r="I222" s="4">
        <f>IFERROR(IF($T$3="MTD",VLOOKUP(C222,LU!$A:$N,MATCH(Financials!$T$4,LU!$A$5:$N$5,0),FALSE),VLOOKUP(C222,LU!$P:$AC,MATCH(Financials!$T$4,LU!$P$5:$AC$5,0),FALSE)),0)</f>
        <v>0</v>
      </c>
      <c r="J222" s="219">
        <f>IFERROR(IF($T$3="MTD",VLOOKUP(D222,LF!$A:$N,MATCH(Financials!$T$4,LF!$A$5:$N$5,0),FALSE),VLOOKUP(D222,LF!$P:$AC,MATCH(Financials!$T$4,LF!$P$5:$AC$5,0),FALSE)),0)</f>
        <v>18367</v>
      </c>
      <c r="K222" s="211">
        <f>IFERROR(IF($T$3="MTD",VLOOKUP(E222,LRF!$A:$N,MATCH(Financials!$T$4,LRF!$A$5:$N$5,0),FALSE),VLOOKUP(E222,LRF!$P:$AC,MATCH(Financials!$T$4,LRF!$P$5:$AC$5,0),FALSE)),0)</f>
        <v>1250.77</v>
      </c>
      <c r="L222" s="14">
        <f t="shared" si="104"/>
        <v>19617.77</v>
      </c>
      <c r="N222" s="53"/>
      <c r="O222" s="53"/>
      <c r="P222" s="53"/>
      <c r="Q222" s="53"/>
      <c r="R222" s="13">
        <f>SUM(N222:Q222)</f>
        <v>0</v>
      </c>
      <c r="T222" s="100">
        <f t="shared" si="107"/>
        <v>19617.77</v>
      </c>
      <c r="U222" s="67">
        <f t="shared" si="108"/>
        <v>6.9547512650382842E-3</v>
      </c>
      <c r="V222" s="100">
        <f>IFERROR(IF($T$3="MTD",VLOOKUP(F222,'CONSO-2023'!$B:$N,MATCH(Financials!$T$4,'CONSO-2023'!$B$6:$N$6,0),FALSE),VLOOKUP(F222,'CONSO-2023'!$P:$AA,MATCH(Financials!$T$4,'CONSO-2023'!$P$6:$AB$6,0),FALSE)),0)</f>
        <v>14319.33</v>
      </c>
      <c r="W222" s="67">
        <f t="shared" si="101"/>
        <v>5.2322274985420695E-3</v>
      </c>
      <c r="X222" s="100">
        <f t="shared" si="109"/>
        <v>5298.4400000000005</v>
      </c>
      <c r="Y222" s="67">
        <f t="shared" si="110"/>
        <v>0.37002010568930244</v>
      </c>
      <c r="Z222" s="403">
        <f>IF(ROUND(T222-'J11'!E6,0)=0,"J11",0)</f>
        <v>0</v>
      </c>
      <c r="AA222" s="389"/>
      <c r="AB222" s="396"/>
      <c r="AC222" s="183"/>
      <c r="AD222" s="183"/>
      <c r="AE222" s="183"/>
      <c r="AF222" s="183"/>
      <c r="AG222" s="183"/>
      <c r="AH222" s="393"/>
      <c r="AI222" s="393"/>
      <c r="AJ222" s="183"/>
      <c r="AK222"/>
    </row>
    <row r="223" spans="2:37" x14ac:dyDescent="0.25">
      <c r="B223" s="597" t="s">
        <v>16591</v>
      </c>
      <c r="C223" s="597" t="s">
        <v>16591</v>
      </c>
      <c r="D223" s="597" t="s">
        <v>16591</v>
      </c>
      <c r="E223" s="597" t="s">
        <v>16591</v>
      </c>
      <c r="F223" s="4" t="s">
        <v>16592</v>
      </c>
      <c r="G223" s="4"/>
      <c r="H223" s="13">
        <f>IFERROR(IF($T$3="MTD",VLOOKUP(B223,LO!A:N,MATCH(Financials!$T$4,LO!$A$5:$N$5,0),FALSE),VLOOKUP(B223,LO!$P:$AC,MATCH(Financials!$T$4,LO!$P$5:$AC$5,0),FALSE)),0)</f>
        <v>0</v>
      </c>
      <c r="I223" s="4">
        <f>IFERROR(IF($T$3="MTD",VLOOKUP(C223,LU!$A:$N,MATCH(Financials!$T$4,LU!$A$5:$N$5,0),FALSE),VLOOKUP(C223,LU!$P:$AC,MATCH(Financials!$T$4,LU!$P$5:$AC$5,0),FALSE)),0)</f>
        <v>0</v>
      </c>
      <c r="J223" s="219">
        <f>IFERROR(IF($T$3="MTD",VLOOKUP(D223,LF!$A:$N,MATCH(Financials!$T$4,LF!$A$5:$N$5,0),FALSE),VLOOKUP(D223,LF!$P:$AC,MATCH(Financials!$T$4,LF!$P$5:$AC$5,0),FALSE)),0)</f>
        <v>0</v>
      </c>
      <c r="K223" s="211">
        <f>IFERROR(IF($T$3="MTD",VLOOKUP(E223,LRF!$A:$N,MATCH(Financials!$T$4,LRF!$A$5:$N$5,0),FALSE),VLOOKUP(E223,LRF!$P:$AC,MATCH(Financials!$T$4,LRF!$P$5:$AC$5,0),FALSE)),0)</f>
        <v>0</v>
      </c>
      <c r="L223" s="14">
        <f>SUM(G223:J223)</f>
        <v>0</v>
      </c>
      <c r="N223" s="53"/>
      <c r="O223" s="53"/>
      <c r="P223" s="53"/>
      <c r="Q223" s="53"/>
      <c r="R223" s="13">
        <f t="shared" si="106"/>
        <v>0</v>
      </c>
      <c r="T223" s="100">
        <f t="shared" si="107"/>
        <v>0</v>
      </c>
      <c r="U223" s="67">
        <f t="shared" si="108"/>
        <v>0</v>
      </c>
      <c r="V223" s="100">
        <f>IFERROR(IF($T$3="MTD",VLOOKUP(F223,'CONSO-2023'!$B:$N,MATCH(Financials!$T$4,'CONSO-2023'!$B$6:$N$6,0),FALSE),VLOOKUP(F223,'CONSO-2023'!$P:$AA,MATCH(Financials!$T$4,'CONSO-2023'!$P$6:$AB$6,0),FALSE)),0)</f>
        <v>0</v>
      </c>
      <c r="W223" s="67">
        <f t="shared" si="101"/>
        <v>0</v>
      </c>
      <c r="X223" s="100">
        <f t="shared" si="109"/>
        <v>0</v>
      </c>
      <c r="Y223" s="67">
        <f t="shared" si="110"/>
        <v>0</v>
      </c>
      <c r="AB223" s="396"/>
    </row>
    <row r="224" spans="2:37" x14ac:dyDescent="0.25">
      <c r="F224" s="7" t="s">
        <v>5</v>
      </c>
      <c r="G224" s="6">
        <f t="shared" ref="G224:L224" si="111">SUM(G192:G223)</f>
        <v>-4503670</v>
      </c>
      <c r="H224" s="6">
        <f t="shared" si="111"/>
        <v>4543623.43</v>
      </c>
      <c r="I224" s="6">
        <f t="shared" si="111"/>
        <v>-373.23999999999995</v>
      </c>
      <c r="J224" s="6">
        <f t="shared" si="111"/>
        <v>-1864565.2800000003</v>
      </c>
      <c r="K224" s="6">
        <f t="shared" si="111"/>
        <v>1980867.0000000002</v>
      </c>
      <c r="L224" s="6">
        <f t="shared" si="111"/>
        <v>155881.9099999996</v>
      </c>
      <c r="M224" s="6"/>
      <c r="N224" s="54">
        <f>SUM(N192:N223)</f>
        <v>0</v>
      </c>
      <c r="O224" s="54">
        <f>SUM(O192:O223)</f>
        <v>0</v>
      </c>
      <c r="P224" s="54">
        <f>SUM(P192:P223)</f>
        <v>-722.67</v>
      </c>
      <c r="Q224" s="54">
        <f>SUM(Q192:Q223)</f>
        <v>0</v>
      </c>
      <c r="R224" s="6">
        <f>SUM(R192:R223)</f>
        <v>-722.66999999992549</v>
      </c>
      <c r="T224" s="108">
        <f>SUM(T192:T223)</f>
        <v>155159.24000000002</v>
      </c>
      <c r="U224" s="36">
        <f t="shared" si="108"/>
        <v>5.5005942095986388E-2</v>
      </c>
      <c r="V224" s="108">
        <f>SUM(V192:V223)</f>
        <v>140279.1</v>
      </c>
      <c r="W224" s="36">
        <f t="shared" si="101"/>
        <v>5.1257437637845682E-2</v>
      </c>
      <c r="X224" s="108">
        <f>SUM(X192:X223)</f>
        <v>14880.139999999925</v>
      </c>
      <c r="Y224" s="36">
        <f t="shared" si="110"/>
        <v>0.10607524570659499</v>
      </c>
      <c r="AB224" s="396"/>
    </row>
    <row r="225" spans="2:28" x14ac:dyDescent="0.25">
      <c r="F225" s="1"/>
      <c r="G225" s="1"/>
      <c r="H225" s="1"/>
      <c r="I225" s="1" t="s">
        <v>21125</v>
      </c>
      <c r="J225" s="216"/>
      <c r="K225" s="216"/>
      <c r="L225" s="24"/>
      <c r="N225" s="55"/>
      <c r="O225" s="55"/>
      <c r="P225" s="55"/>
      <c r="Q225" s="55"/>
      <c r="R225" s="1"/>
      <c r="T225" s="109"/>
      <c r="U225" s="40"/>
      <c r="V225" s="109"/>
      <c r="W225" s="40"/>
      <c r="X225" s="109"/>
      <c r="Y225" s="40"/>
      <c r="AB225" s="396"/>
    </row>
    <row r="226" spans="2:28" x14ac:dyDescent="0.25">
      <c r="F226" s="14" t="s">
        <v>53</v>
      </c>
      <c r="G226" s="1"/>
      <c r="H226" s="89"/>
      <c r="I226" s="89"/>
      <c r="J226" s="218"/>
      <c r="K226" s="218"/>
      <c r="L226" s="24"/>
      <c r="N226" s="55"/>
      <c r="O226" s="55"/>
      <c r="P226" s="55"/>
      <c r="Q226" s="55"/>
      <c r="R226" s="1"/>
      <c r="T226" s="109"/>
      <c r="U226" s="40"/>
      <c r="V226" s="109"/>
      <c r="W226" s="40"/>
      <c r="X226" s="109"/>
      <c r="Y226" s="40"/>
      <c r="AB226" s="396"/>
    </row>
    <row r="227" spans="2:28" x14ac:dyDescent="0.25">
      <c r="B227" s="597" t="s">
        <v>16587</v>
      </c>
      <c r="C227" s="597" t="s">
        <v>16587</v>
      </c>
      <c r="D227" s="597" t="s">
        <v>16587</v>
      </c>
      <c r="E227" s="597"/>
      <c r="F227" s="13" t="s">
        <v>16728</v>
      </c>
      <c r="G227" s="1"/>
      <c r="H227" s="13">
        <f>IFERROR(IF($T$3="MTD",VLOOKUP(B227,LO!A:N,MATCH(Financials!$T$4,LO!$A$5:$N$5,0),FALSE),VLOOKUP(B227,LO!$P:$AC,MATCH(Financials!$T$4,LO!$P$5:$AC$5,0),FALSE)),0)</f>
        <v>0</v>
      </c>
      <c r="I227" s="13">
        <f>IFERROR(IF($T$3="MTD",VLOOKUP(C227,LU!$A:$N,MATCH(Financials!$T$4,LU!$A$5:$N$5,0),FALSE),VLOOKUP(C227,LU!$P:$AC,MATCH(Financials!$T$4,LU!$P$5:$AC$5,0),FALSE)),0)</f>
        <v>0</v>
      </c>
      <c r="J227" s="219">
        <f>IFERROR(IF($T$3="MTD",VLOOKUP(D227,LF!$A:$N,MATCH(Financials!$T$4,LF!$A$5:$N$5,0),FALSE),VLOOKUP(D227,LF!$P:$AC,MATCH(Financials!$T$4,LF!$P$5:$AC$5,0),FALSE)),0)</f>
        <v>85000</v>
      </c>
      <c r="K227" s="211">
        <f>IFERROR(IF($T$3="MTD",VLOOKUP(E227,LRF!$A:$N,MATCH(Financials!$T$4,LRF!$A$5:$N$5,0),FALSE),VLOOKUP(E227,LRF!$P:$AC,MATCH(Financials!$T$4,LRF!$P$5:$AC$5,0),FALSE)),0)</f>
        <v>0</v>
      </c>
      <c r="L227" s="14">
        <f>SUM(G227:K227)</f>
        <v>85000</v>
      </c>
      <c r="N227" s="55"/>
      <c r="O227" s="55"/>
      <c r="P227" s="55"/>
      <c r="Q227" s="55"/>
      <c r="R227" s="13">
        <f>SUM(N227:Q227)</f>
        <v>0</v>
      </c>
      <c r="T227" s="100">
        <f>L227+R227</f>
        <v>85000</v>
      </c>
      <c r="U227" s="67">
        <f>IFERROR(T227/$T$187,0)</f>
        <v>3.0133591000824973E-2</v>
      </c>
      <c r="V227" s="100">
        <f>IFERROR(IF($T$3="MTD",VLOOKUP(F227,'CONSO-2023'!$B:$N,MATCH(Financials!$T$4,'CONSO-2023'!$B$6:$N$6,0),FALSE),VLOOKUP(F227,'CONSO-2023'!$P:$AA,MATCH(Financials!$T$4,'CONSO-2023'!$P$6:$AB$6,0),FALSE)),0)</f>
        <v>75000</v>
      </c>
      <c r="W227" s="67">
        <f>IFERROR(V227/$V$187,0)</f>
        <v>2.7404708348131877E-2</v>
      </c>
      <c r="X227" s="100">
        <f>T227-V227</f>
        <v>10000</v>
      </c>
      <c r="Y227" s="67">
        <f>IFERROR(T227/V227-1,0)</f>
        <v>0.1333333333333333</v>
      </c>
      <c r="AB227" s="396"/>
    </row>
    <row r="228" spans="2:28" x14ac:dyDescent="0.25">
      <c r="B228" s="597" t="s">
        <v>10753</v>
      </c>
      <c r="C228" s="597" t="s">
        <v>10753</v>
      </c>
      <c r="D228" s="597" t="s">
        <v>10753</v>
      </c>
      <c r="E228" s="597"/>
      <c r="F228" s="155" t="s">
        <v>20460</v>
      </c>
      <c r="G228" s="13"/>
      <c r="H228" s="13">
        <f>IFERROR(IF($T$3="MTD",VLOOKUP(B228,LO!A:N,MATCH(Financials!$T$4,LO!$A$5:$N$5,0),FALSE),VLOOKUP(B228,LO!$P:$AC,MATCH(Financials!$T$4,LO!$P$5:$AC$5,0),FALSE)),0)</f>
        <v>0</v>
      </c>
      <c r="I228" s="13">
        <f>IFERROR(IF($T$3="MTD",VLOOKUP(C228,LU!$A:$N,MATCH(Financials!$T$4,LU!$A$5:$N$5,0),FALSE),VLOOKUP(C228,LU!$P:$AC,MATCH(Financials!$T$4,LU!$P$5:$AC$5,0),FALSE)),0)</f>
        <v>0</v>
      </c>
      <c r="J228" s="219">
        <f>IFERROR(IF($T$3="MTD",VLOOKUP(D228,LF!$A:$N,MATCH(Financials!$T$4,LF!$A$5:$N$5,0),FALSE),VLOOKUP(D228,LF!$P:$AC,MATCH(Financials!$T$4,LF!$P$5:$AC$5,0),FALSE)),0)</f>
        <v>1200000</v>
      </c>
      <c r="K228" s="211">
        <f>IFERROR(IF($T$3="MTD",VLOOKUP(E228,LRF!$A:$N,MATCH(Financials!$T$4,LRF!$A$5:$N$5,0),FALSE),VLOOKUP(E228,LRF!$P:$AC,MATCH(Financials!$T$4,LRF!$P$5:$AC$5,0),FALSE)),0)</f>
        <v>0</v>
      </c>
      <c r="L228" s="14">
        <f>SUM(G228:K228)</f>
        <v>1200000</v>
      </c>
      <c r="N228" s="32"/>
      <c r="O228" s="32"/>
      <c r="P228" s="32"/>
      <c r="Q228" s="32"/>
      <c r="R228" s="13">
        <f>SUM(N228:Q228)</f>
        <v>0</v>
      </c>
      <c r="T228" s="100">
        <f>L228+R228</f>
        <v>1200000</v>
      </c>
      <c r="U228" s="67">
        <f>IFERROR(T228/$T$187,0)</f>
        <v>0.42541540236458786</v>
      </c>
      <c r="V228" s="100">
        <f>IFERROR(IF($T$3="MTD",VLOOKUP(F228,'CONSO-2023'!$B:$N,MATCH(Financials!$T$4,'CONSO-2023'!$B$6:$N$6,0),FALSE),VLOOKUP(F228,'CONSO-2023'!$P:$AA,MATCH(Financials!$T$4,'CONSO-2023'!$P$6:$AB$6,0),FALSE)),0)</f>
        <v>1000000</v>
      </c>
      <c r="W228" s="67">
        <f>IFERROR(V228/$V$187,0)</f>
        <v>0.36539611130842503</v>
      </c>
      <c r="X228" s="100">
        <f>T228-V228</f>
        <v>200000</v>
      </c>
      <c r="Y228" s="67">
        <f>IFERROR(T228/V228-1,0)</f>
        <v>0.19999999999999996</v>
      </c>
      <c r="Z228" s="393"/>
      <c r="AB228" s="396"/>
    </row>
    <row r="229" spans="2:28" x14ac:dyDescent="0.25">
      <c r="B229" s="597" t="s">
        <v>20464</v>
      </c>
      <c r="C229" s="597" t="s">
        <v>20464</v>
      </c>
      <c r="D229" s="42" t="str">
        <f>LF!A102</f>
        <v>935</v>
      </c>
      <c r="F229" s="155" t="s">
        <v>22096</v>
      </c>
      <c r="G229" s="13"/>
      <c r="H229" s="13">
        <f>IFERROR(IF($T$3="MTD",VLOOKUP(B229,LO!A:N,MATCH(Financials!$T$4,LO!$A$5:$N$5,0),FALSE),VLOOKUP(B229,LO!$P:$AC,MATCH(Financials!$T$4,LO!$P$5:$AC$5,0),FALSE)),0)</f>
        <v>0</v>
      </c>
      <c r="I229" s="13">
        <f>IFERROR(IF($T$3="MTD",VLOOKUP(C229,LU!$A:$N,MATCH(Financials!$T$4,LU!$A$5:$N$5,0),FALSE),VLOOKUP(C229,LU!$P:$AC,MATCH(Financials!$T$4,LU!$P$5:$AC$5,0),FALSE)),0)</f>
        <v>0</v>
      </c>
      <c r="J229" s="219">
        <f>IFERROR(IF($T$3="MTD",VLOOKUP(D229,LF!$A:$N,MATCH(Financials!$T$4,LF!$A$5:$N$5,0),FALSE),VLOOKUP(D229,LF!$P:$AC,MATCH(Financials!$T$4,LF!$P$5:$AC$5,0),FALSE)),0)</f>
        <v>1000000</v>
      </c>
      <c r="K229" s="211">
        <f>IFERROR(IF($T$3="MTD",VLOOKUP(E229,LRF!$A:$N,MATCH(Financials!$T$4,LRF!$A$5:$N$5,0),FALSE),VLOOKUP(E229,LRF!$P:$AC,MATCH(Financials!$T$4,LRF!$P$5:$AC$5,0),FALSE)),0)</f>
        <v>0</v>
      </c>
      <c r="L229" s="14">
        <f>SUM(G229:K229)</f>
        <v>1000000</v>
      </c>
      <c r="N229" s="32"/>
      <c r="O229" s="32"/>
      <c r="P229" s="32"/>
      <c r="Q229" s="32"/>
      <c r="R229" s="13">
        <f>SUM(N229:Q229)</f>
        <v>0</v>
      </c>
      <c r="T229" s="100">
        <f>L229+R229</f>
        <v>1000000</v>
      </c>
      <c r="U229" s="67">
        <f>IFERROR(T229/$T$187,0)</f>
        <v>0.35451283530382321</v>
      </c>
      <c r="V229" s="100">
        <f>IFERROR(IF($T$3="MTD",VLOOKUP(F229,'CONSO-2023'!$B:$N,MATCH(Financials!$T$4,'CONSO-2023'!$B$6:$N$6,0),FALSE),VLOOKUP(F229,'CONSO-2023'!$P:$AA,MATCH(Financials!$T$4,'CONSO-2023'!$P$6:$AB$6,0),FALSE)),0)</f>
        <v>300000</v>
      </c>
      <c r="W229" s="67">
        <f>IFERROR(V229/$V$187,0)</f>
        <v>0.10961883339252751</v>
      </c>
      <c r="X229" s="100">
        <f>T229-V229</f>
        <v>700000</v>
      </c>
      <c r="Y229" s="67">
        <f>IFERROR(T229/V229-1,0)</f>
        <v>2.3333333333333335</v>
      </c>
      <c r="AB229" s="396"/>
    </row>
    <row r="230" spans="2:28" x14ac:dyDescent="0.25">
      <c r="F230" s="12" t="s">
        <v>54</v>
      </c>
      <c r="G230" s="11">
        <f t="shared" ref="G230:L230" si="112">SUM(G227:G229)</f>
        <v>0</v>
      </c>
      <c r="H230" s="11">
        <f t="shared" si="112"/>
        <v>0</v>
      </c>
      <c r="I230" s="11">
        <f t="shared" si="112"/>
        <v>0</v>
      </c>
      <c r="J230" s="11">
        <f t="shared" si="112"/>
        <v>2285000</v>
      </c>
      <c r="K230" s="11">
        <f t="shared" si="112"/>
        <v>0</v>
      </c>
      <c r="L230" s="11">
        <f t="shared" si="112"/>
        <v>2285000</v>
      </c>
      <c r="N230" s="52">
        <f>SUM(N228:N228)</f>
        <v>0</v>
      </c>
      <c r="O230" s="52">
        <f>SUM(O228:O228)</f>
        <v>0</v>
      </c>
      <c r="P230" s="52">
        <f>SUM(P228:P228)</f>
        <v>0</v>
      </c>
      <c r="Q230" s="52">
        <f>SUM(Q228:Q228)</f>
        <v>0</v>
      </c>
      <c r="R230" s="11">
        <f>SUM(R227:R228)</f>
        <v>0</v>
      </c>
      <c r="T230" s="101">
        <f>SUM(T227:T229)</f>
        <v>2285000</v>
      </c>
      <c r="U230" s="36">
        <f>IFERROR(T230/$T$187,0)</f>
        <v>0.81006182866923604</v>
      </c>
      <c r="V230" s="101">
        <f>SUM(V227:V229)</f>
        <v>1375000</v>
      </c>
      <c r="W230" s="36">
        <f>IFERROR(V230/$V$187,0)</f>
        <v>0.50241965304908442</v>
      </c>
      <c r="X230" s="101">
        <f>SUM(X227:X229)</f>
        <v>910000</v>
      </c>
      <c r="Y230" s="36">
        <f>IFERROR(T230/V230-1,0)</f>
        <v>0.66181818181818186</v>
      </c>
      <c r="AB230" s="396"/>
    </row>
    <row r="231" spans="2:28" x14ac:dyDescent="0.25">
      <c r="F231" s="1"/>
      <c r="G231" s="1"/>
      <c r="H231" s="1"/>
      <c r="I231" s="1"/>
      <c r="J231" s="216"/>
      <c r="K231" s="216"/>
      <c r="L231" s="24"/>
      <c r="N231" s="55"/>
      <c r="O231" s="55"/>
      <c r="P231" s="55"/>
      <c r="Q231" s="55"/>
      <c r="R231" s="1"/>
      <c r="T231" s="109"/>
      <c r="U231" s="40"/>
      <c r="V231" s="109"/>
      <c r="W231" s="40"/>
      <c r="X231" s="109"/>
      <c r="Y231" s="40"/>
      <c r="AB231" s="396"/>
    </row>
    <row r="232" spans="2:28" ht="15.75" thickBot="1" x14ac:dyDescent="0.3">
      <c r="F232" s="3" t="s">
        <v>4</v>
      </c>
      <c r="G232" s="2">
        <f t="shared" ref="G232:L232" si="113">G224+G230</f>
        <v>-4503670</v>
      </c>
      <c r="H232" s="2">
        <f t="shared" si="113"/>
        <v>4543623.43</v>
      </c>
      <c r="I232" s="2">
        <f t="shared" si="113"/>
        <v>-373.23999999999995</v>
      </c>
      <c r="J232" s="217">
        <f t="shared" si="113"/>
        <v>420434.71999999974</v>
      </c>
      <c r="K232" s="217">
        <f t="shared" si="113"/>
        <v>1980867.0000000002</v>
      </c>
      <c r="L232" s="2">
        <f t="shared" si="113"/>
        <v>2440881.9099999997</v>
      </c>
      <c r="N232" s="56">
        <f>N224+N230</f>
        <v>0</v>
      </c>
      <c r="O232" s="56">
        <f>O224+O230</f>
        <v>0</v>
      </c>
      <c r="P232" s="56">
        <f>P224+P230</f>
        <v>-722.67</v>
      </c>
      <c r="Q232" s="56">
        <f>Q224+Q230</f>
        <v>0</v>
      </c>
      <c r="R232" s="2">
        <f>R224+R230</f>
        <v>-722.66999999992549</v>
      </c>
      <c r="T232" s="613">
        <f>T224+T230</f>
        <v>2440159.2400000002</v>
      </c>
      <c r="U232" s="38">
        <f>IFERROR(T232/$T$187,0)</f>
        <v>0.86506777076522257</v>
      </c>
      <c r="V232" s="110">
        <f>V224+V230</f>
        <v>1515279.1</v>
      </c>
      <c r="W232" s="38">
        <f>IFERROR(V232/$V$187,0)</f>
        <v>0.55367709068693016</v>
      </c>
      <c r="X232" s="110">
        <f>T232-V232</f>
        <v>924880.14000000013</v>
      </c>
      <c r="Y232" s="38">
        <f>IFERROR(T232/V232-1,0)</f>
        <v>0.61036949562625131</v>
      </c>
      <c r="AB232" s="396"/>
    </row>
    <row r="233" spans="2:28" ht="15.75" thickTop="1" x14ac:dyDescent="0.25">
      <c r="F233" s="1"/>
      <c r="G233" s="1"/>
      <c r="H233" s="1"/>
      <c r="I233" s="1"/>
      <c r="J233" s="216"/>
      <c r="K233" s="216"/>
      <c r="L233" s="24"/>
      <c r="N233" s="55"/>
      <c r="O233" s="55"/>
      <c r="P233" s="55"/>
      <c r="Q233" s="55"/>
      <c r="R233" s="1"/>
      <c r="T233" s="109"/>
      <c r="U233" s="40"/>
      <c r="V233" s="109"/>
      <c r="W233" s="40"/>
      <c r="X233" s="109"/>
      <c r="Y233" s="40"/>
      <c r="AB233" s="396"/>
    </row>
    <row r="234" spans="2:28" ht="15.75" thickBot="1" x14ac:dyDescent="0.3">
      <c r="F234" s="3" t="s">
        <v>3</v>
      </c>
      <c r="G234" s="2">
        <f t="shared" ref="G234:L234" si="114">G187-G232</f>
        <v>4503970</v>
      </c>
      <c r="H234" s="2">
        <f t="shared" si="114"/>
        <v>-3947489.4799999995</v>
      </c>
      <c r="I234" s="2">
        <f t="shared" si="114"/>
        <v>8031.58</v>
      </c>
      <c r="J234" s="217">
        <f t="shared" si="114"/>
        <v>-54076.079999999725</v>
      </c>
      <c r="K234" s="217">
        <f t="shared" si="114"/>
        <v>-129522.92000000016</v>
      </c>
      <c r="L234" s="2">
        <f t="shared" si="114"/>
        <v>380913.10000000009</v>
      </c>
      <c r="N234" s="56">
        <f>N187-N232</f>
        <v>0</v>
      </c>
      <c r="O234" s="56">
        <f>O187-O232</f>
        <v>0</v>
      </c>
      <c r="P234" s="56">
        <f>P187-P232</f>
        <v>0</v>
      </c>
      <c r="Q234" s="56">
        <f>Q187-Q232</f>
        <v>-300</v>
      </c>
      <c r="R234" s="2">
        <f>R187-R232</f>
        <v>-300.00000000007446</v>
      </c>
      <c r="T234" s="110">
        <f>T187-T232</f>
        <v>380613.09999999963</v>
      </c>
      <c r="U234" s="38">
        <f>IFERROR(T234/$T$187,0)</f>
        <v>0.13493222923477746</v>
      </c>
      <c r="V234" s="110">
        <f>V187-V232</f>
        <v>1221476.8999999999</v>
      </c>
      <c r="W234" s="38">
        <f>IFERROR(V234/$V$187,0)</f>
        <v>0.44632290931306989</v>
      </c>
      <c r="X234" s="110">
        <f>T234-V234</f>
        <v>-840863.80000000028</v>
      </c>
      <c r="Y234" s="38">
        <f>IFERROR(T234/V234-1,0)</f>
        <v>-0.68839926485715797</v>
      </c>
      <c r="AB234" s="396"/>
    </row>
    <row r="235" spans="2:28" ht="15.75" thickTop="1" x14ac:dyDescent="0.25">
      <c r="F235" s="1"/>
      <c r="G235" s="89"/>
      <c r="H235" s="89"/>
      <c r="I235" s="89"/>
      <c r="J235" s="218"/>
      <c r="K235" s="218"/>
      <c r="L235" s="24"/>
      <c r="N235" s="55"/>
      <c r="O235" s="55"/>
      <c r="P235" s="55"/>
      <c r="Q235" s="55"/>
      <c r="R235" s="1"/>
      <c r="T235" s="109"/>
      <c r="U235" s="40"/>
      <c r="V235" s="109"/>
      <c r="W235" s="40"/>
      <c r="X235" s="109"/>
      <c r="Y235" s="40"/>
    </row>
    <row r="236" spans="2:28" x14ac:dyDescent="0.25">
      <c r="F236" s="5" t="s">
        <v>2</v>
      </c>
      <c r="G236" s="89"/>
      <c r="H236" s="1"/>
      <c r="I236" s="1"/>
      <c r="J236" s="216"/>
      <c r="K236" s="216"/>
      <c r="L236" s="24"/>
      <c r="N236" s="55"/>
      <c r="O236" s="55"/>
      <c r="P236" s="55"/>
      <c r="Q236" s="55"/>
      <c r="R236" s="1"/>
      <c r="T236" s="109"/>
      <c r="U236" s="40"/>
      <c r="V236" s="109"/>
      <c r="W236" s="40"/>
      <c r="X236" s="109"/>
      <c r="Y236" s="40"/>
    </row>
    <row r="237" spans="2:28" x14ac:dyDescent="0.25">
      <c r="B237" s="597" t="s">
        <v>21136</v>
      </c>
      <c r="C237" s="597" t="s">
        <v>130</v>
      </c>
      <c r="D237" s="597" t="s">
        <v>130</v>
      </c>
      <c r="E237" s="597"/>
      <c r="F237" s="4" t="s">
        <v>21121</v>
      </c>
      <c r="G237" s="4">
        <v>0</v>
      </c>
      <c r="H237" s="4">
        <f>IFERROR(IF($T$3="MTD",VLOOKUP(B237,LO!A:N,MATCH(Financials!$T$4,LO!$A$5:$N$5,0),FALSE),VLOOKUP(B237,LO!$P:$AC,MATCH(Financials!$T$4,LO!$P$5:$AC$5,0),FALSE)),0)</f>
        <v>100</v>
      </c>
      <c r="I237" s="4">
        <f>IFERROR(IF($T$3="MTD",VLOOKUP(C237,LU!$A:$N,MATCH(Financials!$T$4,LU!$A$5:$N$5,0),FALSE),VLOOKUP(C237,LU!$P:$AC,MATCH(Financials!$T$4,LU!$P$5:$AC$5,0),FALSE)),0)</f>
        <v>100</v>
      </c>
      <c r="J237" s="219">
        <f>IFERROR(IF($T$3="MTD",VLOOKUP(D237,LF!$A:$N,MATCH(Financials!$T$4,LF!$A$5:$N$5,0),FALSE),VLOOKUP(D237,LF!$P:$AC,MATCH(Financials!$T$4,LF!$P$5:$AC$5,0),FALSE)),0)</f>
        <v>100</v>
      </c>
      <c r="K237" s="211">
        <f>IFERROR(IF($T$3="MTD",VLOOKUP(E237,LRF!$A:$N,MATCH(Financials!$T$4,LRF!$A$5:$N$5,0),FALSE),VLOOKUP(E237,LRF!$P:$AC,MATCH(Financials!$T$4,LRF!$P$5:$AC$5,0),FALSE)),0)</f>
        <v>0</v>
      </c>
      <c r="L237" s="14">
        <f t="shared" ref="L237:L243" si="115">SUM(G237:K237)</f>
        <v>300</v>
      </c>
      <c r="N237" s="53"/>
      <c r="O237" s="53"/>
      <c r="P237" s="53"/>
      <c r="Q237" s="585">
        <v>-300</v>
      </c>
      <c r="R237" s="13">
        <f t="shared" ref="R237:R243" si="116">SUM(N237:Q237)</f>
        <v>-300</v>
      </c>
      <c r="T237" s="100">
        <f t="shared" ref="T237:T243" si="117">L237+R237</f>
        <v>0</v>
      </c>
      <c r="U237" s="67">
        <f t="shared" ref="U237:U244" si="118">IFERROR(T237/$T$187,0)</f>
        <v>0</v>
      </c>
      <c r="V237" s="100">
        <f>IFERROR(IF($T$3="MTD",VLOOKUP(F237,'CONSO-2023'!$B:$N,MATCH(Financials!$T$4,'CONSO-2023'!$B$6:$N$6,0),FALSE),VLOOKUP(F237,'CONSO-2023'!$P:$AA,MATCH(Financials!$T$4,'CONSO-2023'!$P$6:$AB$6,0),FALSE)),0)</f>
        <v>0</v>
      </c>
      <c r="W237" s="67">
        <f t="shared" ref="W237:W244" si="119">IFERROR(V237/$V$187,0)</f>
        <v>0</v>
      </c>
      <c r="X237" s="100">
        <f t="shared" ref="X237:X244" si="120">T237-V237</f>
        <v>0</v>
      </c>
      <c r="Y237" s="67">
        <f t="shared" ref="Y237:Y244" si="121">IFERROR(T237/V237-1,0)</f>
        <v>0</v>
      </c>
    </row>
    <row r="238" spans="2:28" x14ac:dyDescent="0.25">
      <c r="B238" s="597" t="s">
        <v>150</v>
      </c>
      <c r="C238" s="42" t="s">
        <v>150</v>
      </c>
      <c r="D238" s="42" t="s">
        <v>150</v>
      </c>
      <c r="E238" s="42" t="s">
        <v>150</v>
      </c>
      <c r="F238" s="4" t="s">
        <v>16730</v>
      </c>
      <c r="G238" s="4">
        <f>2969+17.8</f>
        <v>2986.8</v>
      </c>
      <c r="H238" s="4">
        <f>IFERROR(IF($T$3="MTD",VLOOKUP(B238,LO!A:N,MATCH(Financials!$T$4,LO!$A$5:$N$5,0),FALSE),VLOOKUP(B238,LO!$P:$AC,MATCH(Financials!$T$4,LO!$P$5:$AC$5,0),FALSE)),0)</f>
        <v>-3802422.03</v>
      </c>
      <c r="I238" s="4">
        <f>IFERROR(IF($T$3="MTD",VLOOKUP(C238,LU!$A:$N,MATCH(Financials!$T$4,LU!$A$5:$N$5,0),FALSE),VLOOKUP(C238,LU!$P:$AC,MATCH(Financials!$T$4,LU!$P$5:$AC$5,0),FALSE)),0)</f>
        <v>14074.97</v>
      </c>
      <c r="J238" s="219">
        <f>IFERROR(IF($T$3="MTD",VLOOKUP(D238,LF!$A:$N,MATCH(Financials!$T$4,LF!$A$5:$N$5,0),FALSE),VLOOKUP(D238,LF!$P:$AC,MATCH(Financials!$T$4,LF!$P$5:$AC$5,0),FALSE)),0)</f>
        <v>-39086.11</v>
      </c>
      <c r="K238" s="211">
        <f>IFERROR(IF($T$3="MTD",VLOOKUP(E238,LRF!$A:$N,MATCH(Financials!$T$4,LRF!$A$5:$N$5,0),FALSE),VLOOKUP(E238,LRF!$P:$AC,MATCH(Financials!$T$4,LRF!$P$5:$AC$5,0),FALSE)),0)</f>
        <v>-86625.46</v>
      </c>
      <c r="L238" s="14">
        <f t="shared" si="115"/>
        <v>-3911071.8299999996</v>
      </c>
      <c r="N238" s="53"/>
      <c r="O238" s="53"/>
      <c r="P238" s="53"/>
      <c r="Q238" s="53"/>
      <c r="R238" s="13">
        <f t="shared" si="116"/>
        <v>0</v>
      </c>
      <c r="T238" s="100">
        <f t="shared" si="117"/>
        <v>-3911071.8299999996</v>
      </c>
      <c r="U238" s="67">
        <f t="shared" si="118"/>
        <v>-1.3865251635302123</v>
      </c>
      <c r="V238" s="100">
        <f>IFERROR(IF($T$3="MTD",VLOOKUP(F238,'CONSO-2023'!$B:$N,MATCH(Financials!$T$4,'CONSO-2023'!$B$6:$N$6,0),FALSE),VLOOKUP(F238,'CONSO-2023'!$P:$AA,MATCH(Financials!$T$4,'CONSO-2023'!$P$6:$AB$6,0),FALSE)),0)</f>
        <v>-3050177.6600000006</v>
      </c>
      <c r="W238" s="67">
        <f t="shared" si="119"/>
        <v>-1.1145230557638315</v>
      </c>
      <c r="X238" s="100">
        <f t="shared" si="120"/>
        <v>-860894.16999999899</v>
      </c>
      <c r="Y238" s="67">
        <f t="shared" si="121"/>
        <v>0.28224394312821732</v>
      </c>
    </row>
    <row r="239" spans="2:28" x14ac:dyDescent="0.25">
      <c r="B239" s="42" t="s">
        <v>1</v>
      </c>
      <c r="C239" s="42" t="s">
        <v>1</v>
      </c>
      <c r="D239" s="42" t="s">
        <v>1</v>
      </c>
      <c r="E239" s="211" t="s">
        <v>1</v>
      </c>
      <c r="F239" s="13" t="s">
        <v>1</v>
      </c>
      <c r="G239" s="4">
        <v>0</v>
      </c>
      <c r="H239" s="4">
        <f>IFERROR(IF($T$3="MTD",VLOOKUP(B239,LO!A:N,MATCH(Financials!$T$4,LO!$A$5:$N$5,0),FALSE),VLOOKUP(B239,LO!$P:$AC,MATCH(Financials!$T$4,LO!$P$5:$AC$5,0),FALSE)),0)</f>
        <v>-145461.25</v>
      </c>
      <c r="I239" s="4">
        <f>IFERROR(IF($T$3="MTD",VLOOKUP(C239,LU!$A:$N,MATCH(Financials!$T$4,LU!$A$5:$N$5,0),FALSE),VLOOKUP(C239,LU!$P:$AC,MATCH(Financials!$T$4,LU!$P$5:$AC$5,0),FALSE)),0)</f>
        <v>-6143.39</v>
      </c>
      <c r="J239" s="219">
        <f>IFERROR(IF($T$3="MTD",VLOOKUP(D239,LF!$A:$N,MATCH(Financials!$T$4,LF!$A$5:$N$5,0),FALSE),VLOOKUP(D239,LF!$P:$AC,MATCH(Financials!$T$4,LF!$P$5:$AC$5,0),FALSE)),0)</f>
        <v>-15089.97</v>
      </c>
      <c r="K239" s="211">
        <f>IFERROR(IF($T$3="MTD",VLOOKUP(E239,LRF!$A:$N,MATCH(Financials!$T$4,LRF!$A$5:$N$5,0),FALSE),VLOOKUP(E239,LRF!$P:$AC,MATCH(Financials!$T$4,LRF!$P$5:$AC$5,0),FALSE)),0)</f>
        <v>-42897.46</v>
      </c>
      <c r="L239" s="14">
        <f>SUM(G239:K239)</f>
        <v>-209592.07</v>
      </c>
      <c r="N239" s="53"/>
      <c r="O239" s="53"/>
      <c r="P239" s="53"/>
      <c r="Q239" s="53"/>
      <c r="R239" s="13">
        <f t="shared" si="116"/>
        <v>0</v>
      </c>
      <c r="T239" s="100">
        <f t="shared" si="117"/>
        <v>-209592.07</v>
      </c>
      <c r="U239" s="67">
        <f t="shared" si="118"/>
        <v>-7.4303078992897398E-2</v>
      </c>
      <c r="V239" s="100">
        <f>IFERROR(IF($T$3="MTD",VLOOKUP(F239,'CONSO-2023'!$B:$N,MATCH(Financials!$T$4,'CONSO-2023'!$B$6:$N$6,0),FALSE),VLOOKUP(F239,'CONSO-2023'!$P:$AA,MATCH(Financials!$T$4,'CONSO-2023'!$P$6:$AB$6,0),FALSE)),0)</f>
        <v>-229328.44</v>
      </c>
      <c r="W239" s="67">
        <f t="shared" si="119"/>
        <v>-8.3795720188427472E-2</v>
      </c>
      <c r="X239" s="100">
        <f t="shared" si="120"/>
        <v>19736.369999999995</v>
      </c>
      <c r="Y239" s="67">
        <f t="shared" si="121"/>
        <v>-8.6061589221118839E-2</v>
      </c>
    </row>
    <row r="240" spans="2:28" x14ac:dyDescent="0.25">
      <c r="E240" s="211"/>
      <c r="F240" s="13" t="s">
        <v>21126</v>
      </c>
      <c r="G240" s="4">
        <v>4250983.2</v>
      </c>
      <c r="H240" s="4">
        <f>IFERROR(IF($T$3="MTD",VLOOKUP(B240,LO!A:N,MATCH(Financials!$T$4,LO!$A$5:$N$5,0),FALSE),VLOOKUP(B240,LO!$P:$AC,MATCH(Financials!$T$4,LO!$P$5:$AC$5,0),FALSE)),0)</f>
        <v>0</v>
      </c>
      <c r="I240" s="4">
        <f>IFERROR(IF($T$3="MTD",VLOOKUP(C240,LU!$A:$N,MATCH(Financials!$T$4,LU!$A$5:$N$5,0),FALSE),VLOOKUP(C240,LU!$P:$AC,MATCH(Financials!$T$4,LU!$P$5:$AC$5,0),FALSE)),0)</f>
        <v>0</v>
      </c>
      <c r="J240" s="219">
        <f>IFERROR(IF($T$3="MTD",VLOOKUP(D240,LF!$A:$N,MATCH(Financials!$T$4,LF!$A$5:$N$5,0),FALSE),VLOOKUP(D240,LF!$P:$AC,MATCH(Financials!$T$4,LF!$P$5:$AC$5,0),FALSE)),0)</f>
        <v>0</v>
      </c>
      <c r="K240" s="211">
        <f>IFERROR(IF($T$3="MTD",VLOOKUP(E240,LRF!$A:$N,MATCH(Financials!$T$4,LRF!$A$5:$N$5,0),FALSE),VLOOKUP(E240,LRF!$P:$AC,MATCH(Financials!$T$4,LRF!$P$5:$AC$5,0),FALSE)),0)</f>
        <v>0</v>
      </c>
      <c r="L240" s="14">
        <f t="shared" si="115"/>
        <v>4250983.2</v>
      </c>
      <c r="N240" s="53"/>
      <c r="O240" s="53"/>
      <c r="P240" s="53"/>
      <c r="Q240" s="53"/>
      <c r="R240" s="13">
        <f t="shared" si="116"/>
        <v>0</v>
      </c>
      <c r="T240" s="100">
        <f t="shared" si="117"/>
        <v>4250983.2</v>
      </c>
      <c r="U240" s="67">
        <f t="shared" si="118"/>
        <v>1.5070281070609195</v>
      </c>
      <c r="V240" s="100">
        <f>IFERROR(IF($T$3="MTD",VLOOKUP(F240,'CONSO-2023'!$B:$N,MATCH(Financials!$T$4,'CONSO-2023'!$B$6:$N$6,0),FALSE),VLOOKUP(F240,'CONSO-2023'!$P:$AA,MATCH(Financials!$T$4,'CONSO-2023'!$P$6:$AB$6,0),FALSE)),0)</f>
        <v>4250983.2</v>
      </c>
      <c r="W240" s="67">
        <f t="shared" si="119"/>
        <v>1.5532927305174449</v>
      </c>
      <c r="X240" s="100">
        <f t="shared" si="120"/>
        <v>0</v>
      </c>
      <c r="Y240" s="67">
        <f t="shared" si="121"/>
        <v>0</v>
      </c>
    </row>
    <row r="241" spans="1:25" x14ac:dyDescent="0.25">
      <c r="A241" s="8" t="s">
        <v>21122</v>
      </c>
      <c r="E241" s="211"/>
      <c r="F241" s="13" t="s">
        <v>21127</v>
      </c>
      <c r="G241" s="4">
        <v>50000</v>
      </c>
      <c r="H241" s="4">
        <f>IFERROR(IF($T$3="MTD",VLOOKUP(B241,LO!A:N,MATCH(Financials!$T$4,LO!$A$5:$N$5,0),FALSE),VLOOKUP(B241,LO!$P:$AC,MATCH(Financials!$T$4,LO!$P$5:$AC$5,0),FALSE)),0)</f>
        <v>0</v>
      </c>
      <c r="I241" s="4">
        <f>IFERROR(IF($T$3="MTD",VLOOKUP(C241,LU!$A:$N,MATCH(Financials!$T$4,LU!$A$5:$N$5,0),FALSE),VLOOKUP(C241,LU!$P:$AC,MATCH(Financials!$T$4,LU!$P$5:$AC$5,0),FALSE)),0)</f>
        <v>0</v>
      </c>
      <c r="J241" s="219">
        <f>IFERROR(IF($T$3="MTD",VLOOKUP(D241,LF!$A:$N,MATCH(Financials!$T$4,LF!$A$5:$N$5,0),FALSE),VLOOKUP(D241,LF!$P:$AC,MATCH(Financials!$T$4,LF!$P$5:$AC$5,0),FALSE)),0)</f>
        <v>0</v>
      </c>
      <c r="K241" s="211">
        <f>IFERROR(IF($T$3="MTD",VLOOKUP(E241,LRF!$A:$N,MATCH(Financials!$T$4,LRF!$A$5:$N$5,0),FALSE),VLOOKUP(E241,LRF!$P:$AC,MATCH(Financials!$T$4,LRF!$P$5:$AC$5,0),FALSE)),0)</f>
        <v>0</v>
      </c>
      <c r="L241" s="14">
        <f t="shared" si="115"/>
        <v>50000</v>
      </c>
      <c r="N241" s="53"/>
      <c r="O241" s="53"/>
      <c r="P241" s="53"/>
      <c r="Q241" s="53"/>
      <c r="R241" s="13">
        <f t="shared" si="116"/>
        <v>0</v>
      </c>
      <c r="T241" s="100">
        <f t="shared" si="117"/>
        <v>50000</v>
      </c>
      <c r="U241" s="67">
        <f t="shared" si="118"/>
        <v>1.7725641765191161E-2</v>
      </c>
      <c r="V241" s="100">
        <f>IFERROR(IF($T$3="MTD",VLOOKUP(F241,'CONSO-2023'!$B:$N,MATCH(Financials!$T$4,'CONSO-2023'!$B$6:$N$6,0),FALSE),VLOOKUP(F241,'CONSO-2023'!$P:$AA,MATCH(Financials!$T$4,'CONSO-2023'!$P$6:$AB$6,0),FALSE)),0)</f>
        <v>50000</v>
      </c>
      <c r="W241" s="67">
        <f t="shared" si="119"/>
        <v>1.8269805565421252E-2</v>
      </c>
      <c r="X241" s="100">
        <f t="shared" si="120"/>
        <v>0</v>
      </c>
      <c r="Y241" s="67">
        <f t="shared" si="121"/>
        <v>0</v>
      </c>
    </row>
    <row r="242" spans="1:25" x14ac:dyDescent="0.25">
      <c r="A242" s="617" t="s">
        <v>22619</v>
      </c>
      <c r="B242" s="617" t="s">
        <v>22619</v>
      </c>
      <c r="C242" s="617" t="s">
        <v>22619</v>
      </c>
      <c r="D242" s="617" t="s">
        <v>22619</v>
      </c>
      <c r="E242" s="211"/>
      <c r="F242" s="4" t="s">
        <v>16729</v>
      </c>
      <c r="G242" s="4"/>
      <c r="H242" s="4">
        <f>IFERROR(IF($T$3="MTD",VLOOKUP(B242,LO!A:N,MATCH(Financials!$T$4,LO!$A$5:$N$5,0),FALSE),VLOOKUP(B242,LO!$P:$AC,MATCH(Financials!$T$4,LO!$P$5:$AC$5,0),FALSE)),0)</f>
        <v>0</v>
      </c>
      <c r="I242" s="4">
        <f>IFERROR(IF($T$3="MTD",VLOOKUP(C242,LU!$A:$N,MATCH(Financials!$T$4,LU!$A$5:$N$5,0),FALSE),VLOOKUP(C242,LU!$P:$AC,MATCH(Financials!$T$4,LU!$P$5:$AC$5,0),FALSE)),0)</f>
        <v>0</v>
      </c>
      <c r="J242" s="219">
        <f>IFERROR(IF($T$3="MTD",VLOOKUP(D242,LF!$A:$N,MATCH(Financials!$T$4,LF!$A$5:$N$5,0),FALSE),VLOOKUP(D242,LF!$P:$AC,MATCH(Financials!$T$4,LF!$P$5:$AC$5,0),FALSE)),0)</f>
        <v>0</v>
      </c>
      <c r="K242" s="211">
        <f>IFERROR(IF($T$3="MTD",VLOOKUP(E242,LRF!$A:$N,MATCH(Financials!$T$4,LRF!$A$5:$N$5,0),FALSE),VLOOKUP(E242,LRF!$P:$AC,MATCH(Financials!$T$4,LRF!$P$5:$AC$5,0),FALSE)),0)</f>
        <v>0</v>
      </c>
      <c r="L242" s="14">
        <f t="shared" si="115"/>
        <v>0</v>
      </c>
      <c r="N242" s="53"/>
      <c r="O242" s="53"/>
      <c r="P242" s="53"/>
      <c r="Q242" s="53"/>
      <c r="R242" s="13">
        <f t="shared" si="116"/>
        <v>0</v>
      </c>
      <c r="T242" s="100">
        <f t="shared" si="117"/>
        <v>0</v>
      </c>
      <c r="U242" s="67">
        <f t="shared" si="118"/>
        <v>0</v>
      </c>
      <c r="V242" s="100">
        <f>IFERROR(IF($T$3="MTD",VLOOKUP(F242,'CONSO-2023'!$B:$N,MATCH(Financials!$T$4,'CONSO-2023'!$B$6:$N$6,0),FALSE),VLOOKUP(F242,'CONSO-2023'!$P:$AA,MATCH(Financials!$T$4,'CONSO-2023'!$P$6:$AB$6,0),FALSE)),0)</f>
        <v>0</v>
      </c>
      <c r="W242" s="67">
        <f t="shared" si="119"/>
        <v>0</v>
      </c>
      <c r="X242" s="100">
        <f t="shared" si="120"/>
        <v>0</v>
      </c>
      <c r="Y242" s="67">
        <f t="shared" si="121"/>
        <v>0</v>
      </c>
    </row>
    <row r="243" spans="1:25" x14ac:dyDescent="0.25">
      <c r="A243" s="8" t="s">
        <v>16729</v>
      </c>
      <c r="E243" s="211"/>
      <c r="F243" s="13" t="s">
        <v>21128</v>
      </c>
      <c r="G243" s="4">
        <v>200000</v>
      </c>
      <c r="H243" s="4">
        <f>IFERROR(IF($T$3="MTD",VLOOKUP(B243,LO!A:N,MATCH(Financials!$T$4,LO!$A$5:$N$5,0),FALSE),VLOOKUP(B243,LO!$P:$AC,MATCH(Financials!$T$4,LO!$P$5:$AC$5,0),FALSE)),0)</f>
        <v>0</v>
      </c>
      <c r="I243" s="4">
        <f>IFERROR(IF($T$3="MTD",VLOOKUP(C243,LU!$A:$N,MATCH(Financials!$T$4,LU!$A$5:$N$5,0),FALSE),VLOOKUP(C243,LU!$P:$AC,MATCH(Financials!$T$4,LU!$P$5:$AC$5,0),FALSE)),0)</f>
        <v>0</v>
      </c>
      <c r="J243" s="219">
        <f>IFERROR(IF($T$3="MTD",VLOOKUP(D243,LF!$A:$N,MATCH(Financials!$T$4,LF!$A$5:$N$5,0),FALSE),VLOOKUP(D243,LF!$P:$AC,MATCH(Financials!$T$4,LF!$P$5:$AC$5,0),FALSE)),0)</f>
        <v>0</v>
      </c>
      <c r="K243" s="211">
        <f>IFERROR(IF($T$3="MTD",VLOOKUP(E243,LRF!$A:$N,MATCH(Financials!$T$4,LRF!$A$5:$N$5,0),FALSE),VLOOKUP(E243,LRF!$P:$AC,MATCH(Financials!$T$4,LRF!$P$5:$AC$5,0),FALSE)),0)</f>
        <v>0</v>
      </c>
      <c r="L243" s="14">
        <f t="shared" si="115"/>
        <v>200000</v>
      </c>
      <c r="N243" s="53"/>
      <c r="O243" s="53"/>
      <c r="P243" s="53"/>
      <c r="Q243" s="53"/>
      <c r="R243" s="13">
        <f t="shared" si="116"/>
        <v>0</v>
      </c>
      <c r="T243" s="100">
        <f t="shared" si="117"/>
        <v>200000</v>
      </c>
      <c r="U243" s="67">
        <f t="shared" si="118"/>
        <v>7.0902567060764643E-2</v>
      </c>
      <c r="V243" s="100">
        <f>IFERROR(IF($T$3="MTD",VLOOKUP(F243,'CONSO-2023'!$B:$N,MATCH(Financials!$T$4,'CONSO-2023'!$B$6:$N$6,0),FALSE),VLOOKUP(F243,'CONSO-2023'!$P:$AA,MATCH(Financials!$T$4,'CONSO-2023'!$P$6:$AB$6,0),FALSE)),0)</f>
        <v>200000</v>
      </c>
      <c r="W243" s="67">
        <f t="shared" si="119"/>
        <v>7.3079222261685006E-2</v>
      </c>
      <c r="X243" s="100">
        <f t="shared" si="120"/>
        <v>0</v>
      </c>
      <c r="Y243" s="67">
        <f t="shared" si="121"/>
        <v>0</v>
      </c>
    </row>
    <row r="244" spans="1:25" ht="15.75" thickBot="1" x14ac:dyDescent="0.3">
      <c r="A244" s="8" t="s">
        <v>21123</v>
      </c>
      <c r="F244" s="3" t="s">
        <v>0</v>
      </c>
      <c r="G244" s="2">
        <f>SUM(G237:G243)</f>
        <v>4503970</v>
      </c>
      <c r="H244" s="2">
        <f>SUM(H237:H239)</f>
        <v>-3947783.28</v>
      </c>
      <c r="I244" s="2">
        <f>SUM(I237:I239)</f>
        <v>8031.579999999999</v>
      </c>
      <c r="J244" s="217">
        <f>SUM(J237:J239)</f>
        <v>-54076.08</v>
      </c>
      <c r="K244" s="217">
        <f>SUM(K237:K239)</f>
        <v>-129522.92000000001</v>
      </c>
      <c r="L244" s="217">
        <f>SUM(L237:L243)</f>
        <v>380619.30000000075</v>
      </c>
      <c r="N244" s="56">
        <f>SUM(N237:N243)</f>
        <v>0</v>
      </c>
      <c r="O244" s="56">
        <f>SUM(O237:O239)</f>
        <v>0</v>
      </c>
      <c r="P244" s="56">
        <f>SUM(P237:P239)</f>
        <v>0</v>
      </c>
      <c r="Q244" s="56">
        <f>SUM(Q237:Q239)</f>
        <v>-300</v>
      </c>
      <c r="R244" s="2">
        <f>SUM(R237:R243)</f>
        <v>-300</v>
      </c>
      <c r="T244" s="613">
        <f>SUM(T237:T243)</f>
        <v>380319.30000000075</v>
      </c>
      <c r="U244" s="38">
        <f t="shared" si="118"/>
        <v>0.13482807336376559</v>
      </c>
      <c r="V244" s="412">
        <f>SUM(V237:V243)</f>
        <v>1221477.0999999996</v>
      </c>
      <c r="W244" s="38">
        <f t="shared" si="119"/>
        <v>0.44632298239229207</v>
      </c>
      <c r="X244" s="110">
        <f t="shared" si="120"/>
        <v>-841157.79999999888</v>
      </c>
      <c r="Y244" s="38">
        <f t="shared" si="121"/>
        <v>-0.68863984433273384</v>
      </c>
    </row>
    <row r="245" spans="1:25" ht="15.75" thickTop="1" x14ac:dyDescent="0.25">
      <c r="A245" s="8" t="s">
        <v>21124</v>
      </c>
      <c r="F245" s="16" t="s">
        <v>61</v>
      </c>
      <c r="G245" s="16">
        <f>ROUND(G187-G232-G244,0)</f>
        <v>0</v>
      </c>
      <c r="H245" s="16">
        <f>ROUND(H187-H232-H244,0)</f>
        <v>294</v>
      </c>
      <c r="I245" s="16">
        <f t="shared" ref="I245" si="122">ROUND(I187-I232-I244,0)</f>
        <v>0</v>
      </c>
      <c r="J245" s="16">
        <f>ROUND(J187-J232-J244,0)</f>
        <v>0</v>
      </c>
      <c r="K245" s="16">
        <f>ROUND(K187-K232-K244,0)</f>
        <v>0</v>
      </c>
      <c r="L245" s="916">
        <f>ROUND(L187-L232-L244,0)</f>
        <v>294</v>
      </c>
      <c r="M245" s="90"/>
      <c r="N245" s="57">
        <f>N187-N232-N244</f>
        <v>0</v>
      </c>
      <c r="O245" s="57"/>
      <c r="P245" s="57">
        <f>P187-P232-P244</f>
        <v>0</v>
      </c>
      <c r="Q245" s="57">
        <f>Q187-Q232-Q244</f>
        <v>0</v>
      </c>
      <c r="R245" s="16">
        <f>R187-R232-R244</f>
        <v>-7.4464878707658499E-11</v>
      </c>
      <c r="S245" s="90"/>
      <c r="T245" s="16">
        <f>ROUNDDOWN(T187-T232-T244,0)</f>
        <v>293</v>
      </c>
      <c r="U245" s="34"/>
      <c r="V245" s="411">
        <f>ROUND(V187-V232-V244,0)</f>
        <v>0</v>
      </c>
      <c r="W245" s="34"/>
      <c r="X245" s="16">
        <f>ROUNDDOWN(X187-X232-X244,0)</f>
        <v>293</v>
      </c>
      <c r="Y245" s="49"/>
    </row>
    <row r="246" spans="1:25" x14ac:dyDescent="0.25">
      <c r="H246" s="221"/>
      <c r="J246"/>
      <c r="K246" s="221"/>
      <c r="T246" s="111"/>
      <c r="V246" s="302"/>
      <c r="Y246" s="49"/>
    </row>
    <row r="247" spans="1:25" ht="5.0999999999999996" customHeight="1" x14ac:dyDescent="0.25">
      <c r="F247" s="20"/>
      <c r="G247" s="20"/>
      <c r="H247" s="20"/>
      <c r="I247" s="20"/>
      <c r="J247" s="214"/>
      <c r="K247" s="214"/>
      <c r="L247" s="23"/>
      <c r="M247" s="20"/>
      <c r="N247" s="20"/>
      <c r="O247" s="20"/>
      <c r="P247" s="20"/>
      <c r="Q247" s="20"/>
      <c r="R247" s="20"/>
      <c r="S247" s="20"/>
      <c r="T247" s="105"/>
      <c r="U247" s="39"/>
      <c r="V247" s="300"/>
      <c r="W247" s="20"/>
      <c r="X247" s="105"/>
      <c r="Y247" s="39"/>
    </row>
    <row r="248" spans="1:25" x14ac:dyDescent="0.25">
      <c r="H248" s="194"/>
      <c r="I248" s="193"/>
      <c r="J248" s="222"/>
      <c r="K248" s="222"/>
      <c r="N248" s="51"/>
      <c r="O248" s="51"/>
      <c r="P248" s="51"/>
      <c r="Q248" s="51"/>
      <c r="T248" s="106"/>
      <c r="U248" s="35"/>
      <c r="V248" s="299"/>
      <c r="W248" s="26"/>
      <c r="X248" s="106"/>
      <c r="Y248" s="26"/>
    </row>
    <row r="249" spans="1:25" ht="18.75" x14ac:dyDescent="0.3">
      <c r="F249" s="17" t="s">
        <v>326</v>
      </c>
      <c r="L249" s="608"/>
      <c r="N249" s="51"/>
      <c r="O249" s="51"/>
      <c r="P249" s="51"/>
      <c r="Q249" s="51"/>
      <c r="T249" s="124" t="str">
        <f>UPPER(T3&amp;" "&amp;TEXT(T4,"mmm-yy"))</f>
        <v>YTD SEP-23</v>
      </c>
      <c r="U249" s="47" t="s">
        <v>159</v>
      </c>
      <c r="V249" s="298" t="str">
        <f>UPPER(T3&amp;" "&amp;HLOOKUP(T4,'CONSO-2023'!$C$6:$N$9,2,FALSE))</f>
        <v>YTD SEP-22</v>
      </c>
      <c r="W249" s="47" t="s">
        <v>159</v>
      </c>
      <c r="X249" s="107" t="s">
        <v>157</v>
      </c>
      <c r="Y249" s="47" t="s">
        <v>155</v>
      </c>
    </row>
    <row r="250" spans="1:25" ht="18.75" x14ac:dyDescent="0.3">
      <c r="F250" s="17"/>
      <c r="N250" s="51"/>
      <c r="O250" s="51"/>
      <c r="P250" s="51"/>
      <c r="Q250" s="51"/>
      <c r="T250" s="106"/>
      <c r="U250" s="35"/>
      <c r="V250" s="299"/>
      <c r="W250" s="26"/>
      <c r="X250" s="106"/>
      <c r="Y250" s="26"/>
    </row>
    <row r="251" spans="1:25" x14ac:dyDescent="0.25">
      <c r="F251" s="12" t="s">
        <v>167</v>
      </c>
      <c r="G251" s="12"/>
      <c r="H251" s="12"/>
      <c r="I251" s="12"/>
      <c r="J251" s="223"/>
      <c r="K251" s="223"/>
      <c r="L251" s="68"/>
      <c r="N251" s="126"/>
      <c r="O251" s="126"/>
      <c r="P251" s="126"/>
      <c r="Q251" s="126"/>
      <c r="R251" s="80"/>
      <c r="T251" s="127"/>
      <c r="U251" s="128"/>
      <c r="V251" s="303"/>
      <c r="W251" s="129"/>
      <c r="X251" s="127"/>
      <c r="Y251" s="129"/>
    </row>
    <row r="252" spans="1:25" x14ac:dyDescent="0.25">
      <c r="F252" s="76" t="s">
        <v>168</v>
      </c>
      <c r="G252" s="77">
        <v>0</v>
      </c>
      <c r="H252" s="4">
        <f>IFERROR(IF($T$3="MTD",VLOOKUP(F252,LO!B:N,MATCH(Financials!$T$4,LO!$B$5:$N$5,0),FALSE),VLOOKUP(F252,LO!$Q:$AC,MATCH(Financials!$T$4,LO!$Q$5:$AC$5,0),FALSE)),0)</f>
        <v>123660.57999999999</v>
      </c>
      <c r="I252" s="77">
        <f>IFERROR(IF($T$3="MTD",VLOOKUP(F252,LU!$B:$N,MATCH(Financials!$T$4,LU!$B$5:$N$5,0),FALSE),VLOOKUP(F252,LU!$Q:$AC,MATCH(Financials!$T$4,LU!$Q$5:$AC$5,0),FALSE)),0)</f>
        <v>7789.31</v>
      </c>
      <c r="J252" s="77">
        <f>IFERROR(IF($T$3="MTD",VLOOKUP(F252,LF!$B:$N,MATCH(Financials!$T$4,LF!$B$5:$N$5,0),FALSE),VLOOKUP(F252,LF!$Q:$AC,MATCH(Financials!$T$4,LF!$Q$5:$AC$5,0),FALSE)),0)</f>
        <v>30263.94</v>
      </c>
      <c r="K252" s="77">
        <f>IFERROR(IF($T$3="MTD",VLOOKUP(F252,LRF!$B:$N,MATCH(Financials!$T$4,LRF!$B$5:$N$5,0),FALSE),VLOOKUP(F252,LRF!$Q:$AC,MATCH(Financials!$T$4,LRF!$Q$5:$AC$5,0),FALSE)),0)</f>
        <v>88252.39</v>
      </c>
      <c r="L252" s="77">
        <f>SUM(G252:K252)</f>
        <v>249966.21999999997</v>
      </c>
      <c r="N252" s="79"/>
      <c r="O252" s="79"/>
      <c r="P252" s="79"/>
      <c r="Q252" s="79"/>
      <c r="R252" s="77">
        <f>SUM(N252:Q252)</f>
        <v>0</v>
      </c>
      <c r="T252" s="112">
        <f>L252+R252</f>
        <v>249966.21999999997</v>
      </c>
      <c r="U252" s="95">
        <f>IFERROR(T252/$T$267,0)</f>
        <v>-4.2022118725501949</v>
      </c>
      <c r="V252" s="100">
        <f>IFERROR(IF($T$3="MTD",VLOOKUP(F252,'CONSO-2023'!$B:$N,MATCH(Financials!$T$4,'CONSO-2023'!$B$6:$N$6,0),FALSE),VLOOKUP(F252,'CONSO-2023'!$P:$AA,MATCH(Financials!$T$4,'CONSO-2023'!$P$6:$AB$6,0),FALSE)),0)</f>
        <v>415847.41000000003</v>
      </c>
      <c r="W252" s="95">
        <f>IFERROR(V252/$T$267,0)</f>
        <v>-6.9908602989285873</v>
      </c>
      <c r="X252" s="112">
        <f>T252-V252</f>
        <v>-165881.19000000006</v>
      </c>
      <c r="Y252" s="95">
        <f>IFERROR(T252/V252-1,0)</f>
        <v>-0.39889917794606455</v>
      </c>
    </row>
    <row r="253" spans="1:25" x14ac:dyDescent="0.25">
      <c r="F253" s="76" t="s">
        <v>169</v>
      </c>
      <c r="G253" s="77">
        <v>0</v>
      </c>
      <c r="H253" s="4">
        <f>IFERROR(IF($T$3="MTD",VLOOKUP(F253,LO!B:N,MATCH(Financials!$T$4,LO!$B$5:$N$5,0),FALSE),VLOOKUP(F253,LO!$Q:$AC,MATCH(Financials!$T$4,LO!$Q$5:$AC$5,0),FALSE)),0)</f>
        <v>-299413.67</v>
      </c>
      <c r="I253" s="77">
        <f>IFERROR(IF($T$3="MTD",VLOOKUP(F253,LU!$B:$N,MATCH(Financials!$T$4,LU!$B$5:$N$5,0),FALSE),VLOOKUP(F253,LU!$Q:$AC,MATCH(Financials!$T$4,LU!$Q$5:$AC$5,0),FALSE)),0)</f>
        <v>-13719.86</v>
      </c>
      <c r="J253" s="77">
        <f>IFERROR(IF($T$3="MTD",VLOOKUP(F253,LF!$B:$N,MATCH(Financials!$T$4,LF!$B$5:$N$5,0),FALSE),VLOOKUP(F253,LF!$Q:$AC,MATCH(Financials!$T$4,LF!$Q$5:$AC$5,0),FALSE)),0)</f>
        <v>-42198.49</v>
      </c>
      <c r="K253" s="77">
        <f>IFERROR(IF($T$3="MTD",VLOOKUP(F253,LRF!$B:$N,MATCH(Financials!$T$4,LRF!$B$5:$N$5,0),FALSE),VLOOKUP(F253,LRF!$Q:$AC,MATCH(Financials!$T$4,LRF!$Q$5:$AC$5,0),FALSE)),0)</f>
        <v>-152756.54999999999</v>
      </c>
      <c r="L253" s="77">
        <f>SUM(G253:K253)</f>
        <v>-508088.56999999995</v>
      </c>
      <c r="N253" s="79"/>
      <c r="O253" s="79"/>
      <c r="P253" s="79"/>
      <c r="Q253" s="79"/>
      <c r="R253" s="77">
        <f>SUM(N253:Q253)</f>
        <v>0</v>
      </c>
      <c r="T253" s="112">
        <f>L253+R253</f>
        <v>-508088.56999999995</v>
      </c>
      <c r="U253" s="95">
        <f>IFERROR(T253/$T$267,0)</f>
        <v>8.5415374171800131</v>
      </c>
      <c r="V253" s="100">
        <f>IFERROR(IF($T$3="MTD",VLOOKUP(F253,'CONSO-2023'!$B:$N,MATCH(Financials!$T$4,'CONSO-2023'!$B$6:$N$6,0),FALSE),VLOOKUP(F253,'CONSO-2023'!$P:$AA,MATCH(Financials!$T$4,'CONSO-2023'!$P$6:$AB$6,0),FALSE)),0)</f>
        <v>-704123.63</v>
      </c>
      <c r="W253" s="95">
        <f>IFERROR(V253/$T$267,0)</f>
        <v>11.837106140698294</v>
      </c>
      <c r="X253" s="112">
        <f>T253-V253</f>
        <v>196035.06000000006</v>
      </c>
      <c r="Y253" s="95">
        <f>IFERROR(T253/V253-1,0)</f>
        <v>-0.27841000024384932</v>
      </c>
    </row>
    <row r="254" spans="1:25" x14ac:dyDescent="0.25">
      <c r="F254" s="81" t="s">
        <v>405</v>
      </c>
      <c r="G254" s="82">
        <v>0</v>
      </c>
      <c r="H254" s="413">
        <f>IFERROR(IF($T$3="MTD",VLOOKUP(F254,LO!B:N,MATCH(Financials!$T$4,LO!$B$5:$N$5,0),FALSE),VLOOKUP(F254,LO!$Q:$AC,MATCH(Financials!$T$4,LO!$Q$5:$AC$5,0),FALSE)),0)</f>
        <v>7628</v>
      </c>
      <c r="I254" s="82">
        <f>IFERROR(IF($T$3="MTD",VLOOKUP(F254,LU!$B:$N,MATCH(Financials!$T$4,LU!$B$5:$N$5,0),FALSE),VLOOKUP(F254,LU!$Q:$AC,MATCH(Financials!$T$4,LU!$Q$5:$AC$5,0),FALSE)),0)</f>
        <v>0</v>
      </c>
      <c r="J254" s="82">
        <f>IFERROR(IF($T$3="MTD",VLOOKUP(F254,LF!$B:$N,MATCH(Financials!$T$4,LF!$B$5:$N$5,0),FALSE),VLOOKUP(F254,LF!$Q:$AC,MATCH(Financials!$T$4,LF!$Q$5:$AC$5,0),FALSE)),0)</f>
        <v>0</v>
      </c>
      <c r="K254" s="77">
        <f>IFERROR(IF($T$3="MTD",VLOOKUP(F254,LRF!$B:$N,MATCH(Financials!$T$4,LRF!$B$5:$N$5,0),FALSE),VLOOKUP(F254,LRF!$Q:$AC,MATCH(Financials!$T$4,LRF!$Q$5:$AC$5,0),FALSE)),0)</f>
        <v>0</v>
      </c>
      <c r="L254" s="77">
        <f>SUM(G254:K254)</f>
        <v>7628</v>
      </c>
      <c r="N254" s="827"/>
      <c r="O254" s="827"/>
      <c r="P254" s="827"/>
      <c r="Q254" s="827"/>
      <c r="R254" s="82">
        <f>SUM(N254:Q254)</f>
        <v>0</v>
      </c>
      <c r="T254" s="416">
        <f>L254+R254</f>
        <v>7628</v>
      </c>
      <c r="U254" s="417">
        <f>IFERROR(T254/$T$267,0)</f>
        <v>-0.12823521579761013</v>
      </c>
      <c r="V254" s="416">
        <f>IFERROR(IF($T$3="MTD",VLOOKUP(F254,'CONSO-2023'!$B:$N,MATCH(Financials!$T$4,'CONSO-2023'!$B$6:$N$6,0),FALSE),VLOOKUP(F254,'CONSO-2023'!$P:$AA,MATCH(Financials!$T$4,'CONSO-2023'!$P$6:$AB$6,0),FALSE)),0)</f>
        <v>7339.55</v>
      </c>
      <c r="W254" s="417">
        <f>IFERROR(V254/$T$267,0)</f>
        <v>-0.12338604851957911</v>
      </c>
      <c r="X254" s="416">
        <f>T254-V254</f>
        <v>288.44999999999982</v>
      </c>
      <c r="Y254" s="417">
        <f>IFERROR(T254/V254-1,0)</f>
        <v>3.9300774570647956E-2</v>
      </c>
    </row>
    <row r="255" spans="1:25" x14ac:dyDescent="0.25">
      <c r="F255" s="75" t="s">
        <v>170</v>
      </c>
      <c r="G255" s="78">
        <f t="shared" ref="G255:L255" si="123">SUM(G252:G254)</f>
        <v>0</v>
      </c>
      <c r="H255" s="78">
        <f t="shared" si="123"/>
        <v>-168125.09</v>
      </c>
      <c r="I255" s="78">
        <f t="shared" si="123"/>
        <v>-5930.55</v>
      </c>
      <c r="J255" s="78">
        <f t="shared" si="123"/>
        <v>-11934.55</v>
      </c>
      <c r="K255" s="531">
        <f>SUM(K252:K254)</f>
        <v>-64504.159999999989</v>
      </c>
      <c r="L255" s="531">
        <f t="shared" si="123"/>
        <v>-250494.34999999998</v>
      </c>
      <c r="N255" s="414">
        <f>SUM(N252:N254)</f>
        <v>0</v>
      </c>
      <c r="O255" s="414">
        <f>SUM(O252:O254)</f>
        <v>0</v>
      </c>
      <c r="P255" s="414">
        <f>SUM(P252:P254)</f>
        <v>0</v>
      </c>
      <c r="Q255" s="414">
        <f>SUM(Q252:Q254)</f>
        <v>0</v>
      </c>
      <c r="R255" s="78">
        <f>SUM(R252:R254)</f>
        <v>0</v>
      </c>
      <c r="T255" s="113">
        <f>SUM(T252:T254)</f>
        <v>-250494.34999999998</v>
      </c>
      <c r="U255" s="96">
        <f>IFERROR(T255/$T$267,0)</f>
        <v>4.2110903288322072</v>
      </c>
      <c r="V255" s="113">
        <f>SUM(V252:V254)</f>
        <v>-280936.67</v>
      </c>
      <c r="W255" s="96">
        <f>IFERROR(V255/$T$267,0)</f>
        <v>4.7228597932501293</v>
      </c>
      <c r="X255" s="113">
        <f>SUM(X252:X254)</f>
        <v>30442.319999999996</v>
      </c>
      <c r="Y255" s="96">
        <f>IFERROR(T255/V255-1,0)</f>
        <v>-0.10836007987138174</v>
      </c>
    </row>
    <row r="256" spans="1:25" ht="20.45" customHeight="1" x14ac:dyDescent="0.25">
      <c r="F256" s="59"/>
      <c r="G256" s="59"/>
      <c r="H256" s="59"/>
      <c r="I256" s="59"/>
      <c r="J256" s="224"/>
      <c r="K256" s="224"/>
      <c r="L256" s="59"/>
      <c r="N256" s="71"/>
      <c r="O256" s="71"/>
      <c r="P256" s="71"/>
      <c r="Q256" s="71"/>
      <c r="R256" s="59"/>
      <c r="T256" s="114"/>
      <c r="U256" s="97"/>
      <c r="V256" s="304"/>
      <c r="W256" s="97"/>
      <c r="X256" s="114"/>
      <c r="Y256" s="97"/>
    </row>
    <row r="257" spans="6:25" x14ac:dyDescent="0.25">
      <c r="F257" s="12" t="s">
        <v>171</v>
      </c>
      <c r="G257" s="12"/>
      <c r="H257" s="12"/>
      <c r="I257" s="12"/>
      <c r="J257" s="223"/>
      <c r="K257" s="223"/>
      <c r="L257" s="12"/>
      <c r="N257" s="72"/>
      <c r="O257" s="72"/>
      <c r="P257" s="72"/>
      <c r="Q257" s="72"/>
      <c r="R257" s="12"/>
      <c r="T257" s="101"/>
      <c r="U257" s="36"/>
      <c r="V257" s="101"/>
      <c r="W257" s="36"/>
      <c r="X257" s="101"/>
      <c r="Y257" s="36"/>
    </row>
    <row r="258" spans="6:25" x14ac:dyDescent="0.25">
      <c r="F258" s="76" t="s">
        <v>18082</v>
      </c>
      <c r="G258" s="77">
        <v>0</v>
      </c>
      <c r="H258" s="4">
        <f>IFERROR(IF($T$3="MTD",VLOOKUP(F258,LO!B:N,MATCH(Financials!$T$4,LO!$B$5:$N$5,0),FALSE),VLOOKUP(F258,LO!$Q:$AC,MATCH(Financials!$T$4,LO!$Q$5:$AC$5,0),FALSE)),0)</f>
        <v>0</v>
      </c>
      <c r="I258" s="77">
        <f>IFERROR(IF($T$3="MTD",VLOOKUP(F258,LU!$B:$N,MATCH(Financials!$T$4,LU!$B$5:$N$5,0),FALSE),VLOOKUP(F258,LU!$Q:$AC,MATCH(Financials!$T$4,LU!$Q$5:$AC$5,0),FALSE)),0)</f>
        <v>0</v>
      </c>
      <c r="J258" s="77">
        <f>IFERROR(IF($T$3="MTD",VLOOKUP(F258,LF!$B:$N,MATCH(Financials!$T$4,LF!$B$5:$N$5,0),FALSE),VLOOKUP(F258,LF!$Q:$AC,MATCH(Financials!$T$4,LF!$Q$5:$AC$5,0),FALSE)),0)</f>
        <v>0</v>
      </c>
      <c r="K258" s="77">
        <f>IFERROR(IF($T$3="MTD",VLOOKUP(F258,LRF!$B:$N,MATCH(Financials!$T$4,LRF!$B$5:$N$5,0),FALSE),VLOOKUP(F258,LRF!$Q:$AC,MATCH(Financials!$T$4,LRF!$Q$5:$AC$5,0),FALSE)),0)</f>
        <v>0</v>
      </c>
      <c r="L258" s="77">
        <f>SUM(G258:K258)</f>
        <v>0</v>
      </c>
      <c r="N258" s="367"/>
      <c r="O258" s="367"/>
      <c r="P258" s="367"/>
      <c r="Q258" s="367"/>
      <c r="R258" s="77">
        <f>SUM(N258:Q258)</f>
        <v>0</v>
      </c>
      <c r="T258" s="112">
        <f>L258+R258</f>
        <v>0</v>
      </c>
      <c r="U258" s="95">
        <f>IFERROR(T258/$T$267,0)</f>
        <v>0</v>
      </c>
      <c r="V258" s="100">
        <f>IFERROR(IF($T$3="MTD",VLOOKUP(F258,'CONSO-2023'!$B:$N,MATCH(Financials!$T$4,'CONSO-2023'!$B$6:$N$6,0),FALSE),VLOOKUP(F258,'CONSO-2023'!$P:$AA,MATCH(Financials!$T$4,'CONSO-2023'!$P$6:$AB$6,0),FALSE)),0)</f>
        <v>-5946.55</v>
      </c>
      <c r="W258" s="95">
        <f>IFERROR(V258/$T$267,0)</f>
        <v>9.9968159740597612E-2</v>
      </c>
      <c r="X258" s="112">
        <f>T258-V258</f>
        <v>5946.55</v>
      </c>
      <c r="Y258" s="95">
        <f>IFERROR(T258/V258-1,0)</f>
        <v>-1</v>
      </c>
    </row>
    <row r="259" spans="6:25" x14ac:dyDescent="0.25">
      <c r="F259" s="289" t="s">
        <v>16647</v>
      </c>
      <c r="G259" s="77">
        <v>0</v>
      </c>
      <c r="H259" s="4">
        <f>IFERROR(IF($T$3="MTD",VLOOKUP(F259,LO!B:N,MATCH(Financials!$T$4,LO!$B$5:$N$5,0),FALSE),VLOOKUP(F259,LO!$Q:$AC,MATCH(Financials!$T$4,LO!$Q$5:$AC$5,0),FALSE)),0)</f>
        <v>0</v>
      </c>
      <c r="I259" s="77">
        <f>IFERROR(IF($T$3="MTD",VLOOKUP(F259,LU!$B:$N,MATCH(Financials!$T$4,LU!$B$5:$N$5,0),FALSE),VLOOKUP(F259,LU!$Q:$AC,MATCH(Financials!$T$4,LU!$Q$5:$AC$5,0),FALSE)),0)</f>
        <v>0</v>
      </c>
      <c r="J259" s="77">
        <f>IFERROR(IF($T$3="MTD",VLOOKUP(F259,LF!$B:$N,MATCH(Financials!$T$4,LF!$B$5:$N$5,0),FALSE),VLOOKUP(F259,LF!$Q:$AC,MATCH(Financials!$T$4,LF!$Q$5:$AC$5,0),FALSE)),0)</f>
        <v>0</v>
      </c>
      <c r="K259" s="77">
        <f>IFERROR(IF($T$3="MTD",VLOOKUP(F259,LRF!$B:$N,MATCH(Financials!$T$4,LRF!$B$5:$N$5,0),FALSE),VLOOKUP(F259,LRF!$Q:$AC,MATCH(Financials!$T$4,LRF!$Q$5:$AC$5,0),FALSE)),0)</f>
        <v>0</v>
      </c>
      <c r="L259" s="77">
        <f>SUM(G259:K259)</f>
        <v>0</v>
      </c>
      <c r="N259" s="367"/>
      <c r="O259" s="367"/>
      <c r="P259" s="367"/>
      <c r="Q259" s="367"/>
      <c r="R259" s="77">
        <f>SUM(N259:Q259)</f>
        <v>0</v>
      </c>
      <c r="T259" s="112">
        <f>L259+R259</f>
        <v>0</v>
      </c>
      <c r="U259" s="95">
        <f>IFERROR(T259/$T$267,0)</f>
        <v>0</v>
      </c>
      <c r="V259" s="100">
        <f>IFERROR(IF($T$3="MTD",VLOOKUP(F259,'CONSO-2023'!$B:$N,MATCH(Financials!$T$4,'CONSO-2023'!$B$6:$N$6,0),FALSE),VLOOKUP(F259,'CONSO-2023'!$P:$AA,MATCH(Financials!$T$4,'CONSO-2023'!$P$6:$AB$6,0),FALSE)),0)</f>
        <v>-815235.09000000008</v>
      </c>
      <c r="W259" s="95">
        <f>IFERROR(V259/$T$267,0)</f>
        <v>13.705014117977731</v>
      </c>
      <c r="X259" s="112">
        <f>T259-V259</f>
        <v>815235.09000000008</v>
      </c>
      <c r="Y259" s="95">
        <f>IFERROR(T259/V259-1,0)</f>
        <v>-1</v>
      </c>
    </row>
    <row r="260" spans="6:25" x14ac:dyDescent="0.25">
      <c r="F260" s="81" t="s">
        <v>172</v>
      </c>
      <c r="G260" s="82">
        <v>0</v>
      </c>
      <c r="H260" s="413">
        <f>IFERROR(IF($T$3="MTD",VLOOKUP(F260,LO!B:N,MATCH(Financials!$T$4,LO!$B$5:$N$5,0),FALSE),VLOOKUP(F260,LO!$Q:$AC,MATCH(Financials!$T$4,LO!$Q$5:$AC$5,0),FALSE)),0)</f>
        <v>95709.150000000009</v>
      </c>
      <c r="I260" s="82">
        <f>IFERROR(IF($T$3="MTD",VLOOKUP(F260,LU!$B:$N,MATCH(Financials!$T$4,LU!$B$5:$N$5,0),FALSE),VLOOKUP(F260,LU!$Q:$AC,MATCH(Financials!$T$4,LU!$Q$5:$AC$5,0),FALSE)),0)</f>
        <v>0</v>
      </c>
      <c r="J260" s="82">
        <f>IFERROR(IF($T$3="MTD",VLOOKUP(F260,LF!$B:$N,MATCH(Financials!$T$4,LF!$B$5:$N$5,0),FALSE),VLOOKUP(F260,LF!$Q:$AC,MATCH(Financials!$T$4,LF!$Q$5:$AC$5,0),FALSE)),0)</f>
        <v>311134.66000000003</v>
      </c>
      <c r="K260" s="77">
        <f>IFERROR(IF($T$3="MTD",VLOOKUP(F260,LRF!$B:$N,MATCH(Financials!$T$4,LRF!$B$5:$N$5,0),FALSE),VLOOKUP(F260,LRF!$Q:$AC,MATCH(Financials!$T$4,LRF!$Q$5:$AC$5,0),FALSE)),0)</f>
        <v>-487685.69000000006</v>
      </c>
      <c r="L260" s="82">
        <f>SUM(G260:K260)</f>
        <v>-80841.88</v>
      </c>
      <c r="N260" s="415"/>
      <c r="O260" s="415"/>
      <c r="P260" s="415"/>
      <c r="Q260" s="415"/>
      <c r="R260" s="82">
        <f>SUM(N260:Q260)</f>
        <v>0</v>
      </c>
      <c r="T260" s="416">
        <f>L260+R260</f>
        <v>-80841.88</v>
      </c>
      <c r="U260" s="417">
        <f>IFERROR(T260/$T$267,0)</f>
        <v>1.3590424655590592</v>
      </c>
      <c r="V260" s="416">
        <f>IFERROR(IF($T$3="MTD",VLOOKUP(F260,'CONSO-2023'!$B:$N,MATCH(Financials!$T$4,'CONSO-2023'!$B$6:$N$6,0),FALSE),VLOOKUP(F260,'CONSO-2023'!$P:$AA,MATCH(Financials!$T$4,'CONSO-2023'!$P$6:$AB$6,0),FALSE)),0)</f>
        <v>0</v>
      </c>
      <c r="W260" s="417">
        <f>IFERROR(V260/$T$267,0)</f>
        <v>0</v>
      </c>
      <c r="X260" s="416">
        <f>T260-V260</f>
        <v>-80841.88</v>
      </c>
      <c r="Y260" s="417">
        <f>IFERROR(T260/V260-1,0)</f>
        <v>0</v>
      </c>
    </row>
    <row r="261" spans="6:25" x14ac:dyDescent="0.25">
      <c r="F261" s="75" t="s">
        <v>173</v>
      </c>
      <c r="G261" s="78">
        <f t="shared" ref="G261:L261" si="124">SUM(G258:G260)</f>
        <v>0</v>
      </c>
      <c r="H261" s="78">
        <f t="shared" si="124"/>
        <v>95709.150000000009</v>
      </c>
      <c r="I261" s="78">
        <f t="shared" si="124"/>
        <v>0</v>
      </c>
      <c r="J261" s="78">
        <f t="shared" si="124"/>
        <v>311134.66000000003</v>
      </c>
      <c r="K261" s="531">
        <f t="shared" si="124"/>
        <v>-487685.69000000006</v>
      </c>
      <c r="L261" s="78">
        <f t="shared" si="124"/>
        <v>-80841.88</v>
      </c>
      <c r="N261" s="414">
        <f>SUM(N258:N260)</f>
        <v>0</v>
      </c>
      <c r="O261" s="414">
        <f>SUM(O258:O260)</f>
        <v>0</v>
      </c>
      <c r="P261" s="414">
        <f>SUM(P258:P260)</f>
        <v>0</v>
      </c>
      <c r="Q261" s="414">
        <f>SUM(Q258:Q260)</f>
        <v>0</v>
      </c>
      <c r="R261" s="78">
        <f>SUM(R260)</f>
        <v>0</v>
      </c>
      <c r="T261" s="113">
        <f t="shared" ref="T261:X261" si="125">SUM(T258:T260)</f>
        <v>-80841.88</v>
      </c>
      <c r="U261" s="96">
        <f t="shared" ref="U261" si="126">IFERROR(T261/$T$267,0)</f>
        <v>1.3590424655590592</v>
      </c>
      <c r="V261" s="587">
        <f t="shared" si="125"/>
        <v>-821181.64000000013</v>
      </c>
      <c r="W261" s="96">
        <f t="shared" ref="W261" si="127">IFERROR(V261/$T$267,0)</f>
        <v>13.804982277718329</v>
      </c>
      <c r="X261" s="113">
        <f t="shared" si="125"/>
        <v>740339.76000000013</v>
      </c>
      <c r="Y261" s="96">
        <f>IFERROR(T261/V261-1,0)</f>
        <v>-0.90155420425619848</v>
      </c>
    </row>
    <row r="262" spans="6:25" x14ac:dyDescent="0.25">
      <c r="F262" s="59"/>
      <c r="G262" s="59"/>
      <c r="H262" s="293"/>
      <c r="I262" s="59"/>
      <c r="J262" s="224"/>
      <c r="K262" s="224"/>
      <c r="L262" s="59"/>
      <c r="N262" s="71"/>
      <c r="O262" s="71"/>
      <c r="P262" s="71"/>
      <c r="Q262" s="71"/>
      <c r="R262" s="59"/>
      <c r="T262" s="114"/>
      <c r="U262" s="97"/>
      <c r="V262" s="304"/>
      <c r="W262" s="97"/>
      <c r="X262" s="114"/>
      <c r="Y262" s="97"/>
    </row>
    <row r="263" spans="6:25" x14ac:dyDescent="0.25">
      <c r="F263" s="12" t="s">
        <v>174</v>
      </c>
      <c r="G263" s="12"/>
      <c r="H263" s="12"/>
      <c r="I263" s="12"/>
      <c r="J263" s="223"/>
      <c r="K263" s="223"/>
      <c r="L263" s="12"/>
      <c r="N263" s="72"/>
      <c r="O263" s="72"/>
      <c r="P263" s="72"/>
      <c r="Q263" s="72"/>
      <c r="R263" s="12"/>
      <c r="T263" s="101"/>
      <c r="U263" s="36"/>
      <c r="V263" s="101"/>
      <c r="W263" s="36"/>
      <c r="X263" s="101"/>
      <c r="Y263" s="36"/>
    </row>
    <row r="264" spans="6:25" x14ac:dyDescent="0.25">
      <c r="F264" s="76" t="s">
        <v>175</v>
      </c>
      <c r="G264" s="77">
        <v>0</v>
      </c>
      <c r="H264" s="4">
        <f>IFERROR(IF($T$3="MTD",VLOOKUP(F264,LO!B:N,MATCH(Financials!$T$4,LO!$B$5:$N$5,0),FALSE),VLOOKUP(F264,LO!$Q:$AC,MATCH(Financials!$T$4,LO!$Q$5:$AC$5,0),FALSE)),0)</f>
        <v>39306.51</v>
      </c>
      <c r="I264" s="77">
        <f>IFERROR(IF($T$3="MTD",VLOOKUP(F264,LU!$B:$N,MATCH(Financials!$T$4,LU!$B$5:$N$5,0),FALSE),VLOOKUP(F264,LU!$Q:$AC,MATCH(Financials!$T$4,LU!$Q$5:$AC$5,0),FALSE)),0)</f>
        <v>0</v>
      </c>
      <c r="J264" s="77">
        <f>IFERROR(IF($T$3="MTD",VLOOKUP(F264,LF!$B:$N,MATCH(Financials!$T$4,LF!$B$5:$N$5,0),FALSE),VLOOKUP(F264,LF!$Q:$AC,MATCH(Financials!$T$4,LF!$Q$5:$AC$5,0),FALSE)),0)</f>
        <v>-307856.42000000004</v>
      </c>
      <c r="K264" s="77">
        <f>IFERROR(IF($T$3="MTD",VLOOKUP(F264,LRF!$B:$N,MATCH(Financials!$T$4,LRF!$B$5:$N$5,0),FALSE),VLOOKUP(F264,LRF!$Q:$AC,MATCH(Financials!$T$4,LRF!$Q$5:$AC$5,0),FALSE)),0)</f>
        <v>540401.69999999995</v>
      </c>
      <c r="L264" s="77">
        <f>SUM(G264:K264)</f>
        <v>271851.78999999992</v>
      </c>
      <c r="N264" s="66"/>
      <c r="O264" s="66"/>
      <c r="P264" s="66"/>
      <c r="Q264" s="66"/>
      <c r="R264" s="77">
        <f>SUM(N264:Q264)</f>
        <v>0</v>
      </c>
      <c r="T264" s="112">
        <f>L264+R264</f>
        <v>271851.78999999992</v>
      </c>
      <c r="U264" s="95">
        <f t="shared" ref="U264:W265" si="128">IFERROR(T264/$T$267,0)</f>
        <v>-4.5701327943912666</v>
      </c>
      <c r="V264" s="100">
        <f>IFERROR(IF($T$3="MTD",VLOOKUP(F264,'CONSO-2023'!$B:$N,MATCH(Financials!$T$4,'CONSO-2023'!$B$6:$N$6,0),FALSE),VLOOKUP(F264,'CONSO-2023'!$P:$AA,MATCH(Financials!$T$4,'CONSO-2023'!$P$6:$AB$6,0),FALSE)),0)</f>
        <v>1081637.2</v>
      </c>
      <c r="W264" s="95">
        <f t="shared" si="128"/>
        <v>-18.183531693330202</v>
      </c>
      <c r="X264" s="112">
        <f>T264-V264</f>
        <v>-809785.41</v>
      </c>
      <c r="Y264" s="95">
        <f>IFERROR(T264/V264-1,0)</f>
        <v>-0.74866638277603625</v>
      </c>
    </row>
    <row r="265" spans="6:25" x14ac:dyDescent="0.25">
      <c r="F265" s="75" t="s">
        <v>176</v>
      </c>
      <c r="G265" s="78">
        <f t="shared" ref="G265:L265" si="129">SUM(G264)</f>
        <v>0</v>
      </c>
      <c r="H265" s="78">
        <f t="shared" si="129"/>
        <v>39306.51</v>
      </c>
      <c r="I265" s="78">
        <f t="shared" si="129"/>
        <v>0</v>
      </c>
      <c r="J265" s="78">
        <f t="shared" si="129"/>
        <v>-307856.42000000004</v>
      </c>
      <c r="K265" s="78">
        <f t="shared" si="129"/>
        <v>540401.69999999995</v>
      </c>
      <c r="L265" s="78">
        <f t="shared" si="129"/>
        <v>271851.78999999992</v>
      </c>
      <c r="N265" s="70">
        <f>SUM(N264)</f>
        <v>0</v>
      </c>
      <c r="O265" s="70">
        <f>SUM(O264)</f>
        <v>0</v>
      </c>
      <c r="P265" s="70">
        <f>SUM(P264)</f>
        <v>0</v>
      </c>
      <c r="Q265" s="70">
        <f>SUM(Q264)</f>
        <v>0</v>
      </c>
      <c r="R265" s="78">
        <f>SUM(R264)</f>
        <v>0</v>
      </c>
      <c r="T265" s="113">
        <f>SUM(T264)</f>
        <v>271851.78999999992</v>
      </c>
      <c r="U265" s="96">
        <f t="shared" si="128"/>
        <v>-4.5701327943912666</v>
      </c>
      <c r="V265" s="113">
        <f>SUM(V264)</f>
        <v>1081637.2</v>
      </c>
      <c r="W265" s="96">
        <f t="shared" si="128"/>
        <v>-18.183531693330202</v>
      </c>
      <c r="X265" s="113">
        <f>SUM(X264)</f>
        <v>-809785.41</v>
      </c>
      <c r="Y265" s="96">
        <f>IFERROR(T265/V265-1,0)</f>
        <v>-0.74866638277603625</v>
      </c>
    </row>
    <row r="266" spans="6:25" x14ac:dyDescent="0.25">
      <c r="F266" s="59"/>
      <c r="G266" s="59"/>
      <c r="H266" s="293"/>
      <c r="I266" s="59"/>
      <c r="J266" s="224"/>
      <c r="K266" s="224"/>
      <c r="L266" s="59"/>
      <c r="N266" s="71"/>
      <c r="O266" s="71"/>
      <c r="P266" s="71"/>
      <c r="Q266" s="71"/>
      <c r="R266" s="59"/>
      <c r="T266" s="114"/>
      <c r="U266" s="97"/>
      <c r="V266" s="304"/>
      <c r="W266" s="97"/>
      <c r="X266" s="114"/>
      <c r="Y266" s="97"/>
    </row>
    <row r="267" spans="6:25" x14ac:dyDescent="0.25">
      <c r="F267" s="74" t="s">
        <v>177</v>
      </c>
      <c r="G267" s="69">
        <f t="shared" ref="G267:L267" si="130">G255+G261+G265</f>
        <v>0</v>
      </c>
      <c r="H267" s="69">
        <f>H255+H261+H265</f>
        <v>-33109.429999999986</v>
      </c>
      <c r="I267" s="69">
        <f t="shared" si="130"/>
        <v>-5930.55</v>
      </c>
      <c r="J267" s="69">
        <f t="shared" si="130"/>
        <v>-8656.3099999999977</v>
      </c>
      <c r="K267" s="69">
        <f>K255+K261+K265</f>
        <v>-11788.15000000014</v>
      </c>
      <c r="L267" s="69">
        <f t="shared" si="130"/>
        <v>-59484.440000000061</v>
      </c>
      <c r="N267" s="73">
        <f>N255+N261+N265</f>
        <v>0</v>
      </c>
      <c r="O267" s="73">
        <f>O255+O261+O265</f>
        <v>0</v>
      </c>
      <c r="P267" s="73">
        <f>P255+P261+P265</f>
        <v>0</v>
      </c>
      <c r="Q267" s="73">
        <f>Q255+Q261+Q265</f>
        <v>0</v>
      </c>
      <c r="R267" s="69">
        <f>R255+R261+R265</f>
        <v>0</v>
      </c>
      <c r="T267" s="115">
        <f>T255+T261+T265</f>
        <v>-59484.440000000061</v>
      </c>
      <c r="U267" s="98">
        <f>IFERROR(T267/$T$267,0)</f>
        <v>1</v>
      </c>
      <c r="V267" s="115">
        <f>V255+V261+V265</f>
        <v>-20481.110000000102</v>
      </c>
      <c r="W267" s="98">
        <f>IFERROR(V267/$T$267,0)</f>
        <v>0.34431037763825434</v>
      </c>
      <c r="X267" s="115">
        <f>X255+X261+X265</f>
        <v>-39003.329999999958</v>
      </c>
      <c r="Y267" s="98">
        <f>IFERROR(T267/V267-1,0)</f>
        <v>1.9043562580348312</v>
      </c>
    </row>
    <row r="268" spans="6:25" x14ac:dyDescent="0.25">
      <c r="F268" s="59"/>
      <c r="G268" s="59"/>
      <c r="H268" s="293"/>
      <c r="I268" s="59"/>
      <c r="J268" s="224"/>
      <c r="K268" s="224"/>
      <c r="L268" s="59"/>
      <c r="N268" s="71"/>
      <c r="O268" s="71"/>
      <c r="P268" s="71"/>
      <c r="Q268" s="71"/>
      <c r="R268" s="59"/>
      <c r="T268" s="114"/>
      <c r="U268" s="97"/>
      <c r="V268" s="304"/>
      <c r="W268" s="97"/>
      <c r="X268" s="114"/>
      <c r="Y268" s="97"/>
    </row>
    <row r="269" spans="6:25" x14ac:dyDescent="0.25">
      <c r="F269" s="12" t="s">
        <v>178</v>
      </c>
      <c r="G269" s="12"/>
      <c r="H269" s="12"/>
      <c r="I269" s="12"/>
      <c r="J269" s="223"/>
      <c r="K269" s="223"/>
      <c r="L269" s="12"/>
      <c r="N269" s="72"/>
      <c r="O269" s="72"/>
      <c r="P269" s="72"/>
      <c r="Q269" s="72"/>
      <c r="R269" s="12"/>
      <c r="T269" s="101"/>
      <c r="U269" s="36"/>
      <c r="V269" s="101"/>
      <c r="W269" s="36"/>
      <c r="X269" s="101"/>
      <c r="Y269" s="36"/>
    </row>
    <row r="270" spans="6:25" x14ac:dyDescent="0.25">
      <c r="F270" s="76" t="s">
        <v>179</v>
      </c>
      <c r="G270" s="77">
        <v>0</v>
      </c>
      <c r="H270" s="4">
        <f>IFERROR(IF($T$3="MTD",VLOOKUP(F270,LO!B:N,MATCH(Financials!$T$4,LO!$B$5:$N$5,0),FALSE),VLOOKUP(F270,LO!$Q:$AC,MATCH(Financials!$T$4,LO!$Q$5:$AC$5,0),FALSE)),0)</f>
        <v>281807.46000000002</v>
      </c>
      <c r="I270" s="77">
        <f>IFERROR(IF($T$3="MTD",VLOOKUP(F270,LU!$B:$N,MATCH(Financials!$T$4,LU!$B$5:$N$5,0),FALSE),VLOOKUP(F270,LU!$Q:$AC,MATCH(Financials!$T$4,LU!$Q$5:$AC$5,0),FALSE)),0)</f>
        <v>13588.89</v>
      </c>
      <c r="J270" s="77">
        <f>IFERROR(IF($T$3="MTD",VLOOKUP(F270,LF!$B:$N,MATCH(Financials!$T$4,LF!$B$5:$N$5,0),FALSE),VLOOKUP(F270,LF!$Q:$AC,MATCH(Financials!$T$4,LF!$Q$5:$AC$5,0),FALSE)),0)</f>
        <v>121090.13</v>
      </c>
      <c r="K270" s="77">
        <f>IFERROR(IF($T$3="MTD",VLOOKUP(F270,LRF!$B:$N,MATCH(Financials!$T$4,LRF!$B$5:$N$5,0),FALSE),VLOOKUP(F270,LRF!$Q:$AC,MATCH(Financials!$T$4,LRF!$Q$5:$AC$5,0),FALSE)),0)</f>
        <v>119507.44</v>
      </c>
      <c r="L270" s="77">
        <f>SUM(G270:K270)</f>
        <v>535993.92000000004</v>
      </c>
      <c r="N270" s="66"/>
      <c r="O270" s="66"/>
      <c r="P270" s="66"/>
      <c r="Q270" s="66"/>
      <c r="R270" s="77">
        <f>SUM(N270:Q270)</f>
        <v>0</v>
      </c>
      <c r="T270" s="112">
        <f>L270+R270</f>
        <v>535993.92000000004</v>
      </c>
      <c r="U270" s="95"/>
      <c r="V270" s="100">
        <f>IFERROR(IF($T$3="MTD",VLOOKUP(F270,'CONSO-2023'!$B:$N,MATCH(Financials!$T$4,'CONSO-2023'!$B$6:$N$6,0),FALSE),VLOOKUP(F270,'CONSO-2023'!$P:$AA,MATCH(Financials!$T$4,'CONSO-2023'!$P$6:$AB$6,0),FALSE)),0)</f>
        <v>511083.6</v>
      </c>
      <c r="W270" s="95"/>
      <c r="X270" s="112">
        <f>T270-V270</f>
        <v>24910.320000000065</v>
      </c>
      <c r="Y270" s="95">
        <f>IFERROR(T270/V270-1,0)</f>
        <v>4.8740206103267791E-2</v>
      </c>
    </row>
    <row r="271" spans="6:25" x14ac:dyDescent="0.25">
      <c r="F271" s="81" t="s">
        <v>180</v>
      </c>
      <c r="G271" s="82">
        <v>0</v>
      </c>
      <c r="H271" s="4">
        <f>IFERROR(IF($T$3="MTD",VLOOKUP(F271,LO!B:N,MATCH(Financials!$T$4,LO!$B$5:$N$5,0),FALSE),VLOOKUP(F271,LO!$Q:$AC,MATCH(Financials!$T$4,LO!$Q$5:$AC$5,0),FALSE)),0)</f>
        <v>248698.03</v>
      </c>
      <c r="I271" s="77">
        <f>IFERROR(IF($T$3="MTD",VLOOKUP(F271,LU!$B:$N,MATCH(Financials!$T$4,LU!$B$5:$N$5,0),FALSE),VLOOKUP(F271,LU!$Q:$AC,MATCH(Financials!$T$4,LU!$Q$5:$AC$5,0),FALSE)),0)</f>
        <v>7658.34</v>
      </c>
      <c r="J271" s="82">
        <f>IFERROR(IF($T$3="MTD",VLOOKUP(F271,LF!$B:$N,MATCH(Financials!$T$4,LF!$B$5:$N$5,0),FALSE),VLOOKUP(F271,LF!$Q:$AC,MATCH(Financials!$T$4,LF!$Q$5:$AC$5,0),FALSE)),0)</f>
        <v>112433.82</v>
      </c>
      <c r="K271" s="77">
        <f>IFERROR(IF($T$3="MTD",VLOOKUP(F271,LRF!$B:$N,MATCH(Financials!$T$4,LRF!$B$5:$N$5,0),FALSE),VLOOKUP(F271,LRF!$Q:$AC,MATCH(Financials!$T$4,LRF!$Q$5:$AC$5,0),FALSE)),0)</f>
        <v>107719.29</v>
      </c>
      <c r="L271" s="77">
        <f>SUM(G271:K271)</f>
        <v>476509.48</v>
      </c>
      <c r="N271" s="66"/>
      <c r="O271" s="66"/>
      <c r="P271" s="66"/>
      <c r="Q271" s="66"/>
      <c r="R271" s="77">
        <f>SUM(N271:Q271)</f>
        <v>0</v>
      </c>
      <c r="T271" s="112">
        <f>L271+R271</f>
        <v>476509.48</v>
      </c>
      <c r="U271" s="95"/>
      <c r="V271" s="100">
        <f>IFERROR(IF($T$3="MTD",VLOOKUP(F271,'CONSO-2023'!$B:$N,MATCH(Financials!$T$4,'CONSO-2023'!$B$6:$N$6,0),FALSE),VLOOKUP(F271,'CONSO-2023'!$P:$AA,MATCH(Financials!$T$4,'CONSO-2023'!$P$6:$AB$6,0),FALSE)),0)</f>
        <v>490602.49</v>
      </c>
      <c r="W271" s="95"/>
      <c r="X271" s="112">
        <f>T271-V271</f>
        <v>-14093.010000000009</v>
      </c>
      <c r="Y271" s="95">
        <f>IFERROR(T271/V271-1,0)</f>
        <v>-2.8725924322153373E-2</v>
      </c>
    </row>
    <row r="272" spans="6:25" ht="15.75" thickBot="1" x14ac:dyDescent="0.3">
      <c r="F272" s="83" t="s">
        <v>181</v>
      </c>
      <c r="G272" s="84">
        <f t="shared" ref="G272:L272" si="131">G271-G270</f>
        <v>0</v>
      </c>
      <c r="H272" s="84">
        <f t="shared" si="131"/>
        <v>-33109.430000000022</v>
      </c>
      <c r="I272" s="84">
        <f t="shared" si="131"/>
        <v>-5930.5499999999993</v>
      </c>
      <c r="J272" s="84">
        <f t="shared" si="131"/>
        <v>-8656.3099999999977</v>
      </c>
      <c r="K272" s="84">
        <f t="shared" si="131"/>
        <v>-11788.150000000009</v>
      </c>
      <c r="L272" s="84">
        <f t="shared" si="131"/>
        <v>-59484.440000000061</v>
      </c>
      <c r="N272" s="85">
        <f>N271-N270</f>
        <v>0</v>
      </c>
      <c r="O272" s="85">
        <f>O271-O270</f>
        <v>0</v>
      </c>
      <c r="P272" s="85">
        <f>P271-P270</f>
        <v>0</v>
      </c>
      <c r="Q272" s="85">
        <f>Q271-Q270</f>
        <v>0</v>
      </c>
      <c r="R272" s="84">
        <f>R271-R270</f>
        <v>0</v>
      </c>
      <c r="T272" s="116">
        <f>T271-T270</f>
        <v>-59484.440000000061</v>
      </c>
      <c r="U272" s="99"/>
      <c r="V272" s="116">
        <f>V271-V270</f>
        <v>-20481.109999999986</v>
      </c>
      <c r="W272" s="99"/>
      <c r="X272" s="116">
        <f>X271-X270</f>
        <v>-39003.330000000075</v>
      </c>
      <c r="Y272" s="99">
        <f>IFERROR(T272/V272-1,0)</f>
        <v>1.9043562580348476</v>
      </c>
    </row>
    <row r="273" spans="6:25" ht="15.75" thickTop="1" x14ac:dyDescent="0.25">
      <c r="F273" s="16" t="s">
        <v>61</v>
      </c>
      <c r="G273" s="16"/>
      <c r="H273" s="166">
        <f>ROUND(H271-H154+T195+T196,0)</f>
        <v>-294</v>
      </c>
      <c r="I273" s="166">
        <f>ROUND(I271-I154+U196,0)</f>
        <v>0</v>
      </c>
      <c r="J273" s="225">
        <f>J271-J154</f>
        <v>0</v>
      </c>
      <c r="K273" s="225">
        <f>K271-K154</f>
        <v>0</v>
      </c>
      <c r="L273" s="166">
        <f>ROUND(L271-L154+T195+T196,0)</f>
        <v>-294</v>
      </c>
      <c r="M273" s="90"/>
      <c r="N273" s="90"/>
      <c r="O273" s="90"/>
      <c r="P273" s="90"/>
      <c r="Q273" s="90"/>
      <c r="R273" s="166">
        <f>R271-R154</f>
        <v>0</v>
      </c>
      <c r="S273" s="166"/>
      <c r="T273" s="166">
        <f>ROUND(T271-T154+T195+T196,0)</f>
        <v>-294</v>
      </c>
      <c r="U273" s="166"/>
      <c r="V273" s="305">
        <f>V271-V154+V195+V196</f>
        <v>-1.6370904631912708E-11</v>
      </c>
      <c r="W273" s="166"/>
      <c r="X273" s="166">
        <f>ROUND(X271-X154+X195+X196,0)</f>
        <v>-294</v>
      </c>
      <c r="Y273" s="16"/>
    </row>
    <row r="274" spans="6:25" x14ac:dyDescent="0.25">
      <c r="H274" s="166">
        <f>ROUND(H267-H272,0)</f>
        <v>0</v>
      </c>
      <c r="I274" s="166">
        <f>ROUND(I267-I272,0)</f>
        <v>0</v>
      </c>
      <c r="J274" s="225">
        <f>ROUND(J267-J272,0)</f>
        <v>0</v>
      </c>
      <c r="K274" s="225">
        <f>ROUND(K267-K272,0)</f>
        <v>0</v>
      </c>
      <c r="L274" s="166">
        <f>ROUND(L267-L272,0)</f>
        <v>0</v>
      </c>
      <c r="M274" s="90"/>
      <c r="N274" s="90"/>
      <c r="O274" s="90"/>
      <c r="P274" s="90"/>
      <c r="Q274" s="90"/>
      <c r="R274" s="166">
        <f>R267-R272</f>
        <v>0</v>
      </c>
      <c r="S274" s="166"/>
      <c r="T274" s="166">
        <f>T267-T272</f>
        <v>0</v>
      </c>
      <c r="U274" s="166"/>
      <c r="V274" s="305"/>
      <c r="W274" s="166"/>
      <c r="X274" s="166"/>
      <c r="Y274" s="21"/>
    </row>
    <row r="275" spans="6:25" x14ac:dyDescent="0.25"/>
    <row r="276" spans="6:25" x14ac:dyDescent="0.25">
      <c r="L276" s="131"/>
    </row>
    <row r="277" spans="6:25" x14ac:dyDescent="0.25"/>
    <row r="278" spans="6:25" x14ac:dyDescent="0.25">
      <c r="L278" s="166"/>
    </row>
    <row r="279" spans="6:25" x14ac:dyDescent="0.25">
      <c r="H279" s="192"/>
      <c r="I279" s="192"/>
      <c r="J279" s="226"/>
      <c r="K279" s="226"/>
      <c r="L279" s="192"/>
    </row>
    <row r="280" spans="6:25" x14ac:dyDescent="0.25">
      <c r="H280" s="193"/>
      <c r="I280" s="193"/>
      <c r="J280" s="222"/>
      <c r="K280" s="222"/>
      <c r="L280" s="193"/>
    </row>
    <row r="281" spans="6:25" x14ac:dyDescent="0.25">
      <c r="I281" s="193"/>
    </row>
    <row r="282" spans="6:25" x14ac:dyDescent="0.25"/>
    <row r="283" spans="6:25" x14ac:dyDescent="0.25"/>
    <row r="284" spans="6:25" x14ac:dyDescent="0.25"/>
    <row r="285" spans="6:25" x14ac:dyDescent="0.25"/>
    <row r="286" spans="6:25" x14ac:dyDescent="0.25"/>
    <row r="287" spans="6:25" x14ac:dyDescent="0.25"/>
    <row r="288" spans="6:25" x14ac:dyDescent="0.25"/>
    <row r="289" x14ac:dyDescent="0.25"/>
    <row r="290" x14ac:dyDescent="0.25"/>
    <row r="291" x14ac:dyDescent="0.25"/>
    <row r="292" x14ac:dyDescent="0.25"/>
    <row r="293" x14ac:dyDescent="0.25"/>
    <row r="294" x14ac:dyDescent="0.25"/>
    <row r="295" x14ac:dyDescent="0.25"/>
    <row r="296" x14ac:dyDescent="0.25"/>
    <row r="297" x14ac:dyDescent="0.25"/>
    <row r="298" x14ac:dyDescent="0.25"/>
    <row r="299" x14ac:dyDescent="0.25"/>
    <row r="300" x14ac:dyDescent="0.25"/>
    <row r="301" x14ac:dyDescent="0.25"/>
    <row r="302" x14ac:dyDescent="0.25"/>
    <row r="303" x14ac:dyDescent="0.25"/>
    <row r="304" x14ac:dyDescent="0.25"/>
    <row r="305" x14ac:dyDescent="0.25"/>
    <row r="306" x14ac:dyDescent="0.25"/>
    <row r="307" x14ac:dyDescent="0.25"/>
    <row r="308" x14ac:dyDescent="0.25"/>
    <row r="309" x14ac:dyDescent="0.25"/>
    <row r="310" x14ac:dyDescent="0.25"/>
    <row r="311" x14ac:dyDescent="0.25"/>
    <row r="312" x14ac:dyDescent="0.25"/>
    <row r="313" x14ac:dyDescent="0.25"/>
    <row r="314" x14ac:dyDescent="0.25"/>
    <row r="315" x14ac:dyDescent="0.25"/>
    <row r="316" x14ac:dyDescent="0.25"/>
    <row r="317" x14ac:dyDescent="0.25"/>
    <row r="318" x14ac:dyDescent="0.25"/>
    <row r="319" x14ac:dyDescent="0.25"/>
    <row r="320" x14ac:dyDescent="0.25"/>
    <row r="321" x14ac:dyDescent="0.25"/>
    <row r="322" x14ac:dyDescent="0.25"/>
    <row r="323" x14ac:dyDescent="0.25"/>
    <row r="324" x14ac:dyDescent="0.25"/>
    <row r="325" x14ac:dyDescent="0.25"/>
    <row r="326" x14ac:dyDescent="0.25"/>
    <row r="327" x14ac:dyDescent="0.25"/>
    <row r="328" x14ac:dyDescent="0.25"/>
    <row r="329" x14ac:dyDescent="0.25"/>
    <row r="330" x14ac:dyDescent="0.25"/>
    <row r="331" x14ac:dyDescent="0.25"/>
    <row r="332" x14ac:dyDescent="0.25"/>
    <row r="333" x14ac:dyDescent="0.25"/>
    <row r="334" x14ac:dyDescent="0.25"/>
    <row r="335" x14ac:dyDescent="0.25"/>
    <row r="336" x14ac:dyDescent="0.25"/>
    <row r="337" x14ac:dyDescent="0.25"/>
    <row r="338" x14ac:dyDescent="0.25"/>
    <row r="339" x14ac:dyDescent="0.25"/>
    <row r="340" x14ac:dyDescent="0.25"/>
    <row r="341" x14ac:dyDescent="0.25"/>
    <row r="342" x14ac:dyDescent="0.25"/>
    <row r="343" x14ac:dyDescent="0.25"/>
    <row r="344" x14ac:dyDescent="0.25"/>
    <row r="345" x14ac:dyDescent="0.25"/>
    <row r="346" x14ac:dyDescent="0.25"/>
    <row r="347" x14ac:dyDescent="0.25"/>
    <row r="348" x14ac:dyDescent="0.25"/>
    <row r="349" x14ac:dyDescent="0.25"/>
    <row r="350" x14ac:dyDescent="0.25"/>
    <row r="351" x14ac:dyDescent="0.25"/>
    <row r="352" x14ac:dyDescent="0.25"/>
    <row r="353" x14ac:dyDescent="0.25"/>
    <row r="354" x14ac:dyDescent="0.25"/>
    <row r="355" x14ac:dyDescent="0.25"/>
    <row r="356" x14ac:dyDescent="0.25"/>
    <row r="357" x14ac:dyDescent="0.25"/>
    <row r="358" x14ac:dyDescent="0.25"/>
    <row r="359" x14ac:dyDescent="0.25"/>
    <row r="360" x14ac:dyDescent="0.25"/>
    <row r="361" x14ac:dyDescent="0.25"/>
    <row r="362" x14ac:dyDescent="0.25"/>
    <row r="363" x14ac:dyDescent="0.25"/>
    <row r="364" x14ac:dyDescent="0.25"/>
    <row r="365" x14ac:dyDescent="0.25"/>
    <row r="366" x14ac:dyDescent="0.25"/>
    <row r="367" x14ac:dyDescent="0.25"/>
    <row r="368" x14ac:dyDescent="0.25"/>
    <row r="369" x14ac:dyDescent="0.25"/>
    <row r="370" x14ac:dyDescent="0.25"/>
    <row r="371" x14ac:dyDescent="0.25"/>
    <row r="372" x14ac:dyDescent="0.25"/>
    <row r="373" x14ac:dyDescent="0.25"/>
    <row r="374" x14ac:dyDescent="0.25"/>
    <row r="375" x14ac:dyDescent="0.25"/>
    <row r="376" x14ac:dyDescent="0.25"/>
    <row r="377" x14ac:dyDescent="0.25"/>
    <row r="378" x14ac:dyDescent="0.25"/>
    <row r="379" x14ac:dyDescent="0.25"/>
    <row r="380" x14ac:dyDescent="0.25"/>
    <row r="381" x14ac:dyDescent="0.25"/>
    <row r="382" x14ac:dyDescent="0.25"/>
    <row r="383" x14ac:dyDescent="0.25"/>
    <row r="384" x14ac:dyDescent="0.25"/>
    <row r="385" x14ac:dyDescent="0.25"/>
    <row r="386" x14ac:dyDescent="0.25"/>
    <row r="387" x14ac:dyDescent="0.25"/>
    <row r="388" x14ac:dyDescent="0.25"/>
    <row r="389" x14ac:dyDescent="0.25"/>
    <row r="390" x14ac:dyDescent="0.25"/>
    <row r="391" x14ac:dyDescent="0.25"/>
    <row r="392" x14ac:dyDescent="0.25"/>
    <row r="393" x14ac:dyDescent="0.25"/>
    <row r="394" x14ac:dyDescent="0.25"/>
    <row r="401" x14ac:dyDescent="0.25"/>
    <row r="402" x14ac:dyDescent="0.25"/>
    <row r="403" x14ac:dyDescent="0.25"/>
    <row r="404" x14ac:dyDescent="0.25"/>
    <row r="405" x14ac:dyDescent="0.25"/>
    <row r="406" x14ac:dyDescent="0.25"/>
    <row r="407" x14ac:dyDescent="0.25"/>
    <row r="408" x14ac:dyDescent="0.25"/>
    <row r="409" x14ac:dyDescent="0.25"/>
    <row r="411" x14ac:dyDescent="0.25"/>
    <row r="412" x14ac:dyDescent="0.25"/>
    <row r="413" x14ac:dyDescent="0.25"/>
    <row r="414" x14ac:dyDescent="0.25"/>
    <row r="415" x14ac:dyDescent="0.25"/>
    <row r="416" x14ac:dyDescent="0.25"/>
    <row r="417" x14ac:dyDescent="0.25"/>
  </sheetData>
  <dataConsolidate/>
  <mergeCells count="10">
    <mergeCell ref="B5:B6"/>
    <mergeCell ref="T5:Y5"/>
    <mergeCell ref="N5:R5"/>
    <mergeCell ref="F5:F6"/>
    <mergeCell ref="H5:H6"/>
    <mergeCell ref="I5:I6"/>
    <mergeCell ref="J5:J6"/>
    <mergeCell ref="L5:L6"/>
    <mergeCell ref="G5:G6"/>
    <mergeCell ref="K5:K6"/>
  </mergeCells>
  <dataValidations count="1">
    <dataValidation type="list" allowBlank="1" showInputMessage="1" showErrorMessage="1" sqref="T3" xr:uid="{00000000-0002-0000-0100-000000000000}">
      <formula1>"MTD,YTD"</formula1>
    </dataValidation>
  </dataValidations>
  <pageMargins left="0.7" right="0.7" top="0.75" bottom="0.75" header="0.3" footer="0.3"/>
  <pageSetup orientation="portrait" r:id="rId1"/>
  <ignoredErrors>
    <ignoredError sqref="U138:W138 W139" formula="1"/>
  </ignoredError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8437C06-31A9-48F0-A0AF-5D634F5B1A9C}">
          <x14:formula1>
            <xm:f>LF!$C$5:$N$5</xm:f>
          </x14:formula1>
          <xm:sqref>T4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Z106"/>
  <sheetViews>
    <sheetView showGridLines="0" zoomScale="80" zoomScaleNormal="80" zoomScalePageLayoutView="90" workbookViewId="0">
      <pane xSplit="6" ySplit="6" topLeftCell="M46" activePane="bottomRight" state="frozen"/>
      <selection activeCell="D30" sqref="D30"/>
      <selection pane="topRight" activeCell="D30" sqref="D30"/>
      <selection pane="bottomLeft" activeCell="D30" sqref="D30"/>
      <selection pane="bottomRight" activeCell="T4" sqref="T4"/>
    </sheetView>
  </sheetViews>
  <sheetFormatPr defaultColWidth="9.140625" defaultRowHeight="15" zeroHeight="1" outlineLevelRow="2" outlineLevelCol="2" x14ac:dyDescent="0.25"/>
  <cols>
    <col min="1" max="1" width="1.5703125" style="291" hidden="1" customWidth="1"/>
    <col min="2" max="3" width="4.42578125" style="291" hidden="1" customWidth="1"/>
    <col min="4" max="4" width="8.140625" style="291" hidden="1" customWidth="1"/>
    <col min="5" max="5" width="0.140625" style="291" customWidth="1"/>
    <col min="6" max="6" width="51.42578125" style="291" bestFit="1" customWidth="1"/>
    <col min="7" max="7" width="12.85546875" style="291" customWidth="1" outlineLevel="2"/>
    <col min="8" max="8" width="18.42578125" style="291" customWidth="1" outlineLevel="2"/>
    <col min="9" max="9" width="13.140625" style="291" customWidth="1" outlineLevel="2"/>
    <col min="10" max="11" width="13.5703125" style="291" customWidth="1" outlineLevel="2"/>
    <col min="12" max="12" width="13.42578125" style="292" customWidth="1" outlineLevel="1"/>
    <col min="13" max="13" width="1.85546875" style="291" customWidth="1" outlineLevel="1"/>
    <col min="14" max="17" width="12.85546875" style="291" customWidth="1" outlineLevel="2"/>
    <col min="18" max="18" width="12.85546875" style="291" customWidth="1" outlineLevel="1"/>
    <col min="19" max="19" width="1.85546875" style="291" customWidth="1" outlineLevel="1"/>
    <col min="20" max="20" width="12.5703125" style="292" bestFit="1" customWidth="1"/>
    <col min="21" max="21" width="7.140625" style="419" customWidth="1"/>
    <col min="22" max="22" width="12.42578125" style="291" bestFit="1" customWidth="1"/>
    <col min="23" max="23" width="6.5703125" style="291" customWidth="1"/>
    <col min="24" max="24" width="1.5703125" style="291" customWidth="1"/>
    <col min="25" max="25" width="11.5703125" style="291" bestFit="1" customWidth="1"/>
    <col min="26" max="26" width="9.140625" style="291" customWidth="1"/>
    <col min="27" max="28" width="7.42578125" style="291" customWidth="1"/>
    <col min="29" max="29" width="8.5703125" style="291" customWidth="1"/>
    <col min="30" max="16384" width="9.140625" style="291"/>
  </cols>
  <sheetData>
    <row r="1" spans="1:26" ht="18.75" x14ac:dyDescent="0.3">
      <c r="A1" s="418" t="s">
        <v>56</v>
      </c>
      <c r="B1" s="418"/>
      <c r="C1" s="418"/>
      <c r="D1" s="418"/>
      <c r="E1" s="418"/>
    </row>
    <row r="2" spans="1:26" ht="18.75" x14ac:dyDescent="0.3">
      <c r="A2" s="418" t="s">
        <v>451</v>
      </c>
      <c r="B2" s="418"/>
      <c r="C2" s="418"/>
      <c r="D2" s="418"/>
      <c r="E2" s="418"/>
    </row>
    <row r="3" spans="1:26" ht="15" customHeight="1" x14ac:dyDescent="0.3">
      <c r="A3" s="292"/>
      <c r="B3" s="418"/>
      <c r="C3" s="418"/>
      <c r="F3" s="420" t="s">
        <v>144</v>
      </c>
      <c r="T3" s="30" t="s">
        <v>145</v>
      </c>
      <c r="U3" s="296" t="s">
        <v>147</v>
      </c>
    </row>
    <row r="4" spans="1:26" x14ac:dyDescent="0.25">
      <c r="A4" s="292"/>
      <c r="F4" s="420" t="s">
        <v>146</v>
      </c>
      <c r="T4" s="137">
        <v>45352</v>
      </c>
      <c r="U4" s="296" t="s">
        <v>147</v>
      </c>
    </row>
    <row r="5" spans="1:26" ht="14.45" customHeight="1" x14ac:dyDescent="0.25">
      <c r="B5" s="931"/>
      <c r="C5" s="421"/>
      <c r="D5" s="421"/>
      <c r="E5" s="421"/>
      <c r="F5" s="931"/>
      <c r="G5" s="932" t="s">
        <v>66</v>
      </c>
      <c r="H5" s="932" t="s">
        <v>58</v>
      </c>
      <c r="I5" s="932" t="s">
        <v>59</v>
      </c>
      <c r="J5" s="932" t="s">
        <v>60</v>
      </c>
      <c r="K5" s="933" t="s">
        <v>20421</v>
      </c>
      <c r="L5" s="928" t="s">
        <v>63</v>
      </c>
      <c r="N5" s="929" t="s">
        <v>64</v>
      </c>
      <c r="O5" s="929"/>
      <c r="P5" s="929"/>
      <c r="Q5" s="929"/>
      <c r="R5" s="930"/>
      <c r="T5" s="927" t="s">
        <v>65</v>
      </c>
      <c r="U5" s="927"/>
      <c r="V5" s="927"/>
      <c r="W5" s="927"/>
      <c r="Y5" s="927" t="s">
        <v>455</v>
      </c>
      <c r="Z5" s="927"/>
    </row>
    <row r="6" spans="1:26" x14ac:dyDescent="0.25">
      <c r="B6" s="931"/>
      <c r="C6" s="421"/>
      <c r="D6" s="421"/>
      <c r="E6" s="421"/>
      <c r="F6" s="931"/>
      <c r="G6" s="932"/>
      <c r="H6" s="932"/>
      <c r="I6" s="932"/>
      <c r="J6" s="932"/>
      <c r="K6" s="934"/>
      <c r="L6" s="928"/>
      <c r="N6" s="422" t="s">
        <v>67</v>
      </c>
      <c r="O6" s="422" t="s">
        <v>165</v>
      </c>
      <c r="P6" s="422" t="s">
        <v>162</v>
      </c>
      <c r="Q6" s="422" t="s">
        <v>164</v>
      </c>
      <c r="R6" s="423" t="s">
        <v>163</v>
      </c>
      <c r="T6" s="424" t="s">
        <v>456</v>
      </c>
      <c r="U6" s="425" t="s">
        <v>160</v>
      </c>
      <c r="V6" s="424" t="s">
        <v>457</v>
      </c>
      <c r="W6" s="425" t="s">
        <v>160</v>
      </c>
      <c r="Y6" s="424" t="s">
        <v>453</v>
      </c>
      <c r="Z6" s="425" t="s">
        <v>454</v>
      </c>
    </row>
    <row r="7" spans="1:26" x14ac:dyDescent="0.25">
      <c r="G7" s="426"/>
      <c r="H7" s="426"/>
      <c r="I7" s="426"/>
      <c r="J7" s="426"/>
      <c r="K7" s="426"/>
      <c r="N7" s="427"/>
      <c r="O7" s="427"/>
      <c r="P7" s="427"/>
      <c r="Q7" s="427"/>
      <c r="R7" s="426"/>
      <c r="T7" s="297"/>
      <c r="U7" s="428"/>
      <c r="V7" s="297"/>
      <c r="W7" s="428"/>
      <c r="Y7" s="297"/>
      <c r="Z7" s="428"/>
    </row>
    <row r="8" spans="1:26" x14ac:dyDescent="0.25">
      <c r="F8" s="14" t="s">
        <v>450</v>
      </c>
      <c r="G8" s="429"/>
      <c r="H8" s="429"/>
      <c r="I8" s="429"/>
      <c r="J8" s="429"/>
      <c r="K8" s="429"/>
      <c r="L8" s="430"/>
      <c r="N8" s="431"/>
      <c r="O8" s="431"/>
      <c r="P8" s="431"/>
      <c r="Q8" s="431"/>
      <c r="R8" s="429"/>
      <c r="T8" s="294"/>
      <c r="U8" s="432"/>
      <c r="V8" s="294"/>
      <c r="W8" s="432"/>
      <c r="Y8" s="294"/>
      <c r="Z8" s="432"/>
    </row>
    <row r="9" spans="1:26" outlineLevel="1" x14ac:dyDescent="0.25">
      <c r="B9" s="291" t="s">
        <v>116</v>
      </c>
      <c r="C9" s="291" t="s">
        <v>116</v>
      </c>
      <c r="D9" s="291" t="s">
        <v>116</v>
      </c>
      <c r="E9" s="291" t="s">
        <v>116</v>
      </c>
      <c r="F9" s="13" t="s">
        <v>34</v>
      </c>
      <c r="G9" s="13"/>
      <c r="H9" s="13">
        <f>IFERROR(IF($T$3="MTD",VLOOKUP(B9,LO!A:N,MATCH('OPEX Review'!$T$4,LO!$A$5:$N$5,0),FALSE),VLOOKUP(B9,LO!$P:$AC,MATCH('OPEX Review'!$T$4,LO!$P$5:$AC$5,0),FALSE)),0)</f>
        <v>36395.550000000003</v>
      </c>
      <c r="I9" s="13">
        <f>IFERROR(IF($T$3="MTD",VLOOKUP(C9,LU!$A:$N,MATCH('OPEX Review'!$T$4,LU!$A$5:$N$5,0),FALSE),VLOOKUP(C9,LU!$P:$AC,MATCH('OPEX Review'!$T$4,LU!$P$5:$AC$5,0),FALSE)),0)</f>
        <v>0</v>
      </c>
      <c r="J9" s="13">
        <f>IFERROR(IF($T$3="MTD",VLOOKUP(D9,LF!$A:$N,MATCH('OPEX Review'!$T$4,LF!$A$5:$N$5,0),FALSE),VLOOKUP(D9,LF!$P:$AC,MATCH('OPEX Review'!$T$4,LF!$P$5:$AC$5,0),FALSE)),0)</f>
        <v>0</v>
      </c>
      <c r="K9" s="13">
        <f>IFERROR(IF($T$3="MTD",VLOOKUP(E9,LRF!$A:$N,MATCH('OPEX Review'!$T$4,LRF!$A$5:$N$5,0),FALSE),VLOOKUP(E9,LRF!$P$5:$AC$5,MATCH('OPEX Review'!$T$4,LRF!$P$5:$AC$5,0),FALSE)),0)</f>
        <v>0</v>
      </c>
      <c r="L9" s="14">
        <f>SUM(G9:K9)</f>
        <v>36395.550000000003</v>
      </c>
      <c r="N9" s="32"/>
      <c r="O9" s="32"/>
      <c r="P9" s="32"/>
      <c r="Q9" s="32"/>
      <c r="R9" s="13">
        <f>SUM(N9:Q9)</f>
        <v>0</v>
      </c>
      <c r="T9" s="100">
        <f>L9+R9</f>
        <v>36395.550000000003</v>
      </c>
      <c r="U9" s="67">
        <f>IFERROR(T9/$T$59,0)</f>
        <v>0.40243718779661253</v>
      </c>
      <c r="V9" s="100">
        <f>IFERROR(IF($T$3="MTD",VLOOKUP(F9,'FY24 OPEX'!$C$37:$P$57,MATCH('OPEX Review'!$T$4,'FY24 OPEX'!$C$37:$P$37,0),FALSE),VLOOKUP(F9,'FY24 OPEX'!$R$37:$AE$57,MATCH('OPEX Review'!$T$4,'FY24 OPEX'!$R$37:$AE$37,0),FALSE)),0)</f>
        <v>40000</v>
      </c>
      <c r="W9" s="67">
        <f>IFERROR(V9/$V$59,0)</f>
        <v>0.46601941747572811</v>
      </c>
      <c r="Y9" s="100">
        <f>V9-T9</f>
        <v>3604.4499999999971</v>
      </c>
      <c r="Z9" s="67">
        <f>IFERROR(Y9/T9,0)</f>
        <v>9.9035459005290399E-2</v>
      </c>
    </row>
    <row r="10" spans="1:26" outlineLevel="1" x14ac:dyDescent="0.25">
      <c r="B10" s="291" t="s">
        <v>117</v>
      </c>
      <c r="C10" s="291" t="s">
        <v>117</v>
      </c>
      <c r="D10" s="291" t="s">
        <v>117</v>
      </c>
      <c r="E10" s="291" t="s">
        <v>117</v>
      </c>
      <c r="F10" s="86" t="s">
        <v>36</v>
      </c>
      <c r="G10" s="86"/>
      <c r="H10" s="86">
        <f>IFERROR(IF($T$3="MTD",VLOOKUP(B10,LO!A:N,MATCH('OPEX Review'!$T$4,LO!$A$5:$N$5,0),FALSE),VLOOKUP(B10,LO!$P:$AC,MATCH('OPEX Review'!$T$4,LO!$P$5:$AC$5,0),FALSE)),0)</f>
        <v>3661.43</v>
      </c>
      <c r="I10" s="86">
        <f>IFERROR(IF($T$3="MTD",VLOOKUP(C10,LU!$A:$N,MATCH('OPEX Review'!$T$4,LU!$A$5:$N$5,0),FALSE),VLOOKUP(C10,LU!$P:$AC,MATCH('OPEX Review'!$T$4,LU!$P$5:$AC$5,0),FALSE)),0)</f>
        <v>0</v>
      </c>
      <c r="J10" s="86">
        <f>IFERROR(IF($T$3="MTD",VLOOKUP(D10,LF!$A:$N,MATCH('OPEX Review'!$T$4,LF!$A$5:$N$5,0),FALSE),VLOOKUP(D10,LF!$P:$AC,MATCH('OPEX Review'!$T$4,LF!$P$5:$AC$5,0),FALSE)),0)</f>
        <v>0</v>
      </c>
      <c r="K10" s="13">
        <f>IFERROR(IF($T$3="MTD",VLOOKUP(E10,LRF!$A:$N,MATCH('OPEX Review'!$T$4,LRF!$A$5:$N$5,0),FALSE),VLOOKUP(E10,LRF!$P$5:$AC$5,MATCH('OPEX Review'!$T$4,LRF!$P$5:$AC$5,0),FALSE)),0)</f>
        <v>0</v>
      </c>
      <c r="L10" s="11">
        <f>SUM(G10:K10)</f>
        <v>3661.43</v>
      </c>
      <c r="M10" s="384"/>
      <c r="N10" s="87"/>
      <c r="O10" s="87"/>
      <c r="P10" s="87"/>
      <c r="Q10" s="87"/>
      <c r="R10" s="86">
        <f>SUM(N10:Q10)</f>
        <v>0</v>
      </c>
      <c r="S10" s="384"/>
      <c r="T10" s="104">
        <f>L10+R10</f>
        <v>3661.43</v>
      </c>
      <c r="U10" s="88">
        <f>IFERROR(T10/$T$59,0)</f>
        <v>4.0485597621526558E-2</v>
      </c>
      <c r="V10" s="104">
        <f>IFERROR(IF($T$3="MTD",VLOOKUP(F10,'FY24 OPEX'!$C$37:$P$57,MATCH('OPEX Review'!$T$4,'FY24 OPEX'!$C$37:$P$37,0),FALSE),VLOOKUP(F10,'FY24 OPEX'!$R$37:$AE$57,MATCH('OPEX Review'!$T$4,'FY24 OPEX'!$R$37:$AE$37,0),FALSE)),0)</f>
        <v>0</v>
      </c>
      <c r="W10" s="88">
        <f>IFERROR(V10/$V$59,0)</f>
        <v>0</v>
      </c>
      <c r="Y10" s="104">
        <f>V10-T10</f>
        <v>-3661.43</v>
      </c>
      <c r="Z10" s="88">
        <f>IFERROR(Y10/T10,0)</f>
        <v>-1</v>
      </c>
    </row>
    <row r="11" spans="1:26" x14ac:dyDescent="0.25">
      <c r="D11" s="13"/>
      <c r="E11" s="13"/>
      <c r="F11" s="13" t="s">
        <v>183</v>
      </c>
      <c r="G11" s="13">
        <f t="shared" ref="G11:L11" si="0">SUBTOTAL(9,G9:G10)</f>
        <v>0</v>
      </c>
      <c r="H11" s="13">
        <f t="shared" si="0"/>
        <v>40056.980000000003</v>
      </c>
      <c r="I11" s="13">
        <f t="shared" si="0"/>
        <v>0</v>
      </c>
      <c r="J11" s="13">
        <f t="shared" si="0"/>
        <v>0</v>
      </c>
      <c r="K11" s="533">
        <f t="shared" si="0"/>
        <v>0</v>
      </c>
      <c r="L11" s="13">
        <f t="shared" si="0"/>
        <v>40056.980000000003</v>
      </c>
      <c r="N11" s="32">
        <f>SUBTOTAL(9,N9:N10)</f>
        <v>0</v>
      </c>
      <c r="O11" s="32">
        <f>SUBTOTAL(9,O9:O10)</f>
        <v>0</v>
      </c>
      <c r="P11" s="32">
        <f>SUBTOTAL(9,P9:P10)</f>
        <v>0</v>
      </c>
      <c r="Q11" s="32">
        <f>SUBTOTAL(9,Q9:Q10)</f>
        <v>0</v>
      </c>
      <c r="R11" s="13">
        <f>SUBTOTAL(9,R9:R10)</f>
        <v>0</v>
      </c>
      <c r="T11" s="100">
        <f>SUBTOTAL(9,T9:T10)</f>
        <v>40056.980000000003</v>
      </c>
      <c r="U11" s="67">
        <f>IFERROR(T11/$T$59,0)</f>
        <v>0.44292278541813912</v>
      </c>
      <c r="V11" s="100">
        <f>SUBTOTAL(9,V9:V10)</f>
        <v>40000</v>
      </c>
      <c r="W11" s="67">
        <f>IFERROR(V11/$V$59,0)</f>
        <v>0.46601941747572811</v>
      </c>
      <c r="Y11" s="100">
        <f>SUBTOTAL(9,Y9:Y10)</f>
        <v>-56.980000000002747</v>
      </c>
      <c r="Z11" s="67">
        <f>IFERROR(Y11/T11,0)</f>
        <v>-1.4224736862340282E-3</v>
      </c>
    </row>
    <row r="12" spans="1:26" outlineLevel="1" x14ac:dyDescent="0.25">
      <c r="D12" s="13"/>
      <c r="E12" s="13"/>
      <c r="F12" s="13"/>
      <c r="G12" s="13"/>
      <c r="H12" s="13"/>
      <c r="I12" s="13"/>
      <c r="J12" s="13"/>
      <c r="K12" s="13"/>
      <c r="L12" s="14"/>
      <c r="N12" s="32"/>
      <c r="O12" s="32"/>
      <c r="P12" s="32"/>
      <c r="Q12" s="32"/>
      <c r="R12" s="13"/>
      <c r="T12" s="100"/>
      <c r="U12" s="67"/>
      <c r="V12" s="100"/>
      <c r="W12" s="67"/>
      <c r="Y12" s="100"/>
      <c r="Z12" s="67"/>
    </row>
    <row r="13" spans="1:26" outlineLevel="1" x14ac:dyDescent="0.25">
      <c r="B13" s="381" t="s">
        <v>10741</v>
      </c>
      <c r="C13" s="381" t="s">
        <v>10741</v>
      </c>
      <c r="D13" s="381" t="s">
        <v>10741</v>
      </c>
      <c r="E13" s="381" t="s">
        <v>10741</v>
      </c>
      <c r="F13" s="13" t="s">
        <v>9932</v>
      </c>
      <c r="G13" s="13"/>
      <c r="H13" s="13">
        <f>IFERROR(IF($T$3="MTD",VLOOKUP(B13,LO!A:N,MATCH('OPEX Review'!$T$4,LO!$A$5:$N$5,0),FALSE),VLOOKUP(B13,LO!$P:$AC,MATCH('OPEX Review'!$T$4,LO!$P$5:$AC$5,0),FALSE)),0)</f>
        <v>0</v>
      </c>
      <c r="I13" s="13">
        <f>IFERROR(IF($T$3="MTD",VLOOKUP(C13,LU!$A:$N,MATCH('OPEX Review'!$T$4,LU!$A$5:$N$5,0),FALSE),VLOOKUP(C13,LU!$P:$AC,MATCH('OPEX Review'!$T$4,LU!$P$5:$AC$5,0),FALSE)),0)</f>
        <v>0</v>
      </c>
      <c r="J13" s="13">
        <f>IFERROR(IF($T$3="MTD",VLOOKUP(D13,LF!$A:$N,MATCH('OPEX Review'!$T$4,LF!$A$5:$N$5,0),FALSE),VLOOKUP(D13,LF!$P:$AC,MATCH('OPEX Review'!$T$4,LF!$P$5:$AC$5,0),FALSE)),0)</f>
        <v>0</v>
      </c>
      <c r="K13" s="13">
        <f>IFERROR(IF($T$3="MTD",VLOOKUP(E13,LRF!$A:$N,MATCH('OPEX Review'!$T$4,LRF!$A$5:$N$5,0),FALSE),VLOOKUP(E13,LRF!$P$5:$AC$5,MATCH('OPEX Review'!$T$4,LRF!$P$5:$AC$5,0),FALSE)),0)</f>
        <v>0</v>
      </c>
      <c r="L13" s="14">
        <f t="shared" ref="L13:L51" si="1">SUM(G13:K13)</f>
        <v>0</v>
      </c>
      <c r="N13" s="32"/>
      <c r="O13" s="32"/>
      <c r="P13" s="32"/>
      <c r="Q13" s="32"/>
      <c r="R13" s="13">
        <f>SUM(N13:Q13)</f>
        <v>0</v>
      </c>
      <c r="T13" s="100">
        <f>L13+R13</f>
        <v>0</v>
      </c>
      <c r="U13" s="67">
        <f t="shared" ref="U13:U52" si="2">IFERROR(T13/$T$59,0)</f>
        <v>0</v>
      </c>
      <c r="V13" s="100">
        <f>IFERROR(IF($T$3="MTD",VLOOKUP(F13,'FY24 OPEX'!$C$37:$P$57,MATCH('OPEX Review'!$T$4,'FY24 OPEX'!$C$37:$P$37,0),FALSE),VLOOKUP(F13,'FY24 OPEX'!$R$37:$AE$57,MATCH('OPEX Review'!$T$4,'FY24 OPEX'!$R$37:$AE$37,0),FALSE)),0)</f>
        <v>0</v>
      </c>
      <c r="W13" s="67">
        <f t="shared" ref="W13:W52" si="3">IFERROR(V13/$V$59,0)</f>
        <v>0</v>
      </c>
      <c r="Y13" s="100">
        <f>V13-T13</f>
        <v>0</v>
      </c>
      <c r="Z13" s="67">
        <f>IFERROR(Y13/T13,0)</f>
        <v>0</v>
      </c>
    </row>
    <row r="14" spans="1:26" outlineLevel="1" x14ac:dyDescent="0.25">
      <c r="B14" s="381" t="s">
        <v>16561</v>
      </c>
      <c r="C14" s="381" t="s">
        <v>16561</v>
      </c>
      <c r="D14" s="381" t="s">
        <v>16561</v>
      </c>
      <c r="E14" s="381" t="s">
        <v>16561</v>
      </c>
      <c r="F14" s="13" t="s">
        <v>16562</v>
      </c>
      <c r="G14" s="13"/>
      <c r="H14" s="13">
        <f>IFERROR(IF($T$3="MTD",VLOOKUP(B14,LO!A:N,MATCH('OPEX Review'!$T$4,LO!$A$5:$N$5,0),FALSE),VLOOKUP(B14,LO!$P:$AC,MATCH('OPEX Review'!$T$4,LO!$P$5:$AC$5,0),FALSE)),0)</f>
        <v>0</v>
      </c>
      <c r="I14" s="13">
        <f>IFERROR(IF($T$3="MTD",VLOOKUP(C14,LU!$A:$N,MATCH('OPEX Review'!$T$4,LU!$A$5:$N$5,0),FALSE),VLOOKUP(C14,LU!$P:$AC,MATCH('OPEX Review'!$T$4,LU!$P$5:$AC$5,0),FALSE)),0)</f>
        <v>0</v>
      </c>
      <c r="J14" s="13">
        <f>IFERROR(IF($T$3="MTD",VLOOKUP(D14,LF!$A:$N,MATCH('OPEX Review'!$T$4,LF!$A$5:$N$5,0),FALSE),VLOOKUP(D14,LF!$P:$AC,MATCH('OPEX Review'!$T$4,LF!$P$5:$AC$5,0),FALSE)),0)</f>
        <v>0</v>
      </c>
      <c r="K14" s="13">
        <f>IFERROR(IF($T$3="MTD",VLOOKUP(E14,LRF!$A:$N,MATCH('OPEX Review'!$T$4,LRF!$A$5:$N$5,0),FALSE),VLOOKUP(E14,LRF!$P$5:$AC$5,MATCH('OPEX Review'!$T$4,LRF!$P$5:$AC$5,0),FALSE)),0)</f>
        <v>0</v>
      </c>
      <c r="L14" s="14">
        <f t="shared" si="1"/>
        <v>0</v>
      </c>
      <c r="N14" s="32"/>
      <c r="O14" s="32"/>
      <c r="P14" s="32"/>
      <c r="Q14" s="32"/>
      <c r="R14" s="13">
        <f>SUM(N14:Q14)</f>
        <v>0</v>
      </c>
      <c r="T14" s="100">
        <f>L14+R14</f>
        <v>0</v>
      </c>
      <c r="U14" s="67">
        <f t="shared" si="2"/>
        <v>0</v>
      </c>
      <c r="V14" s="100">
        <f>IFERROR(IF($T$3="MTD",VLOOKUP(F14,'FY24 OPEX'!$C$37:$P$57,MATCH('OPEX Review'!$T$4,'FY24 OPEX'!$C$37:$P$37,0),FALSE),VLOOKUP(F14,'FY24 OPEX'!$R$37:$AE$57,MATCH('OPEX Review'!$T$4,'FY24 OPEX'!$R$37:$AE$37,0),FALSE)),0)</f>
        <v>1250</v>
      </c>
      <c r="W14" s="67">
        <f t="shared" si="3"/>
        <v>1.4563106796116504E-2</v>
      </c>
      <c r="Y14" s="100">
        <f>V14-T14</f>
        <v>1250</v>
      </c>
      <c r="Z14" s="67">
        <f>IFERROR(Y14/T14,0)</f>
        <v>0</v>
      </c>
    </row>
    <row r="15" spans="1:26" outlineLevel="1" x14ac:dyDescent="0.25">
      <c r="B15" s="291" t="s">
        <v>104</v>
      </c>
      <c r="C15" s="291" t="s">
        <v>104</v>
      </c>
      <c r="D15" s="291" t="s">
        <v>104</v>
      </c>
      <c r="E15" s="291" t="s">
        <v>104</v>
      </c>
      <c r="F15" s="13" t="s">
        <v>46</v>
      </c>
      <c r="G15" s="13"/>
      <c r="H15" s="13">
        <f>IFERROR(IF($T$3="MTD",VLOOKUP(B15,LO!A:N,MATCH('OPEX Review'!$T$4,LO!$A$5:$N$5,0),FALSE),VLOOKUP(B15,LO!$P:$AC,MATCH('OPEX Review'!$T$4,LO!$P$5:$AC$5,0),FALSE)),0)</f>
        <v>0</v>
      </c>
      <c r="I15" s="13">
        <f>IFERROR(IF($T$3="MTD",VLOOKUP(C15,LU!$A:$N,MATCH('OPEX Review'!$T$4,LU!$A$5:$N$5,0),FALSE),VLOOKUP(C15,LU!$P:$AC,MATCH('OPEX Review'!$T$4,LU!$P$5:$AC$5,0),FALSE)),0)</f>
        <v>0</v>
      </c>
      <c r="J15" s="13">
        <f>IFERROR(IF($T$3="MTD",VLOOKUP(D15,LF!$A:$N,MATCH('OPEX Review'!$T$4,LF!$A$5:$N$5,0),FALSE),VLOOKUP(D15,LF!$P:$AC,MATCH('OPEX Review'!$T$4,LF!$P$5:$AC$5,0),FALSE)),0)</f>
        <v>0</v>
      </c>
      <c r="K15" s="13">
        <f>IFERROR(IF($T$3="MTD",VLOOKUP(E15,LRF!$A:$N,MATCH('OPEX Review'!$T$4,LRF!$A$5:$N$5,0),FALSE),VLOOKUP(E15,LRF!$P$5:$AC$5,MATCH('OPEX Review'!$T$4,LRF!$P$5:$AC$5,0),FALSE)),0)</f>
        <v>0</v>
      </c>
      <c r="L15" s="14">
        <f t="shared" si="1"/>
        <v>0</v>
      </c>
      <c r="N15" s="32"/>
      <c r="O15" s="32"/>
      <c r="P15" s="32"/>
      <c r="Q15" s="32"/>
      <c r="R15" s="13">
        <f t="shared" ref="R15:R45" si="4">SUM(N15:Q15)</f>
        <v>0</v>
      </c>
      <c r="T15" s="100">
        <f t="shared" ref="T15:T45" si="5">L15+R15</f>
        <v>0</v>
      </c>
      <c r="U15" s="67">
        <f t="shared" si="2"/>
        <v>0</v>
      </c>
      <c r="V15" s="100">
        <f>IFERROR(IF($T$3="MTD",VLOOKUP(F15,'FY24 OPEX'!$C$37:$P$57,MATCH('OPEX Review'!$T$4,'FY24 OPEX'!$C$37:$P$37,0),FALSE),VLOOKUP(F15,'FY24 OPEX'!$R$37:$AE$57,MATCH('OPEX Review'!$T$4,'FY24 OPEX'!$R$37:$AE$37,0),FALSE)),0)</f>
        <v>0</v>
      </c>
      <c r="W15" s="67">
        <f t="shared" si="3"/>
        <v>0</v>
      </c>
      <c r="Y15" s="100">
        <f t="shared" ref="Y15:Y45" si="6">V15-T15</f>
        <v>0</v>
      </c>
      <c r="Z15" s="67">
        <f t="shared" ref="Z15:Z45" si="7">IFERROR(Y15/T15,0)</f>
        <v>0</v>
      </c>
    </row>
    <row r="16" spans="1:26" outlineLevel="1" x14ac:dyDescent="0.25">
      <c r="B16" s="291" t="s">
        <v>105</v>
      </c>
      <c r="C16" s="291" t="s">
        <v>105</v>
      </c>
      <c r="D16" s="291" t="s">
        <v>105</v>
      </c>
      <c r="E16" s="291" t="s">
        <v>105</v>
      </c>
      <c r="F16" s="13" t="s">
        <v>460</v>
      </c>
      <c r="G16" s="13"/>
      <c r="H16" s="13">
        <f>IFERROR(IF($T$3="MTD",VLOOKUP(B16,LO!A:N,MATCH('OPEX Review'!$T$4,LO!$A$5:$N$5,0),FALSE),VLOOKUP(B16,LO!$P:$AC,MATCH('OPEX Review'!$T$4,LO!$P$5:$AC$5,0),FALSE)),0)</f>
        <v>2000</v>
      </c>
      <c r="I16" s="13">
        <f>IFERROR(IF($T$3="MTD",VLOOKUP(C16,LU!$A:$N,MATCH('OPEX Review'!$T$4,LU!$A$5:$N$5,0),FALSE),VLOOKUP(C16,LU!$P:$AC,MATCH('OPEX Review'!$T$4,LU!$P$5:$AC$5,0),FALSE)),0)</f>
        <v>0</v>
      </c>
      <c r="J16" s="13">
        <f>IFERROR(IF($T$3="MTD",VLOOKUP(D16,LF!$A:$N,MATCH('OPEX Review'!$T$4,LF!$A$5:$N$5,0),FALSE),VLOOKUP(D16,LF!$P:$AC,MATCH('OPEX Review'!$T$4,LF!$P$5:$AC$5,0),FALSE)),0)</f>
        <v>0</v>
      </c>
      <c r="K16" s="13">
        <f>IFERROR(IF($T$3="MTD",VLOOKUP(E16,LRF!$A:$N,MATCH('OPEX Review'!$T$4,LRF!$A$5:$N$5,0),FALSE),VLOOKUP(E16,LRF!$P$5:$AC$5,MATCH('OPEX Review'!$T$4,LRF!$P$5:$AC$5,0),FALSE)),0)</f>
        <v>0</v>
      </c>
      <c r="L16" s="14">
        <f t="shared" si="1"/>
        <v>2000</v>
      </c>
      <c r="N16" s="32"/>
      <c r="O16" s="32"/>
      <c r="P16" s="32"/>
      <c r="Q16" s="32"/>
      <c r="R16" s="13">
        <f t="shared" si="4"/>
        <v>0</v>
      </c>
      <c r="T16" s="100">
        <f t="shared" si="5"/>
        <v>2000</v>
      </c>
      <c r="U16" s="67">
        <f t="shared" si="2"/>
        <v>2.2114636970542417E-2</v>
      </c>
      <c r="V16" s="100">
        <f>IFERROR(IF($T$3="MTD",VLOOKUP(F16,'FY24 OPEX'!$C$37:$P$57,MATCH('OPEX Review'!$T$4,'FY24 OPEX'!$C$37:$P$37,0),FALSE),VLOOKUP(F16,'FY24 OPEX'!$R$37:$AE$57,MATCH('OPEX Review'!$T$4,'FY24 OPEX'!$R$37:$AE$37,0),FALSE)),0)</f>
        <v>0</v>
      </c>
      <c r="W16" s="67">
        <f t="shared" si="3"/>
        <v>0</v>
      </c>
      <c r="Y16" s="100">
        <f t="shared" si="6"/>
        <v>-2000</v>
      </c>
      <c r="Z16" s="67">
        <f t="shared" si="7"/>
        <v>-1</v>
      </c>
    </row>
    <row r="17" spans="2:26" outlineLevel="1" x14ac:dyDescent="0.25">
      <c r="B17" s="291" t="s">
        <v>106</v>
      </c>
      <c r="C17" s="291" t="s">
        <v>106</v>
      </c>
      <c r="D17" s="291" t="s">
        <v>106</v>
      </c>
      <c r="E17" s="291" t="s">
        <v>106</v>
      </c>
      <c r="F17" s="13" t="s">
        <v>45</v>
      </c>
      <c r="G17" s="13"/>
      <c r="H17" s="13">
        <f>IFERROR(IF($T$3="MTD",VLOOKUP(B17,LO!A:N,MATCH('OPEX Review'!$T$4,LO!$A$5:$N$5,0),FALSE),VLOOKUP(B17,LO!$P:$AC,MATCH('OPEX Review'!$T$4,LO!$P$5:$AC$5,0),FALSE)),0)</f>
        <v>112.47</v>
      </c>
      <c r="I17" s="13">
        <f>IFERROR(IF($T$3="MTD",VLOOKUP(C17,LU!$A:$N,MATCH('OPEX Review'!$T$4,LU!$A$5:$N$5,0),FALSE),VLOOKUP(C17,LU!$P:$AC,MATCH('OPEX Review'!$T$4,LU!$P$5:$AC$5,0),FALSE)),0)</f>
        <v>0</v>
      </c>
      <c r="J17" s="13">
        <f>IFERROR(IF($T$3="MTD",VLOOKUP(D17,LF!$A:$N,MATCH('OPEX Review'!$T$4,LF!$A$5:$N$5,0),FALSE),VLOOKUP(D17,LF!$P:$AC,MATCH('OPEX Review'!$T$4,LF!$P$5:$AC$5,0),FALSE)),0)</f>
        <v>0</v>
      </c>
      <c r="K17" s="13">
        <f>IFERROR(IF($T$3="MTD",VLOOKUP(E17,LRF!$A:$N,MATCH('OPEX Review'!$T$4,LRF!$A$5:$N$5,0),FALSE),VLOOKUP(E17,LRF!$P$5:$AC$5,MATCH('OPEX Review'!$T$4,LRF!$P$5:$AC$5,0),FALSE)),0)</f>
        <v>0</v>
      </c>
      <c r="L17" s="14">
        <f t="shared" si="1"/>
        <v>112.47</v>
      </c>
      <c r="N17" s="32"/>
      <c r="O17" s="32"/>
      <c r="P17" s="32"/>
      <c r="Q17" s="32"/>
      <c r="R17" s="13">
        <f t="shared" si="4"/>
        <v>0</v>
      </c>
      <c r="T17" s="100">
        <f t="shared" si="5"/>
        <v>112.47</v>
      </c>
      <c r="U17" s="67">
        <f t="shared" si="2"/>
        <v>1.2436166100384528E-3</v>
      </c>
      <c r="V17" s="100">
        <f>IFERROR(IF($T$3="MTD",VLOOKUP(F17,'FY24 OPEX'!$C$37:$P$57,MATCH('OPEX Review'!$T$4,'FY24 OPEX'!$C$37:$P$37,0),FALSE),VLOOKUP(F17,'FY24 OPEX'!$R$37:$AE$57,MATCH('OPEX Review'!$T$4,'FY24 OPEX'!$R$37:$AE$37,0),FALSE)),0)</f>
        <v>0</v>
      </c>
      <c r="W17" s="67">
        <f t="shared" si="3"/>
        <v>0</v>
      </c>
      <c r="Y17" s="100">
        <f t="shared" si="6"/>
        <v>-112.47</v>
      </c>
      <c r="Z17" s="67">
        <f t="shared" si="7"/>
        <v>-1</v>
      </c>
    </row>
    <row r="18" spans="2:26" outlineLevel="1" x14ac:dyDescent="0.25">
      <c r="B18" s="381" t="s">
        <v>462</v>
      </c>
      <c r="C18" s="381" t="s">
        <v>462</v>
      </c>
      <c r="D18" s="381" t="s">
        <v>462</v>
      </c>
      <c r="E18" s="381" t="s">
        <v>462</v>
      </c>
      <c r="F18" s="13" t="s">
        <v>16560</v>
      </c>
      <c r="G18" s="13"/>
      <c r="H18" s="13">
        <f>IFERROR(IF($T$3="MTD",VLOOKUP(B18,LO!A:N,MATCH('OPEX Review'!$T$4,LO!$A$5:$N$5,0),FALSE),VLOOKUP(B18,LO!$P:$AC,MATCH('OPEX Review'!$T$4,LO!$P$5:$AC$5,0),FALSE)),0)</f>
        <v>2767.5</v>
      </c>
      <c r="I18" s="13">
        <f>IFERROR(IF($T$3="MTD",VLOOKUP(C18,LU!$A:$N,MATCH('OPEX Review'!$T$4,LU!$A$5:$N$5,0),FALSE),VLOOKUP(C18,LU!$P:$AC,MATCH('OPEX Review'!$T$4,LU!$P$5:$AC$5,0),FALSE)),0)</f>
        <v>0</v>
      </c>
      <c r="J18" s="13">
        <f>IFERROR(IF($T$3="MTD",VLOOKUP(D18,LF!$A:$N,MATCH('OPEX Review'!$T$4,LF!$A$5:$N$5,0),FALSE),VLOOKUP(D18,LF!$P:$AC,MATCH('OPEX Review'!$T$4,LF!$P$5:$AC$5,0),FALSE)),0)</f>
        <v>0</v>
      </c>
      <c r="K18" s="13">
        <f>IFERROR(IF($T$3="MTD",VLOOKUP(E18,LRF!$A:$N,MATCH('OPEX Review'!$T$4,LRF!$A$5:$N$5,0),FALSE),VLOOKUP(E18,LRF!$P$5:$AC$5,MATCH('OPEX Review'!$T$4,LRF!$P$5:$AC$5,0),FALSE)),0)</f>
        <v>0</v>
      </c>
      <c r="L18" s="14">
        <f t="shared" si="1"/>
        <v>2767.5</v>
      </c>
      <c r="N18" s="32"/>
      <c r="O18" s="32"/>
      <c r="P18" s="32"/>
      <c r="Q18" s="32"/>
      <c r="R18" s="13">
        <f t="shared" si="4"/>
        <v>0</v>
      </c>
      <c r="T18" s="100">
        <f t="shared" si="5"/>
        <v>2767.5</v>
      </c>
      <c r="U18" s="67">
        <f t="shared" si="2"/>
        <v>3.0601128907988068E-2</v>
      </c>
      <c r="V18" s="171">
        <f>IFERROR(IF($T$3="MTD",VLOOKUP(F18,'FY24 OPEX'!$C$37:$P$57,MATCH('OPEX Review'!$T$4,'FY24 OPEX'!$C$37:$P$37,0),FALSE),VLOOKUP(F18,'FY24 OPEX'!$R$37:$AE$57,MATCH('OPEX Review'!$T$4,'FY24 OPEX'!$R$37:$AE$37,0),FALSE)),0)</f>
        <v>3000</v>
      </c>
      <c r="W18" s="67">
        <f t="shared" si="3"/>
        <v>3.4951456310679606E-2</v>
      </c>
      <c r="Y18" s="100">
        <f t="shared" si="6"/>
        <v>232.5</v>
      </c>
      <c r="Z18" s="67">
        <f t="shared" si="7"/>
        <v>8.4010840108401083E-2</v>
      </c>
    </row>
    <row r="19" spans="2:26" outlineLevel="1" x14ac:dyDescent="0.25">
      <c r="B19" s="381" t="s">
        <v>10743</v>
      </c>
      <c r="C19" s="381" t="s">
        <v>10743</v>
      </c>
      <c r="D19" s="381" t="s">
        <v>10743</v>
      </c>
      <c r="E19" s="381" t="s">
        <v>10743</v>
      </c>
      <c r="F19" s="13" t="s">
        <v>9933</v>
      </c>
      <c r="G19" s="13"/>
      <c r="H19" s="13">
        <f>IFERROR(IF($T$3="MTD",VLOOKUP(B19,LO!A:N,MATCH('OPEX Review'!$T$4,LO!$A$5:$N$5,0),FALSE),VLOOKUP(B19,LO!$P:$AC,MATCH('OPEX Review'!$T$4,LO!$P$5:$AC$5,0),FALSE)),0)</f>
        <v>7342.89</v>
      </c>
      <c r="I19" s="13">
        <f>IFERROR(IF($T$3="MTD",VLOOKUP(C19,LU!$A:$N,MATCH('OPEX Review'!$T$4,LU!$A$5:$N$5,0),FALSE),VLOOKUP(C19,LU!$P:$AC,MATCH('OPEX Review'!$T$4,LU!$P$5:$AC$5,0),FALSE)),0)</f>
        <v>0</v>
      </c>
      <c r="J19" s="13">
        <f>IFERROR(IF($T$3="MTD",VLOOKUP(D19,LF!$A:$N,MATCH('OPEX Review'!$T$4,LF!$A$5:$N$5,0),FALSE),VLOOKUP(D19,LF!$P:$AC,MATCH('OPEX Review'!$T$4,LF!$P$5:$AC$5,0),FALSE)),0)</f>
        <v>0</v>
      </c>
      <c r="K19" s="13">
        <f>IFERROR(IF($T$3="MTD",VLOOKUP(E19,LRF!$A:$N,MATCH('OPEX Review'!$T$4,LRF!$A$5:$N$5,0),FALSE),VLOOKUP(E19,LRF!$P$5:$AC$5,MATCH('OPEX Review'!$T$4,LRF!$P$5:$AC$5,0),FALSE)),0)</f>
        <v>0</v>
      </c>
      <c r="L19" s="14">
        <f t="shared" si="1"/>
        <v>7342.89</v>
      </c>
      <c r="N19" s="32"/>
      <c r="O19" s="32"/>
      <c r="P19" s="32"/>
      <c r="Q19" s="32"/>
      <c r="R19" s="13">
        <f t="shared" si="4"/>
        <v>0</v>
      </c>
      <c r="T19" s="100">
        <f t="shared" si="5"/>
        <v>7342.89</v>
      </c>
      <c r="U19" s="67">
        <f t="shared" si="2"/>
        <v>8.1192673332313101E-2</v>
      </c>
      <c r="V19" s="100">
        <f>IFERROR(IF($T$3="MTD",VLOOKUP(F19,'FY24 OPEX'!$C$37:$P$57,MATCH('OPEX Review'!$T$4,'FY24 OPEX'!$C$37:$P$37,0),FALSE),VLOOKUP(F19,'FY24 OPEX'!$R$37:$AE$57,MATCH('OPEX Review'!$T$4,'FY24 OPEX'!$R$37:$AE$37,0),FALSE)),0)</f>
        <v>0</v>
      </c>
      <c r="W19" s="67">
        <f t="shared" si="3"/>
        <v>0</v>
      </c>
      <c r="Y19" s="100">
        <f t="shared" si="6"/>
        <v>-7342.89</v>
      </c>
      <c r="Z19" s="67">
        <f t="shared" si="7"/>
        <v>-1</v>
      </c>
    </row>
    <row r="20" spans="2:26" outlineLevel="1" x14ac:dyDescent="0.25">
      <c r="B20" s="291" t="s">
        <v>107</v>
      </c>
      <c r="C20" s="291" t="s">
        <v>107</v>
      </c>
      <c r="D20" s="291" t="s">
        <v>107</v>
      </c>
      <c r="E20" s="291" t="s">
        <v>107</v>
      </c>
      <c r="F20" s="13" t="s">
        <v>461</v>
      </c>
      <c r="G20" s="13"/>
      <c r="H20" s="13">
        <f>IFERROR(IF($T$3="MTD",VLOOKUP(B20,LO!A:N,MATCH('OPEX Review'!$T$4,LO!$A$5:$N$5,0),FALSE),VLOOKUP(B20,LO!$P:$AC,MATCH('OPEX Review'!$T$4,LO!$P$5:$AC$5,0),FALSE)),0)</f>
        <v>3666.3</v>
      </c>
      <c r="I20" s="13">
        <f>IFERROR(IF($T$3="MTD",VLOOKUP(C20,LU!$A:$N,MATCH('OPEX Review'!$T$4,LU!$A$5:$N$5,0),FALSE),VLOOKUP(C20,LU!$P:$AC,MATCH('OPEX Review'!$T$4,LU!$P$5:$AC$5,0),FALSE)),0)</f>
        <v>0</v>
      </c>
      <c r="J20" s="13">
        <f>IFERROR(IF($T$3="MTD",VLOOKUP(D20,LF!$A:$N,MATCH('OPEX Review'!$T$4,LF!$A$5:$N$5,0),FALSE),VLOOKUP(D20,LF!$P:$AC,MATCH('OPEX Review'!$T$4,LF!$P$5:$AC$5,0),FALSE)),0)</f>
        <v>0</v>
      </c>
      <c r="K20" s="13">
        <f>IFERROR(IF($T$3="MTD",VLOOKUP(E20,LRF!$A:$N,MATCH('OPEX Review'!$T$4,LRF!$A$5:$N$5,0),FALSE),VLOOKUP(E20,LRF!$P$5:$AC$5,MATCH('OPEX Review'!$T$4,LRF!$P$5:$AC$5,0),FALSE)),0)</f>
        <v>0</v>
      </c>
      <c r="L20" s="14">
        <f t="shared" si="1"/>
        <v>3666.3</v>
      </c>
      <c r="N20" s="32"/>
      <c r="O20" s="32"/>
      <c r="P20" s="32"/>
      <c r="Q20" s="32"/>
      <c r="R20" s="13">
        <f t="shared" si="4"/>
        <v>0</v>
      </c>
      <c r="T20" s="100">
        <f t="shared" si="5"/>
        <v>3666.3</v>
      </c>
      <c r="U20" s="67">
        <f t="shared" si="2"/>
        <v>4.0539446762549836E-2</v>
      </c>
      <c r="V20" s="100">
        <f>IFERROR(IF($T$3="MTD",VLOOKUP(F20,'FY24 OPEX'!$C$37:$P$57,MATCH('OPEX Review'!$T$4,'FY24 OPEX'!$C$37:$P$37,0),FALSE),VLOOKUP(F20,'FY24 OPEX'!$R$37:$AE$57,MATCH('OPEX Review'!$T$4,'FY24 OPEX'!$R$37:$AE$37,0),FALSE)),0)</f>
        <v>7416.6666666666661</v>
      </c>
      <c r="W20" s="67">
        <f t="shared" si="3"/>
        <v>8.6407766990291249E-2</v>
      </c>
      <c r="Y20" s="100">
        <f t="shared" si="6"/>
        <v>3750.3666666666659</v>
      </c>
      <c r="Z20" s="67">
        <f t="shared" si="7"/>
        <v>1.0229295656838409</v>
      </c>
    </row>
    <row r="21" spans="2:26" outlineLevel="1" x14ac:dyDescent="0.25">
      <c r="B21" s="381" t="s">
        <v>1315</v>
      </c>
      <c r="C21" s="381" t="s">
        <v>1315</v>
      </c>
      <c r="D21" s="381" t="s">
        <v>1315</v>
      </c>
      <c r="E21" s="381" t="s">
        <v>1315</v>
      </c>
      <c r="F21" s="13" t="s">
        <v>1317</v>
      </c>
      <c r="G21" s="13"/>
      <c r="H21" s="13">
        <f>IFERROR(IF($T$3="MTD",VLOOKUP(B21,LO!A:N,MATCH('OPEX Review'!$T$4,LO!$A$5:$N$5,0),FALSE),VLOOKUP(B21,LO!$P:$AC,MATCH('OPEX Review'!$T$4,LO!$P$5:$AC$5,0),FALSE)),0)</f>
        <v>10250</v>
      </c>
      <c r="I21" s="13">
        <f>IFERROR(IF($T$3="MTD",VLOOKUP(C21,LU!$A:$N,MATCH('OPEX Review'!$T$4,LU!$A$5:$N$5,0),FALSE),VLOOKUP(C21,LU!$P:$AC,MATCH('OPEX Review'!$T$4,LU!$P$5:$AC$5,0),FALSE)),0)</f>
        <v>0</v>
      </c>
      <c r="J21" s="13">
        <f>IFERROR(IF($T$3="MTD",VLOOKUP(D21,LF!$A:$N,MATCH('OPEX Review'!$T$4,LF!$A$5:$N$5,0),FALSE),VLOOKUP(D21,LF!$P:$AC,MATCH('OPEX Review'!$T$4,LF!$P$5:$AC$5,0),FALSE)),0)</f>
        <v>0</v>
      </c>
      <c r="K21" s="13">
        <f>IFERROR(IF($T$3="MTD",VLOOKUP(E21,LRF!$A:$N,MATCH('OPEX Review'!$T$4,LRF!$A$5:$N$5,0),FALSE),VLOOKUP(E21,LRF!$P$5:$AC$5,MATCH('OPEX Review'!$T$4,LRF!$P$5:$AC$5,0),FALSE)),0)</f>
        <v>0</v>
      </c>
      <c r="L21" s="14">
        <f t="shared" si="1"/>
        <v>10250</v>
      </c>
      <c r="N21" s="32"/>
      <c r="O21" s="32"/>
      <c r="P21" s="32"/>
      <c r="Q21" s="32"/>
      <c r="R21" s="13">
        <f t="shared" si="4"/>
        <v>0</v>
      </c>
      <c r="T21" s="100">
        <f t="shared" si="5"/>
        <v>10250</v>
      </c>
      <c r="U21" s="67">
        <f t="shared" si="2"/>
        <v>0.11333751447402989</v>
      </c>
      <c r="V21" s="100">
        <f>IFERROR(IF($T$3="MTD",VLOOKUP(F21,'FY24 OPEX'!$C$37:$P$57,MATCH('OPEX Review'!$T$4,'FY24 OPEX'!$C$37:$P$37,0),FALSE),VLOOKUP(F21,'FY24 OPEX'!$R$37:$AE$57,MATCH('OPEX Review'!$T$4,'FY24 OPEX'!$R$37:$AE$37,0),FALSE)),0)</f>
        <v>10000</v>
      </c>
      <c r="W21" s="67">
        <f t="shared" si="3"/>
        <v>0.11650485436893203</v>
      </c>
      <c r="Y21" s="100">
        <f t="shared" si="6"/>
        <v>-250</v>
      </c>
      <c r="Z21" s="67">
        <f t="shared" si="7"/>
        <v>-2.4390243902439025E-2</v>
      </c>
    </row>
    <row r="22" spans="2:26" outlineLevel="1" x14ac:dyDescent="0.25">
      <c r="B22" s="381" t="s">
        <v>16648</v>
      </c>
      <c r="C22" s="381" t="s">
        <v>16648</v>
      </c>
      <c r="D22" s="381" t="s">
        <v>16648</v>
      </c>
      <c r="E22" s="381" t="s">
        <v>16648</v>
      </c>
      <c r="F22" s="13" t="s">
        <v>16649</v>
      </c>
      <c r="G22" s="13"/>
      <c r="H22" s="13">
        <f>IFERROR(IF($T$3="MTD",VLOOKUP(B22,LO!A:N,MATCH('OPEX Review'!$T$4,LO!$A$5:$N$5,0),FALSE),VLOOKUP(B22,LO!$P:$AC,MATCH('OPEX Review'!$T$4,LO!$P$5:$AC$5,0),FALSE)),0)</f>
        <v>0</v>
      </c>
      <c r="I22" s="13">
        <f>IFERROR(IF($T$3="MTD",VLOOKUP(C22,LU!$A:$N,MATCH('OPEX Review'!$T$4,LU!$A$5:$N$5,0),FALSE),VLOOKUP(C22,LU!$P:$AC,MATCH('OPEX Review'!$T$4,LU!$P$5:$AC$5,0),FALSE)),0)</f>
        <v>0</v>
      </c>
      <c r="J22" s="13">
        <f>IFERROR(IF($T$3="MTD",VLOOKUP(D22,LF!$A:$N,MATCH('OPEX Review'!$T$4,LF!$A$5:$N$5,0),FALSE),VLOOKUP(D22,LF!$P:$AC,MATCH('OPEX Review'!$T$4,LF!$P$5:$AC$5,0),FALSE)),0)</f>
        <v>0</v>
      </c>
      <c r="K22" s="13">
        <f>IFERROR(IF($T$3="MTD",VLOOKUP(E22,LRF!$A:$N,MATCH('OPEX Review'!$T$4,LRF!$A$5:$N$5,0),FALSE),VLOOKUP(E22,LRF!$P$5:$AC$5,MATCH('OPEX Review'!$T$4,LRF!$P$5:$AC$5,0),FALSE)),0)</f>
        <v>0</v>
      </c>
      <c r="L22" s="14">
        <f t="shared" si="1"/>
        <v>0</v>
      </c>
      <c r="N22" s="32"/>
      <c r="O22" s="32"/>
      <c r="P22" s="32"/>
      <c r="Q22" s="32"/>
      <c r="R22" s="13">
        <f t="shared" si="4"/>
        <v>0</v>
      </c>
      <c r="T22" s="100">
        <f t="shared" si="5"/>
        <v>0</v>
      </c>
      <c r="U22" s="67">
        <f t="shared" si="2"/>
        <v>0</v>
      </c>
      <c r="V22" s="100">
        <f>IFERROR(IF($T$3="MTD",VLOOKUP(F22,'FY24 OPEX'!$C$37:$P$57,MATCH('OPEX Review'!$T$4,'FY24 OPEX'!$C$37:$P$37,0),FALSE),VLOOKUP(F22,'FY24 OPEX'!$R$37:$AE$57,MATCH('OPEX Review'!$T$4,'FY24 OPEX'!$R$37:$AE$37,0),FALSE)),0)</f>
        <v>0</v>
      </c>
      <c r="W22" s="67">
        <f t="shared" si="3"/>
        <v>0</v>
      </c>
      <c r="Y22" s="100">
        <f t="shared" si="6"/>
        <v>0</v>
      </c>
      <c r="Z22" s="67">
        <f t="shared" si="7"/>
        <v>0</v>
      </c>
    </row>
    <row r="23" spans="2:26" outlineLevel="1" x14ac:dyDescent="0.25">
      <c r="B23" s="381" t="s">
        <v>10744</v>
      </c>
      <c r="C23" s="381" t="s">
        <v>10744</v>
      </c>
      <c r="D23" s="381" t="s">
        <v>10744</v>
      </c>
      <c r="E23" s="381" t="s">
        <v>10744</v>
      </c>
      <c r="F23" s="13" t="s">
        <v>9934</v>
      </c>
      <c r="G23" s="13"/>
      <c r="H23" s="13">
        <f>IFERROR(IF($T$3="MTD",VLOOKUP(B23,LO!A:N,MATCH('OPEX Review'!$T$4,LO!$A$5:$N$5,0),FALSE),VLOOKUP(B23,LO!$P:$AC,MATCH('OPEX Review'!$T$4,LO!$P$5:$AC$5,0),FALSE)),0)</f>
        <v>0</v>
      </c>
      <c r="I23" s="13">
        <f>IFERROR(IF($T$3="MTD",VLOOKUP(C23,LU!$A:$N,MATCH('OPEX Review'!$T$4,LU!$A$5:$N$5,0),FALSE),VLOOKUP(C23,LU!$P:$AC,MATCH('OPEX Review'!$T$4,LU!$P$5:$AC$5,0),FALSE)),0)</f>
        <v>0</v>
      </c>
      <c r="J23" s="13">
        <f>IFERROR(IF($T$3="MTD",VLOOKUP(D23,LF!$A:$N,MATCH('OPEX Review'!$T$4,LF!$A$5:$N$5,0),FALSE),VLOOKUP(D23,LF!$P:$AC,MATCH('OPEX Review'!$T$4,LF!$P$5:$AC$5,0),FALSE)),0)</f>
        <v>0</v>
      </c>
      <c r="K23" s="13">
        <f>IFERROR(IF($T$3="MTD",VLOOKUP(E23,LRF!$A:$N,MATCH('OPEX Review'!$T$4,LRF!$A$5:$N$5,0),FALSE),VLOOKUP(E23,LRF!$P$5:$AC$5,MATCH('OPEX Review'!$T$4,LRF!$P$5:$AC$5,0),FALSE)),0)</f>
        <v>0</v>
      </c>
      <c r="L23" s="14">
        <f t="shared" si="1"/>
        <v>0</v>
      </c>
      <c r="N23" s="32"/>
      <c r="O23" s="32"/>
      <c r="P23" s="32"/>
      <c r="Q23" s="32"/>
      <c r="R23" s="13">
        <f t="shared" si="4"/>
        <v>0</v>
      </c>
      <c r="T23" s="100">
        <f t="shared" si="5"/>
        <v>0</v>
      </c>
      <c r="U23" s="67">
        <f t="shared" si="2"/>
        <v>0</v>
      </c>
      <c r="V23" s="100">
        <f>IFERROR(IF($T$3="MTD",VLOOKUP(F23,'FY24 OPEX'!$C$37:$P$57,MATCH('OPEX Review'!$T$4,'FY24 OPEX'!$C$37:$P$37,0),FALSE),VLOOKUP(F23,'FY24 OPEX'!$R$37:$AE$57,MATCH('OPEX Review'!$T$4,'FY24 OPEX'!$R$37:$AE$37,0),FALSE)),0)</f>
        <v>0</v>
      </c>
      <c r="W23" s="67">
        <f t="shared" si="3"/>
        <v>0</v>
      </c>
      <c r="Y23" s="100">
        <f t="shared" si="6"/>
        <v>0</v>
      </c>
      <c r="Z23" s="67">
        <f t="shared" si="7"/>
        <v>0</v>
      </c>
    </row>
    <row r="24" spans="2:26" outlineLevel="1" x14ac:dyDescent="0.25">
      <c r="B24" s="291" t="s">
        <v>108</v>
      </c>
      <c r="C24" s="291" t="s">
        <v>108</v>
      </c>
      <c r="D24" s="291" t="s">
        <v>108</v>
      </c>
      <c r="E24" s="291" t="s">
        <v>108</v>
      </c>
      <c r="F24" s="13" t="s">
        <v>44</v>
      </c>
      <c r="G24" s="13"/>
      <c r="H24" s="13">
        <f>IFERROR(IF($T$3="MTD",VLOOKUP(B24,LO!A:N,MATCH('OPEX Review'!$T$4,LO!$A$5:$N$5,0),FALSE),VLOOKUP(B24,LO!$P:$AC,MATCH('OPEX Review'!$T$4,LO!$P$5:$AC$5,0),FALSE)),0)</f>
        <v>0</v>
      </c>
      <c r="I24" s="13">
        <f>IFERROR(IF($T$3="MTD",VLOOKUP(C24,LU!$A:$N,MATCH('OPEX Review'!$T$4,LU!$A$5:$N$5,0),FALSE),VLOOKUP(C24,LU!$P:$AC,MATCH('OPEX Review'!$T$4,LU!$P$5:$AC$5,0),FALSE)),0)</f>
        <v>0</v>
      </c>
      <c r="J24" s="13">
        <f>IFERROR(IF($T$3="MTD",VLOOKUP(D24,LF!$A:$N,MATCH('OPEX Review'!$T$4,LF!$A$5:$N$5,0),FALSE),VLOOKUP(D24,LF!$P:$AC,MATCH('OPEX Review'!$T$4,LF!$P$5:$AC$5,0),FALSE)),0)</f>
        <v>0</v>
      </c>
      <c r="K24" s="13">
        <f>IFERROR(IF($T$3="MTD",VLOOKUP(E24,LRF!$A:$N,MATCH('OPEX Review'!$T$4,LRF!$A$5:$N$5,0),FALSE),VLOOKUP(E24,LRF!$P$5:$AC$5,MATCH('OPEX Review'!$T$4,LRF!$P$5:$AC$5,0),FALSE)),0)</f>
        <v>0</v>
      </c>
      <c r="L24" s="14">
        <f t="shared" si="1"/>
        <v>0</v>
      </c>
      <c r="N24" s="32"/>
      <c r="O24" s="32"/>
      <c r="P24" s="32"/>
      <c r="Q24" s="32"/>
      <c r="R24" s="13">
        <f t="shared" si="4"/>
        <v>0</v>
      </c>
      <c r="T24" s="100">
        <f t="shared" si="5"/>
        <v>0</v>
      </c>
      <c r="U24" s="67">
        <f t="shared" si="2"/>
        <v>0</v>
      </c>
      <c r="V24" s="100">
        <f>IFERROR(IF($T$3="MTD",VLOOKUP(F24,'FY24 OPEX'!$C$37:$P$57,MATCH('OPEX Review'!$T$4,'FY24 OPEX'!$C$37:$P$37,0),FALSE),VLOOKUP(F24,'FY24 OPEX'!$R$37:$AE$57,MATCH('OPEX Review'!$T$4,'FY24 OPEX'!$R$37:$AE$37,0),FALSE)),0)</f>
        <v>0</v>
      </c>
      <c r="W24" s="67">
        <f t="shared" si="3"/>
        <v>0</v>
      </c>
      <c r="Y24" s="100">
        <f t="shared" si="6"/>
        <v>0</v>
      </c>
      <c r="Z24" s="67">
        <f t="shared" si="7"/>
        <v>0</v>
      </c>
    </row>
    <row r="25" spans="2:26" outlineLevel="1" x14ac:dyDescent="0.25">
      <c r="B25" s="381" t="s">
        <v>10758</v>
      </c>
      <c r="C25" s="381" t="s">
        <v>10758</v>
      </c>
      <c r="D25" s="381" t="s">
        <v>10758</v>
      </c>
      <c r="E25" s="381" t="s">
        <v>10758</v>
      </c>
      <c r="F25" s="13" t="s">
        <v>10757</v>
      </c>
      <c r="G25" s="13"/>
      <c r="H25" s="13">
        <f>IFERROR(IF($T$3="MTD",VLOOKUP(B25,LO!A:N,MATCH('OPEX Review'!$T$4,LO!$A$5:$N$5,0),FALSE),VLOOKUP(B25,LO!$P:$AC,MATCH('OPEX Review'!$T$4,LO!$P$5:$AC$5,0),FALSE)),0)</f>
        <v>0</v>
      </c>
      <c r="I25" s="13">
        <f>IFERROR(IF($T$3="MTD",VLOOKUP(C25,LU!$A:$N,MATCH('OPEX Review'!$T$4,LU!$A$5:$N$5,0),FALSE),VLOOKUP(C25,LU!$P:$AC,MATCH('OPEX Review'!$T$4,LU!$P$5:$AC$5,0),FALSE)),0)</f>
        <v>0</v>
      </c>
      <c r="J25" s="13">
        <f>IFERROR(IF($T$3="MTD",VLOOKUP(D25,LF!$A:$N,MATCH('OPEX Review'!$T$4,LF!$A$5:$N$5,0),FALSE),VLOOKUP(D25,LF!$P:$AC,MATCH('OPEX Review'!$T$4,LF!$P$5:$AC$5,0),FALSE)),0)</f>
        <v>0</v>
      </c>
      <c r="K25" s="13">
        <f>IFERROR(IF($T$3="MTD",VLOOKUP(E25,LRF!$A:$N,MATCH('OPEX Review'!$T$4,LRF!$A$5:$N$5,0),FALSE),VLOOKUP(E25,LRF!$P$5:$AC$5,MATCH('OPEX Review'!$T$4,LRF!$P$5:$AC$5,0),FALSE)),0)</f>
        <v>0</v>
      </c>
      <c r="L25" s="14">
        <f t="shared" si="1"/>
        <v>0</v>
      </c>
      <c r="N25" s="32"/>
      <c r="O25" s="32"/>
      <c r="P25" s="32"/>
      <c r="Q25" s="32"/>
      <c r="R25" s="13">
        <f t="shared" si="4"/>
        <v>0</v>
      </c>
      <c r="T25" s="100">
        <f t="shared" si="5"/>
        <v>0</v>
      </c>
      <c r="U25" s="67">
        <f t="shared" si="2"/>
        <v>0</v>
      </c>
      <c r="V25" s="100">
        <f>IFERROR(IF($T$3="MTD",VLOOKUP(F25,'FY24 OPEX'!$C$37:$P$57,MATCH('OPEX Review'!$T$4,'FY24 OPEX'!$C$37:$P$37,0),FALSE),VLOOKUP(F25,'FY24 OPEX'!$R$37:$AE$57,MATCH('OPEX Review'!$T$4,'FY24 OPEX'!$R$37:$AE$37,0),FALSE)),0)</f>
        <v>0</v>
      </c>
      <c r="W25" s="67">
        <f t="shared" si="3"/>
        <v>0</v>
      </c>
      <c r="Y25" s="100">
        <f t="shared" si="6"/>
        <v>0</v>
      </c>
      <c r="Z25" s="67">
        <f t="shared" si="7"/>
        <v>0</v>
      </c>
    </row>
    <row r="26" spans="2:26" outlineLevel="1" x14ac:dyDescent="0.25">
      <c r="B26" s="381" t="s">
        <v>10742</v>
      </c>
      <c r="C26" s="381" t="s">
        <v>10742</v>
      </c>
      <c r="D26" s="381" t="s">
        <v>10742</v>
      </c>
      <c r="E26" s="381" t="s">
        <v>10742</v>
      </c>
      <c r="F26" s="13" t="s">
        <v>9935</v>
      </c>
      <c r="G26" s="13"/>
      <c r="H26" s="13">
        <f>IFERROR(IF($T$3="MTD",VLOOKUP(B26,LO!A:N,MATCH('OPEX Review'!$T$4,LO!$A$5:$N$5,0),FALSE),VLOOKUP(B26,LO!$P:$AC,MATCH('OPEX Review'!$T$4,LO!$P$5:$AC$5,0),FALSE)),0)</f>
        <v>0</v>
      </c>
      <c r="I26" s="13">
        <f>IFERROR(IF($T$3="MTD",VLOOKUP(C26,LU!$A:$N,MATCH('OPEX Review'!$T$4,LU!$A$5:$N$5,0),FALSE),VLOOKUP(C26,LU!$P:$AC,MATCH('OPEX Review'!$T$4,LU!$P$5:$AC$5,0),FALSE)),0)</f>
        <v>0</v>
      </c>
      <c r="J26" s="13">
        <f>IFERROR(IF($T$3="MTD",VLOOKUP(D26,LF!$A:$N,MATCH('OPEX Review'!$T$4,LF!$A$5:$N$5,0),FALSE),VLOOKUP(D26,LF!$P:$AC,MATCH('OPEX Review'!$T$4,LF!$P$5:$AC$5,0),FALSE)),0)</f>
        <v>0</v>
      </c>
      <c r="K26" s="13">
        <f>IFERROR(IF($T$3="MTD",VLOOKUP(E26,LRF!$A:$N,MATCH('OPEX Review'!$T$4,LRF!$A$5:$N$5,0),FALSE),VLOOKUP(E26,LRF!$P$5:$AC$5,MATCH('OPEX Review'!$T$4,LRF!$P$5:$AC$5,0),FALSE)),0)</f>
        <v>0</v>
      </c>
      <c r="L26" s="14">
        <f t="shared" si="1"/>
        <v>0</v>
      </c>
      <c r="N26" s="32"/>
      <c r="O26" s="32"/>
      <c r="P26" s="32"/>
      <c r="Q26" s="32"/>
      <c r="R26" s="13">
        <f t="shared" si="4"/>
        <v>0</v>
      </c>
      <c r="T26" s="100">
        <f t="shared" si="5"/>
        <v>0</v>
      </c>
      <c r="U26" s="67">
        <f t="shared" si="2"/>
        <v>0</v>
      </c>
      <c r="V26" s="100">
        <f>IFERROR(IF($T$3="MTD",VLOOKUP(F26,'FY24 OPEX'!$C$37:$P$57,MATCH('OPEX Review'!$T$4,'FY24 OPEX'!$C$37:$P$37,0),FALSE),VLOOKUP(F26,'FY24 OPEX'!$R$37:$AE$57,MATCH('OPEX Review'!$T$4,'FY24 OPEX'!$R$37:$AE$37,0),FALSE)),0)</f>
        <v>0</v>
      </c>
      <c r="W26" s="67">
        <f t="shared" si="3"/>
        <v>0</v>
      </c>
      <c r="Y26" s="100">
        <f t="shared" si="6"/>
        <v>0</v>
      </c>
      <c r="Z26" s="67">
        <f t="shared" si="7"/>
        <v>0</v>
      </c>
    </row>
    <row r="27" spans="2:26" outlineLevel="1" x14ac:dyDescent="0.25">
      <c r="B27" s="381" t="s">
        <v>386</v>
      </c>
      <c r="C27" s="381" t="s">
        <v>386</v>
      </c>
      <c r="D27" s="381" t="s">
        <v>386</v>
      </c>
      <c r="E27" s="381" t="s">
        <v>386</v>
      </c>
      <c r="F27" s="13" t="s">
        <v>387</v>
      </c>
      <c r="G27" s="13"/>
      <c r="H27" s="13">
        <f>IFERROR(IF($T$3="MTD",VLOOKUP(B27,LO!A:N,MATCH('OPEX Review'!$T$4,LO!$A$5:$N$5,0),FALSE),VLOOKUP(B27,LO!$P:$AC,MATCH('OPEX Review'!$T$4,LO!$P$5:$AC$5,0),FALSE)),0)</f>
        <v>0</v>
      </c>
      <c r="I27" s="13">
        <f>IFERROR(IF($T$3="MTD",VLOOKUP(C27,LU!$A:$N,MATCH('OPEX Review'!$T$4,LU!$A$5:$N$5,0),FALSE),VLOOKUP(C27,LU!$P:$AC,MATCH('OPEX Review'!$T$4,LU!$P$5:$AC$5,0),FALSE)),0)</f>
        <v>0</v>
      </c>
      <c r="J27" s="13">
        <f>IFERROR(IF($T$3="MTD",VLOOKUP(D27,LF!$A:$N,MATCH('OPEX Review'!$T$4,LF!$A$5:$N$5,0),FALSE),VLOOKUP(D27,LF!$P:$AC,MATCH('OPEX Review'!$T$4,LF!$P$5:$AC$5,0),FALSE)),0)</f>
        <v>0</v>
      </c>
      <c r="K27" s="13">
        <f>IFERROR(IF($T$3="MTD",VLOOKUP(E27,LRF!$A:$N,MATCH('OPEX Review'!$T$4,LRF!$A$5:$N$5,0),FALSE),VLOOKUP(E27,LRF!$P$5:$AC$5,MATCH('OPEX Review'!$T$4,LRF!$P$5:$AC$5,0),FALSE)),0)</f>
        <v>0</v>
      </c>
      <c r="L27" s="14">
        <f t="shared" si="1"/>
        <v>0</v>
      </c>
      <c r="N27" s="32"/>
      <c r="O27" s="32"/>
      <c r="P27" s="32"/>
      <c r="Q27" s="32"/>
      <c r="R27" s="13">
        <f t="shared" si="4"/>
        <v>0</v>
      </c>
      <c r="T27" s="100">
        <f t="shared" si="5"/>
        <v>0</v>
      </c>
      <c r="U27" s="67">
        <f t="shared" si="2"/>
        <v>0</v>
      </c>
      <c r="V27" s="100">
        <f>IFERROR(IF($T$3="MTD",VLOOKUP(F27,'FY24 OPEX'!$C$37:$P$57,MATCH('OPEX Review'!$T$4,'FY24 OPEX'!$C$37:$P$37,0),FALSE),VLOOKUP(F27,'FY24 OPEX'!$R$37:$AE$57,MATCH('OPEX Review'!$T$4,'FY24 OPEX'!$R$37:$AE$37,0),FALSE)),0)</f>
        <v>2083.3333333333335</v>
      </c>
      <c r="W27" s="67">
        <f t="shared" si="3"/>
        <v>2.4271844660194174E-2</v>
      </c>
      <c r="Y27" s="100">
        <f t="shared" si="6"/>
        <v>2083.3333333333335</v>
      </c>
      <c r="Z27" s="67">
        <f t="shared" si="7"/>
        <v>0</v>
      </c>
    </row>
    <row r="28" spans="2:26" outlineLevel="1" x14ac:dyDescent="0.25">
      <c r="B28" s="381">
        <v>0</v>
      </c>
      <c r="C28" s="381">
        <v>0</v>
      </c>
      <c r="D28" s="381">
        <v>0</v>
      </c>
      <c r="E28" s="381" t="s">
        <v>10745</v>
      </c>
      <c r="F28" s="13" t="s">
        <v>395</v>
      </c>
      <c r="G28" s="13"/>
      <c r="H28" s="13">
        <f>IFERROR(IF($T$3="MTD",VLOOKUP(B28,LO!A:N,MATCH('OPEX Review'!$T$4,LO!$A$5:$N$5,0),FALSE),VLOOKUP(B28,LO!$P:$AC,MATCH('OPEX Review'!$T$4,LO!$P$5:$AC$5,0),FALSE)),0)</f>
        <v>0</v>
      </c>
      <c r="I28" s="13">
        <f>IFERROR(IF($T$3="MTD",VLOOKUP(C28,LU!$A:$N,MATCH('OPEX Review'!$T$4,LU!$A$5:$N$5,0),FALSE),VLOOKUP(C28,LU!$P:$AC,MATCH('OPEX Review'!$T$4,LU!$P$5:$AC$5,0),FALSE)),0)</f>
        <v>0</v>
      </c>
      <c r="J28" s="13">
        <f>IFERROR(IF($T$3="MTD",VLOOKUP(D28,LF!$A:$N,MATCH('OPEX Review'!$T$4,LF!$A$5:$N$5,0),FALSE),VLOOKUP(D28,LF!$P:$AC,MATCH('OPEX Review'!$T$4,LF!$P$5:$AC$5,0),FALSE)),0)</f>
        <v>0</v>
      </c>
      <c r="K28" s="13">
        <f>IFERROR(IF($T$3="MTD",VLOOKUP(E28,LRF!$A:$N,MATCH('OPEX Review'!$T$4,LRF!$A$5:$N$5,0),FALSE),VLOOKUP(E28,LRF!$P$5:$AC$5,MATCH('OPEX Review'!$T$4,LRF!$P$5:$AC$5,0),FALSE)),0)</f>
        <v>0</v>
      </c>
      <c r="L28" s="14">
        <f t="shared" si="1"/>
        <v>0</v>
      </c>
      <c r="N28" s="32"/>
      <c r="O28" s="32"/>
      <c r="P28" s="32"/>
      <c r="Q28" s="32"/>
      <c r="R28" s="13">
        <f t="shared" si="4"/>
        <v>0</v>
      </c>
      <c r="T28" s="100">
        <f t="shared" si="5"/>
        <v>0</v>
      </c>
      <c r="U28" s="67">
        <f t="shared" si="2"/>
        <v>0</v>
      </c>
      <c r="V28" s="100">
        <f>IFERROR(IF($T$3="MTD",VLOOKUP(F28,'FY24 OPEX'!$C$37:$P$57,MATCH('OPEX Review'!$T$4,'FY24 OPEX'!$C$37:$P$37,0),FALSE),VLOOKUP(F28,'FY24 OPEX'!$R$37:$AE$57,MATCH('OPEX Review'!$T$4,'FY24 OPEX'!$R$37:$AE$37,0),FALSE)),0)</f>
        <v>416.66666666666669</v>
      </c>
      <c r="W28" s="67">
        <f t="shared" si="3"/>
        <v>4.8543689320388345E-3</v>
      </c>
      <c r="Y28" s="100">
        <f t="shared" si="6"/>
        <v>416.66666666666669</v>
      </c>
      <c r="Z28" s="67">
        <f t="shared" si="7"/>
        <v>0</v>
      </c>
    </row>
    <row r="29" spans="2:26" outlineLevel="1" x14ac:dyDescent="0.25">
      <c r="B29" s="381" t="s">
        <v>10745</v>
      </c>
      <c r="C29" s="381" t="s">
        <v>10745</v>
      </c>
      <c r="D29" s="381" t="s">
        <v>10745</v>
      </c>
      <c r="E29" s="381"/>
      <c r="F29" s="13" t="s">
        <v>19844</v>
      </c>
      <c r="G29" s="13"/>
      <c r="H29" s="13">
        <f>IFERROR(IF($T$3="MTD",VLOOKUP(B29,LO!A:N,MATCH('OPEX Review'!$T$4,LO!$A$5:$N$5,0),FALSE),VLOOKUP(B29,LO!$P:$AC,MATCH('OPEX Review'!$T$4,LO!$P$5:$AC$5,0),FALSE)),0)</f>
        <v>0</v>
      </c>
      <c r="I29" s="13">
        <f>IFERROR(IF($T$3="MTD",VLOOKUP(C29,LU!$A:$N,MATCH('OPEX Review'!$T$4,LU!$A$5:$N$5,0),FALSE),VLOOKUP(C29,LU!$P:$AC,MATCH('OPEX Review'!$T$4,LU!$P$5:$AC$5,0),FALSE)),0)</f>
        <v>0</v>
      </c>
      <c r="J29" s="13">
        <f>IFERROR(IF($T$3="MTD",VLOOKUP(D29,LF!$A:$N,MATCH('OPEX Review'!$T$4,LF!$A$5:$N$5,0),FALSE),VLOOKUP(D29,LF!$P:$AC,MATCH('OPEX Review'!$T$4,LF!$P$5:$AC$5,0),FALSE)),0)</f>
        <v>0</v>
      </c>
      <c r="K29" s="13">
        <f>IFERROR(IF($T$3="MTD",VLOOKUP(E29,LRF!$A:$N,MATCH('OPEX Review'!$T$4,LRF!$A$5:$N$5,0),FALSE),VLOOKUP(E29,LRF!$P$5:$AC$5,MATCH('OPEX Review'!$T$4,LRF!$P$5:$AC$5,0),FALSE)),0)</f>
        <v>0</v>
      </c>
      <c r="L29" s="14">
        <f>SUM(G29:K29)</f>
        <v>0</v>
      </c>
      <c r="N29" s="32"/>
      <c r="O29" s="32"/>
      <c r="P29" s="32"/>
      <c r="Q29" s="32"/>
      <c r="R29" s="13">
        <f>SUM(N29:Q29)</f>
        <v>0</v>
      </c>
      <c r="T29" s="100">
        <f>L29+R29</f>
        <v>0</v>
      </c>
      <c r="U29" s="67">
        <f t="shared" si="2"/>
        <v>0</v>
      </c>
      <c r="V29" s="100">
        <f>IFERROR(IF($T$3="MTD",VLOOKUP(F29,'FY24 OPEX'!$C$37:$P$57,MATCH('OPEX Review'!$T$4,'FY24 OPEX'!$C$37:$P$37,0),FALSE),VLOOKUP(F29,'FY24 OPEX'!$R$37:$AE$57,MATCH('OPEX Review'!$T$4,'FY24 OPEX'!$R$37:$AE$37,0),FALSE)),0)</f>
        <v>0</v>
      </c>
      <c r="W29" s="67">
        <f t="shared" si="3"/>
        <v>0</v>
      </c>
      <c r="Y29" s="100">
        <f>V29-T29</f>
        <v>0</v>
      </c>
      <c r="Z29" s="67">
        <f>IFERROR(Y29/T29,0)</f>
        <v>0</v>
      </c>
    </row>
    <row r="30" spans="2:26" outlineLevel="1" x14ac:dyDescent="0.25">
      <c r="B30" s="291" t="s">
        <v>109</v>
      </c>
      <c r="C30" s="291" t="s">
        <v>109</v>
      </c>
      <c r="D30" s="291" t="s">
        <v>109</v>
      </c>
      <c r="E30" s="291" t="s">
        <v>109</v>
      </c>
      <c r="F30" s="13" t="s">
        <v>43</v>
      </c>
      <c r="G30" s="13"/>
      <c r="H30" s="13">
        <f>IFERROR(IF($T$3="MTD",VLOOKUP(B30,LO!A:N,MATCH('OPEX Review'!$T$4,LO!$A$5:$N$5,0),FALSE),VLOOKUP(B30,LO!$P:$AC,MATCH('OPEX Review'!$T$4,LO!$P$5:$AC$5,0),FALSE)),0)</f>
        <v>0</v>
      </c>
      <c r="I30" s="13">
        <f>IFERROR(IF($T$3="MTD",VLOOKUP(C30,LU!$A:$N,MATCH('OPEX Review'!$T$4,LU!$A$5:$N$5,0),FALSE),VLOOKUP(C30,LU!$P:$AC,MATCH('OPEX Review'!$T$4,LU!$P$5:$AC$5,0),FALSE)),0)</f>
        <v>0</v>
      </c>
      <c r="J30" s="13">
        <f>IFERROR(IF($T$3="MTD",VLOOKUP(D30,LF!$A:$N,MATCH('OPEX Review'!$T$4,LF!$A$5:$N$5,0),FALSE),VLOOKUP(D30,LF!$P:$AC,MATCH('OPEX Review'!$T$4,LF!$P$5:$AC$5,0),FALSE)),0)</f>
        <v>0</v>
      </c>
      <c r="K30" s="13">
        <f>IFERROR(IF($T$3="MTD",VLOOKUP(E30,LRF!$A:$N,MATCH('OPEX Review'!$T$4,LRF!$A$5:$N$5,0),FALSE),VLOOKUP(E30,LRF!$P$5:$AC$5,MATCH('OPEX Review'!$T$4,LRF!$P$5:$AC$5,0),FALSE)),0)</f>
        <v>0</v>
      </c>
      <c r="L30" s="14">
        <f t="shared" si="1"/>
        <v>0</v>
      </c>
      <c r="N30" s="32"/>
      <c r="O30" s="32"/>
      <c r="P30" s="32"/>
      <c r="Q30" s="32"/>
      <c r="R30" s="13">
        <f t="shared" si="4"/>
        <v>0</v>
      </c>
      <c r="T30" s="100">
        <f t="shared" si="5"/>
        <v>0</v>
      </c>
      <c r="U30" s="67">
        <f t="shared" si="2"/>
        <v>0</v>
      </c>
      <c r="V30" s="100">
        <f>IFERROR(IF($T$3="MTD",VLOOKUP(F30,'FY24 OPEX'!$C$37:$P$57,MATCH('OPEX Review'!$T$4,'FY24 OPEX'!$C$37:$P$37,0),FALSE),VLOOKUP(F30,'FY24 OPEX'!$R$37:$AE$57,MATCH('OPEX Review'!$T$4,'FY24 OPEX'!$R$37:$AE$37,0),FALSE)),0)</f>
        <v>1666.6666666666667</v>
      </c>
      <c r="W30" s="67">
        <f t="shared" si="3"/>
        <v>1.9417475728155338E-2</v>
      </c>
      <c r="Y30" s="100">
        <f t="shared" si="6"/>
        <v>1666.6666666666667</v>
      </c>
      <c r="Z30" s="67">
        <f t="shared" si="7"/>
        <v>0</v>
      </c>
    </row>
    <row r="31" spans="2:26" outlineLevel="2" x14ac:dyDescent="0.25">
      <c r="B31" s="381" t="s">
        <v>15626</v>
      </c>
      <c r="C31" s="381" t="s">
        <v>15626</v>
      </c>
      <c r="D31" s="381" t="s">
        <v>15626</v>
      </c>
      <c r="E31" s="381" t="s">
        <v>15626</v>
      </c>
      <c r="F31" s="13" t="s">
        <v>15628</v>
      </c>
      <c r="G31" s="13"/>
      <c r="H31" s="13">
        <f>IFERROR(IF($T$3="MTD",VLOOKUP(B31,LO!A:N,MATCH('OPEX Review'!$T$4,LO!$A$5:$N$5,0),FALSE),VLOOKUP(B31,LO!$P:$AC,MATCH('OPEX Review'!$T$4,LO!$P$5:$AC$5,0),FALSE)),0)</f>
        <v>492.17</v>
      </c>
      <c r="I31" s="13">
        <f>IFERROR(IF($T$3="MTD",VLOOKUP(C31,LU!$A:$N,MATCH('OPEX Review'!$T$4,LU!$A$5:$N$5,0),FALSE),VLOOKUP(C31,LU!$P:$AC,MATCH('OPEX Review'!$T$4,LU!$P$5:$AC$5,0),FALSE)),0)</f>
        <v>0</v>
      </c>
      <c r="J31" s="13">
        <f>IFERROR(IF($T$3="MTD",VLOOKUP(D31,LF!$A:$N,MATCH('OPEX Review'!$T$4,LF!$A$5:$N$5,0),FALSE),VLOOKUP(D31,LF!$P:$AC,MATCH('OPEX Review'!$T$4,LF!$P$5:$AC$5,0),FALSE)),0)</f>
        <v>0</v>
      </c>
      <c r="K31" s="13">
        <f>IFERROR(IF($T$3="MTD",VLOOKUP(E31,LRF!$A:$N,MATCH('OPEX Review'!$T$4,LRF!$A$5:$N$5,0),FALSE),VLOOKUP(E31,LRF!$P$5:$AC$5,MATCH('OPEX Review'!$T$4,LRF!$P$5:$AC$5,0),FALSE)),0)</f>
        <v>0</v>
      </c>
      <c r="L31" s="14">
        <f t="shared" si="1"/>
        <v>492.17</v>
      </c>
      <c r="N31" s="32"/>
      <c r="O31" s="32"/>
      <c r="P31" s="32"/>
      <c r="Q31" s="32"/>
      <c r="R31" s="13">
        <f t="shared" si="4"/>
        <v>0</v>
      </c>
      <c r="T31" s="100">
        <f t="shared" si="5"/>
        <v>492.17</v>
      </c>
      <c r="U31" s="67">
        <f t="shared" si="2"/>
        <v>5.4420804388959311E-3</v>
      </c>
      <c r="V31" s="100">
        <f>IFERROR(IF($T$3="MTD",VLOOKUP(F31,'FY24 OPEX'!$C$37:$P$57,MATCH('OPEX Review'!$T$4,'FY24 OPEX'!$C$37:$P$37,0),FALSE),VLOOKUP(F31,'FY24 OPEX'!$R$37:$AE$57,MATCH('OPEX Review'!$T$4,'FY24 OPEX'!$R$37:$AE$37,0),FALSE)),0)</f>
        <v>0</v>
      </c>
      <c r="W31" s="67">
        <f t="shared" si="3"/>
        <v>0</v>
      </c>
      <c r="Y31" s="100">
        <f t="shared" si="6"/>
        <v>-492.17</v>
      </c>
      <c r="Z31" s="67">
        <f t="shared" si="7"/>
        <v>-1</v>
      </c>
    </row>
    <row r="32" spans="2:26" outlineLevel="1" x14ac:dyDescent="0.25">
      <c r="B32" s="291" t="s">
        <v>110</v>
      </c>
      <c r="C32" s="291" t="s">
        <v>110</v>
      </c>
      <c r="D32" s="291" t="s">
        <v>110</v>
      </c>
      <c r="E32" s="291" t="s">
        <v>110</v>
      </c>
      <c r="F32" s="13" t="s">
        <v>42</v>
      </c>
      <c r="G32" s="13"/>
      <c r="H32" s="13">
        <f>IFERROR(IF($T$3="MTD",VLOOKUP(B32,LO!A:N,MATCH('OPEX Review'!$T$4,LO!$A$5:$N$5,0),FALSE),VLOOKUP(B32,LO!$P:$AC,MATCH('OPEX Review'!$T$4,LO!$P$5:$AC$5,0),FALSE)),0)</f>
        <v>0</v>
      </c>
      <c r="I32" s="13">
        <f>IFERROR(IF($T$3="MTD",VLOOKUP(C32,LU!$A:$N,MATCH('OPEX Review'!$T$4,LU!$A$5:$N$5,0),FALSE),VLOOKUP(C32,LU!$P:$AC,MATCH('OPEX Review'!$T$4,LU!$P$5:$AC$5,0),FALSE)),0)</f>
        <v>0</v>
      </c>
      <c r="J32" s="13">
        <f>IFERROR(IF($T$3="MTD",VLOOKUP(D32,LF!$A:$N,MATCH('OPEX Review'!$T$4,LF!$A$5:$N$5,0),FALSE),VLOOKUP(D32,LF!$P:$AC,MATCH('OPEX Review'!$T$4,LF!$P$5:$AC$5,0),FALSE)),0)</f>
        <v>0</v>
      </c>
      <c r="K32" s="13">
        <f>IFERROR(IF($T$3="MTD",VLOOKUP(E32,LRF!$A:$N,MATCH('OPEX Review'!$T$4,LRF!$A$5:$N$5,0),FALSE),VLOOKUP(E32,LRF!$P$5:$AC$5,MATCH('OPEX Review'!$T$4,LRF!$P$5:$AC$5,0),FALSE)),0)</f>
        <v>0</v>
      </c>
      <c r="L32" s="14">
        <f t="shared" si="1"/>
        <v>0</v>
      </c>
      <c r="N32" s="32"/>
      <c r="O32" s="32"/>
      <c r="P32" s="32"/>
      <c r="Q32" s="32"/>
      <c r="R32" s="13">
        <f t="shared" si="4"/>
        <v>0</v>
      </c>
      <c r="T32" s="100">
        <f t="shared" si="5"/>
        <v>0</v>
      </c>
      <c r="U32" s="67">
        <f t="shared" si="2"/>
        <v>0</v>
      </c>
      <c r="V32" s="100">
        <f>IFERROR(IF($T$3="MTD",VLOOKUP(F32,'FY24 OPEX'!$C$37:$P$57,MATCH('OPEX Review'!$T$4,'FY24 OPEX'!$C$37:$P$37,0),FALSE),VLOOKUP(F32,'FY24 OPEX'!$R$37:$AE$57,MATCH('OPEX Review'!$T$4,'FY24 OPEX'!$R$37:$AE$37,0),FALSE)),0)</f>
        <v>1666.6666666666667</v>
      </c>
      <c r="W32" s="67">
        <f t="shared" si="3"/>
        <v>1.9417475728155338E-2</v>
      </c>
      <c r="Y32" s="100">
        <f t="shared" si="6"/>
        <v>1666.6666666666667</v>
      </c>
      <c r="Z32" s="67">
        <f t="shared" si="7"/>
        <v>0</v>
      </c>
    </row>
    <row r="33" spans="2:26" outlineLevel="1" x14ac:dyDescent="0.25">
      <c r="B33" s="381" t="s">
        <v>111</v>
      </c>
      <c r="C33" s="381" t="s">
        <v>111</v>
      </c>
      <c r="D33" s="291">
        <v>448</v>
      </c>
      <c r="E33" s="381" t="s">
        <v>111</v>
      </c>
      <c r="F33" s="13" t="s">
        <v>16770</v>
      </c>
      <c r="G33" s="13"/>
      <c r="H33" s="13">
        <f>IFERROR(IF($T$3="MTD",VLOOKUP(B33,LO!A:N,MATCH('OPEX Review'!$T$4,LO!$A$5:$N$5,0),FALSE),VLOOKUP(B33,LO!$P:$AC,MATCH('OPEX Review'!$T$4,LO!$P$5:$AC$5,0),FALSE)),0)</f>
        <v>0</v>
      </c>
      <c r="I33" s="13">
        <f>IFERROR(IF($T$3="MTD",VLOOKUP(C33,LU!$A:$N,MATCH('OPEX Review'!$T$4,LU!$A$5:$N$5,0),FALSE),VLOOKUP(C33,LU!$P:$AC,MATCH('OPEX Review'!$T$4,LU!$P$5:$AC$5,0),FALSE)),0)</f>
        <v>0</v>
      </c>
      <c r="J33" s="13">
        <f>IFERROR(IF($T$3="MTD",VLOOKUP(D33,LF!$A:$N,MATCH('OPEX Review'!$T$4,LF!$A$5:$N$5,0),FALSE),VLOOKUP(D33,LF!$P:$AC,MATCH('OPEX Review'!$T$4,LF!$P$5:$AC$5,0),FALSE)),0)</f>
        <v>0</v>
      </c>
      <c r="K33" s="13">
        <f>IFERROR(IF($T$3="MTD",VLOOKUP(E33,LRF!$A:$N,MATCH('OPEX Review'!$T$4,LRF!$A$5:$N$5,0),FALSE),VLOOKUP(E33,LRF!$P$5:$AC$5,MATCH('OPEX Review'!$T$4,LRF!$P$5:$AC$5,0),FALSE)),0)</f>
        <v>0</v>
      </c>
      <c r="L33" s="14">
        <f t="shared" si="1"/>
        <v>0</v>
      </c>
      <c r="N33" s="32"/>
      <c r="O33" s="32"/>
      <c r="P33" s="32"/>
      <c r="Q33" s="32"/>
      <c r="R33" s="13">
        <f t="shared" si="4"/>
        <v>0</v>
      </c>
      <c r="T33" s="100">
        <f t="shared" si="5"/>
        <v>0</v>
      </c>
      <c r="U33" s="67">
        <f t="shared" si="2"/>
        <v>0</v>
      </c>
      <c r="V33" s="100">
        <f>IFERROR(IF($T$3="MTD",VLOOKUP(F33,'FY24 OPEX'!$C$37:$P$57,MATCH('OPEX Review'!$T$4,'FY24 OPEX'!$C$37:$P$37,0),FALSE),VLOOKUP(F33,'FY24 OPEX'!$R$37:$AE$57,MATCH('OPEX Review'!$T$4,'FY24 OPEX'!$R$37:$AE$37,0),FALSE)),0)</f>
        <v>0</v>
      </c>
      <c r="W33" s="67">
        <f t="shared" si="3"/>
        <v>0</v>
      </c>
      <c r="Y33" s="100">
        <f t="shared" si="6"/>
        <v>0</v>
      </c>
      <c r="Z33" s="67">
        <f t="shared" si="7"/>
        <v>0</v>
      </c>
    </row>
    <row r="34" spans="2:26" outlineLevel="1" x14ac:dyDescent="0.25">
      <c r="B34" s="381" t="s">
        <v>16426</v>
      </c>
      <c r="C34" s="381" t="s">
        <v>16426</v>
      </c>
      <c r="D34" s="381" t="s">
        <v>16426</v>
      </c>
      <c r="E34" s="381" t="s">
        <v>16426</v>
      </c>
      <c r="F34" s="13" t="s">
        <v>16769</v>
      </c>
      <c r="G34" s="13"/>
      <c r="H34" s="13">
        <f>IFERROR(IF($T$3="MTD",VLOOKUP(B34,LO!A:N,MATCH('OPEX Review'!$T$4,LO!$A$5:$N$5,0),FALSE),VLOOKUP(B34,LO!$P:$AC,MATCH('OPEX Review'!$T$4,LO!$P$5:$AC$5,0),FALSE)),0)</f>
        <v>-349.28</v>
      </c>
      <c r="I34" s="13">
        <f>IFERROR(IF($T$3="MTD",VLOOKUP(C34,LU!$A:$N,MATCH('OPEX Review'!$T$4,LU!$A$5:$N$5,0),FALSE),VLOOKUP(C34,LU!$P:$AC,MATCH('OPEX Review'!$T$4,LU!$P$5:$AC$5,0),FALSE)),0)</f>
        <v>0</v>
      </c>
      <c r="J34" s="13">
        <f>IFERROR(IF($T$3="MTD",VLOOKUP(D34,LF!$A:$N,MATCH('OPEX Review'!$T$4,LF!$A$5:$N$5,0),FALSE),VLOOKUP(D34,LF!$P:$AC,MATCH('OPEX Review'!$T$4,LF!$P$5:$AC$5,0),FALSE)),0)</f>
        <v>0</v>
      </c>
      <c r="K34" s="13">
        <f>IFERROR(IF($T$3="MTD",VLOOKUP(E34,LRF!$A:$N,MATCH('OPEX Review'!$T$4,LRF!$A$5:$N$5,0),FALSE),VLOOKUP(E34,LRF!$P$5:$AC$5,MATCH('OPEX Review'!$T$4,LRF!$P$5:$AC$5,0),FALSE)),0)</f>
        <v>0</v>
      </c>
      <c r="L34" s="14">
        <f t="shared" si="1"/>
        <v>-349.28</v>
      </c>
      <c r="N34" s="32"/>
      <c r="O34" s="32"/>
      <c r="P34" s="32"/>
      <c r="Q34" s="32"/>
      <c r="R34" s="13">
        <f t="shared" si="4"/>
        <v>0</v>
      </c>
      <c r="T34" s="100">
        <f t="shared" si="5"/>
        <v>-349.28</v>
      </c>
      <c r="U34" s="67">
        <f t="shared" si="2"/>
        <v>-3.8621002005355272E-3</v>
      </c>
      <c r="V34" s="100">
        <f>IFERROR(IF($T$3="MTD",VLOOKUP(F34,'FY24 OPEX'!$C$37:$P$57,MATCH('OPEX Review'!$T$4,'FY24 OPEX'!$C$37:$P$37,0),FALSE),VLOOKUP(F34,'FY24 OPEX'!$R$37:$AE$57,MATCH('OPEX Review'!$T$4,'FY24 OPEX'!$R$37:$AE$37,0),FALSE)),0)</f>
        <v>0</v>
      </c>
      <c r="W34" s="67">
        <f t="shared" si="3"/>
        <v>0</v>
      </c>
      <c r="Y34" s="100">
        <f t="shared" si="6"/>
        <v>349.28</v>
      </c>
      <c r="Z34" s="67">
        <f t="shared" si="7"/>
        <v>-1</v>
      </c>
    </row>
    <row r="35" spans="2:26" outlineLevel="1" x14ac:dyDescent="0.25">
      <c r="B35" s="291" t="s">
        <v>112</v>
      </c>
      <c r="C35" s="291" t="s">
        <v>112</v>
      </c>
      <c r="D35" s="291" t="s">
        <v>112</v>
      </c>
      <c r="E35" s="291" t="s">
        <v>112</v>
      </c>
      <c r="F35" s="13" t="s">
        <v>41</v>
      </c>
      <c r="G35" s="13"/>
      <c r="H35" s="13">
        <f>IFERROR(IF($T$3="MTD",VLOOKUP(B35,LO!A:N,MATCH('OPEX Review'!$T$4,LO!$A$5:$N$5,0),FALSE),VLOOKUP(B35,LO!$P:$AC,MATCH('OPEX Review'!$T$4,LO!$P$5:$AC$5,0),FALSE)),0)</f>
        <v>288.16000000000003</v>
      </c>
      <c r="I35" s="13">
        <f>IFERROR(IF($T$3="MTD",VLOOKUP(C35,LU!$A:$N,MATCH('OPEX Review'!$T$4,LU!$A$5:$N$5,0),FALSE),VLOOKUP(C35,LU!$P:$AC,MATCH('OPEX Review'!$T$4,LU!$P$5:$AC$5,0),FALSE)),0)</f>
        <v>0</v>
      </c>
      <c r="J35" s="13">
        <f>IFERROR(IF($T$3="MTD",VLOOKUP(D35,LF!$A:$N,MATCH('OPEX Review'!$T$4,LF!$A$5:$N$5,0),FALSE),VLOOKUP(D35,LF!$P:$AC,MATCH('OPEX Review'!$T$4,LF!$P$5:$AC$5,0),FALSE)),0)</f>
        <v>0</v>
      </c>
      <c r="K35" s="13">
        <f>IFERROR(IF($T$3="MTD",VLOOKUP(E35,LRF!$A:$N,MATCH('OPEX Review'!$T$4,LRF!$A$5:$N$5,0),FALSE),VLOOKUP(E35,LRF!$P$5:$AC$5,MATCH('OPEX Review'!$T$4,LRF!$P$5:$AC$5,0),FALSE)),0)</f>
        <v>0</v>
      </c>
      <c r="L35" s="14">
        <f t="shared" si="1"/>
        <v>288.16000000000003</v>
      </c>
      <c r="N35" s="32"/>
      <c r="O35" s="32"/>
      <c r="P35" s="32"/>
      <c r="Q35" s="32"/>
      <c r="R35" s="13">
        <f t="shared" si="4"/>
        <v>0</v>
      </c>
      <c r="T35" s="100">
        <f t="shared" si="5"/>
        <v>288.16000000000003</v>
      </c>
      <c r="U35" s="67">
        <f t="shared" si="2"/>
        <v>3.1862768947157516E-3</v>
      </c>
      <c r="V35" s="171">
        <f>IFERROR(IF($T$3="MTD",VLOOKUP(F35,'FY24 OPEX'!$C$37:$P$57,MATCH('OPEX Review'!$T$4,'FY24 OPEX'!$C$37:$P$37,0),FALSE),VLOOKUP(F35,'FY24 OPEX'!$R$37:$AE$57,MATCH('OPEX Review'!$T$4,'FY24 OPEX'!$R$37:$AE$37,0),FALSE)),0)</f>
        <v>0</v>
      </c>
      <c r="W35" s="67">
        <f t="shared" si="3"/>
        <v>0</v>
      </c>
      <c r="Y35" s="100">
        <f t="shared" si="6"/>
        <v>-288.16000000000003</v>
      </c>
      <c r="Z35" s="67">
        <f t="shared" si="7"/>
        <v>-1</v>
      </c>
    </row>
    <row r="36" spans="2:26" outlineLevel="1" x14ac:dyDescent="0.25">
      <c r="B36" s="291" t="s">
        <v>113</v>
      </c>
      <c r="C36" s="291" t="s">
        <v>113</v>
      </c>
      <c r="D36" s="291" t="s">
        <v>113</v>
      </c>
      <c r="E36" s="291" t="s">
        <v>113</v>
      </c>
      <c r="F36" s="13" t="s">
        <v>40</v>
      </c>
      <c r="G36" s="13"/>
      <c r="H36" s="13">
        <f>IFERROR(IF($T$3="MTD",VLOOKUP(B36,LO!A:N,MATCH('OPEX Review'!$T$4,LO!$A$5:$N$5,0),FALSE),VLOOKUP(B36,LO!$P:$AC,MATCH('OPEX Review'!$T$4,LO!$P$5:$AC$5,0),FALSE)),0)</f>
        <v>0</v>
      </c>
      <c r="I36" s="13">
        <f>IFERROR(IF($T$3="MTD",VLOOKUP(C36,LU!$A:$N,MATCH('OPEX Review'!$T$4,LU!$A$5:$N$5,0),FALSE),VLOOKUP(C36,LU!$P:$AC,MATCH('OPEX Review'!$T$4,LU!$P$5:$AC$5,0),FALSE)),0)</f>
        <v>0</v>
      </c>
      <c r="J36" s="13">
        <f>IFERROR(IF($T$3="MTD",VLOOKUP(D36,LF!$A:$N,MATCH('OPEX Review'!$T$4,LF!$A$5:$N$5,0),FALSE),VLOOKUP(D36,LF!$P:$AC,MATCH('OPEX Review'!$T$4,LF!$P$5:$AC$5,0),FALSE)),0)</f>
        <v>0</v>
      </c>
      <c r="K36" s="13">
        <f>IFERROR(IF($T$3="MTD",VLOOKUP(E36,LRF!$A:$N,MATCH('OPEX Review'!$T$4,LRF!$A$5:$N$5,0),FALSE),VLOOKUP(E36,LRF!$P$5:$AC$5,MATCH('OPEX Review'!$T$4,LRF!$P$5:$AC$5,0),FALSE)),0)</f>
        <v>0</v>
      </c>
      <c r="L36" s="14">
        <f t="shared" si="1"/>
        <v>0</v>
      </c>
      <c r="N36" s="32"/>
      <c r="O36" s="32"/>
      <c r="P36" s="32"/>
      <c r="Q36" s="32"/>
      <c r="R36" s="13">
        <f t="shared" si="4"/>
        <v>0</v>
      </c>
      <c r="T36" s="100">
        <f t="shared" si="5"/>
        <v>0</v>
      </c>
      <c r="U36" s="67">
        <f t="shared" si="2"/>
        <v>0</v>
      </c>
      <c r="V36" s="100">
        <f>IFERROR(IF($T$3="MTD",VLOOKUP(F36,'FY24 OPEX'!$C$37:$P$57,MATCH('OPEX Review'!$T$4,'FY24 OPEX'!$C$37:$P$37,0),FALSE),VLOOKUP(F36,'FY24 OPEX'!$R$37:$AE$57,MATCH('OPEX Review'!$T$4,'FY24 OPEX'!$R$37:$AE$37,0),FALSE)),0)</f>
        <v>0</v>
      </c>
      <c r="W36" s="67">
        <f t="shared" si="3"/>
        <v>0</v>
      </c>
      <c r="Y36" s="100">
        <f t="shared" si="6"/>
        <v>0</v>
      </c>
      <c r="Z36" s="67">
        <f t="shared" si="7"/>
        <v>0</v>
      </c>
    </row>
    <row r="37" spans="2:26" outlineLevel="1" x14ac:dyDescent="0.25">
      <c r="B37" s="291">
        <v>401</v>
      </c>
      <c r="C37" s="291">
        <v>401</v>
      </c>
      <c r="D37" s="291">
        <v>401</v>
      </c>
      <c r="E37" s="291">
        <v>401</v>
      </c>
      <c r="F37" s="13" t="s">
        <v>20159</v>
      </c>
      <c r="G37" s="13"/>
      <c r="H37" s="13">
        <f>IFERROR(IF($T$3="MTD",VLOOKUP(B37,LO!A:N,MATCH('OPEX Review'!$T$4,LO!$A$5:$N$5,0),FALSE),VLOOKUP(B37,LO!$P:$AC,MATCH('OPEX Review'!$T$4,LO!$P$5:$AC$5,0),FALSE)),0)</f>
        <v>0</v>
      </c>
      <c r="I37" s="13">
        <f>IFERROR(IF($T$3="MTD",VLOOKUP(C37,LU!$A:$N,MATCH('OPEX Review'!$T$4,LU!$A$5:$N$5,0),FALSE),VLOOKUP(C37,LU!$P:$AC,MATCH('OPEX Review'!$T$4,LU!$P$5:$AC$5,0),FALSE)),0)</f>
        <v>0</v>
      </c>
      <c r="J37" s="13">
        <f>IFERROR(IF($T$3="MTD",VLOOKUP(D37,LF!$A:$N,MATCH('OPEX Review'!$T$4,LF!$A$5:$N$5,0),FALSE),VLOOKUP(D37,LF!$P:$AC,MATCH('OPEX Review'!$T$4,LF!$P$5:$AC$5,0),FALSE)),0)</f>
        <v>0</v>
      </c>
      <c r="K37" s="13">
        <f>IFERROR(IF($T$3="MTD",VLOOKUP(E37,LRF!$A:$N,MATCH('OPEX Review'!$T$4,LRF!$A$5:$N$5,0),FALSE),VLOOKUP(E37,LRF!$P$5:$AC$5,MATCH('OPEX Review'!$T$4,LRF!$P$5:$AC$5,0),FALSE)),0)</f>
        <v>0</v>
      </c>
      <c r="L37" s="14">
        <f>SUM(G37:K37)</f>
        <v>0</v>
      </c>
      <c r="N37" s="32"/>
      <c r="O37" s="32"/>
      <c r="P37" s="32"/>
      <c r="Q37" s="32"/>
      <c r="R37" s="13">
        <f>SUM(N37:Q37)</f>
        <v>0</v>
      </c>
      <c r="T37" s="100">
        <f>L37+R37</f>
        <v>0</v>
      </c>
      <c r="U37" s="67">
        <f t="shared" si="2"/>
        <v>0</v>
      </c>
      <c r="V37" s="100">
        <f>IFERROR(IF($T$3="MTD",VLOOKUP(F37,'FY24 OPEX'!$C$37:$P$57,MATCH('OPEX Review'!$T$4,'FY24 OPEX'!$C$37:$P$37,0),FALSE),VLOOKUP(F37,'FY24 OPEX'!$R$37:$AE$57,MATCH('OPEX Review'!$T$4,'FY24 OPEX'!$R$37:$AE$37,0),FALSE)),0)</f>
        <v>0</v>
      </c>
      <c r="W37" s="67">
        <f t="shared" si="3"/>
        <v>0</v>
      </c>
      <c r="Y37" s="100">
        <f>V37-T37</f>
        <v>0</v>
      </c>
      <c r="Z37" s="67">
        <f>IFERROR(Y37/T37,0)</f>
        <v>0</v>
      </c>
    </row>
    <row r="38" spans="2:26" outlineLevel="1" x14ac:dyDescent="0.25">
      <c r="B38" s="291" t="s">
        <v>114</v>
      </c>
      <c r="C38" s="291" t="s">
        <v>114</v>
      </c>
      <c r="D38" s="291" t="s">
        <v>114</v>
      </c>
      <c r="E38" s="291" t="s">
        <v>114</v>
      </c>
      <c r="F38" s="13" t="s">
        <v>39</v>
      </c>
      <c r="G38" s="13"/>
      <c r="H38" s="13">
        <f>IFERROR(IF($T$3="MTD",VLOOKUP(B38,LO!A:N,MATCH('OPEX Review'!$T$4,LO!$A$5:$N$5,0),FALSE),VLOOKUP(B38,LO!$P:$AC,MATCH('OPEX Review'!$T$4,LO!$P$5:$AC$5,0),FALSE)),0)</f>
        <v>0</v>
      </c>
      <c r="I38" s="13">
        <f>IFERROR(IF($T$3="MTD",VLOOKUP(C38,LU!$A:$N,MATCH('OPEX Review'!$T$4,LU!$A$5:$N$5,0),FALSE),VLOOKUP(C38,LU!$P:$AC,MATCH('OPEX Review'!$T$4,LU!$P$5:$AC$5,0),FALSE)),0)</f>
        <v>0</v>
      </c>
      <c r="J38" s="13">
        <f>IFERROR(IF($T$3="MTD",VLOOKUP(D38,LF!$A:$N,MATCH('OPEX Review'!$T$4,LF!$A$5:$N$5,0),FALSE),VLOOKUP(D38,LF!$P:$AC,MATCH('OPEX Review'!$T$4,LF!$P$5:$AC$5,0),FALSE)),0)</f>
        <v>0</v>
      </c>
      <c r="K38" s="13">
        <f>IFERROR(IF($T$3="MTD",VLOOKUP(E38,LRF!$A:$N,MATCH('OPEX Review'!$T$4,LRF!$A$5:$N$5,0),FALSE),VLOOKUP(E38,LRF!$P$5:$AC$5,MATCH('OPEX Review'!$T$4,LRF!$P$5:$AC$5,0),FALSE)),0)</f>
        <v>0</v>
      </c>
      <c r="L38" s="14">
        <f t="shared" si="1"/>
        <v>0</v>
      </c>
      <c r="N38" s="32"/>
      <c r="O38" s="32"/>
      <c r="P38" s="32"/>
      <c r="Q38" s="32"/>
      <c r="R38" s="13">
        <f t="shared" si="4"/>
        <v>0</v>
      </c>
      <c r="T38" s="100">
        <f t="shared" si="5"/>
        <v>0</v>
      </c>
      <c r="U38" s="67">
        <f t="shared" si="2"/>
        <v>0</v>
      </c>
      <c r="V38" s="100">
        <f>IFERROR(IF($T$3="MTD",VLOOKUP(F38,'FY24 OPEX'!$C$37:$P$57,MATCH('OPEX Review'!$T$4,'FY24 OPEX'!$C$37:$P$37,0),FALSE),VLOOKUP(F38,'FY24 OPEX'!$R$37:$AE$57,MATCH('OPEX Review'!$T$4,'FY24 OPEX'!$R$37:$AE$37,0),FALSE)),0)</f>
        <v>0</v>
      </c>
      <c r="W38" s="67">
        <f t="shared" si="3"/>
        <v>0</v>
      </c>
      <c r="Y38" s="100">
        <f t="shared" si="6"/>
        <v>0</v>
      </c>
      <c r="Z38" s="67">
        <f t="shared" si="7"/>
        <v>0</v>
      </c>
    </row>
    <row r="39" spans="2:26" outlineLevel="1" x14ac:dyDescent="0.25">
      <c r="B39" s="381" t="s">
        <v>10740</v>
      </c>
      <c r="C39" s="381" t="s">
        <v>10740</v>
      </c>
      <c r="D39" s="381" t="s">
        <v>10740</v>
      </c>
      <c r="E39" s="381" t="s">
        <v>10740</v>
      </c>
      <c r="F39" s="13" t="s">
        <v>9936</v>
      </c>
      <c r="G39" s="13"/>
      <c r="H39" s="13">
        <f>IFERROR(IF($T$3="MTD",VLOOKUP(B39,LO!A:N,MATCH('OPEX Review'!$T$4,LO!$A$5:$N$5,0),FALSE),VLOOKUP(B39,LO!$P:$AC,MATCH('OPEX Review'!$T$4,LO!$P$5:$AC$5,0),FALSE)),0)</f>
        <v>0</v>
      </c>
      <c r="I39" s="13">
        <f>IFERROR(IF($T$3="MTD",VLOOKUP(C39,LU!$A:$N,MATCH('OPEX Review'!$T$4,LU!$A$5:$N$5,0),FALSE),VLOOKUP(C39,LU!$P:$AC,MATCH('OPEX Review'!$T$4,LU!$P$5:$AC$5,0),FALSE)),0)</f>
        <v>0</v>
      </c>
      <c r="J39" s="13">
        <f>IFERROR(IF($T$3="MTD",VLOOKUP(D39,LF!$A:$N,MATCH('OPEX Review'!$T$4,LF!$A$5:$N$5,0),FALSE),VLOOKUP(D39,LF!$P:$AC,MATCH('OPEX Review'!$T$4,LF!$P$5:$AC$5,0),FALSE)),0)</f>
        <v>0</v>
      </c>
      <c r="K39" s="13">
        <f>IFERROR(IF($T$3="MTD",VLOOKUP(E39,LRF!$A:$N,MATCH('OPEX Review'!$T$4,LRF!$A$5:$N$5,0),FALSE),VLOOKUP(E39,LRF!$P$5:$AC$5,MATCH('OPEX Review'!$T$4,LRF!$P$5:$AC$5,0),FALSE)),0)</f>
        <v>0</v>
      </c>
      <c r="L39" s="14">
        <f t="shared" si="1"/>
        <v>0</v>
      </c>
      <c r="N39" s="32"/>
      <c r="O39" s="32"/>
      <c r="P39" s="32"/>
      <c r="Q39" s="32"/>
      <c r="R39" s="13">
        <f t="shared" si="4"/>
        <v>0</v>
      </c>
      <c r="T39" s="100">
        <f t="shared" si="5"/>
        <v>0</v>
      </c>
      <c r="U39" s="67">
        <f t="shared" si="2"/>
        <v>0</v>
      </c>
      <c r="V39" s="100">
        <f>IFERROR(IF($T$3="MTD",VLOOKUP(F39,'FY24 OPEX'!$C$37:$P$57,MATCH('OPEX Review'!$T$4,'FY24 OPEX'!$C$37:$P$37,0),FALSE),VLOOKUP(F39,'FY24 OPEX'!$R$37:$AE$57,MATCH('OPEX Review'!$T$4,'FY24 OPEX'!$R$37:$AE$37,0),FALSE)),0)</f>
        <v>0</v>
      </c>
      <c r="W39" s="67">
        <f t="shared" si="3"/>
        <v>0</v>
      </c>
      <c r="Y39" s="100">
        <f t="shared" si="6"/>
        <v>0</v>
      </c>
      <c r="Z39" s="67">
        <f t="shared" si="7"/>
        <v>0</v>
      </c>
    </row>
    <row r="40" spans="2:26" outlineLevel="1" x14ac:dyDescent="0.25">
      <c r="B40" s="291" t="s">
        <v>115</v>
      </c>
      <c r="C40" s="291" t="s">
        <v>115</v>
      </c>
      <c r="D40" s="291" t="s">
        <v>115</v>
      </c>
      <c r="E40" s="291" t="s">
        <v>115</v>
      </c>
      <c r="F40" s="13" t="s">
        <v>38</v>
      </c>
      <c r="G40" s="13"/>
      <c r="H40" s="13">
        <f>IFERROR(IF($T$3="MTD",VLOOKUP(B40,LO!A:N,MATCH('OPEX Review'!$T$4,LO!$A$5:$N$5,0),FALSE),VLOOKUP(B40,LO!$P:$AC,MATCH('OPEX Review'!$T$4,LO!$P$5:$AC$5,0),FALSE)),0)</f>
        <v>0</v>
      </c>
      <c r="I40" s="13">
        <f>IFERROR(IF($T$3="MTD",VLOOKUP(C40,LU!$A:$N,MATCH('OPEX Review'!$T$4,LU!$A$5:$N$5,0),FALSE),VLOOKUP(C40,LU!$P:$AC,MATCH('OPEX Review'!$T$4,LU!$P$5:$AC$5,0),FALSE)),0)</f>
        <v>0</v>
      </c>
      <c r="J40" s="13">
        <f>IFERROR(IF($T$3="MTD",VLOOKUP(D40,LF!$A:$N,MATCH('OPEX Review'!$T$4,LF!$A$5:$N$5,0),FALSE),VLOOKUP(D40,LF!$P:$AC,MATCH('OPEX Review'!$T$4,LF!$P$5:$AC$5,0),FALSE)),0)</f>
        <v>0</v>
      </c>
      <c r="K40" s="13">
        <f>IFERROR(IF($T$3="MTD",VLOOKUP(E40,LRF!$A:$N,MATCH('OPEX Review'!$T$4,LRF!$A$5:$N$5,0),FALSE),VLOOKUP(E40,LRF!$P$5:$AC$5,MATCH('OPEX Review'!$T$4,LRF!$P$5:$AC$5,0),FALSE)),0)</f>
        <v>0</v>
      </c>
      <c r="L40" s="14">
        <f t="shared" si="1"/>
        <v>0</v>
      </c>
      <c r="N40" s="32"/>
      <c r="O40" s="32"/>
      <c r="P40" s="32"/>
      <c r="Q40" s="32"/>
      <c r="R40" s="13">
        <f t="shared" si="4"/>
        <v>0</v>
      </c>
      <c r="T40" s="100">
        <f t="shared" si="5"/>
        <v>0</v>
      </c>
      <c r="U40" s="67">
        <f t="shared" si="2"/>
        <v>0</v>
      </c>
      <c r="V40" s="100">
        <f>IFERROR(IF($T$3="MTD",VLOOKUP(F40,'FY24 OPEX'!$C$37:$P$57,MATCH('OPEX Review'!$T$4,'FY24 OPEX'!$C$37:$P$37,0),FALSE),VLOOKUP(F40,'FY24 OPEX'!$R$37:$AE$57,MATCH('OPEX Review'!$T$4,'FY24 OPEX'!$R$37:$AE$37,0),FALSE)),0)</f>
        <v>416.66666666666669</v>
      </c>
      <c r="W40" s="67">
        <f t="shared" si="3"/>
        <v>4.8543689320388345E-3</v>
      </c>
      <c r="Y40" s="100">
        <f t="shared" si="6"/>
        <v>416.66666666666669</v>
      </c>
      <c r="Z40" s="67">
        <f t="shared" si="7"/>
        <v>0</v>
      </c>
    </row>
    <row r="41" spans="2:26" outlineLevel="1" x14ac:dyDescent="0.25">
      <c r="B41" s="381" t="s">
        <v>1312</v>
      </c>
      <c r="C41" s="381" t="s">
        <v>1312</v>
      </c>
      <c r="D41" s="381" t="s">
        <v>1312</v>
      </c>
      <c r="E41" s="381" t="s">
        <v>1312</v>
      </c>
      <c r="F41" s="13" t="s">
        <v>1311</v>
      </c>
      <c r="G41" s="13"/>
      <c r="H41" s="13">
        <f>IFERROR(IF($T$3="MTD",VLOOKUP(B41,LO!A:N,MATCH('OPEX Review'!$T$4,LO!$A$5:$N$5,0),FALSE),VLOOKUP(B41,LO!$P:$AC,MATCH('OPEX Review'!$T$4,LO!$P$5:$AC$5,0),FALSE)),0)</f>
        <v>0</v>
      </c>
      <c r="I41" s="13">
        <f>IFERROR(IF($T$3="MTD",VLOOKUP(C41,LU!$A:$N,MATCH('OPEX Review'!$T$4,LU!$A$5:$N$5,0),FALSE),VLOOKUP(C41,LU!$P:$AC,MATCH('OPEX Review'!$T$4,LU!$P$5:$AC$5,0),FALSE)),0)</f>
        <v>0</v>
      </c>
      <c r="J41" s="13">
        <f>IFERROR(IF($T$3="MTD",VLOOKUP(D41,LF!$A:$N,MATCH('OPEX Review'!$T$4,LF!$A$5:$N$5,0),FALSE),VLOOKUP(D41,LF!$P:$AC,MATCH('OPEX Review'!$T$4,LF!$P$5:$AC$5,0),FALSE)),0)</f>
        <v>0</v>
      </c>
      <c r="K41" s="13">
        <f>IFERROR(IF($T$3="MTD",VLOOKUP(E41,LRF!$A:$N,MATCH('OPEX Review'!$T$4,LRF!$A$5:$N$5,0),FALSE),VLOOKUP(E41,LRF!$P$5:$AC$5,MATCH('OPEX Review'!$T$4,LRF!$P$5:$AC$5,0),FALSE)),0)</f>
        <v>0</v>
      </c>
      <c r="L41" s="14">
        <f t="shared" si="1"/>
        <v>0</v>
      </c>
      <c r="N41" s="32"/>
      <c r="O41" s="32"/>
      <c r="P41" s="32"/>
      <c r="Q41" s="32"/>
      <c r="R41" s="13">
        <f t="shared" si="4"/>
        <v>0</v>
      </c>
      <c r="T41" s="100">
        <f t="shared" si="5"/>
        <v>0</v>
      </c>
      <c r="U41" s="67">
        <f t="shared" si="2"/>
        <v>0</v>
      </c>
      <c r="V41" s="100">
        <f>IFERROR(IF($T$3="MTD",VLOOKUP(F41,'FY24 OPEX'!$C$37:$P$57,MATCH('OPEX Review'!$T$4,'FY24 OPEX'!$C$37:$P$37,0),FALSE),VLOOKUP(F41,'FY24 OPEX'!$R$37:$AE$57,MATCH('OPEX Review'!$T$4,'FY24 OPEX'!$R$37:$AE$37,0),FALSE)),0)</f>
        <v>0</v>
      </c>
      <c r="W41" s="67">
        <f t="shared" si="3"/>
        <v>0</v>
      </c>
      <c r="Y41" s="100">
        <f t="shared" si="6"/>
        <v>0</v>
      </c>
      <c r="Z41" s="67">
        <f t="shared" si="7"/>
        <v>0</v>
      </c>
    </row>
    <row r="42" spans="2:26" outlineLevel="1" x14ac:dyDescent="0.25">
      <c r="B42" s="381" t="s">
        <v>10746</v>
      </c>
      <c r="C42" s="381" t="s">
        <v>10746</v>
      </c>
      <c r="D42" s="381" t="s">
        <v>10746</v>
      </c>
      <c r="E42" s="381" t="s">
        <v>10746</v>
      </c>
      <c r="F42" s="13" t="s">
        <v>9937</v>
      </c>
      <c r="G42" s="13"/>
      <c r="H42" s="13">
        <f>IFERROR(IF($T$3="MTD",VLOOKUP(B42,LO!A:N,MATCH('OPEX Review'!$T$4,LO!$A$5:$N$5,0),FALSE),VLOOKUP(B42,LO!$P:$AC,MATCH('OPEX Review'!$T$4,LO!$P$5:$AC$5,0),FALSE)),0)</f>
        <v>0</v>
      </c>
      <c r="I42" s="13">
        <f>IFERROR(IF($T$3="MTD",VLOOKUP(C42,LU!$A:$N,MATCH('OPEX Review'!$T$4,LU!$A$5:$N$5,0),FALSE),VLOOKUP(C42,LU!$P:$AC,MATCH('OPEX Review'!$T$4,LU!$P$5:$AC$5,0),FALSE)),0)</f>
        <v>0</v>
      </c>
      <c r="J42" s="13">
        <f>IFERROR(IF($T$3="MTD",VLOOKUP(D42,LF!$A:$N,MATCH('OPEX Review'!$T$4,LF!$A$5:$N$5,0),FALSE),VLOOKUP(D42,LF!$P:$AC,MATCH('OPEX Review'!$T$4,LF!$P$5:$AC$5,0),FALSE)),0)</f>
        <v>0</v>
      </c>
      <c r="K42" s="13">
        <f>IFERROR(IF($T$3="MTD",VLOOKUP(E42,LRF!$A:$N,MATCH('OPEX Review'!$T$4,LRF!$A$5:$N$5,0),FALSE),VLOOKUP(E42,LRF!$P$5:$AC$5,MATCH('OPEX Review'!$T$4,LRF!$P$5:$AC$5,0),FALSE)),0)</f>
        <v>0</v>
      </c>
      <c r="L42" s="14">
        <f t="shared" si="1"/>
        <v>0</v>
      </c>
      <c r="N42" s="32"/>
      <c r="O42" s="32"/>
      <c r="P42" s="32"/>
      <c r="Q42" s="32"/>
      <c r="R42" s="13">
        <f t="shared" si="4"/>
        <v>0</v>
      </c>
      <c r="T42" s="100">
        <f t="shared" si="5"/>
        <v>0</v>
      </c>
      <c r="U42" s="67">
        <f t="shared" si="2"/>
        <v>0</v>
      </c>
      <c r="V42" s="100">
        <f>IFERROR(IF($T$3="MTD",VLOOKUP(F42,'FY24 OPEX'!$C$37:$P$57,MATCH('OPEX Review'!$T$4,'FY24 OPEX'!$C$37:$P$37,0),FALSE),VLOOKUP(F42,'FY24 OPEX'!$R$37:$AE$57,MATCH('OPEX Review'!$T$4,'FY24 OPEX'!$R$37:$AE$37,0),FALSE)),0)</f>
        <v>0</v>
      </c>
      <c r="W42" s="67">
        <f t="shared" si="3"/>
        <v>0</v>
      </c>
      <c r="Y42" s="100">
        <f t="shared" si="6"/>
        <v>0</v>
      </c>
      <c r="Z42" s="67">
        <f t="shared" si="7"/>
        <v>0</v>
      </c>
    </row>
    <row r="43" spans="2:26" outlineLevel="1" x14ac:dyDescent="0.25">
      <c r="B43" s="381">
        <v>405</v>
      </c>
      <c r="C43" s="381">
        <v>405</v>
      </c>
      <c r="D43" s="381">
        <v>405</v>
      </c>
      <c r="E43" s="381">
        <v>405</v>
      </c>
      <c r="F43" s="13" t="s">
        <v>20454</v>
      </c>
      <c r="G43" s="13"/>
      <c r="H43" s="13">
        <f>IFERROR(IF($T$3="MTD",VLOOKUP(B43,LO!A:N,MATCH('OPEX Review'!$T$4,LO!$A$5:$N$5,0),FALSE),VLOOKUP(B43,LO!$P:$AC,MATCH('OPEX Review'!$T$4,LO!$P$5:$AC$5,0),FALSE)),0)</f>
        <v>0</v>
      </c>
      <c r="I43" s="13">
        <f>IFERROR(IF($T$3="MTD",VLOOKUP(C43,LU!$A:$N,MATCH('OPEX Review'!$T$4,LU!$A$5:$N$5,0),FALSE),VLOOKUP(C43,LU!$P:$AC,MATCH('OPEX Review'!$T$4,LU!$P$5:$AC$5,0),FALSE)),0)</f>
        <v>0</v>
      </c>
      <c r="J43" s="13">
        <f>IFERROR(IF($T$3="MTD",VLOOKUP(D43,LF!$A:$N,MATCH('OPEX Review'!$T$4,LF!$A$5:$N$5,0),FALSE),VLOOKUP(D43,LF!$P:$AC,MATCH('OPEX Review'!$T$4,LF!$P$5:$AC$5,0),FALSE)),0)</f>
        <v>0</v>
      </c>
      <c r="K43" s="13">
        <f>IFERROR(IF($T$3="MTD",VLOOKUP(E43,LRF!$A:$N,MATCH('OPEX Review'!$T$4,LRF!$A$5:$N$5,0),FALSE),VLOOKUP(E43,LRF!$P$5:$AC$5,MATCH('OPEX Review'!$T$4,LRF!$P$5:$AC$5,0),FALSE)),0)</f>
        <v>0</v>
      </c>
      <c r="L43" s="14">
        <f>SUM(G43:K43)</f>
        <v>0</v>
      </c>
      <c r="N43" s="32"/>
      <c r="O43" s="32"/>
      <c r="P43" s="32"/>
      <c r="Q43" s="32"/>
      <c r="R43" s="13">
        <f>SUM(N43:Q43)</f>
        <v>0</v>
      </c>
      <c r="T43" s="100">
        <f>L43+R43</f>
        <v>0</v>
      </c>
      <c r="U43" s="67">
        <f t="shared" si="2"/>
        <v>0</v>
      </c>
      <c r="V43" s="100">
        <f>IFERROR(IF($T$3="MTD",VLOOKUP(F43,'FY24 OPEX'!$C$37:$P$57,MATCH('OPEX Review'!$T$4,'FY24 OPEX'!$C$37:$P$37,0),FALSE),VLOOKUP(F43,'FY24 OPEX'!$R$37:$AE$57,MATCH('OPEX Review'!$T$4,'FY24 OPEX'!$R$37:$AE$37,0),FALSE)),0)</f>
        <v>0</v>
      </c>
      <c r="W43" s="67">
        <f t="shared" si="3"/>
        <v>0</v>
      </c>
      <c r="Y43" s="100">
        <f>V43-T43</f>
        <v>0</v>
      </c>
      <c r="Z43" s="67">
        <f>IFERROR(Y43/T43,0)</f>
        <v>0</v>
      </c>
    </row>
    <row r="44" spans="2:26" outlineLevel="1" x14ac:dyDescent="0.25">
      <c r="B44" s="291" t="s">
        <v>118</v>
      </c>
      <c r="C44" s="291" t="s">
        <v>118</v>
      </c>
      <c r="D44" s="291" t="s">
        <v>118</v>
      </c>
      <c r="E44" s="291" t="s">
        <v>118</v>
      </c>
      <c r="F44" s="13" t="s">
        <v>37</v>
      </c>
      <c r="G44" s="13"/>
      <c r="H44" s="13">
        <f>IFERROR(IF($T$3="MTD",VLOOKUP(B44,LO!A:N,MATCH('OPEX Review'!$T$4,LO!$A$5:$N$5,0),FALSE),VLOOKUP(B44,LO!$P:$AC,MATCH('OPEX Review'!$T$4,LO!$P$5:$AC$5,0),FALSE)),0)</f>
        <v>596.67999999999995</v>
      </c>
      <c r="I44" s="13">
        <f>IFERROR(IF($T$3="MTD",VLOOKUP(C44,LU!$A:$N,MATCH('OPEX Review'!$T$4,LU!$A$5:$N$5,0),FALSE),VLOOKUP(C44,LU!$P:$AC,MATCH('OPEX Review'!$T$4,LU!$P$5:$AC$5,0),FALSE)),0)</f>
        <v>0</v>
      </c>
      <c r="J44" s="13">
        <f>IFERROR(IF($T$3="MTD",VLOOKUP(D44,LF!$A:$N,MATCH('OPEX Review'!$T$4,LF!$A$5:$N$5,0),FALSE),VLOOKUP(D44,LF!$P:$AC,MATCH('OPEX Review'!$T$4,LF!$P$5:$AC$5,0),FALSE)),0)</f>
        <v>0</v>
      </c>
      <c r="K44" s="13">
        <f>IFERROR(IF($T$3="MTD",VLOOKUP(E44,LRF!$A:$N,MATCH('OPEX Review'!$T$4,LRF!$A$5:$N$5,0),FALSE),VLOOKUP(E44,LRF!$P$5:$AC$5,MATCH('OPEX Review'!$T$4,LRF!$P$5:$AC$5,0),FALSE)),0)</f>
        <v>0</v>
      </c>
      <c r="L44" s="14">
        <f t="shared" si="1"/>
        <v>596.67999999999995</v>
      </c>
      <c r="N44" s="32"/>
      <c r="O44" s="32"/>
      <c r="P44" s="32"/>
      <c r="Q44" s="32"/>
      <c r="R44" s="13">
        <f t="shared" si="4"/>
        <v>0</v>
      </c>
      <c r="T44" s="100">
        <f t="shared" si="5"/>
        <v>596.67999999999995</v>
      </c>
      <c r="U44" s="67">
        <f t="shared" si="2"/>
        <v>6.5976807937916243E-3</v>
      </c>
      <c r="V44" s="100">
        <f>IFERROR(IF($T$3="MTD",VLOOKUP(F44,'FY24 OPEX'!$C$37:$P$57,MATCH('OPEX Review'!$T$4,'FY24 OPEX'!$C$37:$P$37,0),FALSE),VLOOKUP(F44,'FY24 OPEX'!$R$37:$AE$57,MATCH('OPEX Review'!$T$4,'FY24 OPEX'!$R$37:$AE$37,0),FALSE)),0)</f>
        <v>0</v>
      </c>
      <c r="W44" s="67">
        <f t="shared" si="3"/>
        <v>0</v>
      </c>
      <c r="Y44" s="100">
        <f t="shared" si="6"/>
        <v>-596.67999999999995</v>
      </c>
      <c r="Z44" s="67">
        <f t="shared" si="7"/>
        <v>-1</v>
      </c>
    </row>
    <row r="45" spans="2:26" outlineLevel="1" x14ac:dyDescent="0.25">
      <c r="B45" s="381" t="s">
        <v>187</v>
      </c>
      <c r="C45" s="381" t="s">
        <v>187</v>
      </c>
      <c r="D45" s="381" t="s">
        <v>187</v>
      </c>
      <c r="E45" s="381" t="s">
        <v>187</v>
      </c>
      <c r="F45" s="13" t="s">
        <v>16721</v>
      </c>
      <c r="G45" s="13"/>
      <c r="H45" s="13">
        <f>IFERROR(IF($T$3="MTD",VLOOKUP(B45,LO!A:N,MATCH('OPEX Review'!$T$4,LO!$A$5:$N$5,0),FALSE),VLOOKUP(B45,LO!$P:$AC,MATCH('OPEX Review'!$T$4,LO!$P$5:$AC$5,0),FALSE)),0)</f>
        <v>20448.740000000002</v>
      </c>
      <c r="I45" s="13">
        <f>IFERROR(IF($T$3="MTD",VLOOKUP(C45,LU!$A:$N,MATCH('OPEX Review'!$T$4,LU!$A$5:$N$5,0),FALSE),VLOOKUP(C45,LU!$P:$AC,MATCH('OPEX Review'!$T$4,LU!$P$5:$AC$5,0),FALSE)),0)</f>
        <v>0</v>
      </c>
      <c r="J45" s="13">
        <f>IFERROR(IF($T$3="MTD",VLOOKUP(D45,LF!$A:$N,MATCH('OPEX Review'!$T$4,LF!$A$5:$N$5,0),FALSE),VLOOKUP(D45,LF!$P:$AC,MATCH('OPEX Review'!$T$4,LF!$P$5:$AC$5,0),FALSE)),0)</f>
        <v>0</v>
      </c>
      <c r="K45" s="13">
        <f>IFERROR(IF($T$3="MTD",VLOOKUP(E45,LRF!$A:$N,MATCH('OPEX Review'!$T$4,LRF!$A$5:$N$5,0),FALSE),VLOOKUP(E45,LRF!$P$5:$AC$5,MATCH('OPEX Review'!$T$4,LRF!$P$5:$AC$5,0),FALSE)),0)</f>
        <v>0</v>
      </c>
      <c r="L45" s="14">
        <f t="shared" si="1"/>
        <v>20448.740000000002</v>
      </c>
      <c r="N45" s="32"/>
      <c r="O45" s="32"/>
      <c r="P45" s="32"/>
      <c r="Q45" s="32"/>
      <c r="R45" s="13">
        <f t="shared" si="4"/>
        <v>0</v>
      </c>
      <c r="T45" s="100">
        <f t="shared" si="5"/>
        <v>20448.740000000002</v>
      </c>
      <c r="U45" s="67">
        <f t="shared" si="2"/>
        <v>0.22610823080250478</v>
      </c>
      <c r="V45" s="100">
        <f>IFERROR(IF($T$3="MTD",VLOOKUP(F45,'FY24 OPEX'!$C$37:$P$57,MATCH('OPEX Review'!$T$4,'FY24 OPEX'!$C$37:$P$37,0),FALSE),VLOOKUP(F45,'FY24 OPEX'!$R$37:$AE$57,MATCH('OPEX Review'!$T$4,'FY24 OPEX'!$R$37:$AE$37,0),FALSE)),0)</f>
        <v>16666.666666666668</v>
      </c>
      <c r="W45" s="67">
        <f t="shared" si="3"/>
        <v>0.1941747572815534</v>
      </c>
      <c r="Y45" s="100">
        <f t="shared" si="6"/>
        <v>-3782.0733333333337</v>
      </c>
      <c r="Z45" s="67">
        <f t="shared" si="7"/>
        <v>-0.18495385697765893</v>
      </c>
    </row>
    <row r="46" spans="2:26" outlineLevel="1" x14ac:dyDescent="0.25">
      <c r="B46" s="381" t="s">
        <v>14545</v>
      </c>
      <c r="C46" s="381">
        <v>419</v>
      </c>
      <c r="D46" s="381">
        <v>419</v>
      </c>
      <c r="E46" s="381">
        <v>419</v>
      </c>
      <c r="F46" s="13" t="s">
        <v>15009</v>
      </c>
      <c r="G46" s="13"/>
      <c r="H46" s="13">
        <f>IFERROR(IF($T$3="MTD",VLOOKUP(B46,LO!A:N,MATCH('OPEX Review'!$T$4,LO!$A$5:$N$5,0),FALSE),VLOOKUP(B46,LO!$P:$AC,MATCH('OPEX Review'!$T$4,LO!$P$5:$AC$5,0),FALSE)),0)</f>
        <v>0</v>
      </c>
      <c r="I46" s="13">
        <f>IFERROR(IF($T$3="MTD",VLOOKUP(C46,LU!$A:$N,MATCH('OPEX Review'!$T$4,LU!$A$5:$N$5,0),FALSE),VLOOKUP(C46,LU!$P:$AC,MATCH('OPEX Review'!$T$4,LU!$P$5:$AC$5,0),FALSE)),0)</f>
        <v>0</v>
      </c>
      <c r="J46" s="13">
        <f>IFERROR(IF($T$3="MTD",VLOOKUP(D46,LF!$A:$N,MATCH('OPEX Review'!$T$4,LF!$A$5:$N$5,0),FALSE),VLOOKUP(D46,LF!$P:$AC,MATCH('OPEX Review'!$T$4,LF!$P$5:$AC$5,0),FALSE)),0)</f>
        <v>0</v>
      </c>
      <c r="K46" s="13">
        <f>IFERROR(IF($T$3="MTD",VLOOKUP(E46,LRF!$A:$N,MATCH('OPEX Review'!$T$4,LRF!$A$5:$N$5,0),FALSE),VLOOKUP(E46,LRF!$P$5:$AC$5,MATCH('OPEX Review'!$T$4,LRF!$P$5:$AC$5,0),FALSE)),0)</f>
        <v>0</v>
      </c>
      <c r="L46" s="14">
        <f t="shared" si="1"/>
        <v>0</v>
      </c>
      <c r="N46" s="32"/>
      <c r="O46" s="32"/>
      <c r="P46" s="32"/>
      <c r="Q46" s="32"/>
      <c r="R46" s="13">
        <f t="shared" ref="R46:R51" si="8">SUM(N46:Q46)</f>
        <v>0</v>
      </c>
      <c r="T46" s="100">
        <f t="shared" ref="T46:T51" si="9">L46+R46</f>
        <v>0</v>
      </c>
      <c r="U46" s="67">
        <f t="shared" si="2"/>
        <v>0</v>
      </c>
      <c r="V46" s="100">
        <f>IFERROR(IF($T$3="MTD",VLOOKUP(F46,'FY24 OPEX'!$C$37:$P$57,MATCH('OPEX Review'!$T$4,'FY24 OPEX'!$C$37:$P$37,0),FALSE),VLOOKUP(F46,'FY24 OPEX'!$R$37:$AE$57,MATCH('OPEX Review'!$T$4,'FY24 OPEX'!$R$37:$AE$37,0),FALSE)),0)</f>
        <v>0</v>
      </c>
      <c r="W46" s="67">
        <f t="shared" si="3"/>
        <v>0</v>
      </c>
      <c r="Y46" s="100">
        <f t="shared" ref="Y46:Y51" si="10">V46-T46</f>
        <v>0</v>
      </c>
      <c r="Z46" s="67">
        <f t="shared" ref="Z46:Z52" si="11">IFERROR(Y46/T46,0)</f>
        <v>0</v>
      </c>
    </row>
    <row r="47" spans="2:26" outlineLevel="1" x14ac:dyDescent="0.25">
      <c r="B47" s="381" t="s">
        <v>182</v>
      </c>
      <c r="C47" s="381" t="s">
        <v>182</v>
      </c>
      <c r="D47" s="381" t="s">
        <v>182</v>
      </c>
      <c r="E47" s="381" t="s">
        <v>182</v>
      </c>
      <c r="F47" s="13" t="s">
        <v>186</v>
      </c>
      <c r="G47" s="13"/>
      <c r="H47" s="13">
        <f>IFERROR(IF($T$3="MTD",VLOOKUP(B47,LO!A:N,MATCH('OPEX Review'!$T$4,LO!$A$5:$N$5,0),FALSE),VLOOKUP(B47,LO!$P:$AC,MATCH('OPEX Review'!$T$4,LO!$P$5:$AC$5,0),FALSE)),0)</f>
        <v>2500.98</v>
      </c>
      <c r="I47" s="13">
        <f>IFERROR(IF($T$3="MTD",VLOOKUP(C47,LU!$A:$N,MATCH('OPEX Review'!$T$4,LU!$A$5:$N$5,0),FALSE),VLOOKUP(C47,LU!$P:$AC,MATCH('OPEX Review'!$T$4,LU!$P$5:$AC$5,0),FALSE)),0)</f>
        <v>0</v>
      </c>
      <c r="J47" s="13">
        <f>IFERROR(IF($T$3="MTD",VLOOKUP(D47,LF!$A:$N,MATCH('OPEX Review'!$T$4,LF!$A$5:$N$5,0),FALSE),VLOOKUP(D47,LF!$P:$AC,MATCH('OPEX Review'!$T$4,LF!$P$5:$AC$5,0),FALSE)),0)</f>
        <v>0</v>
      </c>
      <c r="K47" s="13">
        <f>IFERROR(IF($T$3="MTD",VLOOKUP(E47,LRF!$A:$N,MATCH('OPEX Review'!$T$4,LRF!$A$5:$N$5,0),FALSE),VLOOKUP(E47,LRF!$P$5:$AC$5,MATCH('OPEX Review'!$T$4,LRF!$P$5:$AC$5,0),FALSE)),0)</f>
        <v>0</v>
      </c>
      <c r="L47" s="14">
        <f t="shared" si="1"/>
        <v>2500.98</v>
      </c>
      <c r="N47" s="32"/>
      <c r="O47" s="32"/>
      <c r="P47" s="32"/>
      <c r="Q47" s="32"/>
      <c r="R47" s="13">
        <f t="shared" si="8"/>
        <v>0</v>
      </c>
      <c r="T47" s="100">
        <f t="shared" si="9"/>
        <v>2500.98</v>
      </c>
      <c r="U47" s="67">
        <f t="shared" si="2"/>
        <v>2.7654132385293587E-2</v>
      </c>
      <c r="V47" s="100">
        <f>IFERROR(IF($T$3="MTD",VLOOKUP(F47,'FY24 OPEX'!$C$37:$P$57,MATCH('OPEX Review'!$T$4,'FY24 OPEX'!$C$37:$P$37,0),FALSE),VLOOKUP(F47,'FY24 OPEX'!$R$37:$AE$57,MATCH('OPEX Review'!$T$4,'FY24 OPEX'!$R$37:$AE$37,0),FALSE)),0)</f>
        <v>416.66666666666669</v>
      </c>
      <c r="W47" s="67">
        <f t="shared" si="3"/>
        <v>4.8543689320388345E-3</v>
      </c>
      <c r="Y47" s="100">
        <f t="shared" si="10"/>
        <v>-2084.3133333333335</v>
      </c>
      <c r="Z47" s="67">
        <f t="shared" si="11"/>
        <v>-0.83339864106603556</v>
      </c>
    </row>
    <row r="48" spans="2:26" outlineLevel="1" x14ac:dyDescent="0.25">
      <c r="B48" s="381" t="s">
        <v>1316</v>
      </c>
      <c r="C48" s="381" t="s">
        <v>1316</v>
      </c>
      <c r="D48" s="381" t="s">
        <v>1316</v>
      </c>
      <c r="E48" s="381" t="s">
        <v>1316</v>
      </c>
      <c r="F48" s="13" t="s">
        <v>1318</v>
      </c>
      <c r="G48" s="13"/>
      <c r="H48" s="13">
        <f>IFERROR(IF($T$3="MTD",VLOOKUP(B48,LO!A:N,MATCH('OPEX Review'!$T$4,LO!$A$5:$N$5,0),FALSE),VLOOKUP(B48,LO!$P:$AC,MATCH('OPEX Review'!$T$4,LO!$P$5:$AC$5,0),FALSE)),0)</f>
        <v>0</v>
      </c>
      <c r="I48" s="13">
        <f>IFERROR(IF($T$3="MTD",VLOOKUP(C48,LU!$A:$N,MATCH('OPEX Review'!$T$4,LU!$A$5:$N$5,0),FALSE),VLOOKUP(C48,LU!$P:$AC,MATCH('OPEX Review'!$T$4,LU!$P$5:$AC$5,0),FALSE)),0)</f>
        <v>0</v>
      </c>
      <c r="J48" s="13">
        <f>IFERROR(IF($T$3="MTD",VLOOKUP(D48,LF!$A:$N,MATCH('OPEX Review'!$T$4,LF!$A$5:$N$5,0),FALSE),VLOOKUP(D48,LF!$P:$AC,MATCH('OPEX Review'!$T$4,LF!$P$5:$AC$5,0),FALSE)),0)</f>
        <v>0</v>
      </c>
      <c r="K48" s="13">
        <f>IFERROR(IF($T$3="MTD",VLOOKUP(E48,LRF!$A:$N,MATCH('OPEX Review'!$T$4,LRF!$A$5:$N$5,0),FALSE),VLOOKUP(E48,LRF!$P$5:$AC$5,MATCH('OPEX Review'!$T$4,LRF!$P$5:$AC$5,0),FALSE)),0)</f>
        <v>0</v>
      </c>
      <c r="L48" s="14">
        <f t="shared" si="1"/>
        <v>0</v>
      </c>
      <c r="N48" s="32"/>
      <c r="O48" s="32"/>
      <c r="P48" s="32"/>
      <c r="Q48" s="32"/>
      <c r="R48" s="13">
        <f t="shared" si="8"/>
        <v>0</v>
      </c>
      <c r="T48" s="100">
        <f t="shared" si="9"/>
        <v>0</v>
      </c>
      <c r="U48" s="67">
        <f t="shared" si="2"/>
        <v>0</v>
      </c>
      <c r="V48" s="100">
        <f>IFERROR(IF($T$3="MTD",VLOOKUP(F48,'FY24 OPEX'!$C$37:$P$57,MATCH('OPEX Review'!$T$4,'FY24 OPEX'!$C$37:$P$37,0),FALSE),VLOOKUP(F48,'FY24 OPEX'!$R$37:$AE$57,MATCH('OPEX Review'!$T$4,'FY24 OPEX'!$R$37:$AE$37,0),FALSE)),0)</f>
        <v>0</v>
      </c>
      <c r="W48" s="67">
        <f t="shared" si="3"/>
        <v>0</v>
      </c>
      <c r="Y48" s="100">
        <f t="shared" si="10"/>
        <v>0</v>
      </c>
      <c r="Z48" s="67">
        <f t="shared" si="11"/>
        <v>0</v>
      </c>
    </row>
    <row r="49" spans="2:26" outlineLevel="1" x14ac:dyDescent="0.25">
      <c r="B49" s="381" t="s">
        <v>10748</v>
      </c>
      <c r="C49" s="381" t="s">
        <v>10748</v>
      </c>
      <c r="D49" s="381" t="s">
        <v>10748</v>
      </c>
      <c r="E49" s="381" t="s">
        <v>10748</v>
      </c>
      <c r="F49" s="13" t="s">
        <v>9938</v>
      </c>
      <c r="G49" s="13"/>
      <c r="H49" s="13">
        <f>IFERROR(IF($T$3="MTD",VLOOKUP(B49,LO!A:N,MATCH('OPEX Review'!$T$4,LO!$A$5:$N$5,0),FALSE),VLOOKUP(B49,LO!$P:$AC,MATCH('OPEX Review'!$T$4,LO!$P$5:$AC$5,0),FALSE)),0)</f>
        <v>213.89</v>
      </c>
      <c r="I49" s="13">
        <f>IFERROR(IF($T$3="MTD",VLOOKUP(C49,LU!$A:$N,MATCH('OPEX Review'!$T$4,LU!$A$5:$N$5,0),FALSE),VLOOKUP(C49,LU!$P:$AC,MATCH('OPEX Review'!$T$4,LU!$P$5:$AC$5,0),FALSE)),0)</f>
        <v>0</v>
      </c>
      <c r="J49" s="13">
        <f>IFERROR(IF($T$3="MTD",VLOOKUP(D49,LF!$A:$N,MATCH('OPEX Review'!$T$4,LF!$A$5:$N$5,0),FALSE),VLOOKUP(D49,LF!$P:$AC,MATCH('OPEX Review'!$T$4,LF!$P$5:$AC$5,0),FALSE)),0)</f>
        <v>0</v>
      </c>
      <c r="K49" s="13">
        <f>IFERROR(IF($T$3="MTD",VLOOKUP(E49,LRF!$A:$N,MATCH('OPEX Review'!$T$4,LRF!$A$5:$N$5,0),FALSE),VLOOKUP(E49,LRF!$P$5:$AC$5,MATCH('OPEX Review'!$T$4,LRF!$P$5:$AC$5,0),FALSE)),0)</f>
        <v>0</v>
      </c>
      <c r="L49" s="14">
        <f t="shared" si="1"/>
        <v>213.89</v>
      </c>
      <c r="N49" s="32"/>
      <c r="O49" s="32"/>
      <c r="P49" s="32"/>
      <c r="Q49" s="32"/>
      <c r="R49" s="13">
        <f t="shared" si="8"/>
        <v>0</v>
      </c>
      <c r="T49" s="100">
        <f t="shared" si="9"/>
        <v>213.89</v>
      </c>
      <c r="U49" s="67">
        <f t="shared" si="2"/>
        <v>2.3650498508146585E-3</v>
      </c>
      <c r="V49" s="100">
        <f>IFERROR(IF($T$3="MTD",VLOOKUP(F49,'FY24 OPEX'!$C$37:$P$57,MATCH('OPEX Review'!$T$4,'FY24 OPEX'!$C$37:$P$37,0),FALSE),VLOOKUP(F49,'FY24 OPEX'!$R$37:$AE$57,MATCH('OPEX Review'!$T$4,'FY24 OPEX'!$R$37:$AE$37,0),FALSE)),0)</f>
        <v>0</v>
      </c>
      <c r="W49" s="67">
        <f t="shared" si="3"/>
        <v>0</v>
      </c>
      <c r="Y49" s="100">
        <f t="shared" si="10"/>
        <v>-213.89</v>
      </c>
      <c r="Z49" s="67">
        <f t="shared" si="11"/>
        <v>-1</v>
      </c>
    </row>
    <row r="50" spans="2:26" outlineLevel="1" x14ac:dyDescent="0.25">
      <c r="B50" s="381" t="s">
        <v>10749</v>
      </c>
      <c r="C50" s="381" t="s">
        <v>10749</v>
      </c>
      <c r="D50" s="381" t="s">
        <v>10749</v>
      </c>
      <c r="E50" s="381" t="s">
        <v>10749</v>
      </c>
      <c r="F50" s="13" t="s">
        <v>10747</v>
      </c>
      <c r="G50" s="13"/>
      <c r="H50" s="13">
        <f>IFERROR(IF($T$3="MTD",VLOOKUP(B50,LO!A:N,MATCH('OPEX Review'!$T$4,LO!$A$5:$N$5,0),FALSE),VLOOKUP(B50,LO!$P:$AC,MATCH('OPEX Review'!$T$4,LO!$P$5:$AC$5,0),FALSE)),0)</f>
        <v>0</v>
      </c>
      <c r="I50" s="13">
        <f>IFERROR(IF($T$3="MTD",VLOOKUP(C50,LU!$A:$N,MATCH('OPEX Review'!$T$4,LU!$A$5:$N$5,0),FALSE),VLOOKUP(C50,LU!$P:$AC,MATCH('OPEX Review'!$T$4,LU!$P$5:$AC$5,0),FALSE)),0)</f>
        <v>0</v>
      </c>
      <c r="J50" s="13">
        <f>IFERROR(IF($T$3="MTD",VLOOKUP(D50,LF!$A:$N,MATCH('OPEX Review'!$T$4,LF!$A$5:$N$5,0),FALSE),VLOOKUP(D50,LF!$P:$AC,MATCH('OPEX Review'!$T$4,LF!$P$5:$AC$5,0),FALSE)),0)</f>
        <v>0</v>
      </c>
      <c r="K50" s="13">
        <f>IFERROR(IF($T$3="MTD",VLOOKUP(E50,LRF!$A:$N,MATCH('OPEX Review'!$T$4,LRF!$A$5:$N$5,0),FALSE),VLOOKUP(E50,LRF!$P$5:$AC$5,MATCH('OPEX Review'!$T$4,LRF!$P$5:$AC$5,0),FALSE)),0)</f>
        <v>0</v>
      </c>
      <c r="L50" s="14">
        <f t="shared" si="1"/>
        <v>0</v>
      </c>
      <c r="N50" s="32"/>
      <c r="O50" s="32"/>
      <c r="P50" s="32"/>
      <c r="Q50" s="32"/>
      <c r="R50" s="13">
        <f t="shared" si="8"/>
        <v>0</v>
      </c>
      <c r="T50" s="100">
        <f t="shared" si="9"/>
        <v>0</v>
      </c>
      <c r="U50" s="67">
        <f t="shared" si="2"/>
        <v>0</v>
      </c>
      <c r="V50" s="100">
        <f>IFERROR(IF($T$3="MTD",VLOOKUP(F50,'FY24 OPEX'!$C$37:$P$57,MATCH('OPEX Review'!$T$4,'FY24 OPEX'!$C$37:$P$37,0),FALSE),VLOOKUP(F50,'FY24 OPEX'!$R$37:$AE$57,MATCH('OPEX Review'!$T$4,'FY24 OPEX'!$R$37:$AE$37,0),FALSE)),0)</f>
        <v>0</v>
      </c>
      <c r="W50" s="67">
        <f t="shared" si="3"/>
        <v>0</v>
      </c>
      <c r="Y50" s="100">
        <f t="shared" si="10"/>
        <v>0</v>
      </c>
      <c r="Z50" s="67">
        <f t="shared" si="11"/>
        <v>0</v>
      </c>
    </row>
    <row r="51" spans="2:26" outlineLevel="1" x14ac:dyDescent="0.25">
      <c r="B51" s="291" t="s">
        <v>119</v>
      </c>
      <c r="C51" s="291" t="s">
        <v>119</v>
      </c>
      <c r="D51" s="291" t="s">
        <v>119</v>
      </c>
      <c r="E51" s="291" t="s">
        <v>119</v>
      </c>
      <c r="F51" s="86" t="s">
        <v>35</v>
      </c>
      <c r="G51" s="86"/>
      <c r="H51" s="86">
        <f>IFERROR(IF($T$3="MTD",VLOOKUP(B51,LO!A:N,MATCH('OPEX Review'!$T$4,LO!$A$5:$N$5,0),FALSE),VLOOKUP(B51,LO!$P:$AC,MATCH('OPEX Review'!$T$4,LO!$P$5:$AC$5,0),FALSE)),0)</f>
        <v>50.36</v>
      </c>
      <c r="I51" s="86">
        <f>IFERROR(IF($T$3="MTD",VLOOKUP(C51,LU!$A:$N,MATCH('OPEX Review'!$T$4,LU!$A$5:$N$5,0),FALSE),VLOOKUP(C51,LU!$P:$AC,MATCH('OPEX Review'!$T$4,LU!$P$5:$AC$5,0),FALSE)),0)</f>
        <v>0</v>
      </c>
      <c r="J51" s="86">
        <f>IFERROR(IF($T$3="MTD",VLOOKUP(D51,LF!$A:$N,MATCH('OPEX Review'!$T$4,LF!$A$5:$N$5,0),FALSE),VLOOKUP(D51,LF!$P:$AC,MATCH('OPEX Review'!$T$4,LF!$P$5:$AC$5,0),FALSE)),0)</f>
        <v>0</v>
      </c>
      <c r="K51" s="13">
        <f>IFERROR(IF($T$3="MTD",VLOOKUP(E51,LRF!$A:$N,MATCH('OPEX Review'!$T$4,LRF!$A$5:$N$5,0),FALSE),VLOOKUP(E51,LRF!$P$5:$AC$5,MATCH('OPEX Review'!$T$4,LRF!$P$5:$AC$5,0),FALSE)),0)</f>
        <v>0</v>
      </c>
      <c r="L51" s="14">
        <f t="shared" si="1"/>
        <v>50.36</v>
      </c>
      <c r="M51" s="384"/>
      <c r="N51" s="87"/>
      <c r="O51" s="87"/>
      <c r="P51" s="87"/>
      <c r="Q51" s="87"/>
      <c r="R51" s="86">
        <f t="shared" si="8"/>
        <v>0</v>
      </c>
      <c r="S51" s="384"/>
      <c r="T51" s="104">
        <f t="shared" si="9"/>
        <v>50.36</v>
      </c>
      <c r="U51" s="88">
        <f t="shared" si="2"/>
        <v>5.5684655891825809E-4</v>
      </c>
      <c r="V51" s="101">
        <f>IFERROR(IF($T$3="MTD",VLOOKUP(F51,'FY24 OPEX'!$C$37:$P$57,MATCH('OPEX Review'!$T$4,'FY24 OPEX'!$C$37:$P$37,0),FALSE),VLOOKUP(F51,'FY24 OPEX'!$R$37:$AE$57,MATCH('OPEX Review'!$T$4,'FY24 OPEX'!$R$37:$AE$37,0),FALSE)),0)</f>
        <v>833.33333333333337</v>
      </c>
      <c r="W51" s="88">
        <f t="shared" si="3"/>
        <v>9.7087378640776691E-3</v>
      </c>
      <c r="X51" s="384"/>
      <c r="Y51" s="104">
        <f t="shared" si="10"/>
        <v>782.97333333333336</v>
      </c>
      <c r="Z51" s="88">
        <f t="shared" si="11"/>
        <v>15.547524490336246</v>
      </c>
    </row>
    <row r="52" spans="2:26" x14ac:dyDescent="0.25">
      <c r="F52" s="13" t="s">
        <v>184</v>
      </c>
      <c r="G52" s="13">
        <f t="shared" ref="G52:L52" si="12">SUBTOTAL(9,G13:G51)</f>
        <v>0</v>
      </c>
      <c r="H52" s="13">
        <f t="shared" si="12"/>
        <v>50380.860000000008</v>
      </c>
      <c r="I52" s="13">
        <f t="shared" si="12"/>
        <v>0</v>
      </c>
      <c r="J52" s="13">
        <f t="shared" si="12"/>
        <v>0</v>
      </c>
      <c r="K52" s="533">
        <f t="shared" si="12"/>
        <v>0</v>
      </c>
      <c r="L52" s="533">
        <f t="shared" si="12"/>
        <v>50380.860000000008</v>
      </c>
      <c r="N52" s="32">
        <f>SUBTOTAL(9,N13:N51)</f>
        <v>0</v>
      </c>
      <c r="O52" s="32">
        <f>SUBTOTAL(9,O13:O51)</f>
        <v>0</v>
      </c>
      <c r="P52" s="32">
        <f>SUBTOTAL(9,P13:P51)</f>
        <v>0</v>
      </c>
      <c r="Q52" s="32">
        <f>SUBTOTAL(9,Q13:Q51)</f>
        <v>0</v>
      </c>
      <c r="R52" s="13">
        <f>SUBTOTAL(9,R13:R51)</f>
        <v>0</v>
      </c>
      <c r="T52" s="100">
        <f>SUBTOTAL(9,T13:T51)</f>
        <v>50380.860000000008</v>
      </c>
      <c r="U52" s="67">
        <f t="shared" si="2"/>
        <v>0.55707721458186088</v>
      </c>
      <c r="V52" s="100">
        <f>SUBTOTAL(9,V13:V51)</f>
        <v>45833.333333333336</v>
      </c>
      <c r="W52" s="67">
        <f t="shared" si="3"/>
        <v>0.53398058252427183</v>
      </c>
      <c r="Y52" s="100">
        <f>SUBTOTAL(9,Y13:Y51)</f>
        <v>-4547.5266666666685</v>
      </c>
      <c r="Z52" s="67">
        <f t="shared" si="11"/>
        <v>-9.0262982145732876E-2</v>
      </c>
    </row>
    <row r="53" spans="2:26" outlineLevel="1" x14ac:dyDescent="0.25">
      <c r="F53" s="13"/>
      <c r="G53" s="13"/>
      <c r="H53" s="13"/>
      <c r="I53" s="13"/>
      <c r="J53" s="13"/>
      <c r="K53" s="13"/>
      <c r="L53" s="13"/>
      <c r="N53" s="32"/>
      <c r="O53" s="32"/>
      <c r="P53" s="32"/>
      <c r="Q53" s="32"/>
      <c r="R53" s="13"/>
      <c r="T53" s="100"/>
      <c r="U53" s="67"/>
      <c r="V53" s="100"/>
      <c r="W53" s="67"/>
      <c r="Y53" s="100"/>
      <c r="Z53" s="67"/>
    </row>
    <row r="54" spans="2:26" outlineLevel="2" x14ac:dyDescent="0.25">
      <c r="B54" s="381" t="s">
        <v>10752</v>
      </c>
      <c r="C54" s="381" t="s">
        <v>10752</v>
      </c>
      <c r="D54" s="381" t="s">
        <v>10752</v>
      </c>
      <c r="E54" s="381" t="s">
        <v>10752</v>
      </c>
      <c r="F54" s="13" t="s">
        <v>9940</v>
      </c>
      <c r="G54" s="13"/>
      <c r="H54" s="13">
        <f>IFERROR(IF($T$3="MTD",VLOOKUP(B54,LO!A:N,MATCH('OPEX Review'!$T$4,LO!$A$5:$N$5,0),FALSE),VLOOKUP(B54,LO!$P:$AC,MATCH('OPEX Review'!$T$4,LO!$P$5:$AC$5,0),FALSE)),0)</f>
        <v>0</v>
      </c>
      <c r="I54" s="13">
        <f>IFERROR(IF($T$3="MTD",VLOOKUP(C54,LU!$A:$N,MATCH('OPEX Review'!$T$4,LU!$A$5:$N$5,0),FALSE),VLOOKUP(C54,LU!$P:$AC,MATCH('OPEX Review'!$T$4,LU!$P$5:$AC$5,0),FALSE)),0)</f>
        <v>0</v>
      </c>
      <c r="J54" s="13">
        <f>IFERROR(IF($T$3="MTD",VLOOKUP(D54,LF!$A:$N,MATCH('OPEX Review'!$T$4,LF!$A$5:$N$5,0),FALSE),VLOOKUP(D54,LF!$P:$AC,MATCH('OPEX Review'!$T$4,LF!$P$5:$AC$5,0),FALSE)),0)</f>
        <v>0</v>
      </c>
      <c r="K54" s="13">
        <f>IFERROR(IF($T$3="MTD",VLOOKUP(E54,LRF!$A:$N,MATCH('OPEX Review'!$T$4,LRF!$A$5:$N$5,0),FALSE),VLOOKUP(E54,LRF!$P$5:$AC$5,MATCH('OPEX Review'!$T$4,LRF!$P$5:$AC$5,0),FALSE)),0)</f>
        <v>0</v>
      </c>
      <c r="L54" s="14">
        <f>SUM(G54:K54)</f>
        <v>0</v>
      </c>
      <c r="N54" s="32"/>
      <c r="O54" s="32"/>
      <c r="P54" s="32"/>
      <c r="Q54" s="32"/>
      <c r="R54" s="13">
        <f>SUM(N54:Q54)</f>
        <v>0</v>
      </c>
      <c r="T54" s="100">
        <f>L54+R54</f>
        <v>0</v>
      </c>
      <c r="U54" s="67">
        <f>IFERROR(T54/$T$59,0)</f>
        <v>0</v>
      </c>
      <c r="V54" s="100">
        <f>IFERROR(IF($T$3="MTD",VLOOKUP(F54,'FY24 OPEX'!$C$37:$P$57,MATCH('OPEX Review'!$T$4,'FY24 OPEX'!$C$37:$P$37,0),FALSE),VLOOKUP(F54,'FY24 OPEX'!$R$37:$AE$57,MATCH('OPEX Review'!$T$4,'FY24 OPEX'!$R$37:$AE$37,0),FALSE)),0)</f>
        <v>0</v>
      </c>
      <c r="W54" s="67">
        <f>IFERROR(V54/$V$59,0)</f>
        <v>0</v>
      </c>
      <c r="Y54" s="100">
        <f>V54-T54</f>
        <v>0</v>
      </c>
      <c r="Z54" s="67">
        <f>IFERROR(Y54/T54,0)</f>
        <v>0</v>
      </c>
    </row>
    <row r="55" spans="2:26" outlineLevel="2" x14ac:dyDescent="0.25">
      <c r="B55" s="291" t="s">
        <v>141</v>
      </c>
      <c r="C55" s="291" t="s">
        <v>141</v>
      </c>
      <c r="D55" s="291" t="s">
        <v>141</v>
      </c>
      <c r="E55" s="291" t="s">
        <v>141</v>
      </c>
      <c r="F55" s="13" t="s">
        <v>9939</v>
      </c>
      <c r="G55" s="13"/>
      <c r="H55" s="13">
        <f>IFERROR(IF($T$3="MTD",VLOOKUP(B55,LO!A:N,MATCH('OPEX Review'!$T$4,LO!$A$5:$N$5,0),FALSE),VLOOKUP(B55,LO!$P:$AC,MATCH('OPEX Review'!$T$4,LO!$P$5:$AC$5,0),FALSE)),0)</f>
        <v>0</v>
      </c>
      <c r="I55" s="13">
        <f>IFERROR(IF($T$3="MTD",VLOOKUP(C55,LU!$A:$N,MATCH('OPEX Review'!$T$4,LU!$A$5:$N$5,0),FALSE),VLOOKUP(C55,LU!$P:$AC,MATCH('OPEX Review'!$T$4,LU!$P$5:$AC$5,0),FALSE)),0)</f>
        <v>0</v>
      </c>
      <c r="J55" s="13">
        <f>IFERROR(IF($T$3="MTD",VLOOKUP(D55,LF!$A:$N,MATCH('OPEX Review'!$T$4,LF!$A$5:$N$5,0),FALSE),VLOOKUP(D55,LF!$P:$AC,MATCH('OPEX Review'!$T$4,LF!$P$5:$AC$5,0),FALSE)),0)</f>
        <v>0</v>
      </c>
      <c r="K55" s="13">
        <f>IFERROR(IF($T$3="MTD",VLOOKUP(E55,LRF!$A:$N,MATCH('OPEX Review'!$T$4,LRF!$A$5:$N$5,0),FALSE),VLOOKUP(E55,LRF!$P$5:$AC$5,MATCH('OPEX Review'!$T$4,LRF!$P$5:$AC$5,0),FALSE)),0)</f>
        <v>0</v>
      </c>
      <c r="L55" s="14">
        <f>SUM(G55:K55)</f>
        <v>0</v>
      </c>
      <c r="N55" s="32"/>
      <c r="O55" s="32"/>
      <c r="P55" s="32"/>
      <c r="Q55" s="32"/>
      <c r="R55" s="13">
        <f>SUM(N55:Q55)</f>
        <v>0</v>
      </c>
      <c r="T55" s="100">
        <f>L55+R55</f>
        <v>0</v>
      </c>
      <c r="U55" s="67">
        <f>IFERROR(T55/$T$59,0)</f>
        <v>0</v>
      </c>
      <c r="V55" s="100">
        <f>IFERROR(IF($T$3="MTD",VLOOKUP(F55,'FY24 OPEX'!$C$37:$P$57,MATCH('OPEX Review'!$T$4,'FY24 OPEX'!$C$37:$P$37,0),FALSE),VLOOKUP(F55,'FY24 OPEX'!$R$37:$AE$57,MATCH('OPEX Review'!$T$4,'FY24 OPEX'!$R$37:$AE$37,0),FALSE)),0)</f>
        <v>0</v>
      </c>
      <c r="W55" s="67">
        <f>IFERROR(V55/$V$59,0)</f>
        <v>0</v>
      </c>
      <c r="Y55" s="100">
        <f>V55-T55</f>
        <v>0</v>
      </c>
      <c r="Z55" s="67">
        <f>IFERROR(Y55/T55,0)</f>
        <v>0</v>
      </c>
    </row>
    <row r="56" spans="2:26" outlineLevel="2" x14ac:dyDescent="0.25">
      <c r="B56" s="381" t="s">
        <v>16594</v>
      </c>
      <c r="C56" s="381" t="s">
        <v>16594</v>
      </c>
      <c r="D56" s="381" t="s">
        <v>16594</v>
      </c>
      <c r="E56" s="381" t="s">
        <v>16594</v>
      </c>
      <c r="F56" s="13" t="s">
        <v>16595</v>
      </c>
      <c r="G56" s="13"/>
      <c r="H56" s="13">
        <f>IFERROR(IF($T$3="MTD",VLOOKUP(B56,LO!A:N,MATCH('OPEX Review'!$T$4,LO!$A$5:$N$5,0),FALSE),VLOOKUP(B56,LO!$P:$AC,MATCH('OPEX Review'!$T$4,LO!$P$5:$AC$5,0),FALSE)),0)</f>
        <v>0</v>
      </c>
      <c r="I56" s="13">
        <f>IFERROR(IF($T$3="MTD",VLOOKUP(C56,LU!$A:$N,MATCH('OPEX Review'!$T$4,LU!$A$5:$N$5,0),FALSE),VLOOKUP(C56,LU!$P:$AC,MATCH('OPEX Review'!$T$4,LU!$P$5:$AC$5,0),FALSE)),0)</f>
        <v>0</v>
      </c>
      <c r="J56" s="13">
        <f>IFERROR(IF($T$3="MTD",VLOOKUP(D56,LF!$A:$N,MATCH('OPEX Review'!$T$4,LF!$A$5:$N$5,0),FALSE),VLOOKUP(D56,LF!$P:$AC,MATCH('OPEX Review'!$T$4,LF!$P$5:$AC$5,0),FALSE)),0)</f>
        <v>0</v>
      </c>
      <c r="K56" s="13">
        <f>IFERROR(IF($T$3="MTD",VLOOKUP(E56,LRF!$A:$N,MATCH('OPEX Review'!$T$4,LRF!$A$5:$N$5,0),FALSE),VLOOKUP(E56,LRF!$P$5:$AC$5,MATCH('OPEX Review'!$T$4,LRF!$P$5:$AC$5,0),FALSE)),0)</f>
        <v>0</v>
      </c>
      <c r="L56" s="14">
        <f>SUM(G56:K56)</f>
        <v>0</v>
      </c>
      <c r="N56" s="32"/>
      <c r="O56" s="32"/>
      <c r="P56" s="32"/>
      <c r="Q56" s="32"/>
      <c r="R56" s="13"/>
      <c r="T56" s="100">
        <f>L56+R56</f>
        <v>0</v>
      </c>
      <c r="U56" s="67">
        <f>IFERROR(T56/$T$59,0)</f>
        <v>0</v>
      </c>
      <c r="V56" s="100">
        <f>IFERROR(IF($T$3="MTD",VLOOKUP(F56,'FY24 OPEX'!$C$37:$P$57,MATCH('OPEX Review'!$T$4,'FY24 OPEX'!$C$37:$P$37,0),FALSE),VLOOKUP(F56,'FY24 OPEX'!$R$37:$AE$57,MATCH('OPEX Review'!$T$4,'FY24 OPEX'!$R$37:$AE$37,0),FALSE)),0)</f>
        <v>0</v>
      </c>
      <c r="W56" s="67">
        <f>IFERROR(V56/$V$59,0)</f>
        <v>0</v>
      </c>
      <c r="Y56" s="100">
        <f>V56-T56</f>
        <v>0</v>
      </c>
      <c r="Z56" s="67">
        <f>IFERROR(Y56/T56,0)</f>
        <v>0</v>
      </c>
    </row>
    <row r="57" spans="2:26" x14ac:dyDescent="0.25">
      <c r="F57" s="533" t="s">
        <v>16568</v>
      </c>
      <c r="G57" s="533">
        <f>SUBTOTAL(9,G54:G56)</f>
        <v>0</v>
      </c>
      <c r="H57" s="533">
        <f>SUBTOTAL(9,H54:H56)</f>
        <v>0</v>
      </c>
      <c r="I57" s="533">
        <f>SUBTOTAL(9,I54:I56)</f>
        <v>0</v>
      </c>
      <c r="J57" s="533">
        <f>SUBTOTAL(9,J54:J56)</f>
        <v>0</v>
      </c>
      <c r="K57" s="533">
        <f>IFERROR(IF($T$3="MTD",VLOOKUP(E57,LRF!$A:$N,MATCH('OPEX Review'!$T$4,LRF!$A$5:$N$5,0),FALSE),VLOOKUP(E57,LRF!$P$5:$AC$5,MATCH('OPEX Review'!$T$4,LRF!$P$5:$AC$5,0),FALSE)),0)</f>
        <v>0</v>
      </c>
      <c r="L57" s="532">
        <f>SUBTOTAL(9,L54:L56)</f>
        <v>0</v>
      </c>
      <c r="M57" s="543"/>
      <c r="N57" s="544">
        <f>SUBTOTAL(9,N26:N55)</f>
        <v>0</v>
      </c>
      <c r="O57" s="544">
        <f>SUBTOTAL(9,O26:O55)</f>
        <v>0</v>
      </c>
      <c r="P57" s="544">
        <f>SUBTOTAL(9,P26:P55)</f>
        <v>0</v>
      </c>
      <c r="Q57" s="544">
        <f>SUBTOTAL(9,Q26:Q55)</f>
        <v>0</v>
      </c>
      <c r="R57" s="533">
        <f>SUBTOTAL(9,R26:R55)</f>
        <v>0</v>
      </c>
      <c r="S57" s="543"/>
      <c r="T57" s="545">
        <f>SUBTOTAL(9,T54:T56)</f>
        <v>0</v>
      </c>
      <c r="U57" s="546">
        <f>IFERROR(T57/$T$59,0)</f>
        <v>0</v>
      </c>
      <c r="V57" s="545">
        <f>SUBTOTAL(9,V54:V56)</f>
        <v>0</v>
      </c>
      <c r="W57" s="546">
        <f>IFERROR(V57/$V$59,0)</f>
        <v>0</v>
      </c>
      <c r="X57" s="543"/>
      <c r="Y57" s="545">
        <f>SUBTOTAL(9,Y26:Y56)</f>
        <v>-75.033333333333417</v>
      </c>
      <c r="Z57" s="546">
        <f>IFERROR(Y57/T57,0)</f>
        <v>0</v>
      </c>
    </row>
    <row r="58" spans="2:26" x14ac:dyDescent="0.25">
      <c r="F58" s="13"/>
      <c r="G58" s="13"/>
      <c r="H58" s="13"/>
      <c r="I58" s="13"/>
      <c r="J58" s="13"/>
      <c r="K58" s="13"/>
      <c r="L58" s="13"/>
      <c r="N58" s="32"/>
      <c r="O58" s="32"/>
      <c r="P58" s="32"/>
      <c r="Q58" s="32"/>
      <c r="R58" s="13"/>
      <c r="T58" s="100"/>
      <c r="U58" s="67"/>
      <c r="V58" s="100"/>
      <c r="W58" s="67"/>
      <c r="Y58" s="100"/>
      <c r="Z58" s="67"/>
    </row>
    <row r="59" spans="2:26" x14ac:dyDescent="0.25">
      <c r="F59" s="12" t="s">
        <v>33</v>
      </c>
      <c r="G59" s="11">
        <f t="shared" ref="G59:L59" si="13">SUBTOTAL(9,G9:G57)</f>
        <v>0</v>
      </c>
      <c r="H59" s="11">
        <f t="shared" si="13"/>
        <v>90437.840000000011</v>
      </c>
      <c r="I59" s="11">
        <f t="shared" si="13"/>
        <v>0</v>
      </c>
      <c r="J59" s="11">
        <f t="shared" si="13"/>
        <v>0</v>
      </c>
      <c r="K59" s="11">
        <f t="shared" si="13"/>
        <v>0</v>
      </c>
      <c r="L59" s="11">
        <f t="shared" si="13"/>
        <v>90437.840000000011</v>
      </c>
      <c r="N59" s="52">
        <f>SUBTOTAL(9,N9:N52)</f>
        <v>0</v>
      </c>
      <c r="O59" s="52">
        <f>SUBTOTAL(9,O9:O52)</f>
        <v>0</v>
      </c>
      <c r="P59" s="52">
        <f>SUBTOTAL(9,P9:P52)</f>
        <v>0</v>
      </c>
      <c r="Q59" s="52">
        <f>SUBTOTAL(9,Q9:Q52)</f>
        <v>0</v>
      </c>
      <c r="R59" s="11">
        <f>SUBTOTAL(9,R9:R57)</f>
        <v>0</v>
      </c>
      <c r="T59" s="101">
        <f>SUBTOTAL(9,T9:T57)</f>
        <v>90437.840000000011</v>
      </c>
      <c r="U59" s="36">
        <f>IFERROR(T59/$T$59,0)</f>
        <v>1</v>
      </c>
      <c r="V59" s="101">
        <f>SUBTOTAL(9,V9:V57)</f>
        <v>85833.333333333343</v>
      </c>
      <c r="W59" s="36">
        <f>IFERROR(V59/$V$59,0)</f>
        <v>1</v>
      </c>
      <c r="Y59" s="101">
        <f>SUBTOTAL(9,Y9:Y57)</f>
        <v>-4604.5066666666708</v>
      </c>
      <c r="Z59" s="36">
        <f>IFERROR(Y59/T59,0)</f>
        <v>-5.091349668088789E-2</v>
      </c>
    </row>
    <row r="60" spans="2:26" x14ac:dyDescent="0.25">
      <c r="F60" s="429"/>
      <c r="G60" s="429"/>
      <c r="H60" s="429"/>
      <c r="I60" s="429"/>
      <c r="J60" s="429"/>
      <c r="K60" s="429"/>
      <c r="L60" s="430"/>
      <c r="N60" s="429"/>
      <c r="O60" s="429"/>
      <c r="P60" s="429"/>
      <c r="Q60" s="429"/>
      <c r="R60" s="429"/>
      <c r="T60" s="295"/>
      <c r="U60" s="295"/>
      <c r="V60" s="542">
        <f>V59-'FY24 OPEX'!L34</f>
        <v>0</v>
      </c>
      <c r="W60" s="295"/>
      <c r="Y60" s="295"/>
    </row>
    <row r="61" spans="2:26" x14ac:dyDescent="0.25"/>
    <row r="62" spans="2:26" x14ac:dyDescent="0.25">
      <c r="J62" s="433"/>
      <c r="K62" s="433"/>
      <c r="L62" s="434"/>
    </row>
    <row r="63" spans="2:26" x14ac:dyDescent="0.25">
      <c r="K63" s="534"/>
    </row>
    <row r="64" spans="2:26" x14ac:dyDescent="0.25"/>
    <row r="65" x14ac:dyDescent="0.25"/>
    <row r="66" x14ac:dyDescent="0.25"/>
    <row r="67" x14ac:dyDescent="0.25"/>
    <row r="68" x14ac:dyDescent="0.25"/>
    <row r="69" x14ac:dyDescent="0.25"/>
    <row r="70" x14ac:dyDescent="0.25"/>
    <row r="71" x14ac:dyDescent="0.25"/>
    <row r="72" x14ac:dyDescent="0.25"/>
    <row r="73" x14ac:dyDescent="0.25"/>
    <row r="74" x14ac:dyDescent="0.25"/>
    <row r="75" x14ac:dyDescent="0.25"/>
    <row r="76" x14ac:dyDescent="0.25"/>
    <row r="77" x14ac:dyDescent="0.25"/>
    <row r="78" x14ac:dyDescent="0.25"/>
    <row r="79" x14ac:dyDescent="0.25"/>
    <row r="80" x14ac:dyDescent="0.25"/>
    <row r="81" x14ac:dyDescent="0.25"/>
    <row r="82" x14ac:dyDescent="0.25"/>
    <row r="83" x14ac:dyDescent="0.25"/>
    <row r="84" x14ac:dyDescent="0.25"/>
    <row r="85" x14ac:dyDescent="0.25"/>
    <row r="86" x14ac:dyDescent="0.25"/>
    <row r="87" x14ac:dyDescent="0.25"/>
    <row r="88" x14ac:dyDescent="0.25"/>
    <row r="89" x14ac:dyDescent="0.25"/>
    <row r="90" x14ac:dyDescent="0.25"/>
    <row r="91" x14ac:dyDescent="0.25"/>
    <row r="92" x14ac:dyDescent="0.25"/>
    <row r="93" x14ac:dyDescent="0.25"/>
    <row r="94" x14ac:dyDescent="0.25"/>
    <row r="95" x14ac:dyDescent="0.25"/>
    <row r="96" x14ac:dyDescent="0.25"/>
    <row r="97" x14ac:dyDescent="0.25"/>
    <row r="98" x14ac:dyDescent="0.25"/>
    <row r="99" x14ac:dyDescent="0.25"/>
    <row r="100" x14ac:dyDescent="0.25"/>
    <row r="101" x14ac:dyDescent="0.25"/>
    <row r="102" x14ac:dyDescent="0.25"/>
    <row r="103" x14ac:dyDescent="0.25"/>
    <row r="104" x14ac:dyDescent="0.25"/>
    <row r="105" x14ac:dyDescent="0.25"/>
    <row r="106" x14ac:dyDescent="0.25"/>
  </sheetData>
  <dataConsolidate/>
  <mergeCells count="11">
    <mergeCell ref="Y5:Z5"/>
    <mergeCell ref="L5:L6"/>
    <mergeCell ref="N5:R5"/>
    <mergeCell ref="B5:B6"/>
    <mergeCell ref="F5:F6"/>
    <mergeCell ref="G5:G6"/>
    <mergeCell ref="H5:H6"/>
    <mergeCell ref="I5:I6"/>
    <mergeCell ref="J5:J6"/>
    <mergeCell ref="T5:W5"/>
    <mergeCell ref="K5:K6"/>
  </mergeCells>
  <dataValidations count="1">
    <dataValidation type="list" allowBlank="1" showInputMessage="1" showErrorMessage="1" sqref="T3" xr:uid="{00000000-0002-0000-0200-000000000000}">
      <formula1>"MTD,YTD"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9493810-BBAD-429E-BF37-9F03C49DAE8C}">
          <x14:formula1>
            <xm:f>LF!$C$5:$N$5</xm:f>
          </x14:formula1>
          <xm:sqref>T4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A4472-3C2B-43DB-A110-254C4E2A1E5A}">
  <sheetPr>
    <tabColor theme="9" tint="-0.499984740745262"/>
  </sheetPr>
  <dimension ref="A1:H97"/>
  <sheetViews>
    <sheetView workbookViewId="0">
      <selection activeCell="A9" sqref="A9"/>
    </sheetView>
  </sheetViews>
  <sheetFormatPr defaultColWidth="0" defaultRowHeight="15" zeroHeight="1" x14ac:dyDescent="0.25"/>
  <cols>
    <col min="1" max="1" width="76.5703125" bestFit="1" customWidth="1"/>
    <col min="2" max="2" width="10" style="318" bestFit="1" customWidth="1"/>
    <col min="3" max="3" width="48.42578125" bestFit="1" customWidth="1"/>
    <col min="4" max="16384" width="9.140625" hidden="1"/>
  </cols>
  <sheetData>
    <row r="1" spans="1:8" ht="26.25" x14ac:dyDescent="0.25">
      <c r="A1" s="935" t="s">
        <v>9956</v>
      </c>
      <c r="B1" s="935"/>
      <c r="C1" s="183"/>
    </row>
    <row r="2" spans="1:8" ht="18" x14ac:dyDescent="0.25">
      <c r="A2" s="936" t="s">
        <v>24096</v>
      </c>
      <c r="B2" s="936"/>
      <c r="C2" s="936"/>
      <c r="D2" s="936"/>
      <c r="E2" s="936"/>
      <c r="F2" s="936"/>
      <c r="G2" s="936"/>
      <c r="H2" s="936"/>
    </row>
    <row r="3" spans="1:8" x14ac:dyDescent="0.25">
      <c r="A3" s="183"/>
      <c r="B3" s="312"/>
      <c r="C3" s="324"/>
    </row>
    <row r="4" spans="1:8" x14ac:dyDescent="0.25">
      <c r="A4" s="249" t="s">
        <v>9957</v>
      </c>
      <c r="B4" s="313" t="s">
        <v>204</v>
      </c>
      <c r="C4" s="338"/>
    </row>
    <row r="5" spans="1:8" x14ac:dyDescent="0.25">
      <c r="A5" s="186"/>
      <c r="B5" s="314">
        <f>(SUM(B6:B75))</f>
        <v>945182.7999999997</v>
      </c>
      <c r="C5" s="201"/>
    </row>
    <row r="6" spans="1:8" x14ac:dyDescent="0.25">
      <c r="A6" s="76" t="s">
        <v>16598</v>
      </c>
      <c r="B6" s="780">
        <f>'J1.1'!F20</f>
        <v>44658.79</v>
      </c>
      <c r="C6" s="183"/>
    </row>
    <row r="7" spans="1:8" x14ac:dyDescent="0.25">
      <c r="A7" s="310" t="s">
        <v>20744</v>
      </c>
      <c r="B7" s="780">
        <f>'J1.1'!F202</f>
        <v>895037.26999999967</v>
      </c>
      <c r="C7" s="370"/>
    </row>
    <row r="8" spans="1:8" x14ac:dyDescent="0.25">
      <c r="A8" s="310" t="s">
        <v>23574</v>
      </c>
      <c r="B8" s="352">
        <f>'J1.1'!F204</f>
        <v>5486.74</v>
      </c>
      <c r="C8" s="324"/>
    </row>
    <row r="9" spans="1:8" x14ac:dyDescent="0.25">
      <c r="A9" s="357"/>
      <c r="B9" s="358"/>
      <c r="C9" s="183"/>
    </row>
    <row r="10" spans="1:8" x14ac:dyDescent="0.25">
      <c r="A10" s="189"/>
      <c r="B10" s="358"/>
      <c r="C10" s="183"/>
    </row>
    <row r="11" spans="1:8" x14ac:dyDescent="0.25">
      <c r="A11" s="357"/>
      <c r="B11" s="358"/>
      <c r="C11" s="183"/>
    </row>
    <row r="12" spans="1:8" x14ac:dyDescent="0.25">
      <c r="A12" s="357"/>
      <c r="B12" s="358"/>
      <c r="C12" s="183"/>
    </row>
    <row r="13" spans="1:8" x14ac:dyDescent="0.25">
      <c r="A13" s="357"/>
      <c r="B13" s="358"/>
      <c r="C13" s="183"/>
    </row>
    <row r="14" spans="1:8" x14ac:dyDescent="0.25">
      <c r="A14" s="357"/>
      <c r="B14" s="358"/>
      <c r="C14" s="183"/>
    </row>
    <row r="15" spans="1:8" x14ac:dyDescent="0.25">
      <c r="A15" s="189"/>
      <c r="B15" s="190"/>
      <c r="C15" s="183"/>
    </row>
    <row r="16" spans="1:8" x14ac:dyDescent="0.25">
      <c r="A16" s="189"/>
      <c r="B16" s="190"/>
      <c r="C16" s="183"/>
    </row>
    <row r="17" spans="1:3" x14ac:dyDescent="0.25">
      <c r="A17" s="189"/>
      <c r="B17" s="190"/>
      <c r="C17" s="183"/>
    </row>
    <row r="18" spans="1:3" x14ac:dyDescent="0.25">
      <c r="A18" s="189"/>
      <c r="B18" s="190"/>
      <c r="C18" s="183"/>
    </row>
    <row r="19" spans="1:3" x14ac:dyDescent="0.25">
      <c r="A19" s="189"/>
      <c r="B19" s="190"/>
      <c r="C19" s="183"/>
    </row>
    <row r="20" spans="1:3" x14ac:dyDescent="0.25">
      <c r="A20" s="189"/>
      <c r="B20" s="190"/>
      <c r="C20" s="183"/>
    </row>
    <row r="21" spans="1:3" x14ac:dyDescent="0.25">
      <c r="A21" s="189"/>
      <c r="B21" s="190"/>
      <c r="C21" s="183"/>
    </row>
    <row r="22" spans="1:3" x14ac:dyDescent="0.25">
      <c r="A22" s="344"/>
      <c r="B22" s="345"/>
      <c r="C22" s="183"/>
    </row>
    <row r="23" spans="1:3" x14ac:dyDescent="0.25">
      <c r="A23" s="344"/>
      <c r="B23" s="345"/>
      <c r="C23" s="183"/>
    </row>
    <row r="24" spans="1:3" x14ac:dyDescent="0.25">
      <c r="A24" s="344"/>
      <c r="B24" s="345"/>
      <c r="C24" s="183"/>
    </row>
    <row r="25" spans="1:3" x14ac:dyDescent="0.25">
      <c r="A25" s="344"/>
      <c r="B25" s="345"/>
      <c r="C25" s="183"/>
    </row>
    <row r="26" spans="1:3" x14ac:dyDescent="0.25">
      <c r="A26" s="344"/>
      <c r="B26" s="345"/>
      <c r="C26" s="183"/>
    </row>
    <row r="27" spans="1:3" x14ac:dyDescent="0.25">
      <c r="A27" s="344"/>
      <c r="B27" s="345"/>
      <c r="C27" s="183"/>
    </row>
    <row r="28" spans="1:3" x14ac:dyDescent="0.25">
      <c r="A28" s="344"/>
      <c r="B28" s="345"/>
      <c r="C28" s="183"/>
    </row>
    <row r="29" spans="1:3" x14ac:dyDescent="0.25">
      <c r="A29" s="344"/>
      <c r="B29" s="345"/>
      <c r="C29" s="183"/>
    </row>
    <row r="30" spans="1:3" x14ac:dyDescent="0.25">
      <c r="A30" s="344"/>
      <c r="B30" s="345"/>
      <c r="C30" s="183"/>
    </row>
    <row r="31" spans="1:3" x14ac:dyDescent="0.25">
      <c r="A31" s="344"/>
      <c r="B31" s="345"/>
      <c r="C31" s="183"/>
    </row>
    <row r="32" spans="1:3" x14ac:dyDescent="0.25">
      <c r="A32" s="344"/>
      <c r="B32" s="345"/>
      <c r="C32" s="183"/>
    </row>
    <row r="33" spans="1:3" x14ac:dyDescent="0.25">
      <c r="A33" s="344"/>
      <c r="B33" s="345"/>
      <c r="C33" s="183"/>
    </row>
    <row r="34" spans="1:3" x14ac:dyDescent="0.25">
      <c r="A34" s="344"/>
      <c r="B34" s="345"/>
      <c r="C34" s="183"/>
    </row>
    <row r="35" spans="1:3" x14ac:dyDescent="0.25">
      <c r="A35" s="344"/>
      <c r="B35" s="345"/>
      <c r="C35" s="183"/>
    </row>
    <row r="36" spans="1:3" x14ac:dyDescent="0.25">
      <c r="A36" s="344"/>
      <c r="B36" s="345"/>
      <c r="C36" s="183"/>
    </row>
    <row r="37" spans="1:3" x14ac:dyDescent="0.25">
      <c r="A37" s="189"/>
      <c r="B37" s="190"/>
      <c r="C37" s="183"/>
    </row>
    <row r="38" spans="1:3" x14ac:dyDescent="0.25">
      <c r="A38" s="189"/>
      <c r="B38" s="190"/>
      <c r="C38" s="183"/>
    </row>
    <row r="39" spans="1:3" x14ac:dyDescent="0.25">
      <c r="A39" s="189"/>
      <c r="B39" s="190"/>
      <c r="C39" s="183"/>
    </row>
    <row r="40" spans="1:3" x14ac:dyDescent="0.25">
      <c r="A40" s="189"/>
      <c r="B40" s="315"/>
      <c r="C40" s="183"/>
    </row>
    <row r="41" spans="1:3" x14ac:dyDescent="0.25">
      <c r="A41" s="189"/>
      <c r="B41" s="315"/>
      <c r="C41" s="183"/>
    </row>
    <row r="42" spans="1:3" x14ac:dyDescent="0.25">
      <c r="A42" s="189"/>
      <c r="B42" s="315"/>
      <c r="C42" s="183"/>
    </row>
    <row r="43" spans="1:3" x14ac:dyDescent="0.25">
      <c r="A43" s="189"/>
      <c r="B43" s="315"/>
      <c r="C43" s="183"/>
    </row>
    <row r="44" spans="1:3" x14ac:dyDescent="0.25">
      <c r="A44" s="189"/>
      <c r="B44" s="315"/>
      <c r="C44" s="183"/>
    </row>
    <row r="45" spans="1:3" x14ac:dyDescent="0.25">
      <c r="A45" s="189"/>
      <c r="B45" s="315"/>
      <c r="C45" s="183"/>
    </row>
    <row r="46" spans="1:3" x14ac:dyDescent="0.25">
      <c r="A46" s="189"/>
      <c r="B46" s="315"/>
      <c r="C46" s="183"/>
    </row>
    <row r="47" spans="1:3" x14ac:dyDescent="0.25">
      <c r="A47" s="189"/>
      <c r="B47" s="315"/>
      <c r="C47" s="183"/>
    </row>
    <row r="48" spans="1:3" x14ac:dyDescent="0.25">
      <c r="A48" s="189"/>
      <c r="B48" s="315"/>
      <c r="C48" s="183"/>
    </row>
    <row r="49" spans="1:3" x14ac:dyDescent="0.25">
      <c r="A49" s="189"/>
      <c r="B49" s="315"/>
      <c r="C49" s="183"/>
    </row>
    <row r="50" spans="1:3" x14ac:dyDescent="0.25">
      <c r="A50" s="189"/>
      <c r="B50" s="315"/>
      <c r="C50" s="183"/>
    </row>
    <row r="51" spans="1:3" x14ac:dyDescent="0.25">
      <c r="A51" s="281"/>
      <c r="B51" s="316"/>
      <c r="C51" s="183"/>
    </row>
    <row r="52" spans="1:3" x14ac:dyDescent="0.25">
      <c r="A52" s="281"/>
      <c r="B52" s="316"/>
      <c r="C52" s="183"/>
    </row>
    <row r="53" spans="1:3" x14ac:dyDescent="0.25">
      <c r="A53" s="281"/>
      <c r="B53" s="316"/>
      <c r="C53" s="183"/>
    </row>
    <row r="54" spans="1:3" x14ac:dyDescent="0.25">
      <c r="A54" s="281"/>
      <c r="B54" s="316"/>
      <c r="C54" s="183"/>
    </row>
    <row r="55" spans="1:3" x14ac:dyDescent="0.25">
      <c r="A55" s="281"/>
      <c r="B55" s="316"/>
      <c r="C55" s="183"/>
    </row>
    <row r="56" spans="1:3" x14ac:dyDescent="0.25">
      <c r="A56" s="281"/>
      <c r="B56" s="316"/>
      <c r="C56" s="183"/>
    </row>
    <row r="57" spans="1:3" x14ac:dyDescent="0.25">
      <c r="A57" s="189"/>
      <c r="B57" s="315"/>
      <c r="C57" s="183"/>
    </row>
    <row r="58" spans="1:3" x14ac:dyDescent="0.25">
      <c r="A58" s="189"/>
      <c r="B58" s="315"/>
      <c r="C58" s="183"/>
    </row>
    <row r="59" spans="1:3" x14ac:dyDescent="0.25">
      <c r="A59" s="189"/>
      <c r="B59" s="315"/>
      <c r="C59" s="183"/>
    </row>
    <row r="60" spans="1:3" x14ac:dyDescent="0.25">
      <c r="A60" s="189"/>
      <c r="B60" s="315"/>
      <c r="C60" s="183"/>
    </row>
    <row r="61" spans="1:3" x14ac:dyDescent="0.25">
      <c r="A61" s="189"/>
      <c r="B61" s="315"/>
      <c r="C61" s="183"/>
    </row>
    <row r="62" spans="1:3" x14ac:dyDescent="0.25">
      <c r="A62" s="189"/>
      <c r="B62" s="315"/>
      <c r="C62" s="183"/>
    </row>
    <row r="63" spans="1:3" x14ac:dyDescent="0.25">
      <c r="A63" s="189"/>
      <c r="B63" s="315"/>
      <c r="C63" s="183"/>
    </row>
    <row r="64" spans="1:3" x14ac:dyDescent="0.25">
      <c r="A64" s="189"/>
      <c r="B64" s="315"/>
      <c r="C64" s="183"/>
    </row>
    <row r="65" spans="1:3" x14ac:dyDescent="0.25">
      <c r="A65" s="189"/>
      <c r="B65" s="315"/>
      <c r="C65" s="183"/>
    </row>
    <row r="66" spans="1:3" x14ac:dyDescent="0.25">
      <c r="A66" s="189"/>
      <c r="B66" s="315"/>
      <c r="C66" s="183"/>
    </row>
    <row r="67" spans="1:3" x14ac:dyDescent="0.25">
      <c r="A67" s="189"/>
      <c r="B67" s="315"/>
      <c r="C67" s="183"/>
    </row>
    <row r="68" spans="1:3" x14ac:dyDescent="0.25">
      <c r="A68" s="227"/>
      <c r="B68" s="317"/>
      <c r="C68" s="183"/>
    </row>
    <row r="69" spans="1:3" x14ac:dyDescent="0.25">
      <c r="A69" s="227"/>
      <c r="B69" s="317"/>
      <c r="C69" s="183"/>
    </row>
    <row r="70" spans="1:3" x14ac:dyDescent="0.25">
      <c r="A70" s="227"/>
      <c r="B70" s="317"/>
      <c r="C70" s="183"/>
    </row>
    <row r="71" spans="1:3" x14ac:dyDescent="0.25">
      <c r="A71" s="227"/>
      <c r="B71" s="317"/>
      <c r="C71" s="183"/>
    </row>
    <row r="72" spans="1:3" x14ac:dyDescent="0.25">
      <c r="A72" s="227"/>
      <c r="B72" s="317"/>
      <c r="C72" s="183"/>
    </row>
    <row r="73" spans="1:3" x14ac:dyDescent="0.25">
      <c r="A73" s="227"/>
      <c r="B73" s="317"/>
      <c r="C73" s="183"/>
    </row>
    <row r="74" spans="1:3" x14ac:dyDescent="0.25">
      <c r="A74" s="227"/>
      <c r="B74" s="317"/>
      <c r="C74" s="183"/>
    </row>
    <row r="75" spans="1:3" x14ac:dyDescent="0.25">
      <c r="A75" s="227"/>
      <c r="B75" s="317"/>
      <c r="C75" s="183"/>
    </row>
    <row r="76" spans="1:3" x14ac:dyDescent="0.25"/>
    <row r="77" spans="1:3" x14ac:dyDescent="0.25"/>
    <row r="78" spans="1:3" x14ac:dyDescent="0.25"/>
    <row r="79" spans="1:3" x14ac:dyDescent="0.25"/>
    <row r="80" spans="1:3" x14ac:dyDescent="0.25"/>
    <row r="81" x14ac:dyDescent="0.25"/>
    <row r="82" x14ac:dyDescent="0.25"/>
    <row r="83" x14ac:dyDescent="0.25"/>
    <row r="84" x14ac:dyDescent="0.25"/>
    <row r="85" x14ac:dyDescent="0.25"/>
    <row r="86" x14ac:dyDescent="0.25"/>
    <row r="87" x14ac:dyDescent="0.25"/>
    <row r="88" x14ac:dyDescent="0.25"/>
    <row r="89" x14ac:dyDescent="0.25"/>
    <row r="90" x14ac:dyDescent="0.25"/>
    <row r="91" x14ac:dyDescent="0.25"/>
    <row r="92" x14ac:dyDescent="0.25"/>
    <row r="93" x14ac:dyDescent="0.25"/>
    <row r="94" x14ac:dyDescent="0.25"/>
    <row r="95" x14ac:dyDescent="0.25"/>
    <row r="96" x14ac:dyDescent="0.25"/>
    <row r="97" x14ac:dyDescent="0.25"/>
  </sheetData>
  <sortState xmlns:xlrd2="http://schemas.microsoft.com/office/spreadsheetml/2017/richdata2" ref="A6:B18">
    <sortCondition ref="A6:A18"/>
  </sortState>
  <mergeCells count="2">
    <mergeCell ref="A1:B1"/>
    <mergeCell ref="A2:H2"/>
  </mergeCells>
  <pageMargins left="0.7" right="0.7" top="0.75" bottom="0.75" header="0.3" footer="0.3"/>
  <pageSetup paperSize="9" orientation="portrait" horizont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4545D-AD31-4F7F-93EB-1ADA6F779101}">
  <sheetPr>
    <tabColor theme="9" tint="-0.499984740745262"/>
  </sheetPr>
  <dimension ref="A1:J2017"/>
  <sheetViews>
    <sheetView topLeftCell="E117" zoomScaleNormal="100" workbookViewId="0">
      <selection activeCell="G6" sqref="G6"/>
    </sheetView>
  </sheetViews>
  <sheetFormatPr defaultColWidth="2.7109375" defaultRowHeight="15" zeroHeight="1" x14ac:dyDescent="0.25"/>
  <cols>
    <col min="1" max="1" width="3.5703125" style="183" hidden="1" customWidth="1"/>
    <col min="2" max="2" width="26.5703125" style="183" customWidth="1"/>
    <col min="3" max="3" width="11.42578125" style="183" bestFit="1" customWidth="1"/>
    <col min="4" max="4" width="79.7109375" style="183" bestFit="1" customWidth="1"/>
    <col min="5" max="5" width="58.85546875" style="183" bestFit="1" customWidth="1"/>
    <col min="6" max="6" width="10.140625" style="183" bestFit="1" customWidth="1"/>
    <col min="7" max="7" width="22.5703125" style="183" bestFit="1" customWidth="1"/>
    <col min="8" max="8" width="45.28515625" style="183" bestFit="1" customWidth="1"/>
    <col min="9" max="16384" width="2.7109375" style="183"/>
  </cols>
  <sheetData>
    <row r="1" spans="1:10" ht="26.25" customHeight="1" x14ac:dyDescent="0.25">
      <c r="B1" s="935" t="s">
        <v>12460</v>
      </c>
      <c r="C1" s="935"/>
      <c r="D1" s="935"/>
      <c r="E1" s="935"/>
      <c r="F1" s="935"/>
    </row>
    <row r="2" spans="1:10" ht="18" customHeight="1" x14ac:dyDescent="0.25">
      <c r="B2" s="936" t="s">
        <v>24096</v>
      </c>
      <c r="C2" s="936"/>
      <c r="D2" s="936"/>
      <c r="E2" s="936"/>
      <c r="F2" s="936"/>
      <c r="G2" s="936"/>
      <c r="H2" s="936"/>
      <c r="I2" s="936"/>
    </row>
    <row r="3" spans="1:10" x14ac:dyDescent="0.25">
      <c r="G3" s="229"/>
    </row>
    <row r="4" spans="1:10" x14ac:dyDescent="0.25">
      <c r="A4" s="251"/>
      <c r="B4" s="785" t="s">
        <v>1302</v>
      </c>
      <c r="C4" s="785" t="s">
        <v>1303</v>
      </c>
      <c r="D4" s="785" t="s">
        <v>12461</v>
      </c>
      <c r="E4" s="785" t="s">
        <v>1304</v>
      </c>
      <c r="F4" s="786" t="s">
        <v>204</v>
      </c>
      <c r="G4" s="787"/>
      <c r="H4" s="251"/>
    </row>
    <row r="5" spans="1:10" s="356" customFormat="1" ht="15" customHeight="1" x14ac:dyDescent="0.25">
      <c r="A5" s="251"/>
      <c r="B5" s="788"/>
      <c r="C5" s="788"/>
      <c r="D5" s="788"/>
      <c r="E5" s="788"/>
      <c r="F5" s="789">
        <f>SUMIF(A:A,F4,F:F)</f>
        <v>945182.7999999997</v>
      </c>
      <c r="G5" s="254">
        <f>Financials!T157</f>
        <v>769666.00999999989</v>
      </c>
      <c r="H5" s="790">
        <f>G5-F5</f>
        <v>-175516.7899999998</v>
      </c>
    </row>
    <row r="6" spans="1:10" s="356" customFormat="1" ht="15" customHeight="1" x14ac:dyDescent="0.25">
      <c r="A6" s="251"/>
      <c r="B6" s="262"/>
      <c r="C6" s="262"/>
      <c r="D6" s="262"/>
      <c r="E6" s="262"/>
      <c r="F6" s="791"/>
      <c r="G6" s="254"/>
      <c r="H6" s="262"/>
    </row>
    <row r="7" spans="1:10" s="356" customFormat="1" ht="15" customHeight="1" x14ac:dyDescent="0.25">
      <c r="A7" s="251"/>
      <c r="B7" s="262"/>
      <c r="C7" s="262"/>
      <c r="D7" s="262"/>
      <c r="E7" s="262"/>
      <c r="F7" s="791"/>
      <c r="G7" s="792">
        <v>45382</v>
      </c>
      <c r="H7" s="262"/>
    </row>
    <row r="8" spans="1:10" s="356" customFormat="1" ht="19.5" customHeight="1" x14ac:dyDescent="0.25">
      <c r="A8" s="251"/>
      <c r="B8" s="898" t="s">
        <v>16598</v>
      </c>
      <c r="C8" s="898"/>
      <c r="D8" s="898"/>
      <c r="E8" s="898"/>
      <c r="F8" s="898"/>
      <c r="G8" s="793" t="s">
        <v>21827</v>
      </c>
      <c r="H8" s="890" t="s">
        <v>23682</v>
      </c>
    </row>
    <row r="9" spans="1:10" ht="15" customHeight="1" x14ac:dyDescent="0.25">
      <c r="A9" s="251" t="s">
        <v>17164</v>
      </c>
      <c r="B9" s="830">
        <v>44677</v>
      </c>
      <c r="C9" s="830">
        <v>44684</v>
      </c>
      <c r="D9" s="8" t="s">
        <v>18751</v>
      </c>
      <c r="E9" s="8" t="s">
        <v>18102</v>
      </c>
      <c r="F9" s="831">
        <v>4283</v>
      </c>
      <c r="G9" s="784">
        <f>C9-($G$7)</f>
        <v>-698</v>
      </c>
      <c r="H9" s="891" t="s">
        <v>23849</v>
      </c>
      <c r="J9" s="614"/>
    </row>
    <row r="10" spans="1:10" ht="15" customHeight="1" x14ac:dyDescent="0.25">
      <c r="A10" s="251" t="s">
        <v>17164</v>
      </c>
      <c r="B10" s="882">
        <v>44797</v>
      </c>
      <c r="C10" s="882">
        <v>44804</v>
      </c>
      <c r="D10" s="828" t="s">
        <v>20151</v>
      </c>
      <c r="E10" s="828" t="s">
        <v>19583</v>
      </c>
      <c r="F10" s="878">
        <v>6441.79</v>
      </c>
      <c r="G10" s="781">
        <f>C10-($G$7)</f>
        <v>-578</v>
      </c>
      <c r="H10" s="891" t="s">
        <v>23849</v>
      </c>
      <c r="J10" s="614"/>
    </row>
    <row r="11" spans="1:10" x14ac:dyDescent="0.25">
      <c r="A11" s="251" t="s">
        <v>17164</v>
      </c>
      <c r="B11" s="882">
        <v>44805</v>
      </c>
      <c r="C11" s="882">
        <v>44812</v>
      </c>
      <c r="D11" s="828" t="s">
        <v>20393</v>
      </c>
      <c r="E11" s="828" t="s">
        <v>19142</v>
      </c>
      <c r="F11" s="878">
        <v>1650</v>
      </c>
      <c r="G11" s="781">
        <f>C11-($G$7)</f>
        <v>-570</v>
      </c>
      <c r="H11" s="891" t="s">
        <v>23849</v>
      </c>
      <c r="J11" s="614"/>
    </row>
    <row r="12" spans="1:10" x14ac:dyDescent="0.25">
      <c r="A12" s="251" t="s">
        <v>17164</v>
      </c>
      <c r="B12" s="882">
        <v>45009</v>
      </c>
      <c r="C12" s="882">
        <v>45016</v>
      </c>
      <c r="D12" s="828" t="s">
        <v>21568</v>
      </c>
      <c r="E12" s="828" t="s">
        <v>21135</v>
      </c>
      <c r="F12" s="878">
        <v>1955</v>
      </c>
      <c r="G12" s="781">
        <f t="shared" ref="G12:G15" si="0">C12-($G$7)</f>
        <v>-366</v>
      </c>
      <c r="H12" s="891" t="s">
        <v>23849</v>
      </c>
      <c r="J12" s="614"/>
    </row>
    <row r="13" spans="1:10" x14ac:dyDescent="0.25">
      <c r="A13" s="251" t="s">
        <v>17164</v>
      </c>
      <c r="B13" s="882">
        <v>45166</v>
      </c>
      <c r="C13" s="882">
        <v>45248</v>
      </c>
      <c r="D13" s="828" t="s">
        <v>22662</v>
      </c>
      <c r="E13" s="828" t="s">
        <v>20216</v>
      </c>
      <c r="F13" s="878">
        <v>1854</v>
      </c>
      <c r="G13" s="781">
        <f t="shared" si="0"/>
        <v>-134</v>
      </c>
      <c r="H13" s="891" t="s">
        <v>23850</v>
      </c>
      <c r="J13" s="614"/>
    </row>
    <row r="14" spans="1:10" x14ac:dyDescent="0.25">
      <c r="A14" s="251" t="s">
        <v>17164</v>
      </c>
      <c r="B14" s="882">
        <v>45231</v>
      </c>
      <c r="C14" s="882">
        <v>45380</v>
      </c>
      <c r="D14" s="828" t="s">
        <v>23572</v>
      </c>
      <c r="E14" s="828" t="s">
        <v>21925</v>
      </c>
      <c r="F14" s="878">
        <v>2316</v>
      </c>
      <c r="G14" s="781">
        <f t="shared" si="0"/>
        <v>-2</v>
      </c>
      <c r="H14" s="891" t="s">
        <v>23852</v>
      </c>
      <c r="J14" s="614"/>
    </row>
    <row r="15" spans="1:10" x14ac:dyDescent="0.25">
      <c r="A15" s="251" t="s">
        <v>17164</v>
      </c>
      <c r="B15" s="882">
        <v>45232</v>
      </c>
      <c r="C15" s="882">
        <v>45232</v>
      </c>
      <c r="D15" s="828" t="s">
        <v>23573</v>
      </c>
      <c r="E15" s="828" t="s">
        <v>21046</v>
      </c>
      <c r="F15" s="878">
        <v>9652.5</v>
      </c>
      <c r="G15" s="781">
        <f t="shared" si="0"/>
        <v>-150</v>
      </c>
      <c r="H15" s="891" t="s">
        <v>23850</v>
      </c>
      <c r="J15" s="614"/>
    </row>
    <row r="16" spans="1:10" x14ac:dyDescent="0.25">
      <c r="A16" s="251"/>
      <c r="B16" s="882">
        <v>45337</v>
      </c>
      <c r="C16" s="882">
        <v>45407</v>
      </c>
      <c r="D16" s="828" t="s">
        <v>23919</v>
      </c>
      <c r="E16" s="828" t="s">
        <v>23598</v>
      </c>
      <c r="F16" s="878">
        <v>8562</v>
      </c>
      <c r="G16" s="781">
        <f>C16-($G$7)</f>
        <v>25</v>
      </c>
      <c r="H16" s="251"/>
      <c r="J16" s="614"/>
    </row>
    <row r="17" spans="1:10" ht="14.45" customHeight="1" x14ac:dyDescent="0.25">
      <c r="A17" s="251"/>
      <c r="B17" s="882">
        <v>45352</v>
      </c>
      <c r="C17" s="882">
        <v>45371</v>
      </c>
      <c r="D17" s="828" t="s">
        <v>24093</v>
      </c>
      <c r="E17" s="828" t="s">
        <v>23715</v>
      </c>
      <c r="F17" s="878">
        <v>3642</v>
      </c>
      <c r="G17" s="781">
        <f t="shared" ref="G17:G19" si="1">C17-($G$7)</f>
        <v>-11</v>
      </c>
      <c r="H17" s="251"/>
      <c r="J17" s="614"/>
    </row>
    <row r="18" spans="1:10" ht="14.45" customHeight="1" x14ac:dyDescent="0.25">
      <c r="A18" s="251"/>
      <c r="B18" s="882">
        <v>45355</v>
      </c>
      <c r="C18" s="882">
        <v>45362</v>
      </c>
      <c r="D18" s="828" t="s">
        <v>24094</v>
      </c>
      <c r="E18" s="828" t="s">
        <v>21742</v>
      </c>
      <c r="F18" s="878">
        <v>19.5</v>
      </c>
      <c r="G18" s="781">
        <f t="shared" si="1"/>
        <v>-20</v>
      </c>
      <c r="H18" s="251"/>
      <c r="J18" s="614"/>
    </row>
    <row r="19" spans="1:10" ht="14.45" customHeight="1" x14ac:dyDescent="0.25">
      <c r="A19" s="251"/>
      <c r="B19" s="882">
        <v>45370</v>
      </c>
      <c r="C19" s="882">
        <v>45377</v>
      </c>
      <c r="D19" s="828" t="s">
        <v>24095</v>
      </c>
      <c r="E19" s="828" t="s">
        <v>18102</v>
      </c>
      <c r="F19" s="878">
        <v>4283</v>
      </c>
      <c r="G19" s="781">
        <f t="shared" si="1"/>
        <v>-5</v>
      </c>
      <c r="H19" s="251"/>
      <c r="J19" s="614"/>
    </row>
    <row r="20" spans="1:10" ht="14.45" customHeight="1" x14ac:dyDescent="0.25">
      <c r="A20" s="251" t="s">
        <v>204</v>
      </c>
      <c r="B20" s="782" t="s">
        <v>16599</v>
      </c>
      <c r="C20" s="782"/>
      <c r="D20" s="782"/>
      <c r="E20" s="782"/>
      <c r="F20" s="783">
        <f>SUM(F9:F19)</f>
        <v>44658.79</v>
      </c>
      <c r="G20" s="197"/>
      <c r="H20" s="251"/>
    </row>
    <row r="21" spans="1:10" ht="14.45" customHeight="1" x14ac:dyDescent="0.25">
      <c r="A21" s="251"/>
      <c r="B21" s="251"/>
      <c r="C21" s="251"/>
      <c r="D21" s="251"/>
      <c r="E21" s="251"/>
      <c r="F21" s="251"/>
      <c r="H21" s="251"/>
    </row>
    <row r="22" spans="1:10" ht="14.45" customHeight="1" x14ac:dyDescent="0.25">
      <c r="A22" s="251"/>
      <c r="B22" s="899" t="s">
        <v>20744</v>
      </c>
      <c r="C22" s="899"/>
      <c r="D22" s="899"/>
      <c r="E22" s="899"/>
      <c r="F22" s="899"/>
      <c r="G22" s="781"/>
      <c r="H22" s="890" t="s">
        <v>12459</v>
      </c>
    </row>
    <row r="23" spans="1:10" ht="14.45" customHeight="1" x14ac:dyDescent="0.25">
      <c r="A23" s="251"/>
      <c r="B23" s="830">
        <v>45083</v>
      </c>
      <c r="C23" s="830">
        <v>45204</v>
      </c>
      <c r="D23" s="8" t="s">
        <v>22099</v>
      </c>
      <c r="E23" s="8" t="s">
        <v>23910</v>
      </c>
      <c r="F23" s="831">
        <v>293.17</v>
      </c>
      <c r="G23" s="781">
        <f t="shared" ref="G23" si="2">C23-($G$7)</f>
        <v>-178</v>
      </c>
      <c r="H23" s="891" t="s">
        <v>23851</v>
      </c>
    </row>
    <row r="24" spans="1:10" s="477" customFormat="1" ht="14.45" customHeight="1" x14ac:dyDescent="0.2">
      <c r="A24" s="251" t="s">
        <v>17164</v>
      </c>
      <c r="B24" s="882">
        <v>45183</v>
      </c>
      <c r="C24" s="882">
        <v>45528</v>
      </c>
      <c r="D24" s="828" t="s">
        <v>22878</v>
      </c>
      <c r="E24" s="828"/>
      <c r="F24" s="878">
        <v>13075</v>
      </c>
      <c r="G24" s="781">
        <f t="shared" ref="G24:G55" si="3">C24-($G$7)</f>
        <v>146</v>
      </c>
      <c r="H24" s="891" t="s">
        <v>24089</v>
      </c>
    </row>
    <row r="25" spans="1:10" s="477" customFormat="1" ht="14.45" customHeight="1" x14ac:dyDescent="0.2">
      <c r="A25" s="251" t="s">
        <v>17164</v>
      </c>
      <c r="B25" s="882">
        <v>45194</v>
      </c>
      <c r="C25" s="882">
        <v>45194</v>
      </c>
      <c r="D25" s="828" t="s">
        <v>23085</v>
      </c>
      <c r="E25" s="828" t="s">
        <v>22352</v>
      </c>
      <c r="F25" s="878">
        <v>193.64</v>
      </c>
      <c r="G25" s="781">
        <f t="shared" si="3"/>
        <v>-188</v>
      </c>
      <c r="H25" s="891" t="s">
        <v>24090</v>
      </c>
    </row>
    <row r="26" spans="1:10" s="477" customFormat="1" ht="14.45" customHeight="1" x14ac:dyDescent="0.2">
      <c r="A26" s="251" t="s">
        <v>17164</v>
      </c>
      <c r="B26" s="882">
        <v>45231</v>
      </c>
      <c r="C26" s="882">
        <v>45338</v>
      </c>
      <c r="D26" s="828" t="s">
        <v>23564</v>
      </c>
      <c r="E26" s="828"/>
      <c r="F26" s="878">
        <v>2328.7399999999998</v>
      </c>
      <c r="G26" s="781">
        <f t="shared" si="3"/>
        <v>-44</v>
      </c>
      <c r="H26" s="891" t="s">
        <v>24090</v>
      </c>
    </row>
    <row r="27" spans="1:10" s="477" customFormat="1" ht="14.45" customHeight="1" x14ac:dyDescent="0.2">
      <c r="A27" s="251" t="s">
        <v>17164</v>
      </c>
      <c r="B27" s="882">
        <v>45231</v>
      </c>
      <c r="C27" s="882">
        <v>45382</v>
      </c>
      <c r="D27" s="828" t="s">
        <v>23563</v>
      </c>
      <c r="E27" s="828"/>
      <c r="F27" s="878">
        <v>8290.1</v>
      </c>
      <c r="G27" s="781">
        <f t="shared" si="3"/>
        <v>0</v>
      </c>
      <c r="H27" s="891" t="s">
        <v>24091</v>
      </c>
    </row>
    <row r="28" spans="1:10" s="477" customFormat="1" ht="14.45" customHeight="1" x14ac:dyDescent="0.2">
      <c r="A28" s="251" t="s">
        <v>17164</v>
      </c>
      <c r="B28" s="882">
        <v>45237</v>
      </c>
      <c r="C28" s="882">
        <v>45386</v>
      </c>
      <c r="D28" s="828" t="s">
        <v>23566</v>
      </c>
      <c r="E28" s="828"/>
      <c r="F28" s="878">
        <v>4045.38</v>
      </c>
      <c r="G28" s="781">
        <f t="shared" si="3"/>
        <v>4</v>
      </c>
      <c r="H28" s="891" t="s">
        <v>24092</v>
      </c>
    </row>
    <row r="29" spans="1:10" s="477" customFormat="1" ht="14.45" hidden="1" customHeight="1" x14ac:dyDescent="0.2">
      <c r="A29" s="251" t="s">
        <v>17164</v>
      </c>
      <c r="B29" s="882">
        <v>45237</v>
      </c>
      <c r="C29" s="882">
        <v>45386</v>
      </c>
      <c r="D29" s="828" t="s">
        <v>23565</v>
      </c>
      <c r="E29" s="828"/>
      <c r="F29" s="878">
        <v>931.92</v>
      </c>
      <c r="G29" s="781">
        <f t="shared" si="3"/>
        <v>4</v>
      </c>
      <c r="H29" s="891"/>
    </row>
    <row r="30" spans="1:10" s="477" customFormat="1" ht="14.45" customHeight="1" x14ac:dyDescent="0.2">
      <c r="A30" s="251" t="s">
        <v>17164</v>
      </c>
      <c r="B30" s="882">
        <v>45237</v>
      </c>
      <c r="C30" s="882">
        <v>45386</v>
      </c>
      <c r="D30" s="828" t="s">
        <v>23567</v>
      </c>
      <c r="E30" s="828"/>
      <c r="F30" s="878">
        <v>1105.72</v>
      </c>
      <c r="G30" s="781">
        <f t="shared" si="3"/>
        <v>4</v>
      </c>
      <c r="H30" s="891"/>
    </row>
    <row r="31" spans="1:10" s="477" customFormat="1" ht="14.45" customHeight="1" x14ac:dyDescent="0.2">
      <c r="A31" s="251" t="s">
        <v>17164</v>
      </c>
      <c r="B31" s="882">
        <v>45250</v>
      </c>
      <c r="C31" s="882">
        <v>45382</v>
      </c>
      <c r="D31" s="828" t="s">
        <v>23568</v>
      </c>
      <c r="E31" s="828" t="s">
        <v>22778</v>
      </c>
      <c r="F31" s="878">
        <v>131.61000000000001</v>
      </c>
      <c r="G31" s="781">
        <f t="shared" si="3"/>
        <v>0</v>
      </c>
    </row>
    <row r="32" spans="1:10" s="477" customFormat="1" ht="14.45" customHeight="1" x14ac:dyDescent="0.2">
      <c r="A32" s="251" t="s">
        <v>17164</v>
      </c>
      <c r="B32" s="882">
        <v>45252</v>
      </c>
      <c r="C32" s="882">
        <v>45345</v>
      </c>
      <c r="D32" s="828" t="s">
        <v>23569</v>
      </c>
      <c r="E32" s="828"/>
      <c r="F32" s="878">
        <v>2235.6999999999998</v>
      </c>
      <c r="G32" s="781">
        <f t="shared" si="3"/>
        <v>-37</v>
      </c>
    </row>
    <row r="33" spans="1:7" s="477" customFormat="1" ht="14.45" customHeight="1" x14ac:dyDescent="0.2">
      <c r="A33" s="251" t="s">
        <v>17164</v>
      </c>
      <c r="B33" s="882">
        <v>45253</v>
      </c>
      <c r="C33" s="882">
        <v>45428</v>
      </c>
      <c r="D33" s="828" t="s">
        <v>23570</v>
      </c>
      <c r="E33" s="828"/>
      <c r="F33" s="878">
        <v>453.1</v>
      </c>
      <c r="G33" s="781">
        <f t="shared" si="3"/>
        <v>46</v>
      </c>
    </row>
    <row r="34" spans="1:7" s="477" customFormat="1" ht="14.45" customHeight="1" x14ac:dyDescent="0.2">
      <c r="A34" s="251" t="s">
        <v>17164</v>
      </c>
      <c r="B34" s="882">
        <v>45258</v>
      </c>
      <c r="C34" s="882">
        <v>45475</v>
      </c>
      <c r="D34" s="828" t="s">
        <v>23571</v>
      </c>
      <c r="E34" s="828"/>
      <c r="F34" s="878">
        <v>2975.54</v>
      </c>
      <c r="G34" s="781">
        <f t="shared" si="3"/>
        <v>93</v>
      </c>
    </row>
    <row r="35" spans="1:7" s="477" customFormat="1" ht="14.45" customHeight="1" x14ac:dyDescent="0.2">
      <c r="A35" s="251" t="s">
        <v>17164</v>
      </c>
      <c r="B35" s="882">
        <v>45261</v>
      </c>
      <c r="C35" s="882">
        <v>45436</v>
      </c>
      <c r="D35" s="828" t="s">
        <v>23576</v>
      </c>
      <c r="E35" s="828"/>
      <c r="F35" s="878">
        <v>2405.25</v>
      </c>
      <c r="G35" s="781">
        <f t="shared" si="3"/>
        <v>54</v>
      </c>
    </row>
    <row r="36" spans="1:7" s="477" customFormat="1" ht="14.45" customHeight="1" x14ac:dyDescent="0.2">
      <c r="A36" s="251" t="s">
        <v>17164</v>
      </c>
      <c r="B36" s="882">
        <v>45264</v>
      </c>
      <c r="C36" s="882">
        <v>45397</v>
      </c>
      <c r="D36" s="828" t="s">
        <v>23577</v>
      </c>
      <c r="E36" s="828"/>
      <c r="F36" s="878">
        <v>2816.82</v>
      </c>
      <c r="G36" s="781">
        <f t="shared" si="3"/>
        <v>15</v>
      </c>
    </row>
    <row r="37" spans="1:7" s="477" customFormat="1" ht="14.45" customHeight="1" x14ac:dyDescent="0.2">
      <c r="A37" s="251" t="s">
        <v>17164</v>
      </c>
      <c r="B37" s="882">
        <v>45266</v>
      </c>
      <c r="C37" s="882">
        <v>45387</v>
      </c>
      <c r="D37" s="828" t="s">
        <v>23578</v>
      </c>
      <c r="E37" s="828"/>
      <c r="F37" s="878">
        <v>246.41</v>
      </c>
      <c r="G37" s="781">
        <f t="shared" si="3"/>
        <v>5</v>
      </c>
    </row>
    <row r="38" spans="1:7" s="477" customFormat="1" ht="14.45" customHeight="1" x14ac:dyDescent="0.2">
      <c r="A38" s="251" t="s">
        <v>17164</v>
      </c>
      <c r="B38" s="882">
        <v>45267</v>
      </c>
      <c r="C38" s="882">
        <v>45390</v>
      </c>
      <c r="D38" s="828" t="s">
        <v>23579</v>
      </c>
      <c r="E38" s="828"/>
      <c r="F38" s="878">
        <v>3634.6</v>
      </c>
      <c r="G38" s="781">
        <f t="shared" si="3"/>
        <v>8</v>
      </c>
    </row>
    <row r="39" spans="1:7" s="477" customFormat="1" ht="14.45" customHeight="1" x14ac:dyDescent="0.2">
      <c r="A39" s="251" t="s">
        <v>17164</v>
      </c>
      <c r="B39" s="882">
        <v>45269</v>
      </c>
      <c r="C39" s="882">
        <v>45419</v>
      </c>
      <c r="D39" s="828" t="s">
        <v>23580</v>
      </c>
      <c r="E39" s="828"/>
      <c r="F39" s="878">
        <v>2963.27</v>
      </c>
      <c r="G39" s="781">
        <f t="shared" si="3"/>
        <v>37</v>
      </c>
    </row>
    <row r="40" spans="1:7" s="477" customFormat="1" ht="14.45" customHeight="1" x14ac:dyDescent="0.2">
      <c r="A40" s="251" t="s">
        <v>17164</v>
      </c>
      <c r="B40" s="882">
        <v>45282</v>
      </c>
      <c r="C40" s="882">
        <v>45390</v>
      </c>
      <c r="D40" s="828" t="s">
        <v>23581</v>
      </c>
      <c r="E40" s="828" t="s">
        <v>22807</v>
      </c>
      <c r="F40" s="878">
        <v>136.22</v>
      </c>
      <c r="G40" s="781">
        <f t="shared" si="3"/>
        <v>8</v>
      </c>
    </row>
    <row r="41" spans="1:7" s="477" customFormat="1" ht="14.45" customHeight="1" x14ac:dyDescent="0.2">
      <c r="A41" s="251" t="s">
        <v>17164</v>
      </c>
      <c r="B41" s="882">
        <v>45284</v>
      </c>
      <c r="C41" s="882">
        <v>45506</v>
      </c>
      <c r="D41" s="828" t="s">
        <v>23582</v>
      </c>
      <c r="E41" s="828"/>
      <c r="F41" s="878">
        <v>3028.1</v>
      </c>
      <c r="G41" s="781">
        <f t="shared" si="3"/>
        <v>124</v>
      </c>
    </row>
    <row r="42" spans="1:7" s="477" customFormat="1" ht="14.45" customHeight="1" x14ac:dyDescent="0.2">
      <c r="A42" s="251" t="s">
        <v>17164</v>
      </c>
      <c r="B42" s="882">
        <v>45292</v>
      </c>
      <c r="C42" s="882">
        <v>45473</v>
      </c>
      <c r="D42" s="828" t="s">
        <v>23685</v>
      </c>
      <c r="E42" s="828"/>
      <c r="F42" s="878">
        <v>7252</v>
      </c>
      <c r="G42" s="781">
        <f t="shared" si="3"/>
        <v>91</v>
      </c>
    </row>
    <row r="43" spans="1:7" s="477" customFormat="1" ht="14.45" customHeight="1" x14ac:dyDescent="0.2">
      <c r="A43" s="251" t="s">
        <v>17164</v>
      </c>
      <c r="B43" s="882">
        <v>45292</v>
      </c>
      <c r="C43" s="882">
        <v>45473</v>
      </c>
      <c r="D43" s="828" t="s">
        <v>23686</v>
      </c>
      <c r="E43" s="828"/>
      <c r="F43" s="878">
        <v>23518</v>
      </c>
      <c r="G43" s="781">
        <f t="shared" si="3"/>
        <v>91</v>
      </c>
    </row>
    <row r="44" spans="1:7" s="477" customFormat="1" ht="14.45" customHeight="1" x14ac:dyDescent="0.2">
      <c r="A44" s="251" t="s">
        <v>17164</v>
      </c>
      <c r="B44" s="882">
        <v>45292</v>
      </c>
      <c r="C44" s="882">
        <v>45324</v>
      </c>
      <c r="D44" s="828" t="s">
        <v>23687</v>
      </c>
      <c r="E44" s="828"/>
      <c r="F44" s="878">
        <v>2138</v>
      </c>
      <c r="G44" s="781">
        <f t="shared" si="3"/>
        <v>-58</v>
      </c>
    </row>
    <row r="45" spans="1:7" s="477" customFormat="1" ht="14.45" customHeight="1" x14ac:dyDescent="0.2">
      <c r="A45" s="251" t="s">
        <v>17164</v>
      </c>
      <c r="B45" s="882">
        <v>45292</v>
      </c>
      <c r="C45" s="882">
        <v>45464</v>
      </c>
      <c r="D45" s="828" t="s">
        <v>23688</v>
      </c>
      <c r="E45" s="828"/>
      <c r="F45" s="878">
        <v>2084.5500000000002</v>
      </c>
      <c r="G45" s="781">
        <f t="shared" si="3"/>
        <v>82</v>
      </c>
    </row>
    <row r="46" spans="1:7" s="477" customFormat="1" ht="14.45" customHeight="1" x14ac:dyDescent="0.2">
      <c r="A46" s="251" t="s">
        <v>17164</v>
      </c>
      <c r="B46" s="882">
        <v>45294</v>
      </c>
      <c r="C46" s="882">
        <v>45415</v>
      </c>
      <c r="D46" s="828" t="s">
        <v>23689</v>
      </c>
      <c r="E46" s="828"/>
      <c r="F46" s="878">
        <v>3060.55</v>
      </c>
      <c r="G46" s="781">
        <f t="shared" si="3"/>
        <v>33</v>
      </c>
    </row>
    <row r="47" spans="1:7" s="477" customFormat="1" ht="14.45" customHeight="1" x14ac:dyDescent="0.2">
      <c r="A47" s="251" t="s">
        <v>17164</v>
      </c>
      <c r="B47" s="882">
        <v>45295</v>
      </c>
      <c r="C47" s="882">
        <v>45464</v>
      </c>
      <c r="D47" s="828" t="s">
        <v>23690</v>
      </c>
      <c r="E47" s="828"/>
      <c r="F47" s="878">
        <v>3241.59</v>
      </c>
      <c r="G47" s="781">
        <f t="shared" si="3"/>
        <v>82</v>
      </c>
    </row>
    <row r="48" spans="1:7" s="477" customFormat="1" ht="14.45" customHeight="1" x14ac:dyDescent="0.2">
      <c r="A48" s="251" t="s">
        <v>17164</v>
      </c>
      <c r="B48" s="882">
        <v>45296</v>
      </c>
      <c r="C48" s="882">
        <v>45371</v>
      </c>
      <c r="D48" s="828" t="s">
        <v>23691</v>
      </c>
      <c r="E48" s="828"/>
      <c r="F48" s="878">
        <v>3741.5</v>
      </c>
      <c r="G48" s="781">
        <f t="shared" si="3"/>
        <v>-11</v>
      </c>
    </row>
    <row r="49" spans="1:7" s="477" customFormat="1" ht="14.45" customHeight="1" x14ac:dyDescent="0.2">
      <c r="A49" s="251" t="s">
        <v>17164</v>
      </c>
      <c r="B49" s="882">
        <v>45296</v>
      </c>
      <c r="C49" s="882">
        <v>45371</v>
      </c>
      <c r="D49" s="828" t="s">
        <v>23692</v>
      </c>
      <c r="E49" s="828"/>
      <c r="F49" s="878">
        <v>7677.56</v>
      </c>
      <c r="G49" s="781">
        <f t="shared" si="3"/>
        <v>-11</v>
      </c>
    </row>
    <row r="50" spans="1:7" s="477" customFormat="1" ht="14.45" customHeight="1" x14ac:dyDescent="0.2">
      <c r="A50" s="251" t="s">
        <v>17164</v>
      </c>
      <c r="B50" s="882">
        <v>45298</v>
      </c>
      <c r="C50" s="882">
        <v>45384</v>
      </c>
      <c r="D50" s="828" t="s">
        <v>23693</v>
      </c>
      <c r="E50" s="828"/>
      <c r="F50" s="878">
        <v>1282.8</v>
      </c>
      <c r="G50" s="781">
        <f t="shared" si="3"/>
        <v>2</v>
      </c>
    </row>
    <row r="51" spans="1:7" s="477" customFormat="1" ht="14.45" customHeight="1" x14ac:dyDescent="0.2">
      <c r="A51" s="251" t="s">
        <v>17164</v>
      </c>
      <c r="B51" s="882">
        <v>45299</v>
      </c>
      <c r="C51" s="882">
        <v>45387</v>
      </c>
      <c r="D51" s="828" t="s">
        <v>23694</v>
      </c>
      <c r="E51" s="828"/>
      <c r="F51" s="878">
        <v>3420.8</v>
      </c>
      <c r="G51" s="781">
        <f t="shared" si="3"/>
        <v>5</v>
      </c>
    </row>
    <row r="52" spans="1:7" s="477" customFormat="1" ht="14.45" customHeight="1" x14ac:dyDescent="0.2">
      <c r="A52" s="251" t="s">
        <v>17164</v>
      </c>
      <c r="B52" s="882">
        <v>45309</v>
      </c>
      <c r="C52" s="882">
        <v>45386</v>
      </c>
      <c r="D52" s="828" t="s">
        <v>23695</v>
      </c>
      <c r="E52" s="828"/>
      <c r="F52" s="878">
        <v>2190.38</v>
      </c>
      <c r="G52" s="781">
        <f t="shared" si="3"/>
        <v>4</v>
      </c>
    </row>
    <row r="53" spans="1:7" s="477" customFormat="1" ht="14.45" customHeight="1" x14ac:dyDescent="0.2">
      <c r="A53" s="251" t="s">
        <v>17164</v>
      </c>
      <c r="B53" s="882">
        <v>45316</v>
      </c>
      <c r="C53" s="882">
        <v>45499</v>
      </c>
      <c r="D53" s="828" t="s">
        <v>23696</v>
      </c>
      <c r="E53" s="828" t="s">
        <v>22601</v>
      </c>
      <c r="F53" s="878">
        <v>3177</v>
      </c>
      <c r="G53" s="781">
        <f t="shared" si="3"/>
        <v>117</v>
      </c>
    </row>
    <row r="54" spans="1:7" s="477" customFormat="1" ht="14.45" customHeight="1" x14ac:dyDescent="0.2">
      <c r="A54" s="251" t="s">
        <v>17164</v>
      </c>
      <c r="B54" s="882">
        <v>45319</v>
      </c>
      <c r="C54" s="882">
        <v>45350</v>
      </c>
      <c r="D54" s="828" t="s">
        <v>23697</v>
      </c>
      <c r="E54" s="828"/>
      <c r="F54" s="878">
        <v>188.8</v>
      </c>
      <c r="G54" s="781">
        <f t="shared" si="3"/>
        <v>-32</v>
      </c>
    </row>
    <row r="55" spans="1:7" s="477" customFormat="1" ht="14.45" customHeight="1" x14ac:dyDescent="0.2">
      <c r="A55" s="251" t="s">
        <v>17164</v>
      </c>
      <c r="B55" s="882">
        <v>45320</v>
      </c>
      <c r="C55" s="882">
        <v>45527</v>
      </c>
      <c r="D55" s="828" t="s">
        <v>23698</v>
      </c>
      <c r="E55" s="828"/>
      <c r="F55" s="878">
        <v>2742.35</v>
      </c>
      <c r="G55" s="781">
        <f t="shared" si="3"/>
        <v>145</v>
      </c>
    </row>
    <row r="56" spans="1:7" s="477" customFormat="1" ht="14.45" customHeight="1" x14ac:dyDescent="0.2">
      <c r="A56" s="251" t="s">
        <v>17164</v>
      </c>
      <c r="B56" s="882">
        <v>45323</v>
      </c>
      <c r="C56" s="882">
        <v>45397</v>
      </c>
      <c r="D56" s="828" t="s">
        <v>23857</v>
      </c>
      <c r="E56" s="828"/>
      <c r="F56" s="878">
        <v>4810.5</v>
      </c>
      <c r="G56" s="781">
        <f t="shared" ref="G56:G87" si="4">C56-($G$7)</f>
        <v>15</v>
      </c>
    </row>
    <row r="57" spans="1:7" s="477" customFormat="1" ht="15" customHeight="1" x14ac:dyDescent="0.2">
      <c r="A57" s="251" t="s">
        <v>17164</v>
      </c>
      <c r="B57" s="882">
        <v>45323</v>
      </c>
      <c r="C57" s="882">
        <v>45400</v>
      </c>
      <c r="D57" s="828" t="s">
        <v>23858</v>
      </c>
      <c r="E57" s="828"/>
      <c r="F57" s="878">
        <v>2426.63</v>
      </c>
      <c r="G57" s="781">
        <f t="shared" si="4"/>
        <v>18</v>
      </c>
    </row>
    <row r="58" spans="1:7" s="477" customFormat="1" ht="14.45" customHeight="1" x14ac:dyDescent="0.2">
      <c r="A58" s="251" t="s">
        <v>17164</v>
      </c>
      <c r="B58" s="882">
        <v>45323</v>
      </c>
      <c r="C58" s="882">
        <v>45405</v>
      </c>
      <c r="D58" s="828" t="s">
        <v>23859</v>
      </c>
      <c r="E58" s="828"/>
      <c r="F58" s="878">
        <v>2042.85</v>
      </c>
      <c r="G58" s="781">
        <f t="shared" si="4"/>
        <v>23</v>
      </c>
    </row>
    <row r="59" spans="1:7" s="477" customFormat="1" ht="14.45" customHeight="1" x14ac:dyDescent="0.2">
      <c r="A59" s="251" t="s">
        <v>17164</v>
      </c>
      <c r="B59" s="882">
        <v>45323</v>
      </c>
      <c r="C59" s="882">
        <v>45394</v>
      </c>
      <c r="D59" s="828" t="s">
        <v>23860</v>
      </c>
      <c r="E59" s="828"/>
      <c r="F59" s="878">
        <v>3778.92</v>
      </c>
      <c r="G59" s="781">
        <f t="shared" si="4"/>
        <v>12</v>
      </c>
    </row>
    <row r="60" spans="1:7" s="477" customFormat="1" ht="14.45" customHeight="1" x14ac:dyDescent="0.2">
      <c r="A60" s="251" t="s">
        <v>17164</v>
      </c>
      <c r="B60" s="882">
        <v>45323</v>
      </c>
      <c r="C60" s="882">
        <v>45383</v>
      </c>
      <c r="D60" s="828" t="s">
        <v>23861</v>
      </c>
      <c r="E60" s="828"/>
      <c r="F60" s="878">
        <v>3313.9</v>
      </c>
      <c r="G60" s="781">
        <f t="shared" si="4"/>
        <v>1</v>
      </c>
    </row>
    <row r="61" spans="1:7" s="477" customFormat="1" ht="14.45" customHeight="1" x14ac:dyDescent="0.2">
      <c r="A61" s="251" t="s">
        <v>17164</v>
      </c>
      <c r="B61" s="882">
        <v>45325</v>
      </c>
      <c r="C61" s="882">
        <v>45415</v>
      </c>
      <c r="D61" s="828" t="s">
        <v>23862</v>
      </c>
      <c r="E61" s="828"/>
      <c r="F61" s="878">
        <v>4577.3500000000004</v>
      </c>
      <c r="G61" s="781">
        <f t="shared" si="4"/>
        <v>33</v>
      </c>
    </row>
    <row r="62" spans="1:7" s="477" customFormat="1" ht="15" customHeight="1" x14ac:dyDescent="0.2">
      <c r="A62" s="251" t="s">
        <v>17164</v>
      </c>
      <c r="B62" s="882">
        <v>45327</v>
      </c>
      <c r="C62" s="882">
        <v>45386</v>
      </c>
      <c r="D62" s="828" t="s">
        <v>23863</v>
      </c>
      <c r="E62" s="828"/>
      <c r="F62" s="878">
        <v>2779.4</v>
      </c>
      <c r="G62" s="781">
        <f t="shared" si="4"/>
        <v>4</v>
      </c>
    </row>
    <row r="63" spans="1:7" s="477" customFormat="1" ht="14.45" customHeight="1" x14ac:dyDescent="0.2">
      <c r="A63" s="251" t="s">
        <v>17164</v>
      </c>
      <c r="B63" s="882">
        <v>45328</v>
      </c>
      <c r="C63" s="882">
        <v>45418</v>
      </c>
      <c r="D63" s="828" t="s">
        <v>23864</v>
      </c>
      <c r="E63" s="828"/>
      <c r="F63" s="878">
        <v>4008.75</v>
      </c>
      <c r="G63" s="781">
        <f t="shared" si="4"/>
        <v>36</v>
      </c>
    </row>
    <row r="64" spans="1:7" s="477" customFormat="1" ht="15" customHeight="1" x14ac:dyDescent="0.2">
      <c r="A64" s="251" t="s">
        <v>17164</v>
      </c>
      <c r="B64" s="882">
        <v>45329</v>
      </c>
      <c r="C64" s="882">
        <v>45390</v>
      </c>
      <c r="D64" s="828" t="s">
        <v>23865</v>
      </c>
      <c r="E64" s="828" t="s">
        <v>23911</v>
      </c>
      <c r="F64" s="878">
        <v>3978.82</v>
      </c>
      <c r="G64" s="781">
        <f t="shared" si="4"/>
        <v>8</v>
      </c>
    </row>
    <row r="65" spans="1:7" s="477" customFormat="1" ht="14.45" customHeight="1" x14ac:dyDescent="0.2">
      <c r="A65" s="251" t="s">
        <v>17164</v>
      </c>
      <c r="B65" s="882">
        <v>45329</v>
      </c>
      <c r="C65" s="882">
        <v>45419</v>
      </c>
      <c r="D65" s="828" t="s">
        <v>23866</v>
      </c>
      <c r="E65" s="828" t="s">
        <v>23912</v>
      </c>
      <c r="F65" s="878">
        <v>3060.55</v>
      </c>
      <c r="G65" s="781">
        <f t="shared" si="4"/>
        <v>37</v>
      </c>
    </row>
    <row r="66" spans="1:7" s="477" customFormat="1" ht="14.45" customHeight="1" x14ac:dyDescent="0.2">
      <c r="A66" s="251" t="s">
        <v>17164</v>
      </c>
      <c r="B66" s="882">
        <v>45330</v>
      </c>
      <c r="C66" s="882">
        <v>45394</v>
      </c>
      <c r="D66" s="828" t="s">
        <v>23867</v>
      </c>
      <c r="E66" s="828"/>
      <c r="F66" s="878">
        <v>28708.639999999999</v>
      </c>
      <c r="G66" s="781">
        <f t="shared" si="4"/>
        <v>12</v>
      </c>
    </row>
    <row r="67" spans="1:7" s="477" customFormat="1" ht="14.45" customHeight="1" x14ac:dyDescent="0.2">
      <c r="A67" s="251" t="s">
        <v>17164</v>
      </c>
      <c r="B67" s="882">
        <v>45330</v>
      </c>
      <c r="C67" s="882">
        <v>45394</v>
      </c>
      <c r="D67" s="828" t="s">
        <v>23868</v>
      </c>
      <c r="E67" s="828"/>
      <c r="F67" s="878">
        <v>7026</v>
      </c>
      <c r="G67" s="781">
        <f t="shared" si="4"/>
        <v>12</v>
      </c>
    </row>
    <row r="68" spans="1:7" s="477" customFormat="1" ht="15" customHeight="1" x14ac:dyDescent="0.2">
      <c r="A68" s="251" t="s">
        <v>17164</v>
      </c>
      <c r="B68" s="882">
        <v>45330</v>
      </c>
      <c r="C68" s="882">
        <v>45393</v>
      </c>
      <c r="D68" s="828" t="s">
        <v>23869</v>
      </c>
      <c r="E68" s="828"/>
      <c r="F68" s="878">
        <v>30680.3</v>
      </c>
      <c r="G68" s="781">
        <f t="shared" si="4"/>
        <v>11</v>
      </c>
    </row>
    <row r="69" spans="1:7" s="477" customFormat="1" ht="14.45" customHeight="1" x14ac:dyDescent="0.2">
      <c r="A69" s="251" t="s">
        <v>17164</v>
      </c>
      <c r="B69" s="882">
        <v>45332</v>
      </c>
      <c r="C69" s="882">
        <v>45450</v>
      </c>
      <c r="D69" s="828" t="s">
        <v>23870</v>
      </c>
      <c r="E69" s="828"/>
      <c r="F69" s="878">
        <v>3794.95</v>
      </c>
      <c r="G69" s="781">
        <f t="shared" si="4"/>
        <v>68</v>
      </c>
    </row>
    <row r="70" spans="1:7" s="477" customFormat="1" ht="14.45" customHeight="1" x14ac:dyDescent="0.2">
      <c r="A70" s="251" t="s">
        <v>17164</v>
      </c>
      <c r="B70" s="882">
        <v>45334</v>
      </c>
      <c r="C70" s="882">
        <v>45415</v>
      </c>
      <c r="D70" s="828" t="s">
        <v>23871</v>
      </c>
      <c r="E70" s="828" t="s">
        <v>22830</v>
      </c>
      <c r="F70" s="878">
        <v>240.3</v>
      </c>
      <c r="G70" s="781">
        <f t="shared" si="4"/>
        <v>33</v>
      </c>
    </row>
    <row r="71" spans="1:7" s="477" customFormat="1" ht="14.45" customHeight="1" x14ac:dyDescent="0.2">
      <c r="A71" s="251" t="s">
        <v>17164</v>
      </c>
      <c r="B71" s="882">
        <v>45334</v>
      </c>
      <c r="C71" s="882">
        <v>45380</v>
      </c>
      <c r="D71" s="828" t="s">
        <v>23872</v>
      </c>
      <c r="E71" s="828"/>
      <c r="F71" s="878">
        <v>3196.31</v>
      </c>
      <c r="G71" s="781">
        <f t="shared" si="4"/>
        <v>-2</v>
      </c>
    </row>
    <row r="72" spans="1:7" s="477" customFormat="1" ht="14.45" customHeight="1" x14ac:dyDescent="0.2">
      <c r="A72" s="251" t="s">
        <v>17164</v>
      </c>
      <c r="B72" s="882">
        <v>45336</v>
      </c>
      <c r="C72" s="882">
        <v>45611</v>
      </c>
      <c r="D72" s="828" t="s">
        <v>23873</v>
      </c>
      <c r="E72" s="828" t="s">
        <v>23345</v>
      </c>
      <c r="F72" s="878">
        <v>2785</v>
      </c>
      <c r="G72" s="781">
        <f t="shared" si="4"/>
        <v>229</v>
      </c>
    </row>
    <row r="73" spans="1:7" s="477" customFormat="1" ht="14.45" customHeight="1" x14ac:dyDescent="0.2">
      <c r="A73" s="251" t="s">
        <v>17164</v>
      </c>
      <c r="B73" s="882">
        <v>45336</v>
      </c>
      <c r="C73" s="882">
        <v>45524</v>
      </c>
      <c r="D73" s="828" t="s">
        <v>23874</v>
      </c>
      <c r="E73" s="828"/>
      <c r="F73" s="878">
        <v>3094.76</v>
      </c>
      <c r="G73" s="781">
        <f t="shared" si="4"/>
        <v>142</v>
      </c>
    </row>
    <row r="74" spans="1:7" s="477" customFormat="1" ht="14.45" customHeight="1" x14ac:dyDescent="0.2">
      <c r="A74" s="251" t="s">
        <v>17164</v>
      </c>
      <c r="B74" s="882">
        <v>45336</v>
      </c>
      <c r="C74" s="882">
        <v>45524</v>
      </c>
      <c r="D74" s="828" t="s">
        <v>23875</v>
      </c>
      <c r="E74" s="828" t="s">
        <v>23913</v>
      </c>
      <c r="F74" s="878">
        <v>89.54</v>
      </c>
      <c r="G74" s="781">
        <f t="shared" si="4"/>
        <v>142</v>
      </c>
    </row>
    <row r="75" spans="1:7" s="477" customFormat="1" ht="14.45" customHeight="1" x14ac:dyDescent="0.2">
      <c r="A75" s="251" t="s">
        <v>17164</v>
      </c>
      <c r="B75" s="882">
        <v>45337</v>
      </c>
      <c r="C75" s="882">
        <v>45387</v>
      </c>
      <c r="D75" s="828" t="s">
        <v>23876</v>
      </c>
      <c r="E75" s="828"/>
      <c r="F75" s="878">
        <v>2528.19</v>
      </c>
      <c r="G75" s="781">
        <f t="shared" si="4"/>
        <v>5</v>
      </c>
    </row>
    <row r="76" spans="1:7" s="477" customFormat="1" ht="14.45" customHeight="1" x14ac:dyDescent="0.2">
      <c r="A76" s="251" t="s">
        <v>17164</v>
      </c>
      <c r="B76" s="882">
        <v>45337</v>
      </c>
      <c r="C76" s="882">
        <v>45542</v>
      </c>
      <c r="D76" s="828" t="s">
        <v>23878</v>
      </c>
      <c r="E76" s="828"/>
      <c r="F76" s="878">
        <v>5425.05</v>
      </c>
      <c r="G76" s="781">
        <f t="shared" si="4"/>
        <v>160</v>
      </c>
    </row>
    <row r="77" spans="1:7" s="477" customFormat="1" ht="14.45" customHeight="1" x14ac:dyDescent="0.2">
      <c r="A77" s="251" t="s">
        <v>17164</v>
      </c>
      <c r="B77" s="882">
        <v>45337</v>
      </c>
      <c r="C77" s="882">
        <v>45391</v>
      </c>
      <c r="D77" s="828" t="s">
        <v>23877</v>
      </c>
      <c r="E77" s="828" t="s">
        <v>23914</v>
      </c>
      <c r="F77" s="878">
        <v>3741.5</v>
      </c>
      <c r="G77" s="781">
        <f t="shared" si="4"/>
        <v>9</v>
      </c>
    </row>
    <row r="78" spans="1:7" s="477" customFormat="1" ht="14.45" customHeight="1" x14ac:dyDescent="0.2">
      <c r="A78" s="251" t="s">
        <v>17164</v>
      </c>
      <c r="B78" s="882">
        <v>45338</v>
      </c>
      <c r="C78" s="882">
        <v>45391</v>
      </c>
      <c r="D78" s="828" t="s">
        <v>23879</v>
      </c>
      <c r="E78" s="828"/>
      <c r="F78" s="878">
        <v>28250.46</v>
      </c>
      <c r="G78" s="781">
        <f t="shared" si="4"/>
        <v>9</v>
      </c>
    </row>
    <row r="79" spans="1:7" s="477" customFormat="1" ht="14.45" customHeight="1" x14ac:dyDescent="0.2">
      <c r="A79" s="251" t="s">
        <v>17164</v>
      </c>
      <c r="B79" s="882">
        <v>45338</v>
      </c>
      <c r="C79" s="882">
        <v>45380</v>
      </c>
      <c r="D79" s="828" t="s">
        <v>23880</v>
      </c>
      <c r="E79" s="828"/>
      <c r="F79" s="878">
        <v>6848.08</v>
      </c>
      <c r="G79" s="781">
        <f t="shared" si="4"/>
        <v>-2</v>
      </c>
    </row>
    <row r="80" spans="1:7" s="477" customFormat="1" ht="14.45" customHeight="1" x14ac:dyDescent="0.2">
      <c r="A80" s="251" t="s">
        <v>17164</v>
      </c>
      <c r="B80" s="882">
        <v>45338</v>
      </c>
      <c r="C80" s="882">
        <v>45386</v>
      </c>
      <c r="D80" s="828" t="s">
        <v>23881</v>
      </c>
      <c r="E80" s="828" t="s">
        <v>22851</v>
      </c>
      <c r="F80" s="878">
        <v>71.27</v>
      </c>
      <c r="G80" s="781">
        <f t="shared" si="4"/>
        <v>4</v>
      </c>
    </row>
    <row r="81" spans="1:8" s="477" customFormat="1" ht="14.45" customHeight="1" x14ac:dyDescent="0.2">
      <c r="A81" s="251" t="s">
        <v>17164</v>
      </c>
      <c r="B81" s="882">
        <v>45338</v>
      </c>
      <c r="C81" s="882">
        <v>45418</v>
      </c>
      <c r="D81" s="828" t="s">
        <v>23882</v>
      </c>
      <c r="E81" s="828" t="s">
        <v>23040</v>
      </c>
      <c r="F81" s="878">
        <v>131.79</v>
      </c>
      <c r="G81" s="781">
        <f t="shared" si="4"/>
        <v>36</v>
      </c>
    </row>
    <row r="82" spans="1:8" s="477" customFormat="1" ht="14.45" customHeight="1" x14ac:dyDescent="0.2">
      <c r="A82" s="251" t="s">
        <v>17164</v>
      </c>
      <c r="B82" s="882">
        <v>45339</v>
      </c>
      <c r="C82" s="882">
        <v>45436</v>
      </c>
      <c r="D82" s="828" t="s">
        <v>23883</v>
      </c>
      <c r="E82" s="828"/>
      <c r="F82" s="878">
        <v>5478.63</v>
      </c>
      <c r="G82" s="781">
        <f t="shared" si="4"/>
        <v>54</v>
      </c>
    </row>
    <row r="83" spans="1:8" s="477" customFormat="1" ht="14.45" customHeight="1" x14ac:dyDescent="0.2">
      <c r="A83" s="251" t="s">
        <v>17164</v>
      </c>
      <c r="B83" s="882">
        <v>45339</v>
      </c>
      <c r="C83" s="882">
        <v>45380</v>
      </c>
      <c r="D83" s="828" t="s">
        <v>23884</v>
      </c>
      <c r="E83" s="828"/>
      <c r="F83" s="878">
        <v>21114.89</v>
      </c>
      <c r="G83" s="781">
        <f t="shared" si="4"/>
        <v>-2</v>
      </c>
    </row>
    <row r="84" spans="1:8" s="477" customFormat="1" ht="14.45" customHeight="1" x14ac:dyDescent="0.2">
      <c r="A84" s="251" t="s">
        <v>17164</v>
      </c>
      <c r="B84" s="882">
        <v>45339</v>
      </c>
      <c r="C84" s="882">
        <v>45380</v>
      </c>
      <c r="D84" s="828" t="s">
        <v>23885</v>
      </c>
      <c r="E84" s="828"/>
      <c r="F84" s="878">
        <v>10955.11</v>
      </c>
      <c r="G84" s="781">
        <f t="shared" si="4"/>
        <v>-2</v>
      </c>
    </row>
    <row r="85" spans="1:8" s="477" customFormat="1" ht="14.45" customHeight="1" x14ac:dyDescent="0.2">
      <c r="A85" s="251" t="s">
        <v>17164</v>
      </c>
      <c r="B85" s="882">
        <v>45341</v>
      </c>
      <c r="C85" s="882">
        <v>45345</v>
      </c>
      <c r="D85" s="828" t="s">
        <v>23886</v>
      </c>
      <c r="E85" s="828" t="s">
        <v>22565</v>
      </c>
      <c r="F85" s="878">
        <v>64.06</v>
      </c>
      <c r="G85" s="781">
        <f t="shared" si="4"/>
        <v>-37</v>
      </c>
    </row>
    <row r="86" spans="1:8" s="477" customFormat="1" ht="14.45" customHeight="1" x14ac:dyDescent="0.2">
      <c r="A86" s="251" t="s">
        <v>17164</v>
      </c>
      <c r="B86" s="882">
        <v>45341</v>
      </c>
      <c r="C86" s="882">
        <v>45413</v>
      </c>
      <c r="D86" s="828" t="s">
        <v>23887</v>
      </c>
      <c r="E86" s="828"/>
      <c r="F86" s="878">
        <v>3351.32</v>
      </c>
      <c r="G86" s="781">
        <f t="shared" si="4"/>
        <v>31</v>
      </c>
    </row>
    <row r="87" spans="1:8" s="477" customFormat="1" ht="14.45" customHeight="1" x14ac:dyDescent="0.2">
      <c r="A87" s="251" t="s">
        <v>17164</v>
      </c>
      <c r="B87" s="882">
        <v>45342</v>
      </c>
      <c r="C87" s="882">
        <v>45349</v>
      </c>
      <c r="D87" s="828" t="s">
        <v>23888</v>
      </c>
      <c r="E87" s="828"/>
      <c r="F87" s="878">
        <v>1710.4</v>
      </c>
      <c r="G87" s="781">
        <f t="shared" si="4"/>
        <v>-33</v>
      </c>
    </row>
    <row r="88" spans="1:8" s="477" customFormat="1" ht="14.45" customHeight="1" x14ac:dyDescent="0.2">
      <c r="A88" s="251" t="s">
        <v>17164</v>
      </c>
      <c r="B88" s="882">
        <v>45343</v>
      </c>
      <c r="C88" s="882">
        <v>45404</v>
      </c>
      <c r="D88" s="828" t="s">
        <v>23889</v>
      </c>
      <c r="E88" s="828"/>
      <c r="F88" s="878">
        <v>3207</v>
      </c>
      <c r="G88" s="781">
        <f t="shared" ref="G88:G119" si="5">C88-($G$7)</f>
        <v>22</v>
      </c>
      <c r="H88" s="891"/>
    </row>
    <row r="89" spans="1:8" s="477" customFormat="1" ht="14.45" customHeight="1" x14ac:dyDescent="0.2">
      <c r="A89" s="251" t="s">
        <v>17164</v>
      </c>
      <c r="B89" s="882">
        <v>45345</v>
      </c>
      <c r="C89" s="882">
        <v>45352</v>
      </c>
      <c r="D89" s="828" t="s">
        <v>23890</v>
      </c>
      <c r="E89" s="828"/>
      <c r="F89" s="878">
        <v>3955.3</v>
      </c>
      <c r="G89" s="781">
        <f t="shared" si="5"/>
        <v>-30</v>
      </c>
    </row>
    <row r="90" spans="1:8" s="477" customFormat="1" ht="14.45" customHeight="1" x14ac:dyDescent="0.2">
      <c r="A90" s="251" t="s">
        <v>17164</v>
      </c>
      <c r="B90" s="882">
        <v>45345</v>
      </c>
      <c r="C90" s="882">
        <v>45419</v>
      </c>
      <c r="D90" s="828" t="s">
        <v>23891</v>
      </c>
      <c r="E90" s="828"/>
      <c r="F90" s="878">
        <v>3060.55</v>
      </c>
      <c r="G90" s="781">
        <f t="shared" si="5"/>
        <v>37</v>
      </c>
    </row>
    <row r="91" spans="1:8" s="477" customFormat="1" ht="14.45" customHeight="1" x14ac:dyDescent="0.2">
      <c r="A91" s="251" t="s">
        <v>17164</v>
      </c>
      <c r="B91" s="882">
        <v>45347</v>
      </c>
      <c r="C91" s="882">
        <v>45491</v>
      </c>
      <c r="D91" s="828" t="s">
        <v>23892</v>
      </c>
      <c r="E91" s="828"/>
      <c r="F91" s="878">
        <v>2672.5</v>
      </c>
      <c r="G91" s="781">
        <f t="shared" si="5"/>
        <v>109</v>
      </c>
    </row>
    <row r="92" spans="1:8" s="477" customFormat="1" ht="14.45" customHeight="1" x14ac:dyDescent="0.2">
      <c r="A92" s="251" t="s">
        <v>17164</v>
      </c>
      <c r="B92" s="882">
        <v>45348</v>
      </c>
      <c r="C92" s="882">
        <v>45392</v>
      </c>
      <c r="D92" s="828" t="s">
        <v>23893</v>
      </c>
      <c r="E92" s="828" t="s">
        <v>23915</v>
      </c>
      <c r="F92" s="878">
        <v>5903.02</v>
      </c>
      <c r="G92" s="781">
        <f t="shared" si="5"/>
        <v>10</v>
      </c>
    </row>
    <row r="93" spans="1:8" s="477" customFormat="1" ht="14.45" customHeight="1" x14ac:dyDescent="0.2">
      <c r="A93" s="251" t="s">
        <v>17164</v>
      </c>
      <c r="B93" s="882">
        <v>45348</v>
      </c>
      <c r="C93" s="882">
        <v>45536</v>
      </c>
      <c r="D93" s="828" t="s">
        <v>23894</v>
      </c>
      <c r="E93" s="828"/>
      <c r="F93" s="878">
        <v>3460.01</v>
      </c>
      <c r="G93" s="781">
        <f t="shared" si="5"/>
        <v>154</v>
      </c>
    </row>
    <row r="94" spans="1:8" s="477" customFormat="1" ht="14.45" customHeight="1" x14ac:dyDescent="0.2">
      <c r="A94" s="251" t="s">
        <v>17164</v>
      </c>
      <c r="B94" s="882">
        <v>45348</v>
      </c>
      <c r="C94" s="882">
        <v>45392</v>
      </c>
      <c r="D94" s="828" t="s">
        <v>23895</v>
      </c>
      <c r="E94" s="828"/>
      <c r="F94" s="878">
        <v>2672.5</v>
      </c>
      <c r="G94" s="781">
        <f t="shared" si="5"/>
        <v>10</v>
      </c>
    </row>
    <row r="95" spans="1:8" s="477" customFormat="1" ht="14.45" customHeight="1" x14ac:dyDescent="0.2">
      <c r="A95" s="251" t="s">
        <v>17164</v>
      </c>
      <c r="B95" s="882">
        <v>45348</v>
      </c>
      <c r="C95" s="882">
        <v>45387</v>
      </c>
      <c r="D95" s="828" t="s">
        <v>23896</v>
      </c>
      <c r="E95" s="828"/>
      <c r="F95" s="878">
        <v>3100.1</v>
      </c>
      <c r="G95" s="781">
        <f t="shared" si="5"/>
        <v>5</v>
      </c>
    </row>
    <row r="96" spans="1:8" s="477" customFormat="1" ht="14.45" customHeight="1" x14ac:dyDescent="0.2">
      <c r="A96" s="251" t="s">
        <v>17164</v>
      </c>
      <c r="B96" s="882">
        <v>45348</v>
      </c>
      <c r="C96" s="882">
        <v>45390</v>
      </c>
      <c r="D96" s="828" t="s">
        <v>23897</v>
      </c>
      <c r="E96" s="828" t="s">
        <v>23916</v>
      </c>
      <c r="F96" s="878">
        <v>1811.96</v>
      </c>
      <c r="G96" s="781">
        <f t="shared" si="5"/>
        <v>8</v>
      </c>
    </row>
    <row r="97" spans="1:7" s="477" customFormat="1" ht="14.45" customHeight="1" x14ac:dyDescent="0.2">
      <c r="A97" s="251" t="s">
        <v>17164</v>
      </c>
      <c r="B97" s="882">
        <v>45348</v>
      </c>
      <c r="C97" s="882">
        <v>45390</v>
      </c>
      <c r="D97" s="828" t="s">
        <v>23898</v>
      </c>
      <c r="E97" s="828"/>
      <c r="F97" s="878">
        <v>7001.95</v>
      </c>
      <c r="G97" s="781">
        <f t="shared" si="5"/>
        <v>8</v>
      </c>
    </row>
    <row r="98" spans="1:7" s="477" customFormat="1" ht="14.45" customHeight="1" x14ac:dyDescent="0.2">
      <c r="A98" s="251" t="s">
        <v>17164</v>
      </c>
      <c r="B98" s="882">
        <v>45349</v>
      </c>
      <c r="C98" s="882">
        <v>45356</v>
      </c>
      <c r="D98" s="828" t="s">
        <v>23899</v>
      </c>
      <c r="E98" s="828"/>
      <c r="F98" s="878">
        <v>10583.1</v>
      </c>
      <c r="G98" s="781">
        <f t="shared" si="5"/>
        <v>-26</v>
      </c>
    </row>
    <row r="99" spans="1:7" s="477" customFormat="1" ht="14.45" customHeight="1" x14ac:dyDescent="0.2">
      <c r="A99" s="251" t="s">
        <v>17164</v>
      </c>
      <c r="B99" s="882">
        <v>45349</v>
      </c>
      <c r="C99" s="882">
        <v>45527</v>
      </c>
      <c r="D99" s="828" t="s">
        <v>23900</v>
      </c>
      <c r="E99" s="828"/>
      <c r="F99" s="878">
        <v>2869.95</v>
      </c>
      <c r="G99" s="781">
        <f t="shared" si="5"/>
        <v>145</v>
      </c>
    </row>
    <row r="100" spans="1:7" s="477" customFormat="1" ht="14.45" customHeight="1" x14ac:dyDescent="0.2">
      <c r="A100" s="251" t="s">
        <v>17164</v>
      </c>
      <c r="B100" s="882">
        <v>45349</v>
      </c>
      <c r="C100" s="882">
        <v>45356</v>
      </c>
      <c r="D100" s="828" t="s">
        <v>23901</v>
      </c>
      <c r="E100" s="828"/>
      <c r="F100" s="878">
        <v>1755.35</v>
      </c>
      <c r="G100" s="781">
        <f t="shared" si="5"/>
        <v>-26</v>
      </c>
    </row>
    <row r="101" spans="1:7" s="477" customFormat="1" ht="14.45" customHeight="1" x14ac:dyDescent="0.2">
      <c r="A101" s="251" t="s">
        <v>17164</v>
      </c>
      <c r="B101" s="882">
        <v>45349</v>
      </c>
      <c r="C101" s="882">
        <v>45356</v>
      </c>
      <c r="D101" s="828" t="s">
        <v>23902</v>
      </c>
      <c r="E101" s="828"/>
      <c r="F101" s="878">
        <v>1122.45</v>
      </c>
      <c r="G101" s="781">
        <f t="shared" si="5"/>
        <v>-26</v>
      </c>
    </row>
    <row r="102" spans="1:7" s="477" customFormat="1" ht="14.45" customHeight="1" x14ac:dyDescent="0.2">
      <c r="A102" s="251" t="s">
        <v>17164</v>
      </c>
      <c r="B102" s="882">
        <v>45349</v>
      </c>
      <c r="C102" s="882">
        <v>45417</v>
      </c>
      <c r="D102" s="828" t="s">
        <v>23903</v>
      </c>
      <c r="E102" s="828" t="s">
        <v>23917</v>
      </c>
      <c r="F102" s="878">
        <v>9963.94</v>
      </c>
      <c r="G102" s="781">
        <f t="shared" si="5"/>
        <v>35</v>
      </c>
    </row>
    <row r="103" spans="1:7" s="477" customFormat="1" ht="14.45" customHeight="1" x14ac:dyDescent="0.2">
      <c r="A103" s="251" t="s">
        <v>17164</v>
      </c>
      <c r="B103" s="882">
        <v>45349</v>
      </c>
      <c r="C103" s="882">
        <v>45356</v>
      </c>
      <c r="D103" s="828" t="s">
        <v>23904</v>
      </c>
      <c r="E103" s="828"/>
      <c r="F103" s="878">
        <v>19242</v>
      </c>
      <c r="G103" s="781">
        <f t="shared" si="5"/>
        <v>-26</v>
      </c>
    </row>
    <row r="104" spans="1:7" s="477" customFormat="1" ht="14.45" customHeight="1" x14ac:dyDescent="0.2">
      <c r="A104" s="251" t="s">
        <v>17164</v>
      </c>
      <c r="B104" s="882">
        <v>45350</v>
      </c>
      <c r="C104" s="882">
        <v>45524</v>
      </c>
      <c r="D104" s="828" t="s">
        <v>23905</v>
      </c>
      <c r="E104" s="828"/>
      <c r="F104" s="878">
        <v>9783.49</v>
      </c>
      <c r="G104" s="781">
        <f t="shared" si="5"/>
        <v>142</v>
      </c>
    </row>
    <row r="105" spans="1:7" s="477" customFormat="1" ht="14.45" customHeight="1" x14ac:dyDescent="0.2">
      <c r="A105" s="251" t="s">
        <v>17164</v>
      </c>
      <c r="B105" s="882">
        <v>45351</v>
      </c>
      <c r="C105" s="882">
        <v>45358</v>
      </c>
      <c r="D105" s="828" t="s">
        <v>23906</v>
      </c>
      <c r="E105" s="828"/>
      <c r="F105" s="878">
        <v>3777.85</v>
      </c>
      <c r="G105" s="781">
        <f t="shared" si="5"/>
        <v>-24</v>
      </c>
    </row>
    <row r="106" spans="1:7" s="477" customFormat="1" ht="14.45" customHeight="1" x14ac:dyDescent="0.2">
      <c r="A106" s="251" t="s">
        <v>17164</v>
      </c>
      <c r="B106" s="882">
        <v>45351</v>
      </c>
      <c r="C106" s="882">
        <v>45527</v>
      </c>
      <c r="D106" s="828" t="s">
        <v>23907</v>
      </c>
      <c r="E106" s="828"/>
      <c r="F106" s="878">
        <v>2532.41</v>
      </c>
      <c r="G106" s="781">
        <f t="shared" si="5"/>
        <v>145</v>
      </c>
    </row>
    <row r="107" spans="1:7" s="477" customFormat="1" ht="14.45" customHeight="1" x14ac:dyDescent="0.2">
      <c r="A107" s="251" t="s">
        <v>17164</v>
      </c>
      <c r="B107" s="882">
        <v>45351</v>
      </c>
      <c r="C107" s="882">
        <v>45358</v>
      </c>
      <c r="D107" s="828" t="s">
        <v>23908</v>
      </c>
      <c r="E107" s="828"/>
      <c r="F107" s="878">
        <v>2351.8000000000002</v>
      </c>
      <c r="G107" s="781">
        <f t="shared" si="5"/>
        <v>-24</v>
      </c>
    </row>
    <row r="108" spans="1:7" s="477" customFormat="1" ht="14.45" customHeight="1" x14ac:dyDescent="0.2">
      <c r="A108" s="251" t="s">
        <v>17164</v>
      </c>
      <c r="B108" s="882">
        <v>45351</v>
      </c>
      <c r="C108" s="882">
        <v>45411</v>
      </c>
      <c r="D108" s="828" t="s">
        <v>23909</v>
      </c>
      <c r="E108" s="828"/>
      <c r="F108" s="878">
        <v>1710.4</v>
      </c>
      <c r="G108" s="781">
        <f t="shared" si="5"/>
        <v>29</v>
      </c>
    </row>
    <row r="109" spans="1:7" s="477" customFormat="1" ht="14.45" customHeight="1" x14ac:dyDescent="0.2">
      <c r="A109" s="251" t="s">
        <v>17164</v>
      </c>
      <c r="B109" s="882">
        <v>45352</v>
      </c>
      <c r="C109" s="882">
        <v>45411</v>
      </c>
      <c r="D109" s="828" t="s">
        <v>24106</v>
      </c>
      <c r="E109" s="828"/>
      <c r="F109" s="878">
        <v>2901.27</v>
      </c>
      <c r="G109" s="781">
        <f t="shared" si="5"/>
        <v>29</v>
      </c>
    </row>
    <row r="110" spans="1:7" s="477" customFormat="1" ht="14.45" customHeight="1" x14ac:dyDescent="0.2">
      <c r="A110" s="251" t="s">
        <v>17164</v>
      </c>
      <c r="B110" s="882">
        <v>45352</v>
      </c>
      <c r="C110" s="882">
        <v>45408</v>
      </c>
      <c r="D110" s="828" t="s">
        <v>24107</v>
      </c>
      <c r="E110" s="828" t="s">
        <v>24108</v>
      </c>
      <c r="F110" s="878">
        <v>2697.5</v>
      </c>
      <c r="G110" s="781">
        <f t="shared" si="5"/>
        <v>26</v>
      </c>
    </row>
    <row r="111" spans="1:7" s="477" customFormat="1" ht="14.45" customHeight="1" x14ac:dyDescent="0.2">
      <c r="A111" s="251" t="s">
        <v>17164</v>
      </c>
      <c r="B111" s="882">
        <v>45352</v>
      </c>
      <c r="C111" s="882">
        <v>45398</v>
      </c>
      <c r="D111" s="828" t="s">
        <v>24109</v>
      </c>
      <c r="E111" s="828" t="s">
        <v>24110</v>
      </c>
      <c r="F111" s="878">
        <v>962.1</v>
      </c>
      <c r="G111" s="781">
        <f t="shared" si="5"/>
        <v>16</v>
      </c>
    </row>
    <row r="112" spans="1:7" s="477" customFormat="1" ht="14.45" customHeight="1" x14ac:dyDescent="0.2">
      <c r="A112" s="251" t="s">
        <v>17164</v>
      </c>
      <c r="B112" s="882">
        <v>45352</v>
      </c>
      <c r="C112" s="882">
        <v>45408</v>
      </c>
      <c r="D112" s="828" t="s">
        <v>24111</v>
      </c>
      <c r="E112" s="828" t="s">
        <v>24112</v>
      </c>
      <c r="F112" s="878">
        <v>3741.5</v>
      </c>
      <c r="G112" s="781">
        <f t="shared" si="5"/>
        <v>26</v>
      </c>
    </row>
    <row r="113" spans="1:7" s="477" customFormat="1" ht="14.45" customHeight="1" x14ac:dyDescent="0.2">
      <c r="A113" s="251" t="s">
        <v>17164</v>
      </c>
      <c r="B113" s="882">
        <v>45352</v>
      </c>
      <c r="C113" s="882">
        <v>45408</v>
      </c>
      <c r="D113" s="828" t="s">
        <v>24113</v>
      </c>
      <c r="E113" s="828"/>
      <c r="F113" s="878">
        <v>4577.3500000000004</v>
      </c>
      <c r="G113" s="781">
        <f t="shared" si="5"/>
        <v>26</v>
      </c>
    </row>
    <row r="114" spans="1:7" s="477" customFormat="1" ht="14.45" customHeight="1" x14ac:dyDescent="0.2">
      <c r="A114" s="251" t="s">
        <v>17164</v>
      </c>
      <c r="B114" s="882">
        <v>45352</v>
      </c>
      <c r="C114" s="882">
        <v>45385</v>
      </c>
      <c r="D114" s="828" t="s">
        <v>24114</v>
      </c>
      <c r="E114" s="828"/>
      <c r="F114" s="878">
        <v>4569.9799999999996</v>
      </c>
      <c r="G114" s="781">
        <f t="shared" si="5"/>
        <v>3</v>
      </c>
    </row>
    <row r="115" spans="1:7" s="477" customFormat="1" ht="14.45" customHeight="1" x14ac:dyDescent="0.2">
      <c r="A115" s="251" t="s">
        <v>17164</v>
      </c>
      <c r="B115" s="882">
        <v>45352</v>
      </c>
      <c r="C115" s="882">
        <v>45413</v>
      </c>
      <c r="D115" s="828" t="s">
        <v>24115</v>
      </c>
      <c r="E115" s="828"/>
      <c r="F115" s="878">
        <v>3060.55</v>
      </c>
      <c r="G115" s="781">
        <f t="shared" si="5"/>
        <v>31</v>
      </c>
    </row>
    <row r="116" spans="1:7" s="477" customFormat="1" ht="14.45" customHeight="1" x14ac:dyDescent="0.2">
      <c r="A116" s="251" t="s">
        <v>17164</v>
      </c>
      <c r="B116" s="882">
        <v>45352</v>
      </c>
      <c r="C116" s="882">
        <v>45388</v>
      </c>
      <c r="D116" s="828" t="s">
        <v>24116</v>
      </c>
      <c r="E116" s="828" t="s">
        <v>24117</v>
      </c>
      <c r="F116" s="878">
        <v>2725.95</v>
      </c>
      <c r="G116" s="781">
        <f t="shared" si="5"/>
        <v>6</v>
      </c>
    </row>
    <row r="117" spans="1:7" s="477" customFormat="1" ht="14.45" customHeight="1" x14ac:dyDescent="0.2">
      <c r="A117" s="251" t="s">
        <v>17164</v>
      </c>
      <c r="B117" s="882">
        <v>45352</v>
      </c>
      <c r="C117" s="882">
        <v>45384</v>
      </c>
      <c r="D117" s="828" t="s">
        <v>24118</v>
      </c>
      <c r="E117" s="828" t="s">
        <v>24119</v>
      </c>
      <c r="F117" s="878">
        <v>4572.1099999999997</v>
      </c>
      <c r="G117" s="781">
        <f t="shared" si="5"/>
        <v>2</v>
      </c>
    </row>
    <row r="118" spans="1:7" s="477" customFormat="1" ht="14.45" customHeight="1" x14ac:dyDescent="0.2">
      <c r="A118" s="251" t="s">
        <v>17164</v>
      </c>
      <c r="B118" s="882">
        <v>45352</v>
      </c>
      <c r="C118" s="882">
        <v>45394</v>
      </c>
      <c r="D118" s="828" t="s">
        <v>24120</v>
      </c>
      <c r="E118" s="828" t="s">
        <v>24121</v>
      </c>
      <c r="F118" s="878">
        <v>4316</v>
      </c>
      <c r="G118" s="781">
        <f t="shared" si="5"/>
        <v>12</v>
      </c>
    </row>
    <row r="119" spans="1:7" s="477" customFormat="1" ht="14.45" customHeight="1" x14ac:dyDescent="0.2">
      <c r="A119" s="251" t="s">
        <v>17164</v>
      </c>
      <c r="B119" s="882">
        <v>45352</v>
      </c>
      <c r="C119" s="882">
        <v>45457</v>
      </c>
      <c r="D119" s="828" t="s">
        <v>24122</v>
      </c>
      <c r="E119" s="828"/>
      <c r="F119" s="878">
        <v>6820.22</v>
      </c>
      <c r="G119" s="781">
        <f t="shared" si="5"/>
        <v>75</v>
      </c>
    </row>
    <row r="120" spans="1:7" s="477" customFormat="1" ht="14.45" customHeight="1" x14ac:dyDescent="0.2">
      <c r="A120" s="251" t="s">
        <v>17164</v>
      </c>
      <c r="B120" s="882">
        <v>45352</v>
      </c>
      <c r="C120" s="882">
        <v>45380</v>
      </c>
      <c r="D120" s="828" t="s">
        <v>24123</v>
      </c>
      <c r="E120" s="828" t="s">
        <v>24124</v>
      </c>
      <c r="F120" s="878">
        <v>2756.95</v>
      </c>
      <c r="G120" s="781">
        <f t="shared" ref="G120:G151" si="6">C120-($G$7)</f>
        <v>-2</v>
      </c>
    </row>
    <row r="121" spans="1:7" s="477" customFormat="1" ht="14.45" customHeight="1" x14ac:dyDescent="0.2">
      <c r="A121" s="251" t="s">
        <v>17164</v>
      </c>
      <c r="B121" s="882">
        <v>45352</v>
      </c>
      <c r="C121" s="882">
        <v>45394</v>
      </c>
      <c r="D121" s="828" t="s">
        <v>24125</v>
      </c>
      <c r="E121" s="828" t="s">
        <v>24121</v>
      </c>
      <c r="F121" s="878">
        <v>4810.5</v>
      </c>
      <c r="G121" s="781">
        <f t="shared" si="6"/>
        <v>12</v>
      </c>
    </row>
    <row r="122" spans="1:7" s="477" customFormat="1" ht="14.45" customHeight="1" x14ac:dyDescent="0.2">
      <c r="A122" s="251" t="s">
        <v>17164</v>
      </c>
      <c r="B122" s="882">
        <v>45352</v>
      </c>
      <c r="C122" s="882">
        <v>45380</v>
      </c>
      <c r="D122" s="828" t="s">
        <v>24126</v>
      </c>
      <c r="E122" s="828" t="s">
        <v>24124</v>
      </c>
      <c r="F122" s="878">
        <v>3915.75</v>
      </c>
      <c r="G122" s="781">
        <f t="shared" si="6"/>
        <v>-2</v>
      </c>
    </row>
    <row r="123" spans="1:7" s="477" customFormat="1" ht="14.45" customHeight="1" x14ac:dyDescent="0.2">
      <c r="A123" s="251" t="s">
        <v>17164</v>
      </c>
      <c r="B123" s="882">
        <v>45352</v>
      </c>
      <c r="C123" s="882">
        <v>45429</v>
      </c>
      <c r="D123" s="828" t="s">
        <v>24127</v>
      </c>
      <c r="E123" s="828" t="s">
        <v>24128</v>
      </c>
      <c r="F123" s="878">
        <v>24103.05</v>
      </c>
      <c r="G123" s="781">
        <f t="shared" si="6"/>
        <v>47</v>
      </c>
    </row>
    <row r="124" spans="1:7" s="477" customFormat="1" ht="14.45" customHeight="1" x14ac:dyDescent="0.2">
      <c r="A124" s="251" t="s">
        <v>17164</v>
      </c>
      <c r="B124" s="882">
        <v>45352</v>
      </c>
      <c r="C124" s="882">
        <v>45391</v>
      </c>
      <c r="D124" s="828" t="s">
        <v>24129</v>
      </c>
      <c r="E124" s="828" t="s">
        <v>24130</v>
      </c>
      <c r="F124" s="878">
        <v>962.1</v>
      </c>
      <c r="G124" s="781">
        <f t="shared" si="6"/>
        <v>9</v>
      </c>
    </row>
    <row r="125" spans="1:7" s="477" customFormat="1" ht="14.45" customHeight="1" x14ac:dyDescent="0.2">
      <c r="A125" s="251" t="s">
        <v>17164</v>
      </c>
      <c r="B125" s="882">
        <v>45352</v>
      </c>
      <c r="C125" s="882">
        <v>45418</v>
      </c>
      <c r="D125" s="828" t="s">
        <v>24131</v>
      </c>
      <c r="E125" s="828" t="s">
        <v>23925</v>
      </c>
      <c r="F125" s="878">
        <v>5322</v>
      </c>
      <c r="G125" s="781">
        <f t="shared" si="6"/>
        <v>36</v>
      </c>
    </row>
    <row r="126" spans="1:7" s="477" customFormat="1" ht="14.45" customHeight="1" x14ac:dyDescent="0.2">
      <c r="A126" s="251" t="s">
        <v>17164</v>
      </c>
      <c r="B126" s="882">
        <v>45352</v>
      </c>
      <c r="C126" s="882">
        <v>45429</v>
      </c>
      <c r="D126" s="828" t="s">
        <v>24132</v>
      </c>
      <c r="E126" s="828" t="s">
        <v>24128</v>
      </c>
      <c r="F126" s="878">
        <v>426.21</v>
      </c>
      <c r="G126" s="781">
        <f t="shared" si="6"/>
        <v>47</v>
      </c>
    </row>
    <row r="127" spans="1:7" s="477" customFormat="1" ht="14.45" customHeight="1" x14ac:dyDescent="0.2">
      <c r="A127" s="251" t="s">
        <v>17164</v>
      </c>
      <c r="B127" s="882">
        <v>45353</v>
      </c>
      <c r="C127" s="882">
        <v>45443</v>
      </c>
      <c r="D127" s="828" t="s">
        <v>24133</v>
      </c>
      <c r="E127" s="828" t="s">
        <v>24134</v>
      </c>
      <c r="F127" s="878">
        <v>5876.29</v>
      </c>
      <c r="G127" s="781">
        <f t="shared" si="6"/>
        <v>61</v>
      </c>
    </row>
    <row r="128" spans="1:7" s="477" customFormat="1" ht="14.45" customHeight="1" x14ac:dyDescent="0.2">
      <c r="A128" s="251" t="s">
        <v>17164</v>
      </c>
      <c r="B128" s="882">
        <v>45353</v>
      </c>
      <c r="C128" s="882">
        <v>45415</v>
      </c>
      <c r="D128" s="828" t="s">
        <v>24135</v>
      </c>
      <c r="E128" s="828" t="s">
        <v>24136</v>
      </c>
      <c r="F128" s="878">
        <v>11642.48</v>
      </c>
      <c r="G128" s="781">
        <f t="shared" si="6"/>
        <v>33</v>
      </c>
    </row>
    <row r="129" spans="1:7" s="477" customFormat="1" ht="14.45" customHeight="1" x14ac:dyDescent="0.2">
      <c r="A129" s="251" t="s">
        <v>17164</v>
      </c>
      <c r="B129" s="882">
        <v>45353</v>
      </c>
      <c r="C129" s="882">
        <v>45446</v>
      </c>
      <c r="D129" s="828" t="s">
        <v>24137</v>
      </c>
      <c r="E129" s="828" t="s">
        <v>24138</v>
      </c>
      <c r="F129" s="878">
        <v>3002.82</v>
      </c>
      <c r="G129" s="781">
        <f t="shared" si="6"/>
        <v>64</v>
      </c>
    </row>
    <row r="130" spans="1:7" s="477" customFormat="1" ht="14.45" customHeight="1" x14ac:dyDescent="0.2">
      <c r="A130" s="251" t="s">
        <v>17164</v>
      </c>
      <c r="B130" s="882">
        <v>45353</v>
      </c>
      <c r="C130" s="882">
        <v>45443</v>
      </c>
      <c r="D130" s="828" t="s">
        <v>24139</v>
      </c>
      <c r="E130" s="828" t="s">
        <v>24140</v>
      </c>
      <c r="F130" s="878">
        <v>6173.48</v>
      </c>
      <c r="G130" s="781">
        <f t="shared" si="6"/>
        <v>61</v>
      </c>
    </row>
    <row r="131" spans="1:7" s="477" customFormat="1" ht="14.45" customHeight="1" x14ac:dyDescent="0.2">
      <c r="A131" s="251" t="s">
        <v>17164</v>
      </c>
      <c r="B131" s="882">
        <v>45353</v>
      </c>
      <c r="C131" s="882">
        <v>45387</v>
      </c>
      <c r="D131" s="828" t="s">
        <v>24141</v>
      </c>
      <c r="E131" s="828" t="s">
        <v>24142</v>
      </c>
      <c r="F131" s="878">
        <v>5170.75</v>
      </c>
      <c r="G131" s="781">
        <f t="shared" si="6"/>
        <v>5</v>
      </c>
    </row>
    <row r="132" spans="1:7" s="477" customFormat="1" ht="14.45" customHeight="1" x14ac:dyDescent="0.2">
      <c r="A132" s="251" t="s">
        <v>17164</v>
      </c>
      <c r="B132" s="882">
        <v>45354</v>
      </c>
      <c r="C132" s="882">
        <v>45433</v>
      </c>
      <c r="D132" s="828" t="s">
        <v>24143</v>
      </c>
      <c r="E132" s="828" t="s">
        <v>24144</v>
      </c>
      <c r="F132" s="878">
        <v>4221.4799999999996</v>
      </c>
      <c r="G132" s="781">
        <f t="shared" si="6"/>
        <v>51</v>
      </c>
    </row>
    <row r="133" spans="1:7" s="477" customFormat="1" ht="14.45" customHeight="1" x14ac:dyDescent="0.2">
      <c r="A133" s="251" t="s">
        <v>17164</v>
      </c>
      <c r="B133" s="882">
        <v>45355</v>
      </c>
      <c r="C133" s="882">
        <v>45396</v>
      </c>
      <c r="D133" s="828" t="s">
        <v>24145</v>
      </c>
      <c r="E133" s="828"/>
      <c r="F133" s="878">
        <v>3741.5</v>
      </c>
      <c r="G133" s="781">
        <f t="shared" si="6"/>
        <v>14</v>
      </c>
    </row>
    <row r="134" spans="1:7" s="477" customFormat="1" ht="14.45" customHeight="1" x14ac:dyDescent="0.2">
      <c r="A134" s="251" t="s">
        <v>17164</v>
      </c>
      <c r="B134" s="882">
        <v>45355</v>
      </c>
      <c r="C134" s="882">
        <v>45362</v>
      </c>
      <c r="D134" s="828" t="s">
        <v>24146</v>
      </c>
      <c r="E134" s="828"/>
      <c r="F134" s="878">
        <v>1870.75</v>
      </c>
      <c r="G134" s="781">
        <f t="shared" si="6"/>
        <v>-20</v>
      </c>
    </row>
    <row r="135" spans="1:7" s="477" customFormat="1" ht="14.45" customHeight="1" x14ac:dyDescent="0.2">
      <c r="A135" s="251" t="s">
        <v>17164</v>
      </c>
      <c r="B135" s="882">
        <v>45355</v>
      </c>
      <c r="C135" s="882">
        <v>45415</v>
      </c>
      <c r="D135" s="828" t="s">
        <v>24147</v>
      </c>
      <c r="E135" s="828" t="s">
        <v>24148</v>
      </c>
      <c r="F135" s="878">
        <v>10583.1</v>
      </c>
      <c r="G135" s="781">
        <f t="shared" si="6"/>
        <v>33</v>
      </c>
    </row>
    <row r="136" spans="1:7" s="477" customFormat="1" ht="14.45" customHeight="1" x14ac:dyDescent="0.2">
      <c r="A136" s="251" t="s">
        <v>17164</v>
      </c>
      <c r="B136" s="882">
        <v>45355</v>
      </c>
      <c r="C136" s="882">
        <v>45414</v>
      </c>
      <c r="D136" s="828" t="s">
        <v>24149</v>
      </c>
      <c r="E136" s="828" t="s">
        <v>24150</v>
      </c>
      <c r="F136" s="878">
        <v>6116.82</v>
      </c>
      <c r="G136" s="781">
        <f t="shared" si="6"/>
        <v>32</v>
      </c>
    </row>
    <row r="137" spans="1:7" s="477" customFormat="1" ht="14.45" customHeight="1" x14ac:dyDescent="0.2">
      <c r="A137" s="251" t="s">
        <v>17164</v>
      </c>
      <c r="B137" s="882">
        <v>45356</v>
      </c>
      <c r="C137" s="882">
        <v>45387</v>
      </c>
      <c r="D137" s="828" t="s">
        <v>24151</v>
      </c>
      <c r="E137" s="828" t="s">
        <v>24152</v>
      </c>
      <c r="F137" s="878">
        <v>5334.31</v>
      </c>
      <c r="G137" s="781">
        <f t="shared" si="6"/>
        <v>5</v>
      </c>
    </row>
    <row r="138" spans="1:7" s="477" customFormat="1" ht="14.45" customHeight="1" x14ac:dyDescent="0.2">
      <c r="A138" s="251" t="s">
        <v>17164</v>
      </c>
      <c r="B138" s="882">
        <v>45356</v>
      </c>
      <c r="C138" s="882">
        <v>45415</v>
      </c>
      <c r="D138" s="828" t="s">
        <v>24153</v>
      </c>
      <c r="E138" s="828" t="s">
        <v>24154</v>
      </c>
      <c r="F138" s="878">
        <v>6245.1</v>
      </c>
      <c r="G138" s="781">
        <f t="shared" si="6"/>
        <v>33</v>
      </c>
    </row>
    <row r="139" spans="1:7" s="477" customFormat="1" ht="14.45" customHeight="1" x14ac:dyDescent="0.2">
      <c r="A139" s="251" t="s">
        <v>17164</v>
      </c>
      <c r="B139" s="882">
        <v>45356</v>
      </c>
      <c r="C139" s="882">
        <v>45356</v>
      </c>
      <c r="D139" s="828" t="s">
        <v>24155</v>
      </c>
      <c r="E139" s="828"/>
      <c r="F139" s="878">
        <v>4810.5</v>
      </c>
      <c r="G139" s="781">
        <f t="shared" si="6"/>
        <v>-26</v>
      </c>
    </row>
    <row r="140" spans="1:7" s="477" customFormat="1" ht="14.45" customHeight="1" x14ac:dyDescent="0.2">
      <c r="A140" s="251" t="s">
        <v>17164</v>
      </c>
      <c r="B140" s="882">
        <v>45356</v>
      </c>
      <c r="C140" s="882">
        <v>45363</v>
      </c>
      <c r="D140" s="828" t="s">
        <v>24156</v>
      </c>
      <c r="E140" s="828"/>
      <c r="F140" s="878">
        <v>6032.37</v>
      </c>
      <c r="G140" s="781">
        <f t="shared" si="6"/>
        <v>-19</v>
      </c>
    </row>
    <row r="141" spans="1:7" s="477" customFormat="1" ht="14.45" customHeight="1" x14ac:dyDescent="0.2">
      <c r="A141" s="251" t="s">
        <v>17164</v>
      </c>
      <c r="B141" s="882">
        <v>45356</v>
      </c>
      <c r="C141" s="882">
        <v>45415</v>
      </c>
      <c r="D141" s="828" t="s">
        <v>24157</v>
      </c>
      <c r="E141" s="828" t="s">
        <v>24154</v>
      </c>
      <c r="F141" s="878">
        <v>4903.18</v>
      </c>
      <c r="G141" s="781">
        <f t="shared" si="6"/>
        <v>33</v>
      </c>
    </row>
    <row r="142" spans="1:7" s="477" customFormat="1" ht="14.45" customHeight="1" x14ac:dyDescent="0.2">
      <c r="A142" s="251" t="s">
        <v>17164</v>
      </c>
      <c r="B142" s="882">
        <v>45357</v>
      </c>
      <c r="C142" s="882">
        <v>45364</v>
      </c>
      <c r="D142" s="828" t="s">
        <v>24158</v>
      </c>
      <c r="E142" s="828"/>
      <c r="F142" s="878">
        <v>5879.5</v>
      </c>
      <c r="G142" s="781">
        <f t="shared" si="6"/>
        <v>-18</v>
      </c>
    </row>
    <row r="143" spans="1:7" s="477" customFormat="1" ht="14.45" customHeight="1" x14ac:dyDescent="0.2">
      <c r="A143" s="251" t="s">
        <v>17164</v>
      </c>
      <c r="B143" s="882">
        <v>45358</v>
      </c>
      <c r="C143" s="882">
        <v>45453</v>
      </c>
      <c r="D143" s="828" t="s">
        <v>24159</v>
      </c>
      <c r="E143" s="828" t="s">
        <v>23924</v>
      </c>
      <c r="F143" s="878">
        <v>3722</v>
      </c>
      <c r="G143" s="781">
        <f t="shared" si="6"/>
        <v>71</v>
      </c>
    </row>
    <row r="144" spans="1:7" s="477" customFormat="1" ht="14.45" customHeight="1" x14ac:dyDescent="0.2">
      <c r="A144" s="251" t="s">
        <v>17164</v>
      </c>
      <c r="B144" s="882">
        <v>45358</v>
      </c>
      <c r="C144" s="882">
        <v>45378</v>
      </c>
      <c r="D144" s="828" t="s">
        <v>24160</v>
      </c>
      <c r="E144" s="828" t="s">
        <v>24161</v>
      </c>
      <c r="F144" s="878">
        <v>4169.1000000000004</v>
      </c>
      <c r="G144" s="781">
        <f t="shared" si="6"/>
        <v>-4</v>
      </c>
    </row>
    <row r="145" spans="1:7" s="477" customFormat="1" ht="14.45" customHeight="1" x14ac:dyDescent="0.2">
      <c r="A145" s="251" t="s">
        <v>17164</v>
      </c>
      <c r="B145" s="882">
        <v>45359</v>
      </c>
      <c r="C145" s="882">
        <v>45401</v>
      </c>
      <c r="D145" s="828" t="s">
        <v>24162</v>
      </c>
      <c r="E145" s="828" t="s">
        <v>24163</v>
      </c>
      <c r="F145" s="878">
        <v>3355.59</v>
      </c>
      <c r="G145" s="781">
        <f t="shared" si="6"/>
        <v>19</v>
      </c>
    </row>
    <row r="146" spans="1:7" s="477" customFormat="1" ht="14.45" customHeight="1" x14ac:dyDescent="0.2">
      <c r="A146" s="251" t="s">
        <v>17164</v>
      </c>
      <c r="B146" s="882">
        <v>45359</v>
      </c>
      <c r="C146" s="882">
        <v>45401</v>
      </c>
      <c r="D146" s="828" t="s">
        <v>24164</v>
      </c>
      <c r="E146" s="828"/>
      <c r="F146" s="878">
        <v>8046.69</v>
      </c>
      <c r="G146" s="781">
        <f t="shared" si="6"/>
        <v>19</v>
      </c>
    </row>
    <row r="147" spans="1:7" s="477" customFormat="1" ht="14.45" customHeight="1" x14ac:dyDescent="0.2">
      <c r="A147" s="251" t="s">
        <v>17164</v>
      </c>
      <c r="B147" s="882">
        <v>45359</v>
      </c>
      <c r="C147" s="882">
        <v>45468</v>
      </c>
      <c r="D147" s="828" t="s">
        <v>24165</v>
      </c>
      <c r="E147" s="828"/>
      <c r="F147" s="878">
        <v>4627.7</v>
      </c>
      <c r="G147" s="781">
        <f t="shared" si="6"/>
        <v>86</v>
      </c>
    </row>
    <row r="148" spans="1:7" s="477" customFormat="1" ht="14.45" customHeight="1" x14ac:dyDescent="0.2">
      <c r="A148" s="251" t="s">
        <v>17164</v>
      </c>
      <c r="B148" s="882">
        <v>45359</v>
      </c>
      <c r="C148" s="882">
        <v>45392</v>
      </c>
      <c r="D148" s="828" t="s">
        <v>24166</v>
      </c>
      <c r="E148" s="828" t="s">
        <v>24167</v>
      </c>
      <c r="F148" s="878">
        <v>2050.1</v>
      </c>
      <c r="G148" s="781">
        <f t="shared" si="6"/>
        <v>10</v>
      </c>
    </row>
    <row r="149" spans="1:7" s="477" customFormat="1" ht="14.45" customHeight="1" x14ac:dyDescent="0.2">
      <c r="A149" s="251" t="s">
        <v>17164</v>
      </c>
      <c r="B149" s="882">
        <v>45359</v>
      </c>
      <c r="C149" s="882">
        <v>45434</v>
      </c>
      <c r="D149" s="828" t="s">
        <v>24168</v>
      </c>
      <c r="E149" s="828" t="s">
        <v>24169</v>
      </c>
      <c r="F149" s="878">
        <v>5333.67</v>
      </c>
      <c r="G149" s="781">
        <f t="shared" si="6"/>
        <v>52</v>
      </c>
    </row>
    <row r="150" spans="1:7" s="477" customFormat="1" ht="14.45" customHeight="1" x14ac:dyDescent="0.2">
      <c r="A150" s="251" t="s">
        <v>17164</v>
      </c>
      <c r="B150" s="882">
        <v>45359</v>
      </c>
      <c r="C150" s="882">
        <v>45457</v>
      </c>
      <c r="D150" s="828" t="s">
        <v>24170</v>
      </c>
      <c r="E150" s="828" t="s">
        <v>24171</v>
      </c>
      <c r="F150" s="878">
        <v>10582.5</v>
      </c>
      <c r="G150" s="781">
        <f t="shared" si="6"/>
        <v>75</v>
      </c>
    </row>
    <row r="151" spans="1:7" s="477" customFormat="1" ht="14.45" customHeight="1" x14ac:dyDescent="0.2">
      <c r="A151" s="251" t="s">
        <v>17164</v>
      </c>
      <c r="B151" s="882">
        <v>45359</v>
      </c>
      <c r="C151" s="882">
        <v>45390</v>
      </c>
      <c r="D151" s="828" t="s">
        <v>24172</v>
      </c>
      <c r="E151" s="828" t="s">
        <v>24173</v>
      </c>
      <c r="F151" s="878">
        <v>7919.15</v>
      </c>
      <c r="G151" s="781">
        <f t="shared" si="6"/>
        <v>8</v>
      </c>
    </row>
    <row r="152" spans="1:7" s="477" customFormat="1" ht="14.45" customHeight="1" x14ac:dyDescent="0.2">
      <c r="A152" s="251" t="s">
        <v>17164</v>
      </c>
      <c r="B152" s="882">
        <v>45362</v>
      </c>
      <c r="C152" s="882">
        <v>45404</v>
      </c>
      <c r="D152" s="828" t="s">
        <v>24174</v>
      </c>
      <c r="E152" s="828" t="s">
        <v>24175</v>
      </c>
      <c r="F152" s="878">
        <v>2993.2</v>
      </c>
      <c r="G152" s="781">
        <f t="shared" ref="G152:G201" si="7">C152-($G$7)</f>
        <v>22</v>
      </c>
    </row>
    <row r="153" spans="1:7" s="477" customFormat="1" ht="14.45" customHeight="1" x14ac:dyDescent="0.2">
      <c r="A153" s="251" t="s">
        <v>17164</v>
      </c>
      <c r="B153" s="882">
        <v>45362</v>
      </c>
      <c r="C153" s="882">
        <v>45415</v>
      </c>
      <c r="D153" s="828" t="s">
        <v>24176</v>
      </c>
      <c r="E153" s="828" t="s">
        <v>22839</v>
      </c>
      <c r="F153" s="878">
        <v>136.84</v>
      </c>
      <c r="G153" s="781">
        <f t="shared" si="7"/>
        <v>33</v>
      </c>
    </row>
    <row r="154" spans="1:7" s="477" customFormat="1" ht="14.45" customHeight="1" x14ac:dyDescent="0.2">
      <c r="A154" s="251" t="s">
        <v>17164</v>
      </c>
      <c r="B154" s="882">
        <v>45363</v>
      </c>
      <c r="C154" s="882">
        <v>45370</v>
      </c>
      <c r="D154" s="828" t="s">
        <v>24177</v>
      </c>
      <c r="E154" s="828"/>
      <c r="F154" s="878">
        <v>2434.11</v>
      </c>
      <c r="G154" s="781">
        <f t="shared" si="7"/>
        <v>-12</v>
      </c>
    </row>
    <row r="155" spans="1:7" s="477" customFormat="1" ht="14.45" customHeight="1" x14ac:dyDescent="0.2">
      <c r="A155" s="251" t="s">
        <v>17164</v>
      </c>
      <c r="B155" s="882">
        <v>45363</v>
      </c>
      <c r="C155" s="882">
        <v>45370</v>
      </c>
      <c r="D155" s="828" t="s">
        <v>24178</v>
      </c>
      <c r="E155" s="828"/>
      <c r="F155" s="878">
        <v>1142.76</v>
      </c>
      <c r="G155" s="781">
        <f t="shared" si="7"/>
        <v>-12</v>
      </c>
    </row>
    <row r="156" spans="1:7" s="477" customFormat="1" ht="14.45" customHeight="1" x14ac:dyDescent="0.2">
      <c r="A156" s="251" t="s">
        <v>17164</v>
      </c>
      <c r="B156" s="882">
        <v>45363</v>
      </c>
      <c r="C156" s="882">
        <v>45420</v>
      </c>
      <c r="D156" s="828" t="s">
        <v>24179</v>
      </c>
      <c r="E156" s="828"/>
      <c r="F156" s="878">
        <v>8632.18</v>
      </c>
      <c r="G156" s="781">
        <f t="shared" si="7"/>
        <v>38</v>
      </c>
    </row>
    <row r="157" spans="1:7" s="477" customFormat="1" ht="14.45" customHeight="1" x14ac:dyDescent="0.2">
      <c r="A157" s="251" t="s">
        <v>17164</v>
      </c>
      <c r="B157" s="882">
        <v>45363</v>
      </c>
      <c r="C157" s="882">
        <v>45413</v>
      </c>
      <c r="D157" s="828" t="s">
        <v>24180</v>
      </c>
      <c r="E157" s="828" t="s">
        <v>24181</v>
      </c>
      <c r="F157" s="878">
        <v>3741.5</v>
      </c>
      <c r="G157" s="781">
        <f t="shared" si="7"/>
        <v>31</v>
      </c>
    </row>
    <row r="158" spans="1:7" s="477" customFormat="1" ht="14.45" customHeight="1" x14ac:dyDescent="0.2">
      <c r="A158" s="251" t="s">
        <v>17164</v>
      </c>
      <c r="B158" s="882">
        <v>45365</v>
      </c>
      <c r="C158" s="882">
        <v>45372</v>
      </c>
      <c r="D158" s="828" t="s">
        <v>24182</v>
      </c>
      <c r="E158" s="828"/>
      <c r="F158" s="878">
        <v>13312.9</v>
      </c>
      <c r="G158" s="781">
        <f t="shared" si="7"/>
        <v>-10</v>
      </c>
    </row>
    <row r="159" spans="1:7" s="477" customFormat="1" ht="14.45" customHeight="1" x14ac:dyDescent="0.2">
      <c r="A159" s="251" t="s">
        <v>17164</v>
      </c>
      <c r="B159" s="882">
        <v>45365</v>
      </c>
      <c r="C159" s="882">
        <v>45404</v>
      </c>
      <c r="D159" s="828" t="s">
        <v>24183</v>
      </c>
      <c r="E159" s="828"/>
      <c r="F159" s="878">
        <v>1443.15</v>
      </c>
      <c r="G159" s="781">
        <f t="shared" si="7"/>
        <v>22</v>
      </c>
    </row>
    <row r="160" spans="1:7" s="477" customFormat="1" ht="14.45" customHeight="1" x14ac:dyDescent="0.2">
      <c r="A160" s="251" t="s">
        <v>17164</v>
      </c>
      <c r="B160" s="882">
        <v>45365</v>
      </c>
      <c r="C160" s="882">
        <v>45401</v>
      </c>
      <c r="D160" s="828" t="s">
        <v>24184</v>
      </c>
      <c r="E160" s="828" t="s">
        <v>23029</v>
      </c>
      <c r="F160" s="878">
        <v>206.35</v>
      </c>
      <c r="G160" s="781">
        <f t="shared" si="7"/>
        <v>19</v>
      </c>
    </row>
    <row r="161" spans="1:7" s="477" customFormat="1" ht="14.45" customHeight="1" x14ac:dyDescent="0.2">
      <c r="A161" s="251" t="s">
        <v>17164</v>
      </c>
      <c r="B161" s="882">
        <v>45365</v>
      </c>
      <c r="C161" s="882">
        <v>45646</v>
      </c>
      <c r="D161" s="828" t="s">
        <v>24185</v>
      </c>
      <c r="E161" s="828"/>
      <c r="F161" s="878">
        <v>10274.450000000001</v>
      </c>
      <c r="G161" s="781">
        <f t="shared" si="7"/>
        <v>264</v>
      </c>
    </row>
    <row r="162" spans="1:7" s="477" customFormat="1" ht="14.45" customHeight="1" x14ac:dyDescent="0.2">
      <c r="A162" s="251" t="s">
        <v>17164</v>
      </c>
      <c r="B162" s="882">
        <v>45365</v>
      </c>
      <c r="C162" s="882">
        <v>45379</v>
      </c>
      <c r="D162" s="828" t="s">
        <v>24186</v>
      </c>
      <c r="E162" s="828"/>
      <c r="F162" s="878">
        <v>10422.75</v>
      </c>
      <c r="G162" s="781">
        <f t="shared" si="7"/>
        <v>-3</v>
      </c>
    </row>
    <row r="163" spans="1:7" s="477" customFormat="1" ht="14.45" customHeight="1" x14ac:dyDescent="0.2">
      <c r="A163" s="251" t="s">
        <v>17164</v>
      </c>
      <c r="B163" s="882">
        <v>45365</v>
      </c>
      <c r="C163" s="882">
        <v>45401</v>
      </c>
      <c r="D163" s="828" t="s">
        <v>24187</v>
      </c>
      <c r="E163" s="828"/>
      <c r="F163" s="878">
        <v>2565.6</v>
      </c>
      <c r="G163" s="781">
        <f t="shared" si="7"/>
        <v>19</v>
      </c>
    </row>
    <row r="164" spans="1:7" s="477" customFormat="1" ht="14.45" customHeight="1" x14ac:dyDescent="0.2">
      <c r="A164" s="251" t="s">
        <v>17164</v>
      </c>
      <c r="B164" s="882">
        <v>45365</v>
      </c>
      <c r="C164" s="882">
        <v>45372</v>
      </c>
      <c r="D164" s="828" t="s">
        <v>24188</v>
      </c>
      <c r="E164" s="828"/>
      <c r="F164" s="878">
        <v>3207</v>
      </c>
      <c r="G164" s="781">
        <f t="shared" si="7"/>
        <v>-10</v>
      </c>
    </row>
    <row r="165" spans="1:7" s="477" customFormat="1" ht="14.45" customHeight="1" x14ac:dyDescent="0.2">
      <c r="A165" s="251" t="s">
        <v>17164</v>
      </c>
      <c r="B165" s="882">
        <v>45366</v>
      </c>
      <c r="C165" s="882">
        <v>45373</v>
      </c>
      <c r="D165" s="828" t="s">
        <v>24189</v>
      </c>
      <c r="E165" s="828"/>
      <c r="F165" s="878">
        <v>7120.61</v>
      </c>
      <c r="G165" s="781">
        <f t="shared" si="7"/>
        <v>-9</v>
      </c>
    </row>
    <row r="166" spans="1:7" s="477" customFormat="1" ht="14.45" customHeight="1" x14ac:dyDescent="0.2">
      <c r="A166" s="251" t="s">
        <v>17164</v>
      </c>
      <c r="B166" s="882">
        <v>45366</v>
      </c>
      <c r="C166" s="882">
        <v>45407</v>
      </c>
      <c r="D166" s="828" t="s">
        <v>24190</v>
      </c>
      <c r="E166" s="828"/>
      <c r="F166" s="878">
        <v>2672.5</v>
      </c>
      <c r="G166" s="781">
        <f t="shared" si="7"/>
        <v>25</v>
      </c>
    </row>
    <row r="167" spans="1:7" s="477" customFormat="1" ht="14.45" customHeight="1" x14ac:dyDescent="0.2">
      <c r="A167" s="251" t="s">
        <v>17164</v>
      </c>
      <c r="B167" s="882">
        <v>45366</v>
      </c>
      <c r="C167" s="882">
        <v>45373</v>
      </c>
      <c r="D167" s="828" t="s">
        <v>24191</v>
      </c>
      <c r="E167" s="828"/>
      <c r="F167" s="878">
        <v>12592.82</v>
      </c>
      <c r="G167" s="781">
        <f t="shared" si="7"/>
        <v>-9</v>
      </c>
    </row>
    <row r="168" spans="1:7" s="477" customFormat="1" ht="14.45" customHeight="1" x14ac:dyDescent="0.2">
      <c r="A168" s="251" t="s">
        <v>17164</v>
      </c>
      <c r="B168" s="882">
        <v>45366</v>
      </c>
      <c r="C168" s="882">
        <v>45407</v>
      </c>
      <c r="D168" s="828" t="s">
        <v>24192</v>
      </c>
      <c r="E168" s="828"/>
      <c r="F168" s="878">
        <v>24052.5</v>
      </c>
      <c r="G168" s="781">
        <f t="shared" si="7"/>
        <v>25</v>
      </c>
    </row>
    <row r="169" spans="1:7" s="477" customFormat="1" ht="14.45" customHeight="1" x14ac:dyDescent="0.2">
      <c r="A169" s="251" t="s">
        <v>17164</v>
      </c>
      <c r="B169" s="882">
        <v>45366</v>
      </c>
      <c r="C169" s="882">
        <v>45394</v>
      </c>
      <c r="D169" s="828" t="s">
        <v>24193</v>
      </c>
      <c r="E169" s="828" t="s">
        <v>24194</v>
      </c>
      <c r="F169" s="878">
        <v>2795.44</v>
      </c>
      <c r="G169" s="781">
        <f t="shared" si="7"/>
        <v>12</v>
      </c>
    </row>
    <row r="170" spans="1:7" s="477" customFormat="1" ht="14.45" customHeight="1" x14ac:dyDescent="0.2">
      <c r="A170" s="251" t="s">
        <v>17164</v>
      </c>
      <c r="B170" s="882">
        <v>45367</v>
      </c>
      <c r="C170" s="882">
        <v>45427</v>
      </c>
      <c r="D170" s="828" t="s">
        <v>24195</v>
      </c>
      <c r="E170" s="828" t="s">
        <v>24196</v>
      </c>
      <c r="F170" s="878">
        <v>3420.8</v>
      </c>
      <c r="G170" s="781">
        <f t="shared" si="7"/>
        <v>45</v>
      </c>
    </row>
    <row r="171" spans="1:7" s="477" customFormat="1" ht="14.45" customHeight="1" x14ac:dyDescent="0.2">
      <c r="A171" s="251" t="s">
        <v>17164</v>
      </c>
      <c r="B171" s="882">
        <v>45367</v>
      </c>
      <c r="C171" s="882">
        <v>45412</v>
      </c>
      <c r="D171" s="828" t="s">
        <v>24197</v>
      </c>
      <c r="E171" s="828" t="s">
        <v>24198</v>
      </c>
      <c r="F171" s="878">
        <v>6848.01</v>
      </c>
      <c r="G171" s="781">
        <f t="shared" si="7"/>
        <v>30</v>
      </c>
    </row>
    <row r="172" spans="1:7" s="477" customFormat="1" ht="14.45" customHeight="1" x14ac:dyDescent="0.2">
      <c r="A172" s="251" t="s">
        <v>17164</v>
      </c>
      <c r="B172" s="882">
        <v>45368</v>
      </c>
      <c r="C172" s="882">
        <v>45405</v>
      </c>
      <c r="D172" s="828" t="s">
        <v>24199</v>
      </c>
      <c r="E172" s="828" t="s">
        <v>24200</v>
      </c>
      <c r="F172" s="878">
        <v>8552</v>
      </c>
      <c r="G172" s="781">
        <f t="shared" si="7"/>
        <v>23</v>
      </c>
    </row>
    <row r="173" spans="1:7" s="477" customFormat="1" ht="14.45" customHeight="1" x14ac:dyDescent="0.2">
      <c r="A173" s="251" t="s">
        <v>17164</v>
      </c>
      <c r="B173" s="882">
        <v>45370</v>
      </c>
      <c r="C173" s="882">
        <v>45377</v>
      </c>
      <c r="D173" s="828" t="s">
        <v>24201</v>
      </c>
      <c r="E173" s="828"/>
      <c r="F173" s="878">
        <v>3741.5</v>
      </c>
      <c r="G173" s="781">
        <f t="shared" si="7"/>
        <v>-5</v>
      </c>
    </row>
    <row r="174" spans="1:7" s="477" customFormat="1" ht="14.45" customHeight="1" x14ac:dyDescent="0.2">
      <c r="A174" s="251" t="s">
        <v>17164</v>
      </c>
      <c r="B174" s="882">
        <v>45370</v>
      </c>
      <c r="C174" s="882">
        <v>45377</v>
      </c>
      <c r="D174" s="828" t="s">
        <v>24202</v>
      </c>
      <c r="E174" s="828"/>
      <c r="F174" s="878">
        <v>4917.3999999999996</v>
      </c>
      <c r="G174" s="781">
        <f t="shared" si="7"/>
        <v>-5</v>
      </c>
    </row>
    <row r="175" spans="1:7" s="477" customFormat="1" ht="14.45" customHeight="1" x14ac:dyDescent="0.2">
      <c r="A175" s="251" t="s">
        <v>17164</v>
      </c>
      <c r="B175" s="882">
        <v>45370</v>
      </c>
      <c r="C175" s="882">
        <v>45377</v>
      </c>
      <c r="D175" s="828" t="s">
        <v>24203</v>
      </c>
      <c r="E175" s="828"/>
      <c r="F175" s="878">
        <v>1122.45</v>
      </c>
      <c r="G175" s="781">
        <f t="shared" si="7"/>
        <v>-5</v>
      </c>
    </row>
    <row r="176" spans="1:7" s="477" customFormat="1" ht="14.45" customHeight="1" x14ac:dyDescent="0.2">
      <c r="A176" s="251" t="s">
        <v>17164</v>
      </c>
      <c r="B176" s="882">
        <v>45371</v>
      </c>
      <c r="C176" s="882">
        <v>45404</v>
      </c>
      <c r="D176" s="828" t="s">
        <v>24204</v>
      </c>
      <c r="E176" s="828"/>
      <c r="F176" s="878">
        <v>9022.36</v>
      </c>
      <c r="G176" s="781">
        <f t="shared" si="7"/>
        <v>22</v>
      </c>
    </row>
    <row r="177" spans="1:7" s="477" customFormat="1" ht="14.45" customHeight="1" x14ac:dyDescent="0.2">
      <c r="A177" s="251" t="s">
        <v>17164</v>
      </c>
      <c r="B177" s="882">
        <v>45371</v>
      </c>
      <c r="C177" s="882">
        <v>45404</v>
      </c>
      <c r="D177" s="828" t="s">
        <v>24205</v>
      </c>
      <c r="E177" s="828" t="s">
        <v>24206</v>
      </c>
      <c r="F177" s="878">
        <v>5077.75</v>
      </c>
      <c r="G177" s="781">
        <f t="shared" si="7"/>
        <v>22</v>
      </c>
    </row>
    <row r="178" spans="1:7" s="477" customFormat="1" ht="14.45" customHeight="1" x14ac:dyDescent="0.2">
      <c r="A178" s="251" t="s">
        <v>17164</v>
      </c>
      <c r="B178" s="882">
        <v>45371</v>
      </c>
      <c r="C178" s="882">
        <v>45397</v>
      </c>
      <c r="D178" s="828" t="s">
        <v>24207</v>
      </c>
      <c r="E178" s="828"/>
      <c r="F178" s="878">
        <v>6888.64</v>
      </c>
      <c r="G178" s="781">
        <f t="shared" si="7"/>
        <v>15</v>
      </c>
    </row>
    <row r="179" spans="1:7" s="477" customFormat="1" ht="14.45" customHeight="1" x14ac:dyDescent="0.2">
      <c r="A179" s="251" t="s">
        <v>17164</v>
      </c>
      <c r="B179" s="882">
        <v>45371</v>
      </c>
      <c r="C179" s="882">
        <v>45378</v>
      </c>
      <c r="D179" s="828" t="s">
        <v>24208</v>
      </c>
      <c r="E179" s="828" t="s">
        <v>24209</v>
      </c>
      <c r="F179" s="878">
        <v>1603.5</v>
      </c>
      <c r="G179" s="781">
        <f t="shared" si="7"/>
        <v>-4</v>
      </c>
    </row>
    <row r="180" spans="1:7" s="477" customFormat="1" ht="14.45" customHeight="1" x14ac:dyDescent="0.2">
      <c r="A180" s="251" t="s">
        <v>17164</v>
      </c>
      <c r="B180" s="882">
        <v>45371</v>
      </c>
      <c r="C180" s="882">
        <v>45378</v>
      </c>
      <c r="D180" s="828" t="s">
        <v>24210</v>
      </c>
      <c r="E180" s="828" t="s">
        <v>24211</v>
      </c>
      <c r="F180" s="878">
        <v>949.27</v>
      </c>
      <c r="G180" s="781">
        <f t="shared" si="7"/>
        <v>-4</v>
      </c>
    </row>
    <row r="181" spans="1:7" s="477" customFormat="1" ht="14.45" customHeight="1" x14ac:dyDescent="0.2">
      <c r="A181" s="251"/>
      <c r="B181" s="830">
        <v>45372</v>
      </c>
      <c r="C181" s="830">
        <v>45415</v>
      </c>
      <c r="D181" s="8" t="s">
        <v>24212</v>
      </c>
      <c r="E181" s="8" t="s">
        <v>24213</v>
      </c>
      <c r="F181" s="831">
        <v>2999</v>
      </c>
      <c r="G181" s="781">
        <f t="shared" si="7"/>
        <v>33</v>
      </c>
    </row>
    <row r="182" spans="1:7" s="477" customFormat="1" ht="14.45" customHeight="1" x14ac:dyDescent="0.2">
      <c r="A182" s="251"/>
      <c r="B182" s="830">
        <v>45372</v>
      </c>
      <c r="C182" s="830">
        <v>45390</v>
      </c>
      <c r="D182" s="8" t="s">
        <v>24214</v>
      </c>
      <c r="E182" s="8"/>
      <c r="F182" s="831">
        <v>1870.75</v>
      </c>
      <c r="G182" s="781">
        <f t="shared" si="7"/>
        <v>8</v>
      </c>
    </row>
    <row r="183" spans="1:7" s="477" customFormat="1" ht="14.45" customHeight="1" x14ac:dyDescent="0.2">
      <c r="A183" s="251"/>
      <c r="B183" s="830">
        <v>45372</v>
      </c>
      <c r="C183" s="830">
        <v>45404</v>
      </c>
      <c r="D183" s="8" t="s">
        <v>24215</v>
      </c>
      <c r="E183" s="8" t="s">
        <v>23922</v>
      </c>
      <c r="F183" s="831">
        <v>1750</v>
      </c>
      <c r="G183" s="781">
        <f t="shared" si="7"/>
        <v>22</v>
      </c>
    </row>
    <row r="184" spans="1:7" s="477" customFormat="1" ht="14.45" customHeight="1" x14ac:dyDescent="0.2">
      <c r="A184" s="251"/>
      <c r="B184" s="830">
        <v>45372</v>
      </c>
      <c r="C184" s="830">
        <v>45427</v>
      </c>
      <c r="D184" s="8" t="s">
        <v>24216</v>
      </c>
      <c r="E184" s="8" t="s">
        <v>24217</v>
      </c>
      <c r="F184" s="831">
        <v>3196.31</v>
      </c>
      <c r="G184" s="781">
        <f t="shared" si="7"/>
        <v>45</v>
      </c>
    </row>
    <row r="185" spans="1:7" s="477" customFormat="1" ht="14.45" customHeight="1" x14ac:dyDescent="0.2">
      <c r="A185" s="251"/>
      <c r="B185" s="830">
        <v>45372</v>
      </c>
      <c r="C185" s="830">
        <v>45401</v>
      </c>
      <c r="D185" s="8" t="s">
        <v>24218</v>
      </c>
      <c r="E185" s="8" t="s">
        <v>24219</v>
      </c>
      <c r="F185" s="831">
        <v>3741.5</v>
      </c>
      <c r="G185" s="781">
        <f t="shared" si="7"/>
        <v>19</v>
      </c>
    </row>
    <row r="186" spans="1:7" s="477" customFormat="1" ht="14.45" customHeight="1" x14ac:dyDescent="0.2">
      <c r="A186" s="251"/>
      <c r="B186" s="830">
        <v>45373</v>
      </c>
      <c r="C186" s="830">
        <v>45386</v>
      </c>
      <c r="D186" s="8" t="s">
        <v>24220</v>
      </c>
      <c r="E186" s="8"/>
      <c r="F186" s="831">
        <v>3741.5</v>
      </c>
      <c r="G186" s="781">
        <f t="shared" si="7"/>
        <v>4</v>
      </c>
    </row>
    <row r="187" spans="1:7" s="477" customFormat="1" ht="14.45" customHeight="1" x14ac:dyDescent="0.2">
      <c r="A187" s="251"/>
      <c r="B187" s="830">
        <v>45373</v>
      </c>
      <c r="C187" s="830">
        <v>45401</v>
      </c>
      <c r="D187" s="8" t="s">
        <v>24221</v>
      </c>
      <c r="E187" s="8" t="s">
        <v>24222</v>
      </c>
      <c r="F187" s="831">
        <v>1710.4</v>
      </c>
      <c r="G187" s="781">
        <f t="shared" si="7"/>
        <v>19</v>
      </c>
    </row>
    <row r="188" spans="1:7" s="477" customFormat="1" ht="14.45" customHeight="1" x14ac:dyDescent="0.2">
      <c r="A188" s="251"/>
      <c r="B188" s="830">
        <v>45374</v>
      </c>
      <c r="C188" s="830">
        <v>45381</v>
      </c>
      <c r="D188" s="8" t="s">
        <v>24223</v>
      </c>
      <c r="E188" s="8" t="s">
        <v>24224</v>
      </c>
      <c r="F188" s="831">
        <v>3863.62</v>
      </c>
      <c r="G188" s="781">
        <f t="shared" si="7"/>
        <v>-1</v>
      </c>
    </row>
    <row r="189" spans="1:7" s="477" customFormat="1" ht="14.45" customHeight="1" x14ac:dyDescent="0.2">
      <c r="A189" s="251"/>
      <c r="B189" s="830">
        <v>45374</v>
      </c>
      <c r="C189" s="830">
        <v>45450</v>
      </c>
      <c r="D189" s="8" t="s">
        <v>24225</v>
      </c>
      <c r="E189" s="8" t="s">
        <v>24226</v>
      </c>
      <c r="F189" s="831">
        <v>10669.52</v>
      </c>
      <c r="G189" s="781">
        <f t="shared" si="7"/>
        <v>68</v>
      </c>
    </row>
    <row r="190" spans="1:7" s="477" customFormat="1" ht="14.45" customHeight="1" x14ac:dyDescent="0.2">
      <c r="A190" s="251"/>
      <c r="B190" s="830">
        <v>45375</v>
      </c>
      <c r="C190" s="830">
        <v>45382</v>
      </c>
      <c r="D190" s="8" t="s">
        <v>24227</v>
      </c>
      <c r="E190" s="8" t="s">
        <v>24228</v>
      </c>
      <c r="F190" s="831">
        <v>1.49</v>
      </c>
      <c r="G190" s="781">
        <f t="shared" si="7"/>
        <v>0</v>
      </c>
    </row>
    <row r="191" spans="1:7" s="477" customFormat="1" ht="14.45" customHeight="1" x14ac:dyDescent="0.2">
      <c r="A191" s="251"/>
      <c r="B191" s="830">
        <v>45375</v>
      </c>
      <c r="C191" s="830">
        <v>45375</v>
      </c>
      <c r="D191" s="8" t="s">
        <v>24229</v>
      </c>
      <c r="E191" s="8"/>
      <c r="F191" s="831">
        <v>2779.4</v>
      </c>
      <c r="G191" s="781">
        <f t="shared" si="7"/>
        <v>-7</v>
      </c>
    </row>
    <row r="192" spans="1:7" s="477" customFormat="1" ht="14.45" customHeight="1" x14ac:dyDescent="0.2">
      <c r="A192" s="251"/>
      <c r="B192" s="830">
        <v>45376</v>
      </c>
      <c r="C192" s="830">
        <v>45494</v>
      </c>
      <c r="D192" s="8" t="s">
        <v>24230</v>
      </c>
      <c r="E192" s="8"/>
      <c r="F192" s="831">
        <v>20163.48</v>
      </c>
      <c r="G192" s="781">
        <f t="shared" si="7"/>
        <v>112</v>
      </c>
    </row>
    <row r="193" spans="1:8" s="477" customFormat="1" ht="14.45" customHeight="1" x14ac:dyDescent="0.2">
      <c r="A193" s="251"/>
      <c r="B193" s="830">
        <v>45377</v>
      </c>
      <c r="C193" s="830">
        <v>45446</v>
      </c>
      <c r="D193" s="8" t="s">
        <v>24231</v>
      </c>
      <c r="E193" s="8"/>
      <c r="F193" s="831">
        <v>1603.5</v>
      </c>
      <c r="G193" s="781">
        <f t="shared" si="7"/>
        <v>64</v>
      </c>
    </row>
    <row r="194" spans="1:8" s="477" customFormat="1" ht="14.45" customHeight="1" x14ac:dyDescent="0.2">
      <c r="A194" s="251"/>
      <c r="B194" s="830">
        <v>45377</v>
      </c>
      <c r="C194" s="830">
        <v>45405</v>
      </c>
      <c r="D194" s="8" t="s">
        <v>24232</v>
      </c>
      <c r="E194" s="8" t="s">
        <v>24233</v>
      </c>
      <c r="F194" s="831">
        <v>1870.75</v>
      </c>
      <c r="G194" s="781">
        <f t="shared" si="7"/>
        <v>23</v>
      </c>
    </row>
    <row r="195" spans="1:8" s="477" customFormat="1" ht="14.45" customHeight="1" x14ac:dyDescent="0.2">
      <c r="A195" s="251"/>
      <c r="B195" s="830">
        <v>45377</v>
      </c>
      <c r="C195" s="830">
        <v>45384</v>
      </c>
      <c r="D195" s="8" t="s">
        <v>24234</v>
      </c>
      <c r="E195" s="8" t="s">
        <v>24235</v>
      </c>
      <c r="F195" s="831">
        <v>1.49</v>
      </c>
      <c r="G195" s="781">
        <f t="shared" si="7"/>
        <v>2</v>
      </c>
    </row>
    <row r="196" spans="1:8" s="477" customFormat="1" ht="14.45" customHeight="1" x14ac:dyDescent="0.2">
      <c r="A196" s="251"/>
      <c r="B196" s="830">
        <v>45378</v>
      </c>
      <c r="C196" s="830">
        <v>45385</v>
      </c>
      <c r="D196" s="8" t="s">
        <v>24236</v>
      </c>
      <c r="E196" s="8" t="s">
        <v>24237</v>
      </c>
      <c r="F196" s="831">
        <v>3723.59</v>
      </c>
      <c r="G196" s="781">
        <f t="shared" si="7"/>
        <v>3</v>
      </c>
    </row>
    <row r="197" spans="1:8" s="477" customFormat="1" ht="14.45" customHeight="1" x14ac:dyDescent="0.2">
      <c r="A197" s="251"/>
      <c r="B197" s="830">
        <v>45379</v>
      </c>
      <c r="C197" s="830">
        <v>45386</v>
      </c>
      <c r="D197" s="8" t="s">
        <v>24238</v>
      </c>
      <c r="E197" s="8" t="s">
        <v>24239</v>
      </c>
      <c r="F197" s="831">
        <v>9288.5400000000009</v>
      </c>
      <c r="G197" s="781">
        <f t="shared" si="7"/>
        <v>4</v>
      </c>
    </row>
    <row r="198" spans="1:8" s="477" customFormat="1" ht="14.45" customHeight="1" x14ac:dyDescent="0.2">
      <c r="A198" s="251"/>
      <c r="B198" s="830">
        <v>45379</v>
      </c>
      <c r="C198" s="830">
        <v>45386</v>
      </c>
      <c r="D198" s="8" t="s">
        <v>24240</v>
      </c>
      <c r="E198" s="8" t="s">
        <v>24241</v>
      </c>
      <c r="F198" s="831">
        <v>1.31</v>
      </c>
      <c r="G198" s="781">
        <f t="shared" si="7"/>
        <v>4</v>
      </c>
    </row>
    <row r="199" spans="1:8" s="477" customFormat="1" ht="14.45" customHeight="1" x14ac:dyDescent="0.2">
      <c r="A199" s="251"/>
      <c r="B199" s="830">
        <v>45380</v>
      </c>
      <c r="C199" s="830">
        <v>45387</v>
      </c>
      <c r="D199" s="8" t="s">
        <v>24242</v>
      </c>
      <c r="E199" s="8" t="s">
        <v>24243</v>
      </c>
      <c r="F199" s="831">
        <v>3201.49</v>
      </c>
      <c r="G199" s="781">
        <f t="shared" si="7"/>
        <v>5</v>
      </c>
    </row>
    <row r="200" spans="1:8" s="477" customFormat="1" ht="14.45" customHeight="1" x14ac:dyDescent="0.2">
      <c r="A200" s="251"/>
      <c r="B200" s="830">
        <v>45381</v>
      </c>
      <c r="C200" s="830">
        <v>45388</v>
      </c>
      <c r="D200" s="8" t="s">
        <v>24244</v>
      </c>
      <c r="E200" s="8" t="s">
        <v>24245</v>
      </c>
      <c r="F200" s="831">
        <v>5833.64</v>
      </c>
      <c r="G200" s="781">
        <f t="shared" si="7"/>
        <v>6</v>
      </c>
    </row>
    <row r="201" spans="1:8" s="477" customFormat="1" ht="14.45" customHeight="1" x14ac:dyDescent="0.2">
      <c r="A201" s="251"/>
      <c r="B201" s="830">
        <v>45382</v>
      </c>
      <c r="C201" s="830">
        <v>45382</v>
      </c>
      <c r="D201" s="8" t="s">
        <v>24246</v>
      </c>
      <c r="E201" s="8"/>
      <c r="F201" s="831">
        <v>2875.61</v>
      </c>
      <c r="G201" s="781">
        <f t="shared" si="7"/>
        <v>0</v>
      </c>
    </row>
    <row r="202" spans="1:8" s="477" customFormat="1" ht="14.45" customHeight="1" x14ac:dyDescent="0.2">
      <c r="A202" s="251" t="s">
        <v>204</v>
      </c>
      <c r="B202" s="782" t="s">
        <v>20791</v>
      </c>
      <c r="C202" s="782"/>
      <c r="D202" s="782"/>
      <c r="E202" s="782"/>
      <c r="F202" s="783">
        <f>SUM(F23:F201)</f>
        <v>895037.26999999967</v>
      </c>
      <c r="G202" s="781"/>
    </row>
    <row r="203" spans="1:8" ht="21" customHeight="1" x14ac:dyDescent="0.25">
      <c r="B203" s="881" t="s">
        <v>23574</v>
      </c>
      <c r="C203" s="881"/>
      <c r="D203" s="881"/>
      <c r="E203" s="907"/>
      <c r="F203" s="881"/>
      <c r="G203" s="251"/>
    </row>
    <row r="204" spans="1:8" x14ac:dyDescent="0.25">
      <c r="A204" s="251" t="s">
        <v>17164</v>
      </c>
      <c r="B204" s="830">
        <v>45279</v>
      </c>
      <c r="C204" s="830">
        <v>45279</v>
      </c>
      <c r="D204" s="8" t="s">
        <v>23575</v>
      </c>
      <c r="E204" s="8"/>
      <c r="F204" s="831">
        <v>5486.74</v>
      </c>
      <c r="G204" s="784">
        <f>C204-($G$7)</f>
        <v>-103</v>
      </c>
      <c r="H204" s="897" t="s">
        <v>23853</v>
      </c>
    </row>
    <row r="205" spans="1:8" x14ac:dyDescent="0.25">
      <c r="A205" s="251" t="s">
        <v>204</v>
      </c>
      <c r="B205" s="782" t="s">
        <v>23597</v>
      </c>
      <c r="C205" s="782"/>
      <c r="D205" s="782"/>
      <c r="E205" s="782"/>
      <c r="F205" s="783">
        <f>F204</f>
        <v>5486.74</v>
      </c>
      <c r="G205" s="251"/>
    </row>
    <row r="206" spans="1:8" x14ac:dyDescent="0.25">
      <c r="B206" s="346"/>
      <c r="C206" s="346"/>
      <c r="D206" s="347"/>
      <c r="E206" s="347"/>
      <c r="F206" s="348"/>
    </row>
    <row r="207" spans="1:8" x14ac:dyDescent="0.25">
      <c r="B207" s="346"/>
      <c r="C207" s="346"/>
      <c r="D207" s="347"/>
      <c r="E207" s="347"/>
      <c r="F207" s="348"/>
    </row>
    <row r="208" spans="1:8" x14ac:dyDescent="0.25">
      <c r="B208" s="346"/>
      <c r="C208" s="346"/>
      <c r="D208" s="347"/>
      <c r="E208" s="347"/>
      <c r="F208" s="348"/>
    </row>
    <row r="209" spans="2:6" x14ac:dyDescent="0.25">
      <c r="B209" s="346"/>
      <c r="C209" s="346"/>
      <c r="D209" s="347"/>
      <c r="E209" s="347"/>
      <c r="F209" s="348"/>
    </row>
    <row r="210" spans="2:6" ht="15" customHeight="1" x14ac:dyDescent="0.25">
      <c r="B210" s="346"/>
      <c r="C210" s="346"/>
      <c r="D210" s="347"/>
      <c r="E210" s="347"/>
      <c r="F210" s="348"/>
    </row>
    <row r="211" spans="2:6" x14ac:dyDescent="0.25">
      <c r="B211" s="346"/>
      <c r="C211" s="346"/>
      <c r="D211" s="347"/>
      <c r="E211" s="347"/>
      <c r="F211" s="348"/>
    </row>
    <row r="212" spans="2:6" x14ac:dyDescent="0.25">
      <c r="B212" s="346"/>
      <c r="C212" s="346"/>
      <c r="D212" s="347"/>
      <c r="E212" s="347"/>
      <c r="F212" s="348"/>
    </row>
    <row r="213" spans="2:6" ht="15" customHeight="1" x14ac:dyDescent="0.25">
      <c r="B213" s="346"/>
      <c r="C213" s="346"/>
      <c r="D213" s="347"/>
      <c r="E213" s="347"/>
      <c r="F213" s="348"/>
    </row>
    <row r="214" spans="2:6" x14ac:dyDescent="0.25">
      <c r="B214" s="346"/>
      <c r="C214" s="346"/>
      <c r="D214" s="347"/>
      <c r="E214" s="347"/>
      <c r="F214" s="348"/>
    </row>
    <row r="215" spans="2:6" x14ac:dyDescent="0.25">
      <c r="B215" s="346"/>
      <c r="C215" s="346"/>
      <c r="D215" s="347"/>
      <c r="E215" s="347"/>
      <c r="F215" s="348"/>
    </row>
    <row r="216" spans="2:6" x14ac:dyDescent="0.25">
      <c r="B216" s="346"/>
      <c r="C216" s="346"/>
      <c r="D216" s="347"/>
      <c r="E216" s="347"/>
      <c r="F216" s="348"/>
    </row>
    <row r="217" spans="2:6" ht="15" customHeight="1" x14ac:dyDescent="0.25">
      <c r="B217" s="346"/>
      <c r="C217" s="346"/>
      <c r="D217" s="347"/>
      <c r="E217" s="347"/>
      <c r="F217" s="348"/>
    </row>
    <row r="218" spans="2:6" x14ac:dyDescent="0.25">
      <c r="B218" s="346"/>
      <c r="C218" s="346"/>
      <c r="D218" s="347"/>
      <c r="E218" s="347"/>
      <c r="F218" s="348"/>
    </row>
    <row r="219" spans="2:6" hidden="1" x14ac:dyDescent="0.25">
      <c r="B219" s="346"/>
      <c r="C219" s="346"/>
      <c r="D219" s="347"/>
      <c r="E219" s="347"/>
      <c r="F219" s="348"/>
    </row>
    <row r="220" spans="2:6" x14ac:dyDescent="0.25">
      <c r="B220" s="346"/>
      <c r="C220" s="346"/>
      <c r="D220" s="347"/>
      <c r="E220" s="347"/>
      <c r="F220" s="348"/>
    </row>
    <row r="221" spans="2:6" ht="15" customHeight="1" x14ac:dyDescent="0.25">
      <c r="B221" s="346"/>
      <c r="C221" s="346"/>
      <c r="D221" s="347"/>
      <c r="E221" s="347"/>
      <c r="F221" s="348"/>
    </row>
    <row r="222" spans="2:6" x14ac:dyDescent="0.25">
      <c r="B222" s="346"/>
      <c r="C222" s="346"/>
      <c r="D222" s="347"/>
      <c r="E222" s="347"/>
      <c r="F222" s="348"/>
    </row>
    <row r="223" spans="2:6" x14ac:dyDescent="0.25">
      <c r="B223" s="346"/>
      <c r="C223" s="346"/>
      <c r="D223" s="347"/>
      <c r="E223" s="347"/>
      <c r="F223" s="348"/>
    </row>
    <row r="224" spans="2:6" x14ac:dyDescent="0.25">
      <c r="B224" s="346"/>
      <c r="C224" s="346"/>
      <c r="D224" s="347"/>
      <c r="E224" s="347"/>
      <c r="F224" s="348"/>
    </row>
    <row r="225" spans="2:6" x14ac:dyDescent="0.25">
      <c r="B225" s="346"/>
      <c r="C225" s="346"/>
      <c r="D225" s="347"/>
      <c r="E225" s="347"/>
      <c r="F225" s="348"/>
    </row>
    <row r="226" spans="2:6" x14ac:dyDescent="0.25">
      <c r="B226" s="346"/>
      <c r="C226" s="346"/>
      <c r="D226" s="347"/>
      <c r="E226" s="347"/>
      <c r="F226" s="348"/>
    </row>
    <row r="227" spans="2:6" x14ac:dyDescent="0.25">
      <c r="B227" s="346"/>
      <c r="C227" s="346"/>
      <c r="D227" s="347"/>
      <c r="E227" s="347"/>
      <c r="F227" s="348"/>
    </row>
    <row r="228" spans="2:6" x14ac:dyDescent="0.25">
      <c r="B228" s="346"/>
      <c r="C228" s="346"/>
      <c r="D228" s="347"/>
      <c r="E228" s="347"/>
      <c r="F228" s="348"/>
    </row>
    <row r="229" spans="2:6" x14ac:dyDescent="0.25">
      <c r="B229" s="346"/>
      <c r="C229" s="346"/>
      <c r="D229" s="347"/>
      <c r="E229" s="347"/>
      <c r="F229" s="348"/>
    </row>
    <row r="230" spans="2:6" ht="15" customHeight="1" x14ac:dyDescent="0.25">
      <c r="B230" s="346"/>
      <c r="C230" s="346"/>
      <c r="D230" s="347"/>
      <c r="E230" s="347"/>
      <c r="F230" s="348"/>
    </row>
    <row r="231" spans="2:6" x14ac:dyDescent="0.25">
      <c r="B231" s="346"/>
      <c r="C231" s="346"/>
      <c r="D231" s="347"/>
      <c r="E231" s="347"/>
      <c r="F231" s="348"/>
    </row>
    <row r="232" spans="2:6" x14ac:dyDescent="0.25">
      <c r="B232" s="346"/>
      <c r="C232" s="346"/>
      <c r="D232" s="347"/>
      <c r="E232" s="347"/>
      <c r="F232" s="348"/>
    </row>
    <row r="233" spans="2:6" x14ac:dyDescent="0.25">
      <c r="B233" s="346"/>
      <c r="C233" s="346"/>
      <c r="D233" s="347"/>
      <c r="E233" s="347"/>
      <c r="F233" s="348"/>
    </row>
    <row r="234" spans="2:6" x14ac:dyDescent="0.25">
      <c r="B234" s="346"/>
      <c r="C234" s="346"/>
      <c r="D234" s="347"/>
      <c r="E234" s="347"/>
      <c r="F234" s="348"/>
    </row>
    <row r="235" spans="2:6" x14ac:dyDescent="0.25">
      <c r="B235" s="346"/>
      <c r="C235" s="346"/>
      <c r="D235" s="347"/>
      <c r="E235" s="347"/>
      <c r="F235" s="348"/>
    </row>
    <row r="236" spans="2:6" ht="15" customHeight="1" x14ac:dyDescent="0.25">
      <c r="B236" s="346"/>
      <c r="C236" s="346"/>
      <c r="D236" s="347"/>
      <c r="E236" s="347"/>
      <c r="F236" s="348"/>
    </row>
    <row r="237" spans="2:6" x14ac:dyDescent="0.25">
      <c r="B237" s="346"/>
      <c r="C237" s="346"/>
      <c r="D237" s="347"/>
      <c r="E237" s="347"/>
      <c r="F237" s="348"/>
    </row>
    <row r="238" spans="2:6" ht="15" customHeight="1" x14ac:dyDescent="0.25">
      <c r="B238" s="346"/>
      <c r="C238" s="346"/>
      <c r="D238" s="347"/>
      <c r="E238" s="347"/>
      <c r="F238" s="348"/>
    </row>
    <row r="239" spans="2:6" x14ac:dyDescent="0.25">
      <c r="B239" s="346"/>
      <c r="C239" s="346"/>
      <c r="D239" s="347"/>
      <c r="E239" s="347"/>
      <c r="F239" s="348"/>
    </row>
    <row r="240" spans="2:6" x14ac:dyDescent="0.25">
      <c r="B240" s="346"/>
      <c r="C240" s="346"/>
      <c r="D240" s="347"/>
      <c r="E240" s="347"/>
      <c r="F240" s="348"/>
    </row>
    <row r="241" spans="2:6" x14ac:dyDescent="0.25">
      <c r="B241" s="346"/>
      <c r="C241" s="346"/>
      <c r="D241" s="347"/>
      <c r="E241" s="347"/>
      <c r="F241" s="348"/>
    </row>
    <row r="242" spans="2:6" x14ac:dyDescent="0.25">
      <c r="B242" s="346"/>
      <c r="C242" s="346"/>
      <c r="D242" s="347"/>
      <c r="E242" s="347"/>
      <c r="F242" s="348"/>
    </row>
    <row r="243" spans="2:6" x14ac:dyDescent="0.25">
      <c r="B243" s="346"/>
      <c r="C243" s="346"/>
      <c r="D243" s="347"/>
      <c r="E243" s="347"/>
      <c r="F243" s="348"/>
    </row>
    <row r="244" spans="2:6" x14ac:dyDescent="0.25">
      <c r="B244" s="346"/>
      <c r="C244" s="346"/>
      <c r="D244" s="347"/>
      <c r="E244" s="347"/>
      <c r="F244" s="348"/>
    </row>
    <row r="245" spans="2:6" x14ac:dyDescent="0.25">
      <c r="B245" s="346"/>
      <c r="C245" s="346"/>
      <c r="D245" s="347"/>
      <c r="E245" s="347"/>
      <c r="F245" s="348"/>
    </row>
    <row r="246" spans="2:6" x14ac:dyDescent="0.25">
      <c r="B246" s="346"/>
      <c r="C246" s="346"/>
      <c r="D246" s="347"/>
      <c r="E246" s="347"/>
      <c r="F246" s="348"/>
    </row>
    <row r="247" spans="2:6" x14ac:dyDescent="0.25">
      <c r="B247" s="346"/>
      <c r="C247" s="346"/>
      <c r="D247" s="347"/>
      <c r="E247" s="347"/>
      <c r="F247" s="348"/>
    </row>
    <row r="248" spans="2:6" x14ac:dyDescent="0.25">
      <c r="B248" s="346"/>
      <c r="C248" s="346"/>
      <c r="D248" s="347"/>
      <c r="E248" s="347"/>
      <c r="F248" s="348"/>
    </row>
    <row r="249" spans="2:6" ht="15" customHeight="1" x14ac:dyDescent="0.25">
      <c r="B249" s="346"/>
      <c r="C249" s="346"/>
      <c r="D249" s="347"/>
      <c r="E249" s="347"/>
      <c r="F249" s="348"/>
    </row>
    <row r="250" spans="2:6" x14ac:dyDescent="0.25">
      <c r="B250" s="346"/>
      <c r="C250" s="346"/>
      <c r="D250" s="347"/>
      <c r="E250" s="347"/>
      <c r="F250" s="348"/>
    </row>
    <row r="251" spans="2:6" x14ac:dyDescent="0.25">
      <c r="B251" s="346"/>
      <c r="C251" s="346"/>
      <c r="D251" s="347"/>
      <c r="E251" s="347"/>
      <c r="F251" s="348"/>
    </row>
    <row r="252" spans="2:6" x14ac:dyDescent="0.25">
      <c r="B252" s="346"/>
      <c r="C252" s="346"/>
      <c r="D252" s="347"/>
      <c r="E252" s="347"/>
      <c r="F252" s="348"/>
    </row>
    <row r="253" spans="2:6" x14ac:dyDescent="0.25">
      <c r="B253" s="346"/>
      <c r="C253" s="346"/>
      <c r="D253" s="347"/>
      <c r="E253" s="347"/>
      <c r="F253" s="348"/>
    </row>
    <row r="254" spans="2:6" x14ac:dyDescent="0.25">
      <c r="B254" s="346"/>
      <c r="C254" s="346"/>
      <c r="D254" s="347"/>
      <c r="E254" s="347"/>
      <c r="F254" s="348"/>
    </row>
    <row r="255" spans="2:6" x14ac:dyDescent="0.25">
      <c r="B255" s="346"/>
      <c r="C255" s="346"/>
      <c r="D255" s="347"/>
      <c r="E255" s="347"/>
      <c r="F255" s="348"/>
    </row>
    <row r="256" spans="2:6" x14ac:dyDescent="0.25">
      <c r="B256" s="349"/>
      <c r="C256" s="349"/>
      <c r="D256" s="349"/>
      <c r="E256" s="349"/>
      <c r="F256" s="350"/>
    </row>
    <row r="257" spans="2:6" ht="15" customHeight="1" x14ac:dyDescent="0.25"/>
    <row r="258" spans="2:6" ht="15" customHeight="1" x14ac:dyDescent="0.25">
      <c r="B258" s="939"/>
      <c r="C258" s="939"/>
      <c r="D258" s="939"/>
      <c r="E258" s="939"/>
      <c r="F258" s="939"/>
    </row>
    <row r="259" spans="2:6" x14ac:dyDescent="0.25">
      <c r="B259" s="346"/>
      <c r="C259" s="346"/>
      <c r="D259" s="347"/>
      <c r="E259" s="347"/>
      <c r="F259" s="348"/>
    </row>
    <row r="260" spans="2:6" x14ac:dyDescent="0.25">
      <c r="B260" s="346"/>
      <c r="C260" s="346"/>
      <c r="D260" s="347"/>
      <c r="E260" s="347"/>
      <c r="F260" s="348"/>
    </row>
    <row r="261" spans="2:6" ht="15" customHeight="1" x14ac:dyDescent="0.25">
      <c r="B261" s="346"/>
      <c r="C261" s="346"/>
      <c r="D261" s="347"/>
      <c r="E261" s="347"/>
      <c r="F261" s="348"/>
    </row>
    <row r="262" spans="2:6" x14ac:dyDescent="0.25">
      <c r="B262" s="346"/>
      <c r="C262" s="346"/>
      <c r="D262" s="347"/>
      <c r="E262" s="347"/>
      <c r="F262" s="348"/>
    </row>
    <row r="263" spans="2:6" ht="15" customHeight="1" x14ac:dyDescent="0.25">
      <c r="B263" s="346"/>
      <c r="C263" s="346"/>
      <c r="D263" s="347"/>
      <c r="E263" s="347"/>
      <c r="F263" s="348"/>
    </row>
    <row r="264" spans="2:6" x14ac:dyDescent="0.25">
      <c r="B264" s="346"/>
      <c r="C264" s="346"/>
      <c r="D264" s="347"/>
      <c r="E264" s="347"/>
      <c r="F264" s="348"/>
    </row>
    <row r="265" spans="2:6" x14ac:dyDescent="0.25">
      <c r="B265" s="346"/>
      <c r="C265" s="346"/>
      <c r="D265" s="347"/>
      <c r="E265" s="347"/>
      <c r="F265" s="348"/>
    </row>
    <row r="266" spans="2:6" x14ac:dyDescent="0.25">
      <c r="B266" s="349"/>
      <c r="C266" s="349"/>
      <c r="D266" s="349"/>
      <c r="E266" s="349"/>
      <c r="F266" s="350"/>
    </row>
    <row r="267" spans="2:6" ht="15" customHeight="1" x14ac:dyDescent="0.25">
      <c r="B267" s="349"/>
      <c r="C267" s="349"/>
      <c r="D267" s="349"/>
      <c r="E267" s="349"/>
      <c r="F267" s="350"/>
    </row>
    <row r="268" spans="2:6" x14ac:dyDescent="0.25">
      <c r="B268" s="939"/>
      <c r="C268" s="939"/>
      <c r="D268" s="939"/>
      <c r="E268" s="939"/>
      <c r="F268" s="939"/>
    </row>
    <row r="269" spans="2:6" x14ac:dyDescent="0.25">
      <c r="B269" s="346"/>
      <c r="C269" s="346"/>
      <c r="D269" s="347"/>
      <c r="E269" s="347"/>
      <c r="F269" s="348"/>
    </row>
    <row r="270" spans="2:6" x14ac:dyDescent="0.25">
      <c r="B270" s="349"/>
      <c r="C270" s="349"/>
      <c r="D270" s="349"/>
      <c r="E270" s="349"/>
      <c r="F270" s="350"/>
    </row>
    <row r="271" spans="2:6" ht="15" customHeight="1" x14ac:dyDescent="0.25"/>
    <row r="272" spans="2:6" x14ac:dyDescent="0.25">
      <c r="B272" s="939"/>
      <c r="C272" s="939"/>
      <c r="D272" s="939"/>
      <c r="E272" s="939"/>
      <c r="F272" s="939"/>
    </row>
    <row r="273" spans="2:6" x14ac:dyDescent="0.25">
      <c r="B273" s="346"/>
      <c r="C273" s="346"/>
      <c r="D273" s="347"/>
      <c r="E273" s="347"/>
      <c r="F273" s="348"/>
    </row>
    <row r="274" spans="2:6" x14ac:dyDescent="0.25">
      <c r="B274" s="349"/>
      <c r="C274" s="349"/>
      <c r="D274" s="349"/>
      <c r="E274" s="349"/>
      <c r="F274" s="350"/>
    </row>
    <row r="275" spans="2:6" ht="15" customHeight="1" x14ac:dyDescent="0.25"/>
    <row r="276" spans="2:6" x14ac:dyDescent="0.25">
      <c r="B276" s="939"/>
      <c r="C276" s="939"/>
      <c r="D276" s="939"/>
      <c r="E276" s="939"/>
      <c r="F276" s="939"/>
    </row>
    <row r="277" spans="2:6" x14ac:dyDescent="0.25">
      <c r="B277" s="346"/>
      <c r="C277" s="346"/>
      <c r="D277" s="347"/>
      <c r="E277" s="347"/>
      <c r="F277" s="348"/>
    </row>
    <row r="278" spans="2:6" x14ac:dyDescent="0.25">
      <c r="B278" s="349"/>
      <c r="C278" s="349"/>
      <c r="D278" s="349"/>
      <c r="E278" s="349"/>
      <c r="F278" s="350"/>
    </row>
    <row r="279" spans="2:6" x14ac:dyDescent="0.25"/>
    <row r="280" spans="2:6" x14ac:dyDescent="0.25">
      <c r="B280" s="939"/>
      <c r="C280" s="939"/>
      <c r="D280" s="939"/>
      <c r="E280" s="939"/>
      <c r="F280" s="939"/>
    </row>
    <row r="281" spans="2:6" x14ac:dyDescent="0.25">
      <c r="B281" s="346"/>
      <c r="C281" s="346"/>
      <c r="D281" s="347"/>
      <c r="E281" s="347"/>
      <c r="F281" s="348"/>
    </row>
    <row r="282" spans="2:6" x14ac:dyDescent="0.25">
      <c r="B282" s="346"/>
      <c r="C282" s="346"/>
      <c r="D282" s="347"/>
      <c r="E282" s="347"/>
      <c r="F282" s="348"/>
    </row>
    <row r="283" spans="2:6" x14ac:dyDescent="0.25">
      <c r="B283" s="349"/>
      <c r="C283" s="349"/>
      <c r="D283" s="349"/>
      <c r="E283" s="349"/>
      <c r="F283" s="350"/>
    </row>
    <row r="284" spans="2:6" x14ac:dyDescent="0.25"/>
    <row r="285" spans="2:6" x14ac:dyDescent="0.25">
      <c r="B285" s="939"/>
      <c r="C285" s="939"/>
      <c r="D285" s="939"/>
      <c r="E285" s="939"/>
      <c r="F285" s="939"/>
    </row>
    <row r="286" spans="2:6" x14ac:dyDescent="0.25">
      <c r="B286" s="346"/>
      <c r="C286" s="346"/>
      <c r="D286" s="347"/>
      <c r="E286" s="347"/>
      <c r="F286" s="348"/>
    </row>
    <row r="287" spans="2:6" ht="15" customHeight="1" x14ac:dyDescent="0.25">
      <c r="B287" s="346"/>
      <c r="C287" s="346"/>
      <c r="D287" s="347"/>
      <c r="E287" s="347"/>
      <c r="F287" s="348"/>
    </row>
    <row r="288" spans="2:6" x14ac:dyDescent="0.25">
      <c r="B288" s="346"/>
      <c r="C288" s="346"/>
      <c r="D288" s="347"/>
      <c r="E288" s="347"/>
      <c r="F288" s="348"/>
    </row>
    <row r="289" spans="2:6" x14ac:dyDescent="0.25">
      <c r="B289" s="346"/>
      <c r="C289" s="346"/>
      <c r="D289" s="347"/>
      <c r="E289" s="347"/>
      <c r="F289" s="348"/>
    </row>
    <row r="290" spans="2:6" x14ac:dyDescent="0.25">
      <c r="B290" s="346"/>
      <c r="C290" s="346"/>
      <c r="D290" s="347"/>
      <c r="E290" s="347"/>
      <c r="F290" s="348"/>
    </row>
    <row r="291" spans="2:6" ht="15" customHeight="1" x14ac:dyDescent="0.25">
      <c r="B291" s="346"/>
      <c r="C291" s="346"/>
      <c r="D291" s="347"/>
      <c r="E291" s="347"/>
      <c r="F291" s="348"/>
    </row>
    <row r="292" spans="2:6" x14ac:dyDescent="0.25">
      <c r="B292" s="346"/>
      <c r="C292" s="346"/>
      <c r="D292" s="347"/>
      <c r="E292" s="347"/>
      <c r="F292" s="348"/>
    </row>
    <row r="293" spans="2:6" x14ac:dyDescent="0.25">
      <c r="B293" s="346"/>
      <c r="C293" s="346"/>
      <c r="D293" s="347"/>
      <c r="E293" s="347"/>
      <c r="F293" s="348"/>
    </row>
    <row r="294" spans="2:6" x14ac:dyDescent="0.25">
      <c r="B294" s="346"/>
      <c r="C294" s="346"/>
      <c r="D294" s="347"/>
      <c r="E294" s="347"/>
      <c r="F294" s="348"/>
    </row>
    <row r="295" spans="2:6" ht="15" customHeight="1" x14ac:dyDescent="0.25">
      <c r="B295" s="346"/>
      <c r="C295" s="346"/>
      <c r="D295" s="347"/>
      <c r="E295" s="347"/>
      <c r="F295" s="348"/>
    </row>
    <row r="296" spans="2:6" x14ac:dyDescent="0.25">
      <c r="B296" s="346"/>
      <c r="C296" s="346"/>
      <c r="D296" s="347"/>
      <c r="E296" s="347"/>
      <c r="F296" s="348"/>
    </row>
    <row r="297" spans="2:6" x14ac:dyDescent="0.25">
      <c r="B297" s="346"/>
      <c r="C297" s="346"/>
      <c r="D297" s="347"/>
      <c r="E297" s="347"/>
      <c r="F297" s="348"/>
    </row>
    <row r="298" spans="2:6" x14ac:dyDescent="0.25">
      <c r="B298" s="346"/>
      <c r="C298" s="346"/>
      <c r="D298" s="347"/>
      <c r="E298" s="347"/>
      <c r="F298" s="348"/>
    </row>
    <row r="299" spans="2:6" x14ac:dyDescent="0.25">
      <c r="B299" s="346"/>
      <c r="C299" s="346"/>
      <c r="D299" s="347"/>
      <c r="E299" s="347"/>
      <c r="F299" s="348"/>
    </row>
    <row r="300" spans="2:6" x14ac:dyDescent="0.25">
      <c r="B300" s="346"/>
      <c r="C300" s="346"/>
      <c r="D300" s="347"/>
      <c r="E300" s="347"/>
      <c r="F300" s="348"/>
    </row>
    <row r="301" spans="2:6" x14ac:dyDescent="0.25">
      <c r="B301" s="346"/>
      <c r="C301" s="346"/>
      <c r="D301" s="347"/>
      <c r="E301" s="347"/>
      <c r="F301" s="348"/>
    </row>
    <row r="302" spans="2:6" x14ac:dyDescent="0.25">
      <c r="B302" s="346"/>
      <c r="C302" s="346"/>
      <c r="D302" s="347"/>
      <c r="E302" s="347"/>
      <c r="F302" s="348"/>
    </row>
    <row r="303" spans="2:6" x14ac:dyDescent="0.25">
      <c r="B303" s="346"/>
      <c r="C303" s="346"/>
      <c r="D303" s="347"/>
      <c r="E303" s="347"/>
      <c r="F303" s="348"/>
    </row>
    <row r="304" spans="2:6" x14ac:dyDescent="0.25">
      <c r="B304" s="346"/>
      <c r="C304" s="346"/>
      <c r="D304" s="347"/>
      <c r="E304" s="347"/>
      <c r="F304" s="348"/>
    </row>
    <row r="305" spans="1:6" x14ac:dyDescent="0.25">
      <c r="B305" s="346"/>
      <c r="C305" s="346"/>
      <c r="D305" s="347"/>
      <c r="E305" s="347"/>
      <c r="F305" s="348"/>
    </row>
    <row r="306" spans="1:6" x14ac:dyDescent="0.25">
      <c r="B306" s="346"/>
      <c r="C306" s="346"/>
      <c r="D306" s="347"/>
      <c r="E306" s="347"/>
      <c r="F306" s="348"/>
    </row>
    <row r="307" spans="1:6" x14ac:dyDescent="0.25">
      <c r="B307" s="346"/>
      <c r="C307" s="346"/>
      <c r="D307" s="347"/>
      <c r="E307" s="347"/>
      <c r="F307" s="348"/>
    </row>
    <row r="308" spans="1:6" ht="15" customHeight="1" x14ac:dyDescent="0.25">
      <c r="B308" s="346"/>
      <c r="C308" s="346"/>
      <c r="D308" s="347"/>
      <c r="E308" s="347"/>
      <c r="F308" s="348"/>
    </row>
    <row r="309" spans="1:6" x14ac:dyDescent="0.25">
      <c r="B309" s="346"/>
      <c r="C309" s="346"/>
      <c r="D309" s="347"/>
      <c r="E309" s="347"/>
      <c r="F309" s="348"/>
    </row>
    <row r="310" spans="1:6" x14ac:dyDescent="0.25">
      <c r="B310" s="346"/>
      <c r="C310" s="346"/>
      <c r="D310" s="347"/>
      <c r="E310" s="347"/>
      <c r="F310" s="348"/>
    </row>
    <row r="311" spans="1:6" ht="15" customHeight="1" x14ac:dyDescent="0.25">
      <c r="B311" s="346"/>
      <c r="C311" s="346"/>
      <c r="D311" s="347"/>
      <c r="E311" s="347"/>
      <c r="F311" s="348"/>
    </row>
    <row r="312" spans="1:6" ht="15" customHeight="1" x14ac:dyDescent="0.25">
      <c r="B312" s="346"/>
      <c r="C312" s="346"/>
      <c r="D312" s="347"/>
      <c r="E312" s="347"/>
      <c r="F312" s="348"/>
    </row>
    <row r="313" spans="1:6" x14ac:dyDescent="0.25">
      <c r="B313" s="346"/>
      <c r="C313" s="346"/>
      <c r="D313" s="347"/>
      <c r="E313" s="347"/>
      <c r="F313" s="348"/>
    </row>
    <row r="314" spans="1:6" x14ac:dyDescent="0.25">
      <c r="B314" s="349"/>
      <c r="C314" s="349"/>
      <c r="D314" s="349"/>
      <c r="E314" s="349"/>
      <c r="F314" s="350"/>
    </row>
    <row r="315" spans="1:6" x14ac:dyDescent="0.25">
      <c r="A315" s="278"/>
      <c r="B315" s="188"/>
      <c r="C315" s="188"/>
      <c r="D315" s="189"/>
      <c r="E315" s="189"/>
      <c r="F315" s="190"/>
    </row>
    <row r="316" spans="1:6" x14ac:dyDescent="0.25">
      <c r="A316" s="278"/>
      <c r="B316" s="188"/>
      <c r="C316" s="188"/>
      <c r="D316" s="189"/>
      <c r="E316" s="189"/>
      <c r="F316" s="190"/>
    </row>
    <row r="317" spans="1:6" x14ac:dyDescent="0.25">
      <c r="A317" s="278"/>
      <c r="B317" s="188"/>
      <c r="C317" s="188"/>
      <c r="D317" s="189"/>
      <c r="E317" s="189"/>
      <c r="F317" s="190"/>
    </row>
    <row r="318" spans="1:6" x14ac:dyDescent="0.25">
      <c r="A318" s="278"/>
      <c r="B318" s="188"/>
      <c r="C318" s="188"/>
      <c r="D318" s="189"/>
      <c r="E318" s="189"/>
      <c r="F318" s="190"/>
    </row>
    <row r="319" spans="1:6" x14ac:dyDescent="0.25">
      <c r="A319" s="278"/>
      <c r="B319" s="188"/>
      <c r="C319" s="188"/>
      <c r="D319" s="189"/>
      <c r="E319" s="189"/>
      <c r="F319" s="190"/>
    </row>
    <row r="320" spans="1:6" x14ac:dyDescent="0.25">
      <c r="A320" s="278"/>
      <c r="B320" s="188"/>
      <c r="C320" s="188"/>
      <c r="D320" s="189"/>
      <c r="E320" s="189"/>
      <c r="F320" s="190"/>
    </row>
    <row r="321" spans="1:7" ht="15" customHeight="1" x14ac:dyDescent="0.25">
      <c r="A321" s="278"/>
      <c r="B321" s="188"/>
      <c r="C321" s="188"/>
      <c r="D321" s="189"/>
      <c r="E321" s="189"/>
      <c r="F321" s="190"/>
    </row>
    <row r="322" spans="1:7" x14ac:dyDescent="0.25">
      <c r="A322" s="278"/>
      <c r="B322" s="188"/>
      <c r="C322" s="188"/>
      <c r="D322" s="189"/>
      <c r="E322" s="189"/>
      <c r="F322" s="190"/>
    </row>
    <row r="323" spans="1:7" x14ac:dyDescent="0.25">
      <c r="A323" s="278"/>
      <c r="B323" s="188"/>
      <c r="C323" s="188"/>
      <c r="D323" s="189"/>
      <c r="E323" s="189"/>
      <c r="F323" s="190"/>
      <c r="G323" s="319"/>
    </row>
    <row r="324" spans="1:7" x14ac:dyDescent="0.25">
      <c r="A324" s="278"/>
      <c r="B324" s="188"/>
      <c r="C324" s="188"/>
      <c r="D324" s="189"/>
      <c r="E324" s="189"/>
      <c r="F324" s="190"/>
      <c r="G324" s="319"/>
    </row>
    <row r="325" spans="1:7" ht="15" customHeight="1" x14ac:dyDescent="0.25">
      <c r="A325" s="278"/>
      <c r="B325" s="188"/>
      <c r="C325" s="188"/>
      <c r="D325" s="189"/>
      <c r="E325" s="189"/>
      <c r="F325" s="190"/>
      <c r="G325" s="319"/>
    </row>
    <row r="326" spans="1:7" x14ac:dyDescent="0.25">
      <c r="A326" s="278"/>
      <c r="B326" s="188"/>
      <c r="C326" s="188"/>
      <c r="D326" s="189"/>
      <c r="E326" s="189"/>
      <c r="F326" s="190"/>
      <c r="G326" s="319"/>
    </row>
    <row r="327" spans="1:7" x14ac:dyDescent="0.25">
      <c r="A327" s="278"/>
      <c r="B327" s="188"/>
      <c r="C327" s="188"/>
      <c r="D327" s="189"/>
      <c r="E327" s="189"/>
      <c r="F327" s="190"/>
      <c r="G327" s="319"/>
    </row>
    <row r="328" spans="1:7" x14ac:dyDescent="0.25">
      <c r="A328" s="278"/>
      <c r="B328" s="188"/>
      <c r="C328" s="188"/>
      <c r="D328" s="189"/>
      <c r="E328" s="189"/>
      <c r="F328" s="190"/>
      <c r="G328" s="319"/>
    </row>
    <row r="329" spans="1:7" x14ac:dyDescent="0.25">
      <c r="A329" s="278"/>
      <c r="B329" s="188"/>
      <c r="C329" s="188"/>
      <c r="D329" s="189"/>
      <c r="E329" s="189"/>
      <c r="F329" s="190"/>
      <c r="G329" s="319"/>
    </row>
    <row r="330" spans="1:7" ht="15" customHeight="1" x14ac:dyDescent="0.25">
      <c r="A330" s="278"/>
      <c r="B330" s="279"/>
      <c r="C330" s="279"/>
      <c r="D330" s="279"/>
      <c r="E330" s="279"/>
      <c r="F330" s="280"/>
      <c r="G330" s="319"/>
    </row>
    <row r="331" spans="1:7" ht="15" customHeight="1" x14ac:dyDescent="0.25">
      <c r="A331" s="278"/>
      <c r="B331" s="188"/>
      <c r="C331" s="188"/>
      <c r="D331" s="189"/>
      <c r="E331" s="189"/>
      <c r="F331" s="190"/>
      <c r="G331" s="319"/>
    </row>
    <row r="332" spans="1:7" x14ac:dyDescent="0.25">
      <c r="A332" s="278"/>
      <c r="B332" s="188"/>
      <c r="C332" s="188"/>
      <c r="D332" s="189"/>
      <c r="E332" s="189"/>
      <c r="F332" s="190"/>
      <c r="G332" s="319"/>
    </row>
    <row r="333" spans="1:7" x14ac:dyDescent="0.25">
      <c r="A333" s="278"/>
      <c r="B333" s="188"/>
      <c r="C333" s="188"/>
      <c r="D333" s="189"/>
      <c r="E333" s="189"/>
      <c r="F333" s="190"/>
      <c r="G333" s="319"/>
    </row>
    <row r="334" spans="1:7" ht="15" customHeight="1" x14ac:dyDescent="0.25">
      <c r="A334" s="278"/>
      <c r="B334" s="279"/>
      <c r="C334" s="279"/>
      <c r="D334" s="279"/>
      <c r="E334" s="279"/>
      <c r="F334" s="280"/>
      <c r="G334" s="319"/>
    </row>
    <row r="335" spans="1:7" x14ac:dyDescent="0.25">
      <c r="G335" s="319"/>
    </row>
    <row r="336" spans="1:7" x14ac:dyDescent="0.25">
      <c r="A336" s="278"/>
      <c r="B336" s="938"/>
      <c r="C336" s="938"/>
      <c r="D336" s="938"/>
      <c r="E336" s="938"/>
      <c r="F336" s="938"/>
      <c r="G336" s="319"/>
    </row>
    <row r="337" spans="1:7" ht="15" customHeight="1" x14ac:dyDescent="0.25">
      <c r="A337" s="278"/>
      <c r="B337" s="188"/>
      <c r="C337" s="188"/>
      <c r="D337" s="189"/>
      <c r="E337" s="189"/>
      <c r="F337" s="190"/>
      <c r="G337" s="319"/>
    </row>
    <row r="338" spans="1:7" x14ac:dyDescent="0.25">
      <c r="A338" s="278"/>
      <c r="B338" s="188"/>
      <c r="C338" s="188"/>
      <c r="D338" s="189"/>
      <c r="E338" s="189"/>
      <c r="F338" s="190"/>
      <c r="G338" s="319"/>
    </row>
    <row r="339" spans="1:7" ht="15" customHeight="1" x14ac:dyDescent="0.25">
      <c r="A339" s="278"/>
      <c r="B339" s="188"/>
      <c r="C339" s="188"/>
      <c r="D339" s="189"/>
      <c r="E339" s="189"/>
      <c r="F339" s="190"/>
      <c r="G339" s="319"/>
    </row>
    <row r="340" spans="1:7" x14ac:dyDescent="0.25">
      <c r="A340" s="278"/>
      <c r="B340" s="279"/>
      <c r="C340" s="279"/>
      <c r="D340" s="279"/>
      <c r="E340" s="279"/>
      <c r="F340" s="280"/>
      <c r="G340" s="319"/>
    </row>
    <row r="341" spans="1:7" ht="15" customHeight="1" x14ac:dyDescent="0.25">
      <c r="G341" s="319"/>
    </row>
    <row r="342" spans="1:7" x14ac:dyDescent="0.25">
      <c r="A342" s="278"/>
      <c r="B342" s="938"/>
      <c r="C342" s="938"/>
      <c r="D342" s="938"/>
      <c r="E342" s="938"/>
      <c r="F342" s="938"/>
      <c r="G342" s="319"/>
    </row>
    <row r="343" spans="1:7" ht="15" customHeight="1" x14ac:dyDescent="0.25">
      <c r="A343" s="278"/>
      <c r="B343" s="188"/>
      <c r="C343" s="188"/>
      <c r="D343" s="189"/>
      <c r="E343" s="189"/>
      <c r="F343" s="190"/>
      <c r="G343" s="319"/>
    </row>
    <row r="344" spans="1:7" x14ac:dyDescent="0.25">
      <c r="A344" s="278"/>
      <c r="B344" s="279"/>
      <c r="C344" s="279"/>
      <c r="D344" s="279"/>
      <c r="E344" s="279"/>
      <c r="F344" s="280"/>
      <c r="G344" s="319"/>
    </row>
    <row r="345" spans="1:7" x14ac:dyDescent="0.25">
      <c r="G345" s="319"/>
    </row>
    <row r="346" spans="1:7" x14ac:dyDescent="0.25">
      <c r="A346" s="278"/>
      <c r="B346" s="938"/>
      <c r="C346" s="938"/>
      <c r="D346" s="938"/>
      <c r="E346" s="938"/>
      <c r="F346" s="938"/>
      <c r="G346" s="319"/>
    </row>
    <row r="347" spans="1:7" ht="15" customHeight="1" x14ac:dyDescent="0.25">
      <c r="A347" s="278"/>
      <c r="B347" s="188"/>
      <c r="C347" s="188"/>
      <c r="D347" s="189"/>
      <c r="E347" s="189"/>
      <c r="F347" s="190"/>
      <c r="G347" s="319"/>
    </row>
    <row r="348" spans="1:7" x14ac:dyDescent="0.25">
      <c r="A348" s="278"/>
      <c r="B348" s="188"/>
      <c r="C348" s="188"/>
      <c r="D348" s="189"/>
      <c r="E348" s="189"/>
      <c r="F348" s="190"/>
      <c r="G348" s="319"/>
    </row>
    <row r="349" spans="1:7" x14ac:dyDescent="0.25">
      <c r="A349" s="278"/>
      <c r="B349" s="188"/>
      <c r="C349" s="188"/>
      <c r="D349" s="189"/>
      <c r="E349" s="189"/>
      <c r="F349" s="190"/>
      <c r="G349" s="319"/>
    </row>
    <row r="350" spans="1:7" x14ac:dyDescent="0.25">
      <c r="A350" s="278"/>
      <c r="B350" s="279"/>
      <c r="C350" s="279"/>
      <c r="D350" s="279"/>
      <c r="E350" s="279"/>
      <c r="F350" s="280"/>
      <c r="G350" s="319"/>
    </row>
    <row r="351" spans="1:7" ht="15" customHeight="1" x14ac:dyDescent="0.25">
      <c r="G351" s="319"/>
    </row>
    <row r="352" spans="1:7" x14ac:dyDescent="0.25">
      <c r="A352" s="278"/>
      <c r="B352" s="938"/>
      <c r="C352" s="938"/>
      <c r="D352" s="938"/>
      <c r="E352" s="938"/>
      <c r="F352" s="938"/>
      <c r="G352" s="319"/>
    </row>
    <row r="353" spans="1:7" x14ac:dyDescent="0.25">
      <c r="A353" s="278"/>
      <c r="B353" s="188"/>
      <c r="C353" s="188"/>
      <c r="D353" s="189"/>
      <c r="E353" s="189"/>
      <c r="F353" s="190"/>
      <c r="G353" s="319"/>
    </row>
    <row r="354" spans="1:7" x14ac:dyDescent="0.25">
      <c r="A354" s="278"/>
      <c r="B354" s="188"/>
      <c r="C354" s="188"/>
      <c r="D354" s="189"/>
      <c r="E354" s="189"/>
      <c r="F354" s="190"/>
      <c r="G354" s="319"/>
    </row>
    <row r="355" spans="1:7" ht="15" customHeight="1" x14ac:dyDescent="0.25">
      <c r="A355" s="278"/>
      <c r="B355" s="188"/>
      <c r="C355" s="188"/>
      <c r="D355" s="189"/>
      <c r="E355" s="189"/>
      <c r="F355" s="190"/>
      <c r="G355" s="319"/>
    </row>
    <row r="356" spans="1:7" x14ac:dyDescent="0.25">
      <c r="A356" s="278"/>
      <c r="B356" s="188"/>
      <c r="C356" s="188"/>
      <c r="D356" s="189"/>
      <c r="E356" s="189"/>
      <c r="F356" s="190"/>
      <c r="G356" s="319"/>
    </row>
    <row r="357" spans="1:7" x14ac:dyDescent="0.25">
      <c r="A357" s="278"/>
      <c r="B357" s="188"/>
      <c r="C357" s="188"/>
      <c r="D357" s="189"/>
      <c r="E357" s="189"/>
      <c r="F357" s="190"/>
      <c r="G357" s="319"/>
    </row>
    <row r="358" spans="1:7" x14ac:dyDescent="0.25">
      <c r="A358" s="278"/>
      <c r="B358" s="188"/>
      <c r="C358" s="188"/>
      <c r="D358" s="189"/>
      <c r="E358" s="189"/>
      <c r="F358" s="190"/>
      <c r="G358" s="319"/>
    </row>
    <row r="359" spans="1:7" x14ac:dyDescent="0.25">
      <c r="A359" s="278"/>
      <c r="B359" s="188"/>
      <c r="C359" s="188"/>
      <c r="D359" s="189"/>
      <c r="E359" s="189"/>
      <c r="F359" s="190"/>
      <c r="G359" s="319"/>
    </row>
    <row r="360" spans="1:7" ht="15" customHeight="1" x14ac:dyDescent="0.25">
      <c r="A360" s="278"/>
      <c r="B360" s="188"/>
      <c r="C360" s="188"/>
      <c r="D360" s="189"/>
      <c r="E360" s="189"/>
      <c r="F360" s="190"/>
      <c r="G360" s="319"/>
    </row>
    <row r="361" spans="1:7" x14ac:dyDescent="0.25">
      <c r="A361" s="278"/>
      <c r="B361" s="188"/>
      <c r="C361" s="188"/>
      <c r="D361" s="189"/>
      <c r="E361" s="189"/>
      <c r="F361" s="190"/>
      <c r="G361" s="319"/>
    </row>
    <row r="362" spans="1:7" x14ac:dyDescent="0.25">
      <c r="A362" s="278"/>
      <c r="B362" s="188"/>
      <c r="C362" s="188"/>
      <c r="D362" s="189"/>
      <c r="E362" s="189"/>
      <c r="F362" s="190"/>
      <c r="G362" s="319"/>
    </row>
    <row r="363" spans="1:7" x14ac:dyDescent="0.25">
      <c r="A363" s="278"/>
      <c r="B363" s="188"/>
      <c r="C363" s="188"/>
      <c r="D363" s="189"/>
      <c r="E363" s="189"/>
      <c r="F363" s="190"/>
      <c r="G363" s="319"/>
    </row>
    <row r="364" spans="1:7" ht="15" customHeight="1" x14ac:dyDescent="0.25">
      <c r="A364" s="278"/>
      <c r="B364" s="188"/>
      <c r="C364" s="188"/>
      <c r="D364" s="189"/>
      <c r="E364" s="189"/>
      <c r="F364" s="190"/>
      <c r="G364" s="319"/>
    </row>
    <row r="365" spans="1:7" x14ac:dyDescent="0.25">
      <c r="A365" s="278"/>
      <c r="B365" s="188"/>
      <c r="C365" s="188"/>
      <c r="D365" s="189"/>
      <c r="E365" s="189"/>
      <c r="F365" s="190"/>
      <c r="G365" s="319"/>
    </row>
    <row r="366" spans="1:7" x14ac:dyDescent="0.25">
      <c r="A366" s="278"/>
      <c r="B366" s="188"/>
      <c r="C366" s="188"/>
      <c r="D366" s="189"/>
      <c r="E366" s="189"/>
      <c r="F366" s="190"/>
      <c r="G366" s="319"/>
    </row>
    <row r="367" spans="1:7" x14ac:dyDescent="0.25">
      <c r="A367" s="278"/>
      <c r="B367" s="188"/>
      <c r="C367" s="188"/>
      <c r="D367" s="189"/>
      <c r="E367" s="189"/>
      <c r="F367" s="190"/>
      <c r="G367" s="319"/>
    </row>
    <row r="368" spans="1:7" x14ac:dyDescent="0.25">
      <c r="A368" s="278"/>
      <c r="B368" s="188"/>
      <c r="C368" s="188"/>
      <c r="D368" s="189"/>
      <c r="E368" s="189"/>
      <c r="F368" s="190"/>
      <c r="G368" s="319"/>
    </row>
    <row r="369" spans="1:7" x14ac:dyDescent="0.25">
      <c r="A369" s="278"/>
      <c r="B369" s="188"/>
      <c r="C369" s="188"/>
      <c r="D369" s="189"/>
      <c r="E369" s="189"/>
      <c r="F369" s="190"/>
      <c r="G369" s="319"/>
    </row>
    <row r="370" spans="1:7" x14ac:dyDescent="0.25">
      <c r="A370" s="278"/>
      <c r="B370" s="188"/>
      <c r="C370" s="188"/>
      <c r="D370" s="189"/>
      <c r="E370" s="189"/>
      <c r="F370" s="190"/>
      <c r="G370" s="319"/>
    </row>
    <row r="371" spans="1:7" x14ac:dyDescent="0.25">
      <c r="A371" s="278"/>
      <c r="B371" s="188"/>
      <c r="C371" s="188"/>
      <c r="D371" s="189"/>
      <c r="E371" s="189"/>
      <c r="F371" s="190"/>
      <c r="G371" s="319"/>
    </row>
    <row r="372" spans="1:7" x14ac:dyDescent="0.25">
      <c r="A372" s="278"/>
      <c r="B372" s="188"/>
      <c r="C372" s="188"/>
      <c r="D372" s="189"/>
      <c r="E372" s="189"/>
      <c r="F372" s="190"/>
      <c r="G372" s="319"/>
    </row>
    <row r="373" spans="1:7" x14ac:dyDescent="0.25">
      <c r="A373" s="278"/>
      <c r="B373" s="188"/>
      <c r="C373" s="188"/>
      <c r="D373" s="189"/>
      <c r="E373" s="189"/>
      <c r="F373" s="190"/>
      <c r="G373" s="319"/>
    </row>
    <row r="374" spans="1:7" x14ac:dyDescent="0.25">
      <c r="A374" s="278"/>
      <c r="B374" s="188"/>
      <c r="C374" s="188"/>
      <c r="D374" s="189"/>
      <c r="E374" s="189"/>
      <c r="F374" s="190"/>
      <c r="G374" s="319"/>
    </row>
    <row r="375" spans="1:7" x14ac:dyDescent="0.25">
      <c r="A375" s="278"/>
      <c r="B375" s="188"/>
      <c r="C375" s="188"/>
      <c r="D375" s="189"/>
      <c r="E375" s="189"/>
      <c r="F375" s="190"/>
      <c r="G375" s="319"/>
    </row>
    <row r="376" spans="1:7" x14ac:dyDescent="0.25">
      <c r="A376" s="278"/>
      <c r="B376" s="188"/>
      <c r="C376" s="188"/>
      <c r="D376" s="189"/>
      <c r="E376" s="189"/>
      <c r="F376" s="190"/>
      <c r="G376" s="319"/>
    </row>
    <row r="377" spans="1:7" x14ac:dyDescent="0.25">
      <c r="A377" s="278"/>
      <c r="B377" s="188"/>
      <c r="C377" s="188"/>
      <c r="D377" s="189"/>
      <c r="E377" s="189"/>
      <c r="F377" s="190"/>
      <c r="G377" s="319"/>
    </row>
    <row r="378" spans="1:7" x14ac:dyDescent="0.25">
      <c r="A378" s="278"/>
      <c r="B378" s="279"/>
      <c r="C378" s="279"/>
      <c r="D378" s="279"/>
      <c r="E378" s="279"/>
      <c r="F378" s="280"/>
      <c r="G378" s="319"/>
    </row>
    <row r="379" spans="1:7" x14ac:dyDescent="0.25">
      <c r="A379" s="319"/>
      <c r="B379" s="320"/>
      <c r="C379" s="320"/>
      <c r="D379" s="281"/>
      <c r="E379" s="281"/>
      <c r="F379" s="282"/>
      <c r="G379" s="319"/>
    </row>
    <row r="380" spans="1:7" ht="15" customHeight="1" x14ac:dyDescent="0.25">
      <c r="A380" s="319"/>
      <c r="B380" s="320"/>
      <c r="C380" s="320"/>
      <c r="D380" s="281"/>
      <c r="E380" s="281"/>
      <c r="F380" s="282"/>
      <c r="G380" s="319"/>
    </row>
    <row r="381" spans="1:7" x14ac:dyDescent="0.25">
      <c r="A381" s="319"/>
      <c r="B381" s="320"/>
      <c r="C381" s="320"/>
      <c r="D381" s="281"/>
      <c r="E381" s="281"/>
      <c r="F381" s="282"/>
      <c r="G381" s="319"/>
    </row>
    <row r="382" spans="1:7" x14ac:dyDescent="0.25">
      <c r="A382" s="319"/>
      <c r="B382" s="320"/>
      <c r="C382" s="320"/>
      <c r="D382" s="281"/>
      <c r="E382" s="281"/>
      <c r="F382" s="282"/>
      <c r="G382" s="319"/>
    </row>
    <row r="383" spans="1:7" x14ac:dyDescent="0.25">
      <c r="A383" s="319"/>
      <c r="B383" s="320"/>
      <c r="C383" s="320"/>
      <c r="D383" s="281"/>
      <c r="E383" s="281"/>
      <c r="F383" s="282"/>
      <c r="G383" s="319"/>
    </row>
    <row r="384" spans="1:7" ht="15" customHeight="1" x14ac:dyDescent="0.25">
      <c r="A384" s="319"/>
      <c r="B384" s="320"/>
      <c r="C384" s="320"/>
      <c r="D384" s="281"/>
      <c r="E384" s="281"/>
      <c r="F384" s="282"/>
      <c r="G384" s="319"/>
    </row>
    <row r="385" spans="1:7" x14ac:dyDescent="0.25">
      <c r="A385" s="319"/>
      <c r="B385" s="320"/>
      <c r="C385" s="320"/>
      <c r="D385" s="281"/>
      <c r="E385" s="281"/>
      <c r="F385" s="282"/>
      <c r="G385" s="319"/>
    </row>
    <row r="386" spans="1:7" x14ac:dyDescent="0.25">
      <c r="A386" s="319"/>
      <c r="B386" s="320"/>
      <c r="C386" s="320"/>
      <c r="D386" s="281"/>
      <c r="E386" s="281"/>
      <c r="F386" s="282"/>
      <c r="G386" s="319"/>
    </row>
    <row r="387" spans="1:7" x14ac:dyDescent="0.25">
      <c r="A387" s="319"/>
      <c r="B387" s="320"/>
      <c r="C387" s="320"/>
      <c r="D387" s="281"/>
      <c r="E387" s="281"/>
      <c r="F387" s="282"/>
      <c r="G387" s="319"/>
    </row>
    <row r="388" spans="1:7" x14ac:dyDescent="0.25">
      <c r="A388" s="319"/>
      <c r="B388" s="320"/>
      <c r="C388" s="320"/>
      <c r="D388" s="281"/>
      <c r="E388" s="281"/>
      <c r="F388" s="282"/>
      <c r="G388" s="319"/>
    </row>
    <row r="389" spans="1:7" x14ac:dyDescent="0.25">
      <c r="A389" s="319"/>
      <c r="B389" s="320"/>
      <c r="C389" s="320"/>
      <c r="D389" s="281"/>
      <c r="E389" s="281"/>
      <c r="F389" s="282"/>
      <c r="G389" s="319"/>
    </row>
    <row r="390" spans="1:7" x14ac:dyDescent="0.25">
      <c r="A390" s="319"/>
      <c r="B390" s="320"/>
      <c r="C390" s="320"/>
      <c r="D390" s="281"/>
      <c r="E390" s="281"/>
      <c r="F390" s="282"/>
      <c r="G390" s="319"/>
    </row>
    <row r="391" spans="1:7" x14ac:dyDescent="0.25">
      <c r="A391" s="319"/>
      <c r="B391" s="320"/>
      <c r="C391" s="320"/>
      <c r="D391" s="281"/>
      <c r="E391" s="281"/>
      <c r="F391" s="282"/>
      <c r="G391" s="319"/>
    </row>
    <row r="392" spans="1:7" x14ac:dyDescent="0.25">
      <c r="A392" s="319"/>
      <c r="B392" s="320"/>
      <c r="C392" s="320"/>
      <c r="D392" s="281"/>
      <c r="E392" s="281"/>
      <c r="F392" s="282"/>
      <c r="G392" s="319"/>
    </row>
    <row r="393" spans="1:7" x14ac:dyDescent="0.25">
      <c r="A393" s="319"/>
      <c r="B393" s="320"/>
      <c r="C393" s="320"/>
      <c r="D393" s="281"/>
      <c r="E393" s="281"/>
      <c r="F393" s="282"/>
      <c r="G393" s="319"/>
    </row>
    <row r="394" spans="1:7" x14ac:dyDescent="0.25">
      <c r="A394" s="319"/>
      <c r="B394" s="320"/>
      <c r="C394" s="320"/>
      <c r="D394" s="281"/>
      <c r="E394" s="281"/>
      <c r="F394" s="282"/>
      <c r="G394" s="319"/>
    </row>
    <row r="395" spans="1:7" x14ac:dyDescent="0.25">
      <c r="A395" s="319"/>
      <c r="B395" s="320"/>
      <c r="C395" s="320"/>
      <c r="D395" s="281"/>
      <c r="E395" s="281"/>
      <c r="F395" s="282"/>
      <c r="G395" s="319"/>
    </row>
    <row r="396" spans="1:7" x14ac:dyDescent="0.25">
      <c r="A396" s="319"/>
      <c r="B396" s="320"/>
      <c r="C396" s="320"/>
      <c r="D396" s="281"/>
      <c r="E396" s="281"/>
      <c r="F396" s="282"/>
      <c r="G396" s="319"/>
    </row>
    <row r="397" spans="1:7" x14ac:dyDescent="0.25">
      <c r="A397" s="319"/>
      <c r="B397" s="320"/>
      <c r="C397" s="320"/>
      <c r="D397" s="281"/>
      <c r="E397" s="281"/>
      <c r="F397" s="282"/>
      <c r="G397" s="319"/>
    </row>
    <row r="398" spans="1:7" x14ac:dyDescent="0.25">
      <c r="A398" s="319"/>
      <c r="B398" s="320"/>
      <c r="C398" s="320"/>
      <c r="D398" s="281"/>
      <c r="E398" s="281"/>
      <c r="F398" s="282"/>
      <c r="G398" s="319"/>
    </row>
    <row r="399" spans="1:7" x14ac:dyDescent="0.25">
      <c r="A399" s="319"/>
      <c r="B399" s="320"/>
      <c r="C399" s="320"/>
      <c r="D399" s="281"/>
      <c r="E399" s="281"/>
      <c r="F399" s="282"/>
      <c r="G399" s="319"/>
    </row>
    <row r="400" spans="1:7" x14ac:dyDescent="0.25">
      <c r="A400" s="319"/>
      <c r="B400" s="320"/>
      <c r="C400" s="320"/>
      <c r="D400" s="281"/>
      <c r="E400" s="281"/>
      <c r="F400" s="282"/>
      <c r="G400" s="319"/>
    </row>
    <row r="401" spans="1:7" x14ac:dyDescent="0.25">
      <c r="A401" s="319"/>
      <c r="B401" s="320"/>
      <c r="C401" s="320"/>
      <c r="D401" s="281"/>
      <c r="E401" s="281"/>
      <c r="F401" s="282"/>
      <c r="G401" s="319"/>
    </row>
    <row r="402" spans="1:7" x14ac:dyDescent="0.25">
      <c r="A402" s="319"/>
      <c r="B402" s="320"/>
      <c r="C402" s="320"/>
      <c r="D402" s="281"/>
      <c r="E402" s="281"/>
      <c r="F402" s="282"/>
      <c r="G402" s="319"/>
    </row>
    <row r="403" spans="1:7" x14ac:dyDescent="0.25">
      <c r="A403" s="319"/>
      <c r="B403" s="320"/>
      <c r="C403" s="320"/>
      <c r="D403" s="281"/>
      <c r="E403" s="281"/>
      <c r="F403" s="282"/>
      <c r="G403" s="319"/>
    </row>
    <row r="404" spans="1:7" x14ac:dyDescent="0.25">
      <c r="A404" s="319"/>
      <c r="B404" s="320"/>
      <c r="C404" s="320"/>
      <c r="D404" s="281"/>
      <c r="E404" s="281"/>
      <c r="F404" s="282"/>
      <c r="G404" s="319"/>
    </row>
    <row r="405" spans="1:7" x14ac:dyDescent="0.25">
      <c r="A405" s="319"/>
      <c r="B405" s="320"/>
      <c r="C405" s="320"/>
      <c r="D405" s="281"/>
      <c r="E405" s="281"/>
      <c r="F405" s="282"/>
      <c r="G405" s="319"/>
    </row>
    <row r="406" spans="1:7" x14ac:dyDescent="0.25">
      <c r="A406" s="319"/>
      <c r="B406" s="320"/>
      <c r="C406" s="320"/>
      <c r="D406" s="281"/>
      <c r="E406" s="281"/>
      <c r="F406" s="282"/>
      <c r="G406" s="319"/>
    </row>
    <row r="407" spans="1:7" x14ac:dyDescent="0.25">
      <c r="A407" s="319"/>
      <c r="B407" s="320"/>
      <c r="C407" s="320"/>
      <c r="D407" s="281"/>
      <c r="E407" s="281"/>
      <c r="F407" s="282"/>
      <c r="G407" s="319"/>
    </row>
    <row r="408" spans="1:7" x14ac:dyDescent="0.25">
      <c r="A408" s="319"/>
      <c r="B408" s="320"/>
      <c r="C408" s="320"/>
      <c r="D408" s="281"/>
      <c r="E408" s="281"/>
      <c r="F408" s="282"/>
      <c r="G408" s="319"/>
    </row>
    <row r="409" spans="1:7" x14ac:dyDescent="0.25">
      <c r="A409" s="319"/>
      <c r="B409" s="320"/>
      <c r="C409" s="320"/>
      <c r="D409" s="281"/>
      <c r="E409" s="281"/>
      <c r="F409" s="282"/>
      <c r="G409" s="319"/>
    </row>
    <row r="410" spans="1:7" x14ac:dyDescent="0.25">
      <c r="A410" s="319"/>
      <c r="B410" s="320"/>
      <c r="C410" s="320"/>
      <c r="D410" s="281"/>
      <c r="E410" s="281"/>
      <c r="F410" s="282"/>
      <c r="G410" s="319"/>
    </row>
    <row r="411" spans="1:7" x14ac:dyDescent="0.25">
      <c r="A411" s="319"/>
      <c r="B411" s="320"/>
      <c r="C411" s="320"/>
      <c r="D411" s="281"/>
      <c r="E411" s="281"/>
      <c r="F411" s="282"/>
      <c r="G411" s="319"/>
    </row>
    <row r="412" spans="1:7" x14ac:dyDescent="0.25">
      <c r="A412" s="319"/>
      <c r="B412" s="320"/>
      <c r="C412" s="320"/>
      <c r="D412" s="281"/>
      <c r="E412" s="281"/>
      <c r="F412" s="282"/>
      <c r="G412" s="319"/>
    </row>
    <row r="413" spans="1:7" x14ac:dyDescent="0.25">
      <c r="A413" s="319"/>
      <c r="B413" s="320"/>
      <c r="C413" s="320"/>
      <c r="D413" s="281"/>
      <c r="E413" s="281"/>
      <c r="F413" s="282"/>
      <c r="G413" s="319"/>
    </row>
    <row r="414" spans="1:7" x14ac:dyDescent="0.25">
      <c r="A414" s="319"/>
      <c r="B414" s="320"/>
      <c r="C414" s="320"/>
      <c r="D414" s="281"/>
      <c r="E414" s="281"/>
      <c r="F414" s="282"/>
      <c r="G414" s="319"/>
    </row>
    <row r="415" spans="1:7" x14ac:dyDescent="0.25">
      <c r="A415" s="319"/>
      <c r="B415" s="320"/>
      <c r="C415" s="320"/>
      <c r="D415" s="281"/>
      <c r="E415" s="281"/>
      <c r="F415" s="282"/>
      <c r="G415" s="319"/>
    </row>
    <row r="416" spans="1:7" x14ac:dyDescent="0.25">
      <c r="A416" s="319"/>
      <c r="B416" s="320"/>
      <c r="C416" s="320"/>
      <c r="D416" s="281"/>
      <c r="E416" s="281"/>
      <c r="F416" s="282"/>
      <c r="G416" s="319"/>
    </row>
    <row r="417" spans="1:7" x14ac:dyDescent="0.25">
      <c r="A417" s="319"/>
      <c r="B417" s="320"/>
      <c r="C417" s="320"/>
      <c r="D417" s="281"/>
      <c r="E417" s="281"/>
      <c r="F417" s="282"/>
      <c r="G417" s="319"/>
    </row>
    <row r="418" spans="1:7" x14ac:dyDescent="0.25">
      <c r="A418" s="319"/>
      <c r="B418" s="320"/>
      <c r="C418" s="320"/>
      <c r="D418" s="281"/>
      <c r="E418" s="281"/>
      <c r="F418" s="282"/>
      <c r="G418" s="319"/>
    </row>
    <row r="419" spans="1:7" x14ac:dyDescent="0.25">
      <c r="A419" s="319"/>
      <c r="B419" s="320"/>
      <c r="C419" s="320"/>
      <c r="D419" s="281"/>
      <c r="E419" s="281"/>
      <c r="F419" s="282"/>
      <c r="G419" s="319"/>
    </row>
    <row r="420" spans="1:7" ht="15" customHeight="1" x14ac:dyDescent="0.25">
      <c r="A420" s="319"/>
      <c r="B420" s="320"/>
      <c r="C420" s="320"/>
      <c r="D420" s="281"/>
      <c r="E420" s="281"/>
      <c r="F420" s="282"/>
      <c r="G420" s="319"/>
    </row>
    <row r="421" spans="1:7" x14ac:dyDescent="0.25">
      <c r="A421" s="319"/>
      <c r="B421" s="320"/>
      <c r="C421" s="320"/>
      <c r="D421" s="281"/>
      <c r="E421" s="281"/>
      <c r="F421" s="282"/>
      <c r="G421" s="319"/>
    </row>
    <row r="422" spans="1:7" x14ac:dyDescent="0.25">
      <c r="A422" s="319"/>
      <c r="B422" s="320"/>
      <c r="C422" s="320"/>
      <c r="D422" s="281"/>
      <c r="E422" s="281"/>
      <c r="F422" s="282"/>
      <c r="G422" s="319"/>
    </row>
    <row r="423" spans="1:7" x14ac:dyDescent="0.25">
      <c r="A423" s="319"/>
      <c r="B423" s="321"/>
      <c r="C423" s="321"/>
      <c r="D423" s="321"/>
      <c r="E423" s="321"/>
      <c r="F423" s="322"/>
      <c r="G423" s="319"/>
    </row>
    <row r="424" spans="1:7" x14ac:dyDescent="0.25">
      <c r="A424" s="319"/>
      <c r="B424" s="319"/>
      <c r="C424" s="319"/>
      <c r="D424" s="319"/>
      <c r="E424" s="319"/>
      <c r="F424" s="319"/>
      <c r="G424" s="319"/>
    </row>
    <row r="425" spans="1:7" ht="15" customHeight="1" x14ac:dyDescent="0.25">
      <c r="A425" s="319"/>
      <c r="B425" s="937"/>
      <c r="C425" s="937"/>
      <c r="D425" s="937"/>
      <c r="E425" s="937"/>
      <c r="F425" s="937"/>
      <c r="G425" s="319"/>
    </row>
    <row r="426" spans="1:7" x14ac:dyDescent="0.25">
      <c r="A426" s="319"/>
      <c r="B426" s="320"/>
      <c r="C426" s="320"/>
      <c r="D426" s="281"/>
      <c r="E426" s="281"/>
      <c r="F426" s="282"/>
      <c r="G426" s="319"/>
    </row>
    <row r="427" spans="1:7" x14ac:dyDescent="0.25">
      <c r="A427" s="319"/>
      <c r="B427" s="320"/>
      <c r="C427" s="320"/>
      <c r="D427" s="281"/>
      <c r="E427" s="281"/>
      <c r="F427" s="282"/>
      <c r="G427" s="319"/>
    </row>
    <row r="428" spans="1:7" x14ac:dyDescent="0.25">
      <c r="A428" s="319"/>
      <c r="B428" s="320"/>
      <c r="C428" s="320"/>
      <c r="D428" s="281"/>
      <c r="E428" s="281"/>
      <c r="F428" s="282"/>
      <c r="G428" s="319"/>
    </row>
    <row r="429" spans="1:7" ht="15" customHeight="1" x14ac:dyDescent="0.25">
      <c r="A429" s="319"/>
      <c r="B429" s="320"/>
      <c r="C429" s="320"/>
      <c r="D429" s="281"/>
      <c r="E429" s="281"/>
      <c r="F429" s="282"/>
      <c r="G429" s="319"/>
    </row>
    <row r="430" spans="1:7" x14ac:dyDescent="0.25">
      <c r="A430" s="319"/>
      <c r="B430" s="320"/>
      <c r="C430" s="320"/>
      <c r="D430" s="281"/>
      <c r="E430" s="281"/>
      <c r="F430" s="282"/>
      <c r="G430" s="319"/>
    </row>
    <row r="431" spans="1:7" x14ac:dyDescent="0.25">
      <c r="A431" s="319"/>
      <c r="B431" s="320"/>
      <c r="C431" s="320"/>
      <c r="D431" s="281"/>
      <c r="E431" s="281"/>
      <c r="F431" s="282"/>
      <c r="G431" s="319"/>
    </row>
    <row r="432" spans="1:7" x14ac:dyDescent="0.25">
      <c r="A432" s="319"/>
      <c r="B432" s="320"/>
      <c r="C432" s="320"/>
      <c r="D432" s="281"/>
      <c r="E432" s="281"/>
      <c r="F432" s="282"/>
      <c r="G432" s="319"/>
    </row>
    <row r="433" spans="1:7" x14ac:dyDescent="0.25">
      <c r="A433" s="319"/>
      <c r="B433" s="320"/>
      <c r="C433" s="320"/>
      <c r="D433" s="281"/>
      <c r="E433" s="281"/>
      <c r="F433" s="282"/>
      <c r="G433" s="319"/>
    </row>
    <row r="434" spans="1:7" x14ac:dyDescent="0.25">
      <c r="A434" s="319"/>
      <c r="B434" s="321"/>
      <c r="C434" s="321"/>
      <c r="D434" s="321"/>
      <c r="E434" s="321"/>
      <c r="F434" s="322"/>
      <c r="G434" s="319"/>
    </row>
    <row r="435" spans="1:7" x14ac:dyDescent="0.25">
      <c r="A435" s="319"/>
      <c r="B435" s="321"/>
      <c r="C435" s="321"/>
      <c r="D435" s="321"/>
      <c r="E435" s="321"/>
      <c r="F435" s="322"/>
      <c r="G435" s="319"/>
    </row>
    <row r="436" spans="1:7" x14ac:dyDescent="0.25">
      <c r="A436" s="319"/>
      <c r="B436" s="937"/>
      <c r="C436" s="937"/>
      <c r="D436" s="937"/>
      <c r="E436" s="937"/>
      <c r="F436" s="937"/>
      <c r="G436" s="319"/>
    </row>
    <row r="437" spans="1:7" x14ac:dyDescent="0.25">
      <c r="A437" s="319"/>
      <c r="B437" s="320"/>
      <c r="C437" s="320"/>
      <c r="D437" s="281"/>
      <c r="E437" s="281"/>
      <c r="F437" s="282"/>
      <c r="G437" s="319"/>
    </row>
    <row r="438" spans="1:7" x14ac:dyDescent="0.25">
      <c r="A438" s="319"/>
      <c r="B438" s="320"/>
      <c r="C438" s="320"/>
      <c r="D438" s="281"/>
      <c r="E438" s="281"/>
      <c r="F438" s="282"/>
      <c r="G438" s="319"/>
    </row>
    <row r="439" spans="1:7" x14ac:dyDescent="0.25">
      <c r="A439" s="319"/>
      <c r="B439" s="320"/>
      <c r="C439" s="320"/>
      <c r="D439" s="281"/>
      <c r="E439" s="281"/>
      <c r="F439" s="282"/>
      <c r="G439" s="319"/>
    </row>
    <row r="440" spans="1:7" ht="15" customHeight="1" x14ac:dyDescent="0.25">
      <c r="A440" s="319"/>
      <c r="B440" s="321"/>
      <c r="C440" s="321"/>
      <c r="D440" s="321"/>
      <c r="E440" s="321"/>
      <c r="F440" s="322"/>
      <c r="G440" s="319"/>
    </row>
    <row r="441" spans="1:7" x14ac:dyDescent="0.25">
      <c r="A441" s="319"/>
      <c r="B441" s="319"/>
      <c r="C441" s="319"/>
      <c r="D441" s="319"/>
      <c r="E441" s="319"/>
      <c r="F441" s="319"/>
      <c r="G441" s="319"/>
    </row>
    <row r="442" spans="1:7" x14ac:dyDescent="0.25">
      <c r="A442" s="319"/>
      <c r="B442" s="937"/>
      <c r="C442" s="937"/>
      <c r="D442" s="937"/>
      <c r="E442" s="937"/>
      <c r="F442" s="937"/>
      <c r="G442" s="319"/>
    </row>
    <row r="443" spans="1:7" x14ac:dyDescent="0.25">
      <c r="A443" s="319"/>
      <c r="B443" s="320"/>
      <c r="C443" s="320"/>
      <c r="D443" s="281"/>
      <c r="E443" s="281"/>
      <c r="F443" s="282"/>
      <c r="G443" s="319"/>
    </row>
    <row r="444" spans="1:7" x14ac:dyDescent="0.25">
      <c r="A444" s="319"/>
      <c r="B444" s="321"/>
      <c r="C444" s="321"/>
      <c r="D444" s="321"/>
      <c r="E444" s="321"/>
      <c r="F444" s="322"/>
      <c r="G444" s="319"/>
    </row>
    <row r="445" spans="1:7" x14ac:dyDescent="0.25">
      <c r="A445" s="319"/>
      <c r="B445" s="319"/>
      <c r="C445" s="319"/>
      <c r="D445" s="319"/>
      <c r="E445" s="319"/>
      <c r="F445" s="319"/>
      <c r="G445" s="319"/>
    </row>
    <row r="446" spans="1:7" x14ac:dyDescent="0.25">
      <c r="A446" s="319"/>
      <c r="B446" s="937"/>
      <c r="C446" s="937"/>
      <c r="D446" s="937"/>
      <c r="E446" s="937"/>
      <c r="F446" s="937"/>
      <c r="G446" s="319"/>
    </row>
    <row r="447" spans="1:7" x14ac:dyDescent="0.25">
      <c r="A447" s="319"/>
      <c r="B447" s="320"/>
      <c r="C447" s="320"/>
      <c r="D447" s="281"/>
      <c r="E447" s="281"/>
      <c r="F447" s="282"/>
      <c r="G447" s="319"/>
    </row>
    <row r="448" spans="1:7" x14ac:dyDescent="0.25">
      <c r="A448" s="319"/>
      <c r="B448" s="320"/>
      <c r="C448" s="320"/>
      <c r="D448" s="281"/>
      <c r="E448" s="281"/>
      <c r="F448" s="282"/>
      <c r="G448" s="319"/>
    </row>
    <row r="449" spans="1:7" x14ac:dyDescent="0.25">
      <c r="A449" s="319"/>
      <c r="B449" s="320"/>
      <c r="C449" s="320"/>
      <c r="D449" s="281"/>
      <c r="E449" s="281"/>
      <c r="F449" s="282"/>
      <c r="G449" s="319"/>
    </row>
    <row r="450" spans="1:7" x14ac:dyDescent="0.25">
      <c r="A450" s="319"/>
      <c r="B450" s="320"/>
      <c r="C450" s="320"/>
      <c r="D450" s="281"/>
      <c r="E450" s="281"/>
      <c r="F450" s="282"/>
      <c r="G450" s="319"/>
    </row>
    <row r="451" spans="1:7" x14ac:dyDescent="0.25">
      <c r="A451" s="319"/>
      <c r="B451" s="321"/>
      <c r="C451" s="321"/>
      <c r="D451" s="321"/>
      <c r="E451" s="321"/>
      <c r="F451" s="322"/>
      <c r="G451" s="319"/>
    </row>
    <row r="452" spans="1:7" x14ac:dyDescent="0.25">
      <c r="A452" s="319"/>
      <c r="B452" s="319"/>
      <c r="C452" s="319"/>
      <c r="D452" s="319"/>
      <c r="E452" s="319"/>
      <c r="F452" s="319"/>
      <c r="G452" s="319"/>
    </row>
    <row r="453" spans="1:7" ht="15" customHeight="1" x14ac:dyDescent="0.25">
      <c r="A453" s="319"/>
      <c r="B453" s="937"/>
      <c r="C453" s="937"/>
      <c r="D453" s="937"/>
      <c r="E453" s="937"/>
      <c r="F453" s="937"/>
      <c r="G453" s="319"/>
    </row>
    <row r="454" spans="1:7" x14ac:dyDescent="0.25">
      <c r="A454" s="319"/>
      <c r="B454" s="320"/>
      <c r="C454" s="320"/>
      <c r="D454" s="281"/>
      <c r="E454" s="281"/>
      <c r="F454" s="282"/>
      <c r="G454" s="319"/>
    </row>
    <row r="455" spans="1:7" x14ac:dyDescent="0.25">
      <c r="A455" s="319"/>
      <c r="B455" s="321"/>
      <c r="C455" s="321"/>
      <c r="D455" s="321"/>
      <c r="E455" s="321"/>
      <c r="F455" s="322"/>
      <c r="G455" s="319"/>
    </row>
    <row r="456" spans="1:7" x14ac:dyDescent="0.25">
      <c r="A456" s="319"/>
      <c r="B456" s="319"/>
      <c r="C456" s="319"/>
      <c r="D456" s="319"/>
      <c r="E456" s="319"/>
      <c r="F456" s="319"/>
      <c r="G456" s="319"/>
    </row>
    <row r="457" spans="1:7" ht="15" customHeight="1" x14ac:dyDescent="0.25">
      <c r="A457" s="319"/>
      <c r="B457" s="937"/>
      <c r="C457" s="937"/>
      <c r="D457" s="937"/>
      <c r="E457" s="937"/>
      <c r="F457" s="937"/>
      <c r="G457" s="319"/>
    </row>
    <row r="458" spans="1:7" x14ac:dyDescent="0.25">
      <c r="A458" s="319"/>
      <c r="B458" s="320"/>
      <c r="C458" s="320"/>
      <c r="D458" s="281"/>
      <c r="E458" s="281"/>
      <c r="F458" s="282"/>
      <c r="G458" s="319"/>
    </row>
    <row r="459" spans="1:7" x14ac:dyDescent="0.25">
      <c r="A459" s="319"/>
      <c r="B459" s="320"/>
      <c r="C459" s="320"/>
      <c r="D459" s="281"/>
      <c r="E459" s="281"/>
      <c r="F459" s="282"/>
      <c r="G459" s="319"/>
    </row>
    <row r="460" spans="1:7" x14ac:dyDescent="0.25">
      <c r="A460" s="319"/>
      <c r="B460" s="321"/>
      <c r="C460" s="321"/>
      <c r="D460" s="321"/>
      <c r="E460" s="321"/>
      <c r="F460" s="322"/>
      <c r="G460" s="319"/>
    </row>
    <row r="461" spans="1:7" ht="15" customHeight="1" x14ac:dyDescent="0.25">
      <c r="A461" s="319"/>
      <c r="B461" s="319"/>
      <c r="C461" s="319"/>
      <c r="D461" s="319"/>
      <c r="E461" s="319"/>
      <c r="F461" s="319"/>
      <c r="G461" s="319"/>
    </row>
    <row r="462" spans="1:7" x14ac:dyDescent="0.25">
      <c r="A462" s="319"/>
      <c r="B462" s="937"/>
      <c r="C462" s="937"/>
      <c r="D462" s="937"/>
      <c r="E462" s="937"/>
      <c r="F462" s="937"/>
      <c r="G462" s="319"/>
    </row>
    <row r="463" spans="1:7" x14ac:dyDescent="0.25">
      <c r="A463" s="319"/>
      <c r="B463" s="320"/>
      <c r="C463" s="320"/>
      <c r="D463" s="281"/>
      <c r="E463" s="281"/>
      <c r="F463" s="282"/>
      <c r="G463" s="319"/>
    </row>
    <row r="464" spans="1:7" x14ac:dyDescent="0.25">
      <c r="A464" s="319"/>
      <c r="B464" s="320"/>
      <c r="C464" s="320"/>
      <c r="D464" s="281"/>
      <c r="E464" s="281"/>
      <c r="F464" s="282"/>
      <c r="G464" s="319"/>
    </row>
    <row r="465" spans="1:7" x14ac:dyDescent="0.25">
      <c r="A465" s="319"/>
      <c r="B465" s="320"/>
      <c r="C465" s="320"/>
      <c r="D465" s="281"/>
      <c r="E465" s="281"/>
      <c r="F465" s="282"/>
      <c r="G465" s="319"/>
    </row>
    <row r="466" spans="1:7" x14ac:dyDescent="0.25">
      <c r="A466" s="319"/>
      <c r="B466" s="320"/>
      <c r="C466" s="320"/>
      <c r="D466" s="281"/>
      <c r="E466" s="281"/>
      <c r="F466" s="282"/>
      <c r="G466" s="319"/>
    </row>
    <row r="467" spans="1:7" x14ac:dyDescent="0.25">
      <c r="A467" s="319"/>
      <c r="B467" s="320"/>
      <c r="C467" s="320"/>
      <c r="D467" s="281"/>
      <c r="E467" s="281"/>
      <c r="F467" s="282"/>
      <c r="G467" s="319"/>
    </row>
    <row r="468" spans="1:7" x14ac:dyDescent="0.25">
      <c r="A468" s="319"/>
      <c r="B468" s="320"/>
      <c r="C468" s="320"/>
      <c r="D468" s="281"/>
      <c r="E468" s="281"/>
      <c r="F468" s="282"/>
      <c r="G468" s="319"/>
    </row>
    <row r="469" spans="1:7" ht="15" customHeight="1" x14ac:dyDescent="0.25">
      <c r="A469" s="319"/>
      <c r="B469" s="320"/>
      <c r="C469" s="320"/>
      <c r="D469" s="281"/>
      <c r="E469" s="281"/>
      <c r="F469" s="282"/>
      <c r="G469" s="319"/>
    </row>
    <row r="470" spans="1:7" x14ac:dyDescent="0.25">
      <c r="A470" s="319"/>
      <c r="B470" s="320"/>
      <c r="C470" s="320"/>
      <c r="D470" s="281"/>
      <c r="E470" s="281"/>
      <c r="F470" s="282"/>
      <c r="G470" s="319"/>
    </row>
    <row r="471" spans="1:7" x14ac:dyDescent="0.25">
      <c r="A471" s="319"/>
      <c r="B471" s="320"/>
      <c r="C471" s="320"/>
      <c r="D471" s="281"/>
      <c r="E471" s="281"/>
      <c r="F471" s="282"/>
      <c r="G471" s="319"/>
    </row>
    <row r="472" spans="1:7" x14ac:dyDescent="0.25">
      <c r="A472" s="319"/>
      <c r="B472" s="321"/>
      <c r="C472" s="321"/>
      <c r="D472" s="321"/>
      <c r="E472" s="321"/>
      <c r="F472" s="322"/>
      <c r="G472" s="319"/>
    </row>
    <row r="473" spans="1:7" ht="15" customHeight="1" x14ac:dyDescent="0.25">
      <c r="A473" s="319"/>
      <c r="B473" s="319"/>
      <c r="C473" s="319"/>
      <c r="D473" s="319"/>
      <c r="E473" s="319"/>
      <c r="F473" s="319"/>
      <c r="G473" s="319"/>
    </row>
    <row r="474" spans="1:7" x14ac:dyDescent="0.25">
      <c r="A474" s="319"/>
      <c r="B474" s="937"/>
      <c r="C474" s="937"/>
      <c r="D474" s="937"/>
      <c r="E474" s="937"/>
      <c r="F474" s="937"/>
      <c r="G474" s="319"/>
    </row>
    <row r="475" spans="1:7" x14ac:dyDescent="0.25">
      <c r="A475" s="319"/>
      <c r="B475" s="320"/>
      <c r="C475" s="320"/>
      <c r="D475" s="281"/>
      <c r="E475" s="281"/>
      <c r="F475" s="282"/>
      <c r="G475" s="319"/>
    </row>
    <row r="476" spans="1:7" x14ac:dyDescent="0.25">
      <c r="A476" s="319"/>
      <c r="B476" s="320"/>
      <c r="C476" s="320"/>
      <c r="D476" s="281"/>
      <c r="E476" s="281"/>
      <c r="F476" s="282"/>
      <c r="G476" s="319"/>
    </row>
    <row r="477" spans="1:7" x14ac:dyDescent="0.25">
      <c r="A477" s="319"/>
      <c r="B477" s="320"/>
      <c r="C477" s="320"/>
      <c r="D477" s="281"/>
      <c r="E477" s="281"/>
      <c r="F477" s="282"/>
      <c r="G477" s="319"/>
    </row>
    <row r="478" spans="1:7" x14ac:dyDescent="0.25">
      <c r="A478" s="319"/>
      <c r="B478" s="320"/>
      <c r="C478" s="320"/>
      <c r="D478" s="281"/>
      <c r="E478" s="281"/>
      <c r="F478" s="282"/>
      <c r="G478" s="319"/>
    </row>
    <row r="479" spans="1:7" x14ac:dyDescent="0.25">
      <c r="A479" s="319"/>
      <c r="B479" s="320"/>
      <c r="C479" s="320"/>
      <c r="D479" s="281"/>
      <c r="E479" s="281"/>
      <c r="F479" s="282"/>
      <c r="G479" s="319"/>
    </row>
    <row r="480" spans="1:7" x14ac:dyDescent="0.25">
      <c r="A480" s="319"/>
      <c r="B480" s="320"/>
      <c r="C480" s="320"/>
      <c r="D480" s="281"/>
      <c r="E480" s="281"/>
      <c r="F480" s="282"/>
      <c r="G480" s="319"/>
    </row>
    <row r="481" spans="1:7" x14ac:dyDescent="0.25">
      <c r="A481" s="319"/>
      <c r="B481" s="320"/>
      <c r="C481" s="320"/>
      <c r="D481" s="281"/>
      <c r="E481" s="281"/>
      <c r="F481" s="282"/>
      <c r="G481" s="319"/>
    </row>
    <row r="482" spans="1:7" x14ac:dyDescent="0.25">
      <c r="A482" s="319"/>
      <c r="B482" s="320"/>
      <c r="C482" s="320"/>
      <c r="D482" s="281"/>
      <c r="E482" s="281"/>
      <c r="F482" s="282"/>
      <c r="G482" s="319"/>
    </row>
    <row r="483" spans="1:7" x14ac:dyDescent="0.25">
      <c r="A483" s="319"/>
      <c r="B483" s="320"/>
      <c r="C483" s="320"/>
      <c r="D483" s="281"/>
      <c r="E483" s="281"/>
      <c r="F483" s="282"/>
      <c r="G483" s="319"/>
    </row>
    <row r="484" spans="1:7" ht="15" customHeight="1" x14ac:dyDescent="0.25">
      <c r="A484" s="319"/>
      <c r="B484" s="320"/>
      <c r="C484" s="320"/>
      <c r="D484" s="281"/>
      <c r="E484" s="281"/>
      <c r="F484" s="282"/>
      <c r="G484" s="319"/>
    </row>
    <row r="485" spans="1:7" x14ac:dyDescent="0.25">
      <c r="A485" s="319"/>
      <c r="B485" s="320"/>
      <c r="C485" s="320"/>
      <c r="D485" s="281"/>
      <c r="E485" s="281"/>
      <c r="F485" s="282"/>
      <c r="G485" s="319"/>
    </row>
    <row r="486" spans="1:7" x14ac:dyDescent="0.25">
      <c r="A486" s="319"/>
      <c r="B486" s="320"/>
      <c r="C486" s="320"/>
      <c r="D486" s="281"/>
      <c r="E486" s="281"/>
      <c r="F486" s="282"/>
      <c r="G486" s="319"/>
    </row>
    <row r="487" spans="1:7" x14ac:dyDescent="0.25">
      <c r="A487" s="319"/>
      <c r="B487" s="320"/>
      <c r="C487" s="320"/>
      <c r="D487" s="281"/>
      <c r="E487" s="281"/>
      <c r="F487" s="282"/>
      <c r="G487" s="319"/>
    </row>
    <row r="488" spans="1:7" x14ac:dyDescent="0.25">
      <c r="A488" s="319"/>
      <c r="B488" s="320"/>
      <c r="C488" s="320"/>
      <c r="D488" s="281"/>
      <c r="E488" s="281"/>
      <c r="F488" s="282"/>
      <c r="G488" s="319"/>
    </row>
    <row r="489" spans="1:7" x14ac:dyDescent="0.25">
      <c r="A489" s="319"/>
      <c r="B489" s="320"/>
      <c r="C489" s="320"/>
      <c r="D489" s="281"/>
      <c r="E489" s="281"/>
      <c r="F489" s="282"/>
      <c r="G489" s="319"/>
    </row>
    <row r="490" spans="1:7" x14ac:dyDescent="0.25">
      <c r="A490" s="319"/>
      <c r="B490" s="320"/>
      <c r="C490" s="320"/>
      <c r="D490" s="281"/>
      <c r="E490" s="281"/>
      <c r="F490" s="282"/>
      <c r="G490" s="319"/>
    </row>
    <row r="491" spans="1:7" x14ac:dyDescent="0.25">
      <c r="A491" s="319"/>
      <c r="B491" s="320"/>
      <c r="C491" s="320"/>
      <c r="D491" s="281"/>
      <c r="E491" s="281"/>
      <c r="F491" s="282"/>
      <c r="G491" s="319"/>
    </row>
    <row r="492" spans="1:7" x14ac:dyDescent="0.25">
      <c r="A492" s="319"/>
      <c r="B492" s="320"/>
      <c r="C492" s="320"/>
      <c r="D492" s="281"/>
      <c r="E492" s="281"/>
      <c r="F492" s="282"/>
      <c r="G492" s="319"/>
    </row>
    <row r="493" spans="1:7" x14ac:dyDescent="0.25">
      <c r="A493" s="319"/>
      <c r="B493" s="320"/>
      <c r="C493" s="320"/>
      <c r="D493" s="281"/>
      <c r="E493" s="281"/>
      <c r="F493" s="282"/>
      <c r="G493" s="319"/>
    </row>
    <row r="494" spans="1:7" x14ac:dyDescent="0.25">
      <c r="A494" s="319"/>
      <c r="B494" s="320"/>
      <c r="C494" s="320"/>
      <c r="D494" s="281"/>
      <c r="E494" s="281"/>
      <c r="F494" s="282"/>
      <c r="G494" s="319"/>
    </row>
    <row r="495" spans="1:7" x14ac:dyDescent="0.25">
      <c r="A495" s="319"/>
      <c r="B495" s="320"/>
      <c r="C495" s="320"/>
      <c r="D495" s="281"/>
      <c r="E495" s="281"/>
      <c r="F495" s="282"/>
      <c r="G495" s="319"/>
    </row>
    <row r="496" spans="1:7" x14ac:dyDescent="0.25">
      <c r="A496" s="319"/>
      <c r="B496" s="320"/>
      <c r="C496" s="320"/>
      <c r="D496" s="281"/>
      <c r="E496" s="281"/>
      <c r="F496" s="282"/>
    </row>
    <row r="497" spans="1:6" ht="15" customHeight="1" x14ac:dyDescent="0.25">
      <c r="A497" s="319"/>
      <c r="B497" s="320"/>
      <c r="C497" s="320"/>
      <c r="D497" s="281"/>
      <c r="E497" s="281"/>
      <c r="F497" s="282"/>
    </row>
    <row r="498" spans="1:6" x14ac:dyDescent="0.25">
      <c r="A498" s="319"/>
      <c r="B498" s="320"/>
      <c r="C498" s="320"/>
      <c r="D498" s="281"/>
      <c r="E498" s="281"/>
      <c r="F498" s="282"/>
    </row>
    <row r="499" spans="1:6" x14ac:dyDescent="0.25">
      <c r="A499" s="319"/>
      <c r="B499" s="321"/>
      <c r="C499" s="321"/>
      <c r="D499" s="321"/>
      <c r="E499" s="321"/>
      <c r="F499" s="322"/>
    </row>
    <row r="500" spans="1:6" x14ac:dyDescent="0.25">
      <c r="A500" s="319"/>
      <c r="B500" s="319"/>
      <c r="C500" s="319"/>
      <c r="D500" s="319"/>
      <c r="E500" s="319"/>
      <c r="F500" s="319"/>
    </row>
    <row r="501" spans="1:6" ht="15" customHeight="1" x14ac:dyDescent="0.25">
      <c r="A501" s="319"/>
      <c r="B501" s="937"/>
      <c r="C501" s="937"/>
      <c r="D501" s="937"/>
      <c r="E501" s="937"/>
      <c r="F501" s="937"/>
    </row>
    <row r="502" spans="1:6" x14ac:dyDescent="0.25">
      <c r="A502" s="319"/>
      <c r="B502" s="320"/>
      <c r="C502" s="320"/>
      <c r="D502" s="281"/>
      <c r="E502" s="281"/>
      <c r="F502" s="282"/>
    </row>
    <row r="503" spans="1:6" x14ac:dyDescent="0.25">
      <c r="A503" s="319"/>
      <c r="B503" s="321"/>
      <c r="C503" s="321"/>
      <c r="D503" s="321"/>
      <c r="E503" s="321"/>
      <c r="F503" s="322"/>
    </row>
    <row r="504" spans="1:6" x14ac:dyDescent="0.25">
      <c r="A504" s="278"/>
      <c r="B504" s="188"/>
      <c r="C504" s="188"/>
      <c r="D504" s="189"/>
      <c r="E504" s="189"/>
      <c r="F504" s="190"/>
    </row>
    <row r="505" spans="1:6" ht="15" customHeight="1" x14ac:dyDescent="0.25">
      <c r="A505" s="278"/>
      <c r="B505" s="188"/>
      <c r="C505" s="188"/>
      <c r="D505" s="189"/>
      <c r="E505" s="189"/>
      <c r="F505" s="190"/>
    </row>
    <row r="506" spans="1:6" x14ac:dyDescent="0.25">
      <c r="A506" s="278"/>
      <c r="B506" s="188"/>
      <c r="C506" s="188"/>
      <c r="D506" s="189"/>
      <c r="E506" s="189"/>
      <c r="F506" s="190"/>
    </row>
    <row r="507" spans="1:6" x14ac:dyDescent="0.25">
      <c r="A507" s="278"/>
      <c r="B507" s="188"/>
      <c r="C507" s="188"/>
      <c r="D507" s="189"/>
      <c r="E507" s="189"/>
      <c r="F507" s="190"/>
    </row>
    <row r="508" spans="1:6" x14ac:dyDescent="0.25">
      <c r="A508" s="278"/>
      <c r="B508" s="188"/>
      <c r="C508" s="188"/>
      <c r="D508" s="189"/>
      <c r="E508" s="189"/>
      <c r="F508" s="190"/>
    </row>
    <row r="509" spans="1:6" x14ac:dyDescent="0.25">
      <c r="A509" s="278"/>
      <c r="B509" s="188"/>
      <c r="C509" s="188"/>
      <c r="D509" s="189"/>
      <c r="E509" s="189"/>
      <c r="F509" s="190"/>
    </row>
    <row r="510" spans="1:6" x14ac:dyDescent="0.25">
      <c r="A510" s="278"/>
      <c r="B510" s="188"/>
      <c r="C510" s="188"/>
      <c r="D510" s="189"/>
      <c r="E510" s="189"/>
      <c r="F510" s="190"/>
    </row>
    <row r="511" spans="1:6" x14ac:dyDescent="0.25">
      <c r="A511" s="278"/>
      <c r="B511" s="188"/>
      <c r="C511" s="188"/>
      <c r="D511" s="189"/>
      <c r="E511" s="189"/>
      <c r="F511" s="190"/>
    </row>
    <row r="512" spans="1:6" x14ac:dyDescent="0.25">
      <c r="A512" s="278"/>
      <c r="B512" s="188"/>
      <c r="C512" s="188"/>
      <c r="D512" s="189"/>
      <c r="E512" s="189"/>
      <c r="F512" s="190"/>
    </row>
    <row r="513" spans="1:6" x14ac:dyDescent="0.25">
      <c r="A513" s="278"/>
      <c r="B513" s="188"/>
      <c r="C513" s="188"/>
      <c r="D513" s="189"/>
      <c r="E513" s="189"/>
      <c r="F513" s="190"/>
    </row>
    <row r="514" spans="1:6" x14ac:dyDescent="0.25">
      <c r="A514" s="278"/>
      <c r="B514" s="188"/>
      <c r="C514" s="188"/>
      <c r="D514" s="189"/>
      <c r="E514" s="189"/>
      <c r="F514" s="190"/>
    </row>
    <row r="515" spans="1:6" x14ac:dyDescent="0.25">
      <c r="A515" s="278"/>
      <c r="B515" s="188"/>
      <c r="C515" s="188"/>
      <c r="D515" s="189"/>
      <c r="E515" s="189"/>
      <c r="F515" s="190"/>
    </row>
    <row r="516" spans="1:6" x14ac:dyDescent="0.25">
      <c r="A516" s="278"/>
      <c r="B516" s="188"/>
      <c r="C516" s="188"/>
      <c r="D516" s="189"/>
      <c r="E516" s="189"/>
      <c r="F516" s="190"/>
    </row>
    <row r="517" spans="1:6" x14ac:dyDescent="0.25">
      <c r="A517" s="278"/>
      <c r="B517" s="188"/>
      <c r="C517" s="188"/>
      <c r="D517" s="189"/>
      <c r="E517" s="189"/>
      <c r="F517" s="190"/>
    </row>
    <row r="518" spans="1:6" x14ac:dyDescent="0.25">
      <c r="A518" s="278"/>
      <c r="B518" s="188"/>
      <c r="C518" s="188"/>
      <c r="D518" s="189"/>
      <c r="E518" s="189"/>
      <c r="F518" s="190"/>
    </row>
    <row r="519" spans="1:6" x14ac:dyDescent="0.25">
      <c r="A519" s="278"/>
      <c r="B519" s="279"/>
      <c r="C519" s="279"/>
      <c r="D519" s="279"/>
      <c r="E519" s="279"/>
      <c r="F519" s="280"/>
    </row>
    <row r="520" spans="1:6" x14ac:dyDescent="0.25">
      <c r="B520" s="279"/>
      <c r="C520" s="279"/>
      <c r="D520" s="279"/>
      <c r="E520" s="279"/>
      <c r="F520" s="280"/>
    </row>
    <row r="521" spans="1:6" x14ac:dyDescent="0.25">
      <c r="A521" s="278"/>
      <c r="B521" s="938"/>
      <c r="C521" s="938"/>
      <c r="D521" s="938"/>
      <c r="E521" s="938"/>
      <c r="F521" s="938"/>
    </row>
    <row r="522" spans="1:6" x14ac:dyDescent="0.25">
      <c r="A522" s="278"/>
      <c r="B522" s="188"/>
      <c r="C522" s="188"/>
      <c r="D522" s="189"/>
      <c r="E522" s="189"/>
      <c r="F522" s="190"/>
    </row>
    <row r="523" spans="1:6" x14ac:dyDescent="0.25">
      <c r="A523" s="278"/>
      <c r="B523" s="188"/>
      <c r="C523" s="188"/>
      <c r="D523" s="189"/>
      <c r="E523" s="189"/>
      <c r="F523" s="190"/>
    </row>
    <row r="524" spans="1:6" x14ac:dyDescent="0.25">
      <c r="A524" s="278"/>
      <c r="B524" s="188"/>
      <c r="C524" s="188"/>
      <c r="D524" s="189"/>
      <c r="E524" s="189"/>
      <c r="F524" s="190"/>
    </row>
    <row r="525" spans="1:6" x14ac:dyDescent="0.25">
      <c r="A525" s="278"/>
      <c r="B525" s="188"/>
      <c r="C525" s="188"/>
      <c r="D525" s="189"/>
      <c r="E525" s="189"/>
      <c r="F525" s="190"/>
    </row>
    <row r="526" spans="1:6" x14ac:dyDescent="0.25">
      <c r="A526" s="278"/>
      <c r="B526" s="188"/>
      <c r="C526" s="188"/>
      <c r="D526" s="189"/>
      <c r="E526" s="189"/>
      <c r="F526" s="190"/>
    </row>
    <row r="527" spans="1:6" x14ac:dyDescent="0.25">
      <c r="A527" s="278"/>
      <c r="B527" s="188"/>
      <c r="C527" s="188"/>
      <c r="D527" s="189"/>
      <c r="E527" s="189"/>
      <c r="F527" s="190"/>
    </row>
    <row r="528" spans="1:6" x14ac:dyDescent="0.25">
      <c r="A528" s="278"/>
      <c r="B528" s="188"/>
      <c r="C528" s="188"/>
      <c r="D528" s="189"/>
      <c r="E528" s="189"/>
      <c r="F528" s="190"/>
    </row>
    <row r="529" spans="1:6" x14ac:dyDescent="0.25">
      <c r="A529" s="278"/>
      <c r="B529" s="188"/>
      <c r="C529" s="188"/>
      <c r="D529" s="189"/>
      <c r="E529" s="189"/>
      <c r="F529" s="190"/>
    </row>
    <row r="530" spans="1:6" x14ac:dyDescent="0.25">
      <c r="A530" s="278"/>
      <c r="B530" s="188"/>
      <c r="C530" s="188"/>
      <c r="D530" s="189"/>
      <c r="E530" s="189"/>
      <c r="F530" s="190"/>
    </row>
    <row r="531" spans="1:6" x14ac:dyDescent="0.25">
      <c r="A531" s="278"/>
      <c r="B531" s="188"/>
      <c r="C531" s="188"/>
      <c r="D531" s="189"/>
      <c r="E531" s="189"/>
      <c r="F531" s="190"/>
    </row>
    <row r="532" spans="1:6" x14ac:dyDescent="0.25">
      <c r="A532" s="278"/>
      <c r="B532" s="279"/>
      <c r="C532" s="279"/>
      <c r="D532" s="279"/>
      <c r="E532" s="279"/>
      <c r="F532" s="280"/>
    </row>
    <row r="533" spans="1:6" x14ac:dyDescent="0.25"/>
    <row r="534" spans="1:6" x14ac:dyDescent="0.25">
      <c r="A534" s="278"/>
      <c r="B534" s="938"/>
      <c r="C534" s="938"/>
      <c r="D534" s="938"/>
      <c r="E534" s="938"/>
      <c r="F534" s="938"/>
    </row>
    <row r="535" spans="1:6" x14ac:dyDescent="0.25">
      <c r="A535" s="278"/>
      <c r="B535" s="188"/>
      <c r="C535" s="188"/>
      <c r="D535" s="189"/>
      <c r="E535" s="189"/>
      <c r="F535" s="190"/>
    </row>
    <row r="536" spans="1:6" x14ac:dyDescent="0.25">
      <c r="A536" s="278"/>
      <c r="B536" s="188"/>
      <c r="C536" s="188"/>
      <c r="D536" s="189"/>
      <c r="E536" s="189"/>
      <c r="F536" s="190"/>
    </row>
    <row r="537" spans="1:6" x14ac:dyDescent="0.25">
      <c r="A537" s="278"/>
      <c r="B537" s="188"/>
      <c r="C537" s="188"/>
      <c r="D537" s="189"/>
      <c r="E537" s="189"/>
      <c r="F537" s="190"/>
    </row>
    <row r="538" spans="1:6" x14ac:dyDescent="0.25">
      <c r="A538" s="278"/>
      <c r="B538" s="188"/>
      <c r="C538" s="188"/>
      <c r="D538" s="189"/>
      <c r="E538" s="189"/>
      <c r="F538" s="190"/>
    </row>
    <row r="539" spans="1:6" x14ac:dyDescent="0.25">
      <c r="A539" s="278"/>
      <c r="B539" s="188"/>
      <c r="C539" s="188"/>
      <c r="D539" s="189"/>
      <c r="E539" s="189"/>
      <c r="F539" s="190"/>
    </row>
    <row r="540" spans="1:6" x14ac:dyDescent="0.25">
      <c r="A540" s="278"/>
      <c r="B540" s="279"/>
      <c r="C540" s="279"/>
      <c r="D540" s="279"/>
      <c r="E540" s="279"/>
      <c r="F540" s="280"/>
    </row>
    <row r="541" spans="1:6" x14ac:dyDescent="0.25"/>
    <row r="542" spans="1:6" x14ac:dyDescent="0.25">
      <c r="A542" s="278"/>
      <c r="B542" s="938"/>
      <c r="C542" s="938"/>
      <c r="D542" s="938"/>
      <c r="E542" s="938"/>
      <c r="F542" s="938"/>
    </row>
    <row r="543" spans="1:6" x14ac:dyDescent="0.25">
      <c r="A543" s="278"/>
      <c r="B543" s="188"/>
      <c r="C543" s="188"/>
      <c r="D543" s="189"/>
      <c r="E543" s="189"/>
      <c r="F543" s="190"/>
    </row>
    <row r="544" spans="1:6" x14ac:dyDescent="0.25">
      <c r="A544" s="278"/>
      <c r="B544" s="279"/>
      <c r="C544" s="279"/>
      <c r="D544" s="279"/>
      <c r="E544" s="279"/>
      <c r="F544" s="280"/>
    </row>
    <row r="545" spans="1:6" x14ac:dyDescent="0.25"/>
    <row r="546" spans="1:6" x14ac:dyDescent="0.25">
      <c r="A546" s="278"/>
      <c r="B546" s="938"/>
      <c r="C546" s="938"/>
      <c r="D546" s="938"/>
      <c r="E546" s="938"/>
      <c r="F546" s="938"/>
    </row>
    <row r="547" spans="1:6" x14ac:dyDescent="0.25">
      <c r="A547" s="278"/>
      <c r="B547" s="188"/>
      <c r="C547" s="188"/>
      <c r="D547" s="189"/>
      <c r="E547" s="189"/>
      <c r="F547" s="190"/>
    </row>
    <row r="548" spans="1:6" x14ac:dyDescent="0.25">
      <c r="A548" s="278"/>
      <c r="B548" s="188"/>
      <c r="C548" s="188"/>
      <c r="D548" s="189"/>
      <c r="E548" s="189"/>
      <c r="F548" s="190"/>
    </row>
    <row r="549" spans="1:6" x14ac:dyDescent="0.25">
      <c r="A549" s="278"/>
      <c r="B549" s="188"/>
      <c r="C549" s="188"/>
      <c r="D549" s="189"/>
      <c r="E549" s="189"/>
      <c r="F549" s="190"/>
    </row>
    <row r="550" spans="1:6" x14ac:dyDescent="0.25">
      <c r="A550" s="278"/>
      <c r="B550" s="188"/>
      <c r="C550" s="188"/>
      <c r="D550" s="189"/>
      <c r="E550" s="189"/>
      <c r="F550" s="190"/>
    </row>
    <row r="551" spans="1:6" x14ac:dyDescent="0.25">
      <c r="A551" s="278"/>
      <c r="B551" s="279"/>
      <c r="C551" s="279"/>
      <c r="D551" s="279"/>
      <c r="E551" s="279"/>
      <c r="F551" s="280"/>
    </row>
    <row r="552" spans="1:6" x14ac:dyDescent="0.25"/>
    <row r="553" spans="1:6" x14ac:dyDescent="0.25">
      <c r="A553" s="278"/>
      <c r="B553" s="938"/>
      <c r="C553" s="938"/>
      <c r="D553" s="938"/>
      <c r="E553" s="938"/>
      <c r="F553" s="938"/>
    </row>
    <row r="554" spans="1:6" x14ac:dyDescent="0.25">
      <c r="A554" s="278"/>
      <c r="B554" s="188"/>
      <c r="C554" s="188"/>
      <c r="D554" s="189"/>
      <c r="E554" s="189"/>
      <c r="F554" s="190"/>
    </row>
    <row r="555" spans="1:6" x14ac:dyDescent="0.25">
      <c r="A555" s="278"/>
      <c r="B555" s="279"/>
      <c r="C555" s="279"/>
      <c r="D555" s="279"/>
      <c r="E555" s="279"/>
      <c r="F555" s="280"/>
    </row>
    <row r="556" spans="1:6" x14ac:dyDescent="0.25"/>
    <row r="557" spans="1:6" ht="15" customHeight="1" x14ac:dyDescent="0.25">
      <c r="A557" s="278"/>
      <c r="B557" s="938"/>
      <c r="C557" s="938"/>
      <c r="D557" s="938"/>
      <c r="E557" s="938"/>
      <c r="F557" s="938"/>
    </row>
    <row r="558" spans="1:6" x14ac:dyDescent="0.25">
      <c r="A558" s="278"/>
      <c r="B558" s="188"/>
      <c r="C558" s="188"/>
      <c r="D558" s="189"/>
      <c r="E558" s="189"/>
      <c r="F558" s="190"/>
    </row>
    <row r="559" spans="1:6" x14ac:dyDescent="0.25">
      <c r="A559" s="278"/>
      <c r="B559" s="279"/>
      <c r="C559" s="279"/>
      <c r="D559" s="279"/>
      <c r="E559" s="279"/>
      <c r="F559" s="280"/>
    </row>
    <row r="560" spans="1:6" x14ac:dyDescent="0.25"/>
    <row r="561" spans="1:6" x14ac:dyDescent="0.25">
      <c r="A561" s="278"/>
      <c r="B561" s="938"/>
      <c r="C561" s="938"/>
      <c r="D561" s="938"/>
      <c r="E561" s="938"/>
      <c r="F561" s="938"/>
    </row>
    <row r="562" spans="1:6" x14ac:dyDescent="0.25">
      <c r="A562" s="278"/>
      <c r="B562" s="188"/>
      <c r="C562" s="188"/>
      <c r="D562" s="189"/>
      <c r="E562" s="189"/>
      <c r="F562" s="190"/>
    </row>
    <row r="563" spans="1:6" x14ac:dyDescent="0.25">
      <c r="A563" s="278"/>
      <c r="B563" s="188"/>
      <c r="C563" s="188"/>
      <c r="D563" s="189"/>
      <c r="E563" s="189"/>
      <c r="F563" s="190"/>
    </row>
    <row r="564" spans="1:6" x14ac:dyDescent="0.25">
      <c r="A564" s="278"/>
      <c r="B564" s="188"/>
      <c r="C564" s="188"/>
      <c r="D564" s="189"/>
      <c r="E564" s="189"/>
      <c r="F564" s="190"/>
    </row>
    <row r="565" spans="1:6" x14ac:dyDescent="0.25">
      <c r="A565" s="278"/>
      <c r="B565" s="188"/>
      <c r="C565" s="188"/>
      <c r="D565" s="189"/>
      <c r="E565" s="189"/>
      <c r="F565" s="190"/>
    </row>
    <row r="566" spans="1:6" x14ac:dyDescent="0.25">
      <c r="A566" s="278"/>
      <c r="B566" s="279"/>
      <c r="C566" s="279"/>
      <c r="D566" s="279"/>
      <c r="E566" s="279"/>
      <c r="F566" s="280"/>
    </row>
    <row r="567" spans="1:6" x14ac:dyDescent="0.25"/>
    <row r="568" spans="1:6" x14ac:dyDescent="0.25">
      <c r="A568" s="278"/>
      <c r="B568" s="938"/>
      <c r="C568" s="938"/>
      <c r="D568" s="938"/>
      <c r="E568" s="938"/>
      <c r="F568" s="938"/>
    </row>
    <row r="569" spans="1:6" x14ac:dyDescent="0.25">
      <c r="A569" s="278"/>
      <c r="B569" s="188"/>
      <c r="C569" s="188"/>
      <c r="D569" s="189"/>
      <c r="E569" s="189"/>
      <c r="F569" s="190"/>
    </row>
    <row r="570" spans="1:6" ht="15" customHeight="1" x14ac:dyDescent="0.25">
      <c r="A570" s="278"/>
      <c r="B570" s="188"/>
      <c r="C570" s="188"/>
      <c r="D570" s="189"/>
      <c r="E570" s="189"/>
      <c r="F570" s="190"/>
    </row>
    <row r="571" spans="1:6" x14ac:dyDescent="0.25">
      <c r="A571" s="278"/>
      <c r="B571" s="188"/>
      <c r="C571" s="188"/>
      <c r="D571" s="189"/>
      <c r="E571" s="189"/>
      <c r="F571" s="190"/>
    </row>
    <row r="572" spans="1:6" x14ac:dyDescent="0.25">
      <c r="A572" s="278"/>
      <c r="B572" s="188"/>
      <c r="C572" s="188"/>
      <c r="D572" s="189"/>
      <c r="E572" s="189"/>
      <c r="F572" s="190"/>
    </row>
    <row r="573" spans="1:6" x14ac:dyDescent="0.25">
      <c r="A573" s="278"/>
      <c r="B573" s="188"/>
      <c r="C573" s="188"/>
      <c r="D573" s="189"/>
      <c r="E573" s="189"/>
      <c r="F573" s="190"/>
    </row>
    <row r="574" spans="1:6" x14ac:dyDescent="0.25">
      <c r="A574" s="278"/>
      <c r="B574" s="188"/>
      <c r="C574" s="188"/>
      <c r="D574" s="189"/>
      <c r="E574" s="189"/>
      <c r="F574" s="190"/>
    </row>
    <row r="575" spans="1:6" x14ac:dyDescent="0.25">
      <c r="A575" s="278"/>
      <c r="B575" s="188"/>
      <c r="C575" s="188"/>
      <c r="D575" s="189"/>
      <c r="E575" s="189"/>
      <c r="F575" s="190"/>
    </row>
    <row r="576" spans="1:6" x14ac:dyDescent="0.25">
      <c r="A576" s="278"/>
      <c r="B576" s="188"/>
      <c r="C576" s="188"/>
      <c r="D576" s="189"/>
      <c r="E576" s="189"/>
      <c r="F576" s="190"/>
    </row>
    <row r="577" spans="1:6" x14ac:dyDescent="0.25">
      <c r="A577" s="278"/>
      <c r="B577" s="188"/>
      <c r="C577" s="188"/>
      <c r="D577" s="189"/>
      <c r="E577" s="189"/>
      <c r="F577" s="190"/>
    </row>
    <row r="578" spans="1:6" ht="15" customHeight="1" x14ac:dyDescent="0.25">
      <c r="A578" s="278"/>
      <c r="B578" s="188"/>
      <c r="C578" s="188"/>
      <c r="D578" s="189"/>
      <c r="E578" s="189"/>
      <c r="F578" s="190"/>
    </row>
    <row r="579" spans="1:6" x14ac:dyDescent="0.25">
      <c r="A579" s="278"/>
      <c r="B579" s="188"/>
      <c r="C579" s="188"/>
      <c r="D579" s="189"/>
      <c r="E579" s="189"/>
      <c r="F579" s="190"/>
    </row>
    <row r="580" spans="1:6" x14ac:dyDescent="0.25">
      <c r="A580" s="278"/>
      <c r="B580" s="279"/>
      <c r="C580" s="279"/>
      <c r="D580" s="279"/>
      <c r="E580" s="279"/>
      <c r="F580" s="280"/>
    </row>
    <row r="581" spans="1:6" x14ac:dyDescent="0.25"/>
    <row r="582" spans="1:6" ht="15" customHeight="1" x14ac:dyDescent="0.25">
      <c r="A582" s="278"/>
      <c r="B582" s="938"/>
      <c r="C582" s="938"/>
      <c r="D582" s="938"/>
      <c r="E582" s="938"/>
      <c r="F582" s="938"/>
    </row>
    <row r="583" spans="1:6" x14ac:dyDescent="0.25">
      <c r="A583" s="278"/>
      <c r="B583" s="188"/>
      <c r="C583" s="188"/>
      <c r="D583" s="189"/>
      <c r="E583" s="189"/>
      <c r="F583" s="190"/>
    </row>
    <row r="584" spans="1:6" x14ac:dyDescent="0.25">
      <c r="A584" s="278"/>
      <c r="B584" s="188"/>
      <c r="C584" s="188"/>
      <c r="D584" s="189"/>
      <c r="E584" s="189"/>
      <c r="F584" s="190"/>
    </row>
    <row r="585" spans="1:6" x14ac:dyDescent="0.25">
      <c r="A585" s="278"/>
      <c r="B585" s="188"/>
      <c r="C585" s="188"/>
      <c r="D585" s="189"/>
      <c r="E585" s="189"/>
      <c r="F585" s="190"/>
    </row>
    <row r="586" spans="1:6" x14ac:dyDescent="0.25">
      <c r="A586" s="278"/>
      <c r="B586" s="188"/>
      <c r="C586" s="188"/>
      <c r="D586" s="189"/>
      <c r="E586" s="189"/>
      <c r="F586" s="190"/>
    </row>
    <row r="587" spans="1:6" x14ac:dyDescent="0.25">
      <c r="A587" s="278"/>
      <c r="B587" s="188"/>
      <c r="C587" s="188"/>
      <c r="D587" s="189"/>
      <c r="E587" s="189"/>
      <c r="F587" s="190"/>
    </row>
    <row r="588" spans="1:6" x14ac:dyDescent="0.25">
      <c r="A588" s="278"/>
      <c r="B588" s="188"/>
      <c r="C588" s="188"/>
      <c r="D588" s="189"/>
      <c r="E588" s="189"/>
      <c r="F588" s="190"/>
    </row>
    <row r="589" spans="1:6" ht="15" customHeight="1" x14ac:dyDescent="0.25">
      <c r="A589" s="278"/>
      <c r="B589" s="188"/>
      <c r="C589" s="188"/>
      <c r="D589" s="189"/>
      <c r="E589" s="189"/>
      <c r="F589" s="190"/>
    </row>
    <row r="590" spans="1:6" x14ac:dyDescent="0.25">
      <c r="A590" s="278"/>
      <c r="B590" s="188"/>
      <c r="C590" s="188"/>
      <c r="D590" s="189"/>
      <c r="E590" s="189"/>
      <c r="F590" s="190"/>
    </row>
    <row r="591" spans="1:6" x14ac:dyDescent="0.25">
      <c r="A591" s="278"/>
      <c r="B591" s="188"/>
      <c r="C591" s="188"/>
      <c r="D591" s="189"/>
      <c r="E591" s="189"/>
      <c r="F591" s="190"/>
    </row>
    <row r="592" spans="1:6" x14ac:dyDescent="0.25">
      <c r="A592" s="278"/>
      <c r="B592" s="188"/>
      <c r="C592" s="188"/>
      <c r="D592" s="189"/>
      <c r="E592" s="189"/>
      <c r="F592" s="190"/>
    </row>
    <row r="593" spans="1:6" ht="15" customHeight="1" x14ac:dyDescent="0.25">
      <c r="A593" s="278"/>
      <c r="B593" s="188"/>
      <c r="C593" s="188"/>
      <c r="D593" s="189"/>
      <c r="E593" s="189"/>
      <c r="F593" s="190"/>
    </row>
    <row r="594" spans="1:6" x14ac:dyDescent="0.25">
      <c r="A594" s="278"/>
      <c r="B594" s="188"/>
      <c r="C594" s="188"/>
      <c r="D594" s="189"/>
      <c r="E594" s="189"/>
      <c r="F594" s="190"/>
    </row>
    <row r="595" spans="1:6" x14ac:dyDescent="0.25">
      <c r="A595" s="278"/>
      <c r="B595" s="188"/>
      <c r="C595" s="188"/>
      <c r="D595" s="189"/>
      <c r="E595" s="189"/>
      <c r="F595" s="190"/>
    </row>
    <row r="596" spans="1:6" x14ac:dyDescent="0.25">
      <c r="A596" s="278"/>
      <c r="B596" s="188"/>
      <c r="C596" s="188"/>
      <c r="D596" s="189"/>
      <c r="E596" s="189"/>
      <c r="F596" s="190"/>
    </row>
    <row r="597" spans="1:6" ht="15" customHeight="1" x14ac:dyDescent="0.25">
      <c r="A597" s="278"/>
      <c r="B597" s="188"/>
      <c r="C597" s="188"/>
      <c r="D597" s="189"/>
      <c r="E597" s="189"/>
      <c r="F597" s="190"/>
    </row>
    <row r="598" spans="1:6" x14ac:dyDescent="0.25">
      <c r="A598" s="278"/>
      <c r="B598" s="188"/>
      <c r="C598" s="188"/>
      <c r="D598" s="189"/>
      <c r="E598" s="189"/>
      <c r="F598" s="190"/>
    </row>
    <row r="599" spans="1:6" x14ac:dyDescent="0.25">
      <c r="A599" s="278"/>
      <c r="B599" s="188"/>
      <c r="C599" s="188"/>
      <c r="D599" s="189"/>
      <c r="E599" s="189"/>
      <c r="F599" s="190"/>
    </row>
    <row r="600" spans="1:6" x14ac:dyDescent="0.25">
      <c r="A600" s="278"/>
      <c r="B600" s="188"/>
      <c r="C600" s="188"/>
      <c r="D600" s="189"/>
      <c r="E600" s="189"/>
      <c r="F600" s="190"/>
    </row>
    <row r="601" spans="1:6" x14ac:dyDescent="0.25">
      <c r="A601" s="278"/>
      <c r="B601" s="188"/>
      <c r="C601" s="188"/>
      <c r="D601" s="189"/>
      <c r="E601" s="189"/>
      <c r="F601" s="190"/>
    </row>
    <row r="602" spans="1:6" x14ac:dyDescent="0.25">
      <c r="A602" s="278"/>
      <c r="B602" s="188"/>
      <c r="C602" s="188"/>
      <c r="D602" s="189"/>
      <c r="E602" s="189"/>
      <c r="F602" s="190"/>
    </row>
    <row r="603" spans="1:6" x14ac:dyDescent="0.25">
      <c r="A603" s="278"/>
      <c r="B603" s="188"/>
      <c r="C603" s="188"/>
      <c r="D603" s="189"/>
      <c r="E603" s="189"/>
      <c r="F603" s="190"/>
    </row>
    <row r="604" spans="1:6" ht="15" customHeight="1" x14ac:dyDescent="0.25">
      <c r="A604" s="278"/>
      <c r="B604" s="188"/>
      <c r="C604" s="188"/>
      <c r="D604" s="189"/>
      <c r="E604" s="189"/>
      <c r="F604" s="190"/>
    </row>
    <row r="605" spans="1:6" x14ac:dyDescent="0.25">
      <c r="A605" s="278"/>
      <c r="B605" s="188"/>
      <c r="C605" s="188"/>
      <c r="D605" s="189"/>
      <c r="E605" s="189"/>
      <c r="F605" s="190"/>
    </row>
    <row r="606" spans="1:6" x14ac:dyDescent="0.25">
      <c r="A606" s="278"/>
      <c r="B606" s="188"/>
      <c r="C606" s="188"/>
      <c r="D606" s="189"/>
      <c r="E606" s="189"/>
      <c r="F606" s="190"/>
    </row>
    <row r="607" spans="1:6" x14ac:dyDescent="0.25">
      <c r="A607" s="278"/>
      <c r="B607" s="188"/>
      <c r="C607" s="188"/>
      <c r="D607" s="189"/>
      <c r="E607" s="189"/>
      <c r="F607" s="190"/>
    </row>
    <row r="608" spans="1:6" x14ac:dyDescent="0.25">
      <c r="A608" s="278"/>
      <c r="B608" s="188"/>
      <c r="C608" s="188"/>
      <c r="D608" s="189"/>
      <c r="E608" s="189"/>
      <c r="F608" s="190"/>
    </row>
    <row r="609" spans="1:6" x14ac:dyDescent="0.25">
      <c r="A609" s="278"/>
      <c r="B609" s="279"/>
      <c r="C609" s="279"/>
      <c r="D609" s="279"/>
      <c r="E609" s="279"/>
      <c r="F609" s="280"/>
    </row>
    <row r="610" spans="1:6" x14ac:dyDescent="0.25">
      <c r="A610" s="274"/>
      <c r="B610" s="275"/>
      <c r="C610" s="275"/>
      <c r="D610" s="276"/>
      <c r="E610" s="276"/>
      <c r="F610" s="277"/>
    </row>
    <row r="611" spans="1:6" x14ac:dyDescent="0.25">
      <c r="A611" s="274"/>
      <c r="B611" s="275"/>
      <c r="C611" s="275"/>
      <c r="D611" s="276"/>
      <c r="E611" s="276"/>
      <c r="F611" s="277"/>
    </row>
    <row r="612" spans="1:6" x14ac:dyDescent="0.25"/>
    <row r="613" spans="1:6" x14ac:dyDescent="0.25"/>
    <row r="614" spans="1:6" x14ac:dyDescent="0.25"/>
    <row r="615" spans="1:6" x14ac:dyDescent="0.25"/>
    <row r="616" spans="1:6" x14ac:dyDescent="0.25"/>
    <row r="617" spans="1:6" x14ac:dyDescent="0.25"/>
    <row r="618" spans="1:6" x14ac:dyDescent="0.25"/>
    <row r="619" spans="1:6" x14ac:dyDescent="0.25"/>
    <row r="620" spans="1:6" x14ac:dyDescent="0.25"/>
    <row r="621" spans="1:6" x14ac:dyDescent="0.25"/>
    <row r="622" spans="1:6" x14ac:dyDescent="0.25"/>
    <row r="623" spans="1:6" x14ac:dyDescent="0.25"/>
    <row r="624" spans="1:6" x14ac:dyDescent="0.25"/>
    <row r="625" x14ac:dyDescent="0.25"/>
    <row r="626" x14ac:dyDescent="0.25"/>
    <row r="627" x14ac:dyDescent="0.25"/>
    <row r="628" x14ac:dyDescent="0.25"/>
    <row r="629" x14ac:dyDescent="0.25"/>
    <row r="630" x14ac:dyDescent="0.25"/>
    <row r="631" x14ac:dyDescent="0.25"/>
    <row r="632" x14ac:dyDescent="0.25"/>
    <row r="633" x14ac:dyDescent="0.25"/>
    <row r="634" x14ac:dyDescent="0.25"/>
    <row r="635" x14ac:dyDescent="0.25"/>
    <row r="636" x14ac:dyDescent="0.25"/>
    <row r="637" x14ac:dyDescent="0.25"/>
    <row r="638" x14ac:dyDescent="0.25"/>
    <row r="639" x14ac:dyDescent="0.25"/>
    <row r="640" x14ac:dyDescent="0.25"/>
    <row r="641" x14ac:dyDescent="0.25"/>
    <row r="642" x14ac:dyDescent="0.25"/>
    <row r="643" x14ac:dyDescent="0.25"/>
    <row r="644" x14ac:dyDescent="0.25"/>
    <row r="645" x14ac:dyDescent="0.25"/>
    <row r="646" x14ac:dyDescent="0.25"/>
    <row r="647" x14ac:dyDescent="0.25"/>
    <row r="648" x14ac:dyDescent="0.25"/>
    <row r="649" x14ac:dyDescent="0.25"/>
    <row r="650" x14ac:dyDescent="0.25"/>
    <row r="651" x14ac:dyDescent="0.25"/>
    <row r="652" x14ac:dyDescent="0.25"/>
    <row r="653" x14ac:dyDescent="0.25"/>
    <row r="654" x14ac:dyDescent="0.25"/>
    <row r="655" x14ac:dyDescent="0.25"/>
    <row r="656" x14ac:dyDescent="0.25"/>
    <row r="657" x14ac:dyDescent="0.25"/>
    <row r="658" x14ac:dyDescent="0.25"/>
    <row r="659" x14ac:dyDescent="0.25"/>
    <row r="660" x14ac:dyDescent="0.25"/>
    <row r="661" x14ac:dyDescent="0.25"/>
    <row r="662" x14ac:dyDescent="0.25"/>
    <row r="663" x14ac:dyDescent="0.25"/>
    <row r="664" x14ac:dyDescent="0.25"/>
    <row r="665" x14ac:dyDescent="0.25"/>
    <row r="666" x14ac:dyDescent="0.25"/>
    <row r="667" x14ac:dyDescent="0.25"/>
    <row r="668" x14ac:dyDescent="0.25"/>
    <row r="669" x14ac:dyDescent="0.25"/>
    <row r="670" x14ac:dyDescent="0.25"/>
    <row r="671" x14ac:dyDescent="0.25"/>
    <row r="672" x14ac:dyDescent="0.25"/>
    <row r="673" x14ac:dyDescent="0.25"/>
    <row r="674" x14ac:dyDescent="0.25"/>
    <row r="675" x14ac:dyDescent="0.25"/>
    <row r="676" x14ac:dyDescent="0.25"/>
    <row r="677" x14ac:dyDescent="0.25"/>
    <row r="678" x14ac:dyDescent="0.25"/>
    <row r="679" x14ac:dyDescent="0.25"/>
    <row r="680" x14ac:dyDescent="0.25"/>
    <row r="681" x14ac:dyDescent="0.25"/>
    <row r="682" x14ac:dyDescent="0.25"/>
    <row r="683" x14ac:dyDescent="0.25"/>
    <row r="684" x14ac:dyDescent="0.25"/>
    <row r="685" x14ac:dyDescent="0.25"/>
    <row r="686" x14ac:dyDescent="0.25"/>
    <row r="687" x14ac:dyDescent="0.25"/>
    <row r="688" x14ac:dyDescent="0.25"/>
    <row r="689" x14ac:dyDescent="0.25"/>
    <row r="690" x14ac:dyDescent="0.25"/>
    <row r="691" x14ac:dyDescent="0.25"/>
    <row r="692" x14ac:dyDescent="0.25"/>
    <row r="693" x14ac:dyDescent="0.25"/>
    <row r="694" x14ac:dyDescent="0.25"/>
    <row r="695" x14ac:dyDescent="0.25"/>
    <row r="696" x14ac:dyDescent="0.25"/>
    <row r="697" x14ac:dyDescent="0.25"/>
    <row r="698" x14ac:dyDescent="0.25"/>
    <row r="699" x14ac:dyDescent="0.25"/>
    <row r="700" x14ac:dyDescent="0.25"/>
    <row r="701" x14ac:dyDescent="0.25"/>
    <row r="702" x14ac:dyDescent="0.25"/>
    <row r="703" x14ac:dyDescent="0.25"/>
    <row r="704" x14ac:dyDescent="0.25"/>
    <row r="705" x14ac:dyDescent="0.25"/>
    <row r="706" x14ac:dyDescent="0.25"/>
    <row r="707" x14ac:dyDescent="0.25"/>
    <row r="708" x14ac:dyDescent="0.25"/>
    <row r="709" x14ac:dyDescent="0.25"/>
    <row r="710" x14ac:dyDescent="0.25"/>
    <row r="711" x14ac:dyDescent="0.25"/>
    <row r="712" x14ac:dyDescent="0.25"/>
    <row r="713" x14ac:dyDescent="0.25"/>
    <row r="714" x14ac:dyDescent="0.25"/>
    <row r="715" x14ac:dyDescent="0.25"/>
    <row r="716" x14ac:dyDescent="0.25"/>
    <row r="717" x14ac:dyDescent="0.25"/>
    <row r="718" x14ac:dyDescent="0.25"/>
    <row r="719" x14ac:dyDescent="0.25"/>
    <row r="720" x14ac:dyDescent="0.25"/>
    <row r="721" x14ac:dyDescent="0.25"/>
    <row r="722" x14ac:dyDescent="0.25"/>
    <row r="723" x14ac:dyDescent="0.25"/>
    <row r="724" x14ac:dyDescent="0.25"/>
    <row r="725" x14ac:dyDescent="0.25"/>
    <row r="726" x14ac:dyDescent="0.25"/>
    <row r="727" x14ac:dyDescent="0.25"/>
    <row r="728" x14ac:dyDescent="0.25"/>
    <row r="729" x14ac:dyDescent="0.25"/>
    <row r="730" x14ac:dyDescent="0.25"/>
    <row r="731" x14ac:dyDescent="0.25"/>
    <row r="732" x14ac:dyDescent="0.25"/>
    <row r="733" x14ac:dyDescent="0.25"/>
    <row r="734" x14ac:dyDescent="0.25"/>
    <row r="735" x14ac:dyDescent="0.25"/>
    <row r="736" x14ac:dyDescent="0.25"/>
    <row r="737" x14ac:dyDescent="0.25"/>
    <row r="738" x14ac:dyDescent="0.25"/>
    <row r="739" x14ac:dyDescent="0.25"/>
    <row r="740" x14ac:dyDescent="0.25"/>
    <row r="741" x14ac:dyDescent="0.25"/>
    <row r="742" x14ac:dyDescent="0.25"/>
    <row r="743" x14ac:dyDescent="0.25"/>
    <row r="744" x14ac:dyDescent="0.25"/>
    <row r="745" x14ac:dyDescent="0.25"/>
    <row r="746" x14ac:dyDescent="0.25"/>
    <row r="747" x14ac:dyDescent="0.25"/>
    <row r="748" x14ac:dyDescent="0.25"/>
    <row r="749" x14ac:dyDescent="0.25"/>
    <row r="750" x14ac:dyDescent="0.25"/>
    <row r="751" x14ac:dyDescent="0.25"/>
    <row r="752" x14ac:dyDescent="0.25"/>
    <row r="753" x14ac:dyDescent="0.25"/>
    <row r="754" x14ac:dyDescent="0.25"/>
    <row r="755" x14ac:dyDescent="0.25"/>
    <row r="756" x14ac:dyDescent="0.25"/>
    <row r="757" x14ac:dyDescent="0.25"/>
    <row r="758" x14ac:dyDescent="0.25"/>
    <row r="759" x14ac:dyDescent="0.25"/>
    <row r="760" x14ac:dyDescent="0.25"/>
    <row r="761" x14ac:dyDescent="0.25"/>
    <row r="762" x14ac:dyDescent="0.25"/>
    <row r="763" x14ac:dyDescent="0.25"/>
    <row r="764" x14ac:dyDescent="0.25"/>
    <row r="765" x14ac:dyDescent="0.25"/>
    <row r="766" x14ac:dyDescent="0.25"/>
    <row r="767" x14ac:dyDescent="0.25"/>
    <row r="768" x14ac:dyDescent="0.25"/>
    <row r="769" x14ac:dyDescent="0.25"/>
    <row r="770" x14ac:dyDescent="0.25"/>
    <row r="771" x14ac:dyDescent="0.25"/>
    <row r="772" x14ac:dyDescent="0.25"/>
    <row r="773" x14ac:dyDescent="0.25"/>
    <row r="774" x14ac:dyDescent="0.25"/>
    <row r="775" x14ac:dyDescent="0.25"/>
    <row r="776" x14ac:dyDescent="0.25"/>
    <row r="777" x14ac:dyDescent="0.25"/>
    <row r="778" x14ac:dyDescent="0.25"/>
    <row r="779" x14ac:dyDescent="0.25"/>
    <row r="780" x14ac:dyDescent="0.25"/>
    <row r="781" x14ac:dyDescent="0.25"/>
    <row r="782" x14ac:dyDescent="0.25"/>
    <row r="783" x14ac:dyDescent="0.25"/>
    <row r="784" x14ac:dyDescent="0.25"/>
    <row r="785" x14ac:dyDescent="0.25"/>
    <row r="786" x14ac:dyDescent="0.25"/>
    <row r="787" x14ac:dyDescent="0.25"/>
    <row r="788" x14ac:dyDescent="0.25"/>
    <row r="789" x14ac:dyDescent="0.25"/>
    <row r="790" x14ac:dyDescent="0.25"/>
    <row r="791" x14ac:dyDescent="0.25"/>
    <row r="792" x14ac:dyDescent="0.25"/>
    <row r="793" x14ac:dyDescent="0.25"/>
    <row r="794" x14ac:dyDescent="0.25"/>
    <row r="795" x14ac:dyDescent="0.25"/>
    <row r="796" x14ac:dyDescent="0.25"/>
    <row r="797" x14ac:dyDescent="0.25"/>
    <row r="798" x14ac:dyDescent="0.25"/>
    <row r="799" x14ac:dyDescent="0.25"/>
    <row r="800" x14ac:dyDescent="0.25"/>
    <row r="801" x14ac:dyDescent="0.25"/>
    <row r="802" x14ac:dyDescent="0.25"/>
    <row r="803" x14ac:dyDescent="0.25"/>
    <row r="804" x14ac:dyDescent="0.25"/>
    <row r="805" x14ac:dyDescent="0.25"/>
    <row r="806" x14ac:dyDescent="0.25"/>
    <row r="807" x14ac:dyDescent="0.25"/>
    <row r="808" x14ac:dyDescent="0.25"/>
    <row r="809" x14ac:dyDescent="0.25"/>
    <row r="810" x14ac:dyDescent="0.25"/>
    <row r="811" x14ac:dyDescent="0.25"/>
    <row r="812" x14ac:dyDescent="0.25"/>
    <row r="813" x14ac:dyDescent="0.25"/>
    <row r="814" x14ac:dyDescent="0.25"/>
    <row r="815" x14ac:dyDescent="0.25"/>
    <row r="816" x14ac:dyDescent="0.25"/>
    <row r="817" x14ac:dyDescent="0.25"/>
    <row r="818" x14ac:dyDescent="0.25"/>
    <row r="819" x14ac:dyDescent="0.25"/>
    <row r="820" x14ac:dyDescent="0.25"/>
    <row r="821" x14ac:dyDescent="0.25"/>
    <row r="822" x14ac:dyDescent="0.25"/>
    <row r="823" x14ac:dyDescent="0.25"/>
    <row r="824" x14ac:dyDescent="0.25"/>
    <row r="825" x14ac:dyDescent="0.25"/>
    <row r="826" x14ac:dyDescent="0.25"/>
    <row r="827" x14ac:dyDescent="0.25"/>
    <row r="828" x14ac:dyDescent="0.25"/>
    <row r="829" x14ac:dyDescent="0.25"/>
    <row r="830" x14ac:dyDescent="0.25"/>
    <row r="831" x14ac:dyDescent="0.25"/>
    <row r="832" x14ac:dyDescent="0.25"/>
    <row r="833" x14ac:dyDescent="0.25"/>
    <row r="834" x14ac:dyDescent="0.25"/>
    <row r="835" x14ac:dyDescent="0.25"/>
    <row r="836" x14ac:dyDescent="0.25"/>
    <row r="837" x14ac:dyDescent="0.25"/>
    <row r="838" x14ac:dyDescent="0.25"/>
    <row r="839" x14ac:dyDescent="0.25"/>
    <row r="840" x14ac:dyDescent="0.25"/>
    <row r="841" x14ac:dyDescent="0.25"/>
    <row r="842" x14ac:dyDescent="0.25"/>
    <row r="843" x14ac:dyDescent="0.25"/>
    <row r="844" x14ac:dyDescent="0.25"/>
    <row r="845" x14ac:dyDescent="0.25"/>
    <row r="846" x14ac:dyDescent="0.25"/>
    <row r="847" x14ac:dyDescent="0.25"/>
    <row r="848" x14ac:dyDescent="0.25"/>
    <row r="849" x14ac:dyDescent="0.25"/>
    <row r="850" x14ac:dyDescent="0.25"/>
    <row r="851" x14ac:dyDescent="0.25"/>
    <row r="852" x14ac:dyDescent="0.25"/>
    <row r="853" x14ac:dyDescent="0.25"/>
    <row r="854" x14ac:dyDescent="0.25"/>
    <row r="855" x14ac:dyDescent="0.25"/>
    <row r="856" x14ac:dyDescent="0.25"/>
    <row r="857" x14ac:dyDescent="0.25"/>
    <row r="858" x14ac:dyDescent="0.25"/>
    <row r="859" x14ac:dyDescent="0.25"/>
    <row r="860" x14ac:dyDescent="0.25"/>
    <row r="861" x14ac:dyDescent="0.25"/>
    <row r="862" x14ac:dyDescent="0.25"/>
    <row r="863" x14ac:dyDescent="0.25"/>
    <row r="864" x14ac:dyDescent="0.25"/>
    <row r="865" x14ac:dyDescent="0.25"/>
    <row r="866" x14ac:dyDescent="0.25"/>
    <row r="867" x14ac:dyDescent="0.25"/>
    <row r="868" x14ac:dyDescent="0.25"/>
    <row r="869" x14ac:dyDescent="0.25"/>
    <row r="870" x14ac:dyDescent="0.25"/>
    <row r="871" x14ac:dyDescent="0.25"/>
    <row r="872" x14ac:dyDescent="0.25"/>
    <row r="873" x14ac:dyDescent="0.25"/>
    <row r="874" x14ac:dyDescent="0.25"/>
    <row r="875" x14ac:dyDescent="0.25"/>
    <row r="876" x14ac:dyDescent="0.25"/>
    <row r="877" x14ac:dyDescent="0.25"/>
    <row r="878" x14ac:dyDescent="0.25"/>
    <row r="879" x14ac:dyDescent="0.25"/>
    <row r="880" x14ac:dyDescent="0.25"/>
    <row r="881" x14ac:dyDescent="0.25"/>
    <row r="882" x14ac:dyDescent="0.25"/>
    <row r="883" x14ac:dyDescent="0.25"/>
    <row r="884" x14ac:dyDescent="0.25"/>
    <row r="885" x14ac:dyDescent="0.25"/>
    <row r="886" x14ac:dyDescent="0.25"/>
    <row r="887" x14ac:dyDescent="0.25"/>
    <row r="888" x14ac:dyDescent="0.25"/>
    <row r="889" x14ac:dyDescent="0.25"/>
    <row r="890" x14ac:dyDescent="0.25"/>
    <row r="891" x14ac:dyDescent="0.25"/>
    <row r="892" x14ac:dyDescent="0.25"/>
    <row r="893" x14ac:dyDescent="0.25"/>
    <row r="894" x14ac:dyDescent="0.25"/>
    <row r="895" x14ac:dyDescent="0.25"/>
    <row r="896" x14ac:dyDescent="0.25"/>
    <row r="897" x14ac:dyDescent="0.25"/>
    <row r="898" x14ac:dyDescent="0.25"/>
    <row r="899" x14ac:dyDescent="0.25"/>
    <row r="900" x14ac:dyDescent="0.25"/>
    <row r="901" x14ac:dyDescent="0.25"/>
    <row r="902" x14ac:dyDescent="0.25"/>
    <row r="903" x14ac:dyDescent="0.25"/>
    <row r="904" x14ac:dyDescent="0.25"/>
    <row r="905" x14ac:dyDescent="0.25"/>
    <row r="906" x14ac:dyDescent="0.25"/>
    <row r="907" x14ac:dyDescent="0.25"/>
    <row r="908" x14ac:dyDescent="0.25"/>
    <row r="909" x14ac:dyDescent="0.25"/>
    <row r="910" x14ac:dyDescent="0.25"/>
    <row r="911" x14ac:dyDescent="0.25"/>
    <row r="912" x14ac:dyDescent="0.25"/>
    <row r="913" x14ac:dyDescent="0.25"/>
    <row r="914" x14ac:dyDescent="0.25"/>
    <row r="915" x14ac:dyDescent="0.25"/>
    <row r="916" x14ac:dyDescent="0.25"/>
    <row r="917" x14ac:dyDescent="0.25"/>
    <row r="918" x14ac:dyDescent="0.25"/>
    <row r="919" x14ac:dyDescent="0.25"/>
    <row r="920" x14ac:dyDescent="0.25"/>
    <row r="921" x14ac:dyDescent="0.25"/>
    <row r="922" x14ac:dyDescent="0.25"/>
    <row r="923" x14ac:dyDescent="0.25"/>
    <row r="924" x14ac:dyDescent="0.25"/>
    <row r="925" x14ac:dyDescent="0.25"/>
    <row r="926" x14ac:dyDescent="0.25"/>
    <row r="927" x14ac:dyDescent="0.25"/>
    <row r="928" x14ac:dyDescent="0.25"/>
    <row r="929" x14ac:dyDescent="0.25"/>
    <row r="930" x14ac:dyDescent="0.25"/>
    <row r="931" x14ac:dyDescent="0.25"/>
    <row r="932" x14ac:dyDescent="0.25"/>
    <row r="933" x14ac:dyDescent="0.25"/>
    <row r="934" x14ac:dyDescent="0.25"/>
    <row r="935" x14ac:dyDescent="0.25"/>
    <row r="936" x14ac:dyDescent="0.25"/>
    <row r="937" x14ac:dyDescent="0.25"/>
    <row r="938" x14ac:dyDescent="0.25"/>
    <row r="939" x14ac:dyDescent="0.25"/>
    <row r="940" x14ac:dyDescent="0.25"/>
    <row r="941" x14ac:dyDescent="0.25"/>
    <row r="942" x14ac:dyDescent="0.25"/>
    <row r="943" x14ac:dyDescent="0.25"/>
    <row r="944" x14ac:dyDescent="0.25"/>
    <row r="945" x14ac:dyDescent="0.25"/>
    <row r="946" x14ac:dyDescent="0.25"/>
    <row r="947" x14ac:dyDescent="0.25"/>
    <row r="948" x14ac:dyDescent="0.25"/>
    <row r="949" x14ac:dyDescent="0.25"/>
    <row r="950" x14ac:dyDescent="0.25"/>
    <row r="951" x14ac:dyDescent="0.25"/>
    <row r="952" x14ac:dyDescent="0.25"/>
    <row r="953" x14ac:dyDescent="0.25"/>
    <row r="954" x14ac:dyDescent="0.25"/>
    <row r="955" x14ac:dyDescent="0.25"/>
    <row r="956" x14ac:dyDescent="0.25"/>
    <row r="957" x14ac:dyDescent="0.25"/>
    <row r="958" x14ac:dyDescent="0.25"/>
    <row r="959" x14ac:dyDescent="0.25"/>
    <row r="960" x14ac:dyDescent="0.25"/>
    <row r="961" x14ac:dyDescent="0.25"/>
    <row r="962" x14ac:dyDescent="0.25"/>
    <row r="963" x14ac:dyDescent="0.25"/>
    <row r="964" x14ac:dyDescent="0.25"/>
    <row r="965" x14ac:dyDescent="0.25"/>
    <row r="966" x14ac:dyDescent="0.25"/>
    <row r="967" x14ac:dyDescent="0.25"/>
    <row r="968" x14ac:dyDescent="0.25"/>
    <row r="969" x14ac:dyDescent="0.25"/>
    <row r="970" x14ac:dyDescent="0.25"/>
    <row r="971" x14ac:dyDescent="0.25"/>
    <row r="972" x14ac:dyDescent="0.25"/>
    <row r="973" x14ac:dyDescent="0.25"/>
    <row r="974" x14ac:dyDescent="0.25"/>
    <row r="975" x14ac:dyDescent="0.25"/>
    <row r="976" x14ac:dyDescent="0.25"/>
    <row r="977" x14ac:dyDescent="0.25"/>
    <row r="978" x14ac:dyDescent="0.25"/>
    <row r="979" x14ac:dyDescent="0.25"/>
    <row r="980" x14ac:dyDescent="0.25"/>
    <row r="981" x14ac:dyDescent="0.25"/>
    <row r="982" x14ac:dyDescent="0.25"/>
    <row r="983" x14ac:dyDescent="0.25"/>
    <row r="984" x14ac:dyDescent="0.25"/>
    <row r="985" x14ac:dyDescent="0.25"/>
    <row r="986" x14ac:dyDescent="0.25"/>
    <row r="987" x14ac:dyDescent="0.25"/>
    <row r="988" x14ac:dyDescent="0.25"/>
    <row r="989" x14ac:dyDescent="0.25"/>
    <row r="990" x14ac:dyDescent="0.25"/>
    <row r="991" x14ac:dyDescent="0.25"/>
    <row r="992" x14ac:dyDescent="0.25"/>
    <row r="993" x14ac:dyDescent="0.25"/>
    <row r="994" x14ac:dyDescent="0.25"/>
    <row r="995" x14ac:dyDescent="0.25"/>
    <row r="996" x14ac:dyDescent="0.25"/>
    <row r="997" x14ac:dyDescent="0.25"/>
    <row r="998" x14ac:dyDescent="0.25"/>
    <row r="999" x14ac:dyDescent="0.25"/>
    <row r="1000" x14ac:dyDescent="0.25"/>
    <row r="1001" x14ac:dyDescent="0.25"/>
    <row r="1002" x14ac:dyDescent="0.25"/>
    <row r="1003" x14ac:dyDescent="0.25"/>
    <row r="1004" x14ac:dyDescent="0.25"/>
    <row r="1005" x14ac:dyDescent="0.25"/>
    <row r="1006" x14ac:dyDescent="0.25"/>
    <row r="1007" x14ac:dyDescent="0.25"/>
    <row r="1008" x14ac:dyDescent="0.25"/>
    <row r="1009" x14ac:dyDescent="0.25"/>
    <row r="1010" x14ac:dyDescent="0.25"/>
    <row r="1011" x14ac:dyDescent="0.25"/>
    <row r="1012" x14ac:dyDescent="0.25"/>
    <row r="1013" x14ac:dyDescent="0.25"/>
    <row r="1014" x14ac:dyDescent="0.25"/>
    <row r="1015" x14ac:dyDescent="0.25"/>
    <row r="1016" x14ac:dyDescent="0.25"/>
    <row r="1017" x14ac:dyDescent="0.25"/>
    <row r="1018" x14ac:dyDescent="0.25"/>
    <row r="1019" x14ac:dyDescent="0.25"/>
    <row r="1020" x14ac:dyDescent="0.25"/>
    <row r="1021" x14ac:dyDescent="0.25"/>
    <row r="1022" x14ac:dyDescent="0.25"/>
    <row r="1023" x14ac:dyDescent="0.25"/>
    <row r="1024" x14ac:dyDescent="0.25"/>
    <row r="1025" x14ac:dyDescent="0.25"/>
    <row r="1026" x14ac:dyDescent="0.25"/>
    <row r="1027" x14ac:dyDescent="0.25"/>
    <row r="1028" x14ac:dyDescent="0.25"/>
    <row r="1029" x14ac:dyDescent="0.25"/>
    <row r="1030" x14ac:dyDescent="0.25"/>
    <row r="1031" x14ac:dyDescent="0.25"/>
    <row r="1032" x14ac:dyDescent="0.25"/>
    <row r="1033" x14ac:dyDescent="0.25"/>
    <row r="1034" x14ac:dyDescent="0.25"/>
    <row r="1035" x14ac:dyDescent="0.25"/>
    <row r="1036" x14ac:dyDescent="0.25"/>
    <row r="1037" x14ac:dyDescent="0.25"/>
    <row r="1038" x14ac:dyDescent="0.25"/>
    <row r="1039" x14ac:dyDescent="0.25"/>
    <row r="1040" x14ac:dyDescent="0.25"/>
    <row r="1041" x14ac:dyDescent="0.25"/>
    <row r="1042" x14ac:dyDescent="0.25"/>
    <row r="1043" x14ac:dyDescent="0.25"/>
    <row r="1044" x14ac:dyDescent="0.25"/>
    <row r="1045" x14ac:dyDescent="0.25"/>
    <row r="1046" x14ac:dyDescent="0.25"/>
    <row r="1047" x14ac:dyDescent="0.25"/>
    <row r="1048" x14ac:dyDescent="0.25"/>
    <row r="1049" x14ac:dyDescent="0.25"/>
    <row r="1050" x14ac:dyDescent="0.25"/>
    <row r="1051" x14ac:dyDescent="0.25"/>
    <row r="1052" x14ac:dyDescent="0.25"/>
    <row r="1053" x14ac:dyDescent="0.25"/>
    <row r="1054" x14ac:dyDescent="0.25"/>
    <row r="1055" x14ac:dyDescent="0.25"/>
    <row r="1056" x14ac:dyDescent="0.25"/>
    <row r="1057" x14ac:dyDescent="0.25"/>
    <row r="1058" x14ac:dyDescent="0.25"/>
    <row r="1059" x14ac:dyDescent="0.25"/>
    <row r="1060" x14ac:dyDescent="0.25"/>
    <row r="1061" x14ac:dyDescent="0.25"/>
    <row r="1062" x14ac:dyDescent="0.25"/>
    <row r="1063" x14ac:dyDescent="0.25"/>
    <row r="1064" x14ac:dyDescent="0.25"/>
    <row r="1065" x14ac:dyDescent="0.25"/>
    <row r="1066" x14ac:dyDescent="0.25"/>
    <row r="1067" x14ac:dyDescent="0.25"/>
    <row r="1068" x14ac:dyDescent="0.25"/>
    <row r="1069" x14ac:dyDescent="0.25"/>
    <row r="1070" x14ac:dyDescent="0.25"/>
    <row r="1071" x14ac:dyDescent="0.25"/>
    <row r="1072" x14ac:dyDescent="0.25"/>
    <row r="1073" x14ac:dyDescent="0.25"/>
    <row r="1074" x14ac:dyDescent="0.25"/>
    <row r="1075" x14ac:dyDescent="0.25"/>
    <row r="1076" x14ac:dyDescent="0.25"/>
    <row r="1077" x14ac:dyDescent="0.25"/>
    <row r="1078" x14ac:dyDescent="0.25"/>
    <row r="1079" x14ac:dyDescent="0.25"/>
    <row r="1080" x14ac:dyDescent="0.25"/>
    <row r="1081" x14ac:dyDescent="0.25"/>
    <row r="1082" x14ac:dyDescent="0.25"/>
    <row r="1083" x14ac:dyDescent="0.25"/>
    <row r="1084" x14ac:dyDescent="0.25"/>
    <row r="1085" x14ac:dyDescent="0.25"/>
    <row r="1086" x14ac:dyDescent="0.25"/>
    <row r="1087" x14ac:dyDescent="0.25"/>
    <row r="1088" x14ac:dyDescent="0.25"/>
    <row r="1089" x14ac:dyDescent="0.25"/>
    <row r="1090" x14ac:dyDescent="0.25"/>
    <row r="1091" x14ac:dyDescent="0.25"/>
    <row r="1092" x14ac:dyDescent="0.25"/>
    <row r="1093" x14ac:dyDescent="0.25"/>
    <row r="1094" x14ac:dyDescent="0.25"/>
    <row r="1095" x14ac:dyDescent="0.25"/>
    <row r="1096" x14ac:dyDescent="0.25"/>
    <row r="1097" x14ac:dyDescent="0.25"/>
    <row r="1098" x14ac:dyDescent="0.25"/>
    <row r="1099" x14ac:dyDescent="0.25"/>
    <row r="1100" x14ac:dyDescent="0.25"/>
    <row r="1101" x14ac:dyDescent="0.25"/>
    <row r="1102" x14ac:dyDescent="0.25"/>
    <row r="1103" x14ac:dyDescent="0.25"/>
    <row r="1104" x14ac:dyDescent="0.25"/>
    <row r="1105" x14ac:dyDescent="0.25"/>
    <row r="1106" x14ac:dyDescent="0.25"/>
    <row r="1107" x14ac:dyDescent="0.25"/>
    <row r="1108" x14ac:dyDescent="0.25"/>
    <row r="1109" x14ac:dyDescent="0.25"/>
    <row r="1110" x14ac:dyDescent="0.25"/>
    <row r="1111" x14ac:dyDescent="0.25"/>
    <row r="1112" x14ac:dyDescent="0.25"/>
    <row r="1113" x14ac:dyDescent="0.25"/>
    <row r="1114" x14ac:dyDescent="0.25"/>
    <row r="1115" x14ac:dyDescent="0.25"/>
    <row r="1116" x14ac:dyDescent="0.25"/>
    <row r="1117" x14ac:dyDescent="0.25"/>
    <row r="1118" x14ac:dyDescent="0.25"/>
    <row r="1119" x14ac:dyDescent="0.25"/>
    <row r="1120" x14ac:dyDescent="0.25"/>
    <row r="1121" x14ac:dyDescent="0.25"/>
    <row r="1122" x14ac:dyDescent="0.25"/>
    <row r="1123" x14ac:dyDescent="0.25"/>
    <row r="1124" x14ac:dyDescent="0.25"/>
    <row r="1125" x14ac:dyDescent="0.25"/>
    <row r="1126" x14ac:dyDescent="0.25"/>
    <row r="1127" x14ac:dyDescent="0.25"/>
    <row r="1128" x14ac:dyDescent="0.25"/>
    <row r="1129" x14ac:dyDescent="0.25"/>
    <row r="1130" x14ac:dyDescent="0.25"/>
    <row r="1131" x14ac:dyDescent="0.25"/>
    <row r="1132" x14ac:dyDescent="0.25"/>
    <row r="1133" x14ac:dyDescent="0.25"/>
    <row r="1134" x14ac:dyDescent="0.25"/>
    <row r="1135" x14ac:dyDescent="0.25"/>
    <row r="1136" x14ac:dyDescent="0.25"/>
    <row r="1137" x14ac:dyDescent="0.25"/>
    <row r="1138" x14ac:dyDescent="0.25"/>
    <row r="1139" x14ac:dyDescent="0.25"/>
    <row r="1140" x14ac:dyDescent="0.25"/>
    <row r="1141" x14ac:dyDescent="0.25"/>
    <row r="1142" x14ac:dyDescent="0.25"/>
    <row r="1143" x14ac:dyDescent="0.25"/>
    <row r="1144" x14ac:dyDescent="0.25"/>
    <row r="1145" x14ac:dyDescent="0.25"/>
    <row r="1146" x14ac:dyDescent="0.25"/>
    <row r="1147" x14ac:dyDescent="0.25"/>
    <row r="1148" x14ac:dyDescent="0.25"/>
    <row r="1149" x14ac:dyDescent="0.25"/>
    <row r="1150" x14ac:dyDescent="0.25"/>
    <row r="1151" x14ac:dyDescent="0.25"/>
    <row r="1152" x14ac:dyDescent="0.25"/>
    <row r="1153" x14ac:dyDescent="0.25"/>
    <row r="1154" x14ac:dyDescent="0.25"/>
    <row r="1155" x14ac:dyDescent="0.25"/>
    <row r="1156" x14ac:dyDescent="0.25"/>
    <row r="1157" x14ac:dyDescent="0.25"/>
    <row r="1158" x14ac:dyDescent="0.25"/>
    <row r="1159" x14ac:dyDescent="0.25"/>
    <row r="1160" x14ac:dyDescent="0.25"/>
    <row r="1161" x14ac:dyDescent="0.25"/>
    <row r="1162" x14ac:dyDescent="0.25"/>
    <row r="1163" x14ac:dyDescent="0.25"/>
    <row r="1164" x14ac:dyDescent="0.25"/>
    <row r="1165" x14ac:dyDescent="0.25"/>
    <row r="1166" x14ac:dyDescent="0.25"/>
    <row r="1167" x14ac:dyDescent="0.25"/>
    <row r="1168" x14ac:dyDescent="0.25"/>
    <row r="1169" x14ac:dyDescent="0.25"/>
    <row r="1170" x14ac:dyDescent="0.25"/>
    <row r="1171" x14ac:dyDescent="0.25"/>
    <row r="1172" x14ac:dyDescent="0.25"/>
    <row r="1173" x14ac:dyDescent="0.25"/>
    <row r="1174" x14ac:dyDescent="0.25"/>
    <row r="1175" x14ac:dyDescent="0.25"/>
    <row r="1176" x14ac:dyDescent="0.25"/>
    <row r="1177" x14ac:dyDescent="0.25"/>
    <row r="1178" x14ac:dyDescent="0.25"/>
    <row r="1179" x14ac:dyDescent="0.25"/>
    <row r="1180" x14ac:dyDescent="0.25"/>
    <row r="1181" x14ac:dyDescent="0.25"/>
    <row r="1182" x14ac:dyDescent="0.25"/>
    <row r="1183" x14ac:dyDescent="0.25"/>
    <row r="1184" x14ac:dyDescent="0.25"/>
    <row r="1185" x14ac:dyDescent="0.25"/>
    <row r="1186" x14ac:dyDescent="0.25"/>
    <row r="1187" x14ac:dyDescent="0.25"/>
    <row r="1188" x14ac:dyDescent="0.25"/>
    <row r="1189" x14ac:dyDescent="0.25"/>
    <row r="1190" x14ac:dyDescent="0.25"/>
    <row r="1191" x14ac:dyDescent="0.25"/>
    <row r="1192" x14ac:dyDescent="0.25"/>
    <row r="1193" x14ac:dyDescent="0.25"/>
    <row r="1194" x14ac:dyDescent="0.25"/>
    <row r="1195" x14ac:dyDescent="0.25"/>
    <row r="1196" x14ac:dyDescent="0.25"/>
    <row r="1197" x14ac:dyDescent="0.25"/>
    <row r="1198" x14ac:dyDescent="0.25"/>
    <row r="1199" x14ac:dyDescent="0.25"/>
    <row r="1200" x14ac:dyDescent="0.25"/>
    <row r="1201" x14ac:dyDescent="0.25"/>
    <row r="1202" x14ac:dyDescent="0.25"/>
    <row r="1203" x14ac:dyDescent="0.25"/>
    <row r="1204" x14ac:dyDescent="0.25"/>
    <row r="1205" x14ac:dyDescent="0.25"/>
    <row r="1206" x14ac:dyDescent="0.25"/>
    <row r="1207" x14ac:dyDescent="0.25"/>
    <row r="1208" x14ac:dyDescent="0.25"/>
    <row r="1209" x14ac:dyDescent="0.25"/>
    <row r="1210" x14ac:dyDescent="0.25"/>
    <row r="1211" x14ac:dyDescent="0.25"/>
    <row r="1212" x14ac:dyDescent="0.25"/>
    <row r="1213" x14ac:dyDescent="0.25"/>
    <row r="1214" x14ac:dyDescent="0.25"/>
    <row r="1215" x14ac:dyDescent="0.25"/>
    <row r="1216" x14ac:dyDescent="0.25"/>
    <row r="1217" x14ac:dyDescent="0.25"/>
    <row r="1218" x14ac:dyDescent="0.25"/>
    <row r="1219" x14ac:dyDescent="0.25"/>
    <row r="1220" x14ac:dyDescent="0.25"/>
    <row r="1221" x14ac:dyDescent="0.25"/>
    <row r="1222" x14ac:dyDescent="0.25"/>
    <row r="1223" x14ac:dyDescent="0.25"/>
    <row r="1224" x14ac:dyDescent="0.25"/>
    <row r="1225" x14ac:dyDescent="0.25"/>
    <row r="1226" x14ac:dyDescent="0.25"/>
    <row r="1227" x14ac:dyDescent="0.25"/>
    <row r="1228" x14ac:dyDescent="0.25"/>
    <row r="1229" x14ac:dyDescent="0.25"/>
    <row r="1230" x14ac:dyDescent="0.25"/>
    <row r="1231" x14ac:dyDescent="0.25"/>
    <row r="1232" x14ac:dyDescent="0.25"/>
    <row r="1233" x14ac:dyDescent="0.25"/>
    <row r="1234" x14ac:dyDescent="0.25"/>
    <row r="1235" x14ac:dyDescent="0.25"/>
    <row r="1236" x14ac:dyDescent="0.25"/>
    <row r="1237" x14ac:dyDescent="0.25"/>
    <row r="1238" x14ac:dyDescent="0.25"/>
    <row r="1239" x14ac:dyDescent="0.25"/>
    <row r="1240" x14ac:dyDescent="0.25"/>
    <row r="1241" x14ac:dyDescent="0.25"/>
    <row r="1242" x14ac:dyDescent="0.25"/>
    <row r="1243" x14ac:dyDescent="0.25"/>
    <row r="1244" x14ac:dyDescent="0.25"/>
    <row r="1245" x14ac:dyDescent="0.25"/>
    <row r="1246" x14ac:dyDescent="0.25"/>
    <row r="1247" x14ac:dyDescent="0.25"/>
    <row r="1248" x14ac:dyDescent="0.25"/>
    <row r="1249" x14ac:dyDescent="0.25"/>
    <row r="1250" x14ac:dyDescent="0.25"/>
    <row r="1251" x14ac:dyDescent="0.25"/>
    <row r="1252" x14ac:dyDescent="0.25"/>
    <row r="1253" x14ac:dyDescent="0.25"/>
    <row r="1254" x14ac:dyDescent="0.25"/>
    <row r="1255" x14ac:dyDescent="0.25"/>
    <row r="1256" x14ac:dyDescent="0.25"/>
    <row r="1257" x14ac:dyDescent="0.25"/>
    <row r="1258" x14ac:dyDescent="0.25"/>
    <row r="1259" x14ac:dyDescent="0.25"/>
    <row r="1260" x14ac:dyDescent="0.25"/>
    <row r="1261" x14ac:dyDescent="0.25"/>
    <row r="1262" x14ac:dyDescent="0.25"/>
    <row r="1263" x14ac:dyDescent="0.25"/>
    <row r="1264" x14ac:dyDescent="0.25"/>
    <row r="1265" x14ac:dyDescent="0.25"/>
    <row r="1266" x14ac:dyDescent="0.25"/>
    <row r="1267" x14ac:dyDescent="0.25"/>
    <row r="1268" x14ac:dyDescent="0.25"/>
    <row r="1269" x14ac:dyDescent="0.25"/>
    <row r="1270" x14ac:dyDescent="0.25"/>
    <row r="1271" x14ac:dyDescent="0.25"/>
    <row r="1272" x14ac:dyDescent="0.25"/>
    <row r="1273" x14ac:dyDescent="0.25"/>
    <row r="1274" x14ac:dyDescent="0.25"/>
    <row r="1275" x14ac:dyDescent="0.25"/>
    <row r="1276" x14ac:dyDescent="0.25"/>
    <row r="1277" x14ac:dyDescent="0.25"/>
    <row r="1278" x14ac:dyDescent="0.25"/>
    <row r="1279" x14ac:dyDescent="0.25"/>
    <row r="1280" x14ac:dyDescent="0.25"/>
    <row r="1281" x14ac:dyDescent="0.25"/>
    <row r="1282" x14ac:dyDescent="0.25"/>
    <row r="1283" x14ac:dyDescent="0.25"/>
    <row r="1284" x14ac:dyDescent="0.25"/>
    <row r="1285" x14ac:dyDescent="0.25"/>
    <row r="1286" x14ac:dyDescent="0.25"/>
    <row r="1287" x14ac:dyDescent="0.25"/>
    <row r="1288" x14ac:dyDescent="0.25"/>
    <row r="1289" x14ac:dyDescent="0.25"/>
    <row r="1290" x14ac:dyDescent="0.25"/>
    <row r="1291" x14ac:dyDescent="0.25"/>
    <row r="1292" x14ac:dyDescent="0.25"/>
    <row r="1293" x14ac:dyDescent="0.25"/>
    <row r="1294" x14ac:dyDescent="0.25"/>
    <row r="1295" x14ac:dyDescent="0.25"/>
    <row r="1296" x14ac:dyDescent="0.25"/>
    <row r="1297" x14ac:dyDescent="0.25"/>
    <row r="1298" x14ac:dyDescent="0.25"/>
    <row r="1299" x14ac:dyDescent="0.25"/>
    <row r="1300" x14ac:dyDescent="0.25"/>
    <row r="1301" x14ac:dyDescent="0.25"/>
    <row r="1302" x14ac:dyDescent="0.25"/>
    <row r="1303" x14ac:dyDescent="0.25"/>
    <row r="1304" x14ac:dyDescent="0.25"/>
    <row r="1305" x14ac:dyDescent="0.25"/>
    <row r="1306" x14ac:dyDescent="0.25"/>
    <row r="1307" x14ac:dyDescent="0.25"/>
    <row r="1308" x14ac:dyDescent="0.25"/>
    <row r="1309" x14ac:dyDescent="0.25"/>
    <row r="1310" x14ac:dyDescent="0.25"/>
    <row r="1311" x14ac:dyDescent="0.25"/>
    <row r="1312" x14ac:dyDescent="0.25"/>
    <row r="1313" x14ac:dyDescent="0.25"/>
    <row r="1314" x14ac:dyDescent="0.25"/>
    <row r="1315" x14ac:dyDescent="0.25"/>
    <row r="1316" x14ac:dyDescent="0.25"/>
    <row r="1317" x14ac:dyDescent="0.25"/>
    <row r="1318" x14ac:dyDescent="0.25"/>
    <row r="1319" x14ac:dyDescent="0.25"/>
    <row r="1320" x14ac:dyDescent="0.25"/>
    <row r="1321" x14ac:dyDescent="0.25"/>
    <row r="1322" x14ac:dyDescent="0.25"/>
    <row r="1323" x14ac:dyDescent="0.25"/>
    <row r="1324" x14ac:dyDescent="0.25"/>
    <row r="1325" x14ac:dyDescent="0.25"/>
    <row r="1326" x14ac:dyDescent="0.25"/>
    <row r="1327" x14ac:dyDescent="0.25"/>
    <row r="1328" x14ac:dyDescent="0.25"/>
    <row r="1329" x14ac:dyDescent="0.25"/>
    <row r="1330" x14ac:dyDescent="0.25"/>
    <row r="1331" x14ac:dyDescent="0.25"/>
    <row r="1332" x14ac:dyDescent="0.25"/>
    <row r="1333" x14ac:dyDescent="0.25"/>
    <row r="1334" x14ac:dyDescent="0.25"/>
    <row r="1335" x14ac:dyDescent="0.25"/>
    <row r="1336" x14ac:dyDescent="0.25"/>
    <row r="1337" x14ac:dyDescent="0.25"/>
    <row r="1338" x14ac:dyDescent="0.25"/>
    <row r="1339" x14ac:dyDescent="0.25"/>
    <row r="1340" x14ac:dyDescent="0.25"/>
    <row r="1341" x14ac:dyDescent="0.25"/>
    <row r="1342" x14ac:dyDescent="0.25"/>
    <row r="1343" x14ac:dyDescent="0.25"/>
    <row r="1344" x14ac:dyDescent="0.25"/>
    <row r="1345" x14ac:dyDescent="0.25"/>
    <row r="1346" x14ac:dyDescent="0.25"/>
    <row r="1347" x14ac:dyDescent="0.25"/>
    <row r="1348" x14ac:dyDescent="0.25"/>
    <row r="1349" x14ac:dyDescent="0.25"/>
    <row r="1350" x14ac:dyDescent="0.25"/>
    <row r="1351" x14ac:dyDescent="0.25"/>
    <row r="1352" x14ac:dyDescent="0.25"/>
    <row r="1353" x14ac:dyDescent="0.25"/>
    <row r="1354" x14ac:dyDescent="0.25"/>
    <row r="1355" x14ac:dyDescent="0.25"/>
    <row r="1356" x14ac:dyDescent="0.25"/>
    <row r="1357" x14ac:dyDescent="0.25"/>
    <row r="1358" x14ac:dyDescent="0.25"/>
    <row r="1359" x14ac:dyDescent="0.25"/>
    <row r="1360" x14ac:dyDescent="0.25"/>
    <row r="1361" x14ac:dyDescent="0.25"/>
    <row r="1362" x14ac:dyDescent="0.25"/>
    <row r="1363" x14ac:dyDescent="0.25"/>
    <row r="1364" x14ac:dyDescent="0.25"/>
    <row r="1365" x14ac:dyDescent="0.25"/>
    <row r="1366" x14ac:dyDescent="0.25"/>
    <row r="1367" x14ac:dyDescent="0.25"/>
    <row r="1368" x14ac:dyDescent="0.25"/>
    <row r="1369" x14ac:dyDescent="0.25"/>
    <row r="1370" x14ac:dyDescent="0.25"/>
    <row r="1371" x14ac:dyDescent="0.25"/>
    <row r="1372" x14ac:dyDescent="0.25"/>
    <row r="1373" x14ac:dyDescent="0.25"/>
    <row r="1374" x14ac:dyDescent="0.25"/>
    <row r="1375" x14ac:dyDescent="0.25"/>
    <row r="1376" x14ac:dyDescent="0.25"/>
    <row r="1377" x14ac:dyDescent="0.25"/>
    <row r="1378" x14ac:dyDescent="0.25"/>
    <row r="1379" x14ac:dyDescent="0.25"/>
    <row r="1380" x14ac:dyDescent="0.25"/>
    <row r="1381" x14ac:dyDescent="0.25"/>
    <row r="1382" x14ac:dyDescent="0.25"/>
    <row r="1383" x14ac:dyDescent="0.25"/>
    <row r="1384" x14ac:dyDescent="0.25"/>
    <row r="1385" x14ac:dyDescent="0.25"/>
    <row r="1386" x14ac:dyDescent="0.25"/>
    <row r="1387" x14ac:dyDescent="0.25"/>
    <row r="1388" x14ac:dyDescent="0.25"/>
    <row r="1389" x14ac:dyDescent="0.25"/>
    <row r="1390" x14ac:dyDescent="0.25"/>
    <row r="1391" x14ac:dyDescent="0.25"/>
    <row r="1392" x14ac:dyDescent="0.25"/>
    <row r="1393" x14ac:dyDescent="0.25"/>
    <row r="1394" x14ac:dyDescent="0.25"/>
    <row r="1395" x14ac:dyDescent="0.25"/>
    <row r="1396" x14ac:dyDescent="0.25"/>
    <row r="1397" x14ac:dyDescent="0.25"/>
    <row r="1398" x14ac:dyDescent="0.25"/>
    <row r="1399" x14ac:dyDescent="0.25"/>
    <row r="1400" x14ac:dyDescent="0.25"/>
    <row r="1401" x14ac:dyDescent="0.25"/>
    <row r="1402" x14ac:dyDescent="0.25"/>
    <row r="1403" x14ac:dyDescent="0.25"/>
    <row r="1404" x14ac:dyDescent="0.25"/>
    <row r="1405" x14ac:dyDescent="0.25"/>
    <row r="1406" x14ac:dyDescent="0.25"/>
    <row r="1407" x14ac:dyDescent="0.25"/>
    <row r="1408" x14ac:dyDescent="0.25"/>
    <row r="1409" x14ac:dyDescent="0.25"/>
    <row r="1410" x14ac:dyDescent="0.25"/>
    <row r="1411" x14ac:dyDescent="0.25"/>
    <row r="1412" x14ac:dyDescent="0.25"/>
    <row r="1413" x14ac:dyDescent="0.25"/>
    <row r="1414" x14ac:dyDescent="0.25"/>
    <row r="1415" x14ac:dyDescent="0.25"/>
    <row r="1416" x14ac:dyDescent="0.25"/>
    <row r="1417" x14ac:dyDescent="0.25"/>
    <row r="1418" x14ac:dyDescent="0.25"/>
    <row r="1419" x14ac:dyDescent="0.25"/>
    <row r="1420" x14ac:dyDescent="0.25"/>
    <row r="1421" x14ac:dyDescent="0.25"/>
    <row r="1422" x14ac:dyDescent="0.25"/>
    <row r="1423" x14ac:dyDescent="0.25"/>
    <row r="1424" x14ac:dyDescent="0.25"/>
    <row r="1425" x14ac:dyDescent="0.25"/>
    <row r="1426" x14ac:dyDescent="0.25"/>
    <row r="1427" x14ac:dyDescent="0.25"/>
    <row r="1428" x14ac:dyDescent="0.25"/>
    <row r="1429" x14ac:dyDescent="0.25"/>
    <row r="1430" x14ac:dyDescent="0.25"/>
    <row r="1431" x14ac:dyDescent="0.25"/>
    <row r="1432" x14ac:dyDescent="0.25"/>
    <row r="1433" x14ac:dyDescent="0.25"/>
    <row r="1434" x14ac:dyDescent="0.25"/>
    <row r="1435" x14ac:dyDescent="0.25"/>
    <row r="1436" x14ac:dyDescent="0.25"/>
    <row r="1437" x14ac:dyDescent="0.25"/>
    <row r="1438" x14ac:dyDescent="0.25"/>
    <row r="1439" x14ac:dyDescent="0.25"/>
    <row r="1440" x14ac:dyDescent="0.25"/>
    <row r="1441" x14ac:dyDescent="0.25"/>
    <row r="1442" x14ac:dyDescent="0.25"/>
    <row r="1443" x14ac:dyDescent="0.25"/>
    <row r="1444" x14ac:dyDescent="0.25"/>
    <row r="1445" x14ac:dyDescent="0.25"/>
    <row r="1446" x14ac:dyDescent="0.25"/>
    <row r="1447" x14ac:dyDescent="0.25"/>
    <row r="1448" x14ac:dyDescent="0.25"/>
    <row r="1449" x14ac:dyDescent="0.25"/>
    <row r="1450" x14ac:dyDescent="0.25"/>
    <row r="1451" x14ac:dyDescent="0.25"/>
    <row r="1452" x14ac:dyDescent="0.25"/>
    <row r="1453" x14ac:dyDescent="0.25"/>
    <row r="1454" x14ac:dyDescent="0.25"/>
    <row r="1455" x14ac:dyDescent="0.25"/>
    <row r="1456" x14ac:dyDescent="0.25"/>
    <row r="1457" x14ac:dyDescent="0.25"/>
    <row r="1458" x14ac:dyDescent="0.25"/>
    <row r="1459" x14ac:dyDescent="0.25"/>
    <row r="1460" x14ac:dyDescent="0.25"/>
    <row r="1461" x14ac:dyDescent="0.25"/>
    <row r="1462" x14ac:dyDescent="0.25"/>
    <row r="1463" x14ac:dyDescent="0.25"/>
    <row r="1464" x14ac:dyDescent="0.25"/>
    <row r="1465" x14ac:dyDescent="0.25"/>
    <row r="1466" x14ac:dyDescent="0.25"/>
    <row r="1467" x14ac:dyDescent="0.25"/>
    <row r="1468" x14ac:dyDescent="0.25"/>
    <row r="1469" x14ac:dyDescent="0.25"/>
    <row r="1470" x14ac:dyDescent="0.25"/>
    <row r="1471" x14ac:dyDescent="0.25"/>
    <row r="1472" x14ac:dyDescent="0.25"/>
    <row r="1473" x14ac:dyDescent="0.25"/>
    <row r="1474" x14ac:dyDescent="0.25"/>
    <row r="1475" x14ac:dyDescent="0.25"/>
    <row r="1476" x14ac:dyDescent="0.25"/>
    <row r="1477" x14ac:dyDescent="0.25"/>
    <row r="1478" x14ac:dyDescent="0.25"/>
    <row r="1479" x14ac:dyDescent="0.25"/>
    <row r="1480" x14ac:dyDescent="0.25"/>
    <row r="1481" x14ac:dyDescent="0.25"/>
    <row r="1482" x14ac:dyDescent="0.25"/>
    <row r="1483" x14ac:dyDescent="0.25"/>
    <row r="1484" x14ac:dyDescent="0.25"/>
    <row r="1485" x14ac:dyDescent="0.25"/>
    <row r="1486" x14ac:dyDescent="0.25"/>
    <row r="1487" x14ac:dyDescent="0.25"/>
    <row r="1488" x14ac:dyDescent="0.25"/>
    <row r="1489" x14ac:dyDescent="0.25"/>
    <row r="1490" x14ac:dyDescent="0.25"/>
    <row r="1491" x14ac:dyDescent="0.25"/>
    <row r="1492" x14ac:dyDescent="0.25"/>
    <row r="1493" x14ac:dyDescent="0.25"/>
    <row r="1494" x14ac:dyDescent="0.25"/>
    <row r="1495" x14ac:dyDescent="0.25"/>
    <row r="1496" x14ac:dyDescent="0.25"/>
    <row r="1497" x14ac:dyDescent="0.25"/>
    <row r="1498" x14ac:dyDescent="0.25"/>
    <row r="1499" x14ac:dyDescent="0.25"/>
    <row r="1500" x14ac:dyDescent="0.25"/>
    <row r="1501" x14ac:dyDescent="0.25"/>
    <row r="1502" x14ac:dyDescent="0.25"/>
    <row r="1503" x14ac:dyDescent="0.25"/>
    <row r="1504" x14ac:dyDescent="0.25"/>
    <row r="1505" x14ac:dyDescent="0.25"/>
    <row r="1506" x14ac:dyDescent="0.25"/>
    <row r="1507" x14ac:dyDescent="0.25"/>
    <row r="1508" x14ac:dyDescent="0.25"/>
    <row r="1509" x14ac:dyDescent="0.25"/>
    <row r="1510" x14ac:dyDescent="0.25"/>
    <row r="1511" x14ac:dyDescent="0.25"/>
    <row r="1512" x14ac:dyDescent="0.25"/>
    <row r="1513" x14ac:dyDescent="0.25"/>
    <row r="1514" x14ac:dyDescent="0.25"/>
    <row r="1515" x14ac:dyDescent="0.25"/>
    <row r="1516" x14ac:dyDescent="0.25"/>
    <row r="1517" x14ac:dyDescent="0.25"/>
    <row r="1518" x14ac:dyDescent="0.25"/>
    <row r="1519" x14ac:dyDescent="0.25"/>
    <row r="1520" x14ac:dyDescent="0.25"/>
    <row r="1521" x14ac:dyDescent="0.25"/>
    <row r="1522" x14ac:dyDescent="0.25"/>
    <row r="1523" x14ac:dyDescent="0.25"/>
    <row r="1524" x14ac:dyDescent="0.25"/>
    <row r="1525" x14ac:dyDescent="0.25"/>
    <row r="1526" x14ac:dyDescent="0.25"/>
    <row r="1527" x14ac:dyDescent="0.25"/>
    <row r="1528" x14ac:dyDescent="0.25"/>
    <row r="1529" x14ac:dyDescent="0.25"/>
    <row r="1530" x14ac:dyDescent="0.25"/>
    <row r="1531" x14ac:dyDescent="0.25"/>
    <row r="1532" x14ac:dyDescent="0.25"/>
    <row r="1533" x14ac:dyDescent="0.25"/>
    <row r="1534" x14ac:dyDescent="0.25"/>
    <row r="1535" x14ac:dyDescent="0.25"/>
    <row r="1536" x14ac:dyDescent="0.25"/>
    <row r="1537" x14ac:dyDescent="0.25"/>
    <row r="1538" x14ac:dyDescent="0.25"/>
    <row r="1539" x14ac:dyDescent="0.25"/>
    <row r="1540" x14ac:dyDescent="0.25"/>
    <row r="1541" x14ac:dyDescent="0.25"/>
    <row r="1542" x14ac:dyDescent="0.25"/>
    <row r="1543" x14ac:dyDescent="0.25"/>
    <row r="1544" x14ac:dyDescent="0.25"/>
    <row r="1545" x14ac:dyDescent="0.25"/>
    <row r="1546" x14ac:dyDescent="0.25"/>
    <row r="1547" x14ac:dyDescent="0.25"/>
    <row r="1548" x14ac:dyDescent="0.25"/>
    <row r="1549" x14ac:dyDescent="0.25"/>
    <row r="1550" x14ac:dyDescent="0.25"/>
    <row r="1551" x14ac:dyDescent="0.25"/>
    <row r="1552" x14ac:dyDescent="0.25"/>
    <row r="1553" x14ac:dyDescent="0.25"/>
    <row r="1554" x14ac:dyDescent="0.25"/>
    <row r="1555" x14ac:dyDescent="0.25"/>
    <row r="1556" x14ac:dyDescent="0.25"/>
    <row r="1557" x14ac:dyDescent="0.25"/>
    <row r="1558" x14ac:dyDescent="0.25"/>
    <row r="1559" x14ac:dyDescent="0.25"/>
    <row r="1560" x14ac:dyDescent="0.25"/>
    <row r="1561" x14ac:dyDescent="0.25"/>
    <row r="1562" x14ac:dyDescent="0.25"/>
    <row r="1563" x14ac:dyDescent="0.25"/>
    <row r="1564" x14ac:dyDescent="0.25"/>
    <row r="1565" x14ac:dyDescent="0.25"/>
    <row r="1566" x14ac:dyDescent="0.25"/>
    <row r="1567" x14ac:dyDescent="0.25"/>
    <row r="1568" x14ac:dyDescent="0.25"/>
    <row r="1569" x14ac:dyDescent="0.25"/>
    <row r="1570" x14ac:dyDescent="0.25"/>
    <row r="1571" x14ac:dyDescent="0.25"/>
    <row r="1572" x14ac:dyDescent="0.25"/>
    <row r="1573" x14ac:dyDescent="0.25"/>
    <row r="1574" x14ac:dyDescent="0.25"/>
    <row r="1575" x14ac:dyDescent="0.25"/>
    <row r="1576" x14ac:dyDescent="0.25"/>
    <row r="1577" x14ac:dyDescent="0.25"/>
    <row r="1578" x14ac:dyDescent="0.25"/>
    <row r="1579" x14ac:dyDescent="0.25"/>
    <row r="1580" x14ac:dyDescent="0.25"/>
    <row r="1581" x14ac:dyDescent="0.25"/>
    <row r="1582" x14ac:dyDescent="0.25"/>
    <row r="1583" x14ac:dyDescent="0.25"/>
    <row r="1584" x14ac:dyDescent="0.25"/>
    <row r="1585" x14ac:dyDescent="0.25"/>
    <row r="1586" x14ac:dyDescent="0.25"/>
    <row r="1587" x14ac:dyDescent="0.25"/>
    <row r="1588" x14ac:dyDescent="0.25"/>
    <row r="1589" x14ac:dyDescent="0.25"/>
    <row r="1590" x14ac:dyDescent="0.25"/>
    <row r="1591" x14ac:dyDescent="0.25"/>
    <row r="1592" x14ac:dyDescent="0.25"/>
    <row r="1593" x14ac:dyDescent="0.25"/>
    <row r="1594" x14ac:dyDescent="0.25"/>
    <row r="1595" x14ac:dyDescent="0.25"/>
    <row r="1596" x14ac:dyDescent="0.25"/>
    <row r="1597" x14ac:dyDescent="0.25"/>
    <row r="1598" x14ac:dyDescent="0.25"/>
    <row r="1599" x14ac:dyDescent="0.25"/>
    <row r="1600" x14ac:dyDescent="0.25"/>
    <row r="1601" x14ac:dyDescent="0.25"/>
    <row r="1602" x14ac:dyDescent="0.25"/>
    <row r="1603" x14ac:dyDescent="0.25"/>
    <row r="1604" x14ac:dyDescent="0.25"/>
    <row r="1605" x14ac:dyDescent="0.25"/>
    <row r="1606" x14ac:dyDescent="0.25"/>
    <row r="1607" x14ac:dyDescent="0.25"/>
    <row r="1608" x14ac:dyDescent="0.25"/>
    <row r="1609" x14ac:dyDescent="0.25"/>
    <row r="1610" x14ac:dyDescent="0.25"/>
    <row r="1611" x14ac:dyDescent="0.25"/>
    <row r="1612" x14ac:dyDescent="0.25"/>
    <row r="1613" x14ac:dyDescent="0.25"/>
    <row r="1614" x14ac:dyDescent="0.25"/>
    <row r="1615" x14ac:dyDescent="0.25"/>
    <row r="1616" x14ac:dyDescent="0.25"/>
    <row r="1617" x14ac:dyDescent="0.25"/>
    <row r="1618" x14ac:dyDescent="0.25"/>
    <row r="1619" x14ac:dyDescent="0.25"/>
    <row r="1620" x14ac:dyDescent="0.25"/>
    <row r="1621" x14ac:dyDescent="0.25"/>
    <row r="1622" x14ac:dyDescent="0.25"/>
    <row r="1623" x14ac:dyDescent="0.25"/>
    <row r="1624" x14ac:dyDescent="0.25"/>
    <row r="1625" x14ac:dyDescent="0.25"/>
    <row r="1626" x14ac:dyDescent="0.25"/>
    <row r="1627" x14ac:dyDescent="0.25"/>
    <row r="1628" x14ac:dyDescent="0.25"/>
    <row r="1629" x14ac:dyDescent="0.25"/>
    <row r="1630" x14ac:dyDescent="0.25"/>
    <row r="1631" x14ac:dyDescent="0.25"/>
    <row r="1632" x14ac:dyDescent="0.25"/>
    <row r="1633" x14ac:dyDescent="0.25"/>
    <row r="1634" x14ac:dyDescent="0.25"/>
    <row r="1635" x14ac:dyDescent="0.25"/>
    <row r="1636" x14ac:dyDescent="0.25"/>
    <row r="1637" x14ac:dyDescent="0.25"/>
    <row r="1638" x14ac:dyDescent="0.25"/>
    <row r="1639" x14ac:dyDescent="0.25"/>
    <row r="1640" x14ac:dyDescent="0.25"/>
    <row r="1641" x14ac:dyDescent="0.25"/>
    <row r="1642" x14ac:dyDescent="0.25"/>
    <row r="1643" x14ac:dyDescent="0.25"/>
    <row r="1644" x14ac:dyDescent="0.25"/>
    <row r="1645" x14ac:dyDescent="0.25"/>
    <row r="1646" x14ac:dyDescent="0.25"/>
    <row r="1647" x14ac:dyDescent="0.25"/>
    <row r="1648" x14ac:dyDescent="0.25"/>
    <row r="1649" x14ac:dyDescent="0.25"/>
    <row r="1650" x14ac:dyDescent="0.25"/>
    <row r="1651" x14ac:dyDescent="0.25"/>
    <row r="1652" x14ac:dyDescent="0.25"/>
    <row r="1653" x14ac:dyDescent="0.25"/>
    <row r="1654" x14ac:dyDescent="0.25"/>
    <row r="1655" x14ac:dyDescent="0.25"/>
    <row r="1656" x14ac:dyDescent="0.25"/>
    <row r="1657" x14ac:dyDescent="0.25"/>
    <row r="1658" x14ac:dyDescent="0.25"/>
    <row r="1659" x14ac:dyDescent="0.25"/>
    <row r="1660" x14ac:dyDescent="0.25"/>
    <row r="1661" x14ac:dyDescent="0.25"/>
    <row r="1662" x14ac:dyDescent="0.25"/>
    <row r="1663" x14ac:dyDescent="0.25"/>
    <row r="1664" x14ac:dyDescent="0.25"/>
    <row r="1665" x14ac:dyDescent="0.25"/>
    <row r="1666" x14ac:dyDescent="0.25"/>
    <row r="1667" x14ac:dyDescent="0.25"/>
    <row r="1668" x14ac:dyDescent="0.25"/>
    <row r="1669" x14ac:dyDescent="0.25"/>
    <row r="1670" x14ac:dyDescent="0.25"/>
    <row r="1671" x14ac:dyDescent="0.25"/>
    <row r="1672" x14ac:dyDescent="0.25"/>
    <row r="1673" x14ac:dyDescent="0.25"/>
    <row r="1674" x14ac:dyDescent="0.25"/>
    <row r="1675" x14ac:dyDescent="0.25"/>
    <row r="1676" x14ac:dyDescent="0.25"/>
    <row r="1677" x14ac:dyDescent="0.25"/>
    <row r="1678" x14ac:dyDescent="0.25"/>
    <row r="1679" x14ac:dyDescent="0.25"/>
    <row r="1680" x14ac:dyDescent="0.25"/>
    <row r="1681" x14ac:dyDescent="0.25"/>
    <row r="1682" x14ac:dyDescent="0.25"/>
    <row r="1683" x14ac:dyDescent="0.25"/>
    <row r="1684" x14ac:dyDescent="0.25"/>
    <row r="1685" x14ac:dyDescent="0.25"/>
    <row r="1686" x14ac:dyDescent="0.25"/>
    <row r="1687" x14ac:dyDescent="0.25"/>
    <row r="1688" x14ac:dyDescent="0.25"/>
    <row r="1689" x14ac:dyDescent="0.25"/>
    <row r="1690" x14ac:dyDescent="0.25"/>
    <row r="1691" x14ac:dyDescent="0.25"/>
    <row r="1692" x14ac:dyDescent="0.25"/>
    <row r="1693" x14ac:dyDescent="0.25"/>
    <row r="1694" x14ac:dyDescent="0.25"/>
    <row r="1695" x14ac:dyDescent="0.25"/>
    <row r="1696" x14ac:dyDescent="0.25"/>
    <row r="1697" x14ac:dyDescent="0.25"/>
    <row r="1698" x14ac:dyDescent="0.25"/>
    <row r="1699" x14ac:dyDescent="0.25"/>
    <row r="1700" x14ac:dyDescent="0.25"/>
    <row r="1701" x14ac:dyDescent="0.25"/>
    <row r="1702" x14ac:dyDescent="0.25"/>
    <row r="1703" x14ac:dyDescent="0.25"/>
    <row r="1704" x14ac:dyDescent="0.25"/>
    <row r="1705" x14ac:dyDescent="0.25"/>
    <row r="1706" x14ac:dyDescent="0.25"/>
    <row r="1707" x14ac:dyDescent="0.25"/>
    <row r="1708" x14ac:dyDescent="0.25"/>
    <row r="1709" x14ac:dyDescent="0.25"/>
    <row r="1710" x14ac:dyDescent="0.25"/>
    <row r="1711" x14ac:dyDescent="0.25"/>
    <row r="1712" x14ac:dyDescent="0.25"/>
    <row r="1713" x14ac:dyDescent="0.25"/>
    <row r="1714" x14ac:dyDescent="0.25"/>
    <row r="1715" x14ac:dyDescent="0.25"/>
    <row r="1716" x14ac:dyDescent="0.25"/>
    <row r="1717" x14ac:dyDescent="0.25"/>
    <row r="1718" x14ac:dyDescent="0.25"/>
    <row r="1719" x14ac:dyDescent="0.25"/>
    <row r="1720" x14ac:dyDescent="0.25"/>
    <row r="1721" x14ac:dyDescent="0.25"/>
    <row r="1722" x14ac:dyDescent="0.25"/>
    <row r="1723" x14ac:dyDescent="0.25"/>
    <row r="1724" x14ac:dyDescent="0.25"/>
    <row r="1725" x14ac:dyDescent="0.25"/>
    <row r="1726" x14ac:dyDescent="0.25"/>
    <row r="1727" x14ac:dyDescent="0.25"/>
    <row r="1728" x14ac:dyDescent="0.25"/>
    <row r="1729" x14ac:dyDescent="0.25"/>
    <row r="1730" x14ac:dyDescent="0.25"/>
    <row r="1731" x14ac:dyDescent="0.25"/>
    <row r="1732" x14ac:dyDescent="0.25"/>
    <row r="1733" x14ac:dyDescent="0.25"/>
    <row r="1734" x14ac:dyDescent="0.25"/>
    <row r="1735" x14ac:dyDescent="0.25"/>
    <row r="1736" x14ac:dyDescent="0.25"/>
    <row r="1737" x14ac:dyDescent="0.25"/>
    <row r="1738" x14ac:dyDescent="0.25"/>
    <row r="1739" x14ac:dyDescent="0.25"/>
    <row r="1740" x14ac:dyDescent="0.25"/>
    <row r="1741" x14ac:dyDescent="0.25"/>
    <row r="1742" x14ac:dyDescent="0.25"/>
    <row r="1743" x14ac:dyDescent="0.25"/>
    <row r="1744" x14ac:dyDescent="0.25"/>
    <row r="1745" x14ac:dyDescent="0.25"/>
    <row r="1746" x14ac:dyDescent="0.25"/>
    <row r="1747" x14ac:dyDescent="0.25"/>
    <row r="1748" x14ac:dyDescent="0.25"/>
    <row r="1749" x14ac:dyDescent="0.25"/>
    <row r="1750" x14ac:dyDescent="0.25"/>
    <row r="1751" x14ac:dyDescent="0.25"/>
    <row r="1752" x14ac:dyDescent="0.25"/>
    <row r="1753" x14ac:dyDescent="0.25"/>
    <row r="1754" x14ac:dyDescent="0.25"/>
    <row r="1755" x14ac:dyDescent="0.25"/>
    <row r="1756" x14ac:dyDescent="0.25"/>
    <row r="1757" x14ac:dyDescent="0.25"/>
    <row r="1758" x14ac:dyDescent="0.25"/>
    <row r="1759" x14ac:dyDescent="0.25"/>
    <row r="1760" x14ac:dyDescent="0.25"/>
    <row r="1761" x14ac:dyDescent="0.25"/>
    <row r="1762" x14ac:dyDescent="0.25"/>
    <row r="1763" x14ac:dyDescent="0.25"/>
    <row r="1764" x14ac:dyDescent="0.25"/>
    <row r="1765" x14ac:dyDescent="0.25"/>
    <row r="1766" x14ac:dyDescent="0.25"/>
    <row r="1767" x14ac:dyDescent="0.25"/>
    <row r="1768" x14ac:dyDescent="0.25"/>
    <row r="1769" x14ac:dyDescent="0.25"/>
    <row r="1770" x14ac:dyDescent="0.25"/>
    <row r="1771" x14ac:dyDescent="0.25"/>
    <row r="1772" x14ac:dyDescent="0.25"/>
    <row r="1773" x14ac:dyDescent="0.25"/>
    <row r="1774" x14ac:dyDescent="0.25"/>
    <row r="1775" x14ac:dyDescent="0.25"/>
    <row r="1776" x14ac:dyDescent="0.25"/>
    <row r="1777" x14ac:dyDescent="0.25"/>
    <row r="1778" x14ac:dyDescent="0.25"/>
    <row r="1779" x14ac:dyDescent="0.25"/>
    <row r="1780" x14ac:dyDescent="0.25"/>
    <row r="1781" x14ac:dyDescent="0.25"/>
    <row r="1782" x14ac:dyDescent="0.25"/>
    <row r="1783" x14ac:dyDescent="0.25"/>
    <row r="1784" x14ac:dyDescent="0.25"/>
    <row r="1785" x14ac:dyDescent="0.25"/>
    <row r="1786" x14ac:dyDescent="0.25"/>
    <row r="1787" x14ac:dyDescent="0.25"/>
    <row r="1788" x14ac:dyDescent="0.25"/>
    <row r="1789" x14ac:dyDescent="0.25"/>
    <row r="1790" x14ac:dyDescent="0.25"/>
    <row r="1791" x14ac:dyDescent="0.25"/>
    <row r="1792" x14ac:dyDescent="0.25"/>
    <row r="1793" x14ac:dyDescent="0.25"/>
    <row r="1794" x14ac:dyDescent="0.25"/>
    <row r="1795" x14ac:dyDescent="0.25"/>
    <row r="1796" x14ac:dyDescent="0.25"/>
    <row r="1797" x14ac:dyDescent="0.25"/>
    <row r="1798" x14ac:dyDescent="0.25"/>
    <row r="1799" x14ac:dyDescent="0.25"/>
    <row r="1800" x14ac:dyDescent="0.25"/>
    <row r="1801" x14ac:dyDescent="0.25"/>
    <row r="1802" x14ac:dyDescent="0.25"/>
    <row r="1803" x14ac:dyDescent="0.25"/>
    <row r="1804" x14ac:dyDescent="0.25"/>
    <row r="1805" x14ac:dyDescent="0.25"/>
    <row r="1806" x14ac:dyDescent="0.25"/>
    <row r="1807" x14ac:dyDescent="0.25"/>
    <row r="1808" x14ac:dyDescent="0.25"/>
    <row r="1809" x14ac:dyDescent="0.25"/>
    <row r="1810" x14ac:dyDescent="0.25"/>
    <row r="1811" x14ac:dyDescent="0.25"/>
    <row r="1812" x14ac:dyDescent="0.25"/>
    <row r="1813" x14ac:dyDescent="0.25"/>
    <row r="1814" x14ac:dyDescent="0.25"/>
    <row r="1815" x14ac:dyDescent="0.25"/>
    <row r="1816" x14ac:dyDescent="0.25"/>
    <row r="1817" x14ac:dyDescent="0.25"/>
    <row r="1818" x14ac:dyDescent="0.25"/>
    <row r="1819" x14ac:dyDescent="0.25"/>
    <row r="1820" x14ac:dyDescent="0.25"/>
    <row r="1821" x14ac:dyDescent="0.25"/>
    <row r="1822" x14ac:dyDescent="0.25"/>
    <row r="1823" x14ac:dyDescent="0.25"/>
    <row r="1824" x14ac:dyDescent="0.25"/>
    <row r="1825" x14ac:dyDescent="0.25"/>
    <row r="1826" x14ac:dyDescent="0.25"/>
    <row r="1827" x14ac:dyDescent="0.25"/>
    <row r="1828" x14ac:dyDescent="0.25"/>
    <row r="1829" x14ac:dyDescent="0.25"/>
    <row r="1830" x14ac:dyDescent="0.25"/>
    <row r="1831" x14ac:dyDescent="0.25"/>
    <row r="1832" x14ac:dyDescent="0.25"/>
    <row r="1833" x14ac:dyDescent="0.25"/>
    <row r="1834" x14ac:dyDescent="0.25"/>
    <row r="1835" x14ac:dyDescent="0.25"/>
    <row r="1836" x14ac:dyDescent="0.25"/>
    <row r="1837" x14ac:dyDescent="0.25"/>
    <row r="1838" x14ac:dyDescent="0.25"/>
    <row r="1839" x14ac:dyDescent="0.25"/>
    <row r="1840" x14ac:dyDescent="0.25"/>
    <row r="1841" x14ac:dyDescent="0.25"/>
    <row r="1842" x14ac:dyDescent="0.25"/>
    <row r="1843" x14ac:dyDescent="0.25"/>
    <row r="1844" x14ac:dyDescent="0.25"/>
    <row r="1845" x14ac:dyDescent="0.25"/>
    <row r="1846" x14ac:dyDescent="0.25"/>
    <row r="1847" x14ac:dyDescent="0.25"/>
    <row r="1848" x14ac:dyDescent="0.25"/>
    <row r="1849" x14ac:dyDescent="0.25"/>
    <row r="1850" x14ac:dyDescent="0.25"/>
    <row r="1851" x14ac:dyDescent="0.25"/>
    <row r="1852" x14ac:dyDescent="0.25"/>
    <row r="1853" x14ac:dyDescent="0.25"/>
    <row r="1854" x14ac:dyDescent="0.25"/>
    <row r="1855" x14ac:dyDescent="0.25"/>
    <row r="1856" x14ac:dyDescent="0.25"/>
    <row r="1857" x14ac:dyDescent="0.25"/>
    <row r="1858" x14ac:dyDescent="0.25"/>
    <row r="1859" x14ac:dyDescent="0.25"/>
    <row r="1860" x14ac:dyDescent="0.25"/>
    <row r="1861" x14ac:dyDescent="0.25"/>
    <row r="1862" x14ac:dyDescent="0.25"/>
    <row r="1863" x14ac:dyDescent="0.25"/>
    <row r="1864" x14ac:dyDescent="0.25"/>
    <row r="1865" x14ac:dyDescent="0.25"/>
    <row r="1866" x14ac:dyDescent="0.25"/>
    <row r="1867" x14ac:dyDescent="0.25"/>
    <row r="1868" x14ac:dyDescent="0.25"/>
    <row r="1869" x14ac:dyDescent="0.25"/>
    <row r="1870" x14ac:dyDescent="0.25"/>
    <row r="1871" x14ac:dyDescent="0.25"/>
    <row r="1872" x14ac:dyDescent="0.25"/>
    <row r="1873" x14ac:dyDescent="0.25"/>
    <row r="1874" x14ac:dyDescent="0.25"/>
    <row r="1875" x14ac:dyDescent="0.25"/>
    <row r="1876" x14ac:dyDescent="0.25"/>
    <row r="1877" x14ac:dyDescent="0.25"/>
    <row r="1878" x14ac:dyDescent="0.25"/>
    <row r="1879" x14ac:dyDescent="0.25"/>
    <row r="1880" x14ac:dyDescent="0.25"/>
    <row r="1881" x14ac:dyDescent="0.25"/>
    <row r="1882" x14ac:dyDescent="0.25"/>
    <row r="1883" x14ac:dyDescent="0.25"/>
    <row r="1884" x14ac:dyDescent="0.25"/>
    <row r="1885" x14ac:dyDescent="0.25"/>
    <row r="1886" x14ac:dyDescent="0.25"/>
    <row r="1887" x14ac:dyDescent="0.25"/>
    <row r="1888" x14ac:dyDescent="0.25"/>
    <row r="1889" x14ac:dyDescent="0.25"/>
    <row r="1890" x14ac:dyDescent="0.25"/>
    <row r="1891" x14ac:dyDescent="0.25"/>
    <row r="1892" x14ac:dyDescent="0.25"/>
    <row r="1893" x14ac:dyDescent="0.25"/>
    <row r="1894" x14ac:dyDescent="0.25"/>
    <row r="1895" x14ac:dyDescent="0.25"/>
    <row r="1896" x14ac:dyDescent="0.25"/>
    <row r="1897" x14ac:dyDescent="0.25"/>
    <row r="1898" x14ac:dyDescent="0.25"/>
    <row r="1899" x14ac:dyDescent="0.25"/>
    <row r="1900" x14ac:dyDescent="0.25"/>
    <row r="1901" x14ac:dyDescent="0.25"/>
    <row r="1902" x14ac:dyDescent="0.25"/>
    <row r="1903" x14ac:dyDescent="0.25"/>
    <row r="1904" x14ac:dyDescent="0.25"/>
    <row r="1905" x14ac:dyDescent="0.25"/>
    <row r="1906" x14ac:dyDescent="0.25"/>
    <row r="1907" x14ac:dyDescent="0.25"/>
    <row r="1908" x14ac:dyDescent="0.25"/>
    <row r="1909" x14ac:dyDescent="0.25"/>
    <row r="1910" x14ac:dyDescent="0.25"/>
    <row r="1911" x14ac:dyDescent="0.25"/>
    <row r="1912" x14ac:dyDescent="0.25"/>
    <row r="1913" x14ac:dyDescent="0.25"/>
    <row r="1914" x14ac:dyDescent="0.25"/>
    <row r="1915" x14ac:dyDescent="0.25"/>
    <row r="1916" x14ac:dyDescent="0.25"/>
    <row r="1917" x14ac:dyDescent="0.25"/>
    <row r="1918" x14ac:dyDescent="0.25"/>
    <row r="1919" x14ac:dyDescent="0.25"/>
    <row r="1920" x14ac:dyDescent="0.25"/>
    <row r="1921" x14ac:dyDescent="0.25"/>
    <row r="1922" x14ac:dyDescent="0.25"/>
    <row r="1923" x14ac:dyDescent="0.25"/>
    <row r="1924" x14ac:dyDescent="0.25"/>
    <row r="1925" x14ac:dyDescent="0.25"/>
    <row r="1926" x14ac:dyDescent="0.25"/>
    <row r="1927" x14ac:dyDescent="0.25"/>
    <row r="1928" x14ac:dyDescent="0.25"/>
    <row r="1929" x14ac:dyDescent="0.25"/>
    <row r="1930" x14ac:dyDescent="0.25"/>
    <row r="1931" x14ac:dyDescent="0.25"/>
    <row r="1932" x14ac:dyDescent="0.25"/>
    <row r="1933" x14ac:dyDescent="0.25"/>
    <row r="1934" x14ac:dyDescent="0.25"/>
    <row r="1935" x14ac:dyDescent="0.25"/>
    <row r="1936" x14ac:dyDescent="0.25"/>
    <row r="1937" x14ac:dyDescent="0.25"/>
    <row r="1938" x14ac:dyDescent="0.25"/>
    <row r="1939" x14ac:dyDescent="0.25"/>
    <row r="1940" x14ac:dyDescent="0.25"/>
    <row r="1941" x14ac:dyDescent="0.25"/>
    <row r="1942" x14ac:dyDescent="0.25"/>
    <row r="1943" x14ac:dyDescent="0.25"/>
    <row r="1944" x14ac:dyDescent="0.25"/>
    <row r="1945" x14ac:dyDescent="0.25"/>
    <row r="1946" x14ac:dyDescent="0.25"/>
    <row r="1947" x14ac:dyDescent="0.25"/>
    <row r="1948" x14ac:dyDescent="0.25"/>
    <row r="1949" x14ac:dyDescent="0.25"/>
    <row r="1950" x14ac:dyDescent="0.25"/>
    <row r="1951" x14ac:dyDescent="0.25"/>
    <row r="1952" x14ac:dyDescent="0.25"/>
    <row r="1953" x14ac:dyDescent="0.25"/>
    <row r="1954" x14ac:dyDescent="0.25"/>
    <row r="1955" x14ac:dyDescent="0.25"/>
    <row r="1956" x14ac:dyDescent="0.25"/>
    <row r="1957" x14ac:dyDescent="0.25"/>
    <row r="1958" x14ac:dyDescent="0.25"/>
    <row r="1959" x14ac:dyDescent="0.25"/>
    <row r="1960" x14ac:dyDescent="0.25"/>
    <row r="1961" x14ac:dyDescent="0.25"/>
    <row r="1962" x14ac:dyDescent="0.25"/>
    <row r="1963" x14ac:dyDescent="0.25"/>
    <row r="1964" x14ac:dyDescent="0.25"/>
    <row r="1965" x14ac:dyDescent="0.25"/>
    <row r="1966" x14ac:dyDescent="0.25"/>
    <row r="1967" x14ac:dyDescent="0.25"/>
    <row r="1968" x14ac:dyDescent="0.25"/>
    <row r="1969" x14ac:dyDescent="0.25"/>
    <row r="1970" x14ac:dyDescent="0.25"/>
    <row r="1971" x14ac:dyDescent="0.25"/>
    <row r="1972" x14ac:dyDescent="0.25"/>
    <row r="1973" x14ac:dyDescent="0.25"/>
    <row r="1974" x14ac:dyDescent="0.25"/>
    <row r="1975" x14ac:dyDescent="0.25"/>
    <row r="1976" x14ac:dyDescent="0.25"/>
    <row r="1977" x14ac:dyDescent="0.25"/>
    <row r="1978" x14ac:dyDescent="0.25"/>
    <row r="1979" x14ac:dyDescent="0.25"/>
    <row r="1980" x14ac:dyDescent="0.25"/>
    <row r="1981" x14ac:dyDescent="0.25"/>
    <row r="1982" x14ac:dyDescent="0.25"/>
    <row r="1983" x14ac:dyDescent="0.25"/>
    <row r="1984" x14ac:dyDescent="0.25"/>
    <row r="1985" x14ac:dyDescent="0.25"/>
    <row r="1986" x14ac:dyDescent="0.25"/>
    <row r="1987" x14ac:dyDescent="0.25"/>
    <row r="1988" x14ac:dyDescent="0.25"/>
    <row r="1989" x14ac:dyDescent="0.25"/>
    <row r="1990" x14ac:dyDescent="0.25"/>
    <row r="1991" x14ac:dyDescent="0.25"/>
    <row r="1992" x14ac:dyDescent="0.25"/>
    <row r="1993" x14ac:dyDescent="0.25"/>
    <row r="1994" x14ac:dyDescent="0.25"/>
    <row r="1995" x14ac:dyDescent="0.25"/>
    <row r="1996" x14ac:dyDescent="0.25"/>
    <row r="1997" x14ac:dyDescent="0.25"/>
    <row r="1998" x14ac:dyDescent="0.25"/>
    <row r="1999" x14ac:dyDescent="0.25"/>
    <row r="2000" x14ac:dyDescent="0.25"/>
    <row r="2001" x14ac:dyDescent="0.25"/>
    <row r="2002" x14ac:dyDescent="0.25"/>
    <row r="2003" x14ac:dyDescent="0.25"/>
    <row r="2004" x14ac:dyDescent="0.25"/>
    <row r="2005" x14ac:dyDescent="0.25"/>
    <row r="2006" x14ac:dyDescent="0.25"/>
    <row r="2007" x14ac:dyDescent="0.25"/>
    <row r="2008" x14ac:dyDescent="0.25"/>
    <row r="2009" x14ac:dyDescent="0.25"/>
    <row r="2010" x14ac:dyDescent="0.25"/>
    <row r="2011" x14ac:dyDescent="0.25"/>
    <row r="2012" x14ac:dyDescent="0.25"/>
    <row r="2013" x14ac:dyDescent="0.25"/>
    <row r="2014" x14ac:dyDescent="0.25"/>
    <row r="2015" x14ac:dyDescent="0.25"/>
    <row r="2016" x14ac:dyDescent="0.25"/>
    <row r="2017" x14ac:dyDescent="0.25"/>
  </sheetData>
  <sortState xmlns:xlrd2="http://schemas.microsoft.com/office/spreadsheetml/2017/richdata2" ref="B24:G180">
    <sortCondition ref="C24:C180"/>
  </sortState>
  <mergeCells count="30">
    <mergeCell ref="B582:F582"/>
    <mergeCell ref="B521:F521"/>
    <mergeCell ref="B534:F534"/>
    <mergeCell ref="B542:F542"/>
    <mergeCell ref="B546:F546"/>
    <mergeCell ref="B553:F553"/>
    <mergeCell ref="B557:F557"/>
    <mergeCell ref="B561:F561"/>
    <mergeCell ref="B568:F568"/>
    <mergeCell ref="B501:F501"/>
    <mergeCell ref="B442:F442"/>
    <mergeCell ref="B446:F446"/>
    <mergeCell ref="B2:I2"/>
    <mergeCell ref="B453:F453"/>
    <mergeCell ref="B462:F462"/>
    <mergeCell ref="B457:F457"/>
    <mergeCell ref="B474:F474"/>
    <mergeCell ref="B285:F285"/>
    <mergeCell ref="B1:F1"/>
    <mergeCell ref="B425:F425"/>
    <mergeCell ref="B436:F436"/>
    <mergeCell ref="B336:F336"/>
    <mergeCell ref="B342:F342"/>
    <mergeCell ref="B346:F346"/>
    <mergeCell ref="B352:F352"/>
    <mergeCell ref="B258:F258"/>
    <mergeCell ref="B268:F268"/>
    <mergeCell ref="B280:F280"/>
    <mergeCell ref="B272:F272"/>
    <mergeCell ref="B276:F276"/>
  </mergeCells>
  <pageMargins left="0.7" right="0.7" top="0.75" bottom="0.75" header="0.3" footer="0.3"/>
  <pageSetup paperSize="9" orientation="portrait" horizontalDpi="4294967293" verticalDpi="20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B8600-052B-4C35-9D76-9B75D702E248}">
  <sheetPr>
    <tabColor theme="9" tint="-0.499984740745262"/>
  </sheetPr>
  <dimension ref="A1:T60"/>
  <sheetViews>
    <sheetView zoomScaleNormal="100" workbookViewId="0">
      <selection activeCell="C11" sqref="C11"/>
    </sheetView>
  </sheetViews>
  <sheetFormatPr defaultColWidth="8.85546875" defaultRowHeight="0" customHeight="1" zeroHeight="1" x14ac:dyDescent="0.25"/>
  <cols>
    <col min="1" max="1" width="6.42578125" style="251" customWidth="1"/>
    <col min="2" max="2" width="54.140625" style="251" bestFit="1" customWidth="1"/>
    <col min="3" max="3" width="18.140625" style="251" customWidth="1"/>
    <col min="4" max="5" width="12.5703125" style="251" customWidth="1"/>
    <col min="6" max="6" width="15.5703125" style="251" bestFit="1" customWidth="1"/>
    <col min="7" max="7" width="9" style="251" customWidth="1"/>
    <col min="8" max="8" width="22.140625" style="335" hidden="1" customWidth="1"/>
    <col min="9" max="9" width="7.140625" style="335" hidden="1" customWidth="1"/>
    <col min="10" max="10" width="17" style="335" hidden="1" customWidth="1"/>
    <col min="11" max="11" width="7.5703125" style="335" customWidth="1"/>
    <col min="12" max="12" width="6" style="335" hidden="1" customWidth="1"/>
    <col min="13" max="13" width="3.42578125" hidden="1" customWidth="1"/>
    <col min="14" max="14" width="26.5703125" style="335" hidden="1" customWidth="1"/>
    <col min="15" max="15" width="3.42578125" style="335" hidden="1" customWidth="1"/>
    <col min="16" max="17" width="17" style="335" hidden="1" customWidth="1"/>
    <col min="18" max="18" width="17.7109375" style="335" customWidth="1"/>
    <col min="19" max="19" width="8.85546875" style="251"/>
    <col min="20" max="20" width="14.7109375" style="251" bestFit="1" customWidth="1"/>
    <col min="21" max="16384" width="8.85546875" style="251"/>
  </cols>
  <sheetData>
    <row r="1" spans="1:20" ht="15" x14ac:dyDescent="0.25"/>
    <row r="2" spans="1:20" ht="15" x14ac:dyDescent="0.25">
      <c r="B2" s="478"/>
      <c r="C2" s="621">
        <v>45243</v>
      </c>
      <c r="D2" s="619"/>
      <c r="E2" s="622">
        <v>45327</v>
      </c>
      <c r="F2" s="252" t="s">
        <v>204</v>
      </c>
    </row>
    <row r="3" spans="1:20" ht="15" x14ac:dyDescent="0.25">
      <c r="C3" s="262">
        <v>238481576</v>
      </c>
      <c r="D3" s="252"/>
      <c r="E3" s="438">
        <v>215418203</v>
      </c>
      <c r="F3" s="252"/>
      <c r="H3" s="253" t="s">
        <v>20152</v>
      </c>
      <c r="I3" s="253"/>
      <c r="J3" s="253"/>
      <c r="K3" s="253"/>
      <c r="N3" s="253" t="s">
        <v>20153</v>
      </c>
      <c r="O3" s="253"/>
      <c r="P3" s="253"/>
      <c r="Q3" s="253"/>
      <c r="R3" s="253" t="s">
        <v>20153</v>
      </c>
      <c r="S3" s="253"/>
      <c r="T3" s="253"/>
    </row>
    <row r="4" spans="1:20" ht="15" x14ac:dyDescent="0.25">
      <c r="B4" s="620" t="s">
        <v>24102</v>
      </c>
      <c r="C4" s="440">
        <f>317455.39+790.4+1177.23+1216.47+1035.15+1271.43+1271.43+673.19</f>
        <v>324890.69</v>
      </c>
      <c r="D4" s="439"/>
      <c r="E4" s="440">
        <f>20604.36+58.58+76.72+78.95+75.71+82.51+82.51+10+66.02</f>
        <v>21135.360000000001</v>
      </c>
      <c r="F4" s="197">
        <f>SUM(C4:E4)</f>
        <v>346026.05</v>
      </c>
      <c r="G4" s="478"/>
      <c r="H4" s="242" t="s">
        <v>9924</v>
      </c>
      <c r="I4" s="242"/>
      <c r="J4" s="471">
        <v>320977.40999999997</v>
      </c>
      <c r="K4" s="471"/>
      <c r="L4" s="801"/>
      <c r="N4" s="242" t="s">
        <v>9924</v>
      </c>
      <c r="O4" s="242"/>
      <c r="P4" s="471">
        <v>20830.439999999999</v>
      </c>
      <c r="Q4" s="471"/>
      <c r="R4" s="242" t="s">
        <v>9924</v>
      </c>
      <c r="S4" s="242"/>
      <c r="T4" s="471">
        <v>21069.329999999998</v>
      </c>
    </row>
    <row r="5" spans="1:20" ht="15" x14ac:dyDescent="0.25">
      <c r="B5" s="326" t="s">
        <v>17412</v>
      </c>
      <c r="C5" s="440">
        <f>324890.69+51.63</f>
        <v>324942.32</v>
      </c>
      <c r="D5" s="440"/>
      <c r="E5" s="440">
        <v>0</v>
      </c>
      <c r="F5" s="290">
        <f>SUM(C5:E5)</f>
        <v>324942.32</v>
      </c>
      <c r="H5" s="242" t="s">
        <v>9925</v>
      </c>
      <c r="I5" s="242"/>
      <c r="J5" s="629">
        <v>4.5999999999999999E-2</v>
      </c>
      <c r="K5" s="629"/>
      <c r="N5" s="242" t="s">
        <v>9925</v>
      </c>
      <c r="O5" s="242"/>
      <c r="P5" s="629">
        <v>4.5999999999999999E-2</v>
      </c>
      <c r="Q5" s="629"/>
      <c r="R5" s="242" t="s">
        <v>9925</v>
      </c>
      <c r="S5" s="242"/>
      <c r="T5" s="629">
        <v>4.7E-2</v>
      </c>
    </row>
    <row r="6" spans="1:20" ht="15" x14ac:dyDescent="0.25">
      <c r="B6" s="468" t="s">
        <v>17158</v>
      </c>
      <c r="C6" s="441">
        <f>+C4-+C5</f>
        <v>-51.630000000004657</v>
      </c>
      <c r="D6" s="441">
        <f>+D4-D5</f>
        <v>0</v>
      </c>
      <c r="E6" s="441">
        <f>+E4-E5</f>
        <v>21135.360000000001</v>
      </c>
      <c r="F6" s="441">
        <f>+F4-F5</f>
        <v>21083.729999999981</v>
      </c>
      <c r="H6" s="242" t="s">
        <v>9926</v>
      </c>
      <c r="I6" s="242"/>
      <c r="J6" s="630">
        <v>45243</v>
      </c>
      <c r="K6" s="630"/>
      <c r="L6" s="765"/>
      <c r="N6" s="242" t="s">
        <v>9926</v>
      </c>
      <c r="O6" s="242"/>
      <c r="P6" s="630">
        <v>45236</v>
      </c>
      <c r="Q6" s="630"/>
      <c r="R6" s="242" t="s">
        <v>9926</v>
      </c>
      <c r="S6" s="242"/>
      <c r="T6" s="630">
        <v>45327</v>
      </c>
    </row>
    <row r="7" spans="1:20" ht="15" x14ac:dyDescent="0.25">
      <c r="B7" s="326" t="s">
        <v>17743</v>
      </c>
      <c r="C7" s="440"/>
      <c r="D7" s="440">
        <f>D6</f>
        <v>0</v>
      </c>
      <c r="E7" s="440">
        <f>21069.33+66.02</f>
        <v>21135.350000000002</v>
      </c>
      <c r="F7" s="290">
        <f>SUM(C7:E7)</f>
        <v>21135.350000000002</v>
      </c>
      <c r="G7" s="478"/>
      <c r="H7" s="258" t="s">
        <v>9927</v>
      </c>
      <c r="I7" s="242"/>
      <c r="J7" s="630">
        <v>45334</v>
      </c>
      <c r="K7" s="630"/>
      <c r="N7" s="258" t="s">
        <v>9927</v>
      </c>
      <c r="O7" s="242"/>
      <c r="P7" s="630">
        <v>45327</v>
      </c>
      <c r="Q7" s="630"/>
      <c r="R7" s="258" t="s">
        <v>9927</v>
      </c>
      <c r="S7" s="242"/>
      <c r="T7" s="630">
        <v>45418</v>
      </c>
    </row>
    <row r="8" spans="1:20" ht="15" x14ac:dyDescent="0.25">
      <c r="B8" s="355" t="s">
        <v>17413</v>
      </c>
      <c r="C8" s="341">
        <f>+C7-C6</f>
        <v>51.630000000004657</v>
      </c>
      <c r="D8" s="341">
        <f>+D7-D6</f>
        <v>0</v>
      </c>
      <c r="E8" s="341">
        <f>+E7-E6</f>
        <v>-9.9999999983992893E-3</v>
      </c>
      <c r="F8" s="341">
        <f>+F7-F6</f>
        <v>51.620000000020809</v>
      </c>
      <c r="G8" s="478"/>
      <c r="H8" s="242" t="s">
        <v>9928</v>
      </c>
      <c r="I8" s="242"/>
      <c r="J8" s="258">
        <v>91</v>
      </c>
      <c r="K8" s="258"/>
      <c r="N8" s="242" t="s">
        <v>9928</v>
      </c>
      <c r="O8" s="242"/>
      <c r="P8" s="258">
        <v>91</v>
      </c>
      <c r="Q8" s="258"/>
    </row>
    <row r="9" spans="1:20" ht="15" x14ac:dyDescent="0.25">
      <c r="B9" s="326" t="s">
        <v>16585</v>
      </c>
      <c r="C9" s="440"/>
      <c r="D9" s="440"/>
      <c r="E9" s="440">
        <f>T12</f>
        <v>85.27226058333332</v>
      </c>
      <c r="F9" s="290">
        <f>SUM(C9:E9)</f>
        <v>85.27226058333332</v>
      </c>
      <c r="H9" s="257"/>
      <c r="I9" s="242"/>
      <c r="J9" s="258"/>
      <c r="K9" s="258"/>
      <c r="N9" s="257"/>
      <c r="O9" s="242"/>
      <c r="P9" s="258"/>
      <c r="Q9" s="258"/>
    </row>
    <row r="10" spans="1:20" ht="15" x14ac:dyDescent="0.25">
      <c r="B10" s="255" t="s">
        <v>24101</v>
      </c>
      <c r="C10" s="441">
        <f>SUM(C8:C9)</f>
        <v>51.630000000004657</v>
      </c>
      <c r="D10" s="441">
        <f>SUM(D8:D9)</f>
        <v>0</v>
      </c>
      <c r="E10" s="441">
        <f>SUM(E8:E9)</f>
        <v>85.262260583334921</v>
      </c>
      <c r="F10" s="444">
        <f>+F8+F9</f>
        <v>136.89226058335413</v>
      </c>
      <c r="H10" s="259" t="s">
        <v>9929</v>
      </c>
      <c r="I10" s="242"/>
      <c r="J10" s="242"/>
      <c r="K10" s="242"/>
      <c r="N10" s="259" t="s">
        <v>9929</v>
      </c>
      <c r="O10" s="242"/>
      <c r="P10" s="242"/>
      <c r="Q10" s="242"/>
      <c r="R10" s="259" t="s">
        <v>9929</v>
      </c>
      <c r="S10" s="242"/>
      <c r="T10" s="242"/>
    </row>
    <row r="11" spans="1:20" ht="15" x14ac:dyDescent="0.25">
      <c r="C11" s="341"/>
      <c r="D11" s="341"/>
      <c r="E11" s="341"/>
      <c r="F11" s="892">
        <f>F6+F10</f>
        <v>21220.622260583335</v>
      </c>
      <c r="H11" s="242" t="s">
        <v>22663</v>
      </c>
      <c r="I11" s="807">
        <v>17</v>
      </c>
      <c r="J11" s="471">
        <f>$J$4*$J$5*I11/360</f>
        <v>697.23426283333333</v>
      </c>
      <c r="K11" s="471"/>
      <c r="N11" s="242" t="s">
        <v>22663</v>
      </c>
      <c r="O11" s="807">
        <v>24</v>
      </c>
      <c r="P11" s="471">
        <f>($P$4*$P$5*O11/360)</f>
        <v>63.880015999999991</v>
      </c>
      <c r="Q11" s="877"/>
      <c r="R11" s="242" t="s">
        <v>23684</v>
      </c>
      <c r="S11" s="807">
        <v>24</v>
      </c>
      <c r="T11" s="471">
        <f>($T$4*$T$5*S11/360)</f>
        <v>66.017234000000002</v>
      </c>
    </row>
    <row r="12" spans="1:20" ht="15" x14ac:dyDescent="0.25">
      <c r="B12" s="256" t="s">
        <v>22342</v>
      </c>
      <c r="C12" s="254"/>
      <c r="D12" s="260"/>
      <c r="E12" s="260"/>
      <c r="F12" s="478"/>
      <c r="H12" s="242" t="s">
        <v>23339</v>
      </c>
      <c r="I12" s="807">
        <v>31</v>
      </c>
      <c r="J12" s="808">
        <f>$J$4*$J$5*I12/360</f>
        <v>1271.4271851666667</v>
      </c>
      <c r="K12" s="808"/>
      <c r="N12" s="242" t="s">
        <v>23339</v>
      </c>
      <c r="O12" s="807">
        <v>31</v>
      </c>
      <c r="P12" s="808">
        <f>($P$4*$P$5*O12/360)</f>
        <v>82.511687333333327</v>
      </c>
      <c r="Q12" s="808"/>
      <c r="R12" s="900" t="s">
        <v>23854</v>
      </c>
      <c r="S12" s="901">
        <v>31</v>
      </c>
      <c r="T12" s="903">
        <f>($T$4*$T$5*S12/360)</f>
        <v>85.27226058333332</v>
      </c>
    </row>
    <row r="13" spans="1:20" ht="15" x14ac:dyDescent="0.25">
      <c r="B13" s="197" t="s">
        <v>1306</v>
      </c>
      <c r="C13" s="254">
        <f>+F8+F9</f>
        <v>136.89226058335413</v>
      </c>
      <c r="D13" s="254"/>
      <c r="E13" s="254"/>
      <c r="F13" s="623">
        <v>21220.3</v>
      </c>
      <c r="H13" s="242" t="s">
        <v>23683</v>
      </c>
      <c r="I13" s="807">
        <v>31</v>
      </c>
      <c r="J13" s="808">
        <f>$J$4*$J$5*I13/360</f>
        <v>1271.4271851666667</v>
      </c>
      <c r="K13" s="808"/>
      <c r="N13" s="242" t="s">
        <v>23683</v>
      </c>
      <c r="O13" s="807">
        <v>31</v>
      </c>
      <c r="P13" s="471">
        <f>($P$4*$P$5*O13/360)</f>
        <v>82.511687333333327</v>
      </c>
      <c r="R13" s="242" t="s">
        <v>23855</v>
      </c>
      <c r="S13" s="807">
        <v>30</v>
      </c>
      <c r="T13" s="471">
        <f>($T$4*$T$5*S13/360)</f>
        <v>82.521542499999995</v>
      </c>
    </row>
    <row r="14" spans="1:20" ht="15" x14ac:dyDescent="0.25">
      <c r="B14" s="261" t="s">
        <v>23</v>
      </c>
      <c r="D14" s="254">
        <f>+C13</f>
        <v>136.89226058335413</v>
      </c>
      <c r="E14" s="254"/>
      <c r="F14" s="874">
        <f>F11-F13</f>
        <v>0.32226058333617402</v>
      </c>
      <c r="G14" s="478"/>
      <c r="H14" s="904" t="s">
        <v>23684</v>
      </c>
      <c r="I14" s="905">
        <v>12</v>
      </c>
      <c r="J14" s="906">
        <f>3913.28-J11-J12-J13</f>
        <v>673.19136683333363</v>
      </c>
      <c r="K14" s="808"/>
      <c r="N14" s="900" t="s">
        <v>23684</v>
      </c>
      <c r="O14" s="901">
        <v>5</v>
      </c>
      <c r="P14" s="902">
        <f>238.89-P11-P12-P13</f>
        <v>9.9866093333333481</v>
      </c>
      <c r="Q14" s="808"/>
      <c r="R14" s="242" t="s">
        <v>23856</v>
      </c>
      <c r="S14" s="242">
        <v>6</v>
      </c>
      <c r="T14" s="471">
        <f>($T$4*$T$5*S14/360)</f>
        <v>16.5043085</v>
      </c>
    </row>
    <row r="15" spans="1:20" ht="15.75" thickBot="1" x14ac:dyDescent="0.3">
      <c r="A15" s="351"/>
      <c r="C15" s="254"/>
      <c r="E15" s="478"/>
      <c r="F15" s="254"/>
      <c r="H15" s="804" t="s">
        <v>9930</v>
      </c>
      <c r="I15" s="805">
        <f>SUM(I11:I14)</f>
        <v>91</v>
      </c>
      <c r="J15" s="806">
        <f>SUM(J11:J14)</f>
        <v>3913.2800000000007</v>
      </c>
      <c r="K15" s="802"/>
      <c r="N15" s="631" t="s">
        <v>9930</v>
      </c>
      <c r="O15" s="632">
        <f>SUM(O11:O14)</f>
        <v>91</v>
      </c>
      <c r="P15" s="633">
        <f>SUM(P11:P14)</f>
        <v>238.89</v>
      </c>
      <c r="Q15" s="802"/>
      <c r="R15" s="631" t="s">
        <v>9930</v>
      </c>
      <c r="S15" s="632">
        <f>SUM(S11:S14)</f>
        <v>91</v>
      </c>
      <c r="T15" s="633">
        <f>SUM(T11:T14)</f>
        <v>250.31534558333331</v>
      </c>
    </row>
    <row r="16" spans="1:20" ht="15.75" thickTop="1" x14ac:dyDescent="0.25">
      <c r="A16" s="803"/>
      <c r="C16" s="478"/>
      <c r="D16" s="478"/>
      <c r="E16" s="478"/>
      <c r="F16" s="260"/>
      <c r="L16" s="251"/>
    </row>
    <row r="17" spans="3:14" ht="15" x14ac:dyDescent="0.25">
      <c r="D17" s="254"/>
      <c r="E17" s="254"/>
      <c r="F17" s="552"/>
      <c r="L17" s="251"/>
    </row>
    <row r="18" spans="3:14" ht="15" x14ac:dyDescent="0.25">
      <c r="E18" s="478"/>
      <c r="F18" s="478"/>
      <c r="L18" s="251"/>
    </row>
    <row r="19" spans="3:14" ht="15" x14ac:dyDescent="0.25">
      <c r="C19" s="254"/>
      <c r="D19" s="254"/>
      <c r="E19" s="254"/>
      <c r="F19" s="254"/>
      <c r="G19" s="262"/>
      <c r="L19" s="251"/>
    </row>
    <row r="20" spans="3:14" ht="15" x14ac:dyDescent="0.25">
      <c r="L20" s="251"/>
    </row>
    <row r="21" spans="3:14" ht="15" x14ac:dyDescent="0.25">
      <c r="L21" s="251"/>
    </row>
    <row r="22" spans="3:14" ht="15" x14ac:dyDescent="0.25"/>
    <row r="23" spans="3:14" ht="15" x14ac:dyDescent="0.25"/>
    <row r="24" spans="3:14" ht="15" x14ac:dyDescent="0.25"/>
    <row r="25" spans="3:14" ht="15" x14ac:dyDescent="0.25">
      <c r="N25" s="778"/>
    </row>
    <row r="26" spans="3:14" ht="15" x14ac:dyDescent="0.25">
      <c r="N26" s="778"/>
    </row>
    <row r="27" spans="3:14" ht="15" x14ac:dyDescent="0.25">
      <c r="N27" s="778"/>
    </row>
    <row r="28" spans="3:14" ht="15" x14ac:dyDescent="0.25"/>
    <row r="29" spans="3:14" ht="15" x14ac:dyDescent="0.25"/>
    <row r="30" spans="3:14" ht="15" x14ac:dyDescent="0.25"/>
    <row r="31" spans="3:14" ht="15" x14ac:dyDescent="0.25"/>
    <row r="32" spans="3:14" ht="15" x14ac:dyDescent="0.25"/>
    <row r="33" ht="15" x14ac:dyDescent="0.25"/>
    <row r="34" ht="15" x14ac:dyDescent="0.25"/>
    <row r="35" ht="15" x14ac:dyDescent="0.25"/>
    <row r="36" ht="15" x14ac:dyDescent="0.25"/>
    <row r="37" ht="15" x14ac:dyDescent="0.25"/>
    <row r="38" ht="15" x14ac:dyDescent="0.25"/>
    <row r="39" ht="15" x14ac:dyDescent="0.25"/>
    <row r="40" ht="15" x14ac:dyDescent="0.25"/>
    <row r="41" ht="15" x14ac:dyDescent="0.25"/>
    <row r="42" ht="15" x14ac:dyDescent="0.25"/>
    <row r="43" ht="15" x14ac:dyDescent="0.25"/>
    <row r="44" ht="15" x14ac:dyDescent="0.25"/>
    <row r="45" ht="15" x14ac:dyDescent="0.25"/>
    <row r="46" ht="15" x14ac:dyDescent="0.25"/>
    <row r="47" ht="15" x14ac:dyDescent="0.25"/>
    <row r="48" ht="15" x14ac:dyDescent="0.25"/>
    <row r="49" ht="15" x14ac:dyDescent="0.25"/>
    <row r="50" ht="15" x14ac:dyDescent="0.25"/>
    <row r="51" ht="15" x14ac:dyDescent="0.25"/>
    <row r="52" ht="15" x14ac:dyDescent="0.25"/>
    <row r="53" ht="15" x14ac:dyDescent="0.25"/>
    <row r="54" ht="15" x14ac:dyDescent="0.25"/>
    <row r="55" ht="15" x14ac:dyDescent="0.25"/>
    <row r="56" ht="15" x14ac:dyDescent="0.25"/>
    <row r="57" ht="15" x14ac:dyDescent="0.25"/>
    <row r="58" ht="15" x14ac:dyDescent="0.25"/>
    <row r="59" ht="15" x14ac:dyDescent="0.25"/>
    <row r="60" ht="15" x14ac:dyDescent="0.25"/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9FE03-80C2-474E-84DE-47EF8C8EEFD3}">
  <sheetPr>
    <tabColor theme="9" tint="-0.499984740745262"/>
  </sheetPr>
  <dimension ref="A1:D591"/>
  <sheetViews>
    <sheetView zoomScale="115" zoomScaleNormal="115" workbookViewId="0">
      <selection activeCell="B9" sqref="B9"/>
    </sheetView>
  </sheetViews>
  <sheetFormatPr defaultColWidth="9.140625" defaultRowHeight="15" zeroHeight="1" x14ac:dyDescent="0.25"/>
  <cols>
    <col min="1" max="1" width="44.140625" customWidth="1"/>
    <col min="2" max="2" width="57.140625" customWidth="1"/>
    <col min="3" max="3" width="13.5703125" style="480" bestFit="1" customWidth="1"/>
    <col min="4" max="4" width="8.85546875" bestFit="1" customWidth="1"/>
    <col min="5" max="16384" width="9.140625" style="183"/>
  </cols>
  <sheetData>
    <row r="1" spans="1:4" ht="21" x14ac:dyDescent="0.35">
      <c r="A1" s="184" t="s">
        <v>1307</v>
      </c>
      <c r="B1" s="183"/>
      <c r="C1" s="479"/>
      <c r="D1" s="183"/>
    </row>
    <row r="2" spans="1:4" x14ac:dyDescent="0.25">
      <c r="A2" s="794" t="str">
        <f>'J1.1'!B2</f>
        <v>As at 31 March 2024</v>
      </c>
      <c r="B2" s="478"/>
      <c r="C2" s="795"/>
      <c r="D2" s="251"/>
    </row>
    <row r="3" spans="1:4" x14ac:dyDescent="0.25">
      <c r="A3" s="794"/>
      <c r="B3" s="796"/>
      <c r="C3" s="797">
        <f>SUM(C6:C30)</f>
        <v>123790.74</v>
      </c>
      <c r="D3" s="612">
        <f>Financials!L163</f>
        <v>219364.01</v>
      </c>
    </row>
    <row r="4" spans="1:4" x14ac:dyDescent="0.25">
      <c r="A4" s="262" t="s">
        <v>20745</v>
      </c>
      <c r="B4" s="251"/>
      <c r="C4" s="795"/>
      <c r="D4" s="798">
        <f>C3-D3</f>
        <v>-95573.27</v>
      </c>
    </row>
    <row r="5" spans="1:4" x14ac:dyDescent="0.25">
      <c r="A5" s="799" t="s">
        <v>10760</v>
      </c>
      <c r="B5" s="799" t="s">
        <v>156</v>
      </c>
      <c r="C5" s="800" t="s">
        <v>453</v>
      </c>
      <c r="D5" s="251"/>
    </row>
    <row r="6" spans="1:4" x14ac:dyDescent="0.25">
      <c r="A6" s="230" t="s">
        <v>19617</v>
      </c>
      <c r="B6" s="230" t="s">
        <v>21696</v>
      </c>
      <c r="C6" s="243">
        <v>3437.4</v>
      </c>
      <c r="D6" s="251"/>
    </row>
    <row r="7" spans="1:4" x14ac:dyDescent="0.25">
      <c r="A7" s="230" t="s">
        <v>19617</v>
      </c>
      <c r="B7" s="230" t="s">
        <v>19922</v>
      </c>
      <c r="C7" s="243">
        <v>42.5</v>
      </c>
      <c r="D7" s="251"/>
    </row>
    <row r="8" spans="1:4" x14ac:dyDescent="0.25">
      <c r="A8" s="230" t="s">
        <v>22103</v>
      </c>
      <c r="B8" s="230" t="s">
        <v>20684</v>
      </c>
      <c r="C8" s="243">
        <v>11</v>
      </c>
      <c r="D8" s="251"/>
    </row>
    <row r="9" spans="1:4" x14ac:dyDescent="0.25">
      <c r="A9" s="230" t="s">
        <v>19617</v>
      </c>
      <c r="B9" s="230" t="s">
        <v>22102</v>
      </c>
      <c r="C9" s="243">
        <v>8546</v>
      </c>
      <c r="D9" s="251"/>
    </row>
    <row r="10" spans="1:4" x14ac:dyDescent="0.25">
      <c r="A10" s="230" t="s">
        <v>19617</v>
      </c>
      <c r="B10" s="230" t="s">
        <v>22420</v>
      </c>
      <c r="C10" s="243">
        <v>2614.5</v>
      </c>
      <c r="D10" s="251"/>
    </row>
    <row r="11" spans="1:4" x14ac:dyDescent="0.25">
      <c r="A11" s="230" t="s">
        <v>19617</v>
      </c>
      <c r="B11" s="230" t="s">
        <v>22665</v>
      </c>
      <c r="C11" s="243">
        <v>9003</v>
      </c>
      <c r="D11" s="251"/>
    </row>
    <row r="12" spans="1:4" x14ac:dyDescent="0.25">
      <c r="A12" s="230" t="s">
        <v>19617</v>
      </c>
      <c r="B12" s="230" t="s">
        <v>22666</v>
      </c>
      <c r="C12" s="243">
        <v>5255.96</v>
      </c>
      <c r="D12" s="251"/>
    </row>
    <row r="13" spans="1:4" x14ac:dyDescent="0.25">
      <c r="A13" s="230" t="s">
        <v>19617</v>
      </c>
      <c r="B13" s="230" t="s">
        <v>22667</v>
      </c>
      <c r="C13" s="243">
        <v>4372</v>
      </c>
      <c r="D13" s="251"/>
    </row>
    <row r="14" spans="1:4" x14ac:dyDescent="0.25">
      <c r="A14" s="230" t="s">
        <v>19617</v>
      </c>
      <c r="B14" s="230" t="s">
        <v>23562</v>
      </c>
      <c r="C14" s="243">
        <v>3500</v>
      </c>
      <c r="D14" s="251"/>
    </row>
    <row r="15" spans="1:4" x14ac:dyDescent="0.25">
      <c r="A15" s="828" t="s">
        <v>19617</v>
      </c>
      <c r="B15" s="828" t="s">
        <v>23928</v>
      </c>
      <c r="C15" s="878">
        <v>4092</v>
      </c>
      <c r="D15" s="251"/>
    </row>
    <row r="16" spans="1:4" x14ac:dyDescent="0.25">
      <c r="A16" s="230"/>
      <c r="B16" s="8"/>
      <c r="C16" s="831"/>
      <c r="D16" s="251"/>
    </row>
    <row r="17" spans="1:4" x14ac:dyDescent="0.25">
      <c r="A17" s="230"/>
      <c r="B17" s="230"/>
      <c r="C17" s="243"/>
      <c r="D17" s="251"/>
    </row>
    <row r="18" spans="1:4" x14ac:dyDescent="0.25">
      <c r="A18" s="230" t="s">
        <v>21825</v>
      </c>
      <c r="B18" s="242" t="s">
        <v>21826</v>
      </c>
      <c r="C18" s="243">
        <v>7734.5</v>
      </c>
      <c r="D18" s="251"/>
    </row>
    <row r="19" spans="1:4" x14ac:dyDescent="0.25">
      <c r="A19" s="230" t="s">
        <v>22421</v>
      </c>
      <c r="B19" s="242" t="s">
        <v>22422</v>
      </c>
      <c r="C19" s="243">
        <v>16000</v>
      </c>
      <c r="D19" s="251"/>
    </row>
    <row r="20" spans="1:4" x14ac:dyDescent="0.25">
      <c r="A20" s="230" t="s">
        <v>22421</v>
      </c>
      <c r="B20" s="242" t="s">
        <v>22624</v>
      </c>
      <c r="C20" s="243">
        <v>8555</v>
      </c>
      <c r="D20" s="251"/>
    </row>
    <row r="21" spans="1:4" x14ac:dyDescent="0.25">
      <c r="A21" s="251" t="s">
        <v>23329</v>
      </c>
      <c r="B21" s="251" t="s">
        <v>23330</v>
      </c>
      <c r="C21" s="243">
        <v>2999</v>
      </c>
      <c r="D21" s="251"/>
    </row>
    <row r="22" spans="1:4" x14ac:dyDescent="0.25">
      <c r="A22" s="879" t="s">
        <v>23329</v>
      </c>
      <c r="B22" s="879" t="s">
        <v>23584</v>
      </c>
      <c r="C22" s="883">
        <v>3000</v>
      </c>
      <c r="D22" s="251"/>
    </row>
    <row r="23" spans="1:4" ht="14.1" customHeight="1" x14ac:dyDescent="0.25">
      <c r="A23" s="828" t="s">
        <v>23920</v>
      </c>
      <c r="B23" s="880" t="s">
        <v>23918</v>
      </c>
      <c r="C23" s="884">
        <v>6022</v>
      </c>
      <c r="D23" s="251"/>
    </row>
    <row r="24" spans="1:4" x14ac:dyDescent="0.25">
      <c r="A24" s="8" t="s">
        <v>23583</v>
      </c>
      <c r="B24" s="8" t="s">
        <v>23704</v>
      </c>
      <c r="C24" s="831">
        <v>1611</v>
      </c>
      <c r="D24" s="251"/>
    </row>
    <row r="25" spans="1:4" x14ac:dyDescent="0.25">
      <c r="A25" s="828" t="s">
        <v>23702</v>
      </c>
      <c r="B25" s="828" t="s">
        <v>23705</v>
      </c>
      <c r="C25" s="878">
        <v>2050.88</v>
      </c>
      <c r="D25" s="251"/>
    </row>
    <row r="26" spans="1:4" x14ac:dyDescent="0.25">
      <c r="A26" s="828" t="s">
        <v>23703</v>
      </c>
      <c r="B26" s="828" t="s">
        <v>23706</v>
      </c>
      <c r="C26" s="878">
        <v>2695</v>
      </c>
      <c r="D26" s="251"/>
    </row>
    <row r="27" spans="1:4" x14ac:dyDescent="0.25">
      <c r="A27" s="828" t="s">
        <v>23329</v>
      </c>
      <c r="B27" s="828" t="s">
        <v>24247</v>
      </c>
      <c r="C27" s="878">
        <v>2925</v>
      </c>
      <c r="D27" s="251"/>
    </row>
    <row r="28" spans="1:4" x14ac:dyDescent="0.25">
      <c r="A28" s="828" t="s">
        <v>23329</v>
      </c>
      <c r="B28" s="828" t="s">
        <v>23923</v>
      </c>
      <c r="C28" s="878">
        <v>3015</v>
      </c>
      <c r="D28" s="251"/>
    </row>
    <row r="29" spans="1:4" x14ac:dyDescent="0.25">
      <c r="A29" s="828" t="s">
        <v>23703</v>
      </c>
      <c r="B29" s="828" t="s">
        <v>23926</v>
      </c>
      <c r="C29" s="878">
        <v>10428</v>
      </c>
      <c r="D29" s="251"/>
    </row>
    <row r="30" spans="1:4" x14ac:dyDescent="0.25">
      <c r="A30" s="828" t="s">
        <v>23921</v>
      </c>
      <c r="B30" s="828" t="s">
        <v>23927</v>
      </c>
      <c r="C30" s="878">
        <v>15881</v>
      </c>
      <c r="D30" s="251"/>
    </row>
    <row r="31" spans="1:4" x14ac:dyDescent="0.25">
      <c r="A31" s="251"/>
      <c r="B31" s="251"/>
      <c r="C31" s="251"/>
      <c r="D31" s="251"/>
    </row>
    <row r="32" spans="1:4" x14ac:dyDescent="0.25">
      <c r="A32" s="251"/>
      <c r="B32" s="251"/>
      <c r="C32" s="251"/>
      <c r="D32" s="251"/>
    </row>
    <row r="33" spans="1:4" x14ac:dyDescent="0.25">
      <c r="A33" s="251"/>
      <c r="B33" s="251"/>
      <c r="C33" s="251"/>
      <c r="D33" s="251"/>
    </row>
    <row r="34" spans="1:4" x14ac:dyDescent="0.25">
      <c r="A34" s="251"/>
      <c r="B34" s="251"/>
      <c r="C34" s="251"/>
      <c r="D34" s="251"/>
    </row>
    <row r="35" spans="1:4" x14ac:dyDescent="0.25">
      <c r="A35" s="251"/>
      <c r="B35" s="251"/>
      <c r="C35" s="251"/>
      <c r="D35" s="251"/>
    </row>
    <row r="36" spans="1:4" x14ac:dyDescent="0.25">
      <c r="A36" s="251"/>
      <c r="B36" s="251"/>
      <c r="C36" s="251"/>
      <c r="D36" s="251"/>
    </row>
    <row r="37" spans="1:4" x14ac:dyDescent="0.25">
      <c r="A37" s="251"/>
      <c r="B37" s="251"/>
      <c r="C37" s="251"/>
      <c r="D37" s="251"/>
    </row>
    <row r="38" spans="1:4" x14ac:dyDescent="0.25">
      <c r="A38" s="251"/>
      <c r="B38" s="251"/>
      <c r="C38" s="251"/>
      <c r="D38" s="251"/>
    </row>
    <row r="39" spans="1:4" x14ac:dyDescent="0.25">
      <c r="A39" s="251"/>
      <c r="B39" s="251"/>
      <c r="C39" s="251"/>
      <c r="D39" s="251"/>
    </row>
    <row r="40" spans="1:4" x14ac:dyDescent="0.25">
      <c r="A40" s="251"/>
      <c r="B40" s="251"/>
      <c r="C40" s="251"/>
      <c r="D40" s="251"/>
    </row>
    <row r="41" spans="1:4" x14ac:dyDescent="0.25">
      <c r="A41" s="251"/>
      <c r="B41" s="251"/>
      <c r="C41" s="251"/>
      <c r="D41" s="251"/>
    </row>
    <row r="42" spans="1:4" x14ac:dyDescent="0.25">
      <c r="A42" s="251"/>
      <c r="B42" s="251"/>
      <c r="C42" s="251"/>
      <c r="D42" s="251"/>
    </row>
    <row r="43" spans="1:4" x14ac:dyDescent="0.25">
      <c r="A43" s="251"/>
      <c r="B43" s="251"/>
      <c r="C43" s="251"/>
      <c r="D43" s="251"/>
    </row>
    <row r="44" spans="1:4" x14ac:dyDescent="0.25">
      <c r="A44" s="251"/>
      <c r="B44" s="251"/>
      <c r="C44" s="251"/>
      <c r="D44" s="251"/>
    </row>
    <row r="45" spans="1:4" x14ac:dyDescent="0.25">
      <c r="A45" s="251"/>
      <c r="B45" s="251"/>
      <c r="C45" s="251"/>
      <c r="D45" s="251"/>
    </row>
    <row r="46" spans="1:4" x14ac:dyDescent="0.25">
      <c r="A46" s="251"/>
      <c r="B46" s="251"/>
      <c r="C46" s="251"/>
      <c r="D46" s="251"/>
    </row>
    <row r="47" spans="1:4" x14ac:dyDescent="0.25">
      <c r="A47" s="251"/>
      <c r="B47" s="251"/>
      <c r="C47" s="251"/>
      <c r="D47" s="251"/>
    </row>
    <row r="48" spans="1:4" x14ac:dyDescent="0.25">
      <c r="A48" s="251"/>
      <c r="B48" s="251"/>
      <c r="C48" s="251"/>
      <c r="D48" s="251"/>
    </row>
    <row r="49" spans="1:4" x14ac:dyDescent="0.25">
      <c r="A49" s="251"/>
      <c r="B49" s="251"/>
      <c r="C49" s="251"/>
      <c r="D49" s="251"/>
    </row>
    <row r="50" spans="1:4" x14ac:dyDescent="0.25">
      <c r="A50" s="251"/>
      <c r="B50" s="251"/>
      <c r="C50" s="251"/>
      <c r="D50" s="251"/>
    </row>
    <row r="51" spans="1:4" x14ac:dyDescent="0.25">
      <c r="A51" s="251"/>
      <c r="B51" s="251"/>
      <c r="C51" s="251"/>
      <c r="D51" s="251"/>
    </row>
    <row r="52" spans="1:4" x14ac:dyDescent="0.25">
      <c r="A52" s="251"/>
      <c r="B52" s="251"/>
      <c r="C52" s="251"/>
      <c r="D52" s="251"/>
    </row>
    <row r="53" spans="1:4" x14ac:dyDescent="0.25">
      <c r="A53" s="251"/>
      <c r="B53" s="251"/>
      <c r="C53" s="251"/>
      <c r="D53" s="251"/>
    </row>
    <row r="54" spans="1:4" x14ac:dyDescent="0.25">
      <c r="A54" s="251"/>
      <c r="B54" s="251"/>
      <c r="C54" s="251"/>
      <c r="D54" s="251"/>
    </row>
    <row r="55" spans="1:4" x14ac:dyDescent="0.25">
      <c r="A55" s="251"/>
      <c r="B55" s="251"/>
      <c r="C55" s="251"/>
      <c r="D55" s="251"/>
    </row>
    <row r="56" spans="1:4" x14ac:dyDescent="0.25">
      <c r="A56" s="251"/>
      <c r="B56" s="251"/>
      <c r="C56" s="251"/>
      <c r="D56" s="251"/>
    </row>
    <row r="57" spans="1:4" x14ac:dyDescent="0.25">
      <c r="A57" s="251"/>
      <c r="B57" s="251"/>
      <c r="C57" s="251"/>
      <c r="D57" s="251"/>
    </row>
    <row r="58" spans="1:4" x14ac:dyDescent="0.25">
      <c r="A58" s="251"/>
      <c r="B58" s="251"/>
      <c r="C58" s="251"/>
      <c r="D58" s="251"/>
    </row>
    <row r="59" spans="1:4" x14ac:dyDescent="0.25">
      <c r="A59" s="251"/>
      <c r="B59" s="251"/>
      <c r="C59" s="251"/>
      <c r="D59" s="251"/>
    </row>
    <row r="60" spans="1:4" x14ac:dyDescent="0.25">
      <c r="A60" s="251"/>
      <c r="B60" s="251"/>
      <c r="C60" s="251"/>
      <c r="D60" s="251"/>
    </row>
    <row r="61" spans="1:4" x14ac:dyDescent="0.25">
      <c r="A61" s="251"/>
      <c r="B61" s="251"/>
      <c r="C61" s="251"/>
      <c r="D61" s="251"/>
    </row>
    <row r="62" spans="1:4" x14ac:dyDescent="0.25">
      <c r="A62" s="251"/>
      <c r="B62" s="251"/>
      <c r="C62" s="251"/>
      <c r="D62" s="251"/>
    </row>
    <row r="63" spans="1:4" x14ac:dyDescent="0.25">
      <c r="A63" s="251"/>
      <c r="B63" s="251"/>
      <c r="C63" s="251"/>
      <c r="D63" s="251"/>
    </row>
    <row r="64" spans="1:4" x14ac:dyDescent="0.25">
      <c r="A64" s="251"/>
      <c r="B64" s="251"/>
      <c r="C64" s="251"/>
      <c r="D64" s="251"/>
    </row>
    <row r="65" spans="1:4" x14ac:dyDescent="0.25">
      <c r="A65" s="251"/>
      <c r="B65" s="251"/>
      <c r="C65" s="251"/>
      <c r="D65" s="251"/>
    </row>
    <row r="66" spans="1:4" x14ac:dyDescent="0.25">
      <c r="A66" s="251"/>
      <c r="B66" s="251"/>
      <c r="C66" s="251"/>
      <c r="D66" s="251"/>
    </row>
    <row r="67" spans="1:4" x14ac:dyDescent="0.25">
      <c r="A67" s="251"/>
      <c r="B67" s="251"/>
      <c r="C67" s="251"/>
      <c r="D67" s="251"/>
    </row>
    <row r="68" spans="1:4" x14ac:dyDescent="0.25">
      <c r="A68" s="251"/>
      <c r="B68" s="251"/>
      <c r="C68" s="251"/>
      <c r="D68" s="251"/>
    </row>
    <row r="69" spans="1:4" x14ac:dyDescent="0.25">
      <c r="A69" s="251"/>
      <c r="B69" s="251"/>
      <c r="C69" s="251"/>
      <c r="D69" s="251"/>
    </row>
    <row r="70" spans="1:4" x14ac:dyDescent="0.25">
      <c r="A70" s="251"/>
      <c r="B70" s="251"/>
      <c r="C70" s="251"/>
      <c r="D70" s="251"/>
    </row>
    <row r="71" spans="1:4" x14ac:dyDescent="0.25">
      <c r="A71" s="251"/>
      <c r="B71" s="251"/>
      <c r="C71" s="251"/>
      <c r="D71" s="251"/>
    </row>
    <row r="72" spans="1:4" x14ac:dyDescent="0.25">
      <c r="A72" s="251"/>
      <c r="B72" s="251"/>
      <c r="C72" s="251"/>
      <c r="D72" s="251"/>
    </row>
    <row r="73" spans="1:4" x14ac:dyDescent="0.25">
      <c r="A73" s="251"/>
      <c r="B73" s="251"/>
      <c r="C73" s="251"/>
      <c r="D73" s="251"/>
    </row>
    <row r="74" spans="1:4" x14ac:dyDescent="0.25">
      <c r="A74" s="251"/>
      <c r="B74" s="251"/>
      <c r="C74" s="251"/>
      <c r="D74" s="251"/>
    </row>
    <row r="75" spans="1:4" x14ac:dyDescent="0.25">
      <c r="A75" s="251"/>
      <c r="B75" s="251"/>
      <c r="C75" s="251"/>
      <c r="D75" s="251"/>
    </row>
    <row r="76" spans="1:4" x14ac:dyDescent="0.25">
      <c r="A76" s="251"/>
      <c r="B76" s="251"/>
      <c r="C76" s="251"/>
      <c r="D76" s="251"/>
    </row>
    <row r="77" spans="1:4" x14ac:dyDescent="0.25">
      <c r="A77" s="251"/>
      <c r="B77" s="251"/>
      <c r="C77" s="251"/>
      <c r="D77" s="251"/>
    </row>
    <row r="78" spans="1:4" x14ac:dyDescent="0.25">
      <c r="A78" s="251"/>
      <c r="B78" s="251"/>
      <c r="C78" s="251"/>
      <c r="D78" s="251"/>
    </row>
    <row r="79" spans="1:4" x14ac:dyDescent="0.25">
      <c r="A79" s="251"/>
      <c r="B79" s="251"/>
      <c r="C79" s="251"/>
      <c r="D79" s="251"/>
    </row>
    <row r="80" spans="1:4" x14ac:dyDescent="0.25">
      <c r="A80" s="251"/>
      <c r="B80" s="251"/>
      <c r="C80" s="251"/>
      <c r="D80" s="251"/>
    </row>
    <row r="81" spans="1:4" x14ac:dyDescent="0.25">
      <c r="A81" s="251"/>
      <c r="B81" s="251"/>
      <c r="C81" s="251"/>
      <c r="D81" s="251"/>
    </row>
    <row r="82" spans="1:4" x14ac:dyDescent="0.25">
      <c r="A82" s="251"/>
      <c r="B82" s="251"/>
      <c r="C82" s="251"/>
      <c r="D82" s="251"/>
    </row>
    <row r="83" spans="1:4" x14ac:dyDescent="0.25">
      <c r="A83" s="251"/>
      <c r="B83" s="251"/>
      <c r="C83" s="251"/>
      <c r="D83" s="251"/>
    </row>
    <row r="84" spans="1:4" x14ac:dyDescent="0.25">
      <c r="A84" s="251"/>
      <c r="B84" s="251"/>
      <c r="C84" s="251"/>
      <c r="D84" s="251"/>
    </row>
    <row r="85" spans="1:4" x14ac:dyDescent="0.25">
      <c r="A85" s="251"/>
      <c r="B85" s="251"/>
      <c r="C85" s="251"/>
      <c r="D85" s="251"/>
    </row>
    <row r="86" spans="1:4" x14ac:dyDescent="0.25">
      <c r="A86" s="251"/>
      <c r="B86" s="251"/>
      <c r="C86" s="251"/>
      <c r="D86" s="251"/>
    </row>
    <row r="87" spans="1:4" x14ac:dyDescent="0.25">
      <c r="A87" s="251"/>
      <c r="B87" s="251"/>
      <c r="C87" s="251"/>
      <c r="D87" s="251"/>
    </row>
    <row r="88" spans="1:4" x14ac:dyDescent="0.25">
      <c r="A88" s="251"/>
      <c r="B88" s="251"/>
      <c r="C88" s="251"/>
      <c r="D88" s="251"/>
    </row>
    <row r="89" spans="1:4" x14ac:dyDescent="0.25">
      <c r="A89" s="251"/>
      <c r="B89" s="251"/>
      <c r="C89" s="251"/>
      <c r="D89" s="251"/>
    </row>
    <row r="90" spans="1:4" x14ac:dyDescent="0.25">
      <c r="A90" s="251"/>
      <c r="B90" s="251"/>
      <c r="C90" s="251"/>
      <c r="D90" s="251"/>
    </row>
    <row r="91" spans="1:4" x14ac:dyDescent="0.25">
      <c r="A91" s="251"/>
      <c r="B91" s="251"/>
      <c r="C91" s="251"/>
      <c r="D91" s="251"/>
    </row>
    <row r="92" spans="1:4" x14ac:dyDescent="0.25">
      <c r="A92" s="251"/>
      <c r="B92" s="251"/>
      <c r="C92" s="251"/>
      <c r="D92" s="251"/>
    </row>
    <row r="93" spans="1:4" x14ac:dyDescent="0.25">
      <c r="A93" s="251"/>
      <c r="B93" s="251"/>
      <c r="C93" s="251"/>
      <c r="D93" s="251"/>
    </row>
    <row r="94" spans="1:4" x14ac:dyDescent="0.25">
      <c r="A94" s="251"/>
      <c r="B94" s="251"/>
      <c r="C94" s="251"/>
      <c r="D94" s="251"/>
    </row>
    <row r="95" spans="1:4" x14ac:dyDescent="0.25">
      <c r="A95" s="251"/>
      <c r="B95" s="251"/>
      <c r="C95" s="251"/>
      <c r="D95" s="251"/>
    </row>
    <row r="96" spans="1:4" x14ac:dyDescent="0.25">
      <c r="A96" s="251"/>
      <c r="B96" s="251"/>
      <c r="C96" s="251"/>
      <c r="D96" s="251"/>
    </row>
    <row r="97" spans="1:4" x14ac:dyDescent="0.25">
      <c r="A97" s="251"/>
      <c r="B97" s="251"/>
      <c r="C97" s="251"/>
      <c r="D97" s="251"/>
    </row>
    <row r="98" spans="1:4" x14ac:dyDescent="0.25">
      <c r="A98" s="251"/>
      <c r="B98" s="251"/>
      <c r="C98" s="251"/>
      <c r="D98" s="251"/>
    </row>
    <row r="99" spans="1:4" x14ac:dyDescent="0.25">
      <c r="A99" s="251"/>
      <c r="B99" s="251"/>
      <c r="C99" s="251"/>
      <c r="D99" s="251"/>
    </row>
    <row r="100" spans="1:4" x14ac:dyDescent="0.25">
      <c r="A100" s="251"/>
      <c r="B100" s="251"/>
      <c r="C100" s="251"/>
      <c r="D100" s="251"/>
    </row>
    <row r="101" spans="1:4" x14ac:dyDescent="0.25">
      <c r="A101" s="251"/>
      <c r="B101" s="251"/>
      <c r="C101" s="251"/>
      <c r="D101" s="251"/>
    </row>
    <row r="102" spans="1:4" x14ac:dyDescent="0.25">
      <c r="A102" s="251"/>
      <c r="B102" s="251"/>
      <c r="C102" s="251"/>
      <c r="D102" s="251"/>
    </row>
    <row r="103" spans="1:4" x14ac:dyDescent="0.25">
      <c r="A103" s="251"/>
      <c r="B103" s="251"/>
      <c r="C103" s="251"/>
      <c r="D103" s="251"/>
    </row>
    <row r="104" spans="1:4" x14ac:dyDescent="0.25">
      <c r="A104" s="251"/>
      <c r="B104" s="251"/>
      <c r="C104" s="251"/>
      <c r="D104" s="251"/>
    </row>
    <row r="105" spans="1:4" x14ac:dyDescent="0.25">
      <c r="A105" s="251"/>
      <c r="B105" s="251"/>
      <c r="C105" s="251"/>
      <c r="D105" s="251"/>
    </row>
    <row r="106" spans="1:4" x14ac:dyDescent="0.25">
      <c r="A106" s="251"/>
      <c r="B106" s="251"/>
      <c r="C106" s="251"/>
      <c r="D106" s="251"/>
    </row>
    <row r="107" spans="1:4" x14ac:dyDescent="0.25">
      <c r="A107" s="251"/>
      <c r="B107" s="251"/>
      <c r="C107" s="251"/>
      <c r="D107" s="251"/>
    </row>
    <row r="108" spans="1:4" x14ac:dyDescent="0.25">
      <c r="A108" s="251"/>
      <c r="B108" s="251"/>
      <c r="C108" s="251"/>
      <c r="D108" s="251"/>
    </row>
    <row r="109" spans="1:4" x14ac:dyDescent="0.25">
      <c r="A109" s="251"/>
      <c r="B109" s="251"/>
      <c r="C109" s="251"/>
      <c r="D109" s="251"/>
    </row>
    <row r="110" spans="1:4" x14ac:dyDescent="0.25">
      <c r="A110" s="251"/>
      <c r="B110" s="251"/>
      <c r="C110" s="251"/>
      <c r="D110" s="251"/>
    </row>
    <row r="111" spans="1:4" x14ac:dyDescent="0.25">
      <c r="A111" s="251"/>
      <c r="B111" s="251"/>
      <c r="C111" s="251"/>
      <c r="D111" s="251"/>
    </row>
    <row r="112" spans="1:4" x14ac:dyDescent="0.25">
      <c r="A112" s="251"/>
      <c r="B112" s="251"/>
      <c r="C112" s="251"/>
      <c r="D112" s="251"/>
    </row>
    <row r="113" spans="1:4" x14ac:dyDescent="0.25">
      <c r="A113" s="251"/>
      <c r="B113" s="251"/>
      <c r="C113" s="251"/>
      <c r="D113" s="251"/>
    </row>
    <row r="114" spans="1:4" x14ac:dyDescent="0.25">
      <c r="A114" s="251"/>
      <c r="B114" s="251"/>
      <c r="C114" s="251"/>
      <c r="D114" s="251"/>
    </row>
    <row r="115" spans="1:4" x14ac:dyDescent="0.25">
      <c r="A115" s="251"/>
      <c r="B115" s="251"/>
      <c r="C115" s="251"/>
      <c r="D115" s="251"/>
    </row>
    <row r="116" spans="1:4" x14ac:dyDescent="0.25">
      <c r="A116" s="251"/>
      <c r="B116" s="251"/>
      <c r="C116" s="251"/>
      <c r="D116" s="251"/>
    </row>
    <row r="117" spans="1:4" x14ac:dyDescent="0.25">
      <c r="A117" s="251"/>
      <c r="B117" s="251"/>
      <c r="C117" s="251"/>
      <c r="D117" s="251"/>
    </row>
    <row r="118" spans="1:4" x14ac:dyDescent="0.25">
      <c r="A118" s="251"/>
      <c r="B118" s="251"/>
      <c r="C118" s="251"/>
      <c r="D118" s="251"/>
    </row>
    <row r="119" spans="1:4" x14ac:dyDescent="0.25">
      <c r="A119" s="251"/>
      <c r="B119" s="251"/>
      <c r="C119" s="251"/>
      <c r="D119" s="251"/>
    </row>
    <row r="120" spans="1:4" x14ac:dyDescent="0.25">
      <c r="A120" s="251"/>
      <c r="B120" s="251"/>
      <c r="C120" s="251"/>
      <c r="D120" s="251"/>
    </row>
    <row r="121" spans="1:4" x14ac:dyDescent="0.25">
      <c r="A121" s="251"/>
      <c r="B121" s="251"/>
      <c r="C121" s="251"/>
      <c r="D121" s="251"/>
    </row>
    <row r="122" spans="1:4" x14ac:dyDescent="0.25">
      <c r="A122" s="251"/>
      <c r="B122" s="251"/>
      <c r="C122" s="251"/>
      <c r="D122" s="251"/>
    </row>
    <row r="123" spans="1:4" x14ac:dyDescent="0.25">
      <c r="A123" s="251"/>
      <c r="B123" s="251"/>
      <c r="C123" s="251"/>
      <c r="D123" s="251"/>
    </row>
    <row r="124" spans="1:4" x14ac:dyDescent="0.25">
      <c r="A124" s="251"/>
      <c r="B124" s="251"/>
      <c r="C124" s="251"/>
      <c r="D124" s="251"/>
    </row>
    <row r="125" spans="1:4" x14ac:dyDescent="0.25">
      <c r="A125" s="251"/>
      <c r="B125" s="251"/>
      <c r="C125" s="251"/>
      <c r="D125" s="251"/>
    </row>
    <row r="126" spans="1:4" x14ac:dyDescent="0.25">
      <c r="A126" s="251"/>
      <c r="B126" s="251"/>
      <c r="C126" s="251"/>
      <c r="D126" s="251"/>
    </row>
    <row r="127" spans="1:4" x14ac:dyDescent="0.25">
      <c r="A127" s="251"/>
      <c r="B127" s="251"/>
      <c r="C127" s="251"/>
      <c r="D127" s="251"/>
    </row>
    <row r="128" spans="1:4" x14ac:dyDescent="0.25">
      <c r="A128" s="251"/>
      <c r="B128" s="251"/>
      <c r="C128" s="251"/>
      <c r="D128" s="251"/>
    </row>
    <row r="129" spans="1:4" x14ac:dyDescent="0.25">
      <c r="A129" s="251"/>
      <c r="B129" s="251"/>
      <c r="C129" s="251"/>
      <c r="D129" s="251"/>
    </row>
    <row r="130" spans="1:4" x14ac:dyDescent="0.25">
      <c r="A130" s="251"/>
      <c r="B130" s="251"/>
      <c r="C130" s="251"/>
      <c r="D130" s="251"/>
    </row>
    <row r="131" spans="1:4" x14ac:dyDescent="0.25">
      <c r="A131" s="251"/>
      <c r="B131" s="251"/>
      <c r="C131" s="251"/>
      <c r="D131" s="251"/>
    </row>
    <row r="132" spans="1:4" x14ac:dyDescent="0.25">
      <c r="A132" s="251"/>
      <c r="B132" s="251"/>
      <c r="C132" s="251"/>
      <c r="D132" s="251"/>
    </row>
    <row r="133" spans="1:4" x14ac:dyDescent="0.25">
      <c r="A133" s="251"/>
      <c r="B133" s="251"/>
      <c r="C133" s="251"/>
      <c r="D133" s="251"/>
    </row>
    <row r="134" spans="1:4" x14ac:dyDescent="0.25">
      <c r="A134" s="251"/>
      <c r="B134" s="251"/>
      <c r="C134" s="251"/>
      <c r="D134" s="251"/>
    </row>
    <row r="135" spans="1:4" x14ac:dyDescent="0.25">
      <c r="A135" s="251"/>
      <c r="B135" s="251"/>
      <c r="C135" s="251"/>
      <c r="D135" s="251"/>
    </row>
    <row r="136" spans="1:4" x14ac:dyDescent="0.25">
      <c r="A136" s="251"/>
      <c r="B136" s="251"/>
      <c r="C136" s="251"/>
      <c r="D136" s="251"/>
    </row>
    <row r="137" spans="1:4" x14ac:dyDescent="0.25">
      <c r="A137" s="251"/>
      <c r="B137" s="251"/>
      <c r="C137" s="251"/>
      <c r="D137" s="251"/>
    </row>
    <row r="138" spans="1:4" x14ac:dyDescent="0.25">
      <c r="A138" s="251"/>
      <c r="B138" s="251"/>
      <c r="C138" s="251"/>
      <c r="D138" s="251"/>
    </row>
    <row r="139" spans="1:4" x14ac:dyDescent="0.25">
      <c r="A139" s="251"/>
      <c r="B139" s="251"/>
      <c r="C139" s="251"/>
      <c r="D139" s="251"/>
    </row>
    <row r="140" spans="1:4" x14ac:dyDescent="0.25">
      <c r="A140" s="251"/>
      <c r="B140" s="251"/>
      <c r="C140" s="251"/>
      <c r="D140" s="251"/>
    </row>
    <row r="141" spans="1:4" x14ac:dyDescent="0.25">
      <c r="A141" s="251"/>
      <c r="B141" s="251"/>
      <c r="C141" s="251"/>
      <c r="D141" s="251"/>
    </row>
    <row r="142" spans="1:4" x14ac:dyDescent="0.25">
      <c r="A142" s="251"/>
      <c r="B142" s="251"/>
      <c r="C142" s="251"/>
      <c r="D142" s="251"/>
    </row>
    <row r="143" spans="1:4" x14ac:dyDescent="0.25">
      <c r="A143" s="251"/>
      <c r="B143" s="251"/>
      <c r="C143" s="251"/>
      <c r="D143" s="251"/>
    </row>
    <row r="144" spans="1:4" x14ac:dyDescent="0.25">
      <c r="A144" s="251"/>
      <c r="B144" s="251"/>
      <c r="C144" s="251"/>
      <c r="D144" s="251"/>
    </row>
    <row r="145" spans="1:4" x14ac:dyDescent="0.25">
      <c r="A145" s="251"/>
      <c r="B145" s="251"/>
      <c r="C145" s="251"/>
      <c r="D145" s="251"/>
    </row>
    <row r="146" spans="1:4" x14ac:dyDescent="0.25">
      <c r="A146" s="251"/>
      <c r="B146" s="251"/>
      <c r="C146" s="251"/>
      <c r="D146" s="251"/>
    </row>
    <row r="147" spans="1:4" x14ac:dyDescent="0.25">
      <c r="A147" s="251"/>
      <c r="B147" s="251"/>
      <c r="C147" s="251"/>
      <c r="D147" s="251"/>
    </row>
    <row r="148" spans="1:4" x14ac:dyDescent="0.25">
      <c r="A148" s="251"/>
      <c r="B148" s="251"/>
      <c r="C148" s="251"/>
      <c r="D148" s="251"/>
    </row>
    <row r="149" spans="1:4" x14ac:dyDescent="0.25">
      <c r="A149" s="251"/>
      <c r="B149" s="251"/>
      <c r="C149" s="251"/>
      <c r="D149" s="251"/>
    </row>
    <row r="150" spans="1:4" x14ac:dyDescent="0.25">
      <c r="A150" s="251"/>
      <c r="B150" s="251"/>
      <c r="C150" s="251"/>
      <c r="D150" s="251"/>
    </row>
    <row r="151" spans="1:4" x14ac:dyDescent="0.25">
      <c r="A151" s="251"/>
      <c r="B151" s="251"/>
      <c r="C151" s="251"/>
      <c r="D151" s="251"/>
    </row>
    <row r="152" spans="1:4" x14ac:dyDescent="0.25">
      <c r="A152" s="251"/>
      <c r="B152" s="251"/>
      <c r="C152" s="251"/>
      <c r="D152" s="251"/>
    </row>
    <row r="153" spans="1:4" x14ac:dyDescent="0.25">
      <c r="A153" s="251"/>
      <c r="B153" s="251"/>
      <c r="C153" s="251"/>
      <c r="D153" s="251"/>
    </row>
    <row r="154" spans="1:4" x14ac:dyDescent="0.25">
      <c r="A154" s="251"/>
      <c r="B154" s="251"/>
      <c r="C154" s="251"/>
      <c r="D154" s="251"/>
    </row>
    <row r="155" spans="1:4" x14ac:dyDescent="0.25">
      <c r="A155" s="251"/>
      <c r="B155" s="251"/>
      <c r="C155" s="251"/>
      <c r="D155" s="251"/>
    </row>
    <row r="156" spans="1:4" x14ac:dyDescent="0.25">
      <c r="A156" s="251"/>
      <c r="B156" s="251"/>
      <c r="C156" s="251"/>
      <c r="D156" s="251"/>
    </row>
    <row r="157" spans="1:4" x14ac:dyDescent="0.25">
      <c r="A157" s="251"/>
      <c r="B157" s="251"/>
      <c r="C157" s="251"/>
      <c r="D157" s="251"/>
    </row>
    <row r="158" spans="1:4" x14ac:dyDescent="0.25">
      <c r="A158" s="251"/>
      <c r="B158" s="251"/>
      <c r="C158" s="251"/>
      <c r="D158" s="251"/>
    </row>
    <row r="159" spans="1:4" x14ac:dyDescent="0.25">
      <c r="A159" s="251"/>
      <c r="B159" s="251"/>
      <c r="C159" s="251"/>
      <c r="D159" s="251"/>
    </row>
    <row r="160" spans="1:4" x14ac:dyDescent="0.25">
      <c r="A160" s="251"/>
      <c r="B160" s="251"/>
      <c r="C160" s="251"/>
      <c r="D160" s="251"/>
    </row>
    <row r="161" spans="1:4" x14ac:dyDescent="0.25">
      <c r="A161" s="251"/>
      <c r="B161" s="251"/>
      <c r="C161" s="251"/>
      <c r="D161" s="251"/>
    </row>
    <row r="162" spans="1:4" x14ac:dyDescent="0.25">
      <c r="A162" s="251"/>
      <c r="B162" s="251"/>
      <c r="C162" s="251"/>
      <c r="D162" s="251"/>
    </row>
    <row r="163" spans="1:4" x14ac:dyDescent="0.25">
      <c r="A163" s="251"/>
      <c r="B163" s="251"/>
      <c r="C163" s="251"/>
      <c r="D163" s="251"/>
    </row>
    <row r="164" spans="1:4" x14ac:dyDescent="0.25">
      <c r="A164" s="251"/>
      <c r="B164" s="251"/>
      <c r="C164" s="251"/>
      <c r="D164" s="251"/>
    </row>
    <row r="165" spans="1:4" x14ac:dyDescent="0.25">
      <c r="A165" s="251"/>
      <c r="B165" s="251"/>
      <c r="C165" s="251"/>
      <c r="D165" s="251"/>
    </row>
    <row r="166" spans="1:4" x14ac:dyDescent="0.25">
      <c r="A166" s="251"/>
      <c r="B166" s="251"/>
      <c r="C166" s="251"/>
      <c r="D166" s="251"/>
    </row>
    <row r="167" spans="1:4" x14ac:dyDescent="0.25">
      <c r="A167" s="251"/>
      <c r="B167" s="251"/>
      <c r="C167" s="251"/>
      <c r="D167" s="251"/>
    </row>
    <row r="168" spans="1:4" x14ac:dyDescent="0.25">
      <c r="A168" s="251"/>
      <c r="B168" s="251"/>
      <c r="C168" s="251"/>
      <c r="D168" s="251"/>
    </row>
    <row r="169" spans="1:4" x14ac:dyDescent="0.25">
      <c r="A169" s="251"/>
      <c r="B169" s="251"/>
      <c r="C169" s="251"/>
      <c r="D169" s="251"/>
    </row>
    <row r="170" spans="1:4" x14ac:dyDescent="0.25">
      <c r="A170" s="251"/>
      <c r="B170" s="251"/>
      <c r="C170" s="251"/>
      <c r="D170" s="251"/>
    </row>
    <row r="171" spans="1:4" x14ac:dyDescent="0.25">
      <c r="A171" s="251"/>
      <c r="B171" s="251"/>
      <c r="C171" s="251"/>
      <c r="D171" s="251"/>
    </row>
    <row r="172" spans="1:4" x14ac:dyDescent="0.25">
      <c r="A172" s="251"/>
      <c r="B172" s="251"/>
      <c r="C172" s="251"/>
      <c r="D172" s="251"/>
    </row>
    <row r="173" spans="1:4" x14ac:dyDescent="0.25">
      <c r="A173" s="251"/>
      <c r="B173" s="251"/>
      <c r="C173" s="251"/>
      <c r="D173" s="251"/>
    </row>
    <row r="174" spans="1:4" x14ac:dyDescent="0.25">
      <c r="A174" s="251"/>
      <c r="B174" s="251"/>
      <c r="C174" s="251"/>
      <c r="D174" s="251"/>
    </row>
    <row r="175" spans="1:4" x14ac:dyDescent="0.25">
      <c r="A175" s="251"/>
      <c r="B175" s="251"/>
      <c r="C175" s="251"/>
      <c r="D175" s="251"/>
    </row>
    <row r="176" spans="1:4" x14ac:dyDescent="0.25">
      <c r="A176" s="251"/>
      <c r="B176" s="251"/>
      <c r="C176" s="251"/>
      <c r="D176" s="251"/>
    </row>
    <row r="177" spans="1:4" x14ac:dyDescent="0.25">
      <c r="A177" s="251"/>
      <c r="B177" s="251"/>
      <c r="C177" s="251"/>
      <c r="D177" s="251"/>
    </row>
    <row r="178" spans="1:4" x14ac:dyDescent="0.25">
      <c r="A178" s="251"/>
      <c r="B178" s="251"/>
      <c r="C178" s="251"/>
      <c r="D178" s="251"/>
    </row>
    <row r="179" spans="1:4" x14ac:dyDescent="0.25">
      <c r="A179" s="251"/>
      <c r="B179" s="251"/>
      <c r="C179" s="251"/>
      <c r="D179" s="251"/>
    </row>
    <row r="180" spans="1:4" x14ac:dyDescent="0.25">
      <c r="A180" s="251"/>
      <c r="B180" s="251"/>
      <c r="C180" s="251"/>
      <c r="D180" s="251"/>
    </row>
    <row r="181" spans="1:4" x14ac:dyDescent="0.25">
      <c r="A181" s="251"/>
      <c r="B181" s="251"/>
      <c r="C181" s="251"/>
      <c r="D181" s="251"/>
    </row>
    <row r="182" spans="1:4" x14ac:dyDescent="0.25">
      <c r="A182" s="251"/>
      <c r="B182" s="251"/>
      <c r="C182" s="251"/>
      <c r="D182" s="251"/>
    </row>
    <row r="183" spans="1:4" x14ac:dyDescent="0.25">
      <c r="A183" s="251"/>
      <c r="B183" s="251"/>
      <c r="C183" s="251"/>
      <c r="D183" s="251"/>
    </row>
    <row r="184" spans="1:4" x14ac:dyDescent="0.25">
      <c r="A184" s="251"/>
      <c r="B184" s="251"/>
      <c r="C184" s="251"/>
      <c r="D184" s="251"/>
    </row>
    <row r="185" spans="1:4" x14ac:dyDescent="0.25">
      <c r="A185" s="251"/>
      <c r="B185" s="251"/>
      <c r="C185" s="251"/>
      <c r="D185" s="251"/>
    </row>
    <row r="186" spans="1:4" x14ac:dyDescent="0.25">
      <c r="A186" s="251"/>
      <c r="B186" s="251"/>
      <c r="C186" s="251"/>
      <c r="D186" s="251"/>
    </row>
    <row r="187" spans="1:4" x14ac:dyDescent="0.25">
      <c r="A187" s="251"/>
      <c r="B187" s="251"/>
      <c r="C187" s="251"/>
      <c r="D187" s="251"/>
    </row>
    <row r="188" spans="1:4" x14ac:dyDescent="0.25">
      <c r="A188" s="251"/>
      <c r="B188" s="251"/>
      <c r="C188" s="251"/>
      <c r="D188" s="251"/>
    </row>
    <row r="189" spans="1:4" x14ac:dyDescent="0.25">
      <c r="A189" s="251"/>
      <c r="B189" s="251"/>
      <c r="C189" s="251"/>
      <c r="D189" s="251"/>
    </row>
    <row r="190" spans="1:4" x14ac:dyDescent="0.25">
      <c r="A190" s="251"/>
      <c r="B190" s="251"/>
      <c r="C190" s="251"/>
      <c r="D190" s="251"/>
    </row>
    <row r="191" spans="1:4" x14ac:dyDescent="0.25">
      <c r="A191" s="251"/>
      <c r="B191" s="251"/>
      <c r="C191" s="251"/>
      <c r="D191" s="251"/>
    </row>
    <row r="192" spans="1:4" x14ac:dyDescent="0.25">
      <c r="A192" s="251"/>
      <c r="B192" s="251"/>
      <c r="C192" s="251"/>
      <c r="D192" s="251"/>
    </row>
    <row r="193" spans="1:4" x14ac:dyDescent="0.25">
      <c r="A193" s="251"/>
      <c r="B193" s="251"/>
      <c r="C193" s="251"/>
      <c r="D193" s="251"/>
    </row>
    <row r="194" spans="1:4" x14ac:dyDescent="0.25">
      <c r="A194" s="251"/>
      <c r="B194" s="251"/>
      <c r="C194" s="251"/>
      <c r="D194" s="251"/>
    </row>
    <row r="195" spans="1:4" x14ac:dyDescent="0.25">
      <c r="A195" s="251"/>
      <c r="B195" s="251"/>
      <c r="C195" s="251"/>
      <c r="D195" s="251"/>
    </row>
    <row r="196" spans="1:4" x14ac:dyDescent="0.25">
      <c r="A196" s="251"/>
      <c r="B196" s="251"/>
      <c r="C196" s="251"/>
      <c r="D196" s="251"/>
    </row>
    <row r="197" spans="1:4" x14ac:dyDescent="0.25">
      <c r="A197" s="251"/>
      <c r="B197" s="251"/>
      <c r="C197" s="251"/>
      <c r="D197" s="251"/>
    </row>
    <row r="198" spans="1:4" x14ac:dyDescent="0.25">
      <c r="A198" s="251"/>
      <c r="B198" s="251"/>
      <c r="C198" s="251"/>
      <c r="D198" s="251"/>
    </row>
    <row r="199" spans="1:4" x14ac:dyDescent="0.25">
      <c r="A199" s="251"/>
      <c r="B199" s="251"/>
      <c r="C199" s="251"/>
      <c r="D199" s="251"/>
    </row>
    <row r="200" spans="1:4" x14ac:dyDescent="0.25">
      <c r="A200" s="251"/>
      <c r="B200" s="251"/>
      <c r="C200" s="251"/>
      <c r="D200" s="251"/>
    </row>
    <row r="201" spans="1:4" x14ac:dyDescent="0.25">
      <c r="A201" s="251"/>
      <c r="B201" s="251"/>
      <c r="C201" s="251"/>
      <c r="D201" s="251"/>
    </row>
    <row r="202" spans="1:4" x14ac:dyDescent="0.25">
      <c r="A202" s="251"/>
      <c r="B202" s="251"/>
      <c r="C202" s="251"/>
      <c r="D202" s="251"/>
    </row>
    <row r="203" spans="1:4" x14ac:dyDescent="0.25">
      <c r="A203" s="251"/>
      <c r="B203" s="251"/>
      <c r="C203" s="251"/>
      <c r="D203" s="251"/>
    </row>
    <row r="204" spans="1:4" x14ac:dyDescent="0.25">
      <c r="A204" s="251"/>
      <c r="B204" s="251"/>
      <c r="C204" s="251"/>
      <c r="D204" s="251"/>
    </row>
    <row r="205" spans="1:4" x14ac:dyDescent="0.25">
      <c r="A205" s="251"/>
      <c r="B205" s="251"/>
      <c r="C205" s="251"/>
      <c r="D205" s="251"/>
    </row>
    <row r="206" spans="1:4" x14ac:dyDescent="0.25">
      <c r="A206" s="251"/>
      <c r="B206" s="251"/>
      <c r="C206" s="251"/>
      <c r="D206" s="251"/>
    </row>
    <row r="207" spans="1:4" x14ac:dyDescent="0.25">
      <c r="A207" s="251"/>
      <c r="B207" s="251"/>
      <c r="C207" s="251"/>
      <c r="D207" s="251"/>
    </row>
    <row r="208" spans="1:4" x14ac:dyDescent="0.25">
      <c r="A208" s="251"/>
      <c r="B208" s="251"/>
      <c r="C208" s="251"/>
      <c r="D208" s="251"/>
    </row>
    <row r="209" spans="1:4" x14ac:dyDescent="0.25">
      <c r="A209" s="251"/>
      <c r="B209" s="251"/>
      <c r="C209" s="251"/>
      <c r="D209" s="251"/>
    </row>
    <row r="210" spans="1:4" x14ac:dyDescent="0.25">
      <c r="A210" s="251"/>
      <c r="B210" s="251"/>
      <c r="C210" s="251"/>
      <c r="D210" s="251"/>
    </row>
    <row r="211" spans="1:4" x14ac:dyDescent="0.25">
      <c r="A211" s="251"/>
      <c r="B211" s="251"/>
      <c r="C211" s="251"/>
      <c r="D211" s="251"/>
    </row>
    <row r="212" spans="1:4" x14ac:dyDescent="0.25">
      <c r="A212" s="251"/>
      <c r="B212" s="251"/>
      <c r="C212" s="251"/>
      <c r="D212" s="251"/>
    </row>
    <row r="213" spans="1:4" x14ac:dyDescent="0.25">
      <c r="A213" s="251"/>
      <c r="B213" s="251"/>
      <c r="C213" s="251"/>
      <c r="D213" s="251"/>
    </row>
    <row r="214" spans="1:4" x14ac:dyDescent="0.25">
      <c r="A214" s="251"/>
      <c r="B214" s="251"/>
      <c r="C214" s="251"/>
      <c r="D214" s="251"/>
    </row>
    <row r="215" spans="1:4" x14ac:dyDescent="0.25">
      <c r="A215" s="251"/>
      <c r="B215" s="251"/>
      <c r="C215" s="251"/>
      <c r="D215" s="251"/>
    </row>
    <row r="216" spans="1:4" x14ac:dyDescent="0.25">
      <c r="A216" s="251"/>
      <c r="B216" s="251"/>
      <c r="C216" s="251"/>
      <c r="D216" s="251"/>
    </row>
    <row r="217" spans="1:4" x14ac:dyDescent="0.25">
      <c r="A217" s="251"/>
      <c r="B217" s="251"/>
      <c r="C217" s="251"/>
      <c r="D217" s="251"/>
    </row>
    <row r="218" spans="1:4" x14ac:dyDescent="0.25">
      <c r="A218" s="251"/>
      <c r="B218" s="251"/>
      <c r="C218" s="251"/>
      <c r="D218" s="251"/>
    </row>
    <row r="219" spans="1:4" x14ac:dyDescent="0.25">
      <c r="A219" s="251"/>
      <c r="B219" s="251"/>
      <c r="C219" s="251"/>
      <c r="D219" s="251"/>
    </row>
    <row r="220" spans="1:4" x14ac:dyDescent="0.25">
      <c r="A220" s="251"/>
      <c r="B220" s="251"/>
      <c r="C220" s="251"/>
      <c r="D220" s="251"/>
    </row>
    <row r="221" spans="1:4" x14ac:dyDescent="0.25">
      <c r="A221" s="251"/>
      <c r="B221" s="251"/>
      <c r="C221" s="251"/>
      <c r="D221" s="251"/>
    </row>
    <row r="222" spans="1:4" x14ac:dyDescent="0.25">
      <c r="A222" s="251"/>
      <c r="B222" s="251"/>
      <c r="C222" s="251"/>
      <c r="D222" s="251"/>
    </row>
    <row r="223" spans="1:4" x14ac:dyDescent="0.25">
      <c r="A223" s="251"/>
      <c r="B223" s="251"/>
      <c r="C223" s="251"/>
      <c r="D223" s="251"/>
    </row>
    <row r="224" spans="1:4" x14ac:dyDescent="0.25">
      <c r="A224" s="251"/>
      <c r="B224" s="251"/>
      <c r="C224" s="251"/>
      <c r="D224" s="251"/>
    </row>
    <row r="225" spans="1:4" x14ac:dyDescent="0.25">
      <c r="A225" s="251"/>
      <c r="B225" s="251"/>
      <c r="C225" s="251"/>
      <c r="D225" s="251"/>
    </row>
    <row r="226" spans="1:4" x14ac:dyDescent="0.25">
      <c r="A226" s="251"/>
      <c r="B226" s="251"/>
      <c r="C226" s="251"/>
      <c r="D226" s="251"/>
    </row>
    <row r="227" spans="1:4" x14ac:dyDescent="0.25">
      <c r="A227" s="251"/>
      <c r="B227" s="251"/>
      <c r="C227" s="251"/>
      <c r="D227" s="251"/>
    </row>
    <row r="228" spans="1:4" x14ac:dyDescent="0.25">
      <c r="A228" s="251"/>
      <c r="B228" s="251"/>
      <c r="C228" s="251"/>
      <c r="D228" s="251"/>
    </row>
    <row r="229" spans="1:4" x14ac:dyDescent="0.25">
      <c r="A229" s="251"/>
      <c r="B229" s="251"/>
      <c r="C229" s="251"/>
      <c r="D229" s="251"/>
    </row>
    <row r="230" spans="1:4" x14ac:dyDescent="0.25">
      <c r="A230" s="251"/>
      <c r="B230" s="251"/>
      <c r="C230" s="251"/>
      <c r="D230" s="251"/>
    </row>
    <row r="231" spans="1:4" x14ac:dyDescent="0.25">
      <c r="A231" s="251"/>
      <c r="B231" s="251"/>
      <c r="C231" s="251"/>
      <c r="D231" s="251"/>
    </row>
    <row r="232" spans="1:4" x14ac:dyDescent="0.25">
      <c r="A232" s="251"/>
      <c r="B232" s="251"/>
      <c r="C232" s="251"/>
      <c r="D232" s="251"/>
    </row>
    <row r="233" spans="1:4" x14ac:dyDescent="0.25">
      <c r="A233" s="251"/>
      <c r="B233" s="251"/>
      <c r="C233" s="251"/>
      <c r="D233" s="251"/>
    </row>
    <row r="234" spans="1:4" x14ac:dyDescent="0.25">
      <c r="A234" s="251"/>
      <c r="B234" s="251"/>
      <c r="C234" s="251"/>
      <c r="D234" s="251"/>
    </row>
    <row r="235" spans="1:4" x14ac:dyDescent="0.25">
      <c r="A235" s="251"/>
      <c r="B235" s="251"/>
      <c r="C235" s="251"/>
      <c r="D235" s="251"/>
    </row>
    <row r="236" spans="1:4" x14ac:dyDescent="0.25">
      <c r="A236" s="251"/>
      <c r="B236" s="251"/>
      <c r="C236" s="251"/>
      <c r="D236" s="251"/>
    </row>
    <row r="237" spans="1:4" x14ac:dyDescent="0.25">
      <c r="A237" s="251"/>
      <c r="B237" s="251"/>
      <c r="C237" s="251"/>
      <c r="D237" s="251"/>
    </row>
    <row r="238" spans="1:4" x14ac:dyDescent="0.25">
      <c r="A238" s="251"/>
      <c r="B238" s="251"/>
      <c r="C238" s="251"/>
      <c r="D238" s="251"/>
    </row>
    <row r="239" spans="1:4" x14ac:dyDescent="0.25">
      <c r="A239" s="251"/>
      <c r="B239" s="251"/>
      <c r="C239" s="251"/>
      <c r="D239" s="251"/>
    </row>
    <row r="240" spans="1:4" x14ac:dyDescent="0.25">
      <c r="A240" s="251"/>
      <c r="B240" s="251"/>
      <c r="C240" s="251"/>
      <c r="D240" s="251"/>
    </row>
    <row r="241" spans="1:4" x14ac:dyDescent="0.25">
      <c r="A241" s="251"/>
      <c r="B241" s="251"/>
      <c r="C241" s="251"/>
      <c r="D241" s="251"/>
    </row>
    <row r="242" spans="1:4" x14ac:dyDescent="0.25">
      <c r="A242" s="251"/>
      <c r="B242" s="251"/>
      <c r="C242" s="251"/>
      <c r="D242" s="251"/>
    </row>
    <row r="243" spans="1:4" x14ac:dyDescent="0.25">
      <c r="A243" s="251"/>
      <c r="B243" s="251"/>
      <c r="C243" s="251"/>
      <c r="D243" s="251"/>
    </row>
    <row r="244" spans="1:4" x14ac:dyDescent="0.25">
      <c r="A244" s="251"/>
      <c r="B244" s="251"/>
      <c r="C244" s="251"/>
      <c r="D244" s="251"/>
    </row>
    <row r="245" spans="1:4" x14ac:dyDescent="0.25">
      <c r="A245" s="251"/>
      <c r="B245" s="251"/>
      <c r="C245" s="251"/>
      <c r="D245" s="251"/>
    </row>
    <row r="246" spans="1:4" x14ac:dyDescent="0.25">
      <c r="A246" s="251"/>
      <c r="B246" s="251"/>
      <c r="C246" s="251"/>
      <c r="D246" s="251"/>
    </row>
    <row r="247" spans="1:4" x14ac:dyDescent="0.25">
      <c r="A247" s="251"/>
      <c r="B247" s="251"/>
      <c r="C247" s="251"/>
      <c r="D247" s="251"/>
    </row>
    <row r="248" spans="1:4" x14ac:dyDescent="0.25">
      <c r="A248" s="251"/>
      <c r="B248" s="251"/>
      <c r="C248" s="251"/>
      <c r="D248" s="251"/>
    </row>
    <row r="249" spans="1:4" x14ac:dyDescent="0.25">
      <c r="A249" s="251"/>
      <c r="B249" s="251"/>
      <c r="C249" s="251"/>
      <c r="D249" s="251"/>
    </row>
    <row r="250" spans="1:4" x14ac:dyDescent="0.25">
      <c r="A250" s="251"/>
      <c r="B250" s="251"/>
      <c r="C250" s="251"/>
      <c r="D250" s="251"/>
    </row>
    <row r="251" spans="1:4" x14ac:dyDescent="0.25">
      <c r="A251" s="251"/>
      <c r="B251" s="251"/>
      <c r="C251" s="251"/>
      <c r="D251" s="251"/>
    </row>
    <row r="252" spans="1:4" x14ac:dyDescent="0.25">
      <c r="A252" s="251"/>
      <c r="B252" s="251"/>
      <c r="C252" s="251"/>
      <c r="D252" s="251"/>
    </row>
    <row r="253" spans="1:4" x14ac:dyDescent="0.25">
      <c r="A253" s="251"/>
      <c r="B253" s="251"/>
      <c r="C253" s="251"/>
      <c r="D253" s="251"/>
    </row>
    <row r="254" spans="1:4" x14ac:dyDescent="0.25">
      <c r="A254" s="251"/>
      <c r="B254" s="251"/>
      <c r="C254" s="251"/>
      <c r="D254" s="251"/>
    </row>
    <row r="255" spans="1:4" x14ac:dyDescent="0.25">
      <c r="A255" s="251"/>
      <c r="B255" s="251"/>
      <c r="C255" s="251"/>
      <c r="D255" s="251"/>
    </row>
    <row r="256" spans="1:4" x14ac:dyDescent="0.25">
      <c r="A256" s="251"/>
      <c r="B256" s="251"/>
      <c r="C256" s="251"/>
      <c r="D256" s="251"/>
    </row>
    <row r="257" spans="1:4" x14ac:dyDescent="0.25">
      <c r="A257" s="251"/>
      <c r="B257" s="251"/>
      <c r="C257" s="251"/>
      <c r="D257" s="251"/>
    </row>
    <row r="258" spans="1:4" x14ac:dyDescent="0.25">
      <c r="A258" s="251"/>
      <c r="B258" s="251"/>
      <c r="C258" s="251"/>
      <c r="D258" s="251"/>
    </row>
    <row r="259" spans="1:4" x14ac:dyDescent="0.25">
      <c r="A259" s="251"/>
      <c r="B259" s="251"/>
      <c r="C259" s="251"/>
      <c r="D259" s="251"/>
    </row>
    <row r="260" spans="1:4" x14ac:dyDescent="0.25">
      <c r="A260" s="251"/>
      <c r="B260" s="251"/>
      <c r="C260" s="251"/>
      <c r="D260" s="251"/>
    </row>
    <row r="261" spans="1:4" x14ac:dyDescent="0.25">
      <c r="A261" s="251"/>
      <c r="B261" s="251"/>
      <c r="C261" s="251"/>
      <c r="D261" s="251"/>
    </row>
    <row r="262" spans="1:4" x14ac:dyDescent="0.25">
      <c r="A262" s="251"/>
      <c r="B262" s="251"/>
      <c r="C262" s="251"/>
      <c r="D262" s="251"/>
    </row>
    <row r="263" spans="1:4" x14ac:dyDescent="0.25">
      <c r="A263" s="251"/>
      <c r="B263" s="251"/>
      <c r="C263" s="251"/>
      <c r="D263" s="251"/>
    </row>
    <row r="264" spans="1:4" x14ac:dyDescent="0.25">
      <c r="A264" s="251"/>
      <c r="B264" s="251"/>
      <c r="C264" s="251"/>
      <c r="D264" s="251"/>
    </row>
    <row r="265" spans="1:4" x14ac:dyDescent="0.25">
      <c r="A265" s="251"/>
      <c r="B265" s="251"/>
      <c r="C265" s="251"/>
      <c r="D265" s="251"/>
    </row>
    <row r="266" spans="1:4" x14ac:dyDescent="0.25">
      <c r="A266" s="251"/>
      <c r="B266" s="251"/>
      <c r="C266" s="251"/>
      <c r="D266" s="251"/>
    </row>
    <row r="267" spans="1:4" x14ac:dyDescent="0.25">
      <c r="A267" s="251"/>
      <c r="B267" s="251"/>
      <c r="C267" s="251"/>
      <c r="D267" s="251"/>
    </row>
    <row r="268" spans="1:4" x14ac:dyDescent="0.25">
      <c r="A268" s="251"/>
      <c r="B268" s="251"/>
      <c r="C268" s="251"/>
      <c r="D268" s="251"/>
    </row>
    <row r="269" spans="1:4" x14ac:dyDescent="0.25">
      <c r="A269" s="251"/>
      <c r="B269" s="251"/>
      <c r="C269" s="251"/>
      <c r="D269" s="251"/>
    </row>
    <row r="270" spans="1:4" x14ac:dyDescent="0.25">
      <c r="A270" s="251"/>
      <c r="B270" s="251"/>
      <c r="C270" s="251"/>
      <c r="D270" s="251"/>
    </row>
    <row r="271" spans="1:4" x14ac:dyDescent="0.25">
      <c r="A271" s="251"/>
      <c r="B271" s="251"/>
      <c r="C271" s="251"/>
      <c r="D271" s="251"/>
    </row>
    <row r="272" spans="1:4" x14ac:dyDescent="0.25">
      <c r="A272" s="251"/>
      <c r="B272" s="251"/>
      <c r="C272" s="251"/>
      <c r="D272" s="251"/>
    </row>
    <row r="273" spans="1:4" x14ac:dyDescent="0.25">
      <c r="A273" s="251"/>
      <c r="B273" s="251"/>
      <c r="C273" s="251"/>
      <c r="D273" s="251"/>
    </row>
    <row r="274" spans="1:4" x14ac:dyDescent="0.25">
      <c r="A274" s="251"/>
      <c r="B274" s="251"/>
      <c r="C274" s="251"/>
      <c r="D274" s="251"/>
    </row>
    <row r="275" spans="1:4" x14ac:dyDescent="0.25">
      <c r="A275" s="251"/>
      <c r="B275" s="251"/>
      <c r="C275" s="251"/>
      <c r="D275" s="251"/>
    </row>
    <row r="276" spans="1:4" x14ac:dyDescent="0.25">
      <c r="A276" s="251"/>
      <c r="B276" s="251"/>
      <c r="C276" s="251"/>
      <c r="D276" s="251"/>
    </row>
    <row r="277" spans="1:4" x14ac:dyDescent="0.25">
      <c r="A277" s="251"/>
      <c r="B277" s="251"/>
      <c r="C277" s="251"/>
      <c r="D277" s="251"/>
    </row>
    <row r="278" spans="1:4" x14ac:dyDescent="0.25">
      <c r="A278" s="251"/>
      <c r="B278" s="251"/>
      <c r="C278" s="251"/>
      <c r="D278" s="251"/>
    </row>
    <row r="279" spans="1:4" x14ac:dyDescent="0.25">
      <c r="A279" s="251"/>
      <c r="B279" s="251"/>
      <c r="C279" s="251"/>
      <c r="D279" s="251"/>
    </row>
    <row r="280" spans="1:4" x14ac:dyDescent="0.25">
      <c r="A280" s="251"/>
      <c r="B280" s="251"/>
      <c r="C280" s="251"/>
      <c r="D280" s="251"/>
    </row>
    <row r="281" spans="1:4" x14ac:dyDescent="0.25">
      <c r="A281" s="251"/>
      <c r="B281" s="251"/>
      <c r="C281" s="251"/>
      <c r="D281" s="251"/>
    </row>
    <row r="282" spans="1:4" x14ac:dyDescent="0.25">
      <c r="A282" s="251"/>
      <c r="B282" s="251"/>
      <c r="C282" s="251"/>
      <c r="D282" s="251"/>
    </row>
    <row r="283" spans="1:4" x14ac:dyDescent="0.25">
      <c r="A283" s="251"/>
      <c r="B283" s="251"/>
      <c r="C283" s="251"/>
      <c r="D283" s="251"/>
    </row>
    <row r="284" spans="1:4" x14ac:dyDescent="0.25">
      <c r="A284" s="251"/>
      <c r="B284" s="251"/>
      <c r="C284" s="251"/>
      <c r="D284" s="251"/>
    </row>
    <row r="285" spans="1:4" x14ac:dyDescent="0.25">
      <c r="A285" s="251"/>
      <c r="B285" s="251"/>
      <c r="C285" s="251"/>
      <c r="D285" s="251"/>
    </row>
    <row r="286" spans="1:4" x14ac:dyDescent="0.25">
      <c r="A286" s="251"/>
      <c r="B286" s="251"/>
      <c r="C286" s="251"/>
      <c r="D286" s="251"/>
    </row>
    <row r="287" spans="1:4" x14ac:dyDescent="0.25">
      <c r="A287" s="251"/>
      <c r="B287" s="251"/>
      <c r="C287" s="251"/>
      <c r="D287" s="251"/>
    </row>
    <row r="288" spans="1:4" x14ac:dyDescent="0.25">
      <c r="A288" s="251"/>
      <c r="B288" s="251"/>
      <c r="C288" s="251"/>
      <c r="D288" s="251"/>
    </row>
    <row r="289" spans="1:4" x14ac:dyDescent="0.25">
      <c r="A289" s="251"/>
      <c r="B289" s="251"/>
      <c r="C289" s="251"/>
      <c r="D289" s="251"/>
    </row>
    <row r="290" spans="1:4" x14ac:dyDescent="0.25">
      <c r="A290" s="251"/>
      <c r="B290" s="251"/>
      <c r="C290" s="251"/>
      <c r="D290" s="251"/>
    </row>
    <row r="291" spans="1:4" x14ac:dyDescent="0.25">
      <c r="A291" s="251"/>
      <c r="B291" s="251"/>
      <c r="C291" s="251"/>
      <c r="D291" s="251"/>
    </row>
    <row r="292" spans="1:4" x14ac:dyDescent="0.25">
      <c r="A292" s="251"/>
      <c r="B292" s="251"/>
      <c r="C292" s="251"/>
      <c r="D292" s="251"/>
    </row>
    <row r="293" spans="1:4" x14ac:dyDescent="0.25">
      <c r="A293" s="251"/>
      <c r="B293" s="251"/>
      <c r="C293" s="251"/>
      <c r="D293" s="251"/>
    </row>
    <row r="294" spans="1:4" x14ac:dyDescent="0.25">
      <c r="A294" s="251"/>
      <c r="B294" s="251"/>
      <c r="C294" s="251"/>
      <c r="D294" s="251"/>
    </row>
    <row r="295" spans="1:4" x14ac:dyDescent="0.25">
      <c r="A295" s="251"/>
      <c r="B295" s="251"/>
      <c r="C295" s="251"/>
      <c r="D295" s="251"/>
    </row>
    <row r="296" spans="1:4" x14ac:dyDescent="0.25">
      <c r="A296" s="251"/>
      <c r="B296" s="251"/>
      <c r="C296" s="251"/>
      <c r="D296" s="251"/>
    </row>
    <row r="297" spans="1:4" x14ac:dyDescent="0.25">
      <c r="A297" s="251"/>
      <c r="B297" s="251"/>
      <c r="C297" s="251"/>
      <c r="D297" s="251"/>
    </row>
    <row r="298" spans="1:4" x14ac:dyDescent="0.25">
      <c r="A298" s="251"/>
      <c r="B298" s="251"/>
      <c r="C298" s="251"/>
      <c r="D298" s="251"/>
    </row>
    <row r="299" spans="1:4" x14ac:dyDescent="0.25">
      <c r="A299" s="251"/>
      <c r="B299" s="251"/>
      <c r="C299" s="251"/>
      <c r="D299" s="251"/>
    </row>
    <row r="300" spans="1:4" x14ac:dyDescent="0.25">
      <c r="A300" s="251"/>
      <c r="B300" s="251"/>
      <c r="C300" s="251"/>
      <c r="D300" s="251"/>
    </row>
    <row r="301" spans="1:4" x14ac:dyDescent="0.25">
      <c r="A301" s="251"/>
      <c r="B301" s="251"/>
      <c r="C301" s="251"/>
      <c r="D301" s="251"/>
    </row>
    <row r="302" spans="1:4" x14ac:dyDescent="0.25">
      <c r="A302" s="251"/>
      <c r="B302" s="251"/>
      <c r="C302" s="251"/>
      <c r="D302" s="251"/>
    </row>
    <row r="303" spans="1:4" x14ac:dyDescent="0.25">
      <c r="A303" s="251"/>
      <c r="B303" s="251"/>
      <c r="C303" s="251"/>
      <c r="D303" s="251"/>
    </row>
    <row r="304" spans="1:4" x14ac:dyDescent="0.25">
      <c r="A304" s="251"/>
      <c r="B304" s="251"/>
      <c r="C304" s="251"/>
      <c r="D304" s="251"/>
    </row>
    <row r="305" spans="1:4" x14ac:dyDescent="0.25">
      <c r="A305" s="251"/>
      <c r="B305" s="251"/>
      <c r="C305" s="251"/>
      <c r="D305" s="251"/>
    </row>
    <row r="306" spans="1:4" x14ac:dyDescent="0.25">
      <c r="A306" s="251"/>
      <c r="B306" s="251"/>
      <c r="C306" s="251"/>
      <c r="D306" s="251"/>
    </row>
    <row r="307" spans="1:4" x14ac:dyDescent="0.25">
      <c r="A307" s="251"/>
      <c r="B307" s="251"/>
      <c r="C307" s="251"/>
      <c r="D307" s="251"/>
    </row>
    <row r="308" spans="1:4" x14ac:dyDescent="0.25">
      <c r="A308" s="251"/>
      <c r="B308" s="251"/>
      <c r="C308" s="251"/>
      <c r="D308" s="251"/>
    </row>
    <row r="309" spans="1:4" x14ac:dyDescent="0.25">
      <c r="A309" s="251"/>
      <c r="B309" s="251"/>
      <c r="C309" s="251"/>
      <c r="D309" s="251"/>
    </row>
    <row r="310" spans="1:4" x14ac:dyDescent="0.25">
      <c r="A310" s="251"/>
      <c r="B310" s="251"/>
      <c r="C310" s="251"/>
      <c r="D310" s="251"/>
    </row>
    <row r="311" spans="1:4" x14ac:dyDescent="0.25">
      <c r="A311" s="251"/>
      <c r="B311" s="251"/>
      <c r="C311" s="251"/>
      <c r="D311" s="251"/>
    </row>
    <row r="312" spans="1:4" x14ac:dyDescent="0.25">
      <c r="A312" s="251"/>
      <c r="B312" s="251"/>
      <c r="C312" s="251"/>
      <c r="D312" s="251"/>
    </row>
    <row r="313" spans="1:4" x14ac:dyDescent="0.25">
      <c r="A313" s="251"/>
      <c r="B313" s="251"/>
      <c r="C313" s="251"/>
      <c r="D313" s="251"/>
    </row>
    <row r="314" spans="1:4" x14ac:dyDescent="0.25">
      <c r="A314" s="251"/>
      <c r="B314" s="251"/>
      <c r="C314" s="251"/>
      <c r="D314" s="251"/>
    </row>
    <row r="315" spans="1:4" x14ac:dyDescent="0.25">
      <c r="A315" s="251"/>
      <c r="B315" s="251"/>
      <c r="C315" s="251"/>
      <c r="D315" s="251"/>
    </row>
    <row r="316" spans="1:4" x14ac:dyDescent="0.25">
      <c r="A316" s="251"/>
      <c r="B316" s="251"/>
      <c r="C316" s="251"/>
      <c r="D316" s="251"/>
    </row>
    <row r="317" spans="1:4" x14ac:dyDescent="0.25">
      <c r="A317" s="251"/>
      <c r="B317" s="251"/>
      <c r="C317" s="251"/>
      <c r="D317" s="251"/>
    </row>
    <row r="318" spans="1:4" x14ac:dyDescent="0.25">
      <c r="A318" s="251"/>
      <c r="B318" s="251"/>
      <c r="C318" s="251"/>
      <c r="D318" s="251"/>
    </row>
    <row r="319" spans="1:4" x14ac:dyDescent="0.25">
      <c r="A319" s="251"/>
      <c r="B319" s="251"/>
      <c r="C319" s="251"/>
      <c r="D319" s="251"/>
    </row>
    <row r="320" spans="1:4" x14ac:dyDescent="0.25">
      <c r="A320" s="251"/>
      <c r="B320" s="251"/>
      <c r="C320" s="251"/>
      <c r="D320" s="251"/>
    </row>
    <row r="321" spans="1:4" x14ac:dyDescent="0.25">
      <c r="A321" s="251"/>
      <c r="B321" s="251"/>
      <c r="C321" s="251"/>
      <c r="D321" s="251"/>
    </row>
    <row r="322" spans="1:4" x14ac:dyDescent="0.25">
      <c r="A322" s="251"/>
      <c r="B322" s="251"/>
      <c r="C322" s="251"/>
      <c r="D322" s="251"/>
    </row>
    <row r="323" spans="1:4" x14ac:dyDescent="0.25">
      <c r="A323" s="251"/>
      <c r="B323" s="251"/>
      <c r="C323" s="251"/>
      <c r="D323" s="251"/>
    </row>
    <row r="324" spans="1:4" x14ac:dyDescent="0.25">
      <c r="A324" s="251"/>
      <c r="B324" s="251"/>
      <c r="C324" s="251"/>
      <c r="D324" s="251"/>
    </row>
    <row r="325" spans="1:4" x14ac:dyDescent="0.25">
      <c r="A325" s="251"/>
      <c r="B325" s="251"/>
      <c r="C325" s="251"/>
      <c r="D325" s="251"/>
    </row>
    <row r="326" spans="1:4" x14ac:dyDescent="0.25">
      <c r="A326" s="251"/>
      <c r="B326" s="251"/>
      <c r="C326" s="251"/>
      <c r="D326" s="251"/>
    </row>
    <row r="327" spans="1:4" x14ac:dyDescent="0.25">
      <c r="A327" s="251"/>
      <c r="B327" s="251"/>
      <c r="C327" s="251"/>
      <c r="D327" s="251"/>
    </row>
    <row r="328" spans="1:4" x14ac:dyDescent="0.25">
      <c r="A328" s="251"/>
      <c r="B328" s="251"/>
      <c r="C328" s="251"/>
      <c r="D328" s="251"/>
    </row>
    <row r="329" spans="1:4" x14ac:dyDescent="0.25">
      <c r="A329" s="251"/>
      <c r="B329" s="251"/>
      <c r="C329" s="251"/>
      <c r="D329" s="251"/>
    </row>
    <row r="330" spans="1:4" x14ac:dyDescent="0.25">
      <c r="A330" s="251"/>
      <c r="B330" s="251"/>
      <c r="C330" s="251"/>
      <c r="D330" s="251"/>
    </row>
    <row r="331" spans="1:4" x14ac:dyDescent="0.25">
      <c r="A331" s="251"/>
      <c r="B331" s="251"/>
      <c r="C331" s="251"/>
      <c r="D331" s="251"/>
    </row>
    <row r="332" spans="1:4" x14ac:dyDescent="0.25">
      <c r="A332" s="251"/>
      <c r="B332" s="251"/>
      <c r="C332" s="251"/>
      <c r="D332" s="251"/>
    </row>
    <row r="333" spans="1:4" x14ac:dyDescent="0.25">
      <c r="A333" s="251"/>
      <c r="B333" s="251"/>
      <c r="C333" s="251"/>
      <c r="D333" s="251"/>
    </row>
    <row r="334" spans="1:4" x14ac:dyDescent="0.25">
      <c r="A334" s="251"/>
      <c r="B334" s="251"/>
      <c r="C334" s="251"/>
      <c r="D334" s="251"/>
    </row>
    <row r="335" spans="1:4" x14ac:dyDescent="0.25">
      <c r="A335" s="251"/>
      <c r="B335" s="251"/>
      <c r="C335" s="251"/>
      <c r="D335" s="251"/>
    </row>
    <row r="336" spans="1:4" x14ac:dyDescent="0.25">
      <c r="A336" s="251"/>
      <c r="B336" s="251"/>
      <c r="C336" s="251"/>
      <c r="D336" s="251"/>
    </row>
    <row r="337" spans="1:4" x14ac:dyDescent="0.25">
      <c r="A337" s="251"/>
      <c r="B337" s="251"/>
      <c r="C337" s="251"/>
      <c r="D337" s="251"/>
    </row>
    <row r="338" spans="1:4" x14ac:dyDescent="0.25">
      <c r="A338" s="251"/>
      <c r="B338" s="251"/>
      <c r="C338" s="251"/>
      <c r="D338" s="251"/>
    </row>
    <row r="339" spans="1:4" x14ac:dyDescent="0.25">
      <c r="A339" s="251"/>
      <c r="B339" s="251"/>
      <c r="C339" s="251"/>
      <c r="D339" s="251"/>
    </row>
    <row r="340" spans="1:4" x14ac:dyDescent="0.25">
      <c r="A340" s="251"/>
      <c r="B340" s="251"/>
      <c r="C340" s="251"/>
      <c r="D340" s="251"/>
    </row>
    <row r="341" spans="1:4" x14ac:dyDescent="0.25">
      <c r="A341" s="251"/>
      <c r="B341" s="251"/>
      <c r="C341" s="251"/>
      <c r="D341" s="251"/>
    </row>
    <row r="342" spans="1:4" x14ac:dyDescent="0.25">
      <c r="A342" s="251"/>
      <c r="B342" s="251"/>
      <c r="C342" s="251"/>
      <c r="D342" s="251"/>
    </row>
    <row r="343" spans="1:4" x14ac:dyDescent="0.25">
      <c r="A343" s="251"/>
      <c r="B343" s="251"/>
      <c r="C343" s="251"/>
      <c r="D343" s="251"/>
    </row>
    <row r="344" spans="1:4" x14ac:dyDescent="0.25">
      <c r="A344" s="251"/>
      <c r="B344" s="251"/>
      <c r="C344" s="251"/>
      <c r="D344" s="251"/>
    </row>
    <row r="345" spans="1:4" x14ac:dyDescent="0.25">
      <c r="A345" s="251"/>
      <c r="B345" s="251"/>
      <c r="C345" s="251"/>
      <c r="D345" s="251"/>
    </row>
    <row r="346" spans="1:4" x14ac:dyDescent="0.25">
      <c r="A346" s="251"/>
      <c r="B346" s="251"/>
      <c r="C346" s="251"/>
      <c r="D346" s="251"/>
    </row>
    <row r="347" spans="1:4" x14ac:dyDescent="0.25">
      <c r="A347" s="251"/>
      <c r="B347" s="251"/>
      <c r="C347" s="251"/>
      <c r="D347" s="251"/>
    </row>
    <row r="348" spans="1:4" x14ac:dyDescent="0.25">
      <c r="A348" s="251"/>
      <c r="B348" s="251"/>
      <c r="C348" s="251"/>
      <c r="D348" s="251"/>
    </row>
    <row r="349" spans="1:4" x14ac:dyDescent="0.25">
      <c r="A349" s="251"/>
      <c r="B349" s="251"/>
      <c r="C349" s="251"/>
      <c r="D349" s="251"/>
    </row>
    <row r="350" spans="1:4" x14ac:dyDescent="0.25">
      <c r="A350" s="251"/>
      <c r="B350" s="251"/>
      <c r="C350" s="251"/>
      <c r="D350" s="251"/>
    </row>
    <row r="351" spans="1:4" x14ac:dyDescent="0.25">
      <c r="A351" s="251"/>
      <c r="B351" s="251"/>
      <c r="C351" s="251"/>
      <c r="D351" s="251"/>
    </row>
    <row r="352" spans="1:4" x14ac:dyDescent="0.25">
      <c r="A352" s="251"/>
      <c r="B352" s="251"/>
      <c r="C352" s="251"/>
      <c r="D352" s="251"/>
    </row>
    <row r="353" spans="1:4" x14ac:dyDescent="0.25">
      <c r="A353" s="251"/>
      <c r="B353" s="251"/>
      <c r="C353" s="251"/>
      <c r="D353" s="251"/>
    </row>
    <row r="354" spans="1:4" x14ac:dyDescent="0.25">
      <c r="A354" s="251"/>
      <c r="B354" s="251"/>
      <c r="C354" s="251"/>
      <c r="D354" s="251"/>
    </row>
    <row r="355" spans="1:4" x14ac:dyDescent="0.25">
      <c r="A355" s="251"/>
      <c r="B355" s="251"/>
      <c r="C355" s="251"/>
      <c r="D355" s="251"/>
    </row>
    <row r="356" spans="1:4" x14ac:dyDescent="0.25">
      <c r="A356" s="251"/>
      <c r="B356" s="251"/>
      <c r="C356" s="251"/>
      <c r="D356" s="251"/>
    </row>
    <row r="357" spans="1:4" x14ac:dyDescent="0.25">
      <c r="A357" s="251"/>
      <c r="B357" s="251"/>
      <c r="C357" s="251"/>
      <c r="D357" s="251"/>
    </row>
    <row r="358" spans="1:4" x14ac:dyDescent="0.25">
      <c r="A358" s="251"/>
      <c r="B358" s="251"/>
      <c r="C358" s="251"/>
      <c r="D358" s="251"/>
    </row>
    <row r="359" spans="1:4" x14ac:dyDescent="0.25">
      <c r="A359" s="251"/>
      <c r="B359" s="251"/>
      <c r="C359" s="251"/>
      <c r="D359" s="251"/>
    </row>
    <row r="360" spans="1:4" x14ac:dyDescent="0.25">
      <c r="A360" s="251"/>
      <c r="B360" s="251"/>
      <c r="C360" s="251"/>
      <c r="D360" s="251"/>
    </row>
    <row r="361" spans="1:4" x14ac:dyDescent="0.25">
      <c r="A361" s="251"/>
      <c r="B361" s="251"/>
      <c r="C361" s="251"/>
      <c r="D361" s="251"/>
    </row>
    <row r="362" spans="1:4" x14ac:dyDescent="0.25">
      <c r="A362" s="251"/>
      <c r="B362" s="251"/>
      <c r="C362" s="251"/>
      <c r="D362" s="251"/>
    </row>
    <row r="363" spans="1:4" x14ac:dyDescent="0.25">
      <c r="A363" s="251"/>
      <c r="B363" s="251"/>
      <c r="C363" s="251"/>
      <c r="D363" s="251"/>
    </row>
    <row r="364" spans="1:4" x14ac:dyDescent="0.25">
      <c r="A364" s="251"/>
      <c r="B364" s="251"/>
      <c r="C364" s="251"/>
      <c r="D364" s="251"/>
    </row>
    <row r="365" spans="1:4" x14ac:dyDescent="0.25">
      <c r="A365" s="251"/>
      <c r="B365" s="251"/>
      <c r="C365" s="251"/>
      <c r="D365" s="251"/>
    </row>
    <row r="366" spans="1:4" x14ac:dyDescent="0.25">
      <c r="A366" s="251"/>
      <c r="B366" s="251"/>
      <c r="C366" s="251"/>
      <c r="D366" s="251"/>
    </row>
    <row r="367" spans="1:4" x14ac:dyDescent="0.25">
      <c r="A367" s="251"/>
      <c r="B367" s="251"/>
      <c r="C367" s="251"/>
      <c r="D367" s="251"/>
    </row>
    <row r="368" spans="1:4" x14ac:dyDescent="0.25">
      <c r="A368" s="251"/>
      <c r="B368" s="251"/>
      <c r="C368" s="251"/>
      <c r="D368" s="251"/>
    </row>
    <row r="369" spans="1:4" x14ac:dyDescent="0.25">
      <c r="A369" s="251"/>
      <c r="B369" s="251"/>
      <c r="C369" s="251"/>
      <c r="D369" s="251"/>
    </row>
    <row r="370" spans="1:4" x14ac:dyDescent="0.25">
      <c r="A370" s="251"/>
      <c r="B370" s="251"/>
      <c r="C370" s="251"/>
      <c r="D370" s="251"/>
    </row>
    <row r="371" spans="1:4" x14ac:dyDescent="0.25">
      <c r="A371" s="251"/>
      <c r="B371" s="251"/>
      <c r="C371" s="251"/>
      <c r="D371" s="251"/>
    </row>
    <row r="372" spans="1:4" x14ac:dyDescent="0.25">
      <c r="A372" s="251"/>
      <c r="B372" s="251"/>
      <c r="C372" s="251"/>
      <c r="D372" s="251"/>
    </row>
    <row r="373" spans="1:4" x14ac:dyDescent="0.25">
      <c r="A373" s="251"/>
      <c r="B373" s="251"/>
      <c r="C373" s="251"/>
      <c r="D373" s="251"/>
    </row>
    <row r="374" spans="1:4" x14ac:dyDescent="0.25">
      <c r="A374" s="251"/>
      <c r="B374" s="251"/>
      <c r="C374" s="251"/>
      <c r="D374" s="251"/>
    </row>
    <row r="375" spans="1:4" x14ac:dyDescent="0.25">
      <c r="A375" s="251"/>
      <c r="B375" s="251"/>
      <c r="C375" s="251"/>
      <c r="D375" s="251"/>
    </row>
    <row r="376" spans="1:4" x14ac:dyDescent="0.25">
      <c r="A376" s="251"/>
      <c r="B376" s="251"/>
      <c r="C376" s="251"/>
      <c r="D376" s="251"/>
    </row>
    <row r="377" spans="1:4" x14ac:dyDescent="0.25">
      <c r="A377" s="251"/>
      <c r="B377" s="251"/>
      <c r="C377" s="251"/>
      <c r="D377" s="251"/>
    </row>
    <row r="378" spans="1:4" x14ac:dyDescent="0.25">
      <c r="A378" s="251"/>
      <c r="B378" s="251"/>
      <c r="C378" s="251"/>
      <c r="D378" s="251"/>
    </row>
    <row r="379" spans="1:4" x14ac:dyDescent="0.25">
      <c r="A379" s="251"/>
      <c r="B379" s="251"/>
      <c r="C379" s="251"/>
      <c r="D379" s="251"/>
    </row>
    <row r="380" spans="1:4" x14ac:dyDescent="0.25">
      <c r="A380" s="251"/>
      <c r="B380" s="251"/>
      <c r="C380" s="251"/>
      <c r="D380" s="251"/>
    </row>
    <row r="381" spans="1:4" x14ac:dyDescent="0.25">
      <c r="A381" s="251"/>
      <c r="B381" s="251"/>
      <c r="C381" s="251"/>
      <c r="D381" s="251"/>
    </row>
    <row r="382" spans="1:4" x14ac:dyDescent="0.25">
      <c r="A382" s="251"/>
      <c r="B382" s="251"/>
      <c r="C382" s="251"/>
      <c r="D382" s="251"/>
    </row>
    <row r="383" spans="1:4" x14ac:dyDescent="0.25">
      <c r="A383" s="251"/>
      <c r="B383" s="251"/>
      <c r="C383" s="251"/>
      <c r="D383" s="251"/>
    </row>
    <row r="384" spans="1:4" x14ac:dyDescent="0.25">
      <c r="A384" s="251"/>
      <c r="B384" s="251"/>
      <c r="C384" s="251"/>
      <c r="D384" s="251"/>
    </row>
    <row r="385" spans="1:4" x14ac:dyDescent="0.25">
      <c r="A385" s="251"/>
      <c r="B385" s="251"/>
      <c r="C385" s="251"/>
      <c r="D385" s="251"/>
    </row>
    <row r="386" spans="1:4" x14ac:dyDescent="0.25">
      <c r="A386" s="251"/>
      <c r="B386" s="251"/>
      <c r="C386" s="251"/>
      <c r="D386" s="251"/>
    </row>
    <row r="387" spans="1:4" x14ac:dyDescent="0.25">
      <c r="A387" s="251"/>
      <c r="B387" s="251"/>
      <c r="C387" s="251"/>
      <c r="D387" s="251"/>
    </row>
    <row r="388" spans="1:4" x14ac:dyDescent="0.25">
      <c r="A388" s="251"/>
      <c r="B388" s="251"/>
      <c r="C388" s="251"/>
      <c r="D388" s="251"/>
    </row>
    <row r="389" spans="1:4" x14ac:dyDescent="0.25">
      <c r="A389" s="251"/>
      <c r="B389" s="251"/>
      <c r="C389" s="251"/>
      <c r="D389" s="251"/>
    </row>
    <row r="390" spans="1:4" x14ac:dyDescent="0.25">
      <c r="A390" s="251"/>
      <c r="B390" s="251"/>
      <c r="C390" s="251"/>
      <c r="D390" s="251"/>
    </row>
    <row r="391" spans="1:4" x14ac:dyDescent="0.25">
      <c r="A391" s="251"/>
      <c r="B391" s="251"/>
      <c r="C391" s="251"/>
      <c r="D391" s="251"/>
    </row>
    <row r="392" spans="1:4" x14ac:dyDescent="0.25">
      <c r="A392" s="251"/>
      <c r="B392" s="251"/>
      <c r="C392" s="251"/>
      <c r="D392" s="251"/>
    </row>
    <row r="393" spans="1:4" x14ac:dyDescent="0.25">
      <c r="A393" s="251"/>
      <c r="B393" s="251"/>
      <c r="C393" s="251"/>
      <c r="D393" s="251"/>
    </row>
    <row r="394" spans="1:4" x14ac:dyDescent="0.25">
      <c r="A394" s="251"/>
      <c r="B394" s="251"/>
      <c r="C394" s="251"/>
      <c r="D394" s="251"/>
    </row>
    <row r="395" spans="1:4" x14ac:dyDescent="0.25">
      <c r="A395" s="251"/>
      <c r="B395" s="251"/>
      <c r="C395" s="251"/>
      <c r="D395" s="251"/>
    </row>
    <row r="396" spans="1:4" x14ac:dyDescent="0.25">
      <c r="A396" s="251"/>
      <c r="B396" s="251"/>
      <c r="C396" s="251"/>
      <c r="D396" s="251"/>
    </row>
    <row r="397" spans="1:4" x14ac:dyDescent="0.25">
      <c r="A397" s="251"/>
      <c r="B397" s="251"/>
      <c r="C397" s="251"/>
      <c r="D397" s="251"/>
    </row>
    <row r="398" spans="1:4" x14ac:dyDescent="0.25">
      <c r="A398" s="251"/>
      <c r="B398" s="251"/>
      <c r="C398" s="251"/>
      <c r="D398" s="251"/>
    </row>
    <row r="399" spans="1:4" x14ac:dyDescent="0.25">
      <c r="A399" s="251"/>
      <c r="B399" s="251"/>
      <c r="C399" s="251"/>
      <c r="D399" s="251"/>
    </row>
    <row r="400" spans="1:4" x14ac:dyDescent="0.25">
      <c r="A400" s="251"/>
      <c r="B400" s="251"/>
      <c r="C400" s="251"/>
      <c r="D400" s="251"/>
    </row>
    <row r="401" spans="1:4" x14ac:dyDescent="0.25">
      <c r="A401" s="251"/>
      <c r="B401" s="251"/>
      <c r="C401" s="251"/>
      <c r="D401" s="251"/>
    </row>
    <row r="402" spans="1:4" x14ac:dyDescent="0.25">
      <c r="A402" s="251"/>
      <c r="B402" s="251"/>
      <c r="C402" s="251"/>
      <c r="D402" s="251"/>
    </row>
    <row r="403" spans="1:4" x14ac:dyDescent="0.25">
      <c r="A403" s="251"/>
      <c r="B403" s="251"/>
      <c r="C403" s="251"/>
      <c r="D403" s="251"/>
    </row>
    <row r="404" spans="1:4" x14ac:dyDescent="0.25">
      <c r="A404" s="251"/>
      <c r="B404" s="251"/>
      <c r="C404" s="251"/>
      <c r="D404" s="251"/>
    </row>
    <row r="405" spans="1:4" x14ac:dyDescent="0.25">
      <c r="A405" s="251"/>
      <c r="B405" s="251"/>
      <c r="C405" s="251"/>
      <c r="D405" s="251"/>
    </row>
    <row r="406" spans="1:4" x14ac:dyDescent="0.25">
      <c r="A406" s="251"/>
      <c r="B406" s="251"/>
      <c r="C406" s="251"/>
      <c r="D406" s="251"/>
    </row>
    <row r="407" spans="1:4" x14ac:dyDescent="0.25">
      <c r="A407" s="251"/>
      <c r="B407" s="251"/>
      <c r="C407" s="251"/>
      <c r="D407" s="251"/>
    </row>
    <row r="408" spans="1:4" x14ac:dyDescent="0.25">
      <c r="A408" s="251"/>
      <c r="B408" s="251"/>
      <c r="C408" s="251"/>
      <c r="D408" s="251"/>
    </row>
    <row r="409" spans="1:4" x14ac:dyDescent="0.25">
      <c r="A409" s="251"/>
      <c r="B409" s="251"/>
      <c r="C409" s="251"/>
      <c r="D409" s="251"/>
    </row>
    <row r="410" spans="1:4" x14ac:dyDescent="0.25">
      <c r="A410" s="251"/>
      <c r="B410" s="251"/>
      <c r="C410" s="251"/>
      <c r="D410" s="251"/>
    </row>
    <row r="411" spans="1:4" x14ac:dyDescent="0.25">
      <c r="A411" s="251"/>
      <c r="B411" s="251"/>
      <c r="C411" s="251"/>
      <c r="D411" s="251"/>
    </row>
    <row r="412" spans="1:4" x14ac:dyDescent="0.25">
      <c r="A412" s="251"/>
      <c r="B412" s="251"/>
      <c r="C412" s="251"/>
      <c r="D412" s="251"/>
    </row>
    <row r="413" spans="1:4" x14ac:dyDescent="0.25">
      <c r="A413" s="251"/>
      <c r="B413" s="251"/>
      <c r="C413" s="251"/>
      <c r="D413" s="251"/>
    </row>
    <row r="414" spans="1:4" x14ac:dyDescent="0.25">
      <c r="A414" s="251"/>
      <c r="B414" s="251"/>
      <c r="C414" s="251"/>
      <c r="D414" s="251"/>
    </row>
    <row r="415" spans="1:4" x14ac:dyDescent="0.25">
      <c r="A415" s="251"/>
      <c r="B415" s="251"/>
      <c r="C415" s="251"/>
      <c r="D415" s="251"/>
    </row>
    <row r="416" spans="1:4" x14ac:dyDescent="0.25">
      <c r="A416" s="251"/>
      <c r="B416" s="251"/>
      <c r="C416" s="251"/>
      <c r="D416" s="251"/>
    </row>
    <row r="417" spans="1:4" x14ac:dyDescent="0.25">
      <c r="A417" s="251"/>
      <c r="B417" s="251"/>
      <c r="C417" s="251"/>
      <c r="D417" s="251"/>
    </row>
    <row r="418" spans="1:4" x14ac:dyDescent="0.25">
      <c r="A418" s="251"/>
      <c r="B418" s="251"/>
      <c r="C418" s="251"/>
      <c r="D418" s="251"/>
    </row>
    <row r="419" spans="1:4" x14ac:dyDescent="0.25">
      <c r="A419" s="251"/>
      <c r="B419" s="251"/>
      <c r="C419" s="251"/>
      <c r="D419" s="251"/>
    </row>
    <row r="420" spans="1:4" x14ac:dyDescent="0.25">
      <c r="A420" s="251"/>
      <c r="B420" s="251"/>
      <c r="C420" s="251"/>
      <c r="D420" s="251"/>
    </row>
    <row r="421" spans="1:4" x14ac:dyDescent="0.25">
      <c r="A421" s="251"/>
      <c r="B421" s="251"/>
      <c r="C421" s="251"/>
      <c r="D421" s="251"/>
    </row>
    <row r="422" spans="1:4" x14ac:dyDescent="0.25">
      <c r="A422" s="251"/>
      <c r="B422" s="251"/>
      <c r="C422" s="251"/>
      <c r="D422" s="251"/>
    </row>
    <row r="423" spans="1:4" x14ac:dyDescent="0.25">
      <c r="A423" s="251"/>
      <c r="B423" s="251"/>
      <c r="C423" s="251"/>
      <c r="D423" s="251"/>
    </row>
    <row r="424" spans="1:4" x14ac:dyDescent="0.25">
      <c r="A424" s="251"/>
      <c r="B424" s="251"/>
      <c r="C424" s="251"/>
      <c r="D424" s="251"/>
    </row>
    <row r="425" spans="1:4" x14ac:dyDescent="0.25">
      <c r="A425" s="251"/>
      <c r="B425" s="251"/>
      <c r="C425" s="251"/>
      <c r="D425" s="251"/>
    </row>
    <row r="426" spans="1:4" x14ac:dyDescent="0.25">
      <c r="A426" s="251"/>
      <c r="B426" s="251"/>
      <c r="C426" s="251"/>
      <c r="D426" s="251"/>
    </row>
    <row r="427" spans="1:4" x14ac:dyDescent="0.25">
      <c r="A427" s="251"/>
      <c r="B427" s="251"/>
      <c r="C427" s="251"/>
      <c r="D427" s="251"/>
    </row>
    <row r="428" spans="1:4" x14ac:dyDescent="0.25">
      <c r="A428" s="251"/>
      <c r="B428" s="251"/>
      <c r="C428" s="251"/>
      <c r="D428" s="251"/>
    </row>
    <row r="429" spans="1:4" x14ac:dyDescent="0.25">
      <c r="A429" s="251"/>
      <c r="B429" s="251"/>
      <c r="C429" s="251"/>
      <c r="D429" s="251"/>
    </row>
    <row r="430" spans="1:4" x14ac:dyDescent="0.25">
      <c r="A430" s="251"/>
      <c r="B430" s="251"/>
      <c r="C430" s="251"/>
      <c r="D430" s="251"/>
    </row>
    <row r="431" spans="1:4" x14ac:dyDescent="0.25">
      <c r="A431" s="251"/>
      <c r="B431" s="251"/>
      <c r="C431" s="251"/>
      <c r="D431" s="251"/>
    </row>
    <row r="432" spans="1:4" x14ac:dyDescent="0.25">
      <c r="A432" s="251"/>
      <c r="B432" s="251"/>
      <c r="C432" s="251"/>
      <c r="D432" s="251"/>
    </row>
    <row r="433" spans="1:4" x14ac:dyDescent="0.25">
      <c r="A433" s="251"/>
      <c r="B433" s="251"/>
      <c r="C433" s="251"/>
      <c r="D433" s="251"/>
    </row>
    <row r="434" spans="1:4" x14ac:dyDescent="0.25">
      <c r="A434" s="251"/>
      <c r="B434" s="251"/>
      <c r="C434" s="251"/>
      <c r="D434" s="251"/>
    </row>
    <row r="435" spans="1:4" x14ac:dyDescent="0.25">
      <c r="A435" s="251"/>
      <c r="B435" s="251"/>
      <c r="C435" s="251"/>
      <c r="D435" s="251"/>
    </row>
    <row r="436" spans="1:4" x14ac:dyDescent="0.25">
      <c r="A436" s="251"/>
      <c r="B436" s="251"/>
      <c r="C436" s="251"/>
      <c r="D436" s="251"/>
    </row>
    <row r="437" spans="1:4" x14ac:dyDescent="0.25">
      <c r="A437" s="251"/>
      <c r="B437" s="251"/>
      <c r="C437" s="251"/>
      <c r="D437" s="251"/>
    </row>
    <row r="438" spans="1:4" x14ac:dyDescent="0.25">
      <c r="A438" s="251"/>
      <c r="B438" s="251"/>
      <c r="C438" s="251"/>
      <c r="D438" s="251"/>
    </row>
    <row r="439" spans="1:4" x14ac:dyDescent="0.25">
      <c r="A439" s="251"/>
      <c r="B439" s="251"/>
      <c r="C439" s="251"/>
      <c r="D439" s="251"/>
    </row>
    <row r="440" spans="1:4" x14ac:dyDescent="0.25">
      <c r="A440" s="251"/>
      <c r="B440" s="251"/>
      <c r="C440" s="251"/>
      <c r="D440" s="251"/>
    </row>
    <row r="441" spans="1:4" x14ac:dyDescent="0.25">
      <c r="A441" s="251"/>
      <c r="B441" s="251"/>
      <c r="C441" s="251"/>
      <c r="D441" s="251"/>
    </row>
    <row r="442" spans="1:4" x14ac:dyDescent="0.25">
      <c r="A442" s="251"/>
      <c r="B442" s="251"/>
      <c r="C442" s="251"/>
      <c r="D442" s="251"/>
    </row>
    <row r="443" spans="1:4" x14ac:dyDescent="0.25">
      <c r="A443" s="251"/>
      <c r="B443" s="251"/>
      <c r="C443" s="251"/>
      <c r="D443" s="251"/>
    </row>
    <row r="444" spans="1:4" x14ac:dyDescent="0.25">
      <c r="A444" s="251"/>
      <c r="B444" s="251"/>
      <c r="C444" s="251"/>
      <c r="D444" s="251"/>
    </row>
    <row r="445" spans="1:4" x14ac:dyDescent="0.25">
      <c r="A445" s="251"/>
      <c r="B445" s="251"/>
      <c r="C445" s="251"/>
      <c r="D445" s="251"/>
    </row>
    <row r="446" spans="1:4" x14ac:dyDescent="0.25">
      <c r="A446" s="251"/>
      <c r="B446" s="251"/>
      <c r="C446" s="795"/>
      <c r="D446" s="251"/>
    </row>
    <row r="447" spans="1:4" x14ac:dyDescent="0.25">
      <c r="A447" s="251"/>
      <c r="B447" s="251"/>
      <c r="C447" s="795"/>
      <c r="D447" s="251"/>
    </row>
    <row r="448" spans="1:4" x14ac:dyDescent="0.25">
      <c r="A448" s="251"/>
      <c r="B448" s="251"/>
      <c r="C448" s="795"/>
      <c r="D448" s="251"/>
    </row>
    <row r="449" spans="1:4" x14ac:dyDescent="0.25">
      <c r="A449" s="251"/>
      <c r="B449" s="251"/>
      <c r="C449" s="795"/>
      <c r="D449" s="251"/>
    </row>
    <row r="450" spans="1:4" x14ac:dyDescent="0.25">
      <c r="A450" s="251"/>
      <c r="B450" s="251"/>
      <c r="C450" s="795"/>
      <c r="D450" s="251"/>
    </row>
    <row r="451" spans="1:4" x14ac:dyDescent="0.25">
      <c r="A451" s="251"/>
      <c r="B451" s="251"/>
      <c r="C451" s="795"/>
      <c r="D451" s="251"/>
    </row>
    <row r="452" spans="1:4" x14ac:dyDescent="0.25">
      <c r="A452" s="251"/>
      <c r="B452" s="251"/>
      <c r="C452" s="795"/>
      <c r="D452" s="251"/>
    </row>
    <row r="453" spans="1:4" x14ac:dyDescent="0.25">
      <c r="A453" s="251"/>
      <c r="B453" s="251"/>
      <c r="C453" s="795"/>
      <c r="D453" s="251"/>
    </row>
    <row r="454" spans="1:4" x14ac:dyDescent="0.25">
      <c r="A454" s="251"/>
      <c r="B454" s="251"/>
      <c r="C454" s="795"/>
      <c r="D454" s="251"/>
    </row>
    <row r="455" spans="1:4" x14ac:dyDescent="0.25">
      <c r="A455" s="251"/>
      <c r="B455" s="251"/>
      <c r="C455" s="795"/>
      <c r="D455" s="251"/>
    </row>
    <row r="456" spans="1:4" x14ac:dyDescent="0.25">
      <c r="A456" s="251"/>
      <c r="B456" s="251"/>
      <c r="C456" s="795"/>
      <c r="D456" s="251"/>
    </row>
    <row r="457" spans="1:4" x14ac:dyDescent="0.25">
      <c r="A457" s="251"/>
      <c r="B457" s="251"/>
      <c r="C457" s="795"/>
      <c r="D457" s="251"/>
    </row>
    <row r="458" spans="1:4" x14ac:dyDescent="0.25">
      <c r="A458" s="251"/>
      <c r="B458" s="251"/>
      <c r="C458" s="795"/>
      <c r="D458" s="251"/>
    </row>
    <row r="459" spans="1:4" x14ac:dyDescent="0.25">
      <c r="A459" s="251"/>
      <c r="B459" s="251"/>
      <c r="C459" s="795"/>
      <c r="D459" s="251"/>
    </row>
    <row r="460" spans="1:4" x14ac:dyDescent="0.25">
      <c r="A460" s="251"/>
      <c r="B460" s="251"/>
      <c r="C460" s="795"/>
      <c r="D460" s="251"/>
    </row>
    <row r="461" spans="1:4" x14ac:dyDescent="0.25">
      <c r="A461" s="251"/>
      <c r="B461" s="251"/>
      <c r="C461" s="795"/>
      <c r="D461" s="251"/>
    </row>
    <row r="462" spans="1:4" x14ac:dyDescent="0.25">
      <c r="A462" s="251"/>
      <c r="B462" s="251"/>
      <c r="C462" s="795"/>
      <c r="D462" s="251"/>
    </row>
    <row r="463" spans="1:4" x14ac:dyDescent="0.25">
      <c r="A463" s="251"/>
      <c r="B463" s="251"/>
      <c r="C463" s="795"/>
      <c r="D463" s="251"/>
    </row>
    <row r="464" spans="1:4" x14ac:dyDescent="0.25">
      <c r="A464" s="251"/>
      <c r="B464" s="251"/>
      <c r="C464" s="795"/>
      <c r="D464" s="251"/>
    </row>
    <row r="465" spans="1:4" x14ac:dyDescent="0.25">
      <c r="A465" s="251"/>
      <c r="B465" s="251"/>
      <c r="C465" s="795"/>
      <c r="D465" s="251"/>
    </row>
    <row r="466" spans="1:4" x14ac:dyDescent="0.25">
      <c r="A466" s="251"/>
      <c r="B466" s="251"/>
      <c r="C466" s="795"/>
      <c r="D466" s="251"/>
    </row>
    <row r="467" spans="1:4" x14ac:dyDescent="0.25">
      <c r="A467" s="251"/>
      <c r="B467" s="251"/>
      <c r="C467" s="795"/>
      <c r="D467" s="251"/>
    </row>
    <row r="468" spans="1:4" x14ac:dyDescent="0.25">
      <c r="A468" s="251"/>
      <c r="B468" s="251"/>
      <c r="C468" s="795"/>
      <c r="D468" s="251"/>
    </row>
    <row r="469" spans="1:4" x14ac:dyDescent="0.25">
      <c r="A469" s="251"/>
      <c r="B469" s="251"/>
      <c r="C469" s="795"/>
      <c r="D469" s="251"/>
    </row>
    <row r="470" spans="1:4" x14ac:dyDescent="0.25">
      <c r="A470" s="251"/>
      <c r="B470" s="251"/>
      <c r="C470" s="795"/>
      <c r="D470" s="251"/>
    </row>
    <row r="471" spans="1:4" x14ac:dyDescent="0.25">
      <c r="A471" s="251"/>
      <c r="B471" s="251"/>
      <c r="C471" s="795"/>
      <c r="D471" s="251"/>
    </row>
    <row r="472" spans="1:4" x14ac:dyDescent="0.25">
      <c r="A472" s="251"/>
      <c r="B472" s="251"/>
      <c r="C472" s="795"/>
      <c r="D472" s="251"/>
    </row>
    <row r="473" spans="1:4" x14ac:dyDescent="0.25">
      <c r="A473" s="251"/>
      <c r="B473" s="251"/>
      <c r="C473" s="795"/>
      <c r="D473" s="251"/>
    </row>
    <row r="474" spans="1:4" x14ac:dyDescent="0.25">
      <c r="A474" s="251"/>
      <c r="B474" s="251"/>
      <c r="C474" s="795"/>
      <c r="D474" s="251"/>
    </row>
    <row r="475" spans="1:4" x14ac:dyDescent="0.25">
      <c r="A475" s="251"/>
      <c r="B475" s="251"/>
      <c r="C475" s="795"/>
      <c r="D475" s="251"/>
    </row>
    <row r="476" spans="1:4" x14ac:dyDescent="0.25">
      <c r="A476" s="251"/>
      <c r="B476" s="251"/>
      <c r="C476" s="795"/>
      <c r="D476" s="251"/>
    </row>
    <row r="477" spans="1:4" x14ac:dyDescent="0.25">
      <c r="A477" s="251"/>
      <c r="B477" s="251"/>
      <c r="C477" s="795"/>
      <c r="D477" s="251"/>
    </row>
    <row r="478" spans="1:4" x14ac:dyDescent="0.25">
      <c r="A478" s="251"/>
      <c r="B478" s="251"/>
      <c r="C478" s="795"/>
      <c r="D478" s="251"/>
    </row>
    <row r="479" spans="1:4" x14ac:dyDescent="0.25">
      <c r="A479" s="251"/>
      <c r="B479" s="251"/>
      <c r="C479" s="795"/>
      <c r="D479" s="251"/>
    </row>
    <row r="480" spans="1:4" x14ac:dyDescent="0.25">
      <c r="A480" s="251"/>
      <c r="B480" s="251"/>
      <c r="C480" s="795"/>
      <c r="D480" s="251"/>
    </row>
    <row r="481" spans="1:4" x14ac:dyDescent="0.25">
      <c r="A481" s="251"/>
      <c r="B481" s="251"/>
      <c r="C481" s="795"/>
      <c r="D481" s="251"/>
    </row>
    <row r="482" spans="1:4" x14ac:dyDescent="0.25">
      <c r="A482" s="251"/>
      <c r="B482" s="251"/>
      <c r="C482" s="795"/>
      <c r="D482" s="251"/>
    </row>
    <row r="483" spans="1:4" x14ac:dyDescent="0.25">
      <c r="A483" s="251"/>
      <c r="B483" s="251"/>
      <c r="C483" s="795"/>
      <c r="D483" s="251"/>
    </row>
    <row r="484" spans="1:4" x14ac:dyDescent="0.25">
      <c r="A484" s="251"/>
      <c r="B484" s="251"/>
      <c r="C484" s="795"/>
      <c r="D484" s="251"/>
    </row>
    <row r="485" spans="1:4" x14ac:dyDescent="0.25">
      <c r="A485" s="251"/>
      <c r="B485" s="251"/>
      <c r="C485" s="795"/>
      <c r="D485" s="251"/>
    </row>
    <row r="486" spans="1:4" x14ac:dyDescent="0.25">
      <c r="A486" s="251"/>
      <c r="B486" s="251"/>
      <c r="C486" s="795"/>
      <c r="D486" s="251"/>
    </row>
    <row r="487" spans="1:4" x14ac:dyDescent="0.25">
      <c r="A487" s="251"/>
      <c r="B487" s="251"/>
      <c r="C487" s="795"/>
      <c r="D487" s="251"/>
    </row>
    <row r="488" spans="1:4" x14ac:dyDescent="0.25">
      <c r="A488" s="251"/>
      <c r="B488" s="251"/>
      <c r="C488" s="795"/>
      <c r="D488" s="251"/>
    </row>
    <row r="489" spans="1:4" x14ac:dyDescent="0.25">
      <c r="A489" s="251"/>
      <c r="B489" s="251"/>
      <c r="C489" s="795"/>
      <c r="D489" s="251"/>
    </row>
    <row r="490" spans="1:4" x14ac:dyDescent="0.25">
      <c r="A490" s="251"/>
      <c r="B490" s="251"/>
      <c r="C490" s="795"/>
      <c r="D490" s="251"/>
    </row>
    <row r="491" spans="1:4" x14ac:dyDescent="0.25">
      <c r="A491" s="251"/>
      <c r="B491" s="251"/>
      <c r="C491" s="795"/>
      <c r="D491" s="251"/>
    </row>
    <row r="492" spans="1:4" x14ac:dyDescent="0.25">
      <c r="A492" s="251"/>
      <c r="B492" s="251"/>
      <c r="C492" s="795"/>
      <c r="D492" s="251"/>
    </row>
    <row r="493" spans="1:4" x14ac:dyDescent="0.25">
      <c r="A493" s="251"/>
      <c r="B493" s="251"/>
      <c r="C493" s="795"/>
      <c r="D493" s="251"/>
    </row>
    <row r="494" spans="1:4" x14ac:dyDescent="0.25">
      <c r="A494" s="251"/>
      <c r="B494" s="251"/>
      <c r="C494" s="795"/>
      <c r="D494" s="251"/>
    </row>
    <row r="495" spans="1:4" x14ac:dyDescent="0.25">
      <c r="A495" s="251"/>
      <c r="B495" s="251"/>
      <c r="C495" s="795"/>
      <c r="D495" s="251"/>
    </row>
    <row r="496" spans="1:4" x14ac:dyDescent="0.25">
      <c r="A496" s="251"/>
      <c r="B496" s="251"/>
      <c r="C496" s="795"/>
      <c r="D496" s="251"/>
    </row>
    <row r="497" spans="1:4" x14ac:dyDescent="0.25">
      <c r="A497" s="251"/>
      <c r="B497" s="251"/>
      <c r="C497" s="795"/>
      <c r="D497" s="251"/>
    </row>
    <row r="498" spans="1:4" x14ac:dyDescent="0.25">
      <c r="A498" s="251"/>
      <c r="B498" s="251"/>
      <c r="C498" s="795"/>
      <c r="D498" s="251"/>
    </row>
    <row r="499" spans="1:4" x14ac:dyDescent="0.25">
      <c r="A499" s="251"/>
      <c r="B499" s="251"/>
      <c r="C499" s="795"/>
      <c r="D499" s="251"/>
    </row>
    <row r="500" spans="1:4" x14ac:dyDescent="0.25">
      <c r="A500" s="251"/>
      <c r="B500" s="251"/>
      <c r="C500" s="795"/>
      <c r="D500" s="251"/>
    </row>
    <row r="501" spans="1:4" x14ac:dyDescent="0.25">
      <c r="A501" s="251"/>
      <c r="B501" s="251"/>
      <c r="C501" s="795"/>
      <c r="D501" s="251"/>
    </row>
    <row r="502" spans="1:4" x14ac:dyDescent="0.25">
      <c r="A502" s="251"/>
      <c r="B502" s="251"/>
      <c r="C502" s="795"/>
      <c r="D502" s="251"/>
    </row>
    <row r="503" spans="1:4" x14ac:dyDescent="0.25">
      <c r="A503" s="251"/>
      <c r="B503" s="251"/>
      <c r="C503" s="795"/>
      <c r="D503" s="251"/>
    </row>
    <row r="504" spans="1:4" x14ac:dyDescent="0.25">
      <c r="A504" s="251"/>
      <c r="B504" s="251"/>
      <c r="C504" s="795"/>
      <c r="D504" s="251"/>
    </row>
    <row r="505" spans="1:4" x14ac:dyDescent="0.25">
      <c r="A505" s="251"/>
      <c r="B505" s="251"/>
      <c r="C505" s="795"/>
      <c r="D505" s="251"/>
    </row>
    <row r="506" spans="1:4" x14ac:dyDescent="0.25">
      <c r="A506" s="251"/>
      <c r="B506" s="251"/>
      <c r="C506" s="795"/>
      <c r="D506" s="251"/>
    </row>
    <row r="507" spans="1:4" x14ac:dyDescent="0.25">
      <c r="A507" s="251"/>
      <c r="B507" s="251"/>
      <c r="C507" s="795"/>
      <c r="D507" s="251"/>
    </row>
    <row r="508" spans="1:4" x14ac:dyDescent="0.25">
      <c r="A508" s="251"/>
      <c r="B508" s="251"/>
      <c r="C508" s="795"/>
      <c r="D508" s="251"/>
    </row>
    <row r="509" spans="1:4" x14ac:dyDescent="0.25">
      <c r="A509" s="251"/>
      <c r="B509" s="251"/>
      <c r="C509" s="795"/>
      <c r="D509" s="251"/>
    </row>
    <row r="510" spans="1:4" x14ac:dyDescent="0.25">
      <c r="A510" s="251"/>
      <c r="B510" s="251"/>
      <c r="C510" s="795"/>
      <c r="D510" s="251"/>
    </row>
    <row r="511" spans="1:4" x14ac:dyDescent="0.25">
      <c r="A511" s="251"/>
      <c r="B511" s="251"/>
      <c r="C511" s="795"/>
      <c r="D511" s="251"/>
    </row>
    <row r="512" spans="1:4" x14ac:dyDescent="0.25">
      <c r="A512" s="251"/>
      <c r="B512" s="251"/>
      <c r="C512" s="795"/>
      <c r="D512" s="251"/>
    </row>
    <row r="513" spans="1:4" x14ac:dyDescent="0.25">
      <c r="A513" s="251"/>
      <c r="B513" s="251"/>
      <c r="C513" s="795"/>
      <c r="D513" s="251"/>
    </row>
    <row r="514" spans="1:4" x14ac:dyDescent="0.25">
      <c r="A514" s="251"/>
      <c r="B514" s="251"/>
      <c r="C514" s="795"/>
      <c r="D514" s="251"/>
    </row>
    <row r="515" spans="1:4" x14ac:dyDescent="0.25">
      <c r="A515" s="251"/>
      <c r="B515" s="251"/>
      <c r="C515" s="795"/>
      <c r="D515" s="251"/>
    </row>
    <row r="516" spans="1:4" x14ac:dyDescent="0.25">
      <c r="A516" s="251"/>
      <c r="B516" s="251"/>
      <c r="C516" s="795"/>
      <c r="D516" s="251"/>
    </row>
    <row r="517" spans="1:4" x14ac:dyDescent="0.25">
      <c r="A517" s="251"/>
      <c r="B517" s="251"/>
      <c r="C517" s="795"/>
      <c r="D517" s="251"/>
    </row>
    <row r="518" spans="1:4" x14ac:dyDescent="0.25">
      <c r="A518" s="251"/>
      <c r="B518" s="251"/>
      <c r="C518" s="795"/>
      <c r="D518" s="251"/>
    </row>
    <row r="519" spans="1:4" x14ac:dyDescent="0.25">
      <c r="A519" s="251"/>
      <c r="B519" s="251"/>
      <c r="C519" s="795"/>
      <c r="D519" s="251"/>
    </row>
    <row r="520" spans="1:4" x14ac:dyDescent="0.25">
      <c r="A520" s="251"/>
      <c r="B520" s="251"/>
      <c r="C520" s="795"/>
      <c r="D520" s="251"/>
    </row>
    <row r="521" spans="1:4" x14ac:dyDescent="0.25">
      <c r="A521" s="251"/>
      <c r="B521" s="251"/>
      <c r="C521" s="795"/>
      <c r="D521" s="251"/>
    </row>
    <row r="522" spans="1:4" x14ac:dyDescent="0.25">
      <c r="A522" s="251"/>
      <c r="B522" s="251"/>
      <c r="C522" s="795"/>
      <c r="D522" s="251"/>
    </row>
    <row r="523" spans="1:4" x14ac:dyDescent="0.25">
      <c r="A523" s="251"/>
      <c r="B523" s="251"/>
      <c r="C523" s="795"/>
      <c r="D523" s="251"/>
    </row>
    <row r="524" spans="1:4" x14ac:dyDescent="0.25">
      <c r="A524" s="251"/>
      <c r="B524" s="251"/>
      <c r="C524" s="795"/>
      <c r="D524" s="251"/>
    </row>
    <row r="525" spans="1:4" x14ac:dyDescent="0.25">
      <c r="A525" s="251"/>
      <c r="B525" s="251"/>
      <c r="C525" s="795"/>
      <c r="D525" s="251"/>
    </row>
    <row r="526" spans="1:4" x14ac:dyDescent="0.25">
      <c r="A526" s="251"/>
      <c r="B526" s="251"/>
      <c r="C526" s="795"/>
      <c r="D526" s="251"/>
    </row>
    <row r="527" spans="1:4" x14ac:dyDescent="0.25">
      <c r="A527" s="251"/>
      <c r="B527" s="251"/>
      <c r="C527" s="795"/>
      <c r="D527" s="251"/>
    </row>
    <row r="528" spans="1:4" x14ac:dyDescent="0.25">
      <c r="A528" s="251"/>
      <c r="B528" s="251"/>
      <c r="C528" s="795"/>
      <c r="D528" s="251"/>
    </row>
    <row r="529" spans="1:4" x14ac:dyDescent="0.25">
      <c r="A529" s="251"/>
      <c r="B529" s="251"/>
      <c r="C529" s="795"/>
      <c r="D529" s="251"/>
    </row>
    <row r="530" spans="1:4" x14ac:dyDescent="0.25">
      <c r="A530" s="251"/>
      <c r="B530" s="251"/>
      <c r="C530" s="795"/>
      <c r="D530" s="251"/>
    </row>
    <row r="531" spans="1:4" x14ac:dyDescent="0.25">
      <c r="A531" s="251"/>
      <c r="B531" s="251"/>
      <c r="C531" s="795"/>
      <c r="D531" s="251"/>
    </row>
    <row r="532" spans="1:4" x14ac:dyDescent="0.25">
      <c r="A532" s="251"/>
      <c r="B532" s="251"/>
      <c r="C532" s="795"/>
      <c r="D532" s="251"/>
    </row>
    <row r="533" spans="1:4" x14ac:dyDescent="0.25">
      <c r="A533" s="251"/>
      <c r="B533" s="251"/>
      <c r="C533" s="795"/>
      <c r="D533" s="251"/>
    </row>
    <row r="534" spans="1:4" x14ac:dyDescent="0.25">
      <c r="A534" s="251"/>
      <c r="B534" s="251"/>
      <c r="C534" s="795"/>
      <c r="D534" s="251"/>
    </row>
    <row r="535" spans="1:4" x14ac:dyDescent="0.25">
      <c r="A535" s="251"/>
      <c r="B535" s="251"/>
      <c r="C535" s="795"/>
      <c r="D535" s="251"/>
    </row>
    <row r="536" spans="1:4" x14ac:dyDescent="0.25">
      <c r="A536" s="251"/>
      <c r="B536" s="251"/>
      <c r="C536" s="795"/>
      <c r="D536" s="251"/>
    </row>
    <row r="537" spans="1:4" x14ac:dyDescent="0.25">
      <c r="A537" s="251"/>
      <c r="B537" s="251"/>
      <c r="C537" s="795"/>
      <c r="D537" s="251"/>
    </row>
    <row r="538" spans="1:4" x14ac:dyDescent="0.25">
      <c r="A538" s="251"/>
      <c r="B538" s="251"/>
      <c r="C538" s="795"/>
      <c r="D538" s="251"/>
    </row>
    <row r="539" spans="1:4" x14ac:dyDescent="0.25">
      <c r="A539" s="251"/>
      <c r="B539" s="251"/>
      <c r="C539" s="795"/>
      <c r="D539" s="251"/>
    </row>
    <row r="540" spans="1:4" x14ac:dyDescent="0.25">
      <c r="A540" s="251"/>
      <c r="B540" s="251"/>
      <c r="C540" s="795"/>
      <c r="D540" s="251"/>
    </row>
    <row r="541" spans="1:4" x14ac:dyDescent="0.25">
      <c r="A541" s="251"/>
      <c r="B541" s="251"/>
      <c r="C541" s="795"/>
      <c r="D541" s="251"/>
    </row>
    <row r="542" spans="1:4" x14ac:dyDescent="0.25">
      <c r="A542" s="251"/>
      <c r="B542" s="251"/>
      <c r="C542" s="795"/>
      <c r="D542" s="251"/>
    </row>
    <row r="543" spans="1:4" x14ac:dyDescent="0.25">
      <c r="A543" s="251"/>
      <c r="B543" s="251"/>
      <c r="C543" s="795"/>
      <c r="D543" s="251"/>
    </row>
    <row r="544" spans="1:4" x14ac:dyDescent="0.25">
      <c r="A544" s="251"/>
      <c r="B544" s="251"/>
      <c r="C544" s="795"/>
      <c r="D544" s="251"/>
    </row>
    <row r="545" x14ac:dyDescent="0.25"/>
    <row r="546" x14ac:dyDescent="0.25"/>
    <row r="547" x14ac:dyDescent="0.25"/>
    <row r="548" x14ac:dyDescent="0.25"/>
    <row r="549" x14ac:dyDescent="0.25"/>
    <row r="550" x14ac:dyDescent="0.25"/>
    <row r="551" x14ac:dyDescent="0.25"/>
    <row r="552" x14ac:dyDescent="0.25"/>
    <row r="553" x14ac:dyDescent="0.25"/>
    <row r="554" x14ac:dyDescent="0.25"/>
    <row r="555" x14ac:dyDescent="0.25"/>
    <row r="556" x14ac:dyDescent="0.25"/>
    <row r="557" x14ac:dyDescent="0.25"/>
    <row r="558" x14ac:dyDescent="0.25"/>
    <row r="559" x14ac:dyDescent="0.25"/>
    <row r="560" x14ac:dyDescent="0.25"/>
    <row r="561" x14ac:dyDescent="0.25"/>
    <row r="562" x14ac:dyDescent="0.25"/>
    <row r="563" x14ac:dyDescent="0.25"/>
    <row r="564" x14ac:dyDescent="0.25"/>
    <row r="565" x14ac:dyDescent="0.25"/>
    <row r="566" x14ac:dyDescent="0.25"/>
    <row r="567" x14ac:dyDescent="0.25"/>
    <row r="568" x14ac:dyDescent="0.25"/>
    <row r="569" x14ac:dyDescent="0.25"/>
    <row r="570" x14ac:dyDescent="0.25"/>
    <row r="571" x14ac:dyDescent="0.25"/>
    <row r="572" x14ac:dyDescent="0.25"/>
    <row r="573" x14ac:dyDescent="0.25"/>
    <row r="574" x14ac:dyDescent="0.25"/>
    <row r="575" x14ac:dyDescent="0.25"/>
    <row r="576" x14ac:dyDescent="0.25"/>
    <row r="577" x14ac:dyDescent="0.25"/>
    <row r="578" x14ac:dyDescent="0.25"/>
    <row r="579" x14ac:dyDescent="0.25"/>
    <row r="580" x14ac:dyDescent="0.25"/>
    <row r="581" x14ac:dyDescent="0.25"/>
    <row r="582" x14ac:dyDescent="0.25"/>
    <row r="583" x14ac:dyDescent="0.25"/>
    <row r="584" x14ac:dyDescent="0.25"/>
    <row r="585" x14ac:dyDescent="0.25"/>
    <row r="586" x14ac:dyDescent="0.25"/>
    <row r="587" x14ac:dyDescent="0.25"/>
    <row r="588" x14ac:dyDescent="0.25"/>
    <row r="589" x14ac:dyDescent="0.25"/>
    <row r="590" x14ac:dyDescent="0.25"/>
    <row r="591" x14ac:dyDescent="0.25"/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98D05-801A-422E-903F-47B94B667650}">
  <sheetPr>
    <tabColor theme="9" tint="-0.499984740745262"/>
  </sheetPr>
  <dimension ref="A1:F47"/>
  <sheetViews>
    <sheetView workbookViewId="0">
      <selection activeCell="D9" sqref="D9"/>
    </sheetView>
  </sheetViews>
  <sheetFormatPr defaultColWidth="0" defaultRowHeight="15" x14ac:dyDescent="0.25"/>
  <cols>
    <col min="1" max="1" width="16.42578125" style="183" customWidth="1"/>
    <col min="2" max="2" width="14.42578125" style="183" bestFit="1" customWidth="1"/>
    <col min="3" max="3" width="39" style="183" customWidth="1"/>
    <col min="4" max="4" width="52" style="183" bestFit="1" customWidth="1"/>
    <col min="5" max="5" width="10.42578125" style="183" bestFit="1" customWidth="1"/>
    <col min="6" max="6" width="18.42578125" style="183" customWidth="1"/>
    <col min="7" max="16384" width="9.140625" hidden="1"/>
  </cols>
  <sheetData>
    <row r="1" spans="1:5" ht="23.25" customHeight="1" x14ac:dyDescent="0.25">
      <c r="A1" s="940" t="s">
        <v>12453</v>
      </c>
      <c r="B1" s="940"/>
      <c r="C1" s="940"/>
      <c r="D1" s="940"/>
      <c r="E1" s="940"/>
    </row>
    <row r="2" spans="1:5" ht="18" customHeight="1" x14ac:dyDescent="0.25">
      <c r="A2" s="941" t="str">
        <f>'J1.1'!B2</f>
        <v>As at 31 March 2024</v>
      </c>
      <c r="B2" s="941"/>
      <c r="C2" s="941"/>
      <c r="D2" s="941"/>
      <c r="E2" s="941"/>
    </row>
    <row r="3" spans="1:5" ht="18" x14ac:dyDescent="0.25">
      <c r="A3" s="339"/>
      <c r="B3" s="339"/>
      <c r="C3" s="339"/>
      <c r="D3" s="339"/>
      <c r="E3" s="263"/>
    </row>
    <row r="4" spans="1:5" x14ac:dyDescent="0.25">
      <c r="A4" s="185"/>
      <c r="B4" s="185"/>
      <c r="C4" s="185"/>
      <c r="D4" s="185"/>
      <c r="E4" s="264"/>
    </row>
    <row r="5" spans="1:5" x14ac:dyDescent="0.25">
      <c r="A5" s="202" t="s">
        <v>196</v>
      </c>
      <c r="B5" s="202" t="s">
        <v>12454</v>
      </c>
      <c r="C5" s="202" t="s">
        <v>12455</v>
      </c>
      <c r="D5" s="202" t="s">
        <v>156</v>
      </c>
      <c r="E5" s="206" t="s">
        <v>453</v>
      </c>
    </row>
    <row r="6" spans="1:5" x14ac:dyDescent="0.25">
      <c r="A6" s="231"/>
      <c r="B6" s="231"/>
      <c r="C6" s="231"/>
      <c r="D6" s="231"/>
      <c r="E6" s="209">
        <f>SUM(E8:E173)</f>
        <v>0</v>
      </c>
    </row>
    <row r="7" spans="1:5" x14ac:dyDescent="0.25">
      <c r="A7" s="232"/>
      <c r="B7" s="232"/>
      <c r="C7" s="232"/>
      <c r="D7" s="232"/>
      <c r="E7" s="208"/>
    </row>
    <row r="8" spans="1:5" x14ac:dyDescent="0.25">
      <c r="A8" s="351"/>
      <c r="B8" s="310"/>
      <c r="C8" s="310"/>
      <c r="D8" s="310"/>
      <c r="E8" s="352"/>
    </row>
    <row r="9" spans="1:5" x14ac:dyDescent="0.25">
      <c r="A9" s="351"/>
      <c r="B9" s="310"/>
      <c r="C9" s="310"/>
      <c r="D9" s="310"/>
      <c r="E9" s="352"/>
    </row>
    <row r="10" spans="1:5" x14ac:dyDescent="0.25">
      <c r="A10" s="351"/>
      <c r="B10" s="310"/>
      <c r="C10" s="310"/>
      <c r="D10" s="310"/>
      <c r="E10" s="352"/>
    </row>
    <row r="11" spans="1:5" x14ac:dyDescent="0.25">
      <c r="A11" s="351"/>
      <c r="B11" s="310"/>
      <c r="C11" s="310"/>
      <c r="D11" s="310"/>
      <c r="E11" s="352"/>
    </row>
    <row r="12" spans="1:5" x14ac:dyDescent="0.25">
      <c r="A12" s="351"/>
      <c r="B12" s="310"/>
      <c r="C12" s="310"/>
      <c r="D12" s="310"/>
      <c r="E12" s="352"/>
    </row>
    <row r="13" spans="1:5" x14ac:dyDescent="0.25">
      <c r="A13" s="351"/>
      <c r="B13" s="310"/>
      <c r="C13" s="310"/>
      <c r="D13" s="310"/>
      <c r="E13" s="352"/>
    </row>
    <row r="14" spans="1:5" x14ac:dyDescent="0.25">
      <c r="A14" s="351"/>
      <c r="B14" s="310"/>
      <c r="C14" s="310"/>
      <c r="D14" s="310"/>
      <c r="E14" s="352"/>
    </row>
    <row r="15" spans="1:5" x14ac:dyDescent="0.25">
      <c r="A15" s="351"/>
      <c r="B15" s="310"/>
      <c r="C15" s="310"/>
      <c r="D15" s="310"/>
      <c r="E15" s="352"/>
    </row>
    <row r="16" spans="1:5" x14ac:dyDescent="0.25">
      <c r="A16" s="351"/>
      <c r="B16" s="310"/>
      <c r="C16" s="310"/>
      <c r="D16" s="310"/>
      <c r="E16" s="352"/>
    </row>
    <row r="17" spans="1:5" x14ac:dyDescent="0.25">
      <c r="A17" s="351"/>
      <c r="B17" s="310"/>
      <c r="C17" s="310"/>
      <c r="D17" s="310"/>
      <c r="E17" s="352"/>
    </row>
    <row r="18" spans="1:5" x14ac:dyDescent="0.25">
      <c r="A18" s="351"/>
      <c r="B18" s="310"/>
      <c r="C18" s="310"/>
      <c r="D18" s="310"/>
      <c r="E18" s="352"/>
    </row>
    <row r="19" spans="1:5" x14ac:dyDescent="0.25">
      <c r="A19" s="351"/>
      <c r="B19" s="310"/>
      <c r="C19" s="310"/>
      <c r="D19" s="310"/>
      <c r="E19" s="352"/>
    </row>
    <row r="20" spans="1:5" x14ac:dyDescent="0.25">
      <c r="A20" s="351"/>
      <c r="B20" s="310"/>
      <c r="C20" s="310"/>
      <c r="D20" s="310"/>
      <c r="E20" s="352"/>
    </row>
    <row r="21" spans="1:5" x14ac:dyDescent="0.25">
      <c r="A21" s="351"/>
      <c r="B21" s="310"/>
      <c r="C21" s="310"/>
      <c r="D21" s="310"/>
      <c r="E21" s="352"/>
    </row>
    <row r="22" spans="1:5" x14ac:dyDescent="0.25">
      <c r="A22" s="351"/>
      <c r="B22" s="310"/>
      <c r="C22" s="310"/>
      <c r="D22" s="310"/>
      <c r="E22" s="352"/>
    </row>
    <row r="23" spans="1:5" x14ac:dyDescent="0.25">
      <c r="A23" s="351"/>
      <c r="B23" s="310"/>
      <c r="C23" s="310"/>
      <c r="D23" s="310"/>
      <c r="E23" s="352"/>
    </row>
    <row r="24" spans="1:5" x14ac:dyDescent="0.25">
      <c r="A24" s="351"/>
      <c r="B24" s="310"/>
      <c r="C24" s="310"/>
      <c r="D24" s="310"/>
      <c r="E24" s="352"/>
    </row>
    <row r="25" spans="1:5" x14ac:dyDescent="0.25">
      <c r="A25" s="351"/>
      <c r="B25" s="310"/>
      <c r="C25" s="310"/>
      <c r="D25" s="310"/>
      <c r="E25" s="352"/>
    </row>
    <row r="26" spans="1:5" x14ac:dyDescent="0.25">
      <c r="A26" s="351"/>
      <c r="B26" s="310"/>
      <c r="C26" s="310"/>
      <c r="D26" s="310"/>
      <c r="E26" s="352"/>
    </row>
    <row r="27" spans="1:5" x14ac:dyDescent="0.25">
      <c r="A27" s="351"/>
      <c r="B27" s="310"/>
      <c r="C27" s="310"/>
      <c r="D27" s="310"/>
      <c r="E27" s="352"/>
    </row>
    <row r="28" spans="1:5" x14ac:dyDescent="0.25">
      <c r="A28" s="351"/>
      <c r="B28" s="310"/>
      <c r="C28" s="310"/>
      <c r="D28" s="310"/>
      <c r="E28" s="352"/>
    </row>
    <row r="29" spans="1:5" x14ac:dyDescent="0.25">
      <c r="A29" s="351"/>
      <c r="B29" s="310"/>
      <c r="C29" s="310"/>
      <c r="D29" s="310"/>
      <c r="E29" s="352"/>
    </row>
    <row r="30" spans="1:5" x14ac:dyDescent="0.25">
      <c r="A30" s="351"/>
      <c r="B30" s="310"/>
      <c r="C30" s="310"/>
      <c r="D30" s="310"/>
      <c r="E30" s="352"/>
    </row>
    <row r="31" spans="1:5" x14ac:dyDescent="0.25">
      <c r="A31" s="351"/>
      <c r="B31" s="310"/>
      <c r="C31" s="310"/>
      <c r="D31" s="310"/>
      <c r="E31" s="352"/>
    </row>
    <row r="32" spans="1:5" x14ac:dyDescent="0.25">
      <c r="A32" s="351"/>
      <c r="B32" s="310"/>
      <c r="C32" s="310"/>
      <c r="D32" s="310"/>
      <c r="E32" s="352"/>
    </row>
    <row r="33" spans="1:5" x14ac:dyDescent="0.25">
      <c r="A33" s="351"/>
      <c r="B33" s="310"/>
      <c r="C33" s="310"/>
      <c r="D33" s="310"/>
      <c r="E33" s="352"/>
    </row>
    <row r="34" spans="1:5" x14ac:dyDescent="0.25">
      <c r="A34" s="351"/>
      <c r="B34" s="310"/>
      <c r="C34" s="310"/>
      <c r="D34" s="310"/>
      <c r="E34" s="352"/>
    </row>
    <row r="35" spans="1:5" x14ac:dyDescent="0.25">
      <c r="A35" s="351"/>
      <c r="B35" s="310"/>
      <c r="C35" s="310"/>
      <c r="D35" s="310"/>
      <c r="E35" s="352"/>
    </row>
    <row r="36" spans="1:5" x14ac:dyDescent="0.25">
      <c r="A36" s="351"/>
      <c r="B36" s="310"/>
      <c r="C36" s="310"/>
      <c r="D36" s="310"/>
      <c r="E36" s="352"/>
    </row>
    <row r="37" spans="1:5" x14ac:dyDescent="0.25">
      <c r="A37" s="351"/>
      <c r="B37" s="310"/>
      <c r="C37" s="310"/>
      <c r="D37" s="310"/>
      <c r="E37" s="352"/>
    </row>
    <row r="38" spans="1:5" x14ac:dyDescent="0.25">
      <c r="A38" s="351"/>
      <c r="B38" s="310"/>
      <c r="C38" s="310"/>
      <c r="D38" s="310"/>
      <c r="E38" s="352"/>
    </row>
    <row r="39" spans="1:5" x14ac:dyDescent="0.25">
      <c r="A39" s="351"/>
      <c r="B39" s="310"/>
      <c r="C39" s="310"/>
      <c r="D39" s="310"/>
      <c r="E39" s="352"/>
    </row>
    <row r="40" spans="1:5" x14ac:dyDescent="0.25">
      <c r="A40" s="351"/>
      <c r="B40" s="310"/>
      <c r="C40" s="310"/>
      <c r="D40" s="310"/>
      <c r="E40" s="352"/>
    </row>
    <row r="41" spans="1:5" x14ac:dyDescent="0.25">
      <c r="A41" s="351"/>
      <c r="B41" s="310"/>
      <c r="C41" s="310"/>
      <c r="D41" s="310"/>
      <c r="E41" s="352"/>
    </row>
    <row r="42" spans="1:5" x14ac:dyDescent="0.25">
      <c r="A42" s="351"/>
      <c r="B42" s="310"/>
      <c r="C42" s="310"/>
      <c r="D42" s="310"/>
      <c r="E42" s="352"/>
    </row>
    <row r="43" spans="1:5" x14ac:dyDescent="0.25">
      <c r="A43" s="351"/>
      <c r="B43" s="310"/>
      <c r="C43" s="310"/>
      <c r="D43" s="310"/>
      <c r="E43" s="352"/>
    </row>
    <row r="44" spans="1:5" x14ac:dyDescent="0.25">
      <c r="A44" s="351"/>
      <c r="B44" s="310"/>
      <c r="C44" s="310"/>
      <c r="D44" s="310"/>
      <c r="E44" s="352"/>
    </row>
    <row r="45" spans="1:5" x14ac:dyDescent="0.25">
      <c r="A45" s="351"/>
      <c r="B45" s="310"/>
      <c r="C45" s="310"/>
      <c r="D45" s="310"/>
      <c r="E45" s="352"/>
    </row>
    <row r="46" spans="1:5" x14ac:dyDescent="0.25">
      <c r="A46" s="351"/>
      <c r="B46" s="310"/>
      <c r="C46" s="310"/>
      <c r="D46" s="310"/>
      <c r="E46" s="352"/>
    </row>
    <row r="47" spans="1:5" x14ac:dyDescent="0.25">
      <c r="A47" s="351"/>
      <c r="B47" s="310"/>
      <c r="C47" s="310"/>
      <c r="D47" s="310"/>
      <c r="E47" s="352"/>
    </row>
  </sheetData>
  <mergeCells count="2">
    <mergeCell ref="A1:E1"/>
    <mergeCell ref="A2:E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8D249-098C-40BD-B4CF-E29DBEA44721}">
  <sheetPr>
    <tabColor theme="9" tint="-0.499984740745262"/>
  </sheetPr>
  <dimension ref="A1:E35"/>
  <sheetViews>
    <sheetView workbookViewId="0">
      <selection activeCell="C9" sqref="C9"/>
    </sheetView>
  </sheetViews>
  <sheetFormatPr defaultColWidth="0" defaultRowHeight="15" zeroHeight="1" x14ac:dyDescent="0.25"/>
  <cols>
    <col min="1" max="1" width="11.140625" style="183" bestFit="1" customWidth="1"/>
    <col min="2" max="2" width="53.42578125" style="183" bestFit="1" customWidth="1"/>
    <col min="3" max="3" width="61.140625" style="183" bestFit="1" customWidth="1"/>
    <col min="4" max="4" width="10.140625" style="183" bestFit="1" customWidth="1"/>
    <col min="5" max="5" width="9.140625" style="183" customWidth="1"/>
    <col min="6" max="16384" width="9.140625" hidden="1"/>
  </cols>
  <sheetData>
    <row r="1" spans="1:4" ht="23.25" x14ac:dyDescent="0.25">
      <c r="A1" s="940" t="s">
        <v>12457</v>
      </c>
      <c r="B1" s="940"/>
      <c r="C1" s="940"/>
      <c r="D1" s="940"/>
    </row>
    <row r="2" spans="1:4" ht="18" x14ac:dyDescent="0.25">
      <c r="A2" s="941" t="str">
        <f>'J1.1'!B2</f>
        <v>As at 31 March 2024</v>
      </c>
      <c r="B2" s="941"/>
      <c r="C2" s="941"/>
      <c r="D2" s="941"/>
    </row>
    <row r="3" spans="1:4" x14ac:dyDescent="0.25">
      <c r="A3" s="185"/>
      <c r="B3" s="185"/>
      <c r="C3" s="185"/>
      <c r="D3" s="185"/>
    </row>
    <row r="4" spans="1:4" s="328" customFormat="1" ht="12" x14ac:dyDescent="0.2">
      <c r="A4" s="327" t="s">
        <v>196</v>
      </c>
      <c r="B4" s="327" t="s">
        <v>12455</v>
      </c>
      <c r="C4" s="327" t="s">
        <v>156</v>
      </c>
      <c r="D4" s="327" t="s">
        <v>453</v>
      </c>
    </row>
    <row r="5" spans="1:4" ht="14.1" customHeight="1" x14ac:dyDescent="0.25">
      <c r="A5" s="830">
        <v>45355</v>
      </c>
      <c r="B5" s="8" t="s">
        <v>24097</v>
      </c>
      <c r="C5" s="8" t="s">
        <v>21742</v>
      </c>
      <c r="D5" s="183">
        <v>19.5</v>
      </c>
    </row>
    <row r="6" spans="1:4" x14ac:dyDescent="0.25"/>
    <row r="7" spans="1:4" x14ac:dyDescent="0.25"/>
    <row r="8" spans="1:4" x14ac:dyDescent="0.25"/>
    <row r="9" spans="1:4" x14ac:dyDescent="0.25"/>
    <row r="11" spans="1:4" x14ac:dyDescent="0.25"/>
    <row r="12" spans="1:4" x14ac:dyDescent="0.25"/>
    <row r="13" spans="1:4" x14ac:dyDescent="0.25"/>
    <row r="14" spans="1:4" x14ac:dyDescent="0.25"/>
    <row r="15" spans="1:4" x14ac:dyDescent="0.25"/>
    <row r="16" spans="1:4" x14ac:dyDescent="0.25"/>
    <row r="17" x14ac:dyDescent="0.25"/>
    <row r="18" x14ac:dyDescent="0.25"/>
    <row r="19" x14ac:dyDescent="0.25"/>
    <row r="20" x14ac:dyDescent="0.25"/>
    <row r="21" x14ac:dyDescent="0.25"/>
    <row r="22" x14ac:dyDescent="0.25"/>
    <row r="23" x14ac:dyDescent="0.25"/>
    <row r="24" x14ac:dyDescent="0.25"/>
    <row r="25" x14ac:dyDescent="0.25"/>
    <row r="26" x14ac:dyDescent="0.25"/>
    <row r="27" x14ac:dyDescent="0.25"/>
    <row r="28" x14ac:dyDescent="0.25"/>
    <row r="29" x14ac:dyDescent="0.25"/>
    <row r="30" x14ac:dyDescent="0.25"/>
    <row r="31" x14ac:dyDescent="0.25"/>
    <row r="32" x14ac:dyDescent="0.25"/>
    <row r="33" x14ac:dyDescent="0.25"/>
    <row r="34" x14ac:dyDescent="0.25"/>
    <row r="35" x14ac:dyDescent="0.25"/>
  </sheetData>
  <autoFilter ref="D1:D5" xr:uid="{6037594C-B6DA-44F0-9D8A-F6FD7E33F554}"/>
  <mergeCells count="2">
    <mergeCell ref="A1:D1"/>
    <mergeCell ref="A2:D2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D0B69-FAB2-4860-8532-9225C9A9CBFA}">
  <sheetPr>
    <tabColor theme="9" tint="-0.499984740745262"/>
  </sheetPr>
  <dimension ref="A1:F38"/>
  <sheetViews>
    <sheetView workbookViewId="0">
      <selection activeCell="D11" sqref="D11"/>
    </sheetView>
  </sheetViews>
  <sheetFormatPr defaultColWidth="0" defaultRowHeight="15" zeroHeight="1" x14ac:dyDescent="0.25"/>
  <cols>
    <col min="1" max="1" width="10.85546875" customWidth="1"/>
    <col min="2" max="2" width="15.5703125" bestFit="1" customWidth="1"/>
    <col min="3" max="3" width="61.5703125" customWidth="1"/>
    <col min="4" max="4" width="29.140625" bestFit="1" customWidth="1"/>
    <col min="5" max="5" width="17.42578125" bestFit="1" customWidth="1"/>
    <col min="6" max="6" width="8.140625" bestFit="1" customWidth="1"/>
    <col min="7" max="16384" width="9.140625" hidden="1"/>
  </cols>
  <sheetData>
    <row r="1" spans="1:6" ht="26.25" x14ac:dyDescent="0.25">
      <c r="A1" s="340" t="s">
        <v>12458</v>
      </c>
      <c r="B1" s="340"/>
      <c r="C1" s="340"/>
      <c r="D1" s="340"/>
      <c r="E1" s="340"/>
      <c r="F1" s="185"/>
    </row>
    <row r="2" spans="1:6" ht="18" x14ac:dyDescent="0.25">
      <c r="A2" s="942" t="str">
        <f>'J1.1'!B2</f>
        <v>As at 31 March 2024</v>
      </c>
      <c r="B2" s="942"/>
      <c r="C2" s="942"/>
      <c r="D2" s="942"/>
      <c r="E2" s="323"/>
      <c r="F2" s="234"/>
    </row>
    <row r="3" spans="1:6" x14ac:dyDescent="0.25">
      <c r="A3" s="185"/>
      <c r="B3" s="185"/>
      <c r="C3" s="185"/>
      <c r="D3" s="185"/>
      <c r="E3" s="185"/>
      <c r="F3" s="185"/>
    </row>
    <row r="4" spans="1:6" x14ac:dyDescent="0.25">
      <c r="A4" s="202" t="s">
        <v>196</v>
      </c>
      <c r="B4" s="202" t="s">
        <v>12454</v>
      </c>
      <c r="C4" s="202" t="s">
        <v>12455</v>
      </c>
      <c r="D4" s="202" t="s">
        <v>156</v>
      </c>
      <c r="E4" s="202" t="s">
        <v>453</v>
      </c>
      <c r="F4" s="202" t="s">
        <v>12459</v>
      </c>
    </row>
    <row r="5" spans="1:6" x14ac:dyDescent="0.25">
      <c r="A5" s="169"/>
      <c r="B5" s="169"/>
      <c r="C5" s="169"/>
      <c r="D5" s="169"/>
      <c r="E5" s="168">
        <f>SUM(E7:E123)</f>
        <v>0</v>
      </c>
      <c r="F5" s="169"/>
    </row>
    <row r="6" spans="1:6" x14ac:dyDescent="0.25">
      <c r="A6" s="205"/>
      <c r="B6" s="205"/>
      <c r="C6" s="205"/>
      <c r="D6" s="205"/>
      <c r="E6" s="265"/>
      <c r="F6" s="205"/>
    </row>
    <row r="7" spans="1:6" x14ac:dyDescent="0.25">
      <c r="A7" s="203"/>
      <c r="B7" s="189"/>
      <c r="C7" s="204"/>
      <c r="D7" s="204"/>
      <c r="E7" s="363"/>
      <c r="F7" s="183"/>
    </row>
    <row r="8" spans="1:6" x14ac:dyDescent="0.25">
      <c r="A8" s="203"/>
      <c r="B8" s="189"/>
      <c r="C8" s="204"/>
      <c r="D8" s="204"/>
      <c r="E8" s="207"/>
      <c r="F8" s="330"/>
    </row>
    <row r="9" spans="1:6" x14ac:dyDescent="0.25">
      <c r="A9" s="203"/>
      <c r="B9" s="189"/>
      <c r="C9" s="204"/>
      <c r="D9" s="204"/>
      <c r="E9" s="364"/>
      <c r="F9" s="330"/>
    </row>
    <row r="10" spans="1:6" x14ac:dyDescent="0.25">
      <c r="A10" s="203"/>
      <c r="B10" s="189"/>
      <c r="C10" s="204"/>
      <c r="D10" s="204"/>
      <c r="E10" s="364"/>
      <c r="F10" s="330"/>
    </row>
    <row r="11" spans="1:6" x14ac:dyDescent="0.25">
      <c r="A11" s="203"/>
      <c r="B11" s="189"/>
      <c r="C11" s="204"/>
      <c r="D11" s="204"/>
      <c r="E11" s="364"/>
      <c r="F11" s="330"/>
    </row>
    <row r="12" spans="1:6" x14ac:dyDescent="0.25">
      <c r="A12" s="203"/>
      <c r="B12" s="189"/>
      <c r="C12" s="204"/>
      <c r="D12" s="204"/>
      <c r="E12" s="364"/>
      <c r="F12" s="330"/>
    </row>
    <row r="13" spans="1:6" ht="14.1" customHeight="1" x14ac:dyDescent="0.25">
      <c r="A13" s="203"/>
      <c r="B13" s="189"/>
      <c r="C13" s="204"/>
      <c r="D13" s="365"/>
      <c r="E13" s="288"/>
      <c r="F13" s="330"/>
    </row>
    <row r="14" spans="1:6" x14ac:dyDescent="0.25">
      <c r="A14" s="203"/>
      <c r="B14" s="189"/>
      <c r="C14" s="330"/>
      <c r="D14" s="365"/>
      <c r="E14" s="363"/>
      <c r="F14" s="183"/>
    </row>
    <row r="15" spans="1:6" x14ac:dyDescent="0.25">
      <c r="A15" s="203"/>
      <c r="B15" s="189"/>
      <c r="C15" s="204"/>
      <c r="D15" s="204"/>
      <c r="E15" s="329"/>
      <c r="F15" s="183"/>
    </row>
    <row r="16" spans="1:6" x14ac:dyDescent="0.25">
      <c r="A16" s="203"/>
      <c r="B16" s="189"/>
      <c r="C16" s="204"/>
      <c r="D16" s="204"/>
      <c r="E16" s="329"/>
      <c r="F16" s="183"/>
    </row>
    <row r="17" spans="1:6" x14ac:dyDescent="0.25">
      <c r="A17" s="366"/>
      <c r="B17" s="189"/>
      <c r="C17" s="359"/>
      <c r="D17" s="359"/>
      <c r="E17" s="329"/>
      <c r="F17" s="183"/>
    </row>
    <row r="18" spans="1:6" x14ac:dyDescent="0.25">
      <c r="A18" s="183"/>
      <c r="B18" s="183"/>
      <c r="C18" s="183"/>
      <c r="D18" s="183"/>
      <c r="E18" s="183"/>
      <c r="F18" s="183"/>
    </row>
    <row r="19" spans="1:6" x14ac:dyDescent="0.25">
      <c r="A19" s="183"/>
      <c r="B19" s="183"/>
      <c r="C19" s="183"/>
      <c r="D19" s="183"/>
      <c r="E19" s="183"/>
      <c r="F19" s="183"/>
    </row>
    <row r="20" spans="1:6" x14ac:dyDescent="0.25">
      <c r="A20" s="183"/>
      <c r="B20" s="183"/>
      <c r="C20" s="183"/>
      <c r="D20" s="183"/>
      <c r="E20" s="183"/>
      <c r="F20" s="183"/>
    </row>
    <row r="21" spans="1:6" x14ac:dyDescent="0.25">
      <c r="A21" s="183"/>
      <c r="B21" s="183"/>
      <c r="C21" s="183"/>
      <c r="D21" s="183"/>
      <c r="E21" s="183"/>
      <c r="F21" s="183"/>
    </row>
    <row r="22" spans="1:6" x14ac:dyDescent="0.25">
      <c r="A22" s="183"/>
      <c r="B22" s="183"/>
      <c r="C22" s="183"/>
      <c r="D22" s="183"/>
      <c r="E22" s="183"/>
      <c r="F22" s="183"/>
    </row>
    <row r="23" spans="1:6" x14ac:dyDescent="0.25">
      <c r="A23" s="183"/>
      <c r="B23" s="183"/>
      <c r="C23" s="183"/>
      <c r="D23" s="183"/>
      <c r="E23" s="183"/>
      <c r="F23" s="183"/>
    </row>
    <row r="24" spans="1:6" x14ac:dyDescent="0.25">
      <c r="A24" s="183"/>
      <c r="B24" s="183"/>
      <c r="C24" s="183"/>
      <c r="D24" s="183"/>
      <c r="E24" s="183"/>
      <c r="F24" s="183"/>
    </row>
    <row r="25" spans="1:6" x14ac:dyDescent="0.25">
      <c r="A25" s="183"/>
      <c r="B25" s="183"/>
      <c r="C25" s="183"/>
      <c r="D25" s="183"/>
      <c r="E25" s="183"/>
      <c r="F25" s="183"/>
    </row>
    <row r="26" spans="1:6" x14ac:dyDescent="0.25">
      <c r="A26" s="183"/>
      <c r="B26" s="183"/>
      <c r="C26" s="362"/>
      <c r="D26" s="183"/>
      <c r="E26" s="183"/>
      <c r="F26" s="183"/>
    </row>
    <row r="27" spans="1:6" x14ac:dyDescent="0.25">
      <c r="A27" s="183"/>
      <c r="B27" s="183"/>
      <c r="C27" s="183"/>
      <c r="D27" s="183"/>
      <c r="E27" s="183"/>
      <c r="F27" s="183"/>
    </row>
    <row r="28" spans="1:6" x14ac:dyDescent="0.25">
      <c r="A28" s="183"/>
      <c r="B28" s="183"/>
      <c r="C28" s="183"/>
      <c r="D28" s="183"/>
      <c r="E28" s="183"/>
      <c r="F28" s="183"/>
    </row>
    <row r="29" spans="1:6" x14ac:dyDescent="0.25">
      <c r="A29" s="183"/>
      <c r="B29" s="183"/>
      <c r="C29" s="183"/>
      <c r="D29" s="183"/>
      <c r="E29" s="183"/>
      <c r="F29" s="183"/>
    </row>
    <row r="30" spans="1:6" x14ac:dyDescent="0.25">
      <c r="A30" s="183"/>
      <c r="B30" s="183"/>
      <c r="C30" s="183"/>
      <c r="D30" s="183"/>
      <c r="E30" s="183"/>
      <c r="F30" s="183"/>
    </row>
    <row r="31" spans="1:6" x14ac:dyDescent="0.25">
      <c r="A31" s="183"/>
      <c r="B31" s="183"/>
      <c r="C31" s="183"/>
      <c r="D31" s="183"/>
      <c r="E31" s="183"/>
      <c r="F31" s="183"/>
    </row>
    <row r="32" spans="1:6" x14ac:dyDescent="0.25">
      <c r="A32" s="183"/>
      <c r="B32" s="183"/>
      <c r="C32" s="183"/>
      <c r="D32" s="183"/>
      <c r="E32" s="183"/>
      <c r="F32" s="183"/>
    </row>
    <row r="33" spans="1:6" x14ac:dyDescent="0.25">
      <c r="A33" s="183"/>
      <c r="B33" s="183"/>
      <c r="C33" s="183"/>
      <c r="D33" s="183"/>
      <c r="E33" s="183"/>
      <c r="F33" s="183"/>
    </row>
    <row r="34" spans="1:6" x14ac:dyDescent="0.25">
      <c r="A34" s="183"/>
      <c r="B34" s="183"/>
      <c r="C34" s="183"/>
      <c r="D34" s="183"/>
      <c r="E34" s="183"/>
      <c r="F34" s="183"/>
    </row>
    <row r="35" spans="1:6" x14ac:dyDescent="0.25">
      <c r="A35" s="183"/>
      <c r="B35" s="183"/>
      <c r="C35" s="183"/>
      <c r="D35" s="183"/>
      <c r="E35" s="183"/>
      <c r="F35" s="183"/>
    </row>
    <row r="36" spans="1:6" x14ac:dyDescent="0.25">
      <c r="A36" s="183"/>
      <c r="B36" s="183"/>
      <c r="C36" s="183"/>
      <c r="D36" s="183"/>
      <c r="E36" s="183"/>
      <c r="F36" s="183"/>
    </row>
    <row r="37" spans="1:6" x14ac:dyDescent="0.25">
      <c r="A37" s="183"/>
      <c r="B37" s="183"/>
      <c r="C37" s="183"/>
      <c r="D37" s="183"/>
      <c r="E37" s="183"/>
      <c r="F37" s="183"/>
    </row>
    <row r="38" spans="1:6" x14ac:dyDescent="0.25"/>
  </sheetData>
  <mergeCells count="1">
    <mergeCell ref="A2:D2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447B0-F68E-4AC1-920A-A2916FBB2B0D}">
  <sheetPr>
    <tabColor theme="9" tint="-0.499984740745262"/>
  </sheetPr>
  <dimension ref="A1:E334"/>
  <sheetViews>
    <sheetView zoomScaleNormal="100" workbookViewId="0">
      <selection activeCell="B9" sqref="B9"/>
    </sheetView>
  </sheetViews>
  <sheetFormatPr defaultColWidth="0" defaultRowHeight="15" zeroHeight="1" x14ac:dyDescent="0.25"/>
  <cols>
    <col min="1" max="1" width="9.85546875" style="183" bestFit="1" customWidth="1"/>
    <col min="2" max="2" width="80.42578125" style="183" customWidth="1"/>
    <col min="3" max="3" width="28.85546875" style="183" bestFit="1" customWidth="1"/>
    <col min="4" max="4" width="19" style="332" customWidth="1"/>
    <col min="5" max="5" width="24.42578125" style="183" customWidth="1"/>
    <col min="6" max="16384" width="9.140625" style="183" hidden="1"/>
  </cols>
  <sheetData>
    <row r="1" spans="1:5" ht="26.25" x14ac:dyDescent="0.25">
      <c r="A1" s="943" t="s">
        <v>12456</v>
      </c>
      <c r="B1" s="943"/>
      <c r="C1" s="943"/>
      <c r="D1" s="943"/>
      <c r="E1" s="234"/>
    </row>
    <row r="2" spans="1:5" ht="18" x14ac:dyDescent="0.25">
      <c r="A2" s="944" t="str">
        <f>'J1.1'!B2</f>
        <v>As at 31 March 2024</v>
      </c>
      <c r="B2" s="942"/>
      <c r="C2" s="942"/>
      <c r="D2" s="942"/>
      <c r="E2" s="234"/>
    </row>
    <row r="3" spans="1:5" x14ac:dyDescent="0.25">
      <c r="A3" s="234"/>
      <c r="B3" s="234"/>
      <c r="C3" s="234"/>
      <c r="D3" s="266"/>
      <c r="E3" s="267"/>
    </row>
    <row r="4" spans="1:5" x14ac:dyDescent="0.25">
      <c r="A4" s="306" t="s">
        <v>196</v>
      </c>
      <c r="B4" s="306" t="s">
        <v>12455</v>
      </c>
      <c r="C4" s="306" t="s">
        <v>156</v>
      </c>
      <c r="D4" s="307" t="s">
        <v>453</v>
      </c>
      <c r="E4" s="268"/>
    </row>
    <row r="5" spans="1:5" s="201" customFormat="1" x14ac:dyDescent="0.25">
      <c r="A5" s="308"/>
      <c r="B5" s="308"/>
      <c r="C5" s="308"/>
      <c r="D5" s="309">
        <f>(SUM(D6:D301))</f>
        <v>0</v>
      </c>
      <c r="E5" s="235"/>
    </row>
    <row r="6" spans="1:5" x14ac:dyDescent="0.25">
      <c r="A6" s="236"/>
      <c r="B6" s="230"/>
      <c r="C6" s="230"/>
      <c r="D6" s="331"/>
      <c r="E6" s="234"/>
    </row>
    <row r="7" spans="1:5" x14ac:dyDescent="0.25">
      <c r="A7" s="236"/>
      <c r="B7" s="230"/>
      <c r="C7" s="230"/>
      <c r="D7" s="311"/>
      <c r="E7" s="234"/>
    </row>
    <row r="8" spans="1:5" x14ac:dyDescent="0.25">
      <c r="A8" s="236"/>
      <c r="B8" s="310"/>
      <c r="C8" s="310"/>
      <c r="D8" s="241"/>
      <c r="E8" s="234"/>
    </row>
    <row r="9" spans="1:5" x14ac:dyDescent="0.25">
      <c r="A9" s="236"/>
      <c r="B9" s="230"/>
      <c r="C9" s="230"/>
      <c r="D9" s="343"/>
      <c r="E9" s="234"/>
    </row>
    <row r="10" spans="1:5" x14ac:dyDescent="0.25">
      <c r="A10" s="236"/>
      <c r="B10" s="230"/>
      <c r="C10" s="230"/>
      <c r="D10" s="241"/>
      <c r="E10" s="234"/>
    </row>
    <row r="11" spans="1:5" x14ac:dyDescent="0.25">
      <c r="A11" s="236"/>
      <c r="B11" s="230"/>
      <c r="C11" s="230"/>
      <c r="D11" s="331"/>
      <c r="E11" s="234"/>
    </row>
    <row r="12" spans="1:5" x14ac:dyDescent="0.25">
      <c r="A12" s="236"/>
      <c r="B12" s="230"/>
      <c r="C12" s="230"/>
      <c r="D12" s="331"/>
      <c r="E12" s="234"/>
    </row>
    <row r="13" spans="1:5" x14ac:dyDescent="0.25">
      <c r="A13" s="236"/>
      <c r="B13" s="230"/>
      <c r="C13" s="230"/>
      <c r="D13" s="331"/>
      <c r="E13" s="234"/>
    </row>
    <row r="14" spans="1:5" x14ac:dyDescent="0.25">
      <c r="A14" s="236"/>
      <c r="B14" s="230"/>
      <c r="C14" s="230"/>
      <c r="D14" s="241"/>
      <c r="E14" s="234"/>
    </row>
    <row r="15" spans="1:5" x14ac:dyDescent="0.25">
      <c r="A15" s="236"/>
      <c r="B15" s="230"/>
      <c r="C15" s="230"/>
      <c r="D15" s="343"/>
      <c r="E15" s="234"/>
    </row>
    <row r="16" spans="1:5" x14ac:dyDescent="0.25">
      <c r="A16" s="236"/>
      <c r="B16" s="230"/>
      <c r="C16" s="230"/>
      <c r="D16" s="241"/>
      <c r="E16" s="234"/>
    </row>
    <row r="17" spans="1:5" x14ac:dyDescent="0.25">
      <c r="A17" s="236"/>
      <c r="B17" s="230"/>
      <c r="C17" s="230"/>
      <c r="D17" s="241"/>
      <c r="E17" s="234"/>
    </row>
    <row r="18" spans="1:5" x14ac:dyDescent="0.25">
      <c r="A18" s="236"/>
      <c r="B18" s="230"/>
      <c r="C18" s="230"/>
      <c r="D18" s="241"/>
      <c r="E18" s="234"/>
    </row>
    <row r="19" spans="1:5" x14ac:dyDescent="0.25">
      <c r="A19" s="236"/>
      <c r="B19" s="230"/>
      <c r="C19" s="230"/>
      <c r="D19" s="241"/>
      <c r="E19" s="234"/>
    </row>
    <row r="20" spans="1:5" x14ac:dyDescent="0.25">
      <c r="A20" s="236"/>
      <c r="B20" s="230"/>
      <c r="C20" s="230"/>
      <c r="D20" s="331"/>
      <c r="E20" s="234"/>
    </row>
    <row r="21" spans="1:5" x14ac:dyDescent="0.25">
      <c r="A21" s="236"/>
      <c r="B21" s="230"/>
      <c r="C21" s="230"/>
      <c r="D21" s="241"/>
      <c r="E21" s="234"/>
    </row>
    <row r="22" spans="1:5" x14ac:dyDescent="0.25">
      <c r="A22" s="236"/>
      <c r="B22" s="230"/>
      <c r="C22" s="230"/>
      <c r="D22" s="331"/>
      <c r="E22" s="234"/>
    </row>
    <row r="23" spans="1:5" x14ac:dyDescent="0.25">
      <c r="A23" s="236"/>
      <c r="B23" s="230"/>
      <c r="C23" s="230"/>
      <c r="D23" s="343"/>
      <c r="E23" s="234"/>
    </row>
    <row r="24" spans="1:5" x14ac:dyDescent="0.25">
      <c r="A24" s="236"/>
      <c r="B24" s="230"/>
      <c r="C24" s="230"/>
      <c r="D24" s="241"/>
      <c r="E24" s="234"/>
    </row>
    <row r="25" spans="1:5" x14ac:dyDescent="0.25">
      <c r="A25" s="236"/>
      <c r="B25" s="230"/>
      <c r="C25" s="230"/>
      <c r="D25" s="241"/>
      <c r="E25" s="234"/>
    </row>
    <row r="26" spans="1:5" x14ac:dyDescent="0.25">
      <c r="A26" s="236"/>
      <c r="B26" s="230"/>
      <c r="C26" s="230"/>
      <c r="D26" s="241"/>
      <c r="E26" s="234"/>
    </row>
    <row r="27" spans="1:5" x14ac:dyDescent="0.25">
      <c r="A27" s="236"/>
      <c r="B27" s="230"/>
      <c r="C27" s="230"/>
      <c r="D27" s="241"/>
      <c r="E27" s="234"/>
    </row>
    <row r="28" spans="1:5" x14ac:dyDescent="0.25">
      <c r="A28" s="236"/>
      <c r="B28" s="230"/>
      <c r="C28" s="230"/>
      <c r="D28" s="241"/>
      <c r="E28" s="234"/>
    </row>
    <row r="29" spans="1:5" x14ac:dyDescent="0.25">
      <c r="A29" s="236"/>
      <c r="B29" s="230"/>
      <c r="C29" s="230"/>
      <c r="D29" s="331"/>
      <c r="E29" s="234"/>
    </row>
    <row r="30" spans="1:5" x14ac:dyDescent="0.25">
      <c r="A30" s="236"/>
      <c r="B30" s="230"/>
      <c r="C30" s="230"/>
      <c r="D30" s="331"/>
      <c r="E30" s="234"/>
    </row>
    <row r="31" spans="1:5" x14ac:dyDescent="0.25">
      <c r="A31" s="236"/>
      <c r="B31" s="230"/>
      <c r="C31" s="230"/>
      <c r="D31" s="343"/>
      <c r="E31" s="234"/>
    </row>
    <row r="32" spans="1:5" x14ac:dyDescent="0.25">
      <c r="A32" s="236"/>
      <c r="B32" s="310"/>
      <c r="C32" s="310"/>
      <c r="D32" s="243"/>
      <c r="E32" s="234"/>
    </row>
    <row r="33" spans="1:5" x14ac:dyDescent="0.25">
      <c r="A33" s="236"/>
      <c r="B33" s="310"/>
      <c r="C33" s="310"/>
      <c r="D33" s="243"/>
      <c r="E33" s="234"/>
    </row>
    <row r="34" spans="1:5" x14ac:dyDescent="0.25">
      <c r="A34" s="236"/>
      <c r="B34" s="310"/>
      <c r="C34" s="310"/>
      <c r="D34" s="243"/>
      <c r="E34" s="234"/>
    </row>
    <row r="35" spans="1:5" x14ac:dyDescent="0.25">
      <c r="A35" s="236"/>
      <c r="B35" s="310"/>
      <c r="C35" s="310"/>
      <c r="D35" s="243"/>
      <c r="E35" s="234"/>
    </row>
    <row r="36" spans="1:5" x14ac:dyDescent="0.25">
      <c r="A36" s="236"/>
      <c r="B36" s="230"/>
      <c r="C36" s="230"/>
      <c r="D36" s="331"/>
      <c r="E36" s="234"/>
    </row>
    <row r="37" spans="1:5" x14ac:dyDescent="0.25">
      <c r="A37" s="236"/>
      <c r="B37" s="310"/>
      <c r="C37" s="310"/>
      <c r="D37" s="243"/>
      <c r="E37" s="234"/>
    </row>
    <row r="38" spans="1:5" x14ac:dyDescent="0.25">
      <c r="A38" s="236"/>
      <c r="B38" s="310"/>
      <c r="C38" s="310"/>
      <c r="D38" s="243"/>
      <c r="E38" s="234"/>
    </row>
    <row r="39" spans="1:5" x14ac:dyDescent="0.25">
      <c r="A39" s="236"/>
      <c r="B39" s="230"/>
      <c r="C39" s="230"/>
      <c r="D39" s="243"/>
      <c r="E39" s="234"/>
    </row>
    <row r="40" spans="1:5" x14ac:dyDescent="0.25">
      <c r="A40" s="236"/>
      <c r="B40" s="230"/>
      <c r="C40" s="230"/>
      <c r="D40" s="243"/>
      <c r="E40" s="234"/>
    </row>
    <row r="41" spans="1:5" x14ac:dyDescent="0.25">
      <c r="A41" s="236"/>
      <c r="B41" s="230"/>
      <c r="C41" s="230"/>
      <c r="D41" s="243"/>
      <c r="E41" s="234"/>
    </row>
    <row r="42" spans="1:5" x14ac:dyDescent="0.25">
      <c r="A42" s="236"/>
      <c r="B42" s="230"/>
      <c r="C42" s="230"/>
      <c r="D42" s="331"/>
      <c r="E42" s="234"/>
    </row>
    <row r="43" spans="1:5" x14ac:dyDescent="0.25">
      <c r="A43" s="236"/>
      <c r="B43" s="354"/>
      <c r="C43" s="354"/>
      <c r="D43" s="243"/>
      <c r="E43" s="234"/>
    </row>
    <row r="44" spans="1:5" x14ac:dyDescent="0.25">
      <c r="A44" s="236"/>
      <c r="B44" s="230"/>
      <c r="C44" s="230"/>
      <c r="D44" s="243"/>
      <c r="E44" s="234"/>
    </row>
    <row r="45" spans="1:5" x14ac:dyDescent="0.25">
      <c r="A45" s="236"/>
      <c r="B45" s="230"/>
      <c r="C45" s="230"/>
      <c r="D45" s="243"/>
      <c r="E45" s="234"/>
    </row>
    <row r="46" spans="1:5" x14ac:dyDescent="0.25">
      <c r="A46" s="236"/>
      <c r="B46" s="230"/>
      <c r="C46" s="230"/>
      <c r="D46" s="243"/>
      <c r="E46" s="234"/>
    </row>
    <row r="47" spans="1:5" x14ac:dyDescent="0.25">
      <c r="A47" s="236"/>
      <c r="B47" s="230"/>
      <c r="C47" s="230"/>
      <c r="D47" s="243"/>
      <c r="E47" s="234"/>
    </row>
    <row r="48" spans="1:5" x14ac:dyDescent="0.25">
      <c r="A48" s="236"/>
      <c r="B48" s="230"/>
      <c r="C48" s="230"/>
      <c r="D48" s="243"/>
      <c r="E48" s="234"/>
    </row>
    <row r="49" spans="1:5" x14ac:dyDescent="0.25">
      <c r="A49" s="236"/>
      <c r="B49" s="230"/>
      <c r="C49" s="230"/>
      <c r="D49" s="243"/>
      <c r="E49" s="234"/>
    </row>
    <row r="50" spans="1:5" x14ac:dyDescent="0.25">
      <c r="A50" s="236"/>
      <c r="B50" s="230"/>
      <c r="C50" s="230"/>
      <c r="D50" s="243"/>
      <c r="E50" s="234"/>
    </row>
    <row r="51" spans="1:5" x14ac:dyDescent="0.25">
      <c r="A51" s="236"/>
      <c r="B51" s="230"/>
      <c r="C51" s="230"/>
      <c r="D51" s="243"/>
      <c r="E51" s="234"/>
    </row>
    <row r="52" spans="1:5" x14ac:dyDescent="0.25">
      <c r="A52" s="236"/>
      <c r="B52" s="230"/>
      <c r="C52" s="230"/>
      <c r="D52" s="331"/>
      <c r="E52" s="234"/>
    </row>
    <row r="53" spans="1:5" x14ac:dyDescent="0.25">
      <c r="A53" s="236"/>
      <c r="B53" s="230"/>
      <c r="C53" s="230"/>
      <c r="D53" s="243"/>
      <c r="E53" s="234"/>
    </row>
    <row r="54" spans="1:5" x14ac:dyDescent="0.25">
      <c r="A54" s="236"/>
      <c r="B54" s="230"/>
      <c r="C54" s="230"/>
      <c r="D54" s="331"/>
      <c r="E54" s="234"/>
    </row>
    <row r="55" spans="1:5" x14ac:dyDescent="0.25">
      <c r="A55" s="236"/>
      <c r="B55" s="230"/>
      <c r="C55" s="230"/>
      <c r="D55" s="331"/>
      <c r="E55" s="234"/>
    </row>
    <row r="56" spans="1:5" x14ac:dyDescent="0.25">
      <c r="A56" s="236"/>
      <c r="B56" s="230"/>
      <c r="C56" s="230"/>
      <c r="D56" s="243"/>
      <c r="E56" s="234"/>
    </row>
    <row r="57" spans="1:5" x14ac:dyDescent="0.25">
      <c r="A57" s="236"/>
      <c r="B57" s="230"/>
      <c r="C57" s="230"/>
      <c r="D57" s="243"/>
      <c r="E57" s="234"/>
    </row>
    <row r="58" spans="1:5" x14ac:dyDescent="0.25">
      <c r="A58" s="236"/>
      <c r="B58" s="230"/>
      <c r="C58" s="230"/>
      <c r="D58" s="243"/>
      <c r="E58" s="234"/>
    </row>
    <row r="59" spans="1:5" x14ac:dyDescent="0.25">
      <c r="A59" s="236"/>
      <c r="B59" s="230"/>
      <c r="C59" s="230"/>
      <c r="D59" s="243"/>
      <c r="E59" s="234"/>
    </row>
    <row r="60" spans="1:5" x14ac:dyDescent="0.25">
      <c r="A60" s="236"/>
      <c r="B60" s="230"/>
      <c r="C60" s="230"/>
      <c r="D60" s="243"/>
      <c r="E60" s="234"/>
    </row>
    <row r="61" spans="1:5" x14ac:dyDescent="0.25">
      <c r="A61" s="236"/>
      <c r="B61" s="230"/>
      <c r="C61" s="230"/>
      <c r="D61" s="311"/>
      <c r="E61" s="234"/>
    </row>
    <row r="62" spans="1:5" x14ac:dyDescent="0.25">
      <c r="A62" s="236"/>
      <c r="B62" s="230"/>
      <c r="C62" s="230"/>
      <c r="D62" s="311"/>
      <c r="E62" s="234"/>
    </row>
    <row r="63" spans="1:5" x14ac:dyDescent="0.25">
      <c r="A63" s="236"/>
      <c r="B63" s="230"/>
      <c r="C63" s="230"/>
      <c r="D63" s="311"/>
      <c r="E63" s="234"/>
    </row>
    <row r="64" spans="1:5" x14ac:dyDescent="0.25">
      <c r="A64" s="236"/>
      <c r="B64" s="230"/>
      <c r="C64" s="230"/>
      <c r="D64" s="311"/>
      <c r="E64" s="234"/>
    </row>
    <row r="65" spans="1:5" x14ac:dyDescent="0.25">
      <c r="A65" s="236"/>
      <c r="B65" s="230"/>
      <c r="C65" s="230"/>
      <c r="D65" s="331"/>
      <c r="E65" s="234"/>
    </row>
    <row r="66" spans="1:5" x14ac:dyDescent="0.25">
      <c r="A66" s="236"/>
      <c r="B66" s="230"/>
      <c r="C66" s="230"/>
      <c r="D66" s="331"/>
      <c r="E66" s="234"/>
    </row>
    <row r="67" spans="1:5" x14ac:dyDescent="0.25">
      <c r="A67" s="236"/>
      <c r="B67" s="230"/>
      <c r="C67" s="230"/>
      <c r="D67" s="331"/>
      <c r="E67" s="234"/>
    </row>
    <row r="68" spans="1:5" x14ac:dyDescent="0.25">
      <c r="A68" s="236"/>
      <c r="B68" s="230"/>
      <c r="C68" s="230"/>
      <c r="D68" s="331"/>
      <c r="E68" s="234"/>
    </row>
    <row r="69" spans="1:5" x14ac:dyDescent="0.25">
      <c r="A69" s="236"/>
      <c r="B69" s="230"/>
      <c r="C69" s="230"/>
      <c r="D69" s="331"/>
      <c r="E69" s="234"/>
    </row>
    <row r="70" spans="1:5" x14ac:dyDescent="0.25">
      <c r="A70" s="236"/>
      <c r="B70" s="230"/>
      <c r="C70" s="230"/>
      <c r="D70" s="311"/>
      <c r="E70" s="234"/>
    </row>
    <row r="71" spans="1:5" x14ac:dyDescent="0.25">
      <c r="A71" s="236"/>
      <c r="B71" s="230"/>
      <c r="C71" s="230"/>
      <c r="D71" s="311"/>
      <c r="E71" s="234"/>
    </row>
    <row r="72" spans="1:5" x14ac:dyDescent="0.25">
      <c r="A72" s="236"/>
      <c r="B72" s="230"/>
      <c r="C72" s="230"/>
      <c r="D72" s="331"/>
      <c r="E72" s="234"/>
    </row>
    <row r="73" spans="1:5" x14ac:dyDescent="0.25">
      <c r="A73" s="236"/>
      <c r="B73" s="230"/>
      <c r="C73" s="230"/>
      <c r="D73" s="311"/>
      <c r="E73" s="234"/>
    </row>
    <row r="74" spans="1:5" x14ac:dyDescent="0.25">
      <c r="A74" s="236"/>
      <c r="B74" s="230"/>
      <c r="C74" s="230"/>
      <c r="D74" s="311"/>
      <c r="E74" s="234"/>
    </row>
    <row r="75" spans="1:5" x14ac:dyDescent="0.25">
      <c r="A75" s="236"/>
      <c r="B75" s="230"/>
      <c r="C75" s="230"/>
      <c r="D75" s="311"/>
      <c r="E75" s="234"/>
    </row>
    <row r="76" spans="1:5" x14ac:dyDescent="0.25">
      <c r="A76" s="236"/>
      <c r="B76" s="230"/>
      <c r="C76" s="230"/>
      <c r="D76" s="311"/>
      <c r="E76" s="234"/>
    </row>
    <row r="77" spans="1:5" x14ac:dyDescent="0.25">
      <c r="A77" s="236"/>
      <c r="B77" s="230"/>
      <c r="C77" s="230"/>
      <c r="D77" s="241"/>
      <c r="E77" s="234"/>
    </row>
    <row r="78" spans="1:5" x14ac:dyDescent="0.25">
      <c r="A78" s="236"/>
      <c r="B78" s="230"/>
      <c r="C78" s="230"/>
      <c r="D78" s="311"/>
      <c r="E78" s="234"/>
    </row>
    <row r="79" spans="1:5" x14ac:dyDescent="0.25">
      <c r="A79" s="342"/>
      <c r="B79" s="13"/>
      <c r="C79" s="13"/>
      <c r="D79" s="311"/>
      <c r="E79" s="234"/>
    </row>
    <row r="80" spans="1:5" x14ac:dyDescent="0.25">
      <c r="A80" s="236"/>
      <c r="B80" s="230"/>
      <c r="C80" s="230"/>
      <c r="D80" s="331"/>
      <c r="E80" s="234"/>
    </row>
    <row r="81" spans="1:5" x14ac:dyDescent="0.25">
      <c r="A81" s="236"/>
      <c r="B81" s="230"/>
      <c r="C81" s="230"/>
      <c r="D81" s="311"/>
      <c r="E81" s="234"/>
    </row>
    <row r="82" spans="1:5" x14ac:dyDescent="0.25">
      <c r="A82" s="236"/>
      <c r="B82" s="230"/>
      <c r="C82" s="230"/>
      <c r="D82" s="331"/>
      <c r="E82" s="234"/>
    </row>
    <row r="83" spans="1:5" x14ac:dyDescent="0.25">
      <c r="A83" s="236"/>
      <c r="B83" s="230"/>
      <c r="C83" s="230"/>
      <c r="D83" s="311"/>
      <c r="E83" s="234"/>
    </row>
    <row r="84" spans="1:5" x14ac:dyDescent="0.25">
      <c r="A84" s="236"/>
      <c r="B84" s="230"/>
      <c r="C84" s="230"/>
      <c r="D84" s="311"/>
      <c r="E84" s="234"/>
    </row>
    <row r="85" spans="1:5" x14ac:dyDescent="0.25">
      <c r="A85" s="236"/>
      <c r="B85" s="230"/>
      <c r="C85" s="230"/>
      <c r="D85" s="311"/>
      <c r="E85" s="234"/>
    </row>
    <row r="86" spans="1:5" x14ac:dyDescent="0.25">
      <c r="A86" s="236"/>
      <c r="B86" s="230"/>
      <c r="C86" s="230"/>
      <c r="D86" s="311"/>
      <c r="E86" s="234"/>
    </row>
    <row r="87" spans="1:5" x14ac:dyDescent="0.25">
      <c r="A87" s="236"/>
      <c r="B87" s="230"/>
      <c r="C87" s="230"/>
      <c r="D87" s="331"/>
      <c r="E87" s="234"/>
    </row>
    <row r="88" spans="1:5" x14ac:dyDescent="0.25">
      <c r="A88" s="236"/>
      <c r="B88" s="230"/>
      <c r="C88" s="230"/>
      <c r="D88" s="331"/>
      <c r="E88" s="234"/>
    </row>
    <row r="89" spans="1:5" x14ac:dyDescent="0.25">
      <c r="A89" s="236"/>
      <c r="B89" s="230"/>
      <c r="C89" s="230"/>
      <c r="D89" s="311"/>
      <c r="E89" s="234"/>
    </row>
    <row r="90" spans="1:5" x14ac:dyDescent="0.25">
      <c r="A90" s="236"/>
      <c r="B90" s="230"/>
      <c r="C90" s="230"/>
      <c r="D90" s="331"/>
      <c r="E90" s="234"/>
    </row>
    <row r="91" spans="1:5" x14ac:dyDescent="0.25">
      <c r="A91" s="236"/>
      <c r="B91" s="230"/>
      <c r="C91" s="230"/>
      <c r="D91" s="311"/>
      <c r="E91" s="234"/>
    </row>
    <row r="92" spans="1:5" x14ac:dyDescent="0.25">
      <c r="A92" s="236"/>
      <c r="B92" s="230"/>
      <c r="C92" s="230"/>
      <c r="D92" s="311"/>
      <c r="E92" s="234"/>
    </row>
    <row r="93" spans="1:5" x14ac:dyDescent="0.25">
      <c r="A93" s="236"/>
      <c r="B93" s="230"/>
      <c r="C93" s="230"/>
      <c r="D93" s="331"/>
      <c r="E93" s="234"/>
    </row>
    <row r="94" spans="1:5" x14ac:dyDescent="0.25">
      <c r="A94" s="236"/>
      <c r="B94" s="230"/>
      <c r="C94" s="230"/>
      <c r="D94" s="331"/>
      <c r="E94" s="234"/>
    </row>
    <row r="95" spans="1:5" x14ac:dyDescent="0.25">
      <c r="A95" s="236"/>
      <c r="B95" s="230"/>
      <c r="C95" s="230"/>
      <c r="D95" s="311"/>
      <c r="E95" s="234"/>
    </row>
    <row r="96" spans="1:5" x14ac:dyDescent="0.25">
      <c r="A96" s="236"/>
      <c r="B96" s="230"/>
      <c r="C96" s="230"/>
      <c r="D96" s="311"/>
      <c r="E96" s="234"/>
    </row>
    <row r="97" spans="1:5" x14ac:dyDescent="0.25">
      <c r="A97" s="236"/>
      <c r="B97" s="230"/>
      <c r="C97" s="230"/>
      <c r="D97" s="311"/>
      <c r="E97" s="234"/>
    </row>
    <row r="98" spans="1:5" x14ac:dyDescent="0.25">
      <c r="A98" s="236"/>
      <c r="B98" s="230"/>
      <c r="C98" s="230"/>
      <c r="D98" s="311"/>
      <c r="E98" s="234"/>
    </row>
    <row r="99" spans="1:5" x14ac:dyDescent="0.25">
      <c r="A99" s="236"/>
      <c r="B99" s="230"/>
      <c r="C99" s="230"/>
      <c r="D99" s="331"/>
      <c r="E99" s="234"/>
    </row>
    <row r="100" spans="1:5" x14ac:dyDescent="0.25">
      <c r="A100" s="236"/>
      <c r="B100" s="230"/>
      <c r="C100" s="230"/>
      <c r="D100" s="311"/>
      <c r="E100" s="234"/>
    </row>
    <row r="101" spans="1:5" x14ac:dyDescent="0.25">
      <c r="A101" s="236"/>
      <c r="B101" s="230"/>
      <c r="C101" s="230"/>
      <c r="D101" s="311"/>
      <c r="E101" s="234"/>
    </row>
    <row r="102" spans="1:5" x14ac:dyDescent="0.25">
      <c r="A102" s="236"/>
      <c r="B102" s="230"/>
      <c r="C102" s="230"/>
      <c r="D102" s="331"/>
      <c r="E102" s="234"/>
    </row>
    <row r="103" spans="1:5" x14ac:dyDescent="0.25">
      <c r="A103" s="236"/>
      <c r="B103" s="230"/>
      <c r="C103" s="230"/>
      <c r="D103" s="311"/>
      <c r="E103" s="234"/>
    </row>
    <row r="104" spans="1:5" x14ac:dyDescent="0.25">
      <c r="A104" s="236"/>
      <c r="B104" s="230"/>
      <c r="C104" s="230"/>
      <c r="D104" s="331"/>
      <c r="E104" s="234"/>
    </row>
    <row r="105" spans="1:5" x14ac:dyDescent="0.25">
      <c r="A105" s="236"/>
      <c r="B105" s="230"/>
      <c r="C105" s="230"/>
      <c r="D105" s="331"/>
      <c r="E105" s="234"/>
    </row>
    <row r="106" spans="1:5" x14ac:dyDescent="0.25">
      <c r="A106" s="236"/>
      <c r="B106" s="230"/>
      <c r="C106" s="230"/>
      <c r="D106" s="311"/>
      <c r="E106" s="234"/>
    </row>
    <row r="107" spans="1:5" x14ac:dyDescent="0.25">
      <c r="A107" s="236"/>
      <c r="B107" s="230"/>
      <c r="C107" s="230"/>
      <c r="D107" s="331"/>
      <c r="E107" s="234"/>
    </row>
    <row r="108" spans="1:5" x14ac:dyDescent="0.25">
      <c r="A108" s="236"/>
      <c r="B108" s="230"/>
      <c r="C108" s="230"/>
      <c r="D108" s="311"/>
      <c r="E108" s="234"/>
    </row>
    <row r="109" spans="1:5" x14ac:dyDescent="0.25">
      <c r="A109" s="236"/>
      <c r="B109" s="230"/>
      <c r="C109" s="230"/>
      <c r="D109" s="311"/>
      <c r="E109" s="234"/>
    </row>
    <row r="110" spans="1:5" x14ac:dyDescent="0.25">
      <c r="A110" s="236"/>
      <c r="B110" s="230"/>
      <c r="C110" s="230"/>
      <c r="D110" s="331"/>
      <c r="E110" s="234"/>
    </row>
    <row r="111" spans="1:5" x14ac:dyDescent="0.25">
      <c r="A111" s="236"/>
      <c r="B111" s="230"/>
      <c r="C111" s="230"/>
      <c r="D111" s="311"/>
      <c r="E111" s="234"/>
    </row>
    <row r="112" spans="1:5" x14ac:dyDescent="0.25">
      <c r="A112" s="236"/>
      <c r="B112" s="230"/>
      <c r="C112" s="230"/>
      <c r="D112" s="311"/>
      <c r="E112" s="234"/>
    </row>
    <row r="113" spans="1:5" x14ac:dyDescent="0.25">
      <c r="A113" s="236"/>
      <c r="B113" s="230"/>
      <c r="C113" s="230"/>
      <c r="D113" s="311"/>
      <c r="E113" s="234"/>
    </row>
    <row r="114" spans="1:5" x14ac:dyDescent="0.25">
      <c r="A114" s="236"/>
      <c r="B114" s="230"/>
      <c r="C114" s="230"/>
      <c r="D114" s="311"/>
      <c r="E114" s="234"/>
    </row>
    <row r="115" spans="1:5" x14ac:dyDescent="0.25">
      <c r="A115" s="236"/>
      <c r="B115" s="230"/>
      <c r="C115" s="230"/>
      <c r="D115" s="311"/>
      <c r="E115" s="234"/>
    </row>
    <row r="116" spans="1:5" x14ac:dyDescent="0.25">
      <c r="A116" s="236"/>
      <c r="B116" s="230"/>
      <c r="C116" s="230"/>
      <c r="D116" s="311"/>
      <c r="E116" s="234"/>
    </row>
    <row r="117" spans="1:5" x14ac:dyDescent="0.25">
      <c r="A117" s="236"/>
      <c r="B117" s="230"/>
      <c r="C117" s="230"/>
      <c r="D117" s="311"/>
      <c r="E117" s="234"/>
    </row>
    <row r="118" spans="1:5" x14ac:dyDescent="0.25">
      <c r="A118" s="236"/>
      <c r="B118" s="230"/>
      <c r="C118" s="230"/>
      <c r="D118" s="311"/>
      <c r="E118" s="234"/>
    </row>
    <row r="119" spans="1:5" x14ac:dyDescent="0.25">
      <c r="A119" s="236"/>
      <c r="B119" s="230"/>
      <c r="C119" s="230"/>
      <c r="D119" s="331"/>
      <c r="E119" s="234"/>
    </row>
    <row r="120" spans="1:5" x14ac:dyDescent="0.25">
      <c r="A120" s="236"/>
      <c r="B120" s="230"/>
      <c r="C120" s="230"/>
      <c r="D120" s="311"/>
      <c r="E120" s="234"/>
    </row>
    <row r="121" spans="1:5" x14ac:dyDescent="0.25">
      <c r="A121" s="236"/>
      <c r="B121" s="230"/>
      <c r="C121" s="230"/>
      <c r="D121" s="331"/>
      <c r="E121" s="234"/>
    </row>
    <row r="122" spans="1:5" x14ac:dyDescent="0.25">
      <c r="A122" s="236"/>
      <c r="B122" s="230"/>
      <c r="C122" s="230"/>
      <c r="D122" s="311"/>
      <c r="E122" s="234"/>
    </row>
    <row r="123" spans="1:5" x14ac:dyDescent="0.25">
      <c r="A123" s="236"/>
      <c r="B123" s="230"/>
      <c r="C123" s="230"/>
      <c r="D123" s="311"/>
      <c r="E123" s="234"/>
    </row>
    <row r="124" spans="1:5" x14ac:dyDescent="0.25">
      <c r="A124" s="236"/>
      <c r="B124" s="230"/>
      <c r="C124" s="230"/>
      <c r="D124" s="311"/>
      <c r="E124" s="234"/>
    </row>
    <row r="125" spans="1:5" x14ac:dyDescent="0.25">
      <c r="A125" s="236"/>
      <c r="B125" s="230"/>
      <c r="C125" s="230"/>
      <c r="D125" s="311"/>
      <c r="E125" s="234"/>
    </row>
    <row r="126" spans="1:5" x14ac:dyDescent="0.25">
      <c r="A126" s="236"/>
      <c r="B126" s="230"/>
      <c r="C126" s="230"/>
      <c r="D126" s="311"/>
      <c r="E126" s="234"/>
    </row>
    <row r="127" spans="1:5" x14ac:dyDescent="0.25">
      <c r="A127" s="236"/>
      <c r="B127" s="230"/>
      <c r="C127" s="230"/>
      <c r="D127" s="331"/>
      <c r="E127" s="234"/>
    </row>
    <row r="128" spans="1:5" x14ac:dyDescent="0.25">
      <c r="A128" s="236"/>
      <c r="B128" s="230"/>
      <c r="C128" s="230"/>
      <c r="D128" s="311"/>
      <c r="E128" s="234"/>
    </row>
    <row r="129" spans="1:5" x14ac:dyDescent="0.25">
      <c r="A129" s="236"/>
      <c r="B129" s="230"/>
      <c r="C129" s="230"/>
      <c r="D129" s="311"/>
      <c r="E129" s="234"/>
    </row>
    <row r="130" spans="1:5" x14ac:dyDescent="0.25">
      <c r="A130" s="236"/>
      <c r="B130" s="230"/>
      <c r="C130" s="230"/>
      <c r="D130" s="311"/>
      <c r="E130" s="234"/>
    </row>
    <row r="131" spans="1:5" x14ac:dyDescent="0.25">
      <c r="A131" s="236"/>
      <c r="B131" s="230"/>
      <c r="C131" s="230"/>
      <c r="D131" s="311"/>
      <c r="E131" s="234"/>
    </row>
    <row r="132" spans="1:5" x14ac:dyDescent="0.25">
      <c r="A132" s="236"/>
      <c r="B132" s="230"/>
      <c r="C132" s="230"/>
      <c r="D132" s="331"/>
      <c r="E132" s="234"/>
    </row>
    <row r="133" spans="1:5" x14ac:dyDescent="0.25">
      <c r="A133" s="236"/>
      <c r="B133" s="230"/>
      <c r="C133" s="230"/>
      <c r="D133" s="331"/>
      <c r="E133" s="234"/>
    </row>
    <row r="134" spans="1:5" x14ac:dyDescent="0.25">
      <c r="A134" s="236"/>
      <c r="B134" s="230"/>
      <c r="C134" s="230"/>
      <c r="D134" s="311"/>
      <c r="E134" s="234"/>
    </row>
    <row r="135" spans="1:5" x14ac:dyDescent="0.25">
      <c r="A135" s="236"/>
      <c r="B135" s="230"/>
      <c r="C135" s="230"/>
      <c r="D135" s="331"/>
      <c r="E135" s="234"/>
    </row>
    <row r="136" spans="1:5" x14ac:dyDescent="0.25">
      <c r="A136" s="236"/>
      <c r="B136" s="230"/>
      <c r="C136" s="230"/>
      <c r="D136" s="311"/>
      <c r="E136" s="234"/>
    </row>
    <row r="137" spans="1:5" x14ac:dyDescent="0.25">
      <c r="A137" s="236"/>
      <c r="B137" s="230"/>
      <c r="C137" s="230"/>
      <c r="D137" s="311"/>
      <c r="E137" s="234"/>
    </row>
    <row r="138" spans="1:5" x14ac:dyDescent="0.25">
      <c r="A138" s="236"/>
      <c r="B138" s="230"/>
      <c r="C138" s="230"/>
      <c r="D138" s="311"/>
      <c r="E138" s="234"/>
    </row>
    <row r="139" spans="1:5" x14ac:dyDescent="0.25">
      <c r="A139" s="236"/>
      <c r="B139" s="230"/>
      <c r="C139" s="230"/>
      <c r="D139" s="311"/>
      <c r="E139" s="234"/>
    </row>
    <row r="140" spans="1:5" x14ac:dyDescent="0.25">
      <c r="A140" s="236"/>
      <c r="B140" s="230"/>
      <c r="C140" s="230"/>
      <c r="D140" s="331"/>
      <c r="E140" s="234"/>
    </row>
    <row r="141" spans="1:5" x14ac:dyDescent="0.25">
      <c r="A141" s="236"/>
      <c r="B141" s="230"/>
      <c r="C141" s="230"/>
      <c r="D141" s="331"/>
      <c r="E141" s="234"/>
    </row>
    <row r="142" spans="1:5" x14ac:dyDescent="0.25">
      <c r="A142" s="236"/>
      <c r="B142" s="230"/>
      <c r="C142" s="230"/>
      <c r="D142" s="331"/>
      <c r="E142" s="234"/>
    </row>
    <row r="143" spans="1:5" x14ac:dyDescent="0.25">
      <c r="A143" s="236"/>
      <c r="B143" s="230"/>
      <c r="C143" s="230"/>
      <c r="D143" s="331"/>
      <c r="E143" s="234"/>
    </row>
    <row r="144" spans="1:5" x14ac:dyDescent="0.25">
      <c r="A144" s="236"/>
      <c r="B144" s="230"/>
      <c r="C144" s="230"/>
      <c r="D144" s="311"/>
      <c r="E144" s="234"/>
    </row>
    <row r="145" spans="1:5" x14ac:dyDescent="0.25">
      <c r="A145" s="236"/>
      <c r="B145" s="230"/>
      <c r="C145" s="230"/>
      <c r="D145" s="331"/>
      <c r="E145" s="234"/>
    </row>
    <row r="146" spans="1:5" x14ac:dyDescent="0.25">
      <c r="A146" s="236"/>
      <c r="B146" s="230"/>
      <c r="C146" s="230"/>
      <c r="D146" s="331"/>
      <c r="E146" s="234"/>
    </row>
    <row r="147" spans="1:5" x14ac:dyDescent="0.25">
      <c r="A147" s="236"/>
      <c r="B147" s="230"/>
      <c r="C147" s="230"/>
      <c r="D147" s="331"/>
      <c r="E147" s="234"/>
    </row>
    <row r="148" spans="1:5" x14ac:dyDescent="0.25">
      <c r="A148" s="236"/>
      <c r="B148" s="230"/>
      <c r="C148" s="230"/>
      <c r="D148" s="311"/>
      <c r="E148" s="234"/>
    </row>
    <row r="149" spans="1:5" x14ac:dyDescent="0.25">
      <c r="A149" s="236"/>
      <c r="B149" s="230"/>
      <c r="C149" s="230"/>
      <c r="D149" s="331"/>
      <c r="E149" s="234"/>
    </row>
    <row r="150" spans="1:5" x14ac:dyDescent="0.25">
      <c r="A150" s="236"/>
      <c r="B150" s="230"/>
      <c r="C150" s="230"/>
      <c r="D150" s="331"/>
      <c r="E150" s="234"/>
    </row>
    <row r="151" spans="1:5" x14ac:dyDescent="0.25">
      <c r="A151" s="236"/>
      <c r="B151" s="230"/>
      <c r="C151" s="230"/>
      <c r="D151" s="331"/>
      <c r="E151" s="234"/>
    </row>
    <row r="152" spans="1:5" x14ac:dyDescent="0.25">
      <c r="A152" s="236"/>
      <c r="B152" s="230"/>
      <c r="C152" s="230"/>
      <c r="D152" s="311"/>
      <c r="E152" s="234"/>
    </row>
    <row r="153" spans="1:5" x14ac:dyDescent="0.25">
      <c r="A153" s="236"/>
      <c r="B153" s="230"/>
      <c r="C153" s="230"/>
      <c r="D153" s="311"/>
      <c r="E153" s="234"/>
    </row>
    <row r="154" spans="1:5" x14ac:dyDescent="0.25">
      <c r="A154" s="236"/>
      <c r="B154" s="230"/>
      <c r="C154" s="230"/>
      <c r="D154" s="311"/>
      <c r="E154" s="234"/>
    </row>
    <row r="155" spans="1:5" x14ac:dyDescent="0.25">
      <c r="A155" s="236"/>
      <c r="B155" s="230"/>
      <c r="C155" s="230"/>
      <c r="D155" s="331"/>
      <c r="E155" s="234"/>
    </row>
    <row r="156" spans="1:5" x14ac:dyDescent="0.25">
      <c r="A156" s="236"/>
      <c r="B156" s="230"/>
      <c r="C156" s="230"/>
      <c r="D156" s="311"/>
      <c r="E156" s="234"/>
    </row>
    <row r="157" spans="1:5" x14ac:dyDescent="0.25">
      <c r="A157" s="236"/>
      <c r="B157" s="230"/>
      <c r="C157" s="230"/>
      <c r="D157" s="311"/>
      <c r="E157" s="234"/>
    </row>
    <row r="158" spans="1:5" x14ac:dyDescent="0.25">
      <c r="A158" s="236"/>
      <c r="B158" s="230"/>
      <c r="C158" s="230"/>
      <c r="D158" s="331"/>
      <c r="E158" s="234"/>
    </row>
    <row r="159" spans="1:5" x14ac:dyDescent="0.25">
      <c r="A159" s="236"/>
      <c r="B159" s="230"/>
      <c r="C159" s="230"/>
      <c r="D159" s="331"/>
      <c r="E159" s="234"/>
    </row>
    <row r="160" spans="1:5" x14ac:dyDescent="0.25">
      <c r="A160" s="236"/>
      <c r="B160" s="230"/>
      <c r="C160" s="230"/>
      <c r="D160" s="311"/>
      <c r="E160" s="234"/>
    </row>
    <row r="161" spans="1:5" x14ac:dyDescent="0.25">
      <c r="A161" s="236"/>
      <c r="B161" s="230"/>
      <c r="C161" s="230"/>
      <c r="D161" s="311"/>
      <c r="E161" s="234"/>
    </row>
    <row r="162" spans="1:5" x14ac:dyDescent="0.25">
      <c r="A162" s="203"/>
      <c r="B162" s="204"/>
      <c r="C162" s="204"/>
      <c r="D162" s="287"/>
      <c r="E162" s="234"/>
    </row>
    <row r="163" spans="1:5" x14ac:dyDescent="0.25">
      <c r="A163" s="203"/>
      <c r="B163" s="204"/>
      <c r="C163" s="204"/>
      <c r="D163" s="287"/>
      <c r="E163" s="234"/>
    </row>
    <row r="164" spans="1:5" x14ac:dyDescent="0.25">
      <c r="A164" s="203"/>
      <c r="B164" s="204"/>
      <c r="C164" s="204"/>
      <c r="D164" s="287"/>
      <c r="E164" s="234"/>
    </row>
    <row r="165" spans="1:5" x14ac:dyDescent="0.25">
      <c r="A165" s="203"/>
      <c r="B165" s="204"/>
      <c r="C165" s="204"/>
      <c r="D165" s="287"/>
      <c r="E165" s="234"/>
    </row>
    <row r="166" spans="1:5" x14ac:dyDescent="0.25">
      <c r="A166" s="203"/>
      <c r="B166" s="204"/>
      <c r="C166" s="204"/>
      <c r="D166" s="287"/>
      <c r="E166" s="234"/>
    </row>
    <row r="167" spans="1:5" x14ac:dyDescent="0.25">
      <c r="A167" s="203"/>
      <c r="B167" s="204"/>
      <c r="C167" s="204"/>
      <c r="D167" s="287"/>
      <c r="E167" s="234"/>
    </row>
    <row r="168" spans="1:5" x14ac:dyDescent="0.25">
      <c r="A168" s="203"/>
      <c r="B168" s="204"/>
      <c r="C168" s="204"/>
      <c r="D168" s="287"/>
      <c r="E168" s="234"/>
    </row>
    <row r="169" spans="1:5" x14ac:dyDescent="0.25">
      <c r="A169" s="203"/>
      <c r="B169" s="204"/>
      <c r="C169" s="204"/>
      <c r="D169" s="287"/>
      <c r="E169" s="234"/>
    </row>
    <row r="170" spans="1:5" x14ac:dyDescent="0.25">
      <c r="A170" s="203"/>
      <c r="B170" s="204"/>
      <c r="C170" s="204"/>
      <c r="D170" s="287"/>
      <c r="E170" s="234"/>
    </row>
    <row r="171" spans="1:5" x14ac:dyDescent="0.25">
      <c r="A171" s="203"/>
      <c r="B171" s="204"/>
      <c r="C171" s="204"/>
      <c r="D171" s="287"/>
      <c r="E171" s="234"/>
    </row>
    <row r="172" spans="1:5" x14ac:dyDescent="0.25">
      <c r="A172" s="203"/>
      <c r="B172" s="204"/>
      <c r="C172" s="204"/>
      <c r="D172" s="287"/>
      <c r="E172" s="234"/>
    </row>
    <row r="173" spans="1:5" x14ac:dyDescent="0.25">
      <c r="A173" s="203"/>
      <c r="B173" s="204"/>
      <c r="C173" s="204"/>
      <c r="D173" s="287"/>
      <c r="E173" s="234"/>
    </row>
    <row r="174" spans="1:5" x14ac:dyDescent="0.25">
      <c r="A174" s="203"/>
      <c r="B174" s="204"/>
      <c r="C174" s="204"/>
      <c r="D174" s="287"/>
      <c r="E174" s="234"/>
    </row>
    <row r="175" spans="1:5" x14ac:dyDescent="0.25">
      <c r="A175" s="203"/>
      <c r="B175" s="204"/>
      <c r="C175" s="204"/>
      <c r="D175" s="287"/>
      <c r="E175" s="234"/>
    </row>
    <row r="176" spans="1:5" x14ac:dyDescent="0.25">
      <c r="A176" s="203"/>
      <c r="B176" s="204"/>
      <c r="C176" s="204"/>
      <c r="D176" s="287"/>
      <c r="E176" s="234"/>
    </row>
    <row r="177" spans="1:5" x14ac:dyDescent="0.25">
      <c r="A177" s="203"/>
      <c r="B177" s="204"/>
      <c r="C177" s="204"/>
      <c r="D177" s="287"/>
      <c r="E177" s="234"/>
    </row>
    <row r="178" spans="1:5" x14ac:dyDescent="0.25">
      <c r="A178" s="203"/>
      <c r="B178" s="204"/>
      <c r="C178" s="204"/>
      <c r="D178" s="287"/>
      <c r="E178" s="234"/>
    </row>
    <row r="179" spans="1:5" x14ac:dyDescent="0.25">
      <c r="A179" s="203"/>
      <c r="B179" s="204"/>
      <c r="C179" s="204"/>
      <c r="D179" s="287"/>
      <c r="E179" s="234"/>
    </row>
    <row r="180" spans="1:5" x14ac:dyDescent="0.25">
      <c r="A180" s="203"/>
      <c r="B180" s="204"/>
      <c r="C180" s="204"/>
      <c r="D180" s="287"/>
      <c r="E180" s="234"/>
    </row>
    <row r="181" spans="1:5" x14ac:dyDescent="0.25">
      <c r="A181" s="203"/>
      <c r="B181" s="204"/>
      <c r="C181" s="204"/>
      <c r="D181" s="287"/>
      <c r="E181" s="234"/>
    </row>
    <row r="182" spans="1:5" x14ac:dyDescent="0.25">
      <c r="A182" s="203"/>
      <c r="B182" s="204"/>
      <c r="C182" s="204"/>
      <c r="D182" s="287"/>
      <c r="E182" s="234"/>
    </row>
    <row r="183" spans="1:5" x14ac:dyDescent="0.25">
      <c r="A183" s="203"/>
      <c r="B183" s="204"/>
      <c r="C183" s="204"/>
      <c r="D183" s="287"/>
      <c r="E183" s="234"/>
    </row>
    <row r="184" spans="1:5" x14ac:dyDescent="0.25">
      <c r="A184" s="203"/>
      <c r="B184" s="204"/>
      <c r="C184" s="204"/>
      <c r="D184" s="287"/>
      <c r="E184" s="234"/>
    </row>
    <row r="185" spans="1:5" x14ac:dyDescent="0.25">
      <c r="A185" s="203"/>
      <c r="B185" s="204"/>
      <c r="C185" s="204"/>
      <c r="D185" s="287"/>
      <c r="E185" s="234"/>
    </row>
    <row r="186" spans="1:5" x14ac:dyDescent="0.25">
      <c r="A186" s="203"/>
      <c r="B186" s="204"/>
      <c r="C186" s="204"/>
      <c r="D186" s="287"/>
      <c r="E186" s="234"/>
    </row>
    <row r="187" spans="1:5" x14ac:dyDescent="0.25">
      <c r="A187" s="203"/>
      <c r="B187" s="204"/>
      <c r="C187" s="204"/>
      <c r="D187" s="287"/>
      <c r="E187" s="234"/>
    </row>
    <row r="188" spans="1:5" x14ac:dyDescent="0.25">
      <c r="A188" s="203"/>
      <c r="B188" s="204"/>
      <c r="C188" s="204"/>
      <c r="D188" s="287"/>
      <c r="E188" s="234"/>
    </row>
    <row r="189" spans="1:5" x14ac:dyDescent="0.25">
      <c r="A189" s="203"/>
      <c r="B189" s="204"/>
      <c r="C189" s="204"/>
      <c r="D189" s="287"/>
      <c r="E189" s="234"/>
    </row>
    <row r="190" spans="1:5" x14ac:dyDescent="0.25">
      <c r="A190" s="203"/>
      <c r="B190" s="204"/>
      <c r="C190" s="204"/>
      <c r="D190" s="287"/>
      <c r="E190" s="234"/>
    </row>
    <row r="191" spans="1:5" x14ac:dyDescent="0.25">
      <c r="A191" s="203"/>
      <c r="B191" s="204"/>
      <c r="C191" s="204"/>
      <c r="D191" s="287"/>
      <c r="E191" s="234"/>
    </row>
    <row r="192" spans="1:5" x14ac:dyDescent="0.25">
      <c r="A192" s="203"/>
      <c r="B192" s="204"/>
      <c r="C192" s="204"/>
      <c r="D192" s="287"/>
      <c r="E192" s="234"/>
    </row>
    <row r="193" spans="1:5" x14ac:dyDescent="0.25">
      <c r="A193" s="203"/>
      <c r="B193" s="204"/>
      <c r="C193" s="204"/>
      <c r="D193" s="287"/>
      <c r="E193" s="234"/>
    </row>
    <row r="194" spans="1:5" x14ac:dyDescent="0.25">
      <c r="E194" s="234"/>
    </row>
    <row r="195" spans="1:5" x14ac:dyDescent="0.25">
      <c r="E195" s="234"/>
    </row>
    <row r="196" spans="1:5" x14ac:dyDescent="0.25">
      <c r="E196" s="234"/>
    </row>
    <row r="197" spans="1:5" x14ac:dyDescent="0.25">
      <c r="E197" s="234"/>
    </row>
    <row r="198" spans="1:5" x14ac:dyDescent="0.25">
      <c r="E198" s="234"/>
    </row>
    <row r="199" spans="1:5" x14ac:dyDescent="0.25">
      <c r="E199" s="234"/>
    </row>
    <row r="200" spans="1:5" x14ac:dyDescent="0.25">
      <c r="E200" s="234"/>
    </row>
    <row r="201" spans="1:5" x14ac:dyDescent="0.25">
      <c r="E201" s="234"/>
    </row>
    <row r="202" spans="1:5" x14ac:dyDescent="0.25">
      <c r="E202" s="234"/>
    </row>
    <row r="203" spans="1:5" x14ac:dyDescent="0.25">
      <c r="E203" s="234"/>
    </row>
    <row r="204" spans="1:5" x14ac:dyDescent="0.25">
      <c r="E204" s="234"/>
    </row>
    <row r="205" spans="1:5" x14ac:dyDescent="0.25">
      <c r="E205" s="234"/>
    </row>
    <row r="206" spans="1:5" x14ac:dyDescent="0.25">
      <c r="E206" s="234"/>
    </row>
    <row r="207" spans="1:5" x14ac:dyDescent="0.25">
      <c r="E207" s="234"/>
    </row>
    <row r="208" spans="1:5" x14ac:dyDescent="0.25">
      <c r="E208" s="234"/>
    </row>
    <row r="209" spans="1:5" x14ac:dyDescent="0.25">
      <c r="E209" s="234"/>
    </row>
    <row r="210" spans="1:5" x14ac:dyDescent="0.25">
      <c r="E210" s="234"/>
    </row>
    <row r="211" spans="1:5" x14ac:dyDescent="0.25">
      <c r="E211" s="234"/>
    </row>
    <row r="212" spans="1:5" x14ac:dyDescent="0.25">
      <c r="E212" s="234"/>
    </row>
    <row r="213" spans="1:5" x14ac:dyDescent="0.25">
      <c r="E213" s="234"/>
    </row>
    <row r="214" spans="1:5" x14ac:dyDescent="0.25">
      <c r="E214" s="234"/>
    </row>
    <row r="215" spans="1:5" x14ac:dyDescent="0.25">
      <c r="E215" s="234"/>
    </row>
    <row r="216" spans="1:5" x14ac:dyDescent="0.25">
      <c r="E216" s="234"/>
    </row>
    <row r="217" spans="1:5" x14ac:dyDescent="0.25">
      <c r="A217" s="203"/>
      <c r="B217" s="204"/>
      <c r="C217" s="204"/>
      <c r="D217" s="233"/>
      <c r="E217" s="234"/>
    </row>
    <row r="218" spans="1:5" ht="15" hidden="1" customHeight="1" x14ac:dyDescent="0.25">
      <c r="A218" s="203"/>
      <c r="B218" s="204"/>
      <c r="C218" s="204"/>
      <c r="D218" s="233"/>
      <c r="E218" s="234"/>
    </row>
    <row r="219" spans="1:5" ht="15" hidden="1" customHeight="1" x14ac:dyDescent="0.25">
      <c r="A219" s="203"/>
      <c r="B219" s="204"/>
      <c r="C219" s="204"/>
      <c r="D219" s="233"/>
      <c r="E219" s="234"/>
    </row>
    <row r="220" spans="1:5" ht="15" hidden="1" customHeight="1" x14ac:dyDescent="0.25">
      <c r="A220" s="203"/>
      <c r="B220" s="204"/>
      <c r="C220" s="204"/>
      <c r="D220" s="233"/>
      <c r="E220" s="234"/>
    </row>
    <row r="221" spans="1:5" ht="15" hidden="1" customHeight="1" x14ac:dyDescent="0.25">
      <c r="A221" s="203"/>
      <c r="B221" s="204"/>
      <c r="C221" s="204"/>
      <c r="D221" s="233"/>
      <c r="E221" s="234"/>
    </row>
    <row r="222" spans="1:5" ht="15" hidden="1" customHeight="1" x14ac:dyDescent="0.25">
      <c r="A222" s="203"/>
      <c r="B222" s="204"/>
      <c r="C222" s="204"/>
      <c r="D222" s="233"/>
      <c r="E222" s="234"/>
    </row>
    <row r="223" spans="1:5" ht="15" hidden="1" customHeight="1" x14ac:dyDescent="0.25">
      <c r="A223" s="203"/>
      <c r="B223" s="204"/>
      <c r="C223" s="204"/>
      <c r="D223" s="233"/>
      <c r="E223" s="234"/>
    </row>
    <row r="224" spans="1:5" ht="15" hidden="1" customHeight="1" x14ac:dyDescent="0.25">
      <c r="A224" s="203"/>
      <c r="B224" s="204"/>
      <c r="C224" s="204"/>
      <c r="D224" s="233"/>
      <c r="E224" s="234"/>
    </row>
    <row r="225" spans="1:5" ht="15" hidden="1" customHeight="1" x14ac:dyDescent="0.25">
      <c r="A225" s="203"/>
      <c r="B225" s="204"/>
      <c r="C225" s="204"/>
      <c r="D225" s="233"/>
      <c r="E225" s="234"/>
    </row>
    <row r="226" spans="1:5" ht="15" hidden="1" customHeight="1" x14ac:dyDescent="0.25">
      <c r="A226" s="203"/>
      <c r="B226" s="204"/>
      <c r="C226" s="204"/>
      <c r="D226" s="233"/>
      <c r="E226" s="234"/>
    </row>
    <row r="227" spans="1:5" ht="15" hidden="1" customHeight="1" x14ac:dyDescent="0.25">
      <c r="A227" s="203"/>
      <c r="B227" s="204"/>
      <c r="C227" s="204"/>
      <c r="D227" s="233"/>
      <c r="E227" s="234"/>
    </row>
    <row r="228" spans="1:5" ht="15" hidden="1" customHeight="1" x14ac:dyDescent="0.25">
      <c r="A228" s="203"/>
      <c r="B228" s="204"/>
      <c r="C228" s="204"/>
      <c r="D228" s="233"/>
      <c r="E228" s="234"/>
    </row>
    <row r="229" spans="1:5" hidden="1" x14ac:dyDescent="0.25">
      <c r="A229" s="203"/>
      <c r="B229" s="204"/>
      <c r="C229" s="204"/>
      <c r="D229" s="233"/>
      <c r="E229" s="234"/>
    </row>
    <row r="230" spans="1:5" hidden="1" x14ac:dyDescent="0.25">
      <c r="A230" s="203"/>
      <c r="B230" s="204"/>
      <c r="C230" s="204"/>
      <c r="D230" s="233"/>
      <c r="E230" s="234"/>
    </row>
    <row r="231" spans="1:5" hidden="1" x14ac:dyDescent="0.25">
      <c r="A231" s="203"/>
      <c r="B231" s="204"/>
      <c r="C231" s="204"/>
      <c r="D231" s="233"/>
      <c r="E231" s="234"/>
    </row>
    <row r="232" spans="1:5" hidden="1" x14ac:dyDescent="0.25">
      <c r="A232" s="203"/>
      <c r="B232" s="204"/>
      <c r="C232" s="204"/>
      <c r="D232" s="233"/>
      <c r="E232" s="234"/>
    </row>
    <row r="233" spans="1:5" hidden="1" x14ac:dyDescent="0.25">
      <c r="A233" s="203"/>
      <c r="B233" s="204"/>
      <c r="C233" s="204"/>
      <c r="D233" s="233"/>
      <c r="E233" s="234"/>
    </row>
    <row r="234" spans="1:5" hidden="1" x14ac:dyDescent="0.25">
      <c r="A234" s="203"/>
      <c r="B234" s="204"/>
      <c r="C234" s="204"/>
      <c r="D234" s="233"/>
      <c r="E234" s="234"/>
    </row>
    <row r="235" spans="1:5" hidden="1" x14ac:dyDescent="0.25">
      <c r="A235" s="203"/>
      <c r="B235" s="204"/>
      <c r="C235" s="204"/>
      <c r="D235" s="233"/>
      <c r="E235" s="234"/>
    </row>
    <row r="236" spans="1:5" hidden="1" x14ac:dyDescent="0.25">
      <c r="A236" s="203"/>
      <c r="B236" s="204"/>
      <c r="C236" s="204"/>
      <c r="D236" s="233"/>
      <c r="E236" s="234"/>
    </row>
    <row r="237" spans="1:5" hidden="1" x14ac:dyDescent="0.25">
      <c r="A237" s="203"/>
      <c r="B237" s="204"/>
      <c r="C237" s="204"/>
      <c r="D237" s="233"/>
      <c r="E237" s="234"/>
    </row>
    <row r="238" spans="1:5" hidden="1" x14ac:dyDescent="0.25">
      <c r="A238" s="203"/>
      <c r="B238" s="204"/>
      <c r="C238" s="204"/>
      <c r="D238" s="233"/>
      <c r="E238" s="234"/>
    </row>
    <row r="239" spans="1:5" hidden="1" x14ac:dyDescent="0.25">
      <c r="A239" s="203"/>
      <c r="B239" s="204"/>
      <c r="C239" s="204"/>
      <c r="D239" s="233"/>
      <c r="E239" s="234"/>
    </row>
    <row r="240" spans="1:5" hidden="1" x14ac:dyDescent="0.25">
      <c r="A240" s="203"/>
      <c r="B240" s="204"/>
      <c r="C240" s="204"/>
      <c r="D240" s="233"/>
      <c r="E240" s="234"/>
    </row>
    <row r="241" spans="1:5" hidden="1" x14ac:dyDescent="0.25">
      <c r="A241" s="203"/>
      <c r="B241" s="204"/>
      <c r="C241" s="204"/>
      <c r="D241" s="233"/>
      <c r="E241" s="234"/>
    </row>
    <row r="242" spans="1:5" hidden="1" x14ac:dyDescent="0.25">
      <c r="A242" s="203"/>
      <c r="B242" s="204"/>
      <c r="C242" s="204"/>
      <c r="D242" s="233"/>
      <c r="E242" s="234"/>
    </row>
    <row r="243" spans="1:5" hidden="1" x14ac:dyDescent="0.25">
      <c r="A243" s="203"/>
      <c r="B243" s="204"/>
      <c r="C243" s="204"/>
      <c r="D243" s="233"/>
      <c r="E243" s="234"/>
    </row>
    <row r="244" spans="1:5" hidden="1" x14ac:dyDescent="0.25">
      <c r="A244" s="203"/>
      <c r="B244" s="204"/>
      <c r="C244" s="204"/>
      <c r="D244" s="233"/>
      <c r="E244" s="234"/>
    </row>
    <row r="245" spans="1:5" hidden="1" x14ac:dyDescent="0.25">
      <c r="A245" s="203"/>
      <c r="B245" s="204"/>
      <c r="C245" s="204"/>
      <c r="D245" s="233"/>
      <c r="E245" s="234"/>
    </row>
    <row r="246" spans="1:5" hidden="1" x14ac:dyDescent="0.25">
      <c r="A246" s="203"/>
      <c r="B246" s="204"/>
      <c r="C246" s="204"/>
      <c r="D246" s="233"/>
      <c r="E246" s="234"/>
    </row>
    <row r="247" spans="1:5" hidden="1" x14ac:dyDescent="0.25">
      <c r="A247" s="203"/>
      <c r="B247" s="189"/>
      <c r="C247" s="189"/>
      <c r="D247" s="207"/>
      <c r="E247" s="234"/>
    </row>
    <row r="248" spans="1:5" hidden="1" x14ac:dyDescent="0.25">
      <c r="A248" s="203"/>
      <c r="B248" s="189"/>
      <c r="C248" s="189"/>
      <c r="D248" s="207"/>
      <c r="E248" s="234"/>
    </row>
    <row r="249" spans="1:5" hidden="1" x14ac:dyDescent="0.25">
      <c r="A249" s="203"/>
      <c r="B249" s="189"/>
      <c r="C249" s="189"/>
      <c r="D249" s="207"/>
      <c r="E249" s="234"/>
    </row>
    <row r="250" spans="1:5" hidden="1" x14ac:dyDescent="0.25">
      <c r="A250" s="203"/>
      <c r="B250" s="189"/>
      <c r="C250" s="189"/>
      <c r="D250" s="207"/>
      <c r="E250" s="234"/>
    </row>
    <row r="251" spans="1:5" hidden="1" x14ac:dyDescent="0.25">
      <c r="A251" s="203"/>
      <c r="B251" s="189"/>
      <c r="C251" s="189"/>
      <c r="D251" s="207"/>
      <c r="E251" s="234"/>
    </row>
    <row r="252" spans="1:5" hidden="1" x14ac:dyDescent="0.25">
      <c r="A252" s="203"/>
      <c r="B252" s="189"/>
      <c r="C252" s="189"/>
      <c r="D252" s="207"/>
      <c r="E252" s="234"/>
    </row>
    <row r="253" spans="1:5" hidden="1" x14ac:dyDescent="0.25">
      <c r="A253" s="203"/>
      <c r="B253" s="189"/>
      <c r="C253" s="189"/>
      <c r="D253" s="207"/>
      <c r="E253" s="234"/>
    </row>
    <row r="254" spans="1:5" hidden="1" x14ac:dyDescent="0.25">
      <c r="A254" s="203"/>
      <c r="B254" s="189"/>
      <c r="C254" s="189"/>
      <c r="D254" s="207"/>
      <c r="E254" s="234"/>
    </row>
    <row r="255" spans="1:5" hidden="1" x14ac:dyDescent="0.25">
      <c r="A255" s="203"/>
      <c r="B255" s="189"/>
      <c r="C255" s="189"/>
      <c r="D255" s="207"/>
      <c r="E255" s="234"/>
    </row>
    <row r="256" spans="1:5" hidden="1" x14ac:dyDescent="0.25">
      <c r="A256" s="203"/>
      <c r="B256" s="189"/>
      <c r="C256" s="189"/>
      <c r="D256" s="207"/>
      <c r="E256" s="234"/>
    </row>
    <row r="257" spans="1:5" hidden="1" x14ac:dyDescent="0.25">
      <c r="A257" s="203"/>
      <c r="B257" s="189"/>
      <c r="C257" s="189"/>
      <c r="D257" s="207"/>
      <c r="E257" s="234"/>
    </row>
    <row r="258" spans="1:5" hidden="1" x14ac:dyDescent="0.25">
      <c r="A258" s="203"/>
      <c r="B258" s="189"/>
      <c r="C258" s="189"/>
      <c r="D258" s="207"/>
      <c r="E258" s="234"/>
    </row>
    <row r="259" spans="1:5" hidden="1" x14ac:dyDescent="0.25">
      <c r="A259" s="203"/>
      <c r="B259" s="189"/>
      <c r="C259" s="189"/>
      <c r="D259" s="207"/>
      <c r="E259" s="234"/>
    </row>
    <row r="260" spans="1:5" hidden="1" x14ac:dyDescent="0.25">
      <c r="A260" s="203"/>
      <c r="B260" s="189"/>
      <c r="C260" s="189"/>
      <c r="D260" s="207"/>
      <c r="E260" s="234"/>
    </row>
    <row r="261" spans="1:5" hidden="1" x14ac:dyDescent="0.25">
      <c r="A261" s="203"/>
      <c r="B261" s="189"/>
      <c r="C261" s="189"/>
      <c r="D261" s="207"/>
      <c r="E261" s="234"/>
    </row>
    <row r="262" spans="1:5" hidden="1" x14ac:dyDescent="0.25">
      <c r="A262" s="203"/>
      <c r="B262" s="189"/>
      <c r="C262" s="189"/>
      <c r="D262" s="207"/>
      <c r="E262" s="234"/>
    </row>
    <row r="263" spans="1:5" hidden="1" x14ac:dyDescent="0.25">
      <c r="A263" s="203"/>
      <c r="B263" s="189"/>
      <c r="C263" s="189"/>
      <c r="D263" s="207"/>
      <c r="E263" s="234"/>
    </row>
    <row r="264" spans="1:5" hidden="1" x14ac:dyDescent="0.25">
      <c r="A264" s="203"/>
      <c r="B264" s="189"/>
      <c r="C264" s="189"/>
      <c r="D264" s="207"/>
      <c r="E264" s="234"/>
    </row>
    <row r="265" spans="1:5" hidden="1" x14ac:dyDescent="0.25">
      <c r="A265" s="203"/>
      <c r="B265" s="189"/>
      <c r="C265" s="189"/>
      <c r="D265" s="207"/>
      <c r="E265" s="234"/>
    </row>
    <row r="266" spans="1:5" hidden="1" x14ac:dyDescent="0.25">
      <c r="A266" s="203"/>
      <c r="B266" s="189"/>
      <c r="C266" s="189"/>
      <c r="D266" s="207"/>
      <c r="E266" s="234"/>
    </row>
    <row r="267" spans="1:5" hidden="1" x14ac:dyDescent="0.25">
      <c r="A267" s="203"/>
      <c r="B267" s="189"/>
      <c r="C267" s="189"/>
      <c r="D267" s="207"/>
      <c r="E267" s="234"/>
    </row>
    <row r="268" spans="1:5" hidden="1" x14ac:dyDescent="0.25">
      <c r="A268" s="203"/>
      <c r="B268" s="189"/>
      <c r="C268" s="189"/>
      <c r="D268" s="207"/>
      <c r="E268" s="234"/>
    </row>
    <row r="269" spans="1:5" hidden="1" x14ac:dyDescent="0.25">
      <c r="A269" s="203"/>
      <c r="B269" s="189"/>
      <c r="C269" s="189"/>
      <c r="D269" s="207"/>
      <c r="E269" s="234"/>
    </row>
    <row r="270" spans="1:5" hidden="1" x14ac:dyDescent="0.25">
      <c r="A270" s="203"/>
      <c r="B270" s="189"/>
      <c r="C270" s="189"/>
      <c r="D270" s="207"/>
      <c r="E270" s="234"/>
    </row>
    <row r="271" spans="1:5" hidden="1" x14ac:dyDescent="0.25">
      <c r="A271" s="203"/>
      <c r="B271" s="189"/>
      <c r="C271" s="189"/>
      <c r="D271" s="207"/>
      <c r="E271" s="234"/>
    </row>
    <row r="272" spans="1:5" hidden="1" x14ac:dyDescent="0.25">
      <c r="A272" s="203"/>
      <c r="B272" s="189"/>
      <c r="C272" s="189"/>
      <c r="D272" s="207"/>
      <c r="E272" s="234"/>
    </row>
    <row r="273" spans="1:5" hidden="1" x14ac:dyDescent="0.25">
      <c r="A273" s="203"/>
      <c r="B273" s="189"/>
      <c r="C273" s="189"/>
      <c r="D273" s="207"/>
      <c r="E273" s="234"/>
    </row>
    <row r="274" spans="1:5" hidden="1" x14ac:dyDescent="0.25">
      <c r="A274" s="236"/>
      <c r="B274" s="230"/>
      <c r="C274" s="230"/>
      <c r="D274" s="207"/>
      <c r="E274" s="234"/>
    </row>
    <row r="275" spans="1:5" hidden="1" x14ac:dyDescent="0.25">
      <c r="A275" s="236"/>
      <c r="B275" s="230"/>
      <c r="C275" s="230"/>
      <c r="D275" s="207"/>
      <c r="E275" s="234"/>
    </row>
    <row r="276" spans="1:5" hidden="1" x14ac:dyDescent="0.25">
      <c r="A276" s="236"/>
      <c r="B276" s="230"/>
      <c r="C276" s="230"/>
      <c r="D276" s="207"/>
      <c r="E276" s="234"/>
    </row>
    <row r="277" spans="1:5" hidden="1" x14ac:dyDescent="0.25">
      <c r="A277" s="236"/>
      <c r="B277" s="230"/>
      <c r="C277" s="230"/>
      <c r="D277" s="207"/>
      <c r="E277" s="234"/>
    </row>
    <row r="278" spans="1:5" hidden="1" x14ac:dyDescent="0.25">
      <c r="A278" s="236"/>
      <c r="B278" s="230"/>
      <c r="C278" s="230"/>
      <c r="D278" s="207"/>
      <c r="E278" s="234"/>
    </row>
    <row r="279" spans="1:5" hidden="1" x14ac:dyDescent="0.25">
      <c r="A279" s="236"/>
      <c r="B279" s="230"/>
      <c r="C279" s="230"/>
      <c r="D279" s="207"/>
      <c r="E279" s="234"/>
    </row>
    <row r="280" spans="1:5" hidden="1" x14ac:dyDescent="0.25">
      <c r="A280" s="236"/>
      <c r="B280" s="230"/>
      <c r="C280" s="230"/>
      <c r="D280" s="207"/>
      <c r="E280" s="234"/>
    </row>
    <row r="281" spans="1:5" hidden="1" x14ac:dyDescent="0.25">
      <c r="A281" s="236"/>
      <c r="B281" s="230"/>
      <c r="C281" s="230"/>
      <c r="D281" s="207"/>
      <c r="E281" s="234"/>
    </row>
    <row r="282" spans="1:5" hidden="1" x14ac:dyDescent="0.25">
      <c r="A282" s="236"/>
      <c r="B282" s="230"/>
      <c r="C282" s="230"/>
      <c r="D282" s="207"/>
      <c r="E282" s="234"/>
    </row>
    <row r="283" spans="1:5" hidden="1" x14ac:dyDescent="0.25">
      <c r="A283" s="236"/>
      <c r="B283" s="230"/>
      <c r="C283" s="230"/>
      <c r="D283" s="207"/>
      <c r="E283" s="234"/>
    </row>
    <row r="284" spans="1:5" hidden="1" x14ac:dyDescent="0.25">
      <c r="A284" s="236"/>
      <c r="B284" s="230"/>
      <c r="C284" s="230"/>
      <c r="D284" s="207"/>
      <c r="E284" s="234"/>
    </row>
    <row r="285" spans="1:5" hidden="1" x14ac:dyDescent="0.25">
      <c r="A285" s="236"/>
      <c r="B285" s="230"/>
      <c r="C285" s="230"/>
      <c r="D285" s="207"/>
      <c r="E285" s="234"/>
    </row>
    <row r="286" spans="1:5" hidden="1" x14ac:dyDescent="0.25">
      <c r="A286" s="236"/>
      <c r="B286" s="230"/>
      <c r="C286" s="230"/>
      <c r="D286" s="207"/>
      <c r="E286" s="234"/>
    </row>
    <row r="287" spans="1:5" hidden="1" x14ac:dyDescent="0.25">
      <c r="A287" s="236"/>
      <c r="B287" s="230"/>
      <c r="C287" s="230"/>
      <c r="D287" s="207"/>
      <c r="E287" s="234"/>
    </row>
    <row r="288" spans="1:5" hidden="1" x14ac:dyDescent="0.25">
      <c r="A288" s="236"/>
      <c r="B288" s="230"/>
      <c r="C288" s="230"/>
      <c r="D288" s="207"/>
      <c r="E288" s="234"/>
    </row>
    <row r="289" spans="1:5" hidden="1" x14ac:dyDescent="0.25">
      <c r="A289" s="236"/>
      <c r="B289" s="230"/>
      <c r="C289" s="230"/>
      <c r="D289" s="207"/>
      <c r="E289" s="234"/>
    </row>
    <row r="290" spans="1:5" hidden="1" x14ac:dyDescent="0.25">
      <c r="A290" s="236"/>
      <c r="B290" s="230"/>
      <c r="C290" s="230"/>
      <c r="D290" s="207"/>
      <c r="E290" s="234"/>
    </row>
    <row r="291" spans="1:5" hidden="1" x14ac:dyDescent="0.25">
      <c r="A291" s="236"/>
      <c r="B291" s="230"/>
      <c r="C291" s="230"/>
      <c r="D291" s="207"/>
      <c r="E291" s="234"/>
    </row>
    <row r="292" spans="1:5" hidden="1" x14ac:dyDescent="0.25">
      <c r="A292" s="236"/>
      <c r="B292" s="230"/>
      <c r="C292" s="230"/>
      <c r="D292" s="207"/>
      <c r="E292" s="234"/>
    </row>
    <row r="293" spans="1:5" hidden="1" x14ac:dyDescent="0.25">
      <c r="A293" s="236"/>
      <c r="B293" s="230"/>
      <c r="C293" s="230"/>
      <c r="D293" s="207"/>
      <c r="E293" s="234"/>
    </row>
    <row r="294" spans="1:5" hidden="1" x14ac:dyDescent="0.25">
      <c r="A294" s="236"/>
      <c r="B294" s="230"/>
      <c r="C294" s="230"/>
      <c r="D294" s="207"/>
      <c r="E294" s="234"/>
    </row>
    <row r="295" spans="1:5" hidden="1" x14ac:dyDescent="0.25">
      <c r="A295" s="236"/>
      <c r="B295" s="230"/>
      <c r="C295" s="230"/>
      <c r="D295" s="207"/>
      <c r="E295" s="234"/>
    </row>
    <row r="296" spans="1:5" hidden="1" x14ac:dyDescent="0.25">
      <c r="A296" s="236"/>
      <c r="B296" s="230"/>
      <c r="C296" s="230"/>
      <c r="D296" s="207"/>
      <c r="E296" s="234"/>
    </row>
    <row r="297" spans="1:5" hidden="1" x14ac:dyDescent="0.25">
      <c r="A297" s="236"/>
      <c r="B297" s="230"/>
      <c r="C297" s="230"/>
      <c r="D297" s="207"/>
      <c r="E297" s="234"/>
    </row>
    <row r="298" spans="1:5" hidden="1" x14ac:dyDescent="0.25">
      <c r="A298" s="236"/>
      <c r="B298" s="230"/>
      <c r="C298" s="230"/>
      <c r="D298" s="207"/>
      <c r="E298" s="234"/>
    </row>
    <row r="299" spans="1:5" hidden="1" x14ac:dyDescent="0.25">
      <c r="A299" s="236"/>
      <c r="B299" s="230"/>
      <c r="C299" s="230"/>
      <c r="D299" s="207"/>
      <c r="E299" s="234"/>
    </row>
    <row r="300" spans="1:5" hidden="1" x14ac:dyDescent="0.25">
      <c r="A300" s="236"/>
      <c r="B300" s="230"/>
      <c r="C300" s="230"/>
      <c r="D300" s="207"/>
      <c r="E300" s="234"/>
    </row>
    <row r="301" spans="1:5" hidden="1" x14ac:dyDescent="0.25">
      <c r="A301" s="188"/>
      <c r="B301" s="269"/>
      <c r="C301" s="189"/>
      <c r="D301" s="207"/>
      <c r="E301" s="234"/>
    </row>
    <row r="302" spans="1:5" x14ac:dyDescent="0.25"/>
    <row r="303" spans="1:5" x14ac:dyDescent="0.25"/>
    <row r="304" spans="1:5" x14ac:dyDescent="0.25"/>
    <row r="305" x14ac:dyDescent="0.25"/>
    <row r="306" x14ac:dyDescent="0.25"/>
    <row r="307" x14ac:dyDescent="0.25"/>
    <row r="308" x14ac:dyDescent="0.25"/>
    <row r="309" x14ac:dyDescent="0.25"/>
    <row r="310" x14ac:dyDescent="0.25"/>
    <row r="311" x14ac:dyDescent="0.25"/>
    <row r="312" x14ac:dyDescent="0.25"/>
    <row r="313" x14ac:dyDescent="0.25"/>
    <row r="314" x14ac:dyDescent="0.25"/>
    <row r="315" x14ac:dyDescent="0.25"/>
    <row r="316" x14ac:dyDescent="0.25"/>
    <row r="317" x14ac:dyDescent="0.25"/>
    <row r="318" x14ac:dyDescent="0.25"/>
    <row r="319" x14ac:dyDescent="0.25"/>
    <row r="320" x14ac:dyDescent="0.25"/>
    <row r="321" x14ac:dyDescent="0.25"/>
    <row r="322" x14ac:dyDescent="0.25"/>
    <row r="323" x14ac:dyDescent="0.25"/>
    <row r="324" x14ac:dyDescent="0.25"/>
    <row r="325" x14ac:dyDescent="0.25"/>
    <row r="326" x14ac:dyDescent="0.25"/>
    <row r="327" x14ac:dyDescent="0.25"/>
    <row r="328" x14ac:dyDescent="0.25"/>
    <row r="329" x14ac:dyDescent="0.25"/>
    <row r="330" x14ac:dyDescent="0.25"/>
    <row r="331" x14ac:dyDescent="0.25"/>
    <row r="332" x14ac:dyDescent="0.25"/>
    <row r="333" x14ac:dyDescent="0.25"/>
    <row r="334" x14ac:dyDescent="0.25"/>
  </sheetData>
  <autoFilter ref="D1:D305" xr:uid="{8443AC97-C683-4232-A6F3-577B44AB5409}"/>
  <sortState xmlns:xlrd2="http://schemas.microsoft.com/office/spreadsheetml/2017/richdata2" ref="A7:D161">
    <sortCondition descending="1" ref="D6:D161"/>
  </sortState>
  <mergeCells count="2">
    <mergeCell ref="A1:D1"/>
    <mergeCell ref="A2:D2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F8B6E-19AA-41CA-8C8B-596CAA374530}">
  <sheetPr>
    <tabColor theme="9" tint="-0.499984740745262"/>
  </sheetPr>
  <dimension ref="A1:H23"/>
  <sheetViews>
    <sheetView zoomScale="115" zoomScaleNormal="115" workbookViewId="0">
      <selection activeCell="C9" sqref="C9"/>
    </sheetView>
  </sheetViews>
  <sheetFormatPr defaultColWidth="0" defaultRowHeight="15" zeroHeight="1" x14ac:dyDescent="0.25"/>
  <cols>
    <col min="1" max="1" width="10.42578125" style="183" bestFit="1" customWidth="1"/>
    <col min="2" max="2" width="15.5703125" style="183" bestFit="1" customWidth="1"/>
    <col min="3" max="3" width="52.5703125" style="183" customWidth="1"/>
    <col min="4" max="4" width="32.42578125" style="183" customWidth="1"/>
    <col min="5" max="5" width="10.42578125" style="183" bestFit="1" customWidth="1"/>
    <col min="6" max="6" width="9.140625" style="183" customWidth="1"/>
    <col min="7" max="16384" width="9.140625" style="183" hidden="1"/>
  </cols>
  <sheetData>
    <row r="1" spans="1:8" ht="26.25" x14ac:dyDescent="0.25">
      <c r="A1" s="935" t="s">
        <v>13538</v>
      </c>
      <c r="B1" s="935"/>
      <c r="C1" s="935"/>
      <c r="D1" s="935"/>
      <c r="E1" s="935"/>
    </row>
    <row r="2" spans="1:8" ht="18" x14ac:dyDescent="0.25">
      <c r="A2" s="945" t="str">
        <f>'J2'!A2</f>
        <v>As at 31 March 2024</v>
      </c>
      <c r="B2" s="945"/>
      <c r="C2" s="945"/>
      <c r="D2" s="945"/>
      <c r="E2" s="945"/>
    </row>
    <row r="3" spans="1:8" x14ac:dyDescent="0.25"/>
    <row r="4" spans="1:8" x14ac:dyDescent="0.25">
      <c r="A4" s="270" t="s">
        <v>196</v>
      </c>
      <c r="B4" s="270" t="s">
        <v>12454</v>
      </c>
      <c r="C4" s="270" t="s">
        <v>12455</v>
      </c>
      <c r="D4" s="270" t="s">
        <v>156</v>
      </c>
      <c r="E4" s="270" t="s">
        <v>453</v>
      </c>
    </row>
    <row r="5" spans="1:8" s="201" customFormat="1" x14ac:dyDescent="0.25">
      <c r="A5" s="186"/>
      <c r="B5" s="186"/>
      <c r="C5" s="186"/>
      <c r="D5" s="186"/>
      <c r="E5" s="187">
        <f>SUM(E7:E21)</f>
        <v>0</v>
      </c>
    </row>
    <row r="6" spans="1:8" x14ac:dyDescent="0.25">
      <c r="A6" s="200"/>
      <c r="B6" s="200"/>
      <c r="C6" s="200"/>
      <c r="D6" s="200"/>
      <c r="E6" s="273"/>
    </row>
    <row r="7" spans="1:8" s="330" customFormat="1" ht="11.25" x14ac:dyDescent="0.2">
      <c r="A7" s="203"/>
      <c r="B7" s="189"/>
      <c r="C7" s="204"/>
      <c r="D7" s="360"/>
      <c r="E7" s="288"/>
      <c r="G7" s="361"/>
      <c r="H7" s="361"/>
    </row>
    <row r="8" spans="1:8" x14ac:dyDescent="0.25">
      <c r="A8" s="203"/>
      <c r="B8" s="189"/>
      <c r="C8" s="189"/>
      <c r="D8" s="189"/>
      <c r="E8" s="190"/>
      <c r="F8" s="190"/>
      <c r="G8"/>
      <c r="H8"/>
    </row>
    <row r="9" spans="1:8" x14ac:dyDescent="0.25">
      <c r="A9" s="203"/>
      <c r="B9" s="189"/>
      <c r="C9" s="189"/>
      <c r="D9" s="189"/>
      <c r="E9" s="190"/>
      <c r="F9" s="190"/>
      <c r="G9"/>
      <c r="H9"/>
    </row>
    <row r="10" spans="1:8" x14ac:dyDescent="0.25">
      <c r="A10" s="188"/>
      <c r="B10" s="189"/>
      <c r="C10" s="189"/>
      <c r="D10" s="189"/>
      <c r="E10" s="190"/>
    </row>
    <row r="11" spans="1:8" x14ac:dyDescent="0.25">
      <c r="A11" s="188"/>
      <c r="B11" s="189"/>
      <c r="C11" s="189"/>
      <c r="D11" s="189"/>
      <c r="E11" s="190"/>
    </row>
    <row r="12" spans="1:8" x14ac:dyDescent="0.25">
      <c r="A12" s="188"/>
      <c r="B12" s="189"/>
      <c r="C12" s="189"/>
      <c r="D12" s="189"/>
      <c r="E12" s="353"/>
    </row>
    <row r="13" spans="1:8" x14ac:dyDescent="0.25">
      <c r="A13" s="188"/>
      <c r="B13" s="189"/>
      <c r="C13" s="189"/>
      <c r="D13" s="189"/>
      <c r="E13" s="190"/>
    </row>
    <row r="14" spans="1:8" x14ac:dyDescent="0.25">
      <c r="A14" s="188"/>
      <c r="B14" s="189"/>
      <c r="C14" s="189"/>
      <c r="D14" s="189"/>
      <c r="E14" s="190"/>
    </row>
    <row r="15" spans="1:8" x14ac:dyDescent="0.25">
      <c r="A15" s="188"/>
      <c r="B15" s="189"/>
      <c r="C15" s="189"/>
      <c r="D15" s="189"/>
      <c r="E15" s="190"/>
    </row>
    <row r="16" spans="1:8" x14ac:dyDescent="0.25">
      <c r="A16" s="188"/>
      <c r="B16" s="189"/>
      <c r="C16" s="359"/>
      <c r="D16" s="359"/>
      <c r="E16" s="329"/>
    </row>
    <row r="17" spans="1:5" x14ac:dyDescent="0.25">
      <c r="A17" s="330"/>
      <c r="B17" s="330"/>
      <c r="C17" s="330"/>
      <c r="D17" s="330"/>
      <c r="E17" s="330"/>
    </row>
    <row r="18" spans="1:5" x14ac:dyDescent="0.25"/>
    <row r="19" spans="1:5" x14ac:dyDescent="0.25"/>
    <row r="20" spans="1:5" x14ac:dyDescent="0.25"/>
    <row r="21" spans="1:5" x14ac:dyDescent="0.25"/>
    <row r="22" spans="1:5" x14ac:dyDescent="0.25"/>
    <row r="23" spans="1:5" x14ac:dyDescent="0.25"/>
  </sheetData>
  <mergeCells count="2">
    <mergeCell ref="A1:E1"/>
    <mergeCell ref="A2:E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7C120-BB52-4663-9385-0420F468A27E}">
  <sheetPr>
    <tabColor theme="9" tint="-0.499984740745262"/>
  </sheetPr>
  <dimension ref="A1:F48"/>
  <sheetViews>
    <sheetView workbookViewId="0">
      <selection activeCell="E8" sqref="E8"/>
    </sheetView>
  </sheetViews>
  <sheetFormatPr defaultColWidth="0" defaultRowHeight="15" zeroHeight="1" x14ac:dyDescent="0.25"/>
  <cols>
    <col min="1" max="1" width="10.5703125" style="183" bestFit="1" customWidth="1"/>
    <col min="2" max="2" width="47" style="183" bestFit="1" customWidth="1"/>
    <col min="3" max="3" width="27" style="183" bestFit="1" customWidth="1"/>
    <col min="4" max="4" width="9.140625" style="183" customWidth="1"/>
    <col min="5" max="5" width="10.85546875" style="183" customWidth="1"/>
    <col min="6" max="6" width="49.5703125" style="183" bestFit="1" customWidth="1"/>
    <col min="7" max="16384" width="9.140625" hidden="1"/>
  </cols>
  <sheetData>
    <row r="1" spans="1:6" ht="15.75" x14ac:dyDescent="0.25">
      <c r="A1" s="946" t="s">
        <v>15649</v>
      </c>
      <c r="B1" s="946"/>
      <c r="C1" s="946"/>
      <c r="D1" s="946"/>
      <c r="E1" s="946"/>
    </row>
    <row r="2" spans="1:6" ht="18" x14ac:dyDescent="0.25">
      <c r="A2" s="947" t="str">
        <f>'J1.1'!B2</f>
        <v>As at 31 March 2024</v>
      </c>
      <c r="B2" s="948"/>
      <c r="C2" s="948"/>
      <c r="D2" s="948"/>
      <c r="E2" s="948"/>
    </row>
    <row r="3" spans="1:6" ht="18" x14ac:dyDescent="0.25">
      <c r="A3" s="248"/>
      <c r="B3" s="248"/>
      <c r="C3" s="248"/>
      <c r="D3" s="248"/>
      <c r="E3" s="248"/>
    </row>
    <row r="4" spans="1:6" ht="18" x14ac:dyDescent="0.25">
      <c r="A4" s="248"/>
      <c r="B4" s="248"/>
      <c r="C4" s="248"/>
      <c r="D4" s="248"/>
      <c r="E4" s="248"/>
    </row>
    <row r="5" spans="1:6" x14ac:dyDescent="0.25">
      <c r="A5" s="271" t="s">
        <v>196</v>
      </c>
      <c r="B5" s="271" t="s">
        <v>15652</v>
      </c>
      <c r="C5" s="271" t="s">
        <v>156</v>
      </c>
      <c r="D5" s="271"/>
      <c r="E5" s="271" t="s">
        <v>453</v>
      </c>
      <c r="F5" s="272"/>
    </row>
    <row r="6" spans="1:6" x14ac:dyDescent="0.25">
      <c r="A6" s="237"/>
      <c r="B6" s="237"/>
      <c r="C6" s="237"/>
      <c r="D6" s="237"/>
      <c r="E6" s="237">
        <f>SUM(E7:E12)</f>
        <v>0</v>
      </c>
      <c r="F6" s="201"/>
    </row>
    <row r="7" spans="1:6" s="335" customFormat="1" ht="12" x14ac:dyDescent="0.2">
      <c r="A7" s="238">
        <v>43879</v>
      </c>
      <c r="B7" s="239" t="s">
        <v>15650</v>
      </c>
      <c r="C7" s="333" t="s">
        <v>15651</v>
      </c>
      <c r="D7" s="333"/>
      <c r="E7" s="240">
        <v>6124</v>
      </c>
      <c r="F7" s="334" t="s">
        <v>16677</v>
      </c>
    </row>
    <row r="8" spans="1:6" s="335" customFormat="1" ht="12" x14ac:dyDescent="0.2">
      <c r="A8" s="238"/>
      <c r="B8" s="239"/>
      <c r="C8" s="239"/>
      <c r="D8" s="336"/>
      <c r="E8" s="239"/>
      <c r="F8" s="251"/>
    </row>
    <row r="9" spans="1:6" s="335" customFormat="1" ht="12" x14ac:dyDescent="0.2">
      <c r="A9" s="238">
        <v>43879</v>
      </c>
      <c r="B9" s="239" t="s">
        <v>16678</v>
      </c>
      <c r="C9" s="333" t="s">
        <v>15651</v>
      </c>
      <c r="D9" s="336"/>
      <c r="E9" s="240">
        <v>-6124</v>
      </c>
      <c r="F9" s="334" t="s">
        <v>16677</v>
      </c>
    </row>
    <row r="10" spans="1:6" s="335" customFormat="1" ht="12" x14ac:dyDescent="0.2">
      <c r="A10" s="238"/>
      <c r="B10" s="239"/>
      <c r="C10" s="239"/>
      <c r="D10" s="239"/>
      <c r="E10" s="239"/>
      <c r="F10" s="251"/>
    </row>
    <row r="11" spans="1:6" s="335" customFormat="1" ht="12" x14ac:dyDescent="0.2">
      <c r="A11" s="238"/>
      <c r="B11" s="239"/>
      <c r="C11" s="239"/>
      <c r="D11" s="336"/>
      <c r="E11" s="239"/>
      <c r="F11" s="251"/>
    </row>
    <row r="12" spans="1:6" s="335" customFormat="1" ht="12" x14ac:dyDescent="0.2">
      <c r="A12" s="337"/>
      <c r="B12" s="239"/>
      <c r="C12" s="251"/>
      <c r="D12" s="251"/>
      <c r="E12" s="239"/>
      <c r="F12" s="251"/>
    </row>
    <row r="13" spans="1:6" x14ac:dyDescent="0.25"/>
    <row r="14" spans="1:6" x14ac:dyDescent="0.25"/>
    <row r="15" spans="1:6" x14ac:dyDescent="0.25"/>
    <row r="16" spans="1:6" x14ac:dyDescent="0.25"/>
    <row r="17" x14ac:dyDescent="0.25"/>
    <row r="18" x14ac:dyDescent="0.25"/>
    <row r="19" x14ac:dyDescent="0.25"/>
    <row r="20" x14ac:dyDescent="0.25"/>
    <row r="21" x14ac:dyDescent="0.25"/>
    <row r="22" x14ac:dyDescent="0.25"/>
    <row r="23" x14ac:dyDescent="0.25"/>
    <row r="24" x14ac:dyDescent="0.25"/>
    <row r="25" x14ac:dyDescent="0.25"/>
    <row r="26" x14ac:dyDescent="0.25"/>
    <row r="27" x14ac:dyDescent="0.25"/>
    <row r="28" x14ac:dyDescent="0.25"/>
    <row r="29" x14ac:dyDescent="0.25"/>
    <row r="30" x14ac:dyDescent="0.25"/>
    <row r="31" x14ac:dyDescent="0.25"/>
    <row r="32" x14ac:dyDescent="0.25"/>
    <row r="33" x14ac:dyDescent="0.25"/>
    <row r="34" x14ac:dyDescent="0.25"/>
    <row r="35" x14ac:dyDescent="0.25"/>
    <row r="36" x14ac:dyDescent="0.25"/>
    <row r="37" x14ac:dyDescent="0.25"/>
    <row r="38" x14ac:dyDescent="0.25"/>
    <row r="39" x14ac:dyDescent="0.25"/>
    <row r="40" x14ac:dyDescent="0.25"/>
    <row r="41" x14ac:dyDescent="0.25"/>
    <row r="42" x14ac:dyDescent="0.25"/>
    <row r="43" x14ac:dyDescent="0.25"/>
    <row r="44" x14ac:dyDescent="0.25"/>
    <row r="45" x14ac:dyDescent="0.25"/>
    <row r="46" x14ac:dyDescent="0.25"/>
    <row r="47" x14ac:dyDescent="0.25"/>
    <row r="48" x14ac:dyDescent="0.25"/>
  </sheetData>
  <mergeCells count="2">
    <mergeCell ref="A1:E1"/>
    <mergeCell ref="A2:E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92891-B807-40F3-AD20-438DCD14A631}">
  <sheetPr>
    <tabColor theme="9" tint="-0.499984740745262"/>
  </sheetPr>
  <dimension ref="A1:G910"/>
  <sheetViews>
    <sheetView topLeftCell="A896" zoomScale="90" zoomScaleNormal="90" workbookViewId="0">
      <selection activeCell="C900" sqref="C900"/>
    </sheetView>
  </sheetViews>
  <sheetFormatPr defaultColWidth="0" defaultRowHeight="15" x14ac:dyDescent="0.25"/>
  <cols>
    <col min="1" max="1" width="11.42578125" style="251" bestFit="1" customWidth="1"/>
    <col min="2" max="2" width="10.5703125" style="477" customWidth="1"/>
    <col min="3" max="3" width="78.5703125" style="251" customWidth="1"/>
    <col min="4" max="4" width="20.42578125" style="477" customWidth="1"/>
    <col min="5" max="5" width="9.140625" style="251" customWidth="1"/>
    <col min="6" max="6" width="10.85546875" style="197" customWidth="1"/>
    <col min="7" max="7" width="49.5703125" style="251" bestFit="1" customWidth="1"/>
    <col min="8" max="16384" width="9.140625" hidden="1"/>
  </cols>
  <sheetData>
    <row r="1" spans="1:7" ht="15.75" x14ac:dyDescent="0.25">
      <c r="A1" s="946" t="s">
        <v>16773</v>
      </c>
      <c r="B1" s="946"/>
      <c r="C1" s="946"/>
      <c r="D1" s="946"/>
      <c r="E1" s="946"/>
      <c r="F1" s="946"/>
      <c r="G1" s="183"/>
    </row>
    <row r="2" spans="1:7" ht="18" x14ac:dyDescent="0.25">
      <c r="A2" s="947" t="str">
        <f>'J1.1'!B2</f>
        <v>As at 31 March 2024</v>
      </c>
      <c r="B2" s="947"/>
      <c r="C2" s="948"/>
      <c r="D2" s="948"/>
      <c r="E2" s="948"/>
      <c r="F2" s="948"/>
      <c r="G2" s="183"/>
    </row>
    <row r="3" spans="1:7" ht="18" x14ac:dyDescent="0.25">
      <c r="A3" s="248"/>
      <c r="B3" s="475"/>
      <c r="C3" s="248"/>
      <c r="D3" s="475"/>
      <c r="E3" s="248"/>
      <c r="F3" s="469"/>
      <c r="G3" s="183"/>
    </row>
    <row r="4" spans="1:7" ht="18" x14ac:dyDescent="0.25">
      <c r="A4" s="248"/>
      <c r="B4" s="475"/>
      <c r="C4" s="248"/>
      <c r="D4" s="475"/>
      <c r="E4" s="248"/>
      <c r="F4" s="286"/>
      <c r="G4" s="183"/>
    </row>
    <row r="5" spans="1:7" x14ac:dyDescent="0.25">
      <c r="A5" s="271" t="s">
        <v>196</v>
      </c>
      <c r="B5" s="271" t="s">
        <v>16774</v>
      </c>
      <c r="C5" s="271" t="s">
        <v>15652</v>
      </c>
      <c r="D5" s="271" t="s">
        <v>156</v>
      </c>
      <c r="E5" s="271"/>
      <c r="F5" s="470" t="s">
        <v>453</v>
      </c>
      <c r="G5" s="272"/>
    </row>
    <row r="6" spans="1:7" x14ac:dyDescent="0.25">
      <c r="A6" s="237"/>
      <c r="B6" s="476"/>
      <c r="C6" s="237"/>
      <c r="D6" s="476"/>
      <c r="E6" s="237"/>
      <c r="F6" s="472">
        <f>ROUND(SUM(F7:F1023),0)</f>
        <v>1033</v>
      </c>
      <c r="G6" s="540">
        <f>ROUND(F6-LF!J84,0)</f>
        <v>-7014</v>
      </c>
    </row>
    <row r="7" spans="1:7" s="335" customFormat="1" ht="12" x14ac:dyDescent="0.2">
      <c r="A7" s="809">
        <v>44377</v>
      </c>
      <c r="B7" s="810" t="s">
        <v>16775</v>
      </c>
      <c r="C7" s="230" t="s">
        <v>16810</v>
      </c>
      <c r="D7" s="811" t="s">
        <v>16776</v>
      </c>
      <c r="E7" s="230"/>
      <c r="F7" s="808">
        <v>44.61</v>
      </c>
      <c r="G7" s="334"/>
    </row>
    <row r="8" spans="1:7" s="335" customFormat="1" ht="12" x14ac:dyDescent="0.2">
      <c r="A8" s="809">
        <v>44377</v>
      </c>
      <c r="B8" s="810" t="s">
        <v>16775</v>
      </c>
      <c r="C8" s="230" t="s">
        <v>16811</v>
      </c>
      <c r="D8" s="811" t="s">
        <v>16776</v>
      </c>
      <c r="E8" s="230"/>
      <c r="F8" s="808">
        <v>100.77</v>
      </c>
      <c r="G8" s="251"/>
    </row>
    <row r="9" spans="1:7" s="335" customFormat="1" ht="12" x14ac:dyDescent="0.2">
      <c r="A9" s="809">
        <v>44377</v>
      </c>
      <c r="B9" s="810" t="s">
        <v>16775</v>
      </c>
      <c r="C9" s="230" t="s">
        <v>16777</v>
      </c>
      <c r="D9" s="811" t="s">
        <v>16776</v>
      </c>
      <c r="E9" s="230"/>
      <c r="F9" s="808">
        <v>41.18</v>
      </c>
      <c r="G9" s="334"/>
    </row>
    <row r="10" spans="1:7" s="335" customFormat="1" ht="12" x14ac:dyDescent="0.2">
      <c r="A10" s="809">
        <v>44377</v>
      </c>
      <c r="B10" s="810" t="s">
        <v>16775</v>
      </c>
      <c r="C10" s="230" t="s">
        <v>16812</v>
      </c>
      <c r="D10" s="811" t="s">
        <v>16776</v>
      </c>
      <c r="E10" s="230"/>
      <c r="F10" s="808">
        <v>77.28</v>
      </c>
      <c r="G10" s="251"/>
    </row>
    <row r="11" spans="1:7" s="335" customFormat="1" ht="12" x14ac:dyDescent="0.2">
      <c r="A11" s="809">
        <v>44377</v>
      </c>
      <c r="B11" s="810" t="s">
        <v>16775</v>
      </c>
      <c r="C11" s="230" t="s">
        <v>16813</v>
      </c>
      <c r="D11" s="811" t="s">
        <v>16776</v>
      </c>
      <c r="E11" s="230"/>
      <c r="F11" s="808">
        <v>42.07</v>
      </c>
      <c r="G11" s="251"/>
    </row>
    <row r="12" spans="1:7" s="335" customFormat="1" ht="12" x14ac:dyDescent="0.2">
      <c r="A12" s="809">
        <v>44377</v>
      </c>
      <c r="B12" s="810" t="s">
        <v>16775</v>
      </c>
      <c r="C12" s="230" t="s">
        <v>16814</v>
      </c>
      <c r="D12" s="811" t="s">
        <v>16776</v>
      </c>
      <c r="E12" s="230"/>
      <c r="F12" s="808">
        <v>39.5</v>
      </c>
      <c r="G12" s="251"/>
    </row>
    <row r="13" spans="1:7" s="335" customFormat="1" ht="12" x14ac:dyDescent="0.2">
      <c r="A13" s="809">
        <v>44377</v>
      </c>
      <c r="B13" s="810" t="s">
        <v>16775</v>
      </c>
      <c r="C13" s="230" t="s">
        <v>16815</v>
      </c>
      <c r="D13" s="811" t="s">
        <v>16776</v>
      </c>
      <c r="E13" s="230"/>
      <c r="F13" s="808">
        <v>31.46</v>
      </c>
      <c r="G13" s="251"/>
    </row>
    <row r="14" spans="1:7" s="335" customFormat="1" ht="12" x14ac:dyDescent="0.2">
      <c r="A14" s="809">
        <v>44377</v>
      </c>
      <c r="B14" s="810" t="s">
        <v>16775</v>
      </c>
      <c r="C14" s="230" t="s">
        <v>16816</v>
      </c>
      <c r="D14" s="811" t="s">
        <v>16776</v>
      </c>
      <c r="E14" s="230"/>
      <c r="F14" s="808">
        <v>67.83</v>
      </c>
      <c r="G14" s="251"/>
    </row>
    <row r="15" spans="1:7" s="335" customFormat="1" ht="12" x14ac:dyDescent="0.2">
      <c r="A15" s="809">
        <v>44377</v>
      </c>
      <c r="B15" s="810" t="s">
        <v>16775</v>
      </c>
      <c r="C15" s="230" t="s">
        <v>16817</v>
      </c>
      <c r="D15" s="811" t="s">
        <v>16776</v>
      </c>
      <c r="E15" s="230"/>
      <c r="F15" s="808">
        <v>82.33</v>
      </c>
      <c r="G15" s="251"/>
    </row>
    <row r="16" spans="1:7" s="335" customFormat="1" ht="12" x14ac:dyDescent="0.2">
      <c r="A16" s="809">
        <v>44377</v>
      </c>
      <c r="B16" s="810" t="s">
        <v>16775</v>
      </c>
      <c r="C16" s="230" t="s">
        <v>16818</v>
      </c>
      <c r="D16" s="811" t="s">
        <v>16776</v>
      </c>
      <c r="E16" s="230"/>
      <c r="F16" s="808">
        <v>134.19</v>
      </c>
      <c r="G16" s="251"/>
    </row>
    <row r="17" spans="1:6" s="251" customFormat="1" ht="12" x14ac:dyDescent="0.2">
      <c r="A17" s="809">
        <v>44377</v>
      </c>
      <c r="B17" s="810" t="s">
        <v>16775</v>
      </c>
      <c r="C17" s="230" t="s">
        <v>16819</v>
      </c>
      <c r="D17" s="811" t="s">
        <v>16776</v>
      </c>
      <c r="E17" s="230"/>
      <c r="F17" s="808">
        <v>82.26</v>
      </c>
    </row>
    <row r="18" spans="1:6" s="251" customFormat="1" ht="12" x14ac:dyDescent="0.2">
      <c r="A18" s="809">
        <v>44377</v>
      </c>
      <c r="B18" s="810" t="s">
        <v>16775</v>
      </c>
      <c r="C18" s="230" t="s">
        <v>16820</v>
      </c>
      <c r="D18" s="811" t="s">
        <v>16776</v>
      </c>
      <c r="E18" s="230"/>
      <c r="F18" s="808">
        <v>79.510000000000005</v>
      </c>
    </row>
    <row r="19" spans="1:6" s="251" customFormat="1" ht="12" x14ac:dyDescent="0.2">
      <c r="A19" s="809">
        <v>44377</v>
      </c>
      <c r="B19" s="810" t="s">
        <v>16775</v>
      </c>
      <c r="C19" s="230" t="s">
        <v>16821</v>
      </c>
      <c r="D19" s="811" t="s">
        <v>16776</v>
      </c>
      <c r="E19" s="230"/>
      <c r="F19" s="808">
        <v>126.73</v>
      </c>
    </row>
    <row r="20" spans="1:6" s="251" customFormat="1" ht="12" x14ac:dyDescent="0.2">
      <c r="A20" s="809">
        <v>44377</v>
      </c>
      <c r="B20" s="810" t="s">
        <v>16775</v>
      </c>
      <c r="C20" s="230" t="s">
        <v>16822</v>
      </c>
      <c r="D20" s="811" t="s">
        <v>16776</v>
      </c>
      <c r="E20" s="230"/>
      <c r="F20" s="808">
        <v>529.22</v>
      </c>
    </row>
    <row r="21" spans="1:6" s="251" customFormat="1" ht="12" x14ac:dyDescent="0.2">
      <c r="A21" s="809">
        <v>44377</v>
      </c>
      <c r="B21" s="810" t="s">
        <v>16775</v>
      </c>
      <c r="C21" s="230" t="s">
        <v>16823</v>
      </c>
      <c r="D21" s="811" t="s">
        <v>16776</v>
      </c>
      <c r="E21" s="230"/>
      <c r="F21" s="808">
        <v>50.82</v>
      </c>
    </row>
    <row r="22" spans="1:6" s="251" customFormat="1" ht="12" x14ac:dyDescent="0.2">
      <c r="A22" s="809">
        <v>44377</v>
      </c>
      <c r="B22" s="810" t="s">
        <v>16775</v>
      </c>
      <c r="C22" s="230" t="s">
        <v>16824</v>
      </c>
      <c r="D22" s="811" t="s">
        <v>16776</v>
      </c>
      <c r="E22" s="230"/>
      <c r="F22" s="808">
        <v>94.78</v>
      </c>
    </row>
    <row r="23" spans="1:6" s="251" customFormat="1" ht="12" x14ac:dyDescent="0.2">
      <c r="A23" s="809">
        <v>44377</v>
      </c>
      <c r="B23" s="810" t="s">
        <v>16775</v>
      </c>
      <c r="C23" s="230" t="s">
        <v>16825</v>
      </c>
      <c r="D23" s="811" t="s">
        <v>16776</v>
      </c>
      <c r="E23" s="230"/>
      <c r="F23" s="808">
        <v>24.12</v>
      </c>
    </row>
    <row r="24" spans="1:6" s="251" customFormat="1" ht="12" x14ac:dyDescent="0.2">
      <c r="A24" s="809">
        <v>44377</v>
      </c>
      <c r="B24" s="810" t="s">
        <v>16775</v>
      </c>
      <c r="C24" s="230" t="s">
        <v>16826</v>
      </c>
      <c r="D24" s="811" t="s">
        <v>16776</v>
      </c>
      <c r="E24" s="230"/>
      <c r="F24" s="808">
        <v>128.13</v>
      </c>
    </row>
    <row r="25" spans="1:6" s="251" customFormat="1" ht="12" x14ac:dyDescent="0.2">
      <c r="A25" s="809">
        <v>44377</v>
      </c>
      <c r="B25" s="810" t="s">
        <v>16775</v>
      </c>
      <c r="C25" s="230" t="s">
        <v>16827</v>
      </c>
      <c r="D25" s="811" t="s">
        <v>16776</v>
      </c>
      <c r="E25" s="230"/>
      <c r="F25" s="808">
        <v>61.94</v>
      </c>
    </row>
    <row r="26" spans="1:6" s="251" customFormat="1" ht="12" x14ac:dyDescent="0.2">
      <c r="A26" s="809">
        <v>44377</v>
      </c>
      <c r="B26" s="810" t="s">
        <v>16775</v>
      </c>
      <c r="C26" s="230" t="s">
        <v>16828</v>
      </c>
      <c r="D26" s="811" t="s">
        <v>16776</v>
      </c>
      <c r="E26" s="230"/>
      <c r="F26" s="808">
        <v>38.25</v>
      </c>
    </row>
    <row r="27" spans="1:6" s="251" customFormat="1" ht="12" x14ac:dyDescent="0.2">
      <c r="A27" s="809">
        <v>44377</v>
      </c>
      <c r="B27" s="810" t="s">
        <v>16775</v>
      </c>
      <c r="C27" s="230" t="s">
        <v>16829</v>
      </c>
      <c r="D27" s="811" t="s">
        <v>16776</v>
      </c>
      <c r="E27" s="230"/>
      <c r="F27" s="808">
        <v>102.46</v>
      </c>
    </row>
    <row r="28" spans="1:6" s="251" customFormat="1" ht="12" x14ac:dyDescent="0.2">
      <c r="A28" s="809">
        <v>44377</v>
      </c>
      <c r="B28" s="810" t="s">
        <v>16775</v>
      </c>
      <c r="C28" s="230" t="s">
        <v>16830</v>
      </c>
      <c r="D28" s="811" t="s">
        <v>16776</v>
      </c>
      <c r="E28" s="230"/>
      <c r="F28" s="808">
        <v>64.66</v>
      </c>
    </row>
    <row r="29" spans="1:6" s="251" customFormat="1" ht="12" x14ac:dyDescent="0.2">
      <c r="A29" s="809">
        <v>44377</v>
      </c>
      <c r="B29" s="810" t="s">
        <v>16775</v>
      </c>
      <c r="C29" s="230" t="s">
        <v>16831</v>
      </c>
      <c r="D29" s="811" t="s">
        <v>16776</v>
      </c>
      <c r="E29" s="230"/>
      <c r="F29" s="808">
        <v>106.71</v>
      </c>
    </row>
    <row r="30" spans="1:6" s="251" customFormat="1" ht="12" x14ac:dyDescent="0.2">
      <c r="A30" s="809">
        <v>44377</v>
      </c>
      <c r="B30" s="810" t="s">
        <v>16775</v>
      </c>
      <c r="C30" s="230" t="s">
        <v>16832</v>
      </c>
      <c r="D30" s="811" t="s">
        <v>16776</v>
      </c>
      <c r="E30" s="230"/>
      <c r="F30" s="808">
        <v>32.159999999999997</v>
      </c>
    </row>
    <row r="31" spans="1:6" s="251" customFormat="1" ht="12" x14ac:dyDescent="0.2">
      <c r="A31" s="809">
        <v>44377</v>
      </c>
      <c r="B31" s="810" t="s">
        <v>16775</v>
      </c>
      <c r="C31" s="230" t="s">
        <v>16833</v>
      </c>
      <c r="D31" s="811" t="s">
        <v>16776</v>
      </c>
      <c r="E31" s="230"/>
      <c r="F31" s="808">
        <v>95.6</v>
      </c>
    </row>
    <row r="32" spans="1:6" s="251" customFormat="1" ht="12" x14ac:dyDescent="0.2">
      <c r="A32" s="809">
        <v>44377</v>
      </c>
      <c r="B32" s="810" t="s">
        <v>16775</v>
      </c>
      <c r="C32" s="230" t="s">
        <v>16834</v>
      </c>
      <c r="D32" s="811" t="s">
        <v>16776</v>
      </c>
      <c r="E32" s="230"/>
      <c r="F32" s="808">
        <v>48.46</v>
      </c>
    </row>
    <row r="33" spans="1:6" s="251" customFormat="1" ht="12" x14ac:dyDescent="0.2">
      <c r="A33" s="809">
        <v>44377</v>
      </c>
      <c r="B33" s="810" t="s">
        <v>16775</v>
      </c>
      <c r="C33" s="230" t="s">
        <v>16835</v>
      </c>
      <c r="D33" s="811" t="s">
        <v>16776</v>
      </c>
      <c r="E33" s="230"/>
      <c r="F33" s="808">
        <v>112.34</v>
      </c>
    </row>
    <row r="34" spans="1:6" s="251" customFormat="1" ht="12" x14ac:dyDescent="0.2">
      <c r="A34" s="809">
        <v>44377</v>
      </c>
      <c r="B34" s="810" t="s">
        <v>16775</v>
      </c>
      <c r="C34" s="230" t="s">
        <v>16836</v>
      </c>
      <c r="D34" s="811" t="s">
        <v>16776</v>
      </c>
      <c r="E34" s="230"/>
      <c r="F34" s="808">
        <v>110.44</v>
      </c>
    </row>
    <row r="35" spans="1:6" s="251" customFormat="1" ht="12" x14ac:dyDescent="0.2">
      <c r="A35" s="809">
        <v>44377</v>
      </c>
      <c r="B35" s="810" t="s">
        <v>16775</v>
      </c>
      <c r="C35" s="230" t="s">
        <v>16837</v>
      </c>
      <c r="D35" s="811" t="s">
        <v>16776</v>
      </c>
      <c r="E35" s="230"/>
      <c r="F35" s="808">
        <v>103.77</v>
      </c>
    </row>
    <row r="36" spans="1:6" s="251" customFormat="1" ht="12" x14ac:dyDescent="0.2">
      <c r="A36" s="809">
        <v>44377</v>
      </c>
      <c r="B36" s="810" t="s">
        <v>16775</v>
      </c>
      <c r="C36" s="230" t="s">
        <v>16838</v>
      </c>
      <c r="D36" s="811" t="s">
        <v>16776</v>
      </c>
      <c r="E36" s="230"/>
      <c r="F36" s="808">
        <v>35.6</v>
      </c>
    </row>
    <row r="37" spans="1:6" s="251" customFormat="1" ht="12" x14ac:dyDescent="0.2">
      <c r="A37" s="809">
        <v>44377</v>
      </c>
      <c r="B37" s="810" t="s">
        <v>16775</v>
      </c>
      <c r="C37" s="230" t="s">
        <v>16839</v>
      </c>
      <c r="D37" s="811" t="s">
        <v>16776</v>
      </c>
      <c r="E37" s="230"/>
      <c r="F37" s="808">
        <v>42</v>
      </c>
    </row>
    <row r="38" spans="1:6" s="251" customFormat="1" ht="12" x14ac:dyDescent="0.2">
      <c r="A38" s="809">
        <v>44377</v>
      </c>
      <c r="B38" s="810" t="s">
        <v>16775</v>
      </c>
      <c r="C38" s="230" t="s">
        <v>16840</v>
      </c>
      <c r="D38" s="811" t="s">
        <v>16776</v>
      </c>
      <c r="E38" s="230"/>
      <c r="F38" s="808">
        <v>138.68</v>
      </c>
    </row>
    <row r="39" spans="1:6" s="251" customFormat="1" ht="12" x14ac:dyDescent="0.2">
      <c r="A39" s="809">
        <v>44381</v>
      </c>
      <c r="B39" s="810" t="s">
        <v>16775</v>
      </c>
      <c r="C39" s="230" t="s">
        <v>16778</v>
      </c>
      <c r="D39" s="811" t="s">
        <v>16779</v>
      </c>
      <c r="E39" s="230"/>
      <c r="F39" s="241">
        <v>36.19</v>
      </c>
    </row>
    <row r="40" spans="1:6" s="251" customFormat="1" ht="12" x14ac:dyDescent="0.2">
      <c r="A40" s="809">
        <v>44383</v>
      </c>
      <c r="B40" s="810" t="s">
        <v>16775</v>
      </c>
      <c r="C40" s="230" t="s">
        <v>16780</v>
      </c>
      <c r="D40" s="811" t="s">
        <v>16781</v>
      </c>
      <c r="E40" s="230"/>
      <c r="F40" s="241">
        <v>319.82</v>
      </c>
    </row>
    <row r="41" spans="1:6" s="251" customFormat="1" ht="12" x14ac:dyDescent="0.2">
      <c r="A41" s="809">
        <v>44383</v>
      </c>
      <c r="B41" s="810" t="s">
        <v>16775</v>
      </c>
      <c r="C41" s="230" t="s">
        <v>16782</v>
      </c>
      <c r="D41" s="811" t="s">
        <v>16783</v>
      </c>
      <c r="E41" s="230"/>
      <c r="F41" s="241">
        <v>49.91</v>
      </c>
    </row>
    <row r="42" spans="1:6" s="251" customFormat="1" ht="12" x14ac:dyDescent="0.2">
      <c r="A42" s="809">
        <v>44383</v>
      </c>
      <c r="B42" s="810" t="s">
        <v>16775</v>
      </c>
      <c r="C42" s="230" t="s">
        <v>16784</v>
      </c>
      <c r="D42" s="811" t="s">
        <v>16785</v>
      </c>
      <c r="E42" s="230"/>
      <c r="F42" s="241">
        <v>48.91</v>
      </c>
    </row>
    <row r="43" spans="1:6" s="251" customFormat="1" ht="12" x14ac:dyDescent="0.2">
      <c r="A43" s="809">
        <v>44383</v>
      </c>
      <c r="B43" s="810" t="s">
        <v>16775</v>
      </c>
      <c r="C43" s="230" t="s">
        <v>16786</v>
      </c>
      <c r="D43" s="811" t="s">
        <v>16787</v>
      </c>
      <c r="E43" s="230"/>
      <c r="F43" s="241">
        <v>37.520000000000003</v>
      </c>
    </row>
    <row r="44" spans="1:6" s="251" customFormat="1" ht="12" x14ac:dyDescent="0.2">
      <c r="A44" s="809">
        <v>44390</v>
      </c>
      <c r="B44" s="810" t="s">
        <v>16775</v>
      </c>
      <c r="C44" s="230" t="s">
        <v>16788</v>
      </c>
      <c r="D44" s="811" t="s">
        <v>16789</v>
      </c>
      <c r="E44" s="230"/>
      <c r="F44" s="241">
        <v>77.650000000000006</v>
      </c>
    </row>
    <row r="45" spans="1:6" s="251" customFormat="1" ht="12" x14ac:dyDescent="0.2">
      <c r="A45" s="809">
        <v>44390</v>
      </c>
      <c r="B45" s="810" t="s">
        <v>16775</v>
      </c>
      <c r="C45" s="230" t="s">
        <v>16790</v>
      </c>
      <c r="D45" s="811" t="s">
        <v>16791</v>
      </c>
      <c r="E45" s="230"/>
      <c r="F45" s="241">
        <v>43.45</v>
      </c>
    </row>
    <row r="46" spans="1:6" s="251" customFormat="1" ht="12" x14ac:dyDescent="0.2">
      <c r="A46" s="809">
        <v>44390</v>
      </c>
      <c r="B46" s="810" t="s">
        <v>16775</v>
      </c>
      <c r="C46" s="230" t="s">
        <v>16792</v>
      </c>
      <c r="D46" s="811" t="s">
        <v>16793</v>
      </c>
      <c r="E46" s="230"/>
      <c r="F46" s="241">
        <v>48.82</v>
      </c>
    </row>
    <row r="47" spans="1:6" s="251" customFormat="1" ht="12" x14ac:dyDescent="0.2">
      <c r="A47" s="809">
        <v>44391</v>
      </c>
      <c r="B47" s="810" t="s">
        <v>16775</v>
      </c>
      <c r="C47" s="230" t="s">
        <v>16794</v>
      </c>
      <c r="D47" s="811" t="s">
        <v>16795</v>
      </c>
      <c r="E47" s="230"/>
      <c r="F47" s="241">
        <v>107.44</v>
      </c>
    </row>
    <row r="48" spans="1:6" s="251" customFormat="1" ht="12" x14ac:dyDescent="0.2">
      <c r="A48" s="809">
        <v>44392</v>
      </c>
      <c r="B48" s="810" t="s">
        <v>16775</v>
      </c>
      <c r="C48" s="230" t="s">
        <v>16796</v>
      </c>
      <c r="D48" s="811" t="s">
        <v>16797</v>
      </c>
      <c r="E48" s="230"/>
      <c r="F48" s="241">
        <v>125.2</v>
      </c>
    </row>
    <row r="49" spans="1:7" s="183" customFormat="1" x14ac:dyDescent="0.25">
      <c r="A49" s="809">
        <v>44392</v>
      </c>
      <c r="B49" s="810" t="s">
        <v>16775</v>
      </c>
      <c r="C49" s="230" t="s">
        <v>16798</v>
      </c>
      <c r="D49" s="811" t="s">
        <v>16799</v>
      </c>
      <c r="E49" s="230"/>
      <c r="F49" s="241">
        <v>44.35</v>
      </c>
      <c r="G49" s="251"/>
    </row>
    <row r="50" spans="1:7" s="183" customFormat="1" x14ac:dyDescent="0.25">
      <c r="A50" s="809">
        <v>44395</v>
      </c>
      <c r="B50" s="810" t="s">
        <v>16775</v>
      </c>
      <c r="C50" s="230" t="s">
        <v>16800</v>
      </c>
      <c r="D50" s="811" t="s">
        <v>16801</v>
      </c>
      <c r="E50" s="230"/>
      <c r="F50" s="241">
        <v>93.05</v>
      </c>
      <c r="G50" s="251"/>
    </row>
    <row r="51" spans="1:7" s="183" customFormat="1" x14ac:dyDescent="0.25">
      <c r="A51" s="809">
        <v>44396</v>
      </c>
      <c r="B51" s="810" t="s">
        <v>16775</v>
      </c>
      <c r="C51" s="230" t="s">
        <v>16802</v>
      </c>
      <c r="D51" s="811" t="s">
        <v>16803</v>
      </c>
      <c r="E51" s="230"/>
      <c r="F51" s="241">
        <v>145.05000000000001</v>
      </c>
      <c r="G51" s="251"/>
    </row>
    <row r="52" spans="1:7" s="183" customFormat="1" x14ac:dyDescent="0.25">
      <c r="A52" s="809">
        <v>44398</v>
      </c>
      <c r="B52" s="810" t="s">
        <v>16775</v>
      </c>
      <c r="C52" s="230" t="s">
        <v>16804</v>
      </c>
      <c r="D52" s="811" t="s">
        <v>16805</v>
      </c>
      <c r="E52" s="230"/>
      <c r="F52" s="241">
        <v>43.44</v>
      </c>
      <c r="G52" s="251"/>
    </row>
    <row r="53" spans="1:7" s="183" customFormat="1" x14ac:dyDescent="0.25">
      <c r="A53" s="809">
        <v>44404</v>
      </c>
      <c r="B53" s="810" t="s">
        <v>16775</v>
      </c>
      <c r="C53" s="230" t="s">
        <v>16806</v>
      </c>
      <c r="D53" s="811" t="s">
        <v>16807</v>
      </c>
      <c r="E53" s="230"/>
      <c r="F53" s="241">
        <v>53.55</v>
      </c>
      <c r="G53" s="251"/>
    </row>
    <row r="54" spans="1:7" s="183" customFormat="1" x14ac:dyDescent="0.25">
      <c r="A54" s="809">
        <v>44405</v>
      </c>
      <c r="B54" s="810" t="s">
        <v>16775</v>
      </c>
      <c r="C54" s="230" t="s">
        <v>16808</v>
      </c>
      <c r="D54" s="811" t="s">
        <v>16809</v>
      </c>
      <c r="E54" s="230"/>
      <c r="F54" s="241">
        <v>119.2</v>
      </c>
      <c r="G54" s="251"/>
    </row>
    <row r="55" spans="1:7" s="183" customFormat="1" x14ac:dyDescent="0.25">
      <c r="A55" s="809">
        <v>44409</v>
      </c>
      <c r="B55" s="810" t="s">
        <v>16775</v>
      </c>
      <c r="C55" s="230" t="s">
        <v>16848</v>
      </c>
      <c r="D55" s="811" t="s">
        <v>16849</v>
      </c>
      <c r="E55" s="230"/>
      <c r="F55" s="241">
        <v>61.1</v>
      </c>
      <c r="G55" s="251"/>
    </row>
    <row r="56" spans="1:7" s="183" customFormat="1" x14ac:dyDescent="0.25">
      <c r="A56" s="809">
        <v>44417</v>
      </c>
      <c r="B56" s="810" t="s">
        <v>16775</v>
      </c>
      <c r="C56" s="230" t="s">
        <v>16850</v>
      </c>
      <c r="D56" s="811" t="s">
        <v>16851</v>
      </c>
      <c r="E56" s="230"/>
      <c r="F56" s="241">
        <v>139.6</v>
      </c>
      <c r="G56" s="251"/>
    </row>
    <row r="57" spans="1:7" s="183" customFormat="1" x14ac:dyDescent="0.25">
      <c r="A57" s="809">
        <v>44419</v>
      </c>
      <c r="B57" s="810" t="s">
        <v>16775</v>
      </c>
      <c r="C57" s="230" t="s">
        <v>16852</v>
      </c>
      <c r="D57" s="811" t="s">
        <v>16853</v>
      </c>
      <c r="E57" s="230"/>
      <c r="F57" s="241">
        <v>17.149999999999999</v>
      </c>
      <c r="G57" s="251"/>
    </row>
    <row r="58" spans="1:7" s="183" customFormat="1" x14ac:dyDescent="0.25">
      <c r="A58" s="809">
        <v>44419</v>
      </c>
      <c r="B58" s="810" t="s">
        <v>16775</v>
      </c>
      <c r="C58" s="230" t="s">
        <v>16854</v>
      </c>
      <c r="D58" s="811" t="s">
        <v>16855</v>
      </c>
      <c r="E58" s="230"/>
      <c r="F58" s="241">
        <v>33.68</v>
      </c>
      <c r="G58" s="251"/>
    </row>
    <row r="59" spans="1:7" s="183" customFormat="1" x14ac:dyDescent="0.25">
      <c r="A59" s="809">
        <v>44419</v>
      </c>
      <c r="B59" s="810" t="s">
        <v>16775</v>
      </c>
      <c r="C59" s="230" t="s">
        <v>16856</v>
      </c>
      <c r="D59" s="811" t="s">
        <v>16857</v>
      </c>
      <c r="E59" s="230"/>
      <c r="F59" s="241">
        <v>162.63</v>
      </c>
      <c r="G59" s="251"/>
    </row>
    <row r="60" spans="1:7" s="183" customFormat="1" x14ac:dyDescent="0.25">
      <c r="A60" s="809">
        <v>44423</v>
      </c>
      <c r="B60" s="810" t="s">
        <v>16775</v>
      </c>
      <c r="C60" s="230" t="s">
        <v>16858</v>
      </c>
      <c r="D60" s="811" t="s">
        <v>16859</v>
      </c>
      <c r="E60" s="230"/>
      <c r="F60" s="241">
        <v>64.48</v>
      </c>
      <c r="G60" s="251"/>
    </row>
    <row r="61" spans="1:7" ht="14.45" customHeight="1" x14ac:dyDescent="0.25">
      <c r="A61" s="809">
        <v>44423</v>
      </c>
      <c r="B61" s="810" t="s">
        <v>16775</v>
      </c>
      <c r="C61" s="230" t="s">
        <v>16860</v>
      </c>
      <c r="D61" s="811" t="s">
        <v>16861</v>
      </c>
      <c r="E61" s="230"/>
      <c r="F61" s="241">
        <v>55.67</v>
      </c>
    </row>
    <row r="62" spans="1:7" ht="14.45" customHeight="1" x14ac:dyDescent="0.25">
      <c r="A62" s="809">
        <v>44425</v>
      </c>
      <c r="B62" s="810" t="s">
        <v>16775</v>
      </c>
      <c r="C62" s="230" t="s">
        <v>16862</v>
      </c>
      <c r="D62" s="811" t="s">
        <v>16863</v>
      </c>
      <c r="E62" s="230"/>
      <c r="F62" s="241">
        <v>79.47</v>
      </c>
    </row>
    <row r="63" spans="1:7" ht="14.45" customHeight="1" x14ac:dyDescent="0.25">
      <c r="A63" s="809">
        <v>44430</v>
      </c>
      <c r="B63" s="810" t="s">
        <v>16775</v>
      </c>
      <c r="C63" s="230" t="s">
        <v>16864</v>
      </c>
      <c r="D63" s="811" t="s">
        <v>16865</v>
      </c>
      <c r="E63" s="230"/>
      <c r="F63" s="241">
        <v>41.41</v>
      </c>
    </row>
    <row r="64" spans="1:7" ht="14.45" customHeight="1" x14ac:dyDescent="0.25">
      <c r="A64" s="809">
        <v>44432</v>
      </c>
      <c r="B64" s="810" t="s">
        <v>16775</v>
      </c>
      <c r="C64" s="230" t="s">
        <v>16866</v>
      </c>
      <c r="D64" s="811" t="s">
        <v>16867</v>
      </c>
      <c r="E64" s="230"/>
      <c r="F64" s="241">
        <v>72.27</v>
      </c>
    </row>
    <row r="65" spans="1:6" ht="14.45" customHeight="1" x14ac:dyDescent="0.25">
      <c r="A65" s="809">
        <v>44432</v>
      </c>
      <c r="B65" s="810" t="s">
        <v>16775</v>
      </c>
      <c r="C65" s="230" t="s">
        <v>16868</v>
      </c>
      <c r="D65" s="811" t="s">
        <v>16869</v>
      </c>
      <c r="E65" s="230"/>
      <c r="F65" s="241">
        <v>73.28</v>
      </c>
    </row>
    <row r="66" spans="1:6" ht="14.45" customHeight="1" x14ac:dyDescent="0.25">
      <c r="A66" s="809">
        <v>44432</v>
      </c>
      <c r="B66" s="810" t="s">
        <v>16775</v>
      </c>
      <c r="C66" s="230" t="s">
        <v>16870</v>
      </c>
      <c r="D66" s="811" t="s">
        <v>16871</v>
      </c>
      <c r="E66" s="230"/>
      <c r="F66" s="241">
        <v>123.37</v>
      </c>
    </row>
    <row r="67" spans="1:6" ht="14.45" customHeight="1" x14ac:dyDescent="0.25">
      <c r="A67" s="809">
        <v>44433</v>
      </c>
      <c r="B67" s="810" t="s">
        <v>16775</v>
      </c>
      <c r="C67" s="230" t="s">
        <v>16872</v>
      </c>
      <c r="D67" s="811" t="s">
        <v>16873</v>
      </c>
      <c r="E67" s="230"/>
      <c r="F67" s="241">
        <v>78.69</v>
      </c>
    </row>
    <row r="68" spans="1:6" ht="14.45" customHeight="1" x14ac:dyDescent="0.25">
      <c r="A68" s="809">
        <v>44435</v>
      </c>
      <c r="B68" s="810" t="s">
        <v>16775</v>
      </c>
      <c r="C68" s="230" t="s">
        <v>16874</v>
      </c>
      <c r="D68" s="811" t="s">
        <v>16875</v>
      </c>
      <c r="E68" s="230"/>
      <c r="F68" s="241">
        <v>930.79</v>
      </c>
    </row>
    <row r="69" spans="1:6" ht="14.45" customHeight="1" x14ac:dyDescent="0.25">
      <c r="A69" s="809">
        <v>44435</v>
      </c>
      <c r="B69" s="810" t="s">
        <v>16775</v>
      </c>
      <c r="C69" s="230" t="s">
        <v>16876</v>
      </c>
      <c r="D69" s="811" t="s">
        <v>16877</v>
      </c>
      <c r="E69" s="230"/>
      <c r="F69" s="241">
        <v>145.30000000000001</v>
      </c>
    </row>
    <row r="70" spans="1:6" ht="14.45" customHeight="1" x14ac:dyDescent="0.25">
      <c r="A70" s="809">
        <v>44437</v>
      </c>
      <c r="B70" s="810" t="s">
        <v>16775</v>
      </c>
      <c r="C70" s="230" t="s">
        <v>16878</v>
      </c>
      <c r="D70" s="811" t="s">
        <v>16879</v>
      </c>
      <c r="E70" s="230"/>
      <c r="F70" s="241">
        <v>109.99</v>
      </c>
    </row>
    <row r="71" spans="1:6" ht="14.45" customHeight="1" x14ac:dyDescent="0.25">
      <c r="A71" s="809">
        <v>44438</v>
      </c>
      <c r="B71" s="810" t="s">
        <v>16775</v>
      </c>
      <c r="C71" s="230" t="s">
        <v>16880</v>
      </c>
      <c r="D71" s="811" t="s">
        <v>16881</v>
      </c>
      <c r="E71" s="230"/>
      <c r="F71" s="241">
        <v>30.24</v>
      </c>
    </row>
    <row r="72" spans="1:6" ht="14.45" customHeight="1" x14ac:dyDescent="0.25">
      <c r="A72" s="809">
        <v>44439</v>
      </c>
      <c r="B72" s="810" t="s">
        <v>16775</v>
      </c>
      <c r="C72" s="230" t="s">
        <v>16882</v>
      </c>
      <c r="D72" s="811" t="s">
        <v>16883</v>
      </c>
      <c r="E72" s="230"/>
      <c r="F72" s="241">
        <v>140.22</v>
      </c>
    </row>
    <row r="73" spans="1:6" ht="14.45" customHeight="1" x14ac:dyDescent="0.25">
      <c r="A73" s="809">
        <v>44439</v>
      </c>
      <c r="B73" s="810" t="s">
        <v>16775</v>
      </c>
      <c r="C73" s="230" t="s">
        <v>16884</v>
      </c>
      <c r="D73" s="811" t="s">
        <v>16885</v>
      </c>
      <c r="E73" s="230"/>
      <c r="F73" s="241">
        <v>88.51</v>
      </c>
    </row>
    <row r="74" spans="1:6" ht="14.45" customHeight="1" x14ac:dyDescent="0.25">
      <c r="A74" s="809">
        <v>44441</v>
      </c>
      <c r="B74" s="810" t="s">
        <v>16775</v>
      </c>
      <c r="C74" s="230" t="s">
        <v>16998</v>
      </c>
      <c r="D74" s="811" t="s">
        <v>16999</v>
      </c>
      <c r="E74" s="230"/>
      <c r="F74" s="241">
        <v>34.32</v>
      </c>
    </row>
    <row r="75" spans="1:6" ht="14.45" customHeight="1" x14ac:dyDescent="0.25">
      <c r="A75" s="809">
        <v>44445</v>
      </c>
      <c r="B75" s="810" t="s">
        <v>16775</v>
      </c>
      <c r="C75" s="230" t="s">
        <v>17000</v>
      </c>
      <c r="D75" s="811" t="s">
        <v>17001</v>
      </c>
      <c r="E75" s="230"/>
      <c r="F75" s="241">
        <v>84.29</v>
      </c>
    </row>
    <row r="76" spans="1:6" ht="14.45" customHeight="1" x14ac:dyDescent="0.25">
      <c r="A76" s="809">
        <v>44446</v>
      </c>
      <c r="B76" s="810" t="s">
        <v>16775</v>
      </c>
      <c r="C76" s="230" t="s">
        <v>17002</v>
      </c>
      <c r="D76" s="811" t="s">
        <v>17003</v>
      </c>
      <c r="E76" s="230"/>
      <c r="F76" s="241">
        <v>252.34</v>
      </c>
    </row>
    <row r="77" spans="1:6" ht="14.45" customHeight="1" x14ac:dyDescent="0.25">
      <c r="A77" s="809">
        <v>44448</v>
      </c>
      <c r="B77" s="810" t="s">
        <v>16775</v>
      </c>
      <c r="C77" s="230" t="s">
        <v>17004</v>
      </c>
      <c r="D77" s="811" t="s">
        <v>17005</v>
      </c>
      <c r="E77" s="230"/>
      <c r="F77" s="241">
        <v>253.46</v>
      </c>
    </row>
    <row r="78" spans="1:6" ht="14.45" customHeight="1" x14ac:dyDescent="0.25">
      <c r="A78" s="809">
        <v>44448</v>
      </c>
      <c r="B78" s="810" t="s">
        <v>16775</v>
      </c>
      <c r="C78" s="230" t="s">
        <v>17006</v>
      </c>
      <c r="D78" s="811" t="s">
        <v>17007</v>
      </c>
      <c r="E78" s="230"/>
      <c r="F78" s="241">
        <v>168.37</v>
      </c>
    </row>
    <row r="79" spans="1:6" x14ac:dyDescent="0.25">
      <c r="A79" s="809">
        <v>44449</v>
      </c>
      <c r="B79" s="810" t="s">
        <v>16775</v>
      </c>
      <c r="C79" s="230" t="s">
        <v>17008</v>
      </c>
      <c r="D79" s="811" t="s">
        <v>17009</v>
      </c>
      <c r="E79" s="230"/>
      <c r="F79" s="241">
        <v>62.05</v>
      </c>
    </row>
    <row r="80" spans="1:6" x14ac:dyDescent="0.25">
      <c r="A80" s="809">
        <v>44451</v>
      </c>
      <c r="B80" s="810" t="s">
        <v>16775</v>
      </c>
      <c r="C80" s="230" t="s">
        <v>17010</v>
      </c>
      <c r="D80" s="811" t="s">
        <v>17011</v>
      </c>
      <c r="E80" s="230"/>
      <c r="F80" s="241">
        <v>82.29</v>
      </c>
    </row>
    <row r="81" spans="1:6" x14ac:dyDescent="0.25">
      <c r="A81" s="809">
        <v>44453</v>
      </c>
      <c r="B81" s="810" t="s">
        <v>16775</v>
      </c>
      <c r="C81" s="230" t="s">
        <v>17012</v>
      </c>
      <c r="D81" s="811" t="s">
        <v>17013</v>
      </c>
      <c r="E81" s="230"/>
      <c r="F81" s="241">
        <v>20.68</v>
      </c>
    </row>
    <row r="82" spans="1:6" x14ac:dyDescent="0.25">
      <c r="A82" s="809">
        <v>44453</v>
      </c>
      <c r="B82" s="810" t="s">
        <v>16775</v>
      </c>
      <c r="C82" s="230" t="s">
        <v>17014</v>
      </c>
      <c r="D82" s="811" t="s">
        <v>17015</v>
      </c>
      <c r="E82" s="230"/>
      <c r="F82" s="241">
        <v>24.03</v>
      </c>
    </row>
    <row r="83" spans="1:6" x14ac:dyDescent="0.25">
      <c r="A83" s="809">
        <v>44455</v>
      </c>
      <c r="B83" s="810" t="s">
        <v>16775</v>
      </c>
      <c r="C83" s="230" t="s">
        <v>17016</v>
      </c>
      <c r="D83" s="811" t="s">
        <v>17017</v>
      </c>
      <c r="E83" s="230"/>
      <c r="F83" s="241">
        <v>38.06</v>
      </c>
    </row>
    <row r="84" spans="1:6" x14ac:dyDescent="0.25">
      <c r="A84" s="809">
        <v>44458</v>
      </c>
      <c r="B84" s="810" t="s">
        <v>16775</v>
      </c>
      <c r="C84" s="230" t="s">
        <v>17018</v>
      </c>
      <c r="D84" s="811" t="s">
        <v>17019</v>
      </c>
      <c r="E84" s="230"/>
      <c r="F84" s="241">
        <v>46.24</v>
      </c>
    </row>
    <row r="85" spans="1:6" x14ac:dyDescent="0.25">
      <c r="A85" s="809">
        <v>44459</v>
      </c>
      <c r="B85" s="810" t="s">
        <v>16775</v>
      </c>
      <c r="C85" s="230" t="s">
        <v>17020</v>
      </c>
      <c r="D85" s="811" t="s">
        <v>17021</v>
      </c>
      <c r="E85" s="230"/>
      <c r="F85" s="241">
        <v>76.2</v>
      </c>
    </row>
    <row r="86" spans="1:6" x14ac:dyDescent="0.25">
      <c r="A86" s="809">
        <v>44459</v>
      </c>
      <c r="B86" s="810" t="s">
        <v>16775</v>
      </c>
      <c r="C86" s="230" t="s">
        <v>17022</v>
      </c>
      <c r="D86" s="811" t="s">
        <v>17023</v>
      </c>
      <c r="E86" s="230"/>
      <c r="F86" s="241">
        <v>46.26</v>
      </c>
    </row>
    <row r="87" spans="1:6" x14ac:dyDescent="0.25">
      <c r="A87" s="809">
        <v>44459</v>
      </c>
      <c r="B87" s="810" t="s">
        <v>16775</v>
      </c>
      <c r="C87" s="230" t="s">
        <v>17024</v>
      </c>
      <c r="D87" s="811" t="s">
        <v>17025</v>
      </c>
      <c r="E87" s="230"/>
      <c r="F87" s="241">
        <v>169.01</v>
      </c>
    </row>
    <row r="88" spans="1:6" x14ac:dyDescent="0.25">
      <c r="A88" s="809">
        <v>44459</v>
      </c>
      <c r="B88" s="810" t="s">
        <v>16775</v>
      </c>
      <c r="C88" s="230" t="s">
        <v>17026</v>
      </c>
      <c r="D88" s="811" t="s">
        <v>17027</v>
      </c>
      <c r="E88" s="230"/>
      <c r="F88" s="241">
        <v>38.479999999999997</v>
      </c>
    </row>
    <row r="89" spans="1:6" x14ac:dyDescent="0.25">
      <c r="A89" s="809">
        <v>44460</v>
      </c>
      <c r="B89" s="810" t="s">
        <v>16775</v>
      </c>
      <c r="C89" s="230" t="s">
        <v>17028</v>
      </c>
      <c r="D89" s="811" t="s">
        <v>17029</v>
      </c>
      <c r="E89" s="230"/>
      <c r="F89" s="241">
        <v>52.74</v>
      </c>
    </row>
    <row r="90" spans="1:6" x14ac:dyDescent="0.25">
      <c r="A90" s="809">
        <v>44460</v>
      </c>
      <c r="B90" s="810" t="s">
        <v>16775</v>
      </c>
      <c r="C90" s="230" t="s">
        <v>17030</v>
      </c>
      <c r="D90" s="811" t="s">
        <v>17031</v>
      </c>
      <c r="E90" s="230"/>
      <c r="F90" s="241">
        <v>118.17</v>
      </c>
    </row>
    <row r="91" spans="1:6" x14ac:dyDescent="0.25">
      <c r="A91" s="809">
        <v>44461</v>
      </c>
      <c r="B91" s="810" t="s">
        <v>16775</v>
      </c>
      <c r="C91" s="230" t="s">
        <v>17032</v>
      </c>
      <c r="D91" s="811" t="s">
        <v>17033</v>
      </c>
      <c r="E91" s="230"/>
      <c r="F91" s="241">
        <v>53.01</v>
      </c>
    </row>
    <row r="92" spans="1:6" x14ac:dyDescent="0.25">
      <c r="A92" s="809">
        <v>44461</v>
      </c>
      <c r="B92" s="810" t="s">
        <v>16775</v>
      </c>
      <c r="C92" s="230" t="s">
        <v>17034</v>
      </c>
      <c r="D92" s="811" t="s">
        <v>17035</v>
      </c>
      <c r="E92" s="230"/>
      <c r="F92" s="241">
        <v>369.22</v>
      </c>
    </row>
    <row r="93" spans="1:6" x14ac:dyDescent="0.25">
      <c r="A93" s="809">
        <v>44461</v>
      </c>
      <c r="B93" s="810" t="s">
        <v>16775</v>
      </c>
      <c r="C93" s="230" t="s">
        <v>17036</v>
      </c>
      <c r="D93" s="811" t="s">
        <v>17037</v>
      </c>
      <c r="E93" s="230"/>
      <c r="F93" s="241">
        <v>43.65</v>
      </c>
    </row>
    <row r="94" spans="1:6" x14ac:dyDescent="0.25">
      <c r="A94" s="809">
        <v>44465</v>
      </c>
      <c r="B94" s="810" t="s">
        <v>16775</v>
      </c>
      <c r="C94" s="230" t="s">
        <v>17038</v>
      </c>
      <c r="D94" s="811" t="s">
        <v>17039</v>
      </c>
      <c r="E94" s="230"/>
      <c r="F94" s="241">
        <v>98.63</v>
      </c>
    </row>
    <row r="95" spans="1:6" x14ac:dyDescent="0.25">
      <c r="A95" s="809">
        <v>44465</v>
      </c>
      <c r="B95" s="810" t="s">
        <v>16775</v>
      </c>
      <c r="C95" s="230" t="s">
        <v>17040</v>
      </c>
      <c r="D95" s="811" t="s">
        <v>17041</v>
      </c>
      <c r="E95" s="230"/>
      <c r="F95" s="241">
        <v>30.1</v>
      </c>
    </row>
    <row r="96" spans="1:6" x14ac:dyDescent="0.25">
      <c r="A96" s="809">
        <v>44465</v>
      </c>
      <c r="B96" s="810" t="s">
        <v>16775</v>
      </c>
      <c r="C96" s="230" t="s">
        <v>17042</v>
      </c>
      <c r="D96" s="811" t="s">
        <v>17043</v>
      </c>
      <c r="E96" s="230"/>
      <c r="F96" s="241">
        <v>64.27</v>
      </c>
    </row>
    <row r="97" spans="1:6" x14ac:dyDescent="0.25">
      <c r="A97" s="809">
        <v>44467</v>
      </c>
      <c r="B97" s="810" t="s">
        <v>16775</v>
      </c>
      <c r="C97" s="230" t="s">
        <v>17044</v>
      </c>
      <c r="D97" s="811" t="s">
        <v>17045</v>
      </c>
      <c r="E97" s="230"/>
      <c r="F97" s="241">
        <v>101.77</v>
      </c>
    </row>
    <row r="98" spans="1:6" x14ac:dyDescent="0.25">
      <c r="A98" s="809">
        <v>44467</v>
      </c>
      <c r="B98" s="810" t="s">
        <v>16775</v>
      </c>
      <c r="C98" s="230" t="s">
        <v>17046</v>
      </c>
      <c r="D98" s="811" t="s">
        <v>17047</v>
      </c>
      <c r="E98" s="230"/>
      <c r="F98" s="241">
        <v>94.82</v>
      </c>
    </row>
    <row r="99" spans="1:6" x14ac:dyDescent="0.25">
      <c r="A99" s="809">
        <v>44468</v>
      </c>
      <c r="B99" s="810" t="s">
        <v>16775</v>
      </c>
      <c r="C99" s="230" t="s">
        <v>17048</v>
      </c>
      <c r="D99" s="811" t="s">
        <v>17049</v>
      </c>
      <c r="E99" s="230"/>
      <c r="F99" s="241">
        <v>128.31</v>
      </c>
    </row>
    <row r="100" spans="1:6" x14ac:dyDescent="0.25">
      <c r="A100" s="809">
        <v>44472</v>
      </c>
      <c r="B100" s="810" t="s">
        <v>16775</v>
      </c>
      <c r="C100" s="230" t="s">
        <v>17178</v>
      </c>
      <c r="D100" s="811" t="s">
        <v>17179</v>
      </c>
      <c r="F100" s="241">
        <v>59.42</v>
      </c>
    </row>
    <row r="101" spans="1:6" x14ac:dyDescent="0.25">
      <c r="A101" s="809">
        <v>44472</v>
      </c>
      <c r="B101" s="810" t="s">
        <v>16775</v>
      </c>
      <c r="C101" s="230" t="s">
        <v>17180</v>
      </c>
      <c r="D101" s="811" t="s">
        <v>17181</v>
      </c>
      <c r="F101" s="241">
        <v>139.27000000000001</v>
      </c>
    </row>
    <row r="102" spans="1:6" x14ac:dyDescent="0.25">
      <c r="A102" s="809">
        <v>44473</v>
      </c>
      <c r="B102" s="810" t="s">
        <v>16775</v>
      </c>
      <c r="C102" s="230" t="s">
        <v>17182</v>
      </c>
      <c r="D102" s="811" t="s">
        <v>17183</v>
      </c>
      <c r="F102" s="241">
        <v>79.459999999999994</v>
      </c>
    </row>
    <row r="103" spans="1:6" x14ac:dyDescent="0.25">
      <c r="A103" s="809">
        <v>44474</v>
      </c>
      <c r="B103" s="810" t="s">
        <v>16775</v>
      </c>
      <c r="C103" s="230" t="s">
        <v>17184</v>
      </c>
      <c r="D103" s="811" t="s">
        <v>17185</v>
      </c>
      <c r="F103" s="241">
        <v>97.01</v>
      </c>
    </row>
    <row r="104" spans="1:6" x14ac:dyDescent="0.25">
      <c r="A104" s="809">
        <v>44474</v>
      </c>
      <c r="B104" s="810" t="s">
        <v>16775</v>
      </c>
      <c r="C104" s="230" t="s">
        <v>17186</v>
      </c>
      <c r="D104" s="811" t="s">
        <v>17187</v>
      </c>
      <c r="F104" s="241">
        <v>65.86</v>
      </c>
    </row>
    <row r="105" spans="1:6" x14ac:dyDescent="0.25">
      <c r="A105" s="809">
        <v>44480</v>
      </c>
      <c r="B105" s="810" t="s">
        <v>16775</v>
      </c>
      <c r="C105" s="230" t="s">
        <v>17188</v>
      </c>
      <c r="D105" s="811" t="s">
        <v>17189</v>
      </c>
      <c r="F105" s="241">
        <v>204.85</v>
      </c>
    </row>
    <row r="106" spans="1:6" x14ac:dyDescent="0.25">
      <c r="A106" s="809">
        <v>44480</v>
      </c>
      <c r="B106" s="810" t="s">
        <v>16775</v>
      </c>
      <c r="C106" s="230" t="s">
        <v>17190</v>
      </c>
      <c r="D106" s="811" t="s">
        <v>17191</v>
      </c>
      <c r="F106" s="241">
        <v>63.34</v>
      </c>
    </row>
    <row r="107" spans="1:6" x14ac:dyDescent="0.25">
      <c r="A107" s="809">
        <v>44481</v>
      </c>
      <c r="B107" s="810" t="s">
        <v>16775</v>
      </c>
      <c r="C107" s="230" t="s">
        <v>17192</v>
      </c>
      <c r="D107" s="811" t="s">
        <v>17193</v>
      </c>
      <c r="F107" s="241">
        <v>29.69</v>
      </c>
    </row>
    <row r="108" spans="1:6" x14ac:dyDescent="0.25">
      <c r="A108" s="809">
        <v>44481</v>
      </c>
      <c r="B108" s="810" t="s">
        <v>16775</v>
      </c>
      <c r="C108" s="230" t="s">
        <v>17194</v>
      </c>
      <c r="D108" s="811" t="s">
        <v>17195</v>
      </c>
      <c r="F108" s="241">
        <v>77.010000000000005</v>
      </c>
    </row>
    <row r="109" spans="1:6" x14ac:dyDescent="0.25">
      <c r="A109" s="809">
        <v>44481</v>
      </c>
      <c r="B109" s="810" t="s">
        <v>16775</v>
      </c>
      <c r="C109" s="230" t="s">
        <v>17196</v>
      </c>
      <c r="D109" s="811" t="s">
        <v>17197</v>
      </c>
      <c r="F109" s="241">
        <v>117.8</v>
      </c>
    </row>
    <row r="110" spans="1:6" x14ac:dyDescent="0.25">
      <c r="A110" s="809">
        <v>44483</v>
      </c>
      <c r="B110" s="810" t="s">
        <v>16775</v>
      </c>
      <c r="C110" s="230" t="s">
        <v>17198</v>
      </c>
      <c r="D110" s="811" t="s">
        <v>17199</v>
      </c>
      <c r="F110" s="241">
        <v>71.760000000000005</v>
      </c>
    </row>
    <row r="111" spans="1:6" x14ac:dyDescent="0.25">
      <c r="A111" s="809">
        <v>44483</v>
      </c>
      <c r="B111" s="810" t="s">
        <v>16775</v>
      </c>
      <c r="C111" s="230" t="s">
        <v>17200</v>
      </c>
      <c r="D111" s="811" t="s">
        <v>17201</v>
      </c>
      <c r="F111" s="241">
        <v>37.770000000000003</v>
      </c>
    </row>
    <row r="112" spans="1:6" x14ac:dyDescent="0.25">
      <c r="A112" s="809">
        <v>44483</v>
      </c>
      <c r="B112" s="810" t="s">
        <v>16775</v>
      </c>
      <c r="C112" s="230" t="s">
        <v>17202</v>
      </c>
      <c r="D112" s="811" t="s">
        <v>17203</v>
      </c>
      <c r="F112" s="241">
        <v>28.49</v>
      </c>
    </row>
    <row r="113" spans="1:6" x14ac:dyDescent="0.25">
      <c r="A113" s="809">
        <v>44483</v>
      </c>
      <c r="B113" s="810" t="s">
        <v>16775</v>
      </c>
      <c r="C113" s="230" t="s">
        <v>17204</v>
      </c>
      <c r="D113" s="811" t="s">
        <v>17205</v>
      </c>
      <c r="F113" s="241">
        <v>29.83</v>
      </c>
    </row>
    <row r="114" spans="1:6" x14ac:dyDescent="0.25">
      <c r="A114" s="809">
        <v>44486</v>
      </c>
      <c r="B114" s="810" t="s">
        <v>16775</v>
      </c>
      <c r="C114" s="230" t="s">
        <v>17206</v>
      </c>
      <c r="D114" s="811" t="s">
        <v>17207</v>
      </c>
      <c r="F114" s="241">
        <v>104.48</v>
      </c>
    </row>
    <row r="115" spans="1:6" x14ac:dyDescent="0.25">
      <c r="A115" s="809">
        <v>44488</v>
      </c>
      <c r="B115" s="810" t="s">
        <v>16775</v>
      </c>
      <c r="C115" s="230" t="s">
        <v>17208</v>
      </c>
      <c r="D115" s="811" t="s">
        <v>17209</v>
      </c>
      <c r="F115" s="241">
        <v>47.48</v>
      </c>
    </row>
    <row r="116" spans="1:6" x14ac:dyDescent="0.25">
      <c r="A116" s="809">
        <v>44488</v>
      </c>
      <c r="B116" s="810" t="s">
        <v>16775</v>
      </c>
      <c r="C116" s="230" t="s">
        <v>17210</v>
      </c>
      <c r="D116" s="811" t="s">
        <v>17211</v>
      </c>
      <c r="F116" s="241">
        <v>57.68</v>
      </c>
    </row>
    <row r="117" spans="1:6" x14ac:dyDescent="0.25">
      <c r="A117" s="809">
        <v>44488</v>
      </c>
      <c r="B117" s="810" t="s">
        <v>16775</v>
      </c>
      <c r="C117" s="230" t="s">
        <v>17212</v>
      </c>
      <c r="D117" s="811" t="s">
        <v>17213</v>
      </c>
      <c r="F117" s="241">
        <v>166.24</v>
      </c>
    </row>
    <row r="118" spans="1:6" x14ac:dyDescent="0.25">
      <c r="A118" s="809">
        <v>44491</v>
      </c>
      <c r="B118" s="810" t="s">
        <v>16775</v>
      </c>
      <c r="C118" s="230" t="s">
        <v>17214</v>
      </c>
      <c r="D118" s="811" t="s">
        <v>17215</v>
      </c>
      <c r="F118" s="241">
        <v>31.03</v>
      </c>
    </row>
    <row r="119" spans="1:6" x14ac:dyDescent="0.25">
      <c r="A119" s="809">
        <v>44493</v>
      </c>
      <c r="B119" s="810" t="s">
        <v>16775</v>
      </c>
      <c r="C119" s="230" t="s">
        <v>17216</v>
      </c>
      <c r="D119" s="811" t="s">
        <v>17217</v>
      </c>
      <c r="F119" s="241">
        <v>18.53</v>
      </c>
    </row>
    <row r="120" spans="1:6" x14ac:dyDescent="0.25">
      <c r="A120" s="809">
        <v>44493</v>
      </c>
      <c r="B120" s="810" t="s">
        <v>16775</v>
      </c>
      <c r="C120" s="230" t="s">
        <v>17218</v>
      </c>
      <c r="D120" s="811" t="s">
        <v>17219</v>
      </c>
      <c r="F120" s="241">
        <v>40.58</v>
      </c>
    </row>
    <row r="121" spans="1:6" x14ac:dyDescent="0.25">
      <c r="A121" s="809">
        <v>44493</v>
      </c>
      <c r="B121" s="810" t="s">
        <v>16775</v>
      </c>
      <c r="C121" s="230" t="s">
        <v>17220</v>
      </c>
      <c r="D121" s="811" t="s">
        <v>17221</v>
      </c>
      <c r="F121" s="241">
        <v>170.29</v>
      </c>
    </row>
    <row r="122" spans="1:6" x14ac:dyDescent="0.25">
      <c r="A122" s="809">
        <v>44493</v>
      </c>
      <c r="B122" s="810" t="s">
        <v>16775</v>
      </c>
      <c r="C122" s="230" t="s">
        <v>17222</v>
      </c>
      <c r="D122" s="811" t="s">
        <v>17223</v>
      </c>
      <c r="F122" s="241">
        <v>71.94</v>
      </c>
    </row>
    <row r="123" spans="1:6" x14ac:dyDescent="0.25">
      <c r="A123" s="809">
        <v>44493</v>
      </c>
      <c r="B123" s="810" t="s">
        <v>16775</v>
      </c>
      <c r="C123" s="230" t="s">
        <v>17224</v>
      </c>
      <c r="D123" s="811" t="s">
        <v>17225</v>
      </c>
      <c r="F123" s="241">
        <v>353.54</v>
      </c>
    </row>
    <row r="124" spans="1:6" x14ac:dyDescent="0.25">
      <c r="A124" s="809">
        <v>44493</v>
      </c>
      <c r="B124" s="810" t="s">
        <v>16775</v>
      </c>
      <c r="C124" s="230" t="s">
        <v>17226</v>
      </c>
      <c r="D124" s="811" t="s">
        <v>17227</v>
      </c>
      <c r="F124" s="241">
        <v>122.62</v>
      </c>
    </row>
    <row r="125" spans="1:6" x14ac:dyDescent="0.25">
      <c r="A125" s="809">
        <v>44495</v>
      </c>
      <c r="B125" s="810" t="s">
        <v>16775</v>
      </c>
      <c r="C125" s="230" t="s">
        <v>17228</v>
      </c>
      <c r="D125" s="811" t="s">
        <v>17229</v>
      </c>
      <c r="F125" s="241">
        <v>39.74</v>
      </c>
    </row>
    <row r="126" spans="1:6" x14ac:dyDescent="0.25">
      <c r="A126" s="809">
        <v>44495</v>
      </c>
      <c r="B126" s="810" t="s">
        <v>16775</v>
      </c>
      <c r="C126" s="230" t="s">
        <v>17230</v>
      </c>
      <c r="D126" s="811" t="s">
        <v>17231</v>
      </c>
      <c r="F126" s="241">
        <v>44.3</v>
      </c>
    </row>
    <row r="127" spans="1:6" x14ac:dyDescent="0.25">
      <c r="A127" s="809">
        <v>44495</v>
      </c>
      <c r="B127" s="810" t="s">
        <v>16775</v>
      </c>
      <c r="C127" s="230" t="s">
        <v>17232</v>
      </c>
      <c r="D127" s="811" t="s">
        <v>17233</v>
      </c>
      <c r="F127" s="241">
        <v>46.16</v>
      </c>
    </row>
    <row r="128" spans="1:6" x14ac:dyDescent="0.25">
      <c r="A128" s="809">
        <v>44495</v>
      </c>
      <c r="B128" s="810" t="s">
        <v>16775</v>
      </c>
      <c r="C128" s="230" t="s">
        <v>17234</v>
      </c>
      <c r="D128" s="811" t="s">
        <v>17235</v>
      </c>
      <c r="F128" s="241">
        <v>25.72</v>
      </c>
    </row>
    <row r="129" spans="1:6" x14ac:dyDescent="0.25">
      <c r="A129" s="809">
        <v>44500</v>
      </c>
      <c r="B129" s="810" t="s">
        <v>16775</v>
      </c>
      <c r="C129" s="230" t="s">
        <v>17236</v>
      </c>
      <c r="D129" s="811" t="s">
        <v>17237</v>
      </c>
      <c r="F129" s="241">
        <v>21.22</v>
      </c>
    </row>
    <row r="130" spans="1:6" x14ac:dyDescent="0.25">
      <c r="A130" s="809">
        <v>44500</v>
      </c>
      <c r="B130" s="810" t="s">
        <v>16775</v>
      </c>
      <c r="C130" s="230" t="s">
        <v>17238</v>
      </c>
      <c r="D130" s="811" t="s">
        <v>17239</v>
      </c>
      <c r="F130" s="241">
        <v>50.1</v>
      </c>
    </row>
    <row r="131" spans="1:6" x14ac:dyDescent="0.25">
      <c r="A131" s="809">
        <v>44500</v>
      </c>
      <c r="B131" s="810" t="s">
        <v>16775</v>
      </c>
      <c r="C131" s="230" t="s">
        <v>17240</v>
      </c>
      <c r="D131" s="811" t="s">
        <v>17241</v>
      </c>
      <c r="F131" s="241">
        <v>98.52</v>
      </c>
    </row>
    <row r="132" spans="1:6" x14ac:dyDescent="0.25">
      <c r="A132" s="809">
        <v>44500</v>
      </c>
      <c r="B132" s="810" t="s">
        <v>16775</v>
      </c>
      <c r="C132" s="230" t="s">
        <v>17242</v>
      </c>
      <c r="D132" s="811" t="s">
        <v>17243</v>
      </c>
      <c r="F132" s="241">
        <v>84.5</v>
      </c>
    </row>
    <row r="133" spans="1:6" x14ac:dyDescent="0.25">
      <c r="A133" s="809">
        <v>44500</v>
      </c>
      <c r="B133" s="810" t="s">
        <v>16775</v>
      </c>
      <c r="C133" s="230" t="s">
        <v>17244</v>
      </c>
      <c r="D133" s="811" t="s">
        <v>17245</v>
      </c>
      <c r="F133" s="241">
        <v>380.7</v>
      </c>
    </row>
    <row r="134" spans="1:6" x14ac:dyDescent="0.25">
      <c r="A134" s="809">
        <v>44500</v>
      </c>
      <c r="B134" s="810" t="s">
        <v>16775</v>
      </c>
      <c r="C134" s="230" t="s">
        <v>17246</v>
      </c>
      <c r="D134" s="811" t="s">
        <v>17247</v>
      </c>
      <c r="F134" s="241">
        <v>33.14</v>
      </c>
    </row>
    <row r="135" spans="1:6" x14ac:dyDescent="0.25">
      <c r="A135" s="809">
        <v>44500</v>
      </c>
      <c r="B135" s="810" t="s">
        <v>16775</v>
      </c>
      <c r="C135" s="230" t="s">
        <v>17248</v>
      </c>
      <c r="D135" s="811" t="s">
        <v>17249</v>
      </c>
      <c r="F135" s="241">
        <v>46.89</v>
      </c>
    </row>
    <row r="136" spans="1:6" x14ac:dyDescent="0.25">
      <c r="A136" s="809">
        <v>44500</v>
      </c>
      <c r="B136" s="810" t="s">
        <v>16775</v>
      </c>
      <c r="C136" s="230" t="s">
        <v>17250</v>
      </c>
      <c r="D136" s="811" t="s">
        <v>17251</v>
      </c>
      <c r="F136" s="241">
        <v>253.72</v>
      </c>
    </row>
    <row r="137" spans="1:6" x14ac:dyDescent="0.25">
      <c r="A137" s="809">
        <v>44500</v>
      </c>
      <c r="B137" s="810" t="s">
        <v>16775</v>
      </c>
      <c r="C137" s="230" t="s">
        <v>17252</v>
      </c>
      <c r="D137" s="811" t="s">
        <v>17253</v>
      </c>
      <c r="F137" s="241">
        <v>108.19</v>
      </c>
    </row>
    <row r="138" spans="1:6" x14ac:dyDescent="0.25">
      <c r="A138" s="809">
        <v>44500</v>
      </c>
      <c r="B138" s="810" t="s">
        <v>16775</v>
      </c>
      <c r="C138" s="230" t="s">
        <v>17254</v>
      </c>
      <c r="D138" s="811" t="s">
        <v>17255</v>
      </c>
      <c r="F138" s="241">
        <v>46.81</v>
      </c>
    </row>
    <row r="139" spans="1:6" x14ac:dyDescent="0.25">
      <c r="A139" s="809">
        <v>44500</v>
      </c>
      <c r="B139" s="810" t="s">
        <v>16775</v>
      </c>
      <c r="C139" s="230" t="s">
        <v>17256</v>
      </c>
      <c r="D139" s="811" t="s">
        <v>17257</v>
      </c>
      <c r="F139" s="241">
        <v>69.150000000000006</v>
      </c>
    </row>
    <row r="140" spans="1:6" x14ac:dyDescent="0.25">
      <c r="A140" s="809">
        <v>44500</v>
      </c>
      <c r="B140" s="810" t="s">
        <v>16775</v>
      </c>
      <c r="C140" s="230" t="s">
        <v>17258</v>
      </c>
      <c r="D140" s="811" t="s">
        <v>17259</v>
      </c>
      <c r="F140" s="241">
        <v>63.08</v>
      </c>
    </row>
    <row r="141" spans="1:6" x14ac:dyDescent="0.25">
      <c r="A141" s="809">
        <v>44500</v>
      </c>
      <c r="B141" s="810" t="s">
        <v>16775</v>
      </c>
      <c r="C141" s="230" t="s">
        <v>17260</v>
      </c>
      <c r="D141" s="811" t="s">
        <v>17261</v>
      </c>
      <c r="F141" s="241">
        <v>72.52</v>
      </c>
    </row>
    <row r="142" spans="1:6" x14ac:dyDescent="0.25">
      <c r="A142" s="809">
        <v>44502</v>
      </c>
      <c r="B142" s="810" t="s">
        <v>16775</v>
      </c>
      <c r="C142" s="230" t="s">
        <v>17423</v>
      </c>
      <c r="D142" s="811" t="s">
        <v>17467</v>
      </c>
      <c r="F142" s="241">
        <v>279.35000000000002</v>
      </c>
    </row>
    <row r="143" spans="1:6" x14ac:dyDescent="0.25">
      <c r="A143" s="809">
        <v>44502</v>
      </c>
      <c r="B143" s="810" t="s">
        <v>16775</v>
      </c>
      <c r="C143" s="230" t="s">
        <v>17424</v>
      </c>
      <c r="D143" s="811" t="s">
        <v>17468</v>
      </c>
      <c r="F143" s="241">
        <v>66.17</v>
      </c>
    </row>
    <row r="144" spans="1:6" x14ac:dyDescent="0.25">
      <c r="A144" s="809">
        <v>44502</v>
      </c>
      <c r="B144" s="810" t="s">
        <v>16775</v>
      </c>
      <c r="C144" s="230" t="s">
        <v>17425</v>
      </c>
      <c r="D144" s="811" t="s">
        <v>17469</v>
      </c>
      <c r="F144" s="241">
        <v>21.65</v>
      </c>
    </row>
    <row r="145" spans="1:6" x14ac:dyDescent="0.25">
      <c r="A145" s="809">
        <v>44507</v>
      </c>
      <c r="B145" s="810" t="s">
        <v>16775</v>
      </c>
      <c r="C145" s="230" t="s">
        <v>17426</v>
      </c>
      <c r="D145" s="811" t="s">
        <v>17470</v>
      </c>
      <c r="F145" s="241">
        <v>31.92</v>
      </c>
    </row>
    <row r="146" spans="1:6" x14ac:dyDescent="0.25">
      <c r="A146" s="809">
        <v>44507</v>
      </c>
      <c r="B146" s="810" t="s">
        <v>16775</v>
      </c>
      <c r="C146" s="230" t="s">
        <v>17427</v>
      </c>
      <c r="D146" s="811" t="s">
        <v>17471</v>
      </c>
      <c r="F146" s="241">
        <v>154.07</v>
      </c>
    </row>
    <row r="147" spans="1:6" x14ac:dyDescent="0.25">
      <c r="A147" s="809">
        <v>44507</v>
      </c>
      <c r="B147" s="810" t="s">
        <v>16775</v>
      </c>
      <c r="C147" s="230" t="s">
        <v>17428</v>
      </c>
      <c r="D147" s="811" t="s">
        <v>17472</v>
      </c>
      <c r="F147" s="241">
        <v>164.35</v>
      </c>
    </row>
    <row r="148" spans="1:6" x14ac:dyDescent="0.25">
      <c r="A148" s="809">
        <v>44507</v>
      </c>
      <c r="B148" s="810" t="s">
        <v>16775</v>
      </c>
      <c r="C148" s="230" t="s">
        <v>17429</v>
      </c>
      <c r="D148" s="811" t="s">
        <v>17473</v>
      </c>
      <c r="F148" s="241">
        <v>80.31</v>
      </c>
    </row>
    <row r="149" spans="1:6" x14ac:dyDescent="0.25">
      <c r="A149" s="809">
        <v>44507</v>
      </c>
      <c r="B149" s="810" t="s">
        <v>16775</v>
      </c>
      <c r="C149" s="230" t="s">
        <v>17430</v>
      </c>
      <c r="D149" s="811" t="s">
        <v>17474</v>
      </c>
      <c r="F149" s="241">
        <v>75.02</v>
      </c>
    </row>
    <row r="150" spans="1:6" x14ac:dyDescent="0.25">
      <c r="A150" s="809">
        <v>44507</v>
      </c>
      <c r="B150" s="810" t="s">
        <v>16775</v>
      </c>
      <c r="C150" s="230" t="s">
        <v>17431</v>
      </c>
      <c r="D150" s="811" t="s">
        <v>17475</v>
      </c>
      <c r="F150" s="241">
        <v>73.91</v>
      </c>
    </row>
    <row r="151" spans="1:6" x14ac:dyDescent="0.25">
      <c r="A151" s="809">
        <v>44509</v>
      </c>
      <c r="B151" s="810" t="s">
        <v>16775</v>
      </c>
      <c r="C151" s="230" t="s">
        <v>17432</v>
      </c>
      <c r="D151" s="811" t="s">
        <v>17476</v>
      </c>
      <c r="F151" s="241">
        <v>111.39</v>
      </c>
    </row>
    <row r="152" spans="1:6" x14ac:dyDescent="0.25">
      <c r="A152" s="809">
        <v>44509</v>
      </c>
      <c r="B152" s="810" t="s">
        <v>16775</v>
      </c>
      <c r="C152" s="230" t="s">
        <v>17433</v>
      </c>
      <c r="D152" s="811" t="s">
        <v>17477</v>
      </c>
      <c r="F152" s="241">
        <v>93.25</v>
      </c>
    </row>
    <row r="153" spans="1:6" x14ac:dyDescent="0.25">
      <c r="A153" s="809">
        <v>44511</v>
      </c>
      <c r="B153" s="810" t="s">
        <v>16775</v>
      </c>
      <c r="C153" s="230" t="s">
        <v>17434</v>
      </c>
      <c r="D153" s="811" t="s">
        <v>17478</v>
      </c>
      <c r="F153" s="241">
        <v>121.98</v>
      </c>
    </row>
    <row r="154" spans="1:6" x14ac:dyDescent="0.25">
      <c r="A154" s="809">
        <v>44514</v>
      </c>
      <c r="B154" s="810" t="s">
        <v>16775</v>
      </c>
      <c r="C154" s="230" t="s">
        <v>17435</v>
      </c>
      <c r="D154" s="811" t="s">
        <v>17479</v>
      </c>
      <c r="F154" s="241">
        <v>108.76</v>
      </c>
    </row>
    <row r="155" spans="1:6" x14ac:dyDescent="0.25">
      <c r="A155" s="809">
        <v>44514</v>
      </c>
      <c r="B155" s="810" t="s">
        <v>16775</v>
      </c>
      <c r="C155" s="230" t="s">
        <v>17436</v>
      </c>
      <c r="D155" s="811" t="s">
        <v>17480</v>
      </c>
      <c r="F155" s="241">
        <v>44.53</v>
      </c>
    </row>
    <row r="156" spans="1:6" x14ac:dyDescent="0.25">
      <c r="A156" s="809">
        <v>44514</v>
      </c>
      <c r="B156" s="810" t="s">
        <v>16775</v>
      </c>
      <c r="C156" s="230" t="s">
        <v>17437</v>
      </c>
      <c r="D156" s="811" t="s">
        <v>17481</v>
      </c>
      <c r="F156" s="241">
        <v>101.53</v>
      </c>
    </row>
    <row r="157" spans="1:6" x14ac:dyDescent="0.25">
      <c r="A157" s="809">
        <v>44514</v>
      </c>
      <c r="B157" s="810" t="s">
        <v>16775</v>
      </c>
      <c r="C157" s="230" t="s">
        <v>17438</v>
      </c>
      <c r="D157" s="811" t="s">
        <v>17482</v>
      </c>
      <c r="F157" s="241">
        <v>38.619999999999997</v>
      </c>
    </row>
    <row r="158" spans="1:6" x14ac:dyDescent="0.25">
      <c r="A158" s="809">
        <v>44514</v>
      </c>
      <c r="B158" s="810" t="s">
        <v>16775</v>
      </c>
      <c r="C158" s="230" t="s">
        <v>17439</v>
      </c>
      <c r="D158" s="811" t="s">
        <v>17483</v>
      </c>
      <c r="F158" s="241">
        <v>224.2</v>
      </c>
    </row>
    <row r="159" spans="1:6" x14ac:dyDescent="0.25">
      <c r="A159" s="809">
        <v>44514</v>
      </c>
      <c r="B159" s="810" t="s">
        <v>16775</v>
      </c>
      <c r="C159" s="230" t="s">
        <v>17440</v>
      </c>
      <c r="D159" s="811" t="s">
        <v>17484</v>
      </c>
      <c r="F159" s="241">
        <v>50.63</v>
      </c>
    </row>
    <row r="160" spans="1:6" x14ac:dyDescent="0.25">
      <c r="A160" s="809">
        <v>44514</v>
      </c>
      <c r="B160" s="810" t="s">
        <v>16775</v>
      </c>
      <c r="C160" s="230" t="s">
        <v>17441</v>
      </c>
      <c r="D160" s="811" t="s">
        <v>17485</v>
      </c>
      <c r="F160" s="241">
        <v>108.63</v>
      </c>
    </row>
    <row r="161" spans="1:6" x14ac:dyDescent="0.25">
      <c r="A161" s="809">
        <v>44516</v>
      </c>
      <c r="B161" s="810" t="s">
        <v>16775</v>
      </c>
      <c r="C161" s="230" t="s">
        <v>17442</v>
      </c>
      <c r="D161" s="811" t="s">
        <v>17486</v>
      </c>
      <c r="F161" s="241">
        <v>62.48</v>
      </c>
    </row>
    <row r="162" spans="1:6" x14ac:dyDescent="0.25">
      <c r="A162" s="809">
        <v>44516</v>
      </c>
      <c r="B162" s="810" t="s">
        <v>16775</v>
      </c>
      <c r="C162" s="230" t="s">
        <v>17443</v>
      </c>
      <c r="D162" s="811" t="s">
        <v>17487</v>
      </c>
      <c r="F162" s="241">
        <v>25.22</v>
      </c>
    </row>
    <row r="163" spans="1:6" x14ac:dyDescent="0.25">
      <c r="A163" s="809">
        <v>44517</v>
      </c>
      <c r="B163" s="810" t="s">
        <v>16775</v>
      </c>
      <c r="C163" s="230" t="s">
        <v>17444</v>
      </c>
      <c r="D163" s="811" t="s">
        <v>17488</v>
      </c>
      <c r="F163" s="241">
        <v>331.29</v>
      </c>
    </row>
    <row r="164" spans="1:6" x14ac:dyDescent="0.25">
      <c r="A164" s="809">
        <v>44521</v>
      </c>
      <c r="B164" s="810" t="s">
        <v>16775</v>
      </c>
      <c r="C164" s="230" t="s">
        <v>17445</v>
      </c>
      <c r="D164" s="811" t="s">
        <v>17489</v>
      </c>
      <c r="F164" s="241">
        <v>84.21</v>
      </c>
    </row>
    <row r="165" spans="1:6" x14ac:dyDescent="0.25">
      <c r="A165" s="809">
        <v>44521</v>
      </c>
      <c r="B165" s="810" t="s">
        <v>16775</v>
      </c>
      <c r="C165" s="230" t="s">
        <v>17446</v>
      </c>
      <c r="D165" s="811" t="s">
        <v>17490</v>
      </c>
      <c r="F165" s="241">
        <v>13.3</v>
      </c>
    </row>
    <row r="166" spans="1:6" x14ac:dyDescent="0.25">
      <c r="A166" s="809">
        <v>44521</v>
      </c>
      <c r="B166" s="810" t="s">
        <v>16775</v>
      </c>
      <c r="C166" s="230" t="s">
        <v>17447</v>
      </c>
      <c r="D166" s="811" t="s">
        <v>17491</v>
      </c>
      <c r="F166" s="241">
        <v>162.86000000000001</v>
      </c>
    </row>
    <row r="167" spans="1:6" x14ac:dyDescent="0.25">
      <c r="A167" s="809">
        <v>44521</v>
      </c>
      <c r="B167" s="810" t="s">
        <v>16775</v>
      </c>
      <c r="C167" s="230" t="s">
        <v>17448</v>
      </c>
      <c r="D167" s="811" t="s">
        <v>17492</v>
      </c>
      <c r="F167" s="241">
        <v>213.28</v>
      </c>
    </row>
    <row r="168" spans="1:6" x14ac:dyDescent="0.25">
      <c r="A168" s="809">
        <v>44521</v>
      </c>
      <c r="B168" s="810" t="s">
        <v>16775</v>
      </c>
      <c r="C168" s="230" t="s">
        <v>17449</v>
      </c>
      <c r="D168" s="811" t="s">
        <v>17493</v>
      </c>
      <c r="F168" s="241">
        <v>109.07</v>
      </c>
    </row>
    <row r="169" spans="1:6" x14ac:dyDescent="0.25">
      <c r="A169" s="809">
        <v>44523</v>
      </c>
      <c r="B169" s="810" t="s">
        <v>16775</v>
      </c>
      <c r="C169" s="230" t="s">
        <v>17450</v>
      </c>
      <c r="D169" s="811" t="s">
        <v>17494</v>
      </c>
      <c r="F169" s="241">
        <v>120.19</v>
      </c>
    </row>
    <row r="170" spans="1:6" x14ac:dyDescent="0.25">
      <c r="A170" s="809">
        <v>44523</v>
      </c>
      <c r="B170" s="810" t="s">
        <v>16775</v>
      </c>
      <c r="C170" s="230" t="s">
        <v>17451</v>
      </c>
      <c r="D170" s="811" t="s">
        <v>17495</v>
      </c>
      <c r="F170" s="241">
        <v>17.100000000000001</v>
      </c>
    </row>
    <row r="171" spans="1:6" x14ac:dyDescent="0.25">
      <c r="A171" s="809">
        <v>44523</v>
      </c>
      <c r="B171" s="810" t="s">
        <v>16775</v>
      </c>
      <c r="C171" s="230" t="s">
        <v>17452</v>
      </c>
      <c r="D171" s="811" t="s">
        <v>17496</v>
      </c>
      <c r="F171" s="241">
        <v>40.56</v>
      </c>
    </row>
    <row r="172" spans="1:6" x14ac:dyDescent="0.25">
      <c r="A172" s="809">
        <v>44524</v>
      </c>
      <c r="B172" s="810" t="s">
        <v>16775</v>
      </c>
      <c r="C172" s="230" t="s">
        <v>17453</v>
      </c>
      <c r="D172" s="811" t="s">
        <v>17497</v>
      </c>
      <c r="F172" s="241">
        <v>210.44</v>
      </c>
    </row>
    <row r="173" spans="1:6" x14ac:dyDescent="0.25">
      <c r="A173" s="809">
        <v>44528</v>
      </c>
      <c r="B173" s="810" t="s">
        <v>16775</v>
      </c>
      <c r="C173" s="230" t="s">
        <v>17454</v>
      </c>
      <c r="D173" s="811" t="s">
        <v>17498</v>
      </c>
      <c r="F173" s="241">
        <v>17.329999999999998</v>
      </c>
    </row>
    <row r="174" spans="1:6" x14ac:dyDescent="0.25">
      <c r="A174" s="809">
        <v>44528</v>
      </c>
      <c r="B174" s="810" t="s">
        <v>16775</v>
      </c>
      <c r="C174" s="230" t="s">
        <v>17455</v>
      </c>
      <c r="D174" s="811" t="s">
        <v>17499</v>
      </c>
      <c r="F174" s="241">
        <v>55.4</v>
      </c>
    </row>
    <row r="175" spans="1:6" x14ac:dyDescent="0.25">
      <c r="A175" s="809">
        <v>44528</v>
      </c>
      <c r="B175" s="810" t="s">
        <v>16775</v>
      </c>
      <c r="C175" s="230" t="s">
        <v>17456</v>
      </c>
      <c r="D175" s="811" t="s">
        <v>17500</v>
      </c>
      <c r="F175" s="241">
        <v>44.85</v>
      </c>
    </row>
    <row r="176" spans="1:6" x14ac:dyDescent="0.25">
      <c r="A176" s="809">
        <v>44528</v>
      </c>
      <c r="B176" s="810" t="s">
        <v>16775</v>
      </c>
      <c r="C176" s="230" t="s">
        <v>17457</v>
      </c>
      <c r="D176" s="811" t="s">
        <v>17501</v>
      </c>
      <c r="F176" s="241">
        <v>85</v>
      </c>
    </row>
    <row r="177" spans="1:6" x14ac:dyDescent="0.25">
      <c r="A177" s="809">
        <v>44528</v>
      </c>
      <c r="B177" s="810" t="s">
        <v>16775</v>
      </c>
      <c r="C177" s="230" t="s">
        <v>17458</v>
      </c>
      <c r="D177" s="811" t="s">
        <v>17502</v>
      </c>
      <c r="F177" s="241">
        <v>49.77</v>
      </c>
    </row>
    <row r="178" spans="1:6" x14ac:dyDescent="0.25">
      <c r="A178" s="809">
        <v>44528</v>
      </c>
      <c r="B178" s="810" t="s">
        <v>16775</v>
      </c>
      <c r="C178" s="230" t="s">
        <v>17459</v>
      </c>
      <c r="D178" s="811" t="s">
        <v>17503</v>
      </c>
      <c r="F178" s="241">
        <v>34.57</v>
      </c>
    </row>
    <row r="179" spans="1:6" x14ac:dyDescent="0.25">
      <c r="A179" s="809">
        <v>44528</v>
      </c>
      <c r="B179" s="810" t="s">
        <v>16775</v>
      </c>
      <c r="C179" s="230" t="s">
        <v>17460</v>
      </c>
      <c r="D179" s="811" t="s">
        <v>17504</v>
      </c>
      <c r="F179" s="241">
        <v>93.56</v>
      </c>
    </row>
    <row r="180" spans="1:6" x14ac:dyDescent="0.25">
      <c r="A180" s="809">
        <v>44528</v>
      </c>
      <c r="B180" s="810" t="s">
        <v>16775</v>
      </c>
      <c r="C180" s="230" t="s">
        <v>17461</v>
      </c>
      <c r="D180" s="811" t="s">
        <v>17505</v>
      </c>
      <c r="F180" s="241">
        <v>156.44999999999999</v>
      </c>
    </row>
    <row r="181" spans="1:6" x14ac:dyDescent="0.25">
      <c r="A181" s="809">
        <v>44529</v>
      </c>
      <c r="B181" s="810" t="s">
        <v>16775</v>
      </c>
      <c r="C181" s="230" t="s">
        <v>17462</v>
      </c>
      <c r="D181" s="811" t="s">
        <v>17506</v>
      </c>
      <c r="F181" s="241">
        <v>22.95</v>
      </c>
    </row>
    <row r="182" spans="1:6" x14ac:dyDescent="0.25">
      <c r="A182" s="809">
        <v>44530</v>
      </c>
      <c r="B182" s="810" t="s">
        <v>16775</v>
      </c>
      <c r="C182" s="230" t="s">
        <v>17463</v>
      </c>
      <c r="D182" s="811" t="s">
        <v>17507</v>
      </c>
      <c r="F182" s="241">
        <v>5.64</v>
      </c>
    </row>
    <row r="183" spans="1:6" x14ac:dyDescent="0.25">
      <c r="A183" s="809">
        <v>44530</v>
      </c>
      <c r="B183" s="810" t="s">
        <v>16775</v>
      </c>
      <c r="C183" s="230" t="s">
        <v>17464</v>
      </c>
      <c r="D183" s="811" t="s">
        <v>17508</v>
      </c>
      <c r="F183" s="241">
        <v>67.66</v>
      </c>
    </row>
    <row r="184" spans="1:6" x14ac:dyDescent="0.25">
      <c r="A184" s="809">
        <v>44530</v>
      </c>
      <c r="B184" s="810" t="s">
        <v>16775</v>
      </c>
      <c r="C184" s="230" t="s">
        <v>17465</v>
      </c>
      <c r="D184" s="811" t="s">
        <v>17509</v>
      </c>
      <c r="F184" s="241">
        <v>45.76</v>
      </c>
    </row>
    <row r="185" spans="1:6" x14ac:dyDescent="0.25">
      <c r="A185" s="809">
        <v>44530</v>
      </c>
      <c r="B185" s="810" t="s">
        <v>16775</v>
      </c>
      <c r="C185" s="230" t="s">
        <v>17466</v>
      </c>
      <c r="D185" s="811" t="s">
        <v>17510</v>
      </c>
      <c r="F185" s="241">
        <v>62.54</v>
      </c>
    </row>
    <row r="186" spans="1:6" x14ac:dyDescent="0.25">
      <c r="A186" s="236">
        <v>44535</v>
      </c>
      <c r="B186" s="810" t="s">
        <v>16775</v>
      </c>
      <c r="C186" s="230" t="s">
        <v>17675</v>
      </c>
      <c r="D186" s="811" t="s">
        <v>17676</v>
      </c>
      <c r="F186" s="230">
        <v>72.48</v>
      </c>
    </row>
    <row r="187" spans="1:6" x14ac:dyDescent="0.25">
      <c r="A187" s="236">
        <v>44535</v>
      </c>
      <c r="B187" s="810" t="s">
        <v>16775</v>
      </c>
      <c r="C187" s="230" t="s">
        <v>17677</v>
      </c>
      <c r="D187" s="811" t="s">
        <v>17678</v>
      </c>
      <c r="F187" s="230">
        <v>99.34</v>
      </c>
    </row>
    <row r="188" spans="1:6" x14ac:dyDescent="0.25">
      <c r="A188" s="236">
        <v>44537</v>
      </c>
      <c r="B188" s="810" t="s">
        <v>16775</v>
      </c>
      <c r="C188" s="230" t="s">
        <v>17679</v>
      </c>
      <c r="D188" s="811" t="s">
        <v>17680</v>
      </c>
      <c r="F188" s="230">
        <v>53.18</v>
      </c>
    </row>
    <row r="189" spans="1:6" x14ac:dyDescent="0.25">
      <c r="A189" s="236">
        <v>44537</v>
      </c>
      <c r="B189" s="810" t="s">
        <v>16775</v>
      </c>
      <c r="C189" s="230" t="s">
        <v>17681</v>
      </c>
      <c r="D189" s="811" t="s">
        <v>17682</v>
      </c>
      <c r="F189" s="230">
        <v>34.159999999999997</v>
      </c>
    </row>
    <row r="190" spans="1:6" x14ac:dyDescent="0.25">
      <c r="A190" s="236">
        <v>44544</v>
      </c>
      <c r="B190" s="810" t="s">
        <v>16775</v>
      </c>
      <c r="C190" s="230" t="s">
        <v>17683</v>
      </c>
      <c r="D190" s="811" t="s">
        <v>17684</v>
      </c>
      <c r="F190" s="230">
        <v>77.47</v>
      </c>
    </row>
    <row r="191" spans="1:6" x14ac:dyDescent="0.25">
      <c r="A191" s="236">
        <v>44544</v>
      </c>
      <c r="B191" s="810" t="s">
        <v>16775</v>
      </c>
      <c r="C191" s="230" t="s">
        <v>17685</v>
      </c>
      <c r="D191" s="811" t="s">
        <v>17686</v>
      </c>
      <c r="F191" s="230">
        <v>61.05</v>
      </c>
    </row>
    <row r="192" spans="1:6" x14ac:dyDescent="0.25">
      <c r="A192" s="236">
        <v>44556</v>
      </c>
      <c r="B192" s="810" t="s">
        <v>16775</v>
      </c>
      <c r="C192" s="230" t="s">
        <v>17687</v>
      </c>
      <c r="D192" s="811" t="s">
        <v>17688</v>
      </c>
      <c r="F192" s="230">
        <v>58.87</v>
      </c>
    </row>
    <row r="193" spans="1:6" x14ac:dyDescent="0.25">
      <c r="A193" s="236">
        <v>44558</v>
      </c>
      <c r="B193" s="810" t="s">
        <v>16775</v>
      </c>
      <c r="C193" s="230" t="s">
        <v>17689</v>
      </c>
      <c r="D193" s="811" t="s">
        <v>17690</v>
      </c>
      <c r="F193" s="230">
        <v>139.83000000000001</v>
      </c>
    </row>
    <row r="194" spans="1:6" x14ac:dyDescent="0.25">
      <c r="A194" s="236">
        <v>44563</v>
      </c>
      <c r="B194" s="810" t="s">
        <v>16775</v>
      </c>
      <c r="C194" s="230" t="s">
        <v>17747</v>
      </c>
      <c r="D194" s="811" t="s">
        <v>17748</v>
      </c>
      <c r="F194" s="230">
        <v>87.56</v>
      </c>
    </row>
    <row r="195" spans="1:6" x14ac:dyDescent="0.25">
      <c r="A195" s="236">
        <v>44565</v>
      </c>
      <c r="B195" s="810" t="s">
        <v>16775</v>
      </c>
      <c r="C195" s="230" t="s">
        <v>17749</v>
      </c>
      <c r="D195" s="811" t="s">
        <v>17750</v>
      </c>
      <c r="F195" s="230">
        <v>131.62</v>
      </c>
    </row>
    <row r="196" spans="1:6" x14ac:dyDescent="0.25">
      <c r="A196" s="236">
        <v>44570</v>
      </c>
      <c r="B196" s="810" t="s">
        <v>16775</v>
      </c>
      <c r="C196" s="230" t="s">
        <v>17751</v>
      </c>
      <c r="D196" s="811" t="s">
        <v>17752</v>
      </c>
      <c r="F196" s="230">
        <v>49.52</v>
      </c>
    </row>
    <row r="197" spans="1:6" x14ac:dyDescent="0.25">
      <c r="A197" s="236">
        <v>44572</v>
      </c>
      <c r="B197" s="810" t="s">
        <v>16775</v>
      </c>
      <c r="C197" s="230" t="s">
        <v>17753</v>
      </c>
      <c r="D197" s="811" t="s">
        <v>17754</v>
      </c>
      <c r="F197" s="230">
        <v>56.91</v>
      </c>
    </row>
    <row r="198" spans="1:6" x14ac:dyDescent="0.25">
      <c r="A198" s="236">
        <v>44572</v>
      </c>
      <c r="B198" s="810" t="s">
        <v>16775</v>
      </c>
      <c r="C198" s="230" t="s">
        <v>17755</v>
      </c>
      <c r="D198" s="811" t="s">
        <v>17756</v>
      </c>
      <c r="F198" s="230">
        <v>36.6</v>
      </c>
    </row>
    <row r="199" spans="1:6" x14ac:dyDescent="0.25">
      <c r="A199" s="236">
        <v>44572</v>
      </c>
      <c r="B199" s="810" t="s">
        <v>16775</v>
      </c>
      <c r="C199" s="230" t="s">
        <v>17757</v>
      </c>
      <c r="D199" s="811" t="s">
        <v>17758</v>
      </c>
      <c r="F199" s="230">
        <v>126.65</v>
      </c>
    </row>
    <row r="200" spans="1:6" x14ac:dyDescent="0.25">
      <c r="A200" s="236">
        <v>44577</v>
      </c>
      <c r="B200" s="810" t="s">
        <v>16775</v>
      </c>
      <c r="C200" s="230" t="s">
        <v>17759</v>
      </c>
      <c r="D200" s="811" t="s">
        <v>17760</v>
      </c>
      <c r="F200" s="230">
        <v>12.01</v>
      </c>
    </row>
    <row r="201" spans="1:6" x14ac:dyDescent="0.25">
      <c r="A201" s="236">
        <v>44577</v>
      </c>
      <c r="B201" s="810" t="s">
        <v>16775</v>
      </c>
      <c r="C201" s="230" t="s">
        <v>17761</v>
      </c>
      <c r="D201" s="811" t="s">
        <v>17762</v>
      </c>
      <c r="F201" s="230">
        <v>45.06</v>
      </c>
    </row>
    <row r="202" spans="1:6" x14ac:dyDescent="0.25">
      <c r="A202" s="236">
        <v>44577</v>
      </c>
      <c r="B202" s="810" t="s">
        <v>16775</v>
      </c>
      <c r="C202" s="230" t="s">
        <v>17763</v>
      </c>
      <c r="D202" s="811" t="s">
        <v>17764</v>
      </c>
      <c r="F202" s="230">
        <v>102.44</v>
      </c>
    </row>
    <row r="203" spans="1:6" x14ac:dyDescent="0.25">
      <c r="A203" s="236">
        <v>44577</v>
      </c>
      <c r="B203" s="810" t="s">
        <v>16775</v>
      </c>
      <c r="C203" s="230" t="s">
        <v>17765</v>
      </c>
      <c r="D203" s="811" t="s">
        <v>17766</v>
      </c>
      <c r="F203" s="230">
        <v>336.11</v>
      </c>
    </row>
    <row r="204" spans="1:6" x14ac:dyDescent="0.25">
      <c r="A204" s="236">
        <v>44577</v>
      </c>
      <c r="B204" s="810" t="s">
        <v>16775</v>
      </c>
      <c r="C204" s="230" t="s">
        <v>17767</v>
      </c>
      <c r="D204" s="811" t="s">
        <v>17768</v>
      </c>
      <c r="F204" s="230">
        <v>63.25</v>
      </c>
    </row>
    <row r="205" spans="1:6" x14ac:dyDescent="0.25">
      <c r="A205" s="236">
        <v>44579</v>
      </c>
      <c r="B205" s="810" t="s">
        <v>16775</v>
      </c>
      <c r="C205" s="230" t="s">
        <v>17769</v>
      </c>
      <c r="D205" s="811" t="s">
        <v>17770</v>
      </c>
      <c r="F205" s="230">
        <v>40.090000000000003</v>
      </c>
    </row>
    <row r="206" spans="1:6" x14ac:dyDescent="0.25">
      <c r="A206" s="236">
        <v>44579</v>
      </c>
      <c r="B206" s="810" t="s">
        <v>16775</v>
      </c>
      <c r="C206" s="230" t="s">
        <v>17771</v>
      </c>
      <c r="D206" s="811" t="s">
        <v>17772</v>
      </c>
      <c r="F206" s="230">
        <v>50.68</v>
      </c>
    </row>
    <row r="207" spans="1:6" x14ac:dyDescent="0.25">
      <c r="A207" s="236">
        <v>44579</v>
      </c>
      <c r="B207" s="810" t="s">
        <v>16775</v>
      </c>
      <c r="C207" s="230" t="s">
        <v>17773</v>
      </c>
      <c r="D207" s="811" t="s">
        <v>17774</v>
      </c>
      <c r="F207" s="230">
        <v>40.67</v>
      </c>
    </row>
    <row r="208" spans="1:6" x14ac:dyDescent="0.25">
      <c r="A208" s="236">
        <v>44584</v>
      </c>
      <c r="B208" s="810" t="s">
        <v>16775</v>
      </c>
      <c r="C208" s="230" t="s">
        <v>17775</v>
      </c>
      <c r="D208" s="811" t="s">
        <v>17776</v>
      </c>
      <c r="F208" s="230">
        <v>93.74</v>
      </c>
    </row>
    <row r="209" spans="1:6" x14ac:dyDescent="0.25">
      <c r="A209" s="236">
        <v>44584</v>
      </c>
      <c r="B209" s="810" t="s">
        <v>16775</v>
      </c>
      <c r="C209" s="230" t="s">
        <v>17777</v>
      </c>
      <c r="D209" s="811" t="s">
        <v>17778</v>
      </c>
      <c r="F209" s="230">
        <v>262.86</v>
      </c>
    </row>
    <row r="210" spans="1:6" x14ac:dyDescent="0.25">
      <c r="A210" s="236">
        <v>44584</v>
      </c>
      <c r="B210" s="810" t="s">
        <v>16775</v>
      </c>
      <c r="C210" s="230" t="s">
        <v>17779</v>
      </c>
      <c r="D210" s="811" t="s">
        <v>17780</v>
      </c>
      <c r="F210" s="230">
        <v>32.72</v>
      </c>
    </row>
    <row r="211" spans="1:6" x14ac:dyDescent="0.25">
      <c r="A211" s="236">
        <v>44584</v>
      </c>
      <c r="B211" s="810" t="s">
        <v>16775</v>
      </c>
      <c r="C211" s="230" t="s">
        <v>17781</v>
      </c>
      <c r="D211" s="811" t="s">
        <v>17782</v>
      </c>
      <c r="F211" s="230">
        <v>31.96</v>
      </c>
    </row>
    <row r="212" spans="1:6" x14ac:dyDescent="0.25">
      <c r="A212" s="236">
        <v>44584</v>
      </c>
      <c r="B212" s="810" t="s">
        <v>16775</v>
      </c>
      <c r="C212" s="230" t="s">
        <v>17783</v>
      </c>
      <c r="D212" s="811" t="s">
        <v>17784</v>
      </c>
      <c r="F212" s="230">
        <v>43.93</v>
      </c>
    </row>
    <row r="213" spans="1:6" x14ac:dyDescent="0.25">
      <c r="A213" s="236">
        <v>44586</v>
      </c>
      <c r="B213" s="810" t="s">
        <v>16775</v>
      </c>
      <c r="C213" s="230" t="s">
        <v>17785</v>
      </c>
      <c r="D213" s="811" t="s">
        <v>17786</v>
      </c>
      <c r="F213" s="230">
        <v>22.05</v>
      </c>
    </row>
    <row r="214" spans="1:6" x14ac:dyDescent="0.25">
      <c r="A214" s="236">
        <v>44587</v>
      </c>
      <c r="B214" s="810" t="s">
        <v>16775</v>
      </c>
      <c r="C214" s="230" t="s">
        <v>17787</v>
      </c>
      <c r="D214" s="811" t="s">
        <v>17788</v>
      </c>
      <c r="F214" s="230">
        <v>13.93</v>
      </c>
    </row>
    <row r="215" spans="1:6" x14ac:dyDescent="0.25">
      <c r="A215" s="236">
        <v>44587</v>
      </c>
      <c r="B215" s="810" t="s">
        <v>16775</v>
      </c>
      <c r="C215" s="230" t="s">
        <v>17789</v>
      </c>
      <c r="D215" s="811" t="s">
        <v>17790</v>
      </c>
      <c r="F215" s="230">
        <v>145.84</v>
      </c>
    </row>
    <row r="216" spans="1:6" x14ac:dyDescent="0.25">
      <c r="A216" s="236">
        <v>44591</v>
      </c>
      <c r="B216" s="810" t="s">
        <v>16775</v>
      </c>
      <c r="C216" s="230" t="s">
        <v>17791</v>
      </c>
      <c r="D216" s="811" t="s">
        <v>17792</v>
      </c>
      <c r="F216" s="230">
        <v>51.12</v>
      </c>
    </row>
    <row r="217" spans="1:6" x14ac:dyDescent="0.25">
      <c r="A217" s="236">
        <v>44591</v>
      </c>
      <c r="B217" s="810" t="s">
        <v>16775</v>
      </c>
      <c r="C217" s="230" t="s">
        <v>17793</v>
      </c>
      <c r="D217" s="811" t="s">
        <v>17794</v>
      </c>
      <c r="F217" s="230">
        <v>125.72</v>
      </c>
    </row>
    <row r="218" spans="1:6" x14ac:dyDescent="0.25">
      <c r="A218" s="236">
        <v>44591</v>
      </c>
      <c r="B218" s="810" t="s">
        <v>16775</v>
      </c>
      <c r="C218" s="230" t="s">
        <v>17795</v>
      </c>
      <c r="D218" s="811" t="s">
        <v>17796</v>
      </c>
      <c r="F218" s="230">
        <v>66.709999999999994</v>
      </c>
    </row>
    <row r="219" spans="1:6" x14ac:dyDescent="0.25">
      <c r="A219" s="236">
        <v>44591</v>
      </c>
      <c r="B219" s="810" t="s">
        <v>16775</v>
      </c>
      <c r="C219" s="230" t="s">
        <v>17797</v>
      </c>
      <c r="D219" s="811" t="s">
        <v>17798</v>
      </c>
      <c r="F219" s="230">
        <v>14.12</v>
      </c>
    </row>
    <row r="220" spans="1:6" x14ac:dyDescent="0.25">
      <c r="A220" s="236">
        <v>44591</v>
      </c>
      <c r="B220" s="810" t="s">
        <v>16775</v>
      </c>
      <c r="C220" s="230" t="s">
        <v>17799</v>
      </c>
      <c r="D220" s="811" t="s">
        <v>17800</v>
      </c>
      <c r="F220" s="230">
        <v>31.8</v>
      </c>
    </row>
    <row r="221" spans="1:6" x14ac:dyDescent="0.25">
      <c r="A221" s="236">
        <v>44593</v>
      </c>
      <c r="B221" s="810" t="s">
        <v>16775</v>
      </c>
      <c r="C221" s="230" t="s">
        <v>17910</v>
      </c>
      <c r="D221" s="811" t="s">
        <v>17911</v>
      </c>
      <c r="E221" s="230"/>
      <c r="F221" s="230">
        <v>38.340000000000003</v>
      </c>
    </row>
    <row r="222" spans="1:6" x14ac:dyDescent="0.25">
      <c r="A222" s="236">
        <v>44593</v>
      </c>
      <c r="B222" s="810" t="s">
        <v>16775</v>
      </c>
      <c r="C222" s="230" t="s">
        <v>17912</v>
      </c>
      <c r="D222" s="811" t="s">
        <v>17913</v>
      </c>
      <c r="E222" s="230"/>
      <c r="F222" s="230">
        <v>182.89</v>
      </c>
    </row>
    <row r="223" spans="1:6" x14ac:dyDescent="0.25">
      <c r="A223" s="236">
        <v>44593</v>
      </c>
      <c r="B223" s="810" t="s">
        <v>16775</v>
      </c>
      <c r="C223" s="230" t="s">
        <v>17914</v>
      </c>
      <c r="D223" s="811" t="s">
        <v>17915</v>
      </c>
      <c r="E223" s="230"/>
      <c r="F223" s="230">
        <v>28.74</v>
      </c>
    </row>
    <row r="224" spans="1:6" x14ac:dyDescent="0.25">
      <c r="A224" s="236">
        <v>44598</v>
      </c>
      <c r="B224" s="810" t="s">
        <v>16775</v>
      </c>
      <c r="C224" s="230" t="s">
        <v>17916</v>
      </c>
      <c r="D224" s="811" t="s">
        <v>17917</v>
      </c>
      <c r="E224" s="230"/>
      <c r="F224" s="230">
        <v>62.38</v>
      </c>
    </row>
    <row r="225" spans="1:6" x14ac:dyDescent="0.25">
      <c r="A225" s="236">
        <v>44598</v>
      </c>
      <c r="B225" s="810" t="s">
        <v>16775</v>
      </c>
      <c r="C225" s="230" t="s">
        <v>17918</v>
      </c>
      <c r="D225" s="811" t="s">
        <v>17919</v>
      </c>
      <c r="E225" s="230"/>
      <c r="F225" s="230">
        <v>20.65</v>
      </c>
    </row>
    <row r="226" spans="1:6" x14ac:dyDescent="0.25">
      <c r="A226" s="236">
        <v>44598</v>
      </c>
      <c r="B226" s="810" t="s">
        <v>16775</v>
      </c>
      <c r="C226" s="230" t="s">
        <v>17920</v>
      </c>
      <c r="D226" s="811" t="s">
        <v>17921</v>
      </c>
      <c r="E226" s="230"/>
      <c r="F226" s="230">
        <v>13.49</v>
      </c>
    </row>
    <row r="227" spans="1:6" x14ac:dyDescent="0.25">
      <c r="A227" s="236">
        <v>44598</v>
      </c>
      <c r="B227" s="810" t="s">
        <v>16775</v>
      </c>
      <c r="C227" s="230" t="s">
        <v>17922</v>
      </c>
      <c r="D227" s="811" t="s">
        <v>17923</v>
      </c>
      <c r="E227" s="230"/>
      <c r="F227" s="230">
        <v>34.65</v>
      </c>
    </row>
    <row r="228" spans="1:6" x14ac:dyDescent="0.25">
      <c r="A228" s="236">
        <v>44598</v>
      </c>
      <c r="B228" s="810" t="s">
        <v>16775</v>
      </c>
      <c r="C228" s="230" t="s">
        <v>17924</v>
      </c>
      <c r="D228" s="811" t="s">
        <v>17925</v>
      </c>
      <c r="E228" s="230"/>
      <c r="F228" s="230">
        <v>344.06</v>
      </c>
    </row>
    <row r="229" spans="1:6" x14ac:dyDescent="0.25">
      <c r="A229" s="236">
        <v>44598</v>
      </c>
      <c r="B229" s="810" t="s">
        <v>16775</v>
      </c>
      <c r="C229" s="230" t="s">
        <v>17926</v>
      </c>
      <c r="D229" s="811" t="s">
        <v>17927</v>
      </c>
      <c r="E229" s="230"/>
      <c r="F229" s="230">
        <v>72.36</v>
      </c>
    </row>
    <row r="230" spans="1:6" x14ac:dyDescent="0.25">
      <c r="A230" s="236">
        <v>44598</v>
      </c>
      <c r="B230" s="810" t="s">
        <v>16775</v>
      </c>
      <c r="C230" s="230" t="s">
        <v>17928</v>
      </c>
      <c r="D230" s="811" t="s">
        <v>17929</v>
      </c>
      <c r="E230" s="230"/>
      <c r="F230" s="230">
        <v>129.85</v>
      </c>
    </row>
    <row r="231" spans="1:6" x14ac:dyDescent="0.25">
      <c r="A231" s="236">
        <v>44598</v>
      </c>
      <c r="B231" s="810" t="s">
        <v>16775</v>
      </c>
      <c r="C231" s="230" t="s">
        <v>17930</v>
      </c>
      <c r="D231" s="811" t="s">
        <v>17931</v>
      </c>
      <c r="E231" s="230"/>
      <c r="F231" s="230">
        <v>181.28</v>
      </c>
    </row>
    <row r="232" spans="1:6" x14ac:dyDescent="0.25">
      <c r="A232" s="236">
        <v>44600</v>
      </c>
      <c r="B232" s="810" t="s">
        <v>16775</v>
      </c>
      <c r="C232" s="230" t="s">
        <v>17932</v>
      </c>
      <c r="D232" s="811" t="s">
        <v>17933</v>
      </c>
      <c r="E232" s="230"/>
      <c r="F232" s="230">
        <v>423.52</v>
      </c>
    </row>
    <row r="233" spans="1:6" x14ac:dyDescent="0.25">
      <c r="A233" s="236">
        <v>44600</v>
      </c>
      <c r="B233" s="810" t="s">
        <v>16775</v>
      </c>
      <c r="C233" s="230" t="s">
        <v>17934</v>
      </c>
      <c r="D233" s="811" t="s">
        <v>17935</v>
      </c>
      <c r="E233" s="230"/>
      <c r="F233" s="230">
        <v>30.15</v>
      </c>
    </row>
    <row r="234" spans="1:6" x14ac:dyDescent="0.25">
      <c r="A234" s="236">
        <v>44600</v>
      </c>
      <c r="B234" s="810" t="s">
        <v>16775</v>
      </c>
      <c r="C234" s="230" t="s">
        <v>17936</v>
      </c>
      <c r="D234" s="811" t="s">
        <v>17937</v>
      </c>
      <c r="E234" s="230"/>
      <c r="F234" s="230">
        <v>9.1300000000000008</v>
      </c>
    </row>
    <row r="235" spans="1:6" x14ac:dyDescent="0.25">
      <c r="A235" s="236">
        <v>44600</v>
      </c>
      <c r="B235" s="810" t="s">
        <v>16775</v>
      </c>
      <c r="C235" s="230" t="s">
        <v>17938</v>
      </c>
      <c r="D235" s="811" t="s">
        <v>17939</v>
      </c>
      <c r="E235" s="230"/>
      <c r="F235" s="230">
        <v>33.770000000000003</v>
      </c>
    </row>
    <row r="236" spans="1:6" x14ac:dyDescent="0.25">
      <c r="A236" s="236">
        <v>44600</v>
      </c>
      <c r="B236" s="810" t="s">
        <v>16775</v>
      </c>
      <c r="C236" s="230" t="s">
        <v>17940</v>
      </c>
      <c r="D236" s="811" t="s">
        <v>17941</v>
      </c>
      <c r="E236" s="230"/>
      <c r="F236" s="230">
        <v>29.45</v>
      </c>
    </row>
    <row r="237" spans="1:6" x14ac:dyDescent="0.25">
      <c r="A237" s="236">
        <v>44600</v>
      </c>
      <c r="B237" s="810" t="s">
        <v>16775</v>
      </c>
      <c r="C237" s="230" t="s">
        <v>17942</v>
      </c>
      <c r="D237" s="811" t="s">
        <v>17943</v>
      </c>
      <c r="E237" s="230"/>
      <c r="F237" s="230">
        <v>73.91</v>
      </c>
    </row>
    <row r="238" spans="1:6" x14ac:dyDescent="0.25">
      <c r="A238" s="236">
        <v>44605</v>
      </c>
      <c r="B238" s="810" t="s">
        <v>16775</v>
      </c>
      <c r="C238" s="230" t="s">
        <v>17944</v>
      </c>
      <c r="D238" s="811" t="s">
        <v>17945</v>
      </c>
      <c r="E238" s="230"/>
      <c r="F238" s="230">
        <v>24.87</v>
      </c>
    </row>
    <row r="239" spans="1:6" x14ac:dyDescent="0.25">
      <c r="A239" s="236">
        <v>44605</v>
      </c>
      <c r="B239" s="810" t="s">
        <v>16775</v>
      </c>
      <c r="C239" s="230" t="s">
        <v>17946</v>
      </c>
      <c r="D239" s="811" t="s">
        <v>17947</v>
      </c>
      <c r="E239" s="230"/>
      <c r="F239" s="230">
        <v>25.67</v>
      </c>
    </row>
    <row r="240" spans="1:6" x14ac:dyDescent="0.25">
      <c r="A240" s="236">
        <v>44605</v>
      </c>
      <c r="B240" s="810" t="s">
        <v>16775</v>
      </c>
      <c r="C240" s="230" t="s">
        <v>17948</v>
      </c>
      <c r="D240" s="811" t="s">
        <v>17949</v>
      </c>
      <c r="E240" s="230"/>
      <c r="F240" s="230">
        <v>97.66</v>
      </c>
    </row>
    <row r="241" spans="1:6" x14ac:dyDescent="0.25">
      <c r="A241" s="236">
        <v>44605</v>
      </c>
      <c r="B241" s="810" t="s">
        <v>16775</v>
      </c>
      <c r="C241" s="230" t="s">
        <v>17950</v>
      </c>
      <c r="D241" s="811" t="s">
        <v>17951</v>
      </c>
      <c r="E241" s="230"/>
      <c r="F241" s="230">
        <v>157.04</v>
      </c>
    </row>
    <row r="242" spans="1:6" x14ac:dyDescent="0.25">
      <c r="A242" s="236">
        <v>44605</v>
      </c>
      <c r="B242" s="810" t="s">
        <v>16775</v>
      </c>
      <c r="C242" s="230" t="s">
        <v>17952</v>
      </c>
      <c r="D242" s="811" t="s">
        <v>17953</v>
      </c>
      <c r="E242" s="230"/>
      <c r="F242" s="230">
        <v>107.67</v>
      </c>
    </row>
    <row r="243" spans="1:6" x14ac:dyDescent="0.25">
      <c r="A243" s="236">
        <v>44605</v>
      </c>
      <c r="B243" s="810" t="s">
        <v>16775</v>
      </c>
      <c r="C243" s="230" t="s">
        <v>17954</v>
      </c>
      <c r="D243" s="811" t="s">
        <v>17955</v>
      </c>
      <c r="E243" s="230"/>
      <c r="F243" s="230">
        <v>85.18</v>
      </c>
    </row>
    <row r="244" spans="1:6" x14ac:dyDescent="0.25">
      <c r="A244" s="236">
        <v>44605</v>
      </c>
      <c r="B244" s="810" t="s">
        <v>16775</v>
      </c>
      <c r="C244" s="230" t="s">
        <v>17956</v>
      </c>
      <c r="D244" s="811" t="s">
        <v>17957</v>
      </c>
      <c r="E244" s="230"/>
      <c r="F244" s="230">
        <v>65.319999999999993</v>
      </c>
    </row>
    <row r="245" spans="1:6" x14ac:dyDescent="0.25">
      <c r="A245" s="236">
        <v>44607</v>
      </c>
      <c r="B245" s="810" t="s">
        <v>16775</v>
      </c>
      <c r="C245" s="230" t="s">
        <v>17958</v>
      </c>
      <c r="D245" s="811" t="s">
        <v>17959</v>
      </c>
      <c r="E245" s="230"/>
      <c r="F245" s="230">
        <v>12.44</v>
      </c>
    </row>
    <row r="246" spans="1:6" x14ac:dyDescent="0.25">
      <c r="A246" s="236">
        <v>44607</v>
      </c>
      <c r="B246" s="810" t="s">
        <v>16775</v>
      </c>
      <c r="C246" s="230" t="s">
        <v>17960</v>
      </c>
      <c r="D246" s="811" t="s">
        <v>17961</v>
      </c>
      <c r="E246" s="230"/>
      <c r="F246" s="230">
        <v>75.349999999999994</v>
      </c>
    </row>
    <row r="247" spans="1:6" x14ac:dyDescent="0.25">
      <c r="A247" s="236">
        <v>44607</v>
      </c>
      <c r="B247" s="810" t="s">
        <v>16775</v>
      </c>
      <c r="C247" s="230" t="s">
        <v>17962</v>
      </c>
      <c r="D247" s="811" t="s">
        <v>17963</v>
      </c>
      <c r="E247" s="230"/>
      <c r="F247" s="230">
        <v>44.79</v>
      </c>
    </row>
    <row r="248" spans="1:6" x14ac:dyDescent="0.25">
      <c r="A248" s="236">
        <v>44607</v>
      </c>
      <c r="B248" s="810" t="s">
        <v>16775</v>
      </c>
      <c r="C248" s="230" t="s">
        <v>17964</v>
      </c>
      <c r="D248" s="811" t="s">
        <v>17965</v>
      </c>
      <c r="E248" s="230"/>
      <c r="F248" s="230">
        <v>49.13</v>
      </c>
    </row>
    <row r="249" spans="1:6" x14ac:dyDescent="0.25">
      <c r="A249" s="236">
        <v>44607</v>
      </c>
      <c r="B249" s="810" t="s">
        <v>16775</v>
      </c>
      <c r="C249" s="230" t="s">
        <v>17966</v>
      </c>
      <c r="D249" s="811" t="s">
        <v>17967</v>
      </c>
      <c r="E249" s="230"/>
      <c r="F249" s="230">
        <v>296.89999999999998</v>
      </c>
    </row>
    <row r="250" spans="1:6" x14ac:dyDescent="0.25">
      <c r="A250" s="236">
        <v>44610</v>
      </c>
      <c r="B250" s="810" t="s">
        <v>16775</v>
      </c>
      <c r="C250" s="230" t="s">
        <v>17968</v>
      </c>
      <c r="D250" s="811" t="s">
        <v>17969</v>
      </c>
      <c r="E250" s="230"/>
      <c r="F250" s="230">
        <v>45.6</v>
      </c>
    </row>
    <row r="251" spans="1:6" x14ac:dyDescent="0.25">
      <c r="A251" s="236">
        <v>44612</v>
      </c>
      <c r="B251" s="810" t="s">
        <v>16775</v>
      </c>
      <c r="C251" s="230" t="s">
        <v>17970</v>
      </c>
      <c r="D251" s="811" t="s">
        <v>17971</v>
      </c>
      <c r="E251" s="230"/>
      <c r="F251" s="230">
        <v>18.39</v>
      </c>
    </row>
    <row r="252" spans="1:6" x14ac:dyDescent="0.25">
      <c r="A252" s="236">
        <v>44612</v>
      </c>
      <c r="B252" s="810" t="s">
        <v>16775</v>
      </c>
      <c r="C252" s="230" t="s">
        <v>17972</v>
      </c>
      <c r="D252" s="811" t="s">
        <v>17973</v>
      </c>
      <c r="E252" s="230"/>
      <c r="F252" s="230">
        <v>251.97</v>
      </c>
    </row>
    <row r="253" spans="1:6" x14ac:dyDescent="0.25">
      <c r="A253" s="236">
        <v>44612</v>
      </c>
      <c r="B253" s="810" t="s">
        <v>16775</v>
      </c>
      <c r="C253" s="230" t="s">
        <v>17974</v>
      </c>
      <c r="D253" s="811" t="s">
        <v>17975</v>
      </c>
      <c r="E253" s="230"/>
      <c r="F253" s="230">
        <v>113.04</v>
      </c>
    </row>
    <row r="254" spans="1:6" x14ac:dyDescent="0.25">
      <c r="A254" s="236">
        <v>44614</v>
      </c>
      <c r="B254" s="810" t="s">
        <v>16775</v>
      </c>
      <c r="C254" s="230" t="s">
        <v>17976</v>
      </c>
      <c r="D254" s="811" t="s">
        <v>17977</v>
      </c>
      <c r="E254" s="230"/>
      <c r="F254" s="230">
        <v>43.38</v>
      </c>
    </row>
    <row r="255" spans="1:6" x14ac:dyDescent="0.25">
      <c r="A255" s="236">
        <v>44614</v>
      </c>
      <c r="B255" s="810" t="s">
        <v>16775</v>
      </c>
      <c r="C255" s="230" t="s">
        <v>17978</v>
      </c>
      <c r="D255" s="811" t="s">
        <v>17979</v>
      </c>
      <c r="E255" s="230"/>
      <c r="F255" s="230">
        <v>59.05</v>
      </c>
    </row>
    <row r="256" spans="1:6" x14ac:dyDescent="0.25">
      <c r="A256" s="236">
        <v>44614</v>
      </c>
      <c r="B256" s="810" t="s">
        <v>16775</v>
      </c>
      <c r="C256" s="230" t="s">
        <v>17980</v>
      </c>
      <c r="D256" s="811" t="s">
        <v>17981</v>
      </c>
      <c r="E256" s="230"/>
      <c r="F256" s="230">
        <v>63.52</v>
      </c>
    </row>
    <row r="257" spans="1:6" x14ac:dyDescent="0.25">
      <c r="A257" s="236">
        <v>44615</v>
      </c>
      <c r="B257" s="810" t="s">
        <v>16775</v>
      </c>
      <c r="C257" s="230" t="s">
        <v>17982</v>
      </c>
      <c r="D257" s="811" t="s">
        <v>17983</v>
      </c>
      <c r="E257" s="230"/>
      <c r="F257" s="230">
        <v>44.01</v>
      </c>
    </row>
    <row r="258" spans="1:6" x14ac:dyDescent="0.25">
      <c r="A258" s="236">
        <v>44619</v>
      </c>
      <c r="B258" s="810" t="s">
        <v>16775</v>
      </c>
      <c r="C258" s="230" t="s">
        <v>17984</v>
      </c>
      <c r="D258" s="811" t="s">
        <v>17985</v>
      </c>
      <c r="E258" s="230"/>
      <c r="F258" s="230">
        <v>23.85</v>
      </c>
    </row>
    <row r="259" spans="1:6" x14ac:dyDescent="0.25">
      <c r="A259" s="236">
        <v>44619</v>
      </c>
      <c r="B259" s="810" t="s">
        <v>16775</v>
      </c>
      <c r="C259" s="230" t="s">
        <v>17986</v>
      </c>
      <c r="D259" s="811" t="s">
        <v>17987</v>
      </c>
      <c r="E259" s="230"/>
      <c r="F259" s="230">
        <v>67.72</v>
      </c>
    </row>
    <row r="260" spans="1:6" x14ac:dyDescent="0.25">
      <c r="A260" s="236">
        <v>44619</v>
      </c>
      <c r="B260" s="810" t="s">
        <v>16775</v>
      </c>
      <c r="C260" s="230" t="s">
        <v>17988</v>
      </c>
      <c r="D260" s="811" t="s">
        <v>17989</v>
      </c>
      <c r="E260" s="230"/>
      <c r="F260" s="230">
        <v>51.52</v>
      </c>
    </row>
    <row r="261" spans="1:6" x14ac:dyDescent="0.25">
      <c r="A261" s="236">
        <v>44619</v>
      </c>
      <c r="B261" s="810" t="s">
        <v>16775</v>
      </c>
      <c r="C261" s="230" t="s">
        <v>17990</v>
      </c>
      <c r="D261" s="811" t="s">
        <v>17991</v>
      </c>
      <c r="E261" s="230"/>
      <c r="F261" s="230">
        <v>141.28</v>
      </c>
    </row>
    <row r="262" spans="1:6" x14ac:dyDescent="0.25">
      <c r="A262" s="236">
        <v>44619</v>
      </c>
      <c r="B262" s="810" t="s">
        <v>16775</v>
      </c>
      <c r="C262" s="230" t="s">
        <v>17992</v>
      </c>
      <c r="D262" s="811" t="s">
        <v>17993</v>
      </c>
      <c r="E262" s="230"/>
      <c r="F262" s="230">
        <v>58.87</v>
      </c>
    </row>
    <row r="263" spans="1:6" x14ac:dyDescent="0.25">
      <c r="A263" s="236">
        <v>44619</v>
      </c>
      <c r="B263" s="810" t="s">
        <v>16775</v>
      </c>
      <c r="C263" s="230" t="s">
        <v>17994</v>
      </c>
      <c r="D263" s="811" t="s">
        <v>17995</v>
      </c>
      <c r="E263" s="230"/>
      <c r="F263" s="230">
        <v>42.63</v>
      </c>
    </row>
    <row r="264" spans="1:6" x14ac:dyDescent="0.25">
      <c r="A264" s="236">
        <v>44621</v>
      </c>
      <c r="B264" s="810" t="s">
        <v>16775</v>
      </c>
      <c r="C264" s="230" t="s">
        <v>18275</v>
      </c>
      <c r="D264" s="811" t="s">
        <v>18324</v>
      </c>
      <c r="F264" s="230">
        <v>23.41</v>
      </c>
    </row>
    <row r="265" spans="1:6" x14ac:dyDescent="0.25">
      <c r="A265" s="236">
        <v>44621</v>
      </c>
      <c r="B265" s="810" t="s">
        <v>16775</v>
      </c>
      <c r="C265" s="230" t="s">
        <v>18276</v>
      </c>
      <c r="D265" s="811" t="s">
        <v>18325</v>
      </c>
      <c r="F265" s="230">
        <v>28.48</v>
      </c>
    </row>
    <row r="266" spans="1:6" x14ac:dyDescent="0.25">
      <c r="A266" s="236">
        <v>44621</v>
      </c>
      <c r="B266" s="810" t="s">
        <v>16775</v>
      </c>
      <c r="C266" s="230" t="s">
        <v>18277</v>
      </c>
      <c r="D266" s="811" t="s">
        <v>18326</v>
      </c>
      <c r="F266" s="230">
        <v>67.47</v>
      </c>
    </row>
    <row r="267" spans="1:6" x14ac:dyDescent="0.25">
      <c r="A267" s="236">
        <v>44621</v>
      </c>
      <c r="B267" s="810" t="s">
        <v>16775</v>
      </c>
      <c r="C267" s="230" t="s">
        <v>18278</v>
      </c>
      <c r="D267" s="811" t="s">
        <v>18327</v>
      </c>
      <c r="F267" s="230">
        <v>64.36</v>
      </c>
    </row>
    <row r="268" spans="1:6" x14ac:dyDescent="0.25">
      <c r="A268" s="236">
        <v>44624</v>
      </c>
      <c r="B268" s="810" t="s">
        <v>16775</v>
      </c>
      <c r="C268" s="230" t="s">
        <v>18279</v>
      </c>
      <c r="D268" s="811" t="s">
        <v>18328</v>
      </c>
      <c r="F268" s="230">
        <v>426.44</v>
      </c>
    </row>
    <row r="269" spans="1:6" x14ac:dyDescent="0.25">
      <c r="A269" s="236">
        <v>44626</v>
      </c>
      <c r="B269" s="810" t="s">
        <v>16775</v>
      </c>
      <c r="C269" s="230" t="s">
        <v>18280</v>
      </c>
      <c r="D269" s="811" t="s">
        <v>18329</v>
      </c>
      <c r="F269" s="230">
        <v>36.76</v>
      </c>
    </row>
    <row r="270" spans="1:6" x14ac:dyDescent="0.25">
      <c r="A270" s="236">
        <v>44626</v>
      </c>
      <c r="B270" s="810" t="s">
        <v>16775</v>
      </c>
      <c r="C270" s="230" t="s">
        <v>18281</v>
      </c>
      <c r="D270" s="811" t="s">
        <v>18330</v>
      </c>
      <c r="F270" s="230">
        <v>22.14</v>
      </c>
    </row>
    <row r="271" spans="1:6" x14ac:dyDescent="0.25">
      <c r="A271" s="236">
        <v>44626</v>
      </c>
      <c r="B271" s="810" t="s">
        <v>16775</v>
      </c>
      <c r="C271" s="230" t="s">
        <v>18282</v>
      </c>
      <c r="D271" s="811" t="s">
        <v>18331</v>
      </c>
      <c r="F271" s="230">
        <v>94.65</v>
      </c>
    </row>
    <row r="272" spans="1:6" x14ac:dyDescent="0.25">
      <c r="A272" s="236">
        <v>44626</v>
      </c>
      <c r="B272" s="810" t="s">
        <v>16775</v>
      </c>
      <c r="C272" s="230" t="s">
        <v>18283</v>
      </c>
      <c r="D272" s="811" t="s">
        <v>18332</v>
      </c>
      <c r="F272" s="230">
        <v>108.54</v>
      </c>
    </row>
    <row r="273" spans="1:6" x14ac:dyDescent="0.25">
      <c r="A273" s="236">
        <v>44626</v>
      </c>
      <c r="B273" s="810" t="s">
        <v>16775</v>
      </c>
      <c r="C273" s="230" t="s">
        <v>18284</v>
      </c>
      <c r="D273" s="811" t="s">
        <v>18333</v>
      </c>
      <c r="F273" s="230">
        <v>180.45</v>
      </c>
    </row>
    <row r="274" spans="1:6" x14ac:dyDescent="0.25">
      <c r="A274" s="236">
        <v>44628</v>
      </c>
      <c r="B274" s="810" t="s">
        <v>16775</v>
      </c>
      <c r="C274" s="230" t="s">
        <v>18285</v>
      </c>
      <c r="D274" s="811" t="s">
        <v>18334</v>
      </c>
      <c r="F274" s="230">
        <v>38.619999999999997</v>
      </c>
    </row>
    <row r="275" spans="1:6" x14ac:dyDescent="0.25">
      <c r="A275" s="236">
        <v>44628</v>
      </c>
      <c r="B275" s="810" t="s">
        <v>16775</v>
      </c>
      <c r="C275" s="230" t="s">
        <v>18286</v>
      </c>
      <c r="D275" s="811" t="s">
        <v>18335</v>
      </c>
      <c r="F275" s="230">
        <v>63.11</v>
      </c>
    </row>
    <row r="276" spans="1:6" x14ac:dyDescent="0.25">
      <c r="A276" s="236">
        <v>44628</v>
      </c>
      <c r="B276" s="810" t="s">
        <v>16775</v>
      </c>
      <c r="C276" s="230" t="s">
        <v>18287</v>
      </c>
      <c r="D276" s="811" t="s">
        <v>18336</v>
      </c>
      <c r="F276" s="230">
        <v>54.82</v>
      </c>
    </row>
    <row r="277" spans="1:6" x14ac:dyDescent="0.25">
      <c r="A277" s="236">
        <v>44628</v>
      </c>
      <c r="B277" s="810" t="s">
        <v>16775</v>
      </c>
      <c r="C277" s="230" t="s">
        <v>18288</v>
      </c>
      <c r="D277" s="811" t="s">
        <v>18337</v>
      </c>
      <c r="F277" s="230">
        <v>44.76</v>
      </c>
    </row>
    <row r="278" spans="1:6" x14ac:dyDescent="0.25">
      <c r="A278" s="236">
        <v>44628</v>
      </c>
      <c r="B278" s="810" t="s">
        <v>16775</v>
      </c>
      <c r="C278" s="230" t="s">
        <v>18289</v>
      </c>
      <c r="D278" s="811" t="s">
        <v>18338</v>
      </c>
      <c r="F278" s="230">
        <v>39.549999999999997</v>
      </c>
    </row>
    <row r="279" spans="1:6" x14ac:dyDescent="0.25">
      <c r="A279" s="236">
        <v>44628</v>
      </c>
      <c r="B279" s="810" t="s">
        <v>16775</v>
      </c>
      <c r="C279" s="230" t="s">
        <v>18290</v>
      </c>
      <c r="D279" s="811" t="s">
        <v>18339</v>
      </c>
      <c r="F279" s="230">
        <v>77.650000000000006</v>
      </c>
    </row>
    <row r="280" spans="1:6" x14ac:dyDescent="0.25">
      <c r="A280" s="236">
        <v>44633</v>
      </c>
      <c r="B280" s="810" t="s">
        <v>16775</v>
      </c>
      <c r="C280" s="230" t="s">
        <v>18291</v>
      </c>
      <c r="D280" s="811" t="s">
        <v>18340</v>
      </c>
      <c r="F280" s="230">
        <v>100.32</v>
      </c>
    </row>
    <row r="281" spans="1:6" x14ac:dyDescent="0.25">
      <c r="A281" s="236">
        <v>44633</v>
      </c>
      <c r="B281" s="810" t="s">
        <v>16775</v>
      </c>
      <c r="C281" s="230" t="s">
        <v>18292</v>
      </c>
      <c r="D281" s="811" t="s">
        <v>18341</v>
      </c>
      <c r="F281" s="230">
        <v>155.63999999999999</v>
      </c>
    </row>
    <row r="282" spans="1:6" x14ac:dyDescent="0.25">
      <c r="A282" s="236">
        <v>44633</v>
      </c>
      <c r="B282" s="810" t="s">
        <v>16775</v>
      </c>
      <c r="C282" s="230" t="s">
        <v>18293</v>
      </c>
      <c r="D282" s="811" t="s">
        <v>18342</v>
      </c>
      <c r="F282" s="230">
        <v>86.27</v>
      </c>
    </row>
    <row r="283" spans="1:6" x14ac:dyDescent="0.25">
      <c r="A283" s="236">
        <v>44636</v>
      </c>
      <c r="B283" s="810" t="s">
        <v>16775</v>
      </c>
      <c r="C283" s="230" t="s">
        <v>18294</v>
      </c>
      <c r="D283" s="811" t="s">
        <v>18343</v>
      </c>
      <c r="F283" s="230">
        <v>43.78</v>
      </c>
    </row>
    <row r="284" spans="1:6" x14ac:dyDescent="0.25">
      <c r="A284" s="236">
        <v>44638</v>
      </c>
      <c r="B284" s="810" t="s">
        <v>16775</v>
      </c>
      <c r="C284" s="230" t="s">
        <v>18295</v>
      </c>
      <c r="D284" s="811" t="s">
        <v>18344</v>
      </c>
      <c r="F284" s="230">
        <v>59.63</v>
      </c>
    </row>
    <row r="285" spans="1:6" x14ac:dyDescent="0.25">
      <c r="A285" s="236">
        <v>44640</v>
      </c>
      <c r="B285" s="810" t="s">
        <v>16775</v>
      </c>
      <c r="C285" s="230" t="s">
        <v>18296</v>
      </c>
      <c r="D285" s="811" t="s">
        <v>18345</v>
      </c>
      <c r="F285" s="230">
        <v>111.61</v>
      </c>
    </row>
    <row r="286" spans="1:6" x14ac:dyDescent="0.25">
      <c r="A286" s="236">
        <v>44640</v>
      </c>
      <c r="B286" s="810" t="s">
        <v>16775</v>
      </c>
      <c r="C286" s="230" t="s">
        <v>18297</v>
      </c>
      <c r="D286" s="811" t="s">
        <v>18346</v>
      </c>
      <c r="F286" s="230">
        <v>29.53</v>
      </c>
    </row>
    <row r="287" spans="1:6" x14ac:dyDescent="0.25">
      <c r="A287" s="236">
        <v>44640</v>
      </c>
      <c r="B287" s="810" t="s">
        <v>16775</v>
      </c>
      <c r="C287" s="230" t="s">
        <v>18298</v>
      </c>
      <c r="D287" s="811" t="s">
        <v>18347</v>
      </c>
      <c r="F287" s="230">
        <v>59.16</v>
      </c>
    </row>
    <row r="288" spans="1:6" x14ac:dyDescent="0.25">
      <c r="A288" s="236">
        <v>44640</v>
      </c>
      <c r="B288" s="810" t="s">
        <v>16775</v>
      </c>
      <c r="C288" s="230" t="s">
        <v>18299</v>
      </c>
      <c r="D288" s="811" t="s">
        <v>18348</v>
      </c>
      <c r="F288" s="230">
        <v>70.16</v>
      </c>
    </row>
    <row r="289" spans="1:6" x14ac:dyDescent="0.25">
      <c r="A289" s="236">
        <v>44640</v>
      </c>
      <c r="B289" s="810" t="s">
        <v>16775</v>
      </c>
      <c r="C289" s="230" t="s">
        <v>18300</v>
      </c>
      <c r="D289" s="811" t="s">
        <v>18349</v>
      </c>
      <c r="F289" s="230">
        <v>98.17</v>
      </c>
    </row>
    <row r="290" spans="1:6" x14ac:dyDescent="0.25">
      <c r="A290" s="236">
        <v>44640</v>
      </c>
      <c r="B290" s="810" t="s">
        <v>16775</v>
      </c>
      <c r="C290" s="230" t="s">
        <v>18301</v>
      </c>
      <c r="D290" s="811" t="s">
        <v>18350</v>
      </c>
      <c r="F290" s="230">
        <v>22.39</v>
      </c>
    </row>
    <row r="291" spans="1:6" x14ac:dyDescent="0.25">
      <c r="A291" s="236">
        <v>44640</v>
      </c>
      <c r="B291" s="810" t="s">
        <v>16775</v>
      </c>
      <c r="C291" s="230" t="s">
        <v>18302</v>
      </c>
      <c r="D291" s="811" t="s">
        <v>18351</v>
      </c>
      <c r="F291" s="230">
        <v>22.63</v>
      </c>
    </row>
    <row r="292" spans="1:6" x14ac:dyDescent="0.25">
      <c r="A292" s="236">
        <v>44640</v>
      </c>
      <c r="B292" s="810" t="s">
        <v>16775</v>
      </c>
      <c r="C292" s="230" t="s">
        <v>18303</v>
      </c>
      <c r="D292" s="811" t="s">
        <v>18352</v>
      </c>
      <c r="F292" s="230">
        <v>95.15</v>
      </c>
    </row>
    <row r="293" spans="1:6" x14ac:dyDescent="0.25">
      <c r="A293" s="236">
        <v>44640</v>
      </c>
      <c r="B293" s="810" t="s">
        <v>16775</v>
      </c>
      <c r="C293" s="230" t="s">
        <v>18304</v>
      </c>
      <c r="D293" s="811" t="s">
        <v>18353</v>
      </c>
      <c r="F293" s="230">
        <v>43.38</v>
      </c>
    </row>
    <row r="294" spans="1:6" x14ac:dyDescent="0.25">
      <c r="A294" s="236">
        <v>44642</v>
      </c>
      <c r="B294" s="810" t="s">
        <v>16775</v>
      </c>
      <c r="C294" s="230" t="s">
        <v>18305</v>
      </c>
      <c r="D294" s="811" t="s">
        <v>18354</v>
      </c>
      <c r="F294" s="230">
        <v>21.15</v>
      </c>
    </row>
    <row r="295" spans="1:6" x14ac:dyDescent="0.25">
      <c r="A295" s="236">
        <v>44642</v>
      </c>
      <c r="B295" s="810" t="s">
        <v>16775</v>
      </c>
      <c r="C295" s="230" t="s">
        <v>18306</v>
      </c>
      <c r="D295" s="811" t="s">
        <v>18355</v>
      </c>
      <c r="F295" s="230">
        <v>48.53</v>
      </c>
    </row>
    <row r="296" spans="1:6" x14ac:dyDescent="0.25">
      <c r="A296" s="236">
        <v>44642</v>
      </c>
      <c r="B296" s="810" t="s">
        <v>16775</v>
      </c>
      <c r="C296" s="230" t="s">
        <v>18307</v>
      </c>
      <c r="D296" s="811" t="s">
        <v>18356</v>
      </c>
      <c r="F296" s="230">
        <v>27.58</v>
      </c>
    </row>
    <row r="297" spans="1:6" x14ac:dyDescent="0.25">
      <c r="A297" s="236">
        <v>44647</v>
      </c>
      <c r="B297" s="810" t="s">
        <v>16775</v>
      </c>
      <c r="C297" s="230" t="s">
        <v>18308</v>
      </c>
      <c r="D297" s="811" t="s">
        <v>18357</v>
      </c>
      <c r="F297" s="230">
        <v>28.47</v>
      </c>
    </row>
    <row r="298" spans="1:6" x14ac:dyDescent="0.25">
      <c r="A298" s="236">
        <v>44647</v>
      </c>
      <c r="B298" s="810" t="s">
        <v>16775</v>
      </c>
      <c r="C298" s="230" t="s">
        <v>18309</v>
      </c>
      <c r="D298" s="811" t="s">
        <v>18358</v>
      </c>
      <c r="F298" s="230">
        <v>75.709999999999994</v>
      </c>
    </row>
    <row r="299" spans="1:6" x14ac:dyDescent="0.25">
      <c r="A299" s="236">
        <v>44647</v>
      </c>
      <c r="B299" s="810" t="s">
        <v>16775</v>
      </c>
      <c r="C299" s="230" t="s">
        <v>18310</v>
      </c>
      <c r="D299" s="811" t="s">
        <v>18359</v>
      </c>
      <c r="F299" s="230">
        <v>21.14</v>
      </c>
    </row>
    <row r="300" spans="1:6" x14ac:dyDescent="0.25">
      <c r="A300" s="236">
        <v>44647</v>
      </c>
      <c r="B300" s="810" t="s">
        <v>16775</v>
      </c>
      <c r="C300" s="230" t="s">
        <v>18311</v>
      </c>
      <c r="D300" s="811" t="s">
        <v>18360</v>
      </c>
      <c r="F300" s="230">
        <v>82.63</v>
      </c>
    </row>
    <row r="301" spans="1:6" x14ac:dyDescent="0.25">
      <c r="A301" s="236">
        <v>44647</v>
      </c>
      <c r="B301" s="810" t="s">
        <v>16775</v>
      </c>
      <c r="C301" s="230" t="s">
        <v>18312</v>
      </c>
      <c r="D301" s="811" t="s">
        <v>18361</v>
      </c>
      <c r="F301" s="230">
        <v>58.65</v>
      </c>
    </row>
    <row r="302" spans="1:6" x14ac:dyDescent="0.25">
      <c r="A302" s="236">
        <v>44647</v>
      </c>
      <c r="B302" s="810" t="s">
        <v>16775</v>
      </c>
      <c r="C302" s="230" t="s">
        <v>18313</v>
      </c>
      <c r="D302" s="811" t="s">
        <v>18362</v>
      </c>
      <c r="F302" s="230">
        <v>73.88</v>
      </c>
    </row>
    <row r="303" spans="1:6" x14ac:dyDescent="0.25">
      <c r="A303" s="236">
        <v>44647</v>
      </c>
      <c r="B303" s="810" t="s">
        <v>16775</v>
      </c>
      <c r="C303" s="230" t="s">
        <v>18314</v>
      </c>
      <c r="D303" s="811" t="s">
        <v>18363</v>
      </c>
      <c r="F303" s="230">
        <v>24.01</v>
      </c>
    </row>
    <row r="304" spans="1:6" x14ac:dyDescent="0.25">
      <c r="A304" s="236">
        <v>44647</v>
      </c>
      <c r="B304" s="810" t="s">
        <v>16775</v>
      </c>
      <c r="C304" s="230" t="s">
        <v>18315</v>
      </c>
      <c r="D304" s="811" t="s">
        <v>18364</v>
      </c>
      <c r="F304" s="230">
        <v>73.12</v>
      </c>
    </row>
    <row r="305" spans="1:6" x14ac:dyDescent="0.25">
      <c r="A305" s="236">
        <v>44647</v>
      </c>
      <c r="B305" s="810" t="s">
        <v>16775</v>
      </c>
      <c r="C305" s="230" t="s">
        <v>18316</v>
      </c>
      <c r="D305" s="811" t="s">
        <v>18365</v>
      </c>
      <c r="F305" s="230">
        <v>61.63</v>
      </c>
    </row>
    <row r="306" spans="1:6" x14ac:dyDescent="0.25">
      <c r="A306" s="236">
        <v>44647</v>
      </c>
      <c r="B306" s="810" t="s">
        <v>16775</v>
      </c>
      <c r="C306" s="230" t="s">
        <v>18317</v>
      </c>
      <c r="D306" s="811" t="s">
        <v>18366</v>
      </c>
      <c r="F306" s="230">
        <v>97.2</v>
      </c>
    </row>
    <row r="307" spans="1:6" x14ac:dyDescent="0.25">
      <c r="A307" s="236">
        <v>44648</v>
      </c>
      <c r="B307" s="810" t="s">
        <v>16775</v>
      </c>
      <c r="C307" s="230" t="s">
        <v>18318</v>
      </c>
      <c r="D307" s="811" t="s">
        <v>18367</v>
      </c>
      <c r="F307" s="230">
        <v>7.57</v>
      </c>
    </row>
    <row r="308" spans="1:6" x14ac:dyDescent="0.25">
      <c r="A308" s="236">
        <v>44649</v>
      </c>
      <c r="B308" s="810" t="s">
        <v>16775</v>
      </c>
      <c r="C308" s="230" t="s">
        <v>18319</v>
      </c>
      <c r="D308" s="811" t="s">
        <v>18368</v>
      </c>
      <c r="F308" s="230">
        <v>48.07</v>
      </c>
    </row>
    <row r="309" spans="1:6" x14ac:dyDescent="0.25">
      <c r="A309" s="236">
        <v>44649</v>
      </c>
      <c r="B309" s="810" t="s">
        <v>16775</v>
      </c>
      <c r="C309" s="230" t="s">
        <v>18320</v>
      </c>
      <c r="D309" s="811" t="s">
        <v>18369</v>
      </c>
      <c r="F309" s="230">
        <v>24.24</v>
      </c>
    </row>
    <row r="310" spans="1:6" x14ac:dyDescent="0.25">
      <c r="A310" s="236">
        <v>44649</v>
      </c>
      <c r="B310" s="810" t="s">
        <v>16775</v>
      </c>
      <c r="C310" s="230" t="s">
        <v>18321</v>
      </c>
      <c r="D310" s="811" t="s">
        <v>18370</v>
      </c>
      <c r="F310" s="230">
        <v>57.89</v>
      </c>
    </row>
    <row r="311" spans="1:6" x14ac:dyDescent="0.25">
      <c r="A311" s="236">
        <v>44649</v>
      </c>
      <c r="B311" s="810" t="s">
        <v>16775</v>
      </c>
      <c r="C311" s="230" t="s">
        <v>18322</v>
      </c>
      <c r="D311" s="811" t="s">
        <v>18371</v>
      </c>
      <c r="F311" s="230">
        <v>52.17</v>
      </c>
    </row>
    <row r="312" spans="1:6" x14ac:dyDescent="0.25">
      <c r="A312" s="236">
        <v>44651</v>
      </c>
      <c r="B312" s="810" t="s">
        <v>16775</v>
      </c>
      <c r="C312" s="230" t="s">
        <v>18323</v>
      </c>
      <c r="D312" s="811" t="s">
        <v>18372</v>
      </c>
      <c r="F312" s="230">
        <v>181.03</v>
      </c>
    </row>
    <row r="313" spans="1:6" x14ac:dyDescent="0.25">
      <c r="A313" s="236">
        <v>44654</v>
      </c>
      <c r="B313" s="810" t="s">
        <v>16775</v>
      </c>
      <c r="C313" s="230" t="s">
        <v>18559</v>
      </c>
      <c r="D313" s="811" t="s">
        <v>18560</v>
      </c>
      <c r="E313" s="230"/>
      <c r="F313" s="230">
        <v>106.22</v>
      </c>
    </row>
    <row r="314" spans="1:6" x14ac:dyDescent="0.25">
      <c r="A314" s="236">
        <v>44654</v>
      </c>
      <c r="B314" s="810" t="s">
        <v>16775</v>
      </c>
      <c r="C314" s="230" t="s">
        <v>18561</v>
      </c>
      <c r="D314" s="811" t="s">
        <v>18562</v>
      </c>
      <c r="E314" s="230"/>
      <c r="F314" s="230">
        <v>185.42</v>
      </c>
    </row>
    <row r="315" spans="1:6" x14ac:dyDescent="0.25">
      <c r="A315" s="236">
        <v>44654</v>
      </c>
      <c r="B315" s="810" t="s">
        <v>16775</v>
      </c>
      <c r="C315" s="230" t="s">
        <v>18563</v>
      </c>
      <c r="D315" s="811" t="s">
        <v>18564</v>
      </c>
      <c r="E315" s="230"/>
      <c r="F315" s="230">
        <v>49.95</v>
      </c>
    </row>
    <row r="316" spans="1:6" x14ac:dyDescent="0.25">
      <c r="A316" s="236">
        <v>44654</v>
      </c>
      <c r="B316" s="810" t="s">
        <v>16775</v>
      </c>
      <c r="C316" s="230" t="s">
        <v>18565</v>
      </c>
      <c r="D316" s="811" t="s">
        <v>18566</v>
      </c>
      <c r="E316" s="230"/>
      <c r="F316" s="230">
        <v>223.23</v>
      </c>
    </row>
    <row r="317" spans="1:6" x14ac:dyDescent="0.25">
      <c r="A317" s="236">
        <v>44654</v>
      </c>
      <c r="B317" s="810" t="s">
        <v>16775</v>
      </c>
      <c r="C317" s="230" t="s">
        <v>18567</v>
      </c>
      <c r="D317" s="811" t="s">
        <v>18568</v>
      </c>
      <c r="E317" s="230"/>
      <c r="F317" s="230">
        <v>46.93</v>
      </c>
    </row>
    <row r="318" spans="1:6" x14ac:dyDescent="0.25">
      <c r="A318" s="236">
        <v>44654</v>
      </c>
      <c r="B318" s="810" t="s">
        <v>16775</v>
      </c>
      <c r="C318" s="230" t="s">
        <v>18569</v>
      </c>
      <c r="D318" s="811" t="s">
        <v>18570</v>
      </c>
      <c r="E318" s="230"/>
      <c r="F318" s="230">
        <v>55.13</v>
      </c>
    </row>
    <row r="319" spans="1:6" x14ac:dyDescent="0.25">
      <c r="A319" s="236">
        <v>44654</v>
      </c>
      <c r="B319" s="810" t="s">
        <v>16775</v>
      </c>
      <c r="C319" s="230" t="s">
        <v>18571</v>
      </c>
      <c r="D319" s="811" t="s">
        <v>18572</v>
      </c>
      <c r="E319" s="230"/>
      <c r="F319" s="230">
        <v>74.5</v>
      </c>
    </row>
    <row r="320" spans="1:6" x14ac:dyDescent="0.25">
      <c r="A320" s="236">
        <v>44656</v>
      </c>
      <c r="B320" s="810" t="s">
        <v>16775</v>
      </c>
      <c r="C320" s="230" t="s">
        <v>18573</v>
      </c>
      <c r="D320" s="811" t="s">
        <v>18574</v>
      </c>
      <c r="E320" s="230"/>
      <c r="F320" s="230">
        <v>34.58</v>
      </c>
    </row>
    <row r="321" spans="1:6" x14ac:dyDescent="0.25">
      <c r="A321" s="236">
        <v>44656</v>
      </c>
      <c r="B321" s="810" t="s">
        <v>16775</v>
      </c>
      <c r="C321" s="230" t="s">
        <v>18575</v>
      </c>
      <c r="D321" s="811" t="s">
        <v>18576</v>
      </c>
      <c r="E321" s="230"/>
      <c r="F321" s="230">
        <v>41.58</v>
      </c>
    </row>
    <row r="322" spans="1:6" x14ac:dyDescent="0.25">
      <c r="A322" s="236">
        <v>44656</v>
      </c>
      <c r="B322" s="810" t="s">
        <v>16775</v>
      </c>
      <c r="C322" s="230" t="s">
        <v>18577</v>
      </c>
      <c r="D322" s="811" t="s">
        <v>18578</v>
      </c>
      <c r="E322" s="230"/>
      <c r="F322" s="230">
        <v>236.96</v>
      </c>
    </row>
    <row r="323" spans="1:6" x14ac:dyDescent="0.25">
      <c r="A323" s="236">
        <v>44656</v>
      </c>
      <c r="B323" s="810" t="s">
        <v>16775</v>
      </c>
      <c r="C323" s="230" t="s">
        <v>18579</v>
      </c>
      <c r="D323" s="811" t="s">
        <v>18580</v>
      </c>
      <c r="E323" s="230"/>
      <c r="F323" s="230">
        <v>224.71</v>
      </c>
    </row>
    <row r="324" spans="1:6" x14ac:dyDescent="0.25">
      <c r="A324" s="236">
        <v>44656</v>
      </c>
      <c r="B324" s="810" t="s">
        <v>16775</v>
      </c>
      <c r="C324" s="230" t="s">
        <v>18581</v>
      </c>
      <c r="D324" s="811" t="s">
        <v>18582</v>
      </c>
      <c r="E324" s="230"/>
      <c r="F324" s="230">
        <v>266.60000000000002</v>
      </c>
    </row>
    <row r="325" spans="1:6" x14ac:dyDescent="0.25">
      <c r="A325" s="236">
        <v>44657</v>
      </c>
      <c r="B325" s="810" t="s">
        <v>16775</v>
      </c>
      <c r="C325" s="230" t="s">
        <v>18583</v>
      </c>
      <c r="D325" s="811" t="s">
        <v>18584</v>
      </c>
      <c r="E325" s="230"/>
      <c r="F325" s="230">
        <v>166.21</v>
      </c>
    </row>
    <row r="326" spans="1:6" x14ac:dyDescent="0.25">
      <c r="A326" s="236">
        <v>44657</v>
      </c>
      <c r="B326" s="810" t="s">
        <v>16775</v>
      </c>
      <c r="C326" s="230" t="s">
        <v>18585</v>
      </c>
      <c r="D326" s="811" t="s">
        <v>18586</v>
      </c>
      <c r="E326" s="230"/>
      <c r="F326" s="230">
        <v>34.56</v>
      </c>
    </row>
    <row r="327" spans="1:6" x14ac:dyDescent="0.25">
      <c r="A327" s="236">
        <v>44659</v>
      </c>
      <c r="B327" s="810" t="s">
        <v>16775</v>
      </c>
      <c r="C327" s="230" t="s">
        <v>18587</v>
      </c>
      <c r="D327" s="811" t="s">
        <v>18588</v>
      </c>
      <c r="E327" s="230"/>
      <c r="F327" s="230">
        <v>61.32</v>
      </c>
    </row>
    <row r="328" spans="1:6" x14ac:dyDescent="0.25">
      <c r="A328" s="236">
        <v>44661</v>
      </c>
      <c r="B328" s="810" t="s">
        <v>16775</v>
      </c>
      <c r="C328" s="230" t="s">
        <v>18589</v>
      </c>
      <c r="D328" s="811" t="s">
        <v>18590</v>
      </c>
      <c r="E328" s="230"/>
      <c r="F328" s="230">
        <v>370.32</v>
      </c>
    </row>
    <row r="329" spans="1:6" x14ac:dyDescent="0.25">
      <c r="A329" s="236">
        <v>44661</v>
      </c>
      <c r="B329" s="810" t="s">
        <v>16775</v>
      </c>
      <c r="C329" s="230" t="s">
        <v>18591</v>
      </c>
      <c r="D329" s="811" t="s">
        <v>18592</v>
      </c>
      <c r="E329" s="230"/>
      <c r="F329" s="230">
        <v>62.28</v>
      </c>
    </row>
    <row r="330" spans="1:6" x14ac:dyDescent="0.25">
      <c r="A330" s="236">
        <v>44661</v>
      </c>
      <c r="B330" s="810" t="s">
        <v>16775</v>
      </c>
      <c r="C330" s="230" t="s">
        <v>18593</v>
      </c>
      <c r="D330" s="811" t="s">
        <v>18594</v>
      </c>
      <c r="E330" s="230"/>
      <c r="F330" s="230">
        <v>29.72</v>
      </c>
    </row>
    <row r="331" spans="1:6" x14ac:dyDescent="0.25">
      <c r="A331" s="236">
        <v>44661</v>
      </c>
      <c r="B331" s="810" t="s">
        <v>16775</v>
      </c>
      <c r="C331" s="230" t="s">
        <v>18595</v>
      </c>
      <c r="D331" s="811" t="s">
        <v>18596</v>
      </c>
      <c r="E331" s="230"/>
      <c r="F331" s="230">
        <v>53.56</v>
      </c>
    </row>
    <row r="332" spans="1:6" x14ac:dyDescent="0.25">
      <c r="A332" s="236">
        <v>44661</v>
      </c>
      <c r="B332" s="810" t="s">
        <v>16775</v>
      </c>
      <c r="C332" s="230" t="s">
        <v>18597</v>
      </c>
      <c r="D332" s="811" t="s">
        <v>18598</v>
      </c>
      <c r="E332" s="230"/>
      <c r="F332" s="230">
        <v>18.11</v>
      </c>
    </row>
    <row r="333" spans="1:6" x14ac:dyDescent="0.25">
      <c r="A333" s="236">
        <v>44661</v>
      </c>
      <c r="B333" s="810" t="s">
        <v>16775</v>
      </c>
      <c r="C333" s="230" t="s">
        <v>18599</v>
      </c>
      <c r="D333" s="811" t="s">
        <v>18600</v>
      </c>
      <c r="E333" s="230"/>
      <c r="F333" s="230">
        <v>120.62</v>
      </c>
    </row>
    <row r="334" spans="1:6" x14ac:dyDescent="0.25">
      <c r="A334" s="236">
        <v>44663</v>
      </c>
      <c r="B334" s="810" t="s">
        <v>16775</v>
      </c>
      <c r="C334" s="230" t="s">
        <v>18601</v>
      </c>
      <c r="D334" s="811" t="s">
        <v>18602</v>
      </c>
      <c r="E334" s="230"/>
      <c r="F334" s="230">
        <v>94.02</v>
      </c>
    </row>
    <row r="335" spans="1:6" x14ac:dyDescent="0.25">
      <c r="A335" s="236">
        <v>44663</v>
      </c>
      <c r="B335" s="810" t="s">
        <v>16775</v>
      </c>
      <c r="C335" s="230" t="s">
        <v>18603</v>
      </c>
      <c r="D335" s="811" t="s">
        <v>18604</v>
      </c>
      <c r="E335" s="230"/>
      <c r="F335" s="230">
        <v>56.89</v>
      </c>
    </row>
    <row r="336" spans="1:6" x14ac:dyDescent="0.25">
      <c r="A336" s="236">
        <v>44668</v>
      </c>
      <c r="B336" s="810" t="s">
        <v>16775</v>
      </c>
      <c r="C336" s="230" t="s">
        <v>18605</v>
      </c>
      <c r="D336" s="811" t="s">
        <v>18606</v>
      </c>
      <c r="E336" s="230"/>
      <c r="F336" s="230">
        <v>19.07</v>
      </c>
    </row>
    <row r="337" spans="1:6" x14ac:dyDescent="0.25">
      <c r="A337" s="236">
        <v>44668</v>
      </c>
      <c r="B337" s="810" t="s">
        <v>16775</v>
      </c>
      <c r="C337" s="230" t="s">
        <v>18607</v>
      </c>
      <c r="D337" s="811" t="s">
        <v>18608</v>
      </c>
      <c r="E337" s="230"/>
      <c r="F337" s="230">
        <v>37.729999999999997</v>
      </c>
    </row>
    <row r="338" spans="1:6" x14ac:dyDescent="0.25">
      <c r="A338" s="236">
        <v>44668</v>
      </c>
      <c r="B338" s="810" t="s">
        <v>16775</v>
      </c>
      <c r="C338" s="230" t="s">
        <v>18609</v>
      </c>
      <c r="D338" s="811" t="s">
        <v>18610</v>
      </c>
      <c r="E338" s="230"/>
      <c r="F338" s="230">
        <v>72.78</v>
      </c>
    </row>
    <row r="339" spans="1:6" x14ac:dyDescent="0.25">
      <c r="A339" s="236">
        <v>44668</v>
      </c>
      <c r="B339" s="810" t="s">
        <v>16775</v>
      </c>
      <c r="C339" s="230" t="s">
        <v>18611</v>
      </c>
      <c r="D339" s="811" t="s">
        <v>18612</v>
      </c>
      <c r="E339" s="230"/>
      <c r="F339" s="230">
        <v>128.11000000000001</v>
      </c>
    </row>
    <row r="340" spans="1:6" x14ac:dyDescent="0.25">
      <c r="A340" s="236">
        <v>44668</v>
      </c>
      <c r="B340" s="810" t="s">
        <v>16775</v>
      </c>
      <c r="C340" s="230" t="s">
        <v>18613</v>
      </c>
      <c r="D340" s="811" t="s">
        <v>18614</v>
      </c>
      <c r="E340" s="230"/>
      <c r="F340" s="230">
        <v>103.52</v>
      </c>
    </row>
    <row r="341" spans="1:6" x14ac:dyDescent="0.25">
      <c r="A341" s="236">
        <v>44668</v>
      </c>
      <c r="B341" s="810" t="s">
        <v>16775</v>
      </c>
      <c r="C341" s="230" t="s">
        <v>18615</v>
      </c>
      <c r="D341" s="811" t="s">
        <v>18616</v>
      </c>
      <c r="E341" s="230"/>
      <c r="F341" s="230">
        <v>39.61</v>
      </c>
    </row>
    <row r="342" spans="1:6" x14ac:dyDescent="0.25">
      <c r="A342" s="236">
        <v>44668</v>
      </c>
      <c r="B342" s="810" t="s">
        <v>16775</v>
      </c>
      <c r="C342" s="230" t="s">
        <v>18617</v>
      </c>
      <c r="D342" s="811" t="s">
        <v>18618</v>
      </c>
      <c r="E342" s="230"/>
      <c r="F342" s="230">
        <v>24.12</v>
      </c>
    </row>
    <row r="343" spans="1:6" x14ac:dyDescent="0.25">
      <c r="A343" s="236">
        <v>44669</v>
      </c>
      <c r="B343" s="810" t="s">
        <v>16775</v>
      </c>
      <c r="C343" s="230" t="s">
        <v>18619</v>
      </c>
      <c r="D343" s="811" t="s">
        <v>18620</v>
      </c>
      <c r="E343" s="230"/>
      <c r="F343" s="230">
        <v>63.48</v>
      </c>
    </row>
    <row r="344" spans="1:6" x14ac:dyDescent="0.25">
      <c r="A344" s="236">
        <v>44669</v>
      </c>
      <c r="B344" s="810" t="s">
        <v>16775</v>
      </c>
      <c r="C344" s="230" t="s">
        <v>18621</v>
      </c>
      <c r="D344" s="811" t="s">
        <v>18622</v>
      </c>
      <c r="E344" s="230"/>
      <c r="F344" s="230">
        <v>15.8</v>
      </c>
    </row>
    <row r="345" spans="1:6" x14ac:dyDescent="0.25">
      <c r="A345" s="236">
        <v>44669</v>
      </c>
      <c r="B345" s="810" t="s">
        <v>16775</v>
      </c>
      <c r="C345" s="230" t="s">
        <v>18623</v>
      </c>
      <c r="D345" s="811" t="s">
        <v>18624</v>
      </c>
      <c r="E345" s="230"/>
      <c r="F345" s="230">
        <v>27.05</v>
      </c>
    </row>
    <row r="346" spans="1:6" x14ac:dyDescent="0.25">
      <c r="A346" s="236">
        <v>44669</v>
      </c>
      <c r="B346" s="810" t="s">
        <v>16775</v>
      </c>
      <c r="C346" s="230" t="s">
        <v>18625</v>
      </c>
      <c r="D346" s="811" t="s">
        <v>18626</v>
      </c>
      <c r="E346" s="230"/>
      <c r="F346" s="230">
        <v>48.13</v>
      </c>
    </row>
    <row r="347" spans="1:6" x14ac:dyDescent="0.25">
      <c r="A347" s="236">
        <v>44669</v>
      </c>
      <c r="B347" s="810" t="s">
        <v>16775</v>
      </c>
      <c r="C347" s="230" t="s">
        <v>18627</v>
      </c>
      <c r="D347" s="811" t="s">
        <v>18628</v>
      </c>
      <c r="E347" s="230"/>
      <c r="F347" s="230">
        <v>13.87</v>
      </c>
    </row>
    <row r="348" spans="1:6" x14ac:dyDescent="0.25">
      <c r="A348" s="236">
        <v>44670</v>
      </c>
      <c r="B348" s="810" t="s">
        <v>16775</v>
      </c>
      <c r="C348" s="230" t="s">
        <v>18629</v>
      </c>
      <c r="D348" s="811" t="s">
        <v>18630</v>
      </c>
      <c r="E348" s="230"/>
      <c r="F348" s="230">
        <v>29.89</v>
      </c>
    </row>
    <row r="349" spans="1:6" x14ac:dyDescent="0.25">
      <c r="A349" s="236">
        <v>44671</v>
      </c>
      <c r="B349" s="810" t="s">
        <v>16775</v>
      </c>
      <c r="C349" s="230" t="s">
        <v>18631</v>
      </c>
      <c r="D349" s="811" t="s">
        <v>18632</v>
      </c>
      <c r="E349" s="230"/>
      <c r="F349" s="230">
        <v>86.16</v>
      </c>
    </row>
    <row r="350" spans="1:6" x14ac:dyDescent="0.25">
      <c r="A350" s="236">
        <v>44675</v>
      </c>
      <c r="B350" s="810" t="s">
        <v>16775</v>
      </c>
      <c r="C350" s="230" t="s">
        <v>18633</v>
      </c>
      <c r="D350" s="811" t="s">
        <v>18634</v>
      </c>
      <c r="E350" s="230"/>
      <c r="F350" s="230">
        <v>50.09</v>
      </c>
    </row>
    <row r="351" spans="1:6" x14ac:dyDescent="0.25">
      <c r="A351" s="236">
        <v>44675</v>
      </c>
      <c r="B351" s="810" t="s">
        <v>16775</v>
      </c>
      <c r="C351" s="230" t="s">
        <v>18635</v>
      </c>
      <c r="D351" s="811" t="s">
        <v>18636</v>
      </c>
      <c r="E351" s="230"/>
      <c r="F351" s="230">
        <v>64.12</v>
      </c>
    </row>
    <row r="352" spans="1:6" x14ac:dyDescent="0.25">
      <c r="A352" s="236">
        <v>44676</v>
      </c>
      <c r="B352" s="810" t="s">
        <v>16775</v>
      </c>
      <c r="C352" s="230" t="s">
        <v>18637</v>
      </c>
      <c r="D352" s="811" t="s">
        <v>18638</v>
      </c>
      <c r="E352" s="230"/>
      <c r="F352" s="230">
        <v>79.5</v>
      </c>
    </row>
    <row r="353" spans="1:6" x14ac:dyDescent="0.25">
      <c r="A353" s="236">
        <v>44676</v>
      </c>
      <c r="B353" s="810" t="s">
        <v>16775</v>
      </c>
      <c r="C353" s="230" t="s">
        <v>18639</v>
      </c>
      <c r="D353" s="811" t="s">
        <v>18640</v>
      </c>
      <c r="E353" s="230"/>
      <c r="F353" s="230">
        <v>24.54</v>
      </c>
    </row>
    <row r="354" spans="1:6" x14ac:dyDescent="0.25">
      <c r="A354" s="236">
        <v>44677</v>
      </c>
      <c r="B354" s="810" t="s">
        <v>16775</v>
      </c>
      <c r="C354" s="230" t="s">
        <v>18641</v>
      </c>
      <c r="D354" s="811" t="s">
        <v>18642</v>
      </c>
      <c r="E354" s="230"/>
      <c r="F354" s="230">
        <v>48.04</v>
      </c>
    </row>
    <row r="355" spans="1:6" x14ac:dyDescent="0.25">
      <c r="A355" s="236">
        <v>44677</v>
      </c>
      <c r="B355" s="810" t="s">
        <v>16775</v>
      </c>
      <c r="C355" s="230" t="s">
        <v>18643</v>
      </c>
      <c r="D355" s="811" t="s">
        <v>18644</v>
      </c>
      <c r="E355" s="230"/>
      <c r="F355" s="230">
        <v>108.97</v>
      </c>
    </row>
    <row r="356" spans="1:6" x14ac:dyDescent="0.25">
      <c r="A356" s="236">
        <v>44682</v>
      </c>
      <c r="B356" s="810" t="s">
        <v>16775</v>
      </c>
      <c r="C356" s="230" t="s">
        <v>18775</v>
      </c>
      <c r="D356" s="811" t="s">
        <v>18776</v>
      </c>
      <c r="E356" s="230"/>
      <c r="F356" s="230">
        <v>38.83</v>
      </c>
    </row>
    <row r="357" spans="1:6" x14ac:dyDescent="0.25">
      <c r="A357" s="236">
        <v>44682</v>
      </c>
      <c r="B357" s="810" t="s">
        <v>16775</v>
      </c>
      <c r="C357" s="230" t="s">
        <v>18777</v>
      </c>
      <c r="D357" s="811" t="s">
        <v>18778</v>
      </c>
      <c r="E357" s="230"/>
      <c r="F357" s="230">
        <v>33.36</v>
      </c>
    </row>
    <row r="358" spans="1:6" x14ac:dyDescent="0.25">
      <c r="A358" s="236">
        <v>44682</v>
      </c>
      <c r="B358" s="810" t="s">
        <v>16775</v>
      </c>
      <c r="C358" s="230" t="s">
        <v>18779</v>
      </c>
      <c r="D358" s="811" t="s">
        <v>18780</v>
      </c>
      <c r="E358" s="230"/>
      <c r="F358" s="230">
        <v>90.31</v>
      </c>
    </row>
    <row r="359" spans="1:6" x14ac:dyDescent="0.25">
      <c r="A359" s="236">
        <v>44682</v>
      </c>
      <c r="B359" s="810" t="s">
        <v>16775</v>
      </c>
      <c r="C359" s="230" t="s">
        <v>18781</v>
      </c>
      <c r="D359" s="811" t="s">
        <v>18782</v>
      </c>
      <c r="E359" s="230"/>
      <c r="F359" s="230">
        <v>27.79</v>
      </c>
    </row>
    <row r="360" spans="1:6" x14ac:dyDescent="0.25">
      <c r="A360" s="236">
        <v>44682</v>
      </c>
      <c r="B360" s="810" t="s">
        <v>16775</v>
      </c>
      <c r="C360" s="230" t="s">
        <v>18783</v>
      </c>
      <c r="D360" s="811" t="s">
        <v>18784</v>
      </c>
      <c r="E360" s="230"/>
      <c r="F360" s="230">
        <v>18.829999999999998</v>
      </c>
    </row>
    <row r="361" spans="1:6" x14ac:dyDescent="0.25">
      <c r="A361" s="236">
        <v>44682</v>
      </c>
      <c r="B361" s="810" t="s">
        <v>16775</v>
      </c>
      <c r="C361" s="230" t="s">
        <v>18785</v>
      </c>
      <c r="D361" s="811" t="s">
        <v>18786</v>
      </c>
      <c r="E361" s="230"/>
      <c r="F361" s="230">
        <v>135.69999999999999</v>
      </c>
    </row>
    <row r="362" spans="1:6" x14ac:dyDescent="0.25">
      <c r="A362" s="236">
        <v>44682</v>
      </c>
      <c r="B362" s="810" t="s">
        <v>16775</v>
      </c>
      <c r="C362" s="230" t="s">
        <v>18787</v>
      </c>
      <c r="D362" s="811" t="s">
        <v>18788</v>
      </c>
      <c r="E362" s="230"/>
      <c r="F362" s="230">
        <v>78.48</v>
      </c>
    </row>
    <row r="363" spans="1:6" x14ac:dyDescent="0.25">
      <c r="A363" s="236">
        <v>44683</v>
      </c>
      <c r="B363" s="810" t="s">
        <v>16775</v>
      </c>
      <c r="C363" s="230" t="s">
        <v>18789</v>
      </c>
      <c r="D363" s="811" t="s">
        <v>18790</v>
      </c>
      <c r="E363" s="230"/>
      <c r="F363" s="230">
        <v>290.64999999999998</v>
      </c>
    </row>
    <row r="364" spans="1:6" x14ac:dyDescent="0.25">
      <c r="A364" s="236">
        <v>44684</v>
      </c>
      <c r="B364" s="810" t="s">
        <v>16775</v>
      </c>
      <c r="C364" s="230" t="s">
        <v>18791</v>
      </c>
      <c r="D364" s="811" t="s">
        <v>18792</v>
      </c>
      <c r="E364" s="230"/>
      <c r="F364" s="230">
        <v>52.89</v>
      </c>
    </row>
    <row r="365" spans="1:6" x14ac:dyDescent="0.25">
      <c r="A365" s="236">
        <v>44687</v>
      </c>
      <c r="B365" s="810" t="s">
        <v>16775</v>
      </c>
      <c r="C365" s="230" t="s">
        <v>18793</v>
      </c>
      <c r="D365" s="811" t="s">
        <v>18794</v>
      </c>
      <c r="E365" s="230"/>
      <c r="F365" s="230">
        <v>19.670000000000002</v>
      </c>
    </row>
    <row r="366" spans="1:6" x14ac:dyDescent="0.25">
      <c r="A366" s="236">
        <v>44689</v>
      </c>
      <c r="B366" s="810" t="s">
        <v>16775</v>
      </c>
      <c r="C366" s="230" t="s">
        <v>18795</v>
      </c>
      <c r="D366" s="811" t="s">
        <v>18796</v>
      </c>
      <c r="E366" s="230"/>
      <c r="F366" s="230">
        <v>52.85</v>
      </c>
    </row>
    <row r="367" spans="1:6" x14ac:dyDescent="0.25">
      <c r="A367" s="236">
        <v>44689</v>
      </c>
      <c r="B367" s="810" t="s">
        <v>16775</v>
      </c>
      <c r="C367" s="230" t="s">
        <v>18797</v>
      </c>
      <c r="D367" s="811" t="s">
        <v>18798</v>
      </c>
      <c r="E367" s="230"/>
      <c r="F367" s="230">
        <v>30.22</v>
      </c>
    </row>
    <row r="368" spans="1:6" x14ac:dyDescent="0.25">
      <c r="A368" s="236">
        <v>44689</v>
      </c>
      <c r="B368" s="810" t="s">
        <v>16775</v>
      </c>
      <c r="C368" s="230" t="s">
        <v>18799</v>
      </c>
      <c r="D368" s="811" t="s">
        <v>18800</v>
      </c>
      <c r="E368" s="230"/>
      <c r="F368" s="230">
        <v>37.630000000000003</v>
      </c>
    </row>
    <row r="369" spans="1:6" x14ac:dyDescent="0.25">
      <c r="A369" s="236">
        <v>44689</v>
      </c>
      <c r="B369" s="810" t="s">
        <v>16775</v>
      </c>
      <c r="C369" s="230" t="s">
        <v>18801</v>
      </c>
      <c r="D369" s="811" t="s">
        <v>18802</v>
      </c>
      <c r="E369" s="230"/>
      <c r="F369" s="230">
        <v>67.61</v>
      </c>
    </row>
    <row r="370" spans="1:6" x14ac:dyDescent="0.25">
      <c r="A370" s="236">
        <v>44689</v>
      </c>
      <c r="B370" s="810" t="s">
        <v>16775</v>
      </c>
      <c r="C370" s="230" t="s">
        <v>18803</v>
      </c>
      <c r="D370" s="811" t="s">
        <v>18804</v>
      </c>
      <c r="E370" s="230"/>
      <c r="F370" s="230">
        <v>513.96</v>
      </c>
    </row>
    <row r="371" spans="1:6" x14ac:dyDescent="0.25">
      <c r="A371" s="236">
        <v>44689</v>
      </c>
      <c r="B371" s="810" t="s">
        <v>16775</v>
      </c>
      <c r="C371" s="230" t="s">
        <v>18805</v>
      </c>
      <c r="D371" s="811" t="s">
        <v>18806</v>
      </c>
      <c r="E371" s="230"/>
      <c r="F371" s="230">
        <v>37.799999999999997</v>
      </c>
    </row>
    <row r="372" spans="1:6" x14ac:dyDescent="0.25">
      <c r="A372" s="236">
        <v>44691</v>
      </c>
      <c r="B372" s="810" t="s">
        <v>16775</v>
      </c>
      <c r="C372" s="230" t="s">
        <v>18807</v>
      </c>
      <c r="D372" s="811" t="s">
        <v>18808</v>
      </c>
      <c r="E372" s="230"/>
      <c r="F372" s="230">
        <v>22.81</v>
      </c>
    </row>
    <row r="373" spans="1:6" x14ac:dyDescent="0.25">
      <c r="A373" s="236">
        <v>44691</v>
      </c>
      <c r="B373" s="810" t="s">
        <v>16775</v>
      </c>
      <c r="C373" s="230" t="s">
        <v>18809</v>
      </c>
      <c r="D373" s="811" t="s">
        <v>18810</v>
      </c>
      <c r="E373" s="230"/>
      <c r="F373" s="230">
        <v>38.35</v>
      </c>
    </row>
    <row r="374" spans="1:6" x14ac:dyDescent="0.25">
      <c r="A374" s="236">
        <v>44691</v>
      </c>
      <c r="B374" s="810" t="s">
        <v>16775</v>
      </c>
      <c r="C374" s="230" t="s">
        <v>18811</v>
      </c>
      <c r="D374" s="811" t="s">
        <v>18812</v>
      </c>
      <c r="E374" s="230"/>
      <c r="F374" s="230">
        <v>58.17</v>
      </c>
    </row>
    <row r="375" spans="1:6" x14ac:dyDescent="0.25">
      <c r="A375" s="236">
        <v>44691</v>
      </c>
      <c r="B375" s="810" t="s">
        <v>16775</v>
      </c>
      <c r="C375" s="230" t="s">
        <v>18813</v>
      </c>
      <c r="D375" s="811" t="s">
        <v>18814</v>
      </c>
      <c r="E375" s="230"/>
      <c r="F375" s="230">
        <v>55.07</v>
      </c>
    </row>
    <row r="376" spans="1:6" x14ac:dyDescent="0.25">
      <c r="A376" s="236">
        <v>44691</v>
      </c>
      <c r="B376" s="810" t="s">
        <v>16775</v>
      </c>
      <c r="C376" s="230" t="s">
        <v>18815</v>
      </c>
      <c r="D376" s="811" t="s">
        <v>18816</v>
      </c>
      <c r="E376" s="230"/>
      <c r="F376" s="230">
        <v>58.76</v>
      </c>
    </row>
    <row r="377" spans="1:6" x14ac:dyDescent="0.25">
      <c r="A377" s="236">
        <v>44691</v>
      </c>
      <c r="B377" s="810" t="s">
        <v>16775</v>
      </c>
      <c r="C377" s="230" t="s">
        <v>18817</v>
      </c>
      <c r="D377" s="811" t="s">
        <v>18818</v>
      </c>
      <c r="E377" s="230"/>
      <c r="F377" s="230">
        <v>78.38</v>
      </c>
    </row>
    <row r="378" spans="1:6" x14ac:dyDescent="0.25">
      <c r="A378" s="236">
        <v>44691</v>
      </c>
      <c r="B378" s="810" t="s">
        <v>16775</v>
      </c>
      <c r="C378" s="230" t="s">
        <v>18819</v>
      </c>
      <c r="D378" s="811" t="s">
        <v>18820</v>
      </c>
      <c r="E378" s="230"/>
      <c r="F378" s="230">
        <v>15.94</v>
      </c>
    </row>
    <row r="379" spans="1:6" x14ac:dyDescent="0.25">
      <c r="A379" s="236">
        <v>44691</v>
      </c>
      <c r="B379" s="810" t="s">
        <v>16775</v>
      </c>
      <c r="C379" s="230" t="s">
        <v>18821</v>
      </c>
      <c r="D379" s="811" t="s">
        <v>18822</v>
      </c>
      <c r="E379" s="230"/>
      <c r="F379" s="230">
        <v>9.4700000000000006</v>
      </c>
    </row>
    <row r="380" spans="1:6" x14ac:dyDescent="0.25">
      <c r="A380" s="236">
        <v>44692</v>
      </c>
      <c r="B380" s="810" t="s">
        <v>16775</v>
      </c>
      <c r="C380" s="230" t="s">
        <v>18823</v>
      </c>
      <c r="D380" s="811" t="s">
        <v>18824</v>
      </c>
      <c r="E380" s="230"/>
      <c r="F380" s="230">
        <v>113.25</v>
      </c>
    </row>
    <row r="381" spans="1:6" x14ac:dyDescent="0.25">
      <c r="A381" s="236">
        <v>44692</v>
      </c>
      <c r="B381" s="810" t="s">
        <v>16775</v>
      </c>
      <c r="C381" s="230" t="s">
        <v>18825</v>
      </c>
      <c r="D381" s="811" t="s">
        <v>18826</v>
      </c>
      <c r="E381" s="230"/>
      <c r="F381" s="230">
        <v>83.59</v>
      </c>
    </row>
    <row r="382" spans="1:6" x14ac:dyDescent="0.25">
      <c r="A382" s="236">
        <v>44693</v>
      </c>
      <c r="B382" s="810" t="s">
        <v>16775</v>
      </c>
      <c r="C382" s="230" t="s">
        <v>18827</v>
      </c>
      <c r="D382" s="811" t="s">
        <v>18828</v>
      </c>
      <c r="E382" s="230"/>
      <c r="F382" s="230">
        <v>43.77</v>
      </c>
    </row>
    <row r="383" spans="1:6" x14ac:dyDescent="0.25">
      <c r="A383" s="236">
        <v>44694</v>
      </c>
      <c r="B383" s="810" t="s">
        <v>16775</v>
      </c>
      <c r="C383" s="230" t="s">
        <v>18829</v>
      </c>
      <c r="D383" s="811" t="s">
        <v>18830</v>
      </c>
      <c r="E383" s="230"/>
      <c r="F383" s="230">
        <v>53.48</v>
      </c>
    </row>
    <row r="384" spans="1:6" x14ac:dyDescent="0.25">
      <c r="A384" s="236">
        <v>44696</v>
      </c>
      <c r="B384" s="810" t="s">
        <v>16775</v>
      </c>
      <c r="C384" s="230" t="s">
        <v>18831</v>
      </c>
      <c r="D384" s="811" t="s">
        <v>18832</v>
      </c>
      <c r="E384" s="230"/>
      <c r="F384" s="230">
        <v>143.94999999999999</v>
      </c>
    </row>
    <row r="385" spans="1:6" x14ac:dyDescent="0.25">
      <c r="A385" s="236">
        <v>44696</v>
      </c>
      <c r="B385" s="810" t="s">
        <v>16775</v>
      </c>
      <c r="C385" s="230" t="s">
        <v>18833</v>
      </c>
      <c r="D385" s="811" t="s">
        <v>18834</v>
      </c>
      <c r="E385" s="230"/>
      <c r="F385" s="230">
        <v>66.739999999999995</v>
      </c>
    </row>
    <row r="386" spans="1:6" x14ac:dyDescent="0.25">
      <c r="A386" s="236">
        <v>44696</v>
      </c>
      <c r="B386" s="810" t="s">
        <v>16775</v>
      </c>
      <c r="C386" s="230" t="s">
        <v>18835</v>
      </c>
      <c r="D386" s="811" t="s">
        <v>18836</v>
      </c>
      <c r="E386" s="230"/>
      <c r="F386" s="230">
        <v>43.78</v>
      </c>
    </row>
    <row r="387" spans="1:6" x14ac:dyDescent="0.25">
      <c r="A387" s="236">
        <v>44696</v>
      </c>
      <c r="B387" s="810" t="s">
        <v>16775</v>
      </c>
      <c r="C387" s="230" t="s">
        <v>18837</v>
      </c>
      <c r="D387" s="811" t="s">
        <v>18838</v>
      </c>
      <c r="E387" s="230"/>
      <c r="F387" s="230">
        <v>26.72</v>
      </c>
    </row>
    <row r="388" spans="1:6" x14ac:dyDescent="0.25">
      <c r="A388" s="236">
        <v>44696</v>
      </c>
      <c r="B388" s="810" t="s">
        <v>16775</v>
      </c>
      <c r="C388" s="230" t="s">
        <v>18839</v>
      </c>
      <c r="D388" s="811" t="s">
        <v>18840</v>
      </c>
      <c r="E388" s="230"/>
      <c r="F388" s="230">
        <v>49.39</v>
      </c>
    </row>
    <row r="389" spans="1:6" x14ac:dyDescent="0.25">
      <c r="A389" s="236">
        <v>44696</v>
      </c>
      <c r="B389" s="810" t="s">
        <v>16775</v>
      </c>
      <c r="C389" s="230" t="s">
        <v>18841</v>
      </c>
      <c r="D389" s="811" t="s">
        <v>18842</v>
      </c>
      <c r="E389" s="230"/>
      <c r="F389" s="230">
        <v>86.45</v>
      </c>
    </row>
    <row r="390" spans="1:6" x14ac:dyDescent="0.25">
      <c r="A390" s="236">
        <v>44696</v>
      </c>
      <c r="B390" s="810" t="s">
        <v>16775</v>
      </c>
      <c r="C390" s="230" t="s">
        <v>18843</v>
      </c>
      <c r="D390" s="811" t="s">
        <v>18844</v>
      </c>
      <c r="E390" s="230"/>
      <c r="F390" s="230">
        <v>13.9</v>
      </c>
    </row>
    <row r="391" spans="1:6" x14ac:dyDescent="0.25">
      <c r="A391" s="236">
        <v>44696</v>
      </c>
      <c r="B391" s="810" t="s">
        <v>16775</v>
      </c>
      <c r="C391" s="230" t="s">
        <v>18845</v>
      </c>
      <c r="D391" s="811" t="s">
        <v>18846</v>
      </c>
      <c r="E391" s="230"/>
      <c r="F391" s="230">
        <v>52.19</v>
      </c>
    </row>
    <row r="392" spans="1:6" x14ac:dyDescent="0.25">
      <c r="A392" s="236">
        <v>44696</v>
      </c>
      <c r="B392" s="810" t="s">
        <v>16775</v>
      </c>
      <c r="C392" s="230" t="s">
        <v>18847</v>
      </c>
      <c r="D392" s="811" t="s">
        <v>18848</v>
      </c>
      <c r="E392" s="230"/>
      <c r="F392" s="230">
        <v>72.77</v>
      </c>
    </row>
    <row r="393" spans="1:6" x14ac:dyDescent="0.25">
      <c r="A393" s="236">
        <v>44696</v>
      </c>
      <c r="B393" s="810" t="s">
        <v>16775</v>
      </c>
      <c r="C393" s="230" t="s">
        <v>18849</v>
      </c>
      <c r="D393" s="811" t="s">
        <v>18850</v>
      </c>
      <c r="E393" s="230"/>
      <c r="F393" s="230">
        <v>39.17</v>
      </c>
    </row>
    <row r="394" spans="1:6" x14ac:dyDescent="0.25">
      <c r="A394" s="236">
        <v>44696</v>
      </c>
      <c r="B394" s="810" t="s">
        <v>16775</v>
      </c>
      <c r="C394" s="230" t="s">
        <v>18851</v>
      </c>
      <c r="D394" s="811" t="s">
        <v>18852</v>
      </c>
      <c r="E394" s="230"/>
      <c r="F394" s="230">
        <v>17.059999999999999</v>
      </c>
    </row>
    <row r="395" spans="1:6" x14ac:dyDescent="0.25">
      <c r="A395" s="236">
        <v>44696</v>
      </c>
      <c r="B395" s="810" t="s">
        <v>16775</v>
      </c>
      <c r="C395" s="230" t="s">
        <v>18853</v>
      </c>
      <c r="D395" s="811" t="s">
        <v>18854</v>
      </c>
      <c r="E395" s="230"/>
      <c r="F395" s="230">
        <v>25.79</v>
      </c>
    </row>
    <row r="396" spans="1:6" x14ac:dyDescent="0.25">
      <c r="A396" s="236">
        <v>44696</v>
      </c>
      <c r="B396" s="810" t="s">
        <v>16775</v>
      </c>
      <c r="C396" s="230" t="s">
        <v>18855</v>
      </c>
      <c r="D396" s="811" t="s">
        <v>18856</v>
      </c>
      <c r="E396" s="230"/>
      <c r="F396" s="230">
        <v>26.01</v>
      </c>
    </row>
    <row r="397" spans="1:6" x14ac:dyDescent="0.25">
      <c r="A397" s="236">
        <v>44696</v>
      </c>
      <c r="B397" s="810" t="s">
        <v>16775</v>
      </c>
      <c r="C397" s="230" t="s">
        <v>18857</v>
      </c>
      <c r="D397" s="811" t="s">
        <v>18858</v>
      </c>
      <c r="E397" s="230"/>
      <c r="F397" s="230">
        <v>150.26</v>
      </c>
    </row>
    <row r="398" spans="1:6" x14ac:dyDescent="0.25">
      <c r="A398" s="236">
        <v>44699</v>
      </c>
      <c r="B398" s="810" t="s">
        <v>16775</v>
      </c>
      <c r="C398" s="230" t="s">
        <v>18859</v>
      </c>
      <c r="D398" s="811" t="s">
        <v>18860</v>
      </c>
      <c r="E398" s="230"/>
      <c r="F398" s="230">
        <v>15</v>
      </c>
    </row>
    <row r="399" spans="1:6" x14ac:dyDescent="0.25">
      <c r="A399" s="236">
        <v>44699</v>
      </c>
      <c r="B399" s="810" t="s">
        <v>16775</v>
      </c>
      <c r="C399" s="230" t="s">
        <v>18861</v>
      </c>
      <c r="D399" s="811" t="s">
        <v>18862</v>
      </c>
      <c r="E399" s="230"/>
      <c r="F399" s="230">
        <v>68.39</v>
      </c>
    </row>
    <row r="400" spans="1:6" x14ac:dyDescent="0.25">
      <c r="A400" s="236">
        <v>44699</v>
      </c>
      <c r="B400" s="810" t="s">
        <v>16775</v>
      </c>
      <c r="C400" s="230" t="s">
        <v>18863</v>
      </c>
      <c r="D400" s="811" t="s">
        <v>18864</v>
      </c>
      <c r="E400" s="230"/>
      <c r="F400" s="230">
        <v>56.22</v>
      </c>
    </row>
    <row r="401" spans="1:6" x14ac:dyDescent="0.25">
      <c r="A401" s="236">
        <v>44699</v>
      </c>
      <c r="B401" s="810" t="s">
        <v>16775</v>
      </c>
      <c r="C401" s="230" t="s">
        <v>18865</v>
      </c>
      <c r="D401" s="811" t="s">
        <v>18866</v>
      </c>
      <c r="E401" s="230"/>
      <c r="F401" s="230">
        <v>52.51</v>
      </c>
    </row>
    <row r="402" spans="1:6" x14ac:dyDescent="0.25">
      <c r="A402" s="236">
        <v>44703</v>
      </c>
      <c r="B402" s="810" t="s">
        <v>16775</v>
      </c>
      <c r="C402" s="230" t="s">
        <v>18867</v>
      </c>
      <c r="D402" s="811" t="s">
        <v>18868</v>
      </c>
      <c r="E402" s="230"/>
      <c r="F402" s="230">
        <v>16.32</v>
      </c>
    </row>
    <row r="403" spans="1:6" x14ac:dyDescent="0.25">
      <c r="A403" s="236">
        <v>44703</v>
      </c>
      <c r="B403" s="810" t="s">
        <v>16775</v>
      </c>
      <c r="C403" s="230" t="s">
        <v>18869</v>
      </c>
      <c r="D403" s="811" t="s">
        <v>18870</v>
      </c>
      <c r="E403" s="230"/>
      <c r="F403" s="230">
        <v>58.83</v>
      </c>
    </row>
    <row r="404" spans="1:6" x14ac:dyDescent="0.25">
      <c r="A404" s="236">
        <v>44703</v>
      </c>
      <c r="B404" s="810" t="s">
        <v>16775</v>
      </c>
      <c r="C404" s="230" t="s">
        <v>18871</v>
      </c>
      <c r="D404" s="811" t="s">
        <v>18872</v>
      </c>
      <c r="E404" s="230"/>
      <c r="F404" s="230">
        <v>29.2</v>
      </c>
    </row>
    <row r="405" spans="1:6" x14ac:dyDescent="0.25">
      <c r="A405" s="236">
        <v>44705</v>
      </c>
      <c r="B405" s="810" t="s">
        <v>16775</v>
      </c>
      <c r="C405" s="230" t="s">
        <v>18873</v>
      </c>
      <c r="D405" s="811" t="s">
        <v>18874</v>
      </c>
      <c r="E405" s="230"/>
      <c r="F405" s="230">
        <v>26.96</v>
      </c>
    </row>
    <row r="406" spans="1:6" x14ac:dyDescent="0.25">
      <c r="A406" s="236">
        <v>44705</v>
      </c>
      <c r="B406" s="810" t="s">
        <v>16775</v>
      </c>
      <c r="C406" s="230" t="s">
        <v>18875</v>
      </c>
      <c r="D406" s="811" t="s">
        <v>18876</v>
      </c>
      <c r="E406" s="230"/>
      <c r="F406" s="230">
        <v>37.76</v>
      </c>
    </row>
    <row r="407" spans="1:6" x14ac:dyDescent="0.25">
      <c r="A407" s="236">
        <v>44705</v>
      </c>
      <c r="B407" s="810" t="s">
        <v>16775</v>
      </c>
      <c r="C407" s="230" t="s">
        <v>18877</v>
      </c>
      <c r="D407" s="811" t="s">
        <v>18878</v>
      </c>
      <c r="E407" s="230"/>
      <c r="F407" s="230">
        <v>30.19</v>
      </c>
    </row>
    <row r="408" spans="1:6" x14ac:dyDescent="0.25">
      <c r="A408" s="236">
        <v>44705</v>
      </c>
      <c r="B408" s="810" t="s">
        <v>16775</v>
      </c>
      <c r="C408" s="230" t="s">
        <v>18879</v>
      </c>
      <c r="D408" s="811" t="s">
        <v>18880</v>
      </c>
      <c r="E408" s="230"/>
      <c r="F408" s="230">
        <v>44.97</v>
      </c>
    </row>
    <row r="409" spans="1:6" x14ac:dyDescent="0.25">
      <c r="A409" s="236">
        <v>44705</v>
      </c>
      <c r="B409" s="810" t="s">
        <v>16775</v>
      </c>
      <c r="C409" s="230" t="s">
        <v>18881</v>
      </c>
      <c r="D409" s="811" t="s">
        <v>18882</v>
      </c>
      <c r="E409" s="230"/>
      <c r="F409" s="230">
        <v>104.76</v>
      </c>
    </row>
    <row r="410" spans="1:6" x14ac:dyDescent="0.25">
      <c r="A410" s="236">
        <v>44705</v>
      </c>
      <c r="B410" s="810" t="s">
        <v>16775</v>
      </c>
      <c r="C410" s="230" t="s">
        <v>18883</v>
      </c>
      <c r="D410" s="811" t="s">
        <v>18884</v>
      </c>
      <c r="E410" s="230"/>
      <c r="F410" s="230">
        <v>16.04</v>
      </c>
    </row>
    <row r="411" spans="1:6" x14ac:dyDescent="0.25">
      <c r="A411" s="236">
        <v>44705</v>
      </c>
      <c r="B411" s="810" t="s">
        <v>16775</v>
      </c>
      <c r="C411" s="230" t="s">
        <v>18885</v>
      </c>
      <c r="D411" s="811" t="s">
        <v>18886</v>
      </c>
      <c r="E411" s="230"/>
      <c r="F411" s="230">
        <v>21.67</v>
      </c>
    </row>
    <row r="412" spans="1:6" x14ac:dyDescent="0.25">
      <c r="A412" s="236">
        <v>44705</v>
      </c>
      <c r="B412" s="810" t="s">
        <v>16775</v>
      </c>
      <c r="C412" s="230" t="s">
        <v>18887</v>
      </c>
      <c r="D412" s="811" t="s">
        <v>18888</v>
      </c>
      <c r="E412" s="230"/>
      <c r="F412" s="230">
        <v>83.3</v>
      </c>
    </row>
    <row r="413" spans="1:6" x14ac:dyDescent="0.25">
      <c r="A413" s="236">
        <v>44706</v>
      </c>
      <c r="B413" s="810" t="s">
        <v>16775</v>
      </c>
      <c r="C413" s="230" t="s">
        <v>18889</v>
      </c>
      <c r="D413" s="811" t="s">
        <v>18890</v>
      </c>
      <c r="E413" s="230"/>
      <c r="F413" s="230">
        <v>36.29</v>
      </c>
    </row>
    <row r="414" spans="1:6" x14ac:dyDescent="0.25">
      <c r="A414" s="236">
        <v>44706</v>
      </c>
      <c r="B414" s="810" t="s">
        <v>16775</v>
      </c>
      <c r="C414" s="230" t="s">
        <v>18891</v>
      </c>
      <c r="D414" s="811" t="s">
        <v>18892</v>
      </c>
      <c r="E414" s="230"/>
      <c r="F414" s="230">
        <v>34.659999999999997</v>
      </c>
    </row>
    <row r="415" spans="1:6" x14ac:dyDescent="0.25">
      <c r="A415" s="236">
        <v>44710</v>
      </c>
      <c r="B415" s="810" t="s">
        <v>16775</v>
      </c>
      <c r="C415" s="230" t="s">
        <v>18893</v>
      </c>
      <c r="D415" s="811" t="s">
        <v>18894</v>
      </c>
      <c r="E415" s="230"/>
      <c r="F415" s="230">
        <v>33.19</v>
      </c>
    </row>
    <row r="416" spans="1:6" x14ac:dyDescent="0.25">
      <c r="A416" s="236">
        <v>44710</v>
      </c>
      <c r="B416" s="810" t="s">
        <v>16775</v>
      </c>
      <c r="C416" s="230" t="s">
        <v>18895</v>
      </c>
      <c r="D416" s="811" t="s">
        <v>18896</v>
      </c>
      <c r="E416" s="230"/>
      <c r="F416" s="230">
        <v>177.06</v>
      </c>
    </row>
    <row r="417" spans="1:6" x14ac:dyDescent="0.25">
      <c r="A417" s="236">
        <v>44710</v>
      </c>
      <c r="B417" s="810" t="s">
        <v>16775</v>
      </c>
      <c r="C417" s="230" t="s">
        <v>18897</v>
      </c>
      <c r="D417" s="811" t="s">
        <v>18898</v>
      </c>
      <c r="E417" s="230"/>
      <c r="F417" s="230">
        <v>45.32</v>
      </c>
    </row>
    <row r="418" spans="1:6" x14ac:dyDescent="0.25">
      <c r="A418" s="236">
        <v>44710</v>
      </c>
      <c r="B418" s="810" t="s">
        <v>16775</v>
      </c>
      <c r="C418" s="230" t="s">
        <v>18899</v>
      </c>
      <c r="D418" s="811" t="s">
        <v>18900</v>
      </c>
      <c r="E418" s="230"/>
      <c r="F418" s="230">
        <v>173</v>
      </c>
    </row>
    <row r="419" spans="1:6" x14ac:dyDescent="0.25">
      <c r="A419" s="236">
        <v>44710</v>
      </c>
      <c r="B419" s="810" t="s">
        <v>16775</v>
      </c>
      <c r="C419" s="230" t="s">
        <v>18901</v>
      </c>
      <c r="D419" s="811" t="s">
        <v>18902</v>
      </c>
      <c r="E419" s="230"/>
      <c r="F419" s="230">
        <v>145</v>
      </c>
    </row>
    <row r="420" spans="1:6" x14ac:dyDescent="0.25">
      <c r="A420" s="236">
        <v>44712</v>
      </c>
      <c r="B420" s="810" t="s">
        <v>16775</v>
      </c>
      <c r="C420" s="230" t="s">
        <v>18903</v>
      </c>
      <c r="D420" s="811" t="s">
        <v>18904</v>
      </c>
      <c r="E420" s="230"/>
      <c r="F420" s="230">
        <v>49.31</v>
      </c>
    </row>
    <row r="421" spans="1:6" x14ac:dyDescent="0.25">
      <c r="A421" s="236">
        <v>44712</v>
      </c>
      <c r="B421" s="810" t="s">
        <v>16775</v>
      </c>
      <c r="C421" s="230" t="s">
        <v>18905</v>
      </c>
      <c r="D421" s="811" t="s">
        <v>18906</v>
      </c>
      <c r="E421" s="230"/>
      <c r="F421" s="230">
        <v>14.19</v>
      </c>
    </row>
    <row r="422" spans="1:6" x14ac:dyDescent="0.25">
      <c r="A422" s="236">
        <v>44712</v>
      </c>
      <c r="B422" s="810" t="s">
        <v>16775</v>
      </c>
      <c r="C422" s="230" t="s">
        <v>18907</v>
      </c>
      <c r="D422" s="811" t="s">
        <v>18908</v>
      </c>
      <c r="E422" s="230"/>
      <c r="F422" s="230">
        <v>33.18</v>
      </c>
    </row>
    <row r="423" spans="1:6" x14ac:dyDescent="0.25">
      <c r="A423" s="236">
        <v>44712</v>
      </c>
      <c r="B423" s="810" t="s">
        <v>16775</v>
      </c>
      <c r="C423" s="230" t="s">
        <v>18909</v>
      </c>
      <c r="D423" s="811" t="s">
        <v>18910</v>
      </c>
      <c r="E423" s="230"/>
      <c r="F423" s="230">
        <v>54.48</v>
      </c>
    </row>
    <row r="424" spans="1:6" x14ac:dyDescent="0.25">
      <c r="A424" s="236">
        <v>44712</v>
      </c>
      <c r="B424" s="810" t="s">
        <v>16775</v>
      </c>
      <c r="C424" s="230" t="s">
        <v>18911</v>
      </c>
      <c r="D424" s="811" t="s">
        <v>18912</v>
      </c>
      <c r="E424" s="230"/>
      <c r="F424" s="230">
        <v>120.29</v>
      </c>
    </row>
    <row r="425" spans="1:6" x14ac:dyDescent="0.25">
      <c r="A425" s="236">
        <v>44712</v>
      </c>
      <c r="B425" s="810" t="s">
        <v>16775</v>
      </c>
      <c r="C425" s="230" t="s">
        <v>18913</v>
      </c>
      <c r="D425" s="811" t="s">
        <v>18914</v>
      </c>
      <c r="E425" s="230"/>
      <c r="F425" s="230">
        <v>233.63</v>
      </c>
    </row>
    <row r="426" spans="1:6" x14ac:dyDescent="0.25">
      <c r="A426" s="236">
        <v>44712</v>
      </c>
      <c r="B426" s="810" t="s">
        <v>16775</v>
      </c>
      <c r="C426" s="230" t="s">
        <v>18915</v>
      </c>
      <c r="D426" s="811" t="s">
        <v>18916</v>
      </c>
      <c r="E426" s="230"/>
      <c r="F426" s="230">
        <v>28.14</v>
      </c>
    </row>
    <row r="427" spans="1:6" x14ac:dyDescent="0.25">
      <c r="A427" s="236">
        <v>44717</v>
      </c>
      <c r="B427" s="477" t="s">
        <v>16775</v>
      </c>
      <c r="C427" s="251" t="s">
        <v>19396</v>
      </c>
      <c r="D427" s="812" t="s">
        <v>19397</v>
      </c>
      <c r="F427" s="781">
        <v>14.56</v>
      </c>
    </row>
    <row r="428" spans="1:6" x14ac:dyDescent="0.25">
      <c r="A428" s="236">
        <v>44717</v>
      </c>
      <c r="B428" s="477" t="s">
        <v>16775</v>
      </c>
      <c r="C428" s="251" t="s">
        <v>19398</v>
      </c>
      <c r="D428" s="812" t="s">
        <v>19399</v>
      </c>
      <c r="F428" s="781">
        <v>64.13</v>
      </c>
    </row>
    <row r="429" spans="1:6" x14ac:dyDescent="0.25">
      <c r="A429" s="236">
        <v>44717</v>
      </c>
      <c r="B429" s="477" t="s">
        <v>16775</v>
      </c>
      <c r="C429" s="251" t="s">
        <v>19400</v>
      </c>
      <c r="D429" s="812" t="s">
        <v>19401</v>
      </c>
      <c r="F429" s="781">
        <v>138.52000000000001</v>
      </c>
    </row>
    <row r="430" spans="1:6" x14ac:dyDescent="0.25">
      <c r="A430" s="236">
        <v>44718</v>
      </c>
      <c r="B430" s="477" t="s">
        <v>16775</v>
      </c>
      <c r="C430" s="251" t="s">
        <v>19402</v>
      </c>
      <c r="D430" s="812" t="s">
        <v>19403</v>
      </c>
      <c r="F430" s="781">
        <v>31.65</v>
      </c>
    </row>
    <row r="431" spans="1:6" x14ac:dyDescent="0.25">
      <c r="A431" s="236">
        <v>44718</v>
      </c>
      <c r="B431" s="477" t="s">
        <v>16775</v>
      </c>
      <c r="C431" s="251" t="s">
        <v>19404</v>
      </c>
      <c r="D431" s="812" t="s">
        <v>19405</v>
      </c>
      <c r="F431" s="781">
        <v>37.89</v>
      </c>
    </row>
    <row r="432" spans="1:6" x14ac:dyDescent="0.25">
      <c r="A432" s="236">
        <v>44718</v>
      </c>
      <c r="B432" s="477" t="s">
        <v>16775</v>
      </c>
      <c r="C432" s="251" t="s">
        <v>19406</v>
      </c>
      <c r="D432" s="812" t="s">
        <v>19407</v>
      </c>
      <c r="F432" s="781">
        <v>28.6</v>
      </c>
    </row>
    <row r="433" spans="1:6" x14ac:dyDescent="0.25">
      <c r="A433" s="236">
        <v>44718</v>
      </c>
      <c r="B433" s="477" t="s">
        <v>16775</v>
      </c>
      <c r="C433" s="251" t="s">
        <v>19408</v>
      </c>
      <c r="D433" s="812" t="s">
        <v>19409</v>
      </c>
      <c r="F433" s="781">
        <v>141.16</v>
      </c>
    </row>
    <row r="434" spans="1:6" x14ac:dyDescent="0.25">
      <c r="A434" s="236">
        <v>44718</v>
      </c>
      <c r="B434" s="477" t="s">
        <v>16775</v>
      </c>
      <c r="C434" s="251" t="s">
        <v>19410</v>
      </c>
      <c r="D434" s="812" t="s">
        <v>19411</v>
      </c>
      <c r="F434" s="781">
        <v>57.79</v>
      </c>
    </row>
    <row r="435" spans="1:6" x14ac:dyDescent="0.25">
      <c r="A435" s="236">
        <v>44719</v>
      </c>
      <c r="B435" s="477" t="s">
        <v>16775</v>
      </c>
      <c r="C435" s="251" t="s">
        <v>19412</v>
      </c>
      <c r="D435" s="812" t="s">
        <v>19413</v>
      </c>
      <c r="F435" s="781">
        <v>33.39</v>
      </c>
    </row>
    <row r="436" spans="1:6" x14ac:dyDescent="0.25">
      <c r="A436" s="236">
        <v>44721</v>
      </c>
      <c r="B436" s="477" t="s">
        <v>16775</v>
      </c>
      <c r="C436" s="251" t="s">
        <v>19414</v>
      </c>
      <c r="D436" s="812" t="s">
        <v>19415</v>
      </c>
      <c r="F436" s="781">
        <v>172.02</v>
      </c>
    </row>
    <row r="437" spans="1:6" x14ac:dyDescent="0.25">
      <c r="A437" s="236">
        <v>44721</v>
      </c>
      <c r="B437" s="477" t="s">
        <v>16775</v>
      </c>
      <c r="C437" s="251" t="s">
        <v>19416</v>
      </c>
      <c r="D437" s="812" t="s">
        <v>19417</v>
      </c>
      <c r="F437" s="781">
        <v>19.63</v>
      </c>
    </row>
    <row r="438" spans="1:6" x14ac:dyDescent="0.25">
      <c r="A438" s="236">
        <v>44721</v>
      </c>
      <c r="B438" s="477" t="s">
        <v>16775</v>
      </c>
      <c r="C438" s="251" t="s">
        <v>19418</v>
      </c>
      <c r="D438" s="812" t="s">
        <v>19419</v>
      </c>
      <c r="F438" s="781">
        <v>13.54</v>
      </c>
    </row>
    <row r="439" spans="1:6" x14ac:dyDescent="0.25">
      <c r="A439" s="236">
        <v>44721</v>
      </c>
      <c r="B439" s="477" t="s">
        <v>16775</v>
      </c>
      <c r="C439" s="251" t="s">
        <v>19420</v>
      </c>
      <c r="D439" s="812" t="s">
        <v>19421</v>
      </c>
      <c r="F439" s="781">
        <v>104.12</v>
      </c>
    </row>
    <row r="440" spans="1:6" x14ac:dyDescent="0.25">
      <c r="A440" s="236">
        <v>44721</v>
      </c>
      <c r="B440" s="477" t="s">
        <v>16775</v>
      </c>
      <c r="C440" s="251" t="s">
        <v>19422</v>
      </c>
      <c r="D440" s="812" t="s">
        <v>19423</v>
      </c>
      <c r="F440" s="781">
        <v>27.95</v>
      </c>
    </row>
    <row r="441" spans="1:6" x14ac:dyDescent="0.25">
      <c r="A441" s="236">
        <v>44721</v>
      </c>
      <c r="B441" s="477" t="s">
        <v>16775</v>
      </c>
      <c r="C441" s="251" t="s">
        <v>19424</v>
      </c>
      <c r="D441" s="812" t="s">
        <v>19425</v>
      </c>
      <c r="F441" s="781">
        <v>31.14</v>
      </c>
    </row>
    <row r="442" spans="1:6" x14ac:dyDescent="0.25">
      <c r="A442" s="236">
        <v>44721</v>
      </c>
      <c r="B442" s="477" t="s">
        <v>16775</v>
      </c>
      <c r="C442" s="251" t="s">
        <v>19426</v>
      </c>
      <c r="D442" s="812" t="s">
        <v>19427</v>
      </c>
      <c r="F442" s="781">
        <v>22.84</v>
      </c>
    </row>
    <row r="443" spans="1:6" x14ac:dyDescent="0.25">
      <c r="A443" s="236">
        <v>44721</v>
      </c>
      <c r="B443" s="477" t="s">
        <v>16775</v>
      </c>
      <c r="C443" s="251" t="s">
        <v>19428</v>
      </c>
      <c r="D443" s="812" t="s">
        <v>19429</v>
      </c>
      <c r="F443" s="781">
        <v>37.729999999999997</v>
      </c>
    </row>
    <row r="444" spans="1:6" x14ac:dyDescent="0.25">
      <c r="A444" s="236">
        <v>44721</v>
      </c>
      <c r="B444" s="477" t="s">
        <v>16775</v>
      </c>
      <c r="C444" s="251" t="s">
        <v>19430</v>
      </c>
      <c r="D444" s="812" t="s">
        <v>19431</v>
      </c>
      <c r="F444" s="781">
        <v>32.36</v>
      </c>
    </row>
    <row r="445" spans="1:6" x14ac:dyDescent="0.25">
      <c r="A445" s="236">
        <v>44721</v>
      </c>
      <c r="B445" s="477" t="s">
        <v>16775</v>
      </c>
      <c r="C445" s="251" t="s">
        <v>19432</v>
      </c>
      <c r="D445" s="812" t="s">
        <v>19433</v>
      </c>
      <c r="F445" s="781">
        <v>111.11</v>
      </c>
    </row>
    <row r="446" spans="1:6" x14ac:dyDescent="0.25">
      <c r="A446" s="236">
        <v>44721</v>
      </c>
      <c r="B446" s="477" t="s">
        <v>16775</v>
      </c>
      <c r="C446" s="251" t="s">
        <v>19434</v>
      </c>
      <c r="D446" s="812" t="s">
        <v>19435</v>
      </c>
      <c r="F446" s="781">
        <v>59.39</v>
      </c>
    </row>
    <row r="447" spans="1:6" x14ac:dyDescent="0.25">
      <c r="A447" s="236">
        <v>44724</v>
      </c>
      <c r="B447" s="477" t="s">
        <v>16775</v>
      </c>
      <c r="C447" s="251" t="s">
        <v>19436</v>
      </c>
      <c r="D447" s="812" t="s">
        <v>19437</v>
      </c>
      <c r="F447" s="781">
        <v>69.17</v>
      </c>
    </row>
    <row r="448" spans="1:6" x14ac:dyDescent="0.25">
      <c r="A448" s="236">
        <v>44725</v>
      </c>
      <c r="B448" s="477" t="s">
        <v>16775</v>
      </c>
      <c r="C448" s="251" t="s">
        <v>19438</v>
      </c>
      <c r="D448" s="812" t="s">
        <v>19439</v>
      </c>
      <c r="F448" s="781">
        <v>49.32</v>
      </c>
    </row>
    <row r="449" spans="1:6" x14ac:dyDescent="0.25">
      <c r="A449" s="236">
        <v>44725</v>
      </c>
      <c r="B449" s="477" t="s">
        <v>16775</v>
      </c>
      <c r="C449" s="251" t="s">
        <v>19440</v>
      </c>
      <c r="D449" s="812" t="s">
        <v>19441</v>
      </c>
      <c r="F449" s="781">
        <v>17.350000000000001</v>
      </c>
    </row>
    <row r="450" spans="1:6" x14ac:dyDescent="0.25">
      <c r="A450" s="236">
        <v>44725</v>
      </c>
      <c r="B450" s="477" t="s">
        <v>16775</v>
      </c>
      <c r="C450" s="251" t="s">
        <v>19442</v>
      </c>
      <c r="D450" s="812" t="s">
        <v>19443</v>
      </c>
      <c r="F450" s="781">
        <v>33.54</v>
      </c>
    </row>
    <row r="451" spans="1:6" x14ac:dyDescent="0.25">
      <c r="A451" s="236">
        <v>44726</v>
      </c>
      <c r="B451" s="477" t="s">
        <v>16775</v>
      </c>
      <c r="C451" s="251" t="s">
        <v>19444</v>
      </c>
      <c r="D451" s="812" t="s">
        <v>19445</v>
      </c>
      <c r="F451" s="781">
        <v>16.68</v>
      </c>
    </row>
    <row r="452" spans="1:6" x14ac:dyDescent="0.25">
      <c r="A452" s="236">
        <v>44728</v>
      </c>
      <c r="B452" s="477" t="s">
        <v>16775</v>
      </c>
      <c r="C452" s="251" t="s">
        <v>19446</v>
      </c>
      <c r="D452" s="812" t="s">
        <v>19447</v>
      </c>
      <c r="F452" s="781">
        <v>40.85</v>
      </c>
    </row>
    <row r="453" spans="1:6" x14ac:dyDescent="0.25">
      <c r="A453" s="236">
        <v>44731</v>
      </c>
      <c r="B453" s="477" t="s">
        <v>16775</v>
      </c>
      <c r="C453" s="251" t="s">
        <v>19448</v>
      </c>
      <c r="D453" s="812" t="s">
        <v>19449</v>
      </c>
      <c r="F453" s="781">
        <v>39.57</v>
      </c>
    </row>
    <row r="454" spans="1:6" x14ac:dyDescent="0.25">
      <c r="A454" s="236">
        <v>44731</v>
      </c>
      <c r="B454" s="477" t="s">
        <v>16775</v>
      </c>
      <c r="C454" s="251" t="s">
        <v>19450</v>
      </c>
      <c r="D454" s="812" t="s">
        <v>19451</v>
      </c>
      <c r="F454" s="781">
        <v>74.23</v>
      </c>
    </row>
    <row r="455" spans="1:6" x14ac:dyDescent="0.25">
      <c r="A455" s="236">
        <v>44731</v>
      </c>
      <c r="B455" s="477" t="s">
        <v>16775</v>
      </c>
      <c r="C455" s="251" t="s">
        <v>19452</v>
      </c>
      <c r="D455" s="812" t="s">
        <v>19453</v>
      </c>
      <c r="F455" s="781">
        <v>31.94</v>
      </c>
    </row>
    <row r="456" spans="1:6" x14ac:dyDescent="0.25">
      <c r="A456" s="236">
        <v>44731</v>
      </c>
      <c r="B456" s="477" t="s">
        <v>16775</v>
      </c>
      <c r="C456" s="251" t="s">
        <v>19454</v>
      </c>
      <c r="D456" s="812" t="s">
        <v>19455</v>
      </c>
      <c r="F456" s="781">
        <v>127.95</v>
      </c>
    </row>
    <row r="457" spans="1:6" x14ac:dyDescent="0.25">
      <c r="A457" s="236">
        <v>44731</v>
      </c>
      <c r="B457" s="477" t="s">
        <v>16775</v>
      </c>
      <c r="C457" s="251" t="s">
        <v>19456</v>
      </c>
      <c r="D457" s="812" t="s">
        <v>19457</v>
      </c>
      <c r="F457" s="781">
        <v>26.68</v>
      </c>
    </row>
    <row r="458" spans="1:6" x14ac:dyDescent="0.25">
      <c r="A458" s="236">
        <v>44731</v>
      </c>
      <c r="B458" s="477" t="s">
        <v>16775</v>
      </c>
      <c r="C458" s="251" t="s">
        <v>19458</v>
      </c>
      <c r="D458" s="812" t="s">
        <v>19459</v>
      </c>
      <c r="F458" s="781">
        <v>47.71</v>
      </c>
    </row>
    <row r="459" spans="1:6" x14ac:dyDescent="0.25">
      <c r="A459" s="236">
        <v>44731</v>
      </c>
      <c r="B459" s="477" t="s">
        <v>16775</v>
      </c>
      <c r="C459" s="251" t="s">
        <v>19460</v>
      </c>
      <c r="D459" s="812" t="s">
        <v>19461</v>
      </c>
      <c r="F459" s="781">
        <v>29.44</v>
      </c>
    </row>
    <row r="460" spans="1:6" x14ac:dyDescent="0.25">
      <c r="A460" s="236">
        <v>44731</v>
      </c>
      <c r="B460" s="477" t="s">
        <v>16775</v>
      </c>
      <c r="C460" s="251" t="s">
        <v>19462</v>
      </c>
      <c r="D460" s="812" t="s">
        <v>19463</v>
      </c>
      <c r="F460" s="781">
        <v>155.55000000000001</v>
      </c>
    </row>
    <row r="461" spans="1:6" x14ac:dyDescent="0.25">
      <c r="A461" s="236">
        <v>44731</v>
      </c>
      <c r="B461" s="477" t="s">
        <v>16775</v>
      </c>
      <c r="C461" s="251" t="s">
        <v>19464</v>
      </c>
      <c r="D461" s="812" t="s">
        <v>19465</v>
      </c>
      <c r="F461" s="781">
        <v>32.729999999999997</v>
      </c>
    </row>
    <row r="462" spans="1:6" x14ac:dyDescent="0.25">
      <c r="A462" s="236">
        <v>44731</v>
      </c>
      <c r="B462" s="477" t="s">
        <v>16775</v>
      </c>
      <c r="C462" s="251" t="s">
        <v>19466</v>
      </c>
      <c r="D462" s="812" t="s">
        <v>19467</v>
      </c>
      <c r="F462" s="781">
        <v>92.98</v>
      </c>
    </row>
    <row r="463" spans="1:6" x14ac:dyDescent="0.25">
      <c r="A463" s="236">
        <v>44731</v>
      </c>
      <c r="B463" s="477" t="s">
        <v>16775</v>
      </c>
      <c r="C463" s="251" t="s">
        <v>19468</v>
      </c>
      <c r="D463" s="812" t="s">
        <v>19469</v>
      </c>
      <c r="F463" s="781">
        <v>32.799999999999997</v>
      </c>
    </row>
    <row r="464" spans="1:6" x14ac:dyDescent="0.25">
      <c r="A464" s="236">
        <v>44733</v>
      </c>
      <c r="B464" s="477" t="s">
        <v>16775</v>
      </c>
      <c r="C464" s="251" t="s">
        <v>19470</v>
      </c>
      <c r="D464" s="812" t="s">
        <v>19471</v>
      </c>
      <c r="F464" s="781">
        <v>157.57</v>
      </c>
    </row>
    <row r="465" spans="1:7" x14ac:dyDescent="0.25">
      <c r="A465" s="236">
        <v>44733</v>
      </c>
      <c r="B465" s="477" t="s">
        <v>16775</v>
      </c>
      <c r="C465" s="251" t="s">
        <v>19472</v>
      </c>
      <c r="D465" s="812" t="s">
        <v>19473</v>
      </c>
      <c r="F465" s="781">
        <v>56.48</v>
      </c>
    </row>
    <row r="466" spans="1:7" x14ac:dyDescent="0.25">
      <c r="A466" s="236">
        <v>44733</v>
      </c>
      <c r="B466" s="477" t="s">
        <v>16775</v>
      </c>
      <c r="C466" s="251" t="s">
        <v>19474</v>
      </c>
      <c r="D466" s="812" t="s">
        <v>19475</v>
      </c>
      <c r="F466" s="781">
        <v>20.55</v>
      </c>
    </row>
    <row r="467" spans="1:7" x14ac:dyDescent="0.25">
      <c r="A467" s="236">
        <v>44733</v>
      </c>
      <c r="B467" s="477" t="s">
        <v>16775</v>
      </c>
      <c r="C467" s="251" t="s">
        <v>19476</v>
      </c>
      <c r="D467" s="812" t="s">
        <v>19477</v>
      </c>
      <c r="F467" s="781">
        <v>46.55</v>
      </c>
    </row>
    <row r="468" spans="1:7" x14ac:dyDescent="0.25">
      <c r="A468" s="236">
        <v>44733</v>
      </c>
      <c r="B468" s="477" t="s">
        <v>16775</v>
      </c>
      <c r="C468" s="251" t="s">
        <v>19478</v>
      </c>
      <c r="D468" s="812" t="s">
        <v>19479</v>
      </c>
      <c r="F468" s="781">
        <v>79.14</v>
      </c>
    </row>
    <row r="469" spans="1:7" x14ac:dyDescent="0.25">
      <c r="A469" s="236">
        <v>44734</v>
      </c>
      <c r="B469" s="477" t="s">
        <v>16775</v>
      </c>
      <c r="C469" s="251" t="s">
        <v>19480</v>
      </c>
      <c r="D469" s="812" t="s">
        <v>19481</v>
      </c>
      <c r="F469" s="781">
        <v>83.82</v>
      </c>
    </row>
    <row r="470" spans="1:7" x14ac:dyDescent="0.25">
      <c r="A470" s="236">
        <v>44738</v>
      </c>
      <c r="B470" s="477" t="s">
        <v>16775</v>
      </c>
      <c r="C470" s="251" t="s">
        <v>19482</v>
      </c>
      <c r="D470" s="812" t="s">
        <v>19483</v>
      </c>
      <c r="F470" s="781">
        <v>23.73</v>
      </c>
    </row>
    <row r="471" spans="1:7" x14ac:dyDescent="0.25">
      <c r="A471" s="236">
        <v>44738</v>
      </c>
      <c r="B471" s="477" t="s">
        <v>16775</v>
      </c>
      <c r="C471" s="251" t="s">
        <v>19484</v>
      </c>
      <c r="D471" s="812" t="s">
        <v>19485</v>
      </c>
      <c r="F471" s="781">
        <v>23.96</v>
      </c>
    </row>
    <row r="472" spans="1:7" x14ac:dyDescent="0.25">
      <c r="A472" s="236">
        <v>44738</v>
      </c>
      <c r="B472" s="477" t="s">
        <v>16775</v>
      </c>
      <c r="C472" s="251" t="s">
        <v>19486</v>
      </c>
      <c r="D472" s="812" t="s">
        <v>19487</v>
      </c>
      <c r="F472" s="781">
        <v>79.7</v>
      </c>
    </row>
    <row r="473" spans="1:7" x14ac:dyDescent="0.25">
      <c r="A473" s="236">
        <v>44738</v>
      </c>
      <c r="B473" s="477" t="s">
        <v>16775</v>
      </c>
      <c r="C473" s="251" t="s">
        <v>19488</v>
      </c>
      <c r="D473" s="812" t="s">
        <v>19489</v>
      </c>
      <c r="F473" s="781">
        <v>67.3</v>
      </c>
    </row>
    <row r="474" spans="1:7" x14ac:dyDescent="0.25">
      <c r="A474" s="236">
        <v>44738</v>
      </c>
      <c r="B474" s="477" t="s">
        <v>16775</v>
      </c>
      <c r="C474" s="251" t="s">
        <v>19490</v>
      </c>
      <c r="D474" s="812" t="s">
        <v>19491</v>
      </c>
      <c r="F474" s="781">
        <v>67.760000000000005</v>
      </c>
    </row>
    <row r="475" spans="1:7" x14ac:dyDescent="0.25">
      <c r="A475" s="236">
        <v>44738</v>
      </c>
      <c r="B475" s="477" t="s">
        <v>16775</v>
      </c>
      <c r="C475" s="251" t="s">
        <v>19492</v>
      </c>
      <c r="D475" s="812" t="s">
        <v>19493</v>
      </c>
      <c r="F475" s="781">
        <v>364</v>
      </c>
    </row>
    <row r="476" spans="1:7" x14ac:dyDescent="0.25">
      <c r="A476" s="236">
        <v>44738</v>
      </c>
      <c r="B476" s="477" t="s">
        <v>16775</v>
      </c>
      <c r="C476" s="251" t="s">
        <v>19494</v>
      </c>
      <c r="D476" s="812" t="s">
        <v>19495</v>
      </c>
      <c r="F476" s="781">
        <v>55.59</v>
      </c>
    </row>
    <row r="477" spans="1:7" x14ac:dyDescent="0.25">
      <c r="A477" s="236">
        <v>44740</v>
      </c>
      <c r="B477" s="477" t="s">
        <v>16775</v>
      </c>
      <c r="C477" s="251" t="s">
        <v>19496</v>
      </c>
      <c r="D477" s="812" t="s">
        <v>19497</v>
      </c>
      <c r="F477" s="781">
        <v>32.64</v>
      </c>
    </row>
    <row r="478" spans="1:7" x14ac:dyDescent="0.25">
      <c r="A478" s="236">
        <v>44740</v>
      </c>
      <c r="B478" s="477" t="s">
        <v>16775</v>
      </c>
      <c r="C478" s="251" t="s">
        <v>19498</v>
      </c>
      <c r="D478" s="812" t="s">
        <v>19499</v>
      </c>
      <c r="F478" s="781">
        <v>75.010000000000005</v>
      </c>
    </row>
    <row r="479" spans="1:7" x14ac:dyDescent="0.25">
      <c r="A479" s="236">
        <v>44740</v>
      </c>
      <c r="B479" s="477" t="s">
        <v>16775</v>
      </c>
      <c r="C479" s="251" t="s">
        <v>19500</v>
      </c>
      <c r="D479" s="812" t="s">
        <v>19501</v>
      </c>
      <c r="F479" s="781">
        <v>304.14</v>
      </c>
    </row>
    <row r="480" spans="1:7" s="486" customFormat="1" ht="12.75" customHeight="1" x14ac:dyDescent="0.25">
      <c r="A480" s="236">
        <v>44745</v>
      </c>
      <c r="B480" s="230" t="s">
        <v>16775</v>
      </c>
      <c r="C480" s="230" t="s">
        <v>19618</v>
      </c>
      <c r="D480" s="811" t="s">
        <v>19619</v>
      </c>
      <c r="E480" s="230"/>
      <c r="F480" s="230">
        <v>80.78</v>
      </c>
      <c r="G480" s="813"/>
    </row>
    <row r="481" spans="1:7" s="486" customFormat="1" ht="12.75" customHeight="1" x14ac:dyDescent="0.25">
      <c r="A481" s="236">
        <v>44746</v>
      </c>
      <c r="B481" s="230" t="s">
        <v>16775</v>
      </c>
      <c r="C481" s="230" t="s">
        <v>19620</v>
      </c>
      <c r="D481" s="811" t="s">
        <v>19621</v>
      </c>
      <c r="E481" s="230"/>
      <c r="F481" s="230">
        <v>47.6</v>
      </c>
      <c r="G481" s="813"/>
    </row>
    <row r="482" spans="1:7" s="486" customFormat="1" ht="12.75" customHeight="1" x14ac:dyDescent="0.25">
      <c r="A482" s="236">
        <v>44746</v>
      </c>
      <c r="B482" s="230" t="s">
        <v>16775</v>
      </c>
      <c r="C482" s="230" t="s">
        <v>19622</v>
      </c>
      <c r="D482" s="811" t="s">
        <v>19623</v>
      </c>
      <c r="E482" s="230"/>
      <c r="F482" s="230">
        <v>75.790000000000006</v>
      </c>
      <c r="G482" s="813"/>
    </row>
    <row r="483" spans="1:7" s="486" customFormat="1" ht="12.75" customHeight="1" x14ac:dyDescent="0.25">
      <c r="A483" s="236">
        <v>44746</v>
      </c>
      <c r="B483" s="230" t="s">
        <v>16775</v>
      </c>
      <c r="C483" s="230" t="s">
        <v>19624</v>
      </c>
      <c r="D483" s="811" t="s">
        <v>19625</v>
      </c>
      <c r="E483" s="230"/>
      <c r="F483" s="230">
        <v>29.91</v>
      </c>
      <c r="G483" s="813"/>
    </row>
    <row r="484" spans="1:7" s="486" customFormat="1" ht="12.75" customHeight="1" x14ac:dyDescent="0.25">
      <c r="A484" s="236">
        <v>44746</v>
      </c>
      <c r="B484" s="230" t="s">
        <v>16775</v>
      </c>
      <c r="C484" s="230" t="s">
        <v>19626</v>
      </c>
      <c r="D484" s="811" t="s">
        <v>19627</v>
      </c>
      <c r="E484" s="230"/>
      <c r="F484" s="230">
        <v>40.04</v>
      </c>
      <c r="G484" s="813"/>
    </row>
    <row r="485" spans="1:7" s="486" customFormat="1" ht="12.75" customHeight="1" x14ac:dyDescent="0.25">
      <c r="A485" s="236">
        <v>44747</v>
      </c>
      <c r="B485" s="230" t="s">
        <v>16775</v>
      </c>
      <c r="C485" s="230" t="s">
        <v>19628</v>
      </c>
      <c r="D485" s="811" t="s">
        <v>19629</v>
      </c>
      <c r="E485" s="230"/>
      <c r="F485" s="230">
        <v>85.55</v>
      </c>
      <c r="G485" s="813"/>
    </row>
    <row r="486" spans="1:7" s="486" customFormat="1" ht="12.75" customHeight="1" x14ac:dyDescent="0.25">
      <c r="A486" s="236">
        <v>44747</v>
      </c>
      <c r="B486" s="230" t="s">
        <v>16775</v>
      </c>
      <c r="C486" s="230" t="s">
        <v>19630</v>
      </c>
      <c r="D486" s="811" t="s">
        <v>19631</v>
      </c>
      <c r="E486" s="230"/>
      <c r="F486" s="230">
        <v>29.4</v>
      </c>
      <c r="G486" s="813"/>
    </row>
    <row r="487" spans="1:7" s="486" customFormat="1" ht="12.75" customHeight="1" x14ac:dyDescent="0.25">
      <c r="A487" s="236">
        <v>44747</v>
      </c>
      <c r="B487" s="230" t="s">
        <v>16775</v>
      </c>
      <c r="C487" s="230" t="s">
        <v>19632</v>
      </c>
      <c r="D487" s="811" t="s">
        <v>19633</v>
      </c>
      <c r="E487" s="230"/>
      <c r="F487" s="230">
        <v>82.62</v>
      </c>
      <c r="G487" s="813"/>
    </row>
    <row r="488" spans="1:7" s="486" customFormat="1" ht="12.75" customHeight="1" x14ac:dyDescent="0.25">
      <c r="A488" s="236">
        <v>44747</v>
      </c>
      <c r="B488" s="230" t="s">
        <v>16775</v>
      </c>
      <c r="C488" s="230" t="s">
        <v>19634</v>
      </c>
      <c r="D488" s="811" t="s">
        <v>19635</v>
      </c>
      <c r="E488" s="230"/>
      <c r="F488" s="230">
        <v>56.08</v>
      </c>
      <c r="G488" s="813"/>
    </row>
    <row r="489" spans="1:7" s="486" customFormat="1" ht="12.75" customHeight="1" x14ac:dyDescent="0.25">
      <c r="A489" s="236">
        <v>44747</v>
      </c>
      <c r="B489" s="230" t="s">
        <v>16775</v>
      </c>
      <c r="C489" s="230" t="s">
        <v>19636</v>
      </c>
      <c r="D489" s="811" t="s">
        <v>19637</v>
      </c>
      <c r="E489" s="230"/>
      <c r="F489" s="230">
        <v>48.74</v>
      </c>
      <c r="G489" s="813"/>
    </row>
    <row r="490" spans="1:7" s="486" customFormat="1" ht="12.75" customHeight="1" x14ac:dyDescent="0.25">
      <c r="A490" s="236">
        <v>44752</v>
      </c>
      <c r="B490" s="230" t="s">
        <v>16775</v>
      </c>
      <c r="C490" s="230" t="s">
        <v>19638</v>
      </c>
      <c r="D490" s="811" t="s">
        <v>19639</v>
      </c>
      <c r="E490" s="230"/>
      <c r="F490" s="230">
        <v>145.13999999999999</v>
      </c>
      <c r="G490" s="813"/>
    </row>
    <row r="491" spans="1:7" s="486" customFormat="1" ht="12.75" customHeight="1" x14ac:dyDescent="0.25">
      <c r="A491" s="236">
        <v>44752</v>
      </c>
      <c r="B491" s="230" t="s">
        <v>16775</v>
      </c>
      <c r="C491" s="230" t="s">
        <v>19640</v>
      </c>
      <c r="D491" s="811" t="s">
        <v>19641</v>
      </c>
      <c r="E491" s="230"/>
      <c r="F491" s="230">
        <v>38.31</v>
      </c>
      <c r="G491" s="813"/>
    </row>
    <row r="492" spans="1:7" s="486" customFormat="1" ht="12.75" customHeight="1" x14ac:dyDescent="0.25">
      <c r="A492" s="236">
        <v>44752</v>
      </c>
      <c r="B492" s="230" t="s">
        <v>16775</v>
      </c>
      <c r="C492" s="230" t="s">
        <v>19642</v>
      </c>
      <c r="D492" s="811" t="s">
        <v>19643</v>
      </c>
      <c r="E492" s="230"/>
      <c r="F492" s="230">
        <v>83.25</v>
      </c>
      <c r="G492" s="813"/>
    </row>
    <row r="493" spans="1:7" s="486" customFormat="1" ht="12.75" customHeight="1" x14ac:dyDescent="0.25">
      <c r="A493" s="236">
        <v>44752</v>
      </c>
      <c r="B493" s="230" t="s">
        <v>16775</v>
      </c>
      <c r="C493" s="230" t="s">
        <v>19644</v>
      </c>
      <c r="D493" s="811" t="s">
        <v>19645</v>
      </c>
      <c r="E493" s="230"/>
      <c r="F493" s="230">
        <v>158.41</v>
      </c>
      <c r="G493" s="813"/>
    </row>
    <row r="494" spans="1:7" s="486" customFormat="1" ht="12.75" customHeight="1" x14ac:dyDescent="0.25">
      <c r="A494" s="236">
        <v>44752</v>
      </c>
      <c r="B494" s="230" t="s">
        <v>16775</v>
      </c>
      <c r="C494" s="230" t="s">
        <v>19646</v>
      </c>
      <c r="D494" s="811" t="s">
        <v>19647</v>
      </c>
      <c r="E494" s="230"/>
      <c r="F494" s="230">
        <v>31.7</v>
      </c>
      <c r="G494" s="813"/>
    </row>
    <row r="495" spans="1:7" s="486" customFormat="1" ht="12.75" customHeight="1" x14ac:dyDescent="0.25">
      <c r="A495" s="236">
        <v>44752</v>
      </c>
      <c r="B495" s="230" t="s">
        <v>16775</v>
      </c>
      <c r="C495" s="230" t="s">
        <v>19648</v>
      </c>
      <c r="D495" s="811" t="s">
        <v>19649</v>
      </c>
      <c r="E495" s="230"/>
      <c r="F495" s="230">
        <v>26.88</v>
      </c>
      <c r="G495" s="813"/>
    </row>
    <row r="496" spans="1:7" s="486" customFormat="1" ht="12.75" customHeight="1" x14ac:dyDescent="0.25">
      <c r="A496" s="236">
        <v>44752</v>
      </c>
      <c r="B496" s="230" t="s">
        <v>16775</v>
      </c>
      <c r="C496" s="230" t="s">
        <v>19650</v>
      </c>
      <c r="D496" s="811" t="s">
        <v>19651</v>
      </c>
      <c r="E496" s="230"/>
      <c r="F496" s="230">
        <v>40.950000000000003</v>
      </c>
      <c r="G496" s="813"/>
    </row>
    <row r="497" spans="1:7" s="486" customFormat="1" ht="12.75" customHeight="1" x14ac:dyDescent="0.25">
      <c r="A497" s="236">
        <v>44752</v>
      </c>
      <c r="B497" s="230" t="s">
        <v>16775</v>
      </c>
      <c r="C497" s="230" t="s">
        <v>19652</v>
      </c>
      <c r="D497" s="811" t="s">
        <v>19653</v>
      </c>
      <c r="E497" s="230"/>
      <c r="F497" s="230">
        <v>243.8</v>
      </c>
      <c r="G497" s="813"/>
    </row>
    <row r="498" spans="1:7" s="486" customFormat="1" ht="12.75" customHeight="1" x14ac:dyDescent="0.25">
      <c r="A498" s="236">
        <v>44752</v>
      </c>
      <c r="B498" s="230" t="s">
        <v>16775</v>
      </c>
      <c r="C498" s="230" t="s">
        <v>19654</v>
      </c>
      <c r="D498" s="811" t="s">
        <v>19655</v>
      </c>
      <c r="E498" s="230"/>
      <c r="F498" s="230">
        <v>101.93</v>
      </c>
      <c r="G498" s="813"/>
    </row>
    <row r="499" spans="1:7" s="486" customFormat="1" ht="12.75" customHeight="1" x14ac:dyDescent="0.25">
      <c r="A499" s="236">
        <v>44752</v>
      </c>
      <c r="B499" s="230" t="s">
        <v>16775</v>
      </c>
      <c r="C499" s="230" t="s">
        <v>19656</v>
      </c>
      <c r="D499" s="811" t="s">
        <v>19657</v>
      </c>
      <c r="E499" s="230"/>
      <c r="F499" s="230">
        <v>129.26</v>
      </c>
      <c r="G499" s="813"/>
    </row>
    <row r="500" spans="1:7" s="486" customFormat="1" ht="12.75" customHeight="1" x14ac:dyDescent="0.25">
      <c r="A500" s="236">
        <v>44752</v>
      </c>
      <c r="B500" s="230" t="s">
        <v>16775</v>
      </c>
      <c r="C500" s="230" t="s">
        <v>19658</v>
      </c>
      <c r="D500" s="811" t="s">
        <v>19659</v>
      </c>
      <c r="E500" s="230"/>
      <c r="F500" s="230">
        <v>70.2</v>
      </c>
      <c r="G500" s="813"/>
    </row>
    <row r="501" spans="1:7" s="486" customFormat="1" ht="12.75" customHeight="1" x14ac:dyDescent="0.25">
      <c r="A501" s="236">
        <v>44754</v>
      </c>
      <c r="B501" s="230" t="s">
        <v>16775</v>
      </c>
      <c r="C501" s="230" t="s">
        <v>19660</v>
      </c>
      <c r="D501" s="811" t="s">
        <v>19661</v>
      </c>
      <c r="E501" s="230"/>
      <c r="F501" s="230">
        <v>36.229999999999997</v>
      </c>
      <c r="G501" s="813"/>
    </row>
    <row r="502" spans="1:7" s="486" customFormat="1" ht="12.75" customHeight="1" x14ac:dyDescent="0.25">
      <c r="A502" s="236">
        <v>44754</v>
      </c>
      <c r="B502" s="230" t="s">
        <v>16775</v>
      </c>
      <c r="C502" s="230" t="s">
        <v>19662</v>
      </c>
      <c r="D502" s="811" t="s">
        <v>19663</v>
      </c>
      <c r="E502" s="230"/>
      <c r="F502" s="230">
        <v>73.290000000000006</v>
      </c>
      <c r="G502" s="813"/>
    </row>
    <row r="503" spans="1:7" s="486" customFormat="1" ht="12.75" customHeight="1" x14ac:dyDescent="0.25">
      <c r="A503" s="236">
        <v>44759</v>
      </c>
      <c r="B503" s="230" t="s">
        <v>16775</v>
      </c>
      <c r="C503" s="230" t="s">
        <v>19664</v>
      </c>
      <c r="D503" s="811" t="s">
        <v>19665</v>
      </c>
      <c r="E503" s="230"/>
      <c r="F503" s="230">
        <v>37.46</v>
      </c>
      <c r="G503" s="813"/>
    </row>
    <row r="504" spans="1:7" s="486" customFormat="1" ht="12.75" customHeight="1" x14ac:dyDescent="0.25">
      <c r="A504" s="236">
        <v>44759</v>
      </c>
      <c r="B504" s="230" t="s">
        <v>16775</v>
      </c>
      <c r="C504" s="230" t="s">
        <v>19666</v>
      </c>
      <c r="D504" s="811" t="s">
        <v>19667</v>
      </c>
      <c r="E504" s="230"/>
      <c r="F504" s="230">
        <v>38.869999999999997</v>
      </c>
      <c r="G504" s="813"/>
    </row>
    <row r="505" spans="1:7" s="486" customFormat="1" ht="12.75" customHeight="1" x14ac:dyDescent="0.25">
      <c r="A505" s="236">
        <v>44759</v>
      </c>
      <c r="B505" s="230" t="s">
        <v>16775</v>
      </c>
      <c r="C505" s="230" t="s">
        <v>19668</v>
      </c>
      <c r="D505" s="811" t="s">
        <v>19669</v>
      </c>
      <c r="E505" s="230"/>
      <c r="F505" s="230">
        <v>169.56</v>
      </c>
      <c r="G505" s="813"/>
    </row>
    <row r="506" spans="1:7" s="486" customFormat="1" ht="12.75" customHeight="1" x14ac:dyDescent="0.25">
      <c r="A506" s="236">
        <v>44759</v>
      </c>
      <c r="B506" s="230" t="s">
        <v>16775</v>
      </c>
      <c r="C506" s="230" t="s">
        <v>19670</v>
      </c>
      <c r="D506" s="811" t="s">
        <v>19671</v>
      </c>
      <c r="E506" s="230"/>
      <c r="F506" s="230">
        <v>193.51</v>
      </c>
      <c r="G506" s="813"/>
    </row>
    <row r="507" spans="1:7" s="486" customFormat="1" ht="12.75" customHeight="1" x14ac:dyDescent="0.25">
      <c r="A507" s="236">
        <v>44759</v>
      </c>
      <c r="B507" s="230" t="s">
        <v>16775</v>
      </c>
      <c r="C507" s="230" t="s">
        <v>19672</v>
      </c>
      <c r="D507" s="811" t="s">
        <v>19673</v>
      </c>
      <c r="E507" s="230"/>
      <c r="F507" s="230">
        <v>85.16</v>
      </c>
      <c r="G507" s="813"/>
    </row>
    <row r="508" spans="1:7" s="486" customFormat="1" ht="12.75" customHeight="1" x14ac:dyDescent="0.25">
      <c r="A508" s="236">
        <v>44759</v>
      </c>
      <c r="B508" s="230" t="s">
        <v>16775</v>
      </c>
      <c r="C508" s="230" t="s">
        <v>19674</v>
      </c>
      <c r="D508" s="811" t="s">
        <v>19675</v>
      </c>
      <c r="E508" s="230"/>
      <c r="F508" s="230">
        <v>73.63</v>
      </c>
      <c r="G508" s="813"/>
    </row>
    <row r="509" spans="1:7" s="486" customFormat="1" ht="12.75" customHeight="1" x14ac:dyDescent="0.25">
      <c r="A509" s="236">
        <v>44759</v>
      </c>
      <c r="B509" s="230" t="s">
        <v>16775</v>
      </c>
      <c r="C509" s="230" t="s">
        <v>19676</v>
      </c>
      <c r="D509" s="811" t="s">
        <v>19677</v>
      </c>
      <c r="E509" s="230"/>
      <c r="F509" s="230">
        <v>55.41</v>
      </c>
      <c r="G509" s="813"/>
    </row>
    <row r="510" spans="1:7" s="486" customFormat="1" ht="12.75" customHeight="1" x14ac:dyDescent="0.25">
      <c r="A510" s="236">
        <v>44759</v>
      </c>
      <c r="B510" s="230" t="s">
        <v>16775</v>
      </c>
      <c r="C510" s="230" t="s">
        <v>19678</v>
      </c>
      <c r="D510" s="811" t="s">
        <v>19679</v>
      </c>
      <c r="E510" s="230"/>
      <c r="F510" s="230">
        <v>51.14</v>
      </c>
      <c r="G510" s="813"/>
    </row>
    <row r="511" spans="1:7" s="486" customFormat="1" ht="12.75" customHeight="1" x14ac:dyDescent="0.25">
      <c r="A511" s="236">
        <v>44760</v>
      </c>
      <c r="B511" s="230" t="s">
        <v>16775</v>
      </c>
      <c r="C511" s="230" t="s">
        <v>19680</v>
      </c>
      <c r="D511" s="811" t="s">
        <v>19681</v>
      </c>
      <c r="E511" s="230"/>
      <c r="F511" s="230">
        <v>94.2</v>
      </c>
      <c r="G511" s="813"/>
    </row>
    <row r="512" spans="1:7" s="486" customFormat="1" ht="12.75" customHeight="1" x14ac:dyDescent="0.25">
      <c r="A512" s="236">
        <v>44760</v>
      </c>
      <c r="B512" s="230" t="s">
        <v>16775</v>
      </c>
      <c r="C512" s="230" t="s">
        <v>19682</v>
      </c>
      <c r="D512" s="811" t="s">
        <v>19683</v>
      </c>
      <c r="E512" s="230"/>
      <c r="F512" s="230">
        <v>52.35</v>
      </c>
      <c r="G512" s="813"/>
    </row>
    <row r="513" spans="1:7" s="486" customFormat="1" ht="12.75" customHeight="1" x14ac:dyDescent="0.25">
      <c r="A513" s="236">
        <v>44760</v>
      </c>
      <c r="B513" s="230" t="s">
        <v>16775</v>
      </c>
      <c r="C513" s="230" t="s">
        <v>19684</v>
      </c>
      <c r="D513" s="811" t="s">
        <v>19685</v>
      </c>
      <c r="E513" s="230"/>
      <c r="F513" s="230">
        <v>33.130000000000003</v>
      </c>
      <c r="G513" s="813"/>
    </row>
    <row r="514" spans="1:7" s="486" customFormat="1" ht="12.75" customHeight="1" x14ac:dyDescent="0.25">
      <c r="A514" s="236">
        <v>44761</v>
      </c>
      <c r="B514" s="230" t="s">
        <v>16775</v>
      </c>
      <c r="C514" s="230" t="s">
        <v>19686</v>
      </c>
      <c r="D514" s="811" t="s">
        <v>19687</v>
      </c>
      <c r="E514" s="230"/>
      <c r="F514" s="230">
        <v>114.18</v>
      </c>
      <c r="G514" s="813"/>
    </row>
    <row r="515" spans="1:7" s="486" customFormat="1" ht="12.75" customHeight="1" x14ac:dyDescent="0.25">
      <c r="A515" s="236">
        <v>44761</v>
      </c>
      <c r="B515" s="230" t="s">
        <v>16775</v>
      </c>
      <c r="C515" s="230" t="s">
        <v>19688</v>
      </c>
      <c r="D515" s="811" t="s">
        <v>19689</v>
      </c>
      <c r="E515" s="230"/>
      <c r="F515" s="230">
        <v>79.209999999999994</v>
      </c>
      <c r="G515" s="813"/>
    </row>
    <row r="516" spans="1:7" s="486" customFormat="1" ht="12.75" customHeight="1" x14ac:dyDescent="0.25">
      <c r="A516" s="236">
        <v>44761</v>
      </c>
      <c r="B516" s="230" t="s">
        <v>16775</v>
      </c>
      <c r="C516" s="230" t="s">
        <v>19690</v>
      </c>
      <c r="D516" s="811" t="s">
        <v>19691</v>
      </c>
      <c r="E516" s="230"/>
      <c r="F516" s="230">
        <v>66.739999999999995</v>
      </c>
      <c r="G516" s="813"/>
    </row>
    <row r="517" spans="1:7" s="486" customFormat="1" ht="12.75" customHeight="1" x14ac:dyDescent="0.25">
      <c r="A517" s="236">
        <v>44761</v>
      </c>
      <c r="B517" s="230" t="s">
        <v>16775</v>
      </c>
      <c r="C517" s="230" t="s">
        <v>19692</v>
      </c>
      <c r="D517" s="811" t="s">
        <v>19693</v>
      </c>
      <c r="E517" s="230"/>
      <c r="F517" s="230">
        <v>51.01</v>
      </c>
      <c r="G517" s="813"/>
    </row>
    <row r="518" spans="1:7" s="486" customFormat="1" ht="12.75" customHeight="1" x14ac:dyDescent="0.25">
      <c r="A518" s="236">
        <v>44761</v>
      </c>
      <c r="B518" s="230" t="s">
        <v>16775</v>
      </c>
      <c r="C518" s="230" t="s">
        <v>19694</v>
      </c>
      <c r="D518" s="811" t="s">
        <v>19695</v>
      </c>
      <c r="E518" s="230"/>
      <c r="F518" s="230">
        <v>73.98</v>
      </c>
      <c r="G518" s="813"/>
    </row>
    <row r="519" spans="1:7" s="486" customFormat="1" ht="12.75" customHeight="1" x14ac:dyDescent="0.25">
      <c r="A519" s="236">
        <v>44761</v>
      </c>
      <c r="B519" s="230" t="s">
        <v>16775</v>
      </c>
      <c r="C519" s="230" t="s">
        <v>19696</v>
      </c>
      <c r="D519" s="811" t="s">
        <v>19697</v>
      </c>
      <c r="E519" s="230"/>
      <c r="F519" s="230">
        <v>94.49</v>
      </c>
      <c r="G519" s="813"/>
    </row>
    <row r="520" spans="1:7" s="486" customFormat="1" ht="12.75" customHeight="1" x14ac:dyDescent="0.25">
      <c r="A520" s="236">
        <v>44761</v>
      </c>
      <c r="B520" s="230" t="s">
        <v>16775</v>
      </c>
      <c r="C520" s="230" t="s">
        <v>19698</v>
      </c>
      <c r="D520" s="811" t="s">
        <v>19699</v>
      </c>
      <c r="E520" s="230"/>
      <c r="F520" s="230">
        <v>38.61</v>
      </c>
      <c r="G520" s="813"/>
    </row>
    <row r="521" spans="1:7" s="486" customFormat="1" ht="12.75" customHeight="1" x14ac:dyDescent="0.25">
      <c r="A521" s="236">
        <v>44766</v>
      </c>
      <c r="B521" s="230" t="s">
        <v>16775</v>
      </c>
      <c r="C521" s="230" t="s">
        <v>19700</v>
      </c>
      <c r="D521" s="811" t="s">
        <v>19701</v>
      </c>
      <c r="E521" s="230"/>
      <c r="F521" s="230">
        <v>194.06</v>
      </c>
      <c r="G521" s="813"/>
    </row>
    <row r="522" spans="1:7" s="486" customFormat="1" ht="12.75" customHeight="1" x14ac:dyDescent="0.25">
      <c r="A522" s="236">
        <v>44766</v>
      </c>
      <c r="B522" s="230" t="s">
        <v>16775</v>
      </c>
      <c r="C522" s="230" t="s">
        <v>19702</v>
      </c>
      <c r="D522" s="811" t="s">
        <v>19703</v>
      </c>
      <c r="E522" s="230"/>
      <c r="F522" s="230">
        <v>114.27</v>
      </c>
      <c r="G522" s="813"/>
    </row>
    <row r="523" spans="1:7" s="486" customFormat="1" ht="12.75" customHeight="1" x14ac:dyDescent="0.25">
      <c r="A523" s="236">
        <v>44766</v>
      </c>
      <c r="B523" s="230" t="s">
        <v>16775</v>
      </c>
      <c r="C523" s="230" t="s">
        <v>19704</v>
      </c>
      <c r="D523" s="811" t="s">
        <v>19705</v>
      </c>
      <c r="E523" s="230"/>
      <c r="F523" s="230">
        <v>116.82</v>
      </c>
      <c r="G523" s="813"/>
    </row>
    <row r="524" spans="1:7" s="486" customFormat="1" ht="12.75" customHeight="1" x14ac:dyDescent="0.25">
      <c r="A524" s="236">
        <v>44766</v>
      </c>
      <c r="B524" s="230" t="s">
        <v>16775</v>
      </c>
      <c r="C524" s="230" t="s">
        <v>19706</v>
      </c>
      <c r="D524" s="811" t="s">
        <v>19707</v>
      </c>
      <c r="E524" s="230"/>
      <c r="F524" s="230">
        <v>125.56</v>
      </c>
      <c r="G524" s="813"/>
    </row>
    <row r="525" spans="1:7" s="486" customFormat="1" ht="12.75" customHeight="1" x14ac:dyDescent="0.25">
      <c r="A525" s="236">
        <v>44766</v>
      </c>
      <c r="B525" s="230" t="s">
        <v>16775</v>
      </c>
      <c r="C525" s="230" t="s">
        <v>19708</v>
      </c>
      <c r="D525" s="811" t="s">
        <v>19709</v>
      </c>
      <c r="E525" s="230"/>
      <c r="F525" s="230">
        <v>100.47</v>
      </c>
      <c r="G525" s="813"/>
    </row>
    <row r="526" spans="1:7" s="486" customFormat="1" ht="12.75" customHeight="1" x14ac:dyDescent="0.25">
      <c r="A526" s="236">
        <v>44766</v>
      </c>
      <c r="B526" s="230" t="s">
        <v>16775</v>
      </c>
      <c r="C526" s="230" t="s">
        <v>19710</v>
      </c>
      <c r="D526" s="811" t="s">
        <v>19711</v>
      </c>
      <c r="E526" s="230"/>
      <c r="F526" s="230">
        <v>24.16</v>
      </c>
      <c r="G526" s="813"/>
    </row>
    <row r="527" spans="1:7" s="486" customFormat="1" ht="12.75" customHeight="1" x14ac:dyDescent="0.25">
      <c r="A527" s="236">
        <v>44766</v>
      </c>
      <c r="B527" s="230" t="s">
        <v>16775</v>
      </c>
      <c r="C527" s="230" t="s">
        <v>19712</v>
      </c>
      <c r="D527" s="811" t="s">
        <v>19713</v>
      </c>
      <c r="E527" s="230"/>
      <c r="F527" s="230">
        <v>73.680000000000007</v>
      </c>
      <c r="G527" s="813"/>
    </row>
    <row r="528" spans="1:7" s="486" customFormat="1" ht="12.75" customHeight="1" x14ac:dyDescent="0.25">
      <c r="A528" s="236">
        <v>44766</v>
      </c>
      <c r="B528" s="230" t="s">
        <v>16775</v>
      </c>
      <c r="C528" s="230" t="s">
        <v>19714</v>
      </c>
      <c r="D528" s="811" t="s">
        <v>19715</v>
      </c>
      <c r="E528" s="230"/>
      <c r="F528" s="230">
        <v>31.99</v>
      </c>
      <c r="G528" s="813"/>
    </row>
    <row r="529" spans="1:7" s="486" customFormat="1" ht="12.75" customHeight="1" x14ac:dyDescent="0.25">
      <c r="A529" s="236">
        <v>44766</v>
      </c>
      <c r="B529" s="230" t="s">
        <v>16775</v>
      </c>
      <c r="C529" s="230" t="s">
        <v>19716</v>
      </c>
      <c r="D529" s="811" t="s">
        <v>19717</v>
      </c>
      <c r="E529" s="230"/>
      <c r="F529" s="230">
        <v>41.9</v>
      </c>
      <c r="G529" s="813"/>
    </row>
    <row r="530" spans="1:7" s="486" customFormat="1" ht="12.75" customHeight="1" x14ac:dyDescent="0.25">
      <c r="A530" s="236">
        <v>44766</v>
      </c>
      <c r="B530" s="230" t="s">
        <v>16775</v>
      </c>
      <c r="C530" s="230" t="s">
        <v>19718</v>
      </c>
      <c r="D530" s="811" t="s">
        <v>19719</v>
      </c>
      <c r="E530" s="230"/>
      <c r="F530" s="230">
        <v>30.7</v>
      </c>
      <c r="G530" s="813"/>
    </row>
    <row r="531" spans="1:7" s="486" customFormat="1" ht="12.75" customHeight="1" x14ac:dyDescent="0.25">
      <c r="A531" s="236">
        <v>44768</v>
      </c>
      <c r="B531" s="230" t="s">
        <v>16775</v>
      </c>
      <c r="C531" s="230" t="s">
        <v>19720</v>
      </c>
      <c r="D531" s="811" t="s">
        <v>19721</v>
      </c>
      <c r="E531" s="230"/>
      <c r="F531" s="230">
        <v>46.17</v>
      </c>
      <c r="G531" s="813"/>
    </row>
    <row r="532" spans="1:7" s="486" customFormat="1" ht="12.75" customHeight="1" x14ac:dyDescent="0.25">
      <c r="A532" s="236">
        <v>44768</v>
      </c>
      <c r="B532" s="230" t="s">
        <v>16775</v>
      </c>
      <c r="C532" s="230" t="s">
        <v>19722</v>
      </c>
      <c r="D532" s="811" t="s">
        <v>19723</v>
      </c>
      <c r="E532" s="230"/>
      <c r="F532" s="230">
        <v>64.28</v>
      </c>
      <c r="G532" s="813"/>
    </row>
    <row r="533" spans="1:7" s="486" customFormat="1" ht="12.75" customHeight="1" x14ac:dyDescent="0.25">
      <c r="A533" s="236">
        <v>44773</v>
      </c>
      <c r="B533" s="230" t="s">
        <v>16775</v>
      </c>
      <c r="C533" s="230" t="s">
        <v>19724</v>
      </c>
      <c r="D533" s="811" t="s">
        <v>19725</v>
      </c>
      <c r="E533" s="230"/>
      <c r="F533" s="230">
        <v>38.909999999999997</v>
      </c>
      <c r="G533" s="813"/>
    </row>
    <row r="534" spans="1:7" s="486" customFormat="1" ht="12.75" customHeight="1" x14ac:dyDescent="0.25">
      <c r="A534" s="236">
        <v>44773</v>
      </c>
      <c r="B534" s="230" t="s">
        <v>16775</v>
      </c>
      <c r="C534" s="230" t="s">
        <v>19726</v>
      </c>
      <c r="D534" s="811" t="s">
        <v>19727</v>
      </c>
      <c r="E534" s="230"/>
      <c r="F534" s="230">
        <v>58.2</v>
      </c>
      <c r="G534" s="813"/>
    </row>
    <row r="535" spans="1:7" s="486" customFormat="1" ht="12.75" customHeight="1" x14ac:dyDescent="0.25">
      <c r="A535" s="236">
        <v>44773</v>
      </c>
      <c r="B535" s="230" t="s">
        <v>16775</v>
      </c>
      <c r="C535" s="230" t="s">
        <v>19728</v>
      </c>
      <c r="D535" s="811" t="s">
        <v>19729</v>
      </c>
      <c r="E535" s="230"/>
      <c r="F535" s="230">
        <v>82.52</v>
      </c>
      <c r="G535" s="813"/>
    </row>
    <row r="536" spans="1:7" x14ac:dyDescent="0.25">
      <c r="A536" s="236">
        <v>44774</v>
      </c>
      <c r="B536" s="230" t="s">
        <v>16775</v>
      </c>
      <c r="C536" s="230" t="s">
        <v>19952</v>
      </c>
      <c r="D536" s="811" t="s">
        <v>19953</v>
      </c>
      <c r="E536" s="230"/>
      <c r="F536" s="230">
        <v>-9310.2800000000007</v>
      </c>
    </row>
    <row r="537" spans="1:7" x14ac:dyDescent="0.25">
      <c r="A537" s="236">
        <v>44774</v>
      </c>
      <c r="B537" s="230" t="s">
        <v>16775</v>
      </c>
      <c r="C537" s="230" t="s">
        <v>19954</v>
      </c>
      <c r="D537" s="811" t="s">
        <v>19955</v>
      </c>
      <c r="E537" s="230"/>
      <c r="F537" s="230">
        <v>43.75</v>
      </c>
    </row>
    <row r="538" spans="1:7" x14ac:dyDescent="0.25">
      <c r="A538" s="236">
        <v>44775</v>
      </c>
      <c r="B538" s="230" t="s">
        <v>16775</v>
      </c>
      <c r="C538" s="230" t="s">
        <v>19956</v>
      </c>
      <c r="D538" s="811" t="s">
        <v>19957</v>
      </c>
      <c r="E538" s="230"/>
      <c r="F538" s="230">
        <v>33.340000000000003</v>
      </c>
    </row>
    <row r="539" spans="1:7" x14ac:dyDescent="0.25">
      <c r="A539" s="236">
        <v>44775</v>
      </c>
      <c r="B539" s="230" t="s">
        <v>16775</v>
      </c>
      <c r="C539" s="230" t="s">
        <v>19958</v>
      </c>
      <c r="D539" s="811" t="s">
        <v>19959</v>
      </c>
      <c r="E539" s="230"/>
      <c r="F539" s="230">
        <v>73.36</v>
      </c>
    </row>
    <row r="540" spans="1:7" x14ac:dyDescent="0.25">
      <c r="A540" s="236">
        <v>44775</v>
      </c>
      <c r="B540" s="230" t="s">
        <v>16775</v>
      </c>
      <c r="C540" s="230" t="s">
        <v>19960</v>
      </c>
      <c r="D540" s="811" t="s">
        <v>19961</v>
      </c>
      <c r="E540" s="230"/>
      <c r="F540" s="230">
        <v>131.13</v>
      </c>
    </row>
    <row r="541" spans="1:7" x14ac:dyDescent="0.25">
      <c r="A541" s="236">
        <v>44775</v>
      </c>
      <c r="B541" s="230" t="s">
        <v>16775</v>
      </c>
      <c r="C541" s="230" t="s">
        <v>19962</v>
      </c>
      <c r="D541" s="811" t="s">
        <v>19963</v>
      </c>
      <c r="E541" s="230"/>
      <c r="F541" s="230">
        <v>55.1</v>
      </c>
    </row>
    <row r="542" spans="1:7" x14ac:dyDescent="0.25">
      <c r="A542" s="236">
        <v>44777</v>
      </c>
      <c r="B542" s="230" t="s">
        <v>16775</v>
      </c>
      <c r="C542" s="230" t="s">
        <v>19964</v>
      </c>
      <c r="D542" s="811" t="s">
        <v>19965</v>
      </c>
      <c r="E542" s="230"/>
      <c r="F542" s="230">
        <v>61.28</v>
      </c>
    </row>
    <row r="543" spans="1:7" x14ac:dyDescent="0.25">
      <c r="A543" s="236">
        <v>44780</v>
      </c>
      <c r="B543" s="230" t="s">
        <v>16775</v>
      </c>
      <c r="C543" s="230" t="s">
        <v>19966</v>
      </c>
      <c r="D543" s="811" t="s">
        <v>19967</v>
      </c>
      <c r="E543" s="230"/>
      <c r="F543" s="230">
        <v>102.5</v>
      </c>
    </row>
    <row r="544" spans="1:7" x14ac:dyDescent="0.25">
      <c r="A544" s="236">
        <v>44780</v>
      </c>
      <c r="B544" s="230" t="s">
        <v>16775</v>
      </c>
      <c r="C544" s="230" t="s">
        <v>19968</v>
      </c>
      <c r="D544" s="811" t="s">
        <v>19969</v>
      </c>
      <c r="E544" s="230"/>
      <c r="F544" s="230">
        <v>269.56</v>
      </c>
    </row>
    <row r="545" spans="1:6" x14ac:dyDescent="0.25">
      <c r="A545" s="236">
        <v>44780</v>
      </c>
      <c r="B545" s="230" t="s">
        <v>16775</v>
      </c>
      <c r="C545" s="230" t="s">
        <v>19970</v>
      </c>
      <c r="D545" s="811" t="s">
        <v>19971</v>
      </c>
      <c r="E545" s="230"/>
      <c r="F545" s="230">
        <v>80.92</v>
      </c>
    </row>
    <row r="546" spans="1:6" x14ac:dyDescent="0.25">
      <c r="A546" s="236">
        <v>44780</v>
      </c>
      <c r="B546" s="230" t="s">
        <v>16775</v>
      </c>
      <c r="C546" s="230" t="s">
        <v>19972</v>
      </c>
      <c r="D546" s="811" t="s">
        <v>19973</v>
      </c>
      <c r="E546" s="230"/>
      <c r="F546" s="230">
        <v>107.64</v>
      </c>
    </row>
    <row r="547" spans="1:6" x14ac:dyDescent="0.25">
      <c r="A547" s="236">
        <v>44780</v>
      </c>
      <c r="B547" s="230" t="s">
        <v>16775</v>
      </c>
      <c r="C547" s="230" t="s">
        <v>19974</v>
      </c>
      <c r="D547" s="811" t="s">
        <v>19975</v>
      </c>
      <c r="E547" s="230"/>
      <c r="F547" s="230">
        <v>118.93</v>
      </c>
    </row>
    <row r="548" spans="1:6" x14ac:dyDescent="0.25">
      <c r="A548" s="236">
        <v>44780</v>
      </c>
      <c r="B548" s="230" t="s">
        <v>16775</v>
      </c>
      <c r="C548" s="230" t="s">
        <v>19976</v>
      </c>
      <c r="D548" s="811" t="s">
        <v>19977</v>
      </c>
      <c r="E548" s="230"/>
      <c r="F548" s="230">
        <v>28.63</v>
      </c>
    </row>
    <row r="549" spans="1:6" x14ac:dyDescent="0.25">
      <c r="A549" s="236">
        <v>44781</v>
      </c>
      <c r="B549" s="230" t="s">
        <v>16775</v>
      </c>
      <c r="C549" s="230" t="s">
        <v>19978</v>
      </c>
      <c r="D549" s="811" t="s">
        <v>19979</v>
      </c>
      <c r="E549" s="230"/>
      <c r="F549" s="230">
        <v>127.85</v>
      </c>
    </row>
    <row r="550" spans="1:6" x14ac:dyDescent="0.25">
      <c r="A550" s="236">
        <v>44781</v>
      </c>
      <c r="B550" s="230" t="s">
        <v>16775</v>
      </c>
      <c r="C550" s="230" t="s">
        <v>19980</v>
      </c>
      <c r="D550" s="811" t="s">
        <v>19981</v>
      </c>
      <c r="E550" s="230"/>
      <c r="F550" s="230">
        <v>95.55</v>
      </c>
    </row>
    <row r="551" spans="1:6" x14ac:dyDescent="0.25">
      <c r="A551" s="236">
        <v>44781</v>
      </c>
      <c r="B551" s="230" t="s">
        <v>16775</v>
      </c>
      <c r="C551" s="230" t="s">
        <v>19982</v>
      </c>
      <c r="D551" s="811" t="s">
        <v>19983</v>
      </c>
      <c r="E551" s="230"/>
      <c r="F551" s="230">
        <v>62.42</v>
      </c>
    </row>
    <row r="552" spans="1:6" x14ac:dyDescent="0.25">
      <c r="A552" s="236">
        <v>44781</v>
      </c>
      <c r="B552" s="230" t="s">
        <v>16775</v>
      </c>
      <c r="C552" s="230" t="s">
        <v>19984</v>
      </c>
      <c r="D552" s="811" t="s">
        <v>19985</v>
      </c>
      <c r="E552" s="230"/>
      <c r="F552" s="230">
        <v>161.94</v>
      </c>
    </row>
    <row r="553" spans="1:6" x14ac:dyDescent="0.25">
      <c r="A553" s="236">
        <v>44781</v>
      </c>
      <c r="B553" s="230" t="s">
        <v>16775</v>
      </c>
      <c r="C553" s="230" t="s">
        <v>19986</v>
      </c>
      <c r="D553" s="811" t="s">
        <v>19987</v>
      </c>
      <c r="E553" s="230"/>
      <c r="F553" s="230">
        <v>40.869999999999997</v>
      </c>
    </row>
    <row r="554" spans="1:6" x14ac:dyDescent="0.25">
      <c r="A554" s="236">
        <v>44781</v>
      </c>
      <c r="B554" s="230" t="s">
        <v>16775</v>
      </c>
      <c r="C554" s="230" t="s">
        <v>19988</v>
      </c>
      <c r="D554" s="811" t="s">
        <v>19989</v>
      </c>
      <c r="E554" s="230"/>
      <c r="F554" s="230">
        <v>31.13</v>
      </c>
    </row>
    <row r="555" spans="1:6" x14ac:dyDescent="0.25">
      <c r="A555" s="236">
        <v>44781</v>
      </c>
      <c r="B555" s="230" t="s">
        <v>16775</v>
      </c>
      <c r="C555" s="230" t="s">
        <v>19990</v>
      </c>
      <c r="D555" s="811" t="s">
        <v>19991</v>
      </c>
      <c r="E555" s="230"/>
      <c r="F555" s="230">
        <v>38.47</v>
      </c>
    </row>
    <row r="556" spans="1:6" x14ac:dyDescent="0.25">
      <c r="A556" s="236">
        <v>44782</v>
      </c>
      <c r="B556" s="230" t="s">
        <v>16775</v>
      </c>
      <c r="C556" s="230" t="s">
        <v>19992</v>
      </c>
      <c r="D556" s="811" t="s">
        <v>19993</v>
      </c>
      <c r="E556" s="230"/>
      <c r="F556" s="230">
        <v>45.43</v>
      </c>
    </row>
    <row r="557" spans="1:6" x14ac:dyDescent="0.25">
      <c r="A557" s="236">
        <v>44787</v>
      </c>
      <c r="B557" s="230" t="s">
        <v>16775</v>
      </c>
      <c r="C557" s="230" t="s">
        <v>19994</v>
      </c>
      <c r="D557" s="811" t="s">
        <v>19995</v>
      </c>
      <c r="E557" s="230"/>
      <c r="F557" s="230">
        <v>96.49</v>
      </c>
    </row>
    <row r="558" spans="1:6" x14ac:dyDescent="0.25">
      <c r="A558" s="236">
        <v>44787</v>
      </c>
      <c r="B558" s="230" t="s">
        <v>16775</v>
      </c>
      <c r="C558" s="230" t="s">
        <v>19996</v>
      </c>
      <c r="D558" s="811" t="s">
        <v>19997</v>
      </c>
      <c r="E558" s="230"/>
      <c r="F558" s="230">
        <v>235.21</v>
      </c>
    </row>
    <row r="559" spans="1:6" x14ac:dyDescent="0.25">
      <c r="A559" s="236">
        <v>44787</v>
      </c>
      <c r="B559" s="230" t="s">
        <v>16775</v>
      </c>
      <c r="C559" s="230" t="s">
        <v>19998</v>
      </c>
      <c r="D559" s="811" t="s">
        <v>19999</v>
      </c>
      <c r="E559" s="230"/>
      <c r="F559" s="230">
        <v>59.7</v>
      </c>
    </row>
    <row r="560" spans="1:6" x14ac:dyDescent="0.25">
      <c r="A560" s="236">
        <v>44787</v>
      </c>
      <c r="B560" s="230" t="s">
        <v>16775</v>
      </c>
      <c r="C560" s="230" t="s">
        <v>20000</v>
      </c>
      <c r="D560" s="811" t="s">
        <v>20001</v>
      </c>
      <c r="E560" s="230"/>
      <c r="F560" s="230">
        <v>198.73</v>
      </c>
    </row>
    <row r="561" spans="1:6" x14ac:dyDescent="0.25">
      <c r="A561" s="236">
        <v>44787</v>
      </c>
      <c r="B561" s="230" t="s">
        <v>16775</v>
      </c>
      <c r="C561" s="230" t="s">
        <v>20002</v>
      </c>
      <c r="D561" s="811" t="s">
        <v>20003</v>
      </c>
      <c r="E561" s="230"/>
      <c r="F561" s="230">
        <v>19.93</v>
      </c>
    </row>
    <row r="562" spans="1:6" x14ac:dyDescent="0.25">
      <c r="A562" s="236">
        <v>44787</v>
      </c>
      <c r="B562" s="230" t="s">
        <v>16775</v>
      </c>
      <c r="C562" s="230" t="s">
        <v>20004</v>
      </c>
      <c r="D562" s="811" t="s">
        <v>20005</v>
      </c>
      <c r="E562" s="230"/>
      <c r="F562" s="230">
        <v>72.98</v>
      </c>
    </row>
    <row r="563" spans="1:6" x14ac:dyDescent="0.25">
      <c r="A563" s="236">
        <v>44789</v>
      </c>
      <c r="B563" s="230" t="s">
        <v>16775</v>
      </c>
      <c r="C563" s="230" t="s">
        <v>20006</v>
      </c>
      <c r="D563" s="811" t="s">
        <v>20007</v>
      </c>
      <c r="E563" s="230"/>
      <c r="F563" s="230">
        <v>57.56</v>
      </c>
    </row>
    <row r="564" spans="1:6" x14ac:dyDescent="0.25">
      <c r="A564" s="236">
        <v>44791</v>
      </c>
      <c r="B564" s="230" t="s">
        <v>16775</v>
      </c>
      <c r="C564" s="230" t="s">
        <v>20008</v>
      </c>
      <c r="D564" s="811" t="s">
        <v>20009</v>
      </c>
      <c r="E564" s="230"/>
      <c r="F564" s="230">
        <v>97.37</v>
      </c>
    </row>
    <row r="565" spans="1:6" x14ac:dyDescent="0.25">
      <c r="A565" s="236">
        <v>44793</v>
      </c>
      <c r="B565" s="230" t="s">
        <v>16775</v>
      </c>
      <c r="C565" s="230" t="s">
        <v>20010</v>
      </c>
      <c r="D565" s="811" t="s">
        <v>20011</v>
      </c>
      <c r="E565" s="230"/>
      <c r="F565" s="230">
        <v>45.78</v>
      </c>
    </row>
    <row r="566" spans="1:6" x14ac:dyDescent="0.25">
      <c r="A566" s="236">
        <v>44793</v>
      </c>
      <c r="B566" s="230" t="s">
        <v>16775</v>
      </c>
      <c r="C566" s="230" t="s">
        <v>20012</v>
      </c>
      <c r="D566" s="811" t="s">
        <v>20013</v>
      </c>
      <c r="E566" s="230"/>
      <c r="F566" s="230">
        <v>158.09</v>
      </c>
    </row>
    <row r="567" spans="1:6" x14ac:dyDescent="0.25">
      <c r="A567" s="236">
        <v>44793</v>
      </c>
      <c r="B567" s="230" t="s">
        <v>16775</v>
      </c>
      <c r="C567" s="230" t="s">
        <v>20014</v>
      </c>
      <c r="D567" s="811" t="s">
        <v>20015</v>
      </c>
      <c r="E567" s="230"/>
      <c r="F567" s="230">
        <v>131.77000000000001</v>
      </c>
    </row>
    <row r="568" spans="1:6" x14ac:dyDescent="0.25">
      <c r="A568" s="236">
        <v>44793</v>
      </c>
      <c r="B568" s="230" t="s">
        <v>16775</v>
      </c>
      <c r="C568" s="230" t="s">
        <v>20016</v>
      </c>
      <c r="D568" s="811" t="s">
        <v>20017</v>
      </c>
      <c r="E568" s="230"/>
      <c r="F568" s="230">
        <v>26.58</v>
      </c>
    </row>
    <row r="569" spans="1:6" x14ac:dyDescent="0.25">
      <c r="A569" s="236">
        <v>44793</v>
      </c>
      <c r="B569" s="230" t="s">
        <v>16775</v>
      </c>
      <c r="C569" s="230" t="s">
        <v>20018</v>
      </c>
      <c r="D569" s="811" t="s">
        <v>20019</v>
      </c>
      <c r="E569" s="230"/>
      <c r="F569" s="230">
        <v>167.1</v>
      </c>
    </row>
    <row r="570" spans="1:6" x14ac:dyDescent="0.25">
      <c r="A570" s="236">
        <v>44793</v>
      </c>
      <c r="B570" s="230" t="s">
        <v>16775</v>
      </c>
      <c r="C570" s="230" t="s">
        <v>20020</v>
      </c>
      <c r="D570" s="811" t="s">
        <v>20021</v>
      </c>
      <c r="E570" s="230"/>
      <c r="F570" s="230">
        <v>135.51</v>
      </c>
    </row>
    <row r="571" spans="1:6" x14ac:dyDescent="0.25">
      <c r="A571" s="236">
        <v>44793</v>
      </c>
      <c r="B571" s="230" t="s">
        <v>16775</v>
      </c>
      <c r="C571" s="230" t="s">
        <v>20022</v>
      </c>
      <c r="D571" s="811" t="s">
        <v>20023</v>
      </c>
      <c r="E571" s="230"/>
      <c r="F571" s="230">
        <v>45.39</v>
      </c>
    </row>
    <row r="572" spans="1:6" x14ac:dyDescent="0.25">
      <c r="A572" s="236">
        <v>44793</v>
      </c>
      <c r="B572" s="230" t="s">
        <v>16775</v>
      </c>
      <c r="C572" s="230" t="s">
        <v>20024</v>
      </c>
      <c r="D572" s="811" t="s">
        <v>20025</v>
      </c>
      <c r="E572" s="230"/>
      <c r="F572" s="230">
        <v>67.099999999999994</v>
      </c>
    </row>
    <row r="573" spans="1:6" x14ac:dyDescent="0.25">
      <c r="A573" s="236">
        <v>44794</v>
      </c>
      <c r="B573" s="230" t="s">
        <v>16775</v>
      </c>
      <c r="C573" s="230" t="s">
        <v>20026</v>
      </c>
      <c r="D573" s="811" t="s">
        <v>20027</v>
      </c>
      <c r="E573" s="230"/>
      <c r="F573" s="230">
        <v>191.33</v>
      </c>
    </row>
    <row r="574" spans="1:6" x14ac:dyDescent="0.25">
      <c r="A574" s="236">
        <v>44794</v>
      </c>
      <c r="B574" s="230" t="s">
        <v>16775</v>
      </c>
      <c r="C574" s="230" t="s">
        <v>20028</v>
      </c>
      <c r="D574" s="811" t="s">
        <v>20029</v>
      </c>
      <c r="E574" s="230"/>
      <c r="F574" s="230">
        <v>51.65</v>
      </c>
    </row>
    <row r="575" spans="1:6" x14ac:dyDescent="0.25">
      <c r="A575" s="236">
        <v>44794</v>
      </c>
      <c r="B575" s="230" t="s">
        <v>16775</v>
      </c>
      <c r="C575" s="230" t="s">
        <v>20030</v>
      </c>
      <c r="D575" s="811" t="s">
        <v>20031</v>
      </c>
      <c r="E575" s="230"/>
      <c r="F575" s="230">
        <v>52.06</v>
      </c>
    </row>
    <row r="576" spans="1:6" x14ac:dyDescent="0.25">
      <c r="A576" s="236">
        <v>44796</v>
      </c>
      <c r="B576" s="230" t="s">
        <v>16775</v>
      </c>
      <c r="C576" s="230" t="s">
        <v>20032</v>
      </c>
      <c r="D576" s="811" t="s">
        <v>20033</v>
      </c>
      <c r="E576" s="230"/>
      <c r="F576" s="230">
        <v>639.14</v>
      </c>
    </row>
    <row r="577" spans="1:7" x14ac:dyDescent="0.25">
      <c r="A577" s="236">
        <v>44796</v>
      </c>
      <c r="B577" s="230" t="s">
        <v>16775</v>
      </c>
      <c r="C577" s="230" t="s">
        <v>20034</v>
      </c>
      <c r="D577" s="811" t="s">
        <v>20035</v>
      </c>
      <c r="E577" s="230"/>
      <c r="F577" s="230">
        <v>56.5</v>
      </c>
    </row>
    <row r="578" spans="1:7" x14ac:dyDescent="0.25">
      <c r="A578" s="236">
        <v>44801</v>
      </c>
      <c r="B578" s="230" t="s">
        <v>16775</v>
      </c>
      <c r="C578" s="230" t="s">
        <v>20036</v>
      </c>
      <c r="D578" s="811" t="s">
        <v>20037</v>
      </c>
      <c r="E578" s="230"/>
      <c r="F578" s="230">
        <v>46.84</v>
      </c>
    </row>
    <row r="579" spans="1:7" x14ac:dyDescent="0.25">
      <c r="A579" s="236">
        <v>44801</v>
      </c>
      <c r="B579" s="230" t="s">
        <v>16775</v>
      </c>
      <c r="C579" s="230" t="s">
        <v>20038</v>
      </c>
      <c r="D579" s="811" t="s">
        <v>20039</v>
      </c>
      <c r="E579" s="230"/>
      <c r="F579" s="230">
        <v>94.24</v>
      </c>
    </row>
    <row r="580" spans="1:7" x14ac:dyDescent="0.25">
      <c r="A580" s="236">
        <v>44801</v>
      </c>
      <c r="B580" s="230" t="s">
        <v>16775</v>
      </c>
      <c r="C580" s="230" t="s">
        <v>20040</v>
      </c>
      <c r="D580" s="811" t="s">
        <v>20041</v>
      </c>
      <c r="E580" s="230"/>
      <c r="F580" s="230">
        <v>60.18</v>
      </c>
    </row>
    <row r="581" spans="1:7" x14ac:dyDescent="0.25">
      <c r="A581" s="236">
        <v>44801</v>
      </c>
      <c r="B581" s="230" t="s">
        <v>16775</v>
      </c>
      <c r="C581" s="230" t="s">
        <v>20042</v>
      </c>
      <c r="D581" s="811" t="s">
        <v>20043</v>
      </c>
      <c r="E581" s="230"/>
      <c r="F581" s="230">
        <v>43.69</v>
      </c>
    </row>
    <row r="582" spans="1:7" x14ac:dyDescent="0.25">
      <c r="A582" s="236">
        <v>44802</v>
      </c>
      <c r="B582" s="230" t="s">
        <v>16775</v>
      </c>
      <c r="C582" s="230" t="s">
        <v>20044</v>
      </c>
      <c r="D582" s="811" t="s">
        <v>20045</v>
      </c>
      <c r="E582" s="230"/>
      <c r="F582" s="230">
        <v>75.87</v>
      </c>
    </row>
    <row r="583" spans="1:7" x14ac:dyDescent="0.25">
      <c r="A583" s="236">
        <v>44802</v>
      </c>
      <c r="B583" s="230" t="s">
        <v>16775</v>
      </c>
      <c r="C583" s="230" t="s">
        <v>20046</v>
      </c>
      <c r="D583" s="811" t="s">
        <v>20047</v>
      </c>
      <c r="E583" s="230"/>
      <c r="F583" s="230">
        <v>125.63</v>
      </c>
    </row>
    <row r="584" spans="1:7" x14ac:dyDescent="0.25">
      <c r="A584" s="236">
        <v>44803</v>
      </c>
      <c r="B584" s="230" t="s">
        <v>16775</v>
      </c>
      <c r="C584" s="230" t="s">
        <v>20048</v>
      </c>
      <c r="D584" s="811" t="s">
        <v>20049</v>
      </c>
      <c r="E584" s="230"/>
      <c r="F584" s="230">
        <v>52.83</v>
      </c>
      <c r="G584" s="781"/>
    </row>
    <row r="585" spans="1:7" x14ac:dyDescent="0.25">
      <c r="A585" s="236">
        <v>44808</v>
      </c>
      <c r="B585" s="230" t="s">
        <v>16775</v>
      </c>
      <c r="C585" s="230" t="s">
        <v>20311</v>
      </c>
      <c r="D585" s="811" t="s">
        <v>20312</v>
      </c>
      <c r="E585" s="230"/>
      <c r="F585" s="230">
        <v>34.65</v>
      </c>
      <c r="G585" s="781"/>
    </row>
    <row r="586" spans="1:7" x14ac:dyDescent="0.25">
      <c r="A586" s="236">
        <v>44808</v>
      </c>
      <c r="B586" s="230" t="s">
        <v>16775</v>
      </c>
      <c r="C586" s="230" t="s">
        <v>20313</v>
      </c>
      <c r="D586" s="811" t="s">
        <v>20314</v>
      </c>
      <c r="E586" s="230"/>
      <c r="F586" s="230">
        <v>79.22</v>
      </c>
      <c r="G586" s="781"/>
    </row>
    <row r="587" spans="1:7" x14ac:dyDescent="0.25">
      <c r="A587" s="236">
        <v>44808</v>
      </c>
      <c r="B587" s="230" t="s">
        <v>16775</v>
      </c>
      <c r="C587" s="230" t="s">
        <v>20315</v>
      </c>
      <c r="D587" s="811" t="s">
        <v>20316</v>
      </c>
      <c r="E587" s="230"/>
      <c r="F587" s="230">
        <v>335.73</v>
      </c>
      <c r="G587" s="781"/>
    </row>
    <row r="588" spans="1:7" x14ac:dyDescent="0.25">
      <c r="A588" s="236">
        <v>44808</v>
      </c>
      <c r="B588" s="230" t="s">
        <v>16775</v>
      </c>
      <c r="C588" s="230" t="s">
        <v>20317</v>
      </c>
      <c r="D588" s="811" t="s">
        <v>20318</v>
      </c>
      <c r="E588" s="230"/>
      <c r="F588" s="230">
        <v>172.48</v>
      </c>
      <c r="G588" s="781"/>
    </row>
    <row r="589" spans="1:7" x14ac:dyDescent="0.25">
      <c r="A589" s="236">
        <v>44810</v>
      </c>
      <c r="B589" s="230" t="s">
        <v>16775</v>
      </c>
      <c r="C589" s="230" t="s">
        <v>20319</v>
      </c>
      <c r="D589" s="811" t="s">
        <v>20320</v>
      </c>
      <c r="E589" s="230"/>
      <c r="F589" s="230">
        <v>66.05</v>
      </c>
      <c r="G589" s="781"/>
    </row>
    <row r="590" spans="1:7" x14ac:dyDescent="0.25">
      <c r="A590" s="236">
        <v>44810</v>
      </c>
      <c r="B590" s="230" t="s">
        <v>16775</v>
      </c>
      <c r="C590" s="230" t="s">
        <v>20321</v>
      </c>
      <c r="D590" s="811" t="s">
        <v>20322</v>
      </c>
      <c r="E590" s="230"/>
      <c r="F590" s="230">
        <v>44.64</v>
      </c>
      <c r="G590" s="781"/>
    </row>
    <row r="591" spans="1:7" x14ac:dyDescent="0.25">
      <c r="A591" s="236">
        <v>44815</v>
      </c>
      <c r="B591" s="230" t="s">
        <v>16775</v>
      </c>
      <c r="C591" s="230" t="s">
        <v>20323</v>
      </c>
      <c r="D591" s="811" t="s">
        <v>20324</v>
      </c>
      <c r="E591" s="230"/>
      <c r="F591" s="230">
        <v>86.66</v>
      </c>
      <c r="G591" s="781"/>
    </row>
    <row r="592" spans="1:7" x14ac:dyDescent="0.25">
      <c r="A592" s="236">
        <v>44815</v>
      </c>
      <c r="B592" s="230" t="s">
        <v>16775</v>
      </c>
      <c r="C592" s="230" t="s">
        <v>20325</v>
      </c>
      <c r="D592" s="811" t="s">
        <v>20326</v>
      </c>
      <c r="E592" s="230"/>
      <c r="F592" s="230">
        <v>70.92</v>
      </c>
      <c r="G592" s="781"/>
    </row>
    <row r="593" spans="1:7" x14ac:dyDescent="0.25">
      <c r="A593" s="236">
        <v>44815</v>
      </c>
      <c r="B593" s="230" t="s">
        <v>16775</v>
      </c>
      <c r="C593" s="230" t="s">
        <v>20327</v>
      </c>
      <c r="D593" s="811" t="s">
        <v>20328</v>
      </c>
      <c r="E593" s="230"/>
      <c r="F593" s="230">
        <v>39.36</v>
      </c>
      <c r="G593" s="781"/>
    </row>
    <row r="594" spans="1:7" x14ac:dyDescent="0.25">
      <c r="A594" s="236">
        <v>44815</v>
      </c>
      <c r="B594" s="230" t="s">
        <v>16775</v>
      </c>
      <c r="C594" s="230" t="s">
        <v>20329</v>
      </c>
      <c r="D594" s="811" t="s">
        <v>20330</v>
      </c>
      <c r="E594" s="230"/>
      <c r="F594" s="230">
        <v>108.55</v>
      </c>
      <c r="G594" s="781"/>
    </row>
    <row r="595" spans="1:7" x14ac:dyDescent="0.25">
      <c r="A595" s="236">
        <v>44815</v>
      </c>
      <c r="B595" s="230" t="s">
        <v>16775</v>
      </c>
      <c r="C595" s="230" t="s">
        <v>20331</v>
      </c>
      <c r="D595" s="811" t="s">
        <v>20332</v>
      </c>
      <c r="E595" s="230"/>
      <c r="F595" s="230">
        <v>42.62</v>
      </c>
      <c r="G595" s="781"/>
    </row>
    <row r="596" spans="1:7" x14ac:dyDescent="0.25">
      <c r="A596" s="236">
        <v>44815</v>
      </c>
      <c r="B596" s="230" t="s">
        <v>16775</v>
      </c>
      <c r="C596" s="230" t="s">
        <v>20333</v>
      </c>
      <c r="D596" s="811" t="s">
        <v>20334</v>
      </c>
      <c r="E596" s="230"/>
      <c r="F596" s="230">
        <v>27.4</v>
      </c>
      <c r="G596" s="781"/>
    </row>
    <row r="597" spans="1:7" x14ac:dyDescent="0.25">
      <c r="A597" s="236">
        <v>44815</v>
      </c>
      <c r="B597" s="230" t="s">
        <v>16775</v>
      </c>
      <c r="C597" s="230" t="s">
        <v>20335</v>
      </c>
      <c r="D597" s="811" t="s">
        <v>20336</v>
      </c>
      <c r="E597" s="230"/>
      <c r="F597" s="230">
        <v>33.950000000000003</v>
      </c>
      <c r="G597" s="781"/>
    </row>
    <row r="598" spans="1:7" x14ac:dyDescent="0.25">
      <c r="A598" s="236">
        <v>44815</v>
      </c>
      <c r="B598" s="230" t="s">
        <v>16775</v>
      </c>
      <c r="C598" s="230" t="s">
        <v>20337</v>
      </c>
      <c r="D598" s="811" t="s">
        <v>20338</v>
      </c>
      <c r="E598" s="230"/>
      <c r="F598" s="230">
        <v>26.6</v>
      </c>
      <c r="G598" s="781"/>
    </row>
    <row r="599" spans="1:7" x14ac:dyDescent="0.25">
      <c r="A599" s="236">
        <v>44817</v>
      </c>
      <c r="B599" s="230" t="s">
        <v>16775</v>
      </c>
      <c r="C599" s="230" t="s">
        <v>20339</v>
      </c>
      <c r="D599" s="811" t="s">
        <v>20340</v>
      </c>
      <c r="E599" s="230"/>
      <c r="F599" s="230">
        <v>119.84</v>
      </c>
      <c r="G599" s="781"/>
    </row>
    <row r="600" spans="1:7" x14ac:dyDescent="0.25">
      <c r="A600" s="236">
        <v>44817</v>
      </c>
      <c r="B600" s="230" t="s">
        <v>16775</v>
      </c>
      <c r="C600" s="230" t="s">
        <v>20341</v>
      </c>
      <c r="D600" s="811" t="s">
        <v>20342</v>
      </c>
      <c r="E600" s="230"/>
      <c r="F600" s="230">
        <v>208.76</v>
      </c>
      <c r="G600" s="781"/>
    </row>
    <row r="601" spans="1:7" x14ac:dyDescent="0.25">
      <c r="A601" s="236">
        <v>44818</v>
      </c>
      <c r="B601" s="230" t="s">
        <v>16775</v>
      </c>
      <c r="C601" s="230" t="s">
        <v>20343</v>
      </c>
      <c r="D601" s="811" t="s">
        <v>20344</v>
      </c>
      <c r="E601" s="230"/>
      <c r="F601" s="230">
        <v>17.84</v>
      </c>
      <c r="G601" s="781"/>
    </row>
    <row r="602" spans="1:7" x14ac:dyDescent="0.25">
      <c r="A602" s="236">
        <v>44822</v>
      </c>
      <c r="B602" s="230" t="s">
        <v>16775</v>
      </c>
      <c r="C602" s="230" t="s">
        <v>20345</v>
      </c>
      <c r="D602" s="811" t="s">
        <v>20346</v>
      </c>
      <c r="E602" s="230"/>
      <c r="F602" s="230">
        <v>82.74</v>
      </c>
      <c r="G602" s="781"/>
    </row>
    <row r="603" spans="1:7" x14ac:dyDescent="0.25">
      <c r="A603" s="236">
        <v>44822</v>
      </c>
      <c r="B603" s="230" t="s">
        <v>16775</v>
      </c>
      <c r="C603" s="230" t="s">
        <v>20347</v>
      </c>
      <c r="D603" s="811" t="s">
        <v>20348</v>
      </c>
      <c r="E603" s="230"/>
      <c r="F603" s="230">
        <v>61.44</v>
      </c>
      <c r="G603" s="781"/>
    </row>
    <row r="604" spans="1:7" x14ac:dyDescent="0.25">
      <c r="A604" s="236">
        <v>44822</v>
      </c>
      <c r="B604" s="230" t="s">
        <v>16775</v>
      </c>
      <c r="C604" s="230" t="s">
        <v>20349</v>
      </c>
      <c r="D604" s="811" t="s">
        <v>20350</v>
      </c>
      <c r="E604" s="230"/>
      <c r="F604" s="230">
        <v>37.04</v>
      </c>
      <c r="G604" s="781"/>
    </row>
    <row r="605" spans="1:7" x14ac:dyDescent="0.25">
      <c r="A605" s="236">
        <v>44822</v>
      </c>
      <c r="B605" s="230" t="s">
        <v>16775</v>
      </c>
      <c r="C605" s="230" t="s">
        <v>20351</v>
      </c>
      <c r="D605" s="811" t="s">
        <v>20352</v>
      </c>
      <c r="E605" s="230"/>
      <c r="F605" s="230">
        <v>302.47000000000003</v>
      </c>
      <c r="G605" s="781"/>
    </row>
    <row r="606" spans="1:7" x14ac:dyDescent="0.25">
      <c r="A606" s="236">
        <v>44822</v>
      </c>
      <c r="B606" s="230" t="s">
        <v>16775</v>
      </c>
      <c r="C606" s="230" t="s">
        <v>20353</v>
      </c>
      <c r="D606" s="811" t="s">
        <v>20354</v>
      </c>
      <c r="E606" s="230"/>
      <c r="F606" s="230">
        <v>211.25</v>
      </c>
      <c r="G606" s="781"/>
    </row>
    <row r="607" spans="1:7" x14ac:dyDescent="0.25">
      <c r="A607" s="236">
        <v>44822</v>
      </c>
      <c r="B607" s="230" t="s">
        <v>16775</v>
      </c>
      <c r="C607" s="230" t="s">
        <v>20355</v>
      </c>
      <c r="D607" s="811" t="s">
        <v>20356</v>
      </c>
      <c r="E607" s="230"/>
      <c r="F607" s="230">
        <v>111.85</v>
      </c>
      <c r="G607" s="781"/>
    </row>
    <row r="608" spans="1:7" x14ac:dyDescent="0.25">
      <c r="A608" s="236">
        <v>44822</v>
      </c>
      <c r="B608" s="230" t="s">
        <v>16775</v>
      </c>
      <c r="C608" s="230" t="s">
        <v>20357</v>
      </c>
      <c r="D608" s="811" t="s">
        <v>20358</v>
      </c>
      <c r="E608" s="230"/>
      <c r="F608" s="230">
        <v>49.46</v>
      </c>
      <c r="G608" s="781"/>
    </row>
    <row r="609" spans="1:7" x14ac:dyDescent="0.25">
      <c r="A609" s="236">
        <v>44823</v>
      </c>
      <c r="B609" s="230" t="s">
        <v>16775</v>
      </c>
      <c r="C609" s="230" t="s">
        <v>20359</v>
      </c>
      <c r="D609" s="811" t="s">
        <v>20360</v>
      </c>
      <c r="E609" s="230"/>
      <c r="F609" s="230">
        <v>134.22999999999999</v>
      </c>
      <c r="G609" s="781"/>
    </row>
    <row r="610" spans="1:7" x14ac:dyDescent="0.25">
      <c r="A610" s="236">
        <v>44823</v>
      </c>
      <c r="B610" s="230" t="s">
        <v>16775</v>
      </c>
      <c r="C610" s="230" t="s">
        <v>20361</v>
      </c>
      <c r="D610" s="811" t="s">
        <v>20362</v>
      </c>
      <c r="E610" s="230"/>
      <c r="F610" s="230">
        <v>64.78</v>
      </c>
      <c r="G610" s="781"/>
    </row>
    <row r="611" spans="1:7" x14ac:dyDescent="0.25">
      <c r="A611" s="236">
        <v>44823</v>
      </c>
      <c r="B611" s="230" t="s">
        <v>16775</v>
      </c>
      <c r="C611" s="230" t="s">
        <v>20363</v>
      </c>
      <c r="D611" s="811" t="s">
        <v>20364</v>
      </c>
      <c r="E611" s="230"/>
      <c r="F611" s="230">
        <v>212.16</v>
      </c>
      <c r="G611" s="781"/>
    </row>
    <row r="612" spans="1:7" x14ac:dyDescent="0.25">
      <c r="A612" s="236">
        <v>44823</v>
      </c>
      <c r="B612" s="230" t="s">
        <v>16775</v>
      </c>
      <c r="C612" s="230" t="s">
        <v>20365</v>
      </c>
      <c r="D612" s="811" t="s">
        <v>20366</v>
      </c>
      <c r="E612" s="230"/>
      <c r="F612" s="230">
        <v>36.86</v>
      </c>
      <c r="G612" s="781"/>
    </row>
    <row r="613" spans="1:7" x14ac:dyDescent="0.25">
      <c r="A613" s="236">
        <v>44824</v>
      </c>
      <c r="B613" s="230" t="s">
        <v>16775</v>
      </c>
      <c r="C613" s="230" t="s">
        <v>20367</v>
      </c>
      <c r="D613" s="811" t="s">
        <v>20368</v>
      </c>
      <c r="E613" s="230"/>
      <c r="F613" s="230">
        <v>159.51</v>
      </c>
      <c r="G613" s="781"/>
    </row>
    <row r="614" spans="1:7" x14ac:dyDescent="0.25">
      <c r="A614" s="236">
        <v>44824</v>
      </c>
      <c r="B614" s="230" t="s">
        <v>16775</v>
      </c>
      <c r="C614" s="230" t="s">
        <v>20369</v>
      </c>
      <c r="D614" s="811" t="s">
        <v>20370</v>
      </c>
      <c r="E614" s="230"/>
      <c r="F614" s="230">
        <v>90.12</v>
      </c>
      <c r="G614" s="781"/>
    </row>
    <row r="615" spans="1:7" x14ac:dyDescent="0.25">
      <c r="A615" s="236">
        <v>44824</v>
      </c>
      <c r="B615" s="230" t="s">
        <v>16775</v>
      </c>
      <c r="C615" s="230" t="s">
        <v>20371</v>
      </c>
      <c r="D615" s="811" t="s">
        <v>20372</v>
      </c>
      <c r="E615" s="230"/>
      <c r="F615" s="230">
        <v>49.22</v>
      </c>
      <c r="G615" s="781"/>
    </row>
    <row r="616" spans="1:7" x14ac:dyDescent="0.25">
      <c r="A616" s="236">
        <v>44825</v>
      </c>
      <c r="B616" s="230" t="s">
        <v>16775</v>
      </c>
      <c r="C616" s="230" t="s">
        <v>20373</v>
      </c>
      <c r="D616" s="811" t="s">
        <v>20374</v>
      </c>
      <c r="E616" s="230"/>
      <c r="F616" s="230">
        <v>352.46</v>
      </c>
      <c r="G616" s="781"/>
    </row>
    <row r="617" spans="1:7" x14ac:dyDescent="0.25">
      <c r="A617" s="236">
        <v>44829</v>
      </c>
      <c r="B617" s="230" t="s">
        <v>16775</v>
      </c>
      <c r="C617" s="230" t="s">
        <v>20375</v>
      </c>
      <c r="D617" s="811" t="s">
        <v>20376</v>
      </c>
      <c r="E617" s="230"/>
      <c r="F617" s="230">
        <v>153.03</v>
      </c>
      <c r="G617" s="781"/>
    </row>
    <row r="618" spans="1:7" x14ac:dyDescent="0.25">
      <c r="A618" s="236">
        <v>44829</v>
      </c>
      <c r="B618" s="230" t="s">
        <v>16775</v>
      </c>
      <c r="C618" s="230" t="s">
        <v>20377</v>
      </c>
      <c r="D618" s="811" t="s">
        <v>20378</v>
      </c>
      <c r="E618" s="230"/>
      <c r="F618" s="230">
        <v>47.44</v>
      </c>
      <c r="G618" s="781"/>
    </row>
    <row r="619" spans="1:7" x14ac:dyDescent="0.25">
      <c r="A619" s="236">
        <v>44829</v>
      </c>
      <c r="B619" s="230" t="s">
        <v>16775</v>
      </c>
      <c r="C619" s="230" t="s">
        <v>20379</v>
      </c>
      <c r="D619" s="811" t="s">
        <v>20380</v>
      </c>
      <c r="E619" s="230"/>
      <c r="F619" s="230">
        <v>50.2</v>
      </c>
      <c r="G619" s="781"/>
    </row>
    <row r="620" spans="1:7" x14ac:dyDescent="0.25">
      <c r="A620" s="236">
        <v>44829</v>
      </c>
      <c r="B620" s="230" t="s">
        <v>16775</v>
      </c>
      <c r="C620" s="230" t="s">
        <v>20381</v>
      </c>
      <c r="D620" s="811" t="s">
        <v>20382</v>
      </c>
      <c r="E620" s="230"/>
      <c r="F620" s="230">
        <v>84.77</v>
      </c>
      <c r="G620" s="781"/>
    </row>
    <row r="621" spans="1:7" x14ac:dyDescent="0.25">
      <c r="A621" s="236">
        <v>44829</v>
      </c>
      <c r="B621" s="230" t="s">
        <v>16775</v>
      </c>
      <c r="C621" s="230" t="s">
        <v>20383</v>
      </c>
      <c r="D621" s="811" t="s">
        <v>20384</v>
      </c>
      <c r="E621" s="230"/>
      <c r="F621" s="230">
        <v>129.46</v>
      </c>
      <c r="G621" s="781"/>
    </row>
    <row r="622" spans="1:7" x14ac:dyDescent="0.25">
      <c r="A622" s="236">
        <v>44831</v>
      </c>
      <c r="B622" s="230" t="s">
        <v>16775</v>
      </c>
      <c r="C622" s="230" t="s">
        <v>20385</v>
      </c>
      <c r="D622" s="811" t="s">
        <v>20386</v>
      </c>
      <c r="E622" s="230"/>
      <c r="F622" s="230">
        <v>40.869999999999997</v>
      </c>
      <c r="G622" s="781"/>
    </row>
    <row r="623" spans="1:7" x14ac:dyDescent="0.25">
      <c r="A623" s="236">
        <v>44831</v>
      </c>
      <c r="B623" s="230" t="s">
        <v>16775</v>
      </c>
      <c r="C623" s="230" t="s">
        <v>20387</v>
      </c>
      <c r="D623" s="811" t="s">
        <v>20388</v>
      </c>
      <c r="E623" s="230"/>
      <c r="F623" s="230">
        <v>279.3</v>
      </c>
      <c r="G623" s="781"/>
    </row>
    <row r="624" spans="1:7" x14ac:dyDescent="0.25">
      <c r="A624" s="236">
        <v>44831</v>
      </c>
      <c r="B624" s="230" t="s">
        <v>16775</v>
      </c>
      <c r="C624" s="230" t="s">
        <v>20389</v>
      </c>
      <c r="D624" s="811" t="s">
        <v>20390</v>
      </c>
      <c r="E624" s="230"/>
      <c r="F624" s="230">
        <v>100.4</v>
      </c>
      <c r="G624" s="781"/>
    </row>
    <row r="625" spans="1:7" x14ac:dyDescent="0.25">
      <c r="A625" s="236">
        <v>44831</v>
      </c>
      <c r="B625" s="230" t="s">
        <v>16775</v>
      </c>
      <c r="C625" s="230" t="s">
        <v>20391</v>
      </c>
      <c r="D625" s="811" t="s">
        <v>20392</v>
      </c>
      <c r="E625" s="230"/>
      <c r="F625" s="230">
        <v>183.91</v>
      </c>
      <c r="G625" s="781"/>
    </row>
    <row r="626" spans="1:7" x14ac:dyDescent="0.25">
      <c r="A626" s="236">
        <v>44836</v>
      </c>
      <c r="B626" s="230" t="s">
        <v>16775</v>
      </c>
      <c r="C626" s="230" t="s">
        <v>20467</v>
      </c>
      <c r="D626" s="811" t="s">
        <v>20468</v>
      </c>
      <c r="E626" s="230"/>
      <c r="F626" s="230">
        <v>58.62</v>
      </c>
      <c r="G626" s="781"/>
    </row>
    <row r="627" spans="1:7" x14ac:dyDescent="0.25">
      <c r="A627" s="236">
        <v>44836</v>
      </c>
      <c r="B627" s="477" t="s">
        <v>16775</v>
      </c>
      <c r="C627" s="251" t="s">
        <v>20469</v>
      </c>
      <c r="D627" s="812" t="s">
        <v>20470</v>
      </c>
      <c r="F627" s="781">
        <v>44.36</v>
      </c>
    </row>
    <row r="628" spans="1:7" x14ac:dyDescent="0.25">
      <c r="A628" s="236">
        <v>44836</v>
      </c>
      <c r="B628" s="477" t="s">
        <v>16775</v>
      </c>
      <c r="C628" s="251" t="s">
        <v>20471</v>
      </c>
      <c r="D628" s="812" t="s">
        <v>20472</v>
      </c>
      <c r="F628" s="781">
        <v>188.32</v>
      </c>
    </row>
    <row r="629" spans="1:7" x14ac:dyDescent="0.25">
      <c r="A629" s="236">
        <v>44836</v>
      </c>
      <c r="B629" s="477" t="s">
        <v>16775</v>
      </c>
      <c r="C629" s="251" t="s">
        <v>20473</v>
      </c>
      <c r="D629" s="812" t="s">
        <v>20474</v>
      </c>
      <c r="F629" s="781">
        <v>55.73</v>
      </c>
    </row>
    <row r="630" spans="1:7" x14ac:dyDescent="0.25">
      <c r="A630" s="236">
        <v>44836</v>
      </c>
      <c r="B630" s="477" t="s">
        <v>16775</v>
      </c>
      <c r="C630" s="251" t="s">
        <v>20475</v>
      </c>
      <c r="D630" s="812" t="s">
        <v>20476</v>
      </c>
      <c r="F630" s="781">
        <v>136.12</v>
      </c>
    </row>
    <row r="631" spans="1:7" x14ac:dyDescent="0.25">
      <c r="A631" s="236">
        <v>44837</v>
      </c>
      <c r="B631" s="477" t="s">
        <v>16775</v>
      </c>
      <c r="C631" s="251" t="s">
        <v>20477</v>
      </c>
      <c r="D631" s="812" t="s">
        <v>20478</v>
      </c>
      <c r="F631" s="781">
        <v>95.53</v>
      </c>
    </row>
    <row r="632" spans="1:7" x14ac:dyDescent="0.25">
      <c r="A632" s="236">
        <v>44837</v>
      </c>
      <c r="B632" s="477" t="s">
        <v>16775</v>
      </c>
      <c r="C632" s="251" t="s">
        <v>20479</v>
      </c>
      <c r="D632" s="812" t="s">
        <v>20480</v>
      </c>
      <c r="F632" s="781">
        <v>110.41</v>
      </c>
    </row>
    <row r="633" spans="1:7" x14ac:dyDescent="0.25">
      <c r="A633" s="236">
        <v>44837</v>
      </c>
      <c r="B633" s="477" t="s">
        <v>16775</v>
      </c>
      <c r="C633" s="251" t="s">
        <v>20481</v>
      </c>
      <c r="D633" s="812" t="s">
        <v>20482</v>
      </c>
      <c r="F633" s="781">
        <v>101.05</v>
      </c>
    </row>
    <row r="634" spans="1:7" x14ac:dyDescent="0.25">
      <c r="A634" s="236">
        <v>44838</v>
      </c>
      <c r="B634" s="477" t="s">
        <v>16775</v>
      </c>
      <c r="C634" s="251" t="s">
        <v>20483</v>
      </c>
      <c r="D634" s="812" t="s">
        <v>20484</v>
      </c>
      <c r="F634" s="781">
        <v>179.77</v>
      </c>
    </row>
    <row r="635" spans="1:7" x14ac:dyDescent="0.25">
      <c r="A635" s="236">
        <v>44838</v>
      </c>
      <c r="B635" s="477" t="s">
        <v>16775</v>
      </c>
      <c r="C635" s="251" t="s">
        <v>20485</v>
      </c>
      <c r="D635" s="812" t="s">
        <v>20486</v>
      </c>
      <c r="F635" s="781">
        <v>218.65</v>
      </c>
    </row>
    <row r="636" spans="1:7" x14ac:dyDescent="0.25">
      <c r="A636" s="236">
        <v>44838</v>
      </c>
      <c r="B636" s="477" t="s">
        <v>16775</v>
      </c>
      <c r="C636" s="251" t="s">
        <v>20487</v>
      </c>
      <c r="D636" s="812" t="s">
        <v>20488</v>
      </c>
      <c r="F636" s="781">
        <v>81.72</v>
      </c>
    </row>
    <row r="637" spans="1:7" x14ac:dyDescent="0.25">
      <c r="A637" s="236">
        <v>44841</v>
      </c>
      <c r="B637" s="477" t="s">
        <v>20489</v>
      </c>
      <c r="C637" s="251" t="s">
        <v>20490</v>
      </c>
      <c r="D637" s="812" t="s">
        <v>20491</v>
      </c>
      <c r="F637" s="781">
        <v>78.91</v>
      </c>
    </row>
    <row r="638" spans="1:7" x14ac:dyDescent="0.25">
      <c r="A638" s="236">
        <v>44843</v>
      </c>
      <c r="B638" s="477" t="s">
        <v>16775</v>
      </c>
      <c r="C638" s="251" t="s">
        <v>20492</v>
      </c>
      <c r="D638" s="812" t="s">
        <v>20493</v>
      </c>
      <c r="F638" s="781">
        <v>58.19</v>
      </c>
    </row>
    <row r="639" spans="1:7" x14ac:dyDescent="0.25">
      <c r="A639" s="236">
        <v>44844</v>
      </c>
      <c r="B639" s="477" t="s">
        <v>16775</v>
      </c>
      <c r="C639" s="251" t="s">
        <v>20494</v>
      </c>
      <c r="D639" s="812" t="s">
        <v>20495</v>
      </c>
      <c r="F639" s="781">
        <v>188.61</v>
      </c>
    </row>
    <row r="640" spans="1:7" x14ac:dyDescent="0.25">
      <c r="A640" s="236">
        <v>44844</v>
      </c>
      <c r="B640" s="477" t="s">
        <v>16775</v>
      </c>
      <c r="C640" s="251" t="s">
        <v>20496</v>
      </c>
      <c r="D640" s="812" t="s">
        <v>20497</v>
      </c>
      <c r="F640" s="781">
        <v>65.760000000000005</v>
      </c>
    </row>
    <row r="641" spans="1:6" x14ac:dyDescent="0.25">
      <c r="A641" s="236">
        <v>44845</v>
      </c>
      <c r="B641" s="477" t="s">
        <v>16775</v>
      </c>
      <c r="C641" s="251" t="s">
        <v>20498</v>
      </c>
      <c r="D641" s="812" t="s">
        <v>20499</v>
      </c>
      <c r="F641" s="781">
        <v>89.33</v>
      </c>
    </row>
    <row r="642" spans="1:6" x14ac:dyDescent="0.25">
      <c r="A642" s="236">
        <v>44845</v>
      </c>
      <c r="B642" s="477" t="s">
        <v>16775</v>
      </c>
      <c r="C642" s="251" t="s">
        <v>20500</v>
      </c>
      <c r="D642" s="812" t="s">
        <v>20501</v>
      </c>
      <c r="F642" s="781">
        <v>43.22</v>
      </c>
    </row>
    <row r="643" spans="1:6" x14ac:dyDescent="0.25">
      <c r="A643" s="236">
        <v>44845</v>
      </c>
      <c r="B643" s="477" t="s">
        <v>16775</v>
      </c>
      <c r="C643" s="251" t="s">
        <v>20502</v>
      </c>
      <c r="D643" s="812" t="s">
        <v>20503</v>
      </c>
      <c r="F643" s="781">
        <v>255.01</v>
      </c>
    </row>
    <row r="644" spans="1:6" x14ac:dyDescent="0.25">
      <c r="A644" s="236">
        <v>44850</v>
      </c>
      <c r="B644" s="477" t="s">
        <v>16775</v>
      </c>
      <c r="C644" s="251" t="s">
        <v>20504</v>
      </c>
      <c r="D644" s="812" t="s">
        <v>20505</v>
      </c>
      <c r="F644" s="781">
        <v>57.37</v>
      </c>
    </row>
    <row r="645" spans="1:6" x14ac:dyDescent="0.25">
      <c r="A645" s="236">
        <v>44850</v>
      </c>
      <c r="B645" s="477" t="s">
        <v>16775</v>
      </c>
      <c r="C645" s="251" t="s">
        <v>20506</v>
      </c>
      <c r="D645" s="812" t="s">
        <v>20507</v>
      </c>
      <c r="F645" s="781">
        <v>157.27000000000001</v>
      </c>
    </row>
    <row r="646" spans="1:6" x14ac:dyDescent="0.25">
      <c r="A646" s="236">
        <v>44850</v>
      </c>
      <c r="B646" s="477" t="s">
        <v>16775</v>
      </c>
      <c r="C646" s="251" t="s">
        <v>20508</v>
      </c>
      <c r="D646" s="812" t="s">
        <v>20509</v>
      </c>
      <c r="F646" s="781">
        <v>88.41</v>
      </c>
    </row>
    <row r="647" spans="1:6" x14ac:dyDescent="0.25">
      <c r="A647" s="236">
        <v>44850</v>
      </c>
      <c r="B647" s="477" t="s">
        <v>16775</v>
      </c>
      <c r="C647" s="251" t="s">
        <v>20510</v>
      </c>
      <c r="D647" s="812" t="s">
        <v>20511</v>
      </c>
      <c r="F647" s="781">
        <v>60.3</v>
      </c>
    </row>
    <row r="648" spans="1:6" x14ac:dyDescent="0.25">
      <c r="A648" s="236">
        <v>44850</v>
      </c>
      <c r="B648" s="477" t="s">
        <v>16775</v>
      </c>
      <c r="C648" s="251" t="s">
        <v>20512</v>
      </c>
      <c r="D648" s="812" t="s">
        <v>20513</v>
      </c>
      <c r="F648" s="781">
        <v>59.19</v>
      </c>
    </row>
    <row r="649" spans="1:6" x14ac:dyDescent="0.25">
      <c r="A649" s="236">
        <v>44850</v>
      </c>
      <c r="B649" s="477" t="s">
        <v>16775</v>
      </c>
      <c r="C649" s="251" t="s">
        <v>20514</v>
      </c>
      <c r="D649" s="812" t="s">
        <v>20515</v>
      </c>
      <c r="F649" s="781">
        <v>197.73</v>
      </c>
    </row>
    <row r="650" spans="1:6" x14ac:dyDescent="0.25">
      <c r="A650" s="236">
        <v>44850</v>
      </c>
      <c r="B650" s="477" t="s">
        <v>16775</v>
      </c>
      <c r="C650" s="251" t="s">
        <v>20516</v>
      </c>
      <c r="D650" s="812" t="s">
        <v>20517</v>
      </c>
      <c r="F650" s="781">
        <v>31.24</v>
      </c>
    </row>
    <row r="651" spans="1:6" x14ac:dyDescent="0.25">
      <c r="A651" s="236">
        <v>44850</v>
      </c>
      <c r="B651" s="477" t="s">
        <v>16775</v>
      </c>
      <c r="C651" s="251" t="s">
        <v>20518</v>
      </c>
      <c r="D651" s="812" t="s">
        <v>20519</v>
      </c>
      <c r="F651" s="781">
        <v>58.57</v>
      </c>
    </row>
    <row r="652" spans="1:6" x14ac:dyDescent="0.25">
      <c r="A652" s="236">
        <v>44850</v>
      </c>
      <c r="B652" s="477" t="s">
        <v>16775</v>
      </c>
      <c r="C652" s="251" t="s">
        <v>20520</v>
      </c>
      <c r="D652" s="812" t="s">
        <v>20521</v>
      </c>
      <c r="F652" s="781">
        <v>270.35000000000002</v>
      </c>
    </row>
    <row r="653" spans="1:6" x14ac:dyDescent="0.25">
      <c r="A653" s="236">
        <v>44850</v>
      </c>
      <c r="B653" s="477" t="s">
        <v>16775</v>
      </c>
      <c r="C653" s="251" t="s">
        <v>20522</v>
      </c>
      <c r="D653" s="812" t="s">
        <v>20523</v>
      </c>
      <c r="F653" s="781">
        <v>196.18</v>
      </c>
    </row>
    <row r="654" spans="1:6" x14ac:dyDescent="0.25">
      <c r="A654" s="236">
        <v>44850</v>
      </c>
      <c r="B654" s="477" t="s">
        <v>16775</v>
      </c>
      <c r="C654" s="251" t="s">
        <v>20524</v>
      </c>
      <c r="D654" s="812" t="s">
        <v>20525</v>
      </c>
      <c r="F654" s="781">
        <v>157.12</v>
      </c>
    </row>
    <row r="655" spans="1:6" x14ac:dyDescent="0.25">
      <c r="A655" s="236">
        <v>44852</v>
      </c>
      <c r="B655" s="477" t="s">
        <v>16775</v>
      </c>
      <c r="C655" s="251" t="s">
        <v>20526</v>
      </c>
      <c r="D655" s="812" t="s">
        <v>20527</v>
      </c>
      <c r="F655" s="781">
        <v>54.49</v>
      </c>
    </row>
    <row r="656" spans="1:6" x14ac:dyDescent="0.25">
      <c r="A656" s="236">
        <v>44852</v>
      </c>
      <c r="B656" s="477" t="s">
        <v>16775</v>
      </c>
      <c r="C656" s="251" t="s">
        <v>20528</v>
      </c>
      <c r="D656" s="812" t="s">
        <v>20529</v>
      </c>
      <c r="F656" s="781">
        <v>71.72</v>
      </c>
    </row>
    <row r="657" spans="1:7" x14ac:dyDescent="0.25">
      <c r="A657" s="236">
        <v>44852</v>
      </c>
      <c r="B657" s="477" t="s">
        <v>16775</v>
      </c>
      <c r="C657" s="251" t="s">
        <v>20530</v>
      </c>
      <c r="D657" s="812" t="s">
        <v>20531</v>
      </c>
      <c r="F657" s="781">
        <v>106.55</v>
      </c>
    </row>
    <row r="658" spans="1:7" x14ac:dyDescent="0.25">
      <c r="A658" s="236">
        <v>44853</v>
      </c>
      <c r="B658" s="477" t="s">
        <v>16775</v>
      </c>
      <c r="C658" s="251" t="s">
        <v>20532</v>
      </c>
      <c r="D658" s="812" t="s">
        <v>20533</v>
      </c>
      <c r="F658" s="781">
        <v>107.83</v>
      </c>
    </row>
    <row r="659" spans="1:7" x14ac:dyDescent="0.25">
      <c r="A659" s="236">
        <v>44857</v>
      </c>
      <c r="B659" s="477" t="s">
        <v>16775</v>
      </c>
      <c r="C659" s="251" t="s">
        <v>20534</v>
      </c>
      <c r="D659" s="812" t="s">
        <v>20535</v>
      </c>
      <c r="F659" s="781">
        <v>56.79</v>
      </c>
    </row>
    <row r="660" spans="1:7" x14ac:dyDescent="0.25">
      <c r="A660" s="236">
        <v>44857</v>
      </c>
      <c r="B660" s="477" t="s">
        <v>16775</v>
      </c>
      <c r="C660" s="251" t="s">
        <v>20536</v>
      </c>
      <c r="D660" s="812" t="s">
        <v>20537</v>
      </c>
      <c r="F660" s="781">
        <v>214.81</v>
      </c>
    </row>
    <row r="661" spans="1:7" x14ac:dyDescent="0.25">
      <c r="A661" s="236">
        <v>44857</v>
      </c>
      <c r="B661" s="477" t="s">
        <v>16775</v>
      </c>
      <c r="C661" s="251" t="s">
        <v>20538</v>
      </c>
      <c r="D661" s="812" t="s">
        <v>20539</v>
      </c>
      <c r="F661" s="781">
        <v>66.95</v>
      </c>
    </row>
    <row r="662" spans="1:7" x14ac:dyDescent="0.25">
      <c r="A662" s="236">
        <v>44858</v>
      </c>
      <c r="B662" s="477" t="s">
        <v>16775</v>
      </c>
      <c r="C662" s="251" t="s">
        <v>20540</v>
      </c>
      <c r="D662" s="812" t="s">
        <v>20541</v>
      </c>
      <c r="F662" s="781">
        <v>93.63</v>
      </c>
    </row>
    <row r="663" spans="1:7" x14ac:dyDescent="0.25">
      <c r="A663" s="236">
        <v>44858</v>
      </c>
      <c r="B663" s="477" t="s">
        <v>20489</v>
      </c>
      <c r="C663" s="251" t="s">
        <v>20490</v>
      </c>
      <c r="D663" s="812" t="s">
        <v>20542</v>
      </c>
      <c r="F663" s="781">
        <v>96.71</v>
      </c>
    </row>
    <row r="664" spans="1:7" x14ac:dyDescent="0.25">
      <c r="A664" s="236">
        <v>44858</v>
      </c>
      <c r="B664" s="477" t="s">
        <v>16775</v>
      </c>
      <c r="C664" s="251" t="s">
        <v>20543</v>
      </c>
      <c r="D664" s="812" t="s">
        <v>20544</v>
      </c>
      <c r="F664" s="781">
        <v>80.97</v>
      </c>
    </row>
    <row r="665" spans="1:7" x14ac:dyDescent="0.25">
      <c r="A665" s="236">
        <v>44859</v>
      </c>
      <c r="B665" s="477" t="s">
        <v>16775</v>
      </c>
      <c r="C665" s="251" t="s">
        <v>20545</v>
      </c>
      <c r="D665" s="812" t="s">
        <v>20546</v>
      </c>
      <c r="F665" s="781">
        <v>56.36</v>
      </c>
    </row>
    <row r="666" spans="1:7" x14ac:dyDescent="0.25">
      <c r="A666" s="236">
        <v>44859</v>
      </c>
      <c r="B666" s="477" t="s">
        <v>20489</v>
      </c>
      <c r="C666" s="251" t="s">
        <v>20490</v>
      </c>
      <c r="D666" s="812" t="s">
        <v>20547</v>
      </c>
      <c r="F666" s="781">
        <v>67.39</v>
      </c>
    </row>
    <row r="667" spans="1:7" x14ac:dyDescent="0.25">
      <c r="A667" s="236">
        <v>44864</v>
      </c>
      <c r="B667" s="477" t="s">
        <v>16775</v>
      </c>
      <c r="C667" s="251" t="s">
        <v>20548</v>
      </c>
      <c r="D667" s="812" t="s">
        <v>20549</v>
      </c>
      <c r="F667" s="781">
        <v>54.69</v>
      </c>
    </row>
    <row r="668" spans="1:7" s="183" customFormat="1" x14ac:dyDescent="0.25">
      <c r="A668" s="236">
        <v>44864</v>
      </c>
      <c r="B668" s="477" t="s">
        <v>16775</v>
      </c>
      <c r="C668" s="251" t="s">
        <v>20550</v>
      </c>
      <c r="D668" s="812" t="s">
        <v>20551</v>
      </c>
      <c r="E668" s="251"/>
      <c r="F668" s="781">
        <v>94.84</v>
      </c>
      <c r="G668" s="251"/>
    </row>
    <row r="669" spans="1:7" s="183" customFormat="1" x14ac:dyDescent="0.25">
      <c r="A669" s="236">
        <v>44864</v>
      </c>
      <c r="B669" s="477" t="s">
        <v>16775</v>
      </c>
      <c r="C669" s="251" t="s">
        <v>20552</v>
      </c>
      <c r="D669" s="812" t="s">
        <v>20553</v>
      </c>
      <c r="E669" s="251"/>
      <c r="F669" s="781">
        <v>122.27</v>
      </c>
      <c r="G669" s="251"/>
    </row>
    <row r="670" spans="1:7" s="183" customFormat="1" x14ac:dyDescent="0.25">
      <c r="A670" s="236">
        <v>44865</v>
      </c>
      <c r="B670" s="477" t="s">
        <v>16775</v>
      </c>
      <c r="C670" s="251" t="s">
        <v>20554</v>
      </c>
      <c r="D670" s="812" t="s">
        <v>20555</v>
      </c>
      <c r="E670" s="251"/>
      <c r="F670" s="781">
        <v>54.61</v>
      </c>
      <c r="G670" s="251"/>
    </row>
    <row r="671" spans="1:7" s="183" customFormat="1" x14ac:dyDescent="0.25">
      <c r="A671" s="236"/>
      <c r="B671" s="477"/>
      <c r="C671" s="251"/>
      <c r="D671" s="812"/>
      <c r="E671" s="251"/>
      <c r="F671" s="781"/>
      <c r="G671" s="251"/>
    </row>
    <row r="672" spans="1:7" x14ac:dyDescent="0.25">
      <c r="A672" s="236">
        <v>44866</v>
      </c>
      <c r="B672" s="477" t="s">
        <v>20489</v>
      </c>
      <c r="C672" s="251" t="s">
        <v>20490</v>
      </c>
      <c r="D672" s="812" t="s">
        <v>20795</v>
      </c>
      <c r="F672" s="781">
        <v>223.65</v>
      </c>
    </row>
    <row r="673" spans="1:6" x14ac:dyDescent="0.25">
      <c r="A673" s="236">
        <v>44880</v>
      </c>
      <c r="B673" s="477" t="s">
        <v>20489</v>
      </c>
      <c r="C673" s="251" t="s">
        <v>20490</v>
      </c>
      <c r="D673" s="812" t="s">
        <v>20844</v>
      </c>
      <c r="F673" s="781">
        <v>49.09</v>
      </c>
    </row>
    <row r="674" spans="1:6" x14ac:dyDescent="0.25">
      <c r="A674" s="236">
        <v>44880</v>
      </c>
      <c r="B674" s="477" t="s">
        <v>20489</v>
      </c>
      <c r="C674" s="251" t="s">
        <v>20490</v>
      </c>
      <c r="D674" s="812" t="s">
        <v>20845</v>
      </c>
      <c r="F674" s="781">
        <v>81.849999999999994</v>
      </c>
    </row>
    <row r="675" spans="1:6" x14ac:dyDescent="0.25">
      <c r="A675" s="236">
        <v>44887</v>
      </c>
      <c r="B675" s="477" t="s">
        <v>20489</v>
      </c>
      <c r="C675" s="251" t="s">
        <v>20490</v>
      </c>
      <c r="D675" s="812" t="s">
        <v>20872</v>
      </c>
      <c r="F675" s="781">
        <v>141.05000000000001</v>
      </c>
    </row>
    <row r="676" spans="1:6" x14ac:dyDescent="0.25">
      <c r="A676" s="236">
        <v>44871</v>
      </c>
      <c r="B676" s="477" t="s">
        <v>16775</v>
      </c>
      <c r="C676" s="251" t="s">
        <v>20804</v>
      </c>
      <c r="D676" s="812" t="s">
        <v>20805</v>
      </c>
      <c r="F676" s="781">
        <v>262.48</v>
      </c>
    </row>
    <row r="677" spans="1:6" x14ac:dyDescent="0.25">
      <c r="A677" s="236">
        <v>44893</v>
      </c>
      <c r="B677" s="477" t="s">
        <v>16775</v>
      </c>
      <c r="C677" s="251" t="s">
        <v>20877</v>
      </c>
      <c r="D677" s="812" t="s">
        <v>20878</v>
      </c>
      <c r="F677" s="781">
        <v>45.25</v>
      </c>
    </row>
    <row r="678" spans="1:6" x14ac:dyDescent="0.25">
      <c r="A678" s="236">
        <v>44872</v>
      </c>
      <c r="B678" s="477" t="s">
        <v>16775</v>
      </c>
      <c r="C678" s="251" t="s">
        <v>20812</v>
      </c>
      <c r="D678" s="812" t="s">
        <v>20813</v>
      </c>
      <c r="F678" s="781">
        <v>80.52</v>
      </c>
    </row>
    <row r="679" spans="1:6" x14ac:dyDescent="0.25">
      <c r="A679" s="236">
        <v>44893</v>
      </c>
      <c r="B679" s="477" t="s">
        <v>16775</v>
      </c>
      <c r="C679" s="251" t="s">
        <v>20879</v>
      </c>
      <c r="D679" s="812" t="s">
        <v>20880</v>
      </c>
      <c r="F679" s="781">
        <v>142.05000000000001</v>
      </c>
    </row>
    <row r="680" spans="1:6" x14ac:dyDescent="0.25">
      <c r="A680" s="236">
        <v>44878</v>
      </c>
      <c r="B680" s="477" t="s">
        <v>16775</v>
      </c>
      <c r="C680" s="251" t="s">
        <v>20828</v>
      </c>
      <c r="D680" s="812" t="s">
        <v>20829</v>
      </c>
      <c r="F680" s="781">
        <v>154.22</v>
      </c>
    </row>
    <row r="681" spans="1:6" x14ac:dyDescent="0.25">
      <c r="A681" s="236">
        <v>44866</v>
      </c>
      <c r="B681" s="477" t="s">
        <v>16775</v>
      </c>
      <c r="C681" s="251" t="s">
        <v>20796</v>
      </c>
      <c r="D681" s="812" t="s">
        <v>20797</v>
      </c>
      <c r="F681" s="781">
        <v>35.14</v>
      </c>
    </row>
    <row r="682" spans="1:6" x14ac:dyDescent="0.25">
      <c r="A682" s="236">
        <v>44873</v>
      </c>
      <c r="B682" s="477" t="s">
        <v>16775</v>
      </c>
      <c r="C682" s="251" t="s">
        <v>20818</v>
      </c>
      <c r="D682" s="812" t="s">
        <v>20819</v>
      </c>
      <c r="F682" s="781">
        <v>137.85</v>
      </c>
    </row>
    <row r="683" spans="1:6" x14ac:dyDescent="0.25">
      <c r="A683" s="236">
        <v>44878</v>
      </c>
      <c r="B683" s="477" t="s">
        <v>16775</v>
      </c>
      <c r="C683" s="251" t="s">
        <v>20830</v>
      </c>
      <c r="D683" s="812" t="s">
        <v>20831</v>
      </c>
      <c r="F683" s="781">
        <v>38.700000000000003</v>
      </c>
    </row>
    <row r="684" spans="1:6" x14ac:dyDescent="0.25">
      <c r="A684" s="236">
        <v>44871</v>
      </c>
      <c r="B684" s="477" t="s">
        <v>16775</v>
      </c>
      <c r="C684" s="251" t="s">
        <v>20810</v>
      </c>
      <c r="D684" s="812" t="s">
        <v>20811</v>
      </c>
      <c r="F684" s="781">
        <v>30.31</v>
      </c>
    </row>
    <row r="685" spans="1:6" x14ac:dyDescent="0.25">
      <c r="A685" s="236">
        <v>44871</v>
      </c>
      <c r="B685" s="477" t="s">
        <v>16775</v>
      </c>
      <c r="C685" s="251" t="s">
        <v>20802</v>
      </c>
      <c r="D685" s="812" t="s">
        <v>20803</v>
      </c>
      <c r="F685" s="781">
        <v>52.34</v>
      </c>
    </row>
    <row r="686" spans="1:6" x14ac:dyDescent="0.25">
      <c r="A686" s="236">
        <v>44866</v>
      </c>
      <c r="B686" s="477" t="s">
        <v>16775</v>
      </c>
      <c r="C686" s="251" t="s">
        <v>20793</v>
      </c>
      <c r="D686" s="812" t="s">
        <v>20794</v>
      </c>
      <c r="F686" s="781">
        <v>60.16</v>
      </c>
    </row>
    <row r="687" spans="1:6" x14ac:dyDescent="0.25">
      <c r="A687" s="236">
        <v>44878</v>
      </c>
      <c r="B687" s="477" t="s">
        <v>16775</v>
      </c>
      <c r="C687" s="251" t="s">
        <v>20824</v>
      </c>
      <c r="D687" s="812" t="s">
        <v>20825</v>
      </c>
      <c r="F687" s="781">
        <v>74.55</v>
      </c>
    </row>
    <row r="688" spans="1:6" x14ac:dyDescent="0.25">
      <c r="A688" s="236">
        <v>44866</v>
      </c>
      <c r="B688" s="477" t="s">
        <v>16775</v>
      </c>
      <c r="C688" s="251" t="s">
        <v>20798</v>
      </c>
      <c r="D688" s="812" t="s">
        <v>20799</v>
      </c>
      <c r="F688" s="781">
        <v>80.27</v>
      </c>
    </row>
    <row r="689" spans="1:6" x14ac:dyDescent="0.25">
      <c r="A689" s="236">
        <v>44878</v>
      </c>
      <c r="B689" s="477" t="s">
        <v>16775</v>
      </c>
      <c r="C689" s="251" t="s">
        <v>20826</v>
      </c>
      <c r="D689" s="812" t="s">
        <v>20827</v>
      </c>
      <c r="F689" s="781">
        <v>78.7</v>
      </c>
    </row>
    <row r="690" spans="1:6" x14ac:dyDescent="0.25">
      <c r="A690" s="236">
        <v>44871</v>
      </c>
      <c r="B690" s="477" t="s">
        <v>16775</v>
      </c>
      <c r="C690" s="251" t="s">
        <v>20808</v>
      </c>
      <c r="D690" s="812" t="s">
        <v>20809</v>
      </c>
      <c r="F690" s="781">
        <v>54.75</v>
      </c>
    </row>
    <row r="691" spans="1:6" x14ac:dyDescent="0.25">
      <c r="A691" s="236">
        <v>44882</v>
      </c>
      <c r="B691" s="477" t="s">
        <v>16775</v>
      </c>
      <c r="C691" s="251" t="s">
        <v>20852</v>
      </c>
      <c r="D691" s="812" t="s">
        <v>20853</v>
      </c>
      <c r="F691" s="781">
        <v>71.150000000000006</v>
      </c>
    </row>
    <row r="692" spans="1:6" x14ac:dyDescent="0.25">
      <c r="A692" s="236">
        <v>44871</v>
      </c>
      <c r="B692" s="477" t="s">
        <v>16775</v>
      </c>
      <c r="C692" s="251" t="s">
        <v>20800</v>
      </c>
      <c r="D692" s="812" t="s">
        <v>20801</v>
      </c>
      <c r="F692" s="781">
        <v>82.78</v>
      </c>
    </row>
    <row r="693" spans="1:6" x14ac:dyDescent="0.25">
      <c r="A693" s="236">
        <v>44872</v>
      </c>
      <c r="B693" s="477" t="s">
        <v>16775</v>
      </c>
      <c r="C693" s="251" t="s">
        <v>20814</v>
      </c>
      <c r="D693" s="812" t="s">
        <v>20815</v>
      </c>
      <c r="F693" s="781">
        <v>26.67</v>
      </c>
    </row>
    <row r="694" spans="1:6" x14ac:dyDescent="0.25">
      <c r="A694" s="236">
        <v>44880</v>
      </c>
      <c r="B694" s="477" t="s">
        <v>16775</v>
      </c>
      <c r="C694" s="251" t="s">
        <v>20846</v>
      </c>
      <c r="D694" s="812" t="s">
        <v>20847</v>
      </c>
      <c r="F694" s="781">
        <v>62.9</v>
      </c>
    </row>
    <row r="695" spans="1:6" x14ac:dyDescent="0.25">
      <c r="A695" s="236">
        <v>44871</v>
      </c>
      <c r="B695" s="477" t="s">
        <v>16775</v>
      </c>
      <c r="C695" s="251" t="s">
        <v>20806</v>
      </c>
      <c r="D695" s="812" t="s">
        <v>20807</v>
      </c>
      <c r="F695" s="781">
        <v>123.88</v>
      </c>
    </row>
    <row r="696" spans="1:6" x14ac:dyDescent="0.25">
      <c r="A696" s="236">
        <v>44873</v>
      </c>
      <c r="B696" s="477" t="s">
        <v>16775</v>
      </c>
      <c r="C696" s="251" t="s">
        <v>20820</v>
      </c>
      <c r="D696" s="812" t="s">
        <v>20821</v>
      </c>
      <c r="F696" s="781">
        <v>61.44</v>
      </c>
    </row>
    <row r="697" spans="1:6" x14ac:dyDescent="0.25">
      <c r="A697" s="236">
        <v>44878</v>
      </c>
      <c r="B697" s="477" t="s">
        <v>16775</v>
      </c>
      <c r="C697" s="251" t="s">
        <v>20836</v>
      </c>
      <c r="D697" s="812" t="s">
        <v>20837</v>
      </c>
      <c r="F697" s="781">
        <v>78.930000000000007</v>
      </c>
    </row>
    <row r="698" spans="1:6" x14ac:dyDescent="0.25">
      <c r="A698" s="236">
        <v>44885</v>
      </c>
      <c r="B698" s="477" t="s">
        <v>16775</v>
      </c>
      <c r="C698" s="251" t="s">
        <v>20860</v>
      </c>
      <c r="D698" s="812" t="s">
        <v>20861</v>
      </c>
      <c r="F698" s="781">
        <v>48.33</v>
      </c>
    </row>
    <row r="699" spans="1:6" x14ac:dyDescent="0.25">
      <c r="A699" s="236">
        <v>44893</v>
      </c>
      <c r="B699" s="477" t="s">
        <v>16775</v>
      </c>
      <c r="C699" s="251" t="s">
        <v>20873</v>
      </c>
      <c r="D699" s="812" t="s">
        <v>20874</v>
      </c>
      <c r="F699" s="781">
        <v>64.66</v>
      </c>
    </row>
    <row r="700" spans="1:6" x14ac:dyDescent="0.25">
      <c r="A700" s="236">
        <v>44885</v>
      </c>
      <c r="B700" s="477" t="s">
        <v>16775</v>
      </c>
      <c r="C700" s="251" t="s">
        <v>20854</v>
      </c>
      <c r="D700" s="812" t="s">
        <v>20855</v>
      </c>
      <c r="F700" s="781">
        <v>98.4</v>
      </c>
    </row>
    <row r="701" spans="1:6" x14ac:dyDescent="0.25">
      <c r="A701" s="236">
        <v>44878</v>
      </c>
      <c r="B701" s="477" t="s">
        <v>16775</v>
      </c>
      <c r="C701" s="251" t="s">
        <v>20840</v>
      </c>
      <c r="D701" s="812" t="s">
        <v>20841</v>
      </c>
      <c r="F701" s="781">
        <v>226.99</v>
      </c>
    </row>
    <row r="702" spans="1:6" x14ac:dyDescent="0.25">
      <c r="A702" s="236">
        <v>44878</v>
      </c>
      <c r="B702" s="477" t="s">
        <v>16775</v>
      </c>
      <c r="C702" s="251" t="s">
        <v>20832</v>
      </c>
      <c r="D702" s="812" t="s">
        <v>20833</v>
      </c>
      <c r="F702" s="781">
        <v>113.76</v>
      </c>
    </row>
    <row r="703" spans="1:6" x14ac:dyDescent="0.25">
      <c r="A703" s="236">
        <v>44878</v>
      </c>
      <c r="B703" s="477" t="s">
        <v>16775</v>
      </c>
      <c r="C703" s="251" t="s">
        <v>20838</v>
      </c>
      <c r="D703" s="812" t="s">
        <v>20839</v>
      </c>
      <c r="F703" s="781">
        <v>109.84</v>
      </c>
    </row>
    <row r="704" spans="1:6" x14ac:dyDescent="0.25">
      <c r="A704" s="236">
        <v>44886</v>
      </c>
      <c r="B704" s="477" t="s">
        <v>16775</v>
      </c>
      <c r="C704" s="251" t="s">
        <v>20866</v>
      </c>
      <c r="D704" s="812" t="s">
        <v>20867</v>
      </c>
      <c r="F704" s="781">
        <v>38.31</v>
      </c>
    </row>
    <row r="705" spans="1:6" x14ac:dyDescent="0.25">
      <c r="A705" s="236">
        <v>44880</v>
      </c>
      <c r="B705" s="477" t="s">
        <v>16775</v>
      </c>
      <c r="C705" s="251" t="s">
        <v>20850</v>
      </c>
      <c r="D705" s="812" t="s">
        <v>20851</v>
      </c>
      <c r="F705" s="781">
        <v>140.93</v>
      </c>
    </row>
    <row r="706" spans="1:6" x14ac:dyDescent="0.25">
      <c r="A706" s="236">
        <v>44885</v>
      </c>
      <c r="B706" s="477" t="s">
        <v>16775</v>
      </c>
      <c r="C706" s="251" t="s">
        <v>20858</v>
      </c>
      <c r="D706" s="812" t="s">
        <v>20859</v>
      </c>
      <c r="F706" s="781">
        <v>202.23</v>
      </c>
    </row>
    <row r="707" spans="1:6" x14ac:dyDescent="0.25">
      <c r="A707" s="236">
        <v>44873</v>
      </c>
      <c r="B707" s="477" t="s">
        <v>16775</v>
      </c>
      <c r="C707" s="251" t="s">
        <v>20816</v>
      </c>
      <c r="D707" s="812" t="s">
        <v>20817</v>
      </c>
      <c r="F707" s="781">
        <v>103.76</v>
      </c>
    </row>
    <row r="708" spans="1:6" x14ac:dyDescent="0.25">
      <c r="A708" s="236">
        <v>44893</v>
      </c>
      <c r="B708" s="477" t="s">
        <v>16775</v>
      </c>
      <c r="C708" s="251" t="s">
        <v>20875</v>
      </c>
      <c r="D708" s="812" t="s">
        <v>20876</v>
      </c>
      <c r="F708" s="781">
        <v>52.59</v>
      </c>
    </row>
    <row r="709" spans="1:6" x14ac:dyDescent="0.25">
      <c r="A709" s="236">
        <v>44875</v>
      </c>
      <c r="B709" s="477" t="s">
        <v>16775</v>
      </c>
      <c r="C709" s="251" t="s">
        <v>20822</v>
      </c>
      <c r="D709" s="812" t="s">
        <v>20823</v>
      </c>
      <c r="F709" s="781">
        <v>69.7</v>
      </c>
    </row>
    <row r="710" spans="1:6" x14ac:dyDescent="0.25">
      <c r="A710" s="236">
        <v>44885</v>
      </c>
      <c r="B710" s="477" t="s">
        <v>16775</v>
      </c>
      <c r="C710" s="251" t="s">
        <v>20862</v>
      </c>
      <c r="D710" s="812" t="s">
        <v>20863</v>
      </c>
      <c r="F710" s="781">
        <v>92.08</v>
      </c>
    </row>
    <row r="711" spans="1:6" x14ac:dyDescent="0.25">
      <c r="A711" s="236">
        <v>44880</v>
      </c>
      <c r="B711" s="477" t="s">
        <v>16775</v>
      </c>
      <c r="C711" s="251" t="s">
        <v>20842</v>
      </c>
      <c r="D711" s="812" t="s">
        <v>20843</v>
      </c>
      <c r="F711" s="781">
        <v>59.38</v>
      </c>
    </row>
    <row r="712" spans="1:6" x14ac:dyDescent="0.25">
      <c r="A712" s="236">
        <v>44878</v>
      </c>
      <c r="B712" s="477" t="s">
        <v>16775</v>
      </c>
      <c r="C712" s="251" t="s">
        <v>20834</v>
      </c>
      <c r="D712" s="812" t="s">
        <v>20835</v>
      </c>
      <c r="F712" s="781">
        <v>35.119999999999997</v>
      </c>
    </row>
    <row r="713" spans="1:6" x14ac:dyDescent="0.25">
      <c r="A713" s="236">
        <v>44886</v>
      </c>
      <c r="B713" s="477" t="s">
        <v>16775</v>
      </c>
      <c r="C713" s="251" t="s">
        <v>20868</v>
      </c>
      <c r="D713" s="812" t="s">
        <v>20869</v>
      </c>
      <c r="F713" s="781">
        <v>54.19</v>
      </c>
    </row>
    <row r="714" spans="1:6" x14ac:dyDescent="0.25">
      <c r="A714" s="236">
        <v>44880</v>
      </c>
      <c r="B714" s="477" t="s">
        <v>16775</v>
      </c>
      <c r="C714" s="251" t="s">
        <v>20848</v>
      </c>
      <c r="D714" s="812" t="s">
        <v>20849</v>
      </c>
      <c r="F714" s="781">
        <v>51.16</v>
      </c>
    </row>
    <row r="715" spans="1:6" x14ac:dyDescent="0.25">
      <c r="A715" s="236">
        <v>44893</v>
      </c>
      <c r="B715" s="477" t="s">
        <v>16775</v>
      </c>
      <c r="C715" s="251" t="s">
        <v>20881</v>
      </c>
      <c r="D715" s="812" t="s">
        <v>20882</v>
      </c>
      <c r="F715" s="781">
        <v>57.27</v>
      </c>
    </row>
    <row r="716" spans="1:6" x14ac:dyDescent="0.25">
      <c r="A716" s="236">
        <v>44893</v>
      </c>
      <c r="B716" s="477" t="s">
        <v>16775</v>
      </c>
      <c r="C716" s="251" t="s">
        <v>20887</v>
      </c>
      <c r="D716" s="812" t="s">
        <v>20888</v>
      </c>
      <c r="F716" s="781">
        <v>124</v>
      </c>
    </row>
    <row r="717" spans="1:6" x14ac:dyDescent="0.25">
      <c r="A717" s="236">
        <v>44893</v>
      </c>
      <c r="B717" s="477" t="s">
        <v>16775</v>
      </c>
      <c r="C717" s="251" t="s">
        <v>20889</v>
      </c>
      <c r="D717" s="812" t="s">
        <v>20890</v>
      </c>
      <c r="F717" s="781">
        <v>147.16</v>
      </c>
    </row>
    <row r="718" spans="1:6" x14ac:dyDescent="0.25">
      <c r="A718" s="236">
        <v>44886</v>
      </c>
      <c r="B718" s="477" t="s">
        <v>16775</v>
      </c>
      <c r="C718" s="251" t="s">
        <v>20870</v>
      </c>
      <c r="D718" s="812" t="s">
        <v>20871</v>
      </c>
      <c r="F718" s="781">
        <v>28.52</v>
      </c>
    </row>
    <row r="719" spans="1:6" x14ac:dyDescent="0.25">
      <c r="A719" s="236">
        <v>44885</v>
      </c>
      <c r="B719" s="477" t="s">
        <v>16775</v>
      </c>
      <c r="C719" s="251" t="s">
        <v>20864</v>
      </c>
      <c r="D719" s="812" t="s">
        <v>20865</v>
      </c>
      <c r="F719" s="781">
        <v>128.62</v>
      </c>
    </row>
    <row r="720" spans="1:6" x14ac:dyDescent="0.25">
      <c r="A720" s="236">
        <v>44885</v>
      </c>
      <c r="B720" s="477" t="s">
        <v>16775</v>
      </c>
      <c r="C720" s="251" t="s">
        <v>20856</v>
      </c>
      <c r="D720" s="812" t="s">
        <v>20857</v>
      </c>
      <c r="F720" s="781">
        <v>149.52000000000001</v>
      </c>
    </row>
    <row r="721" spans="1:6" x14ac:dyDescent="0.25">
      <c r="A721" s="236">
        <v>44893</v>
      </c>
      <c r="B721" s="477" t="s">
        <v>16775</v>
      </c>
      <c r="C721" s="251" t="s">
        <v>20883</v>
      </c>
      <c r="D721" s="812" t="s">
        <v>20884</v>
      </c>
      <c r="F721" s="781">
        <v>75.260000000000005</v>
      </c>
    </row>
    <row r="722" spans="1:6" x14ac:dyDescent="0.25">
      <c r="A722" s="236">
        <v>44893</v>
      </c>
      <c r="B722" s="477" t="s">
        <v>16775</v>
      </c>
      <c r="C722" s="251" t="s">
        <v>20885</v>
      </c>
      <c r="D722" s="812" t="s">
        <v>20886</v>
      </c>
      <c r="F722" s="781">
        <v>64.53</v>
      </c>
    </row>
    <row r="723" spans="1:6" x14ac:dyDescent="0.25">
      <c r="D723" s="812"/>
      <c r="F723" s="781"/>
    </row>
    <row r="724" spans="1:6" x14ac:dyDescent="0.25">
      <c r="A724" s="236">
        <v>44899</v>
      </c>
      <c r="B724" s="477" t="s">
        <v>16775</v>
      </c>
      <c r="C724" s="251" t="s">
        <v>21163</v>
      </c>
      <c r="D724" s="812" t="s">
        <v>21164</v>
      </c>
      <c r="F724" s="251">
        <v>62.74</v>
      </c>
    </row>
    <row r="725" spans="1:6" x14ac:dyDescent="0.25">
      <c r="A725" s="236">
        <v>44899</v>
      </c>
      <c r="B725" s="477" t="s">
        <v>16775</v>
      </c>
      <c r="C725" s="251" t="s">
        <v>21165</v>
      </c>
      <c r="D725" s="812" t="s">
        <v>21166</v>
      </c>
      <c r="F725" s="251">
        <v>41.81</v>
      </c>
    </row>
    <row r="726" spans="1:6" x14ac:dyDescent="0.25">
      <c r="A726" s="236">
        <v>44901</v>
      </c>
      <c r="B726" s="477" t="s">
        <v>16775</v>
      </c>
      <c r="C726" s="251" t="s">
        <v>21167</v>
      </c>
      <c r="D726" s="812" t="s">
        <v>21168</v>
      </c>
      <c r="F726" s="251">
        <v>27.24</v>
      </c>
    </row>
    <row r="727" spans="1:6" x14ac:dyDescent="0.25">
      <c r="A727" s="236">
        <v>44906</v>
      </c>
      <c r="B727" s="477" t="s">
        <v>16775</v>
      </c>
      <c r="C727" s="251" t="s">
        <v>21169</v>
      </c>
      <c r="D727" s="812" t="s">
        <v>21170</v>
      </c>
      <c r="F727" s="251">
        <v>24.14</v>
      </c>
    </row>
    <row r="728" spans="1:6" x14ac:dyDescent="0.25">
      <c r="A728" s="236">
        <v>44913</v>
      </c>
      <c r="B728" s="477" t="s">
        <v>16775</v>
      </c>
      <c r="C728" s="251" t="s">
        <v>21171</v>
      </c>
      <c r="D728" s="812" t="s">
        <v>21172</v>
      </c>
      <c r="F728" s="251">
        <v>229.79</v>
      </c>
    </row>
    <row r="729" spans="1:6" x14ac:dyDescent="0.25">
      <c r="A729" s="236">
        <v>44922</v>
      </c>
      <c r="B729" s="477" t="s">
        <v>16775</v>
      </c>
      <c r="C729" s="251" t="s">
        <v>21173</v>
      </c>
      <c r="D729" s="812" t="s">
        <v>21174</v>
      </c>
      <c r="F729" s="251">
        <v>99.27</v>
      </c>
    </row>
    <row r="730" spans="1:6" x14ac:dyDescent="0.25">
      <c r="A730" s="236">
        <v>44922</v>
      </c>
      <c r="B730" s="477" t="s">
        <v>16775</v>
      </c>
      <c r="C730" s="251" t="s">
        <v>21175</v>
      </c>
      <c r="D730" s="812" t="s">
        <v>21176</v>
      </c>
      <c r="F730" s="251">
        <v>100.86</v>
      </c>
    </row>
    <row r="731" spans="1:6" x14ac:dyDescent="0.25">
      <c r="A731" s="236">
        <v>44922</v>
      </c>
      <c r="B731" s="477" t="s">
        <v>16775</v>
      </c>
      <c r="C731" s="251" t="s">
        <v>21177</v>
      </c>
      <c r="D731" s="812" t="s">
        <v>21178</v>
      </c>
      <c r="F731" s="251">
        <v>431.37</v>
      </c>
    </row>
    <row r="732" spans="1:6" x14ac:dyDescent="0.25">
      <c r="D732" s="812"/>
      <c r="F732" s="781"/>
    </row>
    <row r="733" spans="1:6" x14ac:dyDescent="0.25">
      <c r="A733" s="236">
        <v>44928</v>
      </c>
      <c r="B733" s="810" t="s">
        <v>16775</v>
      </c>
      <c r="C733" s="230" t="s">
        <v>21200</v>
      </c>
      <c r="D733" s="811" t="s">
        <v>21201</v>
      </c>
      <c r="F733" s="230">
        <v>236.96</v>
      </c>
    </row>
    <row r="734" spans="1:6" x14ac:dyDescent="0.25">
      <c r="A734" s="236">
        <v>44928</v>
      </c>
      <c r="B734" s="810" t="s">
        <v>16775</v>
      </c>
      <c r="C734" s="230" t="s">
        <v>21202</v>
      </c>
      <c r="D734" s="811" t="s">
        <v>21203</v>
      </c>
      <c r="F734" s="230">
        <v>189.66</v>
      </c>
    </row>
    <row r="735" spans="1:6" x14ac:dyDescent="0.25">
      <c r="A735" s="236">
        <v>44932</v>
      </c>
      <c r="B735" s="810" t="s">
        <v>16775</v>
      </c>
      <c r="C735" s="230" t="s">
        <v>21204</v>
      </c>
      <c r="D735" s="811" t="s">
        <v>21205</v>
      </c>
      <c r="F735" s="230">
        <v>297.19</v>
      </c>
    </row>
    <row r="736" spans="1:6" x14ac:dyDescent="0.25">
      <c r="A736" s="236">
        <v>44934</v>
      </c>
      <c r="B736" s="810" t="s">
        <v>16775</v>
      </c>
      <c r="C736" s="230" t="s">
        <v>21206</v>
      </c>
      <c r="D736" s="811" t="s">
        <v>21207</v>
      </c>
      <c r="F736" s="230">
        <v>178.76</v>
      </c>
    </row>
    <row r="737" spans="1:6" x14ac:dyDescent="0.25">
      <c r="A737" s="236">
        <v>44942</v>
      </c>
      <c r="B737" s="810" t="s">
        <v>16775</v>
      </c>
      <c r="C737" s="230" t="s">
        <v>21208</v>
      </c>
      <c r="D737" s="811" t="s">
        <v>21209</v>
      </c>
      <c r="F737" s="230">
        <v>33.9</v>
      </c>
    </row>
    <row r="738" spans="1:6" x14ac:dyDescent="0.25">
      <c r="A738" s="236">
        <v>44942</v>
      </c>
      <c r="B738" s="810" t="s">
        <v>16775</v>
      </c>
      <c r="C738" s="230" t="s">
        <v>21210</v>
      </c>
      <c r="D738" s="811" t="s">
        <v>21211</v>
      </c>
      <c r="F738" s="230">
        <v>100.94</v>
      </c>
    </row>
    <row r="739" spans="1:6" x14ac:dyDescent="0.25">
      <c r="A739" s="236">
        <v>44942</v>
      </c>
      <c r="B739" s="810" t="s">
        <v>16775</v>
      </c>
      <c r="C739" s="230" t="s">
        <v>21212</v>
      </c>
      <c r="D739" s="811" t="s">
        <v>21213</v>
      </c>
      <c r="F739" s="230">
        <v>106.2</v>
      </c>
    </row>
    <row r="740" spans="1:6" x14ac:dyDescent="0.25">
      <c r="A740" s="236">
        <v>44942</v>
      </c>
      <c r="B740" s="810" t="s">
        <v>16775</v>
      </c>
      <c r="C740" s="230" t="s">
        <v>21214</v>
      </c>
      <c r="D740" s="811" t="s">
        <v>21215</v>
      </c>
      <c r="F740" s="230">
        <v>61.94</v>
      </c>
    </row>
    <row r="741" spans="1:6" x14ac:dyDescent="0.25">
      <c r="A741" s="236">
        <v>44942</v>
      </c>
      <c r="B741" s="810" t="s">
        <v>16775</v>
      </c>
      <c r="C741" s="230" t="s">
        <v>21216</v>
      </c>
      <c r="D741" s="811" t="s">
        <v>21217</v>
      </c>
      <c r="F741" s="230">
        <v>99.84</v>
      </c>
    </row>
    <row r="742" spans="1:6" x14ac:dyDescent="0.25">
      <c r="A742" s="236">
        <v>44942</v>
      </c>
      <c r="B742" s="810" t="s">
        <v>16775</v>
      </c>
      <c r="C742" s="230" t="s">
        <v>21218</v>
      </c>
      <c r="D742" s="811" t="s">
        <v>21219</v>
      </c>
      <c r="F742" s="230">
        <v>63.9</v>
      </c>
    </row>
    <row r="743" spans="1:6" x14ac:dyDescent="0.25">
      <c r="A743" s="236">
        <v>44943</v>
      </c>
      <c r="B743" s="810" t="s">
        <v>20489</v>
      </c>
      <c r="C743" s="230" t="s">
        <v>20490</v>
      </c>
      <c r="D743" s="811" t="s">
        <v>21220</v>
      </c>
      <c r="F743" s="230">
        <v>33.31</v>
      </c>
    </row>
    <row r="744" spans="1:6" x14ac:dyDescent="0.25">
      <c r="A744" s="236">
        <v>44948</v>
      </c>
      <c r="B744" s="810" t="s">
        <v>16775</v>
      </c>
      <c r="C744" s="230" t="s">
        <v>21221</v>
      </c>
      <c r="D744" s="811" t="s">
        <v>21222</v>
      </c>
      <c r="F744" s="230">
        <v>64.819999999999993</v>
      </c>
    </row>
    <row r="745" spans="1:6" x14ac:dyDescent="0.25">
      <c r="A745" s="236">
        <v>44948</v>
      </c>
      <c r="B745" s="810" t="s">
        <v>16775</v>
      </c>
      <c r="C745" s="230" t="s">
        <v>21223</v>
      </c>
      <c r="D745" s="811" t="s">
        <v>21224</v>
      </c>
      <c r="F745" s="230">
        <v>69.83</v>
      </c>
    </row>
    <row r="746" spans="1:6" x14ac:dyDescent="0.25">
      <c r="A746" s="236">
        <v>44948</v>
      </c>
      <c r="B746" s="810" t="s">
        <v>16775</v>
      </c>
      <c r="C746" s="230" t="s">
        <v>21225</v>
      </c>
      <c r="D746" s="811" t="s">
        <v>21226</v>
      </c>
      <c r="F746" s="230">
        <v>129.78</v>
      </c>
    </row>
    <row r="747" spans="1:6" x14ac:dyDescent="0.25">
      <c r="A747" s="236">
        <v>44948</v>
      </c>
      <c r="B747" s="810" t="s">
        <v>16775</v>
      </c>
      <c r="C747" s="230" t="s">
        <v>21227</v>
      </c>
      <c r="D747" s="811" t="s">
        <v>21228</v>
      </c>
      <c r="F747" s="230">
        <v>74.75</v>
      </c>
    </row>
    <row r="748" spans="1:6" x14ac:dyDescent="0.25">
      <c r="A748" s="236">
        <v>44948</v>
      </c>
      <c r="B748" s="810" t="s">
        <v>16775</v>
      </c>
      <c r="C748" s="230" t="s">
        <v>21229</v>
      </c>
      <c r="D748" s="811" t="s">
        <v>21230</v>
      </c>
      <c r="F748" s="230">
        <v>105.57</v>
      </c>
    </row>
    <row r="749" spans="1:6" x14ac:dyDescent="0.25">
      <c r="A749" s="236">
        <v>44955</v>
      </c>
      <c r="B749" s="810" t="s">
        <v>16775</v>
      </c>
      <c r="C749" s="230" t="s">
        <v>21231</v>
      </c>
      <c r="D749" s="811" t="s">
        <v>21232</v>
      </c>
      <c r="F749" s="230">
        <v>133.55000000000001</v>
      </c>
    </row>
    <row r="750" spans="1:6" x14ac:dyDescent="0.25">
      <c r="D750" s="812"/>
      <c r="F750" s="781"/>
    </row>
    <row r="751" spans="1:6" x14ac:dyDescent="0.25">
      <c r="A751" s="236">
        <v>44958</v>
      </c>
      <c r="B751" s="230" t="s">
        <v>20489</v>
      </c>
      <c r="C751" s="230" t="s">
        <v>20490</v>
      </c>
      <c r="D751" s="811" t="s">
        <v>21363</v>
      </c>
      <c r="F751" s="230">
        <v>129.76</v>
      </c>
    </row>
    <row r="752" spans="1:6" x14ac:dyDescent="0.25">
      <c r="A752" s="236">
        <v>44963</v>
      </c>
      <c r="B752" s="230" t="s">
        <v>16775</v>
      </c>
      <c r="C752" s="230" t="s">
        <v>21364</v>
      </c>
      <c r="D752" s="811" t="s">
        <v>21365</v>
      </c>
      <c r="F752" s="230">
        <v>66.28</v>
      </c>
    </row>
    <row r="753" spans="1:6" x14ac:dyDescent="0.25">
      <c r="A753" s="236">
        <v>44963</v>
      </c>
      <c r="B753" s="230" t="s">
        <v>16775</v>
      </c>
      <c r="C753" s="230" t="s">
        <v>21366</v>
      </c>
      <c r="D753" s="811" t="s">
        <v>21367</v>
      </c>
      <c r="F753" s="230">
        <v>205.46</v>
      </c>
    </row>
    <row r="754" spans="1:6" x14ac:dyDescent="0.25">
      <c r="A754" s="236">
        <v>44963</v>
      </c>
      <c r="B754" s="230" t="s">
        <v>16775</v>
      </c>
      <c r="C754" s="230" t="s">
        <v>21368</v>
      </c>
      <c r="D754" s="811" t="s">
        <v>21369</v>
      </c>
      <c r="F754" s="230">
        <v>33.81</v>
      </c>
    </row>
    <row r="755" spans="1:6" x14ac:dyDescent="0.25">
      <c r="A755" s="236">
        <v>44963</v>
      </c>
      <c r="B755" s="230" t="s">
        <v>16775</v>
      </c>
      <c r="C755" s="230" t="s">
        <v>21370</v>
      </c>
      <c r="D755" s="811" t="s">
        <v>21371</v>
      </c>
      <c r="F755" s="230">
        <v>133.72999999999999</v>
      </c>
    </row>
    <row r="756" spans="1:6" x14ac:dyDescent="0.25">
      <c r="A756" s="236">
        <v>44963</v>
      </c>
      <c r="B756" s="230" t="s">
        <v>16775</v>
      </c>
      <c r="C756" s="230" t="s">
        <v>21372</v>
      </c>
      <c r="D756" s="811" t="s">
        <v>21373</v>
      </c>
      <c r="F756" s="230">
        <v>100.27</v>
      </c>
    </row>
    <row r="757" spans="1:6" x14ac:dyDescent="0.25">
      <c r="A757" s="236">
        <v>44963</v>
      </c>
      <c r="B757" s="230" t="s">
        <v>16775</v>
      </c>
      <c r="C757" s="230" t="s">
        <v>21374</v>
      </c>
      <c r="D757" s="811" t="s">
        <v>21375</v>
      </c>
      <c r="F757" s="230">
        <v>51.7</v>
      </c>
    </row>
    <row r="758" spans="1:6" x14ac:dyDescent="0.25">
      <c r="A758" s="236">
        <v>44963</v>
      </c>
      <c r="B758" s="230" t="s">
        <v>16775</v>
      </c>
      <c r="C758" s="230" t="s">
        <v>21376</v>
      </c>
      <c r="D758" s="811" t="s">
        <v>21377</v>
      </c>
      <c r="F758" s="230">
        <v>67.760000000000005</v>
      </c>
    </row>
    <row r="759" spans="1:6" x14ac:dyDescent="0.25">
      <c r="A759" s="236">
        <v>44963</v>
      </c>
      <c r="B759" s="230" t="s">
        <v>16775</v>
      </c>
      <c r="C759" s="230" t="s">
        <v>21378</v>
      </c>
      <c r="D759" s="811" t="s">
        <v>21379</v>
      </c>
      <c r="F759" s="230">
        <v>218.39</v>
      </c>
    </row>
    <row r="760" spans="1:6" x14ac:dyDescent="0.25">
      <c r="A760" s="236">
        <v>44963</v>
      </c>
      <c r="B760" s="230" t="s">
        <v>16775</v>
      </c>
      <c r="C760" s="230" t="s">
        <v>21380</v>
      </c>
      <c r="D760" s="811" t="s">
        <v>21381</v>
      </c>
      <c r="F760" s="230">
        <v>59.81</v>
      </c>
    </row>
    <row r="761" spans="1:6" x14ac:dyDescent="0.25">
      <c r="A761" s="236">
        <v>44963</v>
      </c>
      <c r="B761" s="230" t="s">
        <v>16775</v>
      </c>
      <c r="C761" s="230" t="s">
        <v>21382</v>
      </c>
      <c r="D761" s="811" t="s">
        <v>21383</v>
      </c>
      <c r="F761" s="230">
        <v>179.76</v>
      </c>
    </row>
    <row r="762" spans="1:6" x14ac:dyDescent="0.25">
      <c r="A762" s="236">
        <v>44964</v>
      </c>
      <c r="B762" s="230" t="s">
        <v>20489</v>
      </c>
      <c r="C762" s="230" t="s">
        <v>20490</v>
      </c>
      <c r="D762" s="811" t="s">
        <v>21384</v>
      </c>
      <c r="F762" s="230">
        <v>240.49</v>
      </c>
    </row>
    <row r="763" spans="1:6" x14ac:dyDescent="0.25">
      <c r="A763" s="236">
        <v>44966</v>
      </c>
      <c r="B763" s="230" t="s">
        <v>16775</v>
      </c>
      <c r="C763" s="230" t="s">
        <v>21385</v>
      </c>
      <c r="D763" s="811" t="s">
        <v>21386</v>
      </c>
      <c r="F763" s="230">
        <v>164.66</v>
      </c>
    </row>
    <row r="764" spans="1:6" x14ac:dyDescent="0.25">
      <c r="A764" s="236">
        <v>44966</v>
      </c>
      <c r="B764" s="230" t="s">
        <v>16775</v>
      </c>
      <c r="C764" s="230" t="s">
        <v>21387</v>
      </c>
      <c r="D764" s="811" t="s">
        <v>21388</v>
      </c>
      <c r="F764" s="230">
        <v>80.25</v>
      </c>
    </row>
    <row r="765" spans="1:6" x14ac:dyDescent="0.25">
      <c r="A765" s="236">
        <v>44969</v>
      </c>
      <c r="B765" s="230" t="s">
        <v>16775</v>
      </c>
      <c r="C765" s="230" t="s">
        <v>21389</v>
      </c>
      <c r="D765" s="811" t="s">
        <v>21390</v>
      </c>
      <c r="F765" s="230">
        <v>74.77</v>
      </c>
    </row>
    <row r="766" spans="1:6" x14ac:dyDescent="0.25">
      <c r="A766" s="236">
        <v>44969</v>
      </c>
      <c r="B766" s="230" t="s">
        <v>16775</v>
      </c>
      <c r="C766" s="230" t="s">
        <v>21391</v>
      </c>
      <c r="D766" s="811" t="s">
        <v>21392</v>
      </c>
      <c r="F766" s="230">
        <v>282.24</v>
      </c>
    </row>
    <row r="767" spans="1:6" x14ac:dyDescent="0.25">
      <c r="A767" s="236">
        <v>44969</v>
      </c>
      <c r="B767" s="230" t="s">
        <v>16775</v>
      </c>
      <c r="C767" s="230" t="s">
        <v>21393</v>
      </c>
      <c r="D767" s="811" t="s">
        <v>21394</v>
      </c>
      <c r="F767" s="230">
        <v>46.09</v>
      </c>
    </row>
    <row r="768" spans="1:6" x14ac:dyDescent="0.25">
      <c r="A768" s="236">
        <v>44971</v>
      </c>
      <c r="B768" s="230" t="s">
        <v>20489</v>
      </c>
      <c r="C768" s="230" t="s">
        <v>20490</v>
      </c>
      <c r="D768" s="811" t="s">
        <v>21395</v>
      </c>
      <c r="F768" s="230">
        <v>256.43</v>
      </c>
    </row>
    <row r="769" spans="1:6" x14ac:dyDescent="0.25">
      <c r="A769" s="236">
        <v>44973</v>
      </c>
      <c r="B769" s="230" t="s">
        <v>16775</v>
      </c>
      <c r="C769" s="230" t="s">
        <v>21396</v>
      </c>
      <c r="D769" s="811" t="s">
        <v>21397</v>
      </c>
      <c r="F769" s="230">
        <v>106.94</v>
      </c>
    </row>
    <row r="770" spans="1:6" x14ac:dyDescent="0.25">
      <c r="A770" s="236">
        <v>44976</v>
      </c>
      <c r="B770" s="230" t="s">
        <v>16775</v>
      </c>
      <c r="C770" s="230" t="s">
        <v>21398</v>
      </c>
      <c r="D770" s="811" t="s">
        <v>21399</v>
      </c>
      <c r="F770" s="230">
        <v>48.67</v>
      </c>
    </row>
    <row r="771" spans="1:6" x14ac:dyDescent="0.25">
      <c r="A771" s="236">
        <v>44976</v>
      </c>
      <c r="B771" s="230" t="s">
        <v>16775</v>
      </c>
      <c r="C771" s="230" t="s">
        <v>21400</v>
      </c>
      <c r="D771" s="811" t="s">
        <v>21401</v>
      </c>
      <c r="F771" s="230">
        <v>349.19</v>
      </c>
    </row>
    <row r="772" spans="1:6" x14ac:dyDescent="0.25">
      <c r="A772" s="236">
        <v>44976</v>
      </c>
      <c r="B772" s="230" t="s">
        <v>16775</v>
      </c>
      <c r="C772" s="230" t="s">
        <v>21402</v>
      </c>
      <c r="D772" s="811" t="s">
        <v>21403</v>
      </c>
      <c r="F772" s="230">
        <v>64.37</v>
      </c>
    </row>
    <row r="773" spans="1:6" x14ac:dyDescent="0.25">
      <c r="A773" s="236">
        <v>44978</v>
      </c>
      <c r="B773" s="230" t="s">
        <v>20489</v>
      </c>
      <c r="C773" s="230" t="s">
        <v>20490</v>
      </c>
      <c r="D773" s="811" t="s">
        <v>21404</v>
      </c>
      <c r="F773" s="230">
        <v>322.13</v>
      </c>
    </row>
    <row r="774" spans="1:6" x14ac:dyDescent="0.25">
      <c r="A774" s="236">
        <v>44978</v>
      </c>
      <c r="B774" s="230" t="s">
        <v>20489</v>
      </c>
      <c r="C774" s="230" t="s">
        <v>20490</v>
      </c>
      <c r="D774" s="811" t="s">
        <v>21405</v>
      </c>
      <c r="F774" s="230">
        <v>181.5</v>
      </c>
    </row>
    <row r="775" spans="1:6" x14ac:dyDescent="0.25">
      <c r="A775" s="236">
        <v>44978</v>
      </c>
      <c r="B775" s="230" t="s">
        <v>20489</v>
      </c>
      <c r="C775" s="230" t="s">
        <v>20490</v>
      </c>
      <c r="D775" s="811" t="s">
        <v>21406</v>
      </c>
      <c r="F775" s="230">
        <v>64.63</v>
      </c>
    </row>
    <row r="776" spans="1:6" x14ac:dyDescent="0.25">
      <c r="A776" s="236">
        <v>44983</v>
      </c>
      <c r="B776" s="230" t="s">
        <v>16775</v>
      </c>
      <c r="C776" s="230" t="s">
        <v>21407</v>
      </c>
      <c r="D776" s="811" t="s">
        <v>21408</v>
      </c>
      <c r="F776" s="230">
        <v>79.39</v>
      </c>
    </row>
    <row r="777" spans="1:6" x14ac:dyDescent="0.25">
      <c r="A777" s="236">
        <v>44983</v>
      </c>
      <c r="B777" s="230" t="s">
        <v>16775</v>
      </c>
      <c r="C777" s="230" t="s">
        <v>21409</v>
      </c>
      <c r="D777" s="811" t="s">
        <v>21410</v>
      </c>
      <c r="F777" s="230">
        <v>86.08</v>
      </c>
    </row>
    <row r="778" spans="1:6" x14ac:dyDescent="0.25">
      <c r="A778" s="236">
        <v>44985</v>
      </c>
      <c r="B778" s="230" t="s">
        <v>16775</v>
      </c>
      <c r="C778" s="230" t="s">
        <v>21411</v>
      </c>
      <c r="D778" s="811" t="s">
        <v>21412</v>
      </c>
      <c r="F778" s="230">
        <v>45.47</v>
      </c>
    </row>
    <row r="779" spans="1:6" x14ac:dyDescent="0.25">
      <c r="D779" s="812"/>
      <c r="F779" s="781"/>
    </row>
    <row r="780" spans="1:6" x14ac:dyDescent="0.25">
      <c r="A780" s="236">
        <v>44990</v>
      </c>
      <c r="B780" s="230" t="s">
        <v>16775</v>
      </c>
      <c r="C780" s="230" t="s">
        <v>21574</v>
      </c>
      <c r="D780" s="811" t="s">
        <v>21586</v>
      </c>
      <c r="F780" s="230">
        <v>54.54</v>
      </c>
    </row>
    <row r="781" spans="1:6" x14ac:dyDescent="0.25">
      <c r="A781" s="236">
        <v>44990</v>
      </c>
      <c r="B781" s="230" t="s">
        <v>16775</v>
      </c>
      <c r="C781" s="230" t="s">
        <v>21575</v>
      </c>
      <c r="D781" s="811" t="s">
        <v>21587</v>
      </c>
      <c r="F781" s="230">
        <v>52.24</v>
      </c>
    </row>
    <row r="782" spans="1:6" x14ac:dyDescent="0.25">
      <c r="A782" s="236">
        <v>44990</v>
      </c>
      <c r="B782" s="230" t="s">
        <v>16775</v>
      </c>
      <c r="C782" s="230" t="s">
        <v>21576</v>
      </c>
      <c r="D782" s="811" t="s">
        <v>21588</v>
      </c>
      <c r="F782" s="230">
        <v>56.71</v>
      </c>
    </row>
    <row r="783" spans="1:6" x14ac:dyDescent="0.25">
      <c r="A783" s="236">
        <v>44998</v>
      </c>
      <c r="B783" s="230" t="s">
        <v>16775</v>
      </c>
      <c r="C783" s="230" t="s">
        <v>21577</v>
      </c>
      <c r="D783" s="811" t="s">
        <v>21589</v>
      </c>
      <c r="F783" s="230">
        <v>72.83</v>
      </c>
    </row>
    <row r="784" spans="1:6" x14ac:dyDescent="0.25">
      <c r="A784" s="236">
        <v>44998</v>
      </c>
      <c r="B784" s="230" t="s">
        <v>16775</v>
      </c>
      <c r="C784" s="230" t="s">
        <v>21578</v>
      </c>
      <c r="D784" s="811" t="s">
        <v>21590</v>
      </c>
      <c r="F784" s="230">
        <v>54.85</v>
      </c>
    </row>
    <row r="785" spans="1:6" x14ac:dyDescent="0.25">
      <c r="A785" s="236">
        <v>44998</v>
      </c>
      <c r="B785" s="230" t="s">
        <v>16775</v>
      </c>
      <c r="C785" s="230" t="s">
        <v>21579</v>
      </c>
      <c r="D785" s="811" t="s">
        <v>21591</v>
      </c>
      <c r="F785" s="230">
        <v>49.62</v>
      </c>
    </row>
    <row r="786" spans="1:6" x14ac:dyDescent="0.25">
      <c r="A786" s="236">
        <v>44998</v>
      </c>
      <c r="B786" s="230" t="s">
        <v>16775</v>
      </c>
      <c r="C786" s="230" t="s">
        <v>21580</v>
      </c>
      <c r="D786" s="811" t="s">
        <v>21592</v>
      </c>
      <c r="F786" s="230">
        <v>50.08</v>
      </c>
    </row>
    <row r="787" spans="1:6" x14ac:dyDescent="0.25">
      <c r="A787" s="236">
        <v>44998</v>
      </c>
      <c r="B787" s="230" t="s">
        <v>16775</v>
      </c>
      <c r="C787" s="230" t="s">
        <v>21581</v>
      </c>
      <c r="D787" s="811" t="s">
        <v>21593</v>
      </c>
      <c r="F787" s="230">
        <v>60.94</v>
      </c>
    </row>
    <row r="788" spans="1:6" x14ac:dyDescent="0.25">
      <c r="A788" s="236">
        <v>44998</v>
      </c>
      <c r="B788" s="230" t="s">
        <v>16775</v>
      </c>
      <c r="C788" s="230" t="s">
        <v>21582</v>
      </c>
      <c r="D788" s="811" t="s">
        <v>21594</v>
      </c>
      <c r="F788" s="230">
        <v>42.37</v>
      </c>
    </row>
    <row r="789" spans="1:6" x14ac:dyDescent="0.25">
      <c r="A789" s="236">
        <v>44999</v>
      </c>
      <c r="B789" s="230" t="s">
        <v>20489</v>
      </c>
      <c r="C789" s="230" t="s">
        <v>20490</v>
      </c>
      <c r="D789" s="811" t="s">
        <v>21595</v>
      </c>
      <c r="F789" s="230">
        <v>151.6</v>
      </c>
    </row>
    <row r="790" spans="1:6" x14ac:dyDescent="0.25">
      <c r="A790" s="236">
        <v>45004</v>
      </c>
      <c r="B790" s="230" t="s">
        <v>16775</v>
      </c>
      <c r="C790" s="230" t="s">
        <v>21583</v>
      </c>
      <c r="D790" s="811" t="s">
        <v>21596</v>
      </c>
      <c r="F790" s="230">
        <v>197.85</v>
      </c>
    </row>
    <row r="791" spans="1:6" x14ac:dyDescent="0.25">
      <c r="A791" s="236">
        <v>45008</v>
      </c>
      <c r="B791" s="230" t="s">
        <v>16775</v>
      </c>
      <c r="C791" s="230" t="s">
        <v>21584</v>
      </c>
      <c r="D791" s="811" t="s">
        <v>21597</v>
      </c>
      <c r="F791" s="230">
        <v>231.99</v>
      </c>
    </row>
    <row r="792" spans="1:6" x14ac:dyDescent="0.25">
      <c r="A792" s="236">
        <v>45011</v>
      </c>
      <c r="B792" s="230" t="s">
        <v>16775</v>
      </c>
      <c r="C792" s="230" t="s">
        <v>21585</v>
      </c>
      <c r="D792" s="811" t="s">
        <v>21598</v>
      </c>
      <c r="F792" s="230">
        <v>57.01</v>
      </c>
    </row>
    <row r="793" spans="1:6" x14ac:dyDescent="0.25">
      <c r="A793" s="236">
        <v>45013</v>
      </c>
      <c r="B793" s="230" t="s">
        <v>16775</v>
      </c>
      <c r="C793" s="230" t="s">
        <v>20490</v>
      </c>
      <c r="D793" s="811" t="s">
        <v>21595</v>
      </c>
      <c r="F793" s="230">
        <v>53.95</v>
      </c>
    </row>
    <row r="794" spans="1:6" x14ac:dyDescent="0.25">
      <c r="C794" s="230"/>
      <c r="D794" s="812"/>
      <c r="F794" s="781"/>
    </row>
    <row r="795" spans="1:6" x14ac:dyDescent="0.25">
      <c r="A795" s="236">
        <v>45018</v>
      </c>
      <c r="B795" s="230" t="s">
        <v>16775</v>
      </c>
      <c r="C795" s="242" t="s">
        <v>21697</v>
      </c>
      <c r="D795" s="814" t="s">
        <v>21705</v>
      </c>
      <c r="F795" s="780">
        <v>65.27</v>
      </c>
    </row>
    <row r="796" spans="1:6" x14ac:dyDescent="0.25">
      <c r="A796" s="236">
        <v>45020</v>
      </c>
      <c r="B796" s="230" t="s">
        <v>20489</v>
      </c>
      <c r="C796" s="242" t="s">
        <v>20490</v>
      </c>
      <c r="D796" s="814" t="s">
        <v>21595</v>
      </c>
      <c r="F796" s="780">
        <v>46.91</v>
      </c>
    </row>
    <row r="797" spans="1:6" x14ac:dyDescent="0.25">
      <c r="A797" s="236">
        <v>45020</v>
      </c>
      <c r="B797" s="230" t="s">
        <v>20489</v>
      </c>
      <c r="C797" s="242" t="s">
        <v>20490</v>
      </c>
      <c r="D797" s="814" t="s">
        <v>21595</v>
      </c>
      <c r="F797" s="780">
        <v>146.07</v>
      </c>
    </row>
    <row r="798" spans="1:6" x14ac:dyDescent="0.25">
      <c r="A798" s="236">
        <v>45027</v>
      </c>
      <c r="B798" s="230" t="s">
        <v>16775</v>
      </c>
      <c r="C798" s="242" t="s">
        <v>21698</v>
      </c>
      <c r="D798" s="814" t="s">
        <v>21706</v>
      </c>
      <c r="F798" s="780">
        <v>204.05</v>
      </c>
    </row>
    <row r="799" spans="1:6" x14ac:dyDescent="0.25">
      <c r="A799" s="236">
        <v>45027</v>
      </c>
      <c r="B799" s="230" t="s">
        <v>16775</v>
      </c>
      <c r="C799" s="242" t="s">
        <v>21699</v>
      </c>
      <c r="D799" s="814" t="s">
        <v>21707</v>
      </c>
      <c r="F799" s="780">
        <v>73.84</v>
      </c>
    </row>
    <row r="800" spans="1:6" x14ac:dyDescent="0.25">
      <c r="A800" s="236">
        <v>45027</v>
      </c>
      <c r="B800" s="230" t="s">
        <v>16775</v>
      </c>
      <c r="C800" s="242" t="s">
        <v>21700</v>
      </c>
      <c r="D800" s="814" t="s">
        <v>21708</v>
      </c>
      <c r="F800" s="780">
        <v>50.97</v>
      </c>
    </row>
    <row r="801" spans="1:6" x14ac:dyDescent="0.25">
      <c r="A801" s="236">
        <v>45027</v>
      </c>
      <c r="B801" s="230" t="s">
        <v>16775</v>
      </c>
      <c r="C801" s="242" t="s">
        <v>21701</v>
      </c>
      <c r="D801" s="814" t="s">
        <v>21709</v>
      </c>
      <c r="F801" s="780">
        <v>177.47</v>
      </c>
    </row>
    <row r="802" spans="1:6" x14ac:dyDescent="0.25">
      <c r="A802" s="236">
        <v>45032</v>
      </c>
      <c r="B802" s="230" t="s">
        <v>16775</v>
      </c>
      <c r="C802" s="242" t="s">
        <v>21702</v>
      </c>
      <c r="D802" s="814" t="s">
        <v>21710</v>
      </c>
      <c r="F802" s="780">
        <v>41.54</v>
      </c>
    </row>
    <row r="803" spans="1:6" x14ac:dyDescent="0.25">
      <c r="A803" s="236">
        <v>45040</v>
      </c>
      <c r="B803" s="230" t="s">
        <v>16775</v>
      </c>
      <c r="C803" s="242" t="s">
        <v>21703</v>
      </c>
      <c r="D803" s="814" t="s">
        <v>21711</v>
      </c>
      <c r="F803" s="780">
        <v>88.27</v>
      </c>
    </row>
    <row r="804" spans="1:6" x14ac:dyDescent="0.25">
      <c r="A804" s="236">
        <v>45042</v>
      </c>
      <c r="B804" s="230" t="s">
        <v>20489</v>
      </c>
      <c r="C804" s="242" t="s">
        <v>20490</v>
      </c>
      <c r="D804" s="814" t="s">
        <v>21595</v>
      </c>
      <c r="F804" s="780">
        <v>196.3</v>
      </c>
    </row>
    <row r="805" spans="1:6" x14ac:dyDescent="0.25">
      <c r="A805" s="236">
        <v>45042</v>
      </c>
      <c r="B805" s="230" t="s">
        <v>20489</v>
      </c>
      <c r="C805" s="242" t="s">
        <v>20490</v>
      </c>
      <c r="D805" s="814" t="s">
        <v>21595</v>
      </c>
      <c r="F805" s="780">
        <v>71</v>
      </c>
    </row>
    <row r="806" spans="1:6" x14ac:dyDescent="0.25">
      <c r="A806" s="236">
        <v>45046</v>
      </c>
      <c r="B806" s="230" t="s">
        <v>16775</v>
      </c>
      <c r="C806" s="242" t="s">
        <v>21704</v>
      </c>
      <c r="D806" s="814" t="s">
        <v>21712</v>
      </c>
      <c r="F806" s="780">
        <v>86.29</v>
      </c>
    </row>
    <row r="807" spans="1:6" x14ac:dyDescent="0.25">
      <c r="D807" s="812"/>
      <c r="F807" s="781"/>
    </row>
    <row r="808" spans="1:6" x14ac:dyDescent="0.25">
      <c r="A808" s="236">
        <v>45047</v>
      </c>
      <c r="B808" s="230" t="s">
        <v>16775</v>
      </c>
      <c r="C808" s="242" t="s">
        <v>21828</v>
      </c>
      <c r="D808" s="814" t="s">
        <v>21845</v>
      </c>
      <c r="F808" s="780">
        <v>148.83000000000001</v>
      </c>
    </row>
    <row r="809" spans="1:6" x14ac:dyDescent="0.25">
      <c r="A809" s="236">
        <v>45047</v>
      </c>
      <c r="B809" s="230" t="s">
        <v>16775</v>
      </c>
      <c r="C809" s="242" t="s">
        <v>21829</v>
      </c>
      <c r="D809" s="814" t="s">
        <v>21846</v>
      </c>
      <c r="F809" s="780">
        <v>122.65</v>
      </c>
    </row>
    <row r="810" spans="1:6" x14ac:dyDescent="0.25">
      <c r="A810" s="236">
        <v>45049</v>
      </c>
      <c r="B810" s="230" t="s">
        <v>16775</v>
      </c>
      <c r="C810" s="242" t="s">
        <v>21830</v>
      </c>
      <c r="D810" s="814" t="s">
        <v>21847</v>
      </c>
      <c r="F810" s="780">
        <v>153.77000000000001</v>
      </c>
    </row>
    <row r="811" spans="1:6" x14ac:dyDescent="0.25">
      <c r="A811" s="236">
        <v>45049</v>
      </c>
      <c r="B811" s="230" t="s">
        <v>16775</v>
      </c>
      <c r="C811" s="242" t="s">
        <v>21831</v>
      </c>
      <c r="D811" s="814" t="s">
        <v>21848</v>
      </c>
      <c r="F811" s="780">
        <v>240.95</v>
      </c>
    </row>
    <row r="812" spans="1:6" x14ac:dyDescent="0.25">
      <c r="A812" s="236">
        <v>45050</v>
      </c>
      <c r="B812" s="230" t="s">
        <v>20489</v>
      </c>
      <c r="C812" s="242" t="s">
        <v>20490</v>
      </c>
      <c r="D812" s="814" t="s">
        <v>21595</v>
      </c>
      <c r="F812" s="780">
        <v>63.24</v>
      </c>
    </row>
    <row r="813" spans="1:6" x14ac:dyDescent="0.25">
      <c r="A813" s="236">
        <v>45050</v>
      </c>
      <c r="B813" s="230" t="s">
        <v>16775</v>
      </c>
      <c r="C813" s="242" t="s">
        <v>21832</v>
      </c>
      <c r="D813" s="814" t="s">
        <v>21849</v>
      </c>
      <c r="F813" s="780">
        <v>169.54</v>
      </c>
    </row>
    <row r="814" spans="1:6" x14ac:dyDescent="0.25">
      <c r="A814" s="236">
        <v>45051</v>
      </c>
      <c r="B814" s="230" t="s">
        <v>16775</v>
      </c>
      <c r="C814" s="242" t="s">
        <v>21833</v>
      </c>
      <c r="D814" s="814" t="s">
        <v>21850</v>
      </c>
      <c r="F814" s="780">
        <v>54.52</v>
      </c>
    </row>
    <row r="815" spans="1:6" x14ac:dyDescent="0.25">
      <c r="A815" s="236">
        <v>45054</v>
      </c>
      <c r="B815" s="230" t="s">
        <v>16775</v>
      </c>
      <c r="C815" s="242" t="s">
        <v>21834</v>
      </c>
      <c r="D815" s="814" t="s">
        <v>21851</v>
      </c>
      <c r="F815" s="780">
        <v>80.91</v>
      </c>
    </row>
    <row r="816" spans="1:6" x14ac:dyDescent="0.25">
      <c r="A816" s="236">
        <v>45056</v>
      </c>
      <c r="B816" s="230" t="s">
        <v>20489</v>
      </c>
      <c r="C816" s="242" t="s">
        <v>20490</v>
      </c>
      <c r="D816" s="814" t="s">
        <v>21595</v>
      </c>
      <c r="F816" s="780">
        <v>60.41</v>
      </c>
    </row>
    <row r="817" spans="1:6" x14ac:dyDescent="0.25">
      <c r="A817" s="236">
        <v>45057</v>
      </c>
      <c r="B817" s="230" t="s">
        <v>16775</v>
      </c>
      <c r="C817" s="242" t="s">
        <v>21835</v>
      </c>
      <c r="D817" s="814" t="s">
        <v>21852</v>
      </c>
      <c r="F817" s="780">
        <v>60.35</v>
      </c>
    </row>
    <row r="818" spans="1:6" x14ac:dyDescent="0.25">
      <c r="A818" s="236">
        <v>45058</v>
      </c>
      <c r="B818" s="230" t="s">
        <v>16775</v>
      </c>
      <c r="C818" s="242" t="s">
        <v>21836</v>
      </c>
      <c r="D818" s="814" t="s">
        <v>21853</v>
      </c>
      <c r="F818" s="780">
        <v>119.18</v>
      </c>
    </row>
    <row r="819" spans="1:6" x14ac:dyDescent="0.25">
      <c r="A819" s="236">
        <v>45060</v>
      </c>
      <c r="B819" s="230" t="s">
        <v>16775</v>
      </c>
      <c r="C819" s="242" t="s">
        <v>21837</v>
      </c>
      <c r="D819" s="814" t="s">
        <v>21854</v>
      </c>
      <c r="F819" s="780">
        <v>48.45</v>
      </c>
    </row>
    <row r="820" spans="1:6" x14ac:dyDescent="0.25">
      <c r="A820" s="236">
        <v>45061</v>
      </c>
      <c r="B820" s="230" t="s">
        <v>16775</v>
      </c>
      <c r="C820" s="242" t="s">
        <v>21838</v>
      </c>
      <c r="D820" s="814" t="s">
        <v>21855</v>
      </c>
      <c r="F820" s="780">
        <v>83.31</v>
      </c>
    </row>
    <row r="821" spans="1:6" x14ac:dyDescent="0.25">
      <c r="A821" s="236">
        <v>45061</v>
      </c>
      <c r="B821" s="230" t="s">
        <v>16775</v>
      </c>
      <c r="C821" s="242" t="s">
        <v>21839</v>
      </c>
      <c r="D821" s="814" t="s">
        <v>21856</v>
      </c>
      <c r="F821" s="780">
        <v>71.040000000000006</v>
      </c>
    </row>
    <row r="822" spans="1:6" x14ac:dyDescent="0.25">
      <c r="A822" s="236">
        <v>45062</v>
      </c>
      <c r="B822" s="230" t="s">
        <v>16775</v>
      </c>
      <c r="C822" s="242" t="s">
        <v>21840</v>
      </c>
      <c r="D822" s="814" t="s">
        <v>21857</v>
      </c>
      <c r="F822" s="780">
        <v>82.13</v>
      </c>
    </row>
    <row r="823" spans="1:6" x14ac:dyDescent="0.25">
      <c r="A823" s="236">
        <v>45064</v>
      </c>
      <c r="B823" s="230" t="s">
        <v>20489</v>
      </c>
      <c r="C823" s="242" t="s">
        <v>20490</v>
      </c>
      <c r="D823" s="814" t="s">
        <v>21595</v>
      </c>
      <c r="F823" s="780">
        <v>88.7</v>
      </c>
    </row>
    <row r="824" spans="1:6" x14ac:dyDescent="0.25">
      <c r="A824" s="236">
        <v>45065</v>
      </c>
      <c r="B824" s="230" t="s">
        <v>16775</v>
      </c>
      <c r="C824" s="242" t="s">
        <v>21841</v>
      </c>
      <c r="D824" s="814" t="s">
        <v>21858</v>
      </c>
      <c r="F824" s="780">
        <v>90.64</v>
      </c>
    </row>
    <row r="825" spans="1:6" x14ac:dyDescent="0.25">
      <c r="A825" s="236">
        <v>45075</v>
      </c>
      <c r="B825" s="230" t="s">
        <v>16775</v>
      </c>
      <c r="C825" s="242" t="s">
        <v>21842</v>
      </c>
      <c r="D825" s="814" t="s">
        <v>21859</v>
      </c>
      <c r="F825" s="780">
        <v>50.74</v>
      </c>
    </row>
    <row r="826" spans="1:6" x14ac:dyDescent="0.25">
      <c r="A826" s="236">
        <v>45075</v>
      </c>
      <c r="B826" s="230" t="s">
        <v>16775</v>
      </c>
      <c r="C826" s="242" t="s">
        <v>21843</v>
      </c>
      <c r="D826" s="814" t="s">
        <v>21860</v>
      </c>
      <c r="F826" s="780">
        <v>51.88</v>
      </c>
    </row>
    <row r="827" spans="1:6" x14ac:dyDescent="0.25">
      <c r="A827" s="236">
        <v>45075</v>
      </c>
      <c r="B827" s="230" t="s">
        <v>16775</v>
      </c>
      <c r="C827" s="242" t="s">
        <v>21844</v>
      </c>
      <c r="D827" s="814" t="s">
        <v>21861</v>
      </c>
      <c r="F827" s="780">
        <v>83.47</v>
      </c>
    </row>
    <row r="828" spans="1:6" x14ac:dyDescent="0.25">
      <c r="A828" s="236">
        <v>45077</v>
      </c>
      <c r="B828" s="230" t="s">
        <v>20489</v>
      </c>
      <c r="C828" s="242" t="s">
        <v>20490</v>
      </c>
      <c r="D828" s="814" t="s">
        <v>21595</v>
      </c>
      <c r="F828" s="780">
        <v>122.37</v>
      </c>
    </row>
    <row r="829" spans="1:6" x14ac:dyDescent="0.25">
      <c r="A829" s="236">
        <v>45077</v>
      </c>
      <c r="B829" s="230" t="s">
        <v>20489</v>
      </c>
      <c r="C829" s="242" t="s">
        <v>20490</v>
      </c>
      <c r="D829" s="814" t="s">
        <v>21595</v>
      </c>
      <c r="F829" s="780">
        <v>121.01</v>
      </c>
    </row>
    <row r="830" spans="1:6" x14ac:dyDescent="0.25">
      <c r="D830" s="812"/>
      <c r="F830" s="781"/>
    </row>
    <row r="831" spans="1:6" x14ac:dyDescent="0.25">
      <c r="A831" s="236">
        <v>45084</v>
      </c>
      <c r="B831" s="230" t="s">
        <v>20489</v>
      </c>
      <c r="C831" s="242" t="s">
        <v>20490</v>
      </c>
      <c r="D831" s="814" t="s">
        <v>22104</v>
      </c>
      <c r="F831" s="780">
        <v>75.89</v>
      </c>
    </row>
    <row r="832" spans="1:6" x14ac:dyDescent="0.25">
      <c r="A832" s="236">
        <v>45090</v>
      </c>
      <c r="B832" s="230" t="s">
        <v>20489</v>
      </c>
      <c r="C832" s="242" t="s">
        <v>20490</v>
      </c>
      <c r="D832" s="814" t="s">
        <v>22105</v>
      </c>
      <c r="F832" s="780">
        <v>59.38</v>
      </c>
    </row>
    <row r="833" spans="1:6" x14ac:dyDescent="0.25">
      <c r="A833" s="236">
        <v>45091</v>
      </c>
      <c r="B833" s="230" t="s">
        <v>20489</v>
      </c>
      <c r="C833" s="242" t="s">
        <v>20490</v>
      </c>
      <c r="D833" s="814" t="s">
        <v>22106</v>
      </c>
      <c r="F833" s="780">
        <v>119.75</v>
      </c>
    </row>
    <row r="834" spans="1:6" x14ac:dyDescent="0.25">
      <c r="A834" s="236">
        <v>45098</v>
      </c>
      <c r="B834" s="230" t="s">
        <v>20489</v>
      </c>
      <c r="C834" s="242" t="s">
        <v>20490</v>
      </c>
      <c r="D834" s="814" t="s">
        <v>22107</v>
      </c>
      <c r="F834" s="780">
        <v>108.54</v>
      </c>
    </row>
    <row r="835" spans="1:6" x14ac:dyDescent="0.25">
      <c r="A835" s="236">
        <v>45098</v>
      </c>
      <c r="B835" s="230" t="s">
        <v>20489</v>
      </c>
      <c r="C835" s="242" t="s">
        <v>20490</v>
      </c>
      <c r="D835" s="814" t="s">
        <v>22108</v>
      </c>
      <c r="F835" s="780">
        <v>245.95</v>
      </c>
    </row>
    <row r="836" spans="1:6" x14ac:dyDescent="0.25">
      <c r="A836" s="236">
        <v>45104</v>
      </c>
      <c r="B836" s="230" t="s">
        <v>20489</v>
      </c>
      <c r="C836" s="242" t="s">
        <v>20490</v>
      </c>
      <c r="D836" s="814" t="s">
        <v>22109</v>
      </c>
      <c r="F836" s="780">
        <v>244.59</v>
      </c>
    </row>
    <row r="837" spans="1:6" x14ac:dyDescent="0.25">
      <c r="A837" s="236">
        <v>45090</v>
      </c>
      <c r="B837" s="230" t="s">
        <v>16775</v>
      </c>
      <c r="C837" s="242" t="s">
        <v>22110</v>
      </c>
      <c r="D837" s="814" t="s">
        <v>22111</v>
      </c>
      <c r="F837" s="780">
        <v>36.18</v>
      </c>
    </row>
    <row r="838" spans="1:6" x14ac:dyDescent="0.25">
      <c r="A838" s="236">
        <v>45090</v>
      </c>
      <c r="B838" s="230" t="s">
        <v>16775</v>
      </c>
      <c r="C838" s="242" t="s">
        <v>22112</v>
      </c>
      <c r="D838" s="814" t="s">
        <v>22113</v>
      </c>
      <c r="F838" s="780">
        <v>219.34</v>
      </c>
    </row>
    <row r="839" spans="1:6" x14ac:dyDescent="0.25">
      <c r="A839" s="236">
        <v>45096</v>
      </c>
      <c r="B839" s="230" t="s">
        <v>16775</v>
      </c>
      <c r="C839" s="242" t="s">
        <v>22114</v>
      </c>
      <c r="D839" s="814" t="s">
        <v>22115</v>
      </c>
      <c r="F839" s="780">
        <v>91.94</v>
      </c>
    </row>
    <row r="840" spans="1:6" x14ac:dyDescent="0.25">
      <c r="A840" s="236">
        <v>45096</v>
      </c>
      <c r="B840" s="230" t="s">
        <v>16775</v>
      </c>
      <c r="C840" s="242" t="s">
        <v>22116</v>
      </c>
      <c r="D840" s="814" t="s">
        <v>22117</v>
      </c>
      <c r="F840" s="780">
        <v>111.2</v>
      </c>
    </row>
    <row r="841" spans="1:6" x14ac:dyDescent="0.25">
      <c r="A841" s="236">
        <v>45082</v>
      </c>
      <c r="B841" s="230" t="s">
        <v>16775</v>
      </c>
      <c r="C841" s="242" t="s">
        <v>22118</v>
      </c>
      <c r="D841" s="814" t="s">
        <v>22119</v>
      </c>
      <c r="F841" s="780">
        <v>335.39</v>
      </c>
    </row>
    <row r="842" spans="1:6" x14ac:dyDescent="0.25">
      <c r="A842" s="236">
        <v>45082</v>
      </c>
      <c r="B842" s="230" t="s">
        <v>16775</v>
      </c>
      <c r="C842" s="242" t="s">
        <v>22120</v>
      </c>
      <c r="D842" s="814" t="s">
        <v>22121</v>
      </c>
      <c r="F842" s="780">
        <v>114.54</v>
      </c>
    </row>
    <row r="843" spans="1:6" x14ac:dyDescent="0.25">
      <c r="A843" s="236">
        <v>45082</v>
      </c>
      <c r="B843" s="230" t="s">
        <v>16775</v>
      </c>
      <c r="C843" s="242" t="s">
        <v>22122</v>
      </c>
      <c r="D843" s="814" t="s">
        <v>22123</v>
      </c>
      <c r="F843" s="780">
        <v>73.260000000000005</v>
      </c>
    </row>
    <row r="844" spans="1:6" x14ac:dyDescent="0.25">
      <c r="A844" s="236">
        <v>45096</v>
      </c>
      <c r="B844" s="230" t="s">
        <v>16775</v>
      </c>
      <c r="C844" s="242" t="s">
        <v>22124</v>
      </c>
      <c r="D844" s="814" t="s">
        <v>22125</v>
      </c>
      <c r="F844" s="780">
        <v>87.77</v>
      </c>
    </row>
    <row r="845" spans="1:6" x14ac:dyDescent="0.25">
      <c r="A845" s="236">
        <v>45107</v>
      </c>
      <c r="B845" s="230" t="s">
        <v>16775</v>
      </c>
      <c r="C845" s="242" t="s">
        <v>22126</v>
      </c>
      <c r="D845" s="814" t="s">
        <v>22127</v>
      </c>
      <c r="F845" s="780">
        <v>79.95</v>
      </c>
    </row>
    <row r="846" spans="1:6" x14ac:dyDescent="0.25">
      <c r="D846" s="812"/>
      <c r="F846" s="781"/>
    </row>
    <row r="847" spans="1:6" x14ac:dyDescent="0.25">
      <c r="A847" s="236">
        <v>45119</v>
      </c>
      <c r="B847" s="230" t="s">
        <v>22388</v>
      </c>
      <c r="C847" s="242" t="s">
        <v>22389</v>
      </c>
      <c r="D847" s="814" t="s">
        <v>22390</v>
      </c>
      <c r="F847" s="780">
        <v>98.18</v>
      </c>
    </row>
    <row r="848" spans="1:6" x14ac:dyDescent="0.25">
      <c r="A848" s="236">
        <v>45119</v>
      </c>
      <c r="B848" s="230" t="s">
        <v>22388</v>
      </c>
      <c r="C848" s="242" t="s">
        <v>22391</v>
      </c>
      <c r="D848" s="814" t="s">
        <v>22392</v>
      </c>
      <c r="F848" s="780">
        <v>52.52</v>
      </c>
    </row>
    <row r="849" spans="1:6" x14ac:dyDescent="0.25">
      <c r="A849" s="236">
        <v>45125</v>
      </c>
      <c r="B849" s="230" t="s">
        <v>22388</v>
      </c>
      <c r="C849" s="242" t="s">
        <v>22393</v>
      </c>
      <c r="D849" s="814" t="s">
        <v>22394</v>
      </c>
      <c r="F849" s="780">
        <v>156.02000000000001</v>
      </c>
    </row>
    <row r="850" spans="1:6" x14ac:dyDescent="0.25">
      <c r="A850" s="236">
        <v>45127</v>
      </c>
      <c r="B850" s="230" t="s">
        <v>22395</v>
      </c>
      <c r="C850" s="242" t="s">
        <v>20490</v>
      </c>
      <c r="D850" s="814" t="s">
        <v>21595</v>
      </c>
      <c r="F850" s="780">
        <v>185.04</v>
      </c>
    </row>
    <row r="851" spans="1:6" x14ac:dyDescent="0.25">
      <c r="A851" s="236">
        <v>45129</v>
      </c>
      <c r="B851" s="230" t="s">
        <v>22395</v>
      </c>
      <c r="C851" s="242" t="s">
        <v>20490</v>
      </c>
      <c r="D851" s="814" t="s">
        <v>21595</v>
      </c>
      <c r="F851" s="780">
        <v>85.26</v>
      </c>
    </row>
    <row r="852" spans="1:6" x14ac:dyDescent="0.25">
      <c r="A852" s="236">
        <v>45130</v>
      </c>
      <c r="B852" s="230" t="s">
        <v>22388</v>
      </c>
      <c r="C852" s="242" t="s">
        <v>22396</v>
      </c>
      <c r="D852" s="814" t="s">
        <v>22397</v>
      </c>
      <c r="F852" s="780">
        <v>48.5</v>
      </c>
    </row>
    <row r="853" spans="1:6" x14ac:dyDescent="0.25">
      <c r="A853" s="236">
        <v>45131</v>
      </c>
      <c r="B853" s="230" t="s">
        <v>22388</v>
      </c>
      <c r="C853" s="242" t="s">
        <v>22398</v>
      </c>
      <c r="D853" s="814" t="s">
        <v>22399</v>
      </c>
      <c r="F853" s="780">
        <v>72.319999999999993</v>
      </c>
    </row>
    <row r="854" spans="1:6" x14ac:dyDescent="0.25">
      <c r="A854" s="236">
        <v>45132</v>
      </c>
      <c r="B854" s="230" t="s">
        <v>22395</v>
      </c>
      <c r="C854" s="242" t="s">
        <v>20490</v>
      </c>
      <c r="D854" s="814" t="s">
        <v>21595</v>
      </c>
      <c r="F854" s="780">
        <v>534.84</v>
      </c>
    </row>
    <row r="855" spans="1:6" x14ac:dyDescent="0.25">
      <c r="A855" s="236">
        <v>45133</v>
      </c>
      <c r="B855" s="230" t="s">
        <v>22395</v>
      </c>
      <c r="C855" s="242" t="s">
        <v>20490</v>
      </c>
      <c r="D855" s="814" t="s">
        <v>21595</v>
      </c>
      <c r="F855" s="780">
        <v>69.63</v>
      </c>
    </row>
    <row r="856" spans="1:6" x14ac:dyDescent="0.25">
      <c r="A856" s="236">
        <v>45134</v>
      </c>
      <c r="B856" s="230" t="s">
        <v>22395</v>
      </c>
      <c r="C856" s="242" t="s">
        <v>20490</v>
      </c>
      <c r="D856" s="814" t="s">
        <v>21595</v>
      </c>
      <c r="F856" s="780">
        <v>69.599999999999994</v>
      </c>
    </row>
    <row r="857" spans="1:6" x14ac:dyDescent="0.25">
      <c r="A857" s="236"/>
      <c r="B857" s="230"/>
      <c r="C857" s="242"/>
      <c r="D857" s="814"/>
      <c r="F857" s="780"/>
    </row>
    <row r="858" spans="1:6" x14ac:dyDescent="0.25">
      <c r="A858" s="236">
        <v>45140</v>
      </c>
      <c r="B858" s="230" t="s">
        <v>22388</v>
      </c>
      <c r="C858" s="242" t="s">
        <v>22649</v>
      </c>
      <c r="D858" s="814" t="s">
        <v>22650</v>
      </c>
      <c r="E858" s="251">
        <v>0</v>
      </c>
      <c r="F858" s="780">
        <v>144.88999999999999</v>
      </c>
    </row>
    <row r="859" spans="1:6" x14ac:dyDescent="0.25">
      <c r="A859" s="236">
        <v>45141</v>
      </c>
      <c r="B859" s="230" t="s">
        <v>22395</v>
      </c>
      <c r="C859" s="242" t="s">
        <v>20490</v>
      </c>
      <c r="D859" s="814" t="s">
        <v>21595</v>
      </c>
      <c r="E859" s="251">
        <v>0</v>
      </c>
      <c r="F859" s="780">
        <v>57.21</v>
      </c>
    </row>
    <row r="860" spans="1:6" x14ac:dyDescent="0.25">
      <c r="A860" s="236">
        <v>45146</v>
      </c>
      <c r="B860" s="230" t="s">
        <v>22388</v>
      </c>
      <c r="C860" s="242" t="s">
        <v>22651</v>
      </c>
      <c r="D860" s="814" t="s">
        <v>22652</v>
      </c>
      <c r="E860" s="251">
        <v>0</v>
      </c>
      <c r="F860" s="780">
        <v>73.290000000000006</v>
      </c>
    </row>
    <row r="861" spans="1:6" x14ac:dyDescent="0.25">
      <c r="A861" s="236">
        <v>45148</v>
      </c>
      <c r="B861" s="230" t="s">
        <v>22395</v>
      </c>
      <c r="C861" s="242" t="s">
        <v>20490</v>
      </c>
      <c r="D861" s="814" t="s">
        <v>21595</v>
      </c>
      <c r="E861" s="251">
        <v>0</v>
      </c>
      <c r="F861" s="780">
        <v>155.47</v>
      </c>
    </row>
    <row r="862" spans="1:6" x14ac:dyDescent="0.25">
      <c r="A862" s="236">
        <v>45152</v>
      </c>
      <c r="B862" s="230" t="s">
        <v>22395</v>
      </c>
      <c r="C862" s="242" t="s">
        <v>20490</v>
      </c>
      <c r="D862" s="814" t="s">
        <v>21595</v>
      </c>
      <c r="E862" s="251">
        <v>0</v>
      </c>
      <c r="F862" s="780">
        <v>23.05</v>
      </c>
    </row>
    <row r="863" spans="1:6" x14ac:dyDescent="0.25">
      <c r="A863" s="236">
        <v>45152</v>
      </c>
      <c r="B863" s="230" t="s">
        <v>22388</v>
      </c>
      <c r="C863" s="242" t="s">
        <v>22653</v>
      </c>
      <c r="D863" s="814" t="s">
        <v>22654</v>
      </c>
      <c r="E863" s="251">
        <v>0</v>
      </c>
      <c r="F863" s="780">
        <v>220.49</v>
      </c>
    </row>
    <row r="864" spans="1:6" x14ac:dyDescent="0.25">
      <c r="A864" s="236">
        <v>45154</v>
      </c>
      <c r="B864" s="230" t="s">
        <v>22388</v>
      </c>
      <c r="C864" s="242" t="s">
        <v>22655</v>
      </c>
      <c r="D864" s="814" t="s">
        <v>22656</v>
      </c>
      <c r="E864" s="251">
        <v>0</v>
      </c>
      <c r="F864" s="780">
        <v>140.46</v>
      </c>
    </row>
    <row r="865" spans="1:6" x14ac:dyDescent="0.25">
      <c r="A865" s="236">
        <v>45155</v>
      </c>
      <c r="B865" s="230" t="s">
        <v>22388</v>
      </c>
      <c r="C865" s="242" t="s">
        <v>22657</v>
      </c>
      <c r="D865" s="814" t="s">
        <v>22658</v>
      </c>
      <c r="E865" s="251">
        <v>0</v>
      </c>
      <c r="F865" s="780">
        <v>34.090000000000003</v>
      </c>
    </row>
    <row r="866" spans="1:6" x14ac:dyDescent="0.25">
      <c r="A866" s="236">
        <v>45159</v>
      </c>
      <c r="B866" s="230" t="s">
        <v>22395</v>
      </c>
      <c r="C866" s="242" t="s">
        <v>20490</v>
      </c>
      <c r="D866" s="814" t="s">
        <v>21595</v>
      </c>
      <c r="E866" s="251">
        <v>0</v>
      </c>
      <c r="F866" s="780">
        <v>79.02</v>
      </c>
    </row>
    <row r="867" spans="1:6" x14ac:dyDescent="0.25">
      <c r="A867" s="236">
        <v>45160</v>
      </c>
      <c r="B867" s="230" t="s">
        <v>22388</v>
      </c>
      <c r="C867" s="242" t="s">
        <v>22659</v>
      </c>
      <c r="D867" s="814" t="s">
        <v>22660</v>
      </c>
      <c r="E867" s="251">
        <v>0</v>
      </c>
      <c r="F867" s="780">
        <v>48.43</v>
      </c>
    </row>
    <row r="868" spans="1:6" x14ac:dyDescent="0.25">
      <c r="A868" s="236">
        <v>45167</v>
      </c>
      <c r="B868" s="230" t="s">
        <v>22395</v>
      </c>
      <c r="C868" s="242" t="s">
        <v>20490</v>
      </c>
      <c r="D868" s="814" t="s">
        <v>21595</v>
      </c>
      <c r="E868" s="251">
        <v>0</v>
      </c>
      <c r="F868" s="780">
        <v>68.34</v>
      </c>
    </row>
    <row r="869" spans="1:6" x14ac:dyDescent="0.25">
      <c r="A869" s="236">
        <v>45167</v>
      </c>
      <c r="B869" s="230" t="s">
        <v>22395</v>
      </c>
      <c r="C869" s="242" t="s">
        <v>20490</v>
      </c>
      <c r="D869" s="814" t="s">
        <v>21595</v>
      </c>
      <c r="E869" s="251">
        <v>0</v>
      </c>
      <c r="F869" s="780">
        <v>67.36</v>
      </c>
    </row>
    <row r="870" spans="1:6" x14ac:dyDescent="0.25">
      <c r="A870" s="236"/>
      <c r="D870" s="812"/>
      <c r="F870" s="781"/>
    </row>
    <row r="871" spans="1:6" x14ac:dyDescent="0.25">
      <c r="A871" s="236">
        <v>45173</v>
      </c>
      <c r="B871" s="477" t="s">
        <v>22388</v>
      </c>
      <c r="C871" s="251" t="s">
        <v>22871</v>
      </c>
      <c r="D871" s="812" t="s">
        <v>22872</v>
      </c>
      <c r="E871" s="251">
        <v>0</v>
      </c>
      <c r="F871" s="781">
        <v>99.81</v>
      </c>
    </row>
    <row r="872" spans="1:6" x14ac:dyDescent="0.25">
      <c r="A872" s="236">
        <v>45174</v>
      </c>
      <c r="B872" s="477" t="s">
        <v>22388</v>
      </c>
      <c r="C872" s="251" t="s">
        <v>22873</v>
      </c>
      <c r="D872" s="812" t="s">
        <v>22874</v>
      </c>
      <c r="E872" s="251">
        <v>0</v>
      </c>
      <c r="F872" s="781">
        <v>85.39</v>
      </c>
    </row>
    <row r="873" spans="1:6" x14ac:dyDescent="0.25">
      <c r="A873" s="236">
        <v>45183</v>
      </c>
      <c r="B873" s="477" t="s">
        <v>22395</v>
      </c>
      <c r="C873" s="251" t="s">
        <v>20490</v>
      </c>
      <c r="D873" s="812" t="s">
        <v>21595</v>
      </c>
      <c r="E873" s="251">
        <v>0</v>
      </c>
      <c r="F873" s="781">
        <v>91.68</v>
      </c>
    </row>
    <row r="874" spans="1:6" x14ac:dyDescent="0.25">
      <c r="A874" s="236">
        <v>45187</v>
      </c>
      <c r="B874" s="477" t="s">
        <v>22395</v>
      </c>
      <c r="C874" s="251" t="s">
        <v>20490</v>
      </c>
      <c r="D874" s="812" t="s">
        <v>21595</v>
      </c>
      <c r="E874" s="251">
        <v>0</v>
      </c>
      <c r="F874" s="781">
        <v>64.2</v>
      </c>
    </row>
    <row r="875" spans="1:6" x14ac:dyDescent="0.25">
      <c r="A875" s="236">
        <v>45195</v>
      </c>
      <c r="B875" s="477" t="s">
        <v>22395</v>
      </c>
      <c r="C875" s="251" t="s">
        <v>20490</v>
      </c>
      <c r="D875" s="812" t="s">
        <v>21595</v>
      </c>
      <c r="E875" s="251">
        <v>0</v>
      </c>
      <c r="F875" s="781">
        <v>33.42</v>
      </c>
    </row>
    <row r="877" spans="1:6" x14ac:dyDescent="0.25">
      <c r="A877" s="236">
        <v>45204</v>
      </c>
      <c r="B877" s="477" t="s">
        <v>22395</v>
      </c>
      <c r="C877" s="251" t="s">
        <v>20490</v>
      </c>
      <c r="D877" s="477" t="s">
        <v>21595</v>
      </c>
      <c r="E877" s="251">
        <v>0</v>
      </c>
      <c r="F877" s="197">
        <v>69.41</v>
      </c>
    </row>
    <row r="878" spans="1:6" x14ac:dyDescent="0.25">
      <c r="A878" s="236">
        <v>45212</v>
      </c>
      <c r="B878" s="477" t="s">
        <v>23337</v>
      </c>
      <c r="C878" s="477"/>
      <c r="D878" s="477" t="s">
        <v>23338</v>
      </c>
      <c r="E878" s="251">
        <v>0</v>
      </c>
      <c r="F878" s="197">
        <v>-24887.35</v>
      </c>
    </row>
    <row r="879" spans="1:6" x14ac:dyDescent="0.25">
      <c r="A879" s="236">
        <v>45215</v>
      </c>
      <c r="B879" s="477" t="s">
        <v>22388</v>
      </c>
      <c r="C879" s="251" t="s">
        <v>23089</v>
      </c>
      <c r="D879" s="477" t="s">
        <v>23090</v>
      </c>
      <c r="E879" s="251">
        <v>0</v>
      </c>
      <c r="F879" s="197">
        <v>51.32</v>
      </c>
    </row>
    <row r="880" spans="1:6" x14ac:dyDescent="0.25">
      <c r="A880" s="236">
        <v>45216</v>
      </c>
      <c r="B880" s="477" t="s">
        <v>22395</v>
      </c>
      <c r="C880" s="251" t="s">
        <v>20490</v>
      </c>
      <c r="D880" s="477" t="s">
        <v>21595</v>
      </c>
      <c r="E880" s="251">
        <v>0</v>
      </c>
      <c r="F880" s="197">
        <v>64.989999999999995</v>
      </c>
    </row>
    <row r="881" spans="1:6" x14ac:dyDescent="0.25">
      <c r="A881" s="236">
        <v>45230</v>
      </c>
      <c r="B881" s="477" t="s">
        <v>22395</v>
      </c>
      <c r="C881" s="251" t="s">
        <v>20490</v>
      </c>
      <c r="D881" s="477" t="s">
        <v>21595</v>
      </c>
      <c r="E881" s="251">
        <v>0</v>
      </c>
      <c r="F881" s="197">
        <v>132.38</v>
      </c>
    </row>
    <row r="883" spans="1:6" x14ac:dyDescent="0.25">
      <c r="A883" s="236">
        <v>45245</v>
      </c>
      <c r="B883" s="477" t="s">
        <v>22395</v>
      </c>
      <c r="C883" s="812" t="s">
        <v>20490</v>
      </c>
      <c r="D883" s="477" t="s">
        <v>21595</v>
      </c>
      <c r="E883" s="251">
        <v>0</v>
      </c>
      <c r="F883" s="197">
        <v>54.3</v>
      </c>
    </row>
    <row r="884" spans="1:6" x14ac:dyDescent="0.25">
      <c r="A884" s="236">
        <v>45250</v>
      </c>
      <c r="B884" s="477" t="s">
        <v>22388</v>
      </c>
      <c r="C884" s="812" t="s">
        <v>23550</v>
      </c>
      <c r="D884" s="477" t="s">
        <v>23553</v>
      </c>
      <c r="E884" s="251">
        <v>0</v>
      </c>
      <c r="F884" s="197">
        <v>171.03</v>
      </c>
    </row>
    <row r="885" spans="1:6" x14ac:dyDescent="0.25">
      <c r="A885" s="236">
        <v>45258</v>
      </c>
      <c r="B885" s="477" t="s">
        <v>22388</v>
      </c>
      <c r="C885" s="812" t="s">
        <v>23551</v>
      </c>
      <c r="D885" s="477" t="s">
        <v>23554</v>
      </c>
      <c r="E885" s="251">
        <v>0</v>
      </c>
      <c r="F885" s="197">
        <v>-38548.65</v>
      </c>
    </row>
    <row r="886" spans="1:6" x14ac:dyDescent="0.25">
      <c r="A886" s="236">
        <v>45260</v>
      </c>
      <c r="B886" s="477" t="s">
        <v>22388</v>
      </c>
      <c r="C886" s="812" t="s">
        <v>23552</v>
      </c>
      <c r="D886" s="477" t="s">
        <v>23555</v>
      </c>
      <c r="E886" s="251">
        <v>0</v>
      </c>
      <c r="F886" s="197">
        <v>57.69</v>
      </c>
    </row>
    <row r="888" spans="1:6" x14ac:dyDescent="0.25">
      <c r="A888" s="236">
        <v>45264</v>
      </c>
      <c r="B888" s="477" t="s">
        <v>22388</v>
      </c>
      <c r="C888" s="477" t="s">
        <v>23585</v>
      </c>
      <c r="D888" s="477" t="s">
        <v>23586</v>
      </c>
      <c r="F888" s="197">
        <v>206.77</v>
      </c>
    </row>
    <row r="889" spans="1:6" x14ac:dyDescent="0.25">
      <c r="A889" s="236">
        <v>45265</v>
      </c>
      <c r="B889" s="477" t="s">
        <v>22395</v>
      </c>
      <c r="C889" s="812" t="s">
        <v>20490</v>
      </c>
      <c r="D889" s="477" t="s">
        <v>21595</v>
      </c>
      <c r="F889" s="197">
        <v>31.41</v>
      </c>
    </row>
    <row r="890" spans="1:6" x14ac:dyDescent="0.25">
      <c r="A890" s="236">
        <v>45273</v>
      </c>
      <c r="B890" s="477" t="s">
        <v>22395</v>
      </c>
      <c r="C890" s="812" t="s">
        <v>20490</v>
      </c>
      <c r="D890" s="477" t="s">
        <v>21595</v>
      </c>
      <c r="F890" s="197">
        <v>50.61</v>
      </c>
    </row>
    <row r="891" spans="1:6" x14ac:dyDescent="0.25">
      <c r="A891" s="236">
        <v>45286</v>
      </c>
      <c r="B891" s="477" t="s">
        <v>22395</v>
      </c>
      <c r="C891" s="812" t="s">
        <v>20490</v>
      </c>
      <c r="D891" s="477" t="s">
        <v>21595</v>
      </c>
      <c r="F891" s="197">
        <v>56.65</v>
      </c>
    </row>
    <row r="893" spans="1:6" x14ac:dyDescent="0.25">
      <c r="A893" s="236">
        <v>45293</v>
      </c>
      <c r="B893" s="812" t="s">
        <v>22395</v>
      </c>
      <c r="C893" s="812" t="s">
        <v>20490</v>
      </c>
      <c r="D893" s="812" t="s">
        <v>21595</v>
      </c>
      <c r="F893" s="197">
        <v>45.47</v>
      </c>
    </row>
    <row r="894" spans="1:6" x14ac:dyDescent="0.25">
      <c r="A894" s="236">
        <v>45316</v>
      </c>
      <c r="B894" s="812" t="s">
        <v>22395</v>
      </c>
      <c r="C894" s="812" t="s">
        <v>20490</v>
      </c>
      <c r="D894" s="812" t="s">
        <v>21595</v>
      </c>
      <c r="F894" s="197">
        <v>43.49</v>
      </c>
    </row>
    <row r="895" spans="1:6" x14ac:dyDescent="0.25">
      <c r="A895" s="236">
        <v>45320</v>
      </c>
      <c r="B895" s="812" t="s">
        <v>22388</v>
      </c>
      <c r="C895" s="812" t="s">
        <v>23707</v>
      </c>
      <c r="D895" s="812" t="s">
        <v>23708</v>
      </c>
      <c r="F895" s="197">
        <v>61.53</v>
      </c>
    </row>
    <row r="896" spans="1:6" x14ac:dyDescent="0.25">
      <c r="A896" s="236">
        <v>45321</v>
      </c>
      <c r="B896" s="812" t="s">
        <v>22395</v>
      </c>
      <c r="C896" s="812" t="s">
        <v>20490</v>
      </c>
      <c r="D896" s="812" t="s">
        <v>21595</v>
      </c>
      <c r="F896" s="197">
        <v>58.05</v>
      </c>
    </row>
    <row r="898" spans="1:6" x14ac:dyDescent="0.25">
      <c r="A898" s="236">
        <v>45329</v>
      </c>
      <c r="B898" s="812" t="s">
        <v>22395</v>
      </c>
      <c r="C898" s="812" t="s">
        <v>20490</v>
      </c>
      <c r="D898" s="812" t="s">
        <v>21595</v>
      </c>
      <c r="F898" s="197">
        <v>100.77</v>
      </c>
    </row>
    <row r="899" spans="1:6" x14ac:dyDescent="0.25">
      <c r="A899" s="236">
        <v>45336</v>
      </c>
      <c r="B899" s="812" t="s">
        <v>22395</v>
      </c>
      <c r="C899" s="812" t="s">
        <v>20490</v>
      </c>
      <c r="D899" s="812" t="s">
        <v>21595</v>
      </c>
      <c r="F899" s="197">
        <v>485.41</v>
      </c>
    </row>
    <row r="900" spans="1:6" x14ac:dyDescent="0.25">
      <c r="A900" s="236">
        <v>45336</v>
      </c>
      <c r="B900" s="812" t="s">
        <v>22388</v>
      </c>
      <c r="C900" s="812" t="s">
        <v>23929</v>
      </c>
      <c r="D900" s="812" t="s">
        <v>23930</v>
      </c>
      <c r="F900" s="197">
        <v>110.05</v>
      </c>
    </row>
    <row r="901" spans="1:6" x14ac:dyDescent="0.25">
      <c r="A901" s="236">
        <v>45342</v>
      </c>
      <c r="B901" s="812" t="s">
        <v>22395</v>
      </c>
      <c r="C901" s="812" t="s">
        <v>20490</v>
      </c>
      <c r="D901" s="812" t="s">
        <v>21595</v>
      </c>
      <c r="F901" s="197">
        <v>101.1</v>
      </c>
    </row>
    <row r="902" spans="1:6" x14ac:dyDescent="0.25">
      <c r="A902" s="236">
        <v>45342</v>
      </c>
      <c r="B902" s="812" t="s">
        <v>22395</v>
      </c>
      <c r="C902" s="812" t="s">
        <v>20490</v>
      </c>
      <c r="D902" s="812" t="s">
        <v>21595</v>
      </c>
      <c r="F902" s="197">
        <v>101.85</v>
      </c>
    </row>
    <row r="903" spans="1:6" x14ac:dyDescent="0.25">
      <c r="A903" s="236">
        <v>45342</v>
      </c>
      <c r="B903" s="812" t="s">
        <v>22395</v>
      </c>
      <c r="C903" s="812" t="s">
        <v>20490</v>
      </c>
      <c r="D903" s="812" t="s">
        <v>21595</v>
      </c>
      <c r="F903" s="197">
        <v>178.53</v>
      </c>
    </row>
    <row r="904" spans="1:6" x14ac:dyDescent="0.25">
      <c r="A904" s="236">
        <v>45344</v>
      </c>
      <c r="B904" s="812" t="s">
        <v>22395</v>
      </c>
      <c r="C904" s="812" t="s">
        <v>20490</v>
      </c>
      <c r="D904" s="812" t="s">
        <v>21595</v>
      </c>
      <c r="F904" s="197">
        <v>68.56</v>
      </c>
    </row>
    <row r="906" spans="1:6" x14ac:dyDescent="0.25">
      <c r="A906" s="236">
        <v>45355</v>
      </c>
      <c r="B906" s="477" t="s">
        <v>22388</v>
      </c>
      <c r="C906" s="251" t="s">
        <v>24099</v>
      </c>
      <c r="D906" s="477" t="s">
        <v>24100</v>
      </c>
      <c r="F906" s="197">
        <v>-7445.23</v>
      </c>
    </row>
    <row r="907" spans="1:6" x14ac:dyDescent="0.25">
      <c r="A907" s="236">
        <v>45357</v>
      </c>
      <c r="B907" s="477" t="s">
        <v>22395</v>
      </c>
      <c r="C907" s="251" t="s">
        <v>20490</v>
      </c>
      <c r="D907" s="477" t="s">
        <v>21595</v>
      </c>
      <c r="F907" s="197">
        <v>118.58</v>
      </c>
    </row>
    <row r="908" spans="1:6" x14ac:dyDescent="0.25">
      <c r="A908" s="236">
        <v>45364</v>
      </c>
      <c r="B908" s="477" t="s">
        <v>22395</v>
      </c>
      <c r="C908" s="251" t="s">
        <v>20490</v>
      </c>
      <c r="D908" s="477" t="s">
        <v>21595</v>
      </c>
      <c r="F908" s="197">
        <v>471.65</v>
      </c>
    </row>
    <row r="909" spans="1:6" x14ac:dyDescent="0.25">
      <c r="A909" s="236">
        <v>45366</v>
      </c>
      <c r="B909" s="477" t="s">
        <v>24098</v>
      </c>
      <c r="C909" s="251" t="s">
        <v>20490</v>
      </c>
      <c r="D909" s="477" t="s">
        <v>21595</v>
      </c>
      <c r="F909" s="197">
        <v>-471.65</v>
      </c>
    </row>
    <row r="910" spans="1:6" x14ac:dyDescent="0.25">
      <c r="A910" s="236">
        <v>45370</v>
      </c>
      <c r="B910" s="477" t="s">
        <v>22395</v>
      </c>
      <c r="C910" s="251" t="s">
        <v>20490</v>
      </c>
      <c r="D910" s="477" t="s">
        <v>21595</v>
      </c>
      <c r="F910" s="878">
        <v>312.77999999999997</v>
      </c>
    </row>
  </sheetData>
  <mergeCells count="2">
    <mergeCell ref="A1:F1"/>
    <mergeCell ref="A2:F2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E3199-D8F1-42ED-A169-C075C2530551}">
  <sheetPr>
    <tabColor theme="9" tint="-0.499984740745262"/>
  </sheetPr>
  <dimension ref="A1:G867"/>
  <sheetViews>
    <sheetView topLeftCell="A851" zoomScale="90" zoomScaleNormal="90" workbookViewId="0">
      <selection activeCell="E865" sqref="E865:E867"/>
    </sheetView>
  </sheetViews>
  <sheetFormatPr defaultColWidth="9.140625" defaultRowHeight="15" x14ac:dyDescent="0.25"/>
  <cols>
    <col min="1" max="1" width="10.5703125" style="251" bestFit="1" customWidth="1"/>
    <col min="2" max="2" width="10.5703125" style="477" customWidth="1"/>
    <col min="3" max="3" width="48.85546875" style="251" customWidth="1"/>
    <col min="4" max="4" width="9.140625" style="251" bestFit="1" customWidth="1"/>
    <col min="5" max="5" width="10.85546875" style="197" customWidth="1"/>
    <col min="6" max="6" width="45.140625" style="251" customWidth="1"/>
    <col min="7" max="16384" width="9.140625" style="183"/>
  </cols>
  <sheetData>
    <row r="1" spans="1:7" ht="15.75" x14ac:dyDescent="0.25">
      <c r="A1" s="946" t="s">
        <v>16896</v>
      </c>
      <c r="B1" s="946"/>
      <c r="C1" s="946"/>
      <c r="D1" s="946"/>
      <c r="E1" s="946"/>
      <c r="F1" s="183"/>
    </row>
    <row r="2" spans="1:7" ht="18" x14ac:dyDescent="0.25">
      <c r="A2" s="947" t="str">
        <f>'J1.1'!B2</f>
        <v>As at 31 March 2024</v>
      </c>
      <c r="B2" s="947"/>
      <c r="C2" s="948"/>
      <c r="D2" s="948"/>
      <c r="E2" s="948"/>
      <c r="F2" s="183"/>
    </row>
    <row r="3" spans="1:7" ht="18" x14ac:dyDescent="0.25">
      <c r="A3" s="248"/>
      <c r="B3" s="475"/>
      <c r="C3" s="248"/>
      <c r="D3" s="248"/>
      <c r="E3" s="469"/>
      <c r="F3" s="183"/>
    </row>
    <row r="4" spans="1:7" ht="18" x14ac:dyDescent="0.25">
      <c r="A4" s="248"/>
      <c r="B4" s="475"/>
      <c r="C4" s="248"/>
      <c r="D4" s="248"/>
      <c r="E4" s="286"/>
      <c r="F4" s="183"/>
    </row>
    <row r="5" spans="1:7" x14ac:dyDescent="0.25">
      <c r="A5" s="271" t="s">
        <v>196</v>
      </c>
      <c r="B5" s="271" t="s">
        <v>16774</v>
      </c>
      <c r="C5" s="271" t="s">
        <v>15652</v>
      </c>
      <c r="D5" s="271" t="s">
        <v>156</v>
      </c>
      <c r="E5" s="470" t="s">
        <v>453</v>
      </c>
      <c r="F5" s="272"/>
    </row>
    <row r="6" spans="1:7" x14ac:dyDescent="0.25">
      <c r="A6" s="237"/>
      <c r="B6" s="476"/>
      <c r="C6" s="237"/>
      <c r="D6" s="237"/>
      <c r="E6" s="482">
        <f>SUM(E9:E1109)</f>
        <v>20198.569999999982</v>
      </c>
      <c r="F6" s="910">
        <f>Financials!T222-E6</f>
        <v>-580.79999999998108</v>
      </c>
      <c r="G6" s="229"/>
    </row>
    <row r="7" spans="1:7" x14ac:dyDescent="0.25">
      <c r="A7" s="553" t="s">
        <v>20745</v>
      </c>
      <c r="B7" s="554"/>
      <c r="C7" s="553"/>
      <c r="D7" s="553"/>
      <c r="E7" s="555"/>
      <c r="F7" s="183"/>
    </row>
    <row r="8" spans="1:7" x14ac:dyDescent="0.25">
      <c r="A8" s="553"/>
      <c r="B8" s="554"/>
      <c r="C8" s="553"/>
      <c r="D8" s="553"/>
      <c r="E8" s="555"/>
      <c r="F8" s="183"/>
    </row>
    <row r="9" spans="1:7" x14ac:dyDescent="0.25">
      <c r="A9" s="236">
        <v>44377</v>
      </c>
      <c r="B9" s="810" t="s">
        <v>16775</v>
      </c>
      <c r="C9" s="230" t="s">
        <v>16897</v>
      </c>
      <c r="D9" s="230" t="s">
        <v>16898</v>
      </c>
      <c r="E9" s="331">
        <v>729.31</v>
      </c>
      <c r="F9" s="334"/>
    </row>
    <row r="10" spans="1:7" x14ac:dyDescent="0.25">
      <c r="A10" s="236">
        <v>44381</v>
      </c>
      <c r="B10" s="810" t="s">
        <v>16775</v>
      </c>
      <c r="C10" s="230" t="s">
        <v>16899</v>
      </c>
      <c r="D10" s="230" t="s">
        <v>16900</v>
      </c>
      <c r="E10" s="331">
        <v>9.25</v>
      </c>
    </row>
    <row r="11" spans="1:7" x14ac:dyDescent="0.25">
      <c r="A11" s="236">
        <v>44383</v>
      </c>
      <c r="B11" s="810" t="s">
        <v>16775</v>
      </c>
      <c r="C11" s="230" t="s">
        <v>16901</v>
      </c>
      <c r="D11" s="230" t="s">
        <v>16902</v>
      </c>
      <c r="E11" s="331">
        <v>43.73</v>
      </c>
      <c r="F11" s="334"/>
    </row>
    <row r="12" spans="1:7" x14ac:dyDescent="0.25">
      <c r="A12" s="236">
        <v>44383</v>
      </c>
      <c r="B12" s="810" t="s">
        <v>16775</v>
      </c>
      <c r="C12" s="230" t="s">
        <v>16903</v>
      </c>
      <c r="D12" s="230" t="s">
        <v>16904</v>
      </c>
      <c r="E12" s="331">
        <v>6.4</v>
      </c>
    </row>
    <row r="13" spans="1:7" x14ac:dyDescent="0.25">
      <c r="A13" s="236">
        <v>44383</v>
      </c>
      <c r="B13" s="810" t="s">
        <v>16775</v>
      </c>
      <c r="C13" s="230" t="s">
        <v>16905</v>
      </c>
      <c r="D13" s="230" t="s">
        <v>16906</v>
      </c>
      <c r="E13" s="331">
        <v>15.4</v>
      </c>
    </row>
    <row r="14" spans="1:7" x14ac:dyDescent="0.25">
      <c r="A14" s="236">
        <v>44383</v>
      </c>
      <c r="B14" s="810" t="s">
        <v>16775</v>
      </c>
      <c r="C14" s="230" t="s">
        <v>16907</v>
      </c>
      <c r="D14" s="230" t="s">
        <v>16908</v>
      </c>
      <c r="E14" s="331">
        <v>17.010000000000002</v>
      </c>
    </row>
    <row r="15" spans="1:7" x14ac:dyDescent="0.25">
      <c r="A15" s="236">
        <v>44390</v>
      </c>
      <c r="B15" s="810" t="s">
        <v>16775</v>
      </c>
      <c r="C15" s="230" t="s">
        <v>16909</v>
      </c>
      <c r="D15" s="230" t="s">
        <v>16910</v>
      </c>
      <c r="E15" s="331">
        <v>28.47</v>
      </c>
    </row>
    <row r="16" spans="1:7" x14ac:dyDescent="0.25">
      <c r="A16" s="236">
        <v>44390</v>
      </c>
      <c r="B16" s="810" t="s">
        <v>16775</v>
      </c>
      <c r="C16" s="230" t="s">
        <v>16911</v>
      </c>
      <c r="D16" s="230" t="s">
        <v>16912</v>
      </c>
      <c r="E16" s="331">
        <v>12.5</v>
      </c>
    </row>
    <row r="17" spans="1:5" x14ac:dyDescent="0.25">
      <c r="A17" s="236">
        <v>44390</v>
      </c>
      <c r="B17" s="810" t="s">
        <v>16775</v>
      </c>
      <c r="C17" s="230" t="s">
        <v>16913</v>
      </c>
      <c r="D17" s="230" t="s">
        <v>16914</v>
      </c>
      <c r="E17" s="331">
        <v>11.98</v>
      </c>
    </row>
    <row r="18" spans="1:5" x14ac:dyDescent="0.25">
      <c r="A18" s="236">
        <v>44391</v>
      </c>
      <c r="B18" s="810" t="s">
        <v>16775</v>
      </c>
      <c r="C18" s="230" t="s">
        <v>16915</v>
      </c>
      <c r="D18" s="230" t="s">
        <v>16916</v>
      </c>
      <c r="E18" s="331">
        <v>21.5</v>
      </c>
    </row>
    <row r="19" spans="1:5" x14ac:dyDescent="0.25">
      <c r="A19" s="236">
        <v>44392</v>
      </c>
      <c r="B19" s="810" t="s">
        <v>16775</v>
      </c>
      <c r="C19" s="230" t="s">
        <v>16917</v>
      </c>
      <c r="D19" s="230" t="s">
        <v>16918</v>
      </c>
      <c r="E19" s="331">
        <v>35.35</v>
      </c>
    </row>
    <row r="20" spans="1:5" x14ac:dyDescent="0.25">
      <c r="A20" s="236">
        <v>44392</v>
      </c>
      <c r="B20" s="810" t="s">
        <v>16775</v>
      </c>
      <c r="C20" s="230" t="s">
        <v>16919</v>
      </c>
      <c r="D20" s="230" t="s">
        <v>16920</v>
      </c>
      <c r="E20" s="331">
        <v>12.5</v>
      </c>
    </row>
    <row r="21" spans="1:5" x14ac:dyDescent="0.25">
      <c r="A21" s="236">
        <v>44395</v>
      </c>
      <c r="B21" s="810" t="s">
        <v>16775</v>
      </c>
      <c r="C21" s="230" t="s">
        <v>16921</v>
      </c>
      <c r="D21" s="230" t="s">
        <v>16922</v>
      </c>
      <c r="E21" s="331">
        <v>31.45</v>
      </c>
    </row>
    <row r="22" spans="1:5" x14ac:dyDescent="0.25">
      <c r="A22" s="236">
        <v>44396</v>
      </c>
      <c r="B22" s="810" t="s">
        <v>16775</v>
      </c>
      <c r="C22" s="230" t="s">
        <v>16923</v>
      </c>
      <c r="D22" s="230" t="s">
        <v>16924</v>
      </c>
      <c r="E22" s="331">
        <v>34.69</v>
      </c>
    </row>
    <row r="23" spans="1:5" x14ac:dyDescent="0.25">
      <c r="A23" s="236">
        <v>44398</v>
      </c>
      <c r="B23" s="810" t="s">
        <v>16775</v>
      </c>
      <c r="C23" s="230" t="s">
        <v>16925</v>
      </c>
      <c r="D23" s="230" t="s">
        <v>16926</v>
      </c>
      <c r="E23" s="331">
        <v>6.65</v>
      </c>
    </row>
    <row r="24" spans="1:5" x14ac:dyDescent="0.25">
      <c r="A24" s="236">
        <v>44404</v>
      </c>
      <c r="B24" s="810" t="s">
        <v>16775</v>
      </c>
      <c r="C24" s="230" t="s">
        <v>16927</v>
      </c>
      <c r="D24" s="230" t="s">
        <v>16928</v>
      </c>
      <c r="E24" s="331">
        <v>34.49</v>
      </c>
    </row>
    <row r="25" spans="1:5" x14ac:dyDescent="0.25">
      <c r="A25" s="236">
        <v>44405</v>
      </c>
      <c r="B25" s="810" t="s">
        <v>16775</v>
      </c>
      <c r="C25" s="230" t="s">
        <v>16929</v>
      </c>
      <c r="D25" s="230" t="s">
        <v>16930</v>
      </c>
      <c r="E25" s="331">
        <v>25.56</v>
      </c>
    </row>
    <row r="26" spans="1:5" x14ac:dyDescent="0.25">
      <c r="A26" s="236">
        <v>44409</v>
      </c>
      <c r="B26" s="810" t="s">
        <v>16775</v>
      </c>
      <c r="C26" s="230" t="s">
        <v>16931</v>
      </c>
      <c r="D26" s="230" t="s">
        <v>16932</v>
      </c>
      <c r="E26" s="331">
        <v>36.22</v>
      </c>
    </row>
    <row r="27" spans="1:5" x14ac:dyDescent="0.25">
      <c r="A27" s="236">
        <v>44417</v>
      </c>
      <c r="B27" s="810" t="s">
        <v>16775</v>
      </c>
      <c r="C27" s="230" t="s">
        <v>16933</v>
      </c>
      <c r="D27" s="230" t="s">
        <v>16934</v>
      </c>
      <c r="E27" s="331">
        <v>43.34</v>
      </c>
    </row>
    <row r="28" spans="1:5" x14ac:dyDescent="0.25">
      <c r="A28" s="236">
        <v>44419</v>
      </c>
      <c r="B28" s="810" t="s">
        <v>16775</v>
      </c>
      <c r="C28" s="230" t="s">
        <v>16935</v>
      </c>
      <c r="D28" s="230" t="s">
        <v>16936</v>
      </c>
      <c r="E28" s="331">
        <v>10.119999999999999</v>
      </c>
    </row>
    <row r="29" spans="1:5" x14ac:dyDescent="0.25">
      <c r="A29" s="236">
        <v>44419</v>
      </c>
      <c r="B29" s="810" t="s">
        <v>16775</v>
      </c>
      <c r="C29" s="230" t="s">
        <v>16937</v>
      </c>
      <c r="D29" s="230" t="s">
        <v>16938</v>
      </c>
      <c r="E29" s="331">
        <v>11.75</v>
      </c>
    </row>
    <row r="30" spans="1:5" x14ac:dyDescent="0.25">
      <c r="A30" s="236">
        <v>44419</v>
      </c>
      <c r="B30" s="810" t="s">
        <v>16775</v>
      </c>
      <c r="C30" s="230" t="s">
        <v>16939</v>
      </c>
      <c r="D30" s="230" t="s">
        <v>16940</v>
      </c>
      <c r="E30" s="331">
        <v>36.85</v>
      </c>
    </row>
    <row r="31" spans="1:5" x14ac:dyDescent="0.25">
      <c r="A31" s="236">
        <v>44423</v>
      </c>
      <c r="B31" s="810" t="s">
        <v>16775</v>
      </c>
      <c r="C31" s="230" t="s">
        <v>16941</v>
      </c>
      <c r="D31" s="230" t="s">
        <v>16942</v>
      </c>
      <c r="E31" s="331">
        <v>21.51</v>
      </c>
    </row>
    <row r="32" spans="1:5" x14ac:dyDescent="0.25">
      <c r="A32" s="236">
        <v>44423</v>
      </c>
      <c r="B32" s="810" t="s">
        <v>16775</v>
      </c>
      <c r="C32" s="230" t="s">
        <v>16943</v>
      </c>
      <c r="D32" s="230" t="s">
        <v>16944</v>
      </c>
      <c r="E32" s="331">
        <v>24.84</v>
      </c>
    </row>
    <row r="33" spans="1:5" x14ac:dyDescent="0.25">
      <c r="A33" s="236">
        <v>44425</v>
      </c>
      <c r="B33" s="810" t="s">
        <v>16775</v>
      </c>
      <c r="C33" s="230" t="s">
        <v>16945</v>
      </c>
      <c r="D33" s="230" t="s">
        <v>16946</v>
      </c>
      <c r="E33" s="331">
        <v>35.17</v>
      </c>
    </row>
    <row r="34" spans="1:5" x14ac:dyDescent="0.25">
      <c r="A34" s="236">
        <v>44430</v>
      </c>
      <c r="B34" s="810" t="s">
        <v>16775</v>
      </c>
      <c r="C34" s="230" t="s">
        <v>16947</v>
      </c>
      <c r="D34" s="230" t="s">
        <v>16948</v>
      </c>
      <c r="E34" s="331">
        <v>6.65</v>
      </c>
    </row>
    <row r="35" spans="1:5" x14ac:dyDescent="0.25">
      <c r="A35" s="236">
        <v>44432</v>
      </c>
      <c r="B35" s="810" t="s">
        <v>16775</v>
      </c>
      <c r="C35" s="230" t="s">
        <v>16949</v>
      </c>
      <c r="D35" s="230" t="s">
        <v>16950</v>
      </c>
      <c r="E35" s="331">
        <v>34.89</v>
      </c>
    </row>
    <row r="36" spans="1:5" x14ac:dyDescent="0.25">
      <c r="A36" s="236">
        <v>44432</v>
      </c>
      <c r="B36" s="810" t="s">
        <v>16775</v>
      </c>
      <c r="C36" s="230" t="s">
        <v>16951</v>
      </c>
      <c r="D36" s="230" t="s">
        <v>16952</v>
      </c>
      <c r="E36" s="331">
        <v>20.5</v>
      </c>
    </row>
    <row r="37" spans="1:5" x14ac:dyDescent="0.25">
      <c r="A37" s="236">
        <v>44432</v>
      </c>
      <c r="B37" s="810" t="s">
        <v>16775</v>
      </c>
      <c r="C37" s="230" t="s">
        <v>16953</v>
      </c>
      <c r="D37" s="230" t="s">
        <v>16954</v>
      </c>
      <c r="E37" s="331">
        <v>25.08</v>
      </c>
    </row>
    <row r="38" spans="1:5" x14ac:dyDescent="0.25">
      <c r="A38" s="236">
        <v>44433</v>
      </c>
      <c r="B38" s="810" t="s">
        <v>16775</v>
      </c>
      <c r="C38" s="230" t="s">
        <v>16955</v>
      </c>
      <c r="D38" s="230" t="s">
        <v>16956</v>
      </c>
      <c r="E38" s="331">
        <v>46.64</v>
      </c>
    </row>
    <row r="39" spans="1:5" x14ac:dyDescent="0.25">
      <c r="A39" s="236">
        <v>44435</v>
      </c>
      <c r="B39" s="810" t="s">
        <v>16775</v>
      </c>
      <c r="C39" s="230" t="s">
        <v>16957</v>
      </c>
      <c r="D39" s="230" t="s">
        <v>16958</v>
      </c>
      <c r="E39" s="331">
        <v>96.53</v>
      </c>
    </row>
    <row r="40" spans="1:5" x14ac:dyDescent="0.25">
      <c r="A40" s="236">
        <v>44435</v>
      </c>
      <c r="B40" s="810" t="s">
        <v>16775</v>
      </c>
      <c r="C40" s="230" t="s">
        <v>16959</v>
      </c>
      <c r="D40" s="230" t="s">
        <v>16960</v>
      </c>
      <c r="E40" s="331">
        <v>15.35</v>
      </c>
    </row>
    <row r="41" spans="1:5" x14ac:dyDescent="0.25">
      <c r="A41" s="236">
        <v>44437</v>
      </c>
      <c r="B41" s="810" t="s">
        <v>16775</v>
      </c>
      <c r="C41" s="230" t="s">
        <v>16961</v>
      </c>
      <c r="D41" s="230" t="s">
        <v>16962</v>
      </c>
      <c r="E41" s="331">
        <v>44.2</v>
      </c>
    </row>
    <row r="42" spans="1:5" x14ac:dyDescent="0.25">
      <c r="A42" s="236">
        <v>44439</v>
      </c>
      <c r="B42" s="810" t="s">
        <v>16775</v>
      </c>
      <c r="C42" s="230" t="s">
        <v>16963</v>
      </c>
      <c r="D42" s="230" t="s">
        <v>16964</v>
      </c>
      <c r="E42" s="331">
        <v>42.09</v>
      </c>
    </row>
    <row r="43" spans="1:5" x14ac:dyDescent="0.25">
      <c r="A43" s="236">
        <v>44439</v>
      </c>
      <c r="B43" s="810" t="s">
        <v>16775</v>
      </c>
      <c r="C43" s="230" t="s">
        <v>16965</v>
      </c>
      <c r="D43" s="230" t="s">
        <v>16966</v>
      </c>
      <c r="E43" s="331">
        <v>10.32</v>
      </c>
    </row>
    <row r="44" spans="1:5" x14ac:dyDescent="0.25">
      <c r="A44" s="236">
        <v>44439</v>
      </c>
      <c r="B44" s="810" t="s">
        <v>16775</v>
      </c>
      <c r="C44" s="230" t="s">
        <v>16967</v>
      </c>
      <c r="D44" s="230" t="s">
        <v>16968</v>
      </c>
      <c r="E44" s="331">
        <v>14.05</v>
      </c>
    </row>
    <row r="45" spans="1:5" x14ac:dyDescent="0.25">
      <c r="A45" s="236">
        <v>44441</v>
      </c>
      <c r="B45" s="810" t="s">
        <v>16775</v>
      </c>
      <c r="C45" s="230" t="s">
        <v>17050</v>
      </c>
      <c r="D45" s="230" t="s">
        <v>17051</v>
      </c>
      <c r="E45" s="331">
        <v>12.15</v>
      </c>
    </row>
    <row r="46" spans="1:5" x14ac:dyDescent="0.25">
      <c r="A46" s="236">
        <v>44445</v>
      </c>
      <c r="B46" s="810" t="s">
        <v>16775</v>
      </c>
      <c r="C46" s="230" t="s">
        <v>17052</v>
      </c>
      <c r="D46" s="230" t="s">
        <v>17053</v>
      </c>
      <c r="E46" s="331">
        <v>12.5</v>
      </c>
    </row>
    <row r="47" spans="1:5" x14ac:dyDescent="0.25">
      <c r="A47" s="236">
        <v>44446</v>
      </c>
      <c r="B47" s="810" t="s">
        <v>16775</v>
      </c>
      <c r="C47" s="230" t="s">
        <v>17054</v>
      </c>
      <c r="D47" s="230" t="s">
        <v>17055</v>
      </c>
      <c r="E47" s="331">
        <v>42.84</v>
      </c>
    </row>
    <row r="48" spans="1:5" x14ac:dyDescent="0.25">
      <c r="A48" s="236">
        <v>44446</v>
      </c>
      <c r="B48" s="810" t="s">
        <v>16775</v>
      </c>
      <c r="C48" s="230" t="s">
        <v>17056</v>
      </c>
      <c r="D48" s="230" t="s">
        <v>17057</v>
      </c>
      <c r="E48" s="331">
        <v>47.93</v>
      </c>
    </row>
    <row r="49" spans="1:5" x14ac:dyDescent="0.25">
      <c r="A49" s="236">
        <v>44448</v>
      </c>
      <c r="B49" s="810" t="s">
        <v>16775</v>
      </c>
      <c r="C49" s="230" t="s">
        <v>17058</v>
      </c>
      <c r="D49" s="230" t="s">
        <v>17059</v>
      </c>
      <c r="E49" s="331">
        <v>26.86</v>
      </c>
    </row>
    <row r="50" spans="1:5" x14ac:dyDescent="0.25">
      <c r="A50" s="236">
        <v>44448</v>
      </c>
      <c r="B50" s="810" t="s">
        <v>16775</v>
      </c>
      <c r="C50" s="230" t="s">
        <v>17060</v>
      </c>
      <c r="D50" s="230" t="s">
        <v>17061</v>
      </c>
      <c r="E50" s="331">
        <v>33.68</v>
      </c>
    </row>
    <row r="51" spans="1:5" x14ac:dyDescent="0.25">
      <c r="A51" s="236">
        <v>44449</v>
      </c>
      <c r="B51" s="810" t="s">
        <v>16775</v>
      </c>
      <c r="C51" s="230" t="s">
        <v>17062</v>
      </c>
      <c r="D51" s="230" t="s">
        <v>17063</v>
      </c>
      <c r="E51" s="331">
        <v>15.68</v>
      </c>
    </row>
    <row r="52" spans="1:5" x14ac:dyDescent="0.25">
      <c r="A52" s="236">
        <v>44451</v>
      </c>
      <c r="B52" s="810" t="s">
        <v>16775</v>
      </c>
      <c r="C52" s="230" t="s">
        <v>17064</v>
      </c>
      <c r="D52" s="230" t="s">
        <v>17065</v>
      </c>
      <c r="E52" s="331">
        <v>27.25</v>
      </c>
    </row>
    <row r="53" spans="1:5" x14ac:dyDescent="0.25">
      <c r="A53" s="236">
        <v>44453</v>
      </c>
      <c r="B53" s="810" t="s">
        <v>16775</v>
      </c>
      <c r="C53" s="230" t="s">
        <v>17066</v>
      </c>
      <c r="D53" s="230" t="s">
        <v>17067</v>
      </c>
      <c r="E53" s="331">
        <v>14.89</v>
      </c>
    </row>
    <row r="54" spans="1:5" x14ac:dyDescent="0.25">
      <c r="A54" s="236">
        <v>44453</v>
      </c>
      <c r="B54" s="810" t="s">
        <v>16775</v>
      </c>
      <c r="C54" s="230" t="s">
        <v>17068</v>
      </c>
      <c r="D54" s="230" t="s">
        <v>17069</v>
      </c>
      <c r="E54" s="331">
        <v>12.62</v>
      </c>
    </row>
    <row r="55" spans="1:5" x14ac:dyDescent="0.25">
      <c r="A55" s="236">
        <v>44455</v>
      </c>
      <c r="B55" s="810" t="s">
        <v>16775</v>
      </c>
      <c r="C55" s="230" t="s">
        <v>17070</v>
      </c>
      <c r="D55" s="230" t="s">
        <v>17071</v>
      </c>
      <c r="E55" s="331">
        <v>11.24</v>
      </c>
    </row>
    <row r="56" spans="1:5" x14ac:dyDescent="0.25">
      <c r="A56" s="236">
        <v>44458</v>
      </c>
      <c r="B56" s="810" t="s">
        <v>16775</v>
      </c>
      <c r="C56" s="230" t="s">
        <v>17072</v>
      </c>
      <c r="D56" s="230" t="s">
        <v>17073</v>
      </c>
      <c r="E56" s="331">
        <v>16.829999999999998</v>
      </c>
    </row>
    <row r="57" spans="1:5" x14ac:dyDescent="0.25">
      <c r="A57" s="236">
        <v>44459</v>
      </c>
      <c r="B57" s="810" t="s">
        <v>16775</v>
      </c>
      <c r="C57" s="230" t="s">
        <v>17074</v>
      </c>
      <c r="D57" s="230" t="s">
        <v>17075</v>
      </c>
      <c r="E57" s="331">
        <v>17.190000000000001</v>
      </c>
    </row>
    <row r="58" spans="1:5" x14ac:dyDescent="0.25">
      <c r="A58" s="236">
        <v>44459</v>
      </c>
      <c r="B58" s="810" t="s">
        <v>16775</v>
      </c>
      <c r="C58" s="230" t="s">
        <v>17076</v>
      </c>
      <c r="D58" s="230" t="s">
        <v>17077</v>
      </c>
      <c r="E58" s="331">
        <v>10.82</v>
      </c>
    </row>
    <row r="59" spans="1:5" x14ac:dyDescent="0.25">
      <c r="A59" s="236">
        <v>44459</v>
      </c>
      <c r="B59" s="810" t="s">
        <v>16775</v>
      </c>
      <c r="C59" s="230" t="s">
        <v>17078</v>
      </c>
      <c r="D59" s="230" t="s">
        <v>17079</v>
      </c>
      <c r="E59" s="331">
        <v>24.61</v>
      </c>
    </row>
    <row r="60" spans="1:5" x14ac:dyDescent="0.25">
      <c r="A60" s="236">
        <v>44459</v>
      </c>
      <c r="B60" s="810" t="s">
        <v>16775</v>
      </c>
      <c r="C60" s="230" t="s">
        <v>17080</v>
      </c>
      <c r="D60" s="230" t="s">
        <v>17081</v>
      </c>
      <c r="E60" s="331">
        <v>17.46</v>
      </c>
    </row>
    <row r="61" spans="1:5" x14ac:dyDescent="0.25">
      <c r="A61" s="236">
        <v>44460</v>
      </c>
      <c r="B61" s="810" t="s">
        <v>16775</v>
      </c>
      <c r="C61" s="230" t="s">
        <v>17082</v>
      </c>
      <c r="D61" s="230" t="s">
        <v>17083</v>
      </c>
      <c r="E61" s="331">
        <v>30.74</v>
      </c>
    </row>
    <row r="62" spans="1:5" x14ac:dyDescent="0.25">
      <c r="A62" s="236">
        <v>44460</v>
      </c>
      <c r="B62" s="810" t="s">
        <v>16775</v>
      </c>
      <c r="C62" s="230" t="s">
        <v>17084</v>
      </c>
      <c r="D62" s="230" t="s">
        <v>17085</v>
      </c>
      <c r="E62" s="331">
        <v>16.8</v>
      </c>
    </row>
    <row r="63" spans="1:5" x14ac:dyDescent="0.25">
      <c r="A63" s="236">
        <v>44461</v>
      </c>
      <c r="B63" s="810" t="s">
        <v>16775</v>
      </c>
      <c r="C63" s="230" t="s">
        <v>17086</v>
      </c>
      <c r="D63" s="230" t="s">
        <v>17087</v>
      </c>
      <c r="E63" s="331">
        <v>14.99</v>
      </c>
    </row>
    <row r="64" spans="1:5" x14ac:dyDescent="0.25">
      <c r="A64" s="236">
        <v>44461</v>
      </c>
      <c r="B64" s="810" t="s">
        <v>16775</v>
      </c>
      <c r="C64" s="230" t="s">
        <v>17088</v>
      </c>
      <c r="D64" s="230" t="s">
        <v>17089</v>
      </c>
      <c r="E64" s="331">
        <v>64.64</v>
      </c>
    </row>
    <row r="65" spans="1:5" x14ac:dyDescent="0.25">
      <c r="A65" s="236">
        <v>44461</v>
      </c>
      <c r="B65" s="810" t="s">
        <v>16775</v>
      </c>
      <c r="C65" s="230" t="s">
        <v>17090</v>
      </c>
      <c r="D65" s="230" t="s">
        <v>17091</v>
      </c>
      <c r="E65" s="331">
        <v>22.87</v>
      </c>
    </row>
    <row r="66" spans="1:5" x14ac:dyDescent="0.25">
      <c r="A66" s="236">
        <v>44465</v>
      </c>
      <c r="B66" s="810" t="s">
        <v>16775</v>
      </c>
      <c r="C66" s="230" t="s">
        <v>17092</v>
      </c>
      <c r="D66" s="230" t="s">
        <v>17093</v>
      </c>
      <c r="E66" s="331">
        <v>39.11</v>
      </c>
    </row>
    <row r="67" spans="1:5" x14ac:dyDescent="0.25">
      <c r="A67" s="236">
        <v>44465</v>
      </c>
      <c r="B67" s="810" t="s">
        <v>16775</v>
      </c>
      <c r="C67" s="230" t="s">
        <v>17094</v>
      </c>
      <c r="D67" s="230" t="s">
        <v>17095</v>
      </c>
      <c r="E67" s="331">
        <v>12.59</v>
      </c>
    </row>
    <row r="68" spans="1:5" x14ac:dyDescent="0.25">
      <c r="A68" s="236">
        <v>44465</v>
      </c>
      <c r="B68" s="810" t="s">
        <v>16775</v>
      </c>
      <c r="C68" s="230" t="s">
        <v>17096</v>
      </c>
      <c r="D68" s="230" t="s">
        <v>17097</v>
      </c>
      <c r="E68" s="331">
        <v>11.91</v>
      </c>
    </row>
    <row r="69" spans="1:5" x14ac:dyDescent="0.25">
      <c r="A69" s="236">
        <v>44467</v>
      </c>
      <c r="B69" s="810" t="s">
        <v>16775</v>
      </c>
      <c r="C69" s="230" t="s">
        <v>17098</v>
      </c>
      <c r="D69" s="230" t="s">
        <v>17099</v>
      </c>
      <c r="E69" s="331">
        <v>35.630000000000003</v>
      </c>
    </row>
    <row r="70" spans="1:5" x14ac:dyDescent="0.25">
      <c r="A70" s="236">
        <v>44467</v>
      </c>
      <c r="B70" s="810" t="s">
        <v>16775</v>
      </c>
      <c r="C70" s="230" t="s">
        <v>17100</v>
      </c>
      <c r="D70" s="230" t="s">
        <v>17101</v>
      </c>
      <c r="E70" s="331">
        <v>27.5</v>
      </c>
    </row>
    <row r="71" spans="1:5" x14ac:dyDescent="0.25">
      <c r="A71" s="236">
        <v>44468</v>
      </c>
      <c r="B71" s="810" t="s">
        <v>16775</v>
      </c>
      <c r="C71" s="230" t="s">
        <v>17102</v>
      </c>
      <c r="D71" s="230" t="s">
        <v>17103</v>
      </c>
      <c r="E71" s="331">
        <v>33.58</v>
      </c>
    </row>
    <row r="72" spans="1:5" x14ac:dyDescent="0.25">
      <c r="A72" s="236">
        <v>44472</v>
      </c>
      <c r="B72" s="810" t="s">
        <v>16775</v>
      </c>
      <c r="C72" s="230" t="s">
        <v>17262</v>
      </c>
      <c r="D72" s="230" t="s">
        <v>17263</v>
      </c>
      <c r="E72" s="331">
        <v>35.6</v>
      </c>
    </row>
    <row r="73" spans="1:5" x14ac:dyDescent="0.25">
      <c r="A73" s="236">
        <v>44472</v>
      </c>
      <c r="B73" s="810" t="s">
        <v>16775</v>
      </c>
      <c r="C73" s="230" t="s">
        <v>17264</v>
      </c>
      <c r="D73" s="230" t="s">
        <v>17265</v>
      </c>
      <c r="E73" s="331">
        <v>25.77</v>
      </c>
    </row>
    <row r="74" spans="1:5" x14ac:dyDescent="0.25">
      <c r="A74" s="236">
        <v>44473</v>
      </c>
      <c r="B74" s="810" t="s">
        <v>16775</v>
      </c>
      <c r="C74" s="230" t="s">
        <v>17266</v>
      </c>
      <c r="D74" s="230" t="s">
        <v>17267</v>
      </c>
      <c r="E74" s="331">
        <v>14.9</v>
      </c>
    </row>
    <row r="75" spans="1:5" x14ac:dyDescent="0.25">
      <c r="A75" s="236">
        <v>44474</v>
      </c>
      <c r="B75" s="810" t="s">
        <v>16775</v>
      </c>
      <c r="C75" s="230" t="s">
        <v>17268</v>
      </c>
      <c r="D75" s="230" t="s">
        <v>17269</v>
      </c>
      <c r="E75" s="331">
        <v>15</v>
      </c>
    </row>
    <row r="76" spans="1:5" x14ac:dyDescent="0.25">
      <c r="A76" s="236">
        <v>44474</v>
      </c>
      <c r="B76" s="810" t="s">
        <v>16775</v>
      </c>
      <c r="C76" s="230" t="s">
        <v>17270</v>
      </c>
      <c r="D76" s="230" t="s">
        <v>17271</v>
      </c>
      <c r="E76" s="331">
        <v>17.489999999999998</v>
      </c>
    </row>
    <row r="77" spans="1:5" x14ac:dyDescent="0.25">
      <c r="A77" s="236">
        <v>44480</v>
      </c>
      <c r="B77" s="810" t="s">
        <v>16775</v>
      </c>
      <c r="C77" s="230" t="s">
        <v>17272</v>
      </c>
      <c r="D77" s="230" t="s">
        <v>17273</v>
      </c>
      <c r="E77" s="331">
        <v>52.03</v>
      </c>
    </row>
    <row r="78" spans="1:5" x14ac:dyDescent="0.25">
      <c r="A78" s="236">
        <v>44480</v>
      </c>
      <c r="B78" s="810" t="s">
        <v>16775</v>
      </c>
      <c r="C78" s="230" t="s">
        <v>17274</v>
      </c>
      <c r="D78" s="230" t="s">
        <v>17275</v>
      </c>
      <c r="E78" s="331">
        <v>29.8</v>
      </c>
    </row>
    <row r="79" spans="1:5" x14ac:dyDescent="0.25">
      <c r="A79" s="236">
        <v>44481</v>
      </c>
      <c r="B79" s="810" t="s">
        <v>16775</v>
      </c>
      <c r="C79" s="230" t="s">
        <v>17276</v>
      </c>
      <c r="D79" s="230" t="s">
        <v>17277</v>
      </c>
      <c r="E79" s="331">
        <v>10</v>
      </c>
    </row>
    <row r="80" spans="1:5" x14ac:dyDescent="0.25">
      <c r="A80" s="236">
        <v>44481</v>
      </c>
      <c r="B80" s="810" t="s">
        <v>16775</v>
      </c>
      <c r="C80" s="230" t="s">
        <v>17278</v>
      </c>
      <c r="D80" s="230" t="s">
        <v>17279</v>
      </c>
      <c r="E80" s="331">
        <v>24</v>
      </c>
    </row>
    <row r="81" spans="1:5" x14ac:dyDescent="0.25">
      <c r="A81" s="236">
        <v>44481</v>
      </c>
      <c r="B81" s="810" t="s">
        <v>16775</v>
      </c>
      <c r="C81" s="230" t="s">
        <v>17280</v>
      </c>
      <c r="D81" s="230" t="s">
        <v>17281</v>
      </c>
      <c r="E81" s="331">
        <v>29.5</v>
      </c>
    </row>
    <row r="82" spans="1:5" x14ac:dyDescent="0.25">
      <c r="A82" s="236">
        <v>44483</v>
      </c>
      <c r="B82" s="810" t="s">
        <v>16775</v>
      </c>
      <c r="C82" s="230" t="s">
        <v>17282</v>
      </c>
      <c r="D82" s="230" t="s">
        <v>17283</v>
      </c>
      <c r="E82" s="331">
        <v>7.25</v>
      </c>
    </row>
    <row r="83" spans="1:5" x14ac:dyDescent="0.25">
      <c r="A83" s="236">
        <v>44483</v>
      </c>
      <c r="B83" s="810" t="s">
        <v>16775</v>
      </c>
      <c r="C83" s="230" t="s">
        <v>17284</v>
      </c>
      <c r="D83" s="230" t="s">
        <v>17285</v>
      </c>
      <c r="E83" s="331">
        <v>17.489999999999998</v>
      </c>
    </row>
    <row r="84" spans="1:5" x14ac:dyDescent="0.25">
      <c r="A84" s="236">
        <v>44483</v>
      </c>
      <c r="B84" s="810" t="s">
        <v>16775</v>
      </c>
      <c r="C84" s="230" t="s">
        <v>17286</v>
      </c>
      <c r="D84" s="230" t="s">
        <v>17287</v>
      </c>
      <c r="E84" s="331">
        <v>11.52</v>
      </c>
    </row>
    <row r="85" spans="1:5" x14ac:dyDescent="0.25">
      <c r="A85" s="236">
        <v>44483</v>
      </c>
      <c r="B85" s="810" t="s">
        <v>16775</v>
      </c>
      <c r="C85" s="230" t="s">
        <v>17288</v>
      </c>
      <c r="D85" s="230" t="s">
        <v>17289</v>
      </c>
      <c r="E85" s="331">
        <v>16.079999999999998</v>
      </c>
    </row>
    <row r="86" spans="1:5" x14ac:dyDescent="0.25">
      <c r="A86" s="236">
        <v>44486</v>
      </c>
      <c r="B86" s="810" t="s">
        <v>16775</v>
      </c>
      <c r="C86" s="230" t="s">
        <v>17290</v>
      </c>
      <c r="D86" s="230" t="s">
        <v>17291</v>
      </c>
      <c r="E86" s="331">
        <v>36.51</v>
      </c>
    </row>
    <row r="87" spans="1:5" x14ac:dyDescent="0.25">
      <c r="A87" s="236">
        <v>44488</v>
      </c>
      <c r="B87" s="810" t="s">
        <v>16775</v>
      </c>
      <c r="C87" s="230" t="s">
        <v>17292</v>
      </c>
      <c r="D87" s="230" t="s">
        <v>17293</v>
      </c>
      <c r="E87" s="331">
        <v>15.85</v>
      </c>
    </row>
    <row r="88" spans="1:5" x14ac:dyDescent="0.25">
      <c r="A88" s="236">
        <v>44488</v>
      </c>
      <c r="B88" s="810" t="s">
        <v>16775</v>
      </c>
      <c r="C88" s="230" t="s">
        <v>17294</v>
      </c>
      <c r="D88" s="230" t="s">
        <v>17295</v>
      </c>
      <c r="E88" s="331">
        <v>15.32</v>
      </c>
    </row>
    <row r="89" spans="1:5" x14ac:dyDescent="0.25">
      <c r="A89" s="236">
        <v>44488</v>
      </c>
      <c r="B89" s="810" t="s">
        <v>16775</v>
      </c>
      <c r="C89" s="230" t="s">
        <v>17296</v>
      </c>
      <c r="D89" s="230" t="s">
        <v>17297</v>
      </c>
      <c r="E89" s="331">
        <v>18.75</v>
      </c>
    </row>
    <row r="90" spans="1:5" x14ac:dyDescent="0.25">
      <c r="A90" s="236">
        <v>44491</v>
      </c>
      <c r="B90" s="810" t="s">
        <v>16775</v>
      </c>
      <c r="C90" s="230" t="s">
        <v>17298</v>
      </c>
      <c r="D90" s="230" t="s">
        <v>17299</v>
      </c>
      <c r="E90" s="331">
        <v>13.75</v>
      </c>
    </row>
    <row r="91" spans="1:5" x14ac:dyDescent="0.25">
      <c r="A91" s="236">
        <v>44493</v>
      </c>
      <c r="B91" s="810" t="s">
        <v>16775</v>
      </c>
      <c r="C91" s="230" t="s">
        <v>17300</v>
      </c>
      <c r="D91" s="230" t="s">
        <v>17301</v>
      </c>
      <c r="E91" s="331">
        <v>12.88</v>
      </c>
    </row>
    <row r="92" spans="1:5" x14ac:dyDescent="0.25">
      <c r="A92" s="236">
        <v>44493</v>
      </c>
      <c r="B92" s="810" t="s">
        <v>16775</v>
      </c>
      <c r="C92" s="230" t="s">
        <v>17302</v>
      </c>
      <c r="D92" s="230" t="s">
        <v>17303</v>
      </c>
      <c r="E92" s="331">
        <v>24.15</v>
      </c>
    </row>
    <row r="93" spans="1:5" x14ac:dyDescent="0.25">
      <c r="A93" s="236">
        <v>44493</v>
      </c>
      <c r="B93" s="810" t="s">
        <v>16775</v>
      </c>
      <c r="C93" s="230" t="s">
        <v>17304</v>
      </c>
      <c r="D93" s="230" t="s">
        <v>17305</v>
      </c>
      <c r="E93" s="331">
        <v>39.9</v>
      </c>
    </row>
    <row r="94" spans="1:5" x14ac:dyDescent="0.25">
      <c r="A94" s="236">
        <v>44493</v>
      </c>
      <c r="B94" s="810" t="s">
        <v>16775</v>
      </c>
      <c r="C94" s="230" t="s">
        <v>17306</v>
      </c>
      <c r="D94" s="230" t="s">
        <v>17307</v>
      </c>
      <c r="E94" s="331">
        <v>33.4</v>
      </c>
    </row>
    <row r="95" spans="1:5" x14ac:dyDescent="0.25">
      <c r="A95" s="236">
        <v>44493</v>
      </c>
      <c r="B95" s="810" t="s">
        <v>16775</v>
      </c>
      <c r="C95" s="230" t="s">
        <v>17308</v>
      </c>
      <c r="D95" s="230" t="s">
        <v>17309</v>
      </c>
      <c r="E95" s="331">
        <v>41.76</v>
      </c>
    </row>
    <row r="96" spans="1:5" x14ac:dyDescent="0.25">
      <c r="A96" s="236">
        <v>44493</v>
      </c>
      <c r="B96" s="810" t="s">
        <v>16775</v>
      </c>
      <c r="C96" s="230" t="s">
        <v>17310</v>
      </c>
      <c r="D96" s="230" t="s">
        <v>17311</v>
      </c>
      <c r="E96" s="331">
        <v>37.22</v>
      </c>
    </row>
    <row r="97" spans="1:5" x14ac:dyDescent="0.25">
      <c r="A97" s="236">
        <v>44495</v>
      </c>
      <c r="B97" s="810" t="s">
        <v>16775</v>
      </c>
      <c r="C97" s="230" t="s">
        <v>17312</v>
      </c>
      <c r="D97" s="230" t="s">
        <v>17313</v>
      </c>
      <c r="E97" s="331">
        <v>6.65</v>
      </c>
    </row>
    <row r="98" spans="1:5" x14ac:dyDescent="0.25">
      <c r="A98" s="236">
        <v>44495</v>
      </c>
      <c r="B98" s="810" t="s">
        <v>16775</v>
      </c>
      <c r="C98" s="230" t="s">
        <v>17314</v>
      </c>
      <c r="D98" s="230" t="s">
        <v>17315</v>
      </c>
      <c r="E98" s="331">
        <v>14.96</v>
      </c>
    </row>
    <row r="99" spans="1:5" x14ac:dyDescent="0.25">
      <c r="A99" s="236">
        <v>44495</v>
      </c>
      <c r="B99" s="810" t="s">
        <v>16775</v>
      </c>
      <c r="C99" s="230" t="s">
        <v>17316</v>
      </c>
      <c r="D99" s="230" t="s">
        <v>17317</v>
      </c>
      <c r="E99" s="331">
        <v>19.41</v>
      </c>
    </row>
    <row r="100" spans="1:5" x14ac:dyDescent="0.25">
      <c r="A100" s="236">
        <v>44495</v>
      </c>
      <c r="B100" s="810" t="s">
        <v>16775</v>
      </c>
      <c r="C100" s="230" t="s">
        <v>17318</v>
      </c>
      <c r="D100" s="230" t="s">
        <v>17319</v>
      </c>
      <c r="E100" s="331">
        <v>15.61</v>
      </c>
    </row>
    <row r="101" spans="1:5" x14ac:dyDescent="0.25">
      <c r="A101" s="236">
        <v>44500</v>
      </c>
      <c r="B101" s="810" t="s">
        <v>16775</v>
      </c>
      <c r="C101" s="230" t="s">
        <v>17320</v>
      </c>
      <c r="D101" s="230" t="s">
        <v>17321</v>
      </c>
      <c r="E101" s="331">
        <v>9.0500000000000007</v>
      </c>
    </row>
    <row r="102" spans="1:5" x14ac:dyDescent="0.25">
      <c r="A102" s="236">
        <v>44500</v>
      </c>
      <c r="B102" s="810" t="s">
        <v>16775</v>
      </c>
      <c r="C102" s="230" t="s">
        <v>17322</v>
      </c>
      <c r="D102" s="230" t="s">
        <v>17323</v>
      </c>
      <c r="E102" s="331">
        <v>15.61</v>
      </c>
    </row>
    <row r="103" spans="1:5" x14ac:dyDescent="0.25">
      <c r="A103" s="236">
        <v>44500</v>
      </c>
      <c r="B103" s="810" t="s">
        <v>16775</v>
      </c>
      <c r="C103" s="230" t="s">
        <v>17324</v>
      </c>
      <c r="D103" s="230" t="s">
        <v>17325</v>
      </c>
      <c r="E103" s="331">
        <v>15.06</v>
      </c>
    </row>
    <row r="104" spans="1:5" x14ac:dyDescent="0.25">
      <c r="A104" s="236">
        <v>44500</v>
      </c>
      <c r="B104" s="810" t="s">
        <v>16775</v>
      </c>
      <c r="C104" s="230" t="s">
        <v>17326</v>
      </c>
      <c r="D104" s="230" t="s">
        <v>17327</v>
      </c>
      <c r="E104" s="331">
        <v>10.25</v>
      </c>
    </row>
    <row r="105" spans="1:5" x14ac:dyDescent="0.25">
      <c r="A105" s="236">
        <v>44500</v>
      </c>
      <c r="B105" s="810" t="s">
        <v>16775</v>
      </c>
      <c r="C105" s="230" t="s">
        <v>17328</v>
      </c>
      <c r="D105" s="230" t="s">
        <v>17329</v>
      </c>
      <c r="E105" s="331">
        <v>43.33</v>
      </c>
    </row>
    <row r="106" spans="1:5" x14ac:dyDescent="0.25">
      <c r="A106" s="236">
        <v>44500</v>
      </c>
      <c r="B106" s="810" t="s">
        <v>16775</v>
      </c>
      <c r="C106" s="230" t="s">
        <v>17330</v>
      </c>
      <c r="D106" s="230" t="s">
        <v>17331</v>
      </c>
      <c r="E106" s="331">
        <v>14.58</v>
      </c>
    </row>
    <row r="107" spans="1:5" x14ac:dyDescent="0.25">
      <c r="A107" s="236">
        <v>44500</v>
      </c>
      <c r="B107" s="810" t="s">
        <v>16775</v>
      </c>
      <c r="C107" s="230" t="s">
        <v>17332</v>
      </c>
      <c r="D107" s="230" t="s">
        <v>17333</v>
      </c>
      <c r="E107" s="331">
        <v>6.65</v>
      </c>
    </row>
    <row r="108" spans="1:5" x14ac:dyDescent="0.25">
      <c r="A108" s="236">
        <v>44500</v>
      </c>
      <c r="B108" s="810" t="s">
        <v>16775</v>
      </c>
      <c r="C108" s="230" t="s">
        <v>17334</v>
      </c>
      <c r="D108" s="230" t="s">
        <v>17335</v>
      </c>
      <c r="E108" s="331">
        <v>35.65</v>
      </c>
    </row>
    <row r="109" spans="1:5" x14ac:dyDescent="0.25">
      <c r="A109" s="236">
        <v>44500</v>
      </c>
      <c r="B109" s="810" t="s">
        <v>16775</v>
      </c>
      <c r="C109" s="230" t="s">
        <v>17336</v>
      </c>
      <c r="D109" s="230" t="s">
        <v>17337</v>
      </c>
      <c r="E109" s="331">
        <v>20.239999999999998</v>
      </c>
    </row>
    <row r="110" spans="1:5" x14ac:dyDescent="0.25">
      <c r="A110" s="236">
        <v>44500</v>
      </c>
      <c r="B110" s="810" t="s">
        <v>16775</v>
      </c>
      <c r="C110" s="230" t="s">
        <v>17338</v>
      </c>
      <c r="D110" s="230" t="s">
        <v>17339</v>
      </c>
      <c r="E110" s="331">
        <v>5</v>
      </c>
    </row>
    <row r="111" spans="1:5" x14ac:dyDescent="0.25">
      <c r="A111" s="236">
        <v>44500</v>
      </c>
      <c r="B111" s="810" t="s">
        <v>16775</v>
      </c>
      <c r="C111" s="230" t="s">
        <v>17340</v>
      </c>
      <c r="D111" s="230" t="s">
        <v>17341</v>
      </c>
      <c r="E111" s="331">
        <v>34.47</v>
      </c>
    </row>
    <row r="112" spans="1:5" x14ac:dyDescent="0.25">
      <c r="A112" s="236">
        <v>44500</v>
      </c>
      <c r="B112" s="810" t="s">
        <v>16775</v>
      </c>
      <c r="C112" s="230" t="s">
        <v>17342</v>
      </c>
      <c r="D112" s="230" t="s">
        <v>17343</v>
      </c>
      <c r="E112" s="331">
        <v>16.47</v>
      </c>
    </row>
    <row r="113" spans="1:5" x14ac:dyDescent="0.25">
      <c r="A113" s="236">
        <v>44500</v>
      </c>
      <c r="B113" s="810" t="s">
        <v>16775</v>
      </c>
      <c r="C113" s="230" t="s">
        <v>17344</v>
      </c>
      <c r="D113" s="230" t="s">
        <v>17345</v>
      </c>
      <c r="E113" s="331">
        <v>12.5</v>
      </c>
    </row>
    <row r="114" spans="1:5" x14ac:dyDescent="0.25">
      <c r="A114" s="236">
        <v>44502</v>
      </c>
      <c r="B114" s="810" t="s">
        <v>16775</v>
      </c>
      <c r="C114" s="230" t="s">
        <v>17511</v>
      </c>
      <c r="D114" s="230" t="s">
        <v>17512</v>
      </c>
      <c r="E114" s="331">
        <v>29.33</v>
      </c>
    </row>
    <row r="115" spans="1:5" x14ac:dyDescent="0.25">
      <c r="A115" s="236">
        <v>44502</v>
      </c>
      <c r="B115" s="810" t="s">
        <v>16775</v>
      </c>
      <c r="C115" s="230" t="s">
        <v>17513</v>
      </c>
      <c r="D115" s="230" t="s">
        <v>17514</v>
      </c>
      <c r="E115" s="331">
        <v>18.68</v>
      </c>
    </row>
    <row r="116" spans="1:5" x14ac:dyDescent="0.25">
      <c r="A116" s="236">
        <v>44502</v>
      </c>
      <c r="B116" s="810" t="s">
        <v>16775</v>
      </c>
      <c r="C116" s="230" t="s">
        <v>17515</v>
      </c>
      <c r="D116" s="230" t="s">
        <v>17516</v>
      </c>
      <c r="E116" s="331">
        <v>4.9800000000000004</v>
      </c>
    </row>
    <row r="117" spans="1:5" x14ac:dyDescent="0.25">
      <c r="A117" s="236">
        <v>44507</v>
      </c>
      <c r="B117" s="810" t="s">
        <v>16775</v>
      </c>
      <c r="C117" s="230" t="s">
        <v>17517</v>
      </c>
      <c r="D117" s="230" t="s">
        <v>17518</v>
      </c>
      <c r="E117" s="331">
        <v>15.23</v>
      </c>
    </row>
    <row r="118" spans="1:5" x14ac:dyDescent="0.25">
      <c r="A118" s="236">
        <v>44507</v>
      </c>
      <c r="B118" s="810" t="s">
        <v>16775</v>
      </c>
      <c r="C118" s="230" t="s">
        <v>17519</v>
      </c>
      <c r="D118" s="230" t="s">
        <v>17520</v>
      </c>
      <c r="E118" s="331">
        <v>48.03</v>
      </c>
    </row>
    <row r="119" spans="1:5" x14ac:dyDescent="0.25">
      <c r="A119" s="236">
        <v>44507</v>
      </c>
      <c r="B119" s="810" t="s">
        <v>16775</v>
      </c>
      <c r="C119" s="230" t="s">
        <v>17521</v>
      </c>
      <c r="D119" s="230" t="s">
        <v>17522</v>
      </c>
      <c r="E119" s="331">
        <v>38.08</v>
      </c>
    </row>
    <row r="120" spans="1:5" x14ac:dyDescent="0.25">
      <c r="A120" s="236">
        <v>44507</v>
      </c>
      <c r="B120" s="810" t="s">
        <v>16775</v>
      </c>
      <c r="C120" s="230" t="s">
        <v>17523</v>
      </c>
      <c r="D120" s="230" t="s">
        <v>17524</v>
      </c>
      <c r="E120" s="331">
        <v>23.41</v>
      </c>
    </row>
    <row r="121" spans="1:5" x14ac:dyDescent="0.25">
      <c r="A121" s="236">
        <v>44507</v>
      </c>
      <c r="B121" s="810" t="s">
        <v>16775</v>
      </c>
      <c r="C121" s="230" t="s">
        <v>17525</v>
      </c>
      <c r="D121" s="230" t="s">
        <v>17526</v>
      </c>
      <c r="E121" s="331">
        <v>14</v>
      </c>
    </row>
    <row r="122" spans="1:5" x14ac:dyDescent="0.25">
      <c r="A122" s="236">
        <v>44507</v>
      </c>
      <c r="B122" s="810" t="s">
        <v>16775</v>
      </c>
      <c r="C122" s="230" t="s">
        <v>17527</v>
      </c>
      <c r="D122" s="230" t="s">
        <v>17528</v>
      </c>
      <c r="E122" s="331">
        <v>11</v>
      </c>
    </row>
    <row r="123" spans="1:5" x14ac:dyDescent="0.25">
      <c r="A123" s="236">
        <v>44509</v>
      </c>
      <c r="B123" s="810" t="s">
        <v>16775</v>
      </c>
      <c r="C123" s="230" t="s">
        <v>17529</v>
      </c>
      <c r="D123" s="230" t="s">
        <v>17530</v>
      </c>
      <c r="E123" s="331">
        <v>35.479999999999997</v>
      </c>
    </row>
    <row r="124" spans="1:5" x14ac:dyDescent="0.25">
      <c r="A124" s="236">
        <v>44509</v>
      </c>
      <c r="B124" s="810" t="s">
        <v>16775</v>
      </c>
      <c r="C124" s="230" t="s">
        <v>17531</v>
      </c>
      <c r="D124" s="230" t="s">
        <v>17532</v>
      </c>
      <c r="E124" s="331">
        <v>29</v>
      </c>
    </row>
    <row r="125" spans="1:5" x14ac:dyDescent="0.25">
      <c r="A125" s="236">
        <v>44511</v>
      </c>
      <c r="B125" s="810" t="s">
        <v>16775</v>
      </c>
      <c r="C125" s="230" t="s">
        <v>17533</v>
      </c>
      <c r="D125" s="230" t="s">
        <v>17534</v>
      </c>
      <c r="E125" s="331">
        <v>15</v>
      </c>
    </row>
    <row r="126" spans="1:5" x14ac:dyDescent="0.25">
      <c r="A126" s="236">
        <v>44514</v>
      </c>
      <c r="B126" s="810" t="s">
        <v>16775</v>
      </c>
      <c r="C126" s="230" t="s">
        <v>17535</v>
      </c>
      <c r="D126" s="230" t="s">
        <v>17536</v>
      </c>
      <c r="E126" s="331">
        <v>25.43</v>
      </c>
    </row>
    <row r="127" spans="1:5" x14ac:dyDescent="0.25">
      <c r="A127" s="236">
        <v>44514</v>
      </c>
      <c r="B127" s="810" t="s">
        <v>16775</v>
      </c>
      <c r="C127" s="230" t="s">
        <v>17537</v>
      </c>
      <c r="D127" s="230" t="s">
        <v>17538</v>
      </c>
      <c r="E127" s="331">
        <v>6.65</v>
      </c>
    </row>
    <row r="128" spans="1:5" x14ac:dyDescent="0.25">
      <c r="A128" s="236">
        <v>44514</v>
      </c>
      <c r="B128" s="810" t="s">
        <v>16775</v>
      </c>
      <c r="C128" s="230" t="s">
        <v>17539</v>
      </c>
      <c r="D128" s="230" t="s">
        <v>17540</v>
      </c>
      <c r="E128" s="331">
        <v>34.82</v>
      </c>
    </row>
    <row r="129" spans="1:5" x14ac:dyDescent="0.25">
      <c r="A129" s="236">
        <v>44514</v>
      </c>
      <c r="B129" s="810" t="s">
        <v>16775</v>
      </c>
      <c r="C129" s="230" t="s">
        <v>17541</v>
      </c>
      <c r="D129" s="230" t="s">
        <v>17542</v>
      </c>
      <c r="E129" s="331">
        <v>15.61</v>
      </c>
    </row>
    <row r="130" spans="1:5" x14ac:dyDescent="0.25">
      <c r="A130" s="236">
        <v>44514</v>
      </c>
      <c r="B130" s="810" t="s">
        <v>16775</v>
      </c>
      <c r="C130" s="230" t="s">
        <v>17543</v>
      </c>
      <c r="D130" s="230" t="s">
        <v>17544</v>
      </c>
      <c r="E130" s="331">
        <v>42.72</v>
      </c>
    </row>
    <row r="131" spans="1:5" x14ac:dyDescent="0.25">
      <c r="A131" s="236">
        <v>44514</v>
      </c>
      <c r="B131" s="810" t="s">
        <v>16775</v>
      </c>
      <c r="C131" s="230" t="s">
        <v>17545</v>
      </c>
      <c r="D131" s="230" t="s">
        <v>17546</v>
      </c>
      <c r="E131" s="331">
        <v>12.5</v>
      </c>
    </row>
    <row r="132" spans="1:5" x14ac:dyDescent="0.25">
      <c r="A132" s="236">
        <v>44514</v>
      </c>
      <c r="B132" s="810" t="s">
        <v>16775</v>
      </c>
      <c r="C132" s="230" t="s">
        <v>17547</v>
      </c>
      <c r="D132" s="230" t="s">
        <v>17548</v>
      </c>
      <c r="E132" s="331">
        <v>44.21</v>
      </c>
    </row>
    <row r="133" spans="1:5" x14ac:dyDescent="0.25">
      <c r="A133" s="236">
        <v>44516</v>
      </c>
      <c r="B133" s="810" t="s">
        <v>16775</v>
      </c>
      <c r="C133" s="230" t="s">
        <v>17549</v>
      </c>
      <c r="D133" s="230" t="s">
        <v>17550</v>
      </c>
      <c r="E133" s="331">
        <v>32.380000000000003</v>
      </c>
    </row>
    <row r="134" spans="1:5" x14ac:dyDescent="0.25">
      <c r="A134" s="236">
        <v>44516</v>
      </c>
      <c r="B134" s="810" t="s">
        <v>16775</v>
      </c>
      <c r="C134" s="230" t="s">
        <v>17551</v>
      </c>
      <c r="D134" s="230" t="s">
        <v>17552</v>
      </c>
      <c r="E134" s="331">
        <v>15.4</v>
      </c>
    </row>
    <row r="135" spans="1:5" x14ac:dyDescent="0.25">
      <c r="A135" s="236">
        <v>44517</v>
      </c>
      <c r="B135" s="810" t="s">
        <v>16775</v>
      </c>
      <c r="C135" s="230" t="s">
        <v>17553</v>
      </c>
      <c r="D135" s="230" t="s">
        <v>17554</v>
      </c>
      <c r="E135" s="331">
        <v>39.700000000000003</v>
      </c>
    </row>
    <row r="136" spans="1:5" x14ac:dyDescent="0.25">
      <c r="A136" s="236">
        <v>44521</v>
      </c>
      <c r="B136" s="810" t="s">
        <v>16775</v>
      </c>
      <c r="C136" s="230" t="s">
        <v>17555</v>
      </c>
      <c r="D136" s="230" t="s">
        <v>17556</v>
      </c>
      <c r="E136" s="331">
        <v>19.39</v>
      </c>
    </row>
    <row r="137" spans="1:5" x14ac:dyDescent="0.25">
      <c r="A137" s="236">
        <v>44521</v>
      </c>
      <c r="B137" s="810" t="s">
        <v>16775</v>
      </c>
      <c r="C137" s="230" t="s">
        <v>17557</v>
      </c>
      <c r="D137" s="230" t="s">
        <v>17558</v>
      </c>
      <c r="E137" s="331">
        <v>13.4</v>
      </c>
    </row>
    <row r="138" spans="1:5" x14ac:dyDescent="0.25">
      <c r="A138" s="236">
        <v>44521</v>
      </c>
      <c r="B138" s="810" t="s">
        <v>16775</v>
      </c>
      <c r="C138" s="230" t="s">
        <v>17559</v>
      </c>
      <c r="D138" s="230" t="s">
        <v>17560</v>
      </c>
      <c r="E138" s="331">
        <v>35.130000000000003</v>
      </c>
    </row>
    <row r="139" spans="1:5" x14ac:dyDescent="0.25">
      <c r="A139" s="236">
        <v>44521</v>
      </c>
      <c r="B139" s="810" t="s">
        <v>16775</v>
      </c>
      <c r="C139" s="230" t="s">
        <v>17561</v>
      </c>
      <c r="D139" s="230" t="s">
        <v>17562</v>
      </c>
      <c r="E139" s="331">
        <v>47.02</v>
      </c>
    </row>
    <row r="140" spans="1:5" x14ac:dyDescent="0.25">
      <c r="A140" s="236">
        <v>44521</v>
      </c>
      <c r="B140" s="810" t="s">
        <v>16775</v>
      </c>
      <c r="C140" s="230" t="s">
        <v>17563</v>
      </c>
      <c r="D140" s="230" t="s">
        <v>17564</v>
      </c>
      <c r="E140" s="331">
        <v>12.58</v>
      </c>
    </row>
    <row r="141" spans="1:5" x14ac:dyDescent="0.25">
      <c r="A141" s="236">
        <v>44523</v>
      </c>
      <c r="B141" s="810" t="s">
        <v>16775</v>
      </c>
      <c r="C141" s="230" t="s">
        <v>17565</v>
      </c>
      <c r="D141" s="230" t="s">
        <v>17566</v>
      </c>
      <c r="E141" s="331">
        <v>14.99</v>
      </c>
    </row>
    <row r="142" spans="1:5" x14ac:dyDescent="0.25">
      <c r="A142" s="236">
        <v>44523</v>
      </c>
      <c r="B142" s="810" t="s">
        <v>16775</v>
      </c>
      <c r="C142" s="230" t="s">
        <v>17567</v>
      </c>
      <c r="D142" s="230" t="s">
        <v>17568</v>
      </c>
      <c r="E142" s="331">
        <v>14.64</v>
      </c>
    </row>
    <row r="143" spans="1:5" x14ac:dyDescent="0.25">
      <c r="A143" s="236">
        <v>44523</v>
      </c>
      <c r="B143" s="810" t="s">
        <v>16775</v>
      </c>
      <c r="C143" s="230" t="s">
        <v>17569</v>
      </c>
      <c r="D143" s="230" t="s">
        <v>17570</v>
      </c>
      <c r="E143" s="331">
        <v>11</v>
      </c>
    </row>
    <row r="144" spans="1:5" x14ac:dyDescent="0.25">
      <c r="A144" s="236">
        <v>44524</v>
      </c>
      <c r="B144" s="810" t="s">
        <v>16775</v>
      </c>
      <c r="C144" s="230" t="s">
        <v>17571</v>
      </c>
      <c r="D144" s="230" t="s">
        <v>17572</v>
      </c>
      <c r="E144" s="331">
        <v>41.4</v>
      </c>
    </row>
    <row r="145" spans="1:5" x14ac:dyDescent="0.25">
      <c r="A145" s="236">
        <v>44528</v>
      </c>
      <c r="B145" s="810" t="s">
        <v>16775</v>
      </c>
      <c r="C145" s="230" t="s">
        <v>17573</v>
      </c>
      <c r="D145" s="230" t="s">
        <v>17574</v>
      </c>
      <c r="E145" s="331">
        <v>8.75</v>
      </c>
    </row>
    <row r="146" spans="1:5" x14ac:dyDescent="0.25">
      <c r="A146" s="236">
        <v>44528</v>
      </c>
      <c r="B146" s="810" t="s">
        <v>16775</v>
      </c>
      <c r="C146" s="230" t="s">
        <v>17575</v>
      </c>
      <c r="D146" s="230" t="s">
        <v>17576</v>
      </c>
      <c r="E146" s="331">
        <v>35.369999999999997</v>
      </c>
    </row>
    <row r="147" spans="1:5" x14ac:dyDescent="0.25">
      <c r="A147" s="236">
        <v>44528</v>
      </c>
      <c r="B147" s="810" t="s">
        <v>16775</v>
      </c>
      <c r="C147" s="230" t="s">
        <v>17577</v>
      </c>
      <c r="D147" s="230" t="s">
        <v>17578</v>
      </c>
      <c r="E147" s="331">
        <v>11.18</v>
      </c>
    </row>
    <row r="148" spans="1:5" x14ac:dyDescent="0.25">
      <c r="A148" s="236">
        <v>44528</v>
      </c>
      <c r="B148" s="810" t="s">
        <v>16775</v>
      </c>
      <c r="C148" s="230" t="s">
        <v>17579</v>
      </c>
      <c r="D148" s="230" t="s">
        <v>17580</v>
      </c>
      <c r="E148" s="331">
        <v>11</v>
      </c>
    </row>
    <row r="149" spans="1:5" x14ac:dyDescent="0.25">
      <c r="A149" s="236">
        <v>44528</v>
      </c>
      <c r="B149" s="810" t="s">
        <v>16775</v>
      </c>
      <c r="C149" s="230" t="s">
        <v>17581</v>
      </c>
      <c r="D149" s="230" t="s">
        <v>17582</v>
      </c>
      <c r="E149" s="331">
        <v>22.86</v>
      </c>
    </row>
    <row r="150" spans="1:5" x14ac:dyDescent="0.25">
      <c r="A150" s="236">
        <v>44528</v>
      </c>
      <c r="B150" s="810" t="s">
        <v>16775</v>
      </c>
      <c r="C150" s="230" t="s">
        <v>17583</v>
      </c>
      <c r="D150" s="230" t="s">
        <v>17584</v>
      </c>
      <c r="E150" s="331">
        <v>15.91</v>
      </c>
    </row>
    <row r="151" spans="1:5" x14ac:dyDescent="0.25">
      <c r="A151" s="236">
        <v>44528</v>
      </c>
      <c r="B151" s="810" t="s">
        <v>16775</v>
      </c>
      <c r="C151" s="230" t="s">
        <v>17585</v>
      </c>
      <c r="D151" s="230" t="s">
        <v>17586</v>
      </c>
      <c r="E151" s="331">
        <v>11</v>
      </c>
    </row>
    <row r="152" spans="1:5" x14ac:dyDescent="0.25">
      <c r="A152" s="236">
        <v>44528</v>
      </c>
      <c r="B152" s="810" t="s">
        <v>16775</v>
      </c>
      <c r="C152" s="230" t="s">
        <v>17587</v>
      </c>
      <c r="D152" s="230" t="s">
        <v>17588</v>
      </c>
      <c r="E152" s="331">
        <v>33.53</v>
      </c>
    </row>
    <row r="153" spans="1:5" x14ac:dyDescent="0.25">
      <c r="A153" s="236">
        <v>44529</v>
      </c>
      <c r="B153" s="810" t="s">
        <v>16775</v>
      </c>
      <c r="C153" s="230" t="s">
        <v>17589</v>
      </c>
      <c r="D153" s="230" t="s">
        <v>17590</v>
      </c>
      <c r="E153" s="331">
        <v>11.93</v>
      </c>
    </row>
    <row r="154" spans="1:5" x14ac:dyDescent="0.25">
      <c r="A154" s="236">
        <v>44530</v>
      </c>
      <c r="B154" s="810" t="s">
        <v>16775</v>
      </c>
      <c r="C154" s="230" t="s">
        <v>17591</v>
      </c>
      <c r="D154" s="230" t="s">
        <v>17592</v>
      </c>
      <c r="E154" s="331">
        <v>3.44</v>
      </c>
    </row>
    <row r="155" spans="1:5" x14ac:dyDescent="0.25">
      <c r="A155" s="236">
        <v>44530</v>
      </c>
      <c r="B155" s="810" t="s">
        <v>16775</v>
      </c>
      <c r="C155" s="230" t="s">
        <v>17593</v>
      </c>
      <c r="D155" s="230" t="s">
        <v>17594</v>
      </c>
      <c r="E155" s="331">
        <v>12.6</v>
      </c>
    </row>
    <row r="156" spans="1:5" x14ac:dyDescent="0.25">
      <c r="A156" s="236">
        <v>44530</v>
      </c>
      <c r="B156" s="810" t="s">
        <v>16775</v>
      </c>
      <c r="C156" s="230" t="s">
        <v>17595</v>
      </c>
      <c r="D156" s="230" t="s">
        <v>17596</v>
      </c>
      <c r="E156" s="331">
        <v>12.5</v>
      </c>
    </row>
    <row r="157" spans="1:5" x14ac:dyDescent="0.25">
      <c r="A157" s="236">
        <v>44530</v>
      </c>
      <c r="B157" s="810" t="s">
        <v>16775</v>
      </c>
      <c r="C157" s="230" t="s">
        <v>17597</v>
      </c>
      <c r="D157" s="230" t="s">
        <v>17598</v>
      </c>
      <c r="E157" s="331">
        <v>23.17</v>
      </c>
    </row>
    <row r="158" spans="1:5" x14ac:dyDescent="0.25">
      <c r="A158" s="236">
        <v>44535</v>
      </c>
      <c r="B158" s="810" t="s">
        <v>16775</v>
      </c>
      <c r="C158" s="230" t="s">
        <v>17691</v>
      </c>
      <c r="D158" s="230" t="s">
        <v>17692</v>
      </c>
      <c r="E158" s="331">
        <v>26.02</v>
      </c>
    </row>
    <row r="159" spans="1:5" x14ac:dyDescent="0.25">
      <c r="A159" s="236">
        <v>44535</v>
      </c>
      <c r="B159" s="810" t="s">
        <v>16775</v>
      </c>
      <c r="C159" s="230" t="s">
        <v>17693</v>
      </c>
      <c r="D159" s="230" t="s">
        <v>17694</v>
      </c>
      <c r="E159" s="331">
        <v>33.03</v>
      </c>
    </row>
    <row r="160" spans="1:5" x14ac:dyDescent="0.25">
      <c r="A160" s="236">
        <v>44537</v>
      </c>
      <c r="B160" s="810" t="s">
        <v>16775</v>
      </c>
      <c r="C160" s="230" t="s">
        <v>17695</v>
      </c>
      <c r="D160" s="230" t="s">
        <v>17696</v>
      </c>
      <c r="E160" s="331">
        <v>22.86</v>
      </c>
    </row>
    <row r="161" spans="1:5" x14ac:dyDescent="0.25">
      <c r="A161" s="236">
        <v>44537</v>
      </c>
      <c r="B161" s="810" t="s">
        <v>16775</v>
      </c>
      <c r="C161" s="230" t="s">
        <v>17697</v>
      </c>
      <c r="D161" s="230" t="s">
        <v>17698</v>
      </c>
      <c r="E161" s="331">
        <v>15.36</v>
      </c>
    </row>
    <row r="162" spans="1:5" x14ac:dyDescent="0.25">
      <c r="A162" s="236">
        <v>44544</v>
      </c>
      <c r="B162" s="810" t="s">
        <v>16775</v>
      </c>
      <c r="C162" s="230" t="s">
        <v>17699</v>
      </c>
      <c r="D162" s="230" t="s">
        <v>17700</v>
      </c>
      <c r="E162" s="331">
        <v>16.350000000000001</v>
      </c>
    </row>
    <row r="163" spans="1:5" x14ac:dyDescent="0.25">
      <c r="A163" s="236">
        <v>44544</v>
      </c>
      <c r="B163" s="810" t="s">
        <v>16775</v>
      </c>
      <c r="C163" s="230" t="s">
        <v>17701</v>
      </c>
      <c r="D163" s="230" t="s">
        <v>17702</v>
      </c>
      <c r="E163" s="331">
        <v>18.350000000000001</v>
      </c>
    </row>
    <row r="164" spans="1:5" x14ac:dyDescent="0.25">
      <c r="A164" s="236">
        <v>44556</v>
      </c>
      <c r="B164" s="810" t="s">
        <v>16775</v>
      </c>
      <c r="C164" s="230" t="s">
        <v>17703</v>
      </c>
      <c r="D164" s="230" t="s">
        <v>17704</v>
      </c>
      <c r="E164" s="331">
        <v>8</v>
      </c>
    </row>
    <row r="165" spans="1:5" x14ac:dyDescent="0.25">
      <c r="A165" s="236">
        <v>44558</v>
      </c>
      <c r="B165" s="810" t="s">
        <v>16775</v>
      </c>
      <c r="C165" s="230" t="s">
        <v>17705</v>
      </c>
      <c r="D165" s="230" t="s">
        <v>17706</v>
      </c>
      <c r="E165" s="331">
        <v>45</v>
      </c>
    </row>
    <row r="166" spans="1:5" x14ac:dyDescent="0.25">
      <c r="A166" s="236">
        <v>44563</v>
      </c>
      <c r="B166" s="810" t="s">
        <v>16775</v>
      </c>
      <c r="C166" s="230" t="s">
        <v>17801</v>
      </c>
      <c r="D166" s="230" t="s">
        <v>17802</v>
      </c>
      <c r="E166" s="331">
        <v>18.43</v>
      </c>
    </row>
    <row r="167" spans="1:5" x14ac:dyDescent="0.25">
      <c r="A167" s="236">
        <v>44565</v>
      </c>
      <c r="B167" s="810" t="s">
        <v>16775</v>
      </c>
      <c r="C167" s="230" t="s">
        <v>17803</v>
      </c>
      <c r="D167" s="230" t="s">
        <v>17804</v>
      </c>
      <c r="E167" s="331">
        <v>37.369999999999997</v>
      </c>
    </row>
    <row r="168" spans="1:5" x14ac:dyDescent="0.25">
      <c r="A168" s="236">
        <v>44570</v>
      </c>
      <c r="B168" s="810" t="s">
        <v>16775</v>
      </c>
      <c r="C168" s="230" t="s">
        <v>17805</v>
      </c>
      <c r="D168" s="230" t="s">
        <v>17806</v>
      </c>
      <c r="E168" s="331">
        <v>19.54</v>
      </c>
    </row>
    <row r="169" spans="1:5" x14ac:dyDescent="0.25">
      <c r="A169" s="236">
        <v>44572</v>
      </c>
      <c r="B169" s="810" t="s">
        <v>16775</v>
      </c>
      <c r="C169" s="230" t="s">
        <v>17807</v>
      </c>
      <c r="D169" s="230" t="s">
        <v>17808</v>
      </c>
      <c r="E169" s="331">
        <v>29.49</v>
      </c>
    </row>
    <row r="170" spans="1:5" x14ac:dyDescent="0.25">
      <c r="A170" s="236">
        <v>44572</v>
      </c>
      <c r="B170" s="810" t="s">
        <v>16775</v>
      </c>
      <c r="C170" s="230" t="s">
        <v>17809</v>
      </c>
      <c r="D170" s="230" t="s">
        <v>17810</v>
      </c>
      <c r="E170" s="331">
        <v>12.5</v>
      </c>
    </row>
    <row r="171" spans="1:5" x14ac:dyDescent="0.25">
      <c r="A171" s="236">
        <v>44572</v>
      </c>
      <c r="B171" s="810" t="s">
        <v>16775</v>
      </c>
      <c r="C171" s="230" t="s">
        <v>17811</v>
      </c>
      <c r="D171" s="230" t="s">
        <v>17812</v>
      </c>
      <c r="E171" s="331">
        <v>34.19</v>
      </c>
    </row>
    <row r="172" spans="1:5" x14ac:dyDescent="0.25">
      <c r="A172" s="236">
        <v>44577</v>
      </c>
      <c r="B172" s="810" t="s">
        <v>16775</v>
      </c>
      <c r="C172" s="230" t="s">
        <v>17813</v>
      </c>
      <c r="D172" s="230" t="s">
        <v>17814</v>
      </c>
      <c r="E172" s="331">
        <v>15.64</v>
      </c>
    </row>
    <row r="173" spans="1:5" x14ac:dyDescent="0.25">
      <c r="A173" s="236">
        <v>44577</v>
      </c>
      <c r="B173" s="810" t="s">
        <v>16775</v>
      </c>
      <c r="C173" s="230" t="s">
        <v>17815</v>
      </c>
      <c r="D173" s="230" t="s">
        <v>17816</v>
      </c>
      <c r="E173" s="331">
        <v>18.68</v>
      </c>
    </row>
    <row r="174" spans="1:5" x14ac:dyDescent="0.25">
      <c r="A174" s="236">
        <v>44577</v>
      </c>
      <c r="B174" s="810" t="s">
        <v>16775</v>
      </c>
      <c r="C174" s="230" t="s">
        <v>17817</v>
      </c>
      <c r="D174" s="230" t="s">
        <v>17818</v>
      </c>
      <c r="E174" s="331">
        <v>38.659999999999997</v>
      </c>
    </row>
    <row r="175" spans="1:5" x14ac:dyDescent="0.25">
      <c r="A175" s="236">
        <v>44577</v>
      </c>
      <c r="B175" s="810" t="s">
        <v>16775</v>
      </c>
      <c r="C175" s="230" t="s">
        <v>17819</v>
      </c>
      <c r="D175" s="230" t="s">
        <v>17820</v>
      </c>
      <c r="E175" s="331">
        <v>52.51</v>
      </c>
    </row>
    <row r="176" spans="1:5" x14ac:dyDescent="0.25">
      <c r="A176" s="236">
        <v>44577</v>
      </c>
      <c r="B176" s="810" t="s">
        <v>16775</v>
      </c>
      <c r="C176" s="230" t="s">
        <v>17821</v>
      </c>
      <c r="D176" s="230" t="s">
        <v>17822</v>
      </c>
      <c r="E176" s="331">
        <v>19.309999999999999</v>
      </c>
    </row>
    <row r="177" spans="1:5" x14ac:dyDescent="0.25">
      <c r="A177" s="236">
        <v>44579</v>
      </c>
      <c r="B177" s="810" t="s">
        <v>16775</v>
      </c>
      <c r="C177" s="230" t="s">
        <v>17823</v>
      </c>
      <c r="D177" s="230" t="s">
        <v>17824</v>
      </c>
      <c r="E177" s="331">
        <v>13.93</v>
      </c>
    </row>
    <row r="178" spans="1:5" x14ac:dyDescent="0.25">
      <c r="A178" s="236">
        <v>44579</v>
      </c>
      <c r="B178" s="810" t="s">
        <v>16775</v>
      </c>
      <c r="C178" s="230" t="s">
        <v>17825</v>
      </c>
      <c r="D178" s="230" t="s">
        <v>17826</v>
      </c>
      <c r="E178" s="331">
        <v>15.86</v>
      </c>
    </row>
    <row r="179" spans="1:5" x14ac:dyDescent="0.25">
      <c r="A179" s="236">
        <v>44579</v>
      </c>
      <c r="B179" s="810" t="s">
        <v>16775</v>
      </c>
      <c r="C179" s="230" t="s">
        <v>17827</v>
      </c>
      <c r="D179" s="230" t="s">
        <v>17828</v>
      </c>
      <c r="E179" s="331">
        <v>7</v>
      </c>
    </row>
    <row r="180" spans="1:5" x14ac:dyDescent="0.25">
      <c r="A180" s="236">
        <v>44584</v>
      </c>
      <c r="B180" s="810" t="s">
        <v>16775</v>
      </c>
      <c r="C180" s="230" t="s">
        <v>17829</v>
      </c>
      <c r="D180" s="230" t="s">
        <v>17830</v>
      </c>
      <c r="E180" s="331">
        <v>16.95</v>
      </c>
    </row>
    <row r="181" spans="1:5" x14ac:dyDescent="0.25">
      <c r="A181" s="236">
        <v>44584</v>
      </c>
      <c r="B181" s="810" t="s">
        <v>16775</v>
      </c>
      <c r="C181" s="230" t="s">
        <v>17831</v>
      </c>
      <c r="D181" s="230" t="s">
        <v>17832</v>
      </c>
      <c r="E181" s="331">
        <v>48.91</v>
      </c>
    </row>
    <row r="182" spans="1:5" x14ac:dyDescent="0.25">
      <c r="A182" s="236">
        <v>44584</v>
      </c>
      <c r="B182" s="810" t="s">
        <v>16775</v>
      </c>
      <c r="C182" s="230" t="s">
        <v>17833</v>
      </c>
      <c r="D182" s="230" t="s">
        <v>17834</v>
      </c>
      <c r="E182" s="331">
        <v>25.53</v>
      </c>
    </row>
    <row r="183" spans="1:5" x14ac:dyDescent="0.25">
      <c r="A183" s="236">
        <v>44584</v>
      </c>
      <c r="B183" s="810" t="s">
        <v>16775</v>
      </c>
      <c r="C183" s="230" t="s">
        <v>17835</v>
      </c>
      <c r="D183" s="230" t="s">
        <v>17836</v>
      </c>
      <c r="E183" s="331">
        <v>22.7</v>
      </c>
    </row>
    <row r="184" spans="1:5" x14ac:dyDescent="0.25">
      <c r="A184" s="236">
        <v>44584</v>
      </c>
      <c r="B184" s="810" t="s">
        <v>16775</v>
      </c>
      <c r="C184" s="230" t="s">
        <v>17837</v>
      </c>
      <c r="D184" s="230" t="s">
        <v>17838</v>
      </c>
      <c r="E184" s="331">
        <v>31.04</v>
      </c>
    </row>
    <row r="185" spans="1:5" x14ac:dyDescent="0.25">
      <c r="A185" s="236">
        <v>44586</v>
      </c>
      <c r="B185" s="810" t="s">
        <v>16775</v>
      </c>
      <c r="C185" s="230" t="s">
        <v>17839</v>
      </c>
      <c r="D185" s="230" t="s">
        <v>17840</v>
      </c>
      <c r="E185" s="331">
        <v>14.9</v>
      </c>
    </row>
    <row r="186" spans="1:5" x14ac:dyDescent="0.25">
      <c r="A186" s="236">
        <v>44587</v>
      </c>
      <c r="B186" s="810" t="s">
        <v>16775</v>
      </c>
      <c r="C186" s="230" t="s">
        <v>17841</v>
      </c>
      <c r="D186" s="230" t="s">
        <v>17842</v>
      </c>
      <c r="E186" s="331">
        <v>12</v>
      </c>
    </row>
    <row r="187" spans="1:5" x14ac:dyDescent="0.25">
      <c r="A187" s="236">
        <v>44587</v>
      </c>
      <c r="B187" s="810" t="s">
        <v>16775</v>
      </c>
      <c r="C187" s="230" t="s">
        <v>17843</v>
      </c>
      <c r="D187" s="230" t="s">
        <v>17844</v>
      </c>
      <c r="E187" s="331">
        <v>35.04</v>
      </c>
    </row>
    <row r="188" spans="1:5" x14ac:dyDescent="0.25">
      <c r="A188" s="236">
        <v>44591</v>
      </c>
      <c r="B188" s="810" t="s">
        <v>16775</v>
      </c>
      <c r="C188" s="230" t="s">
        <v>17845</v>
      </c>
      <c r="D188" s="230" t="s">
        <v>17846</v>
      </c>
      <c r="E188" s="331">
        <v>32.47</v>
      </c>
    </row>
    <row r="189" spans="1:5" x14ac:dyDescent="0.25">
      <c r="A189" s="236">
        <v>44591</v>
      </c>
      <c r="B189" s="810" t="s">
        <v>16775</v>
      </c>
      <c r="C189" s="230" t="s">
        <v>17847</v>
      </c>
      <c r="D189" s="230" t="s">
        <v>17848</v>
      </c>
      <c r="E189" s="331">
        <v>19.5</v>
      </c>
    </row>
    <row r="190" spans="1:5" x14ac:dyDescent="0.25">
      <c r="A190" s="236">
        <v>44591</v>
      </c>
      <c r="B190" s="810" t="s">
        <v>16775</v>
      </c>
      <c r="C190" s="230" t="s">
        <v>17849</v>
      </c>
      <c r="D190" s="230" t="s">
        <v>17850</v>
      </c>
      <c r="E190" s="331">
        <v>19.09</v>
      </c>
    </row>
    <row r="191" spans="1:5" x14ac:dyDescent="0.25">
      <c r="A191" s="236">
        <v>44591</v>
      </c>
      <c r="B191" s="810" t="s">
        <v>16775</v>
      </c>
      <c r="C191" s="230" t="s">
        <v>17851</v>
      </c>
      <c r="D191" s="230" t="s">
        <v>17852</v>
      </c>
      <c r="E191" s="331">
        <v>14.2</v>
      </c>
    </row>
    <row r="192" spans="1:5" x14ac:dyDescent="0.25">
      <c r="A192" s="236">
        <v>44591</v>
      </c>
      <c r="B192" s="810" t="s">
        <v>16775</v>
      </c>
      <c r="C192" s="230" t="s">
        <v>17853</v>
      </c>
      <c r="D192" s="230" t="s">
        <v>17854</v>
      </c>
      <c r="E192" s="331">
        <v>15.47</v>
      </c>
    </row>
    <row r="193" spans="1:5" x14ac:dyDescent="0.25">
      <c r="A193" s="236">
        <v>44593</v>
      </c>
      <c r="B193" s="810" t="s">
        <v>16775</v>
      </c>
      <c r="C193" s="230" t="s">
        <v>17996</v>
      </c>
      <c r="D193" s="230" t="s">
        <v>17997</v>
      </c>
      <c r="E193" s="331">
        <v>17.5</v>
      </c>
    </row>
    <row r="194" spans="1:5" x14ac:dyDescent="0.25">
      <c r="A194" s="236">
        <v>44593</v>
      </c>
      <c r="B194" s="810" t="s">
        <v>16775</v>
      </c>
      <c r="C194" s="230" t="s">
        <v>17998</v>
      </c>
      <c r="D194" s="230" t="s">
        <v>17999</v>
      </c>
      <c r="E194" s="331">
        <v>45.67</v>
      </c>
    </row>
    <row r="195" spans="1:5" x14ac:dyDescent="0.25">
      <c r="A195" s="236">
        <v>44593</v>
      </c>
      <c r="B195" s="810" t="s">
        <v>16775</v>
      </c>
      <c r="C195" s="230" t="s">
        <v>18000</v>
      </c>
      <c r="D195" s="230" t="s">
        <v>18001</v>
      </c>
      <c r="E195" s="331">
        <v>10</v>
      </c>
    </row>
    <row r="196" spans="1:5" x14ac:dyDescent="0.25">
      <c r="A196" s="236">
        <v>44598</v>
      </c>
      <c r="B196" s="810" t="s">
        <v>16775</v>
      </c>
      <c r="C196" s="230" t="s">
        <v>18002</v>
      </c>
      <c r="D196" s="230" t="s">
        <v>18003</v>
      </c>
      <c r="E196" s="331">
        <v>21.7</v>
      </c>
    </row>
    <row r="197" spans="1:5" x14ac:dyDescent="0.25">
      <c r="A197" s="236">
        <v>44598</v>
      </c>
      <c r="B197" s="810" t="s">
        <v>16775</v>
      </c>
      <c r="C197" s="230" t="s">
        <v>18004</v>
      </c>
      <c r="D197" s="230" t="s">
        <v>18005</v>
      </c>
      <c r="E197" s="331">
        <v>12.5</v>
      </c>
    </row>
    <row r="198" spans="1:5" x14ac:dyDescent="0.25">
      <c r="A198" s="236">
        <v>44598</v>
      </c>
      <c r="B198" s="810" t="s">
        <v>16775</v>
      </c>
      <c r="C198" s="230" t="s">
        <v>18006</v>
      </c>
      <c r="D198" s="230" t="s">
        <v>18007</v>
      </c>
      <c r="E198" s="331">
        <v>11.83</v>
      </c>
    </row>
    <row r="199" spans="1:5" x14ac:dyDescent="0.25">
      <c r="A199" s="236">
        <v>44598</v>
      </c>
      <c r="B199" s="810" t="s">
        <v>16775</v>
      </c>
      <c r="C199" s="230" t="s">
        <v>18008</v>
      </c>
      <c r="D199" s="230" t="s">
        <v>18009</v>
      </c>
      <c r="E199" s="331">
        <v>14.98</v>
      </c>
    </row>
    <row r="200" spans="1:5" x14ac:dyDescent="0.25">
      <c r="A200" s="236">
        <v>44598</v>
      </c>
      <c r="B200" s="810" t="s">
        <v>16775</v>
      </c>
      <c r="C200" s="230" t="s">
        <v>18010</v>
      </c>
      <c r="D200" s="230" t="s">
        <v>18011</v>
      </c>
      <c r="E200" s="331">
        <v>51.2</v>
      </c>
    </row>
    <row r="201" spans="1:5" x14ac:dyDescent="0.25">
      <c r="A201" s="236">
        <v>44598</v>
      </c>
      <c r="B201" s="810" t="s">
        <v>16775</v>
      </c>
      <c r="C201" s="230" t="s">
        <v>18012</v>
      </c>
      <c r="D201" s="230" t="s">
        <v>18013</v>
      </c>
      <c r="E201" s="331">
        <v>11.95</v>
      </c>
    </row>
    <row r="202" spans="1:5" x14ac:dyDescent="0.25">
      <c r="A202" s="236">
        <v>44598</v>
      </c>
      <c r="B202" s="810" t="s">
        <v>16775</v>
      </c>
      <c r="C202" s="230" t="s">
        <v>18014</v>
      </c>
      <c r="D202" s="230" t="s">
        <v>18015</v>
      </c>
      <c r="E202" s="331">
        <v>24.91</v>
      </c>
    </row>
    <row r="203" spans="1:5" x14ac:dyDescent="0.25">
      <c r="A203" s="236">
        <v>44598</v>
      </c>
      <c r="B203" s="810" t="s">
        <v>16775</v>
      </c>
      <c r="C203" s="230" t="s">
        <v>18016</v>
      </c>
      <c r="D203" s="230" t="s">
        <v>18017</v>
      </c>
      <c r="E203" s="331">
        <v>45.87</v>
      </c>
    </row>
    <row r="204" spans="1:5" x14ac:dyDescent="0.25">
      <c r="A204" s="236">
        <v>44600</v>
      </c>
      <c r="B204" s="810" t="s">
        <v>16775</v>
      </c>
      <c r="C204" s="230" t="s">
        <v>18018</v>
      </c>
      <c r="D204" s="230" t="s">
        <v>18019</v>
      </c>
      <c r="E204" s="331">
        <v>62.27</v>
      </c>
    </row>
    <row r="205" spans="1:5" x14ac:dyDescent="0.25">
      <c r="A205" s="236">
        <v>44600</v>
      </c>
      <c r="B205" s="810" t="s">
        <v>16775</v>
      </c>
      <c r="C205" s="230" t="s">
        <v>18020</v>
      </c>
      <c r="D205" s="230" t="s">
        <v>18021</v>
      </c>
      <c r="E205" s="331">
        <v>11</v>
      </c>
    </row>
    <row r="206" spans="1:5" x14ac:dyDescent="0.25">
      <c r="A206" s="236">
        <v>44600</v>
      </c>
      <c r="B206" s="810" t="s">
        <v>16775</v>
      </c>
      <c r="C206" s="230" t="s">
        <v>18022</v>
      </c>
      <c r="D206" s="230" t="s">
        <v>18023</v>
      </c>
      <c r="E206" s="331">
        <v>7.77</v>
      </c>
    </row>
    <row r="207" spans="1:5" x14ac:dyDescent="0.25">
      <c r="A207" s="236">
        <v>44600</v>
      </c>
      <c r="B207" s="810" t="s">
        <v>16775</v>
      </c>
      <c r="C207" s="230" t="s">
        <v>18024</v>
      </c>
      <c r="D207" s="230" t="s">
        <v>18025</v>
      </c>
      <c r="E207" s="331">
        <v>10</v>
      </c>
    </row>
    <row r="208" spans="1:5" x14ac:dyDescent="0.25">
      <c r="A208" s="236">
        <v>44600</v>
      </c>
      <c r="B208" s="810" t="s">
        <v>16775</v>
      </c>
      <c r="C208" s="230" t="s">
        <v>18026</v>
      </c>
      <c r="D208" s="230" t="s">
        <v>18027</v>
      </c>
      <c r="E208" s="331">
        <v>18.22</v>
      </c>
    </row>
    <row r="209" spans="1:5" x14ac:dyDescent="0.25">
      <c r="A209" s="236">
        <v>44600</v>
      </c>
      <c r="B209" s="810" t="s">
        <v>16775</v>
      </c>
      <c r="C209" s="230" t="s">
        <v>18028</v>
      </c>
      <c r="D209" s="230" t="s">
        <v>18029</v>
      </c>
      <c r="E209" s="331">
        <v>15.86</v>
      </c>
    </row>
    <row r="210" spans="1:5" x14ac:dyDescent="0.25">
      <c r="A210" s="236">
        <v>44605</v>
      </c>
      <c r="B210" s="810" t="s">
        <v>16775</v>
      </c>
      <c r="C210" s="230" t="s">
        <v>18030</v>
      </c>
      <c r="D210" s="230" t="s">
        <v>18031</v>
      </c>
      <c r="E210" s="331">
        <v>10</v>
      </c>
    </row>
    <row r="211" spans="1:5" x14ac:dyDescent="0.25">
      <c r="A211" s="236">
        <v>44605</v>
      </c>
      <c r="B211" s="810" t="s">
        <v>16775</v>
      </c>
      <c r="C211" s="230" t="s">
        <v>18032</v>
      </c>
      <c r="D211" s="230" t="s">
        <v>18033</v>
      </c>
      <c r="E211" s="331">
        <v>6.3</v>
      </c>
    </row>
    <row r="212" spans="1:5" x14ac:dyDescent="0.25">
      <c r="A212" s="236">
        <v>44605</v>
      </c>
      <c r="B212" s="810" t="s">
        <v>16775</v>
      </c>
      <c r="C212" s="230" t="s">
        <v>18034</v>
      </c>
      <c r="D212" s="230" t="s">
        <v>18035</v>
      </c>
      <c r="E212" s="331">
        <v>16</v>
      </c>
    </row>
    <row r="213" spans="1:5" x14ac:dyDescent="0.25">
      <c r="A213" s="236">
        <v>44605</v>
      </c>
      <c r="B213" s="810" t="s">
        <v>16775</v>
      </c>
      <c r="C213" s="230" t="s">
        <v>18036</v>
      </c>
      <c r="D213" s="230" t="s">
        <v>18037</v>
      </c>
      <c r="E213" s="331">
        <v>61.04</v>
      </c>
    </row>
    <row r="214" spans="1:5" x14ac:dyDescent="0.25">
      <c r="A214" s="236">
        <v>44605</v>
      </c>
      <c r="B214" s="810" t="s">
        <v>16775</v>
      </c>
      <c r="C214" s="230" t="s">
        <v>18038</v>
      </c>
      <c r="D214" s="230" t="s">
        <v>18039</v>
      </c>
      <c r="E214" s="331">
        <v>34.72</v>
      </c>
    </row>
    <row r="215" spans="1:5" x14ac:dyDescent="0.25">
      <c r="A215" s="236">
        <v>44605</v>
      </c>
      <c r="B215" s="810" t="s">
        <v>16775</v>
      </c>
      <c r="C215" s="230" t="s">
        <v>18040</v>
      </c>
      <c r="D215" s="230" t="s">
        <v>18041</v>
      </c>
      <c r="E215" s="331">
        <v>29.57</v>
      </c>
    </row>
    <row r="216" spans="1:5" x14ac:dyDescent="0.25">
      <c r="A216" s="236">
        <v>44605</v>
      </c>
      <c r="B216" s="810" t="s">
        <v>16775</v>
      </c>
      <c r="C216" s="230" t="s">
        <v>18042</v>
      </c>
      <c r="D216" s="230" t="s">
        <v>18043</v>
      </c>
      <c r="E216" s="331">
        <v>38.619999999999997</v>
      </c>
    </row>
    <row r="217" spans="1:5" x14ac:dyDescent="0.25">
      <c r="A217" s="236">
        <v>44607</v>
      </c>
      <c r="B217" s="810" t="s">
        <v>16775</v>
      </c>
      <c r="C217" s="230" t="s">
        <v>18044</v>
      </c>
      <c r="D217" s="230" t="s">
        <v>18045</v>
      </c>
      <c r="E217" s="331">
        <v>15.06</v>
      </c>
    </row>
    <row r="218" spans="1:5" x14ac:dyDescent="0.25">
      <c r="A218" s="236">
        <v>44607</v>
      </c>
      <c r="B218" s="810" t="s">
        <v>16775</v>
      </c>
      <c r="C218" s="230" t="s">
        <v>18046</v>
      </c>
      <c r="D218" s="230" t="s">
        <v>18047</v>
      </c>
      <c r="E218" s="331">
        <v>10</v>
      </c>
    </row>
    <row r="219" spans="1:5" x14ac:dyDescent="0.25">
      <c r="A219" s="236">
        <v>44607</v>
      </c>
      <c r="B219" s="810" t="s">
        <v>16775</v>
      </c>
      <c r="C219" s="230" t="s">
        <v>18048</v>
      </c>
      <c r="D219" s="230" t="s">
        <v>18049</v>
      </c>
      <c r="E219" s="331">
        <v>15</v>
      </c>
    </row>
    <row r="220" spans="1:5" x14ac:dyDescent="0.25">
      <c r="A220" s="236">
        <v>44607</v>
      </c>
      <c r="B220" s="810" t="s">
        <v>16775</v>
      </c>
      <c r="C220" s="230" t="s">
        <v>18050</v>
      </c>
      <c r="D220" s="230" t="s">
        <v>18051</v>
      </c>
      <c r="E220" s="331">
        <v>26.87</v>
      </c>
    </row>
    <row r="221" spans="1:5" x14ac:dyDescent="0.25">
      <c r="A221" s="236">
        <v>44607</v>
      </c>
      <c r="B221" s="810" t="s">
        <v>16775</v>
      </c>
      <c r="C221" s="230" t="s">
        <v>18052</v>
      </c>
      <c r="D221" s="230" t="s">
        <v>18053</v>
      </c>
      <c r="E221" s="331">
        <v>42.83</v>
      </c>
    </row>
    <row r="222" spans="1:5" x14ac:dyDescent="0.25">
      <c r="A222" s="236">
        <v>44610</v>
      </c>
      <c r="B222" s="810" t="s">
        <v>16775</v>
      </c>
      <c r="C222" s="230" t="s">
        <v>18054</v>
      </c>
      <c r="D222" s="230" t="s">
        <v>18055</v>
      </c>
      <c r="E222" s="331">
        <v>17.5</v>
      </c>
    </row>
    <row r="223" spans="1:5" x14ac:dyDescent="0.25">
      <c r="A223" s="236">
        <v>44612</v>
      </c>
      <c r="B223" s="810" t="s">
        <v>16775</v>
      </c>
      <c r="C223" s="230" t="s">
        <v>18056</v>
      </c>
      <c r="D223" s="230" t="s">
        <v>18057</v>
      </c>
      <c r="E223" s="331">
        <v>16.3</v>
      </c>
    </row>
    <row r="224" spans="1:5" x14ac:dyDescent="0.25">
      <c r="A224" s="236">
        <v>44612</v>
      </c>
      <c r="B224" s="810" t="s">
        <v>16775</v>
      </c>
      <c r="C224" s="230" t="s">
        <v>18058</v>
      </c>
      <c r="D224" s="230" t="s">
        <v>18059</v>
      </c>
      <c r="E224" s="331">
        <v>54.75</v>
      </c>
    </row>
    <row r="225" spans="1:5" x14ac:dyDescent="0.25">
      <c r="A225" s="236">
        <v>44612</v>
      </c>
      <c r="B225" s="810" t="s">
        <v>16775</v>
      </c>
      <c r="C225" s="230" t="s">
        <v>18060</v>
      </c>
      <c r="D225" s="230" t="s">
        <v>18061</v>
      </c>
      <c r="E225" s="331">
        <v>45.33</v>
      </c>
    </row>
    <row r="226" spans="1:5" x14ac:dyDescent="0.25">
      <c r="A226" s="236">
        <v>44614</v>
      </c>
      <c r="B226" s="810" t="s">
        <v>16775</v>
      </c>
      <c r="C226" s="230" t="s">
        <v>18062</v>
      </c>
      <c r="D226" s="230" t="s">
        <v>18063</v>
      </c>
      <c r="E226" s="331">
        <v>29.3</v>
      </c>
    </row>
    <row r="227" spans="1:5" x14ac:dyDescent="0.25">
      <c r="A227" s="236">
        <v>44614</v>
      </c>
      <c r="B227" s="810" t="s">
        <v>16775</v>
      </c>
      <c r="C227" s="230" t="s">
        <v>18064</v>
      </c>
      <c r="D227" s="230" t="s">
        <v>18065</v>
      </c>
      <c r="E227" s="331">
        <v>17.46</v>
      </c>
    </row>
    <row r="228" spans="1:5" x14ac:dyDescent="0.25">
      <c r="A228" s="236">
        <v>44614</v>
      </c>
      <c r="B228" s="810" t="s">
        <v>16775</v>
      </c>
      <c r="C228" s="230" t="s">
        <v>18066</v>
      </c>
      <c r="D228" s="230" t="s">
        <v>18067</v>
      </c>
      <c r="E228" s="331">
        <v>22.4</v>
      </c>
    </row>
    <row r="229" spans="1:5" x14ac:dyDescent="0.25">
      <c r="A229" s="236">
        <v>44615</v>
      </c>
      <c r="B229" s="810" t="s">
        <v>16775</v>
      </c>
      <c r="C229" s="230" t="s">
        <v>18068</v>
      </c>
      <c r="D229" s="230" t="s">
        <v>18069</v>
      </c>
      <c r="E229" s="331">
        <v>18.079999999999998</v>
      </c>
    </row>
    <row r="230" spans="1:5" x14ac:dyDescent="0.25">
      <c r="A230" s="236">
        <v>44619</v>
      </c>
      <c r="B230" s="810" t="s">
        <v>16775</v>
      </c>
      <c r="C230" s="230" t="s">
        <v>18070</v>
      </c>
      <c r="D230" s="230" t="s">
        <v>18071</v>
      </c>
      <c r="E230" s="331">
        <v>10.5</v>
      </c>
    </row>
    <row r="231" spans="1:5" x14ac:dyDescent="0.25">
      <c r="A231" s="236">
        <v>44619</v>
      </c>
      <c r="B231" s="810" t="s">
        <v>16775</v>
      </c>
      <c r="C231" s="230" t="s">
        <v>18072</v>
      </c>
      <c r="D231" s="230" t="s">
        <v>18073</v>
      </c>
      <c r="E231" s="331">
        <v>27.12</v>
      </c>
    </row>
    <row r="232" spans="1:5" x14ac:dyDescent="0.25">
      <c r="A232" s="236">
        <v>44619</v>
      </c>
      <c r="B232" s="810" t="s">
        <v>16775</v>
      </c>
      <c r="C232" s="230" t="s">
        <v>18074</v>
      </c>
      <c r="D232" s="230" t="s">
        <v>18075</v>
      </c>
      <c r="E232" s="331">
        <v>25.81</v>
      </c>
    </row>
    <row r="233" spans="1:5" x14ac:dyDescent="0.25">
      <c r="A233" s="236">
        <v>44619</v>
      </c>
      <c r="B233" s="810" t="s">
        <v>16775</v>
      </c>
      <c r="C233" s="230" t="s">
        <v>18076</v>
      </c>
      <c r="D233" s="230" t="s">
        <v>18077</v>
      </c>
      <c r="E233" s="331">
        <v>55.95</v>
      </c>
    </row>
    <row r="234" spans="1:5" x14ac:dyDescent="0.25">
      <c r="A234" s="236">
        <v>44619</v>
      </c>
      <c r="B234" s="810" t="s">
        <v>16775</v>
      </c>
      <c r="C234" s="230" t="s">
        <v>18078</v>
      </c>
      <c r="D234" s="230" t="s">
        <v>18079</v>
      </c>
      <c r="E234" s="331">
        <v>16.739999999999998</v>
      </c>
    </row>
    <row r="235" spans="1:5" x14ac:dyDescent="0.25">
      <c r="A235" s="236">
        <v>44619</v>
      </c>
      <c r="B235" s="810" t="s">
        <v>16775</v>
      </c>
      <c r="C235" s="230" t="s">
        <v>18080</v>
      </c>
      <c r="D235" s="230" t="s">
        <v>18081</v>
      </c>
      <c r="E235" s="331">
        <v>15.22</v>
      </c>
    </row>
    <row r="236" spans="1:5" x14ac:dyDescent="0.25">
      <c r="A236" s="236">
        <v>44621</v>
      </c>
      <c r="B236" s="810" t="s">
        <v>16775</v>
      </c>
      <c r="C236" s="230" t="s">
        <v>18373</v>
      </c>
      <c r="D236" s="230" t="s">
        <v>18374</v>
      </c>
      <c r="E236" s="241">
        <v>15.36</v>
      </c>
    </row>
    <row r="237" spans="1:5" x14ac:dyDescent="0.25">
      <c r="A237" s="236">
        <v>44621</v>
      </c>
      <c r="B237" s="810" t="s">
        <v>16775</v>
      </c>
      <c r="C237" s="230" t="s">
        <v>18375</v>
      </c>
      <c r="D237" s="230" t="s">
        <v>18376</v>
      </c>
      <c r="E237" s="241">
        <v>17.75</v>
      </c>
    </row>
    <row r="238" spans="1:5" x14ac:dyDescent="0.25">
      <c r="A238" s="236">
        <v>44621</v>
      </c>
      <c r="B238" s="810" t="s">
        <v>16775</v>
      </c>
      <c r="C238" s="230" t="s">
        <v>18377</v>
      </c>
      <c r="D238" s="230" t="s">
        <v>18378</v>
      </c>
      <c r="E238" s="241">
        <v>24.86</v>
      </c>
    </row>
    <row r="239" spans="1:5" x14ac:dyDescent="0.25">
      <c r="A239" s="236">
        <v>44621</v>
      </c>
      <c r="B239" s="810" t="s">
        <v>16775</v>
      </c>
      <c r="C239" s="230" t="s">
        <v>18379</v>
      </c>
      <c r="D239" s="230" t="s">
        <v>18380</v>
      </c>
      <c r="E239" s="241">
        <v>19.559999999999999</v>
      </c>
    </row>
    <row r="240" spans="1:5" x14ac:dyDescent="0.25">
      <c r="A240" s="236">
        <v>44624</v>
      </c>
      <c r="B240" s="810" t="s">
        <v>16775</v>
      </c>
      <c r="C240" s="230" t="s">
        <v>18381</v>
      </c>
      <c r="D240" s="230" t="s">
        <v>18382</v>
      </c>
      <c r="E240" s="241">
        <v>47.53</v>
      </c>
    </row>
    <row r="241" spans="1:5" x14ac:dyDescent="0.25">
      <c r="A241" s="236">
        <v>44626</v>
      </c>
      <c r="B241" s="810" t="s">
        <v>16775</v>
      </c>
      <c r="C241" s="230" t="s">
        <v>18383</v>
      </c>
      <c r="D241" s="230" t="s">
        <v>18384</v>
      </c>
      <c r="E241" s="241">
        <v>8.75</v>
      </c>
    </row>
    <row r="242" spans="1:5" x14ac:dyDescent="0.25">
      <c r="A242" s="236">
        <v>44626</v>
      </c>
      <c r="B242" s="810" t="s">
        <v>16775</v>
      </c>
      <c r="C242" s="230" t="s">
        <v>18385</v>
      </c>
      <c r="D242" s="230" t="s">
        <v>18386</v>
      </c>
      <c r="E242" s="241">
        <v>11.76</v>
      </c>
    </row>
    <row r="243" spans="1:5" x14ac:dyDescent="0.25">
      <c r="A243" s="236">
        <v>44626</v>
      </c>
      <c r="B243" s="810" t="s">
        <v>16775</v>
      </c>
      <c r="C243" s="230" t="s">
        <v>18387</v>
      </c>
      <c r="D243" s="230" t="s">
        <v>18388</v>
      </c>
      <c r="E243" s="241">
        <v>63.38</v>
      </c>
    </row>
    <row r="244" spans="1:5" x14ac:dyDescent="0.25">
      <c r="A244" s="236">
        <v>44626</v>
      </c>
      <c r="B244" s="810" t="s">
        <v>16775</v>
      </c>
      <c r="C244" s="230" t="s">
        <v>18389</v>
      </c>
      <c r="D244" s="230" t="s">
        <v>18390</v>
      </c>
      <c r="E244" s="241">
        <v>41.58</v>
      </c>
    </row>
    <row r="245" spans="1:5" x14ac:dyDescent="0.25">
      <c r="A245" s="236">
        <v>44626</v>
      </c>
      <c r="B245" s="810" t="s">
        <v>16775</v>
      </c>
      <c r="C245" s="230" t="s">
        <v>18391</v>
      </c>
      <c r="D245" s="230" t="s">
        <v>18392</v>
      </c>
      <c r="E245" s="241">
        <v>46.26</v>
      </c>
    </row>
    <row r="246" spans="1:5" x14ac:dyDescent="0.25">
      <c r="A246" s="236">
        <v>44628</v>
      </c>
      <c r="B246" s="810" t="s">
        <v>16775</v>
      </c>
      <c r="C246" s="230" t="s">
        <v>18393</v>
      </c>
      <c r="D246" s="230" t="s">
        <v>18394</v>
      </c>
      <c r="E246" s="241">
        <v>6.11</v>
      </c>
    </row>
    <row r="247" spans="1:5" x14ac:dyDescent="0.25">
      <c r="A247" s="236">
        <v>44628</v>
      </c>
      <c r="B247" s="810" t="s">
        <v>16775</v>
      </c>
      <c r="C247" s="230" t="s">
        <v>18395</v>
      </c>
      <c r="D247" s="230" t="s">
        <v>18396</v>
      </c>
      <c r="E247" s="241">
        <v>15.86</v>
      </c>
    </row>
    <row r="248" spans="1:5" x14ac:dyDescent="0.25">
      <c r="A248" s="236">
        <v>44628</v>
      </c>
      <c r="B248" s="810" t="s">
        <v>16775</v>
      </c>
      <c r="C248" s="230" t="s">
        <v>18397</v>
      </c>
      <c r="D248" s="230" t="s">
        <v>18398</v>
      </c>
      <c r="E248" s="241">
        <v>31.54</v>
      </c>
    </row>
    <row r="249" spans="1:5" x14ac:dyDescent="0.25">
      <c r="A249" s="236">
        <v>44628</v>
      </c>
      <c r="B249" s="810" t="s">
        <v>16775</v>
      </c>
      <c r="C249" s="230" t="s">
        <v>18399</v>
      </c>
      <c r="D249" s="230" t="s">
        <v>18400</v>
      </c>
      <c r="E249" s="241">
        <v>16.66</v>
      </c>
    </row>
    <row r="250" spans="1:5" x14ac:dyDescent="0.25">
      <c r="A250" s="236">
        <v>44628</v>
      </c>
      <c r="B250" s="810" t="s">
        <v>16775</v>
      </c>
      <c r="C250" s="230" t="s">
        <v>18401</v>
      </c>
      <c r="D250" s="230" t="s">
        <v>18402</v>
      </c>
      <c r="E250" s="241">
        <v>15.61</v>
      </c>
    </row>
    <row r="251" spans="1:5" x14ac:dyDescent="0.25">
      <c r="A251" s="236">
        <v>44628</v>
      </c>
      <c r="B251" s="810" t="s">
        <v>16775</v>
      </c>
      <c r="C251" s="230" t="s">
        <v>18403</v>
      </c>
      <c r="D251" s="230" t="s">
        <v>18404</v>
      </c>
      <c r="E251" s="241">
        <v>13.58</v>
      </c>
    </row>
    <row r="252" spans="1:5" x14ac:dyDescent="0.25">
      <c r="A252" s="236">
        <v>44633</v>
      </c>
      <c r="B252" s="810" t="s">
        <v>16775</v>
      </c>
      <c r="C252" s="230" t="s">
        <v>18405</v>
      </c>
      <c r="D252" s="230" t="s">
        <v>18406</v>
      </c>
      <c r="E252" s="241">
        <v>22.81</v>
      </c>
    </row>
    <row r="253" spans="1:5" x14ac:dyDescent="0.25">
      <c r="A253" s="236">
        <v>44633</v>
      </c>
      <c r="B253" s="810" t="s">
        <v>16775</v>
      </c>
      <c r="C253" s="230" t="s">
        <v>18407</v>
      </c>
      <c r="D253" s="230" t="s">
        <v>18408</v>
      </c>
      <c r="E253" s="241">
        <v>33.46</v>
      </c>
    </row>
    <row r="254" spans="1:5" x14ac:dyDescent="0.25">
      <c r="A254" s="236">
        <v>44633</v>
      </c>
      <c r="B254" s="810" t="s">
        <v>16775</v>
      </c>
      <c r="C254" s="230" t="s">
        <v>18409</v>
      </c>
      <c r="D254" s="230" t="s">
        <v>18410</v>
      </c>
      <c r="E254" s="241">
        <v>15.41</v>
      </c>
    </row>
    <row r="255" spans="1:5" x14ac:dyDescent="0.25">
      <c r="A255" s="236">
        <v>44636</v>
      </c>
      <c r="B255" s="810" t="s">
        <v>16775</v>
      </c>
      <c r="C255" s="230" t="s">
        <v>18411</v>
      </c>
      <c r="D255" s="230" t="s">
        <v>18412</v>
      </c>
      <c r="E255" s="241">
        <v>27.46</v>
      </c>
    </row>
    <row r="256" spans="1:5" x14ac:dyDescent="0.25">
      <c r="A256" s="236">
        <v>44638</v>
      </c>
      <c r="B256" s="810" t="s">
        <v>16775</v>
      </c>
      <c r="C256" s="230" t="s">
        <v>18413</v>
      </c>
      <c r="D256" s="230" t="s">
        <v>18414</v>
      </c>
      <c r="E256" s="241">
        <v>15.4</v>
      </c>
    </row>
    <row r="257" spans="1:5" x14ac:dyDescent="0.25">
      <c r="A257" s="236">
        <v>44640</v>
      </c>
      <c r="B257" s="810" t="s">
        <v>16775</v>
      </c>
      <c r="C257" s="230" t="s">
        <v>18415</v>
      </c>
      <c r="D257" s="230" t="s">
        <v>18416</v>
      </c>
      <c r="E257" s="241">
        <v>18.77</v>
      </c>
    </row>
    <row r="258" spans="1:5" x14ac:dyDescent="0.25">
      <c r="A258" s="236">
        <v>44640</v>
      </c>
      <c r="B258" s="810" t="s">
        <v>16775</v>
      </c>
      <c r="C258" s="230" t="s">
        <v>18417</v>
      </c>
      <c r="D258" s="230" t="s">
        <v>18418</v>
      </c>
      <c r="E258" s="241">
        <v>16.04</v>
      </c>
    </row>
    <row r="259" spans="1:5" x14ac:dyDescent="0.25">
      <c r="A259" s="236">
        <v>44640</v>
      </c>
      <c r="B259" s="810" t="s">
        <v>16775</v>
      </c>
      <c r="C259" s="230" t="s">
        <v>18419</v>
      </c>
      <c r="D259" s="230" t="s">
        <v>18420</v>
      </c>
      <c r="E259" s="241">
        <v>26.86</v>
      </c>
    </row>
    <row r="260" spans="1:5" x14ac:dyDescent="0.25">
      <c r="A260" s="236">
        <v>44640</v>
      </c>
      <c r="B260" s="810" t="s">
        <v>16775</v>
      </c>
      <c r="C260" s="230" t="s">
        <v>18421</v>
      </c>
      <c r="D260" s="230" t="s">
        <v>18422</v>
      </c>
      <c r="E260" s="241">
        <v>27.66</v>
      </c>
    </row>
    <row r="261" spans="1:5" x14ac:dyDescent="0.25">
      <c r="A261" s="236">
        <v>44640</v>
      </c>
      <c r="B261" s="810" t="s">
        <v>16775</v>
      </c>
      <c r="C261" s="230" t="s">
        <v>18423</v>
      </c>
      <c r="D261" s="230" t="s">
        <v>18424</v>
      </c>
      <c r="E261" s="241">
        <v>30.82</v>
      </c>
    </row>
    <row r="262" spans="1:5" x14ac:dyDescent="0.25">
      <c r="A262" s="236">
        <v>44640</v>
      </c>
      <c r="B262" s="810" t="s">
        <v>16775</v>
      </c>
      <c r="C262" s="230" t="s">
        <v>18425</v>
      </c>
      <c r="D262" s="230" t="s">
        <v>18426</v>
      </c>
      <c r="E262" s="241">
        <v>11</v>
      </c>
    </row>
    <row r="263" spans="1:5" x14ac:dyDescent="0.25">
      <c r="A263" s="236">
        <v>44640</v>
      </c>
      <c r="B263" s="810" t="s">
        <v>16775</v>
      </c>
      <c r="C263" s="230" t="s">
        <v>18427</v>
      </c>
      <c r="D263" s="230" t="s">
        <v>18428</v>
      </c>
      <c r="E263" s="241">
        <v>12.25</v>
      </c>
    </row>
    <row r="264" spans="1:5" x14ac:dyDescent="0.25">
      <c r="A264" s="236">
        <v>44640</v>
      </c>
      <c r="B264" s="810" t="s">
        <v>16775</v>
      </c>
      <c r="C264" s="230" t="s">
        <v>18429</v>
      </c>
      <c r="D264" s="230" t="s">
        <v>18430</v>
      </c>
      <c r="E264" s="241">
        <v>26.08</v>
      </c>
    </row>
    <row r="265" spans="1:5" x14ac:dyDescent="0.25">
      <c r="A265" s="236">
        <v>44640</v>
      </c>
      <c r="B265" s="810" t="s">
        <v>16775</v>
      </c>
      <c r="C265" s="230" t="s">
        <v>18431</v>
      </c>
      <c r="D265" s="230" t="s">
        <v>18432</v>
      </c>
      <c r="E265" s="241">
        <v>13.75</v>
      </c>
    </row>
    <row r="266" spans="1:5" x14ac:dyDescent="0.25">
      <c r="A266" s="236">
        <v>44642</v>
      </c>
      <c r="B266" s="810" t="s">
        <v>16775</v>
      </c>
      <c r="C266" s="230" t="s">
        <v>18433</v>
      </c>
      <c r="D266" s="230" t="s">
        <v>18434</v>
      </c>
      <c r="E266" s="241">
        <v>12.56</v>
      </c>
    </row>
    <row r="267" spans="1:5" x14ac:dyDescent="0.25">
      <c r="A267" s="236">
        <v>44642</v>
      </c>
      <c r="B267" s="810" t="s">
        <v>16775</v>
      </c>
      <c r="C267" s="230" t="s">
        <v>18435</v>
      </c>
      <c r="D267" s="230" t="s">
        <v>18436</v>
      </c>
      <c r="E267" s="241">
        <v>18.5</v>
      </c>
    </row>
    <row r="268" spans="1:5" x14ac:dyDescent="0.25">
      <c r="A268" s="236">
        <v>44642</v>
      </c>
      <c r="B268" s="810" t="s">
        <v>16775</v>
      </c>
      <c r="C268" s="230" t="s">
        <v>18437</v>
      </c>
      <c r="D268" s="230" t="s">
        <v>18438</v>
      </c>
      <c r="E268" s="241">
        <v>27.07</v>
      </c>
    </row>
    <row r="269" spans="1:5" x14ac:dyDescent="0.25">
      <c r="A269" s="236">
        <v>44647</v>
      </c>
      <c r="B269" s="810" t="s">
        <v>16775</v>
      </c>
      <c r="C269" s="230" t="s">
        <v>18439</v>
      </c>
      <c r="D269" s="230" t="s">
        <v>18440</v>
      </c>
      <c r="E269" s="241">
        <v>16</v>
      </c>
    </row>
    <row r="270" spans="1:5" x14ac:dyDescent="0.25">
      <c r="A270" s="236">
        <v>44647</v>
      </c>
      <c r="B270" s="810" t="s">
        <v>16775</v>
      </c>
      <c r="C270" s="230" t="s">
        <v>18441</v>
      </c>
      <c r="D270" s="230" t="s">
        <v>18442</v>
      </c>
      <c r="E270" s="241">
        <v>12.5</v>
      </c>
    </row>
    <row r="271" spans="1:5" x14ac:dyDescent="0.25">
      <c r="A271" s="236">
        <v>44647</v>
      </c>
      <c r="B271" s="810" t="s">
        <v>16775</v>
      </c>
      <c r="C271" s="230" t="s">
        <v>18443</v>
      </c>
      <c r="D271" s="230" t="s">
        <v>18444</v>
      </c>
      <c r="E271" s="241">
        <v>7.79</v>
      </c>
    </row>
    <row r="272" spans="1:5" x14ac:dyDescent="0.25">
      <c r="A272" s="236">
        <v>44647</v>
      </c>
      <c r="B272" s="810" t="s">
        <v>16775</v>
      </c>
      <c r="C272" s="230" t="s">
        <v>18445</v>
      </c>
      <c r="D272" s="230" t="s">
        <v>18446</v>
      </c>
      <c r="E272" s="241">
        <v>24.23</v>
      </c>
    </row>
    <row r="273" spans="1:5" x14ac:dyDescent="0.25">
      <c r="A273" s="236">
        <v>44647</v>
      </c>
      <c r="B273" s="810" t="s">
        <v>16775</v>
      </c>
      <c r="C273" s="230" t="s">
        <v>18447</v>
      </c>
      <c r="D273" s="230" t="s">
        <v>18448</v>
      </c>
      <c r="E273" s="241">
        <v>22.06</v>
      </c>
    </row>
    <row r="274" spans="1:5" x14ac:dyDescent="0.25">
      <c r="A274" s="236">
        <v>44647</v>
      </c>
      <c r="B274" s="810" t="s">
        <v>16775</v>
      </c>
      <c r="C274" s="230" t="s">
        <v>18449</v>
      </c>
      <c r="D274" s="230" t="s">
        <v>18450</v>
      </c>
      <c r="E274" s="241">
        <v>23.11</v>
      </c>
    </row>
    <row r="275" spans="1:5" x14ac:dyDescent="0.25">
      <c r="A275" s="236">
        <v>44647</v>
      </c>
      <c r="B275" s="810" t="s">
        <v>16775</v>
      </c>
      <c r="C275" s="230" t="s">
        <v>18451</v>
      </c>
      <c r="D275" s="230" t="s">
        <v>18452</v>
      </c>
      <c r="E275" s="241">
        <v>14.75</v>
      </c>
    </row>
    <row r="276" spans="1:5" x14ac:dyDescent="0.25">
      <c r="A276" s="236">
        <v>44647</v>
      </c>
      <c r="B276" s="810" t="s">
        <v>16775</v>
      </c>
      <c r="C276" s="230" t="s">
        <v>18453</v>
      </c>
      <c r="D276" s="230" t="s">
        <v>18454</v>
      </c>
      <c r="E276" s="241">
        <v>18.399999999999999</v>
      </c>
    </row>
    <row r="277" spans="1:5" x14ac:dyDescent="0.25">
      <c r="A277" s="236">
        <v>44647</v>
      </c>
      <c r="B277" s="810" t="s">
        <v>16775</v>
      </c>
      <c r="C277" s="230" t="s">
        <v>18455</v>
      </c>
      <c r="D277" s="230" t="s">
        <v>18456</v>
      </c>
      <c r="E277" s="241">
        <v>21.62</v>
      </c>
    </row>
    <row r="278" spans="1:5" x14ac:dyDescent="0.25">
      <c r="A278" s="236">
        <v>44647</v>
      </c>
      <c r="B278" s="810" t="s">
        <v>16775</v>
      </c>
      <c r="C278" s="230" t="s">
        <v>18457</v>
      </c>
      <c r="D278" s="230" t="s">
        <v>18458</v>
      </c>
      <c r="E278" s="241">
        <v>38.53</v>
      </c>
    </row>
    <row r="279" spans="1:5" x14ac:dyDescent="0.25">
      <c r="A279" s="236">
        <v>44648</v>
      </c>
      <c r="B279" s="810" t="s">
        <v>16775</v>
      </c>
      <c r="C279" s="230" t="s">
        <v>18459</v>
      </c>
      <c r="D279" s="230" t="s">
        <v>18460</v>
      </c>
      <c r="E279" s="241">
        <v>2.5499999999999998</v>
      </c>
    </row>
    <row r="280" spans="1:5" x14ac:dyDescent="0.25">
      <c r="A280" s="236">
        <v>44649</v>
      </c>
      <c r="B280" s="810" t="s">
        <v>16775</v>
      </c>
      <c r="C280" s="230" t="s">
        <v>18461</v>
      </c>
      <c r="D280" s="230" t="s">
        <v>18462</v>
      </c>
      <c r="E280" s="241">
        <v>25.92</v>
      </c>
    </row>
    <row r="281" spans="1:5" x14ac:dyDescent="0.25">
      <c r="A281" s="236">
        <v>44649</v>
      </c>
      <c r="B281" s="810" t="s">
        <v>16775</v>
      </c>
      <c r="C281" s="230" t="s">
        <v>18463</v>
      </c>
      <c r="D281" s="230" t="s">
        <v>18464</v>
      </c>
      <c r="E281" s="241">
        <v>14.58</v>
      </c>
    </row>
    <row r="282" spans="1:5" x14ac:dyDescent="0.25">
      <c r="A282" s="236">
        <v>44649</v>
      </c>
      <c r="B282" s="810" t="s">
        <v>16775</v>
      </c>
      <c r="C282" s="230" t="s">
        <v>18465</v>
      </c>
      <c r="D282" s="230" t="s">
        <v>18466</v>
      </c>
      <c r="E282" s="241">
        <v>15</v>
      </c>
    </row>
    <row r="283" spans="1:5" x14ac:dyDescent="0.25">
      <c r="A283" s="236">
        <v>44649</v>
      </c>
      <c r="B283" s="810" t="s">
        <v>16775</v>
      </c>
      <c r="C283" s="230" t="s">
        <v>18467</v>
      </c>
      <c r="D283" s="230" t="s">
        <v>18468</v>
      </c>
      <c r="E283" s="241">
        <v>33.53</v>
      </c>
    </row>
    <row r="284" spans="1:5" x14ac:dyDescent="0.25">
      <c r="A284" s="236">
        <v>44651</v>
      </c>
      <c r="B284" s="810" t="s">
        <v>16775</v>
      </c>
      <c r="C284" s="230" t="s">
        <v>18469</v>
      </c>
      <c r="D284" s="230" t="s">
        <v>18470</v>
      </c>
      <c r="E284" s="241">
        <v>50.3</v>
      </c>
    </row>
    <row r="285" spans="1:5" x14ac:dyDescent="0.25">
      <c r="A285" s="236">
        <v>44654</v>
      </c>
      <c r="B285" s="810" t="s">
        <v>16775</v>
      </c>
      <c r="C285" s="230" t="s">
        <v>18645</v>
      </c>
      <c r="D285" s="230" t="s">
        <v>18646</v>
      </c>
      <c r="E285" s="241">
        <v>37.520000000000003</v>
      </c>
    </row>
    <row r="286" spans="1:5" x14ac:dyDescent="0.25">
      <c r="A286" s="236">
        <v>44654</v>
      </c>
      <c r="B286" s="810" t="s">
        <v>16775</v>
      </c>
      <c r="C286" s="230" t="s">
        <v>18647</v>
      </c>
      <c r="D286" s="230" t="s">
        <v>18648</v>
      </c>
      <c r="E286" s="241">
        <v>19.71</v>
      </c>
    </row>
    <row r="287" spans="1:5" x14ac:dyDescent="0.25">
      <c r="A287" s="236">
        <v>44654</v>
      </c>
      <c r="B287" s="810" t="s">
        <v>16775</v>
      </c>
      <c r="C287" s="230" t="s">
        <v>18649</v>
      </c>
      <c r="D287" s="230" t="s">
        <v>18650</v>
      </c>
      <c r="E287" s="241">
        <v>27.66</v>
      </c>
    </row>
    <row r="288" spans="1:5" x14ac:dyDescent="0.25">
      <c r="A288" s="236">
        <v>44654</v>
      </c>
      <c r="B288" s="810" t="s">
        <v>16775</v>
      </c>
      <c r="C288" s="230" t="s">
        <v>18651</v>
      </c>
      <c r="D288" s="230" t="s">
        <v>18652</v>
      </c>
      <c r="E288" s="241">
        <v>39.04</v>
      </c>
    </row>
    <row r="289" spans="1:5" x14ac:dyDescent="0.25">
      <c r="A289" s="236">
        <v>44654</v>
      </c>
      <c r="B289" s="810" t="s">
        <v>16775</v>
      </c>
      <c r="C289" s="230" t="s">
        <v>18653</v>
      </c>
      <c r="D289" s="230" t="s">
        <v>18654</v>
      </c>
      <c r="E289" s="241">
        <v>18.47</v>
      </c>
    </row>
    <row r="290" spans="1:5" x14ac:dyDescent="0.25">
      <c r="A290" s="236">
        <v>44654</v>
      </c>
      <c r="B290" s="810" t="s">
        <v>16775</v>
      </c>
      <c r="C290" s="230" t="s">
        <v>18655</v>
      </c>
      <c r="D290" s="230" t="s">
        <v>18656</v>
      </c>
      <c r="E290" s="241">
        <v>27.95</v>
      </c>
    </row>
    <row r="291" spans="1:5" x14ac:dyDescent="0.25">
      <c r="A291" s="236">
        <v>44654</v>
      </c>
      <c r="B291" s="810" t="s">
        <v>16775</v>
      </c>
      <c r="C291" s="230" t="s">
        <v>18657</v>
      </c>
      <c r="D291" s="230" t="s">
        <v>18658</v>
      </c>
      <c r="E291" s="241">
        <v>40.81</v>
      </c>
    </row>
    <row r="292" spans="1:5" x14ac:dyDescent="0.25">
      <c r="A292" s="236">
        <v>44656</v>
      </c>
      <c r="B292" s="810" t="s">
        <v>16775</v>
      </c>
      <c r="C292" s="230" t="s">
        <v>18659</v>
      </c>
      <c r="D292" s="230" t="s">
        <v>18660</v>
      </c>
      <c r="E292" s="241">
        <v>17.079999999999998</v>
      </c>
    </row>
    <row r="293" spans="1:5" x14ac:dyDescent="0.25">
      <c r="A293" s="236">
        <v>44656</v>
      </c>
      <c r="B293" s="810" t="s">
        <v>16775</v>
      </c>
      <c r="C293" s="230" t="s">
        <v>18661</v>
      </c>
      <c r="D293" s="230" t="s">
        <v>18662</v>
      </c>
      <c r="E293" s="241">
        <v>13.99</v>
      </c>
    </row>
    <row r="294" spans="1:5" x14ac:dyDescent="0.25">
      <c r="A294" s="236">
        <v>44656</v>
      </c>
      <c r="B294" s="810" t="s">
        <v>16775</v>
      </c>
      <c r="C294" s="230" t="s">
        <v>18663</v>
      </c>
      <c r="D294" s="230" t="s">
        <v>18664</v>
      </c>
      <c r="E294" s="241">
        <v>49.22</v>
      </c>
    </row>
    <row r="295" spans="1:5" x14ac:dyDescent="0.25">
      <c r="A295" s="236">
        <v>44656</v>
      </c>
      <c r="B295" s="810" t="s">
        <v>16775</v>
      </c>
      <c r="C295" s="230" t="s">
        <v>18665</v>
      </c>
      <c r="D295" s="230" t="s">
        <v>18666</v>
      </c>
      <c r="E295" s="241">
        <v>33.729999999999997</v>
      </c>
    </row>
    <row r="296" spans="1:5" x14ac:dyDescent="0.25">
      <c r="A296" s="236">
        <v>44656</v>
      </c>
      <c r="B296" s="810" t="s">
        <v>16775</v>
      </c>
      <c r="C296" s="230" t="s">
        <v>18667</v>
      </c>
      <c r="D296" s="230" t="s">
        <v>18668</v>
      </c>
      <c r="E296" s="241">
        <v>42.22</v>
      </c>
    </row>
    <row r="297" spans="1:5" x14ac:dyDescent="0.25">
      <c r="A297" s="236">
        <v>44657</v>
      </c>
      <c r="B297" s="810" t="s">
        <v>16775</v>
      </c>
      <c r="C297" s="230" t="s">
        <v>18669</v>
      </c>
      <c r="D297" s="230" t="s">
        <v>18670</v>
      </c>
      <c r="E297" s="241">
        <v>30.65</v>
      </c>
    </row>
    <row r="298" spans="1:5" x14ac:dyDescent="0.25">
      <c r="A298" s="236">
        <v>44657</v>
      </c>
      <c r="B298" s="810" t="s">
        <v>16775</v>
      </c>
      <c r="C298" s="230" t="s">
        <v>18671</v>
      </c>
      <c r="D298" s="230" t="s">
        <v>18672</v>
      </c>
      <c r="E298" s="241">
        <v>24.73</v>
      </c>
    </row>
    <row r="299" spans="1:5" x14ac:dyDescent="0.25">
      <c r="A299" s="236">
        <v>44659</v>
      </c>
      <c r="B299" s="810" t="s">
        <v>16775</v>
      </c>
      <c r="C299" s="230" t="s">
        <v>18673</v>
      </c>
      <c r="D299" s="230" t="s">
        <v>18674</v>
      </c>
      <c r="E299" s="241">
        <v>40.200000000000003</v>
      </c>
    </row>
    <row r="300" spans="1:5" x14ac:dyDescent="0.25">
      <c r="A300" s="236">
        <v>44661</v>
      </c>
      <c r="B300" s="810" t="s">
        <v>16775</v>
      </c>
      <c r="C300" s="230" t="s">
        <v>18675</v>
      </c>
      <c r="D300" s="230" t="s">
        <v>18676</v>
      </c>
      <c r="E300" s="241">
        <v>41.95</v>
      </c>
    </row>
    <row r="301" spans="1:5" x14ac:dyDescent="0.25">
      <c r="A301" s="236">
        <v>44661</v>
      </c>
      <c r="B301" s="810" t="s">
        <v>16775</v>
      </c>
      <c r="C301" s="230" t="s">
        <v>18677</v>
      </c>
      <c r="D301" s="230" t="s">
        <v>18678</v>
      </c>
      <c r="E301" s="241">
        <v>13.46</v>
      </c>
    </row>
    <row r="302" spans="1:5" x14ac:dyDescent="0.25">
      <c r="A302" s="236">
        <v>44661</v>
      </c>
      <c r="B302" s="810" t="s">
        <v>16775</v>
      </c>
      <c r="C302" s="230" t="s">
        <v>18679</v>
      </c>
      <c r="D302" s="230" t="s">
        <v>18680</v>
      </c>
      <c r="E302" s="241">
        <v>16.350000000000001</v>
      </c>
    </row>
    <row r="303" spans="1:5" x14ac:dyDescent="0.25">
      <c r="A303" s="236">
        <v>44661</v>
      </c>
      <c r="B303" s="810" t="s">
        <v>16775</v>
      </c>
      <c r="C303" s="230" t="s">
        <v>18681</v>
      </c>
      <c r="D303" s="230" t="s">
        <v>18682</v>
      </c>
      <c r="E303" s="241">
        <v>14.41</v>
      </c>
    </row>
    <row r="304" spans="1:5" x14ac:dyDescent="0.25">
      <c r="A304" s="236">
        <v>44661</v>
      </c>
      <c r="B304" s="810" t="s">
        <v>16775</v>
      </c>
      <c r="C304" s="230" t="s">
        <v>18683</v>
      </c>
      <c r="D304" s="230" t="s">
        <v>18684</v>
      </c>
      <c r="E304" s="241">
        <v>10.5</v>
      </c>
    </row>
    <row r="305" spans="1:5" x14ac:dyDescent="0.25">
      <c r="A305" s="236">
        <v>44661</v>
      </c>
      <c r="B305" s="810" t="s">
        <v>16775</v>
      </c>
      <c r="C305" s="230" t="s">
        <v>18685</v>
      </c>
      <c r="D305" s="230" t="s">
        <v>18686</v>
      </c>
      <c r="E305" s="241">
        <v>29.94</v>
      </c>
    </row>
    <row r="306" spans="1:5" x14ac:dyDescent="0.25">
      <c r="A306" s="236">
        <v>44663</v>
      </c>
      <c r="B306" s="810" t="s">
        <v>16775</v>
      </c>
      <c r="C306" s="230" t="s">
        <v>18687</v>
      </c>
      <c r="D306" s="230" t="s">
        <v>18688</v>
      </c>
      <c r="E306" s="241">
        <v>29.39</v>
      </c>
    </row>
    <row r="307" spans="1:5" x14ac:dyDescent="0.25">
      <c r="A307" s="236">
        <v>44663</v>
      </c>
      <c r="B307" s="810" t="s">
        <v>16775</v>
      </c>
      <c r="C307" s="230" t="s">
        <v>18689</v>
      </c>
      <c r="D307" s="230" t="s">
        <v>18690</v>
      </c>
      <c r="E307" s="241">
        <v>17.850000000000001</v>
      </c>
    </row>
    <row r="308" spans="1:5" x14ac:dyDescent="0.25">
      <c r="A308" s="236">
        <v>44668</v>
      </c>
      <c r="B308" s="810" t="s">
        <v>16775</v>
      </c>
      <c r="C308" s="230" t="s">
        <v>18691</v>
      </c>
      <c r="D308" s="230" t="s">
        <v>18692</v>
      </c>
      <c r="E308" s="241">
        <v>11.5</v>
      </c>
    </row>
    <row r="309" spans="1:5" x14ac:dyDescent="0.25">
      <c r="A309" s="236">
        <v>44668</v>
      </c>
      <c r="B309" s="810" t="s">
        <v>16775</v>
      </c>
      <c r="C309" s="230" t="s">
        <v>18693</v>
      </c>
      <c r="D309" s="230" t="s">
        <v>18694</v>
      </c>
      <c r="E309" s="241">
        <v>15.01</v>
      </c>
    </row>
    <row r="310" spans="1:5" x14ac:dyDescent="0.25">
      <c r="A310" s="236">
        <v>44668</v>
      </c>
      <c r="B310" s="810" t="s">
        <v>16775</v>
      </c>
      <c r="C310" s="230" t="s">
        <v>18695</v>
      </c>
      <c r="D310" s="230" t="s">
        <v>18696</v>
      </c>
      <c r="E310" s="241">
        <v>18.940000000000001</v>
      </c>
    </row>
    <row r="311" spans="1:5" x14ac:dyDescent="0.25">
      <c r="A311" s="236">
        <v>44668</v>
      </c>
      <c r="B311" s="810" t="s">
        <v>16775</v>
      </c>
      <c r="C311" s="230" t="s">
        <v>18697</v>
      </c>
      <c r="D311" s="230" t="s">
        <v>18698</v>
      </c>
      <c r="E311" s="241">
        <v>25.44</v>
      </c>
    </row>
    <row r="312" spans="1:5" x14ac:dyDescent="0.25">
      <c r="A312" s="236">
        <v>44668</v>
      </c>
      <c r="B312" s="810" t="s">
        <v>16775</v>
      </c>
      <c r="C312" s="230" t="s">
        <v>18699</v>
      </c>
      <c r="D312" s="230" t="s">
        <v>18700</v>
      </c>
      <c r="E312" s="241">
        <v>15</v>
      </c>
    </row>
    <row r="313" spans="1:5" x14ac:dyDescent="0.25">
      <c r="A313" s="236">
        <v>44668</v>
      </c>
      <c r="B313" s="810" t="s">
        <v>16775</v>
      </c>
      <c r="C313" s="230" t="s">
        <v>18701</v>
      </c>
      <c r="D313" s="230" t="s">
        <v>18702</v>
      </c>
      <c r="E313" s="241">
        <v>14.3</v>
      </c>
    </row>
    <row r="314" spans="1:5" x14ac:dyDescent="0.25">
      <c r="A314" s="236">
        <v>44668</v>
      </c>
      <c r="B314" s="810" t="s">
        <v>16775</v>
      </c>
      <c r="C314" s="230" t="s">
        <v>18703</v>
      </c>
      <c r="D314" s="230" t="s">
        <v>18704</v>
      </c>
      <c r="E314" s="241">
        <v>24.39</v>
      </c>
    </row>
    <row r="315" spans="1:5" x14ac:dyDescent="0.25">
      <c r="A315" s="236">
        <v>44669</v>
      </c>
      <c r="B315" s="810" t="s">
        <v>16775</v>
      </c>
      <c r="C315" s="230" t="s">
        <v>18705</v>
      </c>
      <c r="D315" s="230" t="s">
        <v>18706</v>
      </c>
      <c r="E315" s="241">
        <v>28.9</v>
      </c>
    </row>
    <row r="316" spans="1:5" x14ac:dyDescent="0.25">
      <c r="A316" s="236">
        <v>44669</v>
      </c>
      <c r="B316" s="810" t="s">
        <v>16775</v>
      </c>
      <c r="C316" s="230" t="s">
        <v>18707</v>
      </c>
      <c r="D316" s="230" t="s">
        <v>18708</v>
      </c>
      <c r="E316" s="241">
        <v>5</v>
      </c>
    </row>
    <row r="317" spans="1:5" x14ac:dyDescent="0.25">
      <c r="A317" s="236">
        <v>44669</v>
      </c>
      <c r="B317" s="810" t="s">
        <v>16775</v>
      </c>
      <c r="C317" s="230" t="s">
        <v>18709</v>
      </c>
      <c r="D317" s="230" t="s">
        <v>18710</v>
      </c>
      <c r="E317" s="241">
        <v>13.93</v>
      </c>
    </row>
    <row r="318" spans="1:5" x14ac:dyDescent="0.25">
      <c r="A318" s="236">
        <v>44669</v>
      </c>
      <c r="B318" s="810" t="s">
        <v>16775</v>
      </c>
      <c r="C318" s="230" t="s">
        <v>18711</v>
      </c>
      <c r="D318" s="230" t="s">
        <v>18712</v>
      </c>
      <c r="E318" s="241">
        <v>27.41</v>
      </c>
    </row>
    <row r="319" spans="1:5" x14ac:dyDescent="0.25">
      <c r="A319" s="236">
        <v>44669</v>
      </c>
      <c r="B319" s="810" t="s">
        <v>16775</v>
      </c>
      <c r="C319" s="230" t="s">
        <v>18713</v>
      </c>
      <c r="D319" s="230" t="s">
        <v>18714</v>
      </c>
      <c r="E319" s="241">
        <v>12.64</v>
      </c>
    </row>
    <row r="320" spans="1:5" x14ac:dyDescent="0.25">
      <c r="A320" s="236">
        <v>44670</v>
      </c>
      <c r="B320" s="810" t="s">
        <v>16775</v>
      </c>
      <c r="C320" s="230" t="s">
        <v>18715</v>
      </c>
      <c r="D320" s="230" t="s">
        <v>18716</v>
      </c>
      <c r="E320" s="241">
        <v>14.58</v>
      </c>
    </row>
    <row r="321" spans="1:5" x14ac:dyDescent="0.25">
      <c r="A321" s="236">
        <v>44671</v>
      </c>
      <c r="B321" s="810" t="s">
        <v>16775</v>
      </c>
      <c r="C321" s="230" t="s">
        <v>18717</v>
      </c>
      <c r="D321" s="230" t="s">
        <v>18718</v>
      </c>
      <c r="E321" s="241">
        <v>53.58</v>
      </c>
    </row>
    <row r="322" spans="1:5" x14ac:dyDescent="0.25">
      <c r="A322" s="236">
        <v>44675</v>
      </c>
      <c r="B322" s="810" t="s">
        <v>16775</v>
      </c>
      <c r="C322" s="230" t="s">
        <v>18719</v>
      </c>
      <c r="D322" s="230" t="s">
        <v>18720</v>
      </c>
      <c r="E322" s="241">
        <v>17.02</v>
      </c>
    </row>
    <row r="323" spans="1:5" x14ac:dyDescent="0.25">
      <c r="A323" s="236">
        <v>44675</v>
      </c>
      <c r="B323" s="810" t="s">
        <v>16775</v>
      </c>
      <c r="C323" s="230" t="s">
        <v>18721</v>
      </c>
      <c r="D323" s="230" t="s">
        <v>18722</v>
      </c>
      <c r="E323" s="241">
        <v>13.42</v>
      </c>
    </row>
    <row r="324" spans="1:5" x14ac:dyDescent="0.25">
      <c r="A324" s="236">
        <v>44676</v>
      </c>
      <c r="B324" s="810" t="s">
        <v>16775</v>
      </c>
      <c r="C324" s="230" t="s">
        <v>18723</v>
      </c>
      <c r="D324" s="230" t="s">
        <v>18724</v>
      </c>
      <c r="E324" s="241">
        <v>25.23</v>
      </c>
    </row>
    <row r="325" spans="1:5" x14ac:dyDescent="0.25">
      <c r="A325" s="236">
        <v>44676</v>
      </c>
      <c r="B325" s="810" t="s">
        <v>16775</v>
      </c>
      <c r="C325" s="230" t="s">
        <v>18725</v>
      </c>
      <c r="D325" s="230" t="s">
        <v>18726</v>
      </c>
      <c r="E325" s="241">
        <v>10</v>
      </c>
    </row>
    <row r="326" spans="1:5" x14ac:dyDescent="0.25">
      <c r="A326" s="236">
        <v>44677</v>
      </c>
      <c r="B326" s="810" t="s">
        <v>16775</v>
      </c>
      <c r="C326" s="230" t="s">
        <v>18727</v>
      </c>
      <c r="D326" s="230" t="s">
        <v>18728</v>
      </c>
      <c r="E326" s="241">
        <v>18.68</v>
      </c>
    </row>
    <row r="327" spans="1:5" x14ac:dyDescent="0.25">
      <c r="A327" s="236">
        <v>44677</v>
      </c>
      <c r="B327" s="810" t="s">
        <v>16775</v>
      </c>
      <c r="C327" s="230" t="s">
        <v>18729</v>
      </c>
      <c r="D327" s="230" t="s">
        <v>18730</v>
      </c>
      <c r="E327" s="241">
        <v>46.92</v>
      </c>
    </row>
    <row r="328" spans="1:5" x14ac:dyDescent="0.25">
      <c r="A328" s="236">
        <v>44682</v>
      </c>
      <c r="B328" s="810" t="s">
        <v>16775</v>
      </c>
      <c r="C328" s="230" t="s">
        <v>18917</v>
      </c>
      <c r="D328" s="230" t="s">
        <v>18918</v>
      </c>
      <c r="E328" s="241">
        <v>27.96</v>
      </c>
    </row>
    <row r="329" spans="1:5" x14ac:dyDescent="0.25">
      <c r="A329" s="236">
        <v>44682</v>
      </c>
      <c r="B329" s="810" t="s">
        <v>16775</v>
      </c>
      <c r="C329" s="230" t="s">
        <v>18919</v>
      </c>
      <c r="D329" s="230" t="s">
        <v>18920</v>
      </c>
      <c r="E329" s="241">
        <v>25.91</v>
      </c>
    </row>
    <row r="330" spans="1:5" x14ac:dyDescent="0.25">
      <c r="A330" s="236">
        <v>44682</v>
      </c>
      <c r="B330" s="810" t="s">
        <v>16775</v>
      </c>
      <c r="C330" s="230" t="s">
        <v>18921</v>
      </c>
      <c r="D330" s="230" t="s">
        <v>18922</v>
      </c>
      <c r="E330" s="241">
        <v>27.71</v>
      </c>
    </row>
    <row r="331" spans="1:5" x14ac:dyDescent="0.25">
      <c r="A331" s="236">
        <v>44682</v>
      </c>
      <c r="B331" s="810" t="s">
        <v>16775</v>
      </c>
      <c r="C331" s="230" t="s">
        <v>18923</v>
      </c>
      <c r="D331" s="230" t="s">
        <v>18924</v>
      </c>
      <c r="E331" s="241">
        <v>17.690000000000001</v>
      </c>
    </row>
    <row r="332" spans="1:5" x14ac:dyDescent="0.25">
      <c r="A332" s="236">
        <v>44682</v>
      </c>
      <c r="B332" s="810" t="s">
        <v>16775</v>
      </c>
      <c r="C332" s="230" t="s">
        <v>18925</v>
      </c>
      <c r="D332" s="230" t="s">
        <v>18926</v>
      </c>
      <c r="E332" s="241">
        <v>11.98</v>
      </c>
    </row>
    <row r="333" spans="1:5" x14ac:dyDescent="0.25">
      <c r="A333" s="236">
        <v>44682</v>
      </c>
      <c r="B333" s="810" t="s">
        <v>16775</v>
      </c>
      <c r="C333" s="230" t="s">
        <v>18927</v>
      </c>
      <c r="D333" s="230" t="s">
        <v>18928</v>
      </c>
      <c r="E333" s="241">
        <v>49</v>
      </c>
    </row>
    <row r="334" spans="1:5" x14ac:dyDescent="0.25">
      <c r="A334" s="236">
        <v>44682</v>
      </c>
      <c r="B334" s="810" t="s">
        <v>16775</v>
      </c>
      <c r="C334" s="230" t="s">
        <v>18929</v>
      </c>
      <c r="D334" s="230" t="s">
        <v>18930</v>
      </c>
      <c r="E334" s="241">
        <v>49</v>
      </c>
    </row>
    <row r="335" spans="1:5" x14ac:dyDescent="0.25">
      <c r="A335" s="236">
        <v>44683</v>
      </c>
      <c r="B335" s="810" t="s">
        <v>16775</v>
      </c>
      <c r="C335" s="230" t="s">
        <v>18931</v>
      </c>
      <c r="D335" s="230" t="s">
        <v>18932</v>
      </c>
      <c r="E335" s="241">
        <v>35.42</v>
      </c>
    </row>
    <row r="336" spans="1:5" x14ac:dyDescent="0.25">
      <c r="A336" s="236">
        <v>44684</v>
      </c>
      <c r="B336" s="810" t="s">
        <v>16775</v>
      </c>
      <c r="C336" s="230" t="s">
        <v>18933</v>
      </c>
      <c r="D336" s="230" t="s">
        <v>18934</v>
      </c>
      <c r="E336" s="241">
        <v>15.93</v>
      </c>
    </row>
    <row r="337" spans="1:5" x14ac:dyDescent="0.25">
      <c r="A337" s="236">
        <v>44687</v>
      </c>
      <c r="B337" s="810" t="s">
        <v>16775</v>
      </c>
      <c r="C337" s="230" t="s">
        <v>18935</v>
      </c>
      <c r="D337" s="230" t="s">
        <v>18936</v>
      </c>
      <c r="E337" s="241">
        <v>5.0599999999999996</v>
      </c>
    </row>
    <row r="338" spans="1:5" x14ac:dyDescent="0.25">
      <c r="A338" s="236">
        <v>44689</v>
      </c>
      <c r="B338" s="810" t="s">
        <v>16775</v>
      </c>
      <c r="C338" s="230" t="s">
        <v>18937</v>
      </c>
      <c r="D338" s="230" t="s">
        <v>18938</v>
      </c>
      <c r="E338" s="241">
        <v>15.86</v>
      </c>
    </row>
    <row r="339" spans="1:5" x14ac:dyDescent="0.25">
      <c r="A339" s="236">
        <v>44689</v>
      </c>
      <c r="B339" s="810" t="s">
        <v>16775</v>
      </c>
      <c r="C339" s="230" t="s">
        <v>18939</v>
      </c>
      <c r="D339" s="230" t="s">
        <v>18940</v>
      </c>
      <c r="E339" s="241">
        <v>28.84</v>
      </c>
    </row>
    <row r="340" spans="1:5" x14ac:dyDescent="0.25">
      <c r="A340" s="236">
        <v>44689</v>
      </c>
      <c r="B340" s="810" t="s">
        <v>16775</v>
      </c>
      <c r="C340" s="230" t="s">
        <v>18941</v>
      </c>
      <c r="D340" s="230" t="s">
        <v>18942</v>
      </c>
      <c r="E340" s="241">
        <v>22.58</v>
      </c>
    </row>
    <row r="341" spans="1:5" x14ac:dyDescent="0.25">
      <c r="A341" s="236">
        <v>44689</v>
      </c>
      <c r="B341" s="810" t="s">
        <v>16775</v>
      </c>
      <c r="C341" s="230" t="s">
        <v>18943</v>
      </c>
      <c r="D341" s="230" t="s">
        <v>18944</v>
      </c>
      <c r="E341" s="241">
        <v>28.22</v>
      </c>
    </row>
    <row r="342" spans="1:5" x14ac:dyDescent="0.25">
      <c r="A342" s="236">
        <v>44689</v>
      </c>
      <c r="B342" s="810" t="s">
        <v>16775</v>
      </c>
      <c r="C342" s="230" t="s">
        <v>18945</v>
      </c>
      <c r="D342" s="230" t="s">
        <v>18946</v>
      </c>
      <c r="E342" s="241">
        <v>68.400000000000006</v>
      </c>
    </row>
    <row r="343" spans="1:5" x14ac:dyDescent="0.25">
      <c r="A343" s="236">
        <v>44689</v>
      </c>
      <c r="B343" s="810" t="s">
        <v>16775</v>
      </c>
      <c r="C343" s="230" t="s">
        <v>18947</v>
      </c>
      <c r="D343" s="230" t="s">
        <v>18948</v>
      </c>
      <c r="E343" s="241">
        <v>12.5</v>
      </c>
    </row>
    <row r="344" spans="1:5" x14ac:dyDescent="0.25">
      <c r="A344" s="236">
        <v>44691</v>
      </c>
      <c r="B344" s="810" t="s">
        <v>16775</v>
      </c>
      <c r="C344" s="230" t="s">
        <v>18949</v>
      </c>
      <c r="D344" s="230" t="s">
        <v>18950</v>
      </c>
      <c r="E344" s="241">
        <v>17.46</v>
      </c>
    </row>
    <row r="345" spans="1:5" x14ac:dyDescent="0.25">
      <c r="A345" s="236">
        <v>44691</v>
      </c>
      <c r="B345" s="810" t="s">
        <v>16775</v>
      </c>
      <c r="C345" s="230" t="s">
        <v>18951</v>
      </c>
      <c r="D345" s="230" t="s">
        <v>18952</v>
      </c>
      <c r="E345" s="241">
        <v>13.98</v>
      </c>
    </row>
    <row r="346" spans="1:5" x14ac:dyDescent="0.25">
      <c r="A346" s="236">
        <v>44691</v>
      </c>
      <c r="B346" s="810" t="s">
        <v>16775</v>
      </c>
      <c r="C346" s="230" t="s">
        <v>18953</v>
      </c>
      <c r="D346" s="230" t="s">
        <v>18954</v>
      </c>
      <c r="E346" s="241">
        <v>17.55</v>
      </c>
    </row>
    <row r="347" spans="1:5" x14ac:dyDescent="0.25">
      <c r="A347" s="236">
        <v>44691</v>
      </c>
      <c r="B347" s="810" t="s">
        <v>16775</v>
      </c>
      <c r="C347" s="230" t="s">
        <v>18955</v>
      </c>
      <c r="D347" s="230" t="s">
        <v>18956</v>
      </c>
      <c r="E347" s="241">
        <v>29.45</v>
      </c>
    </row>
    <row r="348" spans="1:5" x14ac:dyDescent="0.25">
      <c r="A348" s="236">
        <v>44691</v>
      </c>
      <c r="B348" s="810" t="s">
        <v>16775</v>
      </c>
      <c r="C348" s="230" t="s">
        <v>18957</v>
      </c>
      <c r="D348" s="230" t="s">
        <v>18958</v>
      </c>
      <c r="E348" s="241">
        <v>15.99</v>
      </c>
    </row>
    <row r="349" spans="1:5" x14ac:dyDescent="0.25">
      <c r="A349" s="236">
        <v>44691</v>
      </c>
      <c r="B349" s="810" t="s">
        <v>16775</v>
      </c>
      <c r="C349" s="230" t="s">
        <v>18959</v>
      </c>
      <c r="D349" s="230" t="s">
        <v>18960</v>
      </c>
      <c r="E349" s="241">
        <v>14.98</v>
      </c>
    </row>
    <row r="350" spans="1:5" x14ac:dyDescent="0.25">
      <c r="A350" s="236">
        <v>44691</v>
      </c>
      <c r="B350" s="810" t="s">
        <v>16775</v>
      </c>
      <c r="C350" s="230" t="s">
        <v>18961</v>
      </c>
      <c r="D350" s="230" t="s">
        <v>18962</v>
      </c>
      <c r="E350" s="241">
        <v>15.58</v>
      </c>
    </row>
    <row r="351" spans="1:5" x14ac:dyDescent="0.25">
      <c r="A351" s="236">
        <v>44691</v>
      </c>
      <c r="B351" s="810" t="s">
        <v>16775</v>
      </c>
      <c r="C351" s="230" t="s">
        <v>18963</v>
      </c>
      <c r="D351" s="230" t="s">
        <v>18964</v>
      </c>
      <c r="E351" s="241">
        <v>14.86</v>
      </c>
    </row>
    <row r="352" spans="1:5" x14ac:dyDescent="0.25">
      <c r="A352" s="236">
        <v>44692</v>
      </c>
      <c r="B352" s="810" t="s">
        <v>16775</v>
      </c>
      <c r="C352" s="230" t="s">
        <v>18965</v>
      </c>
      <c r="D352" s="230" t="s">
        <v>18966</v>
      </c>
      <c r="E352" s="241">
        <v>47.07</v>
      </c>
    </row>
    <row r="353" spans="1:5" x14ac:dyDescent="0.25">
      <c r="A353" s="236">
        <v>44692</v>
      </c>
      <c r="B353" s="810" t="s">
        <v>16775</v>
      </c>
      <c r="C353" s="230" t="s">
        <v>18967</v>
      </c>
      <c r="D353" s="230" t="s">
        <v>18968</v>
      </c>
      <c r="E353" s="241">
        <v>27.41</v>
      </c>
    </row>
    <row r="354" spans="1:5" x14ac:dyDescent="0.25">
      <c r="A354" s="236">
        <v>44693</v>
      </c>
      <c r="B354" s="810" t="s">
        <v>16775</v>
      </c>
      <c r="C354" s="230" t="s">
        <v>18969</v>
      </c>
      <c r="D354" s="230" t="s">
        <v>18970</v>
      </c>
      <c r="E354" s="241">
        <v>17.760000000000002</v>
      </c>
    </row>
    <row r="355" spans="1:5" x14ac:dyDescent="0.25">
      <c r="A355" s="236">
        <v>44694</v>
      </c>
      <c r="B355" s="810" t="s">
        <v>16775</v>
      </c>
      <c r="C355" s="230" t="s">
        <v>18971</v>
      </c>
      <c r="D355" s="230" t="s">
        <v>18972</v>
      </c>
      <c r="E355" s="241">
        <v>11.5</v>
      </c>
    </row>
    <row r="356" spans="1:5" x14ac:dyDescent="0.25">
      <c r="A356" s="236">
        <v>44696</v>
      </c>
      <c r="B356" s="810" t="s">
        <v>16775</v>
      </c>
      <c r="C356" s="230" t="s">
        <v>18973</v>
      </c>
      <c r="D356" s="230" t="s">
        <v>18974</v>
      </c>
      <c r="E356" s="241">
        <v>45.46</v>
      </c>
    </row>
    <row r="357" spans="1:5" x14ac:dyDescent="0.25">
      <c r="A357" s="236">
        <v>44696</v>
      </c>
      <c r="B357" s="810" t="s">
        <v>16775</v>
      </c>
      <c r="C357" s="230" t="s">
        <v>18975</v>
      </c>
      <c r="D357" s="230" t="s">
        <v>18976</v>
      </c>
      <c r="E357" s="241">
        <v>12.58</v>
      </c>
    </row>
    <row r="358" spans="1:5" x14ac:dyDescent="0.25">
      <c r="A358" s="236">
        <v>44696</v>
      </c>
      <c r="B358" s="810" t="s">
        <v>16775</v>
      </c>
      <c r="C358" s="230" t="s">
        <v>18977</v>
      </c>
      <c r="D358" s="230" t="s">
        <v>18978</v>
      </c>
      <c r="E358" s="241">
        <v>16.5</v>
      </c>
    </row>
    <row r="359" spans="1:5" x14ac:dyDescent="0.25">
      <c r="A359" s="236">
        <v>44696</v>
      </c>
      <c r="B359" s="810" t="s">
        <v>16775</v>
      </c>
      <c r="C359" s="230" t="s">
        <v>18979</v>
      </c>
      <c r="D359" s="230" t="s">
        <v>18980</v>
      </c>
      <c r="E359" s="241">
        <v>10</v>
      </c>
    </row>
    <row r="360" spans="1:5" x14ac:dyDescent="0.25">
      <c r="A360" s="236">
        <v>44696</v>
      </c>
      <c r="B360" s="810" t="s">
        <v>16775</v>
      </c>
      <c r="C360" s="230" t="s">
        <v>18981</v>
      </c>
      <c r="D360" s="230" t="s">
        <v>18982</v>
      </c>
      <c r="E360" s="241">
        <v>24.8</v>
      </c>
    </row>
    <row r="361" spans="1:5" x14ac:dyDescent="0.25">
      <c r="A361" s="236">
        <v>44696</v>
      </c>
      <c r="B361" s="810" t="s">
        <v>16775</v>
      </c>
      <c r="C361" s="230" t="s">
        <v>18983</v>
      </c>
      <c r="D361" s="230" t="s">
        <v>18984</v>
      </c>
      <c r="E361" s="241">
        <v>18.05</v>
      </c>
    </row>
    <row r="362" spans="1:5" x14ac:dyDescent="0.25">
      <c r="A362" s="236">
        <v>44696</v>
      </c>
      <c r="B362" s="810" t="s">
        <v>16775</v>
      </c>
      <c r="C362" s="230" t="s">
        <v>18985</v>
      </c>
      <c r="D362" s="230" t="s">
        <v>18986</v>
      </c>
      <c r="E362" s="241">
        <v>10.5</v>
      </c>
    </row>
    <row r="363" spans="1:5" x14ac:dyDescent="0.25">
      <c r="A363" s="236">
        <v>44696</v>
      </c>
      <c r="B363" s="810" t="s">
        <v>16775</v>
      </c>
      <c r="C363" s="230" t="s">
        <v>18987</v>
      </c>
      <c r="D363" s="230" t="s">
        <v>18988</v>
      </c>
      <c r="E363" s="241">
        <v>22.09</v>
      </c>
    </row>
    <row r="364" spans="1:5" x14ac:dyDescent="0.25">
      <c r="A364" s="236">
        <v>44696</v>
      </c>
      <c r="B364" s="810" t="s">
        <v>16775</v>
      </c>
      <c r="C364" s="230" t="s">
        <v>18989</v>
      </c>
      <c r="D364" s="230" t="s">
        <v>18990</v>
      </c>
      <c r="E364" s="241">
        <v>25.99</v>
      </c>
    </row>
    <row r="365" spans="1:5" x14ac:dyDescent="0.25">
      <c r="A365" s="236">
        <v>44696</v>
      </c>
      <c r="B365" s="810" t="s">
        <v>16775</v>
      </c>
      <c r="C365" s="230" t="s">
        <v>18991</v>
      </c>
      <c r="D365" s="230" t="s">
        <v>18992</v>
      </c>
      <c r="E365" s="241">
        <v>37.4</v>
      </c>
    </row>
    <row r="366" spans="1:5" x14ac:dyDescent="0.25">
      <c r="A366" s="236">
        <v>44696</v>
      </c>
      <c r="B366" s="810" t="s">
        <v>16775</v>
      </c>
      <c r="C366" s="230" t="s">
        <v>18993</v>
      </c>
      <c r="D366" s="230" t="s">
        <v>18994</v>
      </c>
      <c r="E366" s="241">
        <v>10</v>
      </c>
    </row>
    <row r="367" spans="1:5" x14ac:dyDescent="0.25">
      <c r="A367" s="236">
        <v>44696</v>
      </c>
      <c r="B367" s="810" t="s">
        <v>16775</v>
      </c>
      <c r="C367" s="230" t="s">
        <v>18995</v>
      </c>
      <c r="D367" s="230" t="s">
        <v>18996</v>
      </c>
      <c r="E367" s="241">
        <v>17.82</v>
      </c>
    </row>
    <row r="368" spans="1:5" x14ac:dyDescent="0.25">
      <c r="A368" s="236">
        <v>44696</v>
      </c>
      <c r="B368" s="810" t="s">
        <v>16775</v>
      </c>
      <c r="C368" s="230" t="s">
        <v>18997</v>
      </c>
      <c r="D368" s="230" t="s">
        <v>18998</v>
      </c>
      <c r="E368" s="241">
        <v>19.79</v>
      </c>
    </row>
    <row r="369" spans="1:5" x14ac:dyDescent="0.25">
      <c r="A369" s="236">
        <v>44696</v>
      </c>
      <c r="B369" s="810" t="s">
        <v>16775</v>
      </c>
      <c r="C369" s="230" t="s">
        <v>18999</v>
      </c>
      <c r="D369" s="230" t="s">
        <v>19000</v>
      </c>
      <c r="E369" s="241">
        <v>30.25</v>
      </c>
    </row>
    <row r="370" spans="1:5" x14ac:dyDescent="0.25">
      <c r="A370" s="236">
        <v>44699</v>
      </c>
      <c r="B370" s="810" t="s">
        <v>16775</v>
      </c>
      <c r="C370" s="230" t="s">
        <v>19001</v>
      </c>
      <c r="D370" s="230" t="s">
        <v>19002</v>
      </c>
      <c r="E370" s="241">
        <v>8.82</v>
      </c>
    </row>
    <row r="371" spans="1:5" x14ac:dyDescent="0.25">
      <c r="A371" s="236">
        <v>44699</v>
      </c>
      <c r="B371" s="810" t="s">
        <v>16775</v>
      </c>
      <c r="C371" s="230" t="s">
        <v>19003</v>
      </c>
      <c r="D371" s="230" t="s">
        <v>19004</v>
      </c>
      <c r="E371" s="241">
        <v>21.92</v>
      </c>
    </row>
    <row r="372" spans="1:5" x14ac:dyDescent="0.25">
      <c r="A372" s="236">
        <v>44699</v>
      </c>
      <c r="B372" s="810" t="s">
        <v>16775</v>
      </c>
      <c r="C372" s="230" t="s">
        <v>19005</v>
      </c>
      <c r="D372" s="230" t="s">
        <v>19006</v>
      </c>
      <c r="E372" s="241">
        <v>25.48</v>
      </c>
    </row>
    <row r="373" spans="1:5" x14ac:dyDescent="0.25">
      <c r="A373" s="236">
        <v>44699</v>
      </c>
      <c r="B373" s="810" t="s">
        <v>16775</v>
      </c>
      <c r="C373" s="230" t="s">
        <v>19007</v>
      </c>
      <c r="D373" s="230" t="s">
        <v>19008</v>
      </c>
      <c r="E373" s="241">
        <v>27.41</v>
      </c>
    </row>
    <row r="374" spans="1:5" x14ac:dyDescent="0.25">
      <c r="A374" s="236">
        <v>44703</v>
      </c>
      <c r="B374" s="810" t="s">
        <v>16775</v>
      </c>
      <c r="C374" s="230" t="s">
        <v>19009</v>
      </c>
      <c r="D374" s="230" t="s">
        <v>19010</v>
      </c>
      <c r="E374" s="241">
        <v>15.72</v>
      </c>
    </row>
    <row r="375" spans="1:5" x14ac:dyDescent="0.25">
      <c r="A375" s="236">
        <v>44703</v>
      </c>
      <c r="B375" s="810" t="s">
        <v>16775</v>
      </c>
      <c r="C375" s="230" t="s">
        <v>19011</v>
      </c>
      <c r="D375" s="230" t="s">
        <v>19012</v>
      </c>
      <c r="E375" s="241">
        <v>11.5</v>
      </c>
    </row>
    <row r="376" spans="1:5" x14ac:dyDescent="0.25">
      <c r="A376" s="236">
        <v>44703</v>
      </c>
      <c r="B376" s="810" t="s">
        <v>16775</v>
      </c>
      <c r="C376" s="230" t="s">
        <v>19013</v>
      </c>
      <c r="D376" s="230" t="s">
        <v>19014</v>
      </c>
      <c r="E376" s="241">
        <v>16.12</v>
      </c>
    </row>
    <row r="377" spans="1:5" x14ac:dyDescent="0.25">
      <c r="A377" s="236">
        <v>44705</v>
      </c>
      <c r="B377" s="810" t="s">
        <v>16775</v>
      </c>
      <c r="C377" s="230" t="s">
        <v>19015</v>
      </c>
      <c r="D377" s="230" t="s">
        <v>19016</v>
      </c>
      <c r="E377" s="241">
        <v>17.850000000000001</v>
      </c>
    </row>
    <row r="378" spans="1:5" x14ac:dyDescent="0.25">
      <c r="A378" s="236">
        <v>44705</v>
      </c>
      <c r="B378" s="810" t="s">
        <v>16775</v>
      </c>
      <c r="C378" s="230" t="s">
        <v>19017</v>
      </c>
      <c r="D378" s="230" t="s">
        <v>19018</v>
      </c>
      <c r="E378" s="241">
        <v>12.58</v>
      </c>
    </row>
    <row r="379" spans="1:5" x14ac:dyDescent="0.25">
      <c r="A379" s="236">
        <v>44705</v>
      </c>
      <c r="B379" s="810" t="s">
        <v>16775</v>
      </c>
      <c r="C379" s="230" t="s">
        <v>19019</v>
      </c>
      <c r="D379" s="230" t="s">
        <v>19020</v>
      </c>
      <c r="E379" s="241">
        <v>17.45</v>
      </c>
    </row>
    <row r="380" spans="1:5" x14ac:dyDescent="0.25">
      <c r="A380" s="236">
        <v>44705</v>
      </c>
      <c r="B380" s="810" t="s">
        <v>16775</v>
      </c>
      <c r="C380" s="230" t="s">
        <v>19021</v>
      </c>
      <c r="D380" s="230" t="s">
        <v>19022</v>
      </c>
      <c r="E380" s="241">
        <v>28.51</v>
      </c>
    </row>
    <row r="381" spans="1:5" x14ac:dyDescent="0.25">
      <c r="A381" s="236">
        <v>44705</v>
      </c>
      <c r="B381" s="810" t="s">
        <v>16775</v>
      </c>
      <c r="C381" s="230" t="s">
        <v>19023</v>
      </c>
      <c r="D381" s="230" t="s">
        <v>19024</v>
      </c>
      <c r="E381" s="241">
        <v>37.56</v>
      </c>
    </row>
    <row r="382" spans="1:5" x14ac:dyDescent="0.25">
      <c r="A382" s="236">
        <v>44705</v>
      </c>
      <c r="B382" s="810" t="s">
        <v>16775</v>
      </c>
      <c r="C382" s="230" t="s">
        <v>19025</v>
      </c>
      <c r="D382" s="230" t="s">
        <v>19026</v>
      </c>
      <c r="E382" s="241">
        <v>17.46</v>
      </c>
    </row>
    <row r="383" spans="1:5" x14ac:dyDescent="0.25">
      <c r="A383" s="236">
        <v>44705</v>
      </c>
      <c r="B383" s="810" t="s">
        <v>16775</v>
      </c>
      <c r="C383" s="230" t="s">
        <v>19027</v>
      </c>
      <c r="D383" s="230" t="s">
        <v>19028</v>
      </c>
      <c r="E383" s="241">
        <v>17.059999999999999</v>
      </c>
    </row>
    <row r="384" spans="1:5" x14ac:dyDescent="0.25">
      <c r="A384" s="236">
        <v>44705</v>
      </c>
      <c r="B384" s="810" t="s">
        <v>16775</v>
      </c>
      <c r="C384" s="230" t="s">
        <v>19029</v>
      </c>
      <c r="D384" s="230" t="s">
        <v>19030</v>
      </c>
      <c r="E384" s="241">
        <v>36.979999999999997</v>
      </c>
    </row>
    <row r="385" spans="1:5" x14ac:dyDescent="0.25">
      <c r="A385" s="236">
        <v>44706</v>
      </c>
      <c r="B385" s="810" t="s">
        <v>16775</v>
      </c>
      <c r="C385" s="230" t="s">
        <v>19031</v>
      </c>
      <c r="D385" s="230" t="s">
        <v>19032</v>
      </c>
      <c r="E385" s="241">
        <v>26.28</v>
      </c>
    </row>
    <row r="386" spans="1:5" x14ac:dyDescent="0.25">
      <c r="A386" s="236">
        <v>44706</v>
      </c>
      <c r="B386" s="810" t="s">
        <v>16775</v>
      </c>
      <c r="C386" s="230" t="s">
        <v>19033</v>
      </c>
      <c r="D386" s="230" t="s">
        <v>19034</v>
      </c>
      <c r="E386" s="241">
        <v>25.48</v>
      </c>
    </row>
    <row r="387" spans="1:5" x14ac:dyDescent="0.25">
      <c r="A387" s="236">
        <v>44710</v>
      </c>
      <c r="B387" s="810" t="s">
        <v>16775</v>
      </c>
      <c r="C387" s="230" t="s">
        <v>19035</v>
      </c>
      <c r="D387" s="230" t="s">
        <v>19036</v>
      </c>
      <c r="E387" s="241">
        <v>9</v>
      </c>
    </row>
    <row r="388" spans="1:5" x14ac:dyDescent="0.25">
      <c r="A388" s="236">
        <v>44710</v>
      </c>
      <c r="B388" s="810" t="s">
        <v>16775</v>
      </c>
      <c r="C388" s="230" t="s">
        <v>19037</v>
      </c>
      <c r="D388" s="230" t="s">
        <v>19038</v>
      </c>
      <c r="E388" s="241">
        <v>49.78</v>
      </c>
    </row>
    <row r="389" spans="1:5" x14ac:dyDescent="0.25">
      <c r="A389" s="236">
        <v>44710</v>
      </c>
      <c r="B389" s="810" t="s">
        <v>16775</v>
      </c>
      <c r="C389" s="230" t="s">
        <v>19039</v>
      </c>
      <c r="D389" s="230" t="s">
        <v>19040</v>
      </c>
      <c r="E389" s="241">
        <v>35.85</v>
      </c>
    </row>
    <row r="390" spans="1:5" x14ac:dyDescent="0.25">
      <c r="A390" s="236">
        <v>44710</v>
      </c>
      <c r="B390" s="810" t="s">
        <v>16775</v>
      </c>
      <c r="C390" s="230" t="s">
        <v>19041</v>
      </c>
      <c r="D390" s="230" t="s">
        <v>19042</v>
      </c>
      <c r="E390" s="241">
        <v>75.349999999999994</v>
      </c>
    </row>
    <row r="391" spans="1:5" x14ac:dyDescent="0.25">
      <c r="A391" s="236">
        <v>44710</v>
      </c>
      <c r="B391" s="810" t="s">
        <v>16775</v>
      </c>
      <c r="C391" s="230" t="s">
        <v>19043</v>
      </c>
      <c r="D391" s="230" t="s">
        <v>19044</v>
      </c>
      <c r="E391" s="241">
        <v>53.5</v>
      </c>
    </row>
    <row r="392" spans="1:5" x14ac:dyDescent="0.25">
      <c r="A392" s="236">
        <v>44712</v>
      </c>
      <c r="B392" s="810" t="s">
        <v>16775</v>
      </c>
      <c r="C392" s="230" t="s">
        <v>19045</v>
      </c>
      <c r="D392" s="230" t="s">
        <v>19046</v>
      </c>
      <c r="E392" s="241">
        <v>23.22</v>
      </c>
    </row>
    <row r="393" spans="1:5" x14ac:dyDescent="0.25">
      <c r="A393" s="236">
        <v>44712</v>
      </c>
      <c r="B393" s="810" t="s">
        <v>16775</v>
      </c>
      <c r="C393" s="230" t="s">
        <v>19047</v>
      </c>
      <c r="D393" s="230" t="s">
        <v>19048</v>
      </c>
      <c r="E393" s="241">
        <v>15.87</v>
      </c>
    </row>
    <row r="394" spans="1:5" x14ac:dyDescent="0.25">
      <c r="A394" s="236">
        <v>44712</v>
      </c>
      <c r="B394" s="810" t="s">
        <v>16775</v>
      </c>
      <c r="C394" s="230" t="s">
        <v>19049</v>
      </c>
      <c r="D394" s="230" t="s">
        <v>19050</v>
      </c>
      <c r="E394" s="241">
        <v>16.190000000000001</v>
      </c>
    </row>
    <row r="395" spans="1:5" x14ac:dyDescent="0.25">
      <c r="A395" s="236">
        <v>44712</v>
      </c>
      <c r="B395" s="810" t="s">
        <v>16775</v>
      </c>
      <c r="C395" s="230" t="s">
        <v>19051</v>
      </c>
      <c r="D395" s="230" t="s">
        <v>19052</v>
      </c>
      <c r="E395" s="241">
        <v>22.7</v>
      </c>
    </row>
    <row r="396" spans="1:5" x14ac:dyDescent="0.25">
      <c r="A396" s="236">
        <v>44712</v>
      </c>
      <c r="B396" s="810" t="s">
        <v>16775</v>
      </c>
      <c r="C396" s="230" t="s">
        <v>19053</v>
      </c>
      <c r="D396" s="230" t="s">
        <v>19054</v>
      </c>
      <c r="E396" s="241">
        <v>21.31</v>
      </c>
    </row>
    <row r="397" spans="1:5" x14ac:dyDescent="0.25">
      <c r="A397" s="236">
        <v>44712</v>
      </c>
      <c r="B397" s="810" t="s">
        <v>16775</v>
      </c>
      <c r="C397" s="230" t="s">
        <v>19055</v>
      </c>
      <c r="D397" s="230" t="s">
        <v>19056</v>
      </c>
      <c r="E397" s="241">
        <v>59.95</v>
      </c>
    </row>
    <row r="398" spans="1:5" x14ac:dyDescent="0.25">
      <c r="A398" s="236">
        <v>44712</v>
      </c>
      <c r="B398" s="810" t="s">
        <v>16775</v>
      </c>
      <c r="C398" s="230" t="s">
        <v>19057</v>
      </c>
      <c r="D398" s="230" t="s">
        <v>19058</v>
      </c>
      <c r="E398" s="241">
        <v>13.45</v>
      </c>
    </row>
    <row r="399" spans="1:5" x14ac:dyDescent="0.25">
      <c r="A399" s="236">
        <v>44717</v>
      </c>
      <c r="B399" s="477" t="s">
        <v>16775</v>
      </c>
      <c r="C399" s="251" t="s">
        <v>19290</v>
      </c>
      <c r="D399" s="251" t="s">
        <v>19291</v>
      </c>
      <c r="E399" s="781">
        <v>18.649999999999999</v>
      </c>
    </row>
    <row r="400" spans="1:5" x14ac:dyDescent="0.25">
      <c r="A400" s="236">
        <v>44717</v>
      </c>
      <c r="B400" s="477" t="s">
        <v>16775</v>
      </c>
      <c r="C400" s="251" t="s">
        <v>19292</v>
      </c>
      <c r="D400" s="251" t="s">
        <v>19293</v>
      </c>
      <c r="E400" s="781">
        <v>26.8</v>
      </c>
    </row>
    <row r="401" spans="1:5" x14ac:dyDescent="0.25">
      <c r="A401" s="236">
        <v>44717</v>
      </c>
      <c r="B401" s="477" t="s">
        <v>16775</v>
      </c>
      <c r="C401" s="251" t="s">
        <v>19294</v>
      </c>
      <c r="D401" s="251" t="s">
        <v>19295</v>
      </c>
      <c r="E401" s="781">
        <v>32.83</v>
      </c>
    </row>
    <row r="402" spans="1:5" x14ac:dyDescent="0.25">
      <c r="A402" s="236">
        <v>44718</v>
      </c>
      <c r="B402" s="477" t="s">
        <v>16775</v>
      </c>
      <c r="C402" s="251" t="s">
        <v>19296</v>
      </c>
      <c r="D402" s="251" t="s">
        <v>19297</v>
      </c>
      <c r="E402" s="781">
        <v>15.72</v>
      </c>
    </row>
    <row r="403" spans="1:5" x14ac:dyDescent="0.25">
      <c r="A403" s="236">
        <v>44718</v>
      </c>
      <c r="B403" s="477" t="s">
        <v>16775</v>
      </c>
      <c r="C403" s="251" t="s">
        <v>19298</v>
      </c>
      <c r="D403" s="251" t="s">
        <v>19299</v>
      </c>
      <c r="E403" s="781">
        <v>27.11</v>
      </c>
    </row>
    <row r="404" spans="1:5" x14ac:dyDescent="0.25">
      <c r="A404" s="236">
        <v>44718</v>
      </c>
      <c r="B404" s="477" t="s">
        <v>16775</v>
      </c>
      <c r="C404" s="251" t="s">
        <v>19300</v>
      </c>
      <c r="D404" s="251" t="s">
        <v>19301</v>
      </c>
      <c r="E404" s="781">
        <v>14.87</v>
      </c>
    </row>
    <row r="405" spans="1:5" x14ac:dyDescent="0.25">
      <c r="A405" s="236">
        <v>44718</v>
      </c>
      <c r="B405" s="477" t="s">
        <v>16775</v>
      </c>
      <c r="C405" s="251" t="s">
        <v>19302</v>
      </c>
      <c r="D405" s="251" t="s">
        <v>19303</v>
      </c>
      <c r="E405" s="781">
        <v>20</v>
      </c>
    </row>
    <row r="406" spans="1:5" x14ac:dyDescent="0.25">
      <c r="A406" s="236">
        <v>44718</v>
      </c>
      <c r="B406" s="477" t="s">
        <v>16775</v>
      </c>
      <c r="C406" s="251" t="s">
        <v>19304</v>
      </c>
      <c r="D406" s="251" t="s">
        <v>19305</v>
      </c>
      <c r="E406" s="781">
        <v>35.25</v>
      </c>
    </row>
    <row r="407" spans="1:5" x14ac:dyDescent="0.25">
      <c r="A407" s="236">
        <v>44719</v>
      </c>
      <c r="B407" s="477" t="s">
        <v>16775</v>
      </c>
      <c r="C407" s="251" t="s">
        <v>19306</v>
      </c>
      <c r="D407" s="251" t="s">
        <v>19307</v>
      </c>
      <c r="E407" s="781">
        <v>8.5</v>
      </c>
    </row>
    <row r="408" spans="1:5" x14ac:dyDescent="0.25">
      <c r="A408" s="236">
        <v>44721</v>
      </c>
      <c r="B408" s="477" t="s">
        <v>16775</v>
      </c>
      <c r="C408" s="251" t="s">
        <v>19308</v>
      </c>
      <c r="D408" s="251" t="s">
        <v>19309</v>
      </c>
      <c r="E408" s="781">
        <v>51.96</v>
      </c>
    </row>
    <row r="409" spans="1:5" x14ac:dyDescent="0.25">
      <c r="A409" s="236">
        <v>44721</v>
      </c>
      <c r="B409" s="477" t="s">
        <v>16775</v>
      </c>
      <c r="C409" s="251" t="s">
        <v>19310</v>
      </c>
      <c r="D409" s="251" t="s">
        <v>19311</v>
      </c>
      <c r="E409" s="781">
        <v>17.55</v>
      </c>
    </row>
    <row r="410" spans="1:5" x14ac:dyDescent="0.25">
      <c r="A410" s="236">
        <v>44721</v>
      </c>
      <c r="B410" s="477" t="s">
        <v>16775</v>
      </c>
      <c r="C410" s="251" t="s">
        <v>19312</v>
      </c>
      <c r="D410" s="251" t="s">
        <v>19313</v>
      </c>
      <c r="E410" s="781">
        <v>15.04</v>
      </c>
    </row>
    <row r="411" spans="1:5" x14ac:dyDescent="0.25">
      <c r="A411" s="236">
        <v>44721</v>
      </c>
      <c r="B411" s="477" t="s">
        <v>16775</v>
      </c>
      <c r="C411" s="251" t="s">
        <v>19314</v>
      </c>
      <c r="D411" s="251" t="s">
        <v>19315</v>
      </c>
      <c r="E411" s="781">
        <v>33.78</v>
      </c>
    </row>
    <row r="412" spans="1:5" x14ac:dyDescent="0.25">
      <c r="A412" s="236">
        <v>44721</v>
      </c>
      <c r="B412" s="477" t="s">
        <v>16775</v>
      </c>
      <c r="C412" s="251" t="s">
        <v>19316</v>
      </c>
      <c r="D412" s="251" t="s">
        <v>19317</v>
      </c>
      <c r="E412" s="781">
        <v>22.41</v>
      </c>
    </row>
    <row r="413" spans="1:5" x14ac:dyDescent="0.25">
      <c r="A413" s="236">
        <v>44721</v>
      </c>
      <c r="B413" s="477" t="s">
        <v>16775</v>
      </c>
      <c r="C413" s="251" t="s">
        <v>19318</v>
      </c>
      <c r="D413" s="251" t="s">
        <v>19319</v>
      </c>
      <c r="E413" s="781">
        <v>14</v>
      </c>
    </row>
    <row r="414" spans="1:5" x14ac:dyDescent="0.25">
      <c r="A414" s="236">
        <v>44721</v>
      </c>
      <c r="B414" s="477" t="s">
        <v>16775</v>
      </c>
      <c r="C414" s="251" t="s">
        <v>19320</v>
      </c>
      <c r="D414" s="251" t="s">
        <v>19321</v>
      </c>
      <c r="E414" s="781">
        <v>15.93</v>
      </c>
    </row>
    <row r="415" spans="1:5" x14ac:dyDescent="0.25">
      <c r="A415" s="236">
        <v>44721</v>
      </c>
      <c r="B415" s="477" t="s">
        <v>16775</v>
      </c>
      <c r="C415" s="251" t="s">
        <v>19322</v>
      </c>
      <c r="D415" s="251" t="s">
        <v>19323</v>
      </c>
      <c r="E415" s="781">
        <v>12.62</v>
      </c>
    </row>
    <row r="416" spans="1:5" x14ac:dyDescent="0.25">
      <c r="A416" s="236">
        <v>44721</v>
      </c>
      <c r="B416" s="477" t="s">
        <v>16775</v>
      </c>
      <c r="C416" s="251" t="s">
        <v>19324</v>
      </c>
      <c r="D416" s="251" t="s">
        <v>19325</v>
      </c>
      <c r="E416" s="781">
        <v>9.6</v>
      </c>
    </row>
    <row r="417" spans="1:5" x14ac:dyDescent="0.25">
      <c r="A417" s="236">
        <v>44721</v>
      </c>
      <c r="B417" s="477" t="s">
        <v>16775</v>
      </c>
      <c r="C417" s="251" t="s">
        <v>19326</v>
      </c>
      <c r="D417" s="251" t="s">
        <v>19327</v>
      </c>
      <c r="E417" s="781">
        <v>17.420000000000002</v>
      </c>
    </row>
    <row r="418" spans="1:5" x14ac:dyDescent="0.25">
      <c r="A418" s="236">
        <v>44721</v>
      </c>
      <c r="B418" s="477" t="s">
        <v>16775</v>
      </c>
      <c r="C418" s="251" t="s">
        <v>19328</v>
      </c>
      <c r="D418" s="251" t="s">
        <v>19329</v>
      </c>
      <c r="E418" s="781">
        <v>12.5</v>
      </c>
    </row>
    <row r="419" spans="1:5" x14ac:dyDescent="0.25">
      <c r="A419" s="236">
        <v>44724</v>
      </c>
      <c r="B419" s="477" t="s">
        <v>16775</v>
      </c>
      <c r="C419" s="251" t="s">
        <v>19330</v>
      </c>
      <c r="D419" s="251" t="s">
        <v>19331</v>
      </c>
      <c r="E419" s="781">
        <v>21.55</v>
      </c>
    </row>
    <row r="420" spans="1:5" x14ac:dyDescent="0.25">
      <c r="A420" s="236">
        <v>44725</v>
      </c>
      <c r="B420" s="477" t="s">
        <v>16775</v>
      </c>
      <c r="C420" s="251" t="s">
        <v>19332</v>
      </c>
      <c r="D420" s="251" t="s">
        <v>19333</v>
      </c>
      <c r="E420" s="781">
        <v>25</v>
      </c>
    </row>
    <row r="421" spans="1:5" x14ac:dyDescent="0.25">
      <c r="A421" s="236">
        <v>44725</v>
      </c>
      <c r="B421" s="477" t="s">
        <v>16775</v>
      </c>
      <c r="C421" s="251" t="s">
        <v>19334</v>
      </c>
      <c r="D421" s="251" t="s">
        <v>19335</v>
      </c>
      <c r="E421" s="781">
        <v>13.59</v>
      </c>
    </row>
    <row r="422" spans="1:5" x14ac:dyDescent="0.25">
      <c r="A422" s="236">
        <v>44725</v>
      </c>
      <c r="B422" s="477" t="s">
        <v>16775</v>
      </c>
      <c r="C422" s="251" t="s">
        <v>19336</v>
      </c>
      <c r="D422" s="251" t="s">
        <v>19337</v>
      </c>
      <c r="E422" s="781">
        <v>18.690000000000001</v>
      </c>
    </row>
    <row r="423" spans="1:5" x14ac:dyDescent="0.25">
      <c r="A423" s="236">
        <v>44726</v>
      </c>
      <c r="B423" s="477" t="s">
        <v>16775</v>
      </c>
      <c r="C423" s="251" t="s">
        <v>19338</v>
      </c>
      <c r="D423" s="251" t="s">
        <v>19339</v>
      </c>
      <c r="E423" s="781">
        <v>15.53</v>
      </c>
    </row>
    <row r="424" spans="1:5" x14ac:dyDescent="0.25">
      <c r="A424" s="236">
        <v>44728</v>
      </c>
      <c r="B424" s="477" t="s">
        <v>16775</v>
      </c>
      <c r="C424" s="251" t="s">
        <v>19340</v>
      </c>
      <c r="D424" s="251" t="s">
        <v>19341</v>
      </c>
      <c r="E424" s="781">
        <v>15.13</v>
      </c>
    </row>
    <row r="425" spans="1:5" x14ac:dyDescent="0.25">
      <c r="A425" s="236">
        <v>44731</v>
      </c>
      <c r="B425" s="477" t="s">
        <v>16775</v>
      </c>
      <c r="C425" s="251" t="s">
        <v>19342</v>
      </c>
      <c r="D425" s="251" t="s">
        <v>19343</v>
      </c>
      <c r="E425" s="781">
        <v>9.98</v>
      </c>
    </row>
    <row r="426" spans="1:5" x14ac:dyDescent="0.25">
      <c r="A426" s="236">
        <v>44731</v>
      </c>
      <c r="B426" s="477" t="s">
        <v>16775</v>
      </c>
      <c r="C426" s="251" t="s">
        <v>19344</v>
      </c>
      <c r="D426" s="251" t="s">
        <v>19345</v>
      </c>
      <c r="E426" s="781">
        <v>36.700000000000003</v>
      </c>
    </row>
    <row r="427" spans="1:5" x14ac:dyDescent="0.25">
      <c r="A427" s="236">
        <v>44731</v>
      </c>
      <c r="B427" s="477" t="s">
        <v>16775</v>
      </c>
      <c r="C427" s="251" t="s">
        <v>19346</v>
      </c>
      <c r="D427" s="251" t="s">
        <v>19347</v>
      </c>
      <c r="E427" s="781">
        <v>16.350000000000001</v>
      </c>
    </row>
    <row r="428" spans="1:5" x14ac:dyDescent="0.25">
      <c r="A428" s="236">
        <v>44731</v>
      </c>
      <c r="B428" s="477" t="s">
        <v>16775</v>
      </c>
      <c r="C428" s="251" t="s">
        <v>19348</v>
      </c>
      <c r="D428" s="251" t="s">
        <v>19349</v>
      </c>
      <c r="E428" s="781">
        <v>19.059999999999999</v>
      </c>
    </row>
    <row r="429" spans="1:5" x14ac:dyDescent="0.25">
      <c r="A429" s="236">
        <v>44731</v>
      </c>
      <c r="B429" s="477" t="s">
        <v>16775</v>
      </c>
      <c r="C429" s="251" t="s">
        <v>19350</v>
      </c>
      <c r="D429" s="251" t="s">
        <v>19351</v>
      </c>
      <c r="E429" s="781">
        <v>15.44</v>
      </c>
    </row>
    <row r="430" spans="1:5" x14ac:dyDescent="0.25">
      <c r="A430" s="236">
        <v>44731</v>
      </c>
      <c r="B430" s="477" t="s">
        <v>16775</v>
      </c>
      <c r="C430" s="251" t="s">
        <v>19352</v>
      </c>
      <c r="D430" s="251" t="s">
        <v>19353</v>
      </c>
      <c r="E430" s="781">
        <v>12.61</v>
      </c>
    </row>
    <row r="431" spans="1:5" x14ac:dyDescent="0.25">
      <c r="A431" s="236">
        <v>44731</v>
      </c>
      <c r="B431" s="477" t="s">
        <v>16775</v>
      </c>
      <c r="C431" s="251" t="s">
        <v>19354</v>
      </c>
      <c r="D431" s="251" t="s">
        <v>19355</v>
      </c>
      <c r="E431" s="781">
        <v>16.190000000000001</v>
      </c>
    </row>
    <row r="432" spans="1:5" x14ac:dyDescent="0.25">
      <c r="A432" s="236">
        <v>44731</v>
      </c>
      <c r="B432" s="477" t="s">
        <v>16775</v>
      </c>
      <c r="C432" s="251" t="s">
        <v>19356</v>
      </c>
      <c r="D432" s="251" t="s">
        <v>19357</v>
      </c>
      <c r="E432" s="781">
        <v>24</v>
      </c>
    </row>
    <row r="433" spans="1:5" x14ac:dyDescent="0.25">
      <c r="A433" s="236">
        <v>44731</v>
      </c>
      <c r="B433" s="477" t="s">
        <v>16775</v>
      </c>
      <c r="C433" s="251" t="s">
        <v>19358</v>
      </c>
      <c r="D433" s="251" t="s">
        <v>19359</v>
      </c>
      <c r="E433" s="781">
        <v>10</v>
      </c>
    </row>
    <row r="434" spans="1:5" x14ac:dyDescent="0.25">
      <c r="A434" s="236">
        <v>44731</v>
      </c>
      <c r="B434" s="477" t="s">
        <v>16775</v>
      </c>
      <c r="C434" s="251" t="s">
        <v>19360</v>
      </c>
      <c r="D434" s="251" t="s">
        <v>19361</v>
      </c>
      <c r="E434" s="781">
        <v>42.54</v>
      </c>
    </row>
    <row r="435" spans="1:5" x14ac:dyDescent="0.25">
      <c r="A435" s="236">
        <v>44731</v>
      </c>
      <c r="B435" s="477" t="s">
        <v>16775</v>
      </c>
      <c r="C435" s="251" t="s">
        <v>19362</v>
      </c>
      <c r="D435" s="251" t="s">
        <v>19363</v>
      </c>
      <c r="E435" s="781">
        <v>12.5</v>
      </c>
    </row>
    <row r="436" spans="1:5" x14ac:dyDescent="0.25">
      <c r="A436" s="236">
        <v>44733</v>
      </c>
      <c r="B436" s="477" t="s">
        <v>16775</v>
      </c>
      <c r="C436" s="251" t="s">
        <v>19364</v>
      </c>
      <c r="D436" s="251" t="s">
        <v>19365</v>
      </c>
      <c r="E436" s="781">
        <v>42.11</v>
      </c>
    </row>
    <row r="437" spans="1:5" x14ac:dyDescent="0.25">
      <c r="A437" s="236">
        <v>44733</v>
      </c>
      <c r="B437" s="477" t="s">
        <v>16775</v>
      </c>
      <c r="C437" s="251" t="s">
        <v>19366</v>
      </c>
      <c r="D437" s="251" t="s">
        <v>19367</v>
      </c>
      <c r="E437" s="781">
        <v>36.15</v>
      </c>
    </row>
    <row r="438" spans="1:5" x14ac:dyDescent="0.25">
      <c r="A438" s="236">
        <v>44733</v>
      </c>
      <c r="B438" s="477" t="s">
        <v>16775</v>
      </c>
      <c r="C438" s="251" t="s">
        <v>19368</v>
      </c>
      <c r="D438" s="251" t="s">
        <v>19369</v>
      </c>
      <c r="E438" s="781">
        <v>11</v>
      </c>
    </row>
    <row r="439" spans="1:5" x14ac:dyDescent="0.25">
      <c r="A439" s="236">
        <v>44733</v>
      </c>
      <c r="B439" s="477" t="s">
        <v>16775</v>
      </c>
      <c r="C439" s="251" t="s">
        <v>19370</v>
      </c>
      <c r="D439" s="251" t="s">
        <v>19371</v>
      </c>
      <c r="E439" s="781">
        <v>18.14</v>
      </c>
    </row>
    <row r="440" spans="1:5" x14ac:dyDescent="0.25">
      <c r="A440" s="236">
        <v>44733</v>
      </c>
      <c r="B440" s="477" t="s">
        <v>16775</v>
      </c>
      <c r="C440" s="251" t="s">
        <v>19372</v>
      </c>
      <c r="D440" s="251" t="s">
        <v>19373</v>
      </c>
      <c r="E440" s="781">
        <v>13</v>
      </c>
    </row>
    <row r="441" spans="1:5" x14ac:dyDescent="0.25">
      <c r="A441" s="236">
        <v>44734</v>
      </c>
      <c r="B441" s="477" t="s">
        <v>16775</v>
      </c>
      <c r="C441" s="251" t="s">
        <v>19374</v>
      </c>
      <c r="D441" s="251" t="s">
        <v>19375</v>
      </c>
      <c r="E441" s="781">
        <v>21.95</v>
      </c>
    </row>
    <row r="442" spans="1:5" x14ac:dyDescent="0.25">
      <c r="A442" s="236">
        <v>44738</v>
      </c>
      <c r="B442" s="477" t="s">
        <v>16775</v>
      </c>
      <c r="C442" s="251" t="s">
        <v>19376</v>
      </c>
      <c r="D442" s="251" t="s">
        <v>19377</v>
      </c>
      <c r="E442" s="781">
        <v>15.9</v>
      </c>
    </row>
    <row r="443" spans="1:5" x14ac:dyDescent="0.25">
      <c r="A443" s="236">
        <v>44738</v>
      </c>
      <c r="B443" s="477" t="s">
        <v>16775</v>
      </c>
      <c r="C443" s="251" t="s">
        <v>19378</v>
      </c>
      <c r="D443" s="251" t="s">
        <v>19379</v>
      </c>
      <c r="E443" s="781">
        <v>8.25</v>
      </c>
    </row>
    <row r="444" spans="1:5" x14ac:dyDescent="0.25">
      <c r="A444" s="236">
        <v>44738</v>
      </c>
      <c r="B444" s="477" t="s">
        <v>16775</v>
      </c>
      <c r="C444" s="251" t="s">
        <v>19380</v>
      </c>
      <c r="D444" s="251" t="s">
        <v>19381</v>
      </c>
      <c r="E444" s="781">
        <v>18.809999999999999</v>
      </c>
    </row>
    <row r="445" spans="1:5" x14ac:dyDescent="0.25">
      <c r="A445" s="236">
        <v>44738</v>
      </c>
      <c r="B445" s="477" t="s">
        <v>16775</v>
      </c>
      <c r="C445" s="251" t="s">
        <v>19382</v>
      </c>
      <c r="D445" s="251" t="s">
        <v>19383</v>
      </c>
      <c r="E445" s="781">
        <v>32.83</v>
      </c>
    </row>
    <row r="446" spans="1:5" x14ac:dyDescent="0.25">
      <c r="A446" s="236">
        <v>44738</v>
      </c>
      <c r="B446" s="477" t="s">
        <v>16775</v>
      </c>
      <c r="C446" s="251" t="s">
        <v>19384</v>
      </c>
      <c r="D446" s="251" t="s">
        <v>19385</v>
      </c>
      <c r="E446" s="781">
        <v>13.75</v>
      </c>
    </row>
    <row r="447" spans="1:5" x14ac:dyDescent="0.25">
      <c r="A447" s="236">
        <v>44738</v>
      </c>
      <c r="B447" s="477" t="s">
        <v>16775</v>
      </c>
      <c r="C447" s="251" t="s">
        <v>19386</v>
      </c>
      <c r="D447" s="251" t="s">
        <v>19387</v>
      </c>
      <c r="E447" s="781">
        <v>70.77</v>
      </c>
    </row>
    <row r="448" spans="1:5" x14ac:dyDescent="0.25">
      <c r="A448" s="236">
        <v>44738</v>
      </c>
      <c r="B448" s="477" t="s">
        <v>16775</v>
      </c>
      <c r="C448" s="251" t="s">
        <v>19388</v>
      </c>
      <c r="D448" s="251" t="s">
        <v>19389</v>
      </c>
      <c r="E448" s="781">
        <v>31</v>
      </c>
    </row>
    <row r="449" spans="1:5" x14ac:dyDescent="0.25">
      <c r="A449" s="236">
        <v>44740</v>
      </c>
      <c r="B449" s="477" t="s">
        <v>16775</v>
      </c>
      <c r="C449" s="251" t="s">
        <v>19390</v>
      </c>
      <c r="D449" s="251" t="s">
        <v>19391</v>
      </c>
      <c r="E449" s="781">
        <v>20.84</v>
      </c>
    </row>
    <row r="450" spans="1:5" x14ac:dyDescent="0.25">
      <c r="A450" s="236">
        <v>44740</v>
      </c>
      <c r="B450" s="477" t="s">
        <v>16775</v>
      </c>
      <c r="C450" s="251" t="s">
        <v>19392</v>
      </c>
      <c r="D450" s="251" t="s">
        <v>19393</v>
      </c>
      <c r="E450" s="781">
        <v>30.77</v>
      </c>
    </row>
    <row r="451" spans="1:5" x14ac:dyDescent="0.25">
      <c r="A451" s="236">
        <v>44740</v>
      </c>
      <c r="B451" s="477" t="s">
        <v>16775</v>
      </c>
      <c r="C451" s="251" t="s">
        <v>19394</v>
      </c>
      <c r="D451" s="251" t="s">
        <v>19395</v>
      </c>
      <c r="E451" s="781">
        <v>62.5</v>
      </c>
    </row>
    <row r="452" spans="1:5" x14ac:dyDescent="0.25">
      <c r="A452" s="236">
        <v>44752</v>
      </c>
      <c r="B452" s="810" t="s">
        <v>16775</v>
      </c>
      <c r="C452" s="230" t="s">
        <v>19752</v>
      </c>
      <c r="D452" s="230" t="s">
        <v>19753</v>
      </c>
      <c r="E452" s="241">
        <v>5</v>
      </c>
    </row>
    <row r="453" spans="1:5" x14ac:dyDescent="0.25">
      <c r="A453" s="236">
        <v>44752</v>
      </c>
      <c r="B453" s="810" t="s">
        <v>16775</v>
      </c>
      <c r="C453" s="230" t="s">
        <v>19758</v>
      </c>
      <c r="D453" s="230" t="s">
        <v>19759</v>
      </c>
      <c r="E453" s="241">
        <v>7</v>
      </c>
    </row>
    <row r="454" spans="1:5" x14ac:dyDescent="0.25">
      <c r="A454" s="236">
        <v>44752</v>
      </c>
      <c r="B454" s="810" t="s">
        <v>16775</v>
      </c>
      <c r="C454" s="230" t="s">
        <v>19762</v>
      </c>
      <c r="D454" s="230" t="s">
        <v>19763</v>
      </c>
      <c r="E454" s="241">
        <v>11</v>
      </c>
    </row>
    <row r="455" spans="1:5" x14ac:dyDescent="0.25">
      <c r="A455" s="236">
        <v>44759</v>
      </c>
      <c r="B455" s="810" t="s">
        <v>16775</v>
      </c>
      <c r="C455" s="230" t="s">
        <v>19790</v>
      </c>
      <c r="D455" s="230" t="s">
        <v>19791</v>
      </c>
      <c r="E455" s="241">
        <v>12.5</v>
      </c>
    </row>
    <row r="456" spans="1:5" x14ac:dyDescent="0.25">
      <c r="A456" s="236">
        <v>44766</v>
      </c>
      <c r="B456" s="810" t="s">
        <v>16775</v>
      </c>
      <c r="C456" s="230" t="s">
        <v>19828</v>
      </c>
      <c r="D456" s="230" t="s">
        <v>19829</v>
      </c>
      <c r="E456" s="241">
        <v>13.03</v>
      </c>
    </row>
    <row r="457" spans="1:5" x14ac:dyDescent="0.25">
      <c r="A457" s="236">
        <v>44761</v>
      </c>
      <c r="B457" s="810" t="s">
        <v>16775</v>
      </c>
      <c r="C457" s="230" t="s">
        <v>19810</v>
      </c>
      <c r="D457" s="230" t="s">
        <v>19811</v>
      </c>
      <c r="E457" s="241">
        <v>13.66</v>
      </c>
    </row>
    <row r="458" spans="1:5" x14ac:dyDescent="0.25">
      <c r="A458" s="236">
        <v>44768</v>
      </c>
      <c r="B458" s="810" t="s">
        <v>16775</v>
      </c>
      <c r="C458" s="230" t="s">
        <v>19832</v>
      </c>
      <c r="D458" s="230" t="s">
        <v>19833</v>
      </c>
      <c r="E458" s="241">
        <v>14</v>
      </c>
    </row>
    <row r="459" spans="1:5" x14ac:dyDescent="0.25">
      <c r="A459" s="236">
        <v>44747</v>
      </c>
      <c r="B459" s="810" t="s">
        <v>16775</v>
      </c>
      <c r="C459" s="230" t="s">
        <v>19744</v>
      </c>
      <c r="D459" s="230" t="s">
        <v>19745</v>
      </c>
      <c r="E459" s="241">
        <v>14.25</v>
      </c>
    </row>
    <row r="460" spans="1:5" x14ac:dyDescent="0.25">
      <c r="A460" s="236">
        <v>44761</v>
      </c>
      <c r="B460" s="810" t="s">
        <v>16775</v>
      </c>
      <c r="C460" s="230" t="s">
        <v>19808</v>
      </c>
      <c r="D460" s="230" t="s">
        <v>19809</v>
      </c>
      <c r="E460" s="241">
        <v>15</v>
      </c>
    </row>
    <row r="461" spans="1:5" x14ac:dyDescent="0.25">
      <c r="A461" s="236">
        <v>44747</v>
      </c>
      <c r="B461" s="810" t="s">
        <v>16775</v>
      </c>
      <c r="C461" s="230" t="s">
        <v>19746</v>
      </c>
      <c r="D461" s="230" t="s">
        <v>19747</v>
      </c>
      <c r="E461" s="241">
        <v>15.25</v>
      </c>
    </row>
    <row r="462" spans="1:5" x14ac:dyDescent="0.25">
      <c r="A462" s="236">
        <v>44746</v>
      </c>
      <c r="B462" s="810" t="s">
        <v>16775</v>
      </c>
      <c r="C462" s="230" t="s">
        <v>19736</v>
      </c>
      <c r="D462" s="230" t="s">
        <v>19737</v>
      </c>
      <c r="E462" s="241">
        <v>15.26</v>
      </c>
    </row>
    <row r="463" spans="1:5" x14ac:dyDescent="0.25">
      <c r="A463" s="236">
        <v>44766</v>
      </c>
      <c r="B463" s="810" t="s">
        <v>16775</v>
      </c>
      <c r="C463" s="230" t="s">
        <v>19830</v>
      </c>
      <c r="D463" s="230" t="s">
        <v>19831</v>
      </c>
      <c r="E463" s="241">
        <v>15.5</v>
      </c>
    </row>
    <row r="464" spans="1:5" x14ac:dyDescent="0.25">
      <c r="A464" s="236">
        <v>44752</v>
      </c>
      <c r="B464" s="810" t="s">
        <v>16775</v>
      </c>
      <c r="C464" s="230" t="s">
        <v>19760</v>
      </c>
      <c r="D464" s="230" t="s">
        <v>19761</v>
      </c>
      <c r="E464" s="241">
        <v>15.72</v>
      </c>
    </row>
    <row r="465" spans="1:5" x14ac:dyDescent="0.25">
      <c r="A465" s="236">
        <v>44761</v>
      </c>
      <c r="B465" s="810" t="s">
        <v>16775</v>
      </c>
      <c r="C465" s="230" t="s">
        <v>19804</v>
      </c>
      <c r="D465" s="230" t="s">
        <v>19805</v>
      </c>
      <c r="E465" s="241">
        <v>15.73</v>
      </c>
    </row>
    <row r="466" spans="1:5" x14ac:dyDescent="0.25">
      <c r="A466" s="236">
        <v>44766</v>
      </c>
      <c r="B466" s="810" t="s">
        <v>16775</v>
      </c>
      <c r="C466" s="230" t="s">
        <v>19822</v>
      </c>
      <c r="D466" s="230" t="s">
        <v>19823</v>
      </c>
      <c r="E466" s="241">
        <v>15.98</v>
      </c>
    </row>
    <row r="467" spans="1:5" x14ac:dyDescent="0.25">
      <c r="A467" s="236">
        <v>44773</v>
      </c>
      <c r="B467" s="810" t="s">
        <v>16775</v>
      </c>
      <c r="C467" s="230" t="s">
        <v>19836</v>
      </c>
      <c r="D467" s="230" t="s">
        <v>19837</v>
      </c>
      <c r="E467" s="241">
        <v>16.12</v>
      </c>
    </row>
    <row r="468" spans="1:5" x14ac:dyDescent="0.25">
      <c r="A468" s="236">
        <v>44760</v>
      </c>
      <c r="B468" s="810" t="s">
        <v>16775</v>
      </c>
      <c r="C468" s="230" t="s">
        <v>19792</v>
      </c>
      <c r="D468" s="230" t="s">
        <v>19793</v>
      </c>
      <c r="E468" s="241">
        <v>16.350000000000001</v>
      </c>
    </row>
    <row r="469" spans="1:5" x14ac:dyDescent="0.25">
      <c r="A469" s="236">
        <v>44766</v>
      </c>
      <c r="B469" s="810" t="s">
        <v>16775</v>
      </c>
      <c r="C469" s="230" t="s">
        <v>19820</v>
      </c>
      <c r="D469" s="230" t="s">
        <v>19821</v>
      </c>
      <c r="E469" s="241">
        <v>16.61</v>
      </c>
    </row>
    <row r="470" spans="1:5" x14ac:dyDescent="0.25">
      <c r="A470" s="236">
        <v>44745</v>
      </c>
      <c r="B470" s="810" t="s">
        <v>16775</v>
      </c>
      <c r="C470" s="230" t="s">
        <v>19730</v>
      </c>
      <c r="D470" s="230" t="s">
        <v>19731</v>
      </c>
      <c r="E470" s="241">
        <v>16.75</v>
      </c>
    </row>
    <row r="471" spans="1:5" x14ac:dyDescent="0.25">
      <c r="A471" s="236">
        <v>44766</v>
      </c>
      <c r="B471" s="810" t="s">
        <v>16775</v>
      </c>
      <c r="C471" s="230" t="s">
        <v>19826</v>
      </c>
      <c r="D471" s="230" t="s">
        <v>19827</v>
      </c>
      <c r="E471" s="241">
        <v>17.11</v>
      </c>
    </row>
    <row r="472" spans="1:5" x14ac:dyDescent="0.25">
      <c r="A472" s="236">
        <v>44754</v>
      </c>
      <c r="B472" s="810" t="s">
        <v>16775</v>
      </c>
      <c r="C472" s="230" t="s">
        <v>19774</v>
      </c>
      <c r="D472" s="230" t="s">
        <v>19775</v>
      </c>
      <c r="E472" s="241">
        <v>17.309999999999999</v>
      </c>
    </row>
    <row r="473" spans="1:5" x14ac:dyDescent="0.25">
      <c r="A473" s="236">
        <v>44747</v>
      </c>
      <c r="B473" s="810" t="s">
        <v>16775</v>
      </c>
      <c r="C473" s="230" t="s">
        <v>19742</v>
      </c>
      <c r="D473" s="230" t="s">
        <v>19743</v>
      </c>
      <c r="E473" s="241">
        <v>17.46</v>
      </c>
    </row>
    <row r="474" spans="1:5" x14ac:dyDescent="0.25">
      <c r="A474" s="236">
        <v>44747</v>
      </c>
      <c r="B474" s="810" t="s">
        <v>16775</v>
      </c>
      <c r="C474" s="230" t="s">
        <v>19748</v>
      </c>
      <c r="D474" s="230" t="s">
        <v>19749</v>
      </c>
      <c r="E474" s="241">
        <v>17.64</v>
      </c>
    </row>
    <row r="475" spans="1:5" x14ac:dyDescent="0.25">
      <c r="A475" s="236">
        <v>44759</v>
      </c>
      <c r="B475" s="810" t="s">
        <v>16775</v>
      </c>
      <c r="C475" s="230" t="s">
        <v>19784</v>
      </c>
      <c r="D475" s="230" t="s">
        <v>19785</v>
      </c>
      <c r="E475" s="241">
        <v>18.3</v>
      </c>
    </row>
    <row r="476" spans="1:5" x14ac:dyDescent="0.25">
      <c r="A476" s="236">
        <v>44747</v>
      </c>
      <c r="B476" s="810" t="s">
        <v>16775</v>
      </c>
      <c r="C476" s="230" t="s">
        <v>19740</v>
      </c>
      <c r="D476" s="230" t="s">
        <v>19741</v>
      </c>
      <c r="E476" s="241">
        <v>19.18</v>
      </c>
    </row>
    <row r="477" spans="1:5" x14ac:dyDescent="0.25">
      <c r="A477" s="236">
        <v>44746</v>
      </c>
      <c r="B477" s="810" t="s">
        <v>16775</v>
      </c>
      <c r="C477" s="230" t="s">
        <v>19732</v>
      </c>
      <c r="D477" s="230" t="s">
        <v>19733</v>
      </c>
      <c r="E477" s="241">
        <v>19.29</v>
      </c>
    </row>
    <row r="478" spans="1:5" x14ac:dyDescent="0.25">
      <c r="A478" s="236">
        <v>44766</v>
      </c>
      <c r="B478" s="810" t="s">
        <v>16775</v>
      </c>
      <c r="C478" s="230" t="s">
        <v>19816</v>
      </c>
      <c r="D478" s="230" t="s">
        <v>19817</v>
      </c>
      <c r="E478" s="241">
        <v>19.53</v>
      </c>
    </row>
    <row r="479" spans="1:5" x14ac:dyDescent="0.25">
      <c r="A479" s="236">
        <v>44754</v>
      </c>
      <c r="B479" s="810" t="s">
        <v>16775</v>
      </c>
      <c r="C479" s="230" t="s">
        <v>19772</v>
      </c>
      <c r="D479" s="230" t="s">
        <v>19773</v>
      </c>
      <c r="E479" s="241">
        <v>19.75</v>
      </c>
    </row>
    <row r="480" spans="1:5" x14ac:dyDescent="0.25">
      <c r="A480" s="236">
        <v>44759</v>
      </c>
      <c r="B480" s="810" t="s">
        <v>16775</v>
      </c>
      <c r="C480" s="230" t="s">
        <v>19778</v>
      </c>
      <c r="D480" s="230" t="s">
        <v>19779</v>
      </c>
      <c r="E480" s="241">
        <v>21.34</v>
      </c>
    </row>
    <row r="481" spans="1:5" x14ac:dyDescent="0.25">
      <c r="A481" s="236">
        <v>44761</v>
      </c>
      <c r="B481" s="810" t="s">
        <v>16775</v>
      </c>
      <c r="C481" s="230" t="s">
        <v>19800</v>
      </c>
      <c r="D481" s="230" t="s">
        <v>19801</v>
      </c>
      <c r="E481" s="241">
        <v>22.33</v>
      </c>
    </row>
    <row r="482" spans="1:5" x14ac:dyDescent="0.25">
      <c r="A482" s="236">
        <v>44760</v>
      </c>
      <c r="B482" s="810" t="s">
        <v>16775</v>
      </c>
      <c r="C482" s="230" t="s">
        <v>19796</v>
      </c>
      <c r="D482" s="230" t="s">
        <v>19797</v>
      </c>
      <c r="E482" s="241">
        <v>24.14</v>
      </c>
    </row>
    <row r="483" spans="1:5" x14ac:dyDescent="0.25">
      <c r="A483" s="236">
        <v>44759</v>
      </c>
      <c r="B483" s="810" t="s">
        <v>16775</v>
      </c>
      <c r="C483" s="230" t="s">
        <v>19776</v>
      </c>
      <c r="D483" s="230" t="s">
        <v>19777</v>
      </c>
      <c r="E483" s="241">
        <v>25.21</v>
      </c>
    </row>
    <row r="484" spans="1:5" x14ac:dyDescent="0.25">
      <c r="A484" s="236">
        <v>44773</v>
      </c>
      <c r="B484" s="810" t="s">
        <v>16775</v>
      </c>
      <c r="C484" s="230" t="s">
        <v>19838</v>
      </c>
      <c r="D484" s="230" t="s">
        <v>19839</v>
      </c>
      <c r="E484" s="241">
        <v>25.3</v>
      </c>
    </row>
    <row r="485" spans="1:5" x14ac:dyDescent="0.25">
      <c r="A485" s="236">
        <v>44766</v>
      </c>
      <c r="B485" s="810" t="s">
        <v>16775</v>
      </c>
      <c r="C485" s="230" t="s">
        <v>19824</v>
      </c>
      <c r="D485" s="230" t="s">
        <v>19825</v>
      </c>
      <c r="E485" s="241">
        <v>25.72</v>
      </c>
    </row>
    <row r="486" spans="1:5" x14ac:dyDescent="0.25">
      <c r="A486" s="236">
        <v>44760</v>
      </c>
      <c r="B486" s="810" t="s">
        <v>16775</v>
      </c>
      <c r="C486" s="230" t="s">
        <v>19794</v>
      </c>
      <c r="D486" s="230" t="s">
        <v>19795</v>
      </c>
      <c r="E486" s="241">
        <v>25.93</v>
      </c>
    </row>
    <row r="487" spans="1:5" x14ac:dyDescent="0.25">
      <c r="A487" s="236">
        <v>44761</v>
      </c>
      <c r="B487" s="810" t="s">
        <v>16775</v>
      </c>
      <c r="C487" s="230" t="s">
        <v>19802</v>
      </c>
      <c r="D487" s="230" t="s">
        <v>19803</v>
      </c>
      <c r="E487" s="241">
        <v>26.34</v>
      </c>
    </row>
    <row r="488" spans="1:5" x14ac:dyDescent="0.25">
      <c r="A488" s="236">
        <v>44773</v>
      </c>
      <c r="B488" s="810" t="s">
        <v>16775</v>
      </c>
      <c r="C488" s="230" t="s">
        <v>19840</v>
      </c>
      <c r="D488" s="230" t="s">
        <v>19841</v>
      </c>
      <c r="E488" s="241">
        <v>26.69</v>
      </c>
    </row>
    <row r="489" spans="1:5" x14ac:dyDescent="0.25">
      <c r="A489" s="236">
        <v>44759</v>
      </c>
      <c r="B489" s="810" t="s">
        <v>16775</v>
      </c>
      <c r="C489" s="230" t="s">
        <v>19786</v>
      </c>
      <c r="D489" s="230" t="s">
        <v>19787</v>
      </c>
      <c r="E489" s="241">
        <v>27.14</v>
      </c>
    </row>
    <row r="490" spans="1:5" x14ac:dyDescent="0.25">
      <c r="A490" s="236">
        <v>44752</v>
      </c>
      <c r="B490" s="810" t="s">
        <v>16775</v>
      </c>
      <c r="C490" s="230" t="s">
        <v>19768</v>
      </c>
      <c r="D490" s="230" t="s">
        <v>19769</v>
      </c>
      <c r="E490" s="241">
        <v>27.66</v>
      </c>
    </row>
    <row r="491" spans="1:5" x14ac:dyDescent="0.25">
      <c r="A491" s="236">
        <v>44761</v>
      </c>
      <c r="B491" s="810" t="s">
        <v>16775</v>
      </c>
      <c r="C491" s="230" t="s">
        <v>19806</v>
      </c>
      <c r="D491" s="230" t="s">
        <v>19807</v>
      </c>
      <c r="E491" s="241">
        <v>27.72</v>
      </c>
    </row>
    <row r="492" spans="1:5" x14ac:dyDescent="0.25">
      <c r="A492" s="236">
        <v>44752</v>
      </c>
      <c r="B492" s="810" t="s">
        <v>16775</v>
      </c>
      <c r="C492" s="230" t="s">
        <v>19766</v>
      </c>
      <c r="D492" s="230" t="s">
        <v>19767</v>
      </c>
      <c r="E492" s="241">
        <v>28.05</v>
      </c>
    </row>
    <row r="493" spans="1:5" x14ac:dyDescent="0.25">
      <c r="A493" s="236">
        <v>44766</v>
      </c>
      <c r="B493" s="810" t="s">
        <v>16775</v>
      </c>
      <c r="C493" s="230" t="s">
        <v>19818</v>
      </c>
      <c r="D493" s="230" t="s">
        <v>19819</v>
      </c>
      <c r="E493" s="241">
        <v>28.52</v>
      </c>
    </row>
    <row r="494" spans="1:5" x14ac:dyDescent="0.25">
      <c r="A494" s="236">
        <v>44746</v>
      </c>
      <c r="B494" s="810" t="s">
        <v>16775</v>
      </c>
      <c r="C494" s="230" t="s">
        <v>19734</v>
      </c>
      <c r="D494" s="230" t="s">
        <v>19735</v>
      </c>
      <c r="E494" s="241">
        <v>28.53</v>
      </c>
    </row>
    <row r="495" spans="1:5" x14ac:dyDescent="0.25">
      <c r="A495" s="236">
        <v>44752</v>
      </c>
      <c r="B495" s="810" t="s">
        <v>16775</v>
      </c>
      <c r="C495" s="230" t="s">
        <v>19750</v>
      </c>
      <c r="D495" s="230" t="s">
        <v>19751</v>
      </c>
      <c r="E495" s="241">
        <v>29.75</v>
      </c>
    </row>
    <row r="496" spans="1:5" x14ac:dyDescent="0.25">
      <c r="A496" s="236">
        <v>44752</v>
      </c>
      <c r="B496" s="810" t="s">
        <v>16775</v>
      </c>
      <c r="C496" s="230" t="s">
        <v>19756</v>
      </c>
      <c r="D496" s="230" t="s">
        <v>19757</v>
      </c>
      <c r="E496" s="241">
        <v>29.76</v>
      </c>
    </row>
    <row r="497" spans="1:5" x14ac:dyDescent="0.25">
      <c r="A497" s="236">
        <v>44759</v>
      </c>
      <c r="B497" s="810" t="s">
        <v>16775</v>
      </c>
      <c r="C497" s="230" t="s">
        <v>19780</v>
      </c>
      <c r="D497" s="230" t="s">
        <v>19781</v>
      </c>
      <c r="E497" s="241">
        <v>32.21</v>
      </c>
    </row>
    <row r="498" spans="1:5" x14ac:dyDescent="0.25">
      <c r="A498" s="236">
        <v>44746</v>
      </c>
      <c r="B498" s="810" t="s">
        <v>16775</v>
      </c>
      <c r="C498" s="230" t="s">
        <v>19738</v>
      </c>
      <c r="D498" s="230" t="s">
        <v>19739</v>
      </c>
      <c r="E498" s="241">
        <v>32.5</v>
      </c>
    </row>
    <row r="499" spans="1:5" x14ac:dyDescent="0.25">
      <c r="A499" s="236">
        <v>44752</v>
      </c>
      <c r="B499" s="810" t="s">
        <v>16775</v>
      </c>
      <c r="C499" s="230" t="s">
        <v>19770</v>
      </c>
      <c r="D499" s="230" t="s">
        <v>19771</v>
      </c>
      <c r="E499" s="241">
        <v>33.14</v>
      </c>
    </row>
    <row r="500" spans="1:5" x14ac:dyDescent="0.25">
      <c r="A500" s="236">
        <v>44759</v>
      </c>
      <c r="B500" s="810" t="s">
        <v>16775</v>
      </c>
      <c r="C500" s="230" t="s">
        <v>19788</v>
      </c>
      <c r="D500" s="230" t="s">
        <v>19789</v>
      </c>
      <c r="E500" s="241">
        <v>34.369999999999997</v>
      </c>
    </row>
    <row r="501" spans="1:5" x14ac:dyDescent="0.25">
      <c r="A501" s="236">
        <v>44768</v>
      </c>
      <c r="B501" s="810" t="s">
        <v>16775</v>
      </c>
      <c r="C501" s="230" t="s">
        <v>19834</v>
      </c>
      <c r="D501" s="230" t="s">
        <v>19835</v>
      </c>
      <c r="E501" s="241">
        <v>34.44</v>
      </c>
    </row>
    <row r="502" spans="1:5" x14ac:dyDescent="0.25">
      <c r="A502" s="236">
        <v>44752</v>
      </c>
      <c r="B502" s="810" t="s">
        <v>16775</v>
      </c>
      <c r="C502" s="230" t="s">
        <v>19754</v>
      </c>
      <c r="D502" s="230" t="s">
        <v>19755</v>
      </c>
      <c r="E502" s="241">
        <v>37.5</v>
      </c>
    </row>
    <row r="503" spans="1:5" x14ac:dyDescent="0.25">
      <c r="A503" s="236">
        <v>44761</v>
      </c>
      <c r="B503" s="810" t="s">
        <v>16775</v>
      </c>
      <c r="C503" s="230" t="s">
        <v>19798</v>
      </c>
      <c r="D503" s="230" t="s">
        <v>19799</v>
      </c>
      <c r="E503" s="241">
        <v>41.4</v>
      </c>
    </row>
    <row r="504" spans="1:5" x14ac:dyDescent="0.25">
      <c r="A504" s="236">
        <v>44766</v>
      </c>
      <c r="B504" s="810" t="s">
        <v>16775</v>
      </c>
      <c r="C504" s="230" t="s">
        <v>19814</v>
      </c>
      <c r="D504" s="230" t="s">
        <v>19815</v>
      </c>
      <c r="E504" s="241">
        <v>42</v>
      </c>
    </row>
    <row r="505" spans="1:5" x14ac:dyDescent="0.25">
      <c r="A505" s="236">
        <v>44766</v>
      </c>
      <c r="B505" s="810" t="s">
        <v>16775</v>
      </c>
      <c r="C505" s="230" t="s">
        <v>19812</v>
      </c>
      <c r="D505" s="230" t="s">
        <v>19813</v>
      </c>
      <c r="E505" s="241">
        <v>45.56</v>
      </c>
    </row>
    <row r="506" spans="1:5" x14ac:dyDescent="0.25">
      <c r="A506" s="236">
        <v>44752</v>
      </c>
      <c r="B506" s="810" t="s">
        <v>16775</v>
      </c>
      <c r="C506" s="230" t="s">
        <v>19764</v>
      </c>
      <c r="D506" s="230" t="s">
        <v>19765</v>
      </c>
      <c r="E506" s="241">
        <v>48.79</v>
      </c>
    </row>
    <row r="507" spans="1:5" x14ac:dyDescent="0.25">
      <c r="A507" s="236">
        <v>44759</v>
      </c>
      <c r="B507" s="810" t="s">
        <v>16775</v>
      </c>
      <c r="C507" s="230" t="s">
        <v>19782</v>
      </c>
      <c r="D507" s="230" t="s">
        <v>19783</v>
      </c>
      <c r="E507" s="241">
        <v>49</v>
      </c>
    </row>
    <row r="508" spans="1:5" x14ac:dyDescent="0.25">
      <c r="A508" s="236">
        <v>44774</v>
      </c>
      <c r="B508" s="810" t="s">
        <v>16775</v>
      </c>
      <c r="C508" s="230" t="s">
        <v>20050</v>
      </c>
      <c r="D508" s="230" t="s">
        <v>20051</v>
      </c>
      <c r="E508" s="241">
        <v>15</v>
      </c>
    </row>
    <row r="509" spans="1:5" x14ac:dyDescent="0.25">
      <c r="A509" s="236">
        <v>44775</v>
      </c>
      <c r="B509" s="810" t="s">
        <v>16775</v>
      </c>
      <c r="C509" s="230" t="s">
        <v>20052</v>
      </c>
      <c r="D509" s="230" t="s">
        <v>20053</v>
      </c>
      <c r="E509" s="241">
        <v>15.93</v>
      </c>
    </row>
    <row r="510" spans="1:5" x14ac:dyDescent="0.25">
      <c r="A510" s="236">
        <v>44775</v>
      </c>
      <c r="B510" s="810" t="s">
        <v>16775</v>
      </c>
      <c r="C510" s="230" t="s">
        <v>20054</v>
      </c>
      <c r="D510" s="230" t="s">
        <v>20055</v>
      </c>
      <c r="E510" s="241">
        <v>34.86</v>
      </c>
    </row>
    <row r="511" spans="1:5" x14ac:dyDescent="0.25">
      <c r="A511" s="236">
        <v>44775</v>
      </c>
      <c r="B511" s="810" t="s">
        <v>16775</v>
      </c>
      <c r="C511" s="230" t="s">
        <v>20056</v>
      </c>
      <c r="D511" s="230" t="s">
        <v>20057</v>
      </c>
      <c r="E511" s="241">
        <v>30.5</v>
      </c>
    </row>
    <row r="512" spans="1:5" x14ac:dyDescent="0.25">
      <c r="A512" s="236">
        <v>44775</v>
      </c>
      <c r="B512" s="810" t="s">
        <v>16775</v>
      </c>
      <c r="C512" s="230" t="s">
        <v>20058</v>
      </c>
      <c r="D512" s="230" t="s">
        <v>20059</v>
      </c>
      <c r="E512" s="241">
        <v>26.19</v>
      </c>
    </row>
    <row r="513" spans="1:5" x14ac:dyDescent="0.25">
      <c r="A513" s="236">
        <v>44777</v>
      </c>
      <c r="B513" s="810" t="s">
        <v>16775</v>
      </c>
      <c r="C513" s="230" t="s">
        <v>20060</v>
      </c>
      <c r="D513" s="230" t="s">
        <v>20061</v>
      </c>
      <c r="E513" s="241">
        <v>13.88</v>
      </c>
    </row>
    <row r="514" spans="1:5" x14ac:dyDescent="0.25">
      <c r="A514" s="236">
        <v>44778</v>
      </c>
      <c r="B514" s="810" t="s">
        <v>16775</v>
      </c>
      <c r="C514" s="230" t="s">
        <v>20062</v>
      </c>
      <c r="D514" s="230" t="s">
        <v>20063</v>
      </c>
      <c r="E514" s="241">
        <v>-729</v>
      </c>
    </row>
    <row r="515" spans="1:5" x14ac:dyDescent="0.25">
      <c r="A515" s="236">
        <v>44780</v>
      </c>
      <c r="B515" s="810" t="s">
        <v>16775</v>
      </c>
      <c r="C515" s="230" t="s">
        <v>20064</v>
      </c>
      <c r="D515" s="230" t="s">
        <v>20065</v>
      </c>
      <c r="E515" s="241">
        <v>42.28</v>
      </c>
    </row>
    <row r="516" spans="1:5" x14ac:dyDescent="0.25">
      <c r="A516" s="236">
        <v>44780</v>
      </c>
      <c r="B516" s="810" t="s">
        <v>16775</v>
      </c>
      <c r="C516" s="230" t="s">
        <v>20066</v>
      </c>
      <c r="D516" s="230" t="s">
        <v>20067</v>
      </c>
      <c r="E516" s="241">
        <v>36.159999999999997</v>
      </c>
    </row>
    <row r="517" spans="1:5" x14ac:dyDescent="0.25">
      <c r="A517" s="236">
        <v>44780</v>
      </c>
      <c r="B517" s="810" t="s">
        <v>16775</v>
      </c>
      <c r="C517" s="230" t="s">
        <v>20068</v>
      </c>
      <c r="D517" s="230" t="s">
        <v>20069</v>
      </c>
      <c r="E517" s="241">
        <v>36.56</v>
      </c>
    </row>
    <row r="518" spans="1:5" x14ac:dyDescent="0.25">
      <c r="A518" s="236">
        <v>44780</v>
      </c>
      <c r="B518" s="810" t="s">
        <v>16775</v>
      </c>
      <c r="C518" s="230" t="s">
        <v>20070</v>
      </c>
      <c r="D518" s="230" t="s">
        <v>20071</v>
      </c>
      <c r="E518" s="241">
        <v>52.41</v>
      </c>
    </row>
    <row r="519" spans="1:5" x14ac:dyDescent="0.25">
      <c r="A519" s="236">
        <v>44780</v>
      </c>
      <c r="B519" s="810" t="s">
        <v>16775</v>
      </c>
      <c r="C519" s="230" t="s">
        <v>20072</v>
      </c>
      <c r="D519" s="230" t="s">
        <v>20073</v>
      </c>
      <c r="E519" s="241">
        <v>29.84</v>
      </c>
    </row>
    <row r="520" spans="1:5" x14ac:dyDescent="0.25">
      <c r="A520" s="236">
        <v>44780</v>
      </c>
      <c r="B520" s="810" t="s">
        <v>16775</v>
      </c>
      <c r="C520" s="230" t="s">
        <v>20074</v>
      </c>
      <c r="D520" s="230" t="s">
        <v>20075</v>
      </c>
      <c r="E520" s="241">
        <v>17.5</v>
      </c>
    </row>
    <row r="521" spans="1:5" x14ac:dyDescent="0.25">
      <c r="A521" s="236">
        <v>44781</v>
      </c>
      <c r="B521" s="810" t="s">
        <v>16775</v>
      </c>
      <c r="C521" s="230" t="s">
        <v>20076</v>
      </c>
      <c r="D521" s="230" t="s">
        <v>20077</v>
      </c>
      <c r="E521" s="241">
        <v>15</v>
      </c>
    </row>
    <row r="522" spans="1:5" x14ac:dyDescent="0.25">
      <c r="A522" s="236">
        <v>44781</v>
      </c>
      <c r="B522" s="810" t="s">
        <v>16775</v>
      </c>
      <c r="C522" s="230" t="s">
        <v>20078</v>
      </c>
      <c r="D522" s="230" t="s">
        <v>20079</v>
      </c>
      <c r="E522" s="241">
        <v>27.25</v>
      </c>
    </row>
    <row r="523" spans="1:5" x14ac:dyDescent="0.25">
      <c r="A523" s="236">
        <v>44781</v>
      </c>
      <c r="B523" s="810" t="s">
        <v>16775</v>
      </c>
      <c r="C523" s="230" t="s">
        <v>20080</v>
      </c>
      <c r="D523" s="230" t="s">
        <v>20081</v>
      </c>
      <c r="E523" s="241">
        <v>36.799999999999997</v>
      </c>
    </row>
    <row r="524" spans="1:5" x14ac:dyDescent="0.25">
      <c r="A524" s="236">
        <v>44781</v>
      </c>
      <c r="B524" s="810" t="s">
        <v>16775</v>
      </c>
      <c r="C524" s="230" t="s">
        <v>20082</v>
      </c>
      <c r="D524" s="230" t="s">
        <v>20083</v>
      </c>
      <c r="E524" s="241">
        <v>30</v>
      </c>
    </row>
    <row r="525" spans="1:5" x14ac:dyDescent="0.25">
      <c r="A525" s="236">
        <v>44781</v>
      </c>
      <c r="B525" s="810" t="s">
        <v>16775</v>
      </c>
      <c r="C525" s="230" t="s">
        <v>20084</v>
      </c>
      <c r="D525" s="230" t="s">
        <v>20085</v>
      </c>
      <c r="E525" s="241">
        <v>7.5</v>
      </c>
    </row>
    <row r="526" spans="1:5" x14ac:dyDescent="0.25">
      <c r="A526" s="236">
        <v>44781</v>
      </c>
      <c r="B526" s="810" t="s">
        <v>16775</v>
      </c>
      <c r="C526" s="230" t="s">
        <v>20086</v>
      </c>
      <c r="D526" s="230" t="s">
        <v>20087</v>
      </c>
      <c r="E526" s="241">
        <v>16.760000000000002</v>
      </c>
    </row>
    <row r="527" spans="1:5" x14ac:dyDescent="0.25">
      <c r="A527" s="236">
        <v>44781</v>
      </c>
      <c r="B527" s="810" t="s">
        <v>16775</v>
      </c>
      <c r="C527" s="230" t="s">
        <v>20088</v>
      </c>
      <c r="D527" s="230" t="s">
        <v>20089</v>
      </c>
      <c r="E527" s="241">
        <v>14.13</v>
      </c>
    </row>
    <row r="528" spans="1:5" x14ac:dyDescent="0.25">
      <c r="A528" s="236">
        <v>44782</v>
      </c>
      <c r="B528" s="810" t="s">
        <v>16775</v>
      </c>
      <c r="C528" s="230" t="s">
        <v>20090</v>
      </c>
      <c r="D528" s="230" t="s">
        <v>20091</v>
      </c>
      <c r="E528" s="241">
        <v>18.11</v>
      </c>
    </row>
    <row r="529" spans="1:5" x14ac:dyDescent="0.25">
      <c r="A529" s="236">
        <v>44787</v>
      </c>
      <c r="B529" s="810" t="s">
        <v>16775</v>
      </c>
      <c r="C529" s="230" t="s">
        <v>20092</v>
      </c>
      <c r="D529" s="230" t="s">
        <v>20093</v>
      </c>
      <c r="E529" s="241">
        <v>38.21</v>
      </c>
    </row>
    <row r="530" spans="1:5" x14ac:dyDescent="0.25">
      <c r="A530" s="236">
        <v>44787</v>
      </c>
      <c r="B530" s="810" t="s">
        <v>16775</v>
      </c>
      <c r="C530" s="230" t="s">
        <v>20094</v>
      </c>
      <c r="D530" s="230" t="s">
        <v>20095</v>
      </c>
      <c r="E530" s="241">
        <v>31.73</v>
      </c>
    </row>
    <row r="531" spans="1:5" x14ac:dyDescent="0.25">
      <c r="A531" s="236">
        <v>44787</v>
      </c>
      <c r="B531" s="810" t="s">
        <v>16775</v>
      </c>
      <c r="C531" s="230" t="s">
        <v>20096</v>
      </c>
      <c r="D531" s="230" t="s">
        <v>20097</v>
      </c>
      <c r="E531" s="241">
        <v>10.5</v>
      </c>
    </row>
    <row r="532" spans="1:5" x14ac:dyDescent="0.25">
      <c r="A532" s="236">
        <v>44787</v>
      </c>
      <c r="B532" s="810" t="s">
        <v>16775</v>
      </c>
      <c r="C532" s="230" t="s">
        <v>20098</v>
      </c>
      <c r="D532" s="230" t="s">
        <v>20099</v>
      </c>
      <c r="E532" s="241">
        <v>48.34</v>
      </c>
    </row>
    <row r="533" spans="1:5" x14ac:dyDescent="0.25">
      <c r="A533" s="236">
        <v>44787</v>
      </c>
      <c r="B533" s="810" t="s">
        <v>16775</v>
      </c>
      <c r="C533" s="230" t="s">
        <v>20100</v>
      </c>
      <c r="D533" s="230" t="s">
        <v>20101</v>
      </c>
      <c r="E533" s="241">
        <v>15.05</v>
      </c>
    </row>
    <row r="534" spans="1:5" x14ac:dyDescent="0.25">
      <c r="A534" s="236">
        <v>44787</v>
      </c>
      <c r="B534" s="810" t="s">
        <v>16775</v>
      </c>
      <c r="C534" s="230" t="s">
        <v>20102</v>
      </c>
      <c r="D534" s="230" t="s">
        <v>20103</v>
      </c>
      <c r="E534" s="241">
        <v>32.25</v>
      </c>
    </row>
    <row r="535" spans="1:5" x14ac:dyDescent="0.25">
      <c r="A535" s="236">
        <v>44789</v>
      </c>
      <c r="B535" s="810" t="s">
        <v>16775</v>
      </c>
      <c r="C535" s="230" t="s">
        <v>20104</v>
      </c>
      <c r="D535" s="230" t="s">
        <v>20105</v>
      </c>
      <c r="E535" s="241">
        <v>19.59</v>
      </c>
    </row>
    <row r="536" spans="1:5" x14ac:dyDescent="0.25">
      <c r="A536" s="236">
        <v>44791</v>
      </c>
      <c r="B536" s="810" t="s">
        <v>16775</v>
      </c>
      <c r="C536" s="230" t="s">
        <v>20106</v>
      </c>
      <c r="D536" s="230" t="s">
        <v>20107</v>
      </c>
      <c r="E536" s="241">
        <v>24.79</v>
      </c>
    </row>
    <row r="537" spans="1:5" x14ac:dyDescent="0.25">
      <c r="A537" s="236">
        <v>44793</v>
      </c>
      <c r="B537" s="810" t="s">
        <v>16775</v>
      </c>
      <c r="C537" s="230" t="s">
        <v>20108</v>
      </c>
      <c r="D537" s="230" t="s">
        <v>20109</v>
      </c>
      <c r="E537" s="241">
        <v>30.04</v>
      </c>
    </row>
    <row r="538" spans="1:5" x14ac:dyDescent="0.25">
      <c r="A538" s="236">
        <v>44793</v>
      </c>
      <c r="B538" s="810" t="s">
        <v>16775</v>
      </c>
      <c r="C538" s="230" t="s">
        <v>20110</v>
      </c>
      <c r="D538" s="230" t="s">
        <v>20111</v>
      </c>
      <c r="E538" s="241">
        <v>44.91</v>
      </c>
    </row>
    <row r="539" spans="1:5" x14ac:dyDescent="0.25">
      <c r="A539" s="236">
        <v>44793</v>
      </c>
      <c r="B539" s="810" t="s">
        <v>16775</v>
      </c>
      <c r="C539" s="230" t="s">
        <v>20112</v>
      </c>
      <c r="D539" s="230" t="s">
        <v>20113</v>
      </c>
      <c r="E539" s="241">
        <v>42.32</v>
      </c>
    </row>
    <row r="540" spans="1:5" x14ac:dyDescent="0.25">
      <c r="A540" s="236">
        <v>44793</v>
      </c>
      <c r="B540" s="810" t="s">
        <v>16775</v>
      </c>
      <c r="C540" s="230" t="s">
        <v>20114</v>
      </c>
      <c r="D540" s="230" t="s">
        <v>20115</v>
      </c>
      <c r="E540" s="241">
        <v>15.05</v>
      </c>
    </row>
    <row r="541" spans="1:5" x14ac:dyDescent="0.25">
      <c r="A541" s="236">
        <v>44793</v>
      </c>
      <c r="B541" s="810" t="s">
        <v>16775</v>
      </c>
      <c r="C541" s="230" t="s">
        <v>20116</v>
      </c>
      <c r="D541" s="230" t="s">
        <v>20117</v>
      </c>
      <c r="E541" s="241">
        <v>37.56</v>
      </c>
    </row>
    <row r="542" spans="1:5" x14ac:dyDescent="0.25">
      <c r="A542" s="236">
        <v>44793</v>
      </c>
      <c r="B542" s="810" t="s">
        <v>16775</v>
      </c>
      <c r="C542" s="230" t="s">
        <v>20118</v>
      </c>
      <c r="D542" s="230" t="s">
        <v>20119</v>
      </c>
      <c r="E542" s="241">
        <v>45.33</v>
      </c>
    </row>
    <row r="543" spans="1:5" x14ac:dyDescent="0.25">
      <c r="A543" s="236">
        <v>44793</v>
      </c>
      <c r="B543" s="810" t="s">
        <v>16775</v>
      </c>
      <c r="C543" s="230" t="s">
        <v>20120</v>
      </c>
      <c r="D543" s="230" t="s">
        <v>20121</v>
      </c>
      <c r="E543" s="241">
        <v>26.34</v>
      </c>
    </row>
    <row r="544" spans="1:5" x14ac:dyDescent="0.25">
      <c r="A544" s="236">
        <v>44793</v>
      </c>
      <c r="B544" s="810" t="s">
        <v>16775</v>
      </c>
      <c r="C544" s="230" t="s">
        <v>20122</v>
      </c>
      <c r="D544" s="230" t="s">
        <v>20123</v>
      </c>
      <c r="E544" s="241">
        <v>24.49</v>
      </c>
    </row>
    <row r="545" spans="1:5" x14ac:dyDescent="0.25">
      <c r="A545" s="236">
        <v>44794</v>
      </c>
      <c r="B545" s="810" t="s">
        <v>16775</v>
      </c>
      <c r="C545" s="230" t="s">
        <v>20124</v>
      </c>
      <c r="D545" s="230" t="s">
        <v>20125</v>
      </c>
      <c r="E545" s="241">
        <v>63.4</v>
      </c>
    </row>
    <row r="546" spans="1:5" x14ac:dyDescent="0.25">
      <c r="A546" s="236">
        <v>44794</v>
      </c>
      <c r="B546" s="810" t="s">
        <v>16775</v>
      </c>
      <c r="C546" s="230" t="s">
        <v>20126</v>
      </c>
      <c r="D546" s="230" t="s">
        <v>20127</v>
      </c>
      <c r="E546" s="241">
        <v>15.94</v>
      </c>
    </row>
    <row r="547" spans="1:5" x14ac:dyDescent="0.25">
      <c r="A547" s="236">
        <v>44794</v>
      </c>
      <c r="B547" s="810" t="s">
        <v>16775</v>
      </c>
      <c r="C547" s="230" t="s">
        <v>20128</v>
      </c>
      <c r="D547" s="230" t="s">
        <v>20129</v>
      </c>
      <c r="E547" s="241">
        <v>26.37</v>
      </c>
    </row>
    <row r="548" spans="1:5" x14ac:dyDescent="0.25">
      <c r="A548" s="236">
        <v>44796</v>
      </c>
      <c r="B548" s="810" t="s">
        <v>16775</v>
      </c>
      <c r="C548" s="230" t="s">
        <v>20130</v>
      </c>
      <c r="D548" s="230" t="s">
        <v>20131</v>
      </c>
      <c r="E548" s="241">
        <v>91.92</v>
      </c>
    </row>
    <row r="549" spans="1:5" x14ac:dyDescent="0.25">
      <c r="A549" s="236">
        <v>44796</v>
      </c>
      <c r="B549" s="810" t="s">
        <v>16775</v>
      </c>
      <c r="C549" s="230" t="s">
        <v>20132</v>
      </c>
      <c r="D549" s="230" t="s">
        <v>20133</v>
      </c>
      <c r="E549" s="241">
        <v>23.06</v>
      </c>
    </row>
    <row r="550" spans="1:5" x14ac:dyDescent="0.25">
      <c r="A550" s="236">
        <v>44801</v>
      </c>
      <c r="B550" s="810" t="s">
        <v>16775</v>
      </c>
      <c r="C550" s="230" t="s">
        <v>20134</v>
      </c>
      <c r="D550" s="230" t="s">
        <v>20135</v>
      </c>
      <c r="E550" s="241">
        <v>30.45</v>
      </c>
    </row>
    <row r="551" spans="1:5" x14ac:dyDescent="0.25">
      <c r="A551" s="236">
        <v>44801</v>
      </c>
      <c r="B551" s="810" t="s">
        <v>16775</v>
      </c>
      <c r="C551" s="230" t="s">
        <v>20136</v>
      </c>
      <c r="D551" s="230" t="s">
        <v>20137</v>
      </c>
      <c r="E551" s="241">
        <v>22.94</v>
      </c>
    </row>
    <row r="552" spans="1:5" x14ac:dyDescent="0.25">
      <c r="A552" s="236">
        <v>44801</v>
      </c>
      <c r="B552" s="810" t="s">
        <v>16775</v>
      </c>
      <c r="C552" s="230" t="s">
        <v>20138</v>
      </c>
      <c r="D552" s="230" t="s">
        <v>20139</v>
      </c>
      <c r="E552" s="241">
        <v>10.61</v>
      </c>
    </row>
    <row r="553" spans="1:5" x14ac:dyDescent="0.25">
      <c r="A553" s="236">
        <v>44801</v>
      </c>
      <c r="B553" s="810" t="s">
        <v>16775</v>
      </c>
      <c r="C553" s="230" t="s">
        <v>20140</v>
      </c>
      <c r="D553" s="230" t="s">
        <v>20141</v>
      </c>
      <c r="E553" s="241">
        <v>16.29</v>
      </c>
    </row>
    <row r="554" spans="1:5" x14ac:dyDescent="0.25">
      <c r="A554" s="236">
        <v>44802</v>
      </c>
      <c r="B554" s="810" t="s">
        <v>16775</v>
      </c>
      <c r="C554" s="230" t="s">
        <v>20142</v>
      </c>
      <c r="D554" s="230" t="s">
        <v>20143</v>
      </c>
      <c r="E554" s="241">
        <v>27.95</v>
      </c>
    </row>
    <row r="555" spans="1:5" x14ac:dyDescent="0.25">
      <c r="A555" s="236">
        <v>44802</v>
      </c>
      <c r="B555" s="810" t="s">
        <v>16775</v>
      </c>
      <c r="C555" s="230" t="s">
        <v>20144</v>
      </c>
      <c r="D555" s="230" t="s">
        <v>20145</v>
      </c>
      <c r="E555" s="241">
        <v>13.92</v>
      </c>
    </row>
    <row r="556" spans="1:5" x14ac:dyDescent="0.25">
      <c r="A556" s="236">
        <v>44803</v>
      </c>
      <c r="B556" s="810" t="s">
        <v>16775</v>
      </c>
      <c r="C556" s="230" t="s">
        <v>20146</v>
      </c>
      <c r="D556" s="230" t="s">
        <v>20147</v>
      </c>
      <c r="E556" s="241">
        <v>18.84</v>
      </c>
    </row>
    <row r="557" spans="1:5" x14ac:dyDescent="0.25">
      <c r="A557" s="236">
        <v>44808</v>
      </c>
      <c r="B557" s="810" t="s">
        <v>16775</v>
      </c>
      <c r="C557" s="230" t="s">
        <v>20229</v>
      </c>
      <c r="D557" s="230" t="s">
        <v>20230</v>
      </c>
      <c r="E557" s="241">
        <v>19.45</v>
      </c>
    </row>
    <row r="558" spans="1:5" x14ac:dyDescent="0.25">
      <c r="A558" s="236">
        <v>44808</v>
      </c>
      <c r="B558" s="810" t="s">
        <v>16775</v>
      </c>
      <c r="C558" s="230" t="s">
        <v>20231</v>
      </c>
      <c r="D558" s="230" t="s">
        <v>20232</v>
      </c>
      <c r="E558" s="241">
        <v>16.5</v>
      </c>
    </row>
    <row r="559" spans="1:5" x14ac:dyDescent="0.25">
      <c r="A559" s="236">
        <v>44808</v>
      </c>
      <c r="B559" s="810" t="s">
        <v>16775</v>
      </c>
      <c r="C559" s="230" t="s">
        <v>20233</v>
      </c>
      <c r="D559" s="230" t="s">
        <v>20234</v>
      </c>
      <c r="E559" s="241">
        <v>48</v>
      </c>
    </row>
    <row r="560" spans="1:5" x14ac:dyDescent="0.25">
      <c r="A560" s="236">
        <v>44808</v>
      </c>
      <c r="B560" s="810" t="s">
        <v>16775</v>
      </c>
      <c r="C560" s="230" t="s">
        <v>20235</v>
      </c>
      <c r="D560" s="230" t="s">
        <v>20236</v>
      </c>
      <c r="E560" s="241">
        <v>46.47</v>
      </c>
    </row>
    <row r="561" spans="1:5" x14ac:dyDescent="0.25">
      <c r="A561" s="236">
        <v>44810</v>
      </c>
      <c r="B561" s="810" t="s">
        <v>16775</v>
      </c>
      <c r="C561" s="230" t="s">
        <v>20237</v>
      </c>
      <c r="D561" s="230" t="s">
        <v>20238</v>
      </c>
      <c r="E561" s="241">
        <v>23.99</v>
      </c>
    </row>
    <row r="562" spans="1:5" x14ac:dyDescent="0.25">
      <c r="A562" s="236">
        <v>44810</v>
      </c>
      <c r="B562" s="810" t="s">
        <v>16775</v>
      </c>
      <c r="C562" s="230" t="s">
        <v>20239</v>
      </c>
      <c r="D562" s="230" t="s">
        <v>20240</v>
      </c>
      <c r="E562" s="241">
        <v>16.93</v>
      </c>
    </row>
    <row r="563" spans="1:5" x14ac:dyDescent="0.25">
      <c r="A563" s="236">
        <v>44815</v>
      </c>
      <c r="B563" s="810" t="s">
        <v>16775</v>
      </c>
      <c r="C563" s="230" t="s">
        <v>20241</v>
      </c>
      <c r="D563" s="230" t="s">
        <v>20242</v>
      </c>
      <c r="E563" s="241">
        <v>28.18</v>
      </c>
    </row>
    <row r="564" spans="1:5" x14ac:dyDescent="0.25">
      <c r="A564" s="236">
        <v>44815</v>
      </c>
      <c r="B564" s="810" t="s">
        <v>16775</v>
      </c>
      <c r="C564" s="230" t="s">
        <v>20243</v>
      </c>
      <c r="D564" s="230" t="s">
        <v>20244</v>
      </c>
      <c r="E564" s="241">
        <v>25.07</v>
      </c>
    </row>
    <row r="565" spans="1:5" x14ac:dyDescent="0.25">
      <c r="A565" s="236">
        <v>44815</v>
      </c>
      <c r="B565" s="810" t="s">
        <v>16775</v>
      </c>
      <c r="C565" s="230" t="s">
        <v>20245</v>
      </c>
      <c r="D565" s="230" t="s">
        <v>20246</v>
      </c>
      <c r="E565" s="241">
        <v>17.04</v>
      </c>
    </row>
    <row r="566" spans="1:5" x14ac:dyDescent="0.25">
      <c r="A566" s="236">
        <v>44815</v>
      </c>
      <c r="B566" s="810" t="s">
        <v>16775</v>
      </c>
      <c r="C566" s="230" t="s">
        <v>20247</v>
      </c>
      <c r="D566" s="230" t="s">
        <v>20248</v>
      </c>
      <c r="E566" s="241">
        <v>27.8</v>
      </c>
    </row>
    <row r="567" spans="1:5" x14ac:dyDescent="0.25">
      <c r="A567" s="236">
        <v>44815</v>
      </c>
      <c r="B567" s="810" t="s">
        <v>16775</v>
      </c>
      <c r="C567" s="230" t="s">
        <v>20249</v>
      </c>
      <c r="D567" s="230" t="s">
        <v>20250</v>
      </c>
      <c r="E567" s="241">
        <v>27.65</v>
      </c>
    </row>
    <row r="568" spans="1:5" x14ac:dyDescent="0.25">
      <c r="A568" s="236">
        <v>44815</v>
      </c>
      <c r="B568" s="810" t="s">
        <v>16775</v>
      </c>
      <c r="C568" s="230" t="s">
        <v>20251</v>
      </c>
      <c r="D568" s="230" t="s">
        <v>20252</v>
      </c>
      <c r="E568" s="241">
        <v>13.81</v>
      </c>
    </row>
    <row r="569" spans="1:5" x14ac:dyDescent="0.25">
      <c r="A569" s="236">
        <v>44815</v>
      </c>
      <c r="B569" s="810" t="s">
        <v>16775</v>
      </c>
      <c r="C569" s="230" t="s">
        <v>20253</v>
      </c>
      <c r="D569" s="230" t="s">
        <v>20254</v>
      </c>
      <c r="E569" s="241">
        <v>22.59</v>
      </c>
    </row>
    <row r="570" spans="1:5" x14ac:dyDescent="0.25">
      <c r="A570" s="236">
        <v>44815</v>
      </c>
      <c r="B570" s="810" t="s">
        <v>16775</v>
      </c>
      <c r="C570" s="230" t="s">
        <v>20255</v>
      </c>
      <c r="D570" s="230" t="s">
        <v>20256</v>
      </c>
      <c r="E570" s="241">
        <v>7.86</v>
      </c>
    </row>
    <row r="571" spans="1:5" x14ac:dyDescent="0.25">
      <c r="A571" s="236">
        <v>44817</v>
      </c>
      <c r="B571" s="810" t="s">
        <v>16775</v>
      </c>
      <c r="C571" s="230" t="s">
        <v>20257</v>
      </c>
      <c r="D571" s="230" t="s">
        <v>20258</v>
      </c>
      <c r="E571" s="241">
        <v>39.270000000000003</v>
      </c>
    </row>
    <row r="572" spans="1:5" x14ac:dyDescent="0.25">
      <c r="A572" s="236">
        <v>44817</v>
      </c>
      <c r="B572" s="810" t="s">
        <v>16775</v>
      </c>
      <c r="C572" s="230" t="s">
        <v>20259</v>
      </c>
      <c r="D572" s="230" t="s">
        <v>20260</v>
      </c>
      <c r="E572" s="241">
        <v>77.87</v>
      </c>
    </row>
    <row r="573" spans="1:5" x14ac:dyDescent="0.25">
      <c r="A573" s="236">
        <v>44818</v>
      </c>
      <c r="B573" s="810" t="s">
        <v>16775</v>
      </c>
      <c r="C573" s="230" t="s">
        <v>20261</v>
      </c>
      <c r="D573" s="230" t="s">
        <v>20262</v>
      </c>
      <c r="E573" s="241">
        <v>8</v>
      </c>
    </row>
    <row r="574" spans="1:5" x14ac:dyDescent="0.25">
      <c r="A574" s="236">
        <v>44822</v>
      </c>
      <c r="B574" s="810" t="s">
        <v>16775</v>
      </c>
      <c r="C574" s="230" t="s">
        <v>20263</v>
      </c>
      <c r="D574" s="230" t="s">
        <v>20264</v>
      </c>
      <c r="E574" s="241">
        <v>26.82</v>
      </c>
    </row>
    <row r="575" spans="1:5" x14ac:dyDescent="0.25">
      <c r="A575" s="236">
        <v>44822</v>
      </c>
      <c r="B575" s="810" t="s">
        <v>16775</v>
      </c>
      <c r="C575" s="230" t="s">
        <v>20265</v>
      </c>
      <c r="D575" s="230" t="s">
        <v>20266</v>
      </c>
      <c r="E575" s="241">
        <v>13</v>
      </c>
    </row>
    <row r="576" spans="1:5" x14ac:dyDescent="0.25">
      <c r="A576" s="236">
        <v>44822</v>
      </c>
      <c r="B576" s="810" t="s">
        <v>16775</v>
      </c>
      <c r="C576" s="230" t="s">
        <v>20267</v>
      </c>
      <c r="D576" s="230" t="s">
        <v>20268</v>
      </c>
      <c r="E576" s="241">
        <v>15.74</v>
      </c>
    </row>
    <row r="577" spans="1:5" x14ac:dyDescent="0.25">
      <c r="A577" s="236">
        <v>44822</v>
      </c>
      <c r="B577" s="810" t="s">
        <v>16775</v>
      </c>
      <c r="C577" s="230" t="s">
        <v>20269</v>
      </c>
      <c r="D577" s="230" t="s">
        <v>20270</v>
      </c>
      <c r="E577" s="241">
        <v>42.38</v>
      </c>
    </row>
    <row r="578" spans="1:5" x14ac:dyDescent="0.25">
      <c r="A578" s="236">
        <v>44822</v>
      </c>
      <c r="B578" s="810" t="s">
        <v>16775</v>
      </c>
      <c r="C578" s="230" t="s">
        <v>20271</v>
      </c>
      <c r="D578" s="230" t="s">
        <v>20272</v>
      </c>
      <c r="E578" s="241">
        <v>47.06</v>
      </c>
    </row>
    <row r="579" spans="1:5" x14ac:dyDescent="0.25">
      <c r="A579" s="236">
        <v>44822</v>
      </c>
      <c r="B579" s="810" t="s">
        <v>16775</v>
      </c>
      <c r="C579" s="230" t="s">
        <v>20273</v>
      </c>
      <c r="D579" s="230" t="s">
        <v>20274</v>
      </c>
      <c r="E579" s="241">
        <v>39.71</v>
      </c>
    </row>
    <row r="580" spans="1:5" x14ac:dyDescent="0.25">
      <c r="A580" s="236">
        <v>44822</v>
      </c>
      <c r="B580" s="810" t="s">
        <v>16775</v>
      </c>
      <c r="C580" s="230" t="s">
        <v>20275</v>
      </c>
      <c r="D580" s="230" t="s">
        <v>20276</v>
      </c>
      <c r="E580" s="241">
        <v>12.5</v>
      </c>
    </row>
    <row r="581" spans="1:5" x14ac:dyDescent="0.25">
      <c r="A581" s="236">
        <v>44823</v>
      </c>
      <c r="B581" s="810" t="s">
        <v>16775</v>
      </c>
      <c r="C581" s="230" t="s">
        <v>20277</v>
      </c>
      <c r="D581" s="230" t="s">
        <v>20278</v>
      </c>
      <c r="E581" s="241">
        <v>32.81</v>
      </c>
    </row>
    <row r="582" spans="1:5" x14ac:dyDescent="0.25">
      <c r="A582" s="236">
        <v>44823</v>
      </c>
      <c r="B582" s="810" t="s">
        <v>16775</v>
      </c>
      <c r="C582" s="230" t="s">
        <v>20279</v>
      </c>
      <c r="D582" s="230" t="s">
        <v>20280</v>
      </c>
      <c r="E582" s="241">
        <v>27.65</v>
      </c>
    </row>
    <row r="583" spans="1:5" x14ac:dyDescent="0.25">
      <c r="A583" s="236">
        <v>44823</v>
      </c>
      <c r="B583" s="810" t="s">
        <v>16775</v>
      </c>
      <c r="C583" s="230" t="s">
        <v>20281</v>
      </c>
      <c r="D583" s="230" t="s">
        <v>20282</v>
      </c>
      <c r="E583" s="241">
        <v>47.66</v>
      </c>
    </row>
    <row r="584" spans="1:5" x14ac:dyDescent="0.25">
      <c r="A584" s="236">
        <v>44823</v>
      </c>
      <c r="B584" s="810" t="s">
        <v>16775</v>
      </c>
      <c r="C584" s="230" t="s">
        <v>20283</v>
      </c>
      <c r="D584" s="230" t="s">
        <v>20284</v>
      </c>
      <c r="E584" s="241">
        <v>13.5</v>
      </c>
    </row>
    <row r="585" spans="1:5" x14ac:dyDescent="0.25">
      <c r="A585" s="236">
        <v>44824</v>
      </c>
      <c r="B585" s="810" t="s">
        <v>16775</v>
      </c>
      <c r="C585" s="230" t="s">
        <v>20285</v>
      </c>
      <c r="D585" s="230" t="s">
        <v>20286</v>
      </c>
      <c r="E585" s="241">
        <v>59.23</v>
      </c>
    </row>
    <row r="586" spans="1:5" x14ac:dyDescent="0.25">
      <c r="A586" s="236">
        <v>44824</v>
      </c>
      <c r="B586" s="810" t="s">
        <v>16775</v>
      </c>
      <c r="C586" s="230" t="s">
        <v>20287</v>
      </c>
      <c r="D586" s="230" t="s">
        <v>20288</v>
      </c>
      <c r="E586" s="241">
        <v>14</v>
      </c>
    </row>
    <row r="587" spans="1:5" x14ac:dyDescent="0.25">
      <c r="A587" s="236">
        <v>44824</v>
      </c>
      <c r="B587" s="810" t="s">
        <v>16775</v>
      </c>
      <c r="C587" s="230" t="s">
        <v>20289</v>
      </c>
      <c r="D587" s="230" t="s">
        <v>20290</v>
      </c>
      <c r="E587" s="241">
        <v>12.42</v>
      </c>
    </row>
    <row r="588" spans="1:5" x14ac:dyDescent="0.25">
      <c r="A588" s="236">
        <v>44825</v>
      </c>
      <c r="B588" s="810" t="s">
        <v>16775</v>
      </c>
      <c r="C588" s="230" t="s">
        <v>20291</v>
      </c>
      <c r="D588" s="230" t="s">
        <v>20292</v>
      </c>
      <c r="E588" s="241">
        <v>81.92</v>
      </c>
    </row>
    <row r="589" spans="1:5" x14ac:dyDescent="0.25">
      <c r="A589" s="236">
        <v>44829</v>
      </c>
      <c r="B589" s="810" t="s">
        <v>16775</v>
      </c>
      <c r="C589" s="230" t="s">
        <v>20293</v>
      </c>
      <c r="D589" s="230" t="s">
        <v>20294</v>
      </c>
      <c r="E589" s="241">
        <v>48</v>
      </c>
    </row>
    <row r="590" spans="1:5" x14ac:dyDescent="0.25">
      <c r="A590" s="236">
        <v>44829</v>
      </c>
      <c r="B590" s="810" t="s">
        <v>16775</v>
      </c>
      <c r="C590" s="230" t="s">
        <v>20295</v>
      </c>
      <c r="D590" s="230" t="s">
        <v>20296</v>
      </c>
      <c r="E590" s="241">
        <v>15.4</v>
      </c>
    </row>
    <row r="591" spans="1:5" x14ac:dyDescent="0.25">
      <c r="A591" s="236">
        <v>44829</v>
      </c>
      <c r="B591" s="810" t="s">
        <v>16775</v>
      </c>
      <c r="C591" s="230" t="s">
        <v>20297</v>
      </c>
      <c r="D591" s="230" t="s">
        <v>20298</v>
      </c>
      <c r="E591" s="241">
        <v>13.9</v>
      </c>
    </row>
    <row r="592" spans="1:5" x14ac:dyDescent="0.25">
      <c r="A592" s="236">
        <v>44829</v>
      </c>
      <c r="B592" s="810" t="s">
        <v>16775</v>
      </c>
      <c r="C592" s="230" t="s">
        <v>20299</v>
      </c>
      <c r="D592" s="230" t="s">
        <v>20300</v>
      </c>
      <c r="E592" s="241">
        <v>11.5</v>
      </c>
    </row>
    <row r="593" spans="1:5" x14ac:dyDescent="0.25">
      <c r="A593" s="236">
        <v>44829</v>
      </c>
      <c r="B593" s="810" t="s">
        <v>16775</v>
      </c>
      <c r="C593" s="230" t="s">
        <v>20301</v>
      </c>
      <c r="D593" s="230" t="s">
        <v>20302</v>
      </c>
      <c r="E593" s="241">
        <v>42.4</v>
      </c>
    </row>
    <row r="594" spans="1:5" x14ac:dyDescent="0.25">
      <c r="A594" s="236">
        <v>44831</v>
      </c>
      <c r="B594" s="810" t="s">
        <v>16775</v>
      </c>
      <c r="C594" s="230" t="s">
        <v>20303</v>
      </c>
      <c r="D594" s="230" t="s">
        <v>20304</v>
      </c>
      <c r="E594" s="241">
        <v>25.31</v>
      </c>
    </row>
    <row r="595" spans="1:5" x14ac:dyDescent="0.25">
      <c r="A595" s="236">
        <v>44831</v>
      </c>
      <c r="B595" s="810" t="s">
        <v>16775</v>
      </c>
      <c r="C595" s="230" t="s">
        <v>20305</v>
      </c>
      <c r="D595" s="230" t="s">
        <v>20306</v>
      </c>
      <c r="E595" s="241">
        <v>39.909999999999997</v>
      </c>
    </row>
    <row r="596" spans="1:5" x14ac:dyDescent="0.25">
      <c r="A596" s="236">
        <v>44831</v>
      </c>
      <c r="B596" s="810" t="s">
        <v>16775</v>
      </c>
      <c r="C596" s="230" t="s">
        <v>20307</v>
      </c>
      <c r="D596" s="230" t="s">
        <v>20308</v>
      </c>
      <c r="E596" s="241">
        <v>27.14</v>
      </c>
    </row>
    <row r="597" spans="1:5" x14ac:dyDescent="0.25">
      <c r="A597" s="236">
        <v>44831</v>
      </c>
      <c r="B597" s="810" t="s">
        <v>16775</v>
      </c>
      <c r="C597" s="230" t="s">
        <v>20309</v>
      </c>
      <c r="D597" s="230" t="s">
        <v>20310</v>
      </c>
      <c r="E597" s="241">
        <v>40.909999999999997</v>
      </c>
    </row>
    <row r="598" spans="1:5" x14ac:dyDescent="0.25">
      <c r="A598" s="236">
        <v>44836</v>
      </c>
      <c r="B598" s="230" t="s">
        <v>16775</v>
      </c>
      <c r="C598" s="230" t="s">
        <v>20556</v>
      </c>
      <c r="D598" s="230" t="s">
        <v>20557</v>
      </c>
      <c r="E598" s="230">
        <v>18.78</v>
      </c>
    </row>
    <row r="599" spans="1:5" x14ac:dyDescent="0.25">
      <c r="A599" s="236">
        <v>44836</v>
      </c>
      <c r="B599" s="230" t="s">
        <v>16775</v>
      </c>
      <c r="C599" s="230" t="s">
        <v>20558</v>
      </c>
      <c r="D599" s="230" t="s">
        <v>20559</v>
      </c>
      <c r="E599" s="230">
        <v>13.95</v>
      </c>
    </row>
    <row r="600" spans="1:5" x14ac:dyDescent="0.25">
      <c r="A600" s="236">
        <v>44836</v>
      </c>
      <c r="B600" s="230" t="s">
        <v>16775</v>
      </c>
      <c r="C600" s="230" t="s">
        <v>20560</v>
      </c>
      <c r="D600" s="230" t="s">
        <v>20561</v>
      </c>
      <c r="E600" s="230">
        <v>46.66</v>
      </c>
    </row>
    <row r="601" spans="1:5" x14ac:dyDescent="0.25">
      <c r="A601" s="236">
        <v>44836</v>
      </c>
      <c r="B601" s="230" t="s">
        <v>16775</v>
      </c>
      <c r="C601" s="230" t="s">
        <v>20562</v>
      </c>
      <c r="D601" s="230" t="s">
        <v>20563</v>
      </c>
      <c r="E601" s="230">
        <v>25.29</v>
      </c>
    </row>
    <row r="602" spans="1:5" x14ac:dyDescent="0.25">
      <c r="A602" s="236">
        <v>44836</v>
      </c>
      <c r="B602" s="230" t="s">
        <v>16775</v>
      </c>
      <c r="C602" s="230" t="s">
        <v>20564</v>
      </c>
      <c r="D602" s="230" t="s">
        <v>20565</v>
      </c>
      <c r="E602" s="230">
        <v>46.66</v>
      </c>
    </row>
    <row r="603" spans="1:5" x14ac:dyDescent="0.25">
      <c r="A603" s="236">
        <v>44837</v>
      </c>
      <c r="B603" s="230" t="s">
        <v>16775</v>
      </c>
      <c r="C603" s="230" t="s">
        <v>20566</v>
      </c>
      <c r="D603" s="230" t="s">
        <v>20567</v>
      </c>
      <c r="E603" s="230">
        <v>12.5</v>
      </c>
    </row>
    <row r="604" spans="1:5" x14ac:dyDescent="0.25">
      <c r="A604" s="236">
        <v>44837</v>
      </c>
      <c r="B604" s="230" t="s">
        <v>16775</v>
      </c>
      <c r="C604" s="230" t="s">
        <v>20568</v>
      </c>
      <c r="D604" s="230" t="s">
        <v>20569</v>
      </c>
      <c r="E604" s="230">
        <v>16.75</v>
      </c>
    </row>
    <row r="605" spans="1:5" x14ac:dyDescent="0.25">
      <c r="A605" s="236">
        <v>44837</v>
      </c>
      <c r="B605" s="230" t="s">
        <v>16775</v>
      </c>
      <c r="C605" s="230" t="s">
        <v>20570</v>
      </c>
      <c r="D605" s="230" t="s">
        <v>20571</v>
      </c>
      <c r="E605" s="230">
        <v>28.96</v>
      </c>
    </row>
    <row r="606" spans="1:5" x14ac:dyDescent="0.25">
      <c r="A606" s="236">
        <v>44838</v>
      </c>
      <c r="B606" s="230" t="s">
        <v>16775</v>
      </c>
      <c r="C606" s="230" t="s">
        <v>20572</v>
      </c>
      <c r="D606" s="230" t="s">
        <v>20573</v>
      </c>
      <c r="E606" s="230">
        <v>40</v>
      </c>
    </row>
    <row r="607" spans="1:5" x14ac:dyDescent="0.25">
      <c r="A607" s="236">
        <v>44838</v>
      </c>
      <c r="B607" s="230" t="s">
        <v>16775</v>
      </c>
      <c r="C607" s="230" t="s">
        <v>20574</v>
      </c>
      <c r="D607" s="230" t="s">
        <v>20575</v>
      </c>
      <c r="E607" s="230">
        <v>42.82</v>
      </c>
    </row>
    <row r="608" spans="1:5" x14ac:dyDescent="0.25">
      <c r="A608" s="236">
        <v>44838</v>
      </c>
      <c r="B608" s="230" t="s">
        <v>16775</v>
      </c>
      <c r="C608" s="230" t="s">
        <v>20576</v>
      </c>
      <c r="D608" s="230" t="s">
        <v>20577</v>
      </c>
      <c r="E608" s="230">
        <v>30.69</v>
      </c>
    </row>
    <row r="609" spans="1:5" x14ac:dyDescent="0.25">
      <c r="A609" s="236">
        <v>44843</v>
      </c>
      <c r="B609" s="230" t="s">
        <v>16775</v>
      </c>
      <c r="C609" s="230" t="s">
        <v>20578</v>
      </c>
      <c r="D609" s="230" t="s">
        <v>20579</v>
      </c>
      <c r="E609" s="230">
        <v>13.09</v>
      </c>
    </row>
    <row r="610" spans="1:5" x14ac:dyDescent="0.25">
      <c r="A610" s="236">
        <v>44844</v>
      </c>
      <c r="B610" s="230" t="s">
        <v>16775</v>
      </c>
      <c r="C610" s="230" t="s">
        <v>20580</v>
      </c>
      <c r="D610" s="230" t="s">
        <v>20581</v>
      </c>
      <c r="E610" s="230">
        <v>51.95</v>
      </c>
    </row>
    <row r="611" spans="1:5" x14ac:dyDescent="0.25">
      <c r="A611" s="236">
        <v>44844</v>
      </c>
      <c r="B611" s="230" t="s">
        <v>16775</v>
      </c>
      <c r="C611" s="230" t="s">
        <v>20582</v>
      </c>
      <c r="D611" s="230" t="s">
        <v>20583</v>
      </c>
      <c r="E611" s="230">
        <v>30.9</v>
      </c>
    </row>
    <row r="612" spans="1:5" x14ac:dyDescent="0.25">
      <c r="A612" s="236">
        <v>44845</v>
      </c>
      <c r="B612" s="230" t="s">
        <v>16775</v>
      </c>
      <c r="C612" s="230" t="s">
        <v>20584</v>
      </c>
      <c r="D612" s="230" t="s">
        <v>20585</v>
      </c>
      <c r="E612" s="230">
        <v>28.28</v>
      </c>
    </row>
    <row r="613" spans="1:5" x14ac:dyDescent="0.25">
      <c r="A613" s="236">
        <v>44845</v>
      </c>
      <c r="B613" s="230" t="s">
        <v>16775</v>
      </c>
      <c r="C613" s="230" t="s">
        <v>20586</v>
      </c>
      <c r="D613" s="230" t="s">
        <v>20587</v>
      </c>
      <c r="E613" s="230">
        <v>18.41</v>
      </c>
    </row>
    <row r="614" spans="1:5" x14ac:dyDescent="0.25">
      <c r="A614" s="236">
        <v>44845</v>
      </c>
      <c r="B614" s="230" t="s">
        <v>16775</v>
      </c>
      <c r="C614" s="230" t="s">
        <v>20588</v>
      </c>
      <c r="D614" s="230" t="s">
        <v>20589</v>
      </c>
      <c r="E614" s="230">
        <v>61.21</v>
      </c>
    </row>
    <row r="615" spans="1:5" x14ac:dyDescent="0.25">
      <c r="A615" s="236">
        <v>44850</v>
      </c>
      <c r="B615" s="230" t="s">
        <v>16775</v>
      </c>
      <c r="C615" s="230" t="s">
        <v>20590</v>
      </c>
      <c r="D615" s="230" t="s">
        <v>20591</v>
      </c>
      <c r="E615" s="230">
        <v>25.75</v>
      </c>
    </row>
    <row r="616" spans="1:5" x14ac:dyDescent="0.25">
      <c r="A616" s="236">
        <v>44850</v>
      </c>
      <c r="B616" s="230" t="s">
        <v>16775</v>
      </c>
      <c r="C616" s="230" t="s">
        <v>20592</v>
      </c>
      <c r="D616" s="230" t="s">
        <v>20593</v>
      </c>
      <c r="E616" s="230">
        <v>29.74</v>
      </c>
    </row>
    <row r="617" spans="1:5" x14ac:dyDescent="0.25">
      <c r="A617" s="236">
        <v>44850</v>
      </c>
      <c r="B617" s="230" t="s">
        <v>16775</v>
      </c>
      <c r="C617" s="230" t="s">
        <v>20594</v>
      </c>
      <c r="D617" s="230" t="s">
        <v>20595</v>
      </c>
      <c r="E617" s="230">
        <v>27.22</v>
      </c>
    </row>
    <row r="618" spans="1:5" x14ac:dyDescent="0.25">
      <c r="A618" s="236">
        <v>44850</v>
      </c>
      <c r="B618" s="230" t="s">
        <v>16775</v>
      </c>
      <c r="C618" s="230" t="s">
        <v>20596</v>
      </c>
      <c r="D618" s="230" t="s">
        <v>20597</v>
      </c>
      <c r="E618" s="230">
        <v>26.02</v>
      </c>
    </row>
    <row r="619" spans="1:5" x14ac:dyDescent="0.25">
      <c r="A619" s="236">
        <v>44850</v>
      </c>
      <c r="B619" s="230" t="s">
        <v>16775</v>
      </c>
      <c r="C619" s="230" t="s">
        <v>20598</v>
      </c>
      <c r="D619" s="230" t="s">
        <v>20599</v>
      </c>
      <c r="E619" s="230">
        <v>24.87</v>
      </c>
    </row>
    <row r="620" spans="1:5" x14ac:dyDescent="0.25">
      <c r="A620" s="236">
        <v>44850</v>
      </c>
      <c r="B620" s="230" t="s">
        <v>16775</v>
      </c>
      <c r="C620" s="230" t="s">
        <v>20600</v>
      </c>
      <c r="D620" s="230" t="s">
        <v>20601</v>
      </c>
      <c r="E620" s="230">
        <v>24.15</v>
      </c>
    </row>
    <row r="621" spans="1:5" x14ac:dyDescent="0.25">
      <c r="A621" s="236">
        <v>44850</v>
      </c>
      <c r="B621" s="230" t="s">
        <v>16775</v>
      </c>
      <c r="C621" s="230" t="s">
        <v>20602</v>
      </c>
      <c r="D621" s="230" t="s">
        <v>20603</v>
      </c>
      <c r="E621" s="230">
        <v>13.55</v>
      </c>
    </row>
    <row r="622" spans="1:5" x14ac:dyDescent="0.25">
      <c r="A622" s="236">
        <v>44850</v>
      </c>
      <c r="B622" s="230" t="s">
        <v>16775</v>
      </c>
      <c r="C622" s="230" t="s">
        <v>20604</v>
      </c>
      <c r="D622" s="230" t="s">
        <v>20605</v>
      </c>
      <c r="E622" s="230">
        <v>10.72</v>
      </c>
    </row>
    <row r="623" spans="1:5" x14ac:dyDescent="0.25">
      <c r="A623" s="236">
        <v>44850</v>
      </c>
      <c r="B623" s="230" t="s">
        <v>16775</v>
      </c>
      <c r="C623" s="230" t="s">
        <v>20606</v>
      </c>
      <c r="D623" s="230" t="s">
        <v>20607</v>
      </c>
      <c r="E623" s="230">
        <v>37.61</v>
      </c>
    </row>
    <row r="624" spans="1:5" x14ac:dyDescent="0.25">
      <c r="A624" s="236">
        <v>44850</v>
      </c>
      <c r="B624" s="230" t="s">
        <v>16775</v>
      </c>
      <c r="C624" s="230" t="s">
        <v>20608</v>
      </c>
      <c r="D624" s="230" t="s">
        <v>20609</v>
      </c>
      <c r="E624" s="230">
        <v>44.34</v>
      </c>
    </row>
    <row r="625" spans="1:5" x14ac:dyDescent="0.25">
      <c r="A625" s="236">
        <v>44850</v>
      </c>
      <c r="B625" s="230" t="s">
        <v>16775</v>
      </c>
      <c r="C625" s="230" t="s">
        <v>20610</v>
      </c>
      <c r="D625" s="230" t="s">
        <v>20611</v>
      </c>
      <c r="E625" s="230">
        <v>38.47</v>
      </c>
    </row>
    <row r="626" spans="1:5" x14ac:dyDescent="0.25">
      <c r="A626" s="236">
        <v>44852</v>
      </c>
      <c r="B626" s="230" t="s">
        <v>16775</v>
      </c>
      <c r="C626" s="230" t="s">
        <v>20612</v>
      </c>
      <c r="D626" s="230" t="s">
        <v>20613</v>
      </c>
      <c r="E626" s="230">
        <v>23.74</v>
      </c>
    </row>
    <row r="627" spans="1:5" x14ac:dyDescent="0.25">
      <c r="A627" s="236">
        <v>44852</v>
      </c>
      <c r="B627" s="230" t="s">
        <v>16775</v>
      </c>
      <c r="C627" s="230" t="s">
        <v>20614</v>
      </c>
      <c r="D627" s="230" t="s">
        <v>20615</v>
      </c>
      <c r="E627" s="230">
        <v>16.29</v>
      </c>
    </row>
    <row r="628" spans="1:5" x14ac:dyDescent="0.25">
      <c r="A628" s="236">
        <v>44852</v>
      </c>
      <c r="B628" s="230" t="s">
        <v>16775</v>
      </c>
      <c r="C628" s="230" t="s">
        <v>20616</v>
      </c>
      <c r="D628" s="230" t="s">
        <v>20617</v>
      </c>
      <c r="E628" s="230">
        <v>19.149999999999999</v>
      </c>
    </row>
    <row r="629" spans="1:5" x14ac:dyDescent="0.25">
      <c r="A629" s="236">
        <v>44853</v>
      </c>
      <c r="B629" s="230" t="s">
        <v>16775</v>
      </c>
      <c r="C629" s="230" t="s">
        <v>20618</v>
      </c>
      <c r="D629" s="230" t="s">
        <v>20619</v>
      </c>
      <c r="E629" s="230">
        <v>21.56</v>
      </c>
    </row>
    <row r="630" spans="1:5" x14ac:dyDescent="0.25">
      <c r="A630" s="236">
        <v>44857</v>
      </c>
      <c r="B630" s="230" t="s">
        <v>16775</v>
      </c>
      <c r="C630" s="230" t="s">
        <v>20620</v>
      </c>
      <c r="D630" s="230" t="s">
        <v>20621</v>
      </c>
      <c r="E630" s="230">
        <v>15.69</v>
      </c>
    </row>
    <row r="631" spans="1:5" x14ac:dyDescent="0.25">
      <c r="A631" s="236">
        <v>44857</v>
      </c>
      <c r="B631" s="230" t="s">
        <v>16775</v>
      </c>
      <c r="C631" s="230" t="s">
        <v>20622</v>
      </c>
      <c r="D631" s="230" t="s">
        <v>20623</v>
      </c>
      <c r="E631" s="230">
        <v>27.3</v>
      </c>
    </row>
    <row r="632" spans="1:5" x14ac:dyDescent="0.25">
      <c r="A632" s="236">
        <v>44857</v>
      </c>
      <c r="B632" s="230" t="s">
        <v>16775</v>
      </c>
      <c r="C632" s="230" t="s">
        <v>20624</v>
      </c>
      <c r="D632" s="230" t="s">
        <v>20625</v>
      </c>
      <c r="E632" s="230">
        <v>13.03</v>
      </c>
    </row>
    <row r="633" spans="1:5" x14ac:dyDescent="0.25">
      <c r="A633" s="236">
        <v>44858</v>
      </c>
      <c r="B633" s="230" t="s">
        <v>16775</v>
      </c>
      <c r="C633" s="230" t="s">
        <v>20626</v>
      </c>
      <c r="D633" s="230" t="s">
        <v>20627</v>
      </c>
      <c r="E633" s="230">
        <v>35</v>
      </c>
    </row>
    <row r="634" spans="1:5" x14ac:dyDescent="0.25">
      <c r="A634" s="236">
        <v>44858</v>
      </c>
      <c r="B634" s="230" t="s">
        <v>16775</v>
      </c>
      <c r="C634" s="230" t="s">
        <v>20628</v>
      </c>
      <c r="D634" s="230" t="s">
        <v>20629</v>
      </c>
      <c r="E634" s="230">
        <v>19.2</v>
      </c>
    </row>
    <row r="635" spans="1:5" x14ac:dyDescent="0.25">
      <c r="A635" s="236">
        <v>44859</v>
      </c>
      <c r="B635" s="230" t="s">
        <v>16775</v>
      </c>
      <c r="C635" s="230" t="s">
        <v>20630</v>
      </c>
      <c r="D635" s="230" t="s">
        <v>20631</v>
      </c>
      <c r="E635" s="230">
        <v>18.93</v>
      </c>
    </row>
    <row r="636" spans="1:5" x14ac:dyDescent="0.25">
      <c r="A636" s="236">
        <v>44864</v>
      </c>
      <c r="B636" s="230" t="s">
        <v>16775</v>
      </c>
      <c r="C636" s="230" t="s">
        <v>20632</v>
      </c>
      <c r="D636" s="230" t="s">
        <v>20633</v>
      </c>
      <c r="E636" s="230">
        <v>11.82</v>
      </c>
    </row>
    <row r="637" spans="1:5" x14ac:dyDescent="0.25">
      <c r="A637" s="236">
        <v>44864</v>
      </c>
      <c r="B637" s="230" t="s">
        <v>16775</v>
      </c>
      <c r="C637" s="230" t="s">
        <v>20634</v>
      </c>
      <c r="D637" s="230" t="s">
        <v>20635</v>
      </c>
      <c r="E637" s="230">
        <v>48.35</v>
      </c>
    </row>
    <row r="638" spans="1:5" x14ac:dyDescent="0.25">
      <c r="A638" s="236">
        <v>44864</v>
      </c>
      <c r="B638" s="230" t="s">
        <v>16775</v>
      </c>
      <c r="C638" s="230" t="s">
        <v>20636</v>
      </c>
      <c r="D638" s="230" t="s">
        <v>20637</v>
      </c>
      <c r="E638" s="230">
        <v>30.84</v>
      </c>
    </row>
    <row r="639" spans="1:5" x14ac:dyDescent="0.25">
      <c r="A639" s="236">
        <v>44865</v>
      </c>
      <c r="B639" s="230" t="s">
        <v>16775</v>
      </c>
      <c r="C639" s="230" t="s">
        <v>20638</v>
      </c>
      <c r="D639" s="230" t="s">
        <v>20639</v>
      </c>
      <c r="E639" s="230">
        <v>27.62</v>
      </c>
    </row>
    <row r="640" spans="1:5" x14ac:dyDescent="0.25">
      <c r="A640" s="236">
        <v>44866</v>
      </c>
      <c r="B640" s="230" t="s">
        <v>16775</v>
      </c>
      <c r="C640" s="230" t="s">
        <v>20891</v>
      </c>
      <c r="D640" s="230" t="s">
        <v>20892</v>
      </c>
      <c r="E640" s="230">
        <v>13.37</v>
      </c>
    </row>
    <row r="641" spans="1:5" x14ac:dyDescent="0.25">
      <c r="A641" s="236">
        <v>44866</v>
      </c>
      <c r="B641" s="230" t="s">
        <v>16775</v>
      </c>
      <c r="C641" s="230" t="s">
        <v>20893</v>
      </c>
      <c r="D641" s="230" t="s">
        <v>20894</v>
      </c>
      <c r="E641" s="230">
        <v>15</v>
      </c>
    </row>
    <row r="642" spans="1:5" x14ac:dyDescent="0.25">
      <c r="A642" s="236">
        <v>44866</v>
      </c>
      <c r="B642" s="230" t="s">
        <v>16775</v>
      </c>
      <c r="C642" s="230" t="s">
        <v>20895</v>
      </c>
      <c r="D642" s="230" t="s">
        <v>20896</v>
      </c>
      <c r="E642" s="230">
        <v>17.95</v>
      </c>
    </row>
    <row r="643" spans="1:5" x14ac:dyDescent="0.25">
      <c r="A643" s="236">
        <v>44871</v>
      </c>
      <c r="B643" s="230" t="s">
        <v>16775</v>
      </c>
      <c r="C643" s="230" t="s">
        <v>20897</v>
      </c>
      <c r="D643" s="230" t="s">
        <v>20898</v>
      </c>
      <c r="E643" s="230">
        <v>19.440000000000001</v>
      </c>
    </row>
    <row r="644" spans="1:5" x14ac:dyDescent="0.25">
      <c r="A644" s="236">
        <v>44871</v>
      </c>
      <c r="B644" s="230" t="s">
        <v>16775</v>
      </c>
      <c r="C644" s="230" t="s">
        <v>20899</v>
      </c>
      <c r="D644" s="230" t="s">
        <v>20900</v>
      </c>
      <c r="E644" s="230">
        <v>11</v>
      </c>
    </row>
    <row r="645" spans="1:5" x14ac:dyDescent="0.25">
      <c r="A645" s="236">
        <v>44871</v>
      </c>
      <c r="B645" s="230" t="s">
        <v>16775</v>
      </c>
      <c r="C645" s="230" t="s">
        <v>20901</v>
      </c>
      <c r="D645" s="230" t="s">
        <v>20902</v>
      </c>
      <c r="E645" s="230">
        <v>79.91</v>
      </c>
    </row>
    <row r="646" spans="1:5" x14ac:dyDescent="0.25">
      <c r="A646" s="236">
        <v>44871</v>
      </c>
      <c r="B646" s="230" t="s">
        <v>16775</v>
      </c>
      <c r="C646" s="230" t="s">
        <v>20903</v>
      </c>
      <c r="D646" s="230" t="s">
        <v>20904</v>
      </c>
      <c r="E646" s="230">
        <v>48.26</v>
      </c>
    </row>
    <row r="647" spans="1:5" x14ac:dyDescent="0.25">
      <c r="A647" s="236">
        <v>44871</v>
      </c>
      <c r="B647" s="230" t="s">
        <v>16775</v>
      </c>
      <c r="C647" s="230" t="s">
        <v>20905</v>
      </c>
      <c r="D647" s="230" t="s">
        <v>20906</v>
      </c>
      <c r="E647" s="230">
        <v>14.33</v>
      </c>
    </row>
    <row r="648" spans="1:5" x14ac:dyDescent="0.25">
      <c r="A648" s="236">
        <v>44871</v>
      </c>
      <c r="B648" s="230" t="s">
        <v>16775</v>
      </c>
      <c r="C648" s="230" t="s">
        <v>20907</v>
      </c>
      <c r="D648" s="230" t="s">
        <v>20908</v>
      </c>
      <c r="E648" s="230">
        <v>15.47</v>
      </c>
    </row>
    <row r="649" spans="1:5" x14ac:dyDescent="0.25">
      <c r="A649" s="236">
        <v>44872</v>
      </c>
      <c r="B649" s="230" t="s">
        <v>16775</v>
      </c>
      <c r="C649" s="230" t="s">
        <v>20909</v>
      </c>
      <c r="D649" s="230" t="s">
        <v>20910</v>
      </c>
      <c r="E649" s="230">
        <v>16.43</v>
      </c>
    </row>
    <row r="650" spans="1:5" x14ac:dyDescent="0.25">
      <c r="A650" s="236">
        <v>44872</v>
      </c>
      <c r="B650" s="230" t="s">
        <v>16775</v>
      </c>
      <c r="C650" s="230" t="s">
        <v>20911</v>
      </c>
      <c r="D650" s="230" t="s">
        <v>20912</v>
      </c>
      <c r="E650" s="230">
        <v>10.31</v>
      </c>
    </row>
    <row r="651" spans="1:5" x14ac:dyDescent="0.25">
      <c r="A651" s="236">
        <v>44873</v>
      </c>
      <c r="B651" s="230" t="s">
        <v>16775</v>
      </c>
      <c r="C651" s="230" t="s">
        <v>20913</v>
      </c>
      <c r="D651" s="230" t="s">
        <v>20914</v>
      </c>
      <c r="E651" s="230">
        <v>16.649999999999999</v>
      </c>
    </row>
    <row r="652" spans="1:5" x14ac:dyDescent="0.25">
      <c r="A652" s="236">
        <v>44873</v>
      </c>
      <c r="B652" s="230" t="s">
        <v>16775</v>
      </c>
      <c r="C652" s="230" t="s">
        <v>20915</v>
      </c>
      <c r="D652" s="230" t="s">
        <v>20916</v>
      </c>
      <c r="E652" s="230">
        <v>52.5</v>
      </c>
    </row>
    <row r="653" spans="1:5" x14ac:dyDescent="0.25">
      <c r="A653" s="236">
        <v>44873</v>
      </c>
      <c r="B653" s="230" t="s">
        <v>16775</v>
      </c>
      <c r="C653" s="230" t="s">
        <v>20917</v>
      </c>
      <c r="D653" s="230" t="s">
        <v>20918</v>
      </c>
      <c r="E653" s="230">
        <v>21.28</v>
      </c>
    </row>
    <row r="654" spans="1:5" x14ac:dyDescent="0.25">
      <c r="A654" s="236">
        <v>44875</v>
      </c>
      <c r="B654" s="230" t="s">
        <v>16775</v>
      </c>
      <c r="C654" s="230" t="s">
        <v>20919</v>
      </c>
      <c r="D654" s="230" t="s">
        <v>20920</v>
      </c>
      <c r="E654" s="230">
        <v>20.46</v>
      </c>
    </row>
    <row r="655" spans="1:5" x14ac:dyDescent="0.25">
      <c r="A655" s="236">
        <v>44878</v>
      </c>
      <c r="B655" s="230" t="s">
        <v>16775</v>
      </c>
      <c r="C655" s="230" t="s">
        <v>20921</v>
      </c>
      <c r="D655" s="230" t="s">
        <v>20922</v>
      </c>
      <c r="E655" s="230">
        <v>21.22</v>
      </c>
    </row>
    <row r="656" spans="1:5" x14ac:dyDescent="0.25">
      <c r="A656" s="236">
        <v>44878</v>
      </c>
      <c r="B656" s="230" t="s">
        <v>16775</v>
      </c>
      <c r="C656" s="230" t="s">
        <v>20923</v>
      </c>
      <c r="D656" s="230" t="s">
        <v>20924</v>
      </c>
      <c r="E656" s="230">
        <v>27.1</v>
      </c>
    </row>
    <row r="657" spans="1:5" x14ac:dyDescent="0.25">
      <c r="A657" s="236">
        <v>44878</v>
      </c>
      <c r="B657" s="230" t="s">
        <v>16775</v>
      </c>
      <c r="C657" s="230" t="s">
        <v>20925</v>
      </c>
      <c r="D657" s="230" t="s">
        <v>20926</v>
      </c>
      <c r="E657" s="230">
        <v>25.89</v>
      </c>
    </row>
    <row r="658" spans="1:5" x14ac:dyDescent="0.25">
      <c r="A658" s="236">
        <v>44878</v>
      </c>
      <c r="B658" s="230" t="s">
        <v>16775</v>
      </c>
      <c r="C658" s="230" t="s">
        <v>20927</v>
      </c>
      <c r="D658" s="230" t="s">
        <v>20928</v>
      </c>
      <c r="E658" s="230">
        <v>8</v>
      </c>
    </row>
    <row r="659" spans="1:5" x14ac:dyDescent="0.25">
      <c r="A659" s="236">
        <v>44878</v>
      </c>
      <c r="B659" s="230" t="s">
        <v>16775</v>
      </c>
      <c r="C659" s="230" t="s">
        <v>20929</v>
      </c>
      <c r="D659" s="230" t="s">
        <v>20930</v>
      </c>
      <c r="E659" s="230">
        <v>17.2</v>
      </c>
    </row>
    <row r="660" spans="1:5" x14ac:dyDescent="0.25">
      <c r="A660" s="236">
        <v>44878</v>
      </c>
      <c r="B660" s="230" t="s">
        <v>16775</v>
      </c>
      <c r="C660" s="230" t="s">
        <v>20931</v>
      </c>
      <c r="D660" s="230" t="s">
        <v>20932</v>
      </c>
      <c r="E660" s="230">
        <v>10</v>
      </c>
    </row>
    <row r="661" spans="1:5" x14ac:dyDescent="0.25">
      <c r="A661" s="236">
        <v>44878</v>
      </c>
      <c r="B661" s="230" t="s">
        <v>16775</v>
      </c>
      <c r="C661" s="230" t="s">
        <v>20933</v>
      </c>
      <c r="D661" s="230" t="s">
        <v>20934</v>
      </c>
      <c r="E661" s="230">
        <v>18.68</v>
      </c>
    </row>
    <row r="662" spans="1:5" x14ac:dyDescent="0.25">
      <c r="A662" s="236">
        <v>44878</v>
      </c>
      <c r="B662" s="230" t="s">
        <v>16775</v>
      </c>
      <c r="C662" s="230" t="s">
        <v>20935</v>
      </c>
      <c r="D662" s="230" t="s">
        <v>20936</v>
      </c>
      <c r="E662" s="230">
        <v>17.2</v>
      </c>
    </row>
    <row r="663" spans="1:5" x14ac:dyDescent="0.25">
      <c r="A663" s="236">
        <v>44878</v>
      </c>
      <c r="B663" s="230" t="s">
        <v>16775</v>
      </c>
      <c r="C663" s="230" t="s">
        <v>20937</v>
      </c>
      <c r="D663" s="230" t="s">
        <v>20938</v>
      </c>
      <c r="E663" s="230">
        <v>33.450000000000003</v>
      </c>
    </row>
    <row r="664" spans="1:5" x14ac:dyDescent="0.25">
      <c r="A664" s="236">
        <v>44880</v>
      </c>
      <c r="B664" s="230" t="s">
        <v>16775</v>
      </c>
      <c r="C664" s="230" t="s">
        <v>20939</v>
      </c>
      <c r="D664" s="230" t="s">
        <v>20940</v>
      </c>
      <c r="E664" s="230">
        <v>40.76</v>
      </c>
    </row>
    <row r="665" spans="1:5" x14ac:dyDescent="0.25">
      <c r="A665" s="236">
        <v>44880</v>
      </c>
      <c r="B665" s="230" t="s">
        <v>16775</v>
      </c>
      <c r="C665" s="230" t="s">
        <v>20941</v>
      </c>
      <c r="D665" s="230" t="s">
        <v>20942</v>
      </c>
      <c r="E665" s="230">
        <v>22.5</v>
      </c>
    </row>
    <row r="666" spans="1:5" x14ac:dyDescent="0.25">
      <c r="A666" s="236">
        <v>44880</v>
      </c>
      <c r="B666" s="230" t="s">
        <v>16775</v>
      </c>
      <c r="C666" s="230" t="s">
        <v>20943</v>
      </c>
      <c r="D666" s="230" t="s">
        <v>20944</v>
      </c>
      <c r="E666" s="230">
        <v>15</v>
      </c>
    </row>
    <row r="667" spans="1:5" x14ac:dyDescent="0.25">
      <c r="A667" s="236">
        <v>44880</v>
      </c>
      <c r="B667" s="230" t="s">
        <v>16775</v>
      </c>
      <c r="C667" s="230" t="s">
        <v>20945</v>
      </c>
      <c r="D667" s="230" t="s">
        <v>20946</v>
      </c>
      <c r="E667" s="230">
        <v>29.18</v>
      </c>
    </row>
    <row r="668" spans="1:5" x14ac:dyDescent="0.25">
      <c r="A668" s="236">
        <v>44882</v>
      </c>
      <c r="B668" s="230" t="s">
        <v>16775</v>
      </c>
      <c r="C668" s="230" t="s">
        <v>20947</v>
      </c>
      <c r="D668" s="230" t="s">
        <v>20948</v>
      </c>
      <c r="E668" s="230">
        <v>17.95</v>
      </c>
    </row>
    <row r="669" spans="1:5" x14ac:dyDescent="0.25">
      <c r="A669" s="236">
        <v>44885</v>
      </c>
      <c r="B669" s="230" t="s">
        <v>16775</v>
      </c>
      <c r="C669" s="230" t="s">
        <v>20949</v>
      </c>
      <c r="D669" s="230" t="s">
        <v>20950</v>
      </c>
      <c r="E669" s="230">
        <v>39.57</v>
      </c>
    </row>
    <row r="670" spans="1:5" x14ac:dyDescent="0.25">
      <c r="A670" s="236">
        <v>44885</v>
      </c>
      <c r="B670" s="230" t="s">
        <v>16775</v>
      </c>
      <c r="C670" s="230" t="s">
        <v>20951</v>
      </c>
      <c r="D670" s="230" t="s">
        <v>20952</v>
      </c>
      <c r="E670" s="230">
        <v>20.45</v>
      </c>
    </row>
    <row r="671" spans="1:5" x14ac:dyDescent="0.25">
      <c r="A671" s="236">
        <v>44885</v>
      </c>
      <c r="B671" s="230" t="s">
        <v>16775</v>
      </c>
      <c r="C671" s="230" t="s">
        <v>20953</v>
      </c>
      <c r="D671" s="230" t="s">
        <v>20954</v>
      </c>
      <c r="E671" s="230">
        <v>27.62</v>
      </c>
    </row>
    <row r="672" spans="1:5" x14ac:dyDescent="0.25">
      <c r="A672" s="236">
        <v>44885</v>
      </c>
      <c r="B672" s="230" t="s">
        <v>16775</v>
      </c>
      <c r="C672" s="230" t="s">
        <v>20955</v>
      </c>
      <c r="D672" s="230" t="s">
        <v>20956</v>
      </c>
      <c r="E672" s="230">
        <v>16.29</v>
      </c>
    </row>
    <row r="673" spans="1:5" x14ac:dyDescent="0.25">
      <c r="A673" s="236">
        <v>44885</v>
      </c>
      <c r="B673" s="230" t="s">
        <v>16775</v>
      </c>
      <c r="C673" s="230" t="s">
        <v>20957</v>
      </c>
      <c r="D673" s="230" t="s">
        <v>20958</v>
      </c>
      <c r="E673" s="230">
        <v>19.32</v>
      </c>
    </row>
    <row r="674" spans="1:5" x14ac:dyDescent="0.25">
      <c r="A674" s="236">
        <v>44885</v>
      </c>
      <c r="B674" s="230" t="s">
        <v>16775</v>
      </c>
      <c r="C674" s="230" t="s">
        <v>20959</v>
      </c>
      <c r="D674" s="230" t="s">
        <v>20960</v>
      </c>
      <c r="E674" s="230">
        <v>21.38</v>
      </c>
    </row>
    <row r="675" spans="1:5" x14ac:dyDescent="0.25">
      <c r="A675" s="236">
        <v>44886</v>
      </c>
      <c r="B675" s="230" t="s">
        <v>16775</v>
      </c>
      <c r="C675" s="230" t="s">
        <v>20961</v>
      </c>
      <c r="D675" s="230" t="s">
        <v>20962</v>
      </c>
      <c r="E675" s="230">
        <v>26.8</v>
      </c>
    </row>
    <row r="676" spans="1:5" x14ac:dyDescent="0.25">
      <c r="A676" s="236">
        <v>44886</v>
      </c>
      <c r="B676" s="230" t="s">
        <v>16775</v>
      </c>
      <c r="C676" s="230" t="s">
        <v>20963</v>
      </c>
      <c r="D676" s="230" t="s">
        <v>20964</v>
      </c>
      <c r="E676" s="230">
        <v>11</v>
      </c>
    </row>
    <row r="677" spans="1:5" x14ac:dyDescent="0.25">
      <c r="A677" s="236">
        <v>44886</v>
      </c>
      <c r="B677" s="230" t="s">
        <v>16775</v>
      </c>
      <c r="C677" s="230" t="s">
        <v>20965</v>
      </c>
      <c r="D677" s="230" t="s">
        <v>20966</v>
      </c>
      <c r="E677" s="230">
        <v>19.95</v>
      </c>
    </row>
    <row r="678" spans="1:5" x14ac:dyDescent="0.25">
      <c r="A678" s="236">
        <v>44893</v>
      </c>
      <c r="B678" s="230" t="s">
        <v>16775</v>
      </c>
      <c r="C678" s="230" t="s">
        <v>20967</v>
      </c>
      <c r="D678" s="230" t="s">
        <v>20968</v>
      </c>
      <c r="E678" s="230">
        <v>13.03</v>
      </c>
    </row>
    <row r="679" spans="1:5" x14ac:dyDescent="0.25">
      <c r="A679" s="236">
        <v>44893</v>
      </c>
      <c r="B679" s="230" t="s">
        <v>16775</v>
      </c>
      <c r="C679" s="230" t="s">
        <v>20969</v>
      </c>
      <c r="D679" s="230" t="s">
        <v>20970</v>
      </c>
      <c r="E679" s="230">
        <v>18.22</v>
      </c>
    </row>
    <row r="680" spans="1:5" x14ac:dyDescent="0.25">
      <c r="A680" s="236">
        <v>44893</v>
      </c>
      <c r="B680" s="230" t="s">
        <v>16775</v>
      </c>
      <c r="C680" s="230" t="s">
        <v>20971</v>
      </c>
      <c r="D680" s="230" t="s">
        <v>20972</v>
      </c>
      <c r="E680" s="230">
        <v>29.49</v>
      </c>
    </row>
    <row r="681" spans="1:5" x14ac:dyDescent="0.25">
      <c r="A681" s="236">
        <v>44893</v>
      </c>
      <c r="B681" s="230" t="s">
        <v>16775</v>
      </c>
      <c r="C681" s="230" t="s">
        <v>20973</v>
      </c>
      <c r="D681" s="230" t="s">
        <v>20974</v>
      </c>
      <c r="E681" s="230">
        <v>31.78</v>
      </c>
    </row>
    <row r="682" spans="1:5" x14ac:dyDescent="0.25">
      <c r="A682" s="236">
        <v>44893</v>
      </c>
      <c r="B682" s="230" t="s">
        <v>16775</v>
      </c>
      <c r="C682" s="230" t="s">
        <v>20975</v>
      </c>
      <c r="D682" s="230" t="s">
        <v>20976</v>
      </c>
      <c r="E682" s="230">
        <v>19.29</v>
      </c>
    </row>
    <row r="683" spans="1:5" x14ac:dyDescent="0.25">
      <c r="A683" s="236">
        <v>44893</v>
      </c>
      <c r="B683" s="230" t="s">
        <v>16775</v>
      </c>
      <c r="C683" s="230" t="s">
        <v>20977</v>
      </c>
      <c r="D683" s="230" t="s">
        <v>20978</v>
      </c>
      <c r="E683" s="230">
        <v>18.62</v>
      </c>
    </row>
    <row r="684" spans="1:5" x14ac:dyDescent="0.25">
      <c r="A684" s="236">
        <v>44893</v>
      </c>
      <c r="B684" s="230" t="s">
        <v>16775</v>
      </c>
      <c r="C684" s="230" t="s">
        <v>20979</v>
      </c>
      <c r="D684" s="230" t="s">
        <v>20980</v>
      </c>
      <c r="E684" s="230">
        <v>11</v>
      </c>
    </row>
    <row r="685" spans="1:5" x14ac:dyDescent="0.25">
      <c r="A685" s="236">
        <v>44893</v>
      </c>
      <c r="B685" s="230" t="s">
        <v>16775</v>
      </c>
      <c r="C685" s="230" t="s">
        <v>20981</v>
      </c>
      <c r="D685" s="230" t="s">
        <v>20982</v>
      </c>
      <c r="E685" s="230">
        <v>17.2</v>
      </c>
    </row>
    <row r="686" spans="1:5" x14ac:dyDescent="0.25">
      <c r="A686" s="236">
        <v>44893</v>
      </c>
      <c r="B686" s="230" t="s">
        <v>16775</v>
      </c>
      <c r="C686" s="230" t="s">
        <v>20983</v>
      </c>
      <c r="D686" s="230" t="s">
        <v>20984</v>
      </c>
      <c r="E686" s="230">
        <v>25</v>
      </c>
    </row>
    <row r="687" spans="1:5" x14ac:dyDescent="0.25">
      <c r="A687" s="236">
        <v>44899</v>
      </c>
      <c r="B687" s="230" t="s">
        <v>16775</v>
      </c>
      <c r="C687" s="230" t="s">
        <v>21179</v>
      </c>
      <c r="D687" s="230" t="s">
        <v>21180</v>
      </c>
      <c r="E687" s="230">
        <v>16.739999999999998</v>
      </c>
    </row>
    <row r="688" spans="1:5" x14ac:dyDescent="0.25">
      <c r="A688" s="236">
        <v>44899</v>
      </c>
      <c r="B688" s="230" t="s">
        <v>16775</v>
      </c>
      <c r="C688" s="230" t="s">
        <v>21181</v>
      </c>
      <c r="D688" s="230" t="s">
        <v>21182</v>
      </c>
      <c r="E688" s="230">
        <v>9.7799999999999994</v>
      </c>
    </row>
    <row r="689" spans="1:5" x14ac:dyDescent="0.25">
      <c r="A689" s="236">
        <v>44901</v>
      </c>
      <c r="B689" s="230" t="s">
        <v>16775</v>
      </c>
      <c r="C689" s="230" t="s">
        <v>21183</v>
      </c>
      <c r="D689" s="230" t="s">
        <v>21184</v>
      </c>
      <c r="E689" s="230">
        <v>18.440000000000001</v>
      </c>
    </row>
    <row r="690" spans="1:5" x14ac:dyDescent="0.25">
      <c r="A690" s="236">
        <v>44902</v>
      </c>
      <c r="B690" s="230" t="s">
        <v>16775</v>
      </c>
      <c r="C690" s="230" t="s">
        <v>21185</v>
      </c>
      <c r="D690" s="230" t="s">
        <v>21186</v>
      </c>
      <c r="E690" s="230">
        <v>-505</v>
      </c>
    </row>
    <row r="691" spans="1:5" x14ac:dyDescent="0.25">
      <c r="A691" s="236">
        <v>44902</v>
      </c>
      <c r="B691" s="230" t="s">
        <v>16775</v>
      </c>
      <c r="C691" s="230" t="s">
        <v>21187</v>
      </c>
      <c r="D691" s="230" t="s">
        <v>21188</v>
      </c>
      <c r="E691" s="230">
        <v>-276.5</v>
      </c>
    </row>
    <row r="692" spans="1:5" x14ac:dyDescent="0.25">
      <c r="A692" s="236">
        <v>44906</v>
      </c>
      <c r="B692" s="230" t="s">
        <v>16775</v>
      </c>
      <c r="C692" s="230" t="s">
        <v>21189</v>
      </c>
      <c r="D692" s="230" t="s">
        <v>21190</v>
      </c>
      <c r="E692" s="230">
        <v>11</v>
      </c>
    </row>
    <row r="693" spans="1:5" x14ac:dyDescent="0.25">
      <c r="A693" s="236">
        <v>44913</v>
      </c>
      <c r="B693" s="230" t="s">
        <v>16775</v>
      </c>
      <c r="C693" s="230" t="s">
        <v>21191</v>
      </c>
      <c r="D693" s="230" t="s">
        <v>21192</v>
      </c>
      <c r="E693" s="230">
        <v>39.01</v>
      </c>
    </row>
    <row r="694" spans="1:5" x14ac:dyDescent="0.25">
      <c r="A694" s="236">
        <v>44922</v>
      </c>
      <c r="B694" s="230" t="s">
        <v>16775</v>
      </c>
      <c r="C694" s="230" t="s">
        <v>21193</v>
      </c>
      <c r="D694" s="230" t="s">
        <v>21194</v>
      </c>
      <c r="E694" s="230">
        <v>26.3</v>
      </c>
    </row>
    <row r="695" spans="1:5" x14ac:dyDescent="0.25">
      <c r="A695" s="236">
        <v>44922</v>
      </c>
      <c r="B695" s="230" t="s">
        <v>16775</v>
      </c>
      <c r="C695" s="230" t="s">
        <v>21195</v>
      </c>
      <c r="D695" s="230" t="s">
        <v>21196</v>
      </c>
      <c r="E695" s="230">
        <v>26.7</v>
      </c>
    </row>
    <row r="696" spans="1:5" x14ac:dyDescent="0.25">
      <c r="A696" s="236">
        <v>44922</v>
      </c>
      <c r="B696" s="230" t="s">
        <v>16775</v>
      </c>
      <c r="C696" s="230" t="s">
        <v>21197</v>
      </c>
      <c r="D696" s="230" t="s">
        <v>21198</v>
      </c>
      <c r="E696" s="230">
        <v>69.69</v>
      </c>
    </row>
    <row r="697" spans="1:5" x14ac:dyDescent="0.25">
      <c r="A697" s="236">
        <v>44928</v>
      </c>
      <c r="B697" s="230" t="s">
        <v>16775</v>
      </c>
      <c r="C697" s="230" t="s">
        <v>21233</v>
      </c>
      <c r="D697" s="230" t="s">
        <v>21234</v>
      </c>
      <c r="E697" s="230">
        <v>48.75</v>
      </c>
    </row>
    <row r="698" spans="1:5" x14ac:dyDescent="0.25">
      <c r="A698" s="236">
        <v>44928</v>
      </c>
      <c r="B698" s="230" t="s">
        <v>16775</v>
      </c>
      <c r="C698" s="230" t="s">
        <v>21235</v>
      </c>
      <c r="D698" s="230" t="s">
        <v>21236</v>
      </c>
      <c r="E698" s="230">
        <v>66.64</v>
      </c>
    </row>
    <row r="699" spans="1:5" x14ac:dyDescent="0.25">
      <c r="A699" s="236">
        <v>44932</v>
      </c>
      <c r="B699" s="230" t="s">
        <v>16775</v>
      </c>
      <c r="C699" s="230" t="s">
        <v>21237</v>
      </c>
      <c r="D699" s="230" t="s">
        <v>21238</v>
      </c>
      <c r="E699" s="230">
        <v>48.75</v>
      </c>
    </row>
    <row r="700" spans="1:5" x14ac:dyDescent="0.25">
      <c r="A700" s="236">
        <v>44934</v>
      </c>
      <c r="B700" s="230" t="s">
        <v>16775</v>
      </c>
      <c r="C700" s="230" t="s">
        <v>21239</v>
      </c>
      <c r="D700" s="230" t="s">
        <v>21240</v>
      </c>
      <c r="E700" s="230">
        <v>32.65</v>
      </c>
    </row>
    <row r="701" spans="1:5" x14ac:dyDescent="0.25">
      <c r="A701" s="236">
        <v>44942</v>
      </c>
      <c r="B701" s="230" t="s">
        <v>16775</v>
      </c>
      <c r="C701" s="230" t="s">
        <v>21241</v>
      </c>
      <c r="D701" s="230" t="s">
        <v>21242</v>
      </c>
      <c r="E701" s="230">
        <v>8.66</v>
      </c>
    </row>
    <row r="702" spans="1:5" x14ac:dyDescent="0.25">
      <c r="A702" s="236">
        <v>44942</v>
      </c>
      <c r="B702" s="230" t="s">
        <v>16775</v>
      </c>
      <c r="C702" s="230" t="s">
        <v>21243</v>
      </c>
      <c r="D702" s="230" t="s">
        <v>21244</v>
      </c>
      <c r="E702" s="230">
        <v>26.32</v>
      </c>
    </row>
    <row r="703" spans="1:5" x14ac:dyDescent="0.25">
      <c r="A703" s="236">
        <v>44942</v>
      </c>
      <c r="B703" s="230" t="s">
        <v>16775</v>
      </c>
      <c r="C703" s="230" t="s">
        <v>21245</v>
      </c>
      <c r="D703" s="230" t="s">
        <v>21246</v>
      </c>
      <c r="E703" s="230">
        <v>41.06</v>
      </c>
    </row>
    <row r="704" spans="1:5" x14ac:dyDescent="0.25">
      <c r="A704" s="236">
        <v>44942</v>
      </c>
      <c r="B704" s="230" t="s">
        <v>16775</v>
      </c>
      <c r="C704" s="230" t="s">
        <v>21247</v>
      </c>
      <c r="D704" s="230" t="s">
        <v>21248</v>
      </c>
      <c r="E704" s="230">
        <v>16.09</v>
      </c>
    </row>
    <row r="705" spans="1:5" x14ac:dyDescent="0.25">
      <c r="A705" s="236">
        <v>44942</v>
      </c>
      <c r="B705" s="230" t="s">
        <v>16775</v>
      </c>
      <c r="C705" s="230" t="s">
        <v>21249</v>
      </c>
      <c r="D705" s="230" t="s">
        <v>21250</v>
      </c>
      <c r="E705" s="230">
        <v>28.99</v>
      </c>
    </row>
    <row r="706" spans="1:5" x14ac:dyDescent="0.25">
      <c r="A706" s="236">
        <v>44942</v>
      </c>
      <c r="B706" s="230" t="s">
        <v>16775</v>
      </c>
      <c r="C706" s="230" t="s">
        <v>21251</v>
      </c>
      <c r="D706" s="230" t="s">
        <v>21252</v>
      </c>
      <c r="E706" s="230">
        <v>18.96</v>
      </c>
    </row>
    <row r="707" spans="1:5" x14ac:dyDescent="0.25">
      <c r="A707" s="236">
        <v>44948</v>
      </c>
      <c r="B707" s="230" t="s">
        <v>16775</v>
      </c>
      <c r="C707" s="230" t="s">
        <v>21253</v>
      </c>
      <c r="D707" s="230" t="s">
        <v>21254</v>
      </c>
      <c r="E707" s="230">
        <v>26.1</v>
      </c>
    </row>
    <row r="708" spans="1:5" x14ac:dyDescent="0.25">
      <c r="A708" s="236">
        <v>44948</v>
      </c>
      <c r="B708" s="230" t="s">
        <v>16775</v>
      </c>
      <c r="C708" s="230" t="s">
        <v>21255</v>
      </c>
      <c r="D708" s="230" t="s">
        <v>21256</v>
      </c>
      <c r="E708" s="230">
        <v>13.56</v>
      </c>
    </row>
    <row r="709" spans="1:5" x14ac:dyDescent="0.25">
      <c r="A709" s="236">
        <v>44948</v>
      </c>
      <c r="B709" s="230" t="s">
        <v>16775</v>
      </c>
      <c r="C709" s="230" t="s">
        <v>21257</v>
      </c>
      <c r="D709" s="230" t="s">
        <v>21258</v>
      </c>
      <c r="E709" s="230">
        <v>31.01</v>
      </c>
    </row>
    <row r="710" spans="1:5" x14ac:dyDescent="0.25">
      <c r="A710" s="236">
        <v>44948</v>
      </c>
      <c r="B710" s="230" t="s">
        <v>16775</v>
      </c>
      <c r="C710" s="230" t="s">
        <v>21259</v>
      </c>
      <c r="D710" s="230" t="s">
        <v>21260</v>
      </c>
      <c r="E710" s="230">
        <v>12.59</v>
      </c>
    </row>
    <row r="711" spans="1:5" x14ac:dyDescent="0.25">
      <c r="A711" s="236">
        <v>44948</v>
      </c>
      <c r="B711" s="230" t="s">
        <v>16775</v>
      </c>
      <c r="C711" s="230" t="s">
        <v>21261</v>
      </c>
      <c r="D711" s="230" t="s">
        <v>21262</v>
      </c>
      <c r="E711" s="230">
        <v>26.53</v>
      </c>
    </row>
    <row r="712" spans="1:5" x14ac:dyDescent="0.25">
      <c r="A712" s="236">
        <v>44955</v>
      </c>
      <c r="B712" s="230" t="s">
        <v>16775</v>
      </c>
      <c r="C712" s="230" t="s">
        <v>21263</v>
      </c>
      <c r="D712" s="230" t="s">
        <v>21264</v>
      </c>
      <c r="E712" s="230">
        <v>25.97</v>
      </c>
    </row>
    <row r="713" spans="1:5" x14ac:dyDescent="0.25">
      <c r="A713" s="236">
        <v>44963</v>
      </c>
      <c r="B713" s="230" t="s">
        <v>16775</v>
      </c>
      <c r="C713" s="230" t="s">
        <v>21413</v>
      </c>
      <c r="D713" s="230" t="s">
        <v>21435</v>
      </c>
      <c r="E713" s="230">
        <v>16.600000000000001</v>
      </c>
    </row>
    <row r="714" spans="1:5" x14ac:dyDescent="0.25">
      <c r="A714" s="236">
        <v>44963</v>
      </c>
      <c r="B714" s="230" t="s">
        <v>16775</v>
      </c>
      <c r="C714" s="230" t="s">
        <v>21414</v>
      </c>
      <c r="D714" s="230" t="s">
        <v>21436</v>
      </c>
      <c r="E714" s="230">
        <v>27.71</v>
      </c>
    </row>
    <row r="715" spans="1:5" x14ac:dyDescent="0.25">
      <c r="A715" s="236">
        <v>44963</v>
      </c>
      <c r="B715" s="230" t="s">
        <v>16775</v>
      </c>
      <c r="C715" s="230" t="s">
        <v>21415</v>
      </c>
      <c r="D715" s="230" t="s">
        <v>21437</v>
      </c>
      <c r="E715" s="230">
        <v>9.75</v>
      </c>
    </row>
    <row r="716" spans="1:5" x14ac:dyDescent="0.25">
      <c r="A716" s="236">
        <v>44963</v>
      </c>
      <c r="B716" s="230" t="s">
        <v>16775</v>
      </c>
      <c r="C716" s="230" t="s">
        <v>21416</v>
      </c>
      <c r="D716" s="230" t="s">
        <v>21438</v>
      </c>
      <c r="E716" s="230">
        <v>23.69</v>
      </c>
    </row>
    <row r="717" spans="1:5" x14ac:dyDescent="0.25">
      <c r="A717" s="236">
        <v>44963</v>
      </c>
      <c r="B717" s="230" t="s">
        <v>16775</v>
      </c>
      <c r="C717" s="230" t="s">
        <v>21417</v>
      </c>
      <c r="D717" s="230" t="s">
        <v>21439</v>
      </c>
      <c r="E717" s="230">
        <v>15</v>
      </c>
    </row>
    <row r="718" spans="1:5" x14ac:dyDescent="0.25">
      <c r="A718" s="236">
        <v>44963</v>
      </c>
      <c r="B718" s="230" t="s">
        <v>16775</v>
      </c>
      <c r="C718" s="230" t="s">
        <v>21418</v>
      </c>
      <c r="D718" s="230" t="s">
        <v>21440</v>
      </c>
      <c r="E718" s="230">
        <v>12.5</v>
      </c>
    </row>
    <row r="719" spans="1:5" x14ac:dyDescent="0.25">
      <c r="A719" s="236">
        <v>44963</v>
      </c>
      <c r="B719" s="230" t="s">
        <v>16775</v>
      </c>
      <c r="C719" s="230" t="s">
        <v>21419</v>
      </c>
      <c r="D719" s="230" t="s">
        <v>21441</v>
      </c>
      <c r="E719" s="230">
        <v>34.01</v>
      </c>
    </row>
    <row r="720" spans="1:5" x14ac:dyDescent="0.25">
      <c r="A720" s="236">
        <v>44963</v>
      </c>
      <c r="B720" s="230" t="s">
        <v>16775</v>
      </c>
      <c r="C720" s="230" t="s">
        <v>21420</v>
      </c>
      <c r="D720" s="230" t="s">
        <v>21442</v>
      </c>
      <c r="E720" s="230">
        <v>41.75</v>
      </c>
    </row>
    <row r="721" spans="1:5" x14ac:dyDescent="0.25">
      <c r="A721" s="236">
        <v>44963</v>
      </c>
      <c r="B721" s="230" t="s">
        <v>16775</v>
      </c>
      <c r="C721" s="230" t="s">
        <v>21421</v>
      </c>
      <c r="D721" s="230" t="s">
        <v>21443</v>
      </c>
      <c r="E721" s="230">
        <v>16.93</v>
      </c>
    </row>
    <row r="722" spans="1:5" x14ac:dyDescent="0.25">
      <c r="A722" s="236">
        <v>44963</v>
      </c>
      <c r="B722" s="230" t="s">
        <v>16775</v>
      </c>
      <c r="C722" s="230" t="s">
        <v>21422</v>
      </c>
      <c r="D722" s="230" t="s">
        <v>21444</v>
      </c>
      <c r="E722" s="230">
        <v>25.01</v>
      </c>
    </row>
    <row r="723" spans="1:5" x14ac:dyDescent="0.25">
      <c r="A723" s="236">
        <v>44966</v>
      </c>
      <c r="B723" s="230" t="s">
        <v>16775</v>
      </c>
      <c r="C723" s="230" t="s">
        <v>21423</v>
      </c>
      <c r="D723" s="230" t="s">
        <v>21445</v>
      </c>
      <c r="E723" s="230">
        <v>24.38</v>
      </c>
    </row>
    <row r="724" spans="1:5" x14ac:dyDescent="0.25">
      <c r="A724" s="236">
        <v>44966</v>
      </c>
      <c r="B724" s="230" t="s">
        <v>16775</v>
      </c>
      <c r="C724" s="230" t="s">
        <v>21424</v>
      </c>
      <c r="D724" s="230" t="s">
        <v>21446</v>
      </c>
      <c r="E724" s="230">
        <v>17.75</v>
      </c>
    </row>
    <row r="725" spans="1:5" x14ac:dyDescent="0.25">
      <c r="A725" s="236">
        <v>44969</v>
      </c>
      <c r="B725" s="230" t="s">
        <v>16775</v>
      </c>
      <c r="C725" s="230" t="s">
        <v>21425</v>
      </c>
      <c r="D725" s="230" t="s">
        <v>21447</v>
      </c>
      <c r="E725" s="230">
        <v>27.92</v>
      </c>
    </row>
    <row r="726" spans="1:5" x14ac:dyDescent="0.25">
      <c r="A726" s="236">
        <v>44969</v>
      </c>
      <c r="B726" s="230" t="s">
        <v>16775</v>
      </c>
      <c r="C726" s="230" t="s">
        <v>21426</v>
      </c>
      <c r="D726" s="230" t="s">
        <v>21448</v>
      </c>
      <c r="E726" s="230">
        <v>49.05</v>
      </c>
    </row>
    <row r="727" spans="1:5" x14ac:dyDescent="0.25">
      <c r="A727" s="236">
        <v>44969</v>
      </c>
      <c r="B727" s="230" t="s">
        <v>16775</v>
      </c>
      <c r="C727" s="230" t="s">
        <v>21427</v>
      </c>
      <c r="D727" s="230" t="s">
        <v>21449</v>
      </c>
      <c r="E727" s="230">
        <v>14.86</v>
      </c>
    </row>
    <row r="728" spans="1:5" x14ac:dyDescent="0.25">
      <c r="A728" s="236">
        <v>44973</v>
      </c>
      <c r="B728" s="230" t="s">
        <v>16775</v>
      </c>
      <c r="C728" s="230" t="s">
        <v>21428</v>
      </c>
      <c r="D728" s="230" t="s">
        <v>21450</v>
      </c>
      <c r="E728" s="230">
        <v>43.1</v>
      </c>
    </row>
    <row r="729" spans="1:5" x14ac:dyDescent="0.25">
      <c r="A729" s="236">
        <v>44976</v>
      </c>
      <c r="B729" s="230" t="s">
        <v>16775</v>
      </c>
      <c r="C729" s="230" t="s">
        <v>21429</v>
      </c>
      <c r="D729" s="230" t="s">
        <v>21451</v>
      </c>
      <c r="E729" s="230">
        <v>20.98</v>
      </c>
    </row>
    <row r="730" spans="1:5" x14ac:dyDescent="0.25">
      <c r="A730" s="236">
        <v>44976</v>
      </c>
      <c r="B730" s="230" t="s">
        <v>16775</v>
      </c>
      <c r="C730" s="230" t="s">
        <v>21430</v>
      </c>
      <c r="D730" s="230" t="s">
        <v>21452</v>
      </c>
      <c r="E730" s="230">
        <v>55.08</v>
      </c>
    </row>
    <row r="731" spans="1:5" x14ac:dyDescent="0.25">
      <c r="A731" s="236">
        <v>44976</v>
      </c>
      <c r="B731" s="230" t="s">
        <v>16775</v>
      </c>
      <c r="C731" s="230" t="s">
        <v>21431</v>
      </c>
      <c r="D731" s="230" t="s">
        <v>21453</v>
      </c>
      <c r="E731" s="230">
        <v>22.5</v>
      </c>
    </row>
    <row r="732" spans="1:5" x14ac:dyDescent="0.25">
      <c r="A732" s="236">
        <v>44983</v>
      </c>
      <c r="B732" s="230" t="s">
        <v>16775</v>
      </c>
      <c r="C732" s="230" t="s">
        <v>21432</v>
      </c>
      <c r="D732" s="230" t="s">
        <v>21454</v>
      </c>
      <c r="E732" s="230">
        <v>19.600000000000001</v>
      </c>
    </row>
    <row r="733" spans="1:5" x14ac:dyDescent="0.25">
      <c r="A733" s="236">
        <v>44983</v>
      </c>
      <c r="B733" s="230" t="s">
        <v>16775</v>
      </c>
      <c r="C733" s="230" t="s">
        <v>21433</v>
      </c>
      <c r="D733" s="230" t="s">
        <v>21455</v>
      </c>
      <c r="E733" s="230">
        <v>23.2</v>
      </c>
    </row>
    <row r="734" spans="1:5" x14ac:dyDescent="0.25">
      <c r="A734" s="236">
        <v>44985</v>
      </c>
      <c r="B734" s="230" t="s">
        <v>16775</v>
      </c>
      <c r="C734" s="230" t="s">
        <v>21434</v>
      </c>
      <c r="D734" s="230" t="s">
        <v>21456</v>
      </c>
      <c r="E734" s="230">
        <v>16.7</v>
      </c>
    </row>
    <row r="735" spans="1:5" x14ac:dyDescent="0.25">
      <c r="A735" s="236">
        <v>44990</v>
      </c>
      <c r="B735" s="230" t="s">
        <v>16775</v>
      </c>
      <c r="C735" s="230" t="s">
        <v>21603</v>
      </c>
      <c r="D735" s="230" t="s">
        <v>21615</v>
      </c>
      <c r="E735" s="230">
        <v>24.71</v>
      </c>
    </row>
    <row r="736" spans="1:5" x14ac:dyDescent="0.25">
      <c r="A736" s="236">
        <v>44990</v>
      </c>
      <c r="B736" s="230" t="s">
        <v>16775</v>
      </c>
      <c r="C736" s="230" t="s">
        <v>21604</v>
      </c>
      <c r="D736" s="230" t="s">
        <v>21616</v>
      </c>
      <c r="E736" s="230">
        <v>16.73</v>
      </c>
    </row>
    <row r="737" spans="1:5" x14ac:dyDescent="0.25">
      <c r="A737" s="236">
        <v>44990</v>
      </c>
      <c r="B737" s="230" t="s">
        <v>16775</v>
      </c>
      <c r="C737" s="230" t="s">
        <v>21605</v>
      </c>
      <c r="D737" s="230" t="s">
        <v>21617</v>
      </c>
      <c r="E737" s="230">
        <v>11.72</v>
      </c>
    </row>
    <row r="738" spans="1:5" x14ac:dyDescent="0.25">
      <c r="A738" s="236">
        <v>44998</v>
      </c>
      <c r="B738" s="230" t="s">
        <v>16775</v>
      </c>
      <c r="C738" s="230" t="s">
        <v>21606</v>
      </c>
      <c r="D738" s="230" t="s">
        <v>21618</v>
      </c>
      <c r="E738" s="230">
        <v>7.74</v>
      </c>
    </row>
    <row r="739" spans="1:5" x14ac:dyDescent="0.25">
      <c r="A739" s="236">
        <v>44998</v>
      </c>
      <c r="B739" s="230" t="s">
        <v>16775</v>
      </c>
      <c r="C739" s="230" t="s">
        <v>21607</v>
      </c>
      <c r="D739" s="230" t="s">
        <v>21619</v>
      </c>
      <c r="E739" s="230">
        <v>20.98</v>
      </c>
    </row>
    <row r="740" spans="1:5" x14ac:dyDescent="0.25">
      <c r="A740" s="236">
        <v>44998</v>
      </c>
      <c r="B740" s="230" t="s">
        <v>16775</v>
      </c>
      <c r="C740" s="230" t="s">
        <v>21608</v>
      </c>
      <c r="D740" s="230" t="s">
        <v>21620</v>
      </c>
      <c r="E740" s="230">
        <v>18.23</v>
      </c>
    </row>
    <row r="741" spans="1:5" x14ac:dyDescent="0.25">
      <c r="A741" s="236">
        <v>44998</v>
      </c>
      <c r="B741" s="230" t="s">
        <v>16775</v>
      </c>
      <c r="C741" s="230" t="s">
        <v>21609</v>
      </c>
      <c r="D741" s="230" t="s">
        <v>21621</v>
      </c>
      <c r="E741" s="230">
        <v>10</v>
      </c>
    </row>
    <row r="742" spans="1:5" x14ac:dyDescent="0.25">
      <c r="A742" s="236">
        <v>44998</v>
      </c>
      <c r="B742" s="230" t="s">
        <v>16775</v>
      </c>
      <c r="C742" s="230" t="s">
        <v>21610</v>
      </c>
      <c r="D742" s="230" t="s">
        <v>21622</v>
      </c>
      <c r="E742" s="230">
        <v>16.399999999999999</v>
      </c>
    </row>
    <row r="743" spans="1:5" x14ac:dyDescent="0.25">
      <c r="A743" s="236">
        <v>44998</v>
      </c>
      <c r="B743" s="230" t="s">
        <v>16775</v>
      </c>
      <c r="C743" s="230" t="s">
        <v>21611</v>
      </c>
      <c r="D743" s="230" t="s">
        <v>21623</v>
      </c>
      <c r="E743" s="230">
        <v>16.2</v>
      </c>
    </row>
    <row r="744" spans="1:5" x14ac:dyDescent="0.25">
      <c r="A744" s="236">
        <v>45004</v>
      </c>
      <c r="B744" s="230" t="s">
        <v>16775</v>
      </c>
      <c r="C744" s="230" t="s">
        <v>21612</v>
      </c>
      <c r="D744" s="230" t="s">
        <v>21624</v>
      </c>
      <c r="E744" s="230">
        <v>29.23</v>
      </c>
    </row>
    <row r="745" spans="1:5" x14ac:dyDescent="0.25">
      <c r="A745" s="236">
        <v>45008</v>
      </c>
      <c r="B745" s="230" t="s">
        <v>16775</v>
      </c>
      <c r="C745" s="230" t="s">
        <v>21613</v>
      </c>
      <c r="D745" s="230" t="s">
        <v>21625</v>
      </c>
      <c r="E745" s="230">
        <v>40.26</v>
      </c>
    </row>
    <row r="746" spans="1:5" x14ac:dyDescent="0.25">
      <c r="A746" s="236">
        <v>45011</v>
      </c>
      <c r="B746" s="230" t="s">
        <v>16775</v>
      </c>
      <c r="C746" s="230" t="s">
        <v>21614</v>
      </c>
      <c r="D746" s="230" t="s">
        <v>21626</v>
      </c>
      <c r="E746" s="230">
        <v>20.65</v>
      </c>
    </row>
    <row r="747" spans="1:5" x14ac:dyDescent="0.25">
      <c r="A747" s="236">
        <v>45018</v>
      </c>
      <c r="B747" s="230" t="s">
        <v>16775</v>
      </c>
      <c r="C747" s="818" t="s">
        <v>21713</v>
      </c>
      <c r="D747" s="818" t="s">
        <v>21722</v>
      </c>
      <c r="E747" s="230">
        <v>17.72</v>
      </c>
    </row>
    <row r="748" spans="1:5" x14ac:dyDescent="0.25">
      <c r="A748" s="236">
        <v>45027</v>
      </c>
      <c r="B748" s="230" t="s">
        <v>16775</v>
      </c>
      <c r="C748" s="818" t="s">
        <v>21714</v>
      </c>
      <c r="D748" s="818" t="s">
        <v>21723</v>
      </c>
      <c r="E748" s="230">
        <v>17.57</v>
      </c>
    </row>
    <row r="749" spans="1:5" x14ac:dyDescent="0.25">
      <c r="A749" s="236">
        <v>45027</v>
      </c>
      <c r="B749" s="230" t="s">
        <v>16775</v>
      </c>
      <c r="C749" s="818" t="s">
        <v>21715</v>
      </c>
      <c r="D749" s="818" t="s">
        <v>21724</v>
      </c>
      <c r="E749" s="230">
        <v>26.25</v>
      </c>
    </row>
    <row r="750" spans="1:5" x14ac:dyDescent="0.25">
      <c r="A750" s="236">
        <v>45027</v>
      </c>
      <c r="B750" s="230" t="s">
        <v>16775</v>
      </c>
      <c r="C750" s="818" t="s">
        <v>21716</v>
      </c>
      <c r="D750" s="818" t="s">
        <v>21725</v>
      </c>
      <c r="E750" s="230">
        <v>13.19</v>
      </c>
    </row>
    <row r="751" spans="1:5" x14ac:dyDescent="0.25">
      <c r="A751" s="236">
        <v>45027</v>
      </c>
      <c r="B751" s="230" t="s">
        <v>16775</v>
      </c>
      <c r="C751" s="818" t="s">
        <v>21717</v>
      </c>
      <c r="D751" s="818" t="s">
        <v>21726</v>
      </c>
      <c r="E751" s="230">
        <v>30.19</v>
      </c>
    </row>
    <row r="752" spans="1:5" x14ac:dyDescent="0.25">
      <c r="A752" s="236">
        <v>45032</v>
      </c>
      <c r="B752" s="230" t="s">
        <v>16775</v>
      </c>
      <c r="C752" s="818" t="s">
        <v>21718</v>
      </c>
      <c r="D752" s="818" t="s">
        <v>21727</v>
      </c>
      <c r="E752" s="230">
        <v>12</v>
      </c>
    </row>
    <row r="753" spans="1:5" x14ac:dyDescent="0.25">
      <c r="A753" s="236">
        <v>45032</v>
      </c>
      <c r="B753" s="230" t="s">
        <v>16775</v>
      </c>
      <c r="C753" s="818" t="s">
        <v>21719</v>
      </c>
      <c r="D753" s="818" t="s">
        <v>21728</v>
      </c>
      <c r="E753" s="230">
        <v>17.600000000000001</v>
      </c>
    </row>
    <row r="754" spans="1:5" x14ac:dyDescent="0.25">
      <c r="A754" s="236">
        <v>45040</v>
      </c>
      <c r="B754" s="230" t="s">
        <v>16775</v>
      </c>
      <c r="C754" s="818" t="s">
        <v>21720</v>
      </c>
      <c r="D754" s="818" t="s">
        <v>21729</v>
      </c>
      <c r="E754" s="230">
        <v>17.190000000000001</v>
      </c>
    </row>
    <row r="755" spans="1:5" x14ac:dyDescent="0.25">
      <c r="A755" s="236">
        <v>45046</v>
      </c>
      <c r="B755" s="230" t="s">
        <v>16775</v>
      </c>
      <c r="C755" s="818" t="s">
        <v>21721</v>
      </c>
      <c r="D755" s="818" t="s">
        <v>21730</v>
      </c>
      <c r="E755" s="230">
        <v>10.8</v>
      </c>
    </row>
    <row r="756" spans="1:5" x14ac:dyDescent="0.25">
      <c r="A756" s="236">
        <v>45047</v>
      </c>
      <c r="B756" s="230" t="s">
        <v>16775</v>
      </c>
      <c r="C756" s="242" t="s">
        <v>21872</v>
      </c>
      <c r="D756" s="242" t="s">
        <v>21889</v>
      </c>
      <c r="E756" s="230">
        <v>17.87</v>
      </c>
    </row>
    <row r="757" spans="1:5" x14ac:dyDescent="0.25">
      <c r="A757" s="236">
        <v>45047</v>
      </c>
      <c r="B757" s="230" t="s">
        <v>16775</v>
      </c>
      <c r="C757" s="242" t="s">
        <v>21873</v>
      </c>
      <c r="D757" s="242" t="s">
        <v>21890</v>
      </c>
      <c r="E757" s="230">
        <v>34.11</v>
      </c>
    </row>
    <row r="758" spans="1:5" x14ac:dyDescent="0.25">
      <c r="A758" s="236">
        <v>45049</v>
      </c>
      <c r="B758" s="230" t="s">
        <v>16775</v>
      </c>
      <c r="C758" s="242" t="s">
        <v>21874</v>
      </c>
      <c r="D758" s="242" t="s">
        <v>21891</v>
      </c>
      <c r="E758" s="230">
        <v>39.29</v>
      </c>
    </row>
    <row r="759" spans="1:5" x14ac:dyDescent="0.25">
      <c r="A759" s="236">
        <v>45049</v>
      </c>
      <c r="B759" s="230" t="s">
        <v>16775</v>
      </c>
      <c r="C759" s="242" t="s">
        <v>21875</v>
      </c>
      <c r="D759" s="242" t="s">
        <v>21892</v>
      </c>
      <c r="E759" s="230">
        <v>55.43</v>
      </c>
    </row>
    <row r="760" spans="1:5" x14ac:dyDescent="0.25">
      <c r="A760" s="236">
        <v>45050</v>
      </c>
      <c r="B760" s="230" t="s">
        <v>16775</v>
      </c>
      <c r="C760" s="242" t="s">
        <v>21876</v>
      </c>
      <c r="D760" s="242" t="s">
        <v>21893</v>
      </c>
      <c r="E760" s="230">
        <v>39.51</v>
      </c>
    </row>
    <row r="761" spans="1:5" x14ac:dyDescent="0.25">
      <c r="A761" s="236">
        <v>45051</v>
      </c>
      <c r="B761" s="230" t="s">
        <v>16775</v>
      </c>
      <c r="C761" s="242" t="s">
        <v>21877</v>
      </c>
      <c r="D761" s="242" t="s">
        <v>21894</v>
      </c>
      <c r="E761" s="230">
        <v>17.7</v>
      </c>
    </row>
    <row r="762" spans="1:5" x14ac:dyDescent="0.25">
      <c r="A762" s="236">
        <v>45054</v>
      </c>
      <c r="B762" s="230" t="s">
        <v>16775</v>
      </c>
      <c r="C762" s="242" t="s">
        <v>21878</v>
      </c>
      <c r="D762" s="242" t="s">
        <v>21895</v>
      </c>
      <c r="E762" s="230">
        <v>29.5</v>
      </c>
    </row>
    <row r="763" spans="1:5" x14ac:dyDescent="0.25">
      <c r="A763" s="236">
        <v>45057</v>
      </c>
      <c r="B763" s="230" t="s">
        <v>16775</v>
      </c>
      <c r="C763" s="242" t="s">
        <v>21879</v>
      </c>
      <c r="D763" s="242" t="s">
        <v>21896</v>
      </c>
      <c r="E763" s="230">
        <v>20.98</v>
      </c>
    </row>
    <row r="764" spans="1:5" x14ac:dyDescent="0.25">
      <c r="A764" s="236">
        <v>45058</v>
      </c>
      <c r="B764" s="230" t="s">
        <v>16775</v>
      </c>
      <c r="C764" s="242" t="s">
        <v>21880</v>
      </c>
      <c r="D764" s="242" t="s">
        <v>21897</v>
      </c>
      <c r="E764" s="230">
        <v>41.9</v>
      </c>
    </row>
    <row r="765" spans="1:5" x14ac:dyDescent="0.25">
      <c r="A765" s="236">
        <v>45060</v>
      </c>
      <c r="B765" s="230" t="s">
        <v>16775</v>
      </c>
      <c r="C765" s="242" t="s">
        <v>21881</v>
      </c>
      <c r="D765" s="242" t="s">
        <v>21898</v>
      </c>
      <c r="E765" s="230">
        <v>20.83</v>
      </c>
    </row>
    <row r="766" spans="1:5" x14ac:dyDescent="0.25">
      <c r="A766" s="236">
        <v>45061</v>
      </c>
      <c r="B766" s="230" t="s">
        <v>16775</v>
      </c>
      <c r="C766" s="242" t="s">
        <v>21882</v>
      </c>
      <c r="D766" s="242" t="s">
        <v>21899</v>
      </c>
      <c r="E766" s="230">
        <v>18.579999999999998</v>
      </c>
    </row>
    <row r="767" spans="1:5" x14ac:dyDescent="0.25">
      <c r="A767" s="236">
        <v>45061</v>
      </c>
      <c r="B767" s="230" t="s">
        <v>16775</v>
      </c>
      <c r="C767" s="242" t="s">
        <v>21883</v>
      </c>
      <c r="D767" s="242" t="s">
        <v>21900</v>
      </c>
      <c r="E767" s="230">
        <v>10.31</v>
      </c>
    </row>
    <row r="768" spans="1:5" x14ac:dyDescent="0.25">
      <c r="A768" s="236">
        <v>45062</v>
      </c>
      <c r="B768" s="230" t="s">
        <v>16775</v>
      </c>
      <c r="C768" s="242" t="s">
        <v>21884</v>
      </c>
      <c r="D768" s="242" t="s">
        <v>21901</v>
      </c>
      <c r="E768" s="230">
        <v>25.73</v>
      </c>
    </row>
    <row r="769" spans="1:5" x14ac:dyDescent="0.25">
      <c r="A769" s="236">
        <v>45065</v>
      </c>
      <c r="B769" s="230" t="s">
        <v>16775</v>
      </c>
      <c r="C769" s="242" t="s">
        <v>21885</v>
      </c>
      <c r="D769" s="242" t="s">
        <v>21902</v>
      </c>
      <c r="E769" s="230">
        <v>17.7</v>
      </c>
    </row>
    <row r="770" spans="1:5" x14ac:dyDescent="0.25">
      <c r="A770" s="236">
        <v>45075</v>
      </c>
      <c r="B770" s="230" t="s">
        <v>16775</v>
      </c>
      <c r="C770" s="242" t="s">
        <v>21886</v>
      </c>
      <c r="D770" s="242" t="s">
        <v>21903</v>
      </c>
      <c r="E770" s="230">
        <v>18.23</v>
      </c>
    </row>
    <row r="771" spans="1:5" x14ac:dyDescent="0.25">
      <c r="A771" s="236">
        <v>45075</v>
      </c>
      <c r="B771" s="230" t="s">
        <v>16775</v>
      </c>
      <c r="C771" s="242" t="s">
        <v>21887</v>
      </c>
      <c r="D771" s="242" t="s">
        <v>21904</v>
      </c>
      <c r="E771" s="230">
        <v>14.85</v>
      </c>
    </row>
    <row r="772" spans="1:5" x14ac:dyDescent="0.25">
      <c r="A772" s="236">
        <v>45075</v>
      </c>
      <c r="B772" s="230" t="s">
        <v>16775</v>
      </c>
      <c r="C772" s="242" t="s">
        <v>21888</v>
      </c>
      <c r="D772" s="242" t="s">
        <v>21905</v>
      </c>
      <c r="E772" s="230">
        <v>13.4</v>
      </c>
    </row>
    <row r="773" spans="1:5" x14ac:dyDescent="0.25">
      <c r="A773" s="236">
        <v>45082</v>
      </c>
      <c r="B773" s="230" t="s">
        <v>16775</v>
      </c>
      <c r="C773" s="242" t="s">
        <v>22128</v>
      </c>
      <c r="D773" s="242" t="s">
        <v>22129</v>
      </c>
      <c r="E773" s="230">
        <v>33.78</v>
      </c>
    </row>
    <row r="774" spans="1:5" x14ac:dyDescent="0.25">
      <c r="A774" s="236">
        <v>45082</v>
      </c>
      <c r="B774" s="230" t="s">
        <v>16775</v>
      </c>
      <c r="C774" s="242" t="s">
        <v>22130</v>
      </c>
      <c r="D774" s="242" t="s">
        <v>22131</v>
      </c>
      <c r="E774" s="230">
        <v>44.17</v>
      </c>
    </row>
    <row r="775" spans="1:5" x14ac:dyDescent="0.25">
      <c r="A775" s="236">
        <v>45082</v>
      </c>
      <c r="B775" s="230" t="s">
        <v>16775</v>
      </c>
      <c r="C775" s="242" t="s">
        <v>22132</v>
      </c>
      <c r="D775" s="242" t="s">
        <v>22133</v>
      </c>
      <c r="E775" s="230">
        <v>12.24</v>
      </c>
    </row>
    <row r="776" spans="1:5" x14ac:dyDescent="0.25">
      <c r="A776" s="236">
        <v>45090</v>
      </c>
      <c r="B776" s="230" t="s">
        <v>16775</v>
      </c>
      <c r="C776" s="242" t="s">
        <v>22134</v>
      </c>
      <c r="D776" s="242" t="s">
        <v>22135</v>
      </c>
      <c r="E776" s="230">
        <v>12</v>
      </c>
    </row>
    <row r="777" spans="1:5" x14ac:dyDescent="0.25">
      <c r="A777" s="236">
        <v>45090</v>
      </c>
      <c r="B777" s="230" t="s">
        <v>16775</v>
      </c>
      <c r="C777" s="242" t="s">
        <v>22136</v>
      </c>
      <c r="D777" s="242" t="s">
        <v>22137</v>
      </c>
      <c r="E777" s="230">
        <v>42.73</v>
      </c>
    </row>
    <row r="778" spans="1:5" x14ac:dyDescent="0.25">
      <c r="A778" s="236">
        <v>45096</v>
      </c>
      <c r="B778" s="230" t="s">
        <v>16775</v>
      </c>
      <c r="C778" s="242" t="s">
        <v>22138</v>
      </c>
      <c r="D778" s="242" t="s">
        <v>22139</v>
      </c>
      <c r="E778" s="230">
        <v>23.5</v>
      </c>
    </row>
    <row r="779" spans="1:5" x14ac:dyDescent="0.25">
      <c r="A779" s="236">
        <v>45096</v>
      </c>
      <c r="B779" s="230" t="s">
        <v>16775</v>
      </c>
      <c r="C779" s="242" t="s">
        <v>22140</v>
      </c>
      <c r="D779" s="242" t="s">
        <v>22141</v>
      </c>
      <c r="E779" s="230">
        <v>21.76</v>
      </c>
    </row>
    <row r="780" spans="1:5" x14ac:dyDescent="0.25">
      <c r="A780" s="236">
        <v>45096</v>
      </c>
      <c r="B780" s="230" t="s">
        <v>16775</v>
      </c>
      <c r="C780" s="242" t="s">
        <v>22142</v>
      </c>
      <c r="D780" s="242" t="s">
        <v>22143</v>
      </c>
      <c r="E780" s="230">
        <v>17.600000000000001</v>
      </c>
    </row>
    <row r="781" spans="1:5" x14ac:dyDescent="0.25">
      <c r="A781" s="236">
        <v>45107</v>
      </c>
      <c r="B781" s="230" t="s">
        <v>16775</v>
      </c>
      <c r="C781" s="242" t="s">
        <v>22144</v>
      </c>
      <c r="D781" s="242" t="s">
        <v>22145</v>
      </c>
      <c r="E781" s="230">
        <v>18.600000000000001</v>
      </c>
    </row>
    <row r="782" spans="1:5" x14ac:dyDescent="0.25">
      <c r="A782" s="236">
        <v>45119</v>
      </c>
      <c r="B782" s="230" t="s">
        <v>22388</v>
      </c>
      <c r="C782" s="242" t="s">
        <v>22400</v>
      </c>
      <c r="D782" s="242" t="s">
        <v>22401</v>
      </c>
      <c r="E782" s="230">
        <v>19.05</v>
      </c>
    </row>
    <row r="783" spans="1:5" x14ac:dyDescent="0.25">
      <c r="A783" s="236">
        <v>45119</v>
      </c>
      <c r="B783" s="230" t="s">
        <v>22388</v>
      </c>
      <c r="C783" s="242" t="s">
        <v>22402</v>
      </c>
      <c r="D783" s="242" t="s">
        <v>22403</v>
      </c>
      <c r="E783" s="230">
        <v>19.61</v>
      </c>
    </row>
    <row r="784" spans="1:5" x14ac:dyDescent="0.25">
      <c r="A784" s="236">
        <v>45125</v>
      </c>
      <c r="B784" s="230" t="s">
        <v>22388</v>
      </c>
      <c r="C784" s="242" t="s">
        <v>22404</v>
      </c>
      <c r="D784" s="242" t="s">
        <v>22405</v>
      </c>
      <c r="E784" s="230">
        <v>29.19</v>
      </c>
    </row>
    <row r="785" spans="1:5" x14ac:dyDescent="0.25">
      <c r="A785" s="236">
        <v>45130</v>
      </c>
      <c r="B785" s="230" t="s">
        <v>22388</v>
      </c>
      <c r="C785" s="242" t="s">
        <v>22406</v>
      </c>
      <c r="D785" s="242" t="s">
        <v>22407</v>
      </c>
      <c r="E785" s="230">
        <v>13.07</v>
      </c>
    </row>
    <row r="786" spans="1:5" x14ac:dyDescent="0.25">
      <c r="A786" s="236">
        <v>45131</v>
      </c>
      <c r="B786" s="230" t="s">
        <v>22388</v>
      </c>
      <c r="C786" s="242" t="s">
        <v>22408</v>
      </c>
      <c r="D786" s="242" t="s">
        <v>22409</v>
      </c>
      <c r="E786" s="230">
        <v>16.850000000000001</v>
      </c>
    </row>
    <row r="787" spans="1:5" x14ac:dyDescent="0.25">
      <c r="A787" s="236">
        <v>45140</v>
      </c>
      <c r="B787" s="230" t="s">
        <v>22388</v>
      </c>
      <c r="C787" s="242" t="s">
        <v>22625</v>
      </c>
      <c r="D787" s="242" t="s">
        <v>22626</v>
      </c>
      <c r="E787" s="230">
        <v>21.8</v>
      </c>
    </row>
    <row r="788" spans="1:5" x14ac:dyDescent="0.25">
      <c r="A788" s="236">
        <v>45146</v>
      </c>
      <c r="B788" s="230" t="s">
        <v>22388</v>
      </c>
      <c r="C788" s="242" t="s">
        <v>22627</v>
      </c>
      <c r="D788" s="242" t="s">
        <v>22628</v>
      </c>
      <c r="E788" s="230">
        <v>19.5</v>
      </c>
    </row>
    <row r="789" spans="1:5" x14ac:dyDescent="0.25">
      <c r="A789" s="236">
        <v>45152</v>
      </c>
      <c r="B789" s="230" t="s">
        <v>22388</v>
      </c>
      <c r="C789" s="242" t="s">
        <v>22629</v>
      </c>
      <c r="D789" s="242" t="s">
        <v>22630</v>
      </c>
      <c r="E789" s="230">
        <v>45.02</v>
      </c>
    </row>
    <row r="790" spans="1:5" x14ac:dyDescent="0.25">
      <c r="A790" s="236">
        <v>45154</v>
      </c>
      <c r="B790" s="230" t="s">
        <v>22388</v>
      </c>
      <c r="C790" s="242" t="s">
        <v>22631</v>
      </c>
      <c r="D790" s="242" t="s">
        <v>22632</v>
      </c>
      <c r="E790" s="230">
        <v>26.28</v>
      </c>
    </row>
    <row r="791" spans="1:5" x14ac:dyDescent="0.25">
      <c r="A791" s="236">
        <v>45155</v>
      </c>
      <c r="B791" s="230" t="s">
        <v>22388</v>
      </c>
      <c r="C791" s="242" t="s">
        <v>22633</v>
      </c>
      <c r="D791" s="242" t="s">
        <v>22634</v>
      </c>
      <c r="E791" s="230">
        <v>21.86</v>
      </c>
    </row>
    <row r="792" spans="1:5" x14ac:dyDescent="0.25">
      <c r="A792" s="236">
        <v>45160</v>
      </c>
      <c r="B792" s="230" t="s">
        <v>22388</v>
      </c>
      <c r="C792" s="242" t="s">
        <v>22635</v>
      </c>
      <c r="D792" s="242" t="s">
        <v>22636</v>
      </c>
      <c r="E792" s="230">
        <v>17.3</v>
      </c>
    </row>
    <row r="793" spans="1:5" x14ac:dyDescent="0.25">
      <c r="A793" s="236">
        <v>45173</v>
      </c>
      <c r="B793" s="230" t="s">
        <v>22388</v>
      </c>
      <c r="C793" s="242" t="s">
        <v>22867</v>
      </c>
      <c r="D793" s="242" t="s">
        <v>22868</v>
      </c>
      <c r="E793" s="230">
        <v>36.229999999999997</v>
      </c>
    </row>
    <row r="794" spans="1:5" x14ac:dyDescent="0.25">
      <c r="A794" s="236">
        <v>45174</v>
      </c>
      <c r="B794" s="230" t="s">
        <v>22388</v>
      </c>
      <c r="C794" s="242" t="s">
        <v>22869</v>
      </c>
      <c r="D794" s="242" t="s">
        <v>22870</v>
      </c>
      <c r="E794" s="230">
        <v>17.13</v>
      </c>
    </row>
    <row r="795" spans="1:5" x14ac:dyDescent="0.25">
      <c r="A795" s="236">
        <v>45215</v>
      </c>
      <c r="B795" s="230" t="s">
        <v>22388</v>
      </c>
      <c r="C795" s="242" t="s">
        <v>23087</v>
      </c>
      <c r="D795" s="242" t="s">
        <v>23088</v>
      </c>
      <c r="E795" s="230">
        <v>19.170000000000002</v>
      </c>
    </row>
    <row r="796" spans="1:5" x14ac:dyDescent="0.25">
      <c r="A796" s="236">
        <v>45250</v>
      </c>
      <c r="B796" s="230" t="s">
        <v>22388</v>
      </c>
      <c r="C796" s="242" t="s">
        <v>23556</v>
      </c>
      <c r="D796" s="242" t="s">
        <v>23558</v>
      </c>
      <c r="E796" s="230">
        <v>42.99</v>
      </c>
    </row>
    <row r="797" spans="1:5" x14ac:dyDescent="0.25">
      <c r="A797" s="236">
        <v>45260</v>
      </c>
      <c r="B797" s="230" t="s">
        <v>22388</v>
      </c>
      <c r="C797" s="242" t="s">
        <v>23557</v>
      </c>
      <c r="D797" s="242" t="s">
        <v>23559</v>
      </c>
      <c r="E797" s="230">
        <v>17.5</v>
      </c>
    </row>
    <row r="798" spans="1:5" x14ac:dyDescent="0.25">
      <c r="A798" s="236">
        <v>45320</v>
      </c>
      <c r="B798" s="236" t="s">
        <v>22388</v>
      </c>
      <c r="C798" s="236" t="s">
        <v>23709</v>
      </c>
      <c r="E798" s="878">
        <v>18.21</v>
      </c>
    </row>
    <row r="799" spans="1:5" x14ac:dyDescent="0.25">
      <c r="A799" s="236">
        <v>45336</v>
      </c>
      <c r="B799" s="908" t="s">
        <v>22388</v>
      </c>
      <c r="C799" s="908" t="s">
        <v>23931</v>
      </c>
      <c r="D799" s="908" t="s">
        <v>23932</v>
      </c>
      <c r="E799" s="909">
        <v>20.46</v>
      </c>
    </row>
    <row r="800" spans="1:5" x14ac:dyDescent="0.25">
      <c r="A800" s="236"/>
      <c r="B800" s="236"/>
      <c r="C800" s="236"/>
      <c r="E800" s="831"/>
    </row>
    <row r="801" spans="1:5" x14ac:dyDescent="0.25">
      <c r="A801" s="262" t="s">
        <v>20792</v>
      </c>
      <c r="E801" s="781"/>
    </row>
    <row r="802" spans="1:5" x14ac:dyDescent="0.25">
      <c r="A802" s="236">
        <v>44802</v>
      </c>
      <c r="B802" s="477" t="s">
        <v>16775</v>
      </c>
      <c r="C802" s="251" t="s">
        <v>20746</v>
      </c>
      <c r="D802" s="251" t="s">
        <v>20747</v>
      </c>
      <c r="E802" s="815">
        <v>0.1</v>
      </c>
    </row>
    <row r="803" spans="1:5" x14ac:dyDescent="0.25">
      <c r="A803" s="236">
        <v>44841</v>
      </c>
      <c r="B803" s="477" t="s">
        <v>16775</v>
      </c>
      <c r="C803" s="251" t="s">
        <v>20748</v>
      </c>
      <c r="D803" s="251" t="s">
        <v>20749</v>
      </c>
      <c r="E803" s="815">
        <v>10.09</v>
      </c>
    </row>
    <row r="804" spans="1:5" x14ac:dyDescent="0.25">
      <c r="A804" s="236">
        <v>44858</v>
      </c>
      <c r="B804" s="477" t="s">
        <v>16775</v>
      </c>
      <c r="C804" s="251" t="s">
        <v>20750</v>
      </c>
      <c r="D804" s="251" t="s">
        <v>20751</v>
      </c>
      <c r="E804" s="815">
        <v>29.71</v>
      </c>
    </row>
    <row r="805" spans="1:5" x14ac:dyDescent="0.25">
      <c r="A805" s="236">
        <v>44859</v>
      </c>
      <c r="B805" s="477" t="s">
        <v>16775</v>
      </c>
      <c r="C805" s="251" t="s">
        <v>20752</v>
      </c>
      <c r="D805" s="251" t="s">
        <v>20753</v>
      </c>
      <c r="E805" s="815">
        <v>12</v>
      </c>
    </row>
    <row r="806" spans="1:5" x14ac:dyDescent="0.25">
      <c r="A806" s="816">
        <v>44866</v>
      </c>
      <c r="B806" s="477" t="s">
        <v>16775</v>
      </c>
      <c r="C806" s="251" t="s">
        <v>20991</v>
      </c>
      <c r="D806" s="251" t="s">
        <v>20992</v>
      </c>
      <c r="E806" s="817">
        <v>57.47</v>
      </c>
    </row>
    <row r="807" spans="1:5" x14ac:dyDescent="0.25">
      <c r="A807" s="816">
        <v>44880</v>
      </c>
      <c r="B807" s="477" t="s">
        <v>16775</v>
      </c>
      <c r="C807" s="251" t="s">
        <v>20993</v>
      </c>
      <c r="D807" s="251" t="s">
        <v>20994</v>
      </c>
      <c r="E807" s="817">
        <v>35.44</v>
      </c>
    </row>
    <row r="808" spans="1:5" x14ac:dyDescent="0.25">
      <c r="A808" s="816">
        <v>44880</v>
      </c>
      <c r="B808" s="477" t="s">
        <v>16775</v>
      </c>
      <c r="C808" s="251" t="s">
        <v>20995</v>
      </c>
      <c r="D808" s="251" t="s">
        <v>20996</v>
      </c>
      <c r="E808" s="817">
        <v>15.13</v>
      </c>
    </row>
    <row r="809" spans="1:5" x14ac:dyDescent="0.25">
      <c r="A809" s="816">
        <v>44887</v>
      </c>
      <c r="B809" s="477" t="s">
        <v>16775</v>
      </c>
      <c r="C809" s="251" t="s">
        <v>20997</v>
      </c>
      <c r="D809" s="251" t="s">
        <v>20998</v>
      </c>
      <c r="E809" s="817">
        <v>50.3</v>
      </c>
    </row>
    <row r="810" spans="1:5" x14ac:dyDescent="0.25">
      <c r="A810" s="238">
        <v>44943</v>
      </c>
      <c r="B810" s="819" t="s">
        <v>16775</v>
      </c>
      <c r="C810" s="251" t="s">
        <v>21266</v>
      </c>
      <c r="D810" s="251" t="s">
        <v>21267</v>
      </c>
      <c r="E810" s="817">
        <v>14.75</v>
      </c>
    </row>
    <row r="811" spans="1:5" x14ac:dyDescent="0.25">
      <c r="A811" s="238">
        <v>44958</v>
      </c>
      <c r="B811" s="819" t="s">
        <v>16775</v>
      </c>
      <c r="C811" s="251" t="s">
        <v>21457</v>
      </c>
      <c r="D811" s="251" t="s">
        <v>21463</v>
      </c>
      <c r="E811" s="817">
        <v>41.78</v>
      </c>
    </row>
    <row r="812" spans="1:5" x14ac:dyDescent="0.25">
      <c r="A812" s="238">
        <v>44964</v>
      </c>
      <c r="B812" s="819" t="s">
        <v>16775</v>
      </c>
      <c r="C812" s="251" t="s">
        <v>21458</v>
      </c>
      <c r="D812" s="251" t="s">
        <v>21464</v>
      </c>
      <c r="E812" s="817">
        <v>48.09</v>
      </c>
    </row>
    <row r="813" spans="1:5" x14ac:dyDescent="0.25">
      <c r="A813" s="238">
        <v>44971</v>
      </c>
      <c r="B813" s="819" t="s">
        <v>16775</v>
      </c>
      <c r="C813" s="251" t="s">
        <v>21459</v>
      </c>
      <c r="D813" s="251" t="s">
        <v>21465</v>
      </c>
      <c r="E813" s="817">
        <v>53.4</v>
      </c>
    </row>
    <row r="814" spans="1:5" x14ac:dyDescent="0.25">
      <c r="A814" s="238">
        <v>44978</v>
      </c>
      <c r="B814" s="819" t="s">
        <v>16775</v>
      </c>
      <c r="C814" s="251" t="s">
        <v>21460</v>
      </c>
      <c r="D814" s="251" t="s">
        <v>21466</v>
      </c>
      <c r="E814" s="817">
        <v>39.33</v>
      </c>
    </row>
    <row r="815" spans="1:5" x14ac:dyDescent="0.25">
      <c r="A815" s="238">
        <v>44978</v>
      </c>
      <c r="B815" s="819" t="s">
        <v>16775</v>
      </c>
      <c r="C815" s="251" t="s">
        <v>21461</v>
      </c>
      <c r="D815" s="251" t="s">
        <v>21467</v>
      </c>
      <c r="E815" s="817">
        <v>10.85</v>
      </c>
    </row>
    <row r="816" spans="1:5" x14ac:dyDescent="0.25">
      <c r="A816" s="238">
        <v>44978</v>
      </c>
      <c r="B816" s="819" t="s">
        <v>16775</v>
      </c>
      <c r="C816" s="251" t="s">
        <v>21462</v>
      </c>
      <c r="D816" s="251" t="s">
        <v>21468</v>
      </c>
      <c r="E816" s="817">
        <v>51</v>
      </c>
    </row>
    <row r="817" spans="1:5" x14ac:dyDescent="0.25">
      <c r="A817" s="236">
        <v>44999</v>
      </c>
      <c r="B817" s="810" t="s">
        <v>16775</v>
      </c>
      <c r="C817" s="230" t="s">
        <v>21599</v>
      </c>
      <c r="D817" s="230" t="s">
        <v>21601</v>
      </c>
      <c r="E817" s="230">
        <v>28.64</v>
      </c>
    </row>
    <row r="818" spans="1:5" x14ac:dyDescent="0.25">
      <c r="A818" s="236">
        <v>45013</v>
      </c>
      <c r="B818" s="810" t="s">
        <v>16775</v>
      </c>
      <c r="C818" s="230" t="s">
        <v>21600</v>
      </c>
      <c r="D818" s="230" t="s">
        <v>21602</v>
      </c>
      <c r="E818" s="230">
        <v>13.5</v>
      </c>
    </row>
    <row r="819" spans="1:5" x14ac:dyDescent="0.25">
      <c r="A819" s="236">
        <v>45020</v>
      </c>
      <c r="B819" s="810" t="s">
        <v>16775</v>
      </c>
      <c r="C819" s="242" t="s">
        <v>21731</v>
      </c>
      <c r="D819" s="242" t="s">
        <v>21735</v>
      </c>
      <c r="E819" s="230">
        <v>33.28</v>
      </c>
    </row>
    <row r="820" spans="1:5" x14ac:dyDescent="0.25">
      <c r="A820" s="236">
        <v>45020</v>
      </c>
      <c r="B820" s="810" t="s">
        <v>16775</v>
      </c>
      <c r="C820" s="242" t="s">
        <v>21732</v>
      </c>
      <c r="D820" s="242" t="s">
        <v>21736</v>
      </c>
      <c r="E820" s="230">
        <v>12.71</v>
      </c>
    </row>
    <row r="821" spans="1:5" x14ac:dyDescent="0.25">
      <c r="A821" s="236">
        <v>45042</v>
      </c>
      <c r="B821" s="810" t="s">
        <v>16775</v>
      </c>
      <c r="C821" s="242" t="s">
        <v>21733</v>
      </c>
      <c r="D821" s="242" t="s">
        <v>21737</v>
      </c>
      <c r="E821" s="230">
        <v>16.93</v>
      </c>
    </row>
    <row r="822" spans="1:5" x14ac:dyDescent="0.25">
      <c r="A822" s="236">
        <v>45042</v>
      </c>
      <c r="B822" s="810" t="s">
        <v>16775</v>
      </c>
      <c r="C822" s="242" t="s">
        <v>21734</v>
      </c>
      <c r="D822" s="242" t="s">
        <v>21738</v>
      </c>
      <c r="E822" s="230">
        <v>42.5</v>
      </c>
    </row>
    <row r="823" spans="1:5" x14ac:dyDescent="0.25">
      <c r="A823" s="236">
        <v>45050</v>
      </c>
      <c r="B823" s="810" t="s">
        <v>16775</v>
      </c>
      <c r="C823" s="242" t="s">
        <v>21862</v>
      </c>
      <c r="D823" s="242" t="s">
        <v>21867</v>
      </c>
      <c r="E823" s="230">
        <v>14</v>
      </c>
    </row>
    <row r="824" spans="1:5" x14ac:dyDescent="0.25">
      <c r="A824" s="236">
        <v>45056</v>
      </c>
      <c r="B824" s="810" t="s">
        <v>16775</v>
      </c>
      <c r="C824" s="242" t="s">
        <v>21863</v>
      </c>
      <c r="D824" s="242" t="s">
        <v>21868</v>
      </c>
      <c r="E824" s="230">
        <v>15.88</v>
      </c>
    </row>
    <row r="825" spans="1:5" x14ac:dyDescent="0.25">
      <c r="A825" s="236">
        <v>45065</v>
      </c>
      <c r="B825" s="810" t="s">
        <v>16775</v>
      </c>
      <c r="C825" s="242" t="s">
        <v>21864</v>
      </c>
      <c r="D825" s="242" t="s">
        <v>21869</v>
      </c>
      <c r="E825" s="230">
        <v>22.71</v>
      </c>
    </row>
    <row r="826" spans="1:5" x14ac:dyDescent="0.25">
      <c r="A826" s="236">
        <v>45077</v>
      </c>
      <c r="B826" s="810" t="s">
        <v>16775</v>
      </c>
      <c r="C826" s="242" t="s">
        <v>21865</v>
      </c>
      <c r="D826" s="242" t="s">
        <v>21870</v>
      </c>
      <c r="E826" s="230">
        <v>32.409999999999997</v>
      </c>
    </row>
    <row r="827" spans="1:5" x14ac:dyDescent="0.25">
      <c r="A827" s="236">
        <v>45077</v>
      </c>
      <c r="B827" s="810" t="s">
        <v>16775</v>
      </c>
      <c r="C827" s="242" t="s">
        <v>21866</v>
      </c>
      <c r="D827" s="242" t="s">
        <v>21871</v>
      </c>
      <c r="E827" s="230">
        <v>38.67</v>
      </c>
    </row>
    <row r="828" spans="1:5" x14ac:dyDescent="0.25">
      <c r="A828" s="236">
        <v>45084</v>
      </c>
      <c r="B828" s="810" t="s">
        <v>16775</v>
      </c>
      <c r="C828" s="242" t="s">
        <v>22146</v>
      </c>
      <c r="D828" s="242" t="s">
        <v>22147</v>
      </c>
      <c r="E828" s="230">
        <v>24.16</v>
      </c>
    </row>
    <row r="829" spans="1:5" x14ac:dyDescent="0.25">
      <c r="A829" s="236">
        <v>45090</v>
      </c>
      <c r="B829" s="810" t="s">
        <v>16775</v>
      </c>
      <c r="C829" s="242" t="s">
        <v>22148</v>
      </c>
      <c r="D829" s="242" t="s">
        <v>22149</v>
      </c>
      <c r="E829" s="230">
        <v>14.52</v>
      </c>
    </row>
    <row r="830" spans="1:5" x14ac:dyDescent="0.25">
      <c r="A830" s="236">
        <v>45091</v>
      </c>
      <c r="B830" s="810" t="s">
        <v>16775</v>
      </c>
      <c r="C830" s="242" t="s">
        <v>22150</v>
      </c>
      <c r="D830" s="242" t="s">
        <v>22151</v>
      </c>
      <c r="E830" s="230">
        <v>28.03</v>
      </c>
    </row>
    <row r="831" spans="1:5" x14ac:dyDescent="0.25">
      <c r="A831" s="236">
        <v>45098</v>
      </c>
      <c r="B831" s="810" t="s">
        <v>16775</v>
      </c>
      <c r="C831" s="242" t="s">
        <v>22152</v>
      </c>
      <c r="D831" s="242" t="s">
        <v>22153</v>
      </c>
      <c r="E831" s="230">
        <v>17.11</v>
      </c>
    </row>
    <row r="832" spans="1:5" x14ac:dyDescent="0.25">
      <c r="A832" s="236">
        <v>45098</v>
      </c>
      <c r="B832" s="810" t="s">
        <v>16775</v>
      </c>
      <c r="C832" s="242" t="s">
        <v>22154</v>
      </c>
      <c r="D832" s="242" t="s">
        <v>22155</v>
      </c>
      <c r="E832" s="230">
        <v>42.73</v>
      </c>
    </row>
    <row r="833" spans="1:5" x14ac:dyDescent="0.25">
      <c r="A833" s="236">
        <v>45104</v>
      </c>
      <c r="B833" s="810" t="s">
        <v>16775</v>
      </c>
      <c r="C833" s="242" t="s">
        <v>22156</v>
      </c>
      <c r="D833" s="242" t="s">
        <v>22157</v>
      </c>
      <c r="E833" s="230">
        <v>50.55</v>
      </c>
    </row>
    <row r="834" spans="1:5" x14ac:dyDescent="0.25">
      <c r="A834" s="236">
        <v>45127</v>
      </c>
      <c r="B834" s="810" t="s">
        <v>16775</v>
      </c>
      <c r="C834" s="242" t="s">
        <v>22410</v>
      </c>
      <c r="D834" s="242" t="s">
        <v>22411</v>
      </c>
      <c r="E834" s="781">
        <v>42.78</v>
      </c>
    </row>
    <row r="835" spans="1:5" x14ac:dyDescent="0.25">
      <c r="A835" s="236">
        <v>45129</v>
      </c>
      <c r="B835" s="810" t="s">
        <v>16775</v>
      </c>
      <c r="C835" s="242" t="s">
        <v>22412</v>
      </c>
      <c r="D835" s="242" t="s">
        <v>22413</v>
      </c>
      <c r="E835" s="781">
        <v>17.5</v>
      </c>
    </row>
    <row r="836" spans="1:5" x14ac:dyDescent="0.25">
      <c r="A836" s="236">
        <v>45132</v>
      </c>
      <c r="B836" s="810" t="s">
        <v>16775</v>
      </c>
      <c r="C836" s="242" t="s">
        <v>22414</v>
      </c>
      <c r="D836" s="242" t="s">
        <v>22415</v>
      </c>
      <c r="E836" s="781">
        <v>80</v>
      </c>
    </row>
    <row r="837" spans="1:5" x14ac:dyDescent="0.25">
      <c r="A837" s="236">
        <v>45133</v>
      </c>
      <c r="B837" s="810" t="s">
        <v>16775</v>
      </c>
      <c r="C837" s="242" t="s">
        <v>22416</v>
      </c>
      <c r="D837" s="242" t="s">
        <v>22417</v>
      </c>
      <c r="E837" s="781">
        <v>12.5</v>
      </c>
    </row>
    <row r="838" spans="1:5" x14ac:dyDescent="0.25">
      <c r="A838" s="236">
        <v>45134</v>
      </c>
      <c r="B838" s="810" t="s">
        <v>16775</v>
      </c>
      <c r="C838" s="242" t="s">
        <v>22418</v>
      </c>
      <c r="D838" s="242" t="s">
        <v>22419</v>
      </c>
      <c r="E838" s="781">
        <v>17</v>
      </c>
    </row>
    <row r="839" spans="1:5" x14ac:dyDescent="0.25">
      <c r="A839" s="236">
        <v>45141</v>
      </c>
      <c r="B839" s="477" t="s">
        <v>22388</v>
      </c>
      <c r="C839" s="251" t="s">
        <v>22637</v>
      </c>
      <c r="D839" s="251" t="s">
        <v>22638</v>
      </c>
      <c r="E839" s="781">
        <v>16.670000000000002</v>
      </c>
    </row>
    <row r="840" spans="1:5" x14ac:dyDescent="0.25">
      <c r="A840" s="236">
        <v>45148</v>
      </c>
      <c r="B840" s="477" t="s">
        <v>22388</v>
      </c>
      <c r="C840" s="251" t="s">
        <v>22639</v>
      </c>
      <c r="D840" s="251" t="s">
        <v>22640</v>
      </c>
      <c r="E840" s="781">
        <v>45.9</v>
      </c>
    </row>
    <row r="841" spans="1:5" x14ac:dyDescent="0.25">
      <c r="A841" s="236">
        <v>45152</v>
      </c>
      <c r="B841" s="477" t="s">
        <v>22388</v>
      </c>
      <c r="C841" s="251" t="s">
        <v>22641</v>
      </c>
      <c r="D841" s="251" t="s">
        <v>22642</v>
      </c>
      <c r="E841" s="781">
        <v>3.4</v>
      </c>
    </row>
    <row r="842" spans="1:5" x14ac:dyDescent="0.25">
      <c r="A842" s="236">
        <v>45159</v>
      </c>
      <c r="B842" s="477" t="s">
        <v>22388</v>
      </c>
      <c r="C842" s="251" t="s">
        <v>22643</v>
      </c>
      <c r="D842" s="251" t="s">
        <v>22644</v>
      </c>
      <c r="E842" s="781">
        <v>16.600000000000001</v>
      </c>
    </row>
    <row r="843" spans="1:5" x14ac:dyDescent="0.25">
      <c r="A843" s="236">
        <v>45167</v>
      </c>
      <c r="B843" s="477" t="s">
        <v>22388</v>
      </c>
      <c r="C843" s="251" t="s">
        <v>22645</v>
      </c>
      <c r="D843" s="251" t="s">
        <v>22646</v>
      </c>
      <c r="E843" s="781">
        <v>20.420000000000002</v>
      </c>
    </row>
    <row r="844" spans="1:5" x14ac:dyDescent="0.25">
      <c r="A844" s="236">
        <v>45167</v>
      </c>
      <c r="B844" s="477" t="s">
        <v>22388</v>
      </c>
      <c r="C844" s="251" t="s">
        <v>22647</v>
      </c>
      <c r="D844" s="251" t="s">
        <v>22648</v>
      </c>
      <c r="E844" s="781">
        <v>13.73</v>
      </c>
    </row>
    <row r="845" spans="1:5" x14ac:dyDescent="0.25">
      <c r="A845" s="236">
        <v>45183</v>
      </c>
      <c r="B845" s="477" t="s">
        <v>22388</v>
      </c>
      <c r="C845" s="251" t="s">
        <v>22879</v>
      </c>
      <c r="D845" s="251" t="s">
        <v>22880</v>
      </c>
      <c r="E845" s="781">
        <v>15</v>
      </c>
    </row>
    <row r="846" spans="1:5" x14ac:dyDescent="0.25">
      <c r="A846" s="236">
        <v>45187</v>
      </c>
      <c r="B846" s="477" t="s">
        <v>22388</v>
      </c>
      <c r="C846" s="251" t="s">
        <v>22881</v>
      </c>
      <c r="D846" s="251" t="s">
        <v>22882</v>
      </c>
      <c r="E846" s="781">
        <v>14.7</v>
      </c>
    </row>
    <row r="847" spans="1:5" x14ac:dyDescent="0.25">
      <c r="A847" s="236">
        <v>45195</v>
      </c>
      <c r="B847" s="477" t="s">
        <v>22388</v>
      </c>
      <c r="C847" s="251" t="s">
        <v>22883</v>
      </c>
      <c r="D847" s="251" t="s">
        <v>22884</v>
      </c>
      <c r="E847" s="781">
        <v>16.899999999999999</v>
      </c>
    </row>
    <row r="848" spans="1:5" x14ac:dyDescent="0.25">
      <c r="A848" s="236">
        <v>45204</v>
      </c>
      <c r="B848" s="477" t="s">
        <v>22388</v>
      </c>
      <c r="C848" s="251" t="s">
        <v>23326</v>
      </c>
      <c r="E848" s="197">
        <v>20.059999999999999</v>
      </c>
    </row>
    <row r="849" spans="1:5" x14ac:dyDescent="0.25">
      <c r="A849" s="236">
        <v>45216</v>
      </c>
      <c r="B849" s="477" t="s">
        <v>22388</v>
      </c>
      <c r="C849" s="251" t="s">
        <v>23327</v>
      </c>
      <c r="E849" s="197">
        <v>15</v>
      </c>
    </row>
    <row r="850" spans="1:5" x14ac:dyDescent="0.25">
      <c r="A850" s="236">
        <v>45230</v>
      </c>
      <c r="B850" s="477" t="s">
        <v>22388</v>
      </c>
      <c r="C850" s="251" t="s">
        <v>23328</v>
      </c>
      <c r="E850" s="197">
        <v>27.45</v>
      </c>
    </row>
    <row r="851" spans="1:5" x14ac:dyDescent="0.25">
      <c r="A851" s="236">
        <v>45245</v>
      </c>
      <c r="B851" s="477" t="s">
        <v>22388</v>
      </c>
      <c r="C851" s="251" t="s">
        <v>23560</v>
      </c>
      <c r="D851" s="251" t="s">
        <v>23561</v>
      </c>
      <c r="E851" s="197">
        <v>16.43</v>
      </c>
    </row>
    <row r="852" spans="1:5" x14ac:dyDescent="0.25">
      <c r="A852" s="236">
        <v>45264</v>
      </c>
      <c r="B852" s="236" t="s">
        <v>22388</v>
      </c>
      <c r="C852" s="236" t="s">
        <v>23587</v>
      </c>
      <c r="D852" s="8" t="s">
        <v>23588</v>
      </c>
      <c r="E852" s="831">
        <v>42.81</v>
      </c>
    </row>
    <row r="853" spans="1:5" x14ac:dyDescent="0.25">
      <c r="A853" s="236">
        <v>45265</v>
      </c>
      <c r="B853" s="236" t="s">
        <v>22388</v>
      </c>
      <c r="C853" s="236" t="s">
        <v>23591</v>
      </c>
      <c r="D853" s="8" t="s">
        <v>23594</v>
      </c>
      <c r="E853" s="831">
        <v>15</v>
      </c>
    </row>
    <row r="854" spans="1:5" x14ac:dyDescent="0.25">
      <c r="A854" s="236">
        <v>45273</v>
      </c>
      <c r="B854" s="236" t="s">
        <v>22388</v>
      </c>
      <c r="C854" s="236" t="s">
        <v>23592</v>
      </c>
      <c r="D854" s="828" t="s">
        <v>23595</v>
      </c>
      <c r="E854" s="878">
        <v>15</v>
      </c>
    </row>
    <row r="855" spans="1:5" x14ac:dyDescent="0.25">
      <c r="A855" s="236">
        <v>45286</v>
      </c>
      <c r="B855" s="236" t="s">
        <v>22388</v>
      </c>
      <c r="C855" s="236" t="s">
        <v>23593</v>
      </c>
      <c r="D855" s="828" t="s">
        <v>23596</v>
      </c>
      <c r="E855" s="878">
        <v>14.18</v>
      </c>
    </row>
    <row r="856" spans="1:5" x14ac:dyDescent="0.25">
      <c r="A856" s="236">
        <v>45293</v>
      </c>
      <c r="B856" s="236" t="s">
        <v>22388</v>
      </c>
      <c r="C856" s="236" t="s">
        <v>23710</v>
      </c>
      <c r="E856" s="878">
        <v>8.06</v>
      </c>
    </row>
    <row r="857" spans="1:5" x14ac:dyDescent="0.25">
      <c r="A857" s="236">
        <v>45316</v>
      </c>
      <c r="B857" s="236" t="s">
        <v>22388</v>
      </c>
      <c r="C857" s="236" t="s">
        <v>23711</v>
      </c>
      <c r="E857" s="878">
        <v>10.25</v>
      </c>
    </row>
    <row r="858" spans="1:5" x14ac:dyDescent="0.25">
      <c r="A858" s="236">
        <v>45321</v>
      </c>
      <c r="B858" s="236" t="s">
        <v>22388</v>
      </c>
      <c r="C858" s="236" t="s">
        <v>23712</v>
      </c>
      <c r="E858" s="878">
        <v>13.48</v>
      </c>
    </row>
    <row r="859" spans="1:5" x14ac:dyDescent="0.25">
      <c r="A859" s="236">
        <v>45329</v>
      </c>
      <c r="B859" s="236" t="s">
        <v>22388</v>
      </c>
      <c r="C859" s="236" t="s">
        <v>23933</v>
      </c>
      <c r="E859" s="831">
        <v>15.08</v>
      </c>
    </row>
    <row r="860" spans="1:5" x14ac:dyDescent="0.25">
      <c r="A860" s="236">
        <v>45336</v>
      </c>
      <c r="B860" s="236" t="s">
        <v>22388</v>
      </c>
      <c r="C860" s="236" t="s">
        <v>23934</v>
      </c>
      <c r="E860" s="878">
        <v>79.41</v>
      </c>
    </row>
    <row r="861" spans="1:5" x14ac:dyDescent="0.25">
      <c r="A861" s="236">
        <v>45342</v>
      </c>
      <c r="B861" s="236" t="s">
        <v>22388</v>
      </c>
      <c r="C861" s="236" t="s">
        <v>23935</v>
      </c>
      <c r="E861" s="878">
        <v>26.61</v>
      </c>
    </row>
    <row r="862" spans="1:5" x14ac:dyDescent="0.25">
      <c r="A862" s="236">
        <v>45342</v>
      </c>
      <c r="B862" s="236" t="s">
        <v>22388</v>
      </c>
      <c r="C862" s="236" t="s">
        <v>23936</v>
      </c>
      <c r="E862" s="878">
        <v>18.61</v>
      </c>
    </row>
    <row r="863" spans="1:5" x14ac:dyDescent="0.25">
      <c r="A863" s="236">
        <v>45342</v>
      </c>
      <c r="B863" s="236" t="s">
        <v>22388</v>
      </c>
      <c r="C863" s="236" t="s">
        <v>23937</v>
      </c>
      <c r="E863" s="878">
        <v>52.14</v>
      </c>
    </row>
    <row r="864" spans="1:5" x14ac:dyDescent="0.25">
      <c r="A864" s="236">
        <v>45344</v>
      </c>
      <c r="B864" s="236" t="s">
        <v>22388</v>
      </c>
      <c r="C864" s="236" t="s">
        <v>23938</v>
      </c>
      <c r="E864" s="878">
        <v>8.75</v>
      </c>
    </row>
    <row r="865" spans="1:5" x14ac:dyDescent="0.25">
      <c r="A865" s="236">
        <v>45357</v>
      </c>
      <c r="B865" s="477" t="s">
        <v>22388</v>
      </c>
      <c r="C865" s="251" t="s">
        <v>24248</v>
      </c>
      <c r="E865" s="197">
        <v>30.11</v>
      </c>
    </row>
    <row r="866" spans="1:5" x14ac:dyDescent="0.25">
      <c r="A866" s="236">
        <v>45364</v>
      </c>
      <c r="B866" s="477" t="s">
        <v>22388</v>
      </c>
      <c r="C866" s="251" t="s">
        <v>24249</v>
      </c>
      <c r="E866" s="197">
        <v>19.309999999999999</v>
      </c>
    </row>
    <row r="867" spans="1:5" x14ac:dyDescent="0.25">
      <c r="A867" s="236">
        <v>45370</v>
      </c>
      <c r="B867" s="477" t="s">
        <v>22388</v>
      </c>
      <c r="C867" s="251" t="s">
        <v>24250</v>
      </c>
      <c r="E867" s="197">
        <v>14.63</v>
      </c>
    </row>
  </sheetData>
  <mergeCells count="2">
    <mergeCell ref="A1:E1"/>
    <mergeCell ref="A2:E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B4732-9F9C-4775-8A50-4FAFCB4B562A}">
  <sheetPr>
    <tabColor theme="9" tint="-0.499984740745262"/>
  </sheetPr>
  <dimension ref="A1:C117"/>
  <sheetViews>
    <sheetView zoomScale="115" zoomScaleNormal="115" workbookViewId="0">
      <selection activeCell="B6" sqref="B6"/>
    </sheetView>
  </sheetViews>
  <sheetFormatPr defaultColWidth="8.85546875" defaultRowHeight="15" zeroHeight="1" x14ac:dyDescent="0.25"/>
  <cols>
    <col min="1" max="1" width="76.5703125" style="183" bestFit="1" customWidth="1"/>
    <col min="2" max="16384" width="8.85546875" style="183"/>
  </cols>
  <sheetData>
    <row r="1" spans="1:3" ht="26.25" x14ac:dyDescent="0.25">
      <c r="A1" s="935" t="s">
        <v>10125</v>
      </c>
      <c r="B1" s="935"/>
    </row>
    <row r="2" spans="1:3" ht="18" x14ac:dyDescent="0.25">
      <c r="A2" s="949" t="str">
        <f>'J1.1'!B2</f>
        <v>As at 31 March 2024</v>
      </c>
      <c r="B2" s="945"/>
    </row>
    <row r="3" spans="1:3" x14ac:dyDescent="0.25"/>
    <row r="4" spans="1:3" x14ac:dyDescent="0.25">
      <c r="A4" s="249" t="s">
        <v>9957</v>
      </c>
      <c r="B4" s="250" t="s">
        <v>204</v>
      </c>
    </row>
    <row r="5" spans="1:3" x14ac:dyDescent="0.25">
      <c r="A5" s="821"/>
      <c r="B5" s="822">
        <f>ROUND(SUM(B6:B61),0)</f>
        <v>10236</v>
      </c>
    </row>
    <row r="6" spans="1:3" x14ac:dyDescent="0.25">
      <c r="A6" s="310" t="s">
        <v>23589</v>
      </c>
      <c r="B6" s="820">
        <f>'L1.1'!E7</f>
        <v>2970</v>
      </c>
    </row>
    <row r="7" spans="1:3" x14ac:dyDescent="0.25">
      <c r="A7" s="310" t="s">
        <v>23700</v>
      </c>
      <c r="B7" s="820">
        <f>'L1.1'!E12</f>
        <v>132.68</v>
      </c>
      <c r="C7" s="915"/>
    </row>
    <row r="8" spans="1:3" x14ac:dyDescent="0.25">
      <c r="A8" s="310" t="s">
        <v>24266</v>
      </c>
      <c r="B8" s="820">
        <f>'L1.1'!E16</f>
        <v>275</v>
      </c>
    </row>
    <row r="9" spans="1:3" x14ac:dyDescent="0.25">
      <c r="A9" s="310" t="s">
        <v>24251</v>
      </c>
      <c r="B9" s="820">
        <v>6495</v>
      </c>
    </row>
    <row r="10" spans="1:3" x14ac:dyDescent="0.25">
      <c r="A10" s="310" t="s">
        <v>24254</v>
      </c>
      <c r="B10" s="780">
        <v>0.85</v>
      </c>
    </row>
    <row r="11" spans="1:3" x14ac:dyDescent="0.25">
      <c r="A11" s="310" t="s">
        <v>16598</v>
      </c>
      <c r="B11" s="780">
        <f>'L1.1'!E28</f>
        <v>362.3</v>
      </c>
    </row>
    <row r="12" spans="1:3" x14ac:dyDescent="0.25">
      <c r="A12" s="473" t="s">
        <v>22383</v>
      </c>
      <c r="B12" s="592"/>
    </row>
    <row r="13" spans="1:3" x14ac:dyDescent="0.25">
      <c r="A13" s="281"/>
      <c r="B13" s="282"/>
    </row>
    <row r="14" spans="1:3" x14ac:dyDescent="0.25">
      <c r="A14" s="281"/>
      <c r="B14" s="282"/>
    </row>
    <row r="15" spans="1:3" x14ac:dyDescent="0.25">
      <c r="A15" s="281"/>
      <c r="B15" s="282"/>
    </row>
    <row r="16" spans="1:3" x14ac:dyDescent="0.25">
      <c r="A16" s="227"/>
      <c r="B16" s="228"/>
    </row>
    <row r="17" spans="1:2" x14ac:dyDescent="0.25">
      <c r="A17" s="227"/>
      <c r="B17" s="228"/>
    </row>
    <row r="18" spans="1:2" x14ac:dyDescent="0.25">
      <c r="A18" s="227"/>
      <c r="B18" s="228"/>
    </row>
    <row r="19" spans="1:2" x14ac:dyDescent="0.25">
      <c r="A19" s="189"/>
      <c r="B19" s="190"/>
    </row>
    <row r="20" spans="1:2" x14ac:dyDescent="0.25"/>
    <row r="21" spans="1:2" x14ac:dyDescent="0.25"/>
    <row r="22" spans="1:2" x14ac:dyDescent="0.25"/>
    <row r="23" spans="1:2" x14ac:dyDescent="0.25"/>
    <row r="24" spans="1:2" x14ac:dyDescent="0.25"/>
    <row r="25" spans="1:2" x14ac:dyDescent="0.25"/>
    <row r="26" spans="1:2" x14ac:dyDescent="0.25"/>
    <row r="27" spans="1:2" x14ac:dyDescent="0.25"/>
    <row r="28" spans="1:2" x14ac:dyDescent="0.25"/>
    <row r="29" spans="1:2" x14ac:dyDescent="0.25"/>
    <row r="30" spans="1:2" x14ac:dyDescent="0.25"/>
    <row r="31" spans="1:2" x14ac:dyDescent="0.25"/>
    <row r="32" spans="1:2" x14ac:dyDescent="0.25"/>
    <row r="33" x14ac:dyDescent="0.25"/>
    <row r="34" x14ac:dyDescent="0.25"/>
    <row r="35" x14ac:dyDescent="0.25"/>
    <row r="36" x14ac:dyDescent="0.25"/>
    <row r="37" x14ac:dyDescent="0.25"/>
    <row r="38" x14ac:dyDescent="0.25"/>
    <row r="39" x14ac:dyDescent="0.25"/>
    <row r="40" x14ac:dyDescent="0.25"/>
    <row r="41" x14ac:dyDescent="0.25"/>
    <row r="42" x14ac:dyDescent="0.25"/>
    <row r="43" x14ac:dyDescent="0.25"/>
    <row r="44" x14ac:dyDescent="0.25"/>
    <row r="45" x14ac:dyDescent="0.25"/>
    <row r="46" x14ac:dyDescent="0.25"/>
    <row r="47" x14ac:dyDescent="0.25"/>
    <row r="48" x14ac:dyDescent="0.25"/>
    <row r="49" x14ac:dyDescent="0.25"/>
    <row r="50" x14ac:dyDescent="0.25"/>
    <row r="51" x14ac:dyDescent="0.25"/>
    <row r="52" x14ac:dyDescent="0.25"/>
    <row r="53" x14ac:dyDescent="0.25"/>
    <row r="54" x14ac:dyDescent="0.25"/>
    <row r="55" x14ac:dyDescent="0.25"/>
    <row r="56" x14ac:dyDescent="0.25"/>
    <row r="57" x14ac:dyDescent="0.25"/>
    <row r="58" x14ac:dyDescent="0.25"/>
    <row r="59" x14ac:dyDescent="0.25"/>
    <row r="60" x14ac:dyDescent="0.25"/>
    <row r="61" x14ac:dyDescent="0.25"/>
    <row r="62" x14ac:dyDescent="0.25"/>
    <row r="63" x14ac:dyDescent="0.25"/>
    <row r="64" x14ac:dyDescent="0.25"/>
    <row r="65" x14ac:dyDescent="0.25"/>
    <row r="66" x14ac:dyDescent="0.25"/>
    <row r="67" x14ac:dyDescent="0.25"/>
    <row r="68" x14ac:dyDescent="0.25"/>
    <row r="69" x14ac:dyDescent="0.25"/>
    <row r="70" x14ac:dyDescent="0.25"/>
    <row r="71" x14ac:dyDescent="0.25"/>
    <row r="72" x14ac:dyDescent="0.25"/>
    <row r="73" x14ac:dyDescent="0.25"/>
    <row r="74" x14ac:dyDescent="0.25"/>
    <row r="75" x14ac:dyDescent="0.25"/>
    <row r="76" x14ac:dyDescent="0.25"/>
    <row r="77" x14ac:dyDescent="0.25"/>
    <row r="78" x14ac:dyDescent="0.25"/>
    <row r="79" x14ac:dyDescent="0.25"/>
    <row r="80" x14ac:dyDescent="0.25"/>
    <row r="81" x14ac:dyDescent="0.25"/>
    <row r="82" x14ac:dyDescent="0.25"/>
    <row r="83" x14ac:dyDescent="0.25"/>
    <row r="84" x14ac:dyDescent="0.25"/>
    <row r="85" x14ac:dyDescent="0.25"/>
    <row r="86" x14ac:dyDescent="0.25"/>
    <row r="87" x14ac:dyDescent="0.25"/>
    <row r="88" x14ac:dyDescent="0.25"/>
    <row r="89" x14ac:dyDescent="0.25"/>
    <row r="90" x14ac:dyDescent="0.25"/>
    <row r="91" x14ac:dyDescent="0.25"/>
    <row r="92" x14ac:dyDescent="0.25"/>
    <row r="93" x14ac:dyDescent="0.25"/>
    <row r="94" x14ac:dyDescent="0.25"/>
    <row r="95" x14ac:dyDescent="0.25"/>
    <row r="96" x14ac:dyDescent="0.25"/>
    <row r="97" x14ac:dyDescent="0.25"/>
    <row r="98" x14ac:dyDescent="0.25"/>
    <row r="99" x14ac:dyDescent="0.25"/>
    <row r="100" x14ac:dyDescent="0.25"/>
    <row r="101" x14ac:dyDescent="0.25"/>
    <row r="102" x14ac:dyDescent="0.25"/>
    <row r="103" x14ac:dyDescent="0.25"/>
    <row r="104" x14ac:dyDescent="0.25"/>
    <row r="105" x14ac:dyDescent="0.25"/>
    <row r="106" x14ac:dyDescent="0.25"/>
    <row r="107" x14ac:dyDescent="0.25"/>
    <row r="108" x14ac:dyDescent="0.25"/>
    <row r="109" x14ac:dyDescent="0.25"/>
    <row r="110" x14ac:dyDescent="0.25"/>
    <row r="111" x14ac:dyDescent="0.25"/>
    <row r="112" x14ac:dyDescent="0.25"/>
    <row r="113" x14ac:dyDescent="0.25"/>
    <row r="114" x14ac:dyDescent="0.25"/>
    <row r="115" x14ac:dyDescent="0.25"/>
    <row r="116" x14ac:dyDescent="0.25"/>
    <row r="117" x14ac:dyDescent="0.25"/>
  </sheetData>
  <mergeCells count="2">
    <mergeCell ref="A1:B1"/>
    <mergeCell ref="A2:B2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2EC5F-0E1E-49F2-8C53-DD979290A1B5}">
  <sheetPr>
    <tabColor theme="9" tint="-0.499984740745262"/>
  </sheetPr>
  <dimension ref="A1:F254"/>
  <sheetViews>
    <sheetView topLeftCell="B17" zoomScaleNormal="100" workbookViewId="0">
      <selection activeCell="F28" sqref="F28"/>
    </sheetView>
  </sheetViews>
  <sheetFormatPr defaultColWidth="12" defaultRowHeight="15" x14ac:dyDescent="0.25"/>
  <cols>
    <col min="1" max="1" width="1.85546875" style="183" hidden="1" customWidth="1"/>
    <col min="2" max="2" width="22.28515625" style="183" customWidth="1"/>
    <col min="3" max="3" width="12" style="183"/>
    <col min="4" max="4" width="17.85546875" style="183" customWidth="1"/>
    <col min="5" max="5" width="16.85546875" style="183" customWidth="1"/>
    <col min="6" max="6" width="15.42578125" style="183" customWidth="1"/>
    <col min="7" max="16384" width="12" style="183"/>
  </cols>
  <sheetData>
    <row r="1" spans="2:6" ht="26.25" customHeight="1" x14ac:dyDescent="0.25">
      <c r="B1" s="935" t="s">
        <v>16738</v>
      </c>
      <c r="C1" s="935"/>
      <c r="D1" s="935"/>
      <c r="E1" s="935"/>
    </row>
    <row r="2" spans="2:6" ht="18" customHeight="1" x14ac:dyDescent="0.25">
      <c r="B2" s="936" t="str">
        <f>'J1.1'!B2</f>
        <v>As at 31 March 2024</v>
      </c>
      <c r="C2" s="936"/>
      <c r="D2" s="936"/>
      <c r="E2" s="936"/>
    </row>
    <row r="3" spans="2:6" ht="18" customHeight="1" x14ac:dyDescent="0.25">
      <c r="B3" s="936" t="s">
        <v>23331</v>
      </c>
      <c r="C3" s="936"/>
      <c r="D3" s="936"/>
      <c r="E3" s="936"/>
    </row>
    <row r="4" spans="2:6" ht="18" customHeight="1" x14ac:dyDescent="0.25"/>
    <row r="5" spans="2:6" x14ac:dyDescent="0.25">
      <c r="B5" s="823" t="s">
        <v>1302</v>
      </c>
      <c r="C5" s="824" t="s">
        <v>1303</v>
      </c>
      <c r="D5" s="824" t="s">
        <v>1304</v>
      </c>
      <c r="E5" s="825" t="s">
        <v>204</v>
      </c>
    </row>
    <row r="6" spans="2:6" x14ac:dyDescent="0.25">
      <c r="B6" s="885" t="s">
        <v>23589</v>
      </c>
      <c r="C6" s="885"/>
      <c r="D6" s="885"/>
      <c r="E6" s="80"/>
    </row>
    <row r="7" spans="2:6" x14ac:dyDescent="0.25">
      <c r="B7" s="830">
        <v>45382</v>
      </c>
      <c r="C7" s="830">
        <v>45392</v>
      </c>
      <c r="D7" s="830" t="s">
        <v>24263</v>
      </c>
      <c r="E7" s="831">
        <v>2970</v>
      </c>
      <c r="F7" s="914" t="s">
        <v>24264</v>
      </c>
    </row>
    <row r="8" spans="2:6" x14ac:dyDescent="0.25">
      <c r="B8" s="180" t="s">
        <v>23590</v>
      </c>
      <c r="C8" s="180"/>
      <c r="D8" s="180"/>
      <c r="E8" s="783">
        <f>SUM(E7:E7)</f>
        <v>2970</v>
      </c>
      <c r="F8"/>
    </row>
    <row r="9" spans="2:6" x14ac:dyDescent="0.25">
      <c r="B9" s="177"/>
      <c r="C9" s="177"/>
      <c r="D9" s="177"/>
      <c r="E9"/>
      <c r="F9"/>
    </row>
    <row r="10" spans="2:6" x14ac:dyDescent="0.25">
      <c r="B10" s="893" t="s">
        <v>23700</v>
      </c>
      <c r="C10" s="893"/>
      <c r="D10" s="893"/>
      <c r="E10"/>
      <c r="F10"/>
    </row>
    <row r="11" spans="2:6" x14ac:dyDescent="0.25">
      <c r="B11" s="830">
        <v>45382</v>
      </c>
      <c r="C11" s="830">
        <v>45389</v>
      </c>
      <c r="D11" s="830" t="s">
        <v>24265</v>
      </c>
      <c r="E11" s="895">
        <v>132.68</v>
      </c>
      <c r="F11" s="914" t="s">
        <v>24264</v>
      </c>
    </row>
    <row r="12" spans="2:6" x14ac:dyDescent="0.25">
      <c r="B12" s="894" t="s">
        <v>23701</v>
      </c>
      <c r="C12" s="894"/>
      <c r="D12" s="894"/>
      <c r="E12" s="783">
        <f>SUM(E11:E11)</f>
        <v>132.68</v>
      </c>
    </row>
    <row r="13" spans="2:6" x14ac:dyDescent="0.25">
      <c r="B13"/>
      <c r="C13"/>
      <c r="D13"/>
      <c r="E13"/>
    </row>
    <row r="14" spans="2:6" x14ac:dyDescent="0.25">
      <c r="B14" s="829" t="s">
        <v>24266</v>
      </c>
      <c r="C14" s="893"/>
      <c r="D14" s="893"/>
      <c r="E14"/>
    </row>
    <row r="15" spans="2:6" x14ac:dyDescent="0.25">
      <c r="B15" s="830">
        <v>45371</v>
      </c>
      <c r="C15" s="830">
        <v>45378</v>
      </c>
      <c r="D15" s="8" t="s">
        <v>24267</v>
      </c>
      <c r="E15" s="911">
        <v>275</v>
      </c>
      <c r="F15" s="914" t="s">
        <v>24269</v>
      </c>
    </row>
    <row r="16" spans="2:6" x14ac:dyDescent="0.25">
      <c r="B16" s="180" t="s">
        <v>24268</v>
      </c>
      <c r="C16" s="894"/>
      <c r="D16" s="894"/>
      <c r="E16" s="783">
        <f>SUM(E15:E15)</f>
        <v>275</v>
      </c>
    </row>
    <row r="17" spans="2:6" x14ac:dyDescent="0.25">
      <c r="B17" s="177"/>
      <c r="C17" s="177"/>
      <c r="D17" s="177"/>
      <c r="E17"/>
    </row>
    <row r="18" spans="2:6" x14ac:dyDescent="0.25">
      <c r="B18" s="885" t="s">
        <v>24251</v>
      </c>
      <c r="C18" s="272"/>
      <c r="D18" s="272"/>
      <c r="E18" s="272"/>
    </row>
    <row r="19" spans="2:6" x14ac:dyDescent="0.25">
      <c r="B19" s="912">
        <v>45377</v>
      </c>
      <c r="C19" s="912">
        <v>45384</v>
      </c>
      <c r="D19" s="913" t="s">
        <v>24252</v>
      </c>
      <c r="E19" s="592">
        <v>6495</v>
      </c>
      <c r="F19" s="914" t="s">
        <v>24270</v>
      </c>
    </row>
    <row r="20" spans="2:6" x14ac:dyDescent="0.25">
      <c r="B20" s="180" t="s">
        <v>24253</v>
      </c>
      <c r="C20" s="180"/>
      <c r="D20" s="180"/>
      <c r="E20" s="160">
        <f t="shared" ref="E20" si="0">E19</f>
        <v>6495</v>
      </c>
    </row>
    <row r="21" spans="2:6" x14ac:dyDescent="0.25">
      <c r="C21" s="283"/>
      <c r="D21" s="227"/>
      <c r="E21" s="228"/>
    </row>
    <row r="22" spans="2:6" x14ac:dyDescent="0.25">
      <c r="B22" s="885" t="s">
        <v>24254</v>
      </c>
      <c r="C22" s="272"/>
      <c r="D22" s="272"/>
      <c r="E22" s="272"/>
    </row>
    <row r="23" spans="2:6" x14ac:dyDescent="0.25">
      <c r="B23" s="912">
        <v>45380</v>
      </c>
      <c r="C23" s="912">
        <v>45387</v>
      </c>
      <c r="D23" s="913" t="s">
        <v>24255</v>
      </c>
      <c r="E23" s="592">
        <v>0.85</v>
      </c>
      <c r="F23" s="914" t="s">
        <v>24271</v>
      </c>
    </row>
    <row r="24" spans="2:6" x14ac:dyDescent="0.25">
      <c r="B24" s="180" t="s">
        <v>24256</v>
      </c>
      <c r="C24" s="180"/>
      <c r="D24" s="180"/>
      <c r="E24" s="160">
        <f t="shared" ref="E24" si="1">E23</f>
        <v>0.85</v>
      </c>
    </row>
    <row r="25" spans="2:6" x14ac:dyDescent="0.25">
      <c r="C25" s="283"/>
      <c r="D25" s="227"/>
      <c r="E25" s="228"/>
    </row>
    <row r="26" spans="2:6" x14ac:dyDescent="0.25">
      <c r="B26" s="885" t="s">
        <v>16598</v>
      </c>
      <c r="C26" s="272"/>
      <c r="D26" s="272"/>
      <c r="E26" s="272"/>
    </row>
    <row r="27" spans="2:6" x14ac:dyDescent="0.25">
      <c r="B27" s="912">
        <v>45337</v>
      </c>
      <c r="C27" s="912">
        <v>45337</v>
      </c>
      <c r="D27" s="913" t="s">
        <v>23939</v>
      </c>
      <c r="E27" s="831">
        <v>362.3</v>
      </c>
    </row>
    <row r="28" spans="2:6" x14ac:dyDescent="0.25">
      <c r="B28" s="180" t="s">
        <v>16599</v>
      </c>
      <c r="C28" s="180"/>
      <c r="D28" s="180"/>
      <c r="E28" s="160">
        <f t="shared" ref="E28" si="2">E27</f>
        <v>362.3</v>
      </c>
    </row>
    <row r="29" spans="2:6" x14ac:dyDescent="0.25">
      <c r="C29" s="283"/>
      <c r="D29" s="227"/>
      <c r="E29" s="228"/>
    </row>
    <row r="30" spans="2:6" x14ac:dyDescent="0.25">
      <c r="C30" s="283"/>
      <c r="D30" s="227"/>
      <c r="E30" s="228"/>
    </row>
    <row r="31" spans="2:6" x14ac:dyDescent="0.25">
      <c r="C31" s="283"/>
      <c r="D31" s="227"/>
      <c r="E31" s="228"/>
    </row>
    <row r="32" spans="2:6" x14ac:dyDescent="0.25">
      <c r="C32" s="283"/>
      <c r="D32" s="227"/>
      <c r="E32" s="228"/>
    </row>
    <row r="33" spans="3:5" x14ac:dyDescent="0.25">
      <c r="C33" s="283"/>
      <c r="D33" s="227"/>
      <c r="E33" s="228"/>
    </row>
    <row r="34" spans="3:5" x14ac:dyDescent="0.25">
      <c r="C34" s="283"/>
      <c r="D34" s="227"/>
      <c r="E34" s="228"/>
    </row>
    <row r="35" spans="3:5" x14ac:dyDescent="0.25">
      <c r="C35" s="283"/>
      <c r="D35" s="227"/>
      <c r="E35" s="228"/>
    </row>
    <row r="36" spans="3:5" x14ac:dyDescent="0.25">
      <c r="C36" s="283"/>
      <c r="D36" s="227"/>
      <c r="E36" s="228"/>
    </row>
    <row r="37" spans="3:5" x14ac:dyDescent="0.25">
      <c r="C37" s="283"/>
      <c r="D37" s="227"/>
      <c r="E37" s="228"/>
    </row>
    <row r="38" spans="3:5" x14ac:dyDescent="0.25">
      <c r="C38" s="283"/>
      <c r="D38" s="227"/>
      <c r="E38" s="228"/>
    </row>
    <row r="39" spans="3:5" x14ac:dyDescent="0.25">
      <c r="C39" s="283"/>
      <c r="D39" s="227"/>
      <c r="E39" s="228"/>
    </row>
    <row r="40" spans="3:5" x14ac:dyDescent="0.25">
      <c r="C40" s="283"/>
      <c r="D40" s="227"/>
      <c r="E40" s="228"/>
    </row>
    <row r="41" spans="3:5" x14ac:dyDescent="0.25">
      <c r="C41" s="283"/>
      <c r="D41" s="227"/>
      <c r="E41" s="228"/>
    </row>
    <row r="42" spans="3:5" x14ac:dyDescent="0.25">
      <c r="C42" s="283"/>
      <c r="D42" s="227"/>
      <c r="E42" s="228"/>
    </row>
    <row r="43" spans="3:5" x14ac:dyDescent="0.25">
      <c r="C43" s="283"/>
      <c r="D43" s="227"/>
      <c r="E43" s="228"/>
    </row>
    <row r="44" spans="3:5" x14ac:dyDescent="0.25">
      <c r="C44" s="283"/>
      <c r="D44" s="227"/>
      <c r="E44" s="228"/>
    </row>
    <row r="45" spans="3:5" x14ac:dyDescent="0.25">
      <c r="C45" s="283"/>
      <c r="D45" s="227"/>
      <c r="E45" s="228"/>
    </row>
    <row r="46" spans="3:5" x14ac:dyDescent="0.25">
      <c r="C46" s="283"/>
      <c r="D46" s="227"/>
      <c r="E46" s="228"/>
    </row>
    <row r="47" spans="3:5" x14ac:dyDescent="0.25">
      <c r="C47" s="283"/>
      <c r="D47" s="227"/>
      <c r="E47" s="228"/>
    </row>
    <row r="48" spans="3:5" x14ac:dyDescent="0.25">
      <c r="C48" s="283"/>
      <c r="D48" s="227"/>
      <c r="E48" s="228"/>
    </row>
    <row r="49" spans="3:5" x14ac:dyDescent="0.25">
      <c r="C49" s="283"/>
      <c r="D49" s="227"/>
      <c r="E49" s="228"/>
    </row>
    <row r="50" spans="3:5" x14ac:dyDescent="0.25">
      <c r="C50" s="283"/>
      <c r="D50" s="227"/>
      <c r="E50" s="228"/>
    </row>
    <row r="51" spans="3:5" x14ac:dyDescent="0.25">
      <c r="C51" s="283"/>
      <c r="D51" s="227"/>
      <c r="E51" s="228"/>
    </row>
    <row r="52" spans="3:5" x14ac:dyDescent="0.25">
      <c r="C52" s="283"/>
      <c r="D52" s="227"/>
      <c r="E52" s="228"/>
    </row>
    <row r="53" spans="3:5" x14ac:dyDescent="0.25">
      <c r="C53" s="283"/>
      <c r="D53" s="227"/>
      <c r="E53" s="228"/>
    </row>
    <row r="54" spans="3:5" x14ac:dyDescent="0.25">
      <c r="C54" s="283"/>
      <c r="D54" s="227"/>
      <c r="E54" s="228"/>
    </row>
    <row r="55" spans="3:5" x14ac:dyDescent="0.25">
      <c r="C55" s="283"/>
      <c r="D55" s="227"/>
      <c r="E55" s="228"/>
    </row>
    <row r="56" spans="3:5" x14ac:dyDescent="0.25">
      <c r="C56" s="283"/>
      <c r="D56" s="227"/>
      <c r="E56" s="228"/>
    </row>
    <row r="57" spans="3:5" x14ac:dyDescent="0.25">
      <c r="C57" s="283"/>
      <c r="D57" s="227"/>
      <c r="E57" s="228"/>
    </row>
    <row r="58" spans="3:5" x14ac:dyDescent="0.25">
      <c r="C58" s="283"/>
      <c r="D58" s="227"/>
      <c r="E58" s="228"/>
    </row>
    <row r="59" spans="3:5" x14ac:dyDescent="0.25">
      <c r="C59" s="283"/>
      <c r="D59" s="227"/>
      <c r="E59" s="228"/>
    </row>
    <row r="60" spans="3:5" x14ac:dyDescent="0.25">
      <c r="C60" s="283"/>
      <c r="D60" s="227"/>
      <c r="E60" s="228"/>
    </row>
    <row r="61" spans="3:5" x14ac:dyDescent="0.25">
      <c r="C61" s="283"/>
      <c r="D61" s="227"/>
      <c r="E61" s="228"/>
    </row>
    <row r="62" spans="3:5" x14ac:dyDescent="0.25">
      <c r="C62" s="283"/>
      <c r="D62" s="227"/>
      <c r="E62" s="228"/>
    </row>
    <row r="63" spans="3:5" x14ac:dyDescent="0.25">
      <c r="C63" s="283"/>
      <c r="D63" s="227"/>
      <c r="E63" s="228"/>
    </row>
    <row r="64" spans="3:5" x14ac:dyDescent="0.25">
      <c r="C64" s="283"/>
      <c r="D64" s="227"/>
      <c r="E64" s="228"/>
    </row>
    <row r="65" spans="3:5" x14ac:dyDescent="0.25">
      <c r="C65" s="283"/>
      <c r="D65" s="227"/>
      <c r="E65" s="228"/>
    </row>
    <row r="66" spans="3:5" x14ac:dyDescent="0.25">
      <c r="C66" s="283"/>
      <c r="D66" s="227"/>
      <c r="E66" s="228"/>
    </row>
    <row r="67" spans="3:5" x14ac:dyDescent="0.25">
      <c r="C67" s="283"/>
      <c r="D67" s="227"/>
      <c r="E67" s="228"/>
    </row>
    <row r="68" spans="3:5" x14ac:dyDescent="0.25">
      <c r="C68" s="283"/>
      <c r="D68" s="227"/>
      <c r="E68" s="228"/>
    </row>
    <row r="69" spans="3:5" x14ac:dyDescent="0.25">
      <c r="C69" s="283"/>
      <c r="D69" s="227"/>
      <c r="E69" s="228"/>
    </row>
    <row r="70" spans="3:5" x14ac:dyDescent="0.25">
      <c r="C70" s="283"/>
      <c r="D70" s="227"/>
      <c r="E70" s="228"/>
    </row>
    <row r="71" spans="3:5" x14ac:dyDescent="0.25">
      <c r="C71" s="283"/>
      <c r="D71" s="227"/>
      <c r="E71" s="228"/>
    </row>
    <row r="72" spans="3:5" x14ac:dyDescent="0.25">
      <c r="C72" s="283"/>
      <c r="D72" s="227"/>
      <c r="E72" s="228"/>
    </row>
    <row r="73" spans="3:5" x14ac:dyDescent="0.25">
      <c r="C73" s="283"/>
      <c r="D73" s="227"/>
      <c r="E73" s="228"/>
    </row>
    <row r="74" spans="3:5" x14ac:dyDescent="0.25">
      <c r="C74" s="283"/>
      <c r="D74" s="227"/>
      <c r="E74" s="228"/>
    </row>
    <row r="75" spans="3:5" x14ac:dyDescent="0.25">
      <c r="C75" s="283"/>
      <c r="D75" s="227"/>
      <c r="E75" s="228"/>
    </row>
    <row r="76" spans="3:5" x14ac:dyDescent="0.25">
      <c r="C76" s="283"/>
      <c r="D76" s="227"/>
      <c r="E76" s="228"/>
    </row>
    <row r="77" spans="3:5" x14ac:dyDescent="0.25">
      <c r="C77" s="283"/>
      <c r="D77" s="227"/>
      <c r="E77" s="228"/>
    </row>
    <row r="78" spans="3:5" x14ac:dyDescent="0.25">
      <c r="C78" s="283"/>
      <c r="D78" s="227"/>
      <c r="E78" s="228"/>
    </row>
    <row r="79" spans="3:5" x14ac:dyDescent="0.25">
      <c r="C79" s="283"/>
      <c r="D79" s="227"/>
      <c r="E79" s="228"/>
    </row>
    <row r="80" spans="3:5" x14ac:dyDescent="0.25">
      <c r="C80" s="283"/>
      <c r="D80" s="227"/>
      <c r="E80" s="228"/>
    </row>
    <row r="81" spans="3:5" x14ac:dyDescent="0.25">
      <c r="C81" s="283"/>
      <c r="D81" s="227"/>
      <c r="E81" s="228"/>
    </row>
    <row r="82" spans="3:5" x14ac:dyDescent="0.25">
      <c r="C82" s="283"/>
      <c r="D82" s="227"/>
      <c r="E82" s="228"/>
    </row>
    <row r="83" spans="3:5" x14ac:dyDescent="0.25">
      <c r="C83" s="283"/>
      <c r="D83" s="227"/>
      <c r="E83" s="228"/>
    </row>
    <row r="84" spans="3:5" x14ac:dyDescent="0.25">
      <c r="C84" s="283"/>
      <c r="D84" s="227"/>
      <c r="E84" s="228"/>
    </row>
    <row r="85" spans="3:5" x14ac:dyDescent="0.25">
      <c r="C85" s="283"/>
      <c r="D85" s="227"/>
      <c r="E85" s="228"/>
    </row>
    <row r="86" spans="3:5" x14ac:dyDescent="0.25">
      <c r="C86" s="283"/>
      <c r="D86" s="227"/>
      <c r="E86" s="228"/>
    </row>
    <row r="87" spans="3:5" x14ac:dyDescent="0.25">
      <c r="C87" s="283"/>
      <c r="D87" s="227"/>
      <c r="E87" s="228"/>
    </row>
    <row r="88" spans="3:5" x14ac:dyDescent="0.25">
      <c r="C88" s="283"/>
      <c r="D88" s="227"/>
      <c r="E88" s="228"/>
    </row>
    <row r="89" spans="3:5" x14ac:dyDescent="0.25">
      <c r="C89" s="283"/>
      <c r="D89" s="227"/>
      <c r="E89" s="228"/>
    </row>
    <row r="90" spans="3:5" x14ac:dyDescent="0.25">
      <c r="C90" s="283"/>
      <c r="D90" s="227"/>
      <c r="E90" s="228"/>
    </row>
    <row r="91" spans="3:5" x14ac:dyDescent="0.25">
      <c r="C91" s="283"/>
      <c r="D91" s="227"/>
      <c r="E91" s="228"/>
    </row>
    <row r="92" spans="3:5" x14ac:dyDescent="0.25">
      <c r="C92" s="283"/>
      <c r="D92" s="227"/>
      <c r="E92" s="228"/>
    </row>
    <row r="93" spans="3:5" x14ac:dyDescent="0.25">
      <c r="C93" s="283"/>
      <c r="D93" s="227"/>
      <c r="E93" s="228"/>
    </row>
    <row r="94" spans="3:5" x14ac:dyDescent="0.25">
      <c r="C94" s="283"/>
      <c r="D94" s="227"/>
      <c r="E94" s="228"/>
    </row>
    <row r="95" spans="3:5" x14ac:dyDescent="0.25">
      <c r="C95" s="283"/>
      <c r="D95" s="227"/>
      <c r="E95" s="228"/>
    </row>
    <row r="96" spans="3:5" x14ac:dyDescent="0.25">
      <c r="C96" s="283"/>
      <c r="D96" s="227"/>
      <c r="E96" s="228"/>
    </row>
    <row r="97" spans="3:5" x14ac:dyDescent="0.25">
      <c r="C97" s="283"/>
      <c r="D97" s="227"/>
      <c r="E97" s="228"/>
    </row>
    <row r="98" spans="3:5" x14ac:dyDescent="0.25">
      <c r="C98" s="283"/>
      <c r="D98" s="227"/>
      <c r="E98" s="228"/>
    </row>
    <row r="99" spans="3:5" x14ac:dyDescent="0.25">
      <c r="C99" s="283"/>
      <c r="D99" s="227"/>
      <c r="E99" s="228"/>
    </row>
    <row r="100" spans="3:5" x14ac:dyDescent="0.25">
      <c r="C100" s="283"/>
      <c r="D100" s="227"/>
      <c r="E100" s="228"/>
    </row>
    <row r="101" spans="3:5" x14ac:dyDescent="0.25">
      <c r="C101" s="283"/>
      <c r="D101" s="227"/>
      <c r="E101" s="228"/>
    </row>
    <row r="102" spans="3:5" x14ac:dyDescent="0.25">
      <c r="C102" s="283"/>
      <c r="D102" s="227"/>
      <c r="E102" s="228"/>
    </row>
    <row r="103" spans="3:5" x14ac:dyDescent="0.25">
      <c r="C103" s="283"/>
      <c r="D103" s="227"/>
      <c r="E103" s="228"/>
    </row>
    <row r="104" spans="3:5" x14ac:dyDescent="0.25">
      <c r="C104" s="283"/>
      <c r="D104" s="227"/>
      <c r="E104" s="228"/>
    </row>
    <row r="105" spans="3:5" x14ac:dyDescent="0.25">
      <c r="C105" s="283"/>
      <c r="D105" s="227"/>
      <c r="E105" s="228"/>
    </row>
    <row r="106" spans="3:5" x14ac:dyDescent="0.25">
      <c r="C106" s="283"/>
      <c r="D106" s="227"/>
      <c r="E106" s="228"/>
    </row>
    <row r="107" spans="3:5" x14ac:dyDescent="0.25">
      <c r="C107" s="283"/>
      <c r="D107" s="227"/>
      <c r="E107" s="228"/>
    </row>
    <row r="108" spans="3:5" x14ac:dyDescent="0.25">
      <c r="C108" s="283"/>
      <c r="D108" s="227"/>
      <c r="E108" s="228"/>
    </row>
    <row r="109" spans="3:5" x14ac:dyDescent="0.25">
      <c r="C109" s="283"/>
      <c r="D109" s="227"/>
      <c r="E109" s="228"/>
    </row>
    <row r="110" spans="3:5" x14ac:dyDescent="0.25">
      <c r="C110" s="283"/>
      <c r="D110" s="227"/>
      <c r="E110" s="228"/>
    </row>
    <row r="111" spans="3:5" x14ac:dyDescent="0.25">
      <c r="C111" s="283"/>
      <c r="D111" s="227"/>
      <c r="E111" s="228"/>
    </row>
    <row r="112" spans="3:5" x14ac:dyDescent="0.25">
      <c r="C112" s="283"/>
      <c r="D112" s="227"/>
      <c r="E112" s="228"/>
    </row>
    <row r="113" spans="3:5" x14ac:dyDescent="0.25">
      <c r="C113" s="283"/>
      <c r="D113" s="227"/>
      <c r="E113" s="228"/>
    </row>
    <row r="114" spans="3:5" x14ac:dyDescent="0.25">
      <c r="C114" s="283"/>
      <c r="D114" s="227"/>
      <c r="E114" s="228"/>
    </row>
    <row r="115" spans="3:5" x14ac:dyDescent="0.25">
      <c r="C115" s="283"/>
      <c r="D115" s="227"/>
      <c r="E115" s="228"/>
    </row>
    <row r="116" spans="3:5" x14ac:dyDescent="0.25">
      <c r="C116" s="283"/>
      <c r="D116" s="227"/>
      <c r="E116" s="228"/>
    </row>
    <row r="117" spans="3:5" x14ac:dyDescent="0.25">
      <c r="C117" s="283"/>
      <c r="D117" s="227"/>
      <c r="E117" s="228"/>
    </row>
    <row r="118" spans="3:5" x14ac:dyDescent="0.25">
      <c r="C118" s="283"/>
      <c r="D118" s="227"/>
      <c r="E118" s="228"/>
    </row>
    <row r="119" spans="3:5" x14ac:dyDescent="0.25">
      <c r="C119" s="283"/>
      <c r="D119" s="227"/>
      <c r="E119" s="228"/>
    </row>
    <row r="120" spans="3:5" x14ac:dyDescent="0.25">
      <c r="C120" s="283"/>
      <c r="D120" s="227"/>
      <c r="E120" s="228"/>
    </row>
    <row r="121" spans="3:5" x14ac:dyDescent="0.25">
      <c r="C121" s="283"/>
      <c r="D121" s="227"/>
      <c r="E121" s="228"/>
    </row>
    <row r="122" spans="3:5" x14ac:dyDescent="0.25">
      <c r="C122" s="283"/>
      <c r="D122" s="227"/>
      <c r="E122" s="228"/>
    </row>
    <row r="123" spans="3:5" x14ac:dyDescent="0.25">
      <c r="C123" s="283"/>
      <c r="D123" s="227"/>
      <c r="E123" s="228"/>
    </row>
    <row r="124" spans="3:5" x14ac:dyDescent="0.25">
      <c r="C124" s="283"/>
      <c r="D124" s="227"/>
      <c r="E124" s="228"/>
    </row>
    <row r="125" spans="3:5" x14ac:dyDescent="0.25">
      <c r="C125" s="283"/>
      <c r="D125" s="227"/>
      <c r="E125" s="228"/>
    </row>
    <row r="126" spans="3:5" x14ac:dyDescent="0.25">
      <c r="C126" s="283"/>
      <c r="D126" s="227"/>
      <c r="E126" s="228"/>
    </row>
    <row r="127" spans="3:5" x14ac:dyDescent="0.25">
      <c r="C127" s="283"/>
      <c r="D127" s="227"/>
      <c r="E127" s="228"/>
    </row>
    <row r="128" spans="3:5" x14ac:dyDescent="0.25">
      <c r="C128" s="283"/>
      <c r="D128" s="227"/>
      <c r="E128" s="228"/>
    </row>
    <row r="129" spans="3:5" x14ac:dyDescent="0.25">
      <c r="C129" s="283"/>
      <c r="D129" s="227"/>
      <c r="E129" s="228"/>
    </row>
    <row r="130" spans="3:5" x14ac:dyDescent="0.25">
      <c r="C130" s="283"/>
      <c r="D130" s="227"/>
      <c r="E130" s="228"/>
    </row>
    <row r="131" spans="3:5" x14ac:dyDescent="0.25">
      <c r="C131" s="283"/>
      <c r="D131" s="227"/>
      <c r="E131" s="228"/>
    </row>
    <row r="132" spans="3:5" x14ac:dyDescent="0.25">
      <c r="C132" s="283"/>
      <c r="D132" s="227"/>
      <c r="E132" s="228"/>
    </row>
    <row r="133" spans="3:5" x14ac:dyDescent="0.25">
      <c r="C133" s="283"/>
      <c r="D133" s="227"/>
      <c r="E133" s="228"/>
    </row>
    <row r="134" spans="3:5" x14ac:dyDescent="0.25">
      <c r="C134" s="283"/>
      <c r="D134" s="227"/>
      <c r="E134" s="228"/>
    </row>
    <row r="135" spans="3:5" x14ac:dyDescent="0.25">
      <c r="C135" s="283"/>
      <c r="D135" s="227"/>
      <c r="E135" s="228"/>
    </row>
    <row r="136" spans="3:5" x14ac:dyDescent="0.25">
      <c r="C136" s="283"/>
      <c r="D136" s="227"/>
      <c r="E136" s="228"/>
    </row>
    <row r="137" spans="3:5" x14ac:dyDescent="0.25">
      <c r="C137" s="283"/>
      <c r="D137" s="227"/>
      <c r="E137" s="228"/>
    </row>
    <row r="138" spans="3:5" x14ac:dyDescent="0.25">
      <c r="C138" s="283"/>
      <c r="D138" s="227"/>
      <c r="E138" s="228"/>
    </row>
    <row r="139" spans="3:5" x14ac:dyDescent="0.25">
      <c r="C139" s="283"/>
      <c r="D139" s="227"/>
      <c r="E139" s="228"/>
    </row>
    <row r="140" spans="3:5" x14ac:dyDescent="0.25">
      <c r="C140" s="283"/>
      <c r="D140" s="227"/>
      <c r="E140" s="228"/>
    </row>
    <row r="141" spans="3:5" x14ac:dyDescent="0.25">
      <c r="C141" s="283"/>
      <c r="D141" s="227"/>
      <c r="E141" s="228"/>
    </row>
    <row r="142" spans="3:5" x14ac:dyDescent="0.25">
      <c r="C142" s="283"/>
      <c r="D142" s="227"/>
      <c r="E142" s="228"/>
    </row>
    <row r="143" spans="3:5" x14ac:dyDescent="0.25">
      <c r="C143" s="283"/>
      <c r="D143" s="227"/>
      <c r="E143" s="228"/>
    </row>
    <row r="144" spans="3:5" x14ac:dyDescent="0.25">
      <c r="C144" s="283"/>
      <c r="D144" s="227"/>
      <c r="E144" s="228"/>
    </row>
    <row r="145" spans="3:5" x14ac:dyDescent="0.25">
      <c r="C145" s="283"/>
      <c r="D145" s="227"/>
      <c r="E145" s="228"/>
    </row>
    <row r="146" spans="3:5" x14ac:dyDescent="0.25">
      <c r="C146" s="283"/>
      <c r="D146" s="227"/>
      <c r="E146" s="228"/>
    </row>
    <row r="147" spans="3:5" x14ac:dyDescent="0.25">
      <c r="C147" s="283"/>
      <c r="D147" s="227"/>
      <c r="E147" s="228"/>
    </row>
    <row r="148" spans="3:5" x14ac:dyDescent="0.25">
      <c r="C148" s="283"/>
      <c r="D148" s="227"/>
      <c r="E148" s="228"/>
    </row>
    <row r="149" spans="3:5" x14ac:dyDescent="0.25">
      <c r="C149" s="283"/>
      <c r="D149" s="227"/>
      <c r="E149" s="228"/>
    </row>
    <row r="150" spans="3:5" x14ac:dyDescent="0.25">
      <c r="C150" s="283"/>
      <c r="D150" s="227"/>
      <c r="E150" s="228"/>
    </row>
    <row r="151" spans="3:5" x14ac:dyDescent="0.25">
      <c r="C151" s="283"/>
      <c r="D151" s="227"/>
      <c r="E151" s="228"/>
    </row>
    <row r="152" spans="3:5" x14ac:dyDescent="0.25">
      <c r="C152" s="283"/>
      <c r="D152" s="227"/>
      <c r="E152" s="228"/>
    </row>
    <row r="153" spans="3:5" x14ac:dyDescent="0.25">
      <c r="C153" s="283"/>
      <c r="D153" s="227"/>
      <c r="E153" s="228"/>
    </row>
    <row r="154" spans="3:5" x14ac:dyDescent="0.25">
      <c r="C154" s="283"/>
      <c r="D154" s="227"/>
      <c r="E154" s="228"/>
    </row>
    <row r="155" spans="3:5" x14ac:dyDescent="0.25">
      <c r="C155" s="283"/>
      <c r="D155" s="227"/>
      <c r="E155" s="228"/>
    </row>
    <row r="156" spans="3:5" x14ac:dyDescent="0.25">
      <c r="C156" s="283"/>
      <c r="D156" s="227"/>
      <c r="E156" s="228"/>
    </row>
    <row r="157" spans="3:5" x14ac:dyDescent="0.25">
      <c r="C157" s="283"/>
      <c r="D157" s="227"/>
      <c r="E157" s="228"/>
    </row>
    <row r="158" spans="3:5" x14ac:dyDescent="0.25">
      <c r="C158" s="283"/>
      <c r="D158" s="227"/>
      <c r="E158" s="228"/>
    </row>
    <row r="159" spans="3:5" x14ac:dyDescent="0.25">
      <c r="C159" s="283"/>
      <c r="D159" s="227"/>
      <c r="E159" s="228"/>
    </row>
    <row r="160" spans="3:5" x14ac:dyDescent="0.25">
      <c r="C160" s="283"/>
      <c r="D160" s="227"/>
      <c r="E160" s="228"/>
    </row>
    <row r="161" spans="3:5" x14ac:dyDescent="0.25">
      <c r="C161" s="283"/>
      <c r="D161" s="227"/>
      <c r="E161" s="228"/>
    </row>
    <row r="162" spans="3:5" x14ac:dyDescent="0.25">
      <c r="C162" s="283"/>
      <c r="D162" s="227"/>
      <c r="E162" s="228"/>
    </row>
    <row r="163" spans="3:5" x14ac:dyDescent="0.25">
      <c r="C163" s="283"/>
      <c r="D163" s="227"/>
      <c r="E163" s="228"/>
    </row>
    <row r="164" spans="3:5" x14ac:dyDescent="0.25">
      <c r="C164" s="283"/>
      <c r="D164" s="227"/>
      <c r="E164" s="228"/>
    </row>
    <row r="165" spans="3:5" x14ac:dyDescent="0.25">
      <c r="C165" s="283"/>
      <c r="D165" s="227"/>
      <c r="E165" s="228"/>
    </row>
    <row r="166" spans="3:5" x14ac:dyDescent="0.25">
      <c r="C166" s="283"/>
      <c r="D166" s="227"/>
      <c r="E166" s="228"/>
    </row>
    <row r="167" spans="3:5" x14ac:dyDescent="0.25">
      <c r="C167" s="283"/>
      <c r="D167" s="227"/>
      <c r="E167" s="228"/>
    </row>
    <row r="168" spans="3:5" x14ac:dyDescent="0.25">
      <c r="C168" s="283"/>
      <c r="D168" s="227"/>
      <c r="E168" s="228"/>
    </row>
    <row r="169" spans="3:5" x14ac:dyDescent="0.25">
      <c r="C169" s="283"/>
      <c r="D169" s="227"/>
      <c r="E169" s="228"/>
    </row>
    <row r="170" spans="3:5" x14ac:dyDescent="0.25">
      <c r="C170" s="283"/>
      <c r="D170" s="227"/>
      <c r="E170" s="228"/>
    </row>
    <row r="171" spans="3:5" x14ac:dyDescent="0.25">
      <c r="C171" s="283"/>
      <c r="D171" s="227"/>
      <c r="E171" s="228"/>
    </row>
    <row r="172" spans="3:5" x14ac:dyDescent="0.25">
      <c r="C172" s="283"/>
      <c r="D172" s="227"/>
      <c r="E172" s="228"/>
    </row>
    <row r="173" spans="3:5" x14ac:dyDescent="0.25">
      <c r="C173" s="283"/>
      <c r="D173" s="227"/>
      <c r="E173" s="228"/>
    </row>
    <row r="174" spans="3:5" x14ac:dyDescent="0.25">
      <c r="C174" s="283"/>
      <c r="D174" s="227"/>
      <c r="E174" s="228"/>
    </row>
    <row r="175" spans="3:5" x14ac:dyDescent="0.25">
      <c r="C175" s="283"/>
      <c r="D175" s="227"/>
      <c r="E175" s="228"/>
    </row>
    <row r="176" spans="3:5" x14ac:dyDescent="0.25">
      <c r="C176" s="283"/>
      <c r="D176" s="227"/>
      <c r="E176" s="228"/>
    </row>
    <row r="177" spans="3:5" x14ac:dyDescent="0.25">
      <c r="C177" s="283"/>
      <c r="D177" s="227"/>
      <c r="E177" s="228"/>
    </row>
    <row r="178" spans="3:5" x14ac:dyDescent="0.25">
      <c r="C178" s="283"/>
      <c r="D178" s="227"/>
      <c r="E178" s="228"/>
    </row>
    <row r="179" spans="3:5" x14ac:dyDescent="0.25">
      <c r="C179" s="283"/>
      <c r="D179" s="227"/>
      <c r="E179" s="228"/>
    </row>
    <row r="180" spans="3:5" x14ac:dyDescent="0.25">
      <c r="C180" s="283"/>
      <c r="D180" s="227"/>
      <c r="E180" s="228"/>
    </row>
    <row r="181" spans="3:5" x14ac:dyDescent="0.25">
      <c r="C181" s="283"/>
      <c r="D181" s="227"/>
      <c r="E181" s="228"/>
    </row>
    <row r="182" spans="3:5" x14ac:dyDescent="0.25">
      <c r="C182" s="283"/>
      <c r="D182" s="227"/>
      <c r="E182" s="228"/>
    </row>
    <row r="183" spans="3:5" x14ac:dyDescent="0.25">
      <c r="C183" s="283"/>
      <c r="D183" s="227"/>
      <c r="E183" s="228"/>
    </row>
    <row r="184" spans="3:5" x14ac:dyDescent="0.25">
      <c r="C184" s="283"/>
      <c r="D184" s="227"/>
      <c r="E184" s="228"/>
    </row>
    <row r="185" spans="3:5" x14ac:dyDescent="0.25">
      <c r="C185" s="283"/>
      <c r="D185" s="227"/>
      <c r="E185" s="228"/>
    </row>
    <row r="186" spans="3:5" x14ac:dyDescent="0.25">
      <c r="C186" s="283"/>
      <c r="D186" s="227"/>
      <c r="E186" s="228"/>
    </row>
    <row r="187" spans="3:5" x14ac:dyDescent="0.25">
      <c r="C187" s="283"/>
      <c r="D187" s="227"/>
      <c r="E187" s="228"/>
    </row>
    <row r="188" spans="3:5" x14ac:dyDescent="0.25">
      <c r="C188" s="283"/>
      <c r="D188" s="227"/>
      <c r="E188" s="228"/>
    </row>
    <row r="189" spans="3:5" x14ac:dyDescent="0.25">
      <c r="C189" s="283"/>
      <c r="D189" s="227"/>
      <c r="E189" s="228"/>
    </row>
    <row r="190" spans="3:5" x14ac:dyDescent="0.25">
      <c r="C190" s="283"/>
      <c r="D190" s="227"/>
      <c r="E190" s="228"/>
    </row>
    <row r="191" spans="3:5" x14ac:dyDescent="0.25">
      <c r="C191" s="283"/>
      <c r="D191" s="227"/>
      <c r="E191" s="228"/>
    </row>
    <row r="192" spans="3:5" x14ac:dyDescent="0.25">
      <c r="C192" s="283"/>
      <c r="D192" s="227"/>
      <c r="E192" s="228"/>
    </row>
    <row r="193" spans="3:5" x14ac:dyDescent="0.25">
      <c r="C193" s="283"/>
      <c r="D193" s="227"/>
      <c r="E193" s="228"/>
    </row>
    <row r="194" spans="3:5" x14ac:dyDescent="0.25">
      <c r="C194" s="283"/>
      <c r="D194" s="227"/>
      <c r="E194" s="228"/>
    </row>
    <row r="195" spans="3:5" x14ac:dyDescent="0.25">
      <c r="C195" s="283"/>
      <c r="D195" s="227"/>
      <c r="E195" s="228"/>
    </row>
    <row r="196" spans="3:5" x14ac:dyDescent="0.25">
      <c r="C196" s="283"/>
      <c r="D196" s="227"/>
      <c r="E196" s="228"/>
    </row>
    <row r="197" spans="3:5" x14ac:dyDescent="0.25">
      <c r="C197" s="283"/>
      <c r="D197" s="227"/>
      <c r="E197" s="228"/>
    </row>
    <row r="198" spans="3:5" x14ac:dyDescent="0.25">
      <c r="C198" s="283"/>
      <c r="D198" s="227"/>
      <c r="E198" s="228"/>
    </row>
    <row r="199" spans="3:5" x14ac:dyDescent="0.25">
      <c r="C199" s="283"/>
      <c r="D199" s="227"/>
      <c r="E199" s="228"/>
    </row>
    <row r="200" spans="3:5" x14ac:dyDescent="0.25">
      <c r="C200" s="283"/>
      <c r="D200" s="227"/>
      <c r="E200" s="228"/>
    </row>
    <row r="201" spans="3:5" x14ac:dyDescent="0.25">
      <c r="C201" s="283"/>
      <c r="D201" s="227"/>
      <c r="E201" s="228"/>
    </row>
    <row r="202" spans="3:5" x14ac:dyDescent="0.25">
      <c r="C202" s="283"/>
      <c r="D202" s="227"/>
      <c r="E202" s="228"/>
    </row>
    <row r="203" spans="3:5" x14ac:dyDescent="0.25">
      <c r="C203" s="283"/>
      <c r="D203" s="227"/>
      <c r="E203" s="228"/>
    </row>
    <row r="204" spans="3:5" x14ac:dyDescent="0.25">
      <c r="C204" s="283"/>
      <c r="D204" s="227"/>
      <c r="E204" s="228"/>
    </row>
    <row r="205" spans="3:5" x14ac:dyDescent="0.25">
      <c r="C205" s="283"/>
      <c r="D205" s="227"/>
      <c r="E205" s="228"/>
    </row>
    <row r="206" spans="3:5" x14ac:dyDescent="0.25">
      <c r="C206" s="283"/>
      <c r="D206" s="227"/>
      <c r="E206" s="228"/>
    </row>
    <row r="207" spans="3:5" x14ac:dyDescent="0.25">
      <c r="C207" s="283"/>
      <c r="D207" s="227"/>
      <c r="E207" s="228"/>
    </row>
    <row r="208" spans="3:5" x14ac:dyDescent="0.25">
      <c r="C208" s="283"/>
      <c r="D208" s="227"/>
      <c r="E208" s="228"/>
    </row>
    <row r="209" spans="3:5" x14ac:dyDescent="0.25">
      <c r="C209" s="283"/>
      <c r="D209" s="227"/>
      <c r="E209" s="228"/>
    </row>
    <row r="210" spans="3:5" x14ac:dyDescent="0.25">
      <c r="C210" s="283"/>
      <c r="D210" s="227"/>
      <c r="E210" s="228"/>
    </row>
    <row r="211" spans="3:5" x14ac:dyDescent="0.25">
      <c r="C211" s="283"/>
      <c r="D211" s="227"/>
      <c r="E211" s="228"/>
    </row>
    <row r="212" spans="3:5" x14ac:dyDescent="0.25">
      <c r="C212" s="283"/>
      <c r="D212" s="227"/>
      <c r="E212" s="228"/>
    </row>
    <row r="213" spans="3:5" x14ac:dyDescent="0.25">
      <c r="C213" s="283"/>
      <c r="D213" s="227"/>
      <c r="E213" s="228"/>
    </row>
    <row r="214" spans="3:5" x14ac:dyDescent="0.25">
      <c r="C214" s="283"/>
      <c r="D214" s="227"/>
      <c r="E214" s="228"/>
    </row>
    <row r="215" spans="3:5" x14ac:dyDescent="0.25">
      <c r="C215" s="283"/>
      <c r="D215" s="227"/>
      <c r="E215" s="228"/>
    </row>
    <row r="216" spans="3:5" x14ac:dyDescent="0.25">
      <c r="C216" s="283"/>
      <c r="D216" s="227"/>
      <c r="E216" s="228"/>
    </row>
    <row r="217" spans="3:5" x14ac:dyDescent="0.25">
      <c r="C217" s="283"/>
      <c r="D217" s="227"/>
      <c r="E217" s="228"/>
    </row>
    <row r="218" spans="3:5" x14ac:dyDescent="0.25">
      <c r="C218" s="283"/>
      <c r="D218" s="227"/>
      <c r="E218" s="228"/>
    </row>
    <row r="219" spans="3:5" x14ac:dyDescent="0.25">
      <c r="C219" s="283"/>
      <c r="D219" s="227"/>
      <c r="E219" s="228"/>
    </row>
    <row r="220" spans="3:5" x14ac:dyDescent="0.25">
      <c r="C220" s="283"/>
      <c r="D220" s="227"/>
      <c r="E220" s="228"/>
    </row>
    <row r="221" spans="3:5" x14ac:dyDescent="0.25">
      <c r="C221" s="283"/>
      <c r="D221" s="227"/>
      <c r="E221" s="228"/>
    </row>
    <row r="222" spans="3:5" x14ac:dyDescent="0.25">
      <c r="C222" s="283"/>
      <c r="D222" s="227"/>
      <c r="E222" s="228"/>
    </row>
    <row r="223" spans="3:5" x14ac:dyDescent="0.25">
      <c r="C223" s="283"/>
      <c r="D223" s="227"/>
      <c r="E223" s="228"/>
    </row>
    <row r="224" spans="3:5" x14ac:dyDescent="0.25">
      <c r="C224" s="283"/>
      <c r="D224" s="227"/>
      <c r="E224" s="228"/>
    </row>
    <row r="225" spans="3:5" x14ac:dyDescent="0.25">
      <c r="C225" s="283"/>
      <c r="D225" s="227"/>
      <c r="E225" s="228"/>
    </row>
    <row r="226" spans="3:5" x14ac:dyDescent="0.25">
      <c r="C226" s="283"/>
      <c r="D226" s="227"/>
      <c r="E226" s="228"/>
    </row>
    <row r="227" spans="3:5" x14ac:dyDescent="0.25">
      <c r="C227" s="283"/>
      <c r="D227" s="227"/>
      <c r="E227" s="228"/>
    </row>
    <row r="228" spans="3:5" x14ac:dyDescent="0.25">
      <c r="C228" s="283"/>
      <c r="D228" s="227"/>
      <c r="E228" s="228"/>
    </row>
    <row r="229" spans="3:5" x14ac:dyDescent="0.25">
      <c r="C229" s="283"/>
      <c r="D229" s="227"/>
      <c r="E229" s="228"/>
    </row>
    <row r="230" spans="3:5" x14ac:dyDescent="0.25">
      <c r="C230" s="283"/>
      <c r="D230" s="227"/>
      <c r="E230" s="228"/>
    </row>
    <row r="231" spans="3:5" x14ac:dyDescent="0.25">
      <c r="C231" s="283"/>
      <c r="D231" s="227"/>
      <c r="E231" s="228"/>
    </row>
    <row r="232" spans="3:5" x14ac:dyDescent="0.25">
      <c r="C232" s="283"/>
      <c r="D232" s="227"/>
      <c r="E232" s="228"/>
    </row>
    <row r="233" spans="3:5" x14ac:dyDescent="0.25">
      <c r="C233" s="283"/>
      <c r="D233" s="227"/>
      <c r="E233" s="228"/>
    </row>
    <row r="234" spans="3:5" x14ac:dyDescent="0.25">
      <c r="C234" s="283"/>
      <c r="D234" s="227"/>
      <c r="E234" s="228"/>
    </row>
    <row r="235" spans="3:5" x14ac:dyDescent="0.25">
      <c r="C235" s="283"/>
      <c r="D235" s="227"/>
      <c r="E235" s="228"/>
    </row>
    <row r="236" spans="3:5" x14ac:dyDescent="0.25">
      <c r="C236" s="283"/>
      <c r="D236" s="227"/>
      <c r="E236" s="228"/>
    </row>
    <row r="237" spans="3:5" x14ac:dyDescent="0.25">
      <c r="C237" s="283"/>
      <c r="D237" s="227"/>
      <c r="E237" s="228"/>
    </row>
    <row r="238" spans="3:5" x14ac:dyDescent="0.25">
      <c r="C238" s="283"/>
      <c r="D238" s="227"/>
      <c r="E238" s="228"/>
    </row>
    <row r="239" spans="3:5" x14ac:dyDescent="0.25">
      <c r="C239" s="283"/>
      <c r="D239" s="227"/>
      <c r="E239" s="228"/>
    </row>
    <row r="240" spans="3:5" x14ac:dyDescent="0.25">
      <c r="C240" s="283"/>
      <c r="D240" s="227"/>
      <c r="E240" s="228"/>
    </row>
    <row r="241" spans="3:5" x14ac:dyDescent="0.25">
      <c r="C241" s="283"/>
      <c r="D241" s="227"/>
      <c r="E241" s="228"/>
    </row>
    <row r="242" spans="3:5" x14ac:dyDescent="0.25">
      <c r="C242" s="283"/>
      <c r="D242" s="227"/>
      <c r="E242" s="228"/>
    </row>
    <row r="243" spans="3:5" x14ac:dyDescent="0.25">
      <c r="C243" s="283"/>
      <c r="D243" s="227"/>
      <c r="E243" s="228"/>
    </row>
    <row r="244" spans="3:5" x14ac:dyDescent="0.25">
      <c r="C244" s="283"/>
      <c r="D244" s="227"/>
      <c r="E244" s="228"/>
    </row>
    <row r="245" spans="3:5" x14ac:dyDescent="0.25">
      <c r="C245" s="283"/>
      <c r="D245" s="227"/>
      <c r="E245" s="228"/>
    </row>
    <row r="246" spans="3:5" x14ac:dyDescent="0.25">
      <c r="C246" s="283"/>
      <c r="D246" s="227"/>
      <c r="E246" s="228"/>
    </row>
    <row r="247" spans="3:5" x14ac:dyDescent="0.25">
      <c r="C247" s="283"/>
      <c r="D247" s="227"/>
      <c r="E247" s="228"/>
    </row>
    <row r="248" spans="3:5" x14ac:dyDescent="0.25">
      <c r="C248" s="283"/>
      <c r="D248" s="227"/>
      <c r="E248" s="228"/>
    </row>
    <row r="249" spans="3:5" x14ac:dyDescent="0.25">
      <c r="C249" s="283"/>
      <c r="D249" s="227"/>
      <c r="E249" s="228"/>
    </row>
    <row r="250" spans="3:5" x14ac:dyDescent="0.25">
      <c r="C250" s="284"/>
      <c r="D250" s="284"/>
      <c r="E250" s="285"/>
    </row>
    <row r="252" spans="3:5" x14ac:dyDescent="0.25">
      <c r="C252" s="950"/>
      <c r="D252" s="950"/>
      <c r="E252" s="950"/>
    </row>
    <row r="253" spans="3:5" x14ac:dyDescent="0.25">
      <c r="C253" s="283"/>
      <c r="D253" s="227"/>
      <c r="E253" s="228"/>
    </row>
    <row r="254" spans="3:5" x14ac:dyDescent="0.25">
      <c r="C254" s="284"/>
      <c r="D254" s="284"/>
      <c r="E254" s="285"/>
    </row>
  </sheetData>
  <mergeCells count="4">
    <mergeCell ref="B1:E1"/>
    <mergeCell ref="B2:E2"/>
    <mergeCell ref="C252:E252"/>
    <mergeCell ref="B3:E3"/>
  </mergeCells>
  <pageMargins left="0.7" right="0.7" top="0.75" bottom="0.75" header="0.3" footer="0.3"/>
  <pageSetup paperSize="9" orientation="portrait" horizontalDpi="4294967293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9BF0C-A1E4-4295-8380-405F8A199BA5}">
  <sheetPr>
    <tabColor theme="9" tint="-0.499984740745262"/>
  </sheetPr>
  <dimension ref="A3"/>
  <sheetViews>
    <sheetView topLeftCell="C30" zoomScale="55" zoomScaleNormal="55" workbookViewId="0">
      <selection activeCell="S50" sqref="S50"/>
    </sheetView>
  </sheetViews>
  <sheetFormatPr defaultColWidth="9.140625" defaultRowHeight="15" x14ac:dyDescent="0.25"/>
  <cols>
    <col min="1" max="16384" width="9.140625" style="183"/>
  </cols>
  <sheetData>
    <row r="3" ht="16.350000000000001" customHeight="1" x14ac:dyDescent="0.25"/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9" tint="0.39997558519241921"/>
  </sheetPr>
  <dimension ref="A1:IO14"/>
  <sheetViews>
    <sheetView showGridLines="0" zoomScale="85" zoomScaleNormal="85" workbookViewId="0">
      <pane xSplit="2" ySplit="5" topLeftCell="GB6" activePane="bottomRight" state="frozen"/>
      <selection activeCell="D30" sqref="D30"/>
      <selection pane="topRight" activeCell="D30" sqref="D30"/>
      <selection pane="bottomLeft" activeCell="D30" sqref="D30"/>
      <selection pane="bottomRight" activeCell="HA7" sqref="HA7"/>
    </sheetView>
  </sheetViews>
  <sheetFormatPr defaultColWidth="8.85546875" defaultRowHeight="15" outlineLevelCol="2" x14ac:dyDescent="0.25"/>
  <cols>
    <col min="1" max="1" width="1.5703125" customWidth="1"/>
    <col min="2" max="2" width="7.5703125" bestFit="1" customWidth="1"/>
    <col min="3" max="3" width="8.85546875" hidden="1" customWidth="1" outlineLevel="1"/>
    <col min="4" max="5" width="12.85546875" hidden="1" customWidth="1" outlineLevel="1"/>
    <col min="6" max="6" width="10.5703125" bestFit="1" customWidth="1" collapsed="1"/>
    <col min="7" max="9" width="19.5703125" hidden="1" customWidth="1" outlineLevel="1"/>
    <col min="10" max="10" width="11.5703125" bestFit="1" customWidth="1" collapsed="1"/>
    <col min="11" max="11" width="11.42578125" hidden="1" customWidth="1" outlineLevel="1"/>
    <col min="12" max="12" width="15.42578125" hidden="1" customWidth="1" outlineLevel="1"/>
    <col min="13" max="13" width="13.42578125" hidden="1" customWidth="1" outlineLevel="1"/>
    <col min="14" max="14" width="10.5703125" bestFit="1" customWidth="1" collapsed="1"/>
    <col min="15" max="15" width="7" hidden="1" customWidth="1" outlineLevel="1"/>
    <col min="16" max="17" width="9" hidden="1" customWidth="1" outlineLevel="1"/>
    <col min="18" max="18" width="10.5703125" bestFit="1" customWidth="1" collapsed="1"/>
    <col min="19" max="19" width="10.42578125" hidden="1" customWidth="1" outlineLevel="1"/>
    <col min="20" max="21" width="9" hidden="1" customWidth="1" outlineLevel="1"/>
    <col min="22" max="22" width="11.5703125" bestFit="1" customWidth="1" collapsed="1"/>
    <col min="23" max="24" width="8.5703125" hidden="1" customWidth="1" outlineLevel="1"/>
    <col min="25" max="25" width="13.5703125" hidden="1" customWidth="1" outlineLevel="1"/>
    <col min="26" max="26" width="10.5703125" hidden="1" customWidth="1" outlineLevel="1" collapsed="1"/>
    <col min="27" max="27" width="7" hidden="1" customWidth="1" outlineLevel="2"/>
    <col min="28" max="29" width="9" hidden="1" customWidth="1" outlineLevel="2"/>
    <col min="30" max="30" width="10.5703125" hidden="1" customWidth="1" outlineLevel="1" collapsed="1"/>
    <col min="31" max="31" width="5.42578125" style="198" hidden="1" customWidth="1" outlineLevel="2"/>
    <col min="32" max="32" width="7.85546875" style="198" hidden="1" customWidth="1" outlineLevel="2"/>
    <col min="33" max="33" width="10.85546875" style="198" hidden="1" customWidth="1" outlineLevel="2"/>
    <col min="34" max="34" width="10.5703125" hidden="1" customWidth="1" outlineLevel="1" collapsed="1"/>
    <col min="35" max="35" width="5.42578125" hidden="1" customWidth="1" outlineLevel="2"/>
    <col min="36" max="36" width="12.42578125" hidden="1" customWidth="1" outlineLevel="2"/>
    <col min="37" max="37" width="8.5703125" hidden="1" customWidth="1" outlineLevel="2"/>
    <col min="38" max="38" width="10.5703125" hidden="1" customWidth="1" outlineLevel="1" collapsed="1"/>
    <col min="39" max="39" width="14.42578125" hidden="1" customWidth="1" outlineLevel="2"/>
    <col min="40" max="40" width="12.5703125" hidden="1" customWidth="1" outlineLevel="2"/>
    <col min="41" max="41" width="7.85546875" hidden="1" customWidth="1" outlineLevel="2"/>
    <col min="42" max="42" width="10.5703125" hidden="1" customWidth="1" outlineLevel="1" collapsed="1"/>
    <col min="43" max="43" width="9.5703125" hidden="1" customWidth="1" outlineLevel="2"/>
    <col min="44" max="44" width="7.85546875" hidden="1" customWidth="1" outlineLevel="2"/>
    <col min="45" max="45" width="9" hidden="1" customWidth="1" outlineLevel="2"/>
    <col min="46" max="46" width="10.5703125" hidden="1" customWidth="1" outlineLevel="1" collapsed="1"/>
    <col min="47" max="47" width="10.42578125" hidden="1" customWidth="1" outlineLevel="2"/>
    <col min="48" max="48" width="9" hidden="1" customWidth="1" outlineLevel="2"/>
    <col min="49" max="49" width="9.5703125" hidden="1" customWidth="1" outlineLevel="2"/>
    <col min="50" max="50" width="11.42578125" hidden="1" customWidth="1" outlineLevel="1" collapsed="1"/>
    <col min="51" max="51" width="10.42578125" hidden="1" customWidth="1" outlineLevel="1"/>
    <col min="52" max="52" width="9" hidden="1" customWidth="1" outlineLevel="1"/>
    <col min="53" max="53" width="9.5703125" hidden="1" customWidth="1" outlineLevel="1"/>
    <col min="54" max="54" width="11.42578125" bestFit="1" customWidth="1" collapsed="1"/>
    <col min="55" max="55" width="10.42578125" hidden="1" customWidth="1" outlineLevel="1"/>
    <col min="56" max="56" width="9" hidden="1" customWidth="1" outlineLevel="1"/>
    <col min="57" max="57" width="9.5703125" hidden="1" customWidth="1" outlineLevel="1"/>
    <col min="58" max="58" width="11.42578125" bestFit="1" customWidth="1" collapsed="1"/>
    <col min="59" max="59" width="10.42578125" hidden="1" customWidth="1" outlineLevel="1"/>
    <col min="60" max="60" width="9" hidden="1" customWidth="1" outlineLevel="1"/>
    <col min="61" max="61" width="9.5703125" hidden="1" customWidth="1" outlineLevel="1"/>
    <col min="62" max="62" width="11.42578125" bestFit="1" customWidth="1" collapsed="1"/>
    <col min="63" max="63" width="10.42578125" hidden="1" customWidth="1" outlineLevel="1"/>
    <col min="64" max="64" width="9" hidden="1" customWidth="1" outlineLevel="1"/>
    <col min="65" max="65" width="9.5703125" hidden="1" customWidth="1" outlineLevel="1"/>
    <col min="66" max="66" width="11.42578125" bestFit="1" customWidth="1" collapsed="1"/>
    <col min="67" max="67" width="10.42578125" hidden="1" customWidth="1" outlineLevel="1"/>
    <col min="68" max="68" width="9" hidden="1" customWidth="1" outlineLevel="1"/>
    <col min="69" max="69" width="9.5703125" hidden="1" customWidth="1" outlineLevel="1"/>
    <col min="70" max="70" width="11.42578125" bestFit="1" customWidth="1" collapsed="1"/>
    <col min="71" max="71" width="10.42578125" hidden="1" customWidth="1" outlineLevel="1"/>
    <col min="72" max="72" width="9" hidden="1" customWidth="1" outlineLevel="1"/>
    <col min="73" max="73" width="9.5703125" hidden="1" customWidth="1" outlineLevel="1"/>
    <col min="74" max="74" width="11.42578125" bestFit="1" customWidth="1" collapsed="1"/>
    <col min="75" max="75" width="10.42578125" hidden="1" customWidth="1" outlineLevel="1"/>
    <col min="76" max="76" width="9" hidden="1" customWidth="1" outlineLevel="1"/>
    <col min="77" max="77" width="9.5703125" hidden="1" customWidth="1" outlineLevel="1"/>
    <col min="78" max="78" width="11.42578125" bestFit="1" customWidth="1" collapsed="1"/>
    <col min="79" max="79" width="10.42578125" hidden="1" customWidth="1" outlineLevel="1"/>
    <col min="80" max="80" width="9" hidden="1" customWidth="1" outlineLevel="1"/>
    <col min="81" max="81" width="9.5703125" hidden="1" customWidth="1" outlineLevel="1"/>
    <col min="82" max="82" width="11.42578125" bestFit="1" customWidth="1" collapsed="1"/>
    <col min="83" max="83" width="10.42578125" hidden="1" customWidth="1" outlineLevel="1"/>
    <col min="84" max="84" width="9" hidden="1" customWidth="1" outlineLevel="1"/>
    <col min="85" max="85" width="9.5703125" hidden="1" customWidth="1" outlineLevel="1"/>
    <col min="86" max="86" width="11.42578125" bestFit="1" customWidth="1" collapsed="1"/>
    <col min="87" max="87" width="10.42578125" hidden="1" customWidth="1" outlineLevel="1"/>
    <col min="88" max="88" width="9" hidden="1" customWidth="1" outlineLevel="1"/>
    <col min="89" max="89" width="9.5703125" hidden="1" customWidth="1" outlineLevel="1"/>
    <col min="90" max="90" width="11.42578125" bestFit="1" customWidth="1" collapsed="1"/>
    <col min="91" max="91" width="10.42578125" hidden="1" customWidth="1" outlineLevel="1"/>
    <col min="92" max="92" width="9" hidden="1" customWidth="1" outlineLevel="1"/>
    <col min="93" max="93" width="9.5703125" hidden="1" customWidth="1" outlineLevel="1"/>
    <col min="94" max="94" width="11.42578125" bestFit="1" customWidth="1" collapsed="1"/>
    <col min="95" max="97" width="8.85546875" hidden="1" customWidth="1" outlineLevel="1"/>
    <col min="98" max="98" width="8.85546875" customWidth="1" collapsed="1"/>
    <col min="99" max="101" width="0" hidden="1" customWidth="1" outlineLevel="1"/>
    <col min="102" max="102" width="11.42578125" bestFit="1" customWidth="1" collapsed="1"/>
    <col min="103" max="105" width="8.85546875" hidden="1" customWidth="1" outlineLevel="1"/>
    <col min="106" max="106" width="11.42578125" bestFit="1" customWidth="1" collapsed="1"/>
    <col min="107" max="109" width="0" hidden="1" customWidth="1" outlineLevel="1"/>
    <col min="110" max="110" width="11.42578125" bestFit="1" customWidth="1" collapsed="1"/>
    <col min="111" max="113" width="0" hidden="1" customWidth="1" outlineLevel="1"/>
    <col min="114" max="114" width="11.42578125" bestFit="1" customWidth="1" collapsed="1"/>
    <col min="115" max="117" width="0" hidden="1" customWidth="1" outlineLevel="1"/>
    <col min="118" max="118" width="11.42578125" bestFit="1" customWidth="1" collapsed="1"/>
    <col min="119" max="121" width="0" hidden="1" customWidth="1" outlineLevel="1"/>
    <col min="122" max="122" width="9.5703125" customWidth="1" collapsed="1"/>
    <col min="123" max="125" width="0" hidden="1" customWidth="1" outlineLevel="1"/>
    <col min="126" max="126" width="11.42578125" bestFit="1" customWidth="1" collapsed="1"/>
    <col min="127" max="129" width="0" hidden="1" customWidth="1" outlineLevel="1"/>
    <col min="130" max="130" width="11.42578125" bestFit="1" customWidth="1" collapsed="1"/>
    <col min="131" max="133" width="8.85546875" hidden="1" customWidth="1" outlineLevel="1"/>
    <col min="134" max="134" width="11.42578125" bestFit="1" customWidth="1" collapsed="1"/>
    <col min="135" max="137" width="0" hidden="1" customWidth="1" outlineLevel="1"/>
    <col min="138" max="138" width="11.42578125" bestFit="1" customWidth="1" collapsed="1"/>
    <col min="139" max="140" width="8.85546875" hidden="1" customWidth="1" outlineLevel="1"/>
    <col min="141" max="141" width="6.5703125" hidden="1" customWidth="1" outlineLevel="1"/>
    <col min="142" max="142" width="11.42578125" bestFit="1" customWidth="1" collapsed="1"/>
    <col min="143" max="144" width="0" hidden="1" customWidth="1" outlineLevel="1"/>
    <col min="145" max="145" width="6.5703125" hidden="1" customWidth="1" outlineLevel="1"/>
    <col min="146" max="146" width="11.42578125" bestFit="1" customWidth="1" collapsed="1"/>
    <col min="147" max="148" width="8.85546875" hidden="1" customWidth="1" outlineLevel="1"/>
    <col min="149" max="149" width="6.5703125" hidden="1" customWidth="1" outlineLevel="1"/>
    <col min="150" max="150" width="11.42578125" hidden="1" customWidth="1" collapsed="1"/>
    <col min="151" max="152" width="8.85546875" hidden="1" customWidth="1" outlineLevel="1"/>
    <col min="153" max="153" width="6.5703125" hidden="1" customWidth="1" outlineLevel="1"/>
    <col min="154" max="154" width="11.42578125" hidden="1" customWidth="1" collapsed="1"/>
    <col min="155" max="157" width="8.85546875" hidden="1" customWidth="1" outlineLevel="1"/>
    <col min="158" max="158" width="6.5703125" hidden="1" customWidth="1" outlineLevel="1"/>
    <col min="159" max="159" width="11.42578125" hidden="1" customWidth="1" collapsed="1"/>
    <col min="160" max="162" width="8.85546875" hidden="1" customWidth="1" outlineLevel="1"/>
    <col min="163" max="163" width="6.5703125" hidden="1" customWidth="1" outlineLevel="1"/>
    <col min="164" max="164" width="12" customWidth="1" collapsed="1"/>
    <col min="165" max="167" width="8.85546875" hidden="1" customWidth="1" outlineLevel="1"/>
    <col min="168" max="168" width="6.5703125" hidden="1" customWidth="1" outlineLevel="1"/>
    <col min="169" max="169" width="11.42578125" bestFit="1" customWidth="1" collapsed="1"/>
    <col min="170" max="172" width="8.85546875" hidden="1" customWidth="1" outlineLevel="1"/>
    <col min="173" max="173" width="7" hidden="1" customWidth="1" outlineLevel="1"/>
    <col min="174" max="174" width="11.42578125" bestFit="1" customWidth="1" collapsed="1"/>
    <col min="175" max="177" width="8.85546875" hidden="1" customWidth="1" outlineLevel="1"/>
    <col min="178" max="178" width="7" hidden="1" customWidth="1" outlineLevel="1"/>
    <col min="179" max="179" width="11.42578125" bestFit="1" customWidth="1" collapsed="1"/>
    <col min="180" max="183" width="8.85546875" hidden="1" customWidth="1"/>
    <col min="185" max="188" width="0" hidden="1" customWidth="1"/>
    <col min="190" max="193" width="0" hidden="1" customWidth="1"/>
    <col min="195" max="198" width="0" hidden="1" customWidth="1"/>
    <col min="200" max="200" width="0" hidden="1" customWidth="1"/>
    <col min="201" max="201" width="9.140625" hidden="1" customWidth="1"/>
    <col min="202" max="203" width="0" hidden="1" customWidth="1"/>
    <col min="204" max="204" width="9.140625" bestFit="1" customWidth="1"/>
    <col min="205" max="205" width="0" hidden="1" customWidth="1"/>
    <col min="206" max="206" width="10.5703125" hidden="1" customWidth="1"/>
    <col min="207" max="208" width="0" hidden="1" customWidth="1"/>
    <col min="209" max="209" width="11.140625" bestFit="1" customWidth="1"/>
    <col min="210" max="212" width="8.85546875" hidden="1" customWidth="1" outlineLevel="1"/>
    <col min="213" max="213" width="7" hidden="1" customWidth="1" outlineLevel="1"/>
    <col min="214" max="214" width="11.140625" bestFit="1" customWidth="1" collapsed="1"/>
    <col min="215" max="218" width="8.85546875" hidden="1" customWidth="1" outlineLevel="1"/>
    <col min="219" max="219" width="8.85546875" collapsed="1"/>
    <col min="220" max="220" width="8.85546875" hidden="1" customWidth="1" outlineLevel="1"/>
    <col min="221" max="221" width="9.5703125" hidden="1" customWidth="1" outlineLevel="1"/>
    <col min="222" max="223" width="0" hidden="1" customWidth="1" outlineLevel="1"/>
    <col min="224" max="224" width="11.85546875" customWidth="1" collapsed="1"/>
    <col min="225" max="225" width="8.85546875" hidden="1" customWidth="1" outlineLevel="1"/>
    <col min="226" max="226" width="9.5703125" hidden="1" customWidth="1" outlineLevel="1"/>
    <col min="227" max="228" width="0" hidden="1" customWidth="1" outlineLevel="1"/>
    <col min="229" max="229" width="11.85546875" customWidth="1" collapsed="1"/>
    <col min="230" max="233" width="0" hidden="1" customWidth="1"/>
    <col min="235" max="235" width="0" hidden="1" customWidth="1"/>
    <col min="236" max="236" width="10.85546875" hidden="1" customWidth="1"/>
    <col min="237" max="238" width="0" hidden="1" customWidth="1"/>
    <col min="239" max="239" width="11.140625" customWidth="1"/>
    <col min="240" max="243" width="0" hidden="1" customWidth="1"/>
  </cols>
  <sheetData>
    <row r="1" spans="1:249" x14ac:dyDescent="0.25">
      <c r="A1" s="21" t="s">
        <v>56</v>
      </c>
    </row>
    <row r="2" spans="1:249" x14ac:dyDescent="0.25">
      <c r="A2" s="21" t="s">
        <v>1305</v>
      </c>
    </row>
    <row r="4" spans="1:249" x14ac:dyDescent="0.25">
      <c r="F4" s="136">
        <v>43647</v>
      </c>
      <c r="J4" s="136">
        <v>43678</v>
      </c>
      <c r="N4" s="136">
        <v>43709</v>
      </c>
      <c r="R4" s="136">
        <v>43739</v>
      </c>
      <c r="V4" s="136">
        <v>43770</v>
      </c>
      <c r="Z4" s="136">
        <v>43800</v>
      </c>
      <c r="AD4" s="136">
        <v>43831</v>
      </c>
      <c r="AH4" s="136">
        <v>43862</v>
      </c>
      <c r="AL4" s="136">
        <v>43891</v>
      </c>
      <c r="AP4" s="136">
        <v>43922</v>
      </c>
      <c r="AT4" s="136">
        <v>43952</v>
      </c>
      <c r="AX4" s="136">
        <v>43983</v>
      </c>
      <c r="BB4" s="136">
        <v>44013</v>
      </c>
      <c r="BF4" s="136">
        <v>44044</v>
      </c>
      <c r="BJ4" s="136">
        <v>44075</v>
      </c>
      <c r="BN4" s="136">
        <v>44105</v>
      </c>
      <c r="BR4" s="136">
        <v>44136</v>
      </c>
      <c r="BV4" s="136">
        <v>44166</v>
      </c>
      <c r="BZ4" s="136">
        <v>44197</v>
      </c>
      <c r="CD4" s="136">
        <v>44228</v>
      </c>
      <c r="CH4" s="136">
        <v>44256</v>
      </c>
      <c r="CL4" s="136">
        <v>44287</v>
      </c>
      <c r="CP4" s="136">
        <v>44317</v>
      </c>
      <c r="CT4" s="136">
        <v>44348</v>
      </c>
      <c r="CX4" s="136">
        <v>44378</v>
      </c>
      <c r="DB4" s="136">
        <v>44409</v>
      </c>
      <c r="DF4" s="136">
        <v>44440</v>
      </c>
      <c r="DJ4" s="136">
        <v>44470</v>
      </c>
      <c r="DN4" s="136">
        <v>44501</v>
      </c>
      <c r="DR4" s="136">
        <v>44531</v>
      </c>
      <c r="DV4" s="136">
        <v>44562</v>
      </c>
      <c r="DZ4" s="136">
        <v>44593</v>
      </c>
      <c r="ED4" s="136">
        <v>44621</v>
      </c>
      <c r="EH4" s="136">
        <v>44652</v>
      </c>
      <c r="EL4" s="136">
        <v>44682</v>
      </c>
      <c r="EP4" s="136">
        <v>44713</v>
      </c>
      <c r="ET4" s="136">
        <v>44743</v>
      </c>
      <c r="EX4" s="136">
        <v>44774</v>
      </c>
      <c r="FC4" s="136">
        <v>44805</v>
      </c>
      <c r="FH4" s="136">
        <v>44835</v>
      </c>
      <c r="FM4" s="136">
        <v>44866</v>
      </c>
      <c r="FR4" s="136">
        <v>44896</v>
      </c>
      <c r="FW4" s="136">
        <v>44927</v>
      </c>
      <c r="GB4" s="136">
        <v>44958</v>
      </c>
      <c r="GG4" s="136">
        <v>45016</v>
      </c>
      <c r="GL4" s="136">
        <v>45046</v>
      </c>
      <c r="GQ4" s="136">
        <v>45077</v>
      </c>
      <c r="GV4" s="136">
        <v>45107</v>
      </c>
      <c r="HA4" s="136">
        <v>45137</v>
      </c>
      <c r="HF4" s="136">
        <v>45168</v>
      </c>
      <c r="HK4" s="136">
        <v>45199</v>
      </c>
      <c r="HP4" s="136">
        <v>45229</v>
      </c>
      <c r="HU4" s="136">
        <v>45260</v>
      </c>
      <c r="HZ4" s="136">
        <v>45291</v>
      </c>
      <c r="IE4" s="136">
        <v>45322</v>
      </c>
      <c r="IJ4" s="136">
        <v>45351</v>
      </c>
      <c r="IO4" s="136">
        <v>45382</v>
      </c>
    </row>
    <row r="5" spans="1:249" s="44" customFormat="1" x14ac:dyDescent="0.25">
      <c r="C5" s="44" t="s">
        <v>322</v>
      </c>
      <c r="D5" s="44" t="s">
        <v>323</v>
      </c>
      <c r="E5" s="44" t="s">
        <v>324</v>
      </c>
      <c r="F5" s="44" t="s">
        <v>325</v>
      </c>
      <c r="G5" s="44" t="s">
        <v>322</v>
      </c>
      <c r="H5" s="44" t="s">
        <v>323</v>
      </c>
      <c r="I5" s="44" t="s">
        <v>324</v>
      </c>
      <c r="J5" s="44" t="s">
        <v>325</v>
      </c>
      <c r="K5" s="44" t="s">
        <v>322</v>
      </c>
      <c r="L5" s="44" t="s">
        <v>323</v>
      </c>
      <c r="M5" s="44" t="s">
        <v>324</v>
      </c>
      <c r="N5" s="44" t="s">
        <v>325</v>
      </c>
      <c r="O5" s="44" t="s">
        <v>322</v>
      </c>
      <c r="P5" s="44" t="s">
        <v>323</v>
      </c>
      <c r="Q5" s="44" t="s">
        <v>324</v>
      </c>
      <c r="R5" s="44" t="s">
        <v>325</v>
      </c>
      <c r="S5" s="44" t="s">
        <v>322</v>
      </c>
      <c r="T5" s="44" t="s">
        <v>323</v>
      </c>
      <c r="U5" s="44" t="s">
        <v>324</v>
      </c>
      <c r="V5" s="44" t="s">
        <v>325</v>
      </c>
      <c r="W5" s="44" t="s">
        <v>322</v>
      </c>
      <c r="X5" s="44" t="s">
        <v>323</v>
      </c>
      <c r="Y5" s="44" t="s">
        <v>324</v>
      </c>
      <c r="Z5" s="44" t="s">
        <v>325</v>
      </c>
      <c r="AA5" s="44" t="s">
        <v>322</v>
      </c>
      <c r="AB5" s="44" t="s">
        <v>323</v>
      </c>
      <c r="AC5" s="44" t="s">
        <v>324</v>
      </c>
      <c r="AD5" s="44" t="s">
        <v>325</v>
      </c>
      <c r="AE5" s="199" t="s">
        <v>322</v>
      </c>
      <c r="AF5" s="199" t="s">
        <v>323</v>
      </c>
      <c r="AG5" s="199" t="s">
        <v>324</v>
      </c>
      <c r="AH5" s="44" t="s">
        <v>325</v>
      </c>
      <c r="AI5" s="44" t="s">
        <v>322</v>
      </c>
      <c r="AJ5" s="44" t="s">
        <v>323</v>
      </c>
      <c r="AK5" s="44" t="s">
        <v>324</v>
      </c>
      <c r="AL5" s="44" t="s">
        <v>325</v>
      </c>
      <c r="AM5" s="44" t="s">
        <v>322</v>
      </c>
      <c r="AN5" s="44" t="s">
        <v>323</v>
      </c>
      <c r="AO5" s="44" t="s">
        <v>324</v>
      </c>
      <c r="AP5" s="44" t="s">
        <v>325</v>
      </c>
      <c r="AQ5" s="44" t="s">
        <v>322</v>
      </c>
      <c r="AR5" s="44" t="s">
        <v>323</v>
      </c>
      <c r="AS5" s="44" t="s">
        <v>324</v>
      </c>
      <c r="AT5" s="44" t="s">
        <v>325</v>
      </c>
      <c r="AU5" s="132" t="s">
        <v>322</v>
      </c>
      <c r="AV5" s="132" t="s">
        <v>323</v>
      </c>
      <c r="AW5" s="132" t="s">
        <v>324</v>
      </c>
      <c r="AX5" s="44" t="s">
        <v>325</v>
      </c>
      <c r="AY5" s="132" t="s">
        <v>322</v>
      </c>
      <c r="AZ5" s="132" t="s">
        <v>323</v>
      </c>
      <c r="BA5" s="132" t="s">
        <v>324</v>
      </c>
      <c r="BB5" s="44" t="s">
        <v>325</v>
      </c>
      <c r="BC5" s="132" t="s">
        <v>322</v>
      </c>
      <c r="BD5" s="132" t="s">
        <v>323</v>
      </c>
      <c r="BE5" s="132" t="s">
        <v>324</v>
      </c>
      <c r="BF5" s="44" t="s">
        <v>325</v>
      </c>
      <c r="BG5" s="132" t="s">
        <v>322</v>
      </c>
      <c r="BH5" s="132" t="s">
        <v>323</v>
      </c>
      <c r="BI5" s="132" t="s">
        <v>324</v>
      </c>
      <c r="BJ5" s="44" t="s">
        <v>325</v>
      </c>
      <c r="BK5" s="132" t="s">
        <v>322</v>
      </c>
      <c r="BL5" s="132" t="s">
        <v>323</v>
      </c>
      <c r="BM5" s="132" t="s">
        <v>324</v>
      </c>
      <c r="BN5" s="44" t="s">
        <v>325</v>
      </c>
      <c r="BO5" s="132" t="s">
        <v>322</v>
      </c>
      <c r="BP5" s="132" t="s">
        <v>323</v>
      </c>
      <c r="BQ5" s="132" t="s">
        <v>324</v>
      </c>
      <c r="BR5" s="44" t="s">
        <v>325</v>
      </c>
      <c r="BS5" s="132" t="s">
        <v>322</v>
      </c>
      <c r="BT5" s="132" t="s">
        <v>323</v>
      </c>
      <c r="BU5" s="132" t="s">
        <v>324</v>
      </c>
      <c r="BV5" s="44" t="s">
        <v>325</v>
      </c>
      <c r="BW5" s="132" t="s">
        <v>322</v>
      </c>
      <c r="BX5" s="132" t="s">
        <v>323</v>
      </c>
      <c r="BY5" s="132" t="s">
        <v>324</v>
      </c>
      <c r="BZ5" s="44" t="s">
        <v>325</v>
      </c>
      <c r="CA5" s="132" t="s">
        <v>322</v>
      </c>
      <c r="CB5" s="132" t="s">
        <v>323</v>
      </c>
      <c r="CC5" s="132" t="s">
        <v>324</v>
      </c>
      <c r="CD5" s="44" t="s">
        <v>325</v>
      </c>
      <c r="CE5" s="132" t="s">
        <v>322</v>
      </c>
      <c r="CF5" s="132" t="s">
        <v>323</v>
      </c>
      <c r="CG5" s="132" t="s">
        <v>324</v>
      </c>
      <c r="CH5" s="44" t="s">
        <v>325</v>
      </c>
      <c r="CI5" s="132" t="s">
        <v>322</v>
      </c>
      <c r="CJ5" s="132" t="s">
        <v>323</v>
      </c>
      <c r="CK5" s="132" t="s">
        <v>324</v>
      </c>
      <c r="CL5" s="44" t="s">
        <v>325</v>
      </c>
      <c r="CM5" s="132" t="s">
        <v>322</v>
      </c>
      <c r="CN5" s="132" t="s">
        <v>323</v>
      </c>
      <c r="CO5" s="132" t="s">
        <v>324</v>
      </c>
      <c r="CP5" s="44" t="s">
        <v>325</v>
      </c>
      <c r="CQ5" s="132" t="s">
        <v>322</v>
      </c>
      <c r="CR5" s="132" t="s">
        <v>323</v>
      </c>
      <c r="CS5" s="132" t="s">
        <v>324</v>
      </c>
      <c r="CT5" s="44" t="s">
        <v>325</v>
      </c>
      <c r="CU5" s="132" t="s">
        <v>322</v>
      </c>
      <c r="CV5" s="132" t="s">
        <v>323</v>
      </c>
      <c r="CW5" s="132" t="s">
        <v>324</v>
      </c>
      <c r="CX5" s="44" t="s">
        <v>325</v>
      </c>
      <c r="CY5" s="132" t="s">
        <v>322</v>
      </c>
      <c r="CZ5" s="132" t="s">
        <v>323</v>
      </c>
      <c r="DA5" s="132" t="s">
        <v>324</v>
      </c>
      <c r="DB5" s="44" t="s">
        <v>325</v>
      </c>
      <c r="DC5" s="132" t="s">
        <v>322</v>
      </c>
      <c r="DD5" s="132" t="s">
        <v>323</v>
      </c>
      <c r="DE5" s="132" t="s">
        <v>324</v>
      </c>
      <c r="DF5" s="44" t="s">
        <v>325</v>
      </c>
      <c r="DG5" s="132" t="s">
        <v>322</v>
      </c>
      <c r="DH5" s="132" t="s">
        <v>323</v>
      </c>
      <c r="DI5" s="132" t="s">
        <v>324</v>
      </c>
      <c r="DJ5" s="44" t="s">
        <v>325</v>
      </c>
      <c r="DK5" s="132" t="s">
        <v>322</v>
      </c>
      <c r="DL5" s="132" t="s">
        <v>323</v>
      </c>
      <c r="DM5" s="132" t="s">
        <v>324</v>
      </c>
      <c r="DN5" s="44" t="s">
        <v>325</v>
      </c>
      <c r="DO5" s="132" t="s">
        <v>322</v>
      </c>
      <c r="DP5" s="132" t="s">
        <v>323</v>
      </c>
      <c r="DQ5" s="132" t="s">
        <v>324</v>
      </c>
      <c r="DR5" s="44" t="s">
        <v>325</v>
      </c>
      <c r="DS5" s="132" t="s">
        <v>322</v>
      </c>
      <c r="DT5" s="132" t="s">
        <v>323</v>
      </c>
      <c r="DU5" s="132" t="s">
        <v>324</v>
      </c>
      <c r="DV5" s="44" t="s">
        <v>325</v>
      </c>
      <c r="DW5" s="132" t="s">
        <v>322</v>
      </c>
      <c r="DX5" s="132" t="s">
        <v>323</v>
      </c>
      <c r="DY5" s="132" t="s">
        <v>324</v>
      </c>
      <c r="DZ5" s="44" t="s">
        <v>325</v>
      </c>
      <c r="EA5" s="132" t="s">
        <v>322</v>
      </c>
      <c r="EB5" s="132" t="s">
        <v>323</v>
      </c>
      <c r="EC5" s="132" t="s">
        <v>324</v>
      </c>
      <c r="ED5" s="44" t="s">
        <v>325</v>
      </c>
      <c r="EE5" s="132" t="s">
        <v>322</v>
      </c>
      <c r="EF5" s="132" t="s">
        <v>323</v>
      </c>
      <c r="EG5" s="132" t="s">
        <v>324</v>
      </c>
      <c r="EH5" s="44" t="s">
        <v>325</v>
      </c>
      <c r="EI5" s="132" t="s">
        <v>322</v>
      </c>
      <c r="EJ5" s="132" t="s">
        <v>323</v>
      </c>
      <c r="EK5" s="132" t="s">
        <v>324</v>
      </c>
      <c r="EL5" s="44" t="s">
        <v>325</v>
      </c>
      <c r="EM5" s="132" t="s">
        <v>322</v>
      </c>
      <c r="EN5" s="132" t="s">
        <v>323</v>
      </c>
      <c r="EO5" s="132" t="s">
        <v>324</v>
      </c>
      <c r="EP5" s="44" t="s">
        <v>325</v>
      </c>
      <c r="EQ5" s="132" t="s">
        <v>322</v>
      </c>
      <c r="ER5" s="132" t="s">
        <v>323</v>
      </c>
      <c r="ES5" s="132" t="s">
        <v>324</v>
      </c>
      <c r="ET5" s="44" t="s">
        <v>325</v>
      </c>
      <c r="EU5" s="132" t="s">
        <v>322</v>
      </c>
      <c r="EV5" s="132" t="s">
        <v>323</v>
      </c>
      <c r="EW5" s="132" t="s">
        <v>324</v>
      </c>
      <c r="EX5" s="44" t="s">
        <v>325</v>
      </c>
      <c r="EY5" s="132" t="s">
        <v>322</v>
      </c>
      <c r="EZ5" s="132" t="s">
        <v>20420</v>
      </c>
      <c r="FA5" s="132" t="s">
        <v>323</v>
      </c>
      <c r="FB5" s="132" t="s">
        <v>324</v>
      </c>
      <c r="FC5" s="44" t="s">
        <v>325</v>
      </c>
      <c r="FD5" s="132" t="s">
        <v>322</v>
      </c>
      <c r="FE5" s="132" t="s">
        <v>20420</v>
      </c>
      <c r="FF5" s="132" t="s">
        <v>323</v>
      </c>
      <c r="FG5" s="132" t="s">
        <v>324</v>
      </c>
      <c r="FH5" s="44" t="s">
        <v>325</v>
      </c>
      <c r="FI5" s="132" t="s">
        <v>322</v>
      </c>
      <c r="FJ5" s="132" t="s">
        <v>20420</v>
      </c>
      <c r="FK5" s="132" t="s">
        <v>323</v>
      </c>
      <c r="FL5" s="132" t="s">
        <v>324</v>
      </c>
      <c r="FM5" s="44" t="s">
        <v>325</v>
      </c>
      <c r="FN5" s="132" t="s">
        <v>322</v>
      </c>
      <c r="FO5" s="132" t="s">
        <v>20420</v>
      </c>
      <c r="FP5" s="132" t="s">
        <v>323</v>
      </c>
      <c r="FQ5" s="132" t="s">
        <v>324</v>
      </c>
      <c r="FR5" s="44" t="s">
        <v>325</v>
      </c>
      <c r="FS5" s="132" t="s">
        <v>322</v>
      </c>
      <c r="FT5" s="132" t="s">
        <v>20420</v>
      </c>
      <c r="FU5" s="132" t="s">
        <v>323</v>
      </c>
      <c r="FV5" s="132" t="s">
        <v>324</v>
      </c>
      <c r="FW5" s="44" t="s">
        <v>325</v>
      </c>
      <c r="FX5" s="132" t="s">
        <v>322</v>
      </c>
      <c r="FY5" s="132" t="s">
        <v>20420</v>
      </c>
      <c r="FZ5" s="132" t="s">
        <v>323</v>
      </c>
      <c r="GA5" s="132" t="s">
        <v>324</v>
      </c>
      <c r="GB5" s="44" t="s">
        <v>325</v>
      </c>
      <c r="GC5" s="132" t="s">
        <v>322</v>
      </c>
      <c r="GD5" s="132" t="s">
        <v>20420</v>
      </c>
      <c r="GE5" s="132" t="s">
        <v>323</v>
      </c>
      <c r="GF5" s="132" t="s">
        <v>324</v>
      </c>
      <c r="GG5" s="44" t="s">
        <v>325</v>
      </c>
      <c r="GH5" s="132" t="s">
        <v>322</v>
      </c>
      <c r="GI5" s="132" t="s">
        <v>20420</v>
      </c>
      <c r="GJ5" s="132" t="s">
        <v>323</v>
      </c>
      <c r="GK5" s="132" t="s">
        <v>324</v>
      </c>
      <c r="GL5" s="44" t="s">
        <v>325</v>
      </c>
      <c r="GM5" s="132" t="s">
        <v>322</v>
      </c>
      <c r="GN5" s="132" t="s">
        <v>20420</v>
      </c>
      <c r="GO5" s="132" t="s">
        <v>323</v>
      </c>
      <c r="GP5" s="132" t="s">
        <v>324</v>
      </c>
      <c r="GQ5" s="44" t="s">
        <v>325</v>
      </c>
      <c r="GR5" s="132" t="s">
        <v>322</v>
      </c>
      <c r="GS5" s="132" t="s">
        <v>20420</v>
      </c>
      <c r="GT5" s="132" t="s">
        <v>323</v>
      </c>
      <c r="GU5" s="132" t="s">
        <v>324</v>
      </c>
      <c r="GV5" s="44" t="s">
        <v>325</v>
      </c>
      <c r="GW5" s="132" t="s">
        <v>322</v>
      </c>
      <c r="GX5" s="132" t="s">
        <v>20420</v>
      </c>
      <c r="GY5" s="132" t="s">
        <v>323</v>
      </c>
      <c r="GZ5" s="132" t="s">
        <v>324</v>
      </c>
      <c r="HA5" s="44" t="s">
        <v>325</v>
      </c>
      <c r="HB5" s="132" t="s">
        <v>322</v>
      </c>
      <c r="HC5" s="132" t="s">
        <v>20420</v>
      </c>
      <c r="HD5" s="132" t="s">
        <v>323</v>
      </c>
      <c r="HE5" s="132" t="s">
        <v>324</v>
      </c>
      <c r="HF5" s="44" t="s">
        <v>325</v>
      </c>
      <c r="HG5" s="132" t="s">
        <v>322</v>
      </c>
      <c r="HH5" s="132" t="s">
        <v>20420</v>
      </c>
      <c r="HI5" s="132" t="s">
        <v>323</v>
      </c>
      <c r="HJ5" s="132" t="s">
        <v>324</v>
      </c>
      <c r="HK5" s="44" t="s">
        <v>325</v>
      </c>
      <c r="HL5" s="132" t="s">
        <v>322</v>
      </c>
      <c r="HM5" s="132" t="s">
        <v>20420</v>
      </c>
      <c r="HN5" s="132" t="s">
        <v>323</v>
      </c>
      <c r="HO5" s="132" t="s">
        <v>324</v>
      </c>
      <c r="HP5" s="44" t="s">
        <v>325</v>
      </c>
      <c r="HQ5" s="132" t="s">
        <v>322</v>
      </c>
      <c r="HR5" s="132" t="s">
        <v>20420</v>
      </c>
      <c r="HS5" s="132" t="s">
        <v>323</v>
      </c>
      <c r="HT5" s="132" t="s">
        <v>324</v>
      </c>
      <c r="HU5" s="44" t="s">
        <v>325</v>
      </c>
      <c r="HV5" s="132" t="s">
        <v>322</v>
      </c>
      <c r="HW5" s="132" t="s">
        <v>20420</v>
      </c>
      <c r="HX5" s="132" t="s">
        <v>323</v>
      </c>
      <c r="HY5" s="132" t="s">
        <v>324</v>
      </c>
      <c r="HZ5" s="44" t="s">
        <v>325</v>
      </c>
      <c r="IA5" s="132" t="s">
        <v>322</v>
      </c>
      <c r="IB5" s="132" t="s">
        <v>20420</v>
      </c>
      <c r="IC5" s="132" t="s">
        <v>323</v>
      </c>
      <c r="ID5" s="132" t="s">
        <v>324</v>
      </c>
      <c r="IE5" s="44" t="s">
        <v>325</v>
      </c>
      <c r="IF5" s="132" t="s">
        <v>322</v>
      </c>
      <c r="IG5" s="132" t="s">
        <v>20420</v>
      </c>
      <c r="IH5" s="132" t="s">
        <v>323</v>
      </c>
      <c r="II5" s="132" t="s">
        <v>324</v>
      </c>
      <c r="IJ5" s="44" t="s">
        <v>325</v>
      </c>
      <c r="IK5" s="132" t="s">
        <v>322</v>
      </c>
      <c r="IL5" s="132" t="s">
        <v>20420</v>
      </c>
      <c r="IM5" s="132" t="s">
        <v>323</v>
      </c>
      <c r="IN5" s="132" t="s">
        <v>324</v>
      </c>
      <c r="IO5" s="44" t="s">
        <v>325</v>
      </c>
    </row>
    <row r="6" spans="1:249" x14ac:dyDescent="0.25">
      <c r="B6" t="s">
        <v>322</v>
      </c>
      <c r="C6" s="91"/>
      <c r="D6" s="92">
        <v>575752</v>
      </c>
      <c r="E6" s="92">
        <v>33595.86</v>
      </c>
      <c r="F6" s="93">
        <f>SUM(C6:E6)</f>
        <v>609347.86</v>
      </c>
      <c r="G6" s="91"/>
      <c r="H6" s="92">
        <v>556455.99</v>
      </c>
      <c r="I6" s="92">
        <v>406016.65</v>
      </c>
      <c r="J6" s="93">
        <f>SUM(G6:I6)</f>
        <v>962472.64</v>
      </c>
      <c r="K6" s="91"/>
      <c r="L6" s="92">
        <v>120498.12</v>
      </c>
      <c r="M6" s="92">
        <v>8330.2099999999991</v>
      </c>
      <c r="N6" s="93">
        <f>SUM(K6:M6)</f>
        <v>128828.32999999999</v>
      </c>
      <c r="O6" s="91"/>
      <c r="P6" s="92">
        <v>175921</v>
      </c>
      <c r="Q6" s="92">
        <v>12194</v>
      </c>
      <c r="R6" s="93">
        <f>SUM(O6:Q6)</f>
        <v>188115</v>
      </c>
      <c r="S6" s="91"/>
      <c r="T6" s="92">
        <v>210557.39</v>
      </c>
      <c r="U6" s="92">
        <v>14603.38</v>
      </c>
      <c r="V6" s="93">
        <f>SUM(S6:U6)</f>
        <v>225160.77000000002</v>
      </c>
      <c r="W6" s="91"/>
      <c r="X6" s="92">
        <v>221103.27</v>
      </c>
      <c r="Y6" s="92">
        <v>15411.41</v>
      </c>
      <c r="Z6" s="93">
        <f>SUM(W6:Y6)</f>
        <v>236514.68</v>
      </c>
      <c r="AA6" s="91"/>
      <c r="AB6" s="92">
        <v>247734.46</v>
      </c>
      <c r="AC6" s="92">
        <v>17205.650000000001</v>
      </c>
      <c r="AD6" s="93">
        <f>SUM(AA6:AC6)</f>
        <v>264940.11</v>
      </c>
      <c r="AE6" s="91"/>
      <c r="AF6" s="92">
        <v>59953.98</v>
      </c>
      <c r="AG6" s="92">
        <v>4095.11</v>
      </c>
      <c r="AH6" s="93">
        <f>SUM(AE6:AG6)</f>
        <v>64049.090000000004</v>
      </c>
      <c r="AI6" s="91"/>
      <c r="AJ6" s="92">
        <v>101389.92</v>
      </c>
      <c r="AK6" s="92">
        <v>121562.03</v>
      </c>
      <c r="AL6" s="93">
        <f>SUM(AI6:AK6)</f>
        <v>222951.95</v>
      </c>
      <c r="AM6" s="91"/>
      <c r="AN6" s="94">
        <v>8352.86</v>
      </c>
      <c r="AO6" s="94">
        <v>685.58</v>
      </c>
      <c r="AP6" s="93">
        <f>SUM(AM6:AO6)</f>
        <v>9038.44</v>
      </c>
      <c r="AQ6" s="91"/>
      <c r="AR6" s="94">
        <v>12147.07</v>
      </c>
      <c r="AS6" s="94">
        <v>1089.23</v>
      </c>
      <c r="AT6" s="93">
        <f>SUM(AQ6:AS6)</f>
        <v>13236.3</v>
      </c>
      <c r="AU6" s="91"/>
      <c r="AV6" s="94">
        <v>12603.8</v>
      </c>
      <c r="AW6" s="94">
        <v>106992</v>
      </c>
      <c r="AX6" s="93">
        <f>SUM(AU6:AW6)</f>
        <v>119595.8</v>
      </c>
      <c r="AY6" s="91"/>
      <c r="AZ6" s="94">
        <v>155.13</v>
      </c>
      <c r="BA6" s="94">
        <v>11.28</v>
      </c>
      <c r="BB6" s="93">
        <f>SUM(AY6:BA6)</f>
        <v>166.41</v>
      </c>
      <c r="BC6" s="91"/>
      <c r="BD6" s="94">
        <v>288.61</v>
      </c>
      <c r="BE6" s="94">
        <v>22.89</v>
      </c>
      <c r="BF6" s="93">
        <f>SUM(BC6:BE6)</f>
        <v>311.5</v>
      </c>
      <c r="BG6" s="91"/>
      <c r="BH6" s="94">
        <v>304.10000000000002</v>
      </c>
      <c r="BI6" s="94">
        <f>20431.17+58356</f>
        <v>78787.17</v>
      </c>
      <c r="BJ6" s="93">
        <f>SUM(BG6:BI6)</f>
        <v>79091.27</v>
      </c>
      <c r="BK6" s="91"/>
      <c r="BL6" s="94"/>
      <c r="BM6" s="94">
        <v>30474</v>
      </c>
      <c r="BN6" s="93">
        <f>SUM(BK6:BM6)</f>
        <v>30474</v>
      </c>
      <c r="BO6" s="91"/>
      <c r="BP6" s="94"/>
      <c r="BQ6" s="94">
        <v>17348</v>
      </c>
      <c r="BR6" s="93">
        <f>SUM(BO6:BQ6)</f>
        <v>17348</v>
      </c>
      <c r="BS6" s="91"/>
      <c r="BT6" s="94"/>
      <c r="BU6" s="94">
        <v>9657</v>
      </c>
      <c r="BV6" s="93">
        <f>SUM(BS6:BU6)</f>
        <v>9657</v>
      </c>
      <c r="BW6" s="91"/>
      <c r="BX6" s="94"/>
      <c r="BY6" s="94">
        <v>9657</v>
      </c>
      <c r="BZ6" s="93">
        <f>SUM(BW6:BY6)</f>
        <v>9657</v>
      </c>
      <c r="CA6" s="91"/>
      <c r="CB6" s="94"/>
      <c r="CC6" s="94">
        <v>9657</v>
      </c>
      <c r="CD6" s="93">
        <f>SUM(CA6:CC6)</f>
        <v>9657</v>
      </c>
      <c r="CE6" s="91"/>
      <c r="CF6" s="94">
        <v>107.95</v>
      </c>
      <c r="CG6" s="94">
        <v>9782.51</v>
      </c>
      <c r="CH6" s="93">
        <f>SUM(CE6:CG6)</f>
        <v>9890.4600000000009</v>
      </c>
      <c r="CI6" s="91"/>
      <c r="CJ6" s="94">
        <v>107.95</v>
      </c>
      <c r="CK6" s="94">
        <v>15138.29</v>
      </c>
      <c r="CL6" s="93">
        <f>SUM(CI6:CK6)</f>
        <v>15246.240000000002</v>
      </c>
      <c r="CM6" s="91"/>
      <c r="CN6" s="94">
        <v>130.07</v>
      </c>
      <c r="CO6" s="94">
        <v>19595.63</v>
      </c>
      <c r="CP6" s="93">
        <f>SUM(CM6:CO6)</f>
        <v>19725.7</v>
      </c>
      <c r="CQ6" s="91"/>
      <c r="CR6" s="94">
        <v>22.12</v>
      </c>
      <c r="CS6" s="94">
        <v>54272.25</v>
      </c>
      <c r="CT6" s="93">
        <f>SUM(CQ6:CS6)</f>
        <v>54294.37</v>
      </c>
      <c r="CU6" s="91"/>
      <c r="CV6" s="94">
        <v>0</v>
      </c>
      <c r="CW6" s="94">
        <v>10061.799999999999</v>
      </c>
      <c r="CX6" s="93">
        <f>SUM(CU6:CW6)</f>
        <v>10061.799999999999</v>
      </c>
      <c r="CY6" s="91"/>
      <c r="CZ6" s="94">
        <v>0</v>
      </c>
      <c r="DA6" s="94">
        <v>20883.61</v>
      </c>
      <c r="DB6" s="93">
        <f>SUM(CY6:DA6)</f>
        <v>20883.61</v>
      </c>
      <c r="DC6" s="91"/>
      <c r="DD6" s="94">
        <v>0</v>
      </c>
      <c r="DE6" s="94">
        <v>1330.15</v>
      </c>
      <c r="DF6" s="93">
        <f>SUM(DC6:DE6)</f>
        <v>1330.15</v>
      </c>
      <c r="DG6" s="91"/>
      <c r="DH6" s="94">
        <v>0</v>
      </c>
      <c r="DI6" s="94">
        <v>6758.24</v>
      </c>
      <c r="DJ6" s="93">
        <f>SUM(DG6:DI6)</f>
        <v>6758.24</v>
      </c>
      <c r="DK6" s="91"/>
      <c r="DL6" s="94">
        <v>0</v>
      </c>
      <c r="DM6" s="94">
        <v>789.32</v>
      </c>
      <c r="DN6" s="93">
        <f>SUM(DK6:DM6)</f>
        <v>789.32</v>
      </c>
      <c r="DO6" s="91"/>
      <c r="DP6" s="94">
        <v>0</v>
      </c>
      <c r="DQ6" s="94">
        <v>614</v>
      </c>
      <c r="DR6" s="93">
        <f>SUM(DO6:DQ6)</f>
        <v>614</v>
      </c>
      <c r="DS6" s="91"/>
      <c r="DT6" s="94">
        <v>0</v>
      </c>
      <c r="DU6" s="94">
        <v>2892.32</v>
      </c>
      <c r="DV6" s="93">
        <f>SUM(DS6:DU6)</f>
        <v>2892.32</v>
      </c>
      <c r="DW6" s="91"/>
      <c r="DX6" s="94">
        <v>0</v>
      </c>
      <c r="DY6" s="94">
        <v>4754.53</v>
      </c>
      <c r="DZ6" s="93">
        <f>SUM(DW6:DY6)</f>
        <v>4754.53</v>
      </c>
      <c r="EA6" s="91"/>
      <c r="EB6" s="94">
        <v>0</v>
      </c>
      <c r="EC6" s="94">
        <v>2330.3200000000002</v>
      </c>
      <c r="ED6" s="93">
        <f>SUM(EA6:EC6)</f>
        <v>2330.3200000000002</v>
      </c>
      <c r="EE6" s="91"/>
      <c r="EF6" s="94">
        <v>0</v>
      </c>
      <c r="EG6" s="94">
        <v>1066.7</v>
      </c>
      <c r="EH6" s="93">
        <f>SUM(EE6:EG6)</f>
        <v>1066.7</v>
      </c>
      <c r="EI6" s="91"/>
      <c r="EJ6" s="94">
        <v>0</v>
      </c>
      <c r="EK6" s="94">
        <v>3282.42</v>
      </c>
      <c r="EL6" s="93">
        <f>SUM(EI6:EK6)</f>
        <v>3282.42</v>
      </c>
      <c r="EM6" s="91"/>
      <c r="EN6" s="94">
        <v>0</v>
      </c>
      <c r="EO6" s="94">
        <v>1790.93</v>
      </c>
      <c r="EP6" s="93">
        <f>SUM(EM6:EO6)</f>
        <v>1790.93</v>
      </c>
      <c r="EQ6" s="91"/>
      <c r="ER6" s="94">
        <v>0</v>
      </c>
      <c r="ES6" s="94">
        <v>2088.38</v>
      </c>
      <c r="ET6" s="93">
        <f>SUM(EQ6:ES6)</f>
        <v>2088.38</v>
      </c>
      <c r="EU6" s="91"/>
      <c r="EV6" s="94">
        <v>0</v>
      </c>
      <c r="EW6" s="94">
        <v>6631.32</v>
      </c>
      <c r="EX6" s="93">
        <f>EW6</f>
        <v>6631.32</v>
      </c>
      <c r="EY6" s="91"/>
      <c r="EZ6" s="91"/>
      <c r="FA6" s="94">
        <v>-833</v>
      </c>
      <c r="FB6" s="94">
        <v>3295.61</v>
      </c>
      <c r="FC6" s="93">
        <f>FB6+FA6</f>
        <v>2462.61</v>
      </c>
      <c r="FD6" s="91"/>
      <c r="FE6" s="91"/>
      <c r="FF6" s="94"/>
      <c r="FG6" s="94">
        <v>3794.07</v>
      </c>
      <c r="FH6" s="93">
        <f>FG6+FF6</f>
        <v>3794.07</v>
      </c>
      <c r="FI6" s="91"/>
      <c r="FJ6" s="91"/>
      <c r="FK6" s="94"/>
      <c r="FL6" s="94">
        <v>1390.46</v>
      </c>
      <c r="FM6" s="93">
        <f>FL6+FK6</f>
        <v>1390.46</v>
      </c>
      <c r="FN6" s="91"/>
      <c r="FO6" s="91"/>
      <c r="FP6" s="94">
        <v>-833</v>
      </c>
      <c r="FQ6" s="94">
        <v>3352.5</v>
      </c>
      <c r="FR6" s="93">
        <f>FQ6+FP6</f>
        <v>2519.5</v>
      </c>
      <c r="FS6" s="91"/>
      <c r="FT6" s="94">
        <v>180.35</v>
      </c>
      <c r="FU6" s="94"/>
      <c r="FV6" s="94">
        <v>3352.5</v>
      </c>
      <c r="FW6" s="93">
        <f>FV6+FU6+FT6</f>
        <v>3532.85</v>
      </c>
      <c r="FX6" s="91"/>
      <c r="FY6" s="94">
        <v>3392.19</v>
      </c>
      <c r="FZ6" s="94"/>
      <c r="GA6" s="94">
        <v>3916.57</v>
      </c>
      <c r="GB6" s="93">
        <f>GA6+FZ6+FY6</f>
        <v>7308.76</v>
      </c>
      <c r="GC6" s="91"/>
      <c r="GD6" s="94"/>
      <c r="GE6" s="94"/>
      <c r="GF6" s="94">
        <v>3352.5</v>
      </c>
      <c r="GG6" s="93">
        <f>GF6+GE6+GD6</f>
        <v>3352.5</v>
      </c>
      <c r="GH6" s="94"/>
      <c r="GI6" s="94"/>
      <c r="GJ6" s="94"/>
      <c r="GK6" s="94">
        <v>1331.71</v>
      </c>
      <c r="GL6" s="93">
        <f>GK6+GJ6+GI6</f>
        <v>1331.71</v>
      </c>
      <c r="GM6" s="94"/>
      <c r="GN6" s="94">
        <v>9337.5300000000007</v>
      </c>
      <c r="GO6" s="94"/>
      <c r="GP6" s="94">
        <v>972.72</v>
      </c>
      <c r="GQ6" s="93">
        <f>GP6+GO6+GN6</f>
        <v>10310.25</v>
      </c>
      <c r="GR6" s="609"/>
      <c r="GS6" s="609"/>
      <c r="GT6" s="94"/>
      <c r="GU6" s="609">
        <v>468.26</v>
      </c>
      <c r="GV6" s="610">
        <f>GU6+GT6+GS6+GR6</f>
        <v>468.26</v>
      </c>
      <c r="GW6" s="609"/>
      <c r="GX6" s="609">
        <v>1759</v>
      </c>
      <c r="GY6" s="94"/>
      <c r="GZ6" s="609">
        <v>423.99</v>
      </c>
      <c r="HA6" s="610">
        <f>GZ6+GY6+GX6+GW6</f>
        <v>2182.9899999999998</v>
      </c>
      <c r="HB6" s="94"/>
      <c r="HC6" s="94"/>
      <c r="HD6" s="94"/>
      <c r="HE6" s="94"/>
      <c r="HF6" s="610">
        <f>HE6+HD6+HC6+HB6</f>
        <v>0</v>
      </c>
      <c r="HG6" s="94"/>
      <c r="HH6" s="94"/>
      <c r="HI6" s="94"/>
      <c r="HJ6" s="94"/>
      <c r="HK6" s="610">
        <f>HJ6+HI6+HH6+HG6</f>
        <v>0</v>
      </c>
      <c r="HL6" s="609"/>
      <c r="HM6" s="609">
        <v>8738.64</v>
      </c>
      <c r="HN6" s="94"/>
      <c r="HO6" s="94"/>
      <c r="HP6" s="610">
        <f>HO6+HN6+HM6+HL6</f>
        <v>8738.64</v>
      </c>
      <c r="HQ6" s="609"/>
      <c r="HR6" s="609">
        <v>1263.2</v>
      </c>
      <c r="HS6" s="609"/>
      <c r="HT6" s="609">
        <v>399.79</v>
      </c>
      <c r="HU6" s="610">
        <f>HT6+HS6+HR6+HQ6</f>
        <v>1662.99</v>
      </c>
      <c r="HV6" s="609"/>
      <c r="HW6" s="609">
        <v>634.91999999999996</v>
      </c>
      <c r="HX6" s="609"/>
      <c r="HY6" s="609"/>
      <c r="HZ6" s="610">
        <f>HY6+HX6+HW6+HV6</f>
        <v>634.91999999999996</v>
      </c>
      <c r="IA6" s="609"/>
      <c r="IB6" s="609">
        <v>10745.02</v>
      </c>
      <c r="IC6" s="609"/>
      <c r="ID6" s="609">
        <v>418.79</v>
      </c>
      <c r="IE6" s="610">
        <f>ID6+IC6+IB6+IA6</f>
        <v>11163.810000000001</v>
      </c>
      <c r="IF6" s="609"/>
      <c r="IG6" s="609"/>
      <c r="IH6" s="609"/>
      <c r="II6" s="609"/>
      <c r="IJ6" s="610">
        <f>II6+IH6+IG6+IF6</f>
        <v>0</v>
      </c>
      <c r="IK6" s="609"/>
      <c r="IL6" s="609">
        <v>600.29</v>
      </c>
      <c r="IM6" s="609"/>
      <c r="IN6" s="609">
        <v>122.38</v>
      </c>
      <c r="IO6" s="610">
        <f>IN6+IM6+IL6+IK6</f>
        <v>722.67</v>
      </c>
    </row>
    <row r="7" spans="1:249" x14ac:dyDescent="0.25">
      <c r="B7" t="s">
        <v>323</v>
      </c>
      <c r="C7" s="92">
        <v>2049.87</v>
      </c>
      <c r="D7" s="91"/>
      <c r="E7" s="92">
        <v>947254.9</v>
      </c>
      <c r="F7" s="93">
        <f>SUM(C7:E7)</f>
        <v>949304.77</v>
      </c>
      <c r="G7" s="92">
        <v>2118.56</v>
      </c>
      <c r="H7" s="91"/>
      <c r="I7" s="92">
        <v>983576.85</v>
      </c>
      <c r="J7" s="93">
        <f>SUM(G7:I7)</f>
        <v>985695.41</v>
      </c>
      <c r="K7" s="92">
        <v>875</v>
      </c>
      <c r="L7" s="91"/>
      <c r="M7" s="92">
        <v>636707.77</v>
      </c>
      <c r="N7" s="93">
        <f>SUM(K7:M7)</f>
        <v>637582.77</v>
      </c>
      <c r="O7" s="92">
        <v>2125</v>
      </c>
      <c r="P7" s="91"/>
      <c r="Q7" s="92">
        <v>794543</v>
      </c>
      <c r="R7" s="93">
        <f>SUM(O7:Q7)</f>
        <v>796668</v>
      </c>
      <c r="S7" s="92">
        <v>920.53</v>
      </c>
      <c r="T7" s="91"/>
      <c r="U7" s="92">
        <v>824105.46</v>
      </c>
      <c r="V7" s="93">
        <f>SUM(S7:U7)</f>
        <v>825025.99</v>
      </c>
      <c r="W7" s="92">
        <v>1094.03</v>
      </c>
      <c r="X7" s="91"/>
      <c r="Y7" s="92">
        <v>684205.85</v>
      </c>
      <c r="Z7" s="93">
        <f>SUM(W7:Y7)</f>
        <v>685299.88</v>
      </c>
      <c r="AA7" s="92">
        <v>1119.43</v>
      </c>
      <c r="AB7" s="91"/>
      <c r="AC7" s="92">
        <v>569552.48</v>
      </c>
      <c r="AD7" s="93">
        <f>SUM(AA7:AC7)</f>
        <v>570671.91</v>
      </c>
      <c r="AE7" s="92">
        <v>58.63</v>
      </c>
      <c r="AF7" s="91"/>
      <c r="AG7" s="92">
        <v>327200.38</v>
      </c>
      <c r="AH7" s="93">
        <f>SUM(AE7:AG7)</f>
        <v>327259.01</v>
      </c>
      <c r="AI7" s="92">
        <v>288.88</v>
      </c>
      <c r="AJ7" s="91"/>
      <c r="AK7" s="92">
        <v>553766.64</v>
      </c>
      <c r="AL7" s="93">
        <f>SUM(AI7:AK7)</f>
        <v>554055.52</v>
      </c>
      <c r="AM7" s="94">
        <v>413.81</v>
      </c>
      <c r="AN7" s="91"/>
      <c r="AO7" s="94">
        <v>45697.25</v>
      </c>
      <c r="AP7" s="93">
        <f>SUM(AM7:AO7)</f>
        <v>46111.06</v>
      </c>
      <c r="AQ7" s="94">
        <v>-7712.55</v>
      </c>
      <c r="AR7" s="91"/>
      <c r="AS7" s="94">
        <v>57174.239999999998</v>
      </c>
      <c r="AT7" s="93">
        <f>SUM(AQ7:AS7)</f>
        <v>49461.689999999995</v>
      </c>
      <c r="AU7" s="94">
        <v>-7515.38</v>
      </c>
      <c r="AV7" s="91"/>
      <c r="AW7" s="94">
        <v>59752.62</v>
      </c>
      <c r="AX7" s="93">
        <f>SUM(AU7:AW7)</f>
        <v>52237.240000000005</v>
      </c>
      <c r="AY7" s="94">
        <v>394.89</v>
      </c>
      <c r="AZ7" s="91"/>
      <c r="BA7" s="94">
        <v>885.47</v>
      </c>
      <c r="BB7" s="93">
        <f>SUM(AY7:BA7)</f>
        <v>1280.3600000000001</v>
      </c>
      <c r="BC7" s="94">
        <v>394.89</v>
      </c>
      <c r="BD7" s="91"/>
      <c r="BE7" s="94">
        <v>1612.95</v>
      </c>
      <c r="BF7" s="93">
        <f>SUM(BC7:BE7)</f>
        <v>2007.8400000000001</v>
      </c>
      <c r="BG7" s="94">
        <v>607.89</v>
      </c>
      <c r="BH7" s="91"/>
      <c r="BI7" s="94">
        <v>1697.36</v>
      </c>
      <c r="BJ7" s="93">
        <f>SUM(BG7:BI7)</f>
        <v>2305.25</v>
      </c>
      <c r="BK7" s="94">
        <v>31.83</v>
      </c>
      <c r="BL7" s="91"/>
      <c r="BM7" s="94"/>
      <c r="BN7" s="93">
        <f>SUM(BK7:BM7)</f>
        <v>31.83</v>
      </c>
      <c r="BO7" s="94"/>
      <c r="BP7" s="91"/>
      <c r="BQ7" s="94"/>
      <c r="BR7" s="93">
        <f>SUM(BO7:BQ7)</f>
        <v>0</v>
      </c>
      <c r="BS7" s="94"/>
      <c r="BT7" s="91"/>
      <c r="BU7" s="94"/>
      <c r="BV7" s="93">
        <f>SUM(BS7:BU7)</f>
        <v>0</v>
      </c>
      <c r="BW7" s="94"/>
      <c r="BX7" s="91"/>
      <c r="BY7" s="94"/>
      <c r="BZ7" s="93">
        <f>SUM(BW7:BY7)</f>
        <v>0</v>
      </c>
      <c r="CA7" s="94"/>
      <c r="CB7" s="91"/>
      <c r="CC7" s="94"/>
      <c r="CD7" s="93">
        <f>SUM(CA7:CC7)</f>
        <v>0</v>
      </c>
      <c r="CE7" s="94"/>
      <c r="CF7" s="91"/>
      <c r="CG7" s="94">
        <v>122.423</v>
      </c>
      <c r="CH7" s="93">
        <f>SUM(CE7:CG7)</f>
        <v>122.423</v>
      </c>
      <c r="CI7" s="94"/>
      <c r="CJ7" s="91"/>
      <c r="CK7" s="94">
        <v>2505.69</v>
      </c>
      <c r="CL7" s="93">
        <f>SUM(CI7:CK7)</f>
        <v>2505.69</v>
      </c>
      <c r="CM7" s="94"/>
      <c r="CN7" s="91"/>
      <c r="CO7" s="94">
        <v>5584.74</v>
      </c>
      <c r="CP7" s="93">
        <f>SUM(CM7:CO7)</f>
        <v>5584.74</v>
      </c>
      <c r="CQ7" s="94"/>
      <c r="CR7" s="91"/>
      <c r="CS7" s="94">
        <v>7941.91</v>
      </c>
      <c r="CT7" s="93">
        <f>SUM(CQ7:CS7)</f>
        <v>7941.91</v>
      </c>
      <c r="CU7" s="94"/>
      <c r="CV7" s="91"/>
      <c r="CW7" s="94">
        <v>3803.12</v>
      </c>
      <c r="CX7" s="93">
        <f>SUM(CU7:CW7)</f>
        <v>3803.12</v>
      </c>
      <c r="CY7" s="94"/>
      <c r="CZ7" s="91"/>
      <c r="DA7" s="94">
        <v>10485.15</v>
      </c>
      <c r="DB7" s="93">
        <f>SUM(CY7:DA7)</f>
        <v>10485.15</v>
      </c>
      <c r="DC7" s="94"/>
      <c r="DD7" s="91"/>
      <c r="DE7" s="94">
        <v>883.52</v>
      </c>
      <c r="DF7" s="93">
        <f>SUM(DC7:DE7)</f>
        <v>883.52</v>
      </c>
      <c r="DG7" s="94"/>
      <c r="DH7" s="91"/>
      <c r="DI7" s="94">
        <v>4056.72</v>
      </c>
      <c r="DJ7" s="93">
        <f>SUM(DG7:DI7)</f>
        <v>4056.72</v>
      </c>
      <c r="DK7" s="94"/>
      <c r="DL7" s="91"/>
      <c r="DM7" s="94">
        <v>495.69</v>
      </c>
      <c r="DN7" s="93">
        <f>SUM(DK7:DM7)</f>
        <v>495.69</v>
      </c>
      <c r="DO7" s="94"/>
      <c r="DP7" s="91"/>
      <c r="DQ7" s="94">
        <v>380.26</v>
      </c>
      <c r="DR7" s="93">
        <f>SUM(DO7:DQ7)</f>
        <v>380.26</v>
      </c>
      <c r="DS7" s="94"/>
      <c r="DT7" s="91"/>
      <c r="DU7" s="94">
        <v>1291.69</v>
      </c>
      <c r="DV7" s="93">
        <f>SUM(DS7:DU7)</f>
        <v>1291.69</v>
      </c>
      <c r="DW7" s="94"/>
      <c r="DX7" s="91"/>
      <c r="DY7" s="94">
        <v>1628.11</v>
      </c>
      <c r="DZ7" s="93">
        <f>SUM(DW7:DY7)</f>
        <v>1628.11</v>
      </c>
      <c r="EA7" s="94"/>
      <c r="EB7" s="91"/>
      <c r="EC7" s="94">
        <v>992.08</v>
      </c>
      <c r="ED7" s="93">
        <f>SUM(EA7:EC7)</f>
        <v>992.08</v>
      </c>
      <c r="EE7" s="94"/>
      <c r="EF7" s="91"/>
      <c r="EG7" s="94">
        <v>429.38</v>
      </c>
      <c r="EH7" s="93">
        <f>SUM(EE7:EG7)</f>
        <v>429.38</v>
      </c>
      <c r="EI7" s="94"/>
      <c r="EJ7" s="91"/>
      <c r="EK7" s="94">
        <v>1456.89</v>
      </c>
      <c r="EL7" s="93">
        <f>SUM(EI7:EK7)</f>
        <v>1456.89</v>
      </c>
      <c r="EM7" s="94"/>
      <c r="EN7" s="91"/>
      <c r="EO7" s="94">
        <v>1139.5899999999999</v>
      </c>
      <c r="EP7" s="93">
        <f>SUM(EM7:EO7)</f>
        <v>1139.5899999999999</v>
      </c>
      <c r="EQ7" s="94"/>
      <c r="ER7" s="91"/>
      <c r="ES7" s="94">
        <v>768.18</v>
      </c>
      <c r="ET7" s="93">
        <f>SUM(EQ7:ES7)</f>
        <v>768.18</v>
      </c>
      <c r="EU7" s="94"/>
      <c r="EV7" s="91"/>
      <c r="EW7" s="94">
        <v>3159.38</v>
      </c>
      <c r="EX7" s="93">
        <f>EW7</f>
        <v>3159.38</v>
      </c>
      <c r="EY7" s="94"/>
      <c r="EZ7" s="94"/>
      <c r="FA7" s="91"/>
      <c r="FB7" s="94">
        <v>1597.92</v>
      </c>
      <c r="FC7" s="93">
        <f>FB7</f>
        <v>1597.92</v>
      </c>
      <c r="FD7" s="94"/>
      <c r="FE7" s="94"/>
      <c r="FF7" s="91"/>
      <c r="FG7" s="94">
        <v>1262.03</v>
      </c>
      <c r="FH7" s="93">
        <f>FG7</f>
        <v>1262.03</v>
      </c>
      <c r="FI7" s="94"/>
      <c r="FJ7" s="94"/>
      <c r="FK7" s="91"/>
      <c r="FL7" s="94"/>
      <c r="FM7" s="93">
        <f>FL7+FK7</f>
        <v>0</v>
      </c>
      <c r="FN7" s="94"/>
      <c r="FO7" s="94"/>
      <c r="FP7" s="91"/>
      <c r="FQ7" s="94"/>
      <c r="FR7" s="93">
        <f>FQ7+FP7</f>
        <v>0</v>
      </c>
      <c r="FS7" s="94"/>
      <c r="FT7" s="94"/>
      <c r="FU7" s="91"/>
      <c r="FV7" s="94"/>
      <c r="FW7" s="93">
        <f>FV7+FU7</f>
        <v>0</v>
      </c>
      <c r="FX7" s="94"/>
      <c r="FY7" s="94"/>
      <c r="FZ7" s="91"/>
      <c r="GA7" s="94">
        <v>121.04</v>
      </c>
      <c r="GB7" s="93">
        <f>GA7+FZ7</f>
        <v>121.04</v>
      </c>
      <c r="GC7" s="94">
        <v>-833</v>
      </c>
      <c r="GD7" s="94"/>
      <c r="GE7" s="94"/>
      <c r="GF7" s="91"/>
      <c r="GG7" s="93">
        <f>GF7+GE7+GD7+GC7</f>
        <v>-833</v>
      </c>
      <c r="GH7" s="94"/>
      <c r="GI7" s="94"/>
      <c r="GJ7" s="94"/>
      <c r="GK7" s="94">
        <v>227.6</v>
      </c>
      <c r="GL7" s="93">
        <f>GK7+GJ7+GI7+GH7</f>
        <v>227.6</v>
      </c>
      <c r="GM7" s="94"/>
      <c r="GN7" s="94">
        <v>644.91999999999996</v>
      </c>
      <c r="GO7" s="94"/>
      <c r="GP7" s="94"/>
      <c r="GQ7" s="93">
        <f>GP7+GO7+GN7+GM7</f>
        <v>644.91999999999996</v>
      </c>
      <c r="GR7" s="94"/>
      <c r="GS7" s="94"/>
      <c r="GT7" s="94"/>
      <c r="GU7" s="609">
        <v>212.84</v>
      </c>
      <c r="GV7" s="610">
        <f>GU7+GT7+GS7+GR7</f>
        <v>212.84</v>
      </c>
      <c r="GW7" s="94"/>
      <c r="GX7" s="609">
        <v>673.36</v>
      </c>
      <c r="GY7" s="94"/>
      <c r="GZ7" s="609">
        <v>192.52</v>
      </c>
      <c r="HA7" s="610">
        <f>GZ7+GY7+GX7+GW7</f>
        <v>865.88</v>
      </c>
      <c r="HB7" s="94"/>
      <c r="HC7" s="94"/>
      <c r="HD7" s="94"/>
      <c r="HE7" s="94"/>
      <c r="HF7" s="610">
        <f>HE7+HD7+HC7+HB7</f>
        <v>0</v>
      </c>
      <c r="HG7" s="94"/>
      <c r="HH7" s="94"/>
      <c r="HI7" s="94"/>
      <c r="HJ7" s="94"/>
      <c r="HK7" s="610">
        <f>HJ7+HI7+HH7+HG7</f>
        <v>0</v>
      </c>
      <c r="HL7" s="609"/>
      <c r="HM7" s="609">
        <v>352.4</v>
      </c>
      <c r="HN7" s="94"/>
      <c r="HO7" s="94"/>
      <c r="HP7" s="610">
        <f>HO7+HN7+HM7+HL7</f>
        <v>352.4</v>
      </c>
      <c r="HQ7" s="609"/>
      <c r="HR7" s="609"/>
      <c r="HS7" s="609"/>
      <c r="HT7" s="609">
        <v>154.96</v>
      </c>
      <c r="HU7" s="610">
        <f>HT7+HS7+HR7+HQ7</f>
        <v>154.96</v>
      </c>
      <c r="HV7" s="609"/>
      <c r="HW7" s="609">
        <v>149.44</v>
      </c>
      <c r="HX7" s="609"/>
      <c r="HY7" s="609"/>
      <c r="HZ7" s="610">
        <f>HY7+HX7+HW7+HV7</f>
        <v>149.44</v>
      </c>
      <c r="IA7" s="609"/>
      <c r="IB7" s="609">
        <v>270.27999999999997</v>
      </c>
      <c r="IC7" s="609"/>
      <c r="ID7" s="609">
        <v>163.81</v>
      </c>
      <c r="IE7" s="610">
        <f>ID7+IC7+IB7+IA7</f>
        <v>434.09</v>
      </c>
      <c r="IF7" s="609"/>
      <c r="IG7" s="609"/>
      <c r="IH7" s="609"/>
      <c r="II7" s="609"/>
      <c r="IJ7" s="610">
        <f>II7+IH7+IG7+IF7</f>
        <v>0</v>
      </c>
      <c r="IK7" s="609"/>
      <c r="IL7" s="609"/>
      <c r="IM7" s="609"/>
      <c r="IN7" s="609"/>
      <c r="IO7" s="610">
        <f>IN7+IM7+IL7+IK7</f>
        <v>0</v>
      </c>
    </row>
    <row r="8" spans="1:249" x14ac:dyDescent="0.25">
      <c r="B8" t="s">
        <v>20420</v>
      </c>
      <c r="C8" s="92"/>
      <c r="D8" s="91"/>
      <c r="E8" s="92"/>
      <c r="F8" s="93">
        <v>0</v>
      </c>
      <c r="G8" s="93">
        <v>0</v>
      </c>
      <c r="H8" s="93">
        <v>0</v>
      </c>
      <c r="I8" s="93">
        <v>0</v>
      </c>
      <c r="J8" s="93">
        <v>0</v>
      </c>
      <c r="K8" s="93">
        <v>0</v>
      </c>
      <c r="L8" s="93">
        <v>0</v>
      </c>
      <c r="M8" s="93">
        <v>0</v>
      </c>
      <c r="N8" s="93">
        <v>0</v>
      </c>
      <c r="O8" s="93">
        <v>0</v>
      </c>
      <c r="P8" s="93">
        <v>0</v>
      </c>
      <c r="Q8" s="93">
        <v>0</v>
      </c>
      <c r="R8" s="93">
        <v>0</v>
      </c>
      <c r="S8" s="93">
        <v>0</v>
      </c>
      <c r="T8" s="93">
        <v>0</v>
      </c>
      <c r="U8" s="93">
        <v>0</v>
      </c>
      <c r="V8" s="93">
        <v>0</v>
      </c>
      <c r="W8" s="93">
        <v>0</v>
      </c>
      <c r="X8" s="93">
        <v>0</v>
      </c>
      <c r="Y8" s="93">
        <v>0</v>
      </c>
      <c r="Z8" s="93">
        <v>0</v>
      </c>
      <c r="AA8" s="93">
        <v>0</v>
      </c>
      <c r="AB8" s="93">
        <v>0</v>
      </c>
      <c r="AC8" s="93">
        <v>0</v>
      </c>
      <c r="AD8" s="93">
        <v>0</v>
      </c>
      <c r="AE8" s="93">
        <v>0</v>
      </c>
      <c r="AF8" s="93">
        <v>0</v>
      </c>
      <c r="AG8" s="93">
        <v>0</v>
      </c>
      <c r="AH8" s="93">
        <v>0</v>
      </c>
      <c r="AI8" s="93">
        <v>0</v>
      </c>
      <c r="AJ8" s="93">
        <v>0</v>
      </c>
      <c r="AK8" s="93">
        <v>0</v>
      </c>
      <c r="AL8" s="93">
        <v>0</v>
      </c>
      <c r="AM8" s="93">
        <v>0</v>
      </c>
      <c r="AN8" s="93">
        <v>0</v>
      </c>
      <c r="AO8" s="93">
        <v>0</v>
      </c>
      <c r="AP8" s="93">
        <v>0</v>
      </c>
      <c r="AQ8" s="93">
        <v>0</v>
      </c>
      <c r="AR8" s="93">
        <v>0</v>
      </c>
      <c r="AS8" s="93">
        <v>0</v>
      </c>
      <c r="AT8" s="93">
        <v>0</v>
      </c>
      <c r="AU8" s="93">
        <v>0</v>
      </c>
      <c r="AV8" s="93">
        <v>0</v>
      </c>
      <c r="AW8" s="93">
        <v>0</v>
      </c>
      <c r="AX8" s="93">
        <v>0</v>
      </c>
      <c r="AY8" s="93">
        <v>0</v>
      </c>
      <c r="AZ8" s="93">
        <v>0</v>
      </c>
      <c r="BA8" s="93">
        <v>0</v>
      </c>
      <c r="BB8" s="93">
        <v>0</v>
      </c>
      <c r="BC8" s="93">
        <v>0</v>
      </c>
      <c r="BD8" s="93">
        <v>0</v>
      </c>
      <c r="BE8" s="93">
        <v>0</v>
      </c>
      <c r="BF8" s="93">
        <v>0</v>
      </c>
      <c r="BG8" s="93">
        <v>0</v>
      </c>
      <c r="BH8" s="93">
        <v>0</v>
      </c>
      <c r="BI8" s="93">
        <v>0</v>
      </c>
      <c r="BJ8" s="93">
        <v>0</v>
      </c>
      <c r="BK8" s="93">
        <v>0</v>
      </c>
      <c r="BL8" s="93">
        <v>0</v>
      </c>
      <c r="BM8" s="93">
        <v>0</v>
      </c>
      <c r="BN8" s="93">
        <v>0</v>
      </c>
      <c r="BO8" s="93">
        <v>0</v>
      </c>
      <c r="BP8" s="93">
        <v>0</v>
      </c>
      <c r="BQ8" s="93">
        <v>0</v>
      </c>
      <c r="BR8" s="93">
        <v>0</v>
      </c>
      <c r="BS8" s="93">
        <v>0</v>
      </c>
      <c r="BT8" s="93">
        <v>0</v>
      </c>
      <c r="BU8" s="93">
        <v>0</v>
      </c>
      <c r="BV8" s="93">
        <v>0</v>
      </c>
      <c r="BW8" s="93">
        <v>0</v>
      </c>
      <c r="BX8" s="93">
        <v>0</v>
      </c>
      <c r="BY8" s="93">
        <v>0</v>
      </c>
      <c r="BZ8" s="93">
        <v>0</v>
      </c>
      <c r="CA8" s="93">
        <v>0</v>
      </c>
      <c r="CB8" s="93">
        <v>0</v>
      </c>
      <c r="CC8" s="93">
        <v>0</v>
      </c>
      <c r="CD8" s="93">
        <v>0</v>
      </c>
      <c r="CE8" s="93">
        <v>0</v>
      </c>
      <c r="CF8" s="93">
        <v>0</v>
      </c>
      <c r="CG8" s="93">
        <v>0</v>
      </c>
      <c r="CH8" s="93">
        <v>0</v>
      </c>
      <c r="CI8" s="93">
        <v>0</v>
      </c>
      <c r="CJ8" s="93">
        <v>0</v>
      </c>
      <c r="CK8" s="93">
        <v>0</v>
      </c>
      <c r="CL8" s="93">
        <v>0</v>
      </c>
      <c r="CM8" s="93">
        <v>0</v>
      </c>
      <c r="CN8" s="93">
        <v>0</v>
      </c>
      <c r="CO8" s="93">
        <v>0</v>
      </c>
      <c r="CP8" s="93">
        <v>0</v>
      </c>
      <c r="CQ8" s="93">
        <v>0</v>
      </c>
      <c r="CR8" s="93">
        <v>0</v>
      </c>
      <c r="CS8" s="93">
        <v>0</v>
      </c>
      <c r="CT8" s="93">
        <v>0</v>
      </c>
      <c r="CU8" s="93">
        <v>0</v>
      </c>
      <c r="CV8" s="93">
        <v>0</v>
      </c>
      <c r="CW8" s="93">
        <v>0</v>
      </c>
      <c r="CX8" s="93">
        <v>0</v>
      </c>
      <c r="CY8" s="93">
        <v>0</v>
      </c>
      <c r="CZ8" s="93">
        <v>0</v>
      </c>
      <c r="DA8" s="93">
        <v>0</v>
      </c>
      <c r="DB8" s="93">
        <v>0</v>
      </c>
      <c r="DC8" s="93">
        <v>0</v>
      </c>
      <c r="DD8" s="93">
        <v>0</v>
      </c>
      <c r="DE8" s="93">
        <v>0</v>
      </c>
      <c r="DF8" s="93">
        <v>0</v>
      </c>
      <c r="DG8" s="93">
        <v>0</v>
      </c>
      <c r="DH8" s="93">
        <v>0</v>
      </c>
      <c r="DI8" s="93">
        <v>0</v>
      </c>
      <c r="DJ8" s="93">
        <v>0</v>
      </c>
      <c r="DK8" s="93">
        <v>0</v>
      </c>
      <c r="DL8" s="93">
        <v>0</v>
      </c>
      <c r="DM8" s="93">
        <v>0</v>
      </c>
      <c r="DN8" s="93">
        <v>0</v>
      </c>
      <c r="DO8" s="93">
        <v>0</v>
      </c>
      <c r="DP8" s="93">
        <v>0</v>
      </c>
      <c r="DQ8" s="93">
        <v>0</v>
      </c>
      <c r="DR8" s="93">
        <v>0</v>
      </c>
      <c r="DS8" s="93">
        <v>0</v>
      </c>
      <c r="DT8" s="93">
        <v>0</v>
      </c>
      <c r="DU8" s="93">
        <v>0</v>
      </c>
      <c r="DV8" s="93">
        <v>0</v>
      </c>
      <c r="DW8" s="93">
        <v>0</v>
      </c>
      <c r="DX8" s="93">
        <v>0</v>
      </c>
      <c r="DY8" s="93">
        <v>0</v>
      </c>
      <c r="DZ8" s="93">
        <v>0</v>
      </c>
      <c r="EA8" s="93">
        <v>0</v>
      </c>
      <c r="EB8" s="93">
        <v>0</v>
      </c>
      <c r="EC8" s="93">
        <v>0</v>
      </c>
      <c r="ED8" s="93">
        <v>0</v>
      </c>
      <c r="EE8" s="93">
        <v>0</v>
      </c>
      <c r="EF8" s="93">
        <v>0</v>
      </c>
      <c r="EG8" s="93">
        <v>0</v>
      </c>
      <c r="EH8" s="93">
        <v>0</v>
      </c>
      <c r="EI8" s="93">
        <v>0</v>
      </c>
      <c r="EJ8" s="93">
        <v>0</v>
      </c>
      <c r="EK8" s="93">
        <v>0</v>
      </c>
      <c r="EL8" s="93">
        <v>0</v>
      </c>
      <c r="EM8" s="93">
        <v>0</v>
      </c>
      <c r="EN8" s="93">
        <v>0</v>
      </c>
      <c r="EO8" s="93">
        <v>0</v>
      </c>
      <c r="EP8" s="93">
        <v>0</v>
      </c>
      <c r="EQ8" s="93">
        <v>0</v>
      </c>
      <c r="ER8" s="93">
        <v>0</v>
      </c>
      <c r="ES8" s="93">
        <v>0</v>
      </c>
      <c r="ET8" s="93">
        <v>0</v>
      </c>
      <c r="EU8" s="93">
        <v>0</v>
      </c>
      <c r="EV8" s="93">
        <v>0</v>
      </c>
      <c r="EW8" s="93">
        <v>0</v>
      </c>
      <c r="EX8" s="93">
        <v>0</v>
      </c>
      <c r="EY8" s="93">
        <v>0</v>
      </c>
      <c r="EZ8" s="93">
        <v>0</v>
      </c>
      <c r="FA8" s="93">
        <v>0</v>
      </c>
      <c r="FB8" s="93">
        <v>0</v>
      </c>
      <c r="FC8" s="93">
        <v>0</v>
      </c>
      <c r="FD8" s="94"/>
      <c r="FE8" s="94"/>
      <c r="FF8" s="91"/>
      <c r="FG8" s="94"/>
      <c r="FH8" s="93">
        <v>0</v>
      </c>
      <c r="FI8" s="94"/>
      <c r="FJ8" s="94"/>
      <c r="FK8" s="91"/>
      <c r="FL8" s="94">
        <v>2179.92</v>
      </c>
      <c r="FM8" s="93">
        <f>FL8+FK8</f>
        <v>2179.92</v>
      </c>
      <c r="FN8" s="94"/>
      <c r="FO8" s="94"/>
      <c r="FP8" s="91"/>
      <c r="FQ8" s="94"/>
      <c r="FR8" s="93">
        <f>FQ8+FP8</f>
        <v>0</v>
      </c>
      <c r="FS8" s="94"/>
      <c r="FT8" s="94"/>
      <c r="FU8" s="91"/>
      <c r="FV8" s="94"/>
      <c r="FW8" s="93">
        <f>FV8+FU8</f>
        <v>0</v>
      </c>
      <c r="FX8" s="94"/>
      <c r="FY8" s="94"/>
      <c r="FZ8" s="91"/>
      <c r="GA8" s="94"/>
      <c r="GB8" s="93">
        <f>GA8+FZ8</f>
        <v>0</v>
      </c>
      <c r="GC8" s="94"/>
      <c r="GD8" s="94"/>
      <c r="GE8" s="94"/>
      <c r="GF8" s="94"/>
      <c r="GG8" s="93">
        <f>GF8+GE8+GD8+GC8</f>
        <v>0</v>
      </c>
      <c r="GH8" s="94"/>
      <c r="GI8" s="94"/>
      <c r="GJ8" s="94"/>
      <c r="GK8" s="94"/>
      <c r="GL8" s="93">
        <f>GK8+GJ8+GI8+GH8</f>
        <v>0</v>
      </c>
      <c r="GM8" s="94"/>
      <c r="GN8" s="94"/>
      <c r="GO8" s="94"/>
      <c r="GP8" s="94"/>
      <c r="GQ8" s="93">
        <f>GP8+GO8+GN8+GM8</f>
        <v>0</v>
      </c>
      <c r="GR8" s="94"/>
      <c r="GS8" s="94"/>
      <c r="GT8" s="94"/>
      <c r="GU8" s="94"/>
      <c r="GV8" s="93">
        <f>GU8+GT8+GS8+GR8</f>
        <v>0</v>
      </c>
      <c r="GW8" s="94"/>
      <c r="GX8" s="609"/>
      <c r="GY8" s="94"/>
      <c r="GZ8" s="609"/>
      <c r="HA8" s="93">
        <f>GZ8+GY8+GX8+GW8</f>
        <v>0</v>
      </c>
      <c r="HB8" s="94">
        <v>496.8</v>
      </c>
      <c r="HC8" s="94"/>
      <c r="HD8" s="94"/>
      <c r="HE8" s="94"/>
      <c r="HF8" s="93">
        <f>HE8+HD8+HC8+HB8</f>
        <v>496.8</v>
      </c>
      <c r="HG8" s="94"/>
      <c r="HH8" s="94"/>
      <c r="HI8" s="94"/>
      <c r="HJ8" s="94">
        <v>147.5</v>
      </c>
      <c r="HK8" s="93">
        <f>HJ8+HI8+HH8+HG8</f>
        <v>147.5</v>
      </c>
      <c r="HL8" s="609">
        <v>522.54</v>
      </c>
      <c r="HM8" s="609"/>
      <c r="HN8" s="94"/>
      <c r="HO8" s="94"/>
      <c r="HP8" s="610">
        <f>HO8+HN8+HM8+HL8</f>
        <v>522.54</v>
      </c>
      <c r="HQ8" s="609"/>
      <c r="HR8" s="609"/>
      <c r="HS8" s="609"/>
      <c r="HT8" s="609"/>
      <c r="HU8" s="610">
        <f>HT8+HS8+HR8+HQ8</f>
        <v>0</v>
      </c>
      <c r="HV8" s="609"/>
      <c r="HW8" s="609"/>
      <c r="HX8" s="609"/>
      <c r="HY8" s="609"/>
      <c r="HZ8" s="610">
        <f>HY8+HX8+HW8+HV8</f>
        <v>0</v>
      </c>
      <c r="IA8" s="609">
        <v>327.75</v>
      </c>
      <c r="IB8" s="609"/>
      <c r="IC8" s="609"/>
      <c r="ID8" s="609"/>
      <c r="IE8" s="610">
        <f>ID8+IC8+IB8+IA8</f>
        <v>327.75</v>
      </c>
      <c r="IF8" s="609"/>
      <c r="IG8" s="609"/>
      <c r="IH8" s="609"/>
      <c r="II8" s="609"/>
      <c r="IJ8" s="610">
        <f>II8+IH8+IG8+IF8</f>
        <v>0</v>
      </c>
      <c r="IK8" s="609"/>
      <c r="IL8" s="609"/>
      <c r="IM8" s="609"/>
      <c r="IN8" s="609"/>
      <c r="IO8" s="610">
        <f>IN8+IM8+IL8+IK8</f>
        <v>0</v>
      </c>
    </row>
    <row r="9" spans="1:249" x14ac:dyDescent="0.25">
      <c r="B9" t="s">
        <v>324</v>
      </c>
      <c r="C9" s="92">
        <v>1000</v>
      </c>
      <c r="D9" s="92">
        <v>9498.76</v>
      </c>
      <c r="E9" s="91"/>
      <c r="F9" s="93">
        <f>SUM(C9:E9)</f>
        <v>10498.76</v>
      </c>
      <c r="G9" s="92">
        <v>1000</v>
      </c>
      <c r="H9" s="92">
        <v>9009.6200000000008</v>
      </c>
      <c r="I9" s="91"/>
      <c r="J9" s="93">
        <f>SUM(G9:I9)</f>
        <v>10009.620000000001</v>
      </c>
      <c r="K9" s="92">
        <v>4748</v>
      </c>
      <c r="L9" s="92">
        <v>3557.41</v>
      </c>
      <c r="M9" s="91"/>
      <c r="N9" s="93">
        <f>SUM(K9:M9)</f>
        <v>8305.41</v>
      </c>
      <c r="O9" s="92">
        <v>5221</v>
      </c>
      <c r="P9" s="92">
        <v>3069</v>
      </c>
      <c r="Q9" s="91"/>
      <c r="R9" s="93">
        <f>SUM(O9:Q9)</f>
        <v>8290</v>
      </c>
      <c r="S9" s="92">
        <v>5662</v>
      </c>
      <c r="T9" s="92">
        <v>3874.82</v>
      </c>
      <c r="U9" s="91"/>
      <c r="V9" s="93">
        <f>SUM(S9:U9)</f>
        <v>9536.82</v>
      </c>
      <c r="W9" s="92">
        <v>7873.5</v>
      </c>
      <c r="X9" s="92">
        <v>4822.59</v>
      </c>
      <c r="Y9" s="91"/>
      <c r="Z9" s="93">
        <f>SUM(W9:Y9)</f>
        <v>12696.09</v>
      </c>
      <c r="AA9" s="92">
        <v>4962.22</v>
      </c>
      <c r="AB9" s="92">
        <v>7873.5</v>
      </c>
      <c r="AC9" s="91"/>
      <c r="AD9" s="93">
        <f>SUM(AA9:AC9)</f>
        <v>12835.720000000001</v>
      </c>
      <c r="AE9" s="92"/>
      <c r="AF9" s="92">
        <v>320.75</v>
      </c>
      <c r="AG9" s="91"/>
      <c r="AH9" s="93">
        <f>SUM(AE9:AG9)</f>
        <v>320.75</v>
      </c>
      <c r="AI9" s="92"/>
      <c r="AJ9" s="92">
        <v>1575.55</v>
      </c>
      <c r="AK9" s="91"/>
      <c r="AL9" s="93">
        <f>SUM(AI9:AK9)</f>
        <v>1575.55</v>
      </c>
      <c r="AM9" s="94">
        <v>1564</v>
      </c>
      <c r="AN9" s="94">
        <v>2261.9</v>
      </c>
      <c r="AO9" s="91"/>
      <c r="AP9" s="93">
        <f>SUM(AM9:AO9)</f>
        <v>3825.9</v>
      </c>
      <c r="AQ9" s="94">
        <v>1564</v>
      </c>
      <c r="AR9" s="94">
        <v>3062.39</v>
      </c>
      <c r="AS9" s="91"/>
      <c r="AT9" s="93">
        <f>SUM(AQ9:AS9)</f>
        <v>4626.3899999999994</v>
      </c>
      <c r="AU9" s="94">
        <f>1564</f>
        <v>1564</v>
      </c>
      <c r="AV9" s="94">
        <v>4137.3</v>
      </c>
      <c r="AW9" s="91"/>
      <c r="AX9" s="93">
        <f>SUM(AU9:AW9)</f>
        <v>5701.3</v>
      </c>
      <c r="AY9" s="94">
        <v>25.32</v>
      </c>
      <c r="AZ9" s="94">
        <v>2154.7199999999998</v>
      </c>
      <c r="BA9" s="91"/>
      <c r="BB9" s="93">
        <f>SUM(AY9:BA9)</f>
        <v>2180.04</v>
      </c>
      <c r="BC9" s="94">
        <v>25.32</v>
      </c>
      <c r="BD9" s="94">
        <v>2154.7199999999998</v>
      </c>
      <c r="BE9" s="91"/>
      <c r="BF9" s="93">
        <f>SUM(BC9:BE9)</f>
        <v>2180.04</v>
      </c>
      <c r="BG9" s="94">
        <v>25.32</v>
      </c>
      <c r="BH9" s="94">
        <v>3315.59</v>
      </c>
      <c r="BI9" s="91"/>
      <c r="BJ9" s="93">
        <f>SUM(BG9:BI9)</f>
        <v>3340.9100000000003</v>
      </c>
      <c r="BK9" s="94"/>
      <c r="BL9" s="94">
        <v>173.51</v>
      </c>
      <c r="BM9" s="91"/>
      <c r="BN9" s="93">
        <f>SUM(BK9:BM9)</f>
        <v>173.51</v>
      </c>
      <c r="BO9" s="94">
        <v>1087.27</v>
      </c>
      <c r="BP9" s="94"/>
      <c r="BQ9" s="91"/>
      <c r="BR9" s="93">
        <f>SUM(BO9:BQ9)</f>
        <v>1087.27</v>
      </c>
      <c r="BS9" s="94">
        <v>1087.27</v>
      </c>
      <c r="BT9" s="94"/>
      <c r="BU9" s="91"/>
      <c r="BV9" s="93">
        <f>SUM(BS9:BU9)</f>
        <v>1087.27</v>
      </c>
      <c r="BW9" s="94">
        <v>1087.27</v>
      </c>
      <c r="BX9" s="94"/>
      <c r="BY9" s="91"/>
      <c r="BZ9" s="93">
        <f>SUM(BW9:BY9)</f>
        <v>1087.27</v>
      </c>
      <c r="CA9" s="94">
        <v>1087.27</v>
      </c>
      <c r="CB9" s="94"/>
      <c r="CC9" s="91"/>
      <c r="CD9" s="93">
        <f>SUM(CA9:CC9)</f>
        <v>1087.27</v>
      </c>
      <c r="CE9" s="94">
        <v>1087.27</v>
      </c>
      <c r="CF9" s="94"/>
      <c r="CG9" s="91"/>
      <c r="CH9" s="93">
        <f>SUM(CE9:CG9)</f>
        <v>1087.27</v>
      </c>
      <c r="CI9" s="94">
        <v>1087.27</v>
      </c>
      <c r="CJ9" s="94"/>
      <c r="CK9" s="91"/>
      <c r="CL9" s="93">
        <f>SUM(CI9:CK9)</f>
        <v>1087.27</v>
      </c>
      <c r="CM9" s="94">
        <v>1153.27</v>
      </c>
      <c r="CN9" s="94"/>
      <c r="CO9" s="91"/>
      <c r="CP9" s="93">
        <f>SUM(CM9:CO9)</f>
        <v>1153.27</v>
      </c>
      <c r="CQ9" s="94">
        <v>1153.27</v>
      </c>
      <c r="CR9" s="94"/>
      <c r="CS9" s="91"/>
      <c r="CT9" s="93">
        <f>SUM(CQ9:CS9)</f>
        <v>1153.27</v>
      </c>
      <c r="CU9" s="94">
        <v>0</v>
      </c>
      <c r="CV9" s="94"/>
      <c r="CW9" s="91"/>
      <c r="CX9" s="93">
        <f>SUM(CU9:CW9)</f>
        <v>0</v>
      </c>
      <c r="CY9" s="94">
        <v>0</v>
      </c>
      <c r="CZ9" s="94"/>
      <c r="DA9" s="91"/>
      <c r="DB9" s="93">
        <f>SUM(CY9:DA9)</f>
        <v>0</v>
      </c>
      <c r="DC9" s="94">
        <v>0</v>
      </c>
      <c r="DD9" s="94"/>
      <c r="DE9" s="91"/>
      <c r="DF9" s="93">
        <f>SUM(DC9:DE9)</f>
        <v>0</v>
      </c>
      <c r="DG9" s="94">
        <v>0</v>
      </c>
      <c r="DH9" s="94"/>
      <c r="DI9" s="91"/>
      <c r="DJ9" s="93">
        <f>SUM(DG9:DI9)</f>
        <v>0</v>
      </c>
      <c r="DK9" s="94">
        <v>0</v>
      </c>
      <c r="DL9" s="94"/>
      <c r="DM9" s="91"/>
      <c r="DN9" s="93">
        <f>SUM(DK9:DM9)</f>
        <v>0</v>
      </c>
      <c r="DO9" s="94">
        <v>0</v>
      </c>
      <c r="DP9" s="94"/>
      <c r="DQ9" s="91"/>
      <c r="DR9" s="93">
        <f>SUM(DO9:DQ9)</f>
        <v>0</v>
      </c>
      <c r="DS9" s="94">
        <v>0</v>
      </c>
      <c r="DT9" s="94"/>
      <c r="DU9" s="91"/>
      <c r="DV9" s="93">
        <f>SUM(DS9:DU9)</f>
        <v>0</v>
      </c>
      <c r="DW9" s="94">
        <v>0</v>
      </c>
      <c r="DX9" s="94"/>
      <c r="DY9" s="91"/>
      <c r="DZ9" s="93">
        <f>SUM(DW9:DY9)</f>
        <v>0</v>
      </c>
      <c r="EA9" s="94">
        <v>0</v>
      </c>
      <c r="EB9" s="94"/>
      <c r="EC9" s="91"/>
      <c r="ED9" s="93">
        <f>SUM(EA9:EC9)</f>
        <v>0</v>
      </c>
      <c r="EE9" s="94">
        <v>0</v>
      </c>
      <c r="EF9" s="94"/>
      <c r="EG9" s="91"/>
      <c r="EH9" s="93">
        <f>SUM(EE9:EG9)</f>
        <v>0</v>
      </c>
      <c r="EI9" s="94">
        <v>0</v>
      </c>
      <c r="EJ9" s="94"/>
      <c r="EK9" s="91"/>
      <c r="EL9" s="93">
        <f>SUM(EI9:EK9)</f>
        <v>0</v>
      </c>
      <c r="EM9" s="94">
        <v>0</v>
      </c>
      <c r="EN9" s="94"/>
      <c r="EO9" s="91"/>
      <c r="EP9" s="93">
        <f>SUM(EM9:EO9)</f>
        <v>0</v>
      </c>
      <c r="EQ9" s="94">
        <v>0</v>
      </c>
      <c r="ER9" s="94"/>
      <c r="ES9" s="91"/>
      <c r="ET9" s="93">
        <f>SUM(EQ9:ES9)</f>
        <v>0</v>
      </c>
      <c r="EU9" s="94">
        <v>0</v>
      </c>
      <c r="EV9" s="94"/>
      <c r="EW9" s="91"/>
      <c r="EX9" s="93">
        <f>SUM(EU9:EW9)</f>
        <v>0</v>
      </c>
      <c r="EY9" s="94">
        <v>0</v>
      </c>
      <c r="EZ9" s="94">
        <v>1969.54</v>
      </c>
      <c r="FA9" s="94"/>
      <c r="FB9" s="91"/>
      <c r="FC9" s="93">
        <f>SUM(EY9:FB9)</f>
        <v>1969.54</v>
      </c>
      <c r="FD9" s="94"/>
      <c r="FE9" s="94"/>
      <c r="FF9" s="94"/>
      <c r="FG9" s="91"/>
      <c r="FH9" s="93">
        <f>SUM(FD9:FG9)</f>
        <v>0</v>
      </c>
      <c r="FI9" s="94"/>
      <c r="FJ9" s="94"/>
      <c r="FK9" s="94"/>
      <c r="FL9" s="91"/>
      <c r="FM9" s="93">
        <f>FL9+FK9</f>
        <v>0</v>
      </c>
      <c r="FN9" s="94"/>
      <c r="FO9" s="94"/>
      <c r="FP9" s="94"/>
      <c r="FQ9" s="91"/>
      <c r="FR9" s="93">
        <f>FQ9+FP9</f>
        <v>0</v>
      </c>
      <c r="FS9" s="94"/>
      <c r="FT9" s="94"/>
      <c r="FU9" s="94"/>
      <c r="FV9" s="91"/>
      <c r="FW9" s="93">
        <f>FV9+FU9</f>
        <v>0</v>
      </c>
      <c r="FX9" s="94"/>
      <c r="FY9" s="94"/>
      <c r="FZ9" s="94"/>
      <c r="GA9" s="91"/>
      <c r="GB9" s="93">
        <f>GA9+FZ9</f>
        <v>0</v>
      </c>
      <c r="GC9" s="94">
        <v>321</v>
      </c>
      <c r="GD9" s="94"/>
      <c r="GE9" s="94"/>
      <c r="GF9" s="94"/>
      <c r="GG9" s="93">
        <f>GF9+GE9+GD9+GC9</f>
        <v>321</v>
      </c>
      <c r="GH9" s="94"/>
      <c r="GI9" s="94"/>
      <c r="GJ9" s="94"/>
      <c r="GK9" s="94"/>
      <c r="GL9" s="93">
        <f>GK9+GJ9+GI9+GH9</f>
        <v>0</v>
      </c>
      <c r="GM9" s="94"/>
      <c r="GN9" s="94">
        <v>243.38</v>
      </c>
      <c r="GO9" s="94"/>
      <c r="GP9" s="94"/>
      <c r="GQ9" s="93">
        <f>GP9+GO9+GN9+GM9</f>
        <v>243.38</v>
      </c>
      <c r="GR9" s="94"/>
      <c r="GS9" s="94"/>
      <c r="GT9" s="94"/>
      <c r="GU9" s="94"/>
      <c r="GV9" s="93">
        <f>GU9+GT9+GS9+GR9</f>
        <v>0</v>
      </c>
      <c r="GW9" s="94"/>
      <c r="GX9" s="609">
        <v>254.64</v>
      </c>
      <c r="GY9" s="94"/>
      <c r="GZ9" s="609"/>
      <c r="HA9" s="610">
        <f>GZ9+GY9+GX9+GW9</f>
        <v>254.64</v>
      </c>
      <c r="HB9" s="94"/>
      <c r="HC9" s="94"/>
      <c r="HD9" s="94"/>
      <c r="HE9" s="94"/>
      <c r="HF9" s="610">
        <f>HE9+HD9+HC9+HB9</f>
        <v>0</v>
      </c>
      <c r="HG9" s="94"/>
      <c r="HH9" s="94"/>
      <c r="HI9" s="94"/>
      <c r="HJ9" s="94"/>
      <c r="HK9" s="610">
        <f>HJ9+HI9+HH9+HG9</f>
        <v>0</v>
      </c>
      <c r="HL9" s="609"/>
      <c r="HM9" s="609">
        <v>132.38</v>
      </c>
      <c r="HN9" s="94"/>
      <c r="HO9" s="94"/>
      <c r="HP9" s="610">
        <f>HO9+HN9+HM9+HL9</f>
        <v>132.38</v>
      </c>
      <c r="HQ9" s="609"/>
      <c r="HR9" s="609"/>
      <c r="HS9" s="94"/>
      <c r="HT9" s="94"/>
      <c r="HU9" s="610">
        <f>HT9+HS9+HR9+HQ9</f>
        <v>0</v>
      </c>
      <c r="HV9" s="609"/>
      <c r="HW9" s="609">
        <v>56.65</v>
      </c>
      <c r="HX9" s="94"/>
      <c r="HY9" s="94"/>
      <c r="HZ9" s="610">
        <f>HY9+HX9+HW9+HV9</f>
        <v>56.65</v>
      </c>
      <c r="IA9" s="609"/>
      <c r="IB9" s="609"/>
      <c r="IC9" s="609"/>
      <c r="ID9" s="609">
        <v>101.54</v>
      </c>
      <c r="IE9" s="610">
        <f>ID9+IC9+IB9+IA9</f>
        <v>101.54</v>
      </c>
      <c r="IF9" s="609"/>
      <c r="IG9" s="609"/>
      <c r="IH9" s="609"/>
      <c r="II9" s="609"/>
      <c r="IJ9" s="610">
        <f>II9+IH9+IG9+IF9</f>
        <v>0</v>
      </c>
      <c r="IK9" s="609"/>
      <c r="IL9" s="609"/>
      <c r="IM9" s="609"/>
      <c r="IN9" s="609"/>
      <c r="IO9" s="610">
        <f>IN9+IM9+IL9+IK9</f>
        <v>0</v>
      </c>
    </row>
    <row r="10" spans="1:249" x14ac:dyDescent="0.25">
      <c r="C10" s="133"/>
      <c r="D10" s="133"/>
      <c r="E10" s="133"/>
      <c r="F10" s="134"/>
      <c r="G10" s="133"/>
      <c r="H10" s="133"/>
      <c r="I10" s="133"/>
      <c r="J10" s="134">
        <f>SUM(J6:J9)</f>
        <v>1958177.6700000002</v>
      </c>
      <c r="K10" s="133"/>
      <c r="L10" s="133"/>
      <c r="M10" s="133"/>
      <c r="N10" s="134">
        <f>SUM(N6:N9)</f>
        <v>774716.51</v>
      </c>
      <c r="O10" s="133"/>
      <c r="P10" s="133"/>
      <c r="Q10" s="133"/>
      <c r="R10" s="134">
        <f>SUM(R6:R9)</f>
        <v>993073</v>
      </c>
      <c r="S10" s="133"/>
      <c r="T10" s="133"/>
      <c r="U10" s="133"/>
      <c r="V10" s="134">
        <f>SUM(V6:V9)</f>
        <v>1059723.58</v>
      </c>
      <c r="W10" s="133"/>
      <c r="X10" s="133"/>
      <c r="Y10" s="133"/>
      <c r="Z10" s="134">
        <f>SUM(Z6:Z9)</f>
        <v>934510.65</v>
      </c>
      <c r="AA10" s="133"/>
      <c r="AB10" s="133"/>
      <c r="AC10" s="133"/>
      <c r="AD10" s="134">
        <f>SUM(AD6:AD9)</f>
        <v>848447.74</v>
      </c>
      <c r="AE10" s="133"/>
      <c r="AF10" s="133"/>
      <c r="AG10" s="133"/>
      <c r="AH10" s="134">
        <f>SUM(AH6:AH9)</f>
        <v>391628.85000000003</v>
      </c>
      <c r="AI10" s="133"/>
      <c r="AJ10" s="133"/>
      <c r="AK10" s="133"/>
      <c r="AL10" s="134">
        <f>ROUND(SUM(AL6:AL9),0)</f>
        <v>778583</v>
      </c>
      <c r="AM10" s="133"/>
      <c r="AN10" s="133"/>
      <c r="AO10" s="133"/>
      <c r="AP10" s="134">
        <f>ROUND(SUM(AP6:AP9),0)</f>
        <v>58975</v>
      </c>
      <c r="AQ10" s="133"/>
      <c r="AR10" s="133"/>
      <c r="AS10" s="133"/>
      <c r="AT10" s="134">
        <f>ROUND(SUM(AT6:AT9),0)</f>
        <v>67324</v>
      </c>
      <c r="AU10" s="133"/>
      <c r="AV10" s="133"/>
      <c r="AW10" s="133"/>
      <c r="AX10" s="134">
        <f>SUM(AX6:AX9)</f>
        <v>177534.34</v>
      </c>
      <c r="AY10" s="133"/>
      <c r="AZ10" s="133"/>
      <c r="BA10" s="133"/>
      <c r="BB10" s="134">
        <f>ROUND(SUM(BB6:BB9),0)</f>
        <v>3627</v>
      </c>
      <c r="BC10" s="133"/>
      <c r="BD10" s="133"/>
      <c r="BE10" s="133"/>
      <c r="BF10" s="134">
        <f>ROUND(SUM(BF6:BF9),0)</f>
        <v>4499</v>
      </c>
      <c r="BG10" s="133"/>
      <c r="BH10" s="133"/>
      <c r="BI10" s="133"/>
      <c r="BJ10" s="134">
        <f>SUM(BJ6:BJ9)</f>
        <v>84737.430000000008</v>
      </c>
      <c r="BK10" s="133"/>
      <c r="BL10" s="133"/>
      <c r="BM10" s="133"/>
      <c r="BN10" s="134">
        <f>SUM(BN6:BN9)</f>
        <v>30679.34</v>
      </c>
      <c r="BO10" s="133"/>
      <c r="BP10" s="133"/>
      <c r="BQ10" s="133"/>
      <c r="BR10" s="134">
        <f>SUM(BR6:BR9)</f>
        <v>18435.27</v>
      </c>
      <c r="BS10" s="133"/>
      <c r="BT10" s="133"/>
      <c r="BU10" s="133"/>
      <c r="BV10" s="134">
        <f>SUM(BV6:BV9)</f>
        <v>10744.27</v>
      </c>
      <c r="BW10" s="133"/>
      <c r="BX10" s="133"/>
      <c r="BY10" s="133"/>
      <c r="BZ10" s="134">
        <f>SUM(BZ6:BZ9)</f>
        <v>10744.27</v>
      </c>
      <c r="CA10" s="133"/>
      <c r="CB10" s="133"/>
      <c r="CC10" s="133"/>
      <c r="CD10" s="134">
        <f>SUM(CD6:CD9)</f>
        <v>10744.27</v>
      </c>
      <c r="CE10" s="133"/>
      <c r="CF10" s="133"/>
      <c r="CG10" s="133"/>
      <c r="CH10" s="134">
        <f>SUM(CH6:CH9)</f>
        <v>11100.153000000002</v>
      </c>
      <c r="CI10" s="133"/>
      <c r="CJ10" s="133"/>
      <c r="CK10" s="133"/>
      <c r="CL10" s="134">
        <f>SUM(CL6:CL9)</f>
        <v>18839.2</v>
      </c>
      <c r="CM10" s="133"/>
      <c r="CN10" s="133"/>
      <c r="CO10" s="133"/>
      <c r="CP10" s="134">
        <f>SUM(CP6:CP9)</f>
        <v>26463.710000000003</v>
      </c>
      <c r="CQ10" s="133"/>
      <c r="CR10" s="133"/>
      <c r="CS10" s="133"/>
      <c r="CT10" s="134">
        <f>ROUND(SUM(CT6:CT9),0)</f>
        <v>63390</v>
      </c>
      <c r="CU10" s="133"/>
      <c r="CV10" s="133"/>
      <c r="CW10" s="133"/>
      <c r="CX10" s="134">
        <f>SUM(CX6:CX9)</f>
        <v>13864.919999999998</v>
      </c>
      <c r="CY10" s="133"/>
      <c r="CZ10" s="133"/>
      <c r="DA10" s="133"/>
      <c r="DB10" s="134">
        <f>SUM(DB6:DB9)</f>
        <v>31368.760000000002</v>
      </c>
      <c r="DC10" s="133"/>
      <c r="DD10" s="133"/>
      <c r="DE10" s="133"/>
      <c r="DF10" s="134">
        <f>SUM(DF6:DF9)</f>
        <v>2213.67</v>
      </c>
      <c r="DG10" s="133"/>
      <c r="DH10" s="133"/>
      <c r="DI10" s="133"/>
      <c r="DJ10" s="134">
        <f>SUM(DJ6:DJ9)</f>
        <v>10814.96</v>
      </c>
      <c r="DK10" s="133"/>
      <c r="DL10" s="133"/>
      <c r="DM10" s="133"/>
      <c r="DN10" s="134">
        <f>SUM(DN6:DN9)</f>
        <v>1285.01</v>
      </c>
      <c r="DO10" s="133"/>
      <c r="DP10" s="133"/>
      <c r="DQ10" s="133"/>
      <c r="DR10" s="134">
        <f>SUM(DR6:DR9)</f>
        <v>994.26</v>
      </c>
      <c r="DS10" s="133"/>
      <c r="DT10" s="133"/>
      <c r="DU10" s="133"/>
      <c r="DV10" s="134">
        <f>SUM(DV6:DV9)</f>
        <v>4184.01</v>
      </c>
      <c r="DW10" s="133"/>
      <c r="DX10" s="133"/>
      <c r="DY10" s="133"/>
      <c r="DZ10" s="134">
        <f>SUM(DZ6:DZ9)</f>
        <v>6382.6399999999994</v>
      </c>
      <c r="EA10" s="133"/>
      <c r="EB10" s="133"/>
      <c r="EC10" s="133"/>
      <c r="ED10" s="134">
        <f>SUM(ED6:ED9)</f>
        <v>3322.4</v>
      </c>
      <c r="EE10" s="133"/>
      <c r="EF10" s="133"/>
      <c r="EG10" s="133"/>
      <c r="EH10" s="134">
        <f>SUM(EH6:EH9)</f>
        <v>1496.08</v>
      </c>
      <c r="EI10" s="133"/>
      <c r="EJ10" s="133"/>
      <c r="EK10" s="133"/>
      <c r="EL10" s="134">
        <f>SUM(EL6:EL9)</f>
        <v>4739.3100000000004</v>
      </c>
      <c r="EM10" s="133"/>
      <c r="EN10" s="133"/>
      <c r="EO10" s="133"/>
      <c r="EP10" s="134">
        <f>SUM(EP6:EP9)</f>
        <v>2930.52</v>
      </c>
      <c r="EQ10" s="133"/>
      <c r="ER10" s="133"/>
      <c r="ES10" s="133"/>
      <c r="ET10" s="134">
        <f>SUM(ET6:ET9)</f>
        <v>2856.56</v>
      </c>
      <c r="EU10" s="133"/>
      <c r="EV10" s="133"/>
      <c r="EW10" s="133"/>
      <c r="EX10" s="134">
        <f>SUM(EX6:EX9)</f>
        <v>9790.7000000000007</v>
      </c>
      <c r="EY10" s="133"/>
      <c r="EZ10" s="133"/>
      <c r="FA10" s="133"/>
      <c r="FB10" s="133"/>
      <c r="FC10" s="134">
        <f>SUM(FC6:FC9)</f>
        <v>6030.07</v>
      </c>
      <c r="FD10" s="133"/>
      <c r="FE10" s="133"/>
      <c r="FF10" s="133"/>
      <c r="FG10" s="133"/>
      <c r="FH10" s="134">
        <f>SUM(FH6:FH9)</f>
        <v>5056.1000000000004</v>
      </c>
      <c r="FI10" s="133"/>
      <c r="FJ10" s="133"/>
      <c r="FK10" s="133"/>
      <c r="FL10" s="133"/>
      <c r="FM10" s="134">
        <f>SUM(FM6:FM9)</f>
        <v>3570.38</v>
      </c>
      <c r="FN10" s="133"/>
      <c r="FO10" s="133"/>
      <c r="FP10" s="133"/>
      <c r="FQ10" s="133"/>
      <c r="FR10" s="134">
        <f>SUM(FR6:FR9)</f>
        <v>2519.5</v>
      </c>
      <c r="FS10" s="133"/>
      <c r="FT10" s="133"/>
      <c r="FU10" s="133"/>
      <c r="FV10" s="133"/>
      <c r="FW10" s="134">
        <f>SUM(FW6:FW9)</f>
        <v>3532.85</v>
      </c>
      <c r="FX10" s="133"/>
      <c r="FY10" s="133"/>
      <c r="FZ10" s="133"/>
      <c r="GA10" s="133"/>
      <c r="GB10" s="134">
        <f>SUM(GB6:GB9)</f>
        <v>7429.8</v>
      </c>
      <c r="GG10" s="134">
        <f>SUM(GG6:GG9)</f>
        <v>2840.5</v>
      </c>
      <c r="GL10" s="134">
        <f>SUM(GL6:GL9)</f>
        <v>1559.31</v>
      </c>
      <c r="GQ10" s="134">
        <f>SUM(GQ6:GQ9)</f>
        <v>11198.55</v>
      </c>
      <c r="GV10" s="611">
        <f>SUM(GV6:GV9)</f>
        <v>681.1</v>
      </c>
      <c r="HA10" s="611">
        <f>SUM(HA6:HA9)</f>
        <v>3303.5099999999998</v>
      </c>
      <c r="HB10" s="133"/>
      <c r="HC10" s="133"/>
      <c r="HD10" s="133"/>
      <c r="HE10" s="133"/>
      <c r="HF10" s="611">
        <f>SUM(HF6:HF9)</f>
        <v>496.8</v>
      </c>
      <c r="HG10" s="133"/>
      <c r="HH10" s="133"/>
      <c r="HI10" s="133"/>
      <c r="HJ10" s="133"/>
      <c r="HK10" s="611">
        <f>SUM(HK6:HK9)</f>
        <v>147.5</v>
      </c>
      <c r="HL10" s="133"/>
      <c r="HM10" s="133"/>
      <c r="HN10" s="133"/>
      <c r="HO10" s="133"/>
      <c r="HP10" s="611">
        <f>SUM(HP6:HP9)</f>
        <v>9745.9599999999973</v>
      </c>
      <c r="HQ10" s="133"/>
      <c r="HR10" s="133"/>
      <c r="HS10" s="133"/>
      <c r="HT10" s="133"/>
      <c r="HU10" s="611">
        <f>SUM(HU6:HU9)</f>
        <v>1817.95</v>
      </c>
      <c r="HZ10" s="611">
        <f>SUM(HZ6:HZ9)</f>
        <v>841.00999999999988</v>
      </c>
      <c r="IE10" s="611">
        <f>SUM(IE6:IE9)</f>
        <v>12027.190000000002</v>
      </c>
      <c r="IJ10" s="611">
        <f>SUM(IJ6:IJ9)</f>
        <v>0</v>
      </c>
      <c r="IO10" s="611">
        <f>SUM(IO6:IO9)</f>
        <v>722.67</v>
      </c>
    </row>
    <row r="11" spans="1:249" x14ac:dyDescent="0.25">
      <c r="FG11">
        <v>745</v>
      </c>
    </row>
    <row r="14" spans="1:249" x14ac:dyDescent="0.25">
      <c r="HP14" s="586"/>
      <c r="HU14" s="586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9" tint="0.39997558519241921"/>
  </sheetPr>
  <dimension ref="A1:AB265"/>
  <sheetViews>
    <sheetView zoomScaleNormal="100" workbookViewId="0">
      <pane xSplit="2" ySplit="5" topLeftCell="J143" activePane="bottomRight" state="frozen"/>
      <selection activeCell="D30" sqref="D30"/>
      <selection pane="topRight" activeCell="D30" sqref="D30"/>
      <selection pane="bottomLeft" activeCell="D30" sqref="D30"/>
      <selection pane="bottomRight" activeCell="J156" sqref="J156"/>
    </sheetView>
  </sheetViews>
  <sheetFormatPr defaultColWidth="9.140625" defaultRowHeight="14.45" customHeight="1" x14ac:dyDescent="0.25"/>
  <cols>
    <col min="1" max="1" width="8.42578125" style="518" customWidth="1"/>
    <col min="2" max="2" width="65.42578125" style="518" bestFit="1" customWidth="1"/>
    <col min="3" max="4" width="16.42578125" style="519" customWidth="1"/>
    <col min="5" max="5" width="15.140625" style="519" customWidth="1"/>
    <col min="6" max="13" width="16.42578125" style="519" customWidth="1"/>
    <col min="14" max="14" width="16.42578125" style="519" bestFit="1" customWidth="1"/>
    <col min="15" max="15" width="5.5703125" style="520" bestFit="1" customWidth="1"/>
    <col min="16" max="16" width="30.140625" style="518" customWidth="1"/>
    <col min="17" max="28" width="16.42578125" style="520" bestFit="1" customWidth="1"/>
    <col min="29" max="16384" width="9.140625" style="518"/>
  </cols>
  <sheetData>
    <row r="1" spans="1:28" s="510" customFormat="1" ht="15.75" x14ac:dyDescent="0.25">
      <c r="A1" s="509"/>
      <c r="C1" s="509"/>
      <c r="D1" s="509"/>
      <c r="E1" s="509"/>
      <c r="F1" s="509"/>
      <c r="G1" s="509"/>
      <c r="H1" s="509"/>
      <c r="I1" s="509"/>
      <c r="J1" s="509"/>
      <c r="K1" s="509"/>
      <c r="L1" s="509"/>
      <c r="M1" s="509"/>
      <c r="N1" s="509"/>
      <c r="O1" s="511"/>
      <c r="Q1" s="511"/>
      <c r="R1" s="511"/>
      <c r="S1" s="511"/>
      <c r="T1" s="511"/>
      <c r="U1" s="511"/>
      <c r="V1" s="511"/>
      <c r="W1" s="511"/>
      <c r="X1" s="511"/>
      <c r="Y1" s="511"/>
      <c r="Z1" s="511"/>
      <c r="AA1" s="511"/>
      <c r="AB1" s="511"/>
    </row>
    <row r="2" spans="1:28" s="510" customFormat="1" ht="15.75" x14ac:dyDescent="0.25">
      <c r="A2" s="509"/>
      <c r="C2" s="509"/>
      <c r="D2" s="509"/>
      <c r="E2" s="509"/>
      <c r="F2" s="509"/>
      <c r="G2" s="509"/>
      <c r="H2" s="509"/>
      <c r="I2" s="509"/>
      <c r="J2" s="509"/>
      <c r="K2" s="509"/>
      <c r="L2" s="509"/>
      <c r="M2" s="509"/>
      <c r="N2" s="509"/>
      <c r="O2" s="511"/>
      <c r="Q2" s="511"/>
      <c r="R2" s="511"/>
      <c r="S2" s="511"/>
      <c r="T2" s="511"/>
      <c r="U2" s="511"/>
      <c r="V2" s="511"/>
      <c r="W2" s="511"/>
      <c r="X2" s="511"/>
      <c r="Y2" s="511"/>
      <c r="Z2" s="511"/>
      <c r="AA2" s="511"/>
      <c r="AB2" s="511"/>
    </row>
    <row r="3" spans="1:28" s="510" customFormat="1" ht="15.75" x14ac:dyDescent="0.25">
      <c r="A3" s="509"/>
      <c r="C3" s="509"/>
      <c r="D3" s="509"/>
      <c r="E3" s="509"/>
      <c r="F3" s="509"/>
      <c r="G3" s="509"/>
      <c r="H3" s="509"/>
      <c r="I3" s="509"/>
      <c r="J3" s="509"/>
      <c r="K3" s="509"/>
      <c r="L3" s="509"/>
      <c r="M3" s="509"/>
      <c r="N3" s="509"/>
      <c r="O3" s="511"/>
      <c r="Q3" s="511"/>
      <c r="R3" s="511"/>
      <c r="S3" s="511"/>
      <c r="T3" s="511"/>
      <c r="U3" s="511"/>
      <c r="V3" s="511"/>
      <c r="W3" s="511"/>
      <c r="X3" s="511"/>
      <c r="Y3" s="511"/>
      <c r="Z3" s="511"/>
      <c r="AA3" s="511"/>
      <c r="AB3" s="511"/>
    </row>
    <row r="4" spans="1:28" s="510" customFormat="1" ht="15" customHeight="1" x14ac:dyDescent="0.25">
      <c r="C4" s="953" t="s">
        <v>145</v>
      </c>
      <c r="D4" s="953"/>
      <c r="E4" s="953"/>
      <c r="F4" s="953"/>
      <c r="G4" s="953"/>
      <c r="H4" s="953"/>
      <c r="I4" s="953"/>
      <c r="J4" s="953"/>
      <c r="K4" s="953"/>
      <c r="L4" s="953"/>
      <c r="M4" s="953"/>
      <c r="N4" s="953"/>
      <c r="O4" s="511"/>
      <c r="P4" s="953" t="s">
        <v>71</v>
      </c>
      <c r="Q4" s="953"/>
      <c r="R4" s="953"/>
      <c r="S4" s="953"/>
      <c r="T4" s="953"/>
      <c r="U4" s="953"/>
      <c r="V4" s="953"/>
      <c r="W4" s="953"/>
      <c r="X4" s="953"/>
      <c r="Y4" s="953"/>
      <c r="Z4" s="953"/>
      <c r="AA4" s="954"/>
      <c r="AB4" s="511"/>
    </row>
    <row r="5" spans="1:28" s="512" customFormat="1" ht="15.75" x14ac:dyDescent="0.25">
      <c r="C5" s="513" t="s">
        <v>22607</v>
      </c>
      <c r="D5" s="513" t="s">
        <v>22608</v>
      </c>
      <c r="E5" s="513" t="s">
        <v>22609</v>
      </c>
      <c r="F5" s="513" t="s">
        <v>22610</v>
      </c>
      <c r="G5" s="513" t="s">
        <v>22611</v>
      </c>
      <c r="H5" s="513" t="s">
        <v>22612</v>
      </c>
      <c r="I5" s="513" t="s">
        <v>22613</v>
      </c>
      <c r="J5" s="513" t="s">
        <v>22614</v>
      </c>
      <c r="K5" s="513" t="s">
        <v>22615</v>
      </c>
      <c r="L5" s="513" t="s">
        <v>22616</v>
      </c>
      <c r="M5" s="513" t="s">
        <v>22617</v>
      </c>
      <c r="N5" s="513" t="s">
        <v>22618</v>
      </c>
      <c r="O5" s="521"/>
      <c r="Q5" s="513" t="s">
        <v>22607</v>
      </c>
      <c r="R5" s="513" t="s">
        <v>22608</v>
      </c>
      <c r="S5" s="513" t="s">
        <v>22609</v>
      </c>
      <c r="T5" s="513" t="s">
        <v>22610</v>
      </c>
      <c r="U5" s="513" t="s">
        <v>22611</v>
      </c>
      <c r="V5" s="513" t="s">
        <v>22612</v>
      </c>
      <c r="W5" s="513" t="s">
        <v>22613</v>
      </c>
      <c r="X5" s="513" t="s">
        <v>22614</v>
      </c>
      <c r="Y5" s="513" t="s">
        <v>22615</v>
      </c>
      <c r="Z5" s="513" t="s">
        <v>22616</v>
      </c>
      <c r="AA5" s="513" t="s">
        <v>22617</v>
      </c>
      <c r="AB5" s="513" t="s">
        <v>22618</v>
      </c>
    </row>
    <row r="6" spans="1:28" s="514" customFormat="1" ht="15.75" x14ac:dyDescent="0.25">
      <c r="B6" s="514" t="s">
        <v>156</v>
      </c>
      <c r="C6" s="515">
        <v>45108</v>
      </c>
      <c r="D6" s="515">
        <v>45139</v>
      </c>
      <c r="E6" s="515">
        <v>45170</v>
      </c>
      <c r="F6" s="515">
        <v>45200</v>
      </c>
      <c r="G6" s="515">
        <v>45231</v>
      </c>
      <c r="H6" s="515">
        <v>45261</v>
      </c>
      <c r="I6" s="515">
        <v>45292</v>
      </c>
      <c r="J6" s="515">
        <v>45323</v>
      </c>
      <c r="K6" s="515">
        <v>45352</v>
      </c>
      <c r="L6" s="515">
        <v>45383</v>
      </c>
      <c r="M6" s="515">
        <v>45413</v>
      </c>
      <c r="N6" s="515">
        <v>45444</v>
      </c>
      <c r="O6" s="522"/>
      <c r="Q6" s="515">
        <v>45108</v>
      </c>
      <c r="R6" s="515">
        <v>45139</v>
      </c>
      <c r="S6" s="515">
        <v>45170</v>
      </c>
      <c r="T6" s="515">
        <v>45200</v>
      </c>
      <c r="U6" s="515">
        <v>45231</v>
      </c>
      <c r="V6" s="515">
        <v>45261</v>
      </c>
      <c r="W6" s="515">
        <v>45292</v>
      </c>
      <c r="X6" s="515">
        <v>45323</v>
      </c>
      <c r="Y6" s="515">
        <v>45352</v>
      </c>
      <c r="Z6" s="515">
        <v>45383</v>
      </c>
      <c r="AA6" s="515">
        <v>45413</v>
      </c>
      <c r="AB6" s="515">
        <v>45444</v>
      </c>
    </row>
    <row r="7" spans="1:28" s="510" customFormat="1" ht="15.75" x14ac:dyDescent="0.25">
      <c r="C7" s="513" t="s">
        <v>22607</v>
      </c>
      <c r="D7" s="513" t="s">
        <v>22608</v>
      </c>
      <c r="E7" s="513" t="s">
        <v>22609</v>
      </c>
      <c r="F7" s="513" t="s">
        <v>22610</v>
      </c>
      <c r="G7" s="513" t="s">
        <v>22611</v>
      </c>
      <c r="H7" s="513" t="s">
        <v>22612</v>
      </c>
      <c r="I7" s="513" t="s">
        <v>22613</v>
      </c>
      <c r="J7" s="513" t="s">
        <v>22614</v>
      </c>
      <c r="K7" s="513" t="s">
        <v>22615</v>
      </c>
      <c r="L7" s="513" t="s">
        <v>22616</v>
      </c>
      <c r="M7" s="513" t="s">
        <v>22617</v>
      </c>
      <c r="N7" s="513" t="s">
        <v>22618</v>
      </c>
      <c r="O7" s="521"/>
      <c r="P7" s="512"/>
      <c r="Q7" s="513" t="s">
        <v>22607</v>
      </c>
      <c r="R7" s="513" t="s">
        <v>22608</v>
      </c>
      <c r="S7" s="513" t="s">
        <v>22609</v>
      </c>
      <c r="T7" s="513" t="s">
        <v>22610</v>
      </c>
      <c r="U7" s="513" t="s">
        <v>22611</v>
      </c>
      <c r="V7" s="513" t="s">
        <v>22612</v>
      </c>
      <c r="W7" s="513" t="s">
        <v>22613</v>
      </c>
      <c r="X7" s="513" t="s">
        <v>22614</v>
      </c>
      <c r="Y7" s="513" t="s">
        <v>22615</v>
      </c>
      <c r="Z7" s="513" t="s">
        <v>22616</v>
      </c>
      <c r="AA7" s="513" t="s">
        <v>22617</v>
      </c>
      <c r="AB7" s="513" t="s">
        <v>22618</v>
      </c>
    </row>
    <row r="8" spans="1:28" s="510" customFormat="1" ht="15.75" x14ac:dyDescent="0.25">
      <c r="B8" s="509" t="s">
        <v>55</v>
      </c>
      <c r="C8" s="509"/>
      <c r="D8" s="509"/>
      <c r="E8" s="509"/>
      <c r="F8" s="509"/>
      <c r="G8" s="509"/>
      <c r="H8" s="509"/>
      <c r="I8" s="509"/>
      <c r="J8" s="509"/>
      <c r="K8" s="509"/>
      <c r="L8" s="509"/>
      <c r="M8" s="509"/>
      <c r="N8" s="509"/>
      <c r="O8" s="511"/>
      <c r="P8" s="509"/>
      <c r="Q8" s="516"/>
      <c r="R8" s="516"/>
      <c r="S8" s="516"/>
      <c r="T8" s="516"/>
      <c r="U8" s="516"/>
      <c r="V8" s="516"/>
      <c r="W8" s="516"/>
      <c r="X8" s="516"/>
      <c r="Y8" s="516"/>
      <c r="Z8" s="516"/>
      <c r="AA8" s="516"/>
      <c r="AB8" s="511"/>
    </row>
    <row r="9" spans="1:28" s="510" customFormat="1" ht="15.75" x14ac:dyDescent="0.25">
      <c r="A9" s="507"/>
      <c r="B9" s="507" t="s">
        <v>24</v>
      </c>
      <c r="C9" s="511"/>
      <c r="D9" s="511"/>
      <c r="E9" s="511"/>
      <c r="F9" s="511"/>
      <c r="G9" s="511"/>
      <c r="H9" s="511"/>
      <c r="I9" s="511"/>
      <c r="J9" s="511"/>
      <c r="K9" s="511"/>
      <c r="L9" s="511"/>
      <c r="M9" s="511"/>
      <c r="N9" s="511"/>
      <c r="O9" s="511"/>
      <c r="P9" s="509" t="s">
        <v>24</v>
      </c>
      <c r="Q9" s="508"/>
      <c r="R9" s="508"/>
      <c r="S9" s="511"/>
      <c r="T9" s="511"/>
      <c r="U9" s="511"/>
      <c r="V9" s="511"/>
      <c r="W9" s="511"/>
      <c r="X9" s="508"/>
      <c r="Y9" s="508"/>
      <c r="Z9" s="511"/>
      <c r="AA9" s="517"/>
      <c r="AB9" s="517"/>
    </row>
    <row r="10" spans="1:28" s="335" customFormat="1" ht="12" x14ac:dyDescent="0.2">
      <c r="A10" s="606"/>
      <c r="B10" s="13" t="s">
        <v>48</v>
      </c>
      <c r="C10" s="663">
        <v>432.78</v>
      </c>
      <c r="D10" s="663">
        <v>450.40999999999997</v>
      </c>
      <c r="E10" s="663">
        <v>401.72</v>
      </c>
      <c r="F10" s="663">
        <v>399.22</v>
      </c>
      <c r="G10" s="663">
        <v>402.86</v>
      </c>
      <c r="H10" s="663">
        <v>71.789999999999992</v>
      </c>
      <c r="I10" s="663">
        <v>160.84</v>
      </c>
      <c r="J10" s="663">
        <v>264.83</v>
      </c>
      <c r="K10" s="663">
        <v>90.74</v>
      </c>
      <c r="L10" s="663">
        <v>82.610000000000028</v>
      </c>
      <c r="M10" s="663">
        <v>184.66</v>
      </c>
      <c r="N10" s="663">
        <v>133.16</v>
      </c>
      <c r="O10" s="663"/>
      <c r="P10" s="13" t="s">
        <v>48</v>
      </c>
      <c r="Q10" s="665">
        <f>C10</f>
        <v>432.78</v>
      </c>
      <c r="R10" s="666">
        <f>Q10+D10</f>
        <v>883.18999999999994</v>
      </c>
      <c r="S10" s="666">
        <f t="shared" ref="S10:AB10" si="0">R10+E10</f>
        <v>1284.9099999999999</v>
      </c>
      <c r="T10" s="666">
        <f t="shared" si="0"/>
        <v>1684.1299999999999</v>
      </c>
      <c r="U10" s="666">
        <f t="shared" si="0"/>
        <v>2086.9899999999998</v>
      </c>
      <c r="V10" s="666">
        <f t="shared" si="0"/>
        <v>2158.7799999999997</v>
      </c>
      <c r="W10" s="666">
        <f t="shared" si="0"/>
        <v>2319.62</v>
      </c>
      <c r="X10" s="666">
        <f t="shared" si="0"/>
        <v>2584.4499999999998</v>
      </c>
      <c r="Y10" s="666">
        <f t="shared" si="0"/>
        <v>2675.1899999999996</v>
      </c>
      <c r="Z10" s="666">
        <f t="shared" si="0"/>
        <v>2757.7999999999997</v>
      </c>
      <c r="AA10" s="666">
        <f t="shared" si="0"/>
        <v>2942.4599999999996</v>
      </c>
      <c r="AB10" s="666">
        <f t="shared" si="0"/>
        <v>3075.6199999999994</v>
      </c>
    </row>
    <row r="11" spans="1:28" s="335" customFormat="1" ht="12" x14ac:dyDescent="0.2">
      <c r="A11" s="28"/>
      <c r="B11" s="13" t="s">
        <v>20455</v>
      </c>
      <c r="C11" s="663">
        <v>0</v>
      </c>
      <c r="D11" s="663">
        <v>0</v>
      </c>
      <c r="E11" s="663">
        <v>0</v>
      </c>
      <c r="F11" s="663">
        <v>0</v>
      </c>
      <c r="G11" s="663">
        <v>0</v>
      </c>
      <c r="H11" s="663">
        <v>0</v>
      </c>
      <c r="I11" s="663">
        <v>0</v>
      </c>
      <c r="J11" s="663">
        <v>0</v>
      </c>
      <c r="K11" s="663">
        <v>0</v>
      </c>
      <c r="L11" s="663">
        <v>0</v>
      </c>
      <c r="M11" s="663">
        <v>0</v>
      </c>
      <c r="N11" s="663">
        <v>0</v>
      </c>
      <c r="O11" s="663"/>
      <c r="P11" s="13" t="s">
        <v>20455</v>
      </c>
      <c r="Q11" s="665">
        <f t="shared" ref="Q11:Q30" si="1">C11</f>
        <v>0</v>
      </c>
      <c r="R11" s="666">
        <f t="shared" ref="R11:R30" si="2">Q11+D11</f>
        <v>0</v>
      </c>
      <c r="S11" s="666">
        <f t="shared" ref="S11:S30" si="3">R11+E11</f>
        <v>0</v>
      </c>
      <c r="T11" s="666">
        <f t="shared" ref="T11:T30" si="4">S11+F11</f>
        <v>0</v>
      </c>
      <c r="U11" s="666">
        <f t="shared" ref="U11:U30" si="5">T11+G11</f>
        <v>0</v>
      </c>
      <c r="V11" s="666">
        <f t="shared" ref="V11:V30" si="6">U11+H11</f>
        <v>0</v>
      </c>
      <c r="W11" s="666">
        <f t="shared" ref="W11:W30" si="7">V11+I11</f>
        <v>0</v>
      </c>
      <c r="X11" s="666">
        <f t="shared" ref="X11:X30" si="8">W11+J11</f>
        <v>0</v>
      </c>
      <c r="Y11" s="666">
        <f t="shared" ref="Y11:Y30" si="9">X11+K11</f>
        <v>0</v>
      </c>
      <c r="Z11" s="666">
        <f t="shared" ref="Z11:Z30" si="10">Y11+L11</f>
        <v>0</v>
      </c>
      <c r="AA11" s="666">
        <f t="shared" ref="AA11:AA30" si="11">Z11+M11</f>
        <v>0</v>
      </c>
      <c r="AB11" s="666">
        <f t="shared" ref="AB11:AB30" si="12">AA11+N11</f>
        <v>0</v>
      </c>
    </row>
    <row r="12" spans="1:28" s="335" customFormat="1" ht="12" x14ac:dyDescent="0.2">
      <c r="A12" s="28"/>
      <c r="B12" s="13" t="s">
        <v>20465</v>
      </c>
      <c r="C12" s="663">
        <v>12800.98</v>
      </c>
      <c r="D12" s="663">
        <v>13549.78</v>
      </c>
      <c r="E12" s="663">
        <v>12172.78</v>
      </c>
      <c r="F12" s="663">
        <v>12095.87</v>
      </c>
      <c r="G12" s="663">
        <v>12207.5</v>
      </c>
      <c r="H12" s="663">
        <v>2175.31</v>
      </c>
      <c r="I12" s="663">
        <v>4873.51</v>
      </c>
      <c r="J12" s="663">
        <v>7333.3000000000011</v>
      </c>
      <c r="K12" s="663">
        <v>3441.3600000000006</v>
      </c>
      <c r="L12" s="663">
        <v>2503.16</v>
      </c>
      <c r="M12" s="663">
        <v>5595.64</v>
      </c>
      <c r="N12" s="663">
        <v>4034.45</v>
      </c>
      <c r="O12" s="663"/>
      <c r="P12" s="13" t="s">
        <v>20465</v>
      </c>
      <c r="Q12" s="665">
        <f t="shared" si="1"/>
        <v>12800.98</v>
      </c>
      <c r="R12" s="666">
        <f t="shared" si="2"/>
        <v>26350.760000000002</v>
      </c>
      <c r="S12" s="666">
        <f t="shared" si="3"/>
        <v>38523.54</v>
      </c>
      <c r="T12" s="666">
        <f>S12+F12</f>
        <v>50619.41</v>
      </c>
      <c r="U12" s="666">
        <f t="shared" si="5"/>
        <v>62826.91</v>
      </c>
      <c r="V12" s="666">
        <f t="shared" si="6"/>
        <v>65002.22</v>
      </c>
      <c r="W12" s="666">
        <f t="shared" si="7"/>
        <v>69875.73</v>
      </c>
      <c r="X12" s="666">
        <f t="shared" si="8"/>
        <v>77209.03</v>
      </c>
      <c r="Y12" s="666">
        <f t="shared" si="9"/>
        <v>80650.39</v>
      </c>
      <c r="Z12" s="666">
        <f t="shared" si="10"/>
        <v>83153.55</v>
      </c>
      <c r="AA12" s="666">
        <f t="shared" si="11"/>
        <v>88749.19</v>
      </c>
      <c r="AB12" s="666">
        <f t="shared" si="12"/>
        <v>92783.64</v>
      </c>
    </row>
    <row r="13" spans="1:28" s="335" customFormat="1" ht="12" x14ac:dyDescent="0.2">
      <c r="A13" s="28"/>
      <c r="B13" s="13" t="s">
        <v>20989</v>
      </c>
      <c r="C13" s="663">
        <v>0</v>
      </c>
      <c r="D13" s="663">
        <v>0</v>
      </c>
      <c r="E13" s="663">
        <v>0</v>
      </c>
      <c r="F13" s="663">
        <v>0</v>
      </c>
      <c r="G13" s="663">
        <v>2411.75</v>
      </c>
      <c r="H13" s="663">
        <v>1959.71</v>
      </c>
      <c r="I13" s="663">
        <v>2182.92</v>
      </c>
      <c r="J13" s="663">
        <v>6742.34</v>
      </c>
      <c r="K13" s="663">
        <v>9717.16</v>
      </c>
      <c r="L13" s="663">
        <v>8797.56</v>
      </c>
      <c r="M13" s="663">
        <v>13767.45</v>
      </c>
      <c r="N13" s="663">
        <v>6390.85</v>
      </c>
      <c r="O13" s="663"/>
      <c r="P13" s="13" t="s">
        <v>20989</v>
      </c>
      <c r="Q13" s="665">
        <f t="shared" si="1"/>
        <v>0</v>
      </c>
      <c r="R13" s="666">
        <f t="shared" si="2"/>
        <v>0</v>
      </c>
      <c r="S13" s="666">
        <f t="shared" si="3"/>
        <v>0</v>
      </c>
      <c r="T13" s="666">
        <f t="shared" si="4"/>
        <v>0</v>
      </c>
      <c r="U13" s="666">
        <f t="shared" si="5"/>
        <v>2411.75</v>
      </c>
      <c r="V13" s="666">
        <f t="shared" si="6"/>
        <v>4371.46</v>
      </c>
      <c r="W13" s="666">
        <f t="shared" si="7"/>
        <v>6554.38</v>
      </c>
      <c r="X13" s="666">
        <f t="shared" si="8"/>
        <v>13296.720000000001</v>
      </c>
      <c r="Y13" s="666">
        <f t="shared" si="9"/>
        <v>23013.88</v>
      </c>
      <c r="Z13" s="666">
        <f t="shared" si="10"/>
        <v>31811.440000000002</v>
      </c>
      <c r="AA13" s="666">
        <f t="shared" si="11"/>
        <v>45578.89</v>
      </c>
      <c r="AB13" s="666">
        <f t="shared" si="12"/>
        <v>51969.74</v>
      </c>
    </row>
    <row r="14" spans="1:28" s="335" customFormat="1" ht="12" x14ac:dyDescent="0.2">
      <c r="A14" s="28"/>
      <c r="B14" s="13" t="s">
        <v>20755</v>
      </c>
      <c r="C14" s="663">
        <v>0</v>
      </c>
      <c r="D14" s="663">
        <v>0</v>
      </c>
      <c r="E14" s="663">
        <v>0</v>
      </c>
      <c r="F14" s="663">
        <v>144.29</v>
      </c>
      <c r="G14" s="663">
        <v>75.569999999999993</v>
      </c>
      <c r="H14" s="663">
        <v>192.36</v>
      </c>
      <c r="I14" s="663">
        <v>0</v>
      </c>
      <c r="J14" s="663">
        <v>0</v>
      </c>
      <c r="K14" s="663">
        <v>0</v>
      </c>
      <c r="L14" s="663">
        <v>0</v>
      </c>
      <c r="M14" s="663">
        <v>0</v>
      </c>
      <c r="N14" s="663">
        <v>0</v>
      </c>
      <c r="O14" s="663"/>
      <c r="P14" s="13" t="s">
        <v>20755</v>
      </c>
      <c r="Q14" s="665">
        <f t="shared" si="1"/>
        <v>0</v>
      </c>
      <c r="R14" s="666">
        <f t="shared" si="2"/>
        <v>0</v>
      </c>
      <c r="S14" s="666">
        <f t="shared" si="3"/>
        <v>0</v>
      </c>
      <c r="T14" s="666">
        <f t="shared" si="4"/>
        <v>144.29</v>
      </c>
      <c r="U14" s="666">
        <f t="shared" si="5"/>
        <v>219.85999999999999</v>
      </c>
      <c r="V14" s="666">
        <f t="shared" si="6"/>
        <v>412.22</v>
      </c>
      <c r="W14" s="666">
        <f t="shared" si="7"/>
        <v>412.22</v>
      </c>
      <c r="X14" s="666">
        <f t="shared" si="8"/>
        <v>412.22</v>
      </c>
      <c r="Y14" s="666">
        <f t="shared" si="9"/>
        <v>412.22</v>
      </c>
      <c r="Z14" s="666">
        <f t="shared" si="10"/>
        <v>412.22</v>
      </c>
      <c r="AA14" s="666">
        <f t="shared" si="11"/>
        <v>412.22</v>
      </c>
      <c r="AB14" s="666">
        <f t="shared" si="12"/>
        <v>412.22</v>
      </c>
    </row>
    <row r="15" spans="1:28" s="335" customFormat="1" ht="12" x14ac:dyDescent="0.2">
      <c r="A15" s="28"/>
      <c r="B15" s="13" t="s">
        <v>21274</v>
      </c>
      <c r="C15" s="663">
        <v>0</v>
      </c>
      <c r="D15" s="663">
        <v>0</v>
      </c>
      <c r="E15" s="663">
        <v>0</v>
      </c>
      <c r="F15" s="663">
        <v>0</v>
      </c>
      <c r="G15" s="663">
        <v>0</v>
      </c>
      <c r="H15" s="663">
        <v>0</v>
      </c>
      <c r="I15" s="663">
        <v>0</v>
      </c>
      <c r="J15" s="663">
        <v>0</v>
      </c>
      <c r="K15" s="663">
        <v>0</v>
      </c>
      <c r="L15" s="663">
        <v>0</v>
      </c>
      <c r="M15" s="663">
        <v>0</v>
      </c>
      <c r="N15" s="663">
        <v>0</v>
      </c>
      <c r="O15" s="663"/>
      <c r="P15" s="13" t="s">
        <v>21274</v>
      </c>
      <c r="Q15" s="665">
        <f t="shared" si="1"/>
        <v>0</v>
      </c>
      <c r="R15" s="666">
        <f t="shared" si="2"/>
        <v>0</v>
      </c>
      <c r="S15" s="666">
        <f t="shared" si="3"/>
        <v>0</v>
      </c>
      <c r="T15" s="666">
        <f t="shared" si="4"/>
        <v>0</v>
      </c>
      <c r="U15" s="666">
        <f t="shared" si="5"/>
        <v>0</v>
      </c>
      <c r="V15" s="666">
        <f t="shared" si="6"/>
        <v>0</v>
      </c>
      <c r="W15" s="666">
        <f t="shared" si="7"/>
        <v>0</v>
      </c>
      <c r="X15" s="666">
        <f t="shared" si="8"/>
        <v>0</v>
      </c>
      <c r="Y15" s="666">
        <f t="shared" si="9"/>
        <v>0</v>
      </c>
      <c r="Z15" s="666">
        <f t="shared" si="10"/>
        <v>0</v>
      </c>
      <c r="AA15" s="666">
        <f t="shared" si="11"/>
        <v>0</v>
      </c>
      <c r="AB15" s="666">
        <f t="shared" si="12"/>
        <v>0</v>
      </c>
    </row>
    <row r="16" spans="1:28" s="335" customFormat="1" ht="12" x14ac:dyDescent="0.2">
      <c r="A16" s="28"/>
      <c r="B16" s="13" t="s">
        <v>21273</v>
      </c>
      <c r="C16" s="663">
        <v>0</v>
      </c>
      <c r="D16" s="663">
        <v>0</v>
      </c>
      <c r="E16" s="663">
        <v>0</v>
      </c>
      <c r="F16" s="663">
        <v>0</v>
      </c>
      <c r="G16" s="663">
        <v>0</v>
      </c>
      <c r="H16" s="663">
        <v>0</v>
      </c>
      <c r="I16" s="663">
        <v>106.96</v>
      </c>
      <c r="J16" s="663">
        <v>18.760000000000002</v>
      </c>
      <c r="K16" s="663">
        <v>38.99</v>
      </c>
      <c r="L16" s="663">
        <v>8.14</v>
      </c>
      <c r="M16" s="663">
        <v>34.26</v>
      </c>
      <c r="N16" s="663">
        <v>29.82</v>
      </c>
      <c r="O16" s="663"/>
      <c r="P16" s="13" t="s">
        <v>21273</v>
      </c>
      <c r="Q16" s="665">
        <f t="shared" si="1"/>
        <v>0</v>
      </c>
      <c r="R16" s="666">
        <f t="shared" si="2"/>
        <v>0</v>
      </c>
      <c r="S16" s="666">
        <f t="shared" si="3"/>
        <v>0</v>
      </c>
      <c r="T16" s="666">
        <f t="shared" si="4"/>
        <v>0</v>
      </c>
      <c r="U16" s="666">
        <f t="shared" si="5"/>
        <v>0</v>
      </c>
      <c r="V16" s="666">
        <f t="shared" si="6"/>
        <v>0</v>
      </c>
      <c r="W16" s="666">
        <f t="shared" si="7"/>
        <v>106.96</v>
      </c>
      <c r="X16" s="666">
        <f t="shared" si="8"/>
        <v>125.72</v>
      </c>
      <c r="Y16" s="666">
        <f t="shared" si="9"/>
        <v>164.71</v>
      </c>
      <c r="Z16" s="666">
        <f t="shared" si="10"/>
        <v>172.85000000000002</v>
      </c>
      <c r="AA16" s="666">
        <f t="shared" si="11"/>
        <v>207.11</v>
      </c>
      <c r="AB16" s="666">
        <f t="shared" si="12"/>
        <v>236.93</v>
      </c>
    </row>
    <row r="17" spans="1:28" s="335" customFormat="1" ht="12" x14ac:dyDescent="0.2">
      <c r="A17" s="28"/>
      <c r="B17" s="13" t="s">
        <v>21269</v>
      </c>
      <c r="C17" s="663">
        <v>0</v>
      </c>
      <c r="D17" s="663">
        <v>0</v>
      </c>
      <c r="E17" s="663">
        <v>0</v>
      </c>
      <c r="F17" s="663">
        <v>0</v>
      </c>
      <c r="G17" s="663">
        <v>0</v>
      </c>
      <c r="H17" s="663">
        <v>0</v>
      </c>
      <c r="I17" s="663">
        <v>4.78</v>
      </c>
      <c r="J17" s="663">
        <v>9.35</v>
      </c>
      <c r="K17" s="663">
        <v>8.5</v>
      </c>
      <c r="L17" s="663">
        <v>5.15</v>
      </c>
      <c r="M17" s="663">
        <v>19.25</v>
      </c>
      <c r="N17" s="663">
        <v>12.08</v>
      </c>
      <c r="O17" s="663"/>
      <c r="P17" s="13" t="s">
        <v>21269</v>
      </c>
      <c r="Q17" s="665">
        <f t="shared" si="1"/>
        <v>0</v>
      </c>
      <c r="R17" s="666">
        <f t="shared" si="2"/>
        <v>0</v>
      </c>
      <c r="S17" s="666">
        <f t="shared" si="3"/>
        <v>0</v>
      </c>
      <c r="T17" s="666">
        <f t="shared" si="4"/>
        <v>0</v>
      </c>
      <c r="U17" s="666">
        <f t="shared" si="5"/>
        <v>0</v>
      </c>
      <c r="V17" s="666">
        <f t="shared" si="6"/>
        <v>0</v>
      </c>
      <c r="W17" s="666">
        <f t="shared" si="7"/>
        <v>4.78</v>
      </c>
      <c r="X17" s="666">
        <f t="shared" si="8"/>
        <v>14.129999999999999</v>
      </c>
      <c r="Y17" s="666">
        <f t="shared" si="9"/>
        <v>22.63</v>
      </c>
      <c r="Z17" s="666">
        <f t="shared" si="10"/>
        <v>27.78</v>
      </c>
      <c r="AA17" s="666">
        <f t="shared" si="11"/>
        <v>47.03</v>
      </c>
      <c r="AB17" s="666">
        <f t="shared" si="12"/>
        <v>59.11</v>
      </c>
    </row>
    <row r="18" spans="1:28" s="335" customFormat="1" ht="12" x14ac:dyDescent="0.2">
      <c r="A18" s="28"/>
      <c r="B18" s="13" t="s">
        <v>20640</v>
      </c>
      <c r="C18" s="663">
        <v>0</v>
      </c>
      <c r="D18" s="663">
        <v>0</v>
      </c>
      <c r="E18" s="663">
        <v>0</v>
      </c>
      <c r="F18" s="663">
        <v>16.07</v>
      </c>
      <c r="G18" s="663">
        <v>8.759999999999998</v>
      </c>
      <c r="H18" s="663">
        <v>18.720000000000006</v>
      </c>
      <c r="I18" s="663">
        <v>-9.6499999999999915</v>
      </c>
      <c r="J18" s="663">
        <v>-1.740000000000002</v>
      </c>
      <c r="K18" s="663">
        <v>-3.4299999999999997</v>
      </c>
      <c r="L18" s="663">
        <v>14.82</v>
      </c>
      <c r="M18" s="663">
        <v>0</v>
      </c>
      <c r="N18" s="663">
        <v>-4.9999999999997158E-2</v>
      </c>
      <c r="O18" s="663"/>
      <c r="P18" s="13" t="s">
        <v>20640</v>
      </c>
      <c r="Q18" s="665">
        <f t="shared" si="1"/>
        <v>0</v>
      </c>
      <c r="R18" s="666">
        <f t="shared" si="2"/>
        <v>0</v>
      </c>
      <c r="S18" s="666">
        <f t="shared" si="3"/>
        <v>0</v>
      </c>
      <c r="T18" s="666">
        <f t="shared" si="4"/>
        <v>16.07</v>
      </c>
      <c r="U18" s="666">
        <f t="shared" si="5"/>
        <v>24.83</v>
      </c>
      <c r="V18" s="666">
        <f t="shared" si="6"/>
        <v>43.550000000000004</v>
      </c>
      <c r="W18" s="666">
        <f t="shared" si="7"/>
        <v>33.900000000000013</v>
      </c>
      <c r="X18" s="666">
        <f t="shared" si="8"/>
        <v>32.160000000000011</v>
      </c>
      <c r="Y18" s="666">
        <f t="shared" si="9"/>
        <v>28.730000000000011</v>
      </c>
      <c r="Z18" s="666">
        <f t="shared" si="10"/>
        <v>43.550000000000011</v>
      </c>
      <c r="AA18" s="666">
        <f t="shared" si="11"/>
        <v>43.550000000000011</v>
      </c>
      <c r="AB18" s="666">
        <f t="shared" si="12"/>
        <v>43.500000000000014</v>
      </c>
    </row>
    <row r="19" spans="1:28" s="335" customFormat="1" ht="12" x14ac:dyDescent="0.2">
      <c r="A19" s="28"/>
      <c r="B19" s="13" t="s">
        <v>16716</v>
      </c>
      <c r="C19" s="663">
        <v>129.46</v>
      </c>
      <c r="D19" s="663">
        <v>33.270000000000003</v>
      </c>
      <c r="E19" s="663">
        <v>0</v>
      </c>
      <c r="F19" s="663">
        <v>0</v>
      </c>
      <c r="G19" s="663">
        <v>0</v>
      </c>
      <c r="H19" s="663">
        <v>0</v>
      </c>
      <c r="I19" s="663">
        <v>0</v>
      </c>
      <c r="J19" s="663">
        <v>0</v>
      </c>
      <c r="K19" s="663">
        <v>0</v>
      </c>
      <c r="L19" s="663">
        <v>0</v>
      </c>
      <c r="M19" s="663">
        <v>0</v>
      </c>
      <c r="N19" s="663">
        <v>0</v>
      </c>
      <c r="O19" s="663"/>
      <c r="P19" s="13" t="s">
        <v>16716</v>
      </c>
      <c r="Q19" s="665">
        <f t="shared" si="1"/>
        <v>129.46</v>
      </c>
      <c r="R19" s="666">
        <f t="shared" si="2"/>
        <v>162.73000000000002</v>
      </c>
      <c r="S19" s="666">
        <f t="shared" si="3"/>
        <v>162.73000000000002</v>
      </c>
      <c r="T19" s="666">
        <f t="shared" si="4"/>
        <v>162.73000000000002</v>
      </c>
      <c r="U19" s="666">
        <f t="shared" si="5"/>
        <v>162.73000000000002</v>
      </c>
      <c r="V19" s="666">
        <f t="shared" si="6"/>
        <v>162.73000000000002</v>
      </c>
      <c r="W19" s="666">
        <f t="shared" si="7"/>
        <v>162.73000000000002</v>
      </c>
      <c r="X19" s="666">
        <f t="shared" si="8"/>
        <v>162.73000000000002</v>
      </c>
      <c r="Y19" s="666">
        <f t="shared" si="9"/>
        <v>162.73000000000002</v>
      </c>
      <c r="Z19" s="666">
        <f t="shared" si="10"/>
        <v>162.73000000000002</v>
      </c>
      <c r="AA19" s="666">
        <f>Z19+M19</f>
        <v>162.73000000000002</v>
      </c>
      <c r="AB19" s="666">
        <f t="shared" si="12"/>
        <v>162.73000000000002</v>
      </c>
    </row>
    <row r="20" spans="1:28" s="335" customFormat="1" ht="12" x14ac:dyDescent="0.2">
      <c r="A20" s="28"/>
      <c r="B20" s="13" t="s">
        <v>17152</v>
      </c>
      <c r="C20" s="663">
        <v>0</v>
      </c>
      <c r="D20" s="663">
        <v>558</v>
      </c>
      <c r="E20" s="663">
        <v>0</v>
      </c>
      <c r="F20" s="663">
        <v>242.4</v>
      </c>
      <c r="G20" s="663">
        <v>766.96</v>
      </c>
      <c r="H20" s="663">
        <v>2615.75</v>
      </c>
      <c r="I20" s="663">
        <v>0</v>
      </c>
      <c r="J20" s="663">
        <v>772.34</v>
      </c>
      <c r="K20" s="663">
        <v>638.09</v>
      </c>
      <c r="L20" s="663">
        <v>-770.3</v>
      </c>
      <c r="M20" s="663">
        <v>2413.86</v>
      </c>
      <c r="N20" s="663">
        <v>741.08</v>
      </c>
      <c r="O20" s="663"/>
      <c r="P20" s="13" t="s">
        <v>17152</v>
      </c>
      <c r="Q20" s="665">
        <f t="shared" si="1"/>
        <v>0</v>
      </c>
      <c r="R20" s="666">
        <f t="shared" si="2"/>
        <v>558</v>
      </c>
      <c r="S20" s="666">
        <f t="shared" si="3"/>
        <v>558</v>
      </c>
      <c r="T20" s="666">
        <f t="shared" si="4"/>
        <v>800.4</v>
      </c>
      <c r="U20" s="666">
        <f t="shared" si="5"/>
        <v>1567.3600000000001</v>
      </c>
      <c r="V20" s="666">
        <f t="shared" si="6"/>
        <v>4183.1100000000006</v>
      </c>
      <c r="W20" s="666">
        <f t="shared" si="7"/>
        <v>4183.1100000000006</v>
      </c>
      <c r="X20" s="666">
        <f t="shared" si="8"/>
        <v>4955.4500000000007</v>
      </c>
      <c r="Y20" s="666">
        <f t="shared" si="9"/>
        <v>5593.5400000000009</v>
      </c>
      <c r="Z20" s="666">
        <f t="shared" si="10"/>
        <v>4823.2400000000007</v>
      </c>
      <c r="AA20" s="666">
        <f t="shared" si="11"/>
        <v>7237.1</v>
      </c>
      <c r="AB20" s="666">
        <f t="shared" si="12"/>
        <v>7978.18</v>
      </c>
    </row>
    <row r="21" spans="1:28" s="335" customFormat="1" ht="12" x14ac:dyDescent="0.2">
      <c r="A21" s="28"/>
      <c r="B21" s="13" t="s">
        <v>16424</v>
      </c>
      <c r="C21" s="663">
        <v>236.2</v>
      </c>
      <c r="D21" s="663">
        <v>639.36</v>
      </c>
      <c r="E21" s="663">
        <v>800.22</v>
      </c>
      <c r="F21" s="663">
        <v>576.79</v>
      </c>
      <c r="G21" s="663">
        <v>3659.48</v>
      </c>
      <c r="H21" s="663">
        <v>1101.74</v>
      </c>
      <c r="I21" s="663">
        <v>2454.29</v>
      </c>
      <c r="J21" s="663">
        <v>2312.2399999999998</v>
      </c>
      <c r="K21" s="663">
        <v>1678.75</v>
      </c>
      <c r="L21" s="663">
        <v>1624.6</v>
      </c>
      <c r="M21" s="663">
        <v>1470.82</v>
      </c>
      <c r="N21" s="663">
        <v>1447.85</v>
      </c>
      <c r="O21" s="663"/>
      <c r="P21" s="13" t="s">
        <v>16424</v>
      </c>
      <c r="Q21" s="665">
        <f t="shared" si="1"/>
        <v>236.2</v>
      </c>
      <c r="R21" s="666">
        <f t="shared" si="2"/>
        <v>875.56</v>
      </c>
      <c r="S21" s="666">
        <f t="shared" si="3"/>
        <v>1675.78</v>
      </c>
      <c r="T21" s="666">
        <f t="shared" si="4"/>
        <v>2252.5699999999997</v>
      </c>
      <c r="U21" s="666">
        <f t="shared" si="5"/>
        <v>5912.0499999999993</v>
      </c>
      <c r="V21" s="666">
        <f t="shared" si="6"/>
        <v>7013.7899999999991</v>
      </c>
      <c r="W21" s="666">
        <f t="shared" si="7"/>
        <v>9468.0799999999981</v>
      </c>
      <c r="X21" s="666">
        <f t="shared" si="8"/>
        <v>11780.319999999998</v>
      </c>
      <c r="Y21" s="666">
        <f t="shared" si="9"/>
        <v>13459.069999999998</v>
      </c>
      <c r="Z21" s="666">
        <f t="shared" si="10"/>
        <v>15083.669999999998</v>
      </c>
      <c r="AA21" s="666">
        <f t="shared" si="11"/>
        <v>16554.489999999998</v>
      </c>
      <c r="AB21" s="666">
        <f t="shared" si="12"/>
        <v>18002.339999999997</v>
      </c>
    </row>
    <row r="22" spans="1:28" s="335" customFormat="1" ht="12" x14ac:dyDescent="0.2">
      <c r="A22" s="28"/>
      <c r="B22" s="13" t="s">
        <v>22095</v>
      </c>
      <c r="C22" s="663">
        <v>0</v>
      </c>
      <c r="D22" s="663">
        <v>0</v>
      </c>
      <c r="E22" s="663">
        <v>0</v>
      </c>
      <c r="F22" s="663">
        <v>0</v>
      </c>
      <c r="G22" s="663">
        <v>0</v>
      </c>
      <c r="H22" s="663">
        <v>0</v>
      </c>
      <c r="I22" s="663">
        <v>0</v>
      </c>
      <c r="J22" s="663">
        <v>0</v>
      </c>
      <c r="K22" s="663">
        <v>0</v>
      </c>
      <c r="L22" s="663">
        <v>0</v>
      </c>
      <c r="M22" s="663">
        <v>1793.2</v>
      </c>
      <c r="N22" s="663">
        <v>0</v>
      </c>
      <c r="O22" s="663"/>
      <c r="P22" s="13" t="s">
        <v>22095</v>
      </c>
      <c r="Q22" s="665">
        <f t="shared" si="1"/>
        <v>0</v>
      </c>
      <c r="R22" s="666">
        <f t="shared" si="2"/>
        <v>0</v>
      </c>
      <c r="S22" s="666">
        <f t="shared" si="3"/>
        <v>0</v>
      </c>
      <c r="T22" s="666">
        <f t="shared" si="4"/>
        <v>0</v>
      </c>
      <c r="U22" s="666">
        <f t="shared" si="5"/>
        <v>0</v>
      </c>
      <c r="V22" s="666">
        <f t="shared" si="6"/>
        <v>0</v>
      </c>
      <c r="W22" s="666">
        <f t="shared" si="7"/>
        <v>0</v>
      </c>
      <c r="X22" s="666">
        <f t="shared" si="8"/>
        <v>0</v>
      </c>
      <c r="Y22" s="666">
        <f t="shared" si="9"/>
        <v>0</v>
      </c>
      <c r="Z22" s="666">
        <f t="shared" si="10"/>
        <v>0</v>
      </c>
      <c r="AA22" s="666">
        <f t="shared" si="11"/>
        <v>1793.2</v>
      </c>
      <c r="AB22" s="666">
        <f t="shared" si="12"/>
        <v>1793.2</v>
      </c>
    </row>
    <row r="23" spans="1:28" s="335" customFormat="1" ht="12" x14ac:dyDescent="0.2">
      <c r="A23" s="28"/>
      <c r="B23" s="13" t="s">
        <v>389</v>
      </c>
      <c r="C23" s="663">
        <v>0</v>
      </c>
      <c r="D23" s="663">
        <v>0</v>
      </c>
      <c r="E23" s="663">
        <v>0</v>
      </c>
      <c r="F23" s="663">
        <v>0</v>
      </c>
      <c r="G23" s="663">
        <v>0</v>
      </c>
      <c r="H23" s="663">
        <v>0</v>
      </c>
      <c r="I23" s="663">
        <v>0</v>
      </c>
      <c r="J23" s="663">
        <v>0</v>
      </c>
      <c r="K23" s="663">
        <v>0</v>
      </c>
      <c r="L23" s="663">
        <v>0</v>
      </c>
      <c r="M23" s="663">
        <v>0</v>
      </c>
      <c r="N23" s="663">
        <v>0</v>
      </c>
      <c r="O23" s="663"/>
      <c r="P23" s="13" t="s">
        <v>389</v>
      </c>
      <c r="Q23" s="665">
        <f t="shared" si="1"/>
        <v>0</v>
      </c>
      <c r="R23" s="666">
        <f t="shared" si="2"/>
        <v>0</v>
      </c>
      <c r="S23" s="666">
        <f t="shared" si="3"/>
        <v>0</v>
      </c>
      <c r="T23" s="666">
        <f t="shared" si="4"/>
        <v>0</v>
      </c>
      <c r="U23" s="666">
        <f t="shared" si="5"/>
        <v>0</v>
      </c>
      <c r="V23" s="666">
        <f t="shared" si="6"/>
        <v>0</v>
      </c>
      <c r="W23" s="666">
        <f t="shared" si="7"/>
        <v>0</v>
      </c>
      <c r="X23" s="666">
        <f t="shared" si="8"/>
        <v>0</v>
      </c>
      <c r="Y23" s="666">
        <f t="shared" si="9"/>
        <v>0</v>
      </c>
      <c r="Z23" s="666">
        <f t="shared" si="10"/>
        <v>0</v>
      </c>
      <c r="AA23" s="666">
        <f t="shared" si="11"/>
        <v>0</v>
      </c>
      <c r="AB23" s="666">
        <f t="shared" si="12"/>
        <v>0</v>
      </c>
    </row>
    <row r="24" spans="1:28" s="335" customFormat="1" ht="12" x14ac:dyDescent="0.2">
      <c r="A24" s="28"/>
      <c r="B24" s="13" t="s">
        <v>769</v>
      </c>
      <c r="C24" s="663">
        <v>0</v>
      </c>
      <c r="D24" s="663">
        <v>0</v>
      </c>
      <c r="E24" s="663">
        <v>0</v>
      </c>
      <c r="F24" s="663">
        <v>0</v>
      </c>
      <c r="G24" s="663">
        <v>0</v>
      </c>
      <c r="H24" s="663">
        <v>0</v>
      </c>
      <c r="I24" s="663">
        <v>0</v>
      </c>
      <c r="J24" s="663">
        <v>0</v>
      </c>
      <c r="K24" s="663">
        <v>0</v>
      </c>
      <c r="L24" s="663">
        <v>0</v>
      </c>
      <c r="M24" s="663">
        <v>0</v>
      </c>
      <c r="N24" s="663">
        <v>20.02</v>
      </c>
      <c r="O24" s="663"/>
      <c r="P24" s="13" t="s">
        <v>769</v>
      </c>
      <c r="Q24" s="665">
        <f t="shared" si="1"/>
        <v>0</v>
      </c>
      <c r="R24" s="666">
        <f t="shared" si="2"/>
        <v>0</v>
      </c>
      <c r="S24" s="666">
        <f t="shared" si="3"/>
        <v>0</v>
      </c>
      <c r="T24" s="666">
        <f t="shared" si="4"/>
        <v>0</v>
      </c>
      <c r="U24" s="666">
        <f t="shared" si="5"/>
        <v>0</v>
      </c>
      <c r="V24" s="666">
        <f t="shared" si="6"/>
        <v>0</v>
      </c>
      <c r="W24" s="666">
        <f t="shared" si="7"/>
        <v>0</v>
      </c>
      <c r="X24" s="666">
        <f t="shared" si="8"/>
        <v>0</v>
      </c>
      <c r="Y24" s="666">
        <f t="shared" si="9"/>
        <v>0</v>
      </c>
      <c r="Z24" s="666">
        <f t="shared" si="10"/>
        <v>0</v>
      </c>
      <c r="AA24" s="666">
        <f t="shared" si="11"/>
        <v>0</v>
      </c>
      <c r="AB24" s="666">
        <f t="shared" si="12"/>
        <v>20.02</v>
      </c>
    </row>
    <row r="25" spans="1:28" s="335" customFormat="1" ht="12" x14ac:dyDescent="0.2">
      <c r="A25" s="28"/>
      <c r="B25" s="13" t="s">
        <v>16717</v>
      </c>
      <c r="C25" s="663">
        <v>7513.68</v>
      </c>
      <c r="D25" s="663">
        <v>8611.9599999999991</v>
      </c>
      <c r="E25" s="663">
        <v>8101.12</v>
      </c>
      <c r="F25" s="663">
        <v>7535.66</v>
      </c>
      <c r="G25" s="663">
        <v>7129.15</v>
      </c>
      <c r="H25" s="663">
        <v>1716.11</v>
      </c>
      <c r="I25" s="663">
        <v>3476.67</v>
      </c>
      <c r="J25" s="663">
        <v>4529.6499999999996</v>
      </c>
      <c r="K25" s="663">
        <v>1836.47</v>
      </c>
      <c r="L25" s="663">
        <v>1299.97</v>
      </c>
      <c r="M25" s="663">
        <v>2991.4</v>
      </c>
      <c r="N25" s="663">
        <v>1799.35</v>
      </c>
      <c r="O25" s="663"/>
      <c r="P25" s="13" t="s">
        <v>16717</v>
      </c>
      <c r="Q25" s="665">
        <f t="shared" si="1"/>
        <v>7513.68</v>
      </c>
      <c r="R25" s="666">
        <f t="shared" si="2"/>
        <v>16125.64</v>
      </c>
      <c r="S25" s="666">
        <f t="shared" si="3"/>
        <v>24226.76</v>
      </c>
      <c r="T25" s="666">
        <f t="shared" si="4"/>
        <v>31762.42</v>
      </c>
      <c r="U25" s="666">
        <f t="shared" si="5"/>
        <v>38891.57</v>
      </c>
      <c r="V25" s="666">
        <f t="shared" si="6"/>
        <v>40607.68</v>
      </c>
      <c r="W25" s="666">
        <f t="shared" si="7"/>
        <v>44084.35</v>
      </c>
      <c r="X25" s="666">
        <f t="shared" si="8"/>
        <v>48614</v>
      </c>
      <c r="Y25" s="666">
        <f t="shared" si="9"/>
        <v>50450.47</v>
      </c>
      <c r="Z25" s="666">
        <f t="shared" si="10"/>
        <v>51750.44</v>
      </c>
      <c r="AA25" s="666">
        <f t="shared" si="11"/>
        <v>54741.840000000004</v>
      </c>
      <c r="AB25" s="666">
        <f t="shared" si="12"/>
        <v>56541.19</v>
      </c>
    </row>
    <row r="26" spans="1:28" s="335" customFormat="1" ht="12" x14ac:dyDescent="0.2">
      <c r="A26" s="28"/>
      <c r="B26" s="13" t="s">
        <v>16888</v>
      </c>
      <c r="C26" s="663">
        <v>1113</v>
      </c>
      <c r="D26" s="663">
        <v>0</v>
      </c>
      <c r="E26" s="663">
        <v>0</v>
      </c>
      <c r="F26" s="663">
        <v>0</v>
      </c>
      <c r="G26" s="663">
        <v>3729.9</v>
      </c>
      <c r="H26" s="663">
        <v>0</v>
      </c>
      <c r="I26" s="663">
        <v>0</v>
      </c>
      <c r="J26" s="663">
        <v>3927.56</v>
      </c>
      <c r="K26" s="663">
        <v>0</v>
      </c>
      <c r="L26" s="663">
        <v>1544.77</v>
      </c>
      <c r="M26" s="663">
        <v>0</v>
      </c>
      <c r="N26" s="663">
        <v>0</v>
      </c>
      <c r="O26" s="663"/>
      <c r="P26" s="13" t="s">
        <v>16888</v>
      </c>
      <c r="Q26" s="665">
        <f t="shared" si="1"/>
        <v>1113</v>
      </c>
      <c r="R26" s="666">
        <f t="shared" si="2"/>
        <v>1113</v>
      </c>
      <c r="S26" s="666">
        <f t="shared" si="3"/>
        <v>1113</v>
      </c>
      <c r="T26" s="666">
        <f t="shared" si="4"/>
        <v>1113</v>
      </c>
      <c r="U26" s="666">
        <f t="shared" si="5"/>
        <v>4842.8999999999996</v>
      </c>
      <c r="V26" s="666">
        <f t="shared" si="6"/>
        <v>4842.8999999999996</v>
      </c>
      <c r="W26" s="666">
        <f t="shared" si="7"/>
        <v>4842.8999999999996</v>
      </c>
      <c r="X26" s="666">
        <f t="shared" si="8"/>
        <v>8770.4599999999991</v>
      </c>
      <c r="Y26" s="666">
        <f t="shared" si="9"/>
        <v>8770.4599999999991</v>
      </c>
      <c r="Z26" s="666">
        <f t="shared" si="10"/>
        <v>10315.23</v>
      </c>
      <c r="AA26" s="666">
        <f t="shared" si="11"/>
        <v>10315.23</v>
      </c>
      <c r="AB26" s="666">
        <f t="shared" si="12"/>
        <v>10315.23</v>
      </c>
    </row>
    <row r="27" spans="1:28" s="335" customFormat="1" ht="12" x14ac:dyDescent="0.2">
      <c r="A27" s="28"/>
      <c r="B27" s="13" t="s">
        <v>16694</v>
      </c>
      <c r="C27" s="663">
        <v>10350.51</v>
      </c>
      <c r="D27" s="663">
        <v>13624.12</v>
      </c>
      <c r="E27" s="663">
        <v>13413.19</v>
      </c>
      <c r="F27" s="663">
        <v>12002.7</v>
      </c>
      <c r="G27" s="663">
        <v>13336.19</v>
      </c>
      <c r="H27" s="663">
        <v>3051.7</v>
      </c>
      <c r="I27" s="663">
        <v>6578.59</v>
      </c>
      <c r="J27" s="663">
        <v>14441.98</v>
      </c>
      <c r="K27" s="663">
        <v>4673.55</v>
      </c>
      <c r="L27" s="663">
        <v>4310</v>
      </c>
      <c r="M27" s="663">
        <v>7046.18</v>
      </c>
      <c r="N27" s="663">
        <v>6110.3</v>
      </c>
      <c r="O27" s="663"/>
      <c r="P27" s="13" t="s">
        <v>16694</v>
      </c>
      <c r="Q27" s="665">
        <f t="shared" si="1"/>
        <v>10350.51</v>
      </c>
      <c r="R27" s="666">
        <f t="shared" si="2"/>
        <v>23974.63</v>
      </c>
      <c r="S27" s="666">
        <f t="shared" si="3"/>
        <v>37387.82</v>
      </c>
      <c r="T27" s="666">
        <f t="shared" si="4"/>
        <v>49390.520000000004</v>
      </c>
      <c r="U27" s="666">
        <f t="shared" si="5"/>
        <v>62726.710000000006</v>
      </c>
      <c r="V27" s="666">
        <f t="shared" si="6"/>
        <v>65778.41</v>
      </c>
      <c r="W27" s="666">
        <f t="shared" si="7"/>
        <v>72357</v>
      </c>
      <c r="X27" s="666">
        <f t="shared" si="8"/>
        <v>86798.98</v>
      </c>
      <c r="Y27" s="666">
        <f t="shared" si="9"/>
        <v>91472.53</v>
      </c>
      <c r="Z27" s="666">
        <f t="shared" si="10"/>
        <v>95782.53</v>
      </c>
      <c r="AA27" s="666">
        <f t="shared" si="11"/>
        <v>102828.70999999999</v>
      </c>
      <c r="AB27" s="666">
        <f t="shared" si="12"/>
        <v>108939.01</v>
      </c>
    </row>
    <row r="28" spans="1:28" s="335" customFormat="1" ht="12" x14ac:dyDescent="0.2">
      <c r="A28" s="28"/>
      <c r="B28" s="13" t="s">
        <v>16693</v>
      </c>
      <c r="C28" s="663">
        <v>0</v>
      </c>
      <c r="D28" s="663">
        <v>0</v>
      </c>
      <c r="E28" s="663">
        <v>0</v>
      </c>
      <c r="F28" s="663">
        <v>0</v>
      </c>
      <c r="G28" s="663">
        <v>0</v>
      </c>
      <c r="H28" s="663">
        <v>0</v>
      </c>
      <c r="I28" s="663">
        <v>0</v>
      </c>
      <c r="J28" s="663">
        <v>0</v>
      </c>
      <c r="K28" s="663">
        <v>0</v>
      </c>
      <c r="L28" s="663">
        <v>0</v>
      </c>
      <c r="M28" s="663">
        <v>0</v>
      </c>
      <c r="N28" s="663">
        <v>0</v>
      </c>
      <c r="O28" s="663"/>
      <c r="P28" s="13" t="s">
        <v>16693</v>
      </c>
      <c r="Q28" s="665">
        <f t="shared" si="1"/>
        <v>0</v>
      </c>
      <c r="R28" s="666">
        <f t="shared" si="2"/>
        <v>0</v>
      </c>
      <c r="S28" s="666">
        <f t="shared" si="3"/>
        <v>0</v>
      </c>
      <c r="T28" s="666">
        <f t="shared" si="4"/>
        <v>0</v>
      </c>
      <c r="U28" s="666">
        <f t="shared" si="5"/>
        <v>0</v>
      </c>
      <c r="V28" s="666">
        <f t="shared" si="6"/>
        <v>0</v>
      </c>
      <c r="W28" s="666">
        <f t="shared" si="7"/>
        <v>0</v>
      </c>
      <c r="X28" s="666">
        <f t="shared" si="8"/>
        <v>0</v>
      </c>
      <c r="Y28" s="666">
        <f t="shared" si="9"/>
        <v>0</v>
      </c>
      <c r="Z28" s="666">
        <f t="shared" si="10"/>
        <v>0</v>
      </c>
      <c r="AA28" s="666">
        <f t="shared" si="11"/>
        <v>0</v>
      </c>
      <c r="AB28" s="666">
        <f t="shared" si="12"/>
        <v>0</v>
      </c>
    </row>
    <row r="29" spans="1:28" s="335" customFormat="1" ht="12" x14ac:dyDescent="0.2">
      <c r="A29" s="28"/>
      <c r="B29" s="13" t="s">
        <v>16843</v>
      </c>
      <c r="C29" s="663">
        <v>0</v>
      </c>
      <c r="D29" s="663">
        <v>0</v>
      </c>
      <c r="E29" s="663">
        <v>0</v>
      </c>
      <c r="F29" s="663">
        <v>0</v>
      </c>
      <c r="G29" s="663">
        <v>0</v>
      </c>
      <c r="H29" s="663">
        <v>0</v>
      </c>
      <c r="I29" s="663">
        <v>0</v>
      </c>
      <c r="J29" s="663">
        <v>0</v>
      </c>
      <c r="K29" s="663">
        <v>0</v>
      </c>
      <c r="L29" s="663">
        <v>0</v>
      </c>
      <c r="M29" s="663">
        <v>0</v>
      </c>
      <c r="N29" s="663">
        <v>0</v>
      </c>
      <c r="O29" s="663"/>
      <c r="P29" s="13" t="s">
        <v>16843</v>
      </c>
      <c r="Q29" s="665">
        <f t="shared" si="1"/>
        <v>0</v>
      </c>
      <c r="R29" s="666">
        <f t="shared" si="2"/>
        <v>0</v>
      </c>
      <c r="S29" s="666">
        <f t="shared" si="3"/>
        <v>0</v>
      </c>
      <c r="T29" s="666">
        <f t="shared" si="4"/>
        <v>0</v>
      </c>
      <c r="U29" s="666">
        <f t="shared" si="5"/>
        <v>0</v>
      </c>
      <c r="V29" s="666">
        <f t="shared" si="6"/>
        <v>0</v>
      </c>
      <c r="W29" s="666">
        <f t="shared" si="7"/>
        <v>0</v>
      </c>
      <c r="X29" s="666">
        <f t="shared" si="8"/>
        <v>0</v>
      </c>
      <c r="Y29" s="666">
        <f t="shared" si="9"/>
        <v>0</v>
      </c>
      <c r="Z29" s="666">
        <f t="shared" si="10"/>
        <v>0</v>
      </c>
      <c r="AA29" s="666">
        <f t="shared" si="11"/>
        <v>0</v>
      </c>
      <c r="AB29" s="666">
        <f t="shared" si="12"/>
        <v>0</v>
      </c>
    </row>
    <row r="30" spans="1:28" s="335" customFormat="1" ht="12" x14ac:dyDescent="0.2">
      <c r="A30" s="28"/>
      <c r="B30" s="13" t="s">
        <v>385</v>
      </c>
      <c r="C30" s="663">
        <v>0</v>
      </c>
      <c r="D30" s="663">
        <v>0</v>
      </c>
      <c r="E30" s="663">
        <v>0</v>
      </c>
      <c r="F30" s="663">
        <v>0</v>
      </c>
      <c r="G30" s="663">
        <v>0</v>
      </c>
      <c r="H30" s="663">
        <v>0</v>
      </c>
      <c r="I30" s="663">
        <v>0</v>
      </c>
      <c r="J30" s="663">
        <v>0</v>
      </c>
      <c r="K30" s="663">
        <v>0</v>
      </c>
      <c r="L30" s="663">
        <v>0</v>
      </c>
      <c r="M30" s="663">
        <v>0</v>
      </c>
      <c r="N30" s="663">
        <v>0</v>
      </c>
      <c r="O30" s="663"/>
      <c r="P30" s="13" t="s">
        <v>385</v>
      </c>
      <c r="Q30" s="665">
        <f t="shared" si="1"/>
        <v>0</v>
      </c>
      <c r="R30" s="666">
        <f t="shared" si="2"/>
        <v>0</v>
      </c>
      <c r="S30" s="666">
        <f t="shared" si="3"/>
        <v>0</v>
      </c>
      <c r="T30" s="666">
        <f t="shared" si="4"/>
        <v>0</v>
      </c>
      <c r="U30" s="666">
        <f t="shared" si="5"/>
        <v>0</v>
      </c>
      <c r="V30" s="666">
        <f t="shared" si="6"/>
        <v>0</v>
      </c>
      <c r="W30" s="666">
        <f t="shared" si="7"/>
        <v>0</v>
      </c>
      <c r="X30" s="666">
        <f t="shared" si="8"/>
        <v>0</v>
      </c>
      <c r="Y30" s="666">
        <f t="shared" si="9"/>
        <v>0</v>
      </c>
      <c r="Z30" s="666">
        <f t="shared" si="10"/>
        <v>0</v>
      </c>
      <c r="AA30" s="666">
        <f t="shared" si="11"/>
        <v>0</v>
      </c>
      <c r="AB30" s="666">
        <f t="shared" si="12"/>
        <v>0</v>
      </c>
    </row>
    <row r="31" spans="1:28" s="335" customFormat="1" ht="12" x14ac:dyDescent="0.2">
      <c r="A31" s="28"/>
      <c r="B31" s="13" t="s">
        <v>17157</v>
      </c>
      <c r="C31" s="663">
        <v>9464.82</v>
      </c>
      <c r="D31" s="663">
        <v>10593.05</v>
      </c>
      <c r="E31" s="663">
        <v>9988.4599999999991</v>
      </c>
      <c r="F31" s="663">
        <v>10524.03</v>
      </c>
      <c r="G31" s="663">
        <v>10267.36</v>
      </c>
      <c r="H31" s="663">
        <v>2237.89</v>
      </c>
      <c r="I31" s="663">
        <v>4357.9399999999996</v>
      </c>
      <c r="J31" s="663">
        <v>8228.1</v>
      </c>
      <c r="K31" s="663">
        <v>2610.5100000000002</v>
      </c>
      <c r="L31" s="663">
        <v>2745.6</v>
      </c>
      <c r="M31" s="663">
        <v>4769.8100000000004</v>
      </c>
      <c r="N31" s="663">
        <v>4408.07</v>
      </c>
      <c r="O31" s="663"/>
      <c r="P31" s="13" t="s">
        <v>17157</v>
      </c>
      <c r="Q31" s="665">
        <f>C31</f>
        <v>9464.82</v>
      </c>
      <c r="R31" s="666">
        <f t="shared" ref="R31:AB31" si="13">Q31+D31</f>
        <v>20057.87</v>
      </c>
      <c r="S31" s="666">
        <f t="shared" si="13"/>
        <v>30046.329999999998</v>
      </c>
      <c r="T31" s="666">
        <f t="shared" si="13"/>
        <v>40570.36</v>
      </c>
      <c r="U31" s="666">
        <f t="shared" si="13"/>
        <v>50837.72</v>
      </c>
      <c r="V31" s="666">
        <f t="shared" si="13"/>
        <v>53075.61</v>
      </c>
      <c r="W31" s="666">
        <f t="shared" si="13"/>
        <v>57433.55</v>
      </c>
      <c r="X31" s="666">
        <f t="shared" si="13"/>
        <v>65661.650000000009</v>
      </c>
      <c r="Y31" s="666">
        <f t="shared" si="13"/>
        <v>68272.160000000003</v>
      </c>
      <c r="Z31" s="666">
        <f t="shared" si="13"/>
        <v>71017.760000000009</v>
      </c>
      <c r="AA31" s="666">
        <f t="shared" si="13"/>
        <v>75787.570000000007</v>
      </c>
      <c r="AB31" s="666">
        <f t="shared" si="13"/>
        <v>80195.640000000014</v>
      </c>
    </row>
    <row r="32" spans="1:28" s="335" customFormat="1" ht="12" x14ac:dyDescent="0.2">
      <c r="A32" s="28"/>
      <c r="B32" s="13" t="s">
        <v>17155</v>
      </c>
      <c r="C32" s="663">
        <v>946.45</v>
      </c>
      <c r="D32" s="663">
        <v>1059.27</v>
      </c>
      <c r="E32" s="663">
        <v>998.84</v>
      </c>
      <c r="F32" s="663">
        <v>1052.4100000000001</v>
      </c>
      <c r="G32" s="663">
        <v>1026.76</v>
      </c>
      <c r="H32" s="663">
        <v>223.78</v>
      </c>
      <c r="I32" s="663">
        <v>435.8</v>
      </c>
      <c r="J32" s="663">
        <v>822.82</v>
      </c>
      <c r="K32" s="663">
        <v>261.06</v>
      </c>
      <c r="L32" s="663">
        <v>274.56</v>
      </c>
      <c r="M32" s="663">
        <v>476.96</v>
      </c>
      <c r="N32" s="663">
        <v>440.82</v>
      </c>
      <c r="O32" s="663"/>
      <c r="P32" s="13" t="s">
        <v>17155</v>
      </c>
      <c r="Q32" s="665">
        <f t="shared" ref="Q32:Q34" si="14">C32</f>
        <v>946.45</v>
      </c>
      <c r="R32" s="666">
        <f t="shared" ref="R32:AB32" si="15">Q32+D32</f>
        <v>2005.72</v>
      </c>
      <c r="S32" s="666">
        <f t="shared" si="15"/>
        <v>3004.56</v>
      </c>
      <c r="T32" s="666">
        <f t="shared" si="15"/>
        <v>4056.9700000000003</v>
      </c>
      <c r="U32" s="666">
        <f t="shared" si="15"/>
        <v>5083.7300000000005</v>
      </c>
      <c r="V32" s="666">
        <f t="shared" si="15"/>
        <v>5307.51</v>
      </c>
      <c r="W32" s="666">
        <f t="shared" si="15"/>
        <v>5743.31</v>
      </c>
      <c r="X32" s="666">
        <f t="shared" si="15"/>
        <v>6566.13</v>
      </c>
      <c r="Y32" s="666">
        <f t="shared" si="15"/>
        <v>6827.1900000000005</v>
      </c>
      <c r="Z32" s="666">
        <f t="shared" si="15"/>
        <v>7101.7500000000009</v>
      </c>
      <c r="AA32" s="666">
        <f t="shared" si="15"/>
        <v>7578.7100000000009</v>
      </c>
      <c r="AB32" s="666">
        <f t="shared" si="15"/>
        <v>8019.5300000000007</v>
      </c>
    </row>
    <row r="33" spans="1:28" s="335" customFormat="1" ht="12" x14ac:dyDescent="0.2">
      <c r="A33" s="28"/>
      <c r="B33" s="13" t="s">
        <v>17156</v>
      </c>
      <c r="C33" s="663">
        <v>1012.15</v>
      </c>
      <c r="D33" s="663">
        <v>1083.22</v>
      </c>
      <c r="E33" s="663">
        <v>1010.63</v>
      </c>
      <c r="F33" s="663">
        <v>1087.45</v>
      </c>
      <c r="G33" s="663">
        <v>1077.25</v>
      </c>
      <c r="H33" s="663">
        <v>227.08</v>
      </c>
      <c r="I33" s="663">
        <v>450.74</v>
      </c>
      <c r="J33" s="663">
        <v>842.79</v>
      </c>
      <c r="K33" s="663">
        <v>283.33</v>
      </c>
      <c r="L33" s="663">
        <v>295.13</v>
      </c>
      <c r="M33" s="663">
        <v>515.24</v>
      </c>
      <c r="N33" s="663">
        <v>479.21</v>
      </c>
      <c r="O33" s="663"/>
      <c r="P33" s="13" t="s">
        <v>17156</v>
      </c>
      <c r="Q33" s="665">
        <f t="shared" si="14"/>
        <v>1012.15</v>
      </c>
      <c r="R33" s="666">
        <f t="shared" ref="R33:AB33" si="16">Q33+D33</f>
        <v>2095.37</v>
      </c>
      <c r="S33" s="666">
        <f t="shared" si="16"/>
        <v>3106</v>
      </c>
      <c r="T33" s="666">
        <f t="shared" si="16"/>
        <v>4193.45</v>
      </c>
      <c r="U33" s="666">
        <f t="shared" si="16"/>
        <v>5270.7</v>
      </c>
      <c r="V33" s="666">
        <f t="shared" si="16"/>
        <v>5497.78</v>
      </c>
      <c r="W33" s="666">
        <f t="shared" si="16"/>
        <v>5948.5199999999995</v>
      </c>
      <c r="X33" s="666">
        <f t="shared" si="16"/>
        <v>6791.3099999999995</v>
      </c>
      <c r="Y33" s="666">
        <f t="shared" si="16"/>
        <v>7074.6399999999994</v>
      </c>
      <c r="Z33" s="666">
        <f t="shared" si="16"/>
        <v>7369.7699999999995</v>
      </c>
      <c r="AA33" s="666">
        <f t="shared" si="16"/>
        <v>7885.0099999999993</v>
      </c>
      <c r="AB33" s="666">
        <f t="shared" si="16"/>
        <v>8364.2199999999993</v>
      </c>
    </row>
    <row r="34" spans="1:28" s="335" customFormat="1" ht="12" x14ac:dyDescent="0.2">
      <c r="A34" s="28"/>
      <c r="B34" s="13" t="s">
        <v>20409</v>
      </c>
      <c r="C34" s="663">
        <v>0</v>
      </c>
      <c r="D34" s="663">
        <v>0</v>
      </c>
      <c r="E34" s="663">
        <v>0</v>
      </c>
      <c r="F34" s="663">
        <v>77.62</v>
      </c>
      <c r="G34" s="663">
        <v>58.41</v>
      </c>
      <c r="H34" s="663">
        <v>7.76</v>
      </c>
      <c r="I34" s="663">
        <v>85.34</v>
      </c>
      <c r="J34" s="663">
        <v>180.46</v>
      </c>
      <c r="K34" s="663">
        <v>36.72</v>
      </c>
      <c r="L34" s="663">
        <v>80.83</v>
      </c>
      <c r="M34" s="663">
        <v>155.58000000000001</v>
      </c>
      <c r="N34" s="663">
        <v>126.86</v>
      </c>
      <c r="O34" s="663"/>
      <c r="P34" s="13" t="s">
        <v>20409</v>
      </c>
      <c r="Q34" s="665">
        <f t="shared" si="14"/>
        <v>0</v>
      </c>
      <c r="R34" s="666">
        <f t="shared" ref="R34:AB34" si="17">Q34+D34</f>
        <v>0</v>
      </c>
      <c r="S34" s="666">
        <f t="shared" si="17"/>
        <v>0</v>
      </c>
      <c r="T34" s="666">
        <f t="shared" si="17"/>
        <v>77.62</v>
      </c>
      <c r="U34" s="666">
        <f t="shared" si="17"/>
        <v>136.03</v>
      </c>
      <c r="V34" s="666">
        <f t="shared" si="17"/>
        <v>143.79</v>
      </c>
      <c r="W34" s="666">
        <f t="shared" si="17"/>
        <v>229.13</v>
      </c>
      <c r="X34" s="666">
        <f t="shared" si="17"/>
        <v>409.59000000000003</v>
      </c>
      <c r="Y34" s="666">
        <f t="shared" si="17"/>
        <v>446.31000000000006</v>
      </c>
      <c r="Z34" s="666">
        <f t="shared" si="17"/>
        <v>527.1400000000001</v>
      </c>
      <c r="AA34" s="666">
        <f t="shared" si="17"/>
        <v>682.72000000000014</v>
      </c>
      <c r="AB34" s="666">
        <f t="shared" si="17"/>
        <v>809.58000000000015</v>
      </c>
    </row>
    <row r="35" spans="1:28" s="335" customFormat="1" ht="12" x14ac:dyDescent="0.2">
      <c r="A35" s="159"/>
      <c r="B35" s="159" t="s">
        <v>22</v>
      </c>
      <c r="C35" s="667">
        <f t="shared" ref="C35:N35" si="18">SUM(C10:C34)</f>
        <v>44000.03</v>
      </c>
      <c r="D35" s="667">
        <f t="shared" si="18"/>
        <v>50202.439999999995</v>
      </c>
      <c r="E35" s="667">
        <f t="shared" si="18"/>
        <v>46886.959999999992</v>
      </c>
      <c r="F35" s="667">
        <f>SUM(F10:F34)</f>
        <v>45754.51</v>
      </c>
      <c r="G35" s="667">
        <f t="shared" si="18"/>
        <v>56157.900000000009</v>
      </c>
      <c r="H35" s="667">
        <f t="shared" si="18"/>
        <v>15599.699999999999</v>
      </c>
      <c r="I35" s="667">
        <f t="shared" si="18"/>
        <v>25158.730000000003</v>
      </c>
      <c r="J35" s="667">
        <f t="shared" si="18"/>
        <v>50424.78</v>
      </c>
      <c r="K35" s="667">
        <f t="shared" si="18"/>
        <v>25311.800000000007</v>
      </c>
      <c r="L35" s="667">
        <f t="shared" si="18"/>
        <v>22816.600000000002</v>
      </c>
      <c r="M35" s="667">
        <f t="shared" si="18"/>
        <v>41234.31</v>
      </c>
      <c r="N35" s="667">
        <f t="shared" si="18"/>
        <v>26173.87</v>
      </c>
      <c r="O35" s="663"/>
      <c r="P35" s="668" t="s">
        <v>22</v>
      </c>
      <c r="Q35" s="669">
        <f t="shared" ref="Q35:AB35" si="19">SUM(Q10:Q34)</f>
        <v>44000.03</v>
      </c>
      <c r="R35" s="669">
        <f t="shared" si="19"/>
        <v>94202.47</v>
      </c>
      <c r="S35" s="669">
        <f t="shared" si="19"/>
        <v>141089.43</v>
      </c>
      <c r="T35" s="669">
        <f t="shared" si="19"/>
        <v>186843.94000000003</v>
      </c>
      <c r="U35" s="669">
        <f t="shared" si="19"/>
        <v>243001.84</v>
      </c>
      <c r="V35" s="669">
        <f t="shared" si="19"/>
        <v>258601.54000000004</v>
      </c>
      <c r="W35" s="669">
        <f t="shared" si="19"/>
        <v>283760.27</v>
      </c>
      <c r="X35" s="669">
        <f t="shared" si="19"/>
        <v>334185.05000000005</v>
      </c>
      <c r="Y35" s="669">
        <f t="shared" si="19"/>
        <v>359496.85</v>
      </c>
      <c r="Z35" s="669">
        <f t="shared" si="19"/>
        <v>382313.45000000007</v>
      </c>
      <c r="AA35" s="669">
        <f t="shared" si="19"/>
        <v>423547.76</v>
      </c>
      <c r="AB35" s="669">
        <f t="shared" si="19"/>
        <v>449721.63</v>
      </c>
    </row>
    <row r="36" spans="1:28" s="335" customFormat="1" ht="12" x14ac:dyDescent="0.2">
      <c r="A36" s="289"/>
      <c r="B36" s="289"/>
      <c r="C36" s="663"/>
      <c r="D36" s="663"/>
      <c r="E36" s="663"/>
      <c r="F36" s="663"/>
      <c r="G36" s="663"/>
      <c r="H36" s="663"/>
      <c r="I36" s="663"/>
      <c r="J36" s="663"/>
      <c r="K36" s="663"/>
      <c r="L36" s="663"/>
      <c r="M36" s="663"/>
      <c r="N36" s="663"/>
      <c r="O36" s="663"/>
      <c r="Q36" s="670"/>
      <c r="R36" s="670"/>
      <c r="S36" s="663"/>
      <c r="T36" s="663"/>
      <c r="U36" s="663"/>
      <c r="V36" s="663"/>
      <c r="W36" s="663"/>
      <c r="X36" s="671"/>
      <c r="Y36" s="671"/>
      <c r="Z36" s="663"/>
      <c r="AA36" s="672"/>
      <c r="AB36" s="672"/>
    </row>
    <row r="37" spans="1:28" s="335" customFormat="1" ht="12" x14ac:dyDescent="0.2">
      <c r="A37" s="177"/>
      <c r="B37" s="177" t="s">
        <v>16546</v>
      </c>
      <c r="C37" s="663"/>
      <c r="D37" s="663"/>
      <c r="E37" s="663"/>
      <c r="F37" s="663"/>
      <c r="G37" s="663"/>
      <c r="H37" s="663"/>
      <c r="I37" s="663"/>
      <c r="J37" s="663"/>
      <c r="K37" s="663"/>
      <c r="L37" s="663"/>
      <c r="M37" s="663"/>
      <c r="N37" s="663"/>
      <c r="O37" s="663"/>
      <c r="P37" s="673" t="s">
        <v>16546</v>
      </c>
      <c r="Q37" s="671"/>
      <c r="R37" s="671"/>
      <c r="S37" s="663"/>
      <c r="T37" s="663"/>
      <c r="U37" s="663"/>
      <c r="V37" s="663"/>
      <c r="W37" s="663"/>
      <c r="X37" s="674"/>
      <c r="Y37" s="675"/>
      <c r="Z37" s="663"/>
      <c r="AA37" s="670"/>
      <c r="AB37" s="670"/>
    </row>
    <row r="38" spans="1:28" s="335" customFormat="1" ht="12" x14ac:dyDescent="0.2">
      <c r="A38" s="175"/>
      <c r="B38" s="289" t="s">
        <v>16563</v>
      </c>
      <c r="C38" s="663">
        <v>0</v>
      </c>
      <c r="D38" s="663">
        <v>0</v>
      </c>
      <c r="E38" s="663">
        <v>0</v>
      </c>
      <c r="F38" s="663">
        <v>0</v>
      </c>
      <c r="G38" s="663">
        <v>0</v>
      </c>
      <c r="H38" s="663">
        <v>0</v>
      </c>
      <c r="I38" s="663">
        <v>0</v>
      </c>
      <c r="J38" s="663">
        <v>0</v>
      </c>
      <c r="K38" s="663">
        <v>0</v>
      </c>
      <c r="L38" s="663">
        <v>0</v>
      </c>
      <c r="M38" s="663">
        <v>0</v>
      </c>
      <c r="N38" s="663">
        <v>0</v>
      </c>
      <c r="O38" s="663"/>
      <c r="P38" s="676" t="str">
        <f>B38</f>
        <v>Cash Flow Boost</v>
      </c>
      <c r="Q38" s="677">
        <v>0</v>
      </c>
      <c r="R38" s="670">
        <v>0</v>
      </c>
      <c r="S38" s="663">
        <v>0</v>
      </c>
      <c r="T38" s="663">
        <v>0</v>
      </c>
      <c r="U38" s="663">
        <v>0</v>
      </c>
      <c r="V38" s="663">
        <v>0</v>
      </c>
      <c r="W38" s="663">
        <v>0</v>
      </c>
      <c r="X38" s="663">
        <v>0</v>
      </c>
      <c r="Y38" s="663">
        <v>0</v>
      </c>
      <c r="Z38" s="663">
        <v>0</v>
      </c>
      <c r="AA38" s="663">
        <v>0</v>
      </c>
      <c r="AB38" s="663">
        <v>0</v>
      </c>
    </row>
    <row r="39" spans="1:28" s="335" customFormat="1" ht="12" x14ac:dyDescent="0.2">
      <c r="A39" s="175"/>
      <c r="B39" s="13" t="s">
        <v>16563</v>
      </c>
      <c r="C39" s="663">
        <v>0</v>
      </c>
      <c r="D39" s="663">
        <v>0</v>
      </c>
      <c r="E39" s="663">
        <v>0</v>
      </c>
      <c r="F39" s="663">
        <v>0</v>
      </c>
      <c r="G39" s="663">
        <v>0</v>
      </c>
      <c r="H39" s="663">
        <v>0</v>
      </c>
      <c r="I39" s="663">
        <v>0</v>
      </c>
      <c r="J39" s="663">
        <v>0</v>
      </c>
      <c r="K39" s="663">
        <v>0</v>
      </c>
      <c r="L39" s="663">
        <v>0</v>
      </c>
      <c r="M39" s="663">
        <v>0</v>
      </c>
      <c r="N39" s="663">
        <v>0</v>
      </c>
      <c r="O39" s="663"/>
      <c r="P39" s="13" t="s">
        <v>16563</v>
      </c>
      <c r="Q39" s="665">
        <f>C39</f>
        <v>0</v>
      </c>
      <c r="R39" s="666">
        <f t="shared" ref="R39:AB40" si="20">Q39+D39</f>
        <v>0</v>
      </c>
      <c r="S39" s="666">
        <f t="shared" si="20"/>
        <v>0</v>
      </c>
      <c r="T39" s="666">
        <f t="shared" si="20"/>
        <v>0</v>
      </c>
      <c r="U39" s="666">
        <f t="shared" si="20"/>
        <v>0</v>
      </c>
      <c r="V39" s="666">
        <f t="shared" si="20"/>
        <v>0</v>
      </c>
      <c r="W39" s="666">
        <f t="shared" si="20"/>
        <v>0</v>
      </c>
      <c r="X39" s="666">
        <f t="shared" si="20"/>
        <v>0</v>
      </c>
      <c r="Y39" s="666">
        <f t="shared" si="20"/>
        <v>0</v>
      </c>
      <c r="Z39" s="666">
        <f t="shared" si="20"/>
        <v>0</v>
      </c>
      <c r="AA39" s="666">
        <f t="shared" si="20"/>
        <v>0</v>
      </c>
      <c r="AB39" s="666">
        <f t="shared" si="20"/>
        <v>0</v>
      </c>
    </row>
    <row r="40" spans="1:28" s="335" customFormat="1" ht="12" x14ac:dyDescent="0.2">
      <c r="A40" s="175"/>
      <c r="B40" s="13" t="s">
        <v>16719</v>
      </c>
      <c r="C40" s="663">
        <v>0</v>
      </c>
      <c r="D40" s="663">
        <v>0</v>
      </c>
      <c r="E40" s="663">
        <v>0</v>
      </c>
      <c r="F40" s="663">
        <v>0</v>
      </c>
      <c r="G40" s="663">
        <v>0</v>
      </c>
      <c r="H40" s="663">
        <v>0</v>
      </c>
      <c r="I40" s="663">
        <v>0</v>
      </c>
      <c r="J40" s="663">
        <v>0</v>
      </c>
      <c r="K40" s="663">
        <v>0</v>
      </c>
      <c r="L40" s="663">
        <v>0</v>
      </c>
      <c r="M40" s="663">
        <v>0</v>
      </c>
      <c r="N40" s="663">
        <v>0</v>
      </c>
      <c r="O40" s="663"/>
      <c r="P40" s="13" t="s">
        <v>16719</v>
      </c>
      <c r="Q40" s="665">
        <f>C40</f>
        <v>0</v>
      </c>
      <c r="R40" s="666">
        <f t="shared" si="20"/>
        <v>0</v>
      </c>
      <c r="S40" s="666">
        <f t="shared" si="20"/>
        <v>0</v>
      </c>
      <c r="T40" s="666">
        <f t="shared" si="20"/>
        <v>0</v>
      </c>
      <c r="U40" s="666">
        <f t="shared" si="20"/>
        <v>0</v>
      </c>
      <c r="V40" s="666">
        <f t="shared" si="20"/>
        <v>0</v>
      </c>
      <c r="W40" s="666">
        <f t="shared" si="20"/>
        <v>0</v>
      </c>
      <c r="X40" s="666">
        <f t="shared" si="20"/>
        <v>0</v>
      </c>
      <c r="Y40" s="666">
        <f t="shared" si="20"/>
        <v>0</v>
      </c>
      <c r="Z40" s="666">
        <f t="shared" si="20"/>
        <v>0</v>
      </c>
      <c r="AA40" s="666">
        <f t="shared" si="20"/>
        <v>0</v>
      </c>
      <c r="AB40" s="666">
        <f t="shared" si="20"/>
        <v>0</v>
      </c>
    </row>
    <row r="41" spans="1:28" s="335" customFormat="1" ht="12" x14ac:dyDescent="0.2">
      <c r="A41" s="175"/>
      <c r="B41" s="13" t="s">
        <v>16566</v>
      </c>
      <c r="C41" s="663">
        <v>0</v>
      </c>
      <c r="D41" s="663">
        <v>0</v>
      </c>
      <c r="E41" s="663">
        <v>0</v>
      </c>
      <c r="F41" s="663">
        <v>0</v>
      </c>
      <c r="G41" s="663">
        <v>0</v>
      </c>
      <c r="H41" s="663">
        <v>0</v>
      </c>
      <c r="I41" s="663">
        <v>206206.55</v>
      </c>
      <c r="J41" s="663">
        <v>0</v>
      </c>
      <c r="K41" s="663">
        <v>0</v>
      </c>
      <c r="L41" s="663">
        <v>0</v>
      </c>
      <c r="M41" s="663">
        <v>0</v>
      </c>
      <c r="N41" s="663">
        <v>0</v>
      </c>
      <c r="O41" s="663"/>
      <c r="P41" s="13" t="s">
        <v>16566</v>
      </c>
      <c r="Q41" s="665">
        <f>C41</f>
        <v>0</v>
      </c>
      <c r="R41" s="666">
        <f t="shared" ref="R41" si="21">Q41+D41</f>
        <v>0</v>
      </c>
      <c r="S41" s="666">
        <f t="shared" ref="S41" si="22">R41+E41</f>
        <v>0</v>
      </c>
      <c r="T41" s="666">
        <f t="shared" ref="T41" si="23">S41+F41</f>
        <v>0</v>
      </c>
      <c r="U41" s="666">
        <f t="shared" ref="U41" si="24">T41+G41</f>
        <v>0</v>
      </c>
      <c r="V41" s="666">
        <f t="shared" ref="V41" si="25">U41+H41</f>
        <v>0</v>
      </c>
      <c r="W41" s="666">
        <f t="shared" ref="W41" si="26">V41+I41</f>
        <v>206206.55</v>
      </c>
      <c r="X41" s="666">
        <f t="shared" ref="X41" si="27">W41+J41</f>
        <v>206206.55</v>
      </c>
      <c r="Y41" s="666">
        <f t="shared" ref="Y41" si="28">X41+K41</f>
        <v>206206.55</v>
      </c>
      <c r="Z41" s="666">
        <f t="shared" ref="Z41" si="29">Y41+L41</f>
        <v>206206.55</v>
      </c>
      <c r="AA41" s="666">
        <f t="shared" ref="AA41" si="30">Z41+M41</f>
        <v>206206.55</v>
      </c>
      <c r="AB41" s="666">
        <f t="shared" ref="AB41" si="31">AA41+N41</f>
        <v>206206.55</v>
      </c>
    </row>
    <row r="42" spans="1:28" s="335" customFormat="1" ht="12" x14ac:dyDescent="0.2">
      <c r="A42" s="159"/>
      <c r="B42" s="159" t="s">
        <v>16547</v>
      </c>
      <c r="C42" s="667">
        <f>SUM(C38:C41)</f>
        <v>0</v>
      </c>
      <c r="D42" s="667">
        <f t="shared" ref="D42:N42" si="32">SUM(D38:D41)</f>
        <v>0</v>
      </c>
      <c r="E42" s="667">
        <f t="shared" si="32"/>
        <v>0</v>
      </c>
      <c r="F42" s="667">
        <f t="shared" si="32"/>
        <v>0</v>
      </c>
      <c r="G42" s="667">
        <f t="shared" si="32"/>
        <v>0</v>
      </c>
      <c r="H42" s="667">
        <f t="shared" si="32"/>
        <v>0</v>
      </c>
      <c r="I42" s="667">
        <f t="shared" si="32"/>
        <v>206206.55</v>
      </c>
      <c r="J42" s="667">
        <f t="shared" si="32"/>
        <v>0</v>
      </c>
      <c r="K42" s="667">
        <f t="shared" si="32"/>
        <v>0</v>
      </c>
      <c r="L42" s="667">
        <f t="shared" si="32"/>
        <v>0</v>
      </c>
      <c r="M42" s="667">
        <f t="shared" si="32"/>
        <v>0</v>
      </c>
      <c r="N42" s="667">
        <f t="shared" si="32"/>
        <v>0</v>
      </c>
      <c r="O42" s="663"/>
      <c r="P42" s="668" t="s">
        <v>16547</v>
      </c>
      <c r="Q42" s="669">
        <f>SUM(Q39:Q41)</f>
        <v>0</v>
      </c>
      <c r="R42" s="669">
        <f>SUM(R39:R41)</f>
        <v>0</v>
      </c>
      <c r="S42" s="669">
        <f t="shared" ref="S42:AA42" si="33">SUM(S39:S41)</f>
        <v>0</v>
      </c>
      <c r="T42" s="669">
        <f t="shared" si="33"/>
        <v>0</v>
      </c>
      <c r="U42" s="669">
        <f t="shared" si="33"/>
        <v>0</v>
      </c>
      <c r="V42" s="669">
        <f t="shared" si="33"/>
        <v>0</v>
      </c>
      <c r="W42" s="669">
        <f t="shared" si="33"/>
        <v>206206.55</v>
      </c>
      <c r="X42" s="669">
        <f t="shared" si="33"/>
        <v>206206.55</v>
      </c>
      <c r="Y42" s="669">
        <f t="shared" si="33"/>
        <v>206206.55</v>
      </c>
      <c r="Z42" s="669">
        <f t="shared" si="33"/>
        <v>206206.55</v>
      </c>
      <c r="AA42" s="669">
        <f t="shared" si="33"/>
        <v>206206.55</v>
      </c>
      <c r="AB42" s="669">
        <f>SUM(AB39:AB41)</f>
        <v>206206.55</v>
      </c>
    </row>
    <row r="43" spans="1:28" s="335" customFormat="1" ht="12" x14ac:dyDescent="0.2">
      <c r="A43" s="289"/>
      <c r="B43" s="289"/>
      <c r="C43" s="663"/>
      <c r="D43" s="663"/>
      <c r="E43" s="663"/>
      <c r="F43" s="663"/>
      <c r="G43" s="663"/>
      <c r="H43" s="663"/>
      <c r="I43" s="663"/>
      <c r="J43" s="663"/>
      <c r="K43" s="663"/>
      <c r="L43" s="663"/>
      <c r="M43" s="663"/>
      <c r="N43" s="663"/>
      <c r="O43" s="663"/>
      <c r="Q43" s="670"/>
      <c r="R43" s="670"/>
      <c r="S43" s="663"/>
      <c r="T43" s="663"/>
      <c r="U43" s="663"/>
      <c r="V43" s="663"/>
      <c r="W43" s="663"/>
      <c r="X43" s="674"/>
      <c r="Y43" s="675"/>
      <c r="Z43" s="663"/>
      <c r="AA43" s="674"/>
      <c r="AB43" s="675"/>
    </row>
    <row r="44" spans="1:28" s="335" customFormat="1" ht="12.75" thickBot="1" x14ac:dyDescent="0.25">
      <c r="A44" s="176"/>
      <c r="B44" s="176" t="s">
        <v>21</v>
      </c>
      <c r="C44" s="678">
        <f>C35+C42</f>
        <v>44000.03</v>
      </c>
      <c r="D44" s="678">
        <f>D35+D42</f>
        <v>50202.439999999995</v>
      </c>
      <c r="E44" s="678">
        <f t="shared" ref="E44:N44" si="34">E35+E42</f>
        <v>46886.959999999992</v>
      </c>
      <c r="F44" s="678">
        <f t="shared" si="34"/>
        <v>45754.51</v>
      </c>
      <c r="G44" s="678">
        <f t="shared" si="34"/>
        <v>56157.900000000009</v>
      </c>
      <c r="H44" s="678">
        <f t="shared" si="34"/>
        <v>15599.699999999999</v>
      </c>
      <c r="I44" s="678">
        <f t="shared" si="34"/>
        <v>231365.28</v>
      </c>
      <c r="J44" s="678">
        <f t="shared" si="34"/>
        <v>50424.78</v>
      </c>
      <c r="K44" s="678">
        <f t="shared" si="34"/>
        <v>25311.800000000007</v>
      </c>
      <c r="L44" s="678">
        <f t="shared" si="34"/>
        <v>22816.600000000002</v>
      </c>
      <c r="M44" s="678">
        <f t="shared" si="34"/>
        <v>41234.31</v>
      </c>
      <c r="N44" s="678">
        <f t="shared" si="34"/>
        <v>26173.87</v>
      </c>
      <c r="O44" s="663"/>
      <c r="P44" s="679" t="s">
        <v>21</v>
      </c>
      <c r="Q44" s="680">
        <f>Q35+Q42</f>
        <v>44000.03</v>
      </c>
      <c r="R44" s="680">
        <f t="shared" ref="R44:AB44" si="35">R35+R42</f>
        <v>94202.47</v>
      </c>
      <c r="S44" s="680">
        <f t="shared" si="35"/>
        <v>141089.43</v>
      </c>
      <c r="T44" s="680">
        <f t="shared" si="35"/>
        <v>186843.94000000003</v>
      </c>
      <c r="U44" s="680">
        <f t="shared" si="35"/>
        <v>243001.84</v>
      </c>
      <c r="V44" s="680">
        <f t="shared" si="35"/>
        <v>258601.54000000004</v>
      </c>
      <c r="W44" s="680">
        <f t="shared" si="35"/>
        <v>489966.82</v>
      </c>
      <c r="X44" s="680">
        <f t="shared" si="35"/>
        <v>540391.60000000009</v>
      </c>
      <c r="Y44" s="680">
        <f t="shared" si="35"/>
        <v>565703.39999999991</v>
      </c>
      <c r="Z44" s="680">
        <f t="shared" si="35"/>
        <v>588520</v>
      </c>
      <c r="AA44" s="680">
        <f>AA35+AA42</f>
        <v>629754.31000000006</v>
      </c>
      <c r="AB44" s="680">
        <f t="shared" si="35"/>
        <v>655928.17999999993</v>
      </c>
    </row>
    <row r="45" spans="1:28" s="335" customFormat="1" ht="12.75" thickTop="1" x14ac:dyDescent="0.2">
      <c r="A45" s="289"/>
      <c r="B45" s="289"/>
      <c r="C45" s="663"/>
      <c r="D45" s="663"/>
      <c r="E45" s="663"/>
      <c r="F45" s="663"/>
      <c r="G45" s="663"/>
      <c r="H45" s="663"/>
      <c r="I45" s="663"/>
      <c r="J45" s="663"/>
      <c r="K45" s="663"/>
      <c r="L45" s="663"/>
      <c r="M45" s="663"/>
      <c r="N45" s="663"/>
      <c r="O45" s="663"/>
      <c r="Q45" s="670"/>
      <c r="R45" s="670"/>
      <c r="S45" s="663"/>
      <c r="T45" s="663"/>
      <c r="U45" s="663"/>
      <c r="V45" s="663"/>
      <c r="W45" s="663"/>
      <c r="X45" s="674"/>
      <c r="Y45" s="675"/>
      <c r="Z45" s="663"/>
      <c r="AA45" s="670"/>
      <c r="AB45" s="670"/>
    </row>
    <row r="46" spans="1:28" s="335" customFormat="1" ht="12" x14ac:dyDescent="0.2">
      <c r="A46" s="174"/>
      <c r="B46" s="174" t="s">
        <v>47</v>
      </c>
      <c r="C46" s="663"/>
      <c r="D46" s="663"/>
      <c r="E46" s="663"/>
      <c r="F46" s="663"/>
      <c r="G46" s="663"/>
      <c r="H46" s="663"/>
      <c r="I46" s="663"/>
      <c r="J46" s="663"/>
      <c r="K46" s="663"/>
      <c r="L46" s="663"/>
      <c r="M46" s="663"/>
      <c r="N46" s="663"/>
      <c r="O46" s="663"/>
      <c r="P46" s="673" t="s">
        <v>47</v>
      </c>
      <c r="Q46" s="671"/>
      <c r="R46" s="671"/>
      <c r="S46" s="663"/>
      <c r="T46" s="663"/>
      <c r="U46" s="663"/>
      <c r="V46" s="663"/>
      <c r="W46" s="663"/>
      <c r="X46" s="674"/>
      <c r="Y46" s="675"/>
      <c r="Z46" s="663"/>
      <c r="AA46" s="681"/>
      <c r="AB46" s="681"/>
    </row>
    <row r="47" spans="1:28" s="335" customFormat="1" ht="12" x14ac:dyDescent="0.2">
      <c r="A47" s="175"/>
      <c r="B47" s="13" t="s">
        <v>16710</v>
      </c>
      <c r="C47" s="663">
        <v>0</v>
      </c>
      <c r="D47" s="663">
        <v>0</v>
      </c>
      <c r="E47" s="663">
        <v>0</v>
      </c>
      <c r="F47" s="663">
        <v>0</v>
      </c>
      <c r="G47" s="663">
        <v>0</v>
      </c>
      <c r="H47" s="663">
        <v>0</v>
      </c>
      <c r="I47" s="663">
        <v>0</v>
      </c>
      <c r="J47" s="663">
        <v>0</v>
      </c>
      <c r="K47" s="663">
        <v>0</v>
      </c>
      <c r="L47" s="663">
        <v>0</v>
      </c>
      <c r="M47" s="663">
        <v>0</v>
      </c>
      <c r="N47" s="663">
        <v>0</v>
      </c>
      <c r="O47" s="663"/>
      <c r="P47" s="13" t="str">
        <f t="shared" ref="P47:P110" si="36">B47</f>
        <v>Admin Fees Paid</v>
      </c>
      <c r="Q47" s="665">
        <f t="shared" ref="Q47:Q110" si="37">C47</f>
        <v>0</v>
      </c>
      <c r="R47" s="666">
        <f t="shared" ref="R47:R110" si="38">Q47+D47</f>
        <v>0</v>
      </c>
      <c r="S47" s="666">
        <f t="shared" ref="S47:S110" si="39">R47+E47</f>
        <v>0</v>
      </c>
      <c r="T47" s="666">
        <f t="shared" ref="T47:T110" si="40">S47+F47</f>
        <v>0</v>
      </c>
      <c r="U47" s="666">
        <f t="shared" ref="U47:U110" si="41">T47+G47</f>
        <v>0</v>
      </c>
      <c r="V47" s="666">
        <f t="shared" ref="V47:V110" si="42">U47+H47</f>
        <v>0</v>
      </c>
      <c r="W47" s="666">
        <f t="shared" ref="W47:W110" si="43">V47+I47</f>
        <v>0</v>
      </c>
      <c r="X47" s="666">
        <f t="shared" ref="X47:X110" si="44">W47+J47</f>
        <v>0</v>
      </c>
      <c r="Y47" s="666">
        <f t="shared" ref="Y47:Y110" si="45">X47+K47</f>
        <v>0</v>
      </c>
      <c r="Z47" s="666">
        <f t="shared" ref="Z47:Z110" si="46">Y47+L47</f>
        <v>0</v>
      </c>
      <c r="AA47" s="666">
        <f t="shared" ref="AA47:AA110" si="47">Z47+M47</f>
        <v>0</v>
      </c>
      <c r="AB47" s="666">
        <f t="shared" ref="AB47:AB110" si="48">AA47+N47</f>
        <v>0</v>
      </c>
    </row>
    <row r="48" spans="1:28" s="335" customFormat="1" ht="12" x14ac:dyDescent="0.2">
      <c r="A48" s="175"/>
      <c r="B48" s="382" t="s">
        <v>16705</v>
      </c>
      <c r="C48" s="663">
        <v>0</v>
      </c>
      <c r="D48" s="663">
        <v>0</v>
      </c>
      <c r="E48" s="663">
        <v>0</v>
      </c>
      <c r="F48" s="663">
        <v>0</v>
      </c>
      <c r="G48" s="663">
        <v>0</v>
      </c>
      <c r="H48" s="663">
        <v>0</v>
      </c>
      <c r="I48" s="663">
        <v>0</v>
      </c>
      <c r="J48" s="663">
        <v>0</v>
      </c>
      <c r="K48" s="663">
        <v>0</v>
      </c>
      <c r="L48" s="663">
        <v>0</v>
      </c>
      <c r="M48" s="663">
        <v>0</v>
      </c>
      <c r="N48" s="663">
        <v>0</v>
      </c>
      <c r="O48" s="663"/>
      <c r="P48" s="13" t="str">
        <f t="shared" si="36"/>
        <v>Base Premium - GST Paid</v>
      </c>
      <c r="Q48" s="665">
        <f t="shared" si="37"/>
        <v>0</v>
      </c>
      <c r="R48" s="666">
        <f t="shared" si="38"/>
        <v>0</v>
      </c>
      <c r="S48" s="666">
        <f t="shared" si="39"/>
        <v>0</v>
      </c>
      <c r="T48" s="666">
        <f t="shared" si="40"/>
        <v>0</v>
      </c>
      <c r="U48" s="666">
        <f t="shared" si="41"/>
        <v>0</v>
      </c>
      <c r="V48" s="666">
        <f t="shared" si="42"/>
        <v>0</v>
      </c>
      <c r="W48" s="666">
        <f t="shared" si="43"/>
        <v>0</v>
      </c>
      <c r="X48" s="666">
        <f t="shared" si="44"/>
        <v>0</v>
      </c>
      <c r="Y48" s="666">
        <f t="shared" si="45"/>
        <v>0</v>
      </c>
      <c r="Z48" s="666">
        <f t="shared" si="46"/>
        <v>0</v>
      </c>
      <c r="AA48" s="666">
        <f t="shared" si="47"/>
        <v>0</v>
      </c>
      <c r="AB48" s="666">
        <f t="shared" si="48"/>
        <v>0</v>
      </c>
    </row>
    <row r="49" spans="1:28" s="335" customFormat="1" ht="12" x14ac:dyDescent="0.2">
      <c r="A49" s="175"/>
      <c r="B49" s="382" t="s">
        <v>16699</v>
      </c>
      <c r="C49" s="663">
        <v>0</v>
      </c>
      <c r="D49" s="663">
        <v>0</v>
      </c>
      <c r="E49" s="663">
        <v>0</v>
      </c>
      <c r="F49" s="663">
        <v>0</v>
      </c>
      <c r="G49" s="663">
        <v>0</v>
      </c>
      <c r="H49" s="663">
        <v>0</v>
      </c>
      <c r="I49" s="663">
        <v>0</v>
      </c>
      <c r="J49" s="663">
        <v>0</v>
      </c>
      <c r="K49" s="663">
        <v>0</v>
      </c>
      <c r="L49" s="663">
        <v>0</v>
      </c>
      <c r="M49" s="663">
        <v>0</v>
      </c>
      <c r="N49" s="663">
        <v>0</v>
      </c>
      <c r="O49" s="663"/>
      <c r="P49" s="13" t="str">
        <f t="shared" si="36"/>
        <v>Base Premium - GST Received</v>
      </c>
      <c r="Q49" s="665">
        <f t="shared" si="37"/>
        <v>0</v>
      </c>
      <c r="R49" s="666">
        <f t="shared" si="38"/>
        <v>0</v>
      </c>
      <c r="S49" s="666">
        <f t="shared" si="39"/>
        <v>0</v>
      </c>
      <c r="T49" s="666">
        <f t="shared" si="40"/>
        <v>0</v>
      </c>
      <c r="U49" s="666">
        <f t="shared" si="41"/>
        <v>0</v>
      </c>
      <c r="V49" s="666">
        <f t="shared" si="42"/>
        <v>0</v>
      </c>
      <c r="W49" s="666">
        <f t="shared" si="43"/>
        <v>0</v>
      </c>
      <c r="X49" s="666">
        <f t="shared" si="44"/>
        <v>0</v>
      </c>
      <c r="Y49" s="666">
        <f t="shared" si="45"/>
        <v>0</v>
      </c>
      <c r="Z49" s="666">
        <f t="shared" si="46"/>
        <v>0</v>
      </c>
      <c r="AA49" s="666">
        <f t="shared" si="47"/>
        <v>0</v>
      </c>
      <c r="AB49" s="666">
        <f t="shared" si="48"/>
        <v>0</v>
      </c>
    </row>
    <row r="50" spans="1:28" s="335" customFormat="1" ht="12" x14ac:dyDescent="0.2">
      <c r="A50" s="175"/>
      <c r="B50" s="382" t="s">
        <v>16706</v>
      </c>
      <c r="C50" s="663">
        <v>0</v>
      </c>
      <c r="D50" s="663">
        <v>0</v>
      </c>
      <c r="E50" s="663">
        <v>0</v>
      </c>
      <c r="F50" s="663">
        <v>0</v>
      </c>
      <c r="G50" s="663">
        <v>0</v>
      </c>
      <c r="H50" s="663">
        <v>0</v>
      </c>
      <c r="I50" s="663">
        <v>0</v>
      </c>
      <c r="J50" s="663">
        <v>0</v>
      </c>
      <c r="K50" s="663">
        <v>0</v>
      </c>
      <c r="L50" s="663">
        <v>0</v>
      </c>
      <c r="M50" s="663">
        <v>0</v>
      </c>
      <c r="N50" s="663">
        <v>0</v>
      </c>
      <c r="O50" s="663"/>
      <c r="P50" s="13" t="str">
        <f t="shared" si="36"/>
        <v>Base Premium - Stamp Duty Paid</v>
      </c>
      <c r="Q50" s="665">
        <f t="shared" si="37"/>
        <v>0</v>
      </c>
      <c r="R50" s="666">
        <f t="shared" si="38"/>
        <v>0</v>
      </c>
      <c r="S50" s="666">
        <f t="shared" si="39"/>
        <v>0</v>
      </c>
      <c r="T50" s="666">
        <f t="shared" si="40"/>
        <v>0</v>
      </c>
      <c r="U50" s="666">
        <f t="shared" si="41"/>
        <v>0</v>
      </c>
      <c r="V50" s="666">
        <f t="shared" si="42"/>
        <v>0</v>
      </c>
      <c r="W50" s="666">
        <f t="shared" si="43"/>
        <v>0</v>
      </c>
      <c r="X50" s="666">
        <f t="shared" si="44"/>
        <v>0</v>
      </c>
      <c r="Y50" s="666">
        <f t="shared" si="45"/>
        <v>0</v>
      </c>
      <c r="Z50" s="666">
        <f t="shared" si="46"/>
        <v>0</v>
      </c>
      <c r="AA50" s="666">
        <f t="shared" si="47"/>
        <v>0</v>
      </c>
      <c r="AB50" s="666">
        <f t="shared" si="48"/>
        <v>0</v>
      </c>
    </row>
    <row r="51" spans="1:28" s="335" customFormat="1" ht="12" x14ac:dyDescent="0.2">
      <c r="A51" s="175"/>
      <c r="B51" s="382" t="s">
        <v>16700</v>
      </c>
      <c r="C51" s="663">
        <v>0</v>
      </c>
      <c r="D51" s="663">
        <v>0</v>
      </c>
      <c r="E51" s="663">
        <v>0</v>
      </c>
      <c r="F51" s="663">
        <v>0</v>
      </c>
      <c r="G51" s="663">
        <v>0</v>
      </c>
      <c r="H51" s="663">
        <v>0</v>
      </c>
      <c r="I51" s="663">
        <v>0</v>
      </c>
      <c r="J51" s="663">
        <v>0</v>
      </c>
      <c r="K51" s="663">
        <v>0</v>
      </c>
      <c r="L51" s="663">
        <v>0</v>
      </c>
      <c r="M51" s="663">
        <v>0</v>
      </c>
      <c r="N51" s="663">
        <v>0</v>
      </c>
      <c r="O51" s="663"/>
      <c r="P51" s="13" t="str">
        <f t="shared" si="36"/>
        <v>Base Premium - Stamp Duty Received</v>
      </c>
      <c r="Q51" s="665">
        <f t="shared" si="37"/>
        <v>0</v>
      </c>
      <c r="R51" s="666">
        <f t="shared" si="38"/>
        <v>0</v>
      </c>
      <c r="S51" s="666">
        <f t="shared" si="39"/>
        <v>0</v>
      </c>
      <c r="T51" s="666">
        <f t="shared" si="40"/>
        <v>0</v>
      </c>
      <c r="U51" s="666">
        <f t="shared" si="41"/>
        <v>0</v>
      </c>
      <c r="V51" s="666">
        <f t="shared" si="42"/>
        <v>0</v>
      </c>
      <c r="W51" s="666">
        <f t="shared" si="43"/>
        <v>0</v>
      </c>
      <c r="X51" s="666">
        <f t="shared" si="44"/>
        <v>0</v>
      </c>
      <c r="Y51" s="666">
        <f t="shared" si="45"/>
        <v>0</v>
      </c>
      <c r="Z51" s="666">
        <f t="shared" si="46"/>
        <v>0</v>
      </c>
      <c r="AA51" s="666">
        <f t="shared" si="47"/>
        <v>0</v>
      </c>
      <c r="AB51" s="666">
        <f t="shared" si="48"/>
        <v>0</v>
      </c>
    </row>
    <row r="52" spans="1:28" s="335" customFormat="1" ht="12" x14ac:dyDescent="0.2">
      <c r="A52" s="175"/>
      <c r="B52" s="382" t="s">
        <v>16707</v>
      </c>
      <c r="C52" s="663">
        <v>0</v>
      </c>
      <c r="D52" s="663">
        <v>0</v>
      </c>
      <c r="E52" s="663">
        <v>0</v>
      </c>
      <c r="F52" s="663">
        <v>0</v>
      </c>
      <c r="G52" s="663">
        <v>0</v>
      </c>
      <c r="H52" s="663">
        <v>0</v>
      </c>
      <c r="I52" s="663">
        <v>0</v>
      </c>
      <c r="J52" s="663">
        <v>0</v>
      </c>
      <c r="K52" s="663">
        <v>0</v>
      </c>
      <c r="L52" s="663">
        <v>0</v>
      </c>
      <c r="M52" s="663">
        <v>0</v>
      </c>
      <c r="N52" s="663">
        <v>0</v>
      </c>
      <c r="O52" s="663"/>
      <c r="P52" s="13" t="str">
        <f t="shared" si="36"/>
        <v>Base Premium Paid</v>
      </c>
      <c r="Q52" s="665">
        <f t="shared" si="37"/>
        <v>0</v>
      </c>
      <c r="R52" s="666">
        <f t="shared" si="38"/>
        <v>0</v>
      </c>
      <c r="S52" s="666">
        <f t="shared" si="39"/>
        <v>0</v>
      </c>
      <c r="T52" s="666">
        <f t="shared" si="40"/>
        <v>0</v>
      </c>
      <c r="U52" s="666">
        <f t="shared" si="41"/>
        <v>0</v>
      </c>
      <c r="V52" s="666">
        <f t="shared" si="42"/>
        <v>0</v>
      </c>
      <c r="W52" s="666">
        <f t="shared" si="43"/>
        <v>0</v>
      </c>
      <c r="X52" s="666">
        <f t="shared" si="44"/>
        <v>0</v>
      </c>
      <c r="Y52" s="666">
        <f t="shared" si="45"/>
        <v>0</v>
      </c>
      <c r="Z52" s="666">
        <f t="shared" si="46"/>
        <v>0</v>
      </c>
      <c r="AA52" s="666">
        <f t="shared" si="47"/>
        <v>0</v>
      </c>
      <c r="AB52" s="666">
        <f t="shared" si="48"/>
        <v>0</v>
      </c>
    </row>
    <row r="53" spans="1:28" s="335" customFormat="1" ht="12" x14ac:dyDescent="0.2">
      <c r="A53" s="175"/>
      <c r="B53" s="382" t="s">
        <v>16701</v>
      </c>
      <c r="C53" s="663">
        <v>0</v>
      </c>
      <c r="D53" s="663">
        <v>0</v>
      </c>
      <c r="E53" s="663">
        <v>0</v>
      </c>
      <c r="F53" s="663">
        <v>0</v>
      </c>
      <c r="G53" s="663">
        <v>0</v>
      </c>
      <c r="H53" s="663">
        <v>0</v>
      </c>
      <c r="I53" s="663">
        <v>0</v>
      </c>
      <c r="J53" s="663">
        <v>0</v>
      </c>
      <c r="K53" s="663">
        <v>0</v>
      </c>
      <c r="L53" s="663">
        <v>0</v>
      </c>
      <c r="M53" s="663">
        <v>0</v>
      </c>
      <c r="N53" s="663">
        <v>0</v>
      </c>
      <c r="O53" s="663"/>
      <c r="P53" s="13" t="str">
        <f t="shared" si="36"/>
        <v>Base Premium Received</v>
      </c>
      <c r="Q53" s="665">
        <f t="shared" si="37"/>
        <v>0</v>
      </c>
      <c r="R53" s="666">
        <f t="shared" si="38"/>
        <v>0</v>
      </c>
      <c r="S53" s="666">
        <f t="shared" si="39"/>
        <v>0</v>
      </c>
      <c r="T53" s="666">
        <f t="shared" si="40"/>
        <v>0</v>
      </c>
      <c r="U53" s="666">
        <f t="shared" si="41"/>
        <v>0</v>
      </c>
      <c r="V53" s="666">
        <f t="shared" si="42"/>
        <v>0</v>
      </c>
      <c r="W53" s="666">
        <f t="shared" si="43"/>
        <v>0</v>
      </c>
      <c r="X53" s="666">
        <f t="shared" si="44"/>
        <v>0</v>
      </c>
      <c r="Y53" s="666">
        <f t="shared" si="45"/>
        <v>0</v>
      </c>
      <c r="Z53" s="666">
        <f t="shared" si="46"/>
        <v>0</v>
      </c>
      <c r="AA53" s="666">
        <f t="shared" si="47"/>
        <v>0</v>
      </c>
      <c r="AB53" s="666">
        <f t="shared" si="48"/>
        <v>0</v>
      </c>
    </row>
    <row r="54" spans="1:28" s="335" customFormat="1" ht="12" x14ac:dyDescent="0.2">
      <c r="A54" s="175"/>
      <c r="B54" s="382" t="s">
        <v>19059</v>
      </c>
      <c r="C54" s="663">
        <v>0</v>
      </c>
      <c r="D54" s="663">
        <v>0</v>
      </c>
      <c r="E54" s="663">
        <v>0</v>
      </c>
      <c r="F54" s="663">
        <v>0</v>
      </c>
      <c r="G54" s="663">
        <v>0</v>
      </c>
      <c r="H54" s="663">
        <v>0</v>
      </c>
      <c r="I54" s="663">
        <v>0</v>
      </c>
      <c r="J54" s="663">
        <v>0</v>
      </c>
      <c r="K54" s="663">
        <v>0</v>
      </c>
      <c r="L54" s="663">
        <v>0</v>
      </c>
      <c r="M54" s="663">
        <v>0</v>
      </c>
      <c r="N54" s="663">
        <v>0</v>
      </c>
      <c r="O54" s="663"/>
      <c r="P54" s="13" t="str">
        <f t="shared" si="36"/>
        <v>Finance Fees Paid - Pay On Success</v>
      </c>
      <c r="Q54" s="665">
        <f t="shared" si="37"/>
        <v>0</v>
      </c>
      <c r="R54" s="666">
        <f t="shared" si="38"/>
        <v>0</v>
      </c>
      <c r="S54" s="666">
        <f t="shared" si="39"/>
        <v>0</v>
      </c>
      <c r="T54" s="666">
        <f t="shared" si="40"/>
        <v>0</v>
      </c>
      <c r="U54" s="666">
        <f t="shared" si="41"/>
        <v>0</v>
      </c>
      <c r="V54" s="666">
        <f t="shared" si="42"/>
        <v>0</v>
      </c>
      <c r="W54" s="666">
        <f t="shared" si="43"/>
        <v>0</v>
      </c>
      <c r="X54" s="666">
        <f t="shared" si="44"/>
        <v>0</v>
      </c>
      <c r="Y54" s="666">
        <f t="shared" si="45"/>
        <v>0</v>
      </c>
      <c r="Z54" s="666">
        <f t="shared" si="46"/>
        <v>0</v>
      </c>
      <c r="AA54" s="666">
        <f t="shared" si="47"/>
        <v>0</v>
      </c>
      <c r="AB54" s="666">
        <f t="shared" si="48"/>
        <v>0</v>
      </c>
    </row>
    <row r="55" spans="1:28" s="335" customFormat="1" ht="12" x14ac:dyDescent="0.2">
      <c r="A55" s="175"/>
      <c r="B55" s="13" t="str">
        <f>Financials!F56</f>
        <v>ListSure Fee Collected - Pay On Success</v>
      </c>
      <c r="C55" s="663">
        <v>0</v>
      </c>
      <c r="D55" s="663">
        <v>-3</v>
      </c>
      <c r="E55" s="663">
        <v>3</v>
      </c>
      <c r="F55" s="663">
        <v>-4725</v>
      </c>
      <c r="G55" s="663">
        <v>-3228</v>
      </c>
      <c r="H55" s="663">
        <v>0</v>
      </c>
      <c r="I55" s="663">
        <v>-4740</v>
      </c>
      <c r="J55" s="663">
        <v>-10046</v>
      </c>
      <c r="K55" s="663">
        <v>-3230</v>
      </c>
      <c r="L55" s="663">
        <v>-5377.869999999999</v>
      </c>
      <c r="M55" s="663">
        <v>-9272.52</v>
      </c>
      <c r="N55" s="663">
        <v>-3418.0699999999997</v>
      </c>
      <c r="O55" s="663"/>
      <c r="P55" s="13" t="str">
        <f t="shared" si="36"/>
        <v>ListSure Fee Collected - Pay On Success</v>
      </c>
      <c r="Q55" s="665">
        <f t="shared" si="37"/>
        <v>0</v>
      </c>
      <c r="R55" s="666">
        <f t="shared" si="38"/>
        <v>-3</v>
      </c>
      <c r="S55" s="666">
        <f t="shared" si="39"/>
        <v>0</v>
      </c>
      <c r="T55" s="666">
        <f t="shared" si="40"/>
        <v>-4725</v>
      </c>
      <c r="U55" s="666">
        <f t="shared" si="41"/>
        <v>-7953</v>
      </c>
      <c r="V55" s="666">
        <f t="shared" si="42"/>
        <v>-7953</v>
      </c>
      <c r="W55" s="666">
        <f t="shared" si="43"/>
        <v>-12693</v>
      </c>
      <c r="X55" s="666">
        <f t="shared" si="44"/>
        <v>-22739</v>
      </c>
      <c r="Y55" s="666">
        <f t="shared" si="45"/>
        <v>-25969</v>
      </c>
      <c r="Z55" s="666">
        <f t="shared" si="46"/>
        <v>-31346.87</v>
      </c>
      <c r="AA55" s="666">
        <f t="shared" si="47"/>
        <v>-40619.39</v>
      </c>
      <c r="AB55" s="666">
        <f t="shared" si="48"/>
        <v>-44037.46</v>
      </c>
    </row>
    <row r="56" spans="1:28" s="335" customFormat="1" ht="12" x14ac:dyDescent="0.2">
      <c r="A56" s="175"/>
      <c r="B56" s="13" t="str">
        <f>Financials!F57</f>
        <v>ListSure Fee Paid - Pay On Success</v>
      </c>
      <c r="C56" s="663">
        <v>0</v>
      </c>
      <c r="D56" s="663">
        <v>3</v>
      </c>
      <c r="E56" s="663">
        <v>-0.23999999999796273</v>
      </c>
      <c r="F56" s="663">
        <v>2387</v>
      </c>
      <c r="G56" s="663">
        <v>5566</v>
      </c>
      <c r="H56" s="663">
        <v>-2.7600000000002183</v>
      </c>
      <c r="I56" s="663">
        <v>590</v>
      </c>
      <c r="J56" s="663">
        <v>12589</v>
      </c>
      <c r="K56" s="663">
        <v>2217</v>
      </c>
      <c r="L56" s="663">
        <v>4636</v>
      </c>
      <c r="M56" s="663">
        <v>6078.02</v>
      </c>
      <c r="N56" s="663">
        <v>8164.01</v>
      </c>
      <c r="O56" s="663"/>
      <c r="P56" s="13" t="str">
        <f t="shared" si="36"/>
        <v>ListSure Fee Paid - Pay On Success</v>
      </c>
      <c r="Q56" s="665">
        <f t="shared" si="37"/>
        <v>0</v>
      </c>
      <c r="R56" s="666">
        <f t="shared" si="38"/>
        <v>3</v>
      </c>
      <c r="S56" s="666">
        <f t="shared" si="39"/>
        <v>2.7600000000020373</v>
      </c>
      <c r="T56" s="666">
        <f t="shared" si="40"/>
        <v>2389.760000000002</v>
      </c>
      <c r="U56" s="666">
        <f t="shared" si="41"/>
        <v>7955.760000000002</v>
      </c>
      <c r="V56" s="666">
        <f t="shared" si="42"/>
        <v>7953.0000000000018</v>
      </c>
      <c r="W56" s="666">
        <f t="shared" si="43"/>
        <v>8543.0000000000018</v>
      </c>
      <c r="X56" s="666">
        <f t="shared" si="44"/>
        <v>21132</v>
      </c>
      <c r="Y56" s="666">
        <f t="shared" si="45"/>
        <v>23349</v>
      </c>
      <c r="Z56" s="666">
        <f t="shared" si="46"/>
        <v>27985</v>
      </c>
      <c r="AA56" s="666">
        <f t="shared" si="47"/>
        <v>34063.020000000004</v>
      </c>
      <c r="AB56" s="666">
        <f t="shared" si="48"/>
        <v>42227.030000000006</v>
      </c>
    </row>
    <row r="57" spans="1:28" s="335" customFormat="1" ht="12" x14ac:dyDescent="0.2">
      <c r="A57" s="175"/>
      <c r="B57" s="13" t="s">
        <v>19065</v>
      </c>
      <c r="C57" s="663">
        <v>0</v>
      </c>
      <c r="D57" s="663">
        <v>0</v>
      </c>
      <c r="E57" s="663">
        <v>0</v>
      </c>
      <c r="F57" s="663">
        <v>0</v>
      </c>
      <c r="G57" s="663">
        <v>0</v>
      </c>
      <c r="H57" s="663">
        <v>0</v>
      </c>
      <c r="I57" s="663">
        <v>0</v>
      </c>
      <c r="J57" s="663">
        <v>0</v>
      </c>
      <c r="K57" s="663">
        <v>0</v>
      </c>
      <c r="L57" s="663">
        <v>0</v>
      </c>
      <c r="M57" s="663">
        <v>0</v>
      </c>
      <c r="N57" s="663">
        <v>0</v>
      </c>
      <c r="O57" s="663"/>
      <c r="P57" s="13" t="str">
        <f t="shared" si="36"/>
        <v>Risk Adjusted Finance Fee - Working Capital Paid - Pay On Success</v>
      </c>
      <c r="Q57" s="665">
        <f t="shared" si="37"/>
        <v>0</v>
      </c>
      <c r="R57" s="666">
        <f t="shared" si="38"/>
        <v>0</v>
      </c>
      <c r="S57" s="666">
        <f t="shared" si="39"/>
        <v>0</v>
      </c>
      <c r="T57" s="666">
        <f t="shared" si="40"/>
        <v>0</v>
      </c>
      <c r="U57" s="666">
        <f t="shared" si="41"/>
        <v>0</v>
      </c>
      <c r="V57" s="666">
        <f t="shared" si="42"/>
        <v>0</v>
      </c>
      <c r="W57" s="666">
        <f t="shared" si="43"/>
        <v>0</v>
      </c>
      <c r="X57" s="666">
        <f t="shared" si="44"/>
        <v>0</v>
      </c>
      <c r="Y57" s="666">
        <f t="shared" si="45"/>
        <v>0</v>
      </c>
      <c r="Z57" s="666">
        <f t="shared" si="46"/>
        <v>0</v>
      </c>
      <c r="AA57" s="666">
        <f t="shared" si="47"/>
        <v>0</v>
      </c>
      <c r="AB57" s="666">
        <f t="shared" si="48"/>
        <v>0</v>
      </c>
    </row>
    <row r="58" spans="1:28" s="335" customFormat="1" ht="12" x14ac:dyDescent="0.2">
      <c r="A58" s="175"/>
      <c r="B58" s="13" t="s">
        <v>20762</v>
      </c>
      <c r="C58" s="663">
        <v>0</v>
      </c>
      <c r="D58" s="663">
        <v>0</v>
      </c>
      <c r="E58" s="663">
        <v>0</v>
      </c>
      <c r="F58" s="663">
        <v>0</v>
      </c>
      <c r="G58" s="663">
        <v>0</v>
      </c>
      <c r="H58" s="663">
        <v>0</v>
      </c>
      <c r="I58" s="663">
        <v>0</v>
      </c>
      <c r="J58" s="663">
        <v>0</v>
      </c>
      <c r="K58" s="663">
        <v>0</v>
      </c>
      <c r="L58" s="663">
        <v>0</v>
      </c>
      <c r="M58" s="663">
        <v>0</v>
      </c>
      <c r="N58" s="663">
        <v>0</v>
      </c>
      <c r="O58" s="663"/>
      <c r="P58" s="13" t="str">
        <f t="shared" si="36"/>
        <v>Pay Now Fees Paid - Pay Now</v>
      </c>
      <c r="Q58" s="665">
        <f t="shared" si="37"/>
        <v>0</v>
      </c>
      <c r="R58" s="666">
        <f t="shared" si="38"/>
        <v>0</v>
      </c>
      <c r="S58" s="666">
        <f t="shared" si="39"/>
        <v>0</v>
      </c>
      <c r="T58" s="666">
        <f t="shared" si="40"/>
        <v>0</v>
      </c>
      <c r="U58" s="666">
        <f t="shared" si="41"/>
        <v>0</v>
      </c>
      <c r="V58" s="666">
        <f t="shared" si="42"/>
        <v>0</v>
      </c>
      <c r="W58" s="666">
        <f t="shared" si="43"/>
        <v>0</v>
      </c>
      <c r="X58" s="666">
        <f t="shared" si="44"/>
        <v>0</v>
      </c>
      <c r="Y58" s="666">
        <f t="shared" si="45"/>
        <v>0</v>
      </c>
      <c r="Z58" s="666">
        <f t="shared" si="46"/>
        <v>0</v>
      </c>
      <c r="AA58" s="666">
        <f t="shared" si="47"/>
        <v>0</v>
      </c>
      <c r="AB58" s="666">
        <f t="shared" si="48"/>
        <v>0</v>
      </c>
    </row>
    <row r="59" spans="1:28" s="335" customFormat="1" ht="12" x14ac:dyDescent="0.2">
      <c r="A59" s="175"/>
      <c r="B59" s="13" t="s">
        <v>20411</v>
      </c>
      <c r="C59" s="663">
        <v>0</v>
      </c>
      <c r="D59" s="663">
        <v>0</v>
      </c>
      <c r="E59" s="663">
        <v>0</v>
      </c>
      <c r="F59" s="663">
        <v>0</v>
      </c>
      <c r="G59" s="663">
        <v>0</v>
      </c>
      <c r="H59" s="663">
        <v>0</v>
      </c>
      <c r="I59" s="663">
        <v>0</v>
      </c>
      <c r="J59" s="663">
        <v>0</v>
      </c>
      <c r="K59" s="663">
        <v>0</v>
      </c>
      <c r="L59" s="663">
        <v>0</v>
      </c>
      <c r="M59" s="663">
        <v>0</v>
      </c>
      <c r="N59" s="663">
        <v>0</v>
      </c>
      <c r="O59" s="663"/>
      <c r="P59" s="13" t="str">
        <f t="shared" si="36"/>
        <v>Finance Fees Paid - Pay Later</v>
      </c>
      <c r="Q59" s="665">
        <f t="shared" si="37"/>
        <v>0</v>
      </c>
      <c r="R59" s="666">
        <f t="shared" si="38"/>
        <v>0</v>
      </c>
      <c r="S59" s="666">
        <f t="shared" si="39"/>
        <v>0</v>
      </c>
      <c r="T59" s="666">
        <f t="shared" si="40"/>
        <v>0</v>
      </c>
      <c r="U59" s="666">
        <f t="shared" si="41"/>
        <v>0</v>
      </c>
      <c r="V59" s="666">
        <f t="shared" si="42"/>
        <v>0</v>
      </c>
      <c r="W59" s="666">
        <f t="shared" si="43"/>
        <v>0</v>
      </c>
      <c r="X59" s="666">
        <f t="shared" si="44"/>
        <v>0</v>
      </c>
      <c r="Y59" s="666">
        <f t="shared" si="45"/>
        <v>0</v>
      </c>
      <c r="Z59" s="666">
        <f t="shared" si="46"/>
        <v>0</v>
      </c>
      <c r="AA59" s="666">
        <f t="shared" si="47"/>
        <v>0</v>
      </c>
      <c r="AB59" s="666">
        <f t="shared" si="48"/>
        <v>0</v>
      </c>
    </row>
    <row r="60" spans="1:28" s="335" customFormat="1" ht="12" x14ac:dyDescent="0.2">
      <c r="A60" s="175"/>
      <c r="B60" s="13" t="s">
        <v>21140</v>
      </c>
      <c r="C60" s="663">
        <v>0</v>
      </c>
      <c r="D60" s="663">
        <v>0</v>
      </c>
      <c r="E60" s="663">
        <v>0</v>
      </c>
      <c r="F60" s="663">
        <v>0</v>
      </c>
      <c r="G60" s="663">
        <v>0</v>
      </c>
      <c r="H60" s="663">
        <v>0</v>
      </c>
      <c r="I60" s="663">
        <v>0</v>
      </c>
      <c r="J60" s="663">
        <v>0</v>
      </c>
      <c r="K60" s="663">
        <v>0</v>
      </c>
      <c r="L60" s="663">
        <v>0</v>
      </c>
      <c r="M60" s="663">
        <v>0</v>
      </c>
      <c r="N60" s="663">
        <v>0</v>
      </c>
      <c r="O60" s="663"/>
      <c r="P60" s="13" t="str">
        <f t="shared" si="36"/>
        <v>Deductible Expense - Pay On Success</v>
      </c>
      <c r="Q60" s="665">
        <f t="shared" si="37"/>
        <v>0</v>
      </c>
      <c r="R60" s="666">
        <f t="shared" si="38"/>
        <v>0</v>
      </c>
      <c r="S60" s="666">
        <f t="shared" si="39"/>
        <v>0</v>
      </c>
      <c r="T60" s="666">
        <f t="shared" si="40"/>
        <v>0</v>
      </c>
      <c r="U60" s="666">
        <f t="shared" si="41"/>
        <v>0</v>
      </c>
      <c r="V60" s="666">
        <f t="shared" si="42"/>
        <v>0</v>
      </c>
      <c r="W60" s="666">
        <f t="shared" si="43"/>
        <v>0</v>
      </c>
      <c r="X60" s="666">
        <f t="shared" si="44"/>
        <v>0</v>
      </c>
      <c r="Y60" s="666">
        <f t="shared" si="45"/>
        <v>0</v>
      </c>
      <c r="Z60" s="666">
        <f t="shared" si="46"/>
        <v>0</v>
      </c>
      <c r="AA60" s="666">
        <f t="shared" si="47"/>
        <v>0</v>
      </c>
      <c r="AB60" s="666">
        <f t="shared" si="48"/>
        <v>0</v>
      </c>
    </row>
    <row r="61" spans="1:28" s="335" customFormat="1" ht="12" x14ac:dyDescent="0.2">
      <c r="A61" s="175"/>
      <c r="B61" s="13" t="s">
        <v>21141</v>
      </c>
      <c r="C61" s="663">
        <v>0</v>
      </c>
      <c r="D61" s="663">
        <v>0</v>
      </c>
      <c r="E61" s="663">
        <v>0</v>
      </c>
      <c r="F61" s="663">
        <v>0</v>
      </c>
      <c r="G61" s="663">
        <v>0</v>
      </c>
      <c r="H61" s="663">
        <v>0</v>
      </c>
      <c r="I61" s="663">
        <v>0</v>
      </c>
      <c r="J61" s="663">
        <v>0</v>
      </c>
      <c r="K61" s="663">
        <v>0</v>
      </c>
      <c r="L61" s="663">
        <v>0</v>
      </c>
      <c r="M61" s="663">
        <v>0</v>
      </c>
      <c r="N61" s="663">
        <v>0</v>
      </c>
      <c r="O61" s="663"/>
      <c r="P61" s="13" t="str">
        <f t="shared" si="36"/>
        <v>Risk Adjusted Finance Fee - Release - Pay On Success</v>
      </c>
      <c r="Q61" s="665">
        <f t="shared" si="37"/>
        <v>0</v>
      </c>
      <c r="R61" s="666">
        <f t="shared" si="38"/>
        <v>0</v>
      </c>
      <c r="S61" s="666">
        <f t="shared" si="39"/>
        <v>0</v>
      </c>
      <c r="T61" s="666">
        <f t="shared" si="40"/>
        <v>0</v>
      </c>
      <c r="U61" s="666">
        <f t="shared" si="41"/>
        <v>0</v>
      </c>
      <c r="V61" s="666">
        <f t="shared" si="42"/>
        <v>0</v>
      </c>
      <c r="W61" s="666">
        <f t="shared" si="43"/>
        <v>0</v>
      </c>
      <c r="X61" s="666">
        <f t="shared" si="44"/>
        <v>0</v>
      </c>
      <c r="Y61" s="666">
        <f t="shared" si="45"/>
        <v>0</v>
      </c>
      <c r="Z61" s="666">
        <f t="shared" si="46"/>
        <v>0</v>
      </c>
      <c r="AA61" s="666">
        <f t="shared" si="47"/>
        <v>0</v>
      </c>
      <c r="AB61" s="666">
        <f t="shared" si="48"/>
        <v>0</v>
      </c>
    </row>
    <row r="62" spans="1:28" s="335" customFormat="1" ht="12" x14ac:dyDescent="0.2">
      <c r="A62" s="382"/>
      <c r="B62" s="13" t="s">
        <v>16688</v>
      </c>
      <c r="C62" s="663">
        <v>1112.56</v>
      </c>
      <c r="D62" s="663">
        <v>1152.17</v>
      </c>
      <c r="E62" s="663">
        <v>1222</v>
      </c>
      <c r="F62" s="663">
        <v>961.06</v>
      </c>
      <c r="G62" s="663">
        <v>844.81</v>
      </c>
      <c r="H62" s="663">
        <v>833</v>
      </c>
      <c r="I62" s="663">
        <v>833</v>
      </c>
      <c r="J62" s="663">
        <v>833</v>
      </c>
      <c r="K62" s="663">
        <v>833</v>
      </c>
      <c r="L62" s="663">
        <v>833</v>
      </c>
      <c r="M62" s="663">
        <v>833</v>
      </c>
      <c r="N62" s="663">
        <v>833</v>
      </c>
      <c r="O62" s="663"/>
      <c r="P62" s="13" t="str">
        <f t="shared" si="36"/>
        <v>Insurer Licence Fees Paid</v>
      </c>
      <c r="Q62" s="665">
        <f t="shared" si="37"/>
        <v>1112.56</v>
      </c>
      <c r="R62" s="666">
        <f t="shared" si="38"/>
        <v>2264.73</v>
      </c>
      <c r="S62" s="666">
        <f t="shared" si="39"/>
        <v>3486.73</v>
      </c>
      <c r="T62" s="666">
        <f t="shared" si="40"/>
        <v>4447.79</v>
      </c>
      <c r="U62" s="666">
        <f t="shared" si="41"/>
        <v>5292.6</v>
      </c>
      <c r="V62" s="666">
        <f t="shared" si="42"/>
        <v>6125.6</v>
      </c>
      <c r="W62" s="666">
        <f t="shared" si="43"/>
        <v>6958.6</v>
      </c>
      <c r="X62" s="666">
        <f t="shared" si="44"/>
        <v>7791.6</v>
      </c>
      <c r="Y62" s="666">
        <f t="shared" si="45"/>
        <v>8624.6</v>
      </c>
      <c r="Z62" s="666">
        <f t="shared" si="46"/>
        <v>9457.6</v>
      </c>
      <c r="AA62" s="666">
        <f t="shared" si="47"/>
        <v>10290.6</v>
      </c>
      <c r="AB62" s="666">
        <f t="shared" si="48"/>
        <v>11123.6</v>
      </c>
    </row>
    <row r="63" spans="1:28" s="335" customFormat="1" ht="12" x14ac:dyDescent="0.2">
      <c r="A63" s="175"/>
      <c r="B63" s="13" t="s">
        <v>16720</v>
      </c>
      <c r="C63" s="663">
        <v>0</v>
      </c>
      <c r="D63" s="663">
        <v>0</v>
      </c>
      <c r="E63" s="663">
        <v>567.12</v>
      </c>
      <c r="F63" s="663">
        <v>0</v>
      </c>
      <c r="G63" s="663">
        <v>0</v>
      </c>
      <c r="H63" s="663">
        <v>662.47</v>
      </c>
      <c r="I63" s="663">
        <v>0</v>
      </c>
      <c r="J63" s="663">
        <v>0</v>
      </c>
      <c r="K63" s="663">
        <v>643.55999999999995</v>
      </c>
      <c r="L63" s="663">
        <v>0</v>
      </c>
      <c r="M63" s="663">
        <v>0</v>
      </c>
      <c r="N63" s="663">
        <v>635.75</v>
      </c>
      <c r="O63" s="663"/>
      <c r="P63" s="13" t="str">
        <f t="shared" si="36"/>
        <v>Interest Expense - First Loss</v>
      </c>
      <c r="Q63" s="665">
        <f t="shared" si="37"/>
        <v>0</v>
      </c>
      <c r="R63" s="666">
        <f t="shared" si="38"/>
        <v>0</v>
      </c>
      <c r="S63" s="666">
        <f t="shared" si="39"/>
        <v>567.12</v>
      </c>
      <c r="T63" s="666">
        <f t="shared" si="40"/>
        <v>567.12</v>
      </c>
      <c r="U63" s="666">
        <f t="shared" si="41"/>
        <v>567.12</v>
      </c>
      <c r="V63" s="666">
        <f t="shared" si="42"/>
        <v>1229.5900000000001</v>
      </c>
      <c r="W63" s="666">
        <f t="shared" si="43"/>
        <v>1229.5900000000001</v>
      </c>
      <c r="X63" s="666">
        <f t="shared" si="44"/>
        <v>1229.5900000000001</v>
      </c>
      <c r="Y63" s="666">
        <f t="shared" si="45"/>
        <v>1873.15</v>
      </c>
      <c r="Z63" s="666">
        <f t="shared" si="46"/>
        <v>1873.15</v>
      </c>
      <c r="AA63" s="666">
        <f t="shared" si="47"/>
        <v>1873.15</v>
      </c>
      <c r="AB63" s="666">
        <f t="shared" si="48"/>
        <v>2508.9</v>
      </c>
    </row>
    <row r="64" spans="1:28" s="335" customFormat="1" ht="12" x14ac:dyDescent="0.2">
      <c r="A64" s="175"/>
      <c r="B64" s="13" t="s">
        <v>9940</v>
      </c>
      <c r="C64" s="663">
        <v>0</v>
      </c>
      <c r="D64" s="663">
        <v>0</v>
      </c>
      <c r="E64" s="663">
        <v>18272.21</v>
      </c>
      <c r="F64" s="663">
        <v>0</v>
      </c>
      <c r="G64" s="663">
        <v>0</v>
      </c>
      <c r="H64" s="663">
        <v>21807.279999999999</v>
      </c>
      <c r="I64" s="663">
        <v>0</v>
      </c>
      <c r="J64" s="663">
        <v>0</v>
      </c>
      <c r="K64" s="663">
        <v>21393.37</v>
      </c>
      <c r="L64" s="663">
        <v>0</v>
      </c>
      <c r="M64" s="663">
        <v>0</v>
      </c>
      <c r="N64" s="663">
        <v>23106.77</v>
      </c>
      <c r="O64" s="663"/>
      <c r="P64" s="13" t="str">
        <f t="shared" si="36"/>
        <v>Interest Expense - Mez Debt</v>
      </c>
      <c r="Q64" s="665">
        <f t="shared" si="37"/>
        <v>0</v>
      </c>
      <c r="R64" s="666">
        <f t="shared" si="38"/>
        <v>0</v>
      </c>
      <c r="S64" s="666">
        <f t="shared" si="39"/>
        <v>18272.21</v>
      </c>
      <c r="T64" s="666">
        <f t="shared" si="40"/>
        <v>18272.21</v>
      </c>
      <c r="U64" s="666">
        <f t="shared" si="41"/>
        <v>18272.21</v>
      </c>
      <c r="V64" s="666">
        <f t="shared" si="42"/>
        <v>40079.49</v>
      </c>
      <c r="W64" s="666">
        <f t="shared" si="43"/>
        <v>40079.49</v>
      </c>
      <c r="X64" s="666">
        <f t="shared" si="44"/>
        <v>40079.49</v>
      </c>
      <c r="Y64" s="666">
        <f t="shared" si="45"/>
        <v>61472.86</v>
      </c>
      <c r="Z64" s="666">
        <f t="shared" si="46"/>
        <v>61472.86</v>
      </c>
      <c r="AA64" s="666">
        <f t="shared" si="47"/>
        <v>61472.86</v>
      </c>
      <c r="AB64" s="666">
        <f t="shared" si="48"/>
        <v>84579.63</v>
      </c>
    </row>
    <row r="65" spans="1:28" s="335" customFormat="1" ht="12" x14ac:dyDescent="0.2">
      <c r="A65" s="175"/>
      <c r="B65" s="13" t="s">
        <v>21691</v>
      </c>
      <c r="C65" s="663">
        <v>0</v>
      </c>
      <c r="D65" s="663">
        <v>0</v>
      </c>
      <c r="E65" s="663">
        <v>1001.48</v>
      </c>
      <c r="F65" s="663">
        <v>0</v>
      </c>
      <c r="G65" s="663">
        <v>0</v>
      </c>
      <c r="H65" s="663">
        <v>6668.56</v>
      </c>
      <c r="I65" s="663">
        <v>0</v>
      </c>
      <c r="J65" s="663">
        <v>0</v>
      </c>
      <c r="K65" s="663">
        <v>7929.69</v>
      </c>
      <c r="L65" s="663">
        <v>693.24</v>
      </c>
      <c r="M65" s="663">
        <v>0</v>
      </c>
      <c r="N65" s="663">
        <v>12719.12</v>
      </c>
      <c r="O65" s="663"/>
      <c r="P65" s="13" t="str">
        <f t="shared" si="36"/>
        <v xml:space="preserve"> Interest Expense - Steadfast Loan</v>
      </c>
      <c r="Q65" s="665">
        <f t="shared" si="37"/>
        <v>0</v>
      </c>
      <c r="R65" s="666">
        <f t="shared" si="38"/>
        <v>0</v>
      </c>
      <c r="S65" s="666">
        <f t="shared" si="39"/>
        <v>1001.48</v>
      </c>
      <c r="T65" s="666">
        <f t="shared" si="40"/>
        <v>1001.48</v>
      </c>
      <c r="U65" s="666">
        <f t="shared" si="41"/>
        <v>1001.48</v>
      </c>
      <c r="V65" s="666">
        <f t="shared" si="42"/>
        <v>7670.0400000000009</v>
      </c>
      <c r="W65" s="666">
        <f t="shared" si="43"/>
        <v>7670.0400000000009</v>
      </c>
      <c r="X65" s="666">
        <f t="shared" si="44"/>
        <v>7670.0400000000009</v>
      </c>
      <c r="Y65" s="666">
        <f t="shared" si="45"/>
        <v>15599.73</v>
      </c>
      <c r="Z65" s="666">
        <f t="shared" si="46"/>
        <v>16292.97</v>
      </c>
      <c r="AA65" s="666">
        <f t="shared" si="47"/>
        <v>16292.97</v>
      </c>
      <c r="AB65" s="666">
        <f t="shared" si="48"/>
        <v>29012.09</v>
      </c>
    </row>
    <row r="66" spans="1:28" s="335" customFormat="1" ht="12" x14ac:dyDescent="0.2">
      <c r="A66" s="175"/>
      <c r="B66" s="13" t="s">
        <v>16718</v>
      </c>
      <c r="C66" s="663">
        <v>5714.75</v>
      </c>
      <c r="D66" s="663">
        <v>5251.83</v>
      </c>
      <c r="E66" s="663">
        <v>4506.2700000000004</v>
      </c>
      <c r="F66" s="663">
        <v>6209.95</v>
      </c>
      <c r="G66" s="663">
        <v>6364.41</v>
      </c>
      <c r="H66" s="663">
        <v>3232.44</v>
      </c>
      <c r="I66" s="663">
        <v>3367.85</v>
      </c>
      <c r="J66" s="663">
        <v>5743.99</v>
      </c>
      <c r="K66" s="663">
        <v>2826.64</v>
      </c>
      <c r="L66" s="663">
        <v>4090.9100000000003</v>
      </c>
      <c r="M66" s="663">
        <v>4535.3999999999996</v>
      </c>
      <c r="N66" s="663">
        <v>5852.24</v>
      </c>
      <c r="O66" s="663"/>
      <c r="P66" s="13" t="str">
        <f t="shared" si="36"/>
        <v>Distribution Rebates Paid</v>
      </c>
      <c r="Q66" s="665">
        <f t="shared" si="37"/>
        <v>5714.75</v>
      </c>
      <c r="R66" s="666">
        <f t="shared" si="38"/>
        <v>10966.58</v>
      </c>
      <c r="S66" s="666">
        <f t="shared" si="39"/>
        <v>15472.85</v>
      </c>
      <c r="T66" s="666">
        <f t="shared" si="40"/>
        <v>21682.799999999999</v>
      </c>
      <c r="U66" s="666">
        <f t="shared" si="41"/>
        <v>28047.21</v>
      </c>
      <c r="V66" s="666">
        <f t="shared" si="42"/>
        <v>31279.649999999998</v>
      </c>
      <c r="W66" s="666">
        <f t="shared" si="43"/>
        <v>34647.5</v>
      </c>
      <c r="X66" s="666">
        <f t="shared" si="44"/>
        <v>40391.49</v>
      </c>
      <c r="Y66" s="666">
        <f t="shared" si="45"/>
        <v>43218.13</v>
      </c>
      <c r="Z66" s="666">
        <f t="shared" si="46"/>
        <v>47309.04</v>
      </c>
      <c r="AA66" s="666">
        <f t="shared" si="47"/>
        <v>51844.44</v>
      </c>
      <c r="AB66" s="666">
        <f t="shared" si="48"/>
        <v>57696.68</v>
      </c>
    </row>
    <row r="67" spans="1:28" s="335" customFormat="1" ht="12" x14ac:dyDescent="0.2">
      <c r="A67" s="175"/>
      <c r="B67" s="13" t="s">
        <v>9931</v>
      </c>
      <c r="C67" s="663">
        <v>0</v>
      </c>
      <c r="D67" s="663">
        <v>0</v>
      </c>
      <c r="E67" s="663">
        <v>0</v>
      </c>
      <c r="F67" s="663">
        <v>0</v>
      </c>
      <c r="G67" s="663">
        <v>0</v>
      </c>
      <c r="H67" s="663">
        <v>0</v>
      </c>
      <c r="I67" s="663">
        <v>0</v>
      </c>
      <c r="J67" s="663">
        <v>0</v>
      </c>
      <c r="K67" s="663">
        <v>0</v>
      </c>
      <c r="L67" s="663">
        <v>0</v>
      </c>
      <c r="M67" s="663">
        <v>0</v>
      </c>
      <c r="N67" s="663">
        <v>0</v>
      </c>
      <c r="O67" s="663"/>
      <c r="P67" s="13" t="str">
        <f t="shared" si="36"/>
        <v>Commitment Fee</v>
      </c>
      <c r="Q67" s="665">
        <f t="shared" si="37"/>
        <v>0</v>
      </c>
      <c r="R67" s="666">
        <f t="shared" si="38"/>
        <v>0</v>
      </c>
      <c r="S67" s="666">
        <f t="shared" si="39"/>
        <v>0</v>
      </c>
      <c r="T67" s="666">
        <f t="shared" si="40"/>
        <v>0</v>
      </c>
      <c r="U67" s="666">
        <f t="shared" si="41"/>
        <v>0</v>
      </c>
      <c r="V67" s="666">
        <f t="shared" si="42"/>
        <v>0</v>
      </c>
      <c r="W67" s="666">
        <f t="shared" si="43"/>
        <v>0</v>
      </c>
      <c r="X67" s="666">
        <f t="shared" si="44"/>
        <v>0</v>
      </c>
      <c r="Y67" s="666">
        <f t="shared" si="45"/>
        <v>0</v>
      </c>
      <c r="Z67" s="666">
        <f t="shared" si="46"/>
        <v>0</v>
      </c>
      <c r="AA67" s="666">
        <f t="shared" si="47"/>
        <v>0</v>
      </c>
      <c r="AB67" s="666">
        <f t="shared" si="48"/>
        <v>0</v>
      </c>
    </row>
    <row r="68" spans="1:28" s="335" customFormat="1" ht="12" x14ac:dyDescent="0.2">
      <c r="A68" s="175"/>
      <c r="B68" s="13" t="s">
        <v>16691</v>
      </c>
      <c r="C68" s="663">
        <v>8101.28</v>
      </c>
      <c r="D68" s="663">
        <v>9195.26</v>
      </c>
      <c r="E68" s="663">
        <v>7927.56</v>
      </c>
      <c r="F68" s="663">
        <v>9506.19</v>
      </c>
      <c r="G68" s="663">
        <v>10994.21</v>
      </c>
      <c r="H68" s="663">
        <v>11784.67</v>
      </c>
      <c r="I68" s="663">
        <v>9558.9599999999991</v>
      </c>
      <c r="J68" s="663">
        <v>8747.9699999999993</v>
      </c>
      <c r="K68" s="663">
        <v>2085.98</v>
      </c>
      <c r="L68" s="663">
        <v>4643.42</v>
      </c>
      <c r="M68" s="663">
        <v>8302.32</v>
      </c>
      <c r="N68" s="663">
        <v>2818.98</v>
      </c>
      <c r="O68" s="663"/>
      <c r="P68" s="13" t="str">
        <f t="shared" si="36"/>
        <v>Residual Base Premium Paid</v>
      </c>
      <c r="Q68" s="665">
        <f t="shared" si="37"/>
        <v>8101.28</v>
      </c>
      <c r="R68" s="666">
        <f t="shared" si="38"/>
        <v>17296.54</v>
      </c>
      <c r="S68" s="666">
        <f t="shared" si="39"/>
        <v>25224.100000000002</v>
      </c>
      <c r="T68" s="666">
        <f t="shared" si="40"/>
        <v>34730.29</v>
      </c>
      <c r="U68" s="666">
        <f t="shared" si="41"/>
        <v>45724.5</v>
      </c>
      <c r="V68" s="666">
        <f t="shared" si="42"/>
        <v>57509.17</v>
      </c>
      <c r="W68" s="666">
        <f t="shared" si="43"/>
        <v>67068.13</v>
      </c>
      <c r="X68" s="666">
        <f t="shared" si="44"/>
        <v>75816.100000000006</v>
      </c>
      <c r="Y68" s="666">
        <f t="shared" si="45"/>
        <v>77902.080000000002</v>
      </c>
      <c r="Z68" s="666">
        <f t="shared" si="46"/>
        <v>82545.5</v>
      </c>
      <c r="AA68" s="666">
        <f t="shared" si="47"/>
        <v>90847.82</v>
      </c>
      <c r="AB68" s="666">
        <f t="shared" si="48"/>
        <v>93666.8</v>
      </c>
    </row>
    <row r="69" spans="1:28" s="335" customFormat="1" ht="12" x14ac:dyDescent="0.2">
      <c r="A69" s="175"/>
      <c r="B69" s="13" t="s">
        <v>16689</v>
      </c>
      <c r="C69" s="663">
        <v>810.13</v>
      </c>
      <c r="D69" s="663">
        <v>919.54</v>
      </c>
      <c r="E69" s="663">
        <v>792.78</v>
      </c>
      <c r="F69" s="663">
        <v>950.6</v>
      </c>
      <c r="G69" s="663">
        <v>1099.3900000000001</v>
      </c>
      <c r="H69" s="663">
        <v>1178.46</v>
      </c>
      <c r="I69" s="663">
        <v>955.88</v>
      </c>
      <c r="J69" s="663">
        <v>874.84</v>
      </c>
      <c r="K69" s="663">
        <v>208.59</v>
      </c>
      <c r="L69" s="663">
        <v>464.35</v>
      </c>
      <c r="M69" s="663">
        <v>830.24</v>
      </c>
      <c r="N69" s="663">
        <v>281.91000000000003</v>
      </c>
      <c r="O69" s="663"/>
      <c r="P69" s="13" t="str">
        <f t="shared" si="36"/>
        <v>Residual Base Premium - GST Paid</v>
      </c>
      <c r="Q69" s="665">
        <f t="shared" si="37"/>
        <v>810.13</v>
      </c>
      <c r="R69" s="666">
        <f t="shared" si="38"/>
        <v>1729.67</v>
      </c>
      <c r="S69" s="666">
        <f t="shared" si="39"/>
        <v>2522.4499999999998</v>
      </c>
      <c r="T69" s="666">
        <f t="shared" si="40"/>
        <v>3473.0499999999997</v>
      </c>
      <c r="U69" s="666">
        <f t="shared" si="41"/>
        <v>4572.4399999999996</v>
      </c>
      <c r="V69" s="666">
        <f t="shared" si="42"/>
        <v>5750.9</v>
      </c>
      <c r="W69" s="666">
        <f t="shared" si="43"/>
        <v>6706.78</v>
      </c>
      <c r="X69" s="666">
        <f t="shared" si="44"/>
        <v>7581.62</v>
      </c>
      <c r="Y69" s="666">
        <f t="shared" si="45"/>
        <v>7790.21</v>
      </c>
      <c r="Z69" s="666">
        <f t="shared" si="46"/>
        <v>8254.56</v>
      </c>
      <c r="AA69" s="666">
        <f t="shared" si="47"/>
        <v>9084.7999999999993</v>
      </c>
      <c r="AB69" s="666">
        <f t="shared" si="48"/>
        <v>9366.7099999999991</v>
      </c>
    </row>
    <row r="70" spans="1:28" s="335" customFormat="1" ht="12" x14ac:dyDescent="0.2">
      <c r="A70" s="175"/>
      <c r="B70" s="13" t="s">
        <v>16690</v>
      </c>
      <c r="C70" s="663">
        <v>860.28</v>
      </c>
      <c r="D70" s="663">
        <v>980.09</v>
      </c>
      <c r="E70" s="663">
        <v>869.46</v>
      </c>
      <c r="F70" s="663">
        <v>1009.09</v>
      </c>
      <c r="G70" s="663">
        <v>1127.6199999999999</v>
      </c>
      <c r="H70" s="663">
        <v>1198.48</v>
      </c>
      <c r="I70" s="663">
        <v>987.75</v>
      </c>
      <c r="J70" s="663">
        <v>916.38</v>
      </c>
      <c r="K70" s="663">
        <v>210.72</v>
      </c>
      <c r="L70" s="663">
        <v>479</v>
      </c>
      <c r="M70" s="663">
        <v>855.47</v>
      </c>
      <c r="N70" s="663">
        <v>302.94</v>
      </c>
      <c r="O70" s="663"/>
      <c r="P70" s="13" t="str">
        <f t="shared" si="36"/>
        <v>Residual Base Premium - Stamp Duty Paid</v>
      </c>
      <c r="Q70" s="665">
        <f t="shared" si="37"/>
        <v>860.28</v>
      </c>
      <c r="R70" s="666">
        <f t="shared" si="38"/>
        <v>1840.37</v>
      </c>
      <c r="S70" s="666">
        <f t="shared" si="39"/>
        <v>2709.83</v>
      </c>
      <c r="T70" s="666">
        <f t="shared" si="40"/>
        <v>3718.92</v>
      </c>
      <c r="U70" s="666">
        <f t="shared" si="41"/>
        <v>4846.54</v>
      </c>
      <c r="V70" s="666">
        <f t="shared" si="42"/>
        <v>6045.02</v>
      </c>
      <c r="W70" s="666">
        <f t="shared" si="43"/>
        <v>7032.77</v>
      </c>
      <c r="X70" s="666">
        <f t="shared" si="44"/>
        <v>7949.1500000000005</v>
      </c>
      <c r="Y70" s="666">
        <f t="shared" si="45"/>
        <v>8159.8700000000008</v>
      </c>
      <c r="Z70" s="666">
        <f t="shared" si="46"/>
        <v>8638.8700000000008</v>
      </c>
      <c r="AA70" s="666">
        <f t="shared" si="47"/>
        <v>9494.34</v>
      </c>
      <c r="AB70" s="666">
        <f t="shared" si="48"/>
        <v>9797.2800000000007</v>
      </c>
    </row>
    <row r="71" spans="1:28" s="335" customFormat="1" ht="12" x14ac:dyDescent="0.2">
      <c r="A71" s="175"/>
      <c r="B71" s="13" t="s">
        <v>20154</v>
      </c>
      <c r="C71" s="663">
        <v>0</v>
      </c>
      <c r="D71" s="663">
        <v>729</v>
      </c>
      <c r="E71" s="663">
        <v>0</v>
      </c>
      <c r="F71" s="663">
        <v>0</v>
      </c>
      <c r="G71" s="663">
        <v>0</v>
      </c>
      <c r="H71" s="663">
        <v>781.5</v>
      </c>
      <c r="I71" s="663">
        <v>0</v>
      </c>
      <c r="J71" s="663">
        <v>0</v>
      </c>
      <c r="K71" s="663">
        <v>0</v>
      </c>
      <c r="L71" s="663">
        <v>0</v>
      </c>
      <c r="M71" s="663">
        <v>0</v>
      </c>
      <c r="N71" s="663">
        <v>0</v>
      </c>
      <c r="O71" s="663"/>
      <c r="P71" s="13" t="str">
        <f t="shared" si="36"/>
        <v>Bad Debt Expense - Pay On Success</v>
      </c>
      <c r="Q71" s="665">
        <f t="shared" si="37"/>
        <v>0</v>
      </c>
      <c r="R71" s="666">
        <f t="shared" si="38"/>
        <v>729</v>
      </c>
      <c r="S71" s="666">
        <f t="shared" si="39"/>
        <v>729</v>
      </c>
      <c r="T71" s="666">
        <f t="shared" si="40"/>
        <v>729</v>
      </c>
      <c r="U71" s="666">
        <f t="shared" si="41"/>
        <v>729</v>
      </c>
      <c r="V71" s="666">
        <f t="shared" si="42"/>
        <v>1510.5</v>
      </c>
      <c r="W71" s="666">
        <f t="shared" si="43"/>
        <v>1510.5</v>
      </c>
      <c r="X71" s="666">
        <f t="shared" si="44"/>
        <v>1510.5</v>
      </c>
      <c r="Y71" s="666">
        <f t="shared" si="45"/>
        <v>1510.5</v>
      </c>
      <c r="Z71" s="666">
        <f t="shared" si="46"/>
        <v>1510.5</v>
      </c>
      <c r="AA71" s="666">
        <f t="shared" si="47"/>
        <v>1510.5</v>
      </c>
      <c r="AB71" s="666">
        <f t="shared" si="48"/>
        <v>1510.5</v>
      </c>
    </row>
    <row r="72" spans="1:28" s="335" customFormat="1" ht="12" x14ac:dyDescent="0.2">
      <c r="A72" s="175"/>
      <c r="B72" s="13" t="s">
        <v>20760</v>
      </c>
      <c r="C72" s="663">
        <v>0</v>
      </c>
      <c r="D72" s="663">
        <v>0</v>
      </c>
      <c r="E72" s="663">
        <v>0</v>
      </c>
      <c r="F72" s="663">
        <v>0</v>
      </c>
      <c r="G72" s="663">
        <v>0</v>
      </c>
      <c r="H72" s="663">
        <v>0</v>
      </c>
      <c r="I72" s="663">
        <v>0</v>
      </c>
      <c r="J72" s="663">
        <v>0</v>
      </c>
      <c r="K72" s="663">
        <v>0</v>
      </c>
      <c r="L72" s="663">
        <v>0</v>
      </c>
      <c r="M72" s="663">
        <v>0</v>
      </c>
      <c r="N72" s="663">
        <v>0</v>
      </c>
      <c r="O72" s="663"/>
      <c r="P72" s="13" t="str">
        <f t="shared" si="36"/>
        <v xml:space="preserve"> Service Fee - Vendor Paid - Pay Now</v>
      </c>
      <c r="Q72" s="665">
        <f t="shared" si="37"/>
        <v>0</v>
      </c>
      <c r="R72" s="666">
        <f t="shared" si="38"/>
        <v>0</v>
      </c>
      <c r="S72" s="666">
        <f t="shared" si="39"/>
        <v>0</v>
      </c>
      <c r="T72" s="666">
        <f t="shared" si="40"/>
        <v>0</v>
      </c>
      <c r="U72" s="666">
        <f t="shared" si="41"/>
        <v>0</v>
      </c>
      <c r="V72" s="666">
        <f t="shared" si="42"/>
        <v>0</v>
      </c>
      <c r="W72" s="666">
        <f t="shared" si="43"/>
        <v>0</v>
      </c>
      <c r="X72" s="666">
        <f t="shared" si="44"/>
        <v>0</v>
      </c>
      <c r="Y72" s="666">
        <f t="shared" si="45"/>
        <v>0</v>
      </c>
      <c r="Z72" s="666">
        <f t="shared" si="46"/>
        <v>0</v>
      </c>
      <c r="AA72" s="666">
        <f t="shared" si="47"/>
        <v>0</v>
      </c>
      <c r="AB72" s="666">
        <f t="shared" si="48"/>
        <v>0</v>
      </c>
    </row>
    <row r="73" spans="1:28" s="335" customFormat="1" ht="12" x14ac:dyDescent="0.2">
      <c r="A73" s="175"/>
      <c r="B73" s="13" t="s">
        <v>21278</v>
      </c>
      <c r="C73" s="663">
        <v>0</v>
      </c>
      <c r="D73" s="663">
        <v>0</v>
      </c>
      <c r="E73" s="663">
        <v>0</v>
      </c>
      <c r="F73" s="663">
        <v>0</v>
      </c>
      <c r="G73" s="663">
        <v>0</v>
      </c>
      <c r="H73" s="663">
        <v>0</v>
      </c>
      <c r="I73" s="663">
        <v>4.78</v>
      </c>
      <c r="J73" s="663">
        <v>9.35</v>
      </c>
      <c r="K73" s="663">
        <v>8.5</v>
      </c>
      <c r="L73" s="663">
        <v>4.38</v>
      </c>
      <c r="M73" s="663">
        <v>20.02</v>
      </c>
      <c r="N73" s="663">
        <v>13.78</v>
      </c>
      <c r="O73" s="663"/>
      <c r="P73" s="13" t="str">
        <f t="shared" si="36"/>
        <v>BPAY Fees Paid - Pay Now</v>
      </c>
      <c r="Q73" s="665">
        <f t="shared" si="37"/>
        <v>0</v>
      </c>
      <c r="R73" s="666">
        <f t="shared" si="38"/>
        <v>0</v>
      </c>
      <c r="S73" s="666">
        <f t="shared" si="39"/>
        <v>0</v>
      </c>
      <c r="T73" s="666">
        <f t="shared" si="40"/>
        <v>0</v>
      </c>
      <c r="U73" s="666">
        <f t="shared" si="41"/>
        <v>0</v>
      </c>
      <c r="V73" s="666">
        <f t="shared" si="42"/>
        <v>0</v>
      </c>
      <c r="W73" s="666">
        <f t="shared" si="43"/>
        <v>4.78</v>
      </c>
      <c r="X73" s="666">
        <f t="shared" si="44"/>
        <v>14.129999999999999</v>
      </c>
      <c r="Y73" s="666">
        <f t="shared" si="45"/>
        <v>22.63</v>
      </c>
      <c r="Z73" s="666">
        <f t="shared" si="46"/>
        <v>27.009999999999998</v>
      </c>
      <c r="AA73" s="666">
        <f t="shared" si="47"/>
        <v>47.03</v>
      </c>
      <c r="AB73" s="666">
        <f t="shared" si="48"/>
        <v>60.81</v>
      </c>
    </row>
    <row r="74" spans="1:28" s="335" customFormat="1" ht="12" x14ac:dyDescent="0.2">
      <c r="A74" s="175"/>
      <c r="B74" s="13" t="s">
        <v>20758</v>
      </c>
      <c r="C74" s="663">
        <v>0</v>
      </c>
      <c r="D74" s="663">
        <v>0</v>
      </c>
      <c r="E74" s="663">
        <v>0</v>
      </c>
      <c r="F74" s="663">
        <v>144.29</v>
      </c>
      <c r="G74" s="663">
        <v>68.7</v>
      </c>
      <c r="H74" s="663">
        <v>199.23</v>
      </c>
      <c r="I74" s="663">
        <v>0</v>
      </c>
      <c r="J74" s="663">
        <v>0</v>
      </c>
      <c r="K74" s="663">
        <v>0</v>
      </c>
      <c r="L74" s="663">
        <v>0</v>
      </c>
      <c r="M74" s="663">
        <v>0</v>
      </c>
      <c r="N74" s="663">
        <v>0</v>
      </c>
      <c r="O74" s="663"/>
      <c r="P74" s="13" t="str">
        <f t="shared" si="36"/>
        <v>Stripe Fees - Pay Now</v>
      </c>
      <c r="Q74" s="665">
        <f t="shared" si="37"/>
        <v>0</v>
      </c>
      <c r="R74" s="666">
        <f t="shared" si="38"/>
        <v>0</v>
      </c>
      <c r="S74" s="666">
        <f t="shared" si="39"/>
        <v>0</v>
      </c>
      <c r="T74" s="666">
        <f t="shared" si="40"/>
        <v>144.29</v>
      </c>
      <c r="U74" s="666">
        <f t="shared" si="41"/>
        <v>212.99</v>
      </c>
      <c r="V74" s="666">
        <f t="shared" si="42"/>
        <v>412.22</v>
      </c>
      <c r="W74" s="666">
        <f t="shared" si="43"/>
        <v>412.22</v>
      </c>
      <c r="X74" s="666">
        <f t="shared" si="44"/>
        <v>412.22</v>
      </c>
      <c r="Y74" s="666">
        <f t="shared" si="45"/>
        <v>412.22</v>
      </c>
      <c r="Z74" s="666">
        <f t="shared" si="46"/>
        <v>412.22</v>
      </c>
      <c r="AA74" s="666">
        <f t="shared" si="47"/>
        <v>412.22</v>
      </c>
      <c r="AB74" s="666">
        <f t="shared" si="48"/>
        <v>412.22</v>
      </c>
    </row>
    <row r="75" spans="1:28" s="335" customFormat="1" ht="12" x14ac:dyDescent="0.2">
      <c r="A75" s="175"/>
      <c r="B75" s="13" t="s">
        <v>20413</v>
      </c>
      <c r="C75" s="663">
        <v>0</v>
      </c>
      <c r="D75" s="100">
        <v>0.33</v>
      </c>
      <c r="E75" s="663">
        <v>-0.33</v>
      </c>
      <c r="F75" s="663">
        <v>93.12</v>
      </c>
      <c r="G75" s="663">
        <v>76.42</v>
      </c>
      <c r="H75" s="663">
        <v>9.31</v>
      </c>
      <c r="I75" s="663">
        <v>85.34</v>
      </c>
      <c r="J75" s="663">
        <v>180.46</v>
      </c>
      <c r="K75" s="663">
        <v>58.44</v>
      </c>
      <c r="L75" s="663">
        <v>59.11</v>
      </c>
      <c r="M75" s="663">
        <v>164.16</v>
      </c>
      <c r="N75" s="663">
        <v>136.38999999999999</v>
      </c>
      <c r="O75" s="663"/>
      <c r="P75" s="13" t="str">
        <f t="shared" si="36"/>
        <v>Stripe Fees - Pay On Success</v>
      </c>
      <c r="Q75" s="665">
        <f t="shared" si="37"/>
        <v>0</v>
      </c>
      <c r="R75" s="666">
        <f t="shared" si="38"/>
        <v>0.33</v>
      </c>
      <c r="S75" s="666">
        <f t="shared" si="39"/>
        <v>0</v>
      </c>
      <c r="T75" s="666">
        <f t="shared" si="40"/>
        <v>93.12</v>
      </c>
      <c r="U75" s="666">
        <f t="shared" si="41"/>
        <v>169.54000000000002</v>
      </c>
      <c r="V75" s="666">
        <f t="shared" si="42"/>
        <v>178.85000000000002</v>
      </c>
      <c r="W75" s="666">
        <f t="shared" si="43"/>
        <v>264.19000000000005</v>
      </c>
      <c r="X75" s="666">
        <f t="shared" si="44"/>
        <v>444.65000000000009</v>
      </c>
      <c r="Y75" s="666">
        <f t="shared" si="45"/>
        <v>503.09000000000009</v>
      </c>
      <c r="Z75" s="666">
        <f t="shared" si="46"/>
        <v>562.20000000000005</v>
      </c>
      <c r="AA75" s="666">
        <f t="shared" si="47"/>
        <v>726.36</v>
      </c>
      <c r="AB75" s="666">
        <f t="shared" si="48"/>
        <v>862.75</v>
      </c>
    </row>
    <row r="76" spans="1:28" s="335" customFormat="1" ht="12" x14ac:dyDescent="0.2">
      <c r="A76" s="175"/>
      <c r="B76" s="13" t="s">
        <v>44</v>
      </c>
      <c r="C76" s="663">
        <v>0</v>
      </c>
      <c r="D76" s="663">
        <v>0</v>
      </c>
      <c r="E76" s="663">
        <v>0</v>
      </c>
      <c r="F76" s="663">
        <v>0</v>
      </c>
      <c r="G76" s="663">
        <v>0</v>
      </c>
      <c r="H76" s="663">
        <v>0</v>
      </c>
      <c r="I76" s="663">
        <v>0</v>
      </c>
      <c r="J76" s="663">
        <v>0</v>
      </c>
      <c r="K76" s="663">
        <v>0</v>
      </c>
      <c r="L76" s="663">
        <v>0</v>
      </c>
      <c r="M76" s="663">
        <v>0</v>
      </c>
      <c r="N76" s="663">
        <v>0</v>
      </c>
      <c r="O76" s="663"/>
      <c r="P76" s="13" t="str">
        <f t="shared" si="36"/>
        <v>Entertainment</v>
      </c>
      <c r="Q76" s="665">
        <f t="shared" si="37"/>
        <v>0</v>
      </c>
      <c r="R76" s="666">
        <f t="shared" si="38"/>
        <v>0</v>
      </c>
      <c r="S76" s="666">
        <f t="shared" si="39"/>
        <v>0</v>
      </c>
      <c r="T76" s="666">
        <f t="shared" si="40"/>
        <v>0</v>
      </c>
      <c r="U76" s="666">
        <f t="shared" si="41"/>
        <v>0</v>
      </c>
      <c r="V76" s="666">
        <f t="shared" si="42"/>
        <v>0</v>
      </c>
      <c r="W76" s="666">
        <f t="shared" si="43"/>
        <v>0</v>
      </c>
      <c r="X76" s="666">
        <f t="shared" si="44"/>
        <v>0</v>
      </c>
      <c r="Y76" s="666">
        <f t="shared" si="45"/>
        <v>0</v>
      </c>
      <c r="Z76" s="666">
        <f t="shared" si="46"/>
        <v>0</v>
      </c>
      <c r="AA76" s="666">
        <f t="shared" si="47"/>
        <v>0</v>
      </c>
      <c r="AB76" s="666">
        <f t="shared" si="48"/>
        <v>0</v>
      </c>
    </row>
    <row r="77" spans="1:28" s="335" customFormat="1" ht="12" x14ac:dyDescent="0.2">
      <c r="A77" s="175"/>
      <c r="B77" s="13" t="s">
        <v>34</v>
      </c>
      <c r="C77" s="663">
        <v>45014.38</v>
      </c>
      <c r="D77" s="663">
        <v>48461.919999999998</v>
      </c>
      <c r="E77" s="663">
        <v>48461.91</v>
      </c>
      <c r="F77" s="663">
        <v>48461.91</v>
      </c>
      <c r="G77" s="663">
        <v>49366.9</v>
      </c>
      <c r="H77" s="663">
        <v>42428.73</v>
      </c>
      <c r="I77" s="663">
        <v>43567.88</v>
      </c>
      <c r="J77" s="663">
        <v>36395.550000000003</v>
      </c>
      <c r="K77" s="663">
        <v>36395.550000000003</v>
      </c>
      <c r="L77" s="663">
        <v>36395.550000000003</v>
      </c>
      <c r="M77" s="663">
        <v>36395.550000000003</v>
      </c>
      <c r="N77" s="663">
        <v>36395.550000000003</v>
      </c>
      <c r="O77" s="663"/>
      <c r="P77" s="13" t="str">
        <f t="shared" si="36"/>
        <v>Wages and Salaries</v>
      </c>
      <c r="Q77" s="665">
        <f t="shared" si="37"/>
        <v>45014.38</v>
      </c>
      <c r="R77" s="666">
        <f t="shared" si="38"/>
        <v>93476.299999999988</v>
      </c>
      <c r="S77" s="666">
        <f t="shared" si="39"/>
        <v>141938.21</v>
      </c>
      <c r="T77" s="666">
        <f t="shared" si="40"/>
        <v>190400.12</v>
      </c>
      <c r="U77" s="666">
        <f t="shared" si="41"/>
        <v>239767.02</v>
      </c>
      <c r="V77" s="666">
        <f t="shared" si="42"/>
        <v>282195.75</v>
      </c>
      <c r="W77" s="666">
        <f t="shared" si="43"/>
        <v>325763.63</v>
      </c>
      <c r="X77" s="666">
        <f t="shared" si="44"/>
        <v>362159.18</v>
      </c>
      <c r="Y77" s="666">
        <f t="shared" si="45"/>
        <v>398554.73</v>
      </c>
      <c r="Z77" s="666">
        <f t="shared" si="46"/>
        <v>434950.27999999997</v>
      </c>
      <c r="AA77" s="666">
        <f t="shared" si="47"/>
        <v>471345.82999999996</v>
      </c>
      <c r="AB77" s="666">
        <f t="shared" si="48"/>
        <v>507741.37999999995</v>
      </c>
    </row>
    <row r="78" spans="1:28" s="335" customFormat="1" ht="12" x14ac:dyDescent="0.2">
      <c r="A78" s="175"/>
      <c r="B78" s="13" t="s">
        <v>36</v>
      </c>
      <c r="C78" s="663">
        <v>4384.43</v>
      </c>
      <c r="D78" s="663">
        <v>4746.42</v>
      </c>
      <c r="E78" s="663">
        <v>4746.42</v>
      </c>
      <c r="F78" s="663">
        <v>4746.42</v>
      </c>
      <c r="G78" s="663">
        <v>4841.4399999999996</v>
      </c>
      <c r="H78" s="663">
        <v>4112.93</v>
      </c>
      <c r="I78" s="663">
        <v>3709.81</v>
      </c>
      <c r="J78" s="663">
        <v>3479.45</v>
      </c>
      <c r="K78" s="663">
        <v>3479.45</v>
      </c>
      <c r="L78" s="663">
        <v>3479.45</v>
      </c>
      <c r="M78" s="663">
        <v>3479.45</v>
      </c>
      <c r="N78" s="663">
        <v>3479.45</v>
      </c>
      <c r="O78" s="663"/>
      <c r="P78" s="13" t="str">
        <f t="shared" si="36"/>
        <v>Superannuation</v>
      </c>
      <c r="Q78" s="665">
        <f t="shared" si="37"/>
        <v>4384.43</v>
      </c>
      <c r="R78" s="666">
        <f t="shared" si="38"/>
        <v>9130.85</v>
      </c>
      <c r="S78" s="666">
        <f t="shared" si="39"/>
        <v>13877.27</v>
      </c>
      <c r="T78" s="666">
        <f t="shared" si="40"/>
        <v>18623.690000000002</v>
      </c>
      <c r="U78" s="666">
        <f t="shared" si="41"/>
        <v>23465.13</v>
      </c>
      <c r="V78" s="666">
        <f t="shared" si="42"/>
        <v>27578.06</v>
      </c>
      <c r="W78" s="666">
        <f t="shared" si="43"/>
        <v>31287.870000000003</v>
      </c>
      <c r="X78" s="666">
        <f t="shared" si="44"/>
        <v>34767.32</v>
      </c>
      <c r="Y78" s="666">
        <f t="shared" si="45"/>
        <v>38246.769999999997</v>
      </c>
      <c r="Z78" s="666">
        <f t="shared" si="46"/>
        <v>41726.219999999994</v>
      </c>
      <c r="AA78" s="666">
        <f t="shared" si="47"/>
        <v>45205.669999999991</v>
      </c>
      <c r="AB78" s="666">
        <f t="shared" si="48"/>
        <v>48685.119999999988</v>
      </c>
    </row>
    <row r="79" spans="1:28" s="335" customFormat="1" ht="12" x14ac:dyDescent="0.2">
      <c r="A79" s="175"/>
      <c r="B79" s="13" t="s">
        <v>16562</v>
      </c>
      <c r="C79" s="663">
        <v>0</v>
      </c>
      <c r="D79" s="663">
        <v>0</v>
      </c>
      <c r="E79" s="663">
        <v>0</v>
      </c>
      <c r="F79" s="663">
        <v>0</v>
      </c>
      <c r="G79" s="663">
        <v>0</v>
      </c>
      <c r="H79" s="663">
        <v>9130</v>
      </c>
      <c r="I79" s="663">
        <v>3300</v>
      </c>
      <c r="J79" s="663">
        <v>0</v>
      </c>
      <c r="K79" s="663">
        <v>0</v>
      </c>
      <c r="L79" s="663">
        <v>0</v>
      </c>
      <c r="M79" s="663">
        <v>0</v>
      </c>
      <c r="N79" s="663">
        <v>0</v>
      </c>
      <c r="O79" s="663"/>
      <c r="P79" s="13" t="str">
        <f t="shared" si="36"/>
        <v>Accounting, Audit &amp; Tax Advice</v>
      </c>
      <c r="Q79" s="665">
        <f t="shared" si="37"/>
        <v>0</v>
      </c>
      <c r="R79" s="666">
        <f t="shared" si="38"/>
        <v>0</v>
      </c>
      <c r="S79" s="666">
        <f t="shared" si="39"/>
        <v>0</v>
      </c>
      <c r="T79" s="666">
        <f t="shared" si="40"/>
        <v>0</v>
      </c>
      <c r="U79" s="666">
        <f t="shared" si="41"/>
        <v>0</v>
      </c>
      <c r="V79" s="666">
        <f t="shared" si="42"/>
        <v>9130</v>
      </c>
      <c r="W79" s="666">
        <f t="shared" si="43"/>
        <v>12430</v>
      </c>
      <c r="X79" s="666">
        <f t="shared" si="44"/>
        <v>12430</v>
      </c>
      <c r="Y79" s="666">
        <f t="shared" si="45"/>
        <v>12430</v>
      </c>
      <c r="Z79" s="666">
        <f t="shared" si="46"/>
        <v>12430</v>
      </c>
      <c r="AA79" s="666">
        <f t="shared" si="47"/>
        <v>12430</v>
      </c>
      <c r="AB79" s="666">
        <f t="shared" si="48"/>
        <v>12430</v>
      </c>
    </row>
    <row r="80" spans="1:28" s="335" customFormat="1" ht="12" x14ac:dyDescent="0.2">
      <c r="A80" s="175"/>
      <c r="B80" s="13" t="s">
        <v>22340</v>
      </c>
      <c r="C80" s="663">
        <v>0</v>
      </c>
      <c r="D80" s="663">
        <v>0</v>
      </c>
      <c r="E80" s="663">
        <v>0</v>
      </c>
      <c r="F80" s="663">
        <v>0</v>
      </c>
      <c r="G80" s="663">
        <v>0</v>
      </c>
      <c r="H80" s="663">
        <v>0</v>
      </c>
      <c r="I80" s="663">
        <v>0</v>
      </c>
      <c r="J80" s="663">
        <v>0</v>
      </c>
      <c r="K80" s="663">
        <v>0</v>
      </c>
      <c r="L80" s="663">
        <v>0</v>
      </c>
      <c r="M80" s="663">
        <v>0</v>
      </c>
      <c r="N80" s="663">
        <v>0</v>
      </c>
      <c r="O80" s="663"/>
      <c r="P80" s="13" t="str">
        <f t="shared" si="36"/>
        <v>Collection Expense</v>
      </c>
      <c r="Q80" s="665">
        <f t="shared" si="37"/>
        <v>0</v>
      </c>
      <c r="R80" s="666">
        <f t="shared" si="38"/>
        <v>0</v>
      </c>
      <c r="S80" s="666">
        <f t="shared" si="39"/>
        <v>0</v>
      </c>
      <c r="T80" s="666">
        <f t="shared" si="40"/>
        <v>0</v>
      </c>
      <c r="U80" s="666">
        <f t="shared" si="41"/>
        <v>0</v>
      </c>
      <c r="V80" s="666">
        <f t="shared" si="42"/>
        <v>0</v>
      </c>
      <c r="W80" s="666">
        <f t="shared" si="43"/>
        <v>0</v>
      </c>
      <c r="X80" s="666">
        <f t="shared" si="44"/>
        <v>0</v>
      </c>
      <c r="Y80" s="666">
        <f t="shared" si="45"/>
        <v>0</v>
      </c>
      <c r="Z80" s="666">
        <f t="shared" si="46"/>
        <v>0</v>
      </c>
      <c r="AA80" s="666">
        <f t="shared" si="47"/>
        <v>0</v>
      </c>
      <c r="AB80" s="666">
        <f t="shared" si="48"/>
        <v>0</v>
      </c>
    </row>
    <row r="81" spans="1:28" s="335" customFormat="1" ht="12" x14ac:dyDescent="0.2">
      <c r="A81" s="175"/>
      <c r="B81" s="13" t="s">
        <v>19507</v>
      </c>
      <c r="C81" s="663">
        <v>1349.19</v>
      </c>
      <c r="D81" s="663">
        <v>-331.69</v>
      </c>
      <c r="E81" s="663">
        <v>764.5</v>
      </c>
      <c r="F81" s="663">
        <v>271.66000000000003</v>
      </c>
      <c r="G81" s="663">
        <v>0</v>
      </c>
      <c r="H81" s="663">
        <v>0</v>
      </c>
      <c r="I81" s="663">
        <v>0</v>
      </c>
      <c r="J81" s="663">
        <v>0</v>
      </c>
      <c r="K81" s="663">
        <v>0</v>
      </c>
      <c r="L81" s="663">
        <v>0</v>
      </c>
      <c r="M81" s="663">
        <v>0</v>
      </c>
      <c r="N81" s="663">
        <v>0</v>
      </c>
      <c r="O81" s="663"/>
      <c r="P81" s="13" t="str">
        <f t="shared" si="36"/>
        <v xml:space="preserve"> Recruitment Fees</v>
      </c>
      <c r="Q81" s="665">
        <f t="shared" si="37"/>
        <v>1349.19</v>
      </c>
      <c r="R81" s="666">
        <f t="shared" si="38"/>
        <v>1017.5</v>
      </c>
      <c r="S81" s="666">
        <f t="shared" si="39"/>
        <v>1782</v>
      </c>
      <c r="T81" s="666">
        <f t="shared" si="40"/>
        <v>2053.66</v>
      </c>
      <c r="U81" s="666">
        <f t="shared" si="41"/>
        <v>2053.66</v>
      </c>
      <c r="V81" s="666">
        <f t="shared" si="42"/>
        <v>2053.66</v>
      </c>
      <c r="W81" s="666">
        <f t="shared" si="43"/>
        <v>2053.66</v>
      </c>
      <c r="X81" s="666">
        <f t="shared" si="44"/>
        <v>2053.66</v>
      </c>
      <c r="Y81" s="666">
        <f t="shared" si="45"/>
        <v>2053.66</v>
      </c>
      <c r="Z81" s="666">
        <f t="shared" si="46"/>
        <v>2053.66</v>
      </c>
      <c r="AA81" s="666">
        <f t="shared" si="47"/>
        <v>2053.66</v>
      </c>
      <c r="AB81" s="666">
        <f t="shared" si="48"/>
        <v>2053.66</v>
      </c>
    </row>
    <row r="82" spans="1:28" s="335" customFormat="1" ht="12" x14ac:dyDescent="0.2">
      <c r="A82" s="175"/>
      <c r="B82" s="13" t="s">
        <v>460</v>
      </c>
      <c r="C82" s="663">
        <v>0</v>
      </c>
      <c r="D82" s="663">
        <v>0</v>
      </c>
      <c r="E82" s="663">
        <v>290</v>
      </c>
      <c r="F82" s="663">
        <v>0</v>
      </c>
      <c r="G82" s="663">
        <v>0</v>
      </c>
      <c r="H82" s="663">
        <v>0</v>
      </c>
      <c r="I82" s="663">
        <v>914</v>
      </c>
      <c r="J82" s="663">
        <v>290</v>
      </c>
      <c r="K82" s="663">
        <v>0</v>
      </c>
      <c r="L82" s="663">
        <v>0</v>
      </c>
      <c r="M82" s="663">
        <v>9</v>
      </c>
      <c r="N82" s="663">
        <v>9</v>
      </c>
      <c r="O82" s="663"/>
      <c r="P82" s="13" t="str">
        <f t="shared" si="36"/>
        <v>ASIC Fees</v>
      </c>
      <c r="Q82" s="665">
        <f t="shared" si="37"/>
        <v>0</v>
      </c>
      <c r="R82" s="666">
        <f t="shared" si="38"/>
        <v>0</v>
      </c>
      <c r="S82" s="666">
        <f t="shared" si="39"/>
        <v>290</v>
      </c>
      <c r="T82" s="666">
        <f t="shared" si="40"/>
        <v>290</v>
      </c>
      <c r="U82" s="666">
        <f t="shared" si="41"/>
        <v>290</v>
      </c>
      <c r="V82" s="666">
        <f t="shared" si="42"/>
        <v>290</v>
      </c>
      <c r="W82" s="666">
        <f t="shared" si="43"/>
        <v>1204</v>
      </c>
      <c r="X82" s="666">
        <f t="shared" si="44"/>
        <v>1494</v>
      </c>
      <c r="Y82" s="666">
        <f t="shared" si="45"/>
        <v>1494</v>
      </c>
      <c r="Z82" s="666">
        <f t="shared" si="46"/>
        <v>1494</v>
      </c>
      <c r="AA82" s="666">
        <f t="shared" si="47"/>
        <v>1503</v>
      </c>
      <c r="AB82" s="666">
        <f t="shared" si="48"/>
        <v>1512</v>
      </c>
    </row>
    <row r="83" spans="1:28" s="335" customFormat="1" ht="12" x14ac:dyDescent="0.2">
      <c r="A83" s="175"/>
      <c r="B83" s="13" t="s">
        <v>45</v>
      </c>
      <c r="C83" s="663">
        <v>72.13</v>
      </c>
      <c r="D83" s="663">
        <v>-246.38</v>
      </c>
      <c r="E83" s="663">
        <v>78.22</v>
      </c>
      <c r="F83" s="663">
        <v>215.83</v>
      </c>
      <c r="G83" s="663">
        <v>277.44</v>
      </c>
      <c r="H83" s="663">
        <v>95.53</v>
      </c>
      <c r="I83" s="663">
        <v>120.89</v>
      </c>
      <c r="J83" s="663">
        <v>97.76</v>
      </c>
      <c r="K83" s="663">
        <v>156.94</v>
      </c>
      <c r="L83" s="663">
        <v>94.56</v>
      </c>
      <c r="M83" s="663">
        <v>127.00999999999999</v>
      </c>
      <c r="N83" s="663">
        <v>110.43</v>
      </c>
      <c r="O83" s="663"/>
      <c r="P83" s="13" t="str">
        <f t="shared" si="36"/>
        <v>Bank Fees</v>
      </c>
      <c r="Q83" s="665">
        <f t="shared" si="37"/>
        <v>72.13</v>
      </c>
      <c r="R83" s="666">
        <f t="shared" si="38"/>
        <v>-174.25</v>
      </c>
      <c r="S83" s="666">
        <f t="shared" si="39"/>
        <v>-96.03</v>
      </c>
      <c r="T83" s="666">
        <f t="shared" si="40"/>
        <v>119.80000000000001</v>
      </c>
      <c r="U83" s="666">
        <f t="shared" si="41"/>
        <v>397.24</v>
      </c>
      <c r="V83" s="666">
        <f t="shared" si="42"/>
        <v>492.77</v>
      </c>
      <c r="W83" s="666">
        <f t="shared" si="43"/>
        <v>613.66</v>
      </c>
      <c r="X83" s="666">
        <f t="shared" si="44"/>
        <v>711.42</v>
      </c>
      <c r="Y83" s="666">
        <f t="shared" si="45"/>
        <v>868.3599999999999</v>
      </c>
      <c r="Z83" s="666">
        <f t="shared" si="46"/>
        <v>962.91999999999985</v>
      </c>
      <c r="AA83" s="666">
        <f t="shared" si="47"/>
        <v>1089.9299999999998</v>
      </c>
      <c r="AB83" s="666">
        <f t="shared" si="48"/>
        <v>1200.3599999999999</v>
      </c>
    </row>
    <row r="84" spans="1:28" s="335" customFormat="1" ht="12" x14ac:dyDescent="0.2">
      <c r="A84" s="175"/>
      <c r="B84" s="13" t="s">
        <v>16560</v>
      </c>
      <c r="C84" s="663">
        <v>1582.5</v>
      </c>
      <c r="D84" s="663">
        <v>1845</v>
      </c>
      <c r="E84" s="663">
        <v>1845</v>
      </c>
      <c r="F84" s="663">
        <v>2511.25</v>
      </c>
      <c r="G84" s="663">
        <v>2511.25</v>
      </c>
      <c r="H84" s="663">
        <v>2511.25</v>
      </c>
      <c r="I84" s="663">
        <v>2511.25</v>
      </c>
      <c r="J84" s="663">
        <v>2511.25</v>
      </c>
      <c r="K84" s="663">
        <v>2511.25</v>
      </c>
      <c r="L84" s="663">
        <v>2511.25</v>
      </c>
      <c r="M84" s="663">
        <v>2511.25</v>
      </c>
      <c r="N84" s="663">
        <v>2511.25</v>
      </c>
      <c r="O84" s="663"/>
      <c r="P84" s="13" t="str">
        <f t="shared" si="36"/>
        <v>Bookkeeping &amp; Policy Administration</v>
      </c>
      <c r="Q84" s="665">
        <f t="shared" si="37"/>
        <v>1582.5</v>
      </c>
      <c r="R84" s="666">
        <f t="shared" si="38"/>
        <v>3427.5</v>
      </c>
      <c r="S84" s="666">
        <f t="shared" si="39"/>
        <v>5272.5</v>
      </c>
      <c r="T84" s="666">
        <f t="shared" si="40"/>
        <v>7783.75</v>
      </c>
      <c r="U84" s="666">
        <f t="shared" si="41"/>
        <v>10295</v>
      </c>
      <c r="V84" s="666">
        <f t="shared" si="42"/>
        <v>12806.25</v>
      </c>
      <c r="W84" s="666">
        <f t="shared" si="43"/>
        <v>15317.5</v>
      </c>
      <c r="X84" s="666">
        <f t="shared" si="44"/>
        <v>17828.75</v>
      </c>
      <c r="Y84" s="666">
        <f t="shared" si="45"/>
        <v>20340</v>
      </c>
      <c r="Z84" s="666">
        <f t="shared" si="46"/>
        <v>22851.25</v>
      </c>
      <c r="AA84" s="666">
        <f t="shared" si="47"/>
        <v>25362.5</v>
      </c>
      <c r="AB84" s="666">
        <f t="shared" si="48"/>
        <v>27873.75</v>
      </c>
    </row>
    <row r="85" spans="1:28" s="335" customFormat="1" ht="12" x14ac:dyDescent="0.2">
      <c r="A85" s="175"/>
      <c r="B85" s="13" t="s">
        <v>9933</v>
      </c>
      <c r="C85" s="663">
        <v>0</v>
      </c>
      <c r="D85" s="663">
        <v>0</v>
      </c>
      <c r="E85" s="663">
        <v>0</v>
      </c>
      <c r="F85" s="663">
        <v>0</v>
      </c>
      <c r="G85" s="663">
        <v>0</v>
      </c>
      <c r="H85" s="663">
        <v>0</v>
      </c>
      <c r="I85" s="663">
        <v>0</v>
      </c>
      <c r="J85" s="663">
        <v>0</v>
      </c>
      <c r="K85" s="663">
        <v>321</v>
      </c>
      <c r="L85" s="663">
        <v>0</v>
      </c>
      <c r="M85" s="663">
        <v>1168</v>
      </c>
      <c r="N85" s="663">
        <v>0</v>
      </c>
      <c r="O85" s="663"/>
      <c r="P85" s="13" t="str">
        <f t="shared" si="36"/>
        <v>Claims Contribution</v>
      </c>
      <c r="Q85" s="665">
        <f t="shared" si="37"/>
        <v>0</v>
      </c>
      <c r="R85" s="666">
        <f t="shared" si="38"/>
        <v>0</v>
      </c>
      <c r="S85" s="666">
        <f t="shared" si="39"/>
        <v>0</v>
      </c>
      <c r="T85" s="666">
        <f t="shared" si="40"/>
        <v>0</v>
      </c>
      <c r="U85" s="666">
        <f t="shared" si="41"/>
        <v>0</v>
      </c>
      <c r="V85" s="666">
        <f t="shared" si="42"/>
        <v>0</v>
      </c>
      <c r="W85" s="666">
        <f t="shared" si="43"/>
        <v>0</v>
      </c>
      <c r="X85" s="666">
        <f t="shared" si="44"/>
        <v>0</v>
      </c>
      <c r="Y85" s="666">
        <f t="shared" si="45"/>
        <v>321</v>
      </c>
      <c r="Z85" s="666">
        <f t="shared" si="46"/>
        <v>321</v>
      </c>
      <c r="AA85" s="666">
        <f t="shared" si="47"/>
        <v>1489</v>
      </c>
      <c r="AB85" s="666">
        <f t="shared" si="48"/>
        <v>1489</v>
      </c>
    </row>
    <row r="86" spans="1:28" s="335" customFormat="1" ht="12" x14ac:dyDescent="0.2">
      <c r="A86" s="175"/>
      <c r="B86" s="13" t="s">
        <v>461</v>
      </c>
      <c r="C86" s="663">
        <v>0</v>
      </c>
      <c r="D86" s="663">
        <v>0</v>
      </c>
      <c r="E86" s="663">
        <v>3666.3</v>
      </c>
      <c r="F86" s="663">
        <v>3666.3</v>
      </c>
      <c r="G86" s="663">
        <v>3666.3</v>
      </c>
      <c r="H86" s="663">
        <v>7332.6</v>
      </c>
      <c r="I86" s="663">
        <v>3666.3</v>
      </c>
      <c r="J86" s="663">
        <v>3666.3</v>
      </c>
      <c r="K86" s="663">
        <v>3666.3</v>
      </c>
      <c r="L86" s="663">
        <v>3666.3</v>
      </c>
      <c r="M86" s="663">
        <v>3666.3</v>
      </c>
      <c r="N86" s="663">
        <v>3666.3</v>
      </c>
      <c r="O86" s="663"/>
      <c r="P86" s="13" t="str">
        <f t="shared" si="36"/>
        <v>Consulting</v>
      </c>
      <c r="Q86" s="665">
        <f t="shared" si="37"/>
        <v>0</v>
      </c>
      <c r="R86" s="666">
        <f t="shared" si="38"/>
        <v>0</v>
      </c>
      <c r="S86" s="666">
        <f t="shared" si="39"/>
        <v>3666.3</v>
      </c>
      <c r="T86" s="666">
        <f t="shared" si="40"/>
        <v>7332.6</v>
      </c>
      <c r="U86" s="666">
        <f t="shared" si="41"/>
        <v>10998.900000000001</v>
      </c>
      <c r="V86" s="666">
        <f t="shared" si="42"/>
        <v>18331.5</v>
      </c>
      <c r="W86" s="666">
        <f t="shared" si="43"/>
        <v>21997.8</v>
      </c>
      <c r="X86" s="666">
        <f t="shared" si="44"/>
        <v>25664.1</v>
      </c>
      <c r="Y86" s="666">
        <f t="shared" si="45"/>
        <v>29330.399999999998</v>
      </c>
      <c r="Z86" s="666">
        <f t="shared" si="46"/>
        <v>32996.699999999997</v>
      </c>
      <c r="AA86" s="666">
        <f t="shared" si="47"/>
        <v>36663</v>
      </c>
      <c r="AB86" s="666">
        <f t="shared" si="48"/>
        <v>40329.300000000003</v>
      </c>
    </row>
    <row r="87" spans="1:28" s="335" customFormat="1" ht="12" x14ac:dyDescent="0.2">
      <c r="A87" s="175"/>
      <c r="B87" s="13" t="s">
        <v>1317</v>
      </c>
      <c r="C87" s="663">
        <v>10250</v>
      </c>
      <c r="D87" s="663">
        <v>10250</v>
      </c>
      <c r="E87" s="663">
        <v>10250</v>
      </c>
      <c r="F87" s="663">
        <v>10250</v>
      </c>
      <c r="G87" s="663">
        <v>10250</v>
      </c>
      <c r="H87" s="663">
        <v>10250</v>
      </c>
      <c r="I87" s="663">
        <v>10250</v>
      </c>
      <c r="J87" s="663">
        <v>10250</v>
      </c>
      <c r="K87" s="663">
        <v>10250</v>
      </c>
      <c r="L87" s="663">
        <v>10250</v>
      </c>
      <c r="M87" s="663">
        <v>10250</v>
      </c>
      <c r="N87" s="663">
        <v>10250</v>
      </c>
      <c r="O87" s="663"/>
      <c r="P87" s="13" t="str">
        <f t="shared" si="36"/>
        <v>Data Expenses</v>
      </c>
      <c r="Q87" s="665">
        <f t="shared" si="37"/>
        <v>10250</v>
      </c>
      <c r="R87" s="666">
        <f t="shared" si="38"/>
        <v>20500</v>
      </c>
      <c r="S87" s="666">
        <f t="shared" si="39"/>
        <v>30750</v>
      </c>
      <c r="T87" s="666">
        <f t="shared" si="40"/>
        <v>41000</v>
      </c>
      <c r="U87" s="666">
        <f t="shared" si="41"/>
        <v>51250</v>
      </c>
      <c r="V87" s="666">
        <f t="shared" si="42"/>
        <v>61500</v>
      </c>
      <c r="W87" s="666">
        <f t="shared" si="43"/>
        <v>71750</v>
      </c>
      <c r="X87" s="666">
        <f t="shared" si="44"/>
        <v>82000</v>
      </c>
      <c r="Y87" s="666">
        <f t="shared" si="45"/>
        <v>92250</v>
      </c>
      <c r="Z87" s="666">
        <f t="shared" si="46"/>
        <v>102500</v>
      </c>
      <c r="AA87" s="666">
        <f t="shared" si="47"/>
        <v>112750</v>
      </c>
      <c r="AB87" s="666">
        <f t="shared" si="48"/>
        <v>123000</v>
      </c>
    </row>
    <row r="88" spans="1:28" s="335" customFormat="1" ht="12" x14ac:dyDescent="0.2">
      <c r="A88" s="175"/>
      <c r="B88" s="13" t="s">
        <v>16649</v>
      </c>
      <c r="C88" s="663">
        <v>5946.55</v>
      </c>
      <c r="D88" s="663">
        <v>-400</v>
      </c>
      <c r="E88" s="663">
        <v>0</v>
      </c>
      <c r="F88" s="663">
        <v>0</v>
      </c>
      <c r="G88" s="663">
        <v>3032.82</v>
      </c>
      <c r="H88" s="663">
        <v>0</v>
      </c>
      <c r="I88" s="663">
        <v>0</v>
      </c>
      <c r="J88" s="663">
        <v>0</v>
      </c>
      <c r="K88" s="663">
        <v>0</v>
      </c>
      <c r="L88" s="663">
        <v>0</v>
      </c>
      <c r="M88" s="663">
        <v>0</v>
      </c>
      <c r="N88" s="663">
        <v>0</v>
      </c>
      <c r="O88" s="663"/>
      <c r="P88" s="13" t="str">
        <f t="shared" si="36"/>
        <v>Depreciation</v>
      </c>
      <c r="Q88" s="665">
        <f t="shared" si="37"/>
        <v>5946.55</v>
      </c>
      <c r="R88" s="666">
        <f t="shared" si="38"/>
        <v>5546.55</v>
      </c>
      <c r="S88" s="666">
        <f t="shared" si="39"/>
        <v>5546.55</v>
      </c>
      <c r="T88" s="666">
        <f t="shared" si="40"/>
        <v>5546.55</v>
      </c>
      <c r="U88" s="666">
        <f t="shared" si="41"/>
        <v>8579.3700000000008</v>
      </c>
      <c r="V88" s="666">
        <f t="shared" si="42"/>
        <v>8579.3700000000008</v>
      </c>
      <c r="W88" s="666">
        <f t="shared" si="43"/>
        <v>8579.3700000000008</v>
      </c>
      <c r="X88" s="666">
        <f t="shared" si="44"/>
        <v>8579.3700000000008</v>
      </c>
      <c r="Y88" s="666">
        <f t="shared" si="45"/>
        <v>8579.3700000000008</v>
      </c>
      <c r="Z88" s="666">
        <f t="shared" si="46"/>
        <v>8579.3700000000008</v>
      </c>
      <c r="AA88" s="666">
        <f t="shared" si="47"/>
        <v>8579.3700000000008</v>
      </c>
      <c r="AB88" s="666">
        <f t="shared" si="48"/>
        <v>8579.3700000000008</v>
      </c>
    </row>
    <row r="89" spans="1:28" s="335" customFormat="1" ht="12" x14ac:dyDescent="0.2">
      <c r="A89" s="175"/>
      <c r="B89" s="13" t="s">
        <v>9934</v>
      </c>
      <c r="C89" s="663">
        <v>0</v>
      </c>
      <c r="D89" s="663">
        <v>0</v>
      </c>
      <c r="E89" s="663">
        <v>0</v>
      </c>
      <c r="F89" s="663">
        <v>0</v>
      </c>
      <c r="G89" s="663">
        <v>0</v>
      </c>
      <c r="H89" s="663">
        <v>0</v>
      </c>
      <c r="I89" s="663">
        <v>0</v>
      </c>
      <c r="J89" s="663">
        <v>0</v>
      </c>
      <c r="K89" s="663">
        <v>0</v>
      </c>
      <c r="L89" s="663">
        <v>0</v>
      </c>
      <c r="M89" s="663">
        <v>0</v>
      </c>
      <c r="N89" s="663">
        <v>0</v>
      </c>
      <c r="O89" s="663"/>
      <c r="P89" s="13" t="str">
        <f t="shared" si="36"/>
        <v>Donation</v>
      </c>
      <c r="Q89" s="665">
        <f t="shared" si="37"/>
        <v>0</v>
      </c>
      <c r="R89" s="666">
        <f t="shared" si="38"/>
        <v>0</v>
      </c>
      <c r="S89" s="666">
        <f t="shared" si="39"/>
        <v>0</v>
      </c>
      <c r="T89" s="666">
        <f t="shared" si="40"/>
        <v>0</v>
      </c>
      <c r="U89" s="666">
        <f t="shared" si="41"/>
        <v>0</v>
      </c>
      <c r="V89" s="666">
        <f t="shared" si="42"/>
        <v>0</v>
      </c>
      <c r="W89" s="666">
        <f t="shared" si="43"/>
        <v>0</v>
      </c>
      <c r="X89" s="666">
        <f t="shared" si="44"/>
        <v>0</v>
      </c>
      <c r="Y89" s="666">
        <f t="shared" si="45"/>
        <v>0</v>
      </c>
      <c r="Z89" s="666">
        <f t="shared" si="46"/>
        <v>0</v>
      </c>
      <c r="AA89" s="666">
        <f t="shared" si="47"/>
        <v>0</v>
      </c>
      <c r="AB89" s="666">
        <f t="shared" si="48"/>
        <v>0</v>
      </c>
    </row>
    <row r="90" spans="1:28" s="335" customFormat="1" ht="12" x14ac:dyDescent="0.2">
      <c r="A90" s="175"/>
      <c r="B90" s="13" t="s">
        <v>44</v>
      </c>
      <c r="C90" s="663">
        <v>0</v>
      </c>
      <c r="D90" s="663">
        <v>0</v>
      </c>
      <c r="E90" s="663">
        <v>0</v>
      </c>
      <c r="F90" s="663">
        <v>0</v>
      </c>
      <c r="G90" s="663">
        <v>0</v>
      </c>
      <c r="H90" s="663">
        <v>0</v>
      </c>
      <c r="I90" s="663">
        <v>0</v>
      </c>
      <c r="J90" s="663">
        <v>0</v>
      </c>
      <c r="K90" s="663">
        <v>0</v>
      </c>
      <c r="L90" s="663">
        <v>0</v>
      </c>
      <c r="M90" s="663">
        <v>0</v>
      </c>
      <c r="N90" s="663">
        <v>0</v>
      </c>
      <c r="O90" s="663"/>
      <c r="P90" s="13" t="str">
        <f t="shared" si="36"/>
        <v>Entertainment</v>
      </c>
      <c r="Q90" s="665">
        <f t="shared" si="37"/>
        <v>0</v>
      </c>
      <c r="R90" s="666">
        <f t="shared" si="38"/>
        <v>0</v>
      </c>
      <c r="S90" s="666">
        <f t="shared" si="39"/>
        <v>0</v>
      </c>
      <c r="T90" s="666">
        <f t="shared" si="40"/>
        <v>0</v>
      </c>
      <c r="U90" s="666">
        <f t="shared" si="41"/>
        <v>0</v>
      </c>
      <c r="V90" s="666">
        <f t="shared" si="42"/>
        <v>0</v>
      </c>
      <c r="W90" s="666">
        <f t="shared" si="43"/>
        <v>0</v>
      </c>
      <c r="X90" s="666">
        <f t="shared" si="44"/>
        <v>0</v>
      </c>
      <c r="Y90" s="666">
        <f t="shared" si="45"/>
        <v>0</v>
      </c>
      <c r="Z90" s="666">
        <f t="shared" si="46"/>
        <v>0</v>
      </c>
      <c r="AA90" s="666">
        <f t="shared" si="47"/>
        <v>0</v>
      </c>
      <c r="AB90" s="666">
        <f t="shared" si="48"/>
        <v>0</v>
      </c>
    </row>
    <row r="91" spans="1:28" s="335" customFormat="1" ht="12" x14ac:dyDescent="0.2">
      <c r="A91" s="175"/>
      <c r="B91" s="13" t="s">
        <v>10757</v>
      </c>
      <c r="C91" s="663">
        <v>0</v>
      </c>
      <c r="D91" s="663">
        <v>0</v>
      </c>
      <c r="E91" s="663">
        <v>0</v>
      </c>
      <c r="F91" s="663">
        <v>0</v>
      </c>
      <c r="G91" s="663">
        <v>0</v>
      </c>
      <c r="H91" s="663">
        <v>0</v>
      </c>
      <c r="I91" s="663">
        <v>0</v>
      </c>
      <c r="J91" s="663">
        <v>0</v>
      </c>
      <c r="K91" s="663">
        <v>0</v>
      </c>
      <c r="L91" s="663">
        <v>0</v>
      </c>
      <c r="M91" s="663">
        <v>0</v>
      </c>
      <c r="N91" s="663">
        <v>0</v>
      </c>
      <c r="O91" s="663"/>
      <c r="P91" s="13" t="str">
        <f t="shared" si="36"/>
        <v>Establishment fee</v>
      </c>
      <c r="Q91" s="665">
        <f t="shared" si="37"/>
        <v>0</v>
      </c>
      <c r="R91" s="666">
        <f t="shared" si="38"/>
        <v>0</v>
      </c>
      <c r="S91" s="666">
        <f t="shared" si="39"/>
        <v>0</v>
      </c>
      <c r="T91" s="666">
        <f t="shared" si="40"/>
        <v>0</v>
      </c>
      <c r="U91" s="666">
        <f t="shared" si="41"/>
        <v>0</v>
      </c>
      <c r="V91" s="666">
        <f t="shared" si="42"/>
        <v>0</v>
      </c>
      <c r="W91" s="666">
        <f t="shared" si="43"/>
        <v>0</v>
      </c>
      <c r="X91" s="666">
        <f t="shared" si="44"/>
        <v>0</v>
      </c>
      <c r="Y91" s="666">
        <f t="shared" si="45"/>
        <v>0</v>
      </c>
      <c r="Z91" s="666">
        <f t="shared" si="46"/>
        <v>0</v>
      </c>
      <c r="AA91" s="666">
        <f t="shared" si="47"/>
        <v>0</v>
      </c>
      <c r="AB91" s="666">
        <f t="shared" si="48"/>
        <v>0</v>
      </c>
    </row>
    <row r="92" spans="1:28" s="335" customFormat="1" ht="12" x14ac:dyDescent="0.2">
      <c r="A92" s="175"/>
      <c r="B92" s="13" t="s">
        <v>9935</v>
      </c>
      <c r="C92" s="663">
        <v>46.08</v>
      </c>
      <c r="D92" s="663">
        <v>0</v>
      </c>
      <c r="E92" s="663">
        <v>0</v>
      </c>
      <c r="F92" s="663">
        <v>0</v>
      </c>
      <c r="G92" s="663">
        <v>34.56</v>
      </c>
      <c r="H92" s="663">
        <v>0</v>
      </c>
      <c r="I92" s="663">
        <v>0</v>
      </c>
      <c r="J92" s="663">
        <v>0</v>
      </c>
      <c r="K92" s="663">
        <v>0</v>
      </c>
      <c r="L92" s="663">
        <v>0</v>
      </c>
      <c r="M92" s="663">
        <v>0</v>
      </c>
      <c r="N92" s="663">
        <v>0</v>
      </c>
      <c r="O92" s="663"/>
      <c r="P92" s="13" t="str">
        <f t="shared" si="36"/>
        <v>Freight &amp; Courier</v>
      </c>
      <c r="Q92" s="665">
        <f t="shared" si="37"/>
        <v>46.08</v>
      </c>
      <c r="R92" s="666">
        <f t="shared" si="38"/>
        <v>46.08</v>
      </c>
      <c r="S92" s="666">
        <f t="shared" si="39"/>
        <v>46.08</v>
      </c>
      <c r="T92" s="666">
        <f t="shared" si="40"/>
        <v>46.08</v>
      </c>
      <c r="U92" s="666">
        <f t="shared" si="41"/>
        <v>80.64</v>
      </c>
      <c r="V92" s="666">
        <f t="shared" si="42"/>
        <v>80.64</v>
      </c>
      <c r="W92" s="666">
        <f t="shared" si="43"/>
        <v>80.64</v>
      </c>
      <c r="X92" s="666">
        <f t="shared" si="44"/>
        <v>80.64</v>
      </c>
      <c r="Y92" s="666">
        <f t="shared" si="45"/>
        <v>80.64</v>
      </c>
      <c r="Z92" s="666">
        <f t="shared" si="46"/>
        <v>80.64</v>
      </c>
      <c r="AA92" s="666">
        <f t="shared" si="47"/>
        <v>80.64</v>
      </c>
      <c r="AB92" s="666">
        <f t="shared" si="48"/>
        <v>80.64</v>
      </c>
    </row>
    <row r="93" spans="1:28" s="335" customFormat="1" ht="12" x14ac:dyDescent="0.2">
      <c r="A93" s="175"/>
      <c r="B93" s="13" t="s">
        <v>387</v>
      </c>
      <c r="C93" s="663">
        <v>0</v>
      </c>
      <c r="D93" s="663">
        <v>0</v>
      </c>
      <c r="E93" s="663">
        <v>0</v>
      </c>
      <c r="F93" s="663">
        <v>0</v>
      </c>
      <c r="G93" s="663">
        <v>0</v>
      </c>
      <c r="H93" s="663">
        <v>0</v>
      </c>
      <c r="I93" s="663">
        <v>0</v>
      </c>
      <c r="J93" s="663">
        <v>0</v>
      </c>
      <c r="K93" s="663">
        <v>0</v>
      </c>
      <c r="L93" s="663">
        <v>0</v>
      </c>
      <c r="M93" s="663">
        <v>0</v>
      </c>
      <c r="N93" s="663">
        <v>0</v>
      </c>
      <c r="O93" s="663"/>
      <c r="P93" s="13" t="str">
        <f t="shared" si="36"/>
        <v>General Expenses</v>
      </c>
      <c r="Q93" s="665">
        <f t="shared" si="37"/>
        <v>0</v>
      </c>
      <c r="R93" s="666">
        <f t="shared" si="38"/>
        <v>0</v>
      </c>
      <c r="S93" s="666">
        <f t="shared" si="39"/>
        <v>0</v>
      </c>
      <c r="T93" s="666">
        <f t="shared" si="40"/>
        <v>0</v>
      </c>
      <c r="U93" s="666">
        <f t="shared" si="41"/>
        <v>0</v>
      </c>
      <c r="V93" s="666">
        <f t="shared" si="42"/>
        <v>0</v>
      </c>
      <c r="W93" s="666">
        <f t="shared" si="43"/>
        <v>0</v>
      </c>
      <c r="X93" s="666">
        <f t="shared" si="44"/>
        <v>0</v>
      </c>
      <c r="Y93" s="666">
        <f t="shared" si="45"/>
        <v>0</v>
      </c>
      <c r="Z93" s="666">
        <f t="shared" si="46"/>
        <v>0</v>
      </c>
      <c r="AA93" s="666">
        <f t="shared" si="47"/>
        <v>0</v>
      </c>
      <c r="AB93" s="666">
        <f t="shared" si="48"/>
        <v>0</v>
      </c>
    </row>
    <row r="94" spans="1:28" s="335" customFormat="1" ht="12" x14ac:dyDescent="0.2">
      <c r="A94" s="175"/>
      <c r="B94" s="13" t="s">
        <v>395</v>
      </c>
      <c r="C94" s="663">
        <v>0</v>
      </c>
      <c r="D94" s="663">
        <v>0</v>
      </c>
      <c r="E94" s="663">
        <v>0</v>
      </c>
      <c r="F94" s="663">
        <v>0</v>
      </c>
      <c r="G94" s="663">
        <v>0</v>
      </c>
      <c r="H94" s="663">
        <v>1499.31</v>
      </c>
      <c r="I94" s="663">
        <v>0</v>
      </c>
      <c r="J94" s="663">
        <v>0</v>
      </c>
      <c r="K94" s="663">
        <v>0</v>
      </c>
      <c r="L94" s="663">
        <v>1200.33</v>
      </c>
      <c r="M94" s="663">
        <v>0</v>
      </c>
      <c r="N94" s="663">
        <v>-475.3</v>
      </c>
      <c r="O94" s="663"/>
      <c r="P94" s="13" t="str">
        <f t="shared" si="36"/>
        <v>Insurance</v>
      </c>
      <c r="Q94" s="665">
        <f t="shared" si="37"/>
        <v>0</v>
      </c>
      <c r="R94" s="666">
        <f t="shared" si="38"/>
        <v>0</v>
      </c>
      <c r="S94" s="666">
        <f t="shared" si="39"/>
        <v>0</v>
      </c>
      <c r="T94" s="666">
        <f t="shared" si="40"/>
        <v>0</v>
      </c>
      <c r="U94" s="666">
        <f t="shared" si="41"/>
        <v>0</v>
      </c>
      <c r="V94" s="666">
        <f t="shared" si="42"/>
        <v>1499.31</v>
      </c>
      <c r="W94" s="666">
        <f t="shared" si="43"/>
        <v>1499.31</v>
      </c>
      <c r="X94" s="666">
        <f t="shared" si="44"/>
        <v>1499.31</v>
      </c>
      <c r="Y94" s="666">
        <f t="shared" si="45"/>
        <v>1499.31</v>
      </c>
      <c r="Z94" s="666">
        <f t="shared" si="46"/>
        <v>2699.64</v>
      </c>
      <c r="AA94" s="666">
        <f t="shared" si="47"/>
        <v>2699.64</v>
      </c>
      <c r="AB94" s="666">
        <f t="shared" si="48"/>
        <v>2224.3399999999997</v>
      </c>
    </row>
    <row r="95" spans="1:28" s="335" customFormat="1" ht="12" x14ac:dyDescent="0.2">
      <c r="A95" s="175"/>
      <c r="B95" s="13" t="s">
        <v>43</v>
      </c>
      <c r="C95" s="663">
        <v>0</v>
      </c>
      <c r="D95" s="663">
        <v>2987.6</v>
      </c>
      <c r="E95" s="663">
        <v>9399.5</v>
      </c>
      <c r="F95" s="663">
        <v>12269.4</v>
      </c>
      <c r="G95" s="663">
        <v>640.20000000000005</v>
      </c>
      <c r="H95" s="663">
        <v>0</v>
      </c>
      <c r="I95" s="663">
        <v>0</v>
      </c>
      <c r="J95" s="663">
        <v>0</v>
      </c>
      <c r="K95" s="663">
        <v>0</v>
      </c>
      <c r="L95" s="663">
        <v>0</v>
      </c>
      <c r="M95" s="663">
        <v>0</v>
      </c>
      <c r="N95" s="663">
        <v>0</v>
      </c>
      <c r="O95" s="663"/>
      <c r="P95" s="13" t="str">
        <f t="shared" si="36"/>
        <v>Legal expenses</v>
      </c>
      <c r="Q95" s="665">
        <f t="shared" si="37"/>
        <v>0</v>
      </c>
      <c r="R95" s="666">
        <f t="shared" si="38"/>
        <v>2987.6</v>
      </c>
      <c r="S95" s="666">
        <f t="shared" si="39"/>
        <v>12387.1</v>
      </c>
      <c r="T95" s="666">
        <f t="shared" si="40"/>
        <v>24656.5</v>
      </c>
      <c r="U95" s="666">
        <f t="shared" si="41"/>
        <v>25296.7</v>
      </c>
      <c r="V95" s="666">
        <f t="shared" si="42"/>
        <v>25296.7</v>
      </c>
      <c r="W95" s="666">
        <f t="shared" si="43"/>
        <v>25296.7</v>
      </c>
      <c r="X95" s="666">
        <f t="shared" si="44"/>
        <v>25296.7</v>
      </c>
      <c r="Y95" s="666">
        <f t="shared" si="45"/>
        <v>25296.7</v>
      </c>
      <c r="Z95" s="666">
        <f t="shared" si="46"/>
        <v>25296.7</v>
      </c>
      <c r="AA95" s="666">
        <f t="shared" si="47"/>
        <v>25296.7</v>
      </c>
      <c r="AB95" s="666">
        <f t="shared" si="48"/>
        <v>25296.7</v>
      </c>
    </row>
    <row r="96" spans="1:28" s="335" customFormat="1" ht="12" x14ac:dyDescent="0.2">
      <c r="A96" s="175"/>
      <c r="B96" s="13" t="s">
        <v>15628</v>
      </c>
      <c r="C96" s="663">
        <v>0</v>
      </c>
      <c r="D96" s="663">
        <v>0</v>
      </c>
      <c r="E96" s="663">
        <v>0</v>
      </c>
      <c r="F96" s="663">
        <v>0</v>
      </c>
      <c r="G96" s="663">
        <v>0</v>
      </c>
      <c r="H96" s="663">
        <v>0</v>
      </c>
      <c r="I96" s="663">
        <v>0</v>
      </c>
      <c r="J96" s="663">
        <v>0</v>
      </c>
      <c r="K96" s="663">
        <v>0</v>
      </c>
      <c r="L96" s="663">
        <v>0</v>
      </c>
      <c r="M96" s="663">
        <v>22.1</v>
      </c>
      <c r="N96" s="663">
        <v>0</v>
      </c>
      <c r="O96" s="663"/>
      <c r="P96" s="13" t="str">
        <f t="shared" si="36"/>
        <v>ListSure Ops Mgmt Fee</v>
      </c>
      <c r="Q96" s="665">
        <f t="shared" si="37"/>
        <v>0</v>
      </c>
      <c r="R96" s="666">
        <f t="shared" si="38"/>
        <v>0</v>
      </c>
      <c r="S96" s="666">
        <f t="shared" si="39"/>
        <v>0</v>
      </c>
      <c r="T96" s="666">
        <f t="shared" si="40"/>
        <v>0</v>
      </c>
      <c r="U96" s="666">
        <f t="shared" si="41"/>
        <v>0</v>
      </c>
      <c r="V96" s="666">
        <f t="shared" si="42"/>
        <v>0</v>
      </c>
      <c r="W96" s="666">
        <f t="shared" si="43"/>
        <v>0</v>
      </c>
      <c r="X96" s="666">
        <f t="shared" si="44"/>
        <v>0</v>
      </c>
      <c r="Y96" s="666">
        <f t="shared" si="45"/>
        <v>0</v>
      </c>
      <c r="Z96" s="666">
        <f t="shared" si="46"/>
        <v>0</v>
      </c>
      <c r="AA96" s="666">
        <f t="shared" si="47"/>
        <v>22.1</v>
      </c>
      <c r="AB96" s="666">
        <f t="shared" si="48"/>
        <v>22.1</v>
      </c>
    </row>
    <row r="97" spans="1:28" s="335" customFormat="1" ht="12" x14ac:dyDescent="0.2">
      <c r="A97" s="175"/>
      <c r="B97" s="13" t="s">
        <v>42</v>
      </c>
      <c r="C97" s="663">
        <v>18.86</v>
      </c>
      <c r="D97" s="663">
        <v>3618.16</v>
      </c>
      <c r="E97" s="663">
        <v>0</v>
      </c>
      <c r="F97" s="663">
        <v>13220.67</v>
      </c>
      <c r="G97" s="663">
        <v>6447.62</v>
      </c>
      <c r="H97" s="663">
        <v>904.87</v>
      </c>
      <c r="I97" s="663">
        <v>1165.21</v>
      </c>
      <c r="J97" s="663">
        <v>100</v>
      </c>
      <c r="K97" s="663">
        <v>0</v>
      </c>
      <c r="L97" s="663">
        <v>220</v>
      </c>
      <c r="M97" s="663">
        <v>1262.92</v>
      </c>
      <c r="N97" s="663">
        <v>1480.55</v>
      </c>
      <c r="O97" s="663"/>
      <c r="P97" s="13" t="str">
        <f t="shared" si="36"/>
        <v>Marketing</v>
      </c>
      <c r="Q97" s="665">
        <f t="shared" si="37"/>
        <v>18.86</v>
      </c>
      <c r="R97" s="666">
        <f t="shared" si="38"/>
        <v>3637.02</v>
      </c>
      <c r="S97" s="666">
        <f t="shared" si="39"/>
        <v>3637.02</v>
      </c>
      <c r="T97" s="666">
        <f t="shared" si="40"/>
        <v>16857.689999999999</v>
      </c>
      <c r="U97" s="666">
        <f t="shared" si="41"/>
        <v>23305.309999999998</v>
      </c>
      <c r="V97" s="666">
        <f t="shared" si="42"/>
        <v>24210.179999999997</v>
      </c>
      <c r="W97" s="666">
        <f t="shared" si="43"/>
        <v>25375.389999999996</v>
      </c>
      <c r="X97" s="666">
        <f t="shared" si="44"/>
        <v>25475.389999999996</v>
      </c>
      <c r="Y97" s="666">
        <f t="shared" si="45"/>
        <v>25475.389999999996</v>
      </c>
      <c r="Z97" s="666">
        <f t="shared" si="46"/>
        <v>25695.389999999996</v>
      </c>
      <c r="AA97" s="666">
        <f t="shared" si="47"/>
        <v>26958.309999999998</v>
      </c>
      <c r="AB97" s="666">
        <f t="shared" si="48"/>
        <v>28438.859999999997</v>
      </c>
    </row>
    <row r="98" spans="1:28" s="335" customFormat="1" ht="12" x14ac:dyDescent="0.2">
      <c r="A98" s="175"/>
      <c r="B98" s="13" t="s">
        <v>16769</v>
      </c>
      <c r="C98" s="663">
        <v>-83.29</v>
      </c>
      <c r="D98" s="663">
        <v>172.34</v>
      </c>
      <c r="E98" s="663">
        <v>0</v>
      </c>
      <c r="F98" s="663">
        <v>308.31</v>
      </c>
      <c r="G98" s="663">
        <v>207.26</v>
      </c>
      <c r="H98" s="663">
        <v>223.28</v>
      </c>
      <c r="I98" s="663">
        <v>163.95</v>
      </c>
      <c r="J98" s="663">
        <v>176.06</v>
      </c>
      <c r="K98" s="663">
        <v>203.26</v>
      </c>
      <c r="L98" s="663">
        <v>107.19</v>
      </c>
      <c r="M98" s="663">
        <v>534.02</v>
      </c>
      <c r="N98" s="663">
        <v>2025.21</v>
      </c>
      <c r="O98" s="663"/>
      <c r="P98" s="13" t="str">
        <f t="shared" si="36"/>
        <v>Motor Vehicle Expenses</v>
      </c>
      <c r="Q98" s="665">
        <f t="shared" si="37"/>
        <v>-83.29</v>
      </c>
      <c r="R98" s="666">
        <f t="shared" si="38"/>
        <v>89.05</v>
      </c>
      <c r="S98" s="666">
        <f t="shared" si="39"/>
        <v>89.05</v>
      </c>
      <c r="T98" s="666">
        <f t="shared" si="40"/>
        <v>397.36</v>
      </c>
      <c r="U98" s="666">
        <f t="shared" si="41"/>
        <v>604.62</v>
      </c>
      <c r="V98" s="666">
        <f t="shared" si="42"/>
        <v>827.9</v>
      </c>
      <c r="W98" s="666">
        <f t="shared" si="43"/>
        <v>991.84999999999991</v>
      </c>
      <c r="X98" s="666">
        <f t="shared" si="44"/>
        <v>1167.9099999999999</v>
      </c>
      <c r="Y98" s="666">
        <f t="shared" si="45"/>
        <v>1371.1699999999998</v>
      </c>
      <c r="Z98" s="666">
        <f t="shared" si="46"/>
        <v>1478.36</v>
      </c>
      <c r="AA98" s="666">
        <f t="shared" si="47"/>
        <v>2012.3799999999999</v>
      </c>
      <c r="AB98" s="666">
        <f t="shared" si="48"/>
        <v>4037.59</v>
      </c>
    </row>
    <row r="99" spans="1:28" s="335" customFormat="1" ht="12" x14ac:dyDescent="0.2">
      <c r="A99" s="175"/>
      <c r="B99" s="13" t="s">
        <v>41</v>
      </c>
      <c r="C99" s="663">
        <v>1532.31</v>
      </c>
      <c r="D99" s="663">
        <v>235.65</v>
      </c>
      <c r="E99" s="663">
        <v>0</v>
      </c>
      <c r="F99" s="663">
        <v>1274.3900000000001</v>
      </c>
      <c r="G99" s="663">
        <v>616.51</v>
      </c>
      <c r="H99" s="663">
        <v>-2378.2600000000002</v>
      </c>
      <c r="I99" s="663">
        <v>19.690000000000001</v>
      </c>
      <c r="J99" s="663">
        <v>33.18</v>
      </c>
      <c r="K99" s="663">
        <v>876.83</v>
      </c>
      <c r="L99" s="663">
        <v>630.99</v>
      </c>
      <c r="M99" s="663">
        <v>445</v>
      </c>
      <c r="N99" s="663">
        <v>106.94</v>
      </c>
      <c r="O99" s="663"/>
      <c r="P99" s="13" t="str">
        <f t="shared" si="36"/>
        <v>Office Expenses</v>
      </c>
      <c r="Q99" s="665">
        <f t="shared" si="37"/>
        <v>1532.31</v>
      </c>
      <c r="R99" s="666">
        <f t="shared" si="38"/>
        <v>1767.96</v>
      </c>
      <c r="S99" s="666">
        <f t="shared" si="39"/>
        <v>1767.96</v>
      </c>
      <c r="T99" s="666">
        <f t="shared" si="40"/>
        <v>3042.3500000000004</v>
      </c>
      <c r="U99" s="666">
        <f t="shared" si="41"/>
        <v>3658.8600000000006</v>
      </c>
      <c r="V99" s="666">
        <f t="shared" si="42"/>
        <v>1280.6000000000004</v>
      </c>
      <c r="W99" s="666">
        <f t="shared" si="43"/>
        <v>1300.2900000000004</v>
      </c>
      <c r="X99" s="666">
        <f t="shared" si="44"/>
        <v>1333.4700000000005</v>
      </c>
      <c r="Y99" s="666">
        <f t="shared" si="45"/>
        <v>2210.3000000000006</v>
      </c>
      <c r="Z99" s="666">
        <f t="shared" si="46"/>
        <v>2841.2900000000009</v>
      </c>
      <c r="AA99" s="666">
        <f t="shared" si="47"/>
        <v>3286.2900000000009</v>
      </c>
      <c r="AB99" s="666">
        <f t="shared" si="48"/>
        <v>3393.2300000000009</v>
      </c>
    </row>
    <row r="100" spans="1:28" s="335" customFormat="1" ht="12" x14ac:dyDescent="0.2">
      <c r="A100" s="175"/>
      <c r="B100" s="13" t="s">
        <v>40</v>
      </c>
      <c r="C100" s="663">
        <v>96</v>
      </c>
      <c r="D100" s="663">
        <v>22</v>
      </c>
      <c r="E100" s="663">
        <v>0</v>
      </c>
      <c r="F100" s="663">
        <v>21.4</v>
      </c>
      <c r="G100" s="663">
        <v>0</v>
      </c>
      <c r="H100" s="663">
        <v>0</v>
      </c>
      <c r="I100" s="663">
        <v>0</v>
      </c>
      <c r="J100" s="663">
        <v>0</v>
      </c>
      <c r="K100" s="663">
        <v>0</v>
      </c>
      <c r="L100" s="663">
        <v>0</v>
      </c>
      <c r="M100" s="663">
        <v>0</v>
      </c>
      <c r="N100" s="663">
        <v>0</v>
      </c>
      <c r="O100" s="682"/>
      <c r="P100" s="13" t="str">
        <f t="shared" si="36"/>
        <v>Parking</v>
      </c>
      <c r="Q100" s="665">
        <f t="shared" si="37"/>
        <v>96</v>
      </c>
      <c r="R100" s="666">
        <f t="shared" si="38"/>
        <v>118</v>
      </c>
      <c r="S100" s="666">
        <f t="shared" si="39"/>
        <v>118</v>
      </c>
      <c r="T100" s="666">
        <f t="shared" si="40"/>
        <v>139.4</v>
      </c>
      <c r="U100" s="666">
        <f t="shared" si="41"/>
        <v>139.4</v>
      </c>
      <c r="V100" s="666">
        <f t="shared" si="42"/>
        <v>139.4</v>
      </c>
      <c r="W100" s="666">
        <f t="shared" si="43"/>
        <v>139.4</v>
      </c>
      <c r="X100" s="666">
        <f t="shared" si="44"/>
        <v>139.4</v>
      </c>
      <c r="Y100" s="666">
        <f t="shared" si="45"/>
        <v>139.4</v>
      </c>
      <c r="Z100" s="666">
        <f t="shared" si="46"/>
        <v>139.4</v>
      </c>
      <c r="AA100" s="666">
        <f t="shared" si="47"/>
        <v>139.4</v>
      </c>
      <c r="AB100" s="666">
        <f t="shared" si="48"/>
        <v>139.4</v>
      </c>
    </row>
    <row r="101" spans="1:28" s="335" customFormat="1" ht="12" x14ac:dyDescent="0.2">
      <c r="A101" s="175"/>
      <c r="B101" s="13" t="s">
        <v>39</v>
      </c>
      <c r="C101" s="663">
        <v>0</v>
      </c>
      <c r="D101" s="663">
        <v>0</v>
      </c>
      <c r="E101" s="663">
        <v>0</v>
      </c>
      <c r="F101" s="663">
        <v>0</v>
      </c>
      <c r="G101" s="663">
        <v>0</v>
      </c>
      <c r="H101" s="663">
        <v>0</v>
      </c>
      <c r="I101" s="663">
        <v>0</v>
      </c>
      <c r="J101" s="663">
        <v>0</v>
      </c>
      <c r="K101" s="663">
        <v>0</v>
      </c>
      <c r="L101" s="663">
        <v>0</v>
      </c>
      <c r="M101" s="663">
        <v>0</v>
      </c>
      <c r="N101" s="663">
        <v>0</v>
      </c>
      <c r="O101" s="682"/>
      <c r="P101" s="13" t="str">
        <f t="shared" si="36"/>
        <v>Printing &amp; Stationery</v>
      </c>
      <c r="Q101" s="665">
        <f t="shared" si="37"/>
        <v>0</v>
      </c>
      <c r="R101" s="666">
        <f t="shared" si="38"/>
        <v>0</v>
      </c>
      <c r="S101" s="666">
        <f t="shared" si="39"/>
        <v>0</v>
      </c>
      <c r="T101" s="666">
        <f t="shared" si="40"/>
        <v>0</v>
      </c>
      <c r="U101" s="666">
        <f t="shared" si="41"/>
        <v>0</v>
      </c>
      <c r="V101" s="666">
        <f t="shared" si="42"/>
        <v>0</v>
      </c>
      <c r="W101" s="666">
        <f t="shared" si="43"/>
        <v>0</v>
      </c>
      <c r="X101" s="666">
        <f t="shared" si="44"/>
        <v>0</v>
      </c>
      <c r="Y101" s="666">
        <f t="shared" si="45"/>
        <v>0</v>
      </c>
      <c r="Z101" s="666">
        <f t="shared" si="46"/>
        <v>0</v>
      </c>
      <c r="AA101" s="666">
        <f t="shared" si="47"/>
        <v>0</v>
      </c>
      <c r="AB101" s="666">
        <f t="shared" si="48"/>
        <v>0</v>
      </c>
    </row>
    <row r="102" spans="1:28" s="335" customFormat="1" ht="12" x14ac:dyDescent="0.2">
      <c r="A102" s="175"/>
      <c r="B102" s="13" t="s">
        <v>9936</v>
      </c>
      <c r="C102" s="663">
        <v>0</v>
      </c>
      <c r="D102" s="663">
        <v>0</v>
      </c>
      <c r="E102" s="663">
        <v>0</v>
      </c>
      <c r="F102" s="663">
        <v>0</v>
      </c>
      <c r="G102" s="663">
        <v>0</v>
      </c>
      <c r="H102" s="663">
        <v>0</v>
      </c>
      <c r="I102" s="663">
        <v>0</v>
      </c>
      <c r="J102" s="663">
        <v>0</v>
      </c>
      <c r="K102" s="663">
        <v>0</v>
      </c>
      <c r="L102" s="663">
        <v>0</v>
      </c>
      <c r="M102" s="663">
        <v>0</v>
      </c>
      <c r="N102" s="663">
        <v>0</v>
      </c>
      <c r="O102" s="682"/>
      <c r="P102" s="13" t="str">
        <f t="shared" si="36"/>
        <v>Regulatory Fee</v>
      </c>
      <c r="Q102" s="665">
        <f t="shared" si="37"/>
        <v>0</v>
      </c>
      <c r="R102" s="666">
        <f t="shared" si="38"/>
        <v>0</v>
      </c>
      <c r="S102" s="666">
        <f t="shared" si="39"/>
        <v>0</v>
      </c>
      <c r="T102" s="666">
        <f t="shared" si="40"/>
        <v>0</v>
      </c>
      <c r="U102" s="666">
        <f t="shared" si="41"/>
        <v>0</v>
      </c>
      <c r="V102" s="666">
        <f t="shared" si="42"/>
        <v>0</v>
      </c>
      <c r="W102" s="666">
        <f t="shared" si="43"/>
        <v>0</v>
      </c>
      <c r="X102" s="666">
        <f t="shared" si="44"/>
        <v>0</v>
      </c>
      <c r="Y102" s="666">
        <f t="shared" si="45"/>
        <v>0</v>
      </c>
      <c r="Z102" s="666">
        <f t="shared" si="46"/>
        <v>0</v>
      </c>
      <c r="AA102" s="666">
        <f t="shared" si="47"/>
        <v>0</v>
      </c>
      <c r="AB102" s="666">
        <f t="shared" si="48"/>
        <v>0</v>
      </c>
    </row>
    <row r="103" spans="1:28" s="335" customFormat="1" ht="12" x14ac:dyDescent="0.2">
      <c r="A103" s="175"/>
      <c r="B103" s="13" t="s">
        <v>38</v>
      </c>
      <c r="C103" s="663">
        <v>0</v>
      </c>
      <c r="D103" s="663">
        <v>0</v>
      </c>
      <c r="E103" s="663">
        <v>0</v>
      </c>
      <c r="F103" s="663">
        <v>0</v>
      </c>
      <c r="G103" s="663">
        <v>0</v>
      </c>
      <c r="H103" s="663">
        <v>0</v>
      </c>
      <c r="I103" s="663">
        <v>0</v>
      </c>
      <c r="J103" s="663">
        <v>0</v>
      </c>
      <c r="K103" s="663">
        <v>0</v>
      </c>
      <c r="L103" s="663">
        <v>0</v>
      </c>
      <c r="M103" s="663">
        <v>0</v>
      </c>
      <c r="N103" s="663">
        <v>0</v>
      </c>
      <c r="O103" s="682"/>
      <c r="P103" s="13" t="str">
        <f t="shared" si="36"/>
        <v>Rent</v>
      </c>
      <c r="Q103" s="665">
        <f t="shared" si="37"/>
        <v>0</v>
      </c>
      <c r="R103" s="666">
        <f t="shared" si="38"/>
        <v>0</v>
      </c>
      <c r="S103" s="666">
        <f t="shared" si="39"/>
        <v>0</v>
      </c>
      <c r="T103" s="666">
        <f t="shared" si="40"/>
        <v>0</v>
      </c>
      <c r="U103" s="666">
        <f t="shared" si="41"/>
        <v>0</v>
      </c>
      <c r="V103" s="666">
        <f t="shared" si="42"/>
        <v>0</v>
      </c>
      <c r="W103" s="666">
        <f t="shared" si="43"/>
        <v>0</v>
      </c>
      <c r="X103" s="666">
        <f t="shared" si="44"/>
        <v>0</v>
      </c>
      <c r="Y103" s="666">
        <f t="shared" si="45"/>
        <v>0</v>
      </c>
      <c r="Z103" s="666">
        <f t="shared" si="46"/>
        <v>0</v>
      </c>
      <c r="AA103" s="666">
        <f t="shared" si="47"/>
        <v>0</v>
      </c>
      <c r="AB103" s="666">
        <f t="shared" si="48"/>
        <v>0</v>
      </c>
    </row>
    <row r="104" spans="1:28" s="335" customFormat="1" ht="12" x14ac:dyDescent="0.2">
      <c r="A104" s="175"/>
      <c r="B104" s="13" t="s">
        <v>1311</v>
      </c>
      <c r="C104" s="663">
        <v>0</v>
      </c>
      <c r="D104" s="663">
        <v>0</v>
      </c>
      <c r="E104" s="663">
        <v>0</v>
      </c>
      <c r="F104" s="663">
        <v>0</v>
      </c>
      <c r="G104" s="663">
        <v>0</v>
      </c>
      <c r="H104" s="663">
        <v>0</v>
      </c>
      <c r="I104" s="663">
        <v>0</v>
      </c>
      <c r="J104" s="663">
        <v>0</v>
      </c>
      <c r="K104" s="663">
        <v>0</v>
      </c>
      <c r="L104" s="663">
        <v>0</v>
      </c>
      <c r="M104" s="663">
        <v>0</v>
      </c>
      <c r="N104" s="663">
        <v>0</v>
      </c>
      <c r="O104" s="682"/>
      <c r="P104" s="13" t="str">
        <f t="shared" si="36"/>
        <v>Sponsorship</v>
      </c>
      <c r="Q104" s="665">
        <f t="shared" si="37"/>
        <v>0</v>
      </c>
      <c r="R104" s="666">
        <f t="shared" si="38"/>
        <v>0</v>
      </c>
      <c r="S104" s="666">
        <f t="shared" si="39"/>
        <v>0</v>
      </c>
      <c r="T104" s="666">
        <f t="shared" si="40"/>
        <v>0</v>
      </c>
      <c r="U104" s="666">
        <f t="shared" si="41"/>
        <v>0</v>
      </c>
      <c r="V104" s="666">
        <f t="shared" si="42"/>
        <v>0</v>
      </c>
      <c r="W104" s="666">
        <f t="shared" si="43"/>
        <v>0</v>
      </c>
      <c r="X104" s="666">
        <f t="shared" si="44"/>
        <v>0</v>
      </c>
      <c r="Y104" s="666">
        <f t="shared" si="45"/>
        <v>0</v>
      </c>
      <c r="Z104" s="666">
        <f t="shared" si="46"/>
        <v>0</v>
      </c>
      <c r="AA104" s="666">
        <f t="shared" si="47"/>
        <v>0</v>
      </c>
      <c r="AB104" s="666">
        <f t="shared" si="48"/>
        <v>0</v>
      </c>
    </row>
    <row r="105" spans="1:28" s="335" customFormat="1" ht="12" x14ac:dyDescent="0.2">
      <c r="A105" s="175"/>
      <c r="B105" s="13" t="s">
        <v>9937</v>
      </c>
      <c r="C105" s="663">
        <v>0</v>
      </c>
      <c r="D105" s="663">
        <v>0</v>
      </c>
      <c r="E105" s="663">
        <v>0</v>
      </c>
      <c r="F105" s="663">
        <v>0</v>
      </c>
      <c r="G105" s="663">
        <v>0</v>
      </c>
      <c r="H105" s="663">
        <v>0</v>
      </c>
      <c r="I105" s="663">
        <v>0</v>
      </c>
      <c r="J105" s="663">
        <v>0</v>
      </c>
      <c r="K105" s="663">
        <v>0</v>
      </c>
      <c r="L105" s="663">
        <v>0</v>
      </c>
      <c r="M105" s="663">
        <v>0</v>
      </c>
      <c r="N105" s="663">
        <v>0</v>
      </c>
      <c r="O105" s="682"/>
      <c r="P105" s="13" t="str">
        <f t="shared" si="36"/>
        <v>Staff Training</v>
      </c>
      <c r="Q105" s="665">
        <f t="shared" si="37"/>
        <v>0</v>
      </c>
      <c r="R105" s="666">
        <f t="shared" si="38"/>
        <v>0</v>
      </c>
      <c r="S105" s="666">
        <f t="shared" si="39"/>
        <v>0</v>
      </c>
      <c r="T105" s="666">
        <f t="shared" si="40"/>
        <v>0</v>
      </c>
      <c r="U105" s="666">
        <f t="shared" si="41"/>
        <v>0</v>
      </c>
      <c r="V105" s="666">
        <f t="shared" si="42"/>
        <v>0</v>
      </c>
      <c r="W105" s="666">
        <f t="shared" si="43"/>
        <v>0</v>
      </c>
      <c r="X105" s="666">
        <f t="shared" si="44"/>
        <v>0</v>
      </c>
      <c r="Y105" s="666">
        <f t="shared" si="45"/>
        <v>0</v>
      </c>
      <c r="Z105" s="666">
        <f t="shared" si="46"/>
        <v>0</v>
      </c>
      <c r="AA105" s="666">
        <f t="shared" si="47"/>
        <v>0</v>
      </c>
      <c r="AB105" s="666">
        <f t="shared" si="48"/>
        <v>0</v>
      </c>
    </row>
    <row r="106" spans="1:28" s="335" customFormat="1" ht="12" x14ac:dyDescent="0.2">
      <c r="A106" s="175"/>
      <c r="B106" s="13" t="s">
        <v>20454</v>
      </c>
      <c r="C106" s="663">
        <v>1100</v>
      </c>
      <c r="D106" s="663">
        <v>0</v>
      </c>
      <c r="E106" s="663">
        <v>0</v>
      </c>
      <c r="F106" s="663">
        <v>0</v>
      </c>
      <c r="G106" s="663">
        <v>0</v>
      </c>
      <c r="H106" s="663">
        <v>0</v>
      </c>
      <c r="I106" s="663">
        <v>0</v>
      </c>
      <c r="J106" s="663">
        <v>0</v>
      </c>
      <c r="K106" s="663">
        <v>0</v>
      </c>
      <c r="L106" s="663">
        <v>0</v>
      </c>
      <c r="M106" s="663">
        <v>0</v>
      </c>
      <c r="N106" s="663">
        <v>0</v>
      </c>
      <c r="O106" s="682"/>
      <c r="P106" s="13" t="str">
        <f t="shared" si="36"/>
        <v>Steadfast Corporate Guarantee</v>
      </c>
      <c r="Q106" s="665">
        <f t="shared" si="37"/>
        <v>1100</v>
      </c>
      <c r="R106" s="666">
        <f t="shared" si="38"/>
        <v>1100</v>
      </c>
      <c r="S106" s="666">
        <f t="shared" si="39"/>
        <v>1100</v>
      </c>
      <c r="T106" s="666">
        <f t="shared" si="40"/>
        <v>1100</v>
      </c>
      <c r="U106" s="666">
        <f t="shared" si="41"/>
        <v>1100</v>
      </c>
      <c r="V106" s="666">
        <f t="shared" si="42"/>
        <v>1100</v>
      </c>
      <c r="W106" s="666">
        <f t="shared" si="43"/>
        <v>1100</v>
      </c>
      <c r="X106" s="666">
        <f t="shared" si="44"/>
        <v>1100</v>
      </c>
      <c r="Y106" s="666">
        <f t="shared" si="45"/>
        <v>1100</v>
      </c>
      <c r="Z106" s="666">
        <f t="shared" si="46"/>
        <v>1100</v>
      </c>
      <c r="AA106" s="666">
        <f t="shared" si="47"/>
        <v>1100</v>
      </c>
      <c r="AB106" s="666">
        <f t="shared" si="48"/>
        <v>1100</v>
      </c>
    </row>
    <row r="107" spans="1:28" s="335" customFormat="1" ht="12" x14ac:dyDescent="0.2">
      <c r="A107" s="175"/>
      <c r="B107" s="13" t="s">
        <v>37</v>
      </c>
      <c r="C107" s="663">
        <v>779.5</v>
      </c>
      <c r="D107" s="663">
        <v>666.91</v>
      </c>
      <c r="E107" s="663">
        <v>853.85</v>
      </c>
      <c r="F107" s="663">
        <v>1276.42</v>
      </c>
      <c r="G107" s="663">
        <v>435.5</v>
      </c>
      <c r="H107" s="663">
        <v>1262.33</v>
      </c>
      <c r="I107" s="663">
        <v>659.31</v>
      </c>
      <c r="J107" s="663">
        <v>564.88</v>
      </c>
      <c r="K107" s="663">
        <v>629.23</v>
      </c>
      <c r="L107" s="663">
        <v>464.08</v>
      </c>
      <c r="M107" s="663">
        <v>660.11</v>
      </c>
      <c r="N107" s="663">
        <v>438.35</v>
      </c>
      <c r="O107" s="682"/>
      <c r="P107" s="13" t="str">
        <f t="shared" si="36"/>
        <v>Subscriptions</v>
      </c>
      <c r="Q107" s="665">
        <f t="shared" si="37"/>
        <v>779.5</v>
      </c>
      <c r="R107" s="666">
        <f t="shared" si="38"/>
        <v>1446.4099999999999</v>
      </c>
      <c r="S107" s="666">
        <f t="shared" si="39"/>
        <v>2300.2599999999998</v>
      </c>
      <c r="T107" s="666">
        <f t="shared" si="40"/>
        <v>3576.68</v>
      </c>
      <c r="U107" s="666">
        <f t="shared" si="41"/>
        <v>4012.18</v>
      </c>
      <c r="V107" s="666">
        <f t="shared" si="42"/>
        <v>5274.51</v>
      </c>
      <c r="W107" s="666">
        <f t="shared" si="43"/>
        <v>5933.82</v>
      </c>
      <c r="X107" s="666">
        <f t="shared" si="44"/>
        <v>6498.7</v>
      </c>
      <c r="Y107" s="666">
        <f t="shared" si="45"/>
        <v>7127.93</v>
      </c>
      <c r="Z107" s="666">
        <f t="shared" si="46"/>
        <v>7592.01</v>
      </c>
      <c r="AA107" s="666">
        <f t="shared" si="47"/>
        <v>8252.1200000000008</v>
      </c>
      <c r="AB107" s="666">
        <f t="shared" si="48"/>
        <v>8690.4700000000012</v>
      </c>
    </row>
    <row r="108" spans="1:28" s="335" customFormat="1" ht="12" x14ac:dyDescent="0.2">
      <c r="A108" s="175"/>
      <c r="B108" s="13" t="s">
        <v>186</v>
      </c>
      <c r="C108" s="663">
        <v>8343.82</v>
      </c>
      <c r="D108" s="663">
        <v>1559.6</v>
      </c>
      <c r="E108" s="663">
        <v>1480.59</v>
      </c>
      <c r="F108" s="663">
        <v>2906.98</v>
      </c>
      <c r="G108" s="663">
        <v>2559.4899999999998</v>
      </c>
      <c r="H108" s="663">
        <v>2772.76</v>
      </c>
      <c r="I108" s="663">
        <v>3962.41</v>
      </c>
      <c r="J108" s="663">
        <v>3208.78</v>
      </c>
      <c r="K108" s="663">
        <v>5254.31</v>
      </c>
      <c r="L108" s="663">
        <v>3464.55</v>
      </c>
      <c r="M108" s="663">
        <v>3637.23</v>
      </c>
      <c r="N108" s="663">
        <v>3427.46</v>
      </c>
      <c r="O108" s="682"/>
      <c r="P108" s="13" t="str">
        <f t="shared" si="36"/>
        <v>System License Fees</v>
      </c>
      <c r="Q108" s="665">
        <f t="shared" si="37"/>
        <v>8343.82</v>
      </c>
      <c r="R108" s="666">
        <f t="shared" si="38"/>
        <v>9903.42</v>
      </c>
      <c r="S108" s="666">
        <f t="shared" si="39"/>
        <v>11384.01</v>
      </c>
      <c r="T108" s="666">
        <f t="shared" si="40"/>
        <v>14290.99</v>
      </c>
      <c r="U108" s="666">
        <f t="shared" si="41"/>
        <v>16850.48</v>
      </c>
      <c r="V108" s="666">
        <f t="shared" si="42"/>
        <v>19623.239999999998</v>
      </c>
      <c r="W108" s="666">
        <f t="shared" si="43"/>
        <v>23585.649999999998</v>
      </c>
      <c r="X108" s="666">
        <f t="shared" si="44"/>
        <v>26794.429999999997</v>
      </c>
      <c r="Y108" s="666">
        <f t="shared" si="45"/>
        <v>32048.739999999998</v>
      </c>
      <c r="Z108" s="666">
        <f t="shared" si="46"/>
        <v>35513.29</v>
      </c>
      <c r="AA108" s="666">
        <f t="shared" si="47"/>
        <v>39150.520000000004</v>
      </c>
      <c r="AB108" s="666">
        <f t="shared" si="48"/>
        <v>42577.98</v>
      </c>
    </row>
    <row r="109" spans="1:28" s="335" customFormat="1" ht="12" x14ac:dyDescent="0.2">
      <c r="A109" s="175"/>
      <c r="B109" s="13" t="s">
        <v>1318</v>
      </c>
      <c r="C109" s="663">
        <v>0</v>
      </c>
      <c r="D109" s="663">
        <v>0</v>
      </c>
      <c r="E109" s="663">
        <v>0</v>
      </c>
      <c r="F109" s="663">
        <v>0</v>
      </c>
      <c r="G109" s="663">
        <v>0</v>
      </c>
      <c r="H109" s="663">
        <v>0</v>
      </c>
      <c r="I109" s="663">
        <v>0</v>
      </c>
      <c r="J109" s="663">
        <v>0</v>
      </c>
      <c r="K109" s="663">
        <v>0</v>
      </c>
      <c r="L109" s="663">
        <v>0</v>
      </c>
      <c r="M109" s="663">
        <v>0</v>
      </c>
      <c r="N109" s="663">
        <v>0</v>
      </c>
      <c r="O109" s="682"/>
      <c r="P109" s="13" t="str">
        <f t="shared" si="36"/>
        <v>System Support</v>
      </c>
      <c r="Q109" s="665">
        <f t="shared" si="37"/>
        <v>0</v>
      </c>
      <c r="R109" s="666">
        <f t="shared" si="38"/>
        <v>0</v>
      </c>
      <c r="S109" s="666">
        <f t="shared" si="39"/>
        <v>0</v>
      </c>
      <c r="T109" s="666">
        <f t="shared" si="40"/>
        <v>0</v>
      </c>
      <c r="U109" s="666">
        <f t="shared" si="41"/>
        <v>0</v>
      </c>
      <c r="V109" s="666">
        <f t="shared" si="42"/>
        <v>0</v>
      </c>
      <c r="W109" s="666">
        <f t="shared" si="43"/>
        <v>0</v>
      </c>
      <c r="X109" s="666">
        <f t="shared" si="44"/>
        <v>0</v>
      </c>
      <c r="Y109" s="666">
        <f t="shared" si="45"/>
        <v>0</v>
      </c>
      <c r="Z109" s="666">
        <f t="shared" si="46"/>
        <v>0</v>
      </c>
      <c r="AA109" s="666">
        <f t="shared" si="47"/>
        <v>0</v>
      </c>
      <c r="AB109" s="666">
        <f t="shared" si="48"/>
        <v>0</v>
      </c>
    </row>
    <row r="110" spans="1:28" s="335" customFormat="1" ht="12" x14ac:dyDescent="0.2">
      <c r="A110" s="175"/>
      <c r="B110" s="13" t="s">
        <v>9938</v>
      </c>
      <c r="C110" s="663">
        <v>182.44</v>
      </c>
      <c r="D110" s="663">
        <v>222.65</v>
      </c>
      <c r="E110" s="663">
        <v>315.08</v>
      </c>
      <c r="F110" s="663">
        <v>265.89999999999998</v>
      </c>
      <c r="G110" s="663">
        <v>44.9</v>
      </c>
      <c r="H110" s="663">
        <v>741.27</v>
      </c>
      <c r="I110" s="663">
        <v>44.9</v>
      </c>
      <c r="J110" s="663">
        <v>191.11</v>
      </c>
      <c r="K110" s="663">
        <v>44.9</v>
      </c>
      <c r="L110" s="663">
        <v>170.92</v>
      </c>
      <c r="M110" s="663">
        <v>207.91</v>
      </c>
      <c r="N110" s="663">
        <v>207.91</v>
      </c>
      <c r="O110" s="682"/>
      <c r="P110" s="13" t="str">
        <f t="shared" si="36"/>
        <v>Telephone &amp; Internet</v>
      </c>
      <c r="Q110" s="665">
        <f t="shared" si="37"/>
        <v>182.44</v>
      </c>
      <c r="R110" s="666">
        <f t="shared" si="38"/>
        <v>405.09000000000003</v>
      </c>
      <c r="S110" s="666">
        <f t="shared" si="39"/>
        <v>720.17000000000007</v>
      </c>
      <c r="T110" s="666">
        <f t="shared" si="40"/>
        <v>986.07</v>
      </c>
      <c r="U110" s="666">
        <f t="shared" si="41"/>
        <v>1030.97</v>
      </c>
      <c r="V110" s="666">
        <f t="shared" si="42"/>
        <v>1772.24</v>
      </c>
      <c r="W110" s="666">
        <f t="shared" si="43"/>
        <v>1817.14</v>
      </c>
      <c r="X110" s="666">
        <f t="shared" si="44"/>
        <v>2008.25</v>
      </c>
      <c r="Y110" s="666">
        <f t="shared" si="45"/>
        <v>2053.15</v>
      </c>
      <c r="Z110" s="666">
        <f t="shared" si="46"/>
        <v>2224.0700000000002</v>
      </c>
      <c r="AA110" s="666">
        <f t="shared" si="47"/>
        <v>2431.98</v>
      </c>
      <c r="AB110" s="666">
        <f t="shared" si="48"/>
        <v>2639.89</v>
      </c>
    </row>
    <row r="111" spans="1:28" s="335" customFormat="1" ht="12" x14ac:dyDescent="0.2">
      <c r="A111" s="175"/>
      <c r="B111" s="13" t="s">
        <v>10747</v>
      </c>
      <c r="C111" s="663">
        <v>0</v>
      </c>
      <c r="D111" s="663">
        <v>0</v>
      </c>
      <c r="E111" s="663">
        <v>0</v>
      </c>
      <c r="F111" s="663">
        <v>0</v>
      </c>
      <c r="G111" s="663">
        <v>0</v>
      </c>
      <c r="H111" s="663">
        <v>0</v>
      </c>
      <c r="I111" s="663">
        <v>0</v>
      </c>
      <c r="J111" s="663">
        <v>0</v>
      </c>
      <c r="K111" s="663">
        <v>0</v>
      </c>
      <c r="L111" s="663">
        <v>0</v>
      </c>
      <c r="M111" s="663">
        <v>0</v>
      </c>
      <c r="N111" s="663">
        <v>0</v>
      </c>
      <c r="O111" s="682"/>
      <c r="P111" s="13" t="str">
        <f t="shared" ref="P111:P117" si="49">B111</f>
        <v>Travel - International</v>
      </c>
      <c r="Q111" s="665">
        <f t="shared" ref="Q111:Q118" si="50">C111</f>
        <v>0</v>
      </c>
      <c r="R111" s="666">
        <f t="shared" ref="R111:AB118" si="51">Q111+D111</f>
        <v>0</v>
      </c>
      <c r="S111" s="666">
        <f t="shared" si="51"/>
        <v>0</v>
      </c>
      <c r="T111" s="666">
        <f t="shared" si="51"/>
        <v>0</v>
      </c>
      <c r="U111" s="666">
        <f t="shared" si="51"/>
        <v>0</v>
      </c>
      <c r="V111" s="666">
        <f t="shared" si="51"/>
        <v>0</v>
      </c>
      <c r="W111" s="666">
        <f t="shared" si="51"/>
        <v>0</v>
      </c>
      <c r="X111" s="666">
        <f t="shared" si="51"/>
        <v>0</v>
      </c>
      <c r="Y111" s="666">
        <f t="shared" si="51"/>
        <v>0</v>
      </c>
      <c r="Z111" s="666">
        <f t="shared" si="51"/>
        <v>0</v>
      </c>
      <c r="AA111" s="666">
        <f t="shared" si="51"/>
        <v>0</v>
      </c>
      <c r="AB111" s="666">
        <f t="shared" si="51"/>
        <v>0</v>
      </c>
    </row>
    <row r="112" spans="1:28" s="335" customFormat="1" ht="12" x14ac:dyDescent="0.2">
      <c r="A112" s="175"/>
      <c r="B112" s="13" t="s">
        <v>21282</v>
      </c>
      <c r="C112" s="663">
        <v>0</v>
      </c>
      <c r="D112" s="663">
        <v>0</v>
      </c>
      <c r="E112" s="663">
        <v>0</v>
      </c>
      <c r="F112" s="663">
        <v>0</v>
      </c>
      <c r="G112" s="663">
        <v>0</v>
      </c>
      <c r="H112" s="663">
        <v>0</v>
      </c>
      <c r="I112" s="663">
        <v>100.75</v>
      </c>
      <c r="J112" s="663">
        <v>-1793.75</v>
      </c>
      <c r="K112" s="663">
        <v>254.6</v>
      </c>
      <c r="L112" s="663">
        <v>0</v>
      </c>
      <c r="M112" s="663">
        <v>2110.64</v>
      </c>
      <c r="N112" s="663">
        <v>1181.47</v>
      </c>
      <c r="O112" s="682"/>
      <c r="P112" s="13" t="str">
        <f t="shared" si="49"/>
        <v>Processing services</v>
      </c>
      <c r="Q112" s="665">
        <f t="shared" si="50"/>
        <v>0</v>
      </c>
      <c r="R112" s="666">
        <f t="shared" si="51"/>
        <v>0</v>
      </c>
      <c r="S112" s="666">
        <f t="shared" si="51"/>
        <v>0</v>
      </c>
      <c r="T112" s="666">
        <f t="shared" si="51"/>
        <v>0</v>
      </c>
      <c r="U112" s="666">
        <f t="shared" si="51"/>
        <v>0</v>
      </c>
      <c r="V112" s="666">
        <f t="shared" si="51"/>
        <v>0</v>
      </c>
      <c r="W112" s="666">
        <f t="shared" si="51"/>
        <v>100.75</v>
      </c>
      <c r="X112" s="666">
        <f t="shared" si="51"/>
        <v>-1693</v>
      </c>
      <c r="Y112" s="666">
        <f t="shared" si="51"/>
        <v>-1438.4</v>
      </c>
      <c r="Z112" s="666">
        <f t="shared" si="51"/>
        <v>-1438.4</v>
      </c>
      <c r="AA112" s="666">
        <f t="shared" si="51"/>
        <v>672.23999999999978</v>
      </c>
      <c r="AB112" s="666">
        <f t="shared" si="51"/>
        <v>1853.7099999999998</v>
      </c>
    </row>
    <row r="113" spans="1:28" s="335" customFormat="1" ht="12" x14ac:dyDescent="0.2">
      <c r="A113" s="175"/>
      <c r="B113" s="13" t="s">
        <v>35</v>
      </c>
      <c r="C113" s="663">
        <v>1305.96</v>
      </c>
      <c r="D113" s="663">
        <v>1570.05</v>
      </c>
      <c r="E113" s="663">
        <v>0</v>
      </c>
      <c r="F113" s="663">
        <v>-412.88</v>
      </c>
      <c r="G113" s="663">
        <v>2243.8200000000002</v>
      </c>
      <c r="H113" s="663">
        <v>797.6</v>
      </c>
      <c r="I113" s="663">
        <v>348.38</v>
      </c>
      <c r="J113" s="663">
        <v>1057.54</v>
      </c>
      <c r="K113" s="663">
        <v>584.74</v>
      </c>
      <c r="L113" s="663">
        <v>559.09</v>
      </c>
      <c r="M113" s="663">
        <v>32.99</v>
      </c>
      <c r="N113" s="663">
        <v>9.99</v>
      </c>
      <c r="O113" s="682"/>
      <c r="P113" s="13" t="str">
        <f t="shared" si="49"/>
        <v>Travel - National</v>
      </c>
      <c r="Q113" s="665">
        <f t="shared" si="50"/>
        <v>1305.96</v>
      </c>
      <c r="R113" s="666">
        <f t="shared" si="51"/>
        <v>2876.01</v>
      </c>
      <c r="S113" s="666">
        <f t="shared" si="51"/>
        <v>2876.01</v>
      </c>
      <c r="T113" s="666">
        <f t="shared" si="51"/>
        <v>2463.13</v>
      </c>
      <c r="U113" s="666">
        <f t="shared" si="51"/>
        <v>4706.9500000000007</v>
      </c>
      <c r="V113" s="666">
        <f t="shared" si="51"/>
        <v>5504.5500000000011</v>
      </c>
      <c r="W113" s="666">
        <f t="shared" si="51"/>
        <v>5852.9300000000012</v>
      </c>
      <c r="X113" s="666">
        <f t="shared" si="51"/>
        <v>6910.4700000000012</v>
      </c>
      <c r="Y113" s="666">
        <f t="shared" si="51"/>
        <v>7495.2100000000009</v>
      </c>
      <c r="Z113" s="666">
        <f t="shared" si="51"/>
        <v>8054.3000000000011</v>
      </c>
      <c r="AA113" s="666">
        <f t="shared" si="51"/>
        <v>8087.2900000000009</v>
      </c>
      <c r="AB113" s="666">
        <f t="shared" si="51"/>
        <v>8097.2800000000007</v>
      </c>
    </row>
    <row r="114" spans="1:28" s="335" customFormat="1" ht="12" x14ac:dyDescent="0.2">
      <c r="A114" s="175"/>
      <c r="B114" s="13" t="s">
        <v>16721</v>
      </c>
      <c r="C114" s="663">
        <v>20588</v>
      </c>
      <c r="D114" s="663">
        <v>20587.89</v>
      </c>
      <c r="E114" s="663">
        <v>22257.09</v>
      </c>
      <c r="F114" s="663">
        <v>19697.16</v>
      </c>
      <c r="G114" s="663">
        <v>21422.49</v>
      </c>
      <c r="H114" s="663">
        <v>21422.49</v>
      </c>
      <c r="I114" s="663">
        <v>18952.509999999998</v>
      </c>
      <c r="J114" s="663">
        <v>19475</v>
      </c>
      <c r="K114" s="663">
        <v>19475</v>
      </c>
      <c r="L114" s="663">
        <v>22396.240000000002</v>
      </c>
      <c r="M114" s="663">
        <v>16066.87</v>
      </c>
      <c r="N114" s="663">
        <v>21944.98</v>
      </c>
      <c r="O114" s="682"/>
      <c r="P114" s="13" t="str">
        <f t="shared" si="49"/>
        <v>System Development – Australia</v>
      </c>
      <c r="Q114" s="665">
        <f t="shared" si="50"/>
        <v>20588</v>
      </c>
      <c r="R114" s="666">
        <f t="shared" si="51"/>
        <v>41175.89</v>
      </c>
      <c r="S114" s="666">
        <f t="shared" si="51"/>
        <v>63432.979999999996</v>
      </c>
      <c r="T114" s="666">
        <f t="shared" si="51"/>
        <v>83130.14</v>
      </c>
      <c r="U114" s="666">
        <f t="shared" si="51"/>
        <v>104552.63</v>
      </c>
      <c r="V114" s="666">
        <f t="shared" si="51"/>
        <v>125975.12000000001</v>
      </c>
      <c r="W114" s="666">
        <f t="shared" si="51"/>
        <v>144927.63</v>
      </c>
      <c r="X114" s="666">
        <f t="shared" si="51"/>
        <v>164402.63</v>
      </c>
      <c r="Y114" s="666">
        <f t="shared" si="51"/>
        <v>183877.63</v>
      </c>
      <c r="Z114" s="666">
        <f t="shared" si="51"/>
        <v>206273.87</v>
      </c>
      <c r="AA114" s="666">
        <f t="shared" si="51"/>
        <v>222340.74</v>
      </c>
      <c r="AB114" s="666">
        <f t="shared" si="51"/>
        <v>244285.72</v>
      </c>
    </row>
    <row r="115" spans="1:28" s="335" customFormat="1" ht="12" x14ac:dyDescent="0.2">
      <c r="A115" s="175"/>
      <c r="B115" s="13" t="s">
        <v>16722</v>
      </c>
      <c r="C115" s="663">
        <v>3500</v>
      </c>
      <c r="D115" s="663">
        <v>6186.38</v>
      </c>
      <c r="E115" s="663">
        <v>-548.88</v>
      </c>
      <c r="F115" s="663">
        <v>0</v>
      </c>
      <c r="G115" s="663">
        <v>0</v>
      </c>
      <c r="H115" s="663">
        <v>0</v>
      </c>
      <c r="I115" s="663">
        <v>0</v>
      </c>
      <c r="J115" s="663">
        <v>0</v>
      </c>
      <c r="K115" s="663">
        <v>0</v>
      </c>
      <c r="L115" s="663">
        <v>0</v>
      </c>
      <c r="M115" s="663">
        <v>0</v>
      </c>
      <c r="N115" s="663">
        <v>0</v>
      </c>
      <c r="O115" s="682"/>
      <c r="P115" s="13" t="str">
        <f t="shared" si="49"/>
        <v>System Development – Offshore</v>
      </c>
      <c r="Q115" s="665">
        <f t="shared" si="50"/>
        <v>3500</v>
      </c>
      <c r="R115" s="666">
        <f t="shared" si="51"/>
        <v>9686.380000000001</v>
      </c>
      <c r="S115" s="666">
        <f t="shared" si="51"/>
        <v>9137.5000000000018</v>
      </c>
      <c r="T115" s="666">
        <f t="shared" si="51"/>
        <v>9137.5000000000018</v>
      </c>
      <c r="U115" s="666">
        <f t="shared" si="51"/>
        <v>9137.5000000000018</v>
      </c>
      <c r="V115" s="666">
        <f t="shared" si="51"/>
        <v>9137.5000000000018</v>
      </c>
      <c r="W115" s="666">
        <f t="shared" si="51"/>
        <v>9137.5000000000018</v>
      </c>
      <c r="X115" s="666">
        <f t="shared" si="51"/>
        <v>9137.5000000000018</v>
      </c>
      <c r="Y115" s="666">
        <f t="shared" si="51"/>
        <v>9137.5000000000018</v>
      </c>
      <c r="Z115" s="666">
        <f t="shared" si="51"/>
        <v>9137.5000000000018</v>
      </c>
      <c r="AA115" s="666">
        <f t="shared" si="51"/>
        <v>9137.5000000000018</v>
      </c>
      <c r="AB115" s="666">
        <f t="shared" si="51"/>
        <v>9137.5000000000018</v>
      </c>
    </row>
    <row r="116" spans="1:28" s="335" customFormat="1" ht="12" x14ac:dyDescent="0.2">
      <c r="A116" s="175"/>
      <c r="B116" s="13" t="s">
        <v>9932</v>
      </c>
      <c r="C116" s="663">
        <v>11000</v>
      </c>
      <c r="D116" s="663">
        <v>0</v>
      </c>
      <c r="E116" s="663">
        <v>0</v>
      </c>
      <c r="F116" s="663">
        <v>11000</v>
      </c>
      <c r="G116" s="663">
        <v>0</v>
      </c>
      <c r="H116" s="663">
        <v>11000</v>
      </c>
      <c r="I116" s="663">
        <v>0</v>
      </c>
      <c r="J116" s="663">
        <v>0</v>
      </c>
      <c r="K116" s="663">
        <v>0</v>
      </c>
      <c r="L116" s="663">
        <v>0</v>
      </c>
      <c r="M116" s="663">
        <v>0</v>
      </c>
      <c r="N116" s="663">
        <v>11000</v>
      </c>
      <c r="O116" s="682"/>
      <c r="P116" s="13" t="str">
        <f t="shared" si="49"/>
        <v>Actuarial Fees</v>
      </c>
      <c r="Q116" s="665">
        <f t="shared" si="50"/>
        <v>11000</v>
      </c>
      <c r="R116" s="666">
        <f t="shared" si="51"/>
        <v>11000</v>
      </c>
      <c r="S116" s="666">
        <f t="shared" si="51"/>
        <v>11000</v>
      </c>
      <c r="T116" s="666">
        <f t="shared" si="51"/>
        <v>22000</v>
      </c>
      <c r="U116" s="666">
        <f t="shared" si="51"/>
        <v>22000</v>
      </c>
      <c r="V116" s="666">
        <f t="shared" si="51"/>
        <v>33000</v>
      </c>
      <c r="W116" s="666">
        <f t="shared" si="51"/>
        <v>33000</v>
      </c>
      <c r="X116" s="666">
        <f t="shared" si="51"/>
        <v>33000</v>
      </c>
      <c r="Y116" s="666">
        <f t="shared" si="51"/>
        <v>33000</v>
      </c>
      <c r="Z116" s="666">
        <f t="shared" si="51"/>
        <v>33000</v>
      </c>
      <c r="AA116" s="666">
        <f t="shared" si="51"/>
        <v>33000</v>
      </c>
      <c r="AB116" s="666">
        <f t="shared" si="51"/>
        <v>44000</v>
      </c>
    </row>
    <row r="117" spans="1:28" s="335" customFormat="1" ht="12" x14ac:dyDescent="0.2">
      <c r="A117" s="175"/>
      <c r="B117" s="13" t="s">
        <v>20415</v>
      </c>
      <c r="C117" s="663">
        <v>0</v>
      </c>
      <c r="D117" s="663">
        <v>0</v>
      </c>
      <c r="E117" s="663">
        <v>1267.6400000000001</v>
      </c>
      <c r="F117" s="663">
        <v>902.2</v>
      </c>
      <c r="G117" s="663">
        <v>2283.08</v>
      </c>
      <c r="H117" s="663">
        <v>98</v>
      </c>
      <c r="I117" s="663">
        <v>1688.76</v>
      </c>
      <c r="J117" s="663">
        <v>5077.13</v>
      </c>
      <c r="K117" s="663">
        <v>3502.07</v>
      </c>
      <c r="L117" s="663">
        <v>3526.21</v>
      </c>
      <c r="M117" s="663">
        <v>7276.87</v>
      </c>
      <c r="N117" s="663">
        <v>9795.51</v>
      </c>
      <c r="O117" s="682"/>
      <c r="P117" s="13" t="str">
        <f t="shared" si="49"/>
        <v>Provision for Bad Debts - Pay Later</v>
      </c>
      <c r="Q117" s="665">
        <f t="shared" si="50"/>
        <v>0</v>
      </c>
      <c r="R117" s="666">
        <f t="shared" si="51"/>
        <v>0</v>
      </c>
      <c r="S117" s="666">
        <f t="shared" si="51"/>
        <v>1267.6400000000001</v>
      </c>
      <c r="T117" s="666">
        <f t="shared" si="51"/>
        <v>2169.84</v>
      </c>
      <c r="U117" s="666">
        <f t="shared" si="51"/>
        <v>4452.92</v>
      </c>
      <c r="V117" s="666">
        <f t="shared" si="51"/>
        <v>4550.92</v>
      </c>
      <c r="W117" s="666">
        <f t="shared" si="51"/>
        <v>6239.68</v>
      </c>
      <c r="X117" s="666">
        <f t="shared" si="51"/>
        <v>11316.810000000001</v>
      </c>
      <c r="Y117" s="666">
        <f t="shared" si="51"/>
        <v>14818.880000000001</v>
      </c>
      <c r="Z117" s="666">
        <f t="shared" si="51"/>
        <v>18345.09</v>
      </c>
      <c r="AA117" s="666">
        <f t="shared" si="51"/>
        <v>25621.96</v>
      </c>
      <c r="AB117" s="666">
        <f t="shared" si="51"/>
        <v>35417.47</v>
      </c>
    </row>
    <row r="118" spans="1:28" s="335" customFormat="1" ht="12" x14ac:dyDescent="0.2">
      <c r="A118" s="175"/>
      <c r="B118" s="13" t="s">
        <v>16891</v>
      </c>
      <c r="C118" s="663">
        <v>1311.32</v>
      </c>
      <c r="D118" s="663">
        <v>635.95000000000005</v>
      </c>
      <c r="E118" s="663">
        <v>1217.3499999999999</v>
      </c>
      <c r="F118" s="663">
        <v>1209.6599999999999</v>
      </c>
      <c r="G118" s="663">
        <v>1220.8399999999999</v>
      </c>
      <c r="H118" s="663">
        <v>-563.94000000000005</v>
      </c>
      <c r="I118" s="663">
        <v>487.38</v>
      </c>
      <c r="J118" s="663">
        <v>802.52</v>
      </c>
      <c r="K118" s="663">
        <v>274.99</v>
      </c>
      <c r="L118" s="663">
        <v>267.93</v>
      </c>
      <c r="M118" s="663">
        <v>559.59</v>
      </c>
      <c r="N118" s="663">
        <v>403.48</v>
      </c>
      <c r="O118" s="682"/>
      <c r="P118" s="13" t="str">
        <f>B118</f>
        <v>Provision for Bad Debts - Pay On Success</v>
      </c>
      <c r="Q118" s="665">
        <f t="shared" si="50"/>
        <v>1311.32</v>
      </c>
      <c r="R118" s="666">
        <f t="shared" si="51"/>
        <v>1947.27</v>
      </c>
      <c r="S118" s="666">
        <f t="shared" si="51"/>
        <v>3164.62</v>
      </c>
      <c r="T118" s="666">
        <f t="shared" si="51"/>
        <v>4374.28</v>
      </c>
      <c r="U118" s="666">
        <f t="shared" si="51"/>
        <v>5595.12</v>
      </c>
      <c r="V118" s="666">
        <f t="shared" si="51"/>
        <v>5031.18</v>
      </c>
      <c r="W118" s="666">
        <f t="shared" si="51"/>
        <v>5518.56</v>
      </c>
      <c r="X118" s="666">
        <f t="shared" si="51"/>
        <v>6321.08</v>
      </c>
      <c r="Y118" s="666">
        <f t="shared" si="51"/>
        <v>6596.07</v>
      </c>
      <c r="Z118" s="666">
        <f t="shared" si="51"/>
        <v>6864</v>
      </c>
      <c r="AA118" s="666">
        <f t="shared" si="51"/>
        <v>7423.59</v>
      </c>
      <c r="AB118" s="666">
        <f t="shared" si="51"/>
        <v>7827.07</v>
      </c>
    </row>
    <row r="119" spans="1:28" s="335" customFormat="1" ht="12" x14ac:dyDescent="0.2">
      <c r="A119" s="159"/>
      <c r="B119" s="159" t="s">
        <v>33</v>
      </c>
      <c r="C119" s="667">
        <f>SUM(C47:C118)</f>
        <v>134919.18000000005</v>
      </c>
      <c r="D119" s="667">
        <f>SUM(D47:D118)</f>
        <v>121018.67</v>
      </c>
      <c r="E119" s="667">
        <f>SUM(E47:E118)</f>
        <v>141505.88000000003</v>
      </c>
      <c r="F119" s="667">
        <f t="shared" ref="F119:N119" si="52">SUM(F47:F118)</f>
        <v>150599.28</v>
      </c>
      <c r="G119" s="667">
        <f>SUM(G47:G118)</f>
        <v>135015.97999999998</v>
      </c>
      <c r="H119" s="667">
        <f t="shared" si="52"/>
        <v>161993.38999999998</v>
      </c>
      <c r="I119" s="667">
        <f>SUM(I47:I118)</f>
        <v>107276.93999999999</v>
      </c>
      <c r="J119" s="667">
        <f t="shared" si="52"/>
        <v>105431.75</v>
      </c>
      <c r="K119" s="667">
        <f>SUM(K47:K118)</f>
        <v>123065.91000000002</v>
      </c>
      <c r="L119" s="667">
        <f t="shared" si="52"/>
        <v>99930.180000000008</v>
      </c>
      <c r="M119" s="667">
        <f t="shared" si="52"/>
        <v>102768.92000000001</v>
      </c>
      <c r="N119" s="667">
        <f t="shared" si="52"/>
        <v>159415.35000000006</v>
      </c>
      <c r="O119" s="663"/>
      <c r="P119" s="668" t="s">
        <v>33</v>
      </c>
      <c r="Q119" s="669">
        <f>SUM(Q47:Q118)</f>
        <v>134919.18000000005</v>
      </c>
      <c r="R119" s="669">
        <f>SUM(R47:R118)</f>
        <v>255937.84999999995</v>
      </c>
      <c r="S119" s="669">
        <f t="shared" ref="S119:AB119" si="53">SUM(S47:S118)</f>
        <v>397443.73</v>
      </c>
      <c r="T119" s="669">
        <f t="shared" si="53"/>
        <v>548043.00999999989</v>
      </c>
      <c r="U119" s="669">
        <f t="shared" si="53"/>
        <v>683058.99</v>
      </c>
      <c r="V119" s="669">
        <f t="shared" si="53"/>
        <v>845052.38000000024</v>
      </c>
      <c r="W119" s="669">
        <f t="shared" si="53"/>
        <v>952329.3200000003</v>
      </c>
      <c r="X119" s="669">
        <f t="shared" si="53"/>
        <v>1057761.07</v>
      </c>
      <c r="Y119" s="669">
        <f t="shared" si="53"/>
        <v>1180826.9800000002</v>
      </c>
      <c r="Z119" s="669">
        <f t="shared" si="53"/>
        <v>1280757.1600000001</v>
      </c>
      <c r="AA119" s="669">
        <f t="shared" si="53"/>
        <v>1383526.08</v>
      </c>
      <c r="AB119" s="669">
        <f t="shared" si="53"/>
        <v>1542941.43</v>
      </c>
    </row>
    <row r="120" spans="1:28" s="335" customFormat="1" ht="12" x14ac:dyDescent="0.2">
      <c r="A120" s="289"/>
      <c r="B120" s="289"/>
      <c r="C120" s="663"/>
      <c r="D120" s="663"/>
      <c r="E120" s="663"/>
      <c r="F120" s="663"/>
      <c r="G120" s="663"/>
      <c r="H120" s="663"/>
      <c r="I120" s="663"/>
      <c r="J120" s="663"/>
      <c r="K120" s="663"/>
      <c r="L120" s="663"/>
      <c r="M120" s="663"/>
      <c r="N120" s="663"/>
      <c r="O120" s="663"/>
      <c r="Q120" s="670"/>
      <c r="R120" s="670"/>
      <c r="S120" s="663"/>
      <c r="T120" s="663"/>
      <c r="U120" s="663"/>
      <c r="V120" s="663"/>
      <c r="W120" s="663"/>
      <c r="X120" s="683"/>
      <c r="Y120" s="683"/>
      <c r="Z120" s="663"/>
      <c r="AA120" s="666"/>
      <c r="AB120" s="666"/>
    </row>
    <row r="121" spans="1:28" s="335" customFormat="1" ht="12.75" thickBot="1" x14ac:dyDescent="0.25">
      <c r="A121" s="176"/>
      <c r="B121" s="176" t="s">
        <v>20</v>
      </c>
      <c r="C121" s="678">
        <f>C35-C119</f>
        <v>-90919.150000000052</v>
      </c>
      <c r="D121" s="678">
        <f>D35-D119</f>
        <v>-70816.23000000001</v>
      </c>
      <c r="E121" s="678">
        <f t="shared" ref="E121:H121" si="54">E35-E119</f>
        <v>-94618.920000000042</v>
      </c>
      <c r="F121" s="678">
        <f t="shared" si="54"/>
        <v>-104844.76999999999</v>
      </c>
      <c r="G121" s="678">
        <f t="shared" si="54"/>
        <v>-78858.079999999973</v>
      </c>
      <c r="H121" s="678">
        <f t="shared" si="54"/>
        <v>-146393.68999999997</v>
      </c>
      <c r="I121" s="678">
        <f>I44-I119</f>
        <v>124088.34000000001</v>
      </c>
      <c r="J121" s="678">
        <f t="shared" ref="J121:N121" si="55">J44-J119</f>
        <v>-55006.97</v>
      </c>
      <c r="K121" s="678">
        <f t="shared" si="55"/>
        <v>-97754.110000000015</v>
      </c>
      <c r="L121" s="678">
        <f t="shared" si="55"/>
        <v>-77113.58</v>
      </c>
      <c r="M121" s="678">
        <f t="shared" si="55"/>
        <v>-61534.610000000015</v>
      </c>
      <c r="N121" s="678">
        <f t="shared" si="55"/>
        <v>-133241.48000000007</v>
      </c>
      <c r="O121" s="663"/>
      <c r="P121" s="679" t="s">
        <v>20</v>
      </c>
      <c r="Q121" s="680">
        <f>Q44-Q119</f>
        <v>-90919.150000000052</v>
      </c>
      <c r="R121" s="680">
        <f t="shared" ref="R121:AB121" si="56">R44-R119</f>
        <v>-161735.37999999995</v>
      </c>
      <c r="S121" s="680">
        <f t="shared" si="56"/>
        <v>-256354.3</v>
      </c>
      <c r="T121" s="680">
        <f t="shared" si="56"/>
        <v>-361199.06999999983</v>
      </c>
      <c r="U121" s="680">
        <f t="shared" si="56"/>
        <v>-440057.15</v>
      </c>
      <c r="V121" s="680">
        <f t="shared" si="56"/>
        <v>-586450.8400000002</v>
      </c>
      <c r="W121" s="680">
        <f>W44-W119</f>
        <v>-462362.50000000029</v>
      </c>
      <c r="X121" s="680">
        <f t="shared" si="56"/>
        <v>-517369.47</v>
      </c>
      <c r="Y121" s="680">
        <f t="shared" si="56"/>
        <v>-615123.58000000031</v>
      </c>
      <c r="Z121" s="680">
        <f t="shared" si="56"/>
        <v>-692237.16000000015</v>
      </c>
      <c r="AA121" s="680">
        <f t="shared" si="56"/>
        <v>-753771.77</v>
      </c>
      <c r="AB121" s="680">
        <f t="shared" si="56"/>
        <v>-887013.25</v>
      </c>
    </row>
    <row r="122" spans="1:28" s="335" customFormat="1" ht="12.75" thickTop="1" x14ac:dyDescent="0.2">
      <c r="A122" s="375"/>
      <c r="B122" s="375"/>
      <c r="C122" s="663"/>
      <c r="D122" s="663"/>
      <c r="E122" s="663"/>
      <c r="F122" s="663"/>
      <c r="G122" s="663"/>
      <c r="H122" s="663"/>
      <c r="I122" s="663"/>
      <c r="J122" s="663"/>
      <c r="K122" s="663"/>
      <c r="L122" s="663"/>
      <c r="M122" s="663"/>
      <c r="N122" s="663"/>
      <c r="O122" s="663"/>
      <c r="Q122" s="670"/>
      <c r="R122" s="670"/>
      <c r="S122" s="663"/>
      <c r="T122" s="663"/>
      <c r="U122" s="663"/>
      <c r="V122" s="663"/>
      <c r="W122" s="663"/>
      <c r="X122" s="675"/>
      <c r="Y122" s="681"/>
      <c r="Z122" s="663"/>
      <c r="AA122" s="666"/>
      <c r="AB122" s="666"/>
    </row>
    <row r="123" spans="1:28" s="335" customFormat="1" ht="8.25" customHeight="1" x14ac:dyDescent="0.2">
      <c r="B123" s="684"/>
      <c r="C123" s="684"/>
      <c r="D123" s="684"/>
      <c r="E123" s="684"/>
      <c r="F123" s="684"/>
      <c r="G123" s="684"/>
      <c r="H123" s="684"/>
      <c r="I123" s="684"/>
      <c r="J123" s="684"/>
      <c r="K123" s="684"/>
      <c r="L123" s="684"/>
      <c r="M123" s="684"/>
      <c r="N123" s="684"/>
      <c r="O123" s="663"/>
      <c r="P123" s="684"/>
      <c r="Q123" s="684"/>
      <c r="R123" s="684"/>
      <c r="S123" s="684"/>
      <c r="T123" s="684"/>
      <c r="U123" s="684"/>
      <c r="V123" s="684"/>
      <c r="W123" s="684"/>
      <c r="X123" s="684"/>
      <c r="Y123" s="684"/>
      <c r="Z123" s="684"/>
      <c r="AA123" s="684"/>
      <c r="AB123" s="684"/>
    </row>
    <row r="124" spans="1:28" s="335" customFormat="1" ht="12" x14ac:dyDescent="0.2">
      <c r="A124" s="174"/>
      <c r="B124" s="673"/>
      <c r="C124" s="685"/>
      <c r="D124" s="685"/>
      <c r="E124" s="685"/>
      <c r="F124" s="685"/>
      <c r="G124" s="685"/>
      <c r="H124" s="685"/>
      <c r="I124" s="685"/>
      <c r="J124" s="685"/>
      <c r="K124" s="685"/>
      <c r="L124" s="685"/>
      <c r="M124" s="685"/>
      <c r="N124" s="685"/>
      <c r="O124" s="663"/>
      <c r="P124" s="673"/>
      <c r="Q124" s="685"/>
      <c r="R124" s="685"/>
      <c r="S124" s="685"/>
      <c r="T124" s="685"/>
      <c r="U124" s="685"/>
      <c r="V124" s="685"/>
      <c r="W124" s="685"/>
      <c r="X124" s="685"/>
      <c r="Y124" s="685"/>
      <c r="Z124" s="685"/>
      <c r="AA124" s="685"/>
      <c r="AB124" s="685"/>
    </row>
    <row r="125" spans="1:28" s="335" customFormat="1" ht="12" x14ac:dyDescent="0.2">
      <c r="A125" s="174"/>
      <c r="B125" s="174"/>
      <c r="C125" s="951" t="s">
        <v>148</v>
      </c>
      <c r="D125" s="952"/>
      <c r="E125" s="952"/>
      <c r="F125" s="952"/>
      <c r="G125" s="952"/>
      <c r="H125" s="952"/>
      <c r="I125" s="952"/>
      <c r="J125" s="952"/>
      <c r="K125" s="952"/>
      <c r="L125" s="952"/>
      <c r="M125" s="952"/>
      <c r="N125" s="952"/>
      <c r="O125" s="663"/>
      <c r="P125" s="951" t="s">
        <v>148</v>
      </c>
      <c r="Q125" s="952"/>
      <c r="R125" s="952"/>
      <c r="S125" s="952"/>
      <c r="T125" s="952"/>
      <c r="U125" s="952"/>
      <c r="V125" s="952"/>
      <c r="W125" s="952"/>
      <c r="X125" s="952"/>
      <c r="Y125" s="952"/>
      <c r="Z125" s="952"/>
      <c r="AA125" s="952"/>
      <c r="AB125" s="686"/>
    </row>
    <row r="126" spans="1:28" s="335" customFormat="1" ht="12" x14ac:dyDescent="0.2">
      <c r="A126" s="174"/>
      <c r="B126" s="673" t="s">
        <v>62</v>
      </c>
      <c r="C126" s="685" t="s">
        <v>22607</v>
      </c>
      <c r="D126" s="685" t="s">
        <v>22608</v>
      </c>
      <c r="E126" s="685" t="s">
        <v>22609</v>
      </c>
      <c r="F126" s="685" t="s">
        <v>22610</v>
      </c>
      <c r="G126" s="685" t="s">
        <v>22611</v>
      </c>
      <c r="H126" s="685" t="s">
        <v>22612</v>
      </c>
      <c r="I126" s="685" t="s">
        <v>22613</v>
      </c>
      <c r="J126" s="685" t="s">
        <v>22614</v>
      </c>
      <c r="K126" s="685" t="s">
        <v>22615</v>
      </c>
      <c r="L126" s="685" t="s">
        <v>22616</v>
      </c>
      <c r="M126" s="685" t="s">
        <v>22617</v>
      </c>
      <c r="N126" s="685" t="s">
        <v>22618</v>
      </c>
      <c r="O126" s="687"/>
      <c r="P126" s="688"/>
      <c r="Q126" s="685" t="s">
        <v>22607</v>
      </c>
      <c r="R126" s="685" t="s">
        <v>22608</v>
      </c>
      <c r="S126" s="685" t="s">
        <v>22609</v>
      </c>
      <c r="T126" s="685" t="s">
        <v>22610</v>
      </c>
      <c r="U126" s="685" t="s">
        <v>22611</v>
      </c>
      <c r="V126" s="685" t="s">
        <v>22612</v>
      </c>
      <c r="W126" s="685" t="s">
        <v>22613</v>
      </c>
      <c r="X126" s="685" t="s">
        <v>22614</v>
      </c>
      <c r="Y126" s="685" t="s">
        <v>22615</v>
      </c>
      <c r="Z126" s="685" t="s">
        <v>22616</v>
      </c>
      <c r="AA126" s="685" t="s">
        <v>22617</v>
      </c>
      <c r="AB126" s="685" t="s">
        <v>22618</v>
      </c>
    </row>
    <row r="127" spans="1:28" s="335" customFormat="1" ht="12" x14ac:dyDescent="0.2">
      <c r="A127" s="289"/>
      <c r="B127" s="289"/>
      <c r="C127" s="663"/>
      <c r="D127" s="663"/>
      <c r="E127" s="663"/>
      <c r="F127" s="663"/>
      <c r="G127" s="663"/>
      <c r="H127" s="663"/>
      <c r="I127" s="663"/>
      <c r="J127" s="663"/>
      <c r="K127" s="663"/>
      <c r="L127" s="663"/>
      <c r="M127" s="663"/>
      <c r="N127" s="663"/>
      <c r="O127" s="663"/>
      <c r="Q127" s="670"/>
      <c r="R127" s="670"/>
      <c r="S127" s="663"/>
      <c r="T127" s="663"/>
      <c r="U127" s="663"/>
      <c r="V127" s="663"/>
      <c r="W127" s="663"/>
      <c r="X127" s="674"/>
      <c r="Y127" s="675"/>
      <c r="Z127" s="663"/>
      <c r="AA127" s="666"/>
      <c r="AB127" s="666"/>
    </row>
    <row r="128" spans="1:28" s="335" customFormat="1" ht="12" x14ac:dyDescent="0.2">
      <c r="A128" s="174"/>
      <c r="B128" s="174" t="s">
        <v>17</v>
      </c>
      <c r="C128" s="663"/>
      <c r="E128" s="663"/>
      <c r="F128" s="663"/>
      <c r="G128" s="663"/>
      <c r="H128" s="663"/>
      <c r="I128" s="663"/>
      <c r="J128" s="663"/>
      <c r="K128" s="663"/>
      <c r="L128" s="663"/>
      <c r="M128" s="663"/>
      <c r="N128" s="663"/>
      <c r="O128" s="663"/>
      <c r="P128" s="673" t="s">
        <v>17</v>
      </c>
      <c r="Q128" s="671"/>
      <c r="R128" s="671"/>
      <c r="S128" s="663"/>
      <c r="T128" s="663"/>
      <c r="U128" s="663"/>
      <c r="V128" s="663"/>
      <c r="W128" s="663"/>
      <c r="X128" s="674"/>
      <c r="Y128" s="675"/>
      <c r="Z128" s="663"/>
      <c r="AA128" s="666"/>
      <c r="AB128" s="666"/>
    </row>
    <row r="129" spans="1:28" s="335" customFormat="1" ht="12" x14ac:dyDescent="0.2">
      <c r="A129" s="289"/>
      <c r="B129" s="289"/>
      <c r="C129" s="663"/>
      <c r="D129" s="663"/>
      <c r="E129" s="663"/>
      <c r="F129" s="663"/>
      <c r="G129" s="663"/>
      <c r="H129" s="663"/>
      <c r="I129" s="663"/>
      <c r="J129" s="663"/>
      <c r="K129" s="663"/>
      <c r="L129" s="663"/>
      <c r="M129" s="663"/>
      <c r="N129" s="663"/>
      <c r="O129" s="663"/>
      <c r="Q129" s="670"/>
      <c r="R129" s="670"/>
      <c r="S129" s="663"/>
      <c r="T129" s="663"/>
      <c r="U129" s="663"/>
      <c r="V129" s="663"/>
      <c r="W129" s="663"/>
      <c r="X129" s="689"/>
      <c r="Y129" s="690"/>
      <c r="Z129" s="663"/>
      <c r="AA129" s="666"/>
      <c r="AB129" s="666"/>
    </row>
    <row r="130" spans="1:28" s="335" customFormat="1" ht="12" x14ac:dyDescent="0.2">
      <c r="A130" s="174"/>
      <c r="B130" s="174" t="s">
        <v>16</v>
      </c>
      <c r="C130" s="663"/>
      <c r="D130" s="663"/>
      <c r="E130" s="663"/>
      <c r="F130" s="663"/>
      <c r="G130" s="663"/>
      <c r="H130" s="663"/>
      <c r="I130" s="663"/>
      <c r="J130" s="663"/>
      <c r="K130" s="663"/>
      <c r="L130" s="663"/>
      <c r="M130" s="663"/>
      <c r="N130" s="663"/>
      <c r="O130" s="663"/>
      <c r="P130" s="335" t="s">
        <v>16</v>
      </c>
      <c r="Q130" s="671"/>
      <c r="R130" s="671"/>
      <c r="S130" s="663"/>
      <c r="T130" s="663"/>
      <c r="U130" s="663"/>
      <c r="V130" s="663"/>
      <c r="W130" s="663"/>
      <c r="X130" s="681"/>
      <c r="Y130" s="681"/>
      <c r="Z130" s="663"/>
      <c r="AA130" s="666"/>
      <c r="AB130" s="666"/>
    </row>
    <row r="131" spans="1:28" s="335" customFormat="1" ht="12" x14ac:dyDescent="0.2">
      <c r="A131" s="377"/>
      <c r="B131" s="155" t="s">
        <v>16886</v>
      </c>
      <c r="C131" s="663">
        <v>43193.14</v>
      </c>
      <c r="D131" s="663">
        <v>37793.07</v>
      </c>
      <c r="E131" s="663">
        <v>42923.75</v>
      </c>
      <c r="F131" s="663">
        <v>47835.48</v>
      </c>
      <c r="G131" s="663">
        <v>52755.22</v>
      </c>
      <c r="H131" s="663">
        <v>53996.09</v>
      </c>
      <c r="I131" s="663">
        <v>55510.27</v>
      </c>
      <c r="J131" s="663">
        <v>59204.83</v>
      </c>
      <c r="K131" s="663">
        <v>60436.88</v>
      </c>
      <c r="L131" s="663">
        <v>61598.57</v>
      </c>
      <c r="M131" s="663">
        <v>63795.66</v>
      </c>
      <c r="N131" s="663">
        <v>65641.399999999994</v>
      </c>
      <c r="O131" s="663"/>
      <c r="P131" s="676" t="str">
        <f t="shared" ref="P131:P136" si="57">B131</f>
        <v>Deductible Reserve Account</v>
      </c>
      <c r="Q131" s="663">
        <v>43193.14</v>
      </c>
      <c r="R131" s="663">
        <v>37793.07</v>
      </c>
      <c r="S131" s="663">
        <v>42923.75</v>
      </c>
      <c r="T131" s="663">
        <v>47835.48</v>
      </c>
      <c r="U131" s="663">
        <v>52755.22</v>
      </c>
      <c r="V131" s="663">
        <v>53996.09</v>
      </c>
      <c r="W131" s="663">
        <v>55510.27</v>
      </c>
      <c r="X131" s="663">
        <v>59204.83</v>
      </c>
      <c r="Y131" s="663">
        <v>60436.88</v>
      </c>
      <c r="Z131" s="663">
        <v>61598.57</v>
      </c>
      <c r="AA131" s="663">
        <v>63795.66</v>
      </c>
      <c r="AB131" s="663">
        <v>65641.399999999994</v>
      </c>
    </row>
    <row r="132" spans="1:28" s="335" customFormat="1" ht="12" x14ac:dyDescent="0.2">
      <c r="A132" s="175"/>
      <c r="B132" s="155" t="s">
        <v>31</v>
      </c>
      <c r="C132" s="663">
        <v>464303.01</v>
      </c>
      <c r="D132" s="663">
        <v>357911.93</v>
      </c>
      <c r="E132" s="663">
        <v>235045.32</v>
      </c>
      <c r="F132" s="663">
        <v>267738.64</v>
      </c>
      <c r="G132" s="663">
        <v>329443.18</v>
      </c>
      <c r="H132" s="663">
        <v>210127.5</v>
      </c>
      <c r="I132" s="663">
        <v>441069.33</v>
      </c>
      <c r="J132" s="663">
        <v>403196.73</v>
      </c>
      <c r="K132" s="663">
        <v>297925.71999999997</v>
      </c>
      <c r="L132" s="663">
        <v>228365.99</v>
      </c>
      <c r="M132" s="663">
        <v>381227.05</v>
      </c>
      <c r="N132" s="663">
        <v>282357.63</v>
      </c>
      <c r="O132" s="663"/>
      <c r="P132" s="676" t="str">
        <f t="shared" si="57"/>
        <v xml:space="preserve">   ListSure General Account (NEW)</v>
      </c>
      <c r="Q132" s="663">
        <v>464303.01</v>
      </c>
      <c r="R132" s="663">
        <v>357911.93</v>
      </c>
      <c r="S132" s="663">
        <v>235045.32</v>
      </c>
      <c r="T132" s="663">
        <v>267738.64</v>
      </c>
      <c r="U132" s="663">
        <v>329443.18</v>
      </c>
      <c r="V132" s="663">
        <v>210127.5</v>
      </c>
      <c r="W132" s="663">
        <v>441069.33</v>
      </c>
      <c r="X132" s="663">
        <v>403196.73</v>
      </c>
      <c r="Y132" s="663">
        <v>297925.71999999997</v>
      </c>
      <c r="Z132" s="663">
        <v>228365.99</v>
      </c>
      <c r="AA132" s="663">
        <v>381227.05</v>
      </c>
      <c r="AB132" s="663">
        <v>282357.63</v>
      </c>
    </row>
    <row r="133" spans="1:28" s="335" customFormat="1" ht="12" x14ac:dyDescent="0.2">
      <c r="A133" s="155"/>
      <c r="B133" s="155" t="s">
        <v>1301</v>
      </c>
      <c r="C133" s="663">
        <v>80990.45</v>
      </c>
      <c r="D133" s="663">
        <v>151735.01</v>
      </c>
      <c r="E133" s="663">
        <v>145303.74</v>
      </c>
      <c r="F133" s="663">
        <v>71104.7</v>
      </c>
      <c r="G133" s="663">
        <v>51070.42</v>
      </c>
      <c r="H133" s="663">
        <v>244455.98</v>
      </c>
      <c r="I133" s="663">
        <v>255258.86</v>
      </c>
      <c r="J133" s="663">
        <v>80167.539999999994</v>
      </c>
      <c r="K133" s="663">
        <v>78119.570000000007</v>
      </c>
      <c r="L133" s="663">
        <v>72560.06</v>
      </c>
      <c r="M133" s="663">
        <v>99283.72</v>
      </c>
      <c r="N133" s="663">
        <v>55448.73</v>
      </c>
      <c r="O133" s="663"/>
      <c r="P133" s="676" t="str">
        <f t="shared" si="57"/>
        <v xml:space="preserve">   ListSure Finance - 6887</v>
      </c>
      <c r="Q133" s="663">
        <v>80990.45</v>
      </c>
      <c r="R133" s="663">
        <v>151735.01</v>
      </c>
      <c r="S133" s="663">
        <v>145303.74</v>
      </c>
      <c r="T133" s="663">
        <v>71104.7</v>
      </c>
      <c r="U133" s="663">
        <v>51070.42</v>
      </c>
      <c r="V133" s="663">
        <v>244455.98</v>
      </c>
      <c r="W133" s="663">
        <v>255258.86</v>
      </c>
      <c r="X133" s="663">
        <v>80167.539999999994</v>
      </c>
      <c r="Y133" s="663">
        <v>78119.570000000007</v>
      </c>
      <c r="Z133" s="663">
        <v>72560.06</v>
      </c>
      <c r="AA133" s="663">
        <v>99283.72</v>
      </c>
      <c r="AB133" s="663">
        <v>55448.73</v>
      </c>
    </row>
    <row r="134" spans="1:28" s="335" customFormat="1" ht="12" x14ac:dyDescent="0.2">
      <c r="A134" s="155"/>
      <c r="B134" s="155" t="s">
        <v>15</v>
      </c>
      <c r="C134" s="663">
        <v>31663.71</v>
      </c>
      <c r="D134" s="663">
        <v>28911.41</v>
      </c>
      <c r="E134" s="663">
        <v>33936.21</v>
      </c>
      <c r="F134" s="663">
        <v>35337.199999999997</v>
      </c>
      <c r="G134" s="663">
        <v>34818.339999999997</v>
      </c>
      <c r="H134" s="663">
        <v>24280.240000000002</v>
      </c>
      <c r="I134" s="663">
        <v>15861.05</v>
      </c>
      <c r="J134" s="663">
        <v>18510.009999999998</v>
      </c>
      <c r="K134" s="663">
        <v>17966.189999999999</v>
      </c>
      <c r="L134" s="663">
        <v>17014.900000000001</v>
      </c>
      <c r="M134" s="663">
        <v>11038.68</v>
      </c>
      <c r="N134" s="663">
        <v>13588.89</v>
      </c>
      <c r="O134" s="663"/>
      <c r="P134" s="676" t="str">
        <f t="shared" si="57"/>
        <v xml:space="preserve">   ListSure Premium New - 1705</v>
      </c>
      <c r="Q134" s="663">
        <v>31663.71</v>
      </c>
      <c r="R134" s="663">
        <v>28911.41</v>
      </c>
      <c r="S134" s="663">
        <v>33936.21</v>
      </c>
      <c r="T134" s="663">
        <v>35337.199999999997</v>
      </c>
      <c r="U134" s="663">
        <v>34818.339999999997</v>
      </c>
      <c r="V134" s="663">
        <v>24280.240000000002</v>
      </c>
      <c r="W134" s="663">
        <v>15861.05</v>
      </c>
      <c r="X134" s="663">
        <v>18510.009999999998</v>
      </c>
      <c r="Y134" s="663">
        <v>17966.189999999999</v>
      </c>
      <c r="Z134" s="663">
        <v>17014.900000000001</v>
      </c>
      <c r="AA134" s="663">
        <v>11038.68</v>
      </c>
      <c r="AB134" s="663">
        <v>13588.89</v>
      </c>
    </row>
    <row r="135" spans="1:28" s="335" customFormat="1" ht="12" x14ac:dyDescent="0.2">
      <c r="B135" s="155" t="s">
        <v>16723</v>
      </c>
      <c r="C135" s="663">
        <v>0</v>
      </c>
      <c r="D135" s="663">
        <v>0</v>
      </c>
      <c r="E135" s="663">
        <v>0</v>
      </c>
      <c r="F135" s="663">
        <v>0</v>
      </c>
      <c r="G135" s="663">
        <v>0</v>
      </c>
      <c r="H135" s="663">
        <v>0</v>
      </c>
      <c r="I135" s="663">
        <v>0</v>
      </c>
      <c r="J135" s="663">
        <v>0</v>
      </c>
      <c r="K135" s="663">
        <v>0</v>
      </c>
      <c r="L135" s="663">
        <v>0</v>
      </c>
      <c r="M135" s="663">
        <v>0</v>
      </c>
      <c r="N135" s="663">
        <v>0</v>
      </c>
      <c r="O135" s="663"/>
      <c r="P135" s="676" t="str">
        <f t="shared" si="57"/>
        <v xml:space="preserve">   ListSure Premium Old - 4478</v>
      </c>
      <c r="Q135" s="663">
        <v>0</v>
      </c>
      <c r="R135" s="663">
        <v>0</v>
      </c>
      <c r="S135" s="663">
        <v>0</v>
      </c>
      <c r="T135" s="663">
        <v>0</v>
      </c>
      <c r="U135" s="663">
        <v>0</v>
      </c>
      <c r="V135" s="663">
        <v>0</v>
      </c>
      <c r="W135" s="663">
        <v>0</v>
      </c>
      <c r="X135" s="663">
        <v>0</v>
      </c>
      <c r="Y135" s="663">
        <v>0</v>
      </c>
      <c r="Z135" s="663">
        <v>0</v>
      </c>
      <c r="AA135" s="663">
        <v>0</v>
      </c>
      <c r="AB135" s="663">
        <v>0</v>
      </c>
    </row>
    <row r="136" spans="1:28" s="335" customFormat="1" ht="12" x14ac:dyDescent="0.2">
      <c r="A136" s="28"/>
      <c r="B136" s="155" t="s">
        <v>20398</v>
      </c>
      <c r="C136" s="663">
        <v>0</v>
      </c>
      <c r="D136" s="663">
        <v>0</v>
      </c>
      <c r="E136" s="663">
        <v>34846.800000000003</v>
      </c>
      <c r="F136" s="663">
        <v>26904.6</v>
      </c>
      <c r="G136" s="663">
        <v>36364.639999999999</v>
      </c>
      <c r="H136" s="663">
        <v>78501.47</v>
      </c>
      <c r="I136" s="663">
        <v>50498.7</v>
      </c>
      <c r="J136" s="663">
        <v>50056.5</v>
      </c>
      <c r="K136" s="663">
        <v>68366.259999999995</v>
      </c>
      <c r="L136" s="663">
        <v>57727.17</v>
      </c>
      <c r="M136" s="663">
        <v>32065.32</v>
      </c>
      <c r="N136" s="663">
        <v>119507.44</v>
      </c>
      <c r="O136" s="663"/>
      <c r="P136" s="676" t="str">
        <f t="shared" si="57"/>
        <v xml:space="preserve">   Listsure Retail Finance - Funding Acct</v>
      </c>
      <c r="Q136" s="663">
        <v>0</v>
      </c>
      <c r="R136" s="663">
        <v>0</v>
      </c>
      <c r="S136" s="663">
        <v>34846.800000000003</v>
      </c>
      <c r="T136" s="663">
        <v>26904.6</v>
      </c>
      <c r="U136" s="663">
        <v>36364.639999999999</v>
      </c>
      <c r="V136" s="663">
        <v>78501.47</v>
      </c>
      <c r="W136" s="663">
        <v>50498.7</v>
      </c>
      <c r="X136" s="663">
        <v>50056.5</v>
      </c>
      <c r="Y136" s="663">
        <v>68366.259999999995</v>
      </c>
      <c r="Z136" s="663">
        <v>57727.17</v>
      </c>
      <c r="AA136" s="663">
        <v>32065.32</v>
      </c>
      <c r="AB136" s="663">
        <v>119507.44</v>
      </c>
    </row>
    <row r="137" spans="1:28" s="335" customFormat="1" ht="12" x14ac:dyDescent="0.2">
      <c r="A137" s="159"/>
      <c r="B137" s="159" t="s">
        <v>14</v>
      </c>
      <c r="C137" s="682">
        <f>SUM(C131:C136)</f>
        <v>620150.30999999994</v>
      </c>
      <c r="D137" s="682">
        <f>SUM(D131:D136)</f>
        <v>576351.42000000004</v>
      </c>
      <c r="E137" s="682">
        <f>SUM(E131:E136)</f>
        <v>492055.82</v>
      </c>
      <c r="F137" s="682">
        <f>SUM(F131:F136)</f>
        <v>448920.62</v>
      </c>
      <c r="G137" s="682">
        <f t="shared" ref="G137:N137" si="58">SUM(G131:G136)</f>
        <v>504451.80000000005</v>
      </c>
      <c r="H137" s="682">
        <f t="shared" si="58"/>
        <v>611361.27999999991</v>
      </c>
      <c r="I137" s="682">
        <f t="shared" si="58"/>
        <v>818198.21</v>
      </c>
      <c r="J137" s="682">
        <f t="shared" si="58"/>
        <v>611135.61</v>
      </c>
      <c r="K137" s="682">
        <f t="shared" si="58"/>
        <v>522814.62</v>
      </c>
      <c r="L137" s="682">
        <f t="shared" si="58"/>
        <v>437266.69</v>
      </c>
      <c r="M137" s="682">
        <f t="shared" si="58"/>
        <v>587410.42999999993</v>
      </c>
      <c r="N137" s="682">
        <f t="shared" si="58"/>
        <v>536544.09000000008</v>
      </c>
      <c r="O137" s="663"/>
      <c r="P137" s="668" t="s">
        <v>14</v>
      </c>
      <c r="Q137" s="682">
        <f>SUM(Q131:Q136)</f>
        <v>620150.30999999994</v>
      </c>
      <c r="R137" s="682">
        <f t="shared" ref="R137:AB137" si="59">SUM(R131:R136)</f>
        <v>576351.42000000004</v>
      </c>
      <c r="S137" s="682">
        <f t="shared" si="59"/>
        <v>492055.82</v>
      </c>
      <c r="T137" s="682">
        <f t="shared" si="59"/>
        <v>448920.62</v>
      </c>
      <c r="U137" s="682">
        <f t="shared" si="59"/>
        <v>504451.80000000005</v>
      </c>
      <c r="V137" s="682">
        <f t="shared" si="59"/>
        <v>611361.27999999991</v>
      </c>
      <c r="W137" s="682">
        <f t="shared" si="59"/>
        <v>818198.21</v>
      </c>
      <c r="X137" s="682">
        <f t="shared" si="59"/>
        <v>611135.61</v>
      </c>
      <c r="Y137" s="682">
        <f t="shared" si="59"/>
        <v>522814.62</v>
      </c>
      <c r="Z137" s="682">
        <f t="shared" si="59"/>
        <v>437266.69</v>
      </c>
      <c r="AA137" s="682">
        <f t="shared" si="59"/>
        <v>587410.42999999993</v>
      </c>
      <c r="AB137" s="682">
        <f t="shared" si="59"/>
        <v>536544.09000000008</v>
      </c>
    </row>
    <row r="138" spans="1:28" s="335" customFormat="1" ht="12" x14ac:dyDescent="0.2">
      <c r="A138" s="289"/>
      <c r="B138" s="289"/>
      <c r="C138" s="663"/>
      <c r="D138" s="663"/>
      <c r="E138" s="663"/>
      <c r="F138" s="663"/>
      <c r="G138" s="663"/>
      <c r="H138" s="663"/>
      <c r="I138" s="663"/>
      <c r="J138" s="663"/>
      <c r="K138" s="663"/>
      <c r="L138" s="663"/>
      <c r="M138" s="663"/>
      <c r="N138" s="663"/>
      <c r="O138" s="663"/>
      <c r="Q138" s="670"/>
      <c r="R138" s="670"/>
      <c r="S138" s="663"/>
      <c r="T138" s="663"/>
      <c r="U138" s="663"/>
      <c r="V138" s="663"/>
      <c r="W138" s="663"/>
      <c r="X138" s="674"/>
      <c r="Y138" s="675"/>
      <c r="Z138" s="663"/>
      <c r="AA138" s="666"/>
      <c r="AB138" s="666"/>
    </row>
    <row r="139" spans="1:28" s="335" customFormat="1" ht="12" x14ac:dyDescent="0.2">
      <c r="A139" s="174"/>
      <c r="B139" s="174" t="s">
        <v>13</v>
      </c>
      <c r="C139" s="663"/>
      <c r="D139" s="663"/>
      <c r="E139" s="663"/>
      <c r="F139" s="663"/>
      <c r="G139" s="663"/>
      <c r="H139" s="663"/>
      <c r="I139" s="663"/>
      <c r="J139" s="663"/>
      <c r="K139" s="663"/>
      <c r="L139" s="663"/>
      <c r="M139" s="663"/>
      <c r="N139" s="663"/>
      <c r="O139" s="663"/>
      <c r="P139" s="673" t="s">
        <v>13</v>
      </c>
      <c r="Q139" s="671"/>
      <c r="R139" s="671"/>
      <c r="S139" s="663"/>
      <c r="T139" s="663"/>
      <c r="U139" s="663"/>
      <c r="V139" s="663"/>
      <c r="W139" s="663"/>
      <c r="X139" s="663"/>
      <c r="Y139" s="663"/>
      <c r="Z139" s="663"/>
      <c r="AA139" s="663"/>
      <c r="AB139" s="663"/>
    </row>
    <row r="140" spans="1:28" s="335" customFormat="1" ht="12" x14ac:dyDescent="0.2">
      <c r="A140" s="175"/>
      <c r="B140" s="13" t="s">
        <v>12</v>
      </c>
      <c r="C140" s="663">
        <v>290683.83</v>
      </c>
      <c r="D140" s="663">
        <v>385802.4</v>
      </c>
      <c r="E140" s="663">
        <v>351920</v>
      </c>
      <c r="F140" s="663">
        <v>380349.43</v>
      </c>
      <c r="G140" s="663">
        <v>411969.53</v>
      </c>
      <c r="H140" s="663">
        <v>342132.31000000006</v>
      </c>
      <c r="I140" s="663">
        <v>303222.7</v>
      </c>
      <c r="J140" s="663">
        <v>333386.2</v>
      </c>
      <c r="K140" s="663">
        <v>505531.75</v>
      </c>
      <c r="L140" s="663">
        <v>578510.04</v>
      </c>
      <c r="M140" s="663">
        <v>594211.95000000007</v>
      </c>
      <c r="N140" s="663">
        <v>452750.04000000004</v>
      </c>
      <c r="O140" s="663"/>
      <c r="P140" s="676" t="str">
        <f t="shared" ref="P140:P153" si="60">B140</f>
        <v xml:space="preserve">   Accounts Receivable</v>
      </c>
      <c r="Q140" s="663">
        <v>290683.83</v>
      </c>
      <c r="R140" s="663">
        <v>385802.4</v>
      </c>
      <c r="S140" s="663">
        <v>351920</v>
      </c>
      <c r="T140" s="663">
        <v>380349.43</v>
      </c>
      <c r="U140" s="663">
        <v>411969.53</v>
      </c>
      <c r="V140" s="663">
        <v>342132.31000000006</v>
      </c>
      <c r="W140" s="663">
        <v>303222.7</v>
      </c>
      <c r="X140" s="663">
        <v>333386.2</v>
      </c>
      <c r="Y140" s="663">
        <v>505531.75</v>
      </c>
      <c r="Z140" s="663">
        <v>578510.04</v>
      </c>
      <c r="AA140" s="663">
        <v>594211.95000000007</v>
      </c>
      <c r="AB140" s="663">
        <v>452750.04000000004</v>
      </c>
    </row>
    <row r="141" spans="1:28" s="335" customFormat="1" ht="12" x14ac:dyDescent="0.2">
      <c r="A141" s="175"/>
      <c r="B141" s="13" t="s">
        <v>946</v>
      </c>
      <c r="C141" s="663">
        <v>0</v>
      </c>
      <c r="D141" s="663">
        <v>0</v>
      </c>
      <c r="E141" s="663">
        <v>0</v>
      </c>
      <c r="F141" s="663">
        <v>0</v>
      </c>
      <c r="G141" s="663">
        <v>0</v>
      </c>
      <c r="H141" s="663">
        <v>0</v>
      </c>
      <c r="I141" s="663">
        <v>0</v>
      </c>
      <c r="J141" s="663">
        <v>0</v>
      </c>
      <c r="K141" s="663">
        <v>0</v>
      </c>
      <c r="L141" s="663">
        <v>0</v>
      </c>
      <c r="M141" s="663">
        <v>0</v>
      </c>
      <c r="N141" s="663">
        <v>0</v>
      </c>
      <c r="O141" s="663"/>
      <c r="P141" s="676" t="str">
        <f t="shared" si="60"/>
        <v xml:space="preserve">   Accounts Receivable - Earned Premium</v>
      </c>
      <c r="Q141" s="663">
        <v>0</v>
      </c>
      <c r="R141" s="663">
        <v>0</v>
      </c>
      <c r="S141" s="663">
        <v>0</v>
      </c>
      <c r="T141" s="663">
        <v>0</v>
      </c>
      <c r="U141" s="663">
        <v>0</v>
      </c>
      <c r="V141" s="663">
        <v>0</v>
      </c>
      <c r="W141" s="663">
        <v>0</v>
      </c>
      <c r="X141" s="663">
        <v>0</v>
      </c>
      <c r="Y141" s="663">
        <v>0</v>
      </c>
      <c r="Z141" s="663">
        <v>0</v>
      </c>
      <c r="AA141" s="663">
        <v>0</v>
      </c>
      <c r="AB141" s="663">
        <v>0</v>
      </c>
    </row>
    <row r="142" spans="1:28" s="335" customFormat="1" ht="12" x14ac:dyDescent="0.2">
      <c r="A142" s="175"/>
      <c r="B142" s="13" t="s">
        <v>947</v>
      </c>
      <c r="C142" s="663">
        <v>0</v>
      </c>
      <c r="D142" s="663">
        <v>0</v>
      </c>
      <c r="E142" s="663">
        <v>0</v>
      </c>
      <c r="F142" s="663">
        <v>0</v>
      </c>
      <c r="G142" s="663">
        <v>0</v>
      </c>
      <c r="H142" s="663">
        <v>0</v>
      </c>
      <c r="I142" s="663">
        <v>0</v>
      </c>
      <c r="J142" s="663">
        <v>0</v>
      </c>
      <c r="K142" s="663">
        <v>0</v>
      </c>
      <c r="L142" s="663">
        <v>0</v>
      </c>
      <c r="M142" s="663">
        <v>0</v>
      </c>
      <c r="N142" s="663">
        <v>0</v>
      </c>
      <c r="O142" s="663"/>
      <c r="P142" s="676" t="str">
        <f t="shared" si="60"/>
        <v xml:space="preserve">   Accounts Receivable - Earned Finance Fees</v>
      </c>
      <c r="Q142" s="663">
        <v>0</v>
      </c>
      <c r="R142" s="663">
        <v>0</v>
      </c>
      <c r="S142" s="663">
        <v>0</v>
      </c>
      <c r="T142" s="663">
        <v>0</v>
      </c>
      <c r="U142" s="663">
        <v>0</v>
      </c>
      <c r="V142" s="663">
        <v>0</v>
      </c>
      <c r="W142" s="663">
        <v>0</v>
      </c>
      <c r="X142" s="663">
        <v>0</v>
      </c>
      <c r="Y142" s="663">
        <v>0</v>
      </c>
      <c r="Z142" s="663">
        <v>0</v>
      </c>
      <c r="AA142" s="663">
        <v>0</v>
      </c>
      <c r="AB142" s="663">
        <v>0</v>
      </c>
    </row>
    <row r="143" spans="1:28" s="335" customFormat="1" ht="12" x14ac:dyDescent="0.2">
      <c r="A143" s="175"/>
      <c r="B143" s="13" t="s">
        <v>948</v>
      </c>
      <c r="C143" s="663">
        <v>0</v>
      </c>
      <c r="D143" s="663">
        <v>0</v>
      </c>
      <c r="E143" s="663">
        <v>0</v>
      </c>
      <c r="F143" s="663">
        <v>0</v>
      </c>
      <c r="G143" s="663">
        <v>0</v>
      </c>
      <c r="H143" s="663">
        <v>0</v>
      </c>
      <c r="I143" s="663">
        <v>0</v>
      </c>
      <c r="J143" s="663">
        <v>0</v>
      </c>
      <c r="K143" s="663">
        <v>0</v>
      </c>
      <c r="L143" s="663">
        <v>0</v>
      </c>
      <c r="M143" s="663">
        <v>0</v>
      </c>
      <c r="N143" s="663">
        <v>0</v>
      </c>
      <c r="O143" s="663"/>
      <c r="P143" s="676" t="str">
        <f t="shared" si="60"/>
        <v xml:space="preserve">   Accounts Receivable - Earned Admin Fee</v>
      </c>
      <c r="Q143" s="663">
        <v>0</v>
      </c>
      <c r="R143" s="663">
        <v>0</v>
      </c>
      <c r="S143" s="663">
        <v>0</v>
      </c>
      <c r="T143" s="663">
        <v>0</v>
      </c>
      <c r="U143" s="663">
        <v>0</v>
      </c>
      <c r="V143" s="663">
        <v>0</v>
      </c>
      <c r="W143" s="663">
        <v>0</v>
      </c>
      <c r="X143" s="663">
        <v>0</v>
      </c>
      <c r="Y143" s="663">
        <v>0</v>
      </c>
      <c r="Z143" s="663">
        <v>0</v>
      </c>
      <c r="AA143" s="663">
        <v>0</v>
      </c>
      <c r="AB143" s="663">
        <v>0</v>
      </c>
    </row>
    <row r="144" spans="1:28" s="335" customFormat="1" ht="12" x14ac:dyDescent="0.2">
      <c r="A144" s="175"/>
      <c r="B144" s="13" t="s">
        <v>949</v>
      </c>
      <c r="C144" s="663">
        <v>0</v>
      </c>
      <c r="D144" s="663">
        <v>0</v>
      </c>
      <c r="E144" s="663">
        <v>0</v>
      </c>
      <c r="F144" s="663">
        <v>0</v>
      </c>
      <c r="G144" s="663">
        <v>0</v>
      </c>
      <c r="H144" s="663">
        <v>0</v>
      </c>
      <c r="I144" s="663">
        <v>0</v>
      </c>
      <c r="J144" s="663">
        <v>0</v>
      </c>
      <c r="K144" s="663">
        <v>0</v>
      </c>
      <c r="L144" s="663">
        <v>0</v>
      </c>
      <c r="M144" s="663">
        <v>0</v>
      </c>
      <c r="N144" s="663">
        <v>0</v>
      </c>
      <c r="O144" s="663"/>
      <c r="P144" s="676" t="str">
        <f t="shared" si="60"/>
        <v xml:space="preserve">   Accounts Receivable - Other Accounts Receivable</v>
      </c>
      <c r="Q144" s="663">
        <v>0</v>
      </c>
      <c r="R144" s="663">
        <v>0</v>
      </c>
      <c r="S144" s="663">
        <v>0</v>
      </c>
      <c r="T144" s="663">
        <v>0</v>
      </c>
      <c r="U144" s="663">
        <v>0</v>
      </c>
      <c r="V144" s="663">
        <v>0</v>
      </c>
      <c r="W144" s="663">
        <v>0</v>
      </c>
      <c r="X144" s="663">
        <v>0</v>
      </c>
      <c r="Y144" s="663">
        <v>0</v>
      </c>
      <c r="Z144" s="663">
        <v>0</v>
      </c>
      <c r="AA144" s="663">
        <v>0</v>
      </c>
      <c r="AB144" s="663">
        <v>0</v>
      </c>
    </row>
    <row r="145" spans="1:28" s="335" customFormat="1" ht="12" x14ac:dyDescent="0.2">
      <c r="A145" s="175"/>
      <c r="B145" s="13" t="s">
        <v>16724</v>
      </c>
      <c r="C145" s="663">
        <v>0</v>
      </c>
      <c r="D145" s="663">
        <v>0</v>
      </c>
      <c r="E145" s="663">
        <v>63382</v>
      </c>
      <c r="F145" s="663">
        <v>108492</v>
      </c>
      <c r="G145" s="663">
        <v>181769</v>
      </c>
      <c r="H145" s="663">
        <v>153453.5</v>
      </c>
      <c r="I145" s="663">
        <v>200893.35</v>
      </c>
      <c r="J145" s="663">
        <v>340472.85</v>
      </c>
      <c r="K145" s="663">
        <v>350878.59</v>
      </c>
      <c r="L145" s="663">
        <v>378077.77</v>
      </c>
      <c r="M145" s="663">
        <v>508574.48</v>
      </c>
      <c r="N145" s="663">
        <v>882053.02</v>
      </c>
      <c r="O145" s="663"/>
      <c r="P145" s="676" t="str">
        <f t="shared" si="60"/>
        <v xml:space="preserve">   Loans Advanced - Pay Later</v>
      </c>
      <c r="Q145" s="663">
        <v>0</v>
      </c>
      <c r="R145" s="663">
        <v>0</v>
      </c>
      <c r="S145" s="663">
        <v>63382</v>
      </c>
      <c r="T145" s="663">
        <v>108492</v>
      </c>
      <c r="U145" s="663">
        <v>181769</v>
      </c>
      <c r="V145" s="663">
        <v>153453.5</v>
      </c>
      <c r="W145" s="663">
        <v>200893.35</v>
      </c>
      <c r="X145" s="663">
        <v>340472.85</v>
      </c>
      <c r="Y145" s="663">
        <v>350878.59</v>
      </c>
      <c r="Z145" s="663">
        <v>378077.77</v>
      </c>
      <c r="AA145" s="663">
        <v>508574.48</v>
      </c>
      <c r="AB145" s="663">
        <v>882053.02</v>
      </c>
    </row>
    <row r="146" spans="1:28" s="335" customFormat="1" ht="12" x14ac:dyDescent="0.2">
      <c r="A146" s="175"/>
      <c r="B146" s="13" t="s">
        <v>16725</v>
      </c>
      <c r="C146" s="663">
        <v>708471.28</v>
      </c>
      <c r="D146" s="663">
        <v>706440.19</v>
      </c>
      <c r="E146" s="663">
        <v>805327</v>
      </c>
      <c r="F146" s="663">
        <v>805667.09</v>
      </c>
      <c r="G146" s="663">
        <v>845693.47</v>
      </c>
      <c r="H146" s="663">
        <v>715520.86</v>
      </c>
      <c r="I146" s="663">
        <v>738526.26</v>
      </c>
      <c r="J146" s="663">
        <v>772087.16</v>
      </c>
      <c r="K146" s="663">
        <v>609277.21</v>
      </c>
      <c r="L146" s="663">
        <v>522141.01</v>
      </c>
      <c r="M146" s="663">
        <v>502061.39</v>
      </c>
      <c r="N146" s="663">
        <v>470367.58999999997</v>
      </c>
      <c r="O146" s="663"/>
      <c r="P146" s="676" t="str">
        <f t="shared" si="60"/>
        <v xml:space="preserve">   Loans Advanced - Pay on Success</v>
      </c>
      <c r="Q146" s="663">
        <v>708471.28</v>
      </c>
      <c r="R146" s="663">
        <v>706440.19</v>
      </c>
      <c r="S146" s="663">
        <v>805327</v>
      </c>
      <c r="T146" s="663">
        <v>805667.09</v>
      </c>
      <c r="U146" s="663">
        <v>845693.47</v>
      </c>
      <c r="V146" s="663">
        <v>715520.86</v>
      </c>
      <c r="W146" s="663">
        <v>738526.26</v>
      </c>
      <c r="X146" s="663">
        <v>772087.16</v>
      </c>
      <c r="Y146" s="663">
        <v>609277.21</v>
      </c>
      <c r="Z146" s="663">
        <v>522141.01</v>
      </c>
      <c r="AA146" s="663">
        <v>502061.39</v>
      </c>
      <c r="AB146" s="663">
        <v>470367.58999999997</v>
      </c>
    </row>
    <row r="147" spans="1:28" s="335" customFormat="1" ht="12" x14ac:dyDescent="0.2">
      <c r="A147" s="175"/>
      <c r="B147" s="13" t="s">
        <v>1297</v>
      </c>
      <c r="C147" s="663">
        <v>0</v>
      </c>
      <c r="D147" s="663">
        <v>0</v>
      </c>
      <c r="E147" s="663">
        <v>0</v>
      </c>
      <c r="F147" s="663">
        <v>0</v>
      </c>
      <c r="G147" s="663">
        <v>0</v>
      </c>
      <c r="H147" s="663">
        <v>0</v>
      </c>
      <c r="I147" s="663">
        <v>0</v>
      </c>
      <c r="J147" s="663">
        <v>0</v>
      </c>
      <c r="K147" s="663">
        <v>0</v>
      </c>
      <c r="L147" s="663">
        <v>0</v>
      </c>
      <c r="M147" s="663">
        <v>0</v>
      </c>
      <c r="N147" s="663">
        <v>0</v>
      </c>
      <c r="O147" s="663"/>
      <c r="P147" s="676" t="str">
        <f t="shared" si="60"/>
        <v xml:space="preserve">   Prepayments</v>
      </c>
      <c r="Q147" s="663">
        <v>0</v>
      </c>
      <c r="R147" s="663">
        <v>0</v>
      </c>
      <c r="S147" s="663">
        <v>0</v>
      </c>
      <c r="T147" s="663">
        <v>0</v>
      </c>
      <c r="U147" s="663">
        <v>0</v>
      </c>
      <c r="V147" s="663">
        <v>0</v>
      </c>
      <c r="W147" s="663">
        <v>0</v>
      </c>
      <c r="X147" s="663">
        <v>0</v>
      </c>
      <c r="Y147" s="663">
        <v>0</v>
      </c>
      <c r="Z147" s="663">
        <v>0</v>
      </c>
      <c r="AA147" s="663">
        <v>0</v>
      </c>
      <c r="AB147" s="663">
        <v>0</v>
      </c>
    </row>
    <row r="148" spans="1:28" s="335" customFormat="1" ht="12" x14ac:dyDescent="0.2">
      <c r="A148" s="175"/>
      <c r="B148" s="13" t="s">
        <v>29</v>
      </c>
      <c r="C148" s="663">
        <v>252631.6</v>
      </c>
      <c r="D148" s="663">
        <v>1023270.96</v>
      </c>
      <c r="E148" s="663">
        <v>1024071.18</v>
      </c>
      <c r="F148" s="663">
        <v>874647.97</v>
      </c>
      <c r="G148" s="663">
        <v>728307.45</v>
      </c>
      <c r="H148" s="663">
        <v>729409.19</v>
      </c>
      <c r="I148" s="663">
        <v>627337.25</v>
      </c>
      <c r="J148" s="663">
        <v>629649.49</v>
      </c>
      <c r="K148" s="663">
        <v>631328.24</v>
      </c>
      <c r="L148" s="663">
        <v>632952.84</v>
      </c>
      <c r="M148" s="663">
        <v>434423.66</v>
      </c>
      <c r="N148" s="663">
        <v>435871.51</v>
      </c>
      <c r="O148" s="663"/>
      <c r="P148" s="676" t="str">
        <f t="shared" si="60"/>
        <v xml:space="preserve">   Term Deposit</v>
      </c>
      <c r="Q148" s="663">
        <v>252631.6</v>
      </c>
      <c r="R148" s="663">
        <v>1023270.96</v>
      </c>
      <c r="S148" s="663">
        <v>1024071.18</v>
      </c>
      <c r="T148" s="663">
        <v>874647.97</v>
      </c>
      <c r="U148" s="663">
        <v>728307.45</v>
      </c>
      <c r="V148" s="663">
        <v>729409.19</v>
      </c>
      <c r="W148" s="663">
        <v>627337.25</v>
      </c>
      <c r="X148" s="663">
        <v>629649.49</v>
      </c>
      <c r="Y148" s="663">
        <v>631328.24</v>
      </c>
      <c r="Z148" s="663">
        <v>632952.84</v>
      </c>
      <c r="AA148" s="663">
        <v>434423.66</v>
      </c>
      <c r="AB148" s="663">
        <v>435871.51</v>
      </c>
    </row>
    <row r="149" spans="1:28" s="335" customFormat="1" ht="12" x14ac:dyDescent="0.2">
      <c r="A149" s="175"/>
      <c r="B149" s="13" t="s">
        <v>10754</v>
      </c>
      <c r="C149" s="663">
        <v>0</v>
      </c>
      <c r="D149" s="663">
        <v>0</v>
      </c>
      <c r="E149" s="663">
        <v>0</v>
      </c>
      <c r="F149" s="663">
        <v>0</v>
      </c>
      <c r="G149" s="663">
        <v>0</v>
      </c>
      <c r="H149" s="663">
        <v>0</v>
      </c>
      <c r="I149" s="663">
        <v>0</v>
      </c>
      <c r="J149" s="663">
        <v>0</v>
      </c>
      <c r="K149" s="663">
        <v>0</v>
      </c>
      <c r="L149" s="663">
        <v>0</v>
      </c>
      <c r="M149" s="663">
        <v>0</v>
      </c>
      <c r="N149" s="663">
        <v>0</v>
      </c>
      <c r="O149" s="663"/>
      <c r="P149" s="676" t="str">
        <f t="shared" si="60"/>
        <v xml:space="preserve">   AR - Divert of Funds</v>
      </c>
      <c r="Q149" s="663">
        <v>0</v>
      </c>
      <c r="R149" s="663">
        <v>0</v>
      </c>
      <c r="S149" s="663">
        <v>0</v>
      </c>
      <c r="T149" s="663">
        <v>0</v>
      </c>
      <c r="U149" s="663">
        <v>0</v>
      </c>
      <c r="V149" s="663">
        <v>0</v>
      </c>
      <c r="W149" s="663">
        <v>0</v>
      </c>
      <c r="X149" s="663">
        <v>0</v>
      </c>
      <c r="Y149" s="663">
        <v>0</v>
      </c>
      <c r="Z149" s="663">
        <v>0</v>
      </c>
      <c r="AA149" s="663">
        <v>0</v>
      </c>
      <c r="AB149" s="663">
        <v>0</v>
      </c>
    </row>
    <row r="150" spans="1:28" s="335" customFormat="1" ht="12" x14ac:dyDescent="0.2">
      <c r="A150" s="175"/>
      <c r="B150" s="13" t="s">
        <v>15010</v>
      </c>
      <c r="C150" s="663">
        <v>0</v>
      </c>
      <c r="D150" s="663">
        <v>0</v>
      </c>
      <c r="E150" s="663">
        <v>0</v>
      </c>
      <c r="F150" s="663">
        <v>0</v>
      </c>
      <c r="G150" s="663">
        <v>0</v>
      </c>
      <c r="H150" s="663">
        <v>0</v>
      </c>
      <c r="I150" s="663">
        <v>0</v>
      </c>
      <c r="J150" s="663">
        <v>0</v>
      </c>
      <c r="K150" s="663">
        <v>0</v>
      </c>
      <c r="L150" s="663">
        <v>0</v>
      </c>
      <c r="M150" s="663">
        <v>0</v>
      </c>
      <c r="N150" s="663">
        <v>0</v>
      </c>
      <c r="O150" s="663"/>
      <c r="P150" s="676" t="str">
        <f t="shared" si="60"/>
        <v xml:space="preserve">   Claims Recovery - Excess</v>
      </c>
      <c r="Q150" s="663">
        <v>0</v>
      </c>
      <c r="R150" s="663">
        <v>0</v>
      </c>
      <c r="S150" s="663">
        <v>0</v>
      </c>
      <c r="T150" s="663">
        <v>0</v>
      </c>
      <c r="U150" s="663">
        <v>0</v>
      </c>
      <c r="V150" s="663">
        <v>0</v>
      </c>
      <c r="W150" s="663">
        <v>0</v>
      </c>
      <c r="X150" s="663">
        <v>0</v>
      </c>
      <c r="Y150" s="663">
        <v>0</v>
      </c>
      <c r="Z150" s="663">
        <v>0</v>
      </c>
      <c r="AA150" s="663">
        <v>0</v>
      </c>
      <c r="AB150" s="663">
        <v>0</v>
      </c>
    </row>
    <row r="151" spans="1:28" s="335" customFormat="1" ht="12" x14ac:dyDescent="0.2">
      <c r="A151" s="175"/>
      <c r="B151" s="13" t="s">
        <v>15011</v>
      </c>
      <c r="C151" s="663">
        <v>0</v>
      </c>
      <c r="D151" s="663">
        <v>0</v>
      </c>
      <c r="E151" s="663">
        <v>0</v>
      </c>
      <c r="F151" s="663">
        <v>0</v>
      </c>
      <c r="G151" s="663">
        <v>0</v>
      </c>
      <c r="H151" s="663">
        <v>0</v>
      </c>
      <c r="I151" s="663">
        <v>-230</v>
      </c>
      <c r="J151" s="663">
        <v>-600</v>
      </c>
      <c r="K151" s="663">
        <v>-600</v>
      </c>
      <c r="L151" s="663">
        <v>-654</v>
      </c>
      <c r="M151" s="663">
        <v>-54</v>
      </c>
      <c r="N151" s="663">
        <v>0</v>
      </c>
      <c r="O151" s="663"/>
      <c r="P151" s="676" t="str">
        <f t="shared" si="60"/>
        <v xml:space="preserve">   Claims Recovery - Underspend</v>
      </c>
      <c r="Q151" s="663">
        <v>0</v>
      </c>
      <c r="R151" s="663">
        <v>0</v>
      </c>
      <c r="S151" s="663">
        <v>0</v>
      </c>
      <c r="T151" s="663">
        <v>0</v>
      </c>
      <c r="U151" s="663">
        <v>0</v>
      </c>
      <c r="V151" s="663">
        <v>0</v>
      </c>
      <c r="W151" s="663">
        <v>-230</v>
      </c>
      <c r="X151" s="663">
        <v>-600</v>
      </c>
      <c r="Y151" s="663">
        <v>-600</v>
      </c>
      <c r="Z151" s="663">
        <v>-654</v>
      </c>
      <c r="AA151" s="663">
        <v>-54</v>
      </c>
      <c r="AB151" s="663">
        <v>0</v>
      </c>
    </row>
    <row r="152" spans="1:28" s="626" customFormat="1" ht="12" x14ac:dyDescent="0.2">
      <c r="A152" s="175"/>
      <c r="B152" s="13" t="s">
        <v>15012</v>
      </c>
      <c r="C152" s="663">
        <v>0</v>
      </c>
      <c r="D152" s="663">
        <v>0</v>
      </c>
      <c r="E152" s="663">
        <v>0</v>
      </c>
      <c r="F152" s="663">
        <v>0</v>
      </c>
      <c r="G152" s="663">
        <v>0</v>
      </c>
      <c r="H152" s="663">
        <v>0</v>
      </c>
      <c r="I152" s="663">
        <v>0</v>
      </c>
      <c r="J152" s="663">
        <v>0</v>
      </c>
      <c r="K152" s="663">
        <v>0</v>
      </c>
      <c r="L152" s="663">
        <v>0</v>
      </c>
      <c r="M152" s="663">
        <v>0</v>
      </c>
      <c r="N152" s="663">
        <v>0</v>
      </c>
      <c r="O152" s="663"/>
      <c r="P152" s="676" t="str">
        <f t="shared" si="60"/>
        <v xml:space="preserve">   Claims Recovery - Vendor Paid</v>
      </c>
      <c r="Q152" s="677">
        <f t="shared" ref="Q152:Q153" si="61">C152</f>
        <v>0</v>
      </c>
      <c r="R152" s="677">
        <f t="shared" ref="R152:R153" si="62">D152</f>
        <v>0</v>
      </c>
      <c r="S152" s="677">
        <f t="shared" ref="S152:S153" si="63">E152</f>
        <v>0</v>
      </c>
      <c r="T152" s="677">
        <f t="shared" ref="T152:T153" si="64">F152</f>
        <v>0</v>
      </c>
      <c r="U152" s="677">
        <f t="shared" ref="U152:U153" si="65">G152</f>
        <v>0</v>
      </c>
      <c r="V152" s="677">
        <f t="shared" ref="V152:V153" si="66">H152</f>
        <v>0</v>
      </c>
      <c r="W152" s="677">
        <f t="shared" ref="W152:W153" si="67">I152</f>
        <v>0</v>
      </c>
      <c r="X152" s="677">
        <f t="shared" ref="X152:X153" si="68">J152</f>
        <v>0</v>
      </c>
      <c r="Y152" s="677">
        <f t="shared" ref="Y152:Y153" si="69">K152</f>
        <v>0</v>
      </c>
      <c r="Z152" s="677">
        <f t="shared" ref="Z152:Z153" si="70">L152</f>
        <v>0</v>
      </c>
      <c r="AA152" s="677">
        <f t="shared" ref="AA152:AA153" si="71">M152</f>
        <v>0</v>
      </c>
      <c r="AB152" s="677">
        <f t="shared" ref="AB152:AB153" si="72">N152</f>
        <v>0</v>
      </c>
    </row>
    <row r="153" spans="1:28" s="627" customFormat="1" ht="12" x14ac:dyDescent="0.2">
      <c r="A153" s="175"/>
      <c r="B153" s="13" t="s">
        <v>15013</v>
      </c>
      <c r="C153" s="663">
        <v>0</v>
      </c>
      <c r="D153" s="663">
        <v>0</v>
      </c>
      <c r="E153" s="663">
        <v>0</v>
      </c>
      <c r="F153" s="663">
        <v>0</v>
      </c>
      <c r="G153" s="663">
        <v>0</v>
      </c>
      <c r="H153" s="663">
        <v>0</v>
      </c>
      <c r="I153" s="663">
        <v>0</v>
      </c>
      <c r="J153" s="663">
        <v>0</v>
      </c>
      <c r="K153" s="663">
        <v>0</v>
      </c>
      <c r="L153" s="663">
        <v>0</v>
      </c>
      <c r="M153" s="663">
        <v>0</v>
      </c>
      <c r="N153" s="663">
        <v>0</v>
      </c>
      <c r="O153" s="663"/>
      <c r="P153" s="676" t="str">
        <f t="shared" si="60"/>
        <v xml:space="preserve">   Claims Recovery - GST</v>
      </c>
      <c r="Q153" s="677">
        <f t="shared" si="61"/>
        <v>0</v>
      </c>
      <c r="R153" s="677">
        <f t="shared" si="62"/>
        <v>0</v>
      </c>
      <c r="S153" s="677">
        <f t="shared" si="63"/>
        <v>0</v>
      </c>
      <c r="T153" s="677">
        <f t="shared" si="64"/>
        <v>0</v>
      </c>
      <c r="U153" s="677">
        <f t="shared" si="65"/>
        <v>0</v>
      </c>
      <c r="V153" s="677">
        <f t="shared" si="66"/>
        <v>0</v>
      </c>
      <c r="W153" s="677">
        <f t="shared" si="67"/>
        <v>0</v>
      </c>
      <c r="X153" s="677">
        <f t="shared" si="68"/>
        <v>0</v>
      </c>
      <c r="Y153" s="677">
        <f t="shared" si="69"/>
        <v>0</v>
      </c>
      <c r="Z153" s="677">
        <f t="shared" si="70"/>
        <v>0</v>
      </c>
      <c r="AA153" s="677">
        <f t="shared" si="71"/>
        <v>0</v>
      </c>
      <c r="AB153" s="677">
        <f t="shared" si="72"/>
        <v>0</v>
      </c>
    </row>
    <row r="154" spans="1:28" s="335" customFormat="1" ht="12" x14ac:dyDescent="0.2">
      <c r="A154" s="159"/>
      <c r="B154" s="159" t="s">
        <v>11</v>
      </c>
      <c r="C154" s="669">
        <f t="shared" ref="C154:N154" si="73">SUM(C140:C153)</f>
        <v>1251786.7100000002</v>
      </c>
      <c r="D154" s="669">
        <f t="shared" si="73"/>
        <v>2115513.5499999998</v>
      </c>
      <c r="E154" s="669">
        <f t="shared" si="73"/>
        <v>2244700.1800000002</v>
      </c>
      <c r="F154" s="669">
        <f t="shared" si="73"/>
        <v>2169156.4900000002</v>
      </c>
      <c r="G154" s="669">
        <f t="shared" si="73"/>
        <v>2167739.4500000002</v>
      </c>
      <c r="H154" s="669">
        <f t="shared" si="73"/>
        <v>1940515.8599999999</v>
      </c>
      <c r="I154" s="669">
        <f t="shared" si="73"/>
        <v>1869749.56</v>
      </c>
      <c r="J154" s="669">
        <f t="shared" si="73"/>
        <v>2074995.7</v>
      </c>
      <c r="K154" s="669">
        <f t="shared" si="73"/>
        <v>2096415.79</v>
      </c>
      <c r="L154" s="669">
        <f t="shared" si="73"/>
        <v>2111027.66</v>
      </c>
      <c r="M154" s="669">
        <f t="shared" si="73"/>
        <v>2039217.4800000002</v>
      </c>
      <c r="N154" s="669">
        <f t="shared" si="73"/>
        <v>2241042.16</v>
      </c>
      <c r="O154" s="663"/>
      <c r="P154" s="668" t="s">
        <v>11</v>
      </c>
      <c r="Q154" s="669">
        <f t="shared" ref="Q154:AB154" si="74">SUM(Q140:Q153)</f>
        <v>1251786.7100000002</v>
      </c>
      <c r="R154" s="669">
        <f t="shared" si="74"/>
        <v>2115513.5499999998</v>
      </c>
      <c r="S154" s="669">
        <f t="shared" si="74"/>
        <v>2244700.1800000002</v>
      </c>
      <c r="T154" s="669">
        <f t="shared" si="74"/>
        <v>2169156.4900000002</v>
      </c>
      <c r="U154" s="669">
        <f t="shared" si="74"/>
        <v>2167739.4500000002</v>
      </c>
      <c r="V154" s="669">
        <f t="shared" si="74"/>
        <v>1940515.8599999999</v>
      </c>
      <c r="W154" s="669">
        <f t="shared" si="74"/>
        <v>1869749.56</v>
      </c>
      <c r="X154" s="669">
        <f t="shared" si="74"/>
        <v>2074995.7</v>
      </c>
      <c r="Y154" s="669">
        <f t="shared" si="74"/>
        <v>2096415.79</v>
      </c>
      <c r="Z154" s="669">
        <f t="shared" si="74"/>
        <v>2111027.66</v>
      </c>
      <c r="AA154" s="669">
        <f t="shared" si="74"/>
        <v>2039217.4800000002</v>
      </c>
      <c r="AB154" s="669">
        <f t="shared" si="74"/>
        <v>2241042.16</v>
      </c>
    </row>
    <row r="155" spans="1:28" s="335" customFormat="1" ht="12" x14ac:dyDescent="0.2">
      <c r="A155" s="289"/>
      <c r="B155" s="289"/>
      <c r="C155" s="663"/>
      <c r="D155" s="663"/>
      <c r="E155" s="663"/>
      <c r="F155" s="663"/>
      <c r="G155" s="663"/>
      <c r="H155" s="663"/>
      <c r="I155" s="663"/>
      <c r="J155" s="663"/>
      <c r="K155" s="663"/>
      <c r="L155" s="663"/>
      <c r="M155" s="663"/>
      <c r="N155" s="663"/>
      <c r="O155" s="663"/>
      <c r="Q155" s="670"/>
      <c r="R155" s="670"/>
      <c r="S155" s="663"/>
      <c r="T155" s="663"/>
      <c r="U155" s="663"/>
      <c r="V155" s="663"/>
      <c r="W155" s="663"/>
      <c r="X155" s="663"/>
      <c r="Y155" s="663"/>
      <c r="Z155" s="663"/>
      <c r="AA155" s="663"/>
      <c r="AB155" s="663"/>
    </row>
    <row r="156" spans="1:28" s="335" customFormat="1" ht="12.75" thickBot="1" x14ac:dyDescent="0.25">
      <c r="A156" s="176"/>
      <c r="B156" s="176" t="s">
        <v>10</v>
      </c>
      <c r="C156" s="682">
        <f t="shared" ref="C156:N156" si="75">C137+C154</f>
        <v>1871937.02</v>
      </c>
      <c r="D156" s="682">
        <f t="shared" si="75"/>
        <v>2691864.9699999997</v>
      </c>
      <c r="E156" s="682">
        <f t="shared" si="75"/>
        <v>2736756</v>
      </c>
      <c r="F156" s="682">
        <f t="shared" si="75"/>
        <v>2618077.1100000003</v>
      </c>
      <c r="G156" s="682">
        <f t="shared" si="75"/>
        <v>2672191.25</v>
      </c>
      <c r="H156" s="682">
        <f t="shared" si="75"/>
        <v>2551877.1399999997</v>
      </c>
      <c r="I156" s="682">
        <f t="shared" si="75"/>
        <v>2687947.77</v>
      </c>
      <c r="J156" s="682">
        <f t="shared" si="75"/>
        <v>2686131.31</v>
      </c>
      <c r="K156" s="682">
        <f t="shared" si="75"/>
        <v>2619230.41</v>
      </c>
      <c r="L156" s="682">
        <f t="shared" si="75"/>
        <v>2548294.35</v>
      </c>
      <c r="M156" s="682">
        <f t="shared" si="75"/>
        <v>2626627.91</v>
      </c>
      <c r="N156" s="682">
        <f t="shared" si="75"/>
        <v>2777586.25</v>
      </c>
      <c r="O156" s="663"/>
      <c r="P156" s="691" t="s">
        <v>19854</v>
      </c>
      <c r="Q156" s="680">
        <f t="shared" ref="Q156:AB156" si="76">Q154+Q137</f>
        <v>1871937.02</v>
      </c>
      <c r="R156" s="680">
        <f t="shared" si="76"/>
        <v>2691864.9699999997</v>
      </c>
      <c r="S156" s="680">
        <f t="shared" si="76"/>
        <v>2736756</v>
      </c>
      <c r="T156" s="680">
        <f t="shared" si="76"/>
        <v>2618077.1100000003</v>
      </c>
      <c r="U156" s="680">
        <f t="shared" si="76"/>
        <v>2672191.25</v>
      </c>
      <c r="V156" s="680">
        <f t="shared" si="76"/>
        <v>2551877.1399999997</v>
      </c>
      <c r="W156" s="680">
        <f t="shared" si="76"/>
        <v>2687947.77</v>
      </c>
      <c r="X156" s="680">
        <f t="shared" si="76"/>
        <v>2686131.31</v>
      </c>
      <c r="Y156" s="680">
        <f t="shared" si="76"/>
        <v>2619230.41</v>
      </c>
      <c r="Z156" s="680">
        <f t="shared" si="76"/>
        <v>2548294.35</v>
      </c>
      <c r="AA156" s="680">
        <f t="shared" si="76"/>
        <v>2626627.91</v>
      </c>
      <c r="AB156" s="680">
        <f t="shared" si="76"/>
        <v>2777586.25</v>
      </c>
    </row>
    <row r="157" spans="1:28" s="335" customFormat="1" ht="12.75" thickTop="1" x14ac:dyDescent="0.2">
      <c r="A157" s="289"/>
      <c r="B157" s="289"/>
      <c r="C157" s="663"/>
      <c r="D157" s="663"/>
      <c r="E157" s="663"/>
      <c r="F157" s="663"/>
      <c r="G157" s="663"/>
      <c r="H157" s="663"/>
      <c r="I157" s="663"/>
      <c r="J157" s="663"/>
      <c r="K157" s="663"/>
      <c r="L157" s="663"/>
      <c r="M157" s="663"/>
      <c r="N157" s="663"/>
      <c r="O157" s="663"/>
      <c r="Q157" s="670"/>
      <c r="R157" s="670"/>
      <c r="S157" s="663"/>
      <c r="T157" s="663"/>
      <c r="U157" s="663"/>
      <c r="V157" s="663"/>
      <c r="W157" s="663"/>
      <c r="X157" s="663"/>
      <c r="Y157" s="663"/>
      <c r="Z157" s="663"/>
      <c r="AA157" s="663"/>
      <c r="AB157" s="663"/>
    </row>
    <row r="158" spans="1:28" s="335" customFormat="1" ht="12" x14ac:dyDescent="0.2">
      <c r="A158" s="289"/>
      <c r="B158" s="174" t="s">
        <v>16670</v>
      </c>
      <c r="C158" s="663"/>
      <c r="D158" s="663"/>
      <c r="E158" s="663"/>
      <c r="F158" s="663"/>
      <c r="G158" s="663"/>
      <c r="H158" s="663"/>
      <c r="I158" s="663"/>
      <c r="J158" s="663"/>
      <c r="K158" s="663"/>
      <c r="L158" s="663"/>
      <c r="M158" s="663"/>
      <c r="N158" s="663"/>
      <c r="O158" s="663"/>
      <c r="P158" s="335" t="s">
        <v>16670</v>
      </c>
      <c r="Q158" s="670"/>
      <c r="R158" s="671"/>
      <c r="S158" s="663"/>
      <c r="T158" s="663"/>
      <c r="U158" s="663"/>
      <c r="V158" s="663"/>
      <c r="W158" s="663"/>
      <c r="X158" s="663"/>
      <c r="Y158" s="663"/>
      <c r="Z158" s="663"/>
      <c r="AA158" s="663"/>
      <c r="AB158" s="663"/>
    </row>
    <row r="159" spans="1:28" s="335" customFormat="1" ht="12" x14ac:dyDescent="0.2">
      <c r="A159" s="175"/>
      <c r="B159" s="13" t="s">
        <v>17408</v>
      </c>
      <c r="C159" s="663">
        <v>6680.01</v>
      </c>
      <c r="D159" s="663">
        <v>6680.01</v>
      </c>
      <c r="E159" s="663">
        <v>6680.01</v>
      </c>
      <c r="F159" s="663">
        <v>6680.01</v>
      </c>
      <c r="G159" s="663">
        <v>6680.01</v>
      </c>
      <c r="H159" s="663">
        <v>6680.01</v>
      </c>
      <c r="I159" s="663">
        <f t="shared" ref="I159:I164" si="77">A158+G159</f>
        <v>6680.01</v>
      </c>
      <c r="J159" s="663">
        <v>6680.01</v>
      </c>
      <c r="K159" s="663">
        <v>6680.01</v>
      </c>
      <c r="L159" s="663">
        <v>6680.01</v>
      </c>
      <c r="M159" s="663">
        <v>6680.01</v>
      </c>
      <c r="N159" s="663">
        <v>6680.01</v>
      </c>
      <c r="O159" s="663"/>
      <c r="P159" s="676" t="str">
        <f t="shared" ref="P159:P164" si="78">B159</f>
        <v xml:space="preserve">   Computer Equipment</v>
      </c>
      <c r="Q159" s="663">
        <v>6680.01</v>
      </c>
      <c r="R159" s="663">
        <v>6680.01</v>
      </c>
      <c r="S159" s="663">
        <v>6680.01</v>
      </c>
      <c r="T159" s="663">
        <v>6680.01</v>
      </c>
      <c r="U159" s="663">
        <v>6680.01</v>
      </c>
      <c r="V159" s="663">
        <v>6680.01</v>
      </c>
      <c r="W159" s="663">
        <f t="shared" ref="W159:W164" si="79">O158+U159</f>
        <v>6680.01</v>
      </c>
      <c r="X159" s="663">
        <v>6680.01</v>
      </c>
      <c r="Y159" s="663">
        <v>6680.01</v>
      </c>
      <c r="Z159" s="663">
        <v>6680.01</v>
      </c>
      <c r="AA159" s="663">
        <v>6680.01</v>
      </c>
      <c r="AB159" s="663">
        <v>6680.01</v>
      </c>
    </row>
    <row r="160" spans="1:28" s="335" customFormat="1" ht="12" x14ac:dyDescent="0.2">
      <c r="A160" s="175"/>
      <c r="B160" s="13" t="s">
        <v>17409</v>
      </c>
      <c r="C160" s="663">
        <v>-6680.01</v>
      </c>
      <c r="D160" s="663">
        <v>-6680.01</v>
      </c>
      <c r="E160" s="663">
        <v>-6680.01</v>
      </c>
      <c r="F160" s="663">
        <v>-6680.01</v>
      </c>
      <c r="G160" s="663">
        <v>-6680.01</v>
      </c>
      <c r="H160" s="663">
        <v>-6680.01</v>
      </c>
      <c r="I160" s="663">
        <f t="shared" si="77"/>
        <v>-6680.01</v>
      </c>
      <c r="J160" s="663">
        <v>-6680.01</v>
      </c>
      <c r="K160" s="663">
        <v>-6680.01</v>
      </c>
      <c r="L160" s="663">
        <v>-6680.01</v>
      </c>
      <c r="M160" s="663">
        <v>-6680.01</v>
      </c>
      <c r="N160" s="663">
        <v>-6680.01</v>
      </c>
      <c r="O160" s="663"/>
      <c r="P160" s="676" t="str">
        <f t="shared" si="78"/>
        <v xml:space="preserve">   Less Accumulated Depreciation on Computer Equipment</v>
      </c>
      <c r="Q160" s="663">
        <v>-6680.01</v>
      </c>
      <c r="R160" s="663">
        <v>-6680.01</v>
      </c>
      <c r="S160" s="663">
        <v>-6680.01</v>
      </c>
      <c r="T160" s="663">
        <v>-6680.01</v>
      </c>
      <c r="U160" s="663">
        <v>-6680.01</v>
      </c>
      <c r="V160" s="663">
        <v>-6680.01</v>
      </c>
      <c r="W160" s="663">
        <f t="shared" si="79"/>
        <v>-6680.01</v>
      </c>
      <c r="X160" s="663">
        <v>-6680.01</v>
      </c>
      <c r="Y160" s="663">
        <v>-6680.01</v>
      </c>
      <c r="Z160" s="663">
        <v>-6680.01</v>
      </c>
      <c r="AA160" s="663">
        <v>-6680.01</v>
      </c>
      <c r="AB160" s="663">
        <v>-6680.01</v>
      </c>
    </row>
    <row r="161" spans="1:28" s="335" customFormat="1" ht="12" x14ac:dyDescent="0.2">
      <c r="A161" s="175"/>
      <c r="B161" s="13" t="s">
        <v>16726</v>
      </c>
      <c r="C161" s="663">
        <v>48289.91</v>
      </c>
      <c r="D161" s="663">
        <v>48289.91</v>
      </c>
      <c r="E161" s="663">
        <v>48289.91</v>
      </c>
      <c r="F161" s="663">
        <v>48289.91</v>
      </c>
      <c r="G161" s="663">
        <v>48289.91</v>
      </c>
      <c r="H161" s="663">
        <v>48289.91</v>
      </c>
      <c r="I161" s="663">
        <f t="shared" si="77"/>
        <v>48289.91</v>
      </c>
      <c r="J161" s="663">
        <v>48289.91</v>
      </c>
      <c r="K161" s="663">
        <v>48289.91</v>
      </c>
      <c r="L161" s="663">
        <v>48289.91</v>
      </c>
      <c r="M161" s="663">
        <v>48289.91</v>
      </c>
      <c r="N161" s="663">
        <v>48289.91</v>
      </c>
      <c r="O161" s="663"/>
      <c r="P161" s="676" t="str">
        <f t="shared" si="78"/>
        <v xml:space="preserve">   Motor Vehicle</v>
      </c>
      <c r="Q161" s="663">
        <v>48289.91</v>
      </c>
      <c r="R161" s="663">
        <v>48289.91</v>
      </c>
      <c r="S161" s="663">
        <v>48289.91</v>
      </c>
      <c r="T161" s="663">
        <v>48289.91</v>
      </c>
      <c r="U161" s="663">
        <v>48289.91</v>
      </c>
      <c r="V161" s="663">
        <v>48289.91</v>
      </c>
      <c r="W161" s="663">
        <f t="shared" si="79"/>
        <v>48289.91</v>
      </c>
      <c r="X161" s="663">
        <v>48289.91</v>
      </c>
      <c r="Y161" s="663">
        <v>48289.91</v>
      </c>
      <c r="Z161" s="663">
        <v>48289.91</v>
      </c>
      <c r="AA161" s="663">
        <v>48289.91</v>
      </c>
      <c r="AB161" s="663">
        <v>48289.91</v>
      </c>
    </row>
    <row r="162" spans="1:28" s="627" customFormat="1" ht="12" x14ac:dyDescent="0.2">
      <c r="A162" s="175"/>
      <c r="B162" s="13" t="s">
        <v>16727</v>
      </c>
      <c r="C162" s="663">
        <v>-48289.91</v>
      </c>
      <c r="D162" s="663">
        <v>-48289.91</v>
      </c>
      <c r="E162" s="663">
        <v>-48289.91</v>
      </c>
      <c r="F162" s="663">
        <v>-48289.91</v>
      </c>
      <c r="G162" s="663">
        <v>-48289.91</v>
      </c>
      <c r="H162" s="663">
        <v>-48289.91</v>
      </c>
      <c r="I162" s="663">
        <f t="shared" si="77"/>
        <v>-48289.91</v>
      </c>
      <c r="J162" s="663">
        <v>-48289.91</v>
      </c>
      <c r="K162" s="663">
        <v>-48289.91</v>
      </c>
      <c r="L162" s="663">
        <v>-48289.91</v>
      </c>
      <c r="M162" s="663">
        <v>-48289.91</v>
      </c>
      <c r="N162" s="663">
        <v>-48289.91</v>
      </c>
      <c r="O162" s="663"/>
      <c r="P162" s="676" t="str">
        <f t="shared" si="78"/>
        <v xml:space="preserve">   Less Accumulated Depreciation on Motor Vehicle</v>
      </c>
      <c r="Q162" s="663">
        <v>-48289.91</v>
      </c>
      <c r="R162" s="663">
        <v>-48289.91</v>
      </c>
      <c r="S162" s="663">
        <v>-48289.91</v>
      </c>
      <c r="T162" s="663">
        <v>-48289.91</v>
      </c>
      <c r="U162" s="663">
        <v>-48289.91</v>
      </c>
      <c r="V162" s="663">
        <v>-48289.91</v>
      </c>
      <c r="W162" s="663">
        <f t="shared" si="79"/>
        <v>-48289.91</v>
      </c>
      <c r="X162" s="663">
        <v>-48289.91</v>
      </c>
      <c r="Y162" s="663">
        <v>-48289.91</v>
      </c>
      <c r="Z162" s="663">
        <v>-48289.91</v>
      </c>
      <c r="AA162" s="663">
        <v>-48289.91</v>
      </c>
      <c r="AB162" s="663">
        <v>-48289.91</v>
      </c>
    </row>
    <row r="163" spans="1:28" s="335" customFormat="1" ht="12" x14ac:dyDescent="0.2">
      <c r="A163" s="175"/>
      <c r="B163" s="13" t="s">
        <v>19503</v>
      </c>
      <c r="C163" s="663">
        <v>7225.55</v>
      </c>
      <c r="D163" s="663">
        <v>7625.55</v>
      </c>
      <c r="E163" s="663">
        <v>7625.55</v>
      </c>
      <c r="F163" s="663">
        <v>7625.55</v>
      </c>
      <c r="G163" s="663">
        <v>10658.37</v>
      </c>
      <c r="H163" s="663">
        <v>10658.37</v>
      </c>
      <c r="I163" s="663">
        <f t="shared" si="77"/>
        <v>10658.37</v>
      </c>
      <c r="J163" s="663">
        <v>10658.37</v>
      </c>
      <c r="K163" s="663">
        <v>10658.37</v>
      </c>
      <c r="L163" s="663">
        <v>10658.37</v>
      </c>
      <c r="M163" s="663">
        <v>10658.37</v>
      </c>
      <c r="N163" s="663">
        <v>10658.37</v>
      </c>
      <c r="O163" s="663"/>
      <c r="P163" s="676" t="str">
        <f t="shared" si="78"/>
        <v xml:space="preserve">   Office Equipment</v>
      </c>
      <c r="Q163" s="663">
        <v>7225.55</v>
      </c>
      <c r="R163" s="663">
        <v>7625.55</v>
      </c>
      <c r="S163" s="663">
        <v>7625.55</v>
      </c>
      <c r="T163" s="663">
        <v>7625.55</v>
      </c>
      <c r="U163" s="663">
        <v>10658.37</v>
      </c>
      <c r="V163" s="663">
        <v>10658.37</v>
      </c>
      <c r="W163" s="663">
        <f t="shared" si="79"/>
        <v>10658.37</v>
      </c>
      <c r="X163" s="663">
        <v>10658.37</v>
      </c>
      <c r="Y163" s="663">
        <v>10658.37</v>
      </c>
      <c r="Z163" s="663">
        <v>10658.37</v>
      </c>
      <c r="AA163" s="663">
        <v>10658.37</v>
      </c>
      <c r="AB163" s="663">
        <v>10658.37</v>
      </c>
    </row>
    <row r="164" spans="1:28" s="627" customFormat="1" ht="12" x14ac:dyDescent="0.2">
      <c r="A164" s="175"/>
      <c r="B164" s="13" t="s">
        <v>19504</v>
      </c>
      <c r="C164" s="663">
        <v>-7625.55</v>
      </c>
      <c r="D164" s="663">
        <v>-7625.55</v>
      </c>
      <c r="E164" s="663">
        <v>-7625.55</v>
      </c>
      <c r="F164" s="663">
        <v>-7625.55</v>
      </c>
      <c r="G164" s="663">
        <v>-10658.37</v>
      </c>
      <c r="H164" s="663">
        <v>-10658.37</v>
      </c>
      <c r="I164" s="663">
        <f t="shared" si="77"/>
        <v>-10658.37</v>
      </c>
      <c r="J164" s="663">
        <v>-10658.37</v>
      </c>
      <c r="K164" s="663">
        <v>-10658.37</v>
      </c>
      <c r="L164" s="663">
        <v>-10658.37</v>
      </c>
      <c r="M164" s="663">
        <v>-10658.37</v>
      </c>
      <c r="N164" s="663">
        <v>-10658.37</v>
      </c>
      <c r="O164" s="663"/>
      <c r="P164" s="676" t="str">
        <f t="shared" si="78"/>
        <v xml:space="preserve">    Less Accumulated Depreciation on Office Equipment</v>
      </c>
      <c r="Q164" s="663">
        <v>-7625.55</v>
      </c>
      <c r="R164" s="663">
        <v>-7625.55</v>
      </c>
      <c r="S164" s="663">
        <v>-7625.55</v>
      </c>
      <c r="T164" s="663">
        <v>-7625.55</v>
      </c>
      <c r="U164" s="663">
        <v>-10658.37</v>
      </c>
      <c r="V164" s="663">
        <v>-10658.37</v>
      </c>
      <c r="W164" s="663">
        <f t="shared" si="79"/>
        <v>-10658.37</v>
      </c>
      <c r="X164" s="663">
        <v>-10658.37</v>
      </c>
      <c r="Y164" s="663">
        <v>-10658.37</v>
      </c>
      <c r="Z164" s="663">
        <v>-10658.37</v>
      </c>
      <c r="AA164" s="663">
        <v>-10658.37</v>
      </c>
      <c r="AB164" s="663">
        <v>-10658.37</v>
      </c>
    </row>
    <row r="165" spans="1:28" s="335" customFormat="1" ht="12" x14ac:dyDescent="0.2">
      <c r="A165" s="483"/>
      <c r="B165" s="159" t="s">
        <v>16676</v>
      </c>
      <c r="C165" s="692">
        <f>SUM(C159:C164)</f>
        <v>-400</v>
      </c>
      <c r="D165" s="692">
        <f>SUM(D159:D164)</f>
        <v>0</v>
      </c>
      <c r="E165" s="692">
        <f>SUM(E159:E164)</f>
        <v>0</v>
      </c>
      <c r="F165" s="692">
        <f>SUM(F159:F164)</f>
        <v>0</v>
      </c>
      <c r="G165" s="692">
        <f t="shared" ref="G165:N165" si="80">SUM(G159:G164)</f>
        <v>0</v>
      </c>
      <c r="H165" s="692">
        <f t="shared" si="80"/>
        <v>0</v>
      </c>
      <c r="I165" s="692">
        <f>SUM(I159:I164)</f>
        <v>0</v>
      </c>
      <c r="J165" s="692">
        <f t="shared" si="80"/>
        <v>0</v>
      </c>
      <c r="K165" s="692">
        <f t="shared" si="80"/>
        <v>0</v>
      </c>
      <c r="L165" s="692">
        <f>SUM(L159:L164)</f>
        <v>0</v>
      </c>
      <c r="M165" s="692">
        <f t="shared" si="80"/>
        <v>0</v>
      </c>
      <c r="N165" s="692">
        <f t="shared" si="80"/>
        <v>0</v>
      </c>
      <c r="O165" s="663"/>
      <c r="P165" s="668" t="s">
        <v>10127</v>
      </c>
      <c r="Q165" s="693">
        <f>SUM(Q159:Q164)</f>
        <v>-400</v>
      </c>
      <c r="R165" s="693">
        <f t="shared" ref="R165:AB165" si="81">SUM(R159:R164)</f>
        <v>0</v>
      </c>
      <c r="S165" s="693">
        <f t="shared" si="81"/>
        <v>0</v>
      </c>
      <c r="T165" s="693">
        <f t="shared" si="81"/>
        <v>0</v>
      </c>
      <c r="U165" s="693">
        <f t="shared" si="81"/>
        <v>0</v>
      </c>
      <c r="V165" s="693">
        <f t="shared" si="81"/>
        <v>0</v>
      </c>
      <c r="W165" s="693">
        <f t="shared" si="81"/>
        <v>0</v>
      </c>
      <c r="X165" s="693">
        <f t="shared" si="81"/>
        <v>0</v>
      </c>
      <c r="Y165" s="693">
        <f t="shared" si="81"/>
        <v>0</v>
      </c>
      <c r="Z165" s="693">
        <f t="shared" si="81"/>
        <v>0</v>
      </c>
      <c r="AA165" s="693">
        <f t="shared" si="81"/>
        <v>0</v>
      </c>
      <c r="AB165" s="693">
        <f t="shared" si="81"/>
        <v>0</v>
      </c>
    </row>
    <row r="166" spans="1:28" s="335" customFormat="1" ht="12" x14ac:dyDescent="0.2">
      <c r="A166" s="177"/>
      <c r="B166" s="177"/>
      <c r="C166" s="663"/>
      <c r="D166" s="663"/>
      <c r="E166" s="663"/>
      <c r="F166" s="663"/>
      <c r="G166" s="663"/>
      <c r="H166" s="663"/>
      <c r="I166" s="663"/>
      <c r="J166" s="663"/>
      <c r="K166" s="663"/>
      <c r="L166" s="663"/>
      <c r="M166" s="663"/>
      <c r="N166" s="663"/>
      <c r="O166" s="663"/>
      <c r="Q166" s="671"/>
      <c r="R166" s="671"/>
      <c r="S166" s="663"/>
      <c r="T166" s="663"/>
      <c r="U166" s="663"/>
      <c r="V166" s="663"/>
      <c r="W166" s="663"/>
      <c r="X166" s="670"/>
      <c r="Y166" s="670"/>
      <c r="Z166" s="663"/>
      <c r="AA166" s="666"/>
      <c r="AB166" s="666"/>
    </row>
    <row r="167" spans="1:28" s="335" customFormat="1" ht="12" x14ac:dyDescent="0.2">
      <c r="A167" s="289"/>
      <c r="B167" s="174" t="s">
        <v>10126</v>
      </c>
      <c r="C167" s="663"/>
      <c r="D167" s="663"/>
      <c r="E167" s="663"/>
      <c r="F167" s="663"/>
      <c r="G167" s="663"/>
      <c r="H167" s="663"/>
      <c r="I167" s="663"/>
      <c r="J167" s="663"/>
      <c r="K167" s="663"/>
      <c r="L167" s="663"/>
      <c r="M167" s="663"/>
      <c r="N167" s="663"/>
      <c r="O167" s="663"/>
    </row>
    <row r="168" spans="1:28" s="335" customFormat="1" ht="15" customHeight="1" x14ac:dyDescent="0.2">
      <c r="A168" s="175"/>
      <c r="B168" s="13" t="s">
        <v>70</v>
      </c>
      <c r="C168" s="663">
        <v>0</v>
      </c>
      <c r="D168" s="663">
        <v>0</v>
      </c>
      <c r="E168" s="663">
        <v>0</v>
      </c>
      <c r="F168" s="663">
        <v>0</v>
      </c>
      <c r="G168" s="663">
        <v>0</v>
      </c>
      <c r="H168" s="663">
        <v>0</v>
      </c>
      <c r="I168" s="663">
        <v>0</v>
      </c>
      <c r="J168" s="663">
        <v>0</v>
      </c>
      <c r="K168" s="663">
        <v>0</v>
      </c>
      <c r="L168" s="663">
        <v>0</v>
      </c>
      <c r="M168" s="663">
        <v>0</v>
      </c>
      <c r="N168" s="663">
        <v>0</v>
      </c>
      <c r="O168" s="663"/>
      <c r="P168" s="174" t="s">
        <v>10126</v>
      </c>
      <c r="Q168" s="663"/>
      <c r="R168" s="663"/>
      <c r="S168" s="663"/>
      <c r="T168" s="663"/>
      <c r="U168" s="663"/>
      <c r="V168" s="663"/>
      <c r="W168" s="663"/>
      <c r="X168" s="663"/>
      <c r="Y168" s="663"/>
      <c r="Z168" s="663"/>
      <c r="AA168" s="663"/>
      <c r="AB168" s="663"/>
    </row>
    <row r="169" spans="1:28" s="335" customFormat="1" ht="15" customHeight="1" x14ac:dyDescent="0.2">
      <c r="A169" s="175"/>
      <c r="B169" s="13" t="s">
        <v>9941</v>
      </c>
      <c r="C169" s="663">
        <v>0</v>
      </c>
      <c r="D169" s="663">
        <v>0</v>
      </c>
      <c r="E169" s="663">
        <v>0</v>
      </c>
      <c r="F169" s="663"/>
      <c r="G169" s="663">
        <v>0</v>
      </c>
      <c r="H169" s="663">
        <v>0</v>
      </c>
      <c r="I169" s="663"/>
      <c r="J169" s="663">
        <v>0</v>
      </c>
      <c r="K169" s="663">
        <v>0</v>
      </c>
      <c r="L169" s="663">
        <v>0</v>
      </c>
      <c r="M169" s="663">
        <v>0</v>
      </c>
      <c r="N169" s="663">
        <v>0</v>
      </c>
      <c r="O169" s="663"/>
      <c r="P169" s="13" t="s">
        <v>70</v>
      </c>
      <c r="Q169" s="663">
        <v>0</v>
      </c>
      <c r="R169" s="663">
        <v>0</v>
      </c>
      <c r="S169" s="663">
        <v>0</v>
      </c>
      <c r="T169" s="663">
        <v>0</v>
      </c>
      <c r="U169" s="663">
        <v>0</v>
      </c>
      <c r="V169" s="663">
        <v>0</v>
      </c>
      <c r="W169" s="663">
        <v>0</v>
      </c>
      <c r="X169" s="663">
        <v>0</v>
      </c>
      <c r="Y169" s="663">
        <v>0</v>
      </c>
      <c r="Z169" s="663">
        <v>0</v>
      </c>
      <c r="AA169" s="663">
        <v>0</v>
      </c>
      <c r="AB169" s="663">
        <v>0</v>
      </c>
    </row>
    <row r="170" spans="1:28" s="688" customFormat="1" ht="12" x14ac:dyDescent="0.2">
      <c r="A170" s="289"/>
      <c r="B170" s="159" t="s">
        <v>10127</v>
      </c>
      <c r="C170" s="663">
        <f>SUM(C168:C169)</f>
        <v>0</v>
      </c>
      <c r="D170" s="663">
        <f t="shared" ref="D170:N170" si="82">SUM(D168:D169)</f>
        <v>0</v>
      </c>
      <c r="E170" s="663">
        <f t="shared" si="82"/>
        <v>0</v>
      </c>
      <c r="F170" s="663">
        <f t="shared" si="82"/>
        <v>0</v>
      </c>
      <c r="G170" s="663">
        <f t="shared" si="82"/>
        <v>0</v>
      </c>
      <c r="H170" s="663">
        <f t="shared" si="82"/>
        <v>0</v>
      </c>
      <c r="I170" s="663">
        <f t="shared" si="82"/>
        <v>0</v>
      </c>
      <c r="J170" s="663">
        <f t="shared" si="82"/>
        <v>0</v>
      </c>
      <c r="K170" s="663">
        <f t="shared" si="82"/>
        <v>0</v>
      </c>
      <c r="L170" s="663">
        <f t="shared" si="82"/>
        <v>0</v>
      </c>
      <c r="M170" s="663">
        <f t="shared" si="82"/>
        <v>0</v>
      </c>
      <c r="N170" s="663">
        <f t="shared" si="82"/>
        <v>0</v>
      </c>
      <c r="O170" s="663"/>
      <c r="P170" s="13" t="s">
        <v>9941</v>
      </c>
      <c r="Q170" s="663">
        <v>0</v>
      </c>
      <c r="R170" s="663">
        <v>0</v>
      </c>
      <c r="S170" s="663">
        <v>0</v>
      </c>
      <c r="T170" s="663"/>
      <c r="U170" s="663">
        <v>0</v>
      </c>
      <c r="V170" s="663">
        <v>0</v>
      </c>
      <c r="W170" s="663"/>
      <c r="X170" s="663">
        <v>0</v>
      </c>
      <c r="Y170" s="663">
        <v>0</v>
      </c>
      <c r="Z170" s="663">
        <v>0</v>
      </c>
      <c r="AA170" s="663">
        <v>0</v>
      </c>
      <c r="AB170" s="663">
        <v>0</v>
      </c>
    </row>
    <row r="171" spans="1:28" s="688" customFormat="1" ht="12" x14ac:dyDescent="0.2">
      <c r="A171" s="289"/>
      <c r="B171" s="177"/>
      <c r="C171" s="663"/>
      <c r="D171" s="663"/>
      <c r="E171" s="663"/>
      <c r="F171" s="663"/>
      <c r="G171" s="663"/>
      <c r="H171" s="663"/>
      <c r="I171" s="663"/>
      <c r="J171" s="663"/>
      <c r="K171" s="663"/>
      <c r="L171" s="663"/>
      <c r="M171" s="663"/>
      <c r="N171" s="663"/>
      <c r="O171" s="663"/>
      <c r="P171" s="159" t="s">
        <v>10127</v>
      </c>
      <c r="Q171" s="692">
        <f>SUM(Q169:Q170)</f>
        <v>0</v>
      </c>
      <c r="R171" s="692">
        <f t="shared" ref="R171" si="83">SUM(R169:R170)</f>
        <v>0</v>
      </c>
      <c r="S171" s="692">
        <f t="shared" ref="S171" si="84">SUM(S169:S170)</f>
        <v>0</v>
      </c>
      <c r="T171" s="663">
        <f t="shared" ref="T171" si="85">SUM(T169:T170)</f>
        <v>0</v>
      </c>
      <c r="U171" s="663">
        <f t="shared" ref="U171" si="86">SUM(U169:U170)</f>
        <v>0</v>
      </c>
      <c r="V171" s="663">
        <f t="shared" ref="V171" si="87">SUM(V169:V170)</f>
        <v>0</v>
      </c>
      <c r="W171" s="663">
        <f t="shared" ref="W171" si="88">SUM(W169:W170)</f>
        <v>0</v>
      </c>
      <c r="X171" s="663">
        <f t="shared" ref="X171" si="89">SUM(X169:X170)</f>
        <v>0</v>
      </c>
      <c r="Y171" s="663">
        <f t="shared" ref="Y171" si="90">SUM(Y169:Y170)</f>
        <v>0</v>
      </c>
      <c r="Z171" s="663">
        <f t="shared" ref="Z171" si="91">SUM(Z169:Z170)</f>
        <v>0</v>
      </c>
      <c r="AA171" s="663">
        <f t="shared" ref="AA171" si="92">SUM(AA169:AA170)</f>
        <v>0</v>
      </c>
      <c r="AB171" s="663">
        <f t="shared" ref="AB171" si="93">SUM(AB169:AB170)</f>
        <v>0</v>
      </c>
    </row>
    <row r="172" spans="1:28" s="695" customFormat="1" ht="12.75" thickBot="1" x14ac:dyDescent="0.25">
      <c r="A172" s="694"/>
      <c r="B172" s="176" t="s">
        <v>10</v>
      </c>
      <c r="C172" s="680">
        <f>C156+C170+C165</f>
        <v>1871537.02</v>
      </c>
      <c r="D172" s="680">
        <f t="shared" ref="D172:N172" si="94">D156+D170</f>
        <v>2691864.9699999997</v>
      </c>
      <c r="E172" s="680">
        <f t="shared" si="94"/>
        <v>2736756</v>
      </c>
      <c r="F172" s="680">
        <f t="shared" si="94"/>
        <v>2618077.1100000003</v>
      </c>
      <c r="G172" s="680">
        <f t="shared" si="94"/>
        <v>2672191.25</v>
      </c>
      <c r="H172" s="680">
        <f t="shared" si="94"/>
        <v>2551877.1399999997</v>
      </c>
      <c r="I172" s="680">
        <f t="shared" si="94"/>
        <v>2687947.77</v>
      </c>
      <c r="J172" s="680">
        <f t="shared" si="94"/>
        <v>2686131.31</v>
      </c>
      <c r="K172" s="680">
        <f t="shared" si="94"/>
        <v>2619230.41</v>
      </c>
      <c r="L172" s="680">
        <f t="shared" si="94"/>
        <v>2548294.35</v>
      </c>
      <c r="M172" s="680">
        <f t="shared" si="94"/>
        <v>2626627.91</v>
      </c>
      <c r="N172" s="680">
        <f t="shared" si="94"/>
        <v>2777586.25</v>
      </c>
      <c r="O172" s="663"/>
      <c r="P172" s="679" t="s">
        <v>10</v>
      </c>
      <c r="Q172" s="680">
        <f t="shared" ref="Q172:AB172" si="95">Q156+Q171</f>
        <v>1871937.02</v>
      </c>
      <c r="R172" s="680">
        <f t="shared" si="95"/>
        <v>2691864.9699999997</v>
      </c>
      <c r="S172" s="680">
        <f t="shared" si="95"/>
        <v>2736756</v>
      </c>
      <c r="T172" s="680">
        <f t="shared" si="95"/>
        <v>2618077.1100000003</v>
      </c>
      <c r="U172" s="680">
        <f t="shared" si="95"/>
        <v>2672191.25</v>
      </c>
      <c r="V172" s="680">
        <f t="shared" si="95"/>
        <v>2551877.1399999997</v>
      </c>
      <c r="W172" s="680">
        <f t="shared" si="95"/>
        <v>2687947.77</v>
      </c>
      <c r="X172" s="680">
        <f t="shared" si="95"/>
        <v>2686131.31</v>
      </c>
      <c r="Y172" s="680">
        <f t="shared" si="95"/>
        <v>2619230.41</v>
      </c>
      <c r="Z172" s="680">
        <f t="shared" si="95"/>
        <v>2548294.35</v>
      </c>
      <c r="AA172" s="680">
        <f t="shared" si="95"/>
        <v>2626627.91</v>
      </c>
      <c r="AB172" s="680">
        <f t="shared" si="95"/>
        <v>2777586.25</v>
      </c>
    </row>
    <row r="173" spans="1:28" s="335" customFormat="1" ht="12.75" thickTop="1" x14ac:dyDescent="0.2">
      <c r="A173" s="289"/>
      <c r="B173" s="289"/>
      <c r="C173" s="663"/>
      <c r="D173" s="663"/>
      <c r="E173" s="663"/>
      <c r="F173" s="663"/>
      <c r="G173" s="663"/>
      <c r="H173" s="663"/>
      <c r="I173" s="663"/>
      <c r="J173" s="663"/>
      <c r="K173" s="663"/>
      <c r="L173" s="663"/>
      <c r="M173" s="663"/>
      <c r="N173" s="663"/>
      <c r="O173" s="663"/>
      <c r="Q173" s="670"/>
      <c r="R173" s="670"/>
      <c r="S173" s="663"/>
      <c r="T173" s="663"/>
      <c r="U173" s="663"/>
      <c r="V173" s="663"/>
      <c r="W173" s="663"/>
      <c r="X173" s="663"/>
      <c r="Y173" s="663"/>
      <c r="Z173" s="663"/>
      <c r="AA173" s="663"/>
      <c r="AB173" s="663"/>
    </row>
    <row r="174" spans="1:28" s="335" customFormat="1" ht="12" x14ac:dyDescent="0.2">
      <c r="A174" s="174"/>
      <c r="B174" s="174" t="s">
        <v>9</v>
      </c>
      <c r="C174" s="663"/>
      <c r="D174" s="663"/>
      <c r="E174" s="663"/>
      <c r="F174" s="663"/>
      <c r="G174" s="663"/>
      <c r="H174" s="663"/>
      <c r="I174" s="663"/>
      <c r="J174" s="663"/>
      <c r="K174" s="663"/>
      <c r="L174" s="663"/>
      <c r="M174" s="663"/>
      <c r="N174" s="663"/>
      <c r="O174" s="663"/>
      <c r="P174" s="673" t="s">
        <v>9</v>
      </c>
      <c r="Q174" s="671"/>
      <c r="R174" s="671"/>
      <c r="S174" s="663"/>
      <c r="T174" s="663"/>
      <c r="U174" s="663"/>
      <c r="V174" s="663"/>
      <c r="W174" s="663"/>
      <c r="X174" s="663"/>
      <c r="Y174" s="663"/>
      <c r="Z174" s="663"/>
      <c r="AA174" s="663"/>
      <c r="AB174" s="663"/>
    </row>
    <row r="175" spans="1:28" s="335" customFormat="1" ht="12" x14ac:dyDescent="0.2">
      <c r="A175" s="289"/>
      <c r="B175" s="289"/>
      <c r="C175" s="663"/>
      <c r="D175" s="663"/>
      <c r="E175" s="663"/>
      <c r="F175" s="663"/>
      <c r="G175" s="663"/>
      <c r="H175" s="663"/>
      <c r="I175" s="663"/>
      <c r="J175" s="663"/>
      <c r="K175" s="663"/>
      <c r="L175" s="663"/>
      <c r="M175" s="663"/>
      <c r="N175" s="663"/>
      <c r="O175" s="663"/>
      <c r="Q175" s="671"/>
      <c r="R175" s="671"/>
      <c r="S175" s="663"/>
      <c r="T175" s="663"/>
      <c r="U175" s="663"/>
      <c r="V175" s="663"/>
      <c r="W175" s="663"/>
      <c r="X175" s="663"/>
      <c r="Y175" s="663"/>
      <c r="Z175" s="663"/>
      <c r="AA175" s="663"/>
      <c r="AB175" s="663"/>
    </row>
    <row r="176" spans="1:28" s="335" customFormat="1" ht="14.45" customHeight="1" x14ac:dyDescent="0.2">
      <c r="A176" s="174"/>
      <c r="B176" s="174" t="s">
        <v>8</v>
      </c>
      <c r="C176" s="663"/>
      <c r="D176" s="663"/>
      <c r="E176" s="663"/>
      <c r="F176" s="663"/>
      <c r="G176" s="663"/>
      <c r="H176" s="663"/>
      <c r="I176" s="663"/>
      <c r="J176" s="663"/>
      <c r="K176" s="663"/>
      <c r="L176" s="663"/>
      <c r="M176" s="663"/>
      <c r="N176" s="663"/>
      <c r="O176" s="663"/>
      <c r="P176" s="673" t="s">
        <v>8</v>
      </c>
      <c r="Q176" s="670"/>
      <c r="R176" s="670"/>
      <c r="S176" s="663"/>
      <c r="T176" s="663"/>
      <c r="U176" s="663"/>
      <c r="V176" s="663"/>
      <c r="W176" s="663"/>
      <c r="X176" s="663"/>
      <c r="Y176" s="663"/>
      <c r="Z176" s="663"/>
      <c r="AA176" s="663"/>
      <c r="AB176" s="663"/>
    </row>
    <row r="177" spans="1:28" s="335" customFormat="1" ht="14.45" customHeight="1" x14ac:dyDescent="0.2">
      <c r="A177" s="175"/>
      <c r="B177" s="155" t="s">
        <v>7</v>
      </c>
      <c r="C177" s="663">
        <v>103154.83</v>
      </c>
      <c r="D177" s="663">
        <v>60641.22</v>
      </c>
      <c r="E177" s="696">
        <v>62328</v>
      </c>
      <c r="F177" s="663">
        <v>50673.000000000007</v>
      </c>
      <c r="G177" s="663">
        <v>29878.120000000003</v>
      </c>
      <c r="H177" s="663">
        <v>13816.529999999999</v>
      </c>
      <c r="I177" s="663">
        <v>32266.410000000003</v>
      </c>
      <c r="J177" s="663">
        <v>86005.04</v>
      </c>
      <c r="K177" s="663">
        <v>743.82</v>
      </c>
      <c r="L177" s="663">
        <v>2091.4800000000005</v>
      </c>
      <c r="M177" s="663">
        <v>12564.419999999998</v>
      </c>
      <c r="N177" s="663">
        <v>21712.880000000005</v>
      </c>
      <c r="O177" s="663"/>
      <c r="P177" s="676" t="str">
        <f t="shared" ref="P177:P208" si="96">B177</f>
        <v xml:space="preserve">   Accounts Payable</v>
      </c>
      <c r="Q177" s="663">
        <v>103154.83</v>
      </c>
      <c r="R177" s="663">
        <v>60641.22</v>
      </c>
      <c r="S177" s="696">
        <v>62328</v>
      </c>
      <c r="T177" s="663">
        <v>50673.000000000007</v>
      </c>
      <c r="U177" s="663">
        <v>29878.120000000003</v>
      </c>
      <c r="V177" s="663">
        <v>13816.529999999999</v>
      </c>
      <c r="W177" s="663">
        <v>32266.410000000003</v>
      </c>
      <c r="X177" s="663">
        <v>86005.04</v>
      </c>
      <c r="Y177" s="663">
        <v>743.82</v>
      </c>
      <c r="Z177" s="663">
        <v>2091.4800000000005</v>
      </c>
      <c r="AA177" s="663">
        <v>12564.419999999998</v>
      </c>
      <c r="AB177" s="663">
        <v>21712.880000000005</v>
      </c>
    </row>
    <row r="178" spans="1:28" s="335" customFormat="1" ht="14.45" customHeight="1" x14ac:dyDescent="0.2">
      <c r="A178" s="175"/>
      <c r="B178" s="155" t="s">
        <v>17708</v>
      </c>
      <c r="C178" s="663">
        <v>0</v>
      </c>
      <c r="D178" s="663">
        <v>20587.89</v>
      </c>
      <c r="E178" s="696">
        <v>0</v>
      </c>
      <c r="F178" s="663">
        <v>0</v>
      </c>
      <c r="G178" s="663">
        <v>0</v>
      </c>
      <c r="H178" s="663">
        <v>21422.49</v>
      </c>
      <c r="I178" s="663">
        <v>24566.3</v>
      </c>
      <c r="J178" s="663">
        <v>24566.3</v>
      </c>
      <c r="K178" s="663">
        <v>20900</v>
      </c>
      <c r="L178" s="663">
        <v>24566.3</v>
      </c>
      <c r="M178" s="663">
        <v>27077.55</v>
      </c>
      <c r="N178" s="663">
        <v>0</v>
      </c>
      <c r="O178" s="663"/>
      <c r="P178" s="676" t="str">
        <f t="shared" si="96"/>
        <v xml:space="preserve">   Accrued expenses</v>
      </c>
      <c r="Q178" s="663">
        <v>0</v>
      </c>
      <c r="R178" s="663">
        <v>20587.89</v>
      </c>
      <c r="S178" s="696">
        <v>0</v>
      </c>
      <c r="T178" s="663">
        <v>0</v>
      </c>
      <c r="U178" s="663">
        <v>0</v>
      </c>
      <c r="V178" s="663">
        <v>21422.49</v>
      </c>
      <c r="W178" s="663">
        <v>24566.3</v>
      </c>
      <c r="X178" s="663">
        <v>24566.3</v>
      </c>
      <c r="Y178" s="663">
        <v>20900</v>
      </c>
      <c r="Z178" s="663">
        <v>24566.3</v>
      </c>
      <c r="AA178" s="663">
        <v>27077.55</v>
      </c>
      <c r="AB178" s="663">
        <v>0</v>
      </c>
    </row>
    <row r="179" spans="1:28" s="335" customFormat="1" ht="14.45" customHeight="1" x14ac:dyDescent="0.2">
      <c r="A179" s="175"/>
      <c r="B179" s="155" t="s">
        <v>20641</v>
      </c>
      <c r="C179" s="663">
        <v>0</v>
      </c>
      <c r="D179" s="663">
        <v>0</v>
      </c>
      <c r="E179" s="696">
        <v>0</v>
      </c>
      <c r="F179" s="663">
        <v>0</v>
      </c>
      <c r="G179" s="663">
        <v>0</v>
      </c>
      <c r="H179" s="663">
        <v>0</v>
      </c>
      <c r="I179" s="663">
        <v>0</v>
      </c>
      <c r="J179" s="663">
        <v>0</v>
      </c>
      <c r="K179" s="663">
        <v>0</v>
      </c>
      <c r="L179" s="663">
        <v>957.74</v>
      </c>
      <c r="M179" s="663">
        <v>0</v>
      </c>
      <c r="N179" s="663">
        <v>353.99</v>
      </c>
      <c r="O179" s="663"/>
      <c r="P179" s="676" t="str">
        <f t="shared" si="96"/>
        <v xml:space="preserve">   Advances from Brad</v>
      </c>
      <c r="Q179" s="663">
        <v>0</v>
      </c>
      <c r="R179" s="663">
        <v>0</v>
      </c>
      <c r="S179" s="696">
        <v>0</v>
      </c>
      <c r="T179" s="663">
        <v>0</v>
      </c>
      <c r="U179" s="663">
        <v>0</v>
      </c>
      <c r="V179" s="663">
        <v>0</v>
      </c>
      <c r="W179" s="663">
        <v>0</v>
      </c>
      <c r="X179" s="663">
        <v>0</v>
      </c>
      <c r="Y179" s="663">
        <v>0</v>
      </c>
      <c r="Z179" s="663">
        <v>957.74</v>
      </c>
      <c r="AA179" s="663">
        <v>0</v>
      </c>
      <c r="AB179" s="663">
        <v>353.99</v>
      </c>
    </row>
    <row r="180" spans="1:28" s="335" customFormat="1" ht="14.45" customHeight="1" x14ac:dyDescent="0.2">
      <c r="A180" s="175"/>
      <c r="B180" s="155" t="s">
        <v>20642</v>
      </c>
      <c r="C180" s="663">
        <v>0</v>
      </c>
      <c r="D180" s="663">
        <v>0</v>
      </c>
      <c r="E180" s="696">
        <v>0</v>
      </c>
      <c r="F180" s="663">
        <v>-6391.5</v>
      </c>
      <c r="G180" s="663">
        <v>-12137.05</v>
      </c>
      <c r="H180" s="663">
        <v>-9470.74</v>
      </c>
      <c r="I180" s="663">
        <v>-5467.35</v>
      </c>
      <c r="J180" s="663">
        <v>-865.4</v>
      </c>
      <c r="K180" s="663">
        <v>-3646.04</v>
      </c>
      <c r="L180" s="663">
        <v>313.57</v>
      </c>
      <c r="M180" s="663">
        <v>-687.89</v>
      </c>
      <c r="N180" s="663">
        <v>550.16999999999996</v>
      </c>
      <c r="O180" s="663"/>
      <c r="P180" s="676" t="str">
        <f t="shared" si="96"/>
        <v xml:space="preserve">   Brad Credit Card</v>
      </c>
      <c r="Q180" s="663">
        <v>0</v>
      </c>
      <c r="R180" s="663">
        <v>0</v>
      </c>
      <c r="S180" s="696">
        <v>0</v>
      </c>
      <c r="T180" s="663">
        <v>-6391.5</v>
      </c>
      <c r="U180" s="663">
        <v>-12137.05</v>
      </c>
      <c r="V180" s="663">
        <v>-9470.74</v>
      </c>
      <c r="W180" s="663">
        <v>-5467.35</v>
      </c>
      <c r="X180" s="663">
        <v>-865.4</v>
      </c>
      <c r="Y180" s="663">
        <v>-3646.04</v>
      </c>
      <c r="Z180" s="663">
        <v>313.57</v>
      </c>
      <c r="AA180" s="663">
        <v>-687.89</v>
      </c>
      <c r="AB180" s="663">
        <v>550.16999999999996</v>
      </c>
    </row>
    <row r="181" spans="1:28" s="335" customFormat="1" ht="14.45" customHeight="1" x14ac:dyDescent="0.2">
      <c r="A181" s="175"/>
      <c r="B181" s="155" t="s">
        <v>9942</v>
      </c>
      <c r="C181" s="663">
        <v>12332.73</v>
      </c>
      <c r="D181" s="663">
        <v>1453.33</v>
      </c>
      <c r="E181" s="696">
        <v>1453.33</v>
      </c>
      <c r="F181" s="663">
        <v>0</v>
      </c>
      <c r="G181" s="663">
        <v>68.89</v>
      </c>
      <c r="H181" s="663">
        <v>0</v>
      </c>
      <c r="I181" s="663">
        <v>0</v>
      </c>
      <c r="J181" s="663">
        <v>0</v>
      </c>
      <c r="K181" s="663">
        <v>0</v>
      </c>
      <c r="L181" s="663">
        <v>0</v>
      </c>
      <c r="M181" s="663">
        <v>0</v>
      </c>
      <c r="N181" s="663">
        <v>0</v>
      </c>
      <c r="O181" s="663"/>
      <c r="P181" s="676" t="str">
        <f t="shared" si="96"/>
        <v xml:space="preserve">   Brad Expenses</v>
      </c>
      <c r="Q181" s="663">
        <v>12332.73</v>
      </c>
      <c r="R181" s="663">
        <v>1453.33</v>
      </c>
      <c r="S181" s="696">
        <v>1453.33</v>
      </c>
      <c r="T181" s="663">
        <v>0</v>
      </c>
      <c r="U181" s="663">
        <v>68.89</v>
      </c>
      <c r="V181" s="663">
        <v>0</v>
      </c>
      <c r="W181" s="663">
        <v>0</v>
      </c>
      <c r="X181" s="663">
        <v>0</v>
      </c>
      <c r="Y181" s="663">
        <v>0</v>
      </c>
      <c r="Z181" s="663">
        <v>0</v>
      </c>
      <c r="AA181" s="663">
        <v>0</v>
      </c>
      <c r="AB181" s="663">
        <v>0</v>
      </c>
    </row>
    <row r="182" spans="1:28" s="335" customFormat="1" ht="14.45" customHeight="1" x14ac:dyDescent="0.2">
      <c r="A182" s="175"/>
      <c r="B182" s="155" t="s">
        <v>132</v>
      </c>
      <c r="C182" s="663">
        <v>0</v>
      </c>
      <c r="D182" s="663">
        <v>0</v>
      </c>
      <c r="E182" s="696">
        <v>0</v>
      </c>
      <c r="F182" s="663">
        <v>0</v>
      </c>
      <c r="G182" s="663">
        <v>0</v>
      </c>
      <c r="H182" s="663">
        <v>0</v>
      </c>
      <c r="I182" s="663">
        <v>0</v>
      </c>
      <c r="J182" s="663">
        <v>0</v>
      </c>
      <c r="K182" s="663">
        <v>0</v>
      </c>
      <c r="L182" s="663">
        <v>0</v>
      </c>
      <c r="M182" s="663">
        <v>0</v>
      </c>
      <c r="N182" s="663">
        <v>0</v>
      </c>
      <c r="O182" s="663"/>
      <c r="P182" s="676" t="str">
        <f t="shared" si="96"/>
        <v xml:space="preserve">   Wages Payable - Payroll</v>
      </c>
      <c r="Q182" s="663">
        <v>0</v>
      </c>
      <c r="R182" s="663">
        <v>0</v>
      </c>
      <c r="S182" s="696">
        <v>0</v>
      </c>
      <c r="T182" s="663">
        <v>0</v>
      </c>
      <c r="U182" s="663">
        <v>0</v>
      </c>
      <c r="V182" s="663">
        <v>0</v>
      </c>
      <c r="W182" s="663">
        <v>0</v>
      </c>
      <c r="X182" s="663">
        <v>0</v>
      </c>
      <c r="Y182" s="663">
        <v>0</v>
      </c>
      <c r="Z182" s="663">
        <v>0</v>
      </c>
      <c r="AA182" s="663">
        <v>0</v>
      </c>
      <c r="AB182" s="663">
        <v>0</v>
      </c>
    </row>
    <row r="183" spans="1:28" s="335" customFormat="1" ht="14.45" customHeight="1" x14ac:dyDescent="0.2">
      <c r="A183" s="175"/>
      <c r="B183" s="155" t="s">
        <v>950</v>
      </c>
      <c r="C183" s="663">
        <v>0</v>
      </c>
      <c r="D183" s="663">
        <v>0</v>
      </c>
      <c r="E183" s="696">
        <v>0</v>
      </c>
      <c r="F183" s="663">
        <v>0</v>
      </c>
      <c r="G183" s="663">
        <v>0</v>
      </c>
      <c r="H183" s="663">
        <v>0</v>
      </c>
      <c r="I183" s="663">
        <v>0</v>
      </c>
      <c r="J183" s="663">
        <v>0</v>
      </c>
      <c r="K183" s="663">
        <v>0</v>
      </c>
      <c r="L183" s="663">
        <v>0</v>
      </c>
      <c r="M183" s="663">
        <v>0</v>
      </c>
      <c r="N183" s="663">
        <v>0</v>
      </c>
      <c r="O183" s="663"/>
      <c r="P183" s="676" t="str">
        <f t="shared" si="96"/>
        <v xml:space="preserve">   Unrecognised Finance Fees</v>
      </c>
      <c r="Q183" s="663">
        <v>0</v>
      </c>
      <c r="R183" s="663">
        <v>0</v>
      </c>
      <c r="S183" s="696">
        <v>0</v>
      </c>
      <c r="T183" s="663">
        <v>0</v>
      </c>
      <c r="U183" s="663">
        <v>0</v>
      </c>
      <c r="V183" s="663">
        <v>0</v>
      </c>
      <c r="W183" s="663">
        <v>0</v>
      </c>
      <c r="X183" s="663">
        <v>0</v>
      </c>
      <c r="Y183" s="663">
        <v>0</v>
      </c>
      <c r="Z183" s="663">
        <v>0</v>
      </c>
      <c r="AA183" s="663">
        <v>0</v>
      </c>
      <c r="AB183" s="663">
        <v>0</v>
      </c>
    </row>
    <row r="184" spans="1:28" s="335" customFormat="1" ht="14.45" customHeight="1" x14ac:dyDescent="0.2">
      <c r="A184" s="175"/>
      <c r="B184" s="155" t="s">
        <v>497</v>
      </c>
      <c r="C184" s="663">
        <v>0</v>
      </c>
      <c r="D184" s="663">
        <v>0</v>
      </c>
      <c r="E184" s="696">
        <v>0</v>
      </c>
      <c r="F184" s="663">
        <v>0</v>
      </c>
      <c r="G184" s="663">
        <v>0</v>
      </c>
      <c r="H184" s="663">
        <v>0</v>
      </c>
      <c r="I184" s="663">
        <v>0</v>
      </c>
      <c r="J184" s="663">
        <v>0</v>
      </c>
      <c r="K184" s="663">
        <v>0</v>
      </c>
      <c r="L184" s="663">
        <v>0</v>
      </c>
      <c r="M184" s="663">
        <v>0</v>
      </c>
      <c r="N184" s="663">
        <v>0</v>
      </c>
      <c r="O184" s="663"/>
      <c r="P184" s="676" t="str">
        <f t="shared" si="96"/>
        <v xml:space="preserve">   Premiums Collected - Hollard</v>
      </c>
      <c r="Q184" s="663">
        <v>0</v>
      </c>
      <c r="R184" s="663">
        <v>0</v>
      </c>
      <c r="S184" s="696">
        <v>0</v>
      </c>
      <c r="T184" s="663">
        <v>0</v>
      </c>
      <c r="U184" s="663">
        <v>0</v>
      </c>
      <c r="V184" s="663">
        <v>0</v>
      </c>
      <c r="W184" s="663">
        <v>0</v>
      </c>
      <c r="X184" s="663">
        <v>0</v>
      </c>
      <c r="Y184" s="663">
        <v>0</v>
      </c>
      <c r="Z184" s="663">
        <v>0</v>
      </c>
      <c r="AA184" s="663">
        <v>0</v>
      </c>
      <c r="AB184" s="663">
        <v>0</v>
      </c>
    </row>
    <row r="185" spans="1:28" s="335" customFormat="1" ht="14.45" customHeight="1" x14ac:dyDescent="0.2">
      <c r="A185" s="175"/>
      <c r="B185" s="155" t="s">
        <v>496</v>
      </c>
      <c r="C185" s="663">
        <v>0</v>
      </c>
      <c r="D185" s="663">
        <v>0</v>
      </c>
      <c r="E185" s="696">
        <v>0</v>
      </c>
      <c r="F185" s="663">
        <v>0</v>
      </c>
      <c r="G185" s="663">
        <v>0</v>
      </c>
      <c r="H185" s="663">
        <v>0</v>
      </c>
      <c r="I185" s="663">
        <v>0</v>
      </c>
      <c r="J185" s="663">
        <v>0</v>
      </c>
      <c r="K185" s="663">
        <v>0</v>
      </c>
      <c r="L185" s="663">
        <v>0</v>
      </c>
      <c r="M185" s="663">
        <v>0</v>
      </c>
      <c r="N185" s="663">
        <v>0</v>
      </c>
      <c r="O185" s="663"/>
      <c r="P185" s="676" t="str">
        <f t="shared" si="96"/>
        <v xml:space="preserve">   Premiums Collected - ListSure</v>
      </c>
      <c r="Q185" s="663">
        <v>0</v>
      </c>
      <c r="R185" s="663">
        <v>0</v>
      </c>
      <c r="S185" s="696">
        <v>0</v>
      </c>
      <c r="T185" s="663">
        <v>0</v>
      </c>
      <c r="U185" s="663">
        <v>0</v>
      </c>
      <c r="V185" s="663">
        <v>0</v>
      </c>
      <c r="W185" s="663">
        <v>0</v>
      </c>
      <c r="X185" s="663">
        <v>0</v>
      </c>
      <c r="Y185" s="663">
        <v>0</v>
      </c>
      <c r="Z185" s="663">
        <v>0</v>
      </c>
      <c r="AA185" s="663">
        <v>0</v>
      </c>
      <c r="AB185" s="663">
        <v>0</v>
      </c>
    </row>
    <row r="186" spans="1:28" s="335" customFormat="1" ht="14.45" customHeight="1" x14ac:dyDescent="0.2">
      <c r="A186" s="175"/>
      <c r="B186" s="155" t="s">
        <v>140</v>
      </c>
      <c r="C186" s="663">
        <v>0</v>
      </c>
      <c r="D186" s="663">
        <v>0</v>
      </c>
      <c r="E186" s="696">
        <v>0</v>
      </c>
      <c r="F186" s="663">
        <v>0</v>
      </c>
      <c r="G186" s="663">
        <v>0</v>
      </c>
      <c r="H186" s="663">
        <v>0</v>
      </c>
      <c r="I186" s="663">
        <v>0</v>
      </c>
      <c r="J186" s="663">
        <v>0</v>
      </c>
      <c r="K186" s="663">
        <v>0</v>
      </c>
      <c r="L186" s="663">
        <v>0</v>
      </c>
      <c r="M186" s="663">
        <v>0</v>
      </c>
      <c r="N186" s="663">
        <v>0</v>
      </c>
      <c r="O186" s="663"/>
      <c r="P186" s="676" t="str">
        <f t="shared" si="96"/>
        <v xml:space="preserve">   Stamp Duty Collected</v>
      </c>
      <c r="Q186" s="663">
        <v>0</v>
      </c>
      <c r="R186" s="663">
        <v>0</v>
      </c>
      <c r="S186" s="696">
        <v>0</v>
      </c>
      <c r="T186" s="663">
        <v>0</v>
      </c>
      <c r="U186" s="663">
        <v>0</v>
      </c>
      <c r="V186" s="663">
        <v>0</v>
      </c>
      <c r="W186" s="663">
        <v>0</v>
      </c>
      <c r="X186" s="663">
        <v>0</v>
      </c>
      <c r="Y186" s="663">
        <v>0</v>
      </c>
      <c r="Z186" s="663">
        <v>0</v>
      </c>
      <c r="AA186" s="663">
        <v>0</v>
      </c>
      <c r="AB186" s="663">
        <v>0</v>
      </c>
    </row>
    <row r="187" spans="1:28" s="335" customFormat="1" ht="14.45" customHeight="1" x14ac:dyDescent="0.2">
      <c r="A187" s="175"/>
      <c r="B187" s="155" t="s">
        <v>154</v>
      </c>
      <c r="C187" s="663">
        <v>0</v>
      </c>
      <c r="D187" s="663">
        <v>0</v>
      </c>
      <c r="E187" s="696">
        <v>0</v>
      </c>
      <c r="F187" s="663">
        <v>0</v>
      </c>
      <c r="G187" s="663">
        <v>0</v>
      </c>
      <c r="H187" s="663">
        <v>0</v>
      </c>
      <c r="I187" s="663">
        <v>0</v>
      </c>
      <c r="J187" s="663">
        <v>0</v>
      </c>
      <c r="K187" s="663">
        <v>0</v>
      </c>
      <c r="L187" s="663">
        <v>0</v>
      </c>
      <c r="M187" s="663">
        <v>0</v>
      </c>
      <c r="N187" s="663">
        <v>0</v>
      </c>
      <c r="O187" s="663"/>
      <c r="P187" s="676" t="str">
        <f t="shared" si="96"/>
        <v xml:space="preserve">   Admin Fees Collected</v>
      </c>
      <c r="Q187" s="663">
        <v>0</v>
      </c>
      <c r="R187" s="663">
        <v>0</v>
      </c>
      <c r="S187" s="696">
        <v>0</v>
      </c>
      <c r="T187" s="663">
        <v>0</v>
      </c>
      <c r="U187" s="663">
        <v>0</v>
      </c>
      <c r="V187" s="663">
        <v>0</v>
      </c>
      <c r="W187" s="663">
        <v>0</v>
      </c>
      <c r="X187" s="663">
        <v>0</v>
      </c>
      <c r="Y187" s="663">
        <v>0</v>
      </c>
      <c r="Z187" s="663">
        <v>0</v>
      </c>
      <c r="AA187" s="663">
        <v>0</v>
      </c>
      <c r="AB187" s="663">
        <v>0</v>
      </c>
    </row>
    <row r="188" spans="1:28" s="335" customFormat="1" ht="14.45" customHeight="1" x14ac:dyDescent="0.2">
      <c r="A188" s="175"/>
      <c r="B188" s="155" t="s">
        <v>50</v>
      </c>
      <c r="C188" s="663">
        <v>0</v>
      </c>
      <c r="D188" s="663">
        <v>0</v>
      </c>
      <c r="E188" s="696">
        <v>0</v>
      </c>
      <c r="F188" s="663">
        <v>0</v>
      </c>
      <c r="G188" s="663">
        <v>0</v>
      </c>
      <c r="H188" s="663">
        <v>0</v>
      </c>
      <c r="I188" s="663">
        <v>0</v>
      </c>
      <c r="J188" s="663">
        <v>0</v>
      </c>
      <c r="K188" s="663">
        <v>0</v>
      </c>
      <c r="L188" s="663">
        <v>0</v>
      </c>
      <c r="M188" s="663">
        <v>0</v>
      </c>
      <c r="N188" s="663">
        <v>0</v>
      </c>
      <c r="O188" s="663"/>
      <c r="P188" s="676" t="str">
        <f t="shared" si="96"/>
        <v xml:space="preserve">   GST Collected</v>
      </c>
      <c r="Q188" s="663">
        <v>0</v>
      </c>
      <c r="R188" s="663">
        <v>0</v>
      </c>
      <c r="S188" s="696">
        <v>0</v>
      </c>
      <c r="T188" s="663">
        <v>0</v>
      </c>
      <c r="U188" s="663">
        <v>0</v>
      </c>
      <c r="V188" s="663">
        <v>0</v>
      </c>
      <c r="W188" s="663">
        <v>0</v>
      </c>
      <c r="X188" s="663">
        <v>0</v>
      </c>
      <c r="Y188" s="663">
        <v>0</v>
      </c>
      <c r="Z188" s="663">
        <v>0</v>
      </c>
      <c r="AA188" s="663">
        <v>0</v>
      </c>
      <c r="AB188" s="663">
        <v>0</v>
      </c>
    </row>
    <row r="189" spans="1:28" s="335" customFormat="1" ht="14.45" customHeight="1" x14ac:dyDescent="0.2">
      <c r="A189" s="175"/>
      <c r="B189" s="155" t="s">
        <v>499</v>
      </c>
      <c r="C189" s="663">
        <v>0</v>
      </c>
      <c r="D189" s="663">
        <v>0</v>
      </c>
      <c r="E189" s="696">
        <v>0</v>
      </c>
      <c r="F189" s="663">
        <v>0</v>
      </c>
      <c r="G189" s="663">
        <v>0</v>
      </c>
      <c r="H189" s="663">
        <v>0</v>
      </c>
      <c r="I189" s="663">
        <v>0</v>
      </c>
      <c r="J189" s="663">
        <v>0</v>
      </c>
      <c r="K189" s="663">
        <v>0</v>
      </c>
      <c r="L189" s="663">
        <v>0</v>
      </c>
      <c r="M189" s="663">
        <v>0</v>
      </c>
      <c r="N189" s="663">
        <v>0</v>
      </c>
      <c r="O189" s="663"/>
      <c r="P189" s="676" t="str">
        <f t="shared" si="96"/>
        <v xml:space="preserve">   Unearned Premiums</v>
      </c>
      <c r="Q189" s="663">
        <v>0</v>
      </c>
      <c r="R189" s="663">
        <v>0</v>
      </c>
      <c r="S189" s="696">
        <v>0</v>
      </c>
      <c r="T189" s="663">
        <v>0</v>
      </c>
      <c r="U189" s="663">
        <v>0</v>
      </c>
      <c r="V189" s="663">
        <v>0</v>
      </c>
      <c r="W189" s="663">
        <v>0</v>
      </c>
      <c r="X189" s="663">
        <v>0</v>
      </c>
      <c r="Y189" s="663">
        <v>0</v>
      </c>
      <c r="Z189" s="663">
        <v>0</v>
      </c>
      <c r="AA189" s="663">
        <v>0</v>
      </c>
      <c r="AB189" s="663">
        <v>0</v>
      </c>
    </row>
    <row r="190" spans="1:28" s="335" customFormat="1" ht="14.45" customHeight="1" x14ac:dyDescent="0.2">
      <c r="A190" s="175"/>
      <c r="B190" s="155" t="s">
        <v>28</v>
      </c>
      <c r="C190" s="663">
        <v>-14652.56</v>
      </c>
      <c r="D190" s="663">
        <v>-8499.5</v>
      </c>
      <c r="E190" s="696">
        <v>-12479.36</v>
      </c>
      <c r="F190" s="663">
        <v>-14961.490000000002</v>
      </c>
      <c r="G190" s="663">
        <v>-7917.22</v>
      </c>
      <c r="H190" s="663">
        <v>-8927.25</v>
      </c>
      <c r="I190" s="663">
        <v>-11346.359999999999</v>
      </c>
      <c r="J190" s="663">
        <v>-4700.3399999999992</v>
      </c>
      <c r="K190" s="663">
        <v>-7757.5</v>
      </c>
      <c r="L190" s="663">
        <v>-10199.34</v>
      </c>
      <c r="M190" s="663">
        <v>-4884.7</v>
      </c>
      <c r="N190" s="663">
        <v>-9472.2400000000016</v>
      </c>
      <c r="O190" s="663"/>
      <c r="P190" s="676" t="str">
        <f t="shared" si="96"/>
        <v xml:space="preserve">   GST</v>
      </c>
      <c r="Q190" s="663">
        <v>-14652.56</v>
      </c>
      <c r="R190" s="663">
        <v>-8499.5</v>
      </c>
      <c r="S190" s="696">
        <v>-12479.36</v>
      </c>
      <c r="T190" s="663">
        <v>-14961.490000000002</v>
      </c>
      <c r="U190" s="663">
        <v>-7917.22</v>
      </c>
      <c r="V190" s="663">
        <v>-8927.25</v>
      </c>
      <c r="W190" s="663">
        <v>-11346.359999999999</v>
      </c>
      <c r="X190" s="663">
        <v>-4700.3399999999992</v>
      </c>
      <c r="Y190" s="663">
        <v>-7757.5</v>
      </c>
      <c r="Z190" s="663">
        <v>-10199.34</v>
      </c>
      <c r="AA190" s="663">
        <v>-4884.7</v>
      </c>
      <c r="AB190" s="663">
        <v>-9472.2400000000016</v>
      </c>
    </row>
    <row r="191" spans="1:28" s="335" customFormat="1" ht="14.45" customHeight="1" x14ac:dyDescent="0.2">
      <c r="A191" s="175"/>
      <c r="B191" s="155" t="s">
        <v>16709</v>
      </c>
      <c r="C191" s="663">
        <v>43483.22</v>
      </c>
      <c r="D191" s="663">
        <v>38987.99</v>
      </c>
      <c r="E191" s="696">
        <v>43528.23</v>
      </c>
      <c r="F191" s="663">
        <v>48311.88</v>
      </c>
      <c r="G191" s="663">
        <v>52978.87</v>
      </c>
      <c r="H191" s="663">
        <v>53996.09</v>
      </c>
      <c r="I191" s="663">
        <v>55976.99</v>
      </c>
      <c r="J191" s="663">
        <v>59717.02</v>
      </c>
      <c r="K191" s="663">
        <v>60903.6</v>
      </c>
      <c r="L191" s="663">
        <v>62151.58</v>
      </c>
      <c r="M191" s="663">
        <v>64319.67</v>
      </c>
      <c r="N191" s="663">
        <v>66323.34</v>
      </c>
      <c r="O191" s="663"/>
      <c r="P191" s="676" t="str">
        <f t="shared" si="96"/>
        <v xml:space="preserve">   Unearned Risk Adjusted Finance Fee</v>
      </c>
      <c r="Q191" s="663">
        <v>43483.22</v>
      </c>
      <c r="R191" s="663">
        <v>38987.99</v>
      </c>
      <c r="S191" s="696">
        <v>43528.23</v>
      </c>
      <c r="T191" s="663">
        <v>48311.88</v>
      </c>
      <c r="U191" s="663">
        <v>52978.87</v>
      </c>
      <c r="V191" s="663">
        <v>53996.09</v>
      </c>
      <c r="W191" s="663">
        <v>55976.99</v>
      </c>
      <c r="X191" s="663">
        <v>59717.02</v>
      </c>
      <c r="Y191" s="663">
        <v>60903.6</v>
      </c>
      <c r="Z191" s="663">
        <v>62151.58</v>
      </c>
      <c r="AA191" s="663">
        <v>64319.67</v>
      </c>
      <c r="AB191" s="663">
        <v>66323.34</v>
      </c>
    </row>
    <row r="192" spans="1:28" s="335" customFormat="1" ht="14.1" customHeight="1" x14ac:dyDescent="0.2">
      <c r="A192" s="175"/>
      <c r="B192" s="155" t="s">
        <v>51</v>
      </c>
      <c r="C192" s="663">
        <v>0</v>
      </c>
      <c r="D192" s="663">
        <v>0</v>
      </c>
      <c r="E192" s="696">
        <v>0</v>
      </c>
      <c r="F192" s="663">
        <v>0</v>
      </c>
      <c r="G192" s="663">
        <v>0</v>
      </c>
      <c r="H192" s="663">
        <v>0</v>
      </c>
      <c r="I192" s="663">
        <v>0</v>
      </c>
      <c r="J192" s="663">
        <v>0</v>
      </c>
      <c r="K192" s="663">
        <v>0</v>
      </c>
      <c r="L192" s="663">
        <v>0</v>
      </c>
      <c r="M192" s="663">
        <v>0</v>
      </c>
      <c r="N192" s="663">
        <v>0</v>
      </c>
      <c r="O192" s="663"/>
      <c r="P192" s="676" t="str">
        <f t="shared" si="96"/>
        <v xml:space="preserve">   Interco - ListSure Operations</v>
      </c>
      <c r="Q192" s="663">
        <v>0</v>
      </c>
      <c r="R192" s="663">
        <v>0</v>
      </c>
      <c r="S192" s="696">
        <v>0</v>
      </c>
      <c r="T192" s="663">
        <v>0</v>
      </c>
      <c r="U192" s="663">
        <v>0</v>
      </c>
      <c r="V192" s="663">
        <v>0</v>
      </c>
      <c r="W192" s="663">
        <v>0</v>
      </c>
      <c r="X192" s="663">
        <v>0</v>
      </c>
      <c r="Y192" s="663">
        <v>0</v>
      </c>
      <c r="Z192" s="663">
        <v>0</v>
      </c>
      <c r="AA192" s="663">
        <v>0</v>
      </c>
      <c r="AB192" s="663">
        <v>0</v>
      </c>
    </row>
    <row r="193" spans="1:28" s="335" customFormat="1" ht="14.45" customHeight="1" x14ac:dyDescent="0.2">
      <c r="A193" s="175"/>
      <c r="B193" s="155" t="s">
        <v>52</v>
      </c>
      <c r="C193" s="663">
        <v>0</v>
      </c>
      <c r="D193" s="663">
        <v>0</v>
      </c>
      <c r="E193" s="696">
        <v>0</v>
      </c>
      <c r="F193" s="663">
        <v>0</v>
      </c>
      <c r="G193" s="663">
        <v>0</v>
      </c>
      <c r="H193" s="663">
        <v>0</v>
      </c>
      <c r="I193" s="663">
        <v>0</v>
      </c>
      <c r="J193" s="663">
        <v>0</v>
      </c>
      <c r="K193" s="663">
        <v>0</v>
      </c>
      <c r="L193" s="663">
        <v>0</v>
      </c>
      <c r="M193" s="663">
        <v>0</v>
      </c>
      <c r="N193" s="663">
        <v>0</v>
      </c>
      <c r="O193" s="663"/>
      <c r="P193" s="676" t="str">
        <f t="shared" si="96"/>
        <v xml:space="preserve">   Interco - ListSure Underwriting</v>
      </c>
      <c r="Q193" s="663">
        <v>0</v>
      </c>
      <c r="R193" s="663">
        <v>0</v>
      </c>
      <c r="S193" s="696">
        <v>0</v>
      </c>
      <c r="T193" s="663">
        <v>0</v>
      </c>
      <c r="U193" s="663">
        <v>0</v>
      </c>
      <c r="V193" s="663">
        <v>0</v>
      </c>
      <c r="W193" s="663">
        <v>0</v>
      </c>
      <c r="X193" s="663">
        <v>0</v>
      </c>
      <c r="Y193" s="663">
        <v>0</v>
      </c>
      <c r="Z193" s="663">
        <v>0</v>
      </c>
      <c r="AA193" s="663">
        <v>0</v>
      </c>
      <c r="AB193" s="663">
        <v>0</v>
      </c>
    </row>
    <row r="194" spans="1:28" s="335" customFormat="1" ht="14.45" customHeight="1" x14ac:dyDescent="0.2">
      <c r="A194" s="175"/>
      <c r="B194" s="155" t="s">
        <v>22097</v>
      </c>
      <c r="C194" s="663">
        <v>0</v>
      </c>
      <c r="D194" s="663">
        <v>0</v>
      </c>
      <c r="E194" s="696">
        <v>0</v>
      </c>
      <c r="F194" s="663">
        <v>0</v>
      </c>
      <c r="G194" s="663">
        <v>0</v>
      </c>
      <c r="H194" s="663">
        <v>0</v>
      </c>
      <c r="I194" s="663">
        <v>0</v>
      </c>
      <c r="J194" s="663">
        <v>0</v>
      </c>
      <c r="K194" s="663">
        <v>0</v>
      </c>
      <c r="L194" s="663">
        <v>0</v>
      </c>
      <c r="M194" s="663">
        <v>0</v>
      </c>
      <c r="N194" s="663">
        <v>0</v>
      </c>
      <c r="O194" s="663"/>
      <c r="P194" s="676" t="str">
        <f t="shared" si="96"/>
        <v xml:space="preserve">   Interco - ListSure Retail Finance</v>
      </c>
      <c r="Q194" s="663">
        <v>0</v>
      </c>
      <c r="R194" s="663">
        <v>0</v>
      </c>
      <c r="S194" s="696">
        <v>0</v>
      </c>
      <c r="T194" s="663">
        <v>0</v>
      </c>
      <c r="U194" s="663">
        <v>0</v>
      </c>
      <c r="V194" s="663">
        <v>0</v>
      </c>
      <c r="W194" s="663">
        <v>0</v>
      </c>
      <c r="X194" s="663">
        <v>0</v>
      </c>
      <c r="Y194" s="663">
        <v>0</v>
      </c>
      <c r="Z194" s="663">
        <v>0</v>
      </c>
      <c r="AA194" s="663">
        <v>0</v>
      </c>
      <c r="AB194" s="663">
        <v>0</v>
      </c>
    </row>
    <row r="195" spans="1:28" s="335" customFormat="1" ht="14.45" customHeight="1" x14ac:dyDescent="0.2">
      <c r="A195" s="175"/>
      <c r="B195" s="155" t="s">
        <v>6</v>
      </c>
      <c r="C195" s="663">
        <v>0</v>
      </c>
      <c r="D195" s="663">
        <v>0</v>
      </c>
      <c r="E195" s="696">
        <v>0</v>
      </c>
      <c r="F195" s="663">
        <v>0</v>
      </c>
      <c r="G195" s="663">
        <v>0</v>
      </c>
      <c r="H195" s="663">
        <v>0</v>
      </c>
      <c r="I195" s="663">
        <v>0</v>
      </c>
      <c r="J195" s="663">
        <v>0</v>
      </c>
      <c r="K195" s="663">
        <v>0</v>
      </c>
      <c r="L195" s="663">
        <v>0</v>
      </c>
      <c r="M195" s="663">
        <v>0</v>
      </c>
      <c r="N195" s="663">
        <v>0</v>
      </c>
      <c r="O195" s="663"/>
      <c r="P195" s="676"/>
      <c r="Q195" s="663">
        <v>0</v>
      </c>
      <c r="R195" s="663">
        <v>0</v>
      </c>
      <c r="S195" s="696">
        <v>0</v>
      </c>
      <c r="T195" s="663">
        <v>0</v>
      </c>
      <c r="U195" s="663">
        <v>0</v>
      </c>
      <c r="V195" s="663">
        <v>0</v>
      </c>
      <c r="W195" s="663">
        <v>0</v>
      </c>
      <c r="X195" s="663">
        <v>0</v>
      </c>
      <c r="Y195" s="663">
        <v>0</v>
      </c>
      <c r="Z195" s="663">
        <v>0</v>
      </c>
      <c r="AA195" s="663">
        <v>0</v>
      </c>
      <c r="AB195" s="663">
        <v>0</v>
      </c>
    </row>
    <row r="196" spans="1:28" s="335" customFormat="1" ht="14.45" customHeight="1" x14ac:dyDescent="0.2">
      <c r="A196" s="175"/>
      <c r="B196" s="155" t="s">
        <v>27</v>
      </c>
      <c r="C196" s="663">
        <v>0</v>
      </c>
      <c r="D196" s="663">
        <v>0</v>
      </c>
      <c r="E196" s="696">
        <v>0</v>
      </c>
      <c r="F196" s="663">
        <v>0</v>
      </c>
      <c r="G196" s="663">
        <v>0</v>
      </c>
      <c r="H196" s="663">
        <v>0</v>
      </c>
      <c r="I196" s="663">
        <v>0</v>
      </c>
      <c r="J196" s="663">
        <v>0</v>
      </c>
      <c r="K196" s="663">
        <v>0</v>
      </c>
      <c r="L196" s="663">
        <v>0</v>
      </c>
      <c r="M196" s="663">
        <v>0</v>
      </c>
      <c r="N196" s="663">
        <v>0</v>
      </c>
      <c r="O196" s="663"/>
      <c r="P196" s="676"/>
      <c r="Q196" s="663">
        <v>0</v>
      </c>
      <c r="R196" s="663">
        <v>0</v>
      </c>
      <c r="S196" s="696">
        <v>0</v>
      </c>
      <c r="T196" s="663">
        <v>0</v>
      </c>
      <c r="U196" s="663">
        <v>0</v>
      </c>
      <c r="V196" s="663">
        <v>0</v>
      </c>
      <c r="W196" s="663">
        <v>0</v>
      </c>
      <c r="X196" s="663">
        <v>0</v>
      </c>
      <c r="Y196" s="663">
        <v>0</v>
      </c>
      <c r="Z196" s="663">
        <v>0</v>
      </c>
      <c r="AA196" s="663">
        <v>0</v>
      </c>
      <c r="AB196" s="663">
        <v>0</v>
      </c>
    </row>
    <row r="197" spans="1:28" s="335" customFormat="1" ht="14.45" customHeight="1" x14ac:dyDescent="0.2">
      <c r="A197" s="175"/>
      <c r="B197" s="155" t="s">
        <v>131</v>
      </c>
      <c r="C197" s="663">
        <v>14699</v>
      </c>
      <c r="D197" s="663">
        <v>15986</v>
      </c>
      <c r="E197" s="696">
        <v>15986</v>
      </c>
      <c r="F197" s="663">
        <v>15986</v>
      </c>
      <c r="G197" s="663">
        <v>15986</v>
      </c>
      <c r="H197" s="663">
        <v>13810</v>
      </c>
      <c r="I197" s="663">
        <v>15049</v>
      </c>
      <c r="J197" s="663">
        <v>12519</v>
      </c>
      <c r="K197" s="663">
        <v>12519</v>
      </c>
      <c r="L197" s="663">
        <v>12519</v>
      </c>
      <c r="M197" s="663">
        <v>12519</v>
      </c>
      <c r="N197" s="663">
        <v>12519</v>
      </c>
      <c r="O197" s="663"/>
      <c r="P197" s="676" t="str">
        <f>B197</f>
        <v xml:space="preserve">   PAYG Withholdings Payable</v>
      </c>
      <c r="Q197" s="663">
        <v>14699</v>
      </c>
      <c r="R197" s="663">
        <v>15986</v>
      </c>
      <c r="S197" s="696">
        <v>15986</v>
      </c>
      <c r="T197" s="663">
        <v>15986</v>
      </c>
      <c r="U197" s="663">
        <v>15986</v>
      </c>
      <c r="V197" s="663">
        <v>13810</v>
      </c>
      <c r="W197" s="663">
        <v>15049</v>
      </c>
      <c r="X197" s="663">
        <v>12519</v>
      </c>
      <c r="Y197" s="663">
        <v>12519</v>
      </c>
      <c r="Z197" s="663">
        <v>12519</v>
      </c>
      <c r="AA197" s="663">
        <v>12519</v>
      </c>
      <c r="AB197" s="663">
        <v>12519</v>
      </c>
    </row>
    <row r="198" spans="1:28" s="335" customFormat="1" ht="14.45" customHeight="1" x14ac:dyDescent="0.2">
      <c r="A198" s="175"/>
      <c r="B198" s="155" t="s">
        <v>403</v>
      </c>
      <c r="C198" s="663">
        <v>0</v>
      </c>
      <c r="D198" s="663">
        <v>0</v>
      </c>
      <c r="E198" s="696">
        <v>0</v>
      </c>
      <c r="F198" s="663">
        <v>0</v>
      </c>
      <c r="G198" s="663">
        <v>0</v>
      </c>
      <c r="H198" s="663">
        <v>0</v>
      </c>
      <c r="I198" s="663">
        <v>0</v>
      </c>
      <c r="J198" s="663">
        <v>0</v>
      </c>
      <c r="K198" s="663">
        <v>0</v>
      </c>
      <c r="L198" s="663">
        <v>0</v>
      </c>
      <c r="M198" s="663">
        <v>0</v>
      </c>
      <c r="N198" s="663">
        <v>0</v>
      </c>
      <c r="O198" s="663"/>
      <c r="P198" s="676"/>
      <c r="Q198" s="663">
        <v>0</v>
      </c>
      <c r="R198" s="663">
        <v>0</v>
      </c>
      <c r="S198" s="696">
        <v>0</v>
      </c>
      <c r="T198" s="663">
        <v>0</v>
      </c>
      <c r="U198" s="663">
        <v>0</v>
      </c>
      <c r="V198" s="663">
        <v>0</v>
      </c>
      <c r="W198" s="663">
        <v>0</v>
      </c>
      <c r="X198" s="663">
        <v>0</v>
      </c>
      <c r="Y198" s="663">
        <v>0</v>
      </c>
      <c r="Z198" s="663">
        <v>0</v>
      </c>
      <c r="AA198" s="663">
        <v>0</v>
      </c>
      <c r="AB198" s="663">
        <v>0</v>
      </c>
    </row>
    <row r="199" spans="1:28" s="335" customFormat="1" ht="14.45" customHeight="1" x14ac:dyDescent="0.2">
      <c r="A199" s="175"/>
      <c r="B199" s="155" t="s">
        <v>26</v>
      </c>
      <c r="C199" s="663">
        <v>4384.43</v>
      </c>
      <c r="D199" s="663">
        <v>9130.85</v>
      </c>
      <c r="E199" s="696">
        <v>13877.27</v>
      </c>
      <c r="F199" s="663">
        <v>4746.42</v>
      </c>
      <c r="G199" s="663">
        <v>9587.86</v>
      </c>
      <c r="H199" s="663">
        <v>13700.79</v>
      </c>
      <c r="I199" s="663">
        <v>3709.81</v>
      </c>
      <c r="J199" s="663">
        <v>7189.26</v>
      </c>
      <c r="K199" s="663">
        <v>10668.71</v>
      </c>
      <c r="L199" s="663">
        <v>3479.45</v>
      </c>
      <c r="M199" s="663">
        <v>6958.9</v>
      </c>
      <c r="N199" s="663">
        <v>0</v>
      </c>
      <c r="O199" s="663"/>
      <c r="P199" s="676" t="str">
        <f>B199</f>
        <v xml:space="preserve">   Superannuation Payable</v>
      </c>
      <c r="Q199" s="663">
        <v>4384.43</v>
      </c>
      <c r="R199" s="663">
        <v>9130.85</v>
      </c>
      <c r="S199" s="696">
        <v>13877.27</v>
      </c>
      <c r="T199" s="663">
        <v>4746.42</v>
      </c>
      <c r="U199" s="663">
        <v>9587.86</v>
      </c>
      <c r="V199" s="663">
        <v>13700.79</v>
      </c>
      <c r="W199" s="663">
        <v>3709.81</v>
      </c>
      <c r="X199" s="663">
        <v>7189.26</v>
      </c>
      <c r="Y199" s="663">
        <v>10668.71</v>
      </c>
      <c r="Z199" s="663">
        <v>3479.45</v>
      </c>
      <c r="AA199" s="663">
        <v>6958.9</v>
      </c>
      <c r="AB199" s="663">
        <v>0</v>
      </c>
    </row>
    <row r="200" spans="1:28" s="335" customFormat="1" ht="14.45" customHeight="1" x14ac:dyDescent="0.2">
      <c r="A200" s="175"/>
      <c r="B200" s="155" t="s">
        <v>11553</v>
      </c>
      <c r="C200" s="663">
        <v>0</v>
      </c>
      <c r="D200" s="663">
        <v>0</v>
      </c>
      <c r="E200" s="696">
        <v>0</v>
      </c>
      <c r="F200" s="663">
        <v>0</v>
      </c>
      <c r="G200" s="663">
        <v>0</v>
      </c>
      <c r="H200" s="663">
        <v>0</v>
      </c>
      <c r="I200" s="663">
        <v>0</v>
      </c>
      <c r="J200" s="663">
        <v>0</v>
      </c>
      <c r="K200" s="663">
        <v>0</v>
      </c>
      <c r="L200" s="663">
        <v>0</v>
      </c>
      <c r="M200" s="663">
        <v>0</v>
      </c>
      <c r="N200" s="663">
        <v>0</v>
      </c>
      <c r="O200" s="663"/>
      <c r="P200" s="676"/>
      <c r="Q200" s="663">
        <v>0</v>
      </c>
      <c r="R200" s="663">
        <v>0</v>
      </c>
      <c r="S200" s="696">
        <v>0</v>
      </c>
      <c r="T200" s="663">
        <v>0</v>
      </c>
      <c r="U200" s="663">
        <v>0</v>
      </c>
      <c r="V200" s="663">
        <v>0</v>
      </c>
      <c r="W200" s="663">
        <v>0</v>
      </c>
      <c r="X200" s="663">
        <v>0</v>
      </c>
      <c r="Y200" s="663">
        <v>0</v>
      </c>
      <c r="Z200" s="663">
        <v>0</v>
      </c>
      <c r="AA200" s="663">
        <v>0</v>
      </c>
      <c r="AB200" s="663">
        <v>0</v>
      </c>
    </row>
    <row r="201" spans="1:28" s="335" customFormat="1" ht="14.45" customHeight="1" x14ac:dyDescent="0.2">
      <c r="A201" s="175"/>
      <c r="B201" s="155" t="s">
        <v>143</v>
      </c>
      <c r="C201" s="663">
        <v>0</v>
      </c>
      <c r="D201" s="663">
        <v>0</v>
      </c>
      <c r="E201" s="696">
        <v>0</v>
      </c>
      <c r="F201" s="663">
        <v>0</v>
      </c>
      <c r="G201" s="663">
        <v>0</v>
      </c>
      <c r="H201" s="663">
        <v>0</v>
      </c>
      <c r="I201" s="663">
        <v>0</v>
      </c>
      <c r="J201" s="663">
        <v>0</v>
      </c>
      <c r="K201" s="663">
        <v>0</v>
      </c>
      <c r="L201" s="663">
        <v>0</v>
      </c>
      <c r="M201" s="663">
        <v>0</v>
      </c>
      <c r="N201" s="663">
        <v>0</v>
      </c>
      <c r="O201" s="663"/>
      <c r="P201" s="676"/>
      <c r="Q201" s="663">
        <v>0</v>
      </c>
      <c r="R201" s="663">
        <v>0</v>
      </c>
      <c r="S201" s="696">
        <v>0</v>
      </c>
      <c r="T201" s="663">
        <v>0</v>
      </c>
      <c r="U201" s="663">
        <v>0</v>
      </c>
      <c r="V201" s="663">
        <v>0</v>
      </c>
      <c r="W201" s="663">
        <v>0</v>
      </c>
      <c r="X201" s="663">
        <v>0</v>
      </c>
      <c r="Y201" s="663">
        <v>0</v>
      </c>
      <c r="Z201" s="663">
        <v>0</v>
      </c>
      <c r="AA201" s="663">
        <v>0</v>
      </c>
      <c r="AB201" s="663">
        <v>0</v>
      </c>
    </row>
    <row r="202" spans="1:28" s="335" customFormat="1" ht="14.45" customHeight="1" x14ac:dyDescent="0.2">
      <c r="A202" s="4"/>
      <c r="B202" s="4" t="s">
        <v>189</v>
      </c>
      <c r="C202" s="663">
        <v>-1.27</v>
      </c>
      <c r="D202" s="663">
        <v>-1.38</v>
      </c>
      <c r="E202" s="696">
        <v>-1.3399999999999999</v>
      </c>
      <c r="F202" s="663">
        <v>-1.3599999999999999</v>
      </c>
      <c r="G202" s="663">
        <v>-2.2000000000000002</v>
      </c>
      <c r="H202" s="663">
        <v>-2.17</v>
      </c>
      <c r="I202" s="663">
        <v>-2.21</v>
      </c>
      <c r="J202" s="663">
        <v>-2.2599999999999998</v>
      </c>
      <c r="K202" s="663">
        <v>-2.3199999999999998</v>
      </c>
      <c r="L202" s="663">
        <v>-2.3299999999999996</v>
      </c>
      <c r="M202" s="663">
        <v>-2.2999999999999998</v>
      </c>
      <c r="N202" s="663">
        <v>-2.2799999999999998</v>
      </c>
      <c r="O202" s="663"/>
      <c r="P202" s="676" t="str">
        <f t="shared" si="96"/>
        <v xml:space="preserve">   Rounding</v>
      </c>
      <c r="Q202" s="663">
        <v>-1.27</v>
      </c>
      <c r="R202" s="663">
        <v>-1.38</v>
      </c>
      <c r="S202" s="696">
        <v>-1.3399999999999999</v>
      </c>
      <c r="T202" s="663">
        <v>-1.3599999999999999</v>
      </c>
      <c r="U202" s="663">
        <v>-2.2000000000000002</v>
      </c>
      <c r="V202" s="663">
        <v>-2.17</v>
      </c>
      <c r="W202" s="663">
        <v>-2.21</v>
      </c>
      <c r="X202" s="663">
        <v>-2.2599999999999998</v>
      </c>
      <c r="Y202" s="663">
        <v>-2.3199999999999998</v>
      </c>
      <c r="Z202" s="663">
        <v>-2.3299999999999996</v>
      </c>
      <c r="AA202" s="663">
        <v>-2.2999999999999998</v>
      </c>
      <c r="AB202" s="663">
        <v>-2.2799999999999998</v>
      </c>
    </row>
    <row r="203" spans="1:28" s="335" customFormat="1" ht="14.45" customHeight="1" x14ac:dyDescent="0.2">
      <c r="A203" s="4"/>
      <c r="B203" s="4" t="s">
        <v>23332</v>
      </c>
      <c r="C203" s="663">
        <v>-15624</v>
      </c>
      <c r="D203" s="663">
        <v>0</v>
      </c>
      <c r="E203" s="696">
        <v>0</v>
      </c>
      <c r="F203" s="663">
        <v>0</v>
      </c>
      <c r="G203" s="663">
        <v>-9612</v>
      </c>
      <c r="H203" s="663">
        <v>-2997</v>
      </c>
      <c r="I203" s="663">
        <v>-2997</v>
      </c>
      <c r="J203" s="663">
        <v>-23932</v>
      </c>
      <c r="K203" s="663">
        <v>-12551</v>
      </c>
      <c r="L203" s="663">
        <v>-31212</v>
      </c>
      <c r="M203" s="663">
        <v>-15070</v>
      </c>
      <c r="N203" s="663">
        <v>-49955.3</v>
      </c>
      <c r="O203" s="663"/>
      <c r="P203" s="676" t="str">
        <f t="shared" si="96"/>
        <v xml:space="preserve">   Loan Claim Required - Pay On Success</v>
      </c>
      <c r="Q203" s="663">
        <v>-15624</v>
      </c>
      <c r="R203" s="663">
        <v>0</v>
      </c>
      <c r="S203" s="696">
        <v>0</v>
      </c>
      <c r="T203" s="663">
        <v>0</v>
      </c>
      <c r="U203" s="663">
        <v>-9612</v>
      </c>
      <c r="V203" s="663">
        <v>-2997</v>
      </c>
      <c r="W203" s="663">
        <v>-2997</v>
      </c>
      <c r="X203" s="663">
        <v>-23932</v>
      </c>
      <c r="Y203" s="663">
        <v>-12551</v>
      </c>
      <c r="Z203" s="663">
        <v>-31212</v>
      </c>
      <c r="AA203" s="663">
        <v>-15070</v>
      </c>
      <c r="AB203" s="663">
        <v>-49955.3</v>
      </c>
    </row>
    <row r="204" spans="1:28" s="335" customFormat="1" ht="14.45" customHeight="1" x14ac:dyDescent="0.2">
      <c r="A204" s="4"/>
      <c r="B204" s="4" t="s">
        <v>23333</v>
      </c>
      <c r="C204" s="663">
        <v>0</v>
      </c>
      <c r="D204" s="663">
        <v>0</v>
      </c>
      <c r="E204" s="696">
        <v>0</v>
      </c>
      <c r="F204" s="663">
        <v>8842</v>
      </c>
      <c r="G204" s="663">
        <v>13042</v>
      </c>
      <c r="H204" s="663">
        <v>23752.639999999999</v>
      </c>
      <c r="I204" s="663">
        <v>109401.5</v>
      </c>
      <c r="J204" s="663">
        <v>156275.32999999999</v>
      </c>
      <c r="K204" s="663">
        <v>205976.83</v>
      </c>
      <c r="L204" s="663">
        <v>253970.03</v>
      </c>
      <c r="M204" s="663">
        <v>341347.14</v>
      </c>
      <c r="N204" s="663">
        <v>401927.54</v>
      </c>
      <c r="O204" s="663"/>
      <c r="P204" s="676" t="str">
        <f t="shared" si="96"/>
        <v xml:space="preserve">   Pay Now Amount Collected - Pay Now</v>
      </c>
      <c r="Q204" s="663">
        <v>0</v>
      </c>
      <c r="R204" s="663">
        <v>0</v>
      </c>
      <c r="S204" s="696">
        <v>0</v>
      </c>
      <c r="T204" s="663">
        <v>8842</v>
      </c>
      <c r="U204" s="663">
        <v>13042</v>
      </c>
      <c r="V204" s="663">
        <v>23752.639999999999</v>
      </c>
      <c r="W204" s="663">
        <v>109401.5</v>
      </c>
      <c r="X204" s="663">
        <v>156275.32999999999</v>
      </c>
      <c r="Y204" s="663">
        <v>205976.83</v>
      </c>
      <c r="Z204" s="663">
        <v>253970.03</v>
      </c>
      <c r="AA204" s="663">
        <v>341347.14</v>
      </c>
      <c r="AB204" s="663">
        <v>401927.54</v>
      </c>
    </row>
    <row r="205" spans="1:28" s="335" customFormat="1" ht="14.45" customHeight="1" x14ac:dyDescent="0.2">
      <c r="A205" s="4"/>
      <c r="B205" s="4" t="s">
        <v>23334</v>
      </c>
      <c r="C205" s="663">
        <v>0</v>
      </c>
      <c r="D205" s="663">
        <v>0</v>
      </c>
      <c r="E205" s="696"/>
      <c r="F205" s="663">
        <v>-7842</v>
      </c>
      <c r="G205" s="663">
        <v>-13042</v>
      </c>
      <c r="H205" s="663">
        <v>-23752</v>
      </c>
      <c r="I205" s="663">
        <v>-105973.5</v>
      </c>
      <c r="J205" s="663">
        <v>-154277.5</v>
      </c>
      <c r="K205" s="663">
        <v>-198184.5</v>
      </c>
      <c r="L205" s="663">
        <v>-226681.5</v>
      </c>
      <c r="M205" s="663">
        <v>-320156.09999999998</v>
      </c>
      <c r="N205" s="663">
        <v>-395970.57</v>
      </c>
      <c r="O205" s="663"/>
      <c r="P205" s="676" t="str">
        <f t="shared" si="96"/>
        <v xml:space="preserve">   Pay Now Amount Transferred - Pay Now</v>
      </c>
      <c r="Q205" s="663">
        <v>0</v>
      </c>
      <c r="R205" s="663">
        <v>0</v>
      </c>
      <c r="S205" s="696"/>
      <c r="T205" s="663">
        <v>-7842</v>
      </c>
      <c r="U205" s="663">
        <v>-13042</v>
      </c>
      <c r="V205" s="663">
        <v>-23752</v>
      </c>
      <c r="W205" s="663">
        <v>-105973.5</v>
      </c>
      <c r="X205" s="663">
        <v>-154277.5</v>
      </c>
      <c r="Y205" s="663">
        <v>-198184.5</v>
      </c>
      <c r="Z205" s="663">
        <v>-226681.5</v>
      </c>
      <c r="AA205" s="663">
        <v>-320156.09999999998</v>
      </c>
      <c r="AB205" s="663">
        <v>-395970.57</v>
      </c>
    </row>
    <row r="206" spans="1:28" s="335" customFormat="1" ht="14.45" customHeight="1" x14ac:dyDescent="0.2">
      <c r="A206" s="175"/>
      <c r="B206" s="155" t="s">
        <v>23335</v>
      </c>
      <c r="C206" s="663">
        <v>0</v>
      </c>
      <c r="D206" s="663">
        <v>0</v>
      </c>
      <c r="E206" s="696">
        <v>1267.6400000000001</v>
      </c>
      <c r="F206" s="663">
        <v>2169.84</v>
      </c>
      <c r="G206" s="663">
        <v>4452.92</v>
      </c>
      <c r="H206" s="663">
        <v>4550.92</v>
      </c>
      <c r="I206" s="663">
        <v>6239.68</v>
      </c>
      <c r="J206" s="663">
        <v>11316.81</v>
      </c>
      <c r="K206" s="663">
        <v>14818.88</v>
      </c>
      <c r="L206" s="663">
        <v>18345.09</v>
      </c>
      <c r="M206" s="663">
        <v>25621.96</v>
      </c>
      <c r="N206" s="663">
        <v>35417.47</v>
      </c>
      <c r="O206" s="663"/>
      <c r="P206" s="676" t="str">
        <f t="shared" si="96"/>
        <v xml:space="preserve">   Provision for Bad Debts Liability - Pay Later</v>
      </c>
      <c r="Q206" s="663">
        <v>0</v>
      </c>
      <c r="R206" s="663">
        <v>0</v>
      </c>
      <c r="S206" s="696">
        <v>1267.6400000000001</v>
      </c>
      <c r="T206" s="663">
        <v>2169.84</v>
      </c>
      <c r="U206" s="663">
        <v>4452.92</v>
      </c>
      <c r="V206" s="663">
        <v>4550.92</v>
      </c>
      <c r="W206" s="663">
        <v>6239.68</v>
      </c>
      <c r="X206" s="663">
        <v>11316.81</v>
      </c>
      <c r="Y206" s="663">
        <v>14818.88</v>
      </c>
      <c r="Z206" s="663">
        <v>18345.09</v>
      </c>
      <c r="AA206" s="663">
        <v>25621.96</v>
      </c>
      <c r="AB206" s="663">
        <v>35417.47</v>
      </c>
    </row>
    <row r="207" spans="1:28" s="335" customFormat="1" ht="14.45" customHeight="1" x14ac:dyDescent="0.2">
      <c r="A207" s="175"/>
      <c r="B207" s="155" t="s">
        <v>16893</v>
      </c>
      <c r="C207" s="663">
        <v>12466.03</v>
      </c>
      <c r="D207" s="663">
        <v>13101.98</v>
      </c>
      <c r="E207" s="696">
        <v>14319.33</v>
      </c>
      <c r="F207" s="663">
        <v>15528.99</v>
      </c>
      <c r="G207" s="663">
        <v>16749.830000000002</v>
      </c>
      <c r="H207" s="663">
        <v>16185.99</v>
      </c>
      <c r="I207" s="663">
        <v>16673.27</v>
      </c>
      <c r="J207" s="663">
        <v>17475.79</v>
      </c>
      <c r="K207" s="663">
        <v>17750.78</v>
      </c>
      <c r="L207" s="663">
        <v>18018.710000000003</v>
      </c>
      <c r="M207" s="663">
        <v>18578.3</v>
      </c>
      <c r="N207" s="663">
        <v>18981.78</v>
      </c>
      <c r="O207" s="663"/>
      <c r="P207" s="676" t="str">
        <f t="shared" si="96"/>
        <v xml:space="preserve">   Provision for Bad Debts Liability - Pay On Success</v>
      </c>
      <c r="Q207" s="663">
        <v>12466.03</v>
      </c>
      <c r="R207" s="663">
        <v>13101.98</v>
      </c>
      <c r="S207" s="696">
        <v>14319.33</v>
      </c>
      <c r="T207" s="663">
        <v>15528.99</v>
      </c>
      <c r="U207" s="663">
        <v>16749.830000000002</v>
      </c>
      <c r="V207" s="663">
        <v>16185.99</v>
      </c>
      <c r="W207" s="663">
        <v>16673.27</v>
      </c>
      <c r="X207" s="663">
        <v>17475.79</v>
      </c>
      <c r="Y207" s="663">
        <v>17750.78</v>
      </c>
      <c r="Z207" s="663">
        <v>18018.710000000003</v>
      </c>
      <c r="AA207" s="663">
        <v>18578.3</v>
      </c>
      <c r="AB207" s="663">
        <v>18981.78</v>
      </c>
    </row>
    <row r="208" spans="1:28" s="335" customFormat="1" ht="14.45" customHeight="1" x14ac:dyDescent="0.2">
      <c r="A208" s="175"/>
      <c r="B208" s="155" t="s">
        <v>16592</v>
      </c>
      <c r="C208" s="663">
        <v>0</v>
      </c>
      <c r="D208" s="663">
        <v>0</v>
      </c>
      <c r="E208" s="663">
        <v>0</v>
      </c>
      <c r="F208" s="663">
        <v>0</v>
      </c>
      <c r="G208" s="663">
        <v>0</v>
      </c>
      <c r="H208" s="663">
        <v>0</v>
      </c>
      <c r="I208" s="663">
        <v>0</v>
      </c>
      <c r="J208" s="663">
        <v>0</v>
      </c>
      <c r="K208" s="663">
        <v>0</v>
      </c>
      <c r="L208" s="663">
        <v>0</v>
      </c>
      <c r="M208" s="663">
        <v>0</v>
      </c>
      <c r="N208" s="663">
        <v>0</v>
      </c>
      <c r="O208" s="663"/>
      <c r="P208" s="676" t="str">
        <f t="shared" si="96"/>
        <v xml:space="preserve">   Distributor Commission</v>
      </c>
      <c r="Q208" s="663">
        <v>0</v>
      </c>
      <c r="R208" s="663">
        <v>0</v>
      </c>
      <c r="S208" s="663">
        <v>0</v>
      </c>
      <c r="T208" s="663">
        <v>0</v>
      </c>
      <c r="U208" s="663">
        <v>0</v>
      </c>
      <c r="V208" s="663">
        <v>0</v>
      </c>
      <c r="W208" s="663">
        <v>0</v>
      </c>
      <c r="X208" s="663">
        <v>0</v>
      </c>
      <c r="Y208" s="663">
        <v>0</v>
      </c>
      <c r="Z208" s="663">
        <v>0</v>
      </c>
      <c r="AA208" s="663">
        <v>0</v>
      </c>
      <c r="AB208" s="663">
        <v>0</v>
      </c>
    </row>
    <row r="209" spans="1:28" s="335" customFormat="1" ht="14.45" customHeight="1" thickBot="1" x14ac:dyDescent="0.25">
      <c r="A209" s="159"/>
      <c r="B209" s="159" t="s">
        <v>5</v>
      </c>
      <c r="C209" s="678">
        <f t="shared" ref="C209:N209" si="97">SUM(C177:C208)</f>
        <v>160242.41</v>
      </c>
      <c r="D209" s="678">
        <f t="shared" si="97"/>
        <v>151388.38</v>
      </c>
      <c r="E209" s="697">
        <f t="shared" si="97"/>
        <v>140279.1</v>
      </c>
      <c r="F209" s="678">
        <f>SUM(F177:F208)</f>
        <v>117061.78</v>
      </c>
      <c r="G209" s="678">
        <f t="shared" si="97"/>
        <v>100034.02</v>
      </c>
      <c r="H209" s="678">
        <f t="shared" si="97"/>
        <v>116086.29000000001</v>
      </c>
      <c r="I209" s="678">
        <f t="shared" si="97"/>
        <v>138096.53999999998</v>
      </c>
      <c r="J209" s="678">
        <f t="shared" si="97"/>
        <v>191287.04999999996</v>
      </c>
      <c r="K209" s="678">
        <f t="shared" si="97"/>
        <v>122140.25999999998</v>
      </c>
      <c r="L209" s="678">
        <f t="shared" si="97"/>
        <v>128317.77999999998</v>
      </c>
      <c r="M209" s="678">
        <f t="shared" si="97"/>
        <v>168185.95000000004</v>
      </c>
      <c r="N209" s="678">
        <f t="shared" si="97"/>
        <v>102385.77999999997</v>
      </c>
      <c r="O209" s="663"/>
      <c r="P209" s="673" t="s">
        <v>5</v>
      </c>
      <c r="Q209" s="698">
        <f t="shared" ref="Q209:AB209" si="98">SUM(Q177:Q208)</f>
        <v>160242.41</v>
      </c>
      <c r="R209" s="698">
        <f t="shared" si="98"/>
        <v>151388.38</v>
      </c>
      <c r="S209" s="698">
        <f t="shared" si="98"/>
        <v>140279.1</v>
      </c>
      <c r="T209" s="698">
        <f t="shared" si="98"/>
        <v>117061.78</v>
      </c>
      <c r="U209" s="698">
        <f t="shared" si="98"/>
        <v>100034.02</v>
      </c>
      <c r="V209" s="698">
        <f t="shared" si="98"/>
        <v>116086.29000000001</v>
      </c>
      <c r="W209" s="698">
        <f t="shared" si="98"/>
        <v>138096.53999999998</v>
      </c>
      <c r="X209" s="698">
        <f t="shared" si="98"/>
        <v>191287.04999999996</v>
      </c>
      <c r="Y209" s="698">
        <f t="shared" si="98"/>
        <v>122140.25999999998</v>
      </c>
      <c r="Z209" s="698">
        <f t="shared" si="98"/>
        <v>128317.77999999998</v>
      </c>
      <c r="AA209" s="698">
        <f t="shared" si="98"/>
        <v>168185.95000000004</v>
      </c>
      <c r="AB209" s="698">
        <f t="shared" si="98"/>
        <v>102385.77999999997</v>
      </c>
    </row>
    <row r="210" spans="1:28" s="626" customFormat="1" ht="14.45" customHeight="1" thickTop="1" x14ac:dyDescent="0.2">
      <c r="A210" s="289"/>
      <c r="B210" s="289"/>
      <c r="C210" s="663"/>
      <c r="D210" s="663"/>
      <c r="E210" s="663"/>
      <c r="F210" s="663"/>
      <c r="G210" s="663"/>
      <c r="H210" s="663"/>
      <c r="I210" s="663"/>
      <c r="J210" s="663"/>
      <c r="K210" s="663"/>
      <c r="L210" s="663"/>
      <c r="M210" s="663"/>
      <c r="N210" s="663"/>
      <c r="O210" s="663"/>
      <c r="P210" s="335"/>
      <c r="Q210" s="683">
        <v>0</v>
      </c>
      <c r="R210" s="683">
        <v>0</v>
      </c>
      <c r="S210" s="682">
        <v>0</v>
      </c>
      <c r="T210" s="682">
        <v>0</v>
      </c>
      <c r="U210" s="682">
        <v>0</v>
      </c>
      <c r="V210" s="682">
        <v>0</v>
      </c>
      <c r="W210" s="682">
        <v>0</v>
      </c>
      <c r="X210" s="682">
        <v>0</v>
      </c>
      <c r="Y210" s="682">
        <v>0</v>
      </c>
      <c r="Z210" s="682">
        <v>0</v>
      </c>
      <c r="AA210" s="682">
        <v>0</v>
      </c>
      <c r="AB210" s="682">
        <v>0</v>
      </c>
    </row>
    <row r="211" spans="1:28" s="626" customFormat="1" ht="14.45" customHeight="1" x14ac:dyDescent="0.2">
      <c r="A211" s="174"/>
      <c r="B211" s="174" t="s">
        <v>53</v>
      </c>
      <c r="C211" s="663"/>
      <c r="D211" s="663"/>
      <c r="E211" s="663"/>
      <c r="F211" s="663"/>
      <c r="G211" s="663"/>
      <c r="H211" s="663"/>
      <c r="I211" s="663"/>
      <c r="J211" s="663"/>
      <c r="K211" s="663"/>
      <c r="L211" s="663"/>
      <c r="M211" s="663"/>
      <c r="N211" s="663"/>
      <c r="O211" s="663"/>
      <c r="P211" s="673" t="s">
        <v>53</v>
      </c>
      <c r="Q211" s="699"/>
      <c r="R211" s="699"/>
      <c r="S211" s="663"/>
      <c r="T211" s="663"/>
      <c r="U211" s="663"/>
      <c r="V211" s="663"/>
      <c r="W211" s="663"/>
      <c r="X211" s="663"/>
      <c r="Y211" s="663"/>
      <c r="Z211" s="663"/>
      <c r="AA211" s="663"/>
      <c r="AB211" s="663"/>
    </row>
    <row r="212" spans="1:28" s="626" customFormat="1" ht="14.45" customHeight="1" x14ac:dyDescent="0.2">
      <c r="A212" s="175"/>
      <c r="B212" s="155" t="s">
        <v>16728</v>
      </c>
      <c r="C212" s="663">
        <v>75000</v>
      </c>
      <c r="D212" s="663">
        <v>75000</v>
      </c>
      <c r="E212" s="663">
        <v>75000</v>
      </c>
      <c r="F212" s="663">
        <v>85000</v>
      </c>
      <c r="G212" s="663">
        <v>85000</v>
      </c>
      <c r="H212" s="663">
        <v>95000</v>
      </c>
      <c r="I212" s="663">
        <v>85000</v>
      </c>
      <c r="J212" s="663">
        <v>85000</v>
      </c>
      <c r="K212" s="663">
        <v>85000</v>
      </c>
      <c r="L212" s="663">
        <v>85000</v>
      </c>
      <c r="M212" s="663">
        <v>85000</v>
      </c>
      <c r="N212" s="663">
        <v>85000</v>
      </c>
      <c r="O212" s="663"/>
      <c r="P212" s="676" t="str">
        <f>B212</f>
        <v xml:space="preserve">   First Loss</v>
      </c>
      <c r="Q212" s="663">
        <v>75000</v>
      </c>
      <c r="R212" s="663">
        <v>75000</v>
      </c>
      <c r="S212" s="663">
        <v>75000</v>
      </c>
      <c r="T212" s="663">
        <v>85000</v>
      </c>
      <c r="U212" s="663">
        <v>85000</v>
      </c>
      <c r="V212" s="663">
        <v>95000</v>
      </c>
      <c r="W212" s="663">
        <v>85000</v>
      </c>
      <c r="X212" s="663">
        <v>85000</v>
      </c>
      <c r="Y212" s="663">
        <v>85000</v>
      </c>
      <c r="Z212" s="663">
        <v>85000</v>
      </c>
      <c r="AA212" s="663">
        <v>85000</v>
      </c>
      <c r="AB212" s="663">
        <v>85000</v>
      </c>
    </row>
    <row r="213" spans="1:28" s="626" customFormat="1" ht="14.45" customHeight="1" x14ac:dyDescent="0.2">
      <c r="A213" s="175"/>
      <c r="B213" s="155" t="s">
        <v>20460</v>
      </c>
      <c r="C213" s="663">
        <v>1000000</v>
      </c>
      <c r="D213" s="663">
        <v>1000000</v>
      </c>
      <c r="E213" s="663">
        <v>1000000</v>
      </c>
      <c r="F213" s="663">
        <v>1000000</v>
      </c>
      <c r="G213" s="663">
        <v>1000000</v>
      </c>
      <c r="H213" s="663">
        <v>1000000</v>
      </c>
      <c r="I213" s="663">
        <v>1000000</v>
      </c>
      <c r="J213" s="663">
        <v>1000000</v>
      </c>
      <c r="K213" s="663">
        <v>1000000</v>
      </c>
      <c r="L213" s="663">
        <v>1000000</v>
      </c>
      <c r="M213" s="663">
        <v>1000000</v>
      </c>
      <c r="N213" s="663">
        <v>1000000</v>
      </c>
      <c r="O213" s="663"/>
      <c r="P213" s="676" t="str">
        <f>B213</f>
        <v xml:space="preserve">   Loan - Leveton </v>
      </c>
      <c r="Q213" s="663">
        <v>1000000</v>
      </c>
      <c r="R213" s="663">
        <v>1000000</v>
      </c>
      <c r="S213" s="663">
        <v>1000000</v>
      </c>
      <c r="T213" s="663">
        <v>1000000</v>
      </c>
      <c r="U213" s="663">
        <v>1000000</v>
      </c>
      <c r="V213" s="663">
        <v>1000000</v>
      </c>
      <c r="W213" s="663">
        <v>1000000</v>
      </c>
      <c r="X213" s="663">
        <v>1000000</v>
      </c>
      <c r="Y213" s="663">
        <v>1000000</v>
      </c>
      <c r="Z213" s="663">
        <v>1000000</v>
      </c>
      <c r="AA213" s="663">
        <v>1000000</v>
      </c>
      <c r="AB213" s="663">
        <v>1000000</v>
      </c>
    </row>
    <row r="214" spans="1:28" s="626" customFormat="1" ht="14.45" customHeight="1" x14ac:dyDescent="0.2">
      <c r="A214" s="175"/>
      <c r="B214" s="155" t="s">
        <v>22096</v>
      </c>
      <c r="C214" s="663">
        <v>0</v>
      </c>
      <c r="D214" s="663">
        <v>150000</v>
      </c>
      <c r="E214" s="663">
        <v>300000</v>
      </c>
      <c r="F214" s="663">
        <v>300000</v>
      </c>
      <c r="G214" s="663">
        <v>450000</v>
      </c>
      <c r="H214" s="663">
        <v>450000</v>
      </c>
      <c r="I214" s="663">
        <v>450000</v>
      </c>
      <c r="J214" s="663">
        <v>450000</v>
      </c>
      <c r="K214" s="663">
        <v>550000</v>
      </c>
      <c r="L214" s="663">
        <v>550000</v>
      </c>
      <c r="M214" s="663">
        <v>650000</v>
      </c>
      <c r="N214" s="663">
        <v>1000000</v>
      </c>
      <c r="O214" s="663"/>
      <c r="P214" s="676" t="str">
        <f>B214</f>
        <v xml:space="preserve">   Loan - Steadfast</v>
      </c>
      <c r="Q214" s="663">
        <v>0</v>
      </c>
      <c r="R214" s="663">
        <v>150000</v>
      </c>
      <c r="S214" s="663">
        <v>300000</v>
      </c>
      <c r="T214" s="663">
        <v>300000</v>
      </c>
      <c r="U214" s="663">
        <v>450000</v>
      </c>
      <c r="V214" s="663">
        <v>450000</v>
      </c>
      <c r="W214" s="663">
        <v>450000</v>
      </c>
      <c r="X214" s="663">
        <v>450000</v>
      </c>
      <c r="Y214" s="663">
        <v>550000</v>
      </c>
      <c r="Z214" s="663">
        <v>550000</v>
      </c>
      <c r="AA214" s="663">
        <v>650000</v>
      </c>
      <c r="AB214" s="663">
        <v>1000000</v>
      </c>
    </row>
    <row r="215" spans="1:28" s="626" customFormat="1" ht="14.45" customHeight="1" x14ac:dyDescent="0.2">
      <c r="A215" s="159"/>
      <c r="B215" s="159" t="s">
        <v>54</v>
      </c>
      <c r="C215" s="667">
        <f>SUM(C212:C214)</f>
        <v>1075000</v>
      </c>
      <c r="D215" s="667">
        <f t="shared" ref="D215:N215" si="99">SUM(D212:D214)</f>
        <v>1225000</v>
      </c>
      <c r="E215" s="667">
        <f t="shared" si="99"/>
        <v>1375000</v>
      </c>
      <c r="F215" s="667">
        <f t="shared" si="99"/>
        <v>1385000</v>
      </c>
      <c r="G215" s="667">
        <f t="shared" si="99"/>
        <v>1535000</v>
      </c>
      <c r="H215" s="667">
        <f t="shared" si="99"/>
        <v>1545000</v>
      </c>
      <c r="I215" s="667">
        <f t="shared" si="99"/>
        <v>1535000</v>
      </c>
      <c r="J215" s="667">
        <f t="shared" si="99"/>
        <v>1535000</v>
      </c>
      <c r="K215" s="667">
        <f t="shared" si="99"/>
        <v>1635000</v>
      </c>
      <c r="L215" s="667">
        <f t="shared" si="99"/>
        <v>1635000</v>
      </c>
      <c r="M215" s="667">
        <f t="shared" si="99"/>
        <v>1735000</v>
      </c>
      <c r="N215" s="667">
        <f t="shared" si="99"/>
        <v>2085000</v>
      </c>
      <c r="O215" s="663"/>
      <c r="P215" s="673" t="s">
        <v>54</v>
      </c>
      <c r="Q215" s="693">
        <f>SUM(Q212:Q214)</f>
        <v>1075000</v>
      </c>
      <c r="R215" s="693">
        <f t="shared" ref="R215:AB215" si="100">SUM(R212:R214)</f>
        <v>1225000</v>
      </c>
      <c r="S215" s="693">
        <f t="shared" si="100"/>
        <v>1375000</v>
      </c>
      <c r="T215" s="693">
        <f t="shared" si="100"/>
        <v>1385000</v>
      </c>
      <c r="U215" s="693">
        <f t="shared" si="100"/>
        <v>1535000</v>
      </c>
      <c r="V215" s="693">
        <f t="shared" si="100"/>
        <v>1545000</v>
      </c>
      <c r="W215" s="693">
        <f t="shared" si="100"/>
        <v>1535000</v>
      </c>
      <c r="X215" s="693">
        <f t="shared" si="100"/>
        <v>1535000</v>
      </c>
      <c r="Y215" s="693">
        <f t="shared" si="100"/>
        <v>1635000</v>
      </c>
      <c r="Z215" s="693">
        <f t="shared" si="100"/>
        <v>1635000</v>
      </c>
      <c r="AA215" s="693">
        <f t="shared" si="100"/>
        <v>1735000</v>
      </c>
      <c r="AB215" s="693">
        <f t="shared" si="100"/>
        <v>2085000</v>
      </c>
    </row>
    <row r="216" spans="1:28" s="626" customFormat="1" ht="14.45" customHeight="1" x14ac:dyDescent="0.2">
      <c r="A216" s="289"/>
      <c r="B216" s="289"/>
      <c r="C216" s="663"/>
      <c r="D216" s="663"/>
      <c r="E216" s="663"/>
      <c r="F216" s="663"/>
      <c r="G216" s="663"/>
      <c r="H216" s="663"/>
      <c r="I216" s="663"/>
      <c r="J216" s="663"/>
      <c r="K216" s="663"/>
      <c r="L216" s="663"/>
      <c r="M216" s="663"/>
      <c r="N216" s="663"/>
      <c r="O216" s="663"/>
      <c r="P216" s="335"/>
      <c r="Q216" s="683"/>
      <c r="R216" s="683"/>
      <c r="S216" s="682"/>
      <c r="T216" s="682"/>
      <c r="U216" s="682"/>
      <c r="V216" s="682"/>
      <c r="W216" s="682"/>
      <c r="X216" s="682"/>
      <c r="Y216" s="682"/>
      <c r="Z216" s="682"/>
      <c r="AA216" s="682"/>
      <c r="AB216" s="682"/>
    </row>
    <row r="217" spans="1:28" s="626" customFormat="1" ht="14.45" customHeight="1" thickBot="1" x14ac:dyDescent="0.25">
      <c r="A217" s="176"/>
      <c r="B217" s="176" t="s">
        <v>4</v>
      </c>
      <c r="C217" s="680">
        <f>C209+C215</f>
        <v>1235242.4099999999</v>
      </c>
      <c r="D217" s="667">
        <f>D209+D215</f>
        <v>1376388.38</v>
      </c>
      <c r="E217" s="667">
        <f t="shared" ref="E217:N217" si="101">E209+E215</f>
        <v>1515279.1</v>
      </c>
      <c r="F217" s="667">
        <f t="shared" si="101"/>
        <v>1502061.78</v>
      </c>
      <c r="G217" s="667">
        <f t="shared" si="101"/>
        <v>1635034.02</v>
      </c>
      <c r="H217" s="667">
        <f>H209+H215</f>
        <v>1661086.29</v>
      </c>
      <c r="I217" s="667">
        <f>I209+I215</f>
        <v>1673096.54</v>
      </c>
      <c r="J217" s="667">
        <f t="shared" si="101"/>
        <v>1726287.05</v>
      </c>
      <c r="K217" s="667">
        <f t="shared" si="101"/>
        <v>1757140.26</v>
      </c>
      <c r="L217" s="667">
        <f t="shared" si="101"/>
        <v>1763317.78</v>
      </c>
      <c r="M217" s="667">
        <f t="shared" si="101"/>
        <v>1903185.95</v>
      </c>
      <c r="N217" s="667">
        <f t="shared" si="101"/>
        <v>2187385.7799999998</v>
      </c>
      <c r="O217" s="663"/>
      <c r="P217" s="673" t="s">
        <v>4</v>
      </c>
      <c r="Q217" s="680">
        <f>Q209+Q215</f>
        <v>1235242.4099999999</v>
      </c>
      <c r="R217" s="680">
        <f t="shared" ref="R217:AB217" si="102">R209+R215</f>
        <v>1376388.38</v>
      </c>
      <c r="S217" s="680">
        <f t="shared" si="102"/>
        <v>1515279.1</v>
      </c>
      <c r="T217" s="680">
        <f t="shared" si="102"/>
        <v>1502061.78</v>
      </c>
      <c r="U217" s="680">
        <f t="shared" si="102"/>
        <v>1635034.02</v>
      </c>
      <c r="V217" s="680">
        <f t="shared" si="102"/>
        <v>1661086.29</v>
      </c>
      <c r="W217" s="680">
        <f t="shared" si="102"/>
        <v>1673096.54</v>
      </c>
      <c r="X217" s="680">
        <f t="shared" si="102"/>
        <v>1726287.05</v>
      </c>
      <c r="Y217" s="680">
        <f t="shared" si="102"/>
        <v>1757140.26</v>
      </c>
      <c r="Z217" s="680">
        <f t="shared" si="102"/>
        <v>1763317.78</v>
      </c>
      <c r="AA217" s="680">
        <f t="shared" si="102"/>
        <v>1903185.95</v>
      </c>
      <c r="AB217" s="680">
        <f t="shared" si="102"/>
        <v>2187385.7799999998</v>
      </c>
    </row>
    <row r="218" spans="1:28" s="626" customFormat="1" ht="14.45" customHeight="1" thickTop="1" x14ac:dyDescent="0.2">
      <c r="A218" s="289"/>
      <c r="B218" s="289"/>
      <c r="C218" s="663"/>
      <c r="D218" s="663"/>
      <c r="E218" s="663"/>
      <c r="F218" s="663"/>
      <c r="G218" s="663"/>
      <c r="H218" s="663"/>
      <c r="I218" s="663"/>
      <c r="J218" s="663"/>
      <c r="K218" s="663"/>
      <c r="L218" s="663"/>
      <c r="M218" s="663"/>
      <c r="N218" s="663"/>
      <c r="O218" s="663"/>
      <c r="P218" s="335"/>
      <c r="Q218" s="683">
        <v>0</v>
      </c>
      <c r="R218" s="683">
        <v>0</v>
      </c>
      <c r="S218" s="682">
        <v>0</v>
      </c>
      <c r="T218" s="682">
        <v>0</v>
      </c>
      <c r="U218" s="682">
        <v>0</v>
      </c>
      <c r="V218" s="682">
        <v>0</v>
      </c>
      <c r="W218" s="682">
        <v>0</v>
      </c>
      <c r="X218" s="682">
        <v>0</v>
      </c>
      <c r="Y218" s="682">
        <v>0</v>
      </c>
      <c r="Z218" s="682">
        <v>0</v>
      </c>
      <c r="AA218" s="682">
        <v>0</v>
      </c>
      <c r="AB218" s="682">
        <v>0</v>
      </c>
    </row>
    <row r="219" spans="1:28" s="626" customFormat="1" ht="14.45" customHeight="1" thickBot="1" x14ac:dyDescent="0.25">
      <c r="A219" s="176"/>
      <c r="B219" s="176" t="s">
        <v>3</v>
      </c>
      <c r="C219" s="680">
        <f t="shared" ref="C219:N219" si="103">C172-C217</f>
        <v>636294.6100000001</v>
      </c>
      <c r="D219" s="680">
        <f t="shared" si="103"/>
        <v>1315476.5899999999</v>
      </c>
      <c r="E219" s="700">
        <f t="shared" si="103"/>
        <v>1221476.8999999999</v>
      </c>
      <c r="F219" s="680">
        <f t="shared" si="103"/>
        <v>1116015.3300000003</v>
      </c>
      <c r="G219" s="680">
        <f t="shared" si="103"/>
        <v>1037157.23</v>
      </c>
      <c r="H219" s="680">
        <f t="shared" si="103"/>
        <v>890790.84999999963</v>
      </c>
      <c r="I219" s="680">
        <f>I172-I217</f>
        <v>1014851.23</v>
      </c>
      <c r="J219" s="680">
        <f t="shared" si="103"/>
        <v>959844.26</v>
      </c>
      <c r="K219" s="680">
        <f t="shared" si="103"/>
        <v>862090.15000000014</v>
      </c>
      <c r="L219" s="680">
        <f t="shared" si="103"/>
        <v>784976.57000000007</v>
      </c>
      <c r="M219" s="680">
        <f t="shared" si="103"/>
        <v>723441.9600000002</v>
      </c>
      <c r="N219" s="680">
        <f t="shared" si="103"/>
        <v>590200.4700000002</v>
      </c>
      <c r="O219" s="663"/>
      <c r="P219" s="673" t="s">
        <v>3</v>
      </c>
      <c r="Q219" s="680">
        <f>Q172-Q217</f>
        <v>636694.6100000001</v>
      </c>
      <c r="R219" s="680">
        <f t="shared" ref="R219:AB219" si="104">R172-R217</f>
        <v>1315476.5899999999</v>
      </c>
      <c r="S219" s="680">
        <f t="shared" si="104"/>
        <v>1221476.8999999999</v>
      </c>
      <c r="T219" s="680">
        <f t="shared" si="104"/>
        <v>1116015.3300000003</v>
      </c>
      <c r="U219" s="680">
        <f t="shared" si="104"/>
        <v>1037157.23</v>
      </c>
      <c r="V219" s="680">
        <f t="shared" si="104"/>
        <v>890790.84999999963</v>
      </c>
      <c r="W219" s="680">
        <f t="shared" si="104"/>
        <v>1014851.23</v>
      </c>
      <c r="X219" s="680">
        <f t="shared" si="104"/>
        <v>959844.26</v>
      </c>
      <c r="Y219" s="680">
        <f t="shared" si="104"/>
        <v>862090.15000000014</v>
      </c>
      <c r="Z219" s="680">
        <f t="shared" si="104"/>
        <v>784976.57000000007</v>
      </c>
      <c r="AA219" s="680">
        <f t="shared" si="104"/>
        <v>723441.9600000002</v>
      </c>
      <c r="AB219" s="680">
        <f t="shared" si="104"/>
        <v>590200.4700000002</v>
      </c>
    </row>
    <row r="220" spans="1:28" s="626" customFormat="1" ht="14.45" customHeight="1" thickTop="1" x14ac:dyDescent="0.2">
      <c r="A220" s="289"/>
      <c r="B220" s="289"/>
      <c r="C220" s="663"/>
      <c r="D220" s="663"/>
      <c r="E220" s="663"/>
      <c r="F220" s="663"/>
      <c r="G220" s="663"/>
      <c r="H220" s="663"/>
      <c r="I220" s="663"/>
      <c r="J220" s="663"/>
      <c r="K220" s="663"/>
      <c r="L220" s="663"/>
      <c r="M220" s="663"/>
      <c r="N220" s="663"/>
      <c r="O220" s="663"/>
      <c r="P220" s="335"/>
      <c r="Q220" s="683"/>
      <c r="R220" s="683"/>
      <c r="S220" s="682"/>
      <c r="T220" s="682"/>
      <c r="U220" s="682"/>
      <c r="V220" s="682"/>
      <c r="W220" s="682"/>
      <c r="X220" s="682"/>
      <c r="Y220" s="682"/>
      <c r="Z220" s="682"/>
      <c r="AA220" s="682"/>
      <c r="AB220" s="682"/>
    </row>
    <row r="221" spans="1:28" s="626" customFormat="1" ht="15" customHeight="1" x14ac:dyDescent="0.2">
      <c r="A221" s="174"/>
      <c r="B221" s="174" t="s">
        <v>2</v>
      </c>
      <c r="C221" s="663"/>
      <c r="D221" s="663"/>
      <c r="E221" s="663"/>
      <c r="F221" s="663"/>
      <c r="G221" s="663"/>
      <c r="H221" s="663"/>
      <c r="I221" s="663"/>
      <c r="J221" s="663"/>
      <c r="K221" s="663"/>
      <c r="L221" s="663"/>
      <c r="M221" s="663"/>
      <c r="N221" s="663"/>
      <c r="O221" s="663"/>
      <c r="P221" s="673" t="s">
        <v>2</v>
      </c>
      <c r="Q221" s="699"/>
      <c r="R221" s="699"/>
      <c r="S221" s="701"/>
      <c r="T221" s="701"/>
      <c r="U221" s="701"/>
      <c r="V221" s="701"/>
      <c r="W221" s="701"/>
      <c r="X221" s="701"/>
      <c r="Y221" s="701"/>
      <c r="Z221" s="701"/>
      <c r="AA221" s="701"/>
      <c r="AB221" s="701"/>
    </row>
    <row r="222" spans="1:28" s="626" customFormat="1" ht="14.45" customHeight="1" x14ac:dyDescent="0.2">
      <c r="A222" s="174"/>
      <c r="B222" s="155" t="s">
        <v>21121</v>
      </c>
      <c r="C222" s="100"/>
      <c r="D222" s="100">
        <v>0</v>
      </c>
      <c r="E222" s="663">
        <v>0</v>
      </c>
      <c r="F222" s="663">
        <v>0</v>
      </c>
      <c r="G222" s="663">
        <v>0</v>
      </c>
      <c r="H222" s="663">
        <v>0</v>
      </c>
      <c r="I222" s="663">
        <v>0</v>
      </c>
      <c r="J222" s="663">
        <v>0</v>
      </c>
      <c r="K222" s="663">
        <v>0</v>
      </c>
      <c r="L222" s="663">
        <v>0</v>
      </c>
      <c r="M222" s="663">
        <v>0</v>
      </c>
      <c r="N222" s="663">
        <v>0</v>
      </c>
      <c r="O222" s="663"/>
      <c r="P222" s="4" t="s">
        <v>21121</v>
      </c>
      <c r="Q222" s="663">
        <v>0</v>
      </c>
      <c r="R222" s="663">
        <v>0</v>
      </c>
      <c r="S222" s="663">
        <v>0</v>
      </c>
      <c r="T222" s="663">
        <v>0</v>
      </c>
      <c r="U222" s="663">
        <v>0</v>
      </c>
      <c r="V222" s="663">
        <v>0</v>
      </c>
      <c r="W222" s="663">
        <v>0</v>
      </c>
      <c r="X222" s="663">
        <v>0</v>
      </c>
      <c r="Y222" s="663">
        <v>0</v>
      </c>
      <c r="Z222" s="663">
        <v>0</v>
      </c>
      <c r="AA222" s="663">
        <v>0</v>
      </c>
      <c r="AB222" s="663">
        <v>0</v>
      </c>
    </row>
    <row r="223" spans="1:28" s="626" customFormat="1" ht="14.45" customHeight="1" x14ac:dyDescent="0.2">
      <c r="A223" s="175"/>
      <c r="B223" s="155" t="s">
        <v>16730</v>
      </c>
      <c r="C223" s="663">
        <v>-3056538.3400000003</v>
      </c>
      <c r="D223" s="663">
        <v>-3052196.7900000005</v>
      </c>
      <c r="E223" s="663">
        <v>-3050177.6600000006</v>
      </c>
      <c r="F223" s="663">
        <v>-3049107.7100000004</v>
      </c>
      <c r="G223" s="663">
        <v>-3049969.3700000006</v>
      </c>
      <c r="H223" s="663">
        <v>-3061442.2300000004</v>
      </c>
      <c r="I223" s="663">
        <v>-3067700.3400000003</v>
      </c>
      <c r="J223" s="663">
        <v>-3023769.93</v>
      </c>
      <c r="K223" s="663">
        <v>-3023769.93</v>
      </c>
      <c r="L223" s="663">
        <v>-3023769.93</v>
      </c>
      <c r="M223" s="663">
        <v>-3023769.93</v>
      </c>
      <c r="N223" s="663">
        <v>-3023769.93</v>
      </c>
      <c r="O223" s="663"/>
      <c r="P223" s="676" t="str">
        <f>B223</f>
        <v>Retained Earnings</v>
      </c>
      <c r="Q223" s="663">
        <v>-3056538.3400000003</v>
      </c>
      <c r="R223" s="663">
        <v>-3052196.7900000005</v>
      </c>
      <c r="S223" s="663">
        <v>-3050177.6600000006</v>
      </c>
      <c r="T223" s="663">
        <v>-3049107.7100000004</v>
      </c>
      <c r="U223" s="663">
        <v>-3049969.3700000006</v>
      </c>
      <c r="V223" s="663">
        <v>-3061442.2300000004</v>
      </c>
      <c r="W223" s="663">
        <v>-3067700.3400000003</v>
      </c>
      <c r="X223" s="663">
        <v>-3023769.93</v>
      </c>
      <c r="Y223" s="663">
        <v>-3023769.93</v>
      </c>
      <c r="Z223" s="663">
        <v>-3023769.93</v>
      </c>
      <c r="AA223" s="663">
        <v>-3023769.93</v>
      </c>
      <c r="AB223" s="663">
        <v>-3023769.93</v>
      </c>
    </row>
    <row r="224" spans="1:28" s="626" customFormat="1" ht="14.45" customHeight="1" x14ac:dyDescent="0.2">
      <c r="A224" s="175"/>
      <c r="B224" s="155" t="s">
        <v>1</v>
      </c>
      <c r="C224" s="663">
        <v>-61137.049999999996</v>
      </c>
      <c r="D224" s="663">
        <v>-133309.82</v>
      </c>
      <c r="E224" s="663">
        <v>-229328.44</v>
      </c>
      <c r="F224" s="663">
        <v>-335860.16</v>
      </c>
      <c r="G224" s="663">
        <v>-413856.6</v>
      </c>
      <c r="H224" s="663">
        <v>-548750.12000000011</v>
      </c>
      <c r="I224" s="663">
        <v>-418431.62999999995</v>
      </c>
      <c r="J224" s="663">
        <v>-517369.01000000007</v>
      </c>
      <c r="K224" s="663">
        <v>-615123.12000000011</v>
      </c>
      <c r="L224" s="663">
        <v>-692236.70000000007</v>
      </c>
      <c r="M224" s="663">
        <v>-753771.31</v>
      </c>
      <c r="N224" s="663">
        <v>-887012.79999999993</v>
      </c>
      <c r="O224" s="663"/>
      <c r="P224" s="676" t="str">
        <f>B224</f>
        <v>Current Year Earnings</v>
      </c>
      <c r="Q224" s="663">
        <v>-61137.049999999996</v>
      </c>
      <c r="R224" s="663">
        <v>-133309.82</v>
      </c>
      <c r="S224" s="663">
        <v>-229328.44</v>
      </c>
      <c r="T224" s="663">
        <v>-335860.16</v>
      </c>
      <c r="U224" s="663">
        <v>-413856.6</v>
      </c>
      <c r="V224" s="663">
        <v>-548750.12000000011</v>
      </c>
      <c r="W224" s="663">
        <v>-418431.62999999995</v>
      </c>
      <c r="X224" s="663">
        <v>-517369.01000000007</v>
      </c>
      <c r="Y224" s="663">
        <v>-615123.12000000011</v>
      </c>
      <c r="Z224" s="663">
        <v>-692236.70000000007</v>
      </c>
      <c r="AA224" s="663">
        <v>-753771.31</v>
      </c>
      <c r="AB224" s="663">
        <v>-887012.79999999993</v>
      </c>
    </row>
    <row r="225" spans="1:28" s="626" customFormat="1" ht="14.45" customHeight="1" x14ac:dyDescent="0.2">
      <c r="A225" s="155"/>
      <c r="B225" s="155" t="s">
        <v>21126</v>
      </c>
      <c r="C225" s="663">
        <v>2803970</v>
      </c>
      <c r="D225" s="663">
        <v>4250983.2</v>
      </c>
      <c r="E225" s="663">
        <v>4250983.2</v>
      </c>
      <c r="F225" s="663">
        <v>4250983.2</v>
      </c>
      <c r="G225" s="663">
        <v>4250983.2</v>
      </c>
      <c r="H225" s="663">
        <v>4250983.2</v>
      </c>
      <c r="I225" s="663">
        <v>4250983.2</v>
      </c>
      <c r="J225" s="663">
        <v>4250983.2</v>
      </c>
      <c r="K225" s="663">
        <v>4250983.2</v>
      </c>
      <c r="L225" s="663">
        <v>4250983.2</v>
      </c>
      <c r="M225" s="663">
        <v>4250983.2</v>
      </c>
      <c r="N225" s="663">
        <v>4250983.2</v>
      </c>
      <c r="O225" s="663"/>
      <c r="P225" s="676" t="str">
        <f>B225</f>
        <v>Ordinary Share Capital</v>
      </c>
      <c r="Q225" s="663">
        <v>2803970</v>
      </c>
      <c r="R225" s="663">
        <v>4250983.2</v>
      </c>
      <c r="S225" s="663">
        <v>4250983.2</v>
      </c>
      <c r="T225" s="663">
        <v>4250983.2</v>
      </c>
      <c r="U225" s="663">
        <v>4250983.2</v>
      </c>
      <c r="V225" s="663">
        <v>4250983.2</v>
      </c>
      <c r="W225" s="663">
        <v>4250983.2</v>
      </c>
      <c r="X225" s="663">
        <v>4250983.2</v>
      </c>
      <c r="Y225" s="663">
        <v>4250983.2</v>
      </c>
      <c r="Z225" s="663">
        <v>4250983.2</v>
      </c>
      <c r="AA225" s="663">
        <v>4250983.2</v>
      </c>
      <c r="AB225" s="663">
        <v>4250983.2</v>
      </c>
    </row>
    <row r="226" spans="1:28" s="626" customFormat="1" ht="14.45" customHeight="1" x14ac:dyDescent="0.2">
      <c r="A226" s="175"/>
      <c r="B226" s="155" t="s">
        <v>21127</v>
      </c>
      <c r="C226" s="663"/>
      <c r="D226" s="663">
        <v>50000</v>
      </c>
      <c r="E226" s="663">
        <v>50000</v>
      </c>
      <c r="F226" s="663">
        <v>50000</v>
      </c>
      <c r="G226" s="663">
        <v>50000</v>
      </c>
      <c r="H226" s="663">
        <v>50000</v>
      </c>
      <c r="I226" s="663">
        <v>50000</v>
      </c>
      <c r="J226" s="663">
        <v>50000</v>
      </c>
      <c r="K226" s="663">
        <v>50000</v>
      </c>
      <c r="L226" s="663">
        <v>50000</v>
      </c>
      <c r="M226" s="663">
        <v>50000</v>
      </c>
      <c r="N226" s="663">
        <v>50000</v>
      </c>
      <c r="O226" s="663"/>
      <c r="P226" s="676" t="str">
        <f>B226</f>
        <v>Preference Share Capital</v>
      </c>
      <c r="Q226" s="663"/>
      <c r="R226" s="663">
        <v>50000</v>
      </c>
      <c r="S226" s="663">
        <v>50000</v>
      </c>
      <c r="T226" s="663">
        <v>50000</v>
      </c>
      <c r="U226" s="663">
        <v>50000</v>
      </c>
      <c r="V226" s="663">
        <v>50000</v>
      </c>
      <c r="W226" s="663">
        <v>50000</v>
      </c>
      <c r="X226" s="663">
        <v>50000</v>
      </c>
      <c r="Y226" s="663">
        <v>50000</v>
      </c>
      <c r="Z226" s="663">
        <v>50000</v>
      </c>
      <c r="AA226" s="663">
        <v>50000</v>
      </c>
      <c r="AB226" s="663">
        <v>50000</v>
      </c>
    </row>
    <row r="227" spans="1:28" s="626" customFormat="1" ht="14.45" customHeight="1" x14ac:dyDescent="0.2">
      <c r="A227" s="175"/>
      <c r="B227" s="155" t="s">
        <v>16729</v>
      </c>
      <c r="C227" s="663">
        <v>750000</v>
      </c>
      <c r="D227" s="663"/>
      <c r="E227" s="663"/>
      <c r="F227" s="663"/>
      <c r="G227" s="663"/>
      <c r="H227" s="663"/>
      <c r="I227" s="663"/>
      <c r="J227" s="663"/>
      <c r="K227" s="663"/>
      <c r="L227" s="663"/>
      <c r="M227" s="663"/>
      <c r="N227" s="663"/>
      <c r="O227" s="663"/>
      <c r="P227" s="155" t="s">
        <v>16729</v>
      </c>
      <c r="Q227" s="663">
        <v>750000</v>
      </c>
      <c r="R227" s="663"/>
      <c r="S227" s="663"/>
      <c r="T227" s="663"/>
      <c r="U227" s="663"/>
      <c r="V227" s="663"/>
      <c r="W227" s="663"/>
      <c r="X227" s="663"/>
      <c r="Y227" s="663"/>
      <c r="Z227" s="663"/>
      <c r="AA227" s="663"/>
      <c r="AB227" s="663"/>
    </row>
    <row r="228" spans="1:28" s="626" customFormat="1" ht="14.45" customHeight="1" x14ac:dyDescent="0.2">
      <c r="A228" s="175"/>
      <c r="B228" s="155" t="s">
        <v>21128</v>
      </c>
      <c r="C228" s="663">
        <v>200000</v>
      </c>
      <c r="D228" s="663">
        <v>200000</v>
      </c>
      <c r="E228" s="663">
        <v>200000</v>
      </c>
      <c r="F228" s="663">
        <v>200000</v>
      </c>
      <c r="G228" s="663">
        <v>200000</v>
      </c>
      <c r="H228" s="663">
        <v>200000</v>
      </c>
      <c r="I228" s="663">
        <v>200000</v>
      </c>
      <c r="J228" s="663">
        <v>200000</v>
      </c>
      <c r="K228" s="663">
        <v>200000</v>
      </c>
      <c r="L228" s="663">
        <v>200000</v>
      </c>
      <c r="M228" s="663">
        <v>200000</v>
      </c>
      <c r="N228" s="663">
        <v>200000</v>
      </c>
      <c r="O228" s="663"/>
      <c r="P228" s="155" t="s">
        <v>21128</v>
      </c>
      <c r="Q228" s="663">
        <v>200000</v>
      </c>
      <c r="R228" s="663">
        <v>200000</v>
      </c>
      <c r="S228" s="663">
        <v>200000</v>
      </c>
      <c r="T228" s="663">
        <v>200000</v>
      </c>
      <c r="U228" s="663">
        <v>200000</v>
      </c>
      <c r="V228" s="663">
        <v>200000</v>
      </c>
      <c r="W228" s="663">
        <v>200000</v>
      </c>
      <c r="X228" s="663">
        <v>200000</v>
      </c>
      <c r="Y228" s="663">
        <v>200000</v>
      </c>
      <c r="Z228" s="663">
        <v>200000</v>
      </c>
      <c r="AA228" s="663">
        <v>200000</v>
      </c>
      <c r="AB228" s="663">
        <v>200000</v>
      </c>
    </row>
    <row r="229" spans="1:28" s="626" customFormat="1" ht="14.45" customHeight="1" thickBot="1" x14ac:dyDescent="0.25">
      <c r="A229" s="176"/>
      <c r="B229" s="176" t="s">
        <v>0</v>
      </c>
      <c r="C229" s="678">
        <f>SUM(C222:C228)</f>
        <v>636294.60999999987</v>
      </c>
      <c r="D229" s="678">
        <f>SUM(D222:D228)</f>
        <v>1315476.5899999999</v>
      </c>
      <c r="E229" s="697">
        <f t="shared" ref="E229:N229" si="105">SUM(E222:E228)</f>
        <v>1221477.0999999996</v>
      </c>
      <c r="F229" s="678">
        <f t="shared" si="105"/>
        <v>1116015.3299999996</v>
      </c>
      <c r="G229" s="678">
        <f t="shared" si="105"/>
        <v>1037157.2299999995</v>
      </c>
      <c r="H229" s="678">
        <f t="shared" si="105"/>
        <v>890790.84999999963</v>
      </c>
      <c r="I229" s="678">
        <f t="shared" si="105"/>
        <v>1014851.23</v>
      </c>
      <c r="J229" s="678">
        <f t="shared" si="105"/>
        <v>959844.25999999978</v>
      </c>
      <c r="K229" s="678">
        <f t="shared" si="105"/>
        <v>862090.14999999991</v>
      </c>
      <c r="L229" s="678">
        <f t="shared" si="105"/>
        <v>784976.56999999983</v>
      </c>
      <c r="M229" s="678">
        <f t="shared" si="105"/>
        <v>723441.96</v>
      </c>
      <c r="N229" s="678">
        <f t="shared" si="105"/>
        <v>590200.4700000002</v>
      </c>
      <c r="O229" s="663"/>
      <c r="P229" s="335" t="s">
        <v>0</v>
      </c>
      <c r="Q229" s="678">
        <f>SUM(Q223:Q228)</f>
        <v>636294.60999999987</v>
      </c>
      <c r="R229" s="678">
        <f t="shared" ref="R229:AB229" si="106">SUM(R223:R228)</f>
        <v>1315476.5899999999</v>
      </c>
      <c r="S229" s="678">
        <f>SUM(S223:S228)</f>
        <v>1221477.0999999996</v>
      </c>
      <c r="T229" s="678">
        <f t="shared" si="106"/>
        <v>1116015.3299999996</v>
      </c>
      <c r="U229" s="678">
        <f t="shared" si="106"/>
        <v>1037157.2299999995</v>
      </c>
      <c r="V229" s="678">
        <f t="shared" si="106"/>
        <v>890790.84999999963</v>
      </c>
      <c r="W229" s="678">
        <f t="shared" si="106"/>
        <v>1014851.23</v>
      </c>
      <c r="X229" s="678">
        <f t="shared" si="106"/>
        <v>959844.25999999978</v>
      </c>
      <c r="Y229" s="678">
        <f t="shared" si="106"/>
        <v>862090.14999999991</v>
      </c>
      <c r="Z229" s="678">
        <f t="shared" si="106"/>
        <v>784976.56999999983</v>
      </c>
      <c r="AA229" s="678">
        <f t="shared" si="106"/>
        <v>723441.96</v>
      </c>
      <c r="AB229" s="678">
        <f t="shared" si="106"/>
        <v>590200.4700000002</v>
      </c>
    </row>
    <row r="230" spans="1:28" s="626" customFormat="1" ht="14.45" customHeight="1" thickTop="1" x14ac:dyDescent="0.2">
      <c r="A230" s="375"/>
      <c r="B230" s="375"/>
      <c r="C230" s="663"/>
      <c r="D230" s="663"/>
      <c r="E230" s="663"/>
      <c r="F230" s="663"/>
      <c r="G230" s="663"/>
      <c r="H230" s="663"/>
      <c r="I230" s="663"/>
      <c r="J230" s="663"/>
      <c r="K230" s="663"/>
      <c r="L230" s="663"/>
      <c r="M230" s="663"/>
      <c r="N230" s="663"/>
      <c r="O230" s="663"/>
      <c r="P230" s="335"/>
      <c r="Q230" s="683"/>
      <c r="R230" s="683"/>
      <c r="S230" s="682"/>
      <c r="T230" s="682"/>
      <c r="U230" s="682"/>
      <c r="V230" s="682"/>
      <c r="W230" s="682"/>
      <c r="X230" s="682"/>
      <c r="Y230" s="682"/>
      <c r="Z230" s="682"/>
      <c r="AA230" s="682"/>
      <c r="AB230" s="682"/>
    </row>
    <row r="231" spans="1:28" s="335" customFormat="1" ht="8.25" customHeight="1" x14ac:dyDescent="0.2">
      <c r="B231" s="684"/>
      <c r="C231" s="684"/>
      <c r="D231" s="684"/>
      <c r="E231" s="684"/>
      <c r="F231" s="684"/>
      <c r="G231" s="684"/>
      <c r="H231" s="684"/>
      <c r="I231" s="684"/>
      <c r="J231" s="684"/>
      <c r="K231" s="684"/>
      <c r="L231" s="684"/>
      <c r="M231" s="684"/>
      <c r="N231" s="684"/>
      <c r="O231" s="663"/>
      <c r="P231" s="684"/>
      <c r="Q231" s="684"/>
      <c r="R231" s="684"/>
      <c r="S231" s="684"/>
      <c r="T231" s="684"/>
      <c r="U231" s="684"/>
      <c r="V231" s="684"/>
      <c r="W231" s="684"/>
      <c r="X231" s="684"/>
      <c r="Y231" s="684"/>
      <c r="Z231" s="684"/>
      <c r="AA231" s="684"/>
      <c r="AB231" s="684"/>
    </row>
    <row r="232" spans="1:28" s="335" customFormat="1" ht="12" x14ac:dyDescent="0.2">
      <c r="A232" s="174"/>
      <c r="B232" s="174"/>
      <c r="C232" s="951" t="s">
        <v>145</v>
      </c>
      <c r="D232" s="952"/>
      <c r="E232" s="952"/>
      <c r="F232" s="952"/>
      <c r="G232" s="952"/>
      <c r="H232" s="952"/>
      <c r="I232" s="952"/>
      <c r="J232" s="952"/>
      <c r="K232" s="952"/>
      <c r="L232" s="952"/>
      <c r="M232" s="952"/>
      <c r="N232" s="952"/>
      <c r="O232" s="663"/>
      <c r="P232" s="702"/>
      <c r="Q232" s="951" t="s">
        <v>71</v>
      </c>
      <c r="R232" s="951"/>
      <c r="S232" s="951"/>
      <c r="T232" s="951"/>
      <c r="U232" s="951"/>
      <c r="V232" s="951"/>
      <c r="W232" s="951"/>
      <c r="X232" s="951"/>
      <c r="Y232" s="951"/>
      <c r="Z232" s="951"/>
      <c r="AA232" s="951"/>
      <c r="AB232" s="951"/>
    </row>
    <row r="233" spans="1:28" s="335" customFormat="1" ht="12" x14ac:dyDescent="0.2">
      <c r="A233" s="174"/>
      <c r="B233" s="673" t="s">
        <v>326</v>
      </c>
      <c r="C233" s="685" t="s">
        <v>22607</v>
      </c>
      <c r="D233" s="685" t="s">
        <v>22608</v>
      </c>
      <c r="E233" s="685" t="s">
        <v>22609</v>
      </c>
      <c r="F233" s="685" t="s">
        <v>22610</v>
      </c>
      <c r="G233" s="685" t="s">
        <v>22611</v>
      </c>
      <c r="H233" s="685" t="s">
        <v>22612</v>
      </c>
      <c r="I233" s="685" t="s">
        <v>22613</v>
      </c>
      <c r="J233" s="685" t="s">
        <v>22614</v>
      </c>
      <c r="K233" s="685" t="s">
        <v>22615</v>
      </c>
      <c r="L233" s="685" t="s">
        <v>22616</v>
      </c>
      <c r="M233" s="685" t="s">
        <v>22617</v>
      </c>
      <c r="N233" s="685" t="s">
        <v>22618</v>
      </c>
      <c r="O233" s="687"/>
      <c r="P233" s="688"/>
      <c r="Q233" s="685" t="s">
        <v>22607</v>
      </c>
      <c r="R233" s="685" t="s">
        <v>22608</v>
      </c>
      <c r="S233" s="685" t="s">
        <v>22609</v>
      </c>
      <c r="T233" s="685" t="s">
        <v>22610</v>
      </c>
      <c r="U233" s="685" t="s">
        <v>22611</v>
      </c>
      <c r="V233" s="685" t="s">
        <v>22612</v>
      </c>
      <c r="W233" s="685" t="s">
        <v>22613</v>
      </c>
      <c r="X233" s="685" t="s">
        <v>22614</v>
      </c>
      <c r="Y233" s="685" t="s">
        <v>22615</v>
      </c>
      <c r="Z233" s="685" t="s">
        <v>22616</v>
      </c>
      <c r="AA233" s="685" t="s">
        <v>22617</v>
      </c>
      <c r="AB233" s="685" t="s">
        <v>22618</v>
      </c>
    </row>
    <row r="234" spans="1:28" s="626" customFormat="1" ht="14.45" customHeight="1" x14ac:dyDescent="0.2">
      <c r="A234" s="335"/>
      <c r="B234" s="335"/>
      <c r="C234" s="663"/>
      <c r="D234" s="663"/>
      <c r="E234" s="663"/>
      <c r="F234" s="663"/>
      <c r="G234" s="663"/>
      <c r="H234" s="663"/>
      <c r="I234" s="663"/>
      <c r="J234" s="663"/>
      <c r="K234" s="663"/>
      <c r="L234" s="663"/>
      <c r="M234" s="663"/>
      <c r="N234" s="663"/>
      <c r="O234" s="663"/>
      <c r="P234" s="335"/>
      <c r="Q234" s="663"/>
      <c r="R234" s="670"/>
      <c r="S234" s="663"/>
      <c r="T234" s="663"/>
      <c r="U234" s="663"/>
      <c r="V234" s="663"/>
      <c r="W234" s="663"/>
      <c r="X234" s="663"/>
      <c r="Y234" s="663"/>
      <c r="Z234" s="663"/>
      <c r="AA234" s="663"/>
      <c r="AB234" s="663"/>
    </row>
    <row r="235" spans="1:28" s="626" customFormat="1" ht="14.45" customHeight="1" x14ac:dyDescent="0.2">
      <c r="A235" s="335"/>
      <c r="B235" s="159" t="s">
        <v>167</v>
      </c>
      <c r="C235" s="692"/>
      <c r="D235" s="692"/>
      <c r="E235" s="692"/>
      <c r="F235" s="692"/>
      <c r="G235" s="692"/>
      <c r="H235" s="692"/>
      <c r="I235" s="692"/>
      <c r="J235" s="692"/>
      <c r="K235" s="692"/>
      <c r="L235" s="692"/>
      <c r="M235" s="692"/>
      <c r="N235" s="692"/>
      <c r="O235" s="663"/>
      <c r="P235" s="159" t="s">
        <v>167</v>
      </c>
      <c r="Q235" s="663"/>
      <c r="R235" s="663"/>
      <c r="S235" s="663"/>
      <c r="T235" s="663"/>
      <c r="U235" s="663"/>
      <c r="V235" s="663"/>
      <c r="W235" s="663"/>
      <c r="X235" s="663"/>
      <c r="Y235" s="663"/>
      <c r="Z235" s="663"/>
      <c r="AA235" s="663"/>
      <c r="AB235" s="663"/>
    </row>
    <row r="236" spans="1:28" s="626" customFormat="1" ht="14.45" customHeight="1" x14ac:dyDescent="0.2">
      <c r="A236" s="335"/>
      <c r="B236" s="179" t="s">
        <v>168</v>
      </c>
      <c r="C236" s="663">
        <v>124081.43000000001</v>
      </c>
      <c r="D236" s="663">
        <v>148982.21000000002</v>
      </c>
      <c r="E236" s="663">
        <v>142783.76999999999</v>
      </c>
      <c r="F236" s="663">
        <v>138606.35</v>
      </c>
      <c r="G236" s="663">
        <v>144507.09999999998</v>
      </c>
      <c r="H236" s="663">
        <v>41704.92</v>
      </c>
      <c r="I236" s="663">
        <v>74225.72</v>
      </c>
      <c r="J236" s="663">
        <v>123829.61</v>
      </c>
      <c r="K236" s="663">
        <v>65003.429999999993</v>
      </c>
      <c r="L236" s="663">
        <v>51906.090000000004</v>
      </c>
      <c r="M236" s="663">
        <v>98180.98</v>
      </c>
      <c r="N236" s="663">
        <v>101785.66</v>
      </c>
      <c r="O236" s="663"/>
      <c r="P236" s="179" t="s">
        <v>168</v>
      </c>
      <c r="Q236" s="703">
        <f>C236</f>
        <v>124081.43000000001</v>
      </c>
      <c r="R236" s="704">
        <f>Q236+D236</f>
        <v>273063.64</v>
      </c>
      <c r="S236" s="704">
        <f t="shared" ref="S236:AB236" si="107">R236+E236</f>
        <v>415847.41000000003</v>
      </c>
      <c r="T236" s="704">
        <f t="shared" si="107"/>
        <v>554453.76000000001</v>
      </c>
      <c r="U236" s="704">
        <f t="shared" si="107"/>
        <v>698960.86</v>
      </c>
      <c r="V236" s="704">
        <f t="shared" si="107"/>
        <v>740665.78</v>
      </c>
      <c r="W236" s="704">
        <f t="shared" si="107"/>
        <v>814891.5</v>
      </c>
      <c r="X236" s="704">
        <f t="shared" si="107"/>
        <v>938721.11</v>
      </c>
      <c r="Y236" s="704">
        <f t="shared" si="107"/>
        <v>1003724.54</v>
      </c>
      <c r="Z236" s="704">
        <f t="shared" si="107"/>
        <v>1055630.6300000001</v>
      </c>
      <c r="AA236" s="704">
        <f t="shared" si="107"/>
        <v>1153811.6100000001</v>
      </c>
      <c r="AB236" s="704">
        <f t="shared" si="107"/>
        <v>1255597.27</v>
      </c>
    </row>
    <row r="237" spans="1:28" s="626" customFormat="1" ht="14.45" customHeight="1" x14ac:dyDescent="0.2">
      <c r="A237" s="335"/>
      <c r="B237" s="179" t="s">
        <v>169</v>
      </c>
      <c r="C237" s="663">
        <v>-206188.86</v>
      </c>
      <c r="D237" s="663">
        <v>-250363.93</v>
      </c>
      <c r="E237" s="663">
        <v>-247570.84</v>
      </c>
      <c r="F237" s="663">
        <v>-241894.44</v>
      </c>
      <c r="G237" s="663">
        <v>-238899.3</v>
      </c>
      <c r="H237" s="663">
        <v>-209194.74000000002</v>
      </c>
      <c r="I237" s="663">
        <v>-160411.09</v>
      </c>
      <c r="J237" s="663">
        <v>-191356.80000000002</v>
      </c>
      <c r="K237" s="663">
        <v>-178101.69</v>
      </c>
      <c r="L237" s="663">
        <v>-136899.4</v>
      </c>
      <c r="M237" s="663">
        <v>-169567.46999999997</v>
      </c>
      <c r="N237" s="663">
        <v>-203738.22</v>
      </c>
      <c r="O237" s="663"/>
      <c r="P237" s="179" t="s">
        <v>169</v>
      </c>
      <c r="Q237" s="701">
        <f>C237</f>
        <v>-206188.86</v>
      </c>
      <c r="R237" s="699">
        <f>Q237+D237</f>
        <v>-456552.79</v>
      </c>
      <c r="S237" s="699">
        <f t="shared" ref="S237:AB238" si="108">R237+E237</f>
        <v>-704123.63</v>
      </c>
      <c r="T237" s="699">
        <f t="shared" si="108"/>
        <v>-946018.07000000007</v>
      </c>
      <c r="U237" s="699">
        <f t="shared" si="108"/>
        <v>-1184917.3700000001</v>
      </c>
      <c r="V237" s="699">
        <f t="shared" si="108"/>
        <v>-1394112.11</v>
      </c>
      <c r="W237" s="699">
        <f t="shared" si="108"/>
        <v>-1554523.2000000002</v>
      </c>
      <c r="X237" s="699">
        <f t="shared" si="108"/>
        <v>-1745880.0000000002</v>
      </c>
      <c r="Y237" s="699">
        <f t="shared" si="108"/>
        <v>-1923981.6900000002</v>
      </c>
      <c r="Z237" s="699">
        <f t="shared" si="108"/>
        <v>-2060881.09</v>
      </c>
      <c r="AA237" s="699">
        <f t="shared" si="108"/>
        <v>-2230448.56</v>
      </c>
      <c r="AB237" s="699">
        <f t="shared" si="108"/>
        <v>-2434186.7800000003</v>
      </c>
    </row>
    <row r="238" spans="1:28" s="626" customFormat="1" ht="14.45" customHeight="1" x14ac:dyDescent="0.2">
      <c r="A238" s="335"/>
      <c r="B238" s="179" t="s">
        <v>405</v>
      </c>
      <c r="C238" s="663">
        <v>-154.44999999999999</v>
      </c>
      <c r="D238" s="663">
        <v>7494</v>
      </c>
      <c r="E238" s="663">
        <v>0</v>
      </c>
      <c r="F238" s="663">
        <v>0</v>
      </c>
      <c r="G238" s="663">
        <v>-303.27999999999997</v>
      </c>
      <c r="H238" s="663">
        <v>9519</v>
      </c>
      <c r="I238" s="663">
        <v>206206.55</v>
      </c>
      <c r="J238" s="663">
        <v>7799</v>
      </c>
      <c r="K238" s="663">
        <v>0</v>
      </c>
      <c r="L238" s="663">
        <v>0</v>
      </c>
      <c r="M238" s="663">
        <v>7408</v>
      </c>
      <c r="N238" s="663">
        <v>0</v>
      </c>
      <c r="O238" s="663"/>
      <c r="P238" s="179" t="s">
        <v>405</v>
      </c>
      <c r="Q238" s="701">
        <f>C238</f>
        <v>-154.44999999999999</v>
      </c>
      <c r="R238" s="699">
        <f>Q238+D238</f>
        <v>7339.55</v>
      </c>
      <c r="S238" s="699">
        <f t="shared" si="108"/>
        <v>7339.55</v>
      </c>
      <c r="T238" s="699">
        <f t="shared" si="108"/>
        <v>7339.55</v>
      </c>
      <c r="U238" s="699">
        <f t="shared" si="108"/>
        <v>7036.27</v>
      </c>
      <c r="V238" s="699">
        <f t="shared" si="108"/>
        <v>16555.27</v>
      </c>
      <c r="W238" s="699">
        <f t="shared" si="108"/>
        <v>222761.81999999998</v>
      </c>
      <c r="X238" s="699">
        <f t="shared" si="108"/>
        <v>230560.81999999998</v>
      </c>
      <c r="Y238" s="699">
        <f t="shared" si="108"/>
        <v>230560.81999999998</v>
      </c>
      <c r="Z238" s="699">
        <f t="shared" si="108"/>
        <v>230560.81999999998</v>
      </c>
      <c r="AA238" s="699">
        <f t="shared" si="108"/>
        <v>237968.81999999998</v>
      </c>
      <c r="AB238" s="699">
        <f t="shared" si="108"/>
        <v>237968.81999999998</v>
      </c>
    </row>
    <row r="239" spans="1:28" s="626" customFormat="1" ht="14.45" customHeight="1" x14ac:dyDescent="0.2">
      <c r="A239" s="335"/>
      <c r="B239" s="180" t="s">
        <v>170</v>
      </c>
      <c r="C239" s="682">
        <f>SUM(C236:C238)</f>
        <v>-82261.879999999976</v>
      </c>
      <c r="D239" s="682">
        <f t="shared" ref="D239:N239" si="109">SUM(D236:D238)</f>
        <v>-93887.719999999972</v>
      </c>
      <c r="E239" s="682">
        <f t="shared" si="109"/>
        <v>-104787.07</v>
      </c>
      <c r="F239" s="682">
        <f t="shared" si="109"/>
        <v>-103288.09</v>
      </c>
      <c r="G239" s="682">
        <f t="shared" si="109"/>
        <v>-94695.48000000001</v>
      </c>
      <c r="H239" s="682">
        <f t="shared" si="109"/>
        <v>-157970.82</v>
      </c>
      <c r="I239" s="682">
        <f t="shared" si="109"/>
        <v>120021.18</v>
      </c>
      <c r="J239" s="682">
        <f t="shared" si="109"/>
        <v>-59728.190000000017</v>
      </c>
      <c r="K239" s="682">
        <f t="shared" si="109"/>
        <v>-113098.26000000001</v>
      </c>
      <c r="L239" s="682">
        <f t="shared" si="109"/>
        <v>-84993.31</v>
      </c>
      <c r="M239" s="682">
        <f t="shared" si="109"/>
        <v>-63978.489999999976</v>
      </c>
      <c r="N239" s="682">
        <f t="shared" si="109"/>
        <v>-101952.56</v>
      </c>
      <c r="O239" s="663"/>
      <c r="P239" s="180" t="s">
        <v>170</v>
      </c>
      <c r="Q239" s="682">
        <f>SUM(Q236:Q238)</f>
        <v>-82261.879999999976</v>
      </c>
      <c r="R239" s="682">
        <f t="shared" ref="R239:AB239" si="110">SUM(R236:R238)</f>
        <v>-176149.59999999998</v>
      </c>
      <c r="S239" s="682">
        <f t="shared" si="110"/>
        <v>-280936.67</v>
      </c>
      <c r="T239" s="682">
        <f t="shared" si="110"/>
        <v>-384224.76000000007</v>
      </c>
      <c r="U239" s="682">
        <f t="shared" si="110"/>
        <v>-478920.24000000011</v>
      </c>
      <c r="V239" s="682">
        <f t="shared" si="110"/>
        <v>-636891.06000000006</v>
      </c>
      <c r="W239" s="682">
        <f t="shared" si="110"/>
        <v>-516869.88000000024</v>
      </c>
      <c r="X239" s="682">
        <f t="shared" si="110"/>
        <v>-576598.0700000003</v>
      </c>
      <c r="Y239" s="682">
        <f t="shared" si="110"/>
        <v>-689696.33000000019</v>
      </c>
      <c r="Z239" s="682">
        <f t="shared" si="110"/>
        <v>-774689.64</v>
      </c>
      <c r="AA239" s="682">
        <f t="shared" si="110"/>
        <v>-838668.13</v>
      </c>
      <c r="AB239" s="682">
        <f t="shared" si="110"/>
        <v>-940620.69000000029</v>
      </c>
    </row>
    <row r="240" spans="1:28" s="626" customFormat="1" ht="14.45" customHeight="1" x14ac:dyDescent="0.2">
      <c r="A240" s="335"/>
      <c r="B240" s="335"/>
      <c r="C240" s="663"/>
      <c r="D240" s="663"/>
      <c r="E240" s="663"/>
      <c r="F240" s="663"/>
      <c r="G240" s="663"/>
      <c r="H240" s="663"/>
      <c r="I240" s="663"/>
      <c r="J240" s="663"/>
      <c r="K240" s="663"/>
      <c r="L240" s="663"/>
      <c r="M240" s="663"/>
      <c r="N240" s="663"/>
      <c r="O240" s="663"/>
      <c r="P240" s="335"/>
      <c r="Q240" s="663"/>
      <c r="R240" s="705"/>
      <c r="S240" s="682"/>
      <c r="T240" s="682"/>
      <c r="U240" s="682"/>
      <c r="V240" s="682"/>
      <c r="W240" s="682"/>
      <c r="X240" s="682"/>
      <c r="Y240" s="682"/>
      <c r="Z240" s="682"/>
      <c r="AA240" s="682"/>
      <c r="AB240" s="682"/>
    </row>
    <row r="241" spans="1:28" s="626" customFormat="1" ht="14.45" customHeight="1" x14ac:dyDescent="0.2">
      <c r="A241" s="335"/>
      <c r="B241" s="159" t="s">
        <v>171</v>
      </c>
      <c r="C241" s="692"/>
      <c r="D241" s="692"/>
      <c r="E241" s="692"/>
      <c r="F241" s="692"/>
      <c r="G241" s="692"/>
      <c r="H241" s="692"/>
      <c r="I241" s="692"/>
      <c r="J241" s="692"/>
      <c r="K241" s="692"/>
      <c r="L241" s="692"/>
      <c r="M241" s="692"/>
      <c r="N241" s="692"/>
      <c r="O241" s="663"/>
      <c r="P241" s="177" t="s">
        <v>171</v>
      </c>
      <c r="Q241" s="663"/>
      <c r="R241" s="663"/>
      <c r="S241" s="663"/>
      <c r="T241" s="663"/>
      <c r="U241" s="663"/>
      <c r="V241" s="663"/>
      <c r="W241" s="663"/>
      <c r="X241" s="663"/>
      <c r="Y241" s="663"/>
      <c r="Z241" s="663"/>
      <c r="AA241" s="663"/>
      <c r="AB241" s="663"/>
    </row>
    <row r="242" spans="1:28" s="626" customFormat="1" ht="14.45" customHeight="1" x14ac:dyDescent="0.2">
      <c r="A242" s="335"/>
      <c r="B242" s="179" t="s">
        <v>18082</v>
      </c>
      <c r="C242" s="663">
        <v>400</v>
      </c>
      <c r="D242" s="663">
        <v>-400</v>
      </c>
      <c r="E242" s="663">
        <v>0</v>
      </c>
      <c r="F242" s="663">
        <v>0</v>
      </c>
      <c r="G242" s="663">
        <v>0</v>
      </c>
      <c r="H242" s="663">
        <v>0</v>
      </c>
      <c r="I242" s="663">
        <v>0</v>
      </c>
      <c r="J242" s="663">
        <v>0</v>
      </c>
      <c r="K242" s="663">
        <v>0</v>
      </c>
      <c r="L242" s="663">
        <v>0</v>
      </c>
      <c r="M242" s="663">
        <v>0</v>
      </c>
      <c r="N242" s="663">
        <v>0</v>
      </c>
      <c r="O242" s="663"/>
      <c r="P242" s="706" t="s">
        <v>172</v>
      </c>
      <c r="Q242" s="703">
        <f>C242</f>
        <v>400</v>
      </c>
      <c r="R242" s="704">
        <f t="shared" ref="R242:AB244" si="111">Q242+D242</f>
        <v>0</v>
      </c>
      <c r="S242" s="704">
        <f t="shared" si="111"/>
        <v>0</v>
      </c>
      <c r="T242" s="704">
        <f t="shared" si="111"/>
        <v>0</v>
      </c>
      <c r="U242" s="704">
        <f t="shared" si="111"/>
        <v>0</v>
      </c>
      <c r="V242" s="704">
        <f t="shared" si="111"/>
        <v>0</v>
      </c>
      <c r="W242" s="704">
        <f t="shared" si="111"/>
        <v>0</v>
      </c>
      <c r="X242" s="704">
        <f t="shared" si="111"/>
        <v>0</v>
      </c>
      <c r="Y242" s="704">
        <f t="shared" si="111"/>
        <v>0</v>
      </c>
      <c r="Z242" s="704">
        <f t="shared" si="111"/>
        <v>0</v>
      </c>
      <c r="AA242" s="704">
        <f t="shared" si="111"/>
        <v>0</v>
      </c>
      <c r="AB242" s="704">
        <f t="shared" si="111"/>
        <v>0</v>
      </c>
    </row>
    <row r="243" spans="1:28" s="626" customFormat="1" ht="14.45" customHeight="1" x14ac:dyDescent="0.2">
      <c r="A243" s="335"/>
      <c r="B243" s="179" t="s">
        <v>16647</v>
      </c>
      <c r="C243" s="663">
        <v>-5946.55</v>
      </c>
      <c r="D243" s="663">
        <v>0</v>
      </c>
      <c r="E243" s="663">
        <v>0</v>
      </c>
      <c r="F243" s="663">
        <v>0</v>
      </c>
      <c r="G243" s="663">
        <v>-3032.82</v>
      </c>
      <c r="H243" s="663">
        <v>0</v>
      </c>
      <c r="I243" s="663">
        <v>0</v>
      </c>
      <c r="J243" s="663">
        <v>0</v>
      </c>
      <c r="K243" s="663">
        <v>0</v>
      </c>
      <c r="L243" s="663">
        <v>0</v>
      </c>
      <c r="M243" s="663">
        <v>0</v>
      </c>
      <c r="N243" s="663">
        <v>0</v>
      </c>
      <c r="O243" s="663"/>
      <c r="P243" s="289" t="s">
        <v>18082</v>
      </c>
      <c r="Q243" s="701">
        <f>C243</f>
        <v>-5946.55</v>
      </c>
      <c r="R243" s="699">
        <f t="shared" si="111"/>
        <v>-5946.55</v>
      </c>
      <c r="S243" s="699">
        <f t="shared" si="111"/>
        <v>-5946.55</v>
      </c>
      <c r="T243" s="699">
        <f t="shared" si="111"/>
        <v>-5946.55</v>
      </c>
      <c r="U243" s="699">
        <f t="shared" si="111"/>
        <v>-8979.3700000000008</v>
      </c>
      <c r="V243" s="699">
        <f t="shared" si="111"/>
        <v>-8979.3700000000008</v>
      </c>
      <c r="W243" s="699">
        <f t="shared" si="111"/>
        <v>-8979.3700000000008</v>
      </c>
      <c r="X243" s="699">
        <f t="shared" si="111"/>
        <v>-8979.3700000000008</v>
      </c>
      <c r="Y243" s="699">
        <f t="shared" si="111"/>
        <v>-8979.3700000000008</v>
      </c>
      <c r="Z243" s="699">
        <f t="shared" si="111"/>
        <v>-8979.3700000000008</v>
      </c>
      <c r="AA243" s="699">
        <f t="shared" si="111"/>
        <v>-8979.3700000000008</v>
      </c>
      <c r="AB243" s="699">
        <f t="shared" si="111"/>
        <v>-8979.3700000000008</v>
      </c>
    </row>
    <row r="244" spans="1:28" s="626" customFormat="1" ht="14.45" customHeight="1" x14ac:dyDescent="0.2">
      <c r="A244" s="335"/>
      <c r="B244" s="179" t="s">
        <v>172</v>
      </c>
      <c r="C244" s="663">
        <v>181857.90999999997</v>
      </c>
      <c r="D244" s="663">
        <v>-877017.7</v>
      </c>
      <c r="E244" s="663">
        <v>-120075.3</v>
      </c>
      <c r="F244" s="663">
        <v>66313.26999999999</v>
      </c>
      <c r="G244" s="663">
        <v>5554.3999999999942</v>
      </c>
      <c r="H244" s="663">
        <v>215041.42</v>
      </c>
      <c r="I244" s="663">
        <v>82257.490000000005</v>
      </c>
      <c r="J244" s="663">
        <v>-139095.96</v>
      </c>
      <c r="K244" s="663">
        <v>-87389.440000000002</v>
      </c>
      <c r="L244" s="663">
        <v>258.56999999999243</v>
      </c>
      <c r="M244" s="663">
        <v>99423.03</v>
      </c>
      <c r="N244" s="663">
        <v>-247049.90999999997</v>
      </c>
      <c r="O244" s="663"/>
      <c r="P244" s="289" t="s">
        <v>16647</v>
      </c>
      <c r="Q244" s="701">
        <f>C244</f>
        <v>181857.90999999997</v>
      </c>
      <c r="R244" s="699">
        <f t="shared" si="111"/>
        <v>-695159.79</v>
      </c>
      <c r="S244" s="699">
        <f t="shared" si="111"/>
        <v>-815235.09000000008</v>
      </c>
      <c r="T244" s="699">
        <f t="shared" si="111"/>
        <v>-748921.82000000007</v>
      </c>
      <c r="U244" s="699">
        <f t="shared" si="111"/>
        <v>-743367.42</v>
      </c>
      <c r="V244" s="699">
        <f t="shared" si="111"/>
        <v>-528326</v>
      </c>
      <c r="W244" s="699">
        <f t="shared" si="111"/>
        <v>-446068.51</v>
      </c>
      <c r="X244" s="699">
        <f t="shared" si="111"/>
        <v>-585164.47</v>
      </c>
      <c r="Y244" s="699">
        <f t="shared" si="111"/>
        <v>-672553.90999999992</v>
      </c>
      <c r="Z244" s="699">
        <f t="shared" si="111"/>
        <v>-672295.34</v>
      </c>
      <c r="AA244" s="699">
        <f t="shared" si="111"/>
        <v>-572872.30999999994</v>
      </c>
      <c r="AB244" s="699">
        <f t="shared" si="111"/>
        <v>-819922.22</v>
      </c>
    </row>
    <row r="245" spans="1:28" s="626" customFormat="1" ht="14.45" customHeight="1" x14ac:dyDescent="0.2">
      <c r="A245" s="335"/>
      <c r="B245" s="180" t="s">
        <v>173</v>
      </c>
      <c r="C245" s="682">
        <f>SUM(C242:C244)</f>
        <v>176311.36</v>
      </c>
      <c r="D245" s="682">
        <f t="shared" ref="D245:N245" si="112">SUM(D242:D244)</f>
        <v>-877417.7</v>
      </c>
      <c r="E245" s="682">
        <f t="shared" si="112"/>
        <v>-120075.3</v>
      </c>
      <c r="F245" s="682">
        <f t="shared" si="112"/>
        <v>66313.26999999999</v>
      </c>
      <c r="G245" s="682">
        <f t="shared" si="112"/>
        <v>2521.579999999994</v>
      </c>
      <c r="H245" s="682">
        <f t="shared" si="112"/>
        <v>215041.42</v>
      </c>
      <c r="I245" s="682">
        <f t="shared" si="112"/>
        <v>82257.490000000005</v>
      </c>
      <c r="J245" s="682">
        <f t="shared" si="112"/>
        <v>-139095.96</v>
      </c>
      <c r="K245" s="682">
        <f t="shared" si="112"/>
        <v>-87389.440000000002</v>
      </c>
      <c r="L245" s="682">
        <f t="shared" si="112"/>
        <v>258.56999999999243</v>
      </c>
      <c r="M245" s="682">
        <f t="shared" si="112"/>
        <v>99423.03</v>
      </c>
      <c r="N245" s="682">
        <f t="shared" si="112"/>
        <v>-247049.90999999997</v>
      </c>
      <c r="O245" s="663"/>
      <c r="P245" s="180" t="s">
        <v>173</v>
      </c>
      <c r="Q245" s="663">
        <f>SUM(Q242:Q244)</f>
        <v>176311.36</v>
      </c>
      <c r="R245" s="663">
        <f t="shared" ref="R245:AB245" si="113">SUM(R242:R244)</f>
        <v>-701106.34000000008</v>
      </c>
      <c r="S245" s="663">
        <f t="shared" si="113"/>
        <v>-821181.64000000013</v>
      </c>
      <c r="T245" s="663">
        <f t="shared" si="113"/>
        <v>-754868.37000000011</v>
      </c>
      <c r="U245" s="663">
        <f t="shared" si="113"/>
        <v>-752346.79</v>
      </c>
      <c r="V245" s="663">
        <f t="shared" si="113"/>
        <v>-537305.37</v>
      </c>
      <c r="W245" s="663">
        <f t="shared" si="113"/>
        <v>-455047.88</v>
      </c>
      <c r="X245" s="663">
        <f t="shared" si="113"/>
        <v>-594143.84</v>
      </c>
      <c r="Y245" s="663">
        <f t="shared" si="113"/>
        <v>-681533.27999999991</v>
      </c>
      <c r="Z245" s="663">
        <f t="shared" si="113"/>
        <v>-681274.71</v>
      </c>
      <c r="AA245" s="663">
        <f t="shared" si="113"/>
        <v>-581851.67999999993</v>
      </c>
      <c r="AB245" s="663">
        <f t="shared" si="113"/>
        <v>-828901.59</v>
      </c>
    </row>
    <row r="246" spans="1:28" s="626" customFormat="1" ht="14.45" customHeight="1" x14ac:dyDescent="0.2">
      <c r="A246" s="335"/>
      <c r="B246" s="335"/>
      <c r="C246" s="663"/>
      <c r="D246" s="663"/>
      <c r="E246" s="663"/>
      <c r="F246" s="663"/>
      <c r="G246" s="663"/>
      <c r="H246" s="663"/>
      <c r="I246" s="663"/>
      <c r="J246" s="663"/>
      <c r="K246" s="663"/>
      <c r="L246" s="663"/>
      <c r="M246" s="663"/>
      <c r="N246" s="663"/>
      <c r="O246" s="663"/>
      <c r="P246" s="335"/>
      <c r="Q246" s="663"/>
      <c r="R246" s="705"/>
      <c r="S246" s="682"/>
      <c r="T246" s="682"/>
      <c r="U246" s="682"/>
      <c r="V246" s="682"/>
      <c r="W246" s="682"/>
      <c r="X246" s="682"/>
      <c r="Y246" s="682"/>
      <c r="Z246" s="682"/>
      <c r="AA246" s="682"/>
      <c r="AB246" s="682"/>
    </row>
    <row r="247" spans="1:28" s="626" customFormat="1" ht="14.45" customHeight="1" x14ac:dyDescent="0.2">
      <c r="A247" s="335"/>
      <c r="B247" s="159" t="s">
        <v>174</v>
      </c>
      <c r="C247" s="692"/>
      <c r="D247" s="692"/>
      <c r="E247" s="692"/>
      <c r="F247" s="692"/>
      <c r="G247" s="692"/>
      <c r="H247" s="692"/>
      <c r="I247" s="692"/>
      <c r="J247" s="692"/>
      <c r="K247" s="692"/>
      <c r="L247" s="692"/>
      <c r="M247" s="692"/>
      <c r="N247" s="692"/>
      <c r="O247" s="692"/>
      <c r="P247" s="177" t="s">
        <v>174</v>
      </c>
      <c r="Q247" s="663"/>
      <c r="R247" s="663"/>
      <c r="S247" s="663"/>
      <c r="T247" s="663"/>
      <c r="U247" s="663"/>
      <c r="V247" s="663"/>
      <c r="W247" s="663"/>
      <c r="X247" s="663"/>
      <c r="Y247" s="663"/>
      <c r="Z247" s="663"/>
      <c r="AA247" s="663"/>
      <c r="AB247" s="672"/>
    </row>
    <row r="248" spans="1:28" s="626" customFormat="1" ht="14.45" customHeight="1" x14ac:dyDescent="0.2">
      <c r="A248" s="335"/>
      <c r="B248" s="289" t="s">
        <v>175</v>
      </c>
      <c r="C248" s="663">
        <v>2684.5</v>
      </c>
      <c r="D248" s="663">
        <v>938385.92999999993</v>
      </c>
      <c r="E248" s="663">
        <v>140566.76999999999</v>
      </c>
      <c r="F248" s="663">
        <v>1684.4500000000044</v>
      </c>
      <c r="G248" s="663">
        <v>153381.74</v>
      </c>
      <c r="H248" s="663">
        <v>47241.46</v>
      </c>
      <c r="I248" s="663">
        <v>554.8700000000008</v>
      </c>
      <c r="J248" s="663">
        <v>-12840.399999999994</v>
      </c>
      <c r="K248" s="663">
        <v>114947.35</v>
      </c>
      <c r="L248" s="663">
        <v>-4772.8000000000029</v>
      </c>
      <c r="M248" s="663">
        <v>115700.66</v>
      </c>
      <c r="N248" s="663">
        <v>296898.07</v>
      </c>
      <c r="O248" s="663"/>
      <c r="P248" s="706" t="s">
        <v>175</v>
      </c>
      <c r="Q248" s="703">
        <f>C248</f>
        <v>2684.5</v>
      </c>
      <c r="R248" s="704">
        <f>Q248+D248</f>
        <v>941070.42999999993</v>
      </c>
      <c r="S248" s="704">
        <f t="shared" ref="S248:AB248" si="114">R248+E248</f>
        <v>1081637.2</v>
      </c>
      <c r="T248" s="704">
        <f t="shared" si="114"/>
        <v>1083321.6499999999</v>
      </c>
      <c r="U248" s="704">
        <f t="shared" si="114"/>
        <v>1236703.3899999999</v>
      </c>
      <c r="V248" s="704">
        <f t="shared" si="114"/>
        <v>1283944.8499999999</v>
      </c>
      <c r="W248" s="704">
        <f t="shared" si="114"/>
        <v>1284499.72</v>
      </c>
      <c r="X248" s="704">
        <f t="shared" si="114"/>
        <v>1271659.32</v>
      </c>
      <c r="Y248" s="704">
        <f t="shared" si="114"/>
        <v>1386606.6700000002</v>
      </c>
      <c r="Z248" s="704">
        <f t="shared" si="114"/>
        <v>1381833.87</v>
      </c>
      <c r="AA248" s="704">
        <f t="shared" si="114"/>
        <v>1497534.53</v>
      </c>
      <c r="AB248" s="704">
        <f t="shared" si="114"/>
        <v>1794432.6</v>
      </c>
    </row>
    <row r="249" spans="1:28" s="626" customFormat="1" ht="14.45" customHeight="1" x14ac:dyDescent="0.2">
      <c r="A249" s="335"/>
      <c r="B249" s="180" t="s">
        <v>176</v>
      </c>
      <c r="C249" s="682">
        <f>C248</f>
        <v>2684.5</v>
      </c>
      <c r="D249" s="682">
        <f t="shared" ref="D249:N249" si="115">D248</f>
        <v>938385.92999999993</v>
      </c>
      <c r="E249" s="682">
        <f t="shared" si="115"/>
        <v>140566.76999999999</v>
      </c>
      <c r="F249" s="682">
        <f t="shared" si="115"/>
        <v>1684.4500000000044</v>
      </c>
      <c r="G249" s="682">
        <f t="shared" si="115"/>
        <v>153381.74</v>
      </c>
      <c r="H249" s="682">
        <f t="shared" si="115"/>
        <v>47241.46</v>
      </c>
      <c r="I249" s="682">
        <f t="shared" si="115"/>
        <v>554.8700000000008</v>
      </c>
      <c r="J249" s="682">
        <f t="shared" si="115"/>
        <v>-12840.399999999994</v>
      </c>
      <c r="K249" s="682">
        <f t="shared" si="115"/>
        <v>114947.35</v>
      </c>
      <c r="L249" s="682">
        <f t="shared" si="115"/>
        <v>-4772.8000000000029</v>
      </c>
      <c r="M249" s="682">
        <f t="shared" si="115"/>
        <v>115700.66</v>
      </c>
      <c r="N249" s="682">
        <f t="shared" si="115"/>
        <v>296898.07</v>
      </c>
      <c r="O249" s="663"/>
      <c r="P249" s="180" t="s">
        <v>176</v>
      </c>
      <c r="Q249" s="682">
        <f>Q248</f>
        <v>2684.5</v>
      </c>
      <c r="R249" s="682">
        <f t="shared" ref="R249:AB249" si="116">R248</f>
        <v>941070.42999999993</v>
      </c>
      <c r="S249" s="682">
        <f t="shared" si="116"/>
        <v>1081637.2</v>
      </c>
      <c r="T249" s="682">
        <f t="shared" si="116"/>
        <v>1083321.6499999999</v>
      </c>
      <c r="U249" s="682">
        <f t="shared" si="116"/>
        <v>1236703.3899999999</v>
      </c>
      <c r="V249" s="682">
        <f t="shared" si="116"/>
        <v>1283944.8499999999</v>
      </c>
      <c r="W249" s="682">
        <f t="shared" si="116"/>
        <v>1284499.72</v>
      </c>
      <c r="X249" s="682">
        <f t="shared" si="116"/>
        <v>1271659.32</v>
      </c>
      <c r="Y249" s="682">
        <f t="shared" si="116"/>
        <v>1386606.6700000002</v>
      </c>
      <c r="Z249" s="682">
        <f t="shared" si="116"/>
        <v>1381833.87</v>
      </c>
      <c r="AA249" s="682">
        <f t="shared" si="116"/>
        <v>1497534.53</v>
      </c>
      <c r="AB249" s="682">
        <f t="shared" si="116"/>
        <v>1794432.6</v>
      </c>
    </row>
    <row r="250" spans="1:28" s="626" customFormat="1" ht="14.45" customHeight="1" x14ac:dyDescent="0.2">
      <c r="A250" s="335"/>
      <c r="B250" s="335"/>
      <c r="C250" s="663"/>
      <c r="D250" s="663"/>
      <c r="E250" s="663"/>
      <c r="F250" s="663"/>
      <c r="G250" s="663"/>
      <c r="H250" s="663"/>
      <c r="I250" s="663"/>
      <c r="J250" s="663"/>
      <c r="K250" s="663"/>
      <c r="L250" s="663"/>
      <c r="M250" s="663"/>
      <c r="N250" s="663"/>
      <c r="O250" s="663"/>
      <c r="P250" s="335"/>
      <c r="Q250" s="663"/>
      <c r="R250" s="705"/>
      <c r="S250" s="682"/>
      <c r="T250" s="682"/>
      <c r="U250" s="682"/>
      <c r="V250" s="682"/>
      <c r="W250" s="682"/>
      <c r="X250" s="682"/>
      <c r="Y250" s="682"/>
      <c r="Z250" s="682"/>
      <c r="AA250" s="682"/>
      <c r="AB250" s="682"/>
    </row>
    <row r="251" spans="1:28" s="626" customFormat="1" ht="14.45" customHeight="1" x14ac:dyDescent="0.2">
      <c r="A251" s="335"/>
      <c r="B251" s="708" t="s">
        <v>177</v>
      </c>
      <c r="C251" s="709">
        <f>C239+C245+C249</f>
        <v>96733.98000000001</v>
      </c>
      <c r="D251" s="709">
        <f t="shared" ref="D251:N251" si="117">D239+D245+D249</f>
        <v>-32919.489999999991</v>
      </c>
      <c r="E251" s="709">
        <f t="shared" si="117"/>
        <v>-84295.6</v>
      </c>
      <c r="F251" s="709">
        <f t="shared" si="117"/>
        <v>-35290.370000000003</v>
      </c>
      <c r="G251" s="709">
        <f t="shared" si="117"/>
        <v>61207.839999999967</v>
      </c>
      <c r="H251" s="709">
        <f t="shared" si="117"/>
        <v>104312.06</v>
      </c>
      <c r="I251" s="709">
        <f t="shared" si="117"/>
        <v>202833.53999999998</v>
      </c>
      <c r="J251" s="709">
        <f t="shared" si="117"/>
        <v>-211664.55000000002</v>
      </c>
      <c r="K251" s="709">
        <f t="shared" si="117"/>
        <v>-85540.35</v>
      </c>
      <c r="L251" s="709">
        <f>L239+L245+L249</f>
        <v>-89507.540000000008</v>
      </c>
      <c r="M251" s="709">
        <f t="shared" si="117"/>
        <v>151145.20000000001</v>
      </c>
      <c r="N251" s="709">
        <f t="shared" si="117"/>
        <v>-52104.399999999965</v>
      </c>
      <c r="O251" s="663"/>
      <c r="P251" s="710" t="s">
        <v>177</v>
      </c>
      <c r="Q251" s="709">
        <f>Q239+Q245+Q249</f>
        <v>96733.98000000001</v>
      </c>
      <c r="R251" s="709">
        <f>R239+R245+R249</f>
        <v>63814.489999999874</v>
      </c>
      <c r="S251" s="709">
        <f>S239+S245+S249</f>
        <v>-20481.110000000102</v>
      </c>
      <c r="T251" s="709">
        <f t="shared" ref="T251:AB251" si="118">T239+T245+T249</f>
        <v>-55771.480000000214</v>
      </c>
      <c r="U251" s="709">
        <f t="shared" si="118"/>
        <v>5436.3599999996368</v>
      </c>
      <c r="V251" s="709">
        <f t="shared" si="118"/>
        <v>109748.41999999969</v>
      </c>
      <c r="W251" s="709">
        <f t="shared" si="118"/>
        <v>312581.95999999973</v>
      </c>
      <c r="X251" s="709">
        <f t="shared" si="118"/>
        <v>100917.40999999992</v>
      </c>
      <c r="Y251" s="709">
        <f t="shared" si="118"/>
        <v>15377.060000000056</v>
      </c>
      <c r="Z251" s="709">
        <f t="shared" si="118"/>
        <v>-74130.479999999981</v>
      </c>
      <c r="AA251" s="709">
        <f>AA239+AA245+AA249</f>
        <v>77014.719999999972</v>
      </c>
      <c r="AB251" s="709">
        <f t="shared" si="118"/>
        <v>24910.319999999832</v>
      </c>
    </row>
    <row r="252" spans="1:28" s="626" customFormat="1" ht="14.45" customHeight="1" x14ac:dyDescent="0.2">
      <c r="A252" s="335"/>
      <c r="B252" s="335"/>
      <c r="C252" s="663"/>
      <c r="D252" s="663"/>
      <c r="E252" s="663"/>
      <c r="F252" s="663"/>
      <c r="G252" s="663"/>
      <c r="H252" s="663"/>
      <c r="I252" s="663"/>
      <c r="J252" s="663"/>
      <c r="K252" s="663"/>
      <c r="L252" s="663"/>
      <c r="M252" s="663"/>
      <c r="N252" s="663"/>
      <c r="O252" s="663"/>
      <c r="P252" s="335"/>
      <c r="Q252" s="663"/>
      <c r="R252" s="711"/>
      <c r="S252" s="663"/>
      <c r="T252" s="663"/>
      <c r="U252" s="663"/>
      <c r="V252" s="663"/>
      <c r="W252" s="663"/>
      <c r="X252" s="663"/>
      <c r="Y252" s="663"/>
      <c r="Z252" s="663"/>
      <c r="AA252" s="663"/>
      <c r="AB252" s="663"/>
    </row>
    <row r="253" spans="1:28" s="626" customFormat="1" ht="14.45" customHeight="1" x14ac:dyDescent="0.2">
      <c r="A253" s="335"/>
      <c r="B253" s="159" t="s">
        <v>178</v>
      </c>
      <c r="C253" s="692"/>
      <c r="D253" s="692"/>
      <c r="E253" s="692"/>
      <c r="F253" s="692"/>
      <c r="G253" s="692"/>
      <c r="H253" s="692"/>
      <c r="I253" s="692"/>
      <c r="J253" s="692"/>
      <c r="K253" s="692"/>
      <c r="L253" s="692"/>
      <c r="M253" s="692"/>
      <c r="N253" s="692"/>
      <c r="O253" s="663"/>
      <c r="P253" s="159" t="s">
        <v>178</v>
      </c>
      <c r="Q253" s="692"/>
      <c r="R253" s="692"/>
      <c r="S253" s="692"/>
      <c r="T253" s="692"/>
      <c r="U253" s="692"/>
      <c r="V253" s="692"/>
      <c r="W253" s="692"/>
      <c r="X253" s="692"/>
      <c r="Y253" s="692"/>
      <c r="Z253" s="692"/>
      <c r="AA253" s="712"/>
      <c r="AB253" s="712"/>
    </row>
    <row r="254" spans="1:28" s="626" customFormat="1" ht="14.45" customHeight="1" x14ac:dyDescent="0.2">
      <c r="A254" s="335"/>
      <c r="B254" s="289" t="s">
        <v>179</v>
      </c>
      <c r="C254" s="663">
        <v>511083.6</v>
      </c>
      <c r="D254" s="663">
        <v>607817.58000000007</v>
      </c>
      <c r="E254" s="663">
        <v>574898.09</v>
      </c>
      <c r="F254" s="663">
        <v>490602.49</v>
      </c>
      <c r="G254" s="663">
        <v>455312.12</v>
      </c>
      <c r="H254" s="663">
        <v>516519.96000000008</v>
      </c>
      <c r="I254" s="663">
        <v>620832.02</v>
      </c>
      <c r="J254" s="663">
        <v>823665.55999999994</v>
      </c>
      <c r="K254" s="663">
        <v>612001.01</v>
      </c>
      <c r="L254" s="663">
        <v>526460.66</v>
      </c>
      <c r="M254" s="663">
        <v>436953.12</v>
      </c>
      <c r="N254" s="663">
        <v>588098.31999999995</v>
      </c>
      <c r="O254" s="663"/>
      <c r="P254" s="289" t="s">
        <v>179</v>
      </c>
      <c r="Q254" s="701">
        <f>C254</f>
        <v>511083.6</v>
      </c>
      <c r="R254" s="701">
        <f>$Q$254</f>
        <v>511083.6</v>
      </c>
      <c r="S254" s="701">
        <f t="shared" ref="S254:AB254" si="119">$Q$254</f>
        <v>511083.6</v>
      </c>
      <c r="T254" s="701">
        <f t="shared" si="119"/>
        <v>511083.6</v>
      </c>
      <c r="U254" s="701">
        <f t="shared" si="119"/>
        <v>511083.6</v>
      </c>
      <c r="V254" s="701">
        <f t="shared" si="119"/>
        <v>511083.6</v>
      </c>
      <c r="W254" s="701">
        <f t="shared" si="119"/>
        <v>511083.6</v>
      </c>
      <c r="X254" s="701">
        <f t="shared" si="119"/>
        <v>511083.6</v>
      </c>
      <c r="Y254" s="701">
        <f t="shared" si="119"/>
        <v>511083.6</v>
      </c>
      <c r="Z254" s="701">
        <f t="shared" si="119"/>
        <v>511083.6</v>
      </c>
      <c r="AA254" s="701">
        <f t="shared" si="119"/>
        <v>511083.6</v>
      </c>
      <c r="AB254" s="701">
        <f t="shared" si="119"/>
        <v>511083.6</v>
      </c>
    </row>
    <row r="255" spans="1:28" s="626" customFormat="1" ht="14.45" customHeight="1" x14ac:dyDescent="0.2">
      <c r="A255" s="375"/>
      <c r="B255" s="179" t="s">
        <v>180</v>
      </c>
      <c r="C255" s="663">
        <v>607817.58000000007</v>
      </c>
      <c r="D255" s="663">
        <v>574898.09</v>
      </c>
      <c r="E255" s="663">
        <v>490602.49</v>
      </c>
      <c r="F255" s="663">
        <v>455312.12</v>
      </c>
      <c r="G255" s="663">
        <v>516519.96000000008</v>
      </c>
      <c r="H255" s="663">
        <v>620832.02</v>
      </c>
      <c r="I255" s="663">
        <v>823665.55999999994</v>
      </c>
      <c r="J255" s="663">
        <v>612001.01</v>
      </c>
      <c r="K255" s="663">
        <v>526460.66</v>
      </c>
      <c r="L255" s="663">
        <v>436953.12</v>
      </c>
      <c r="M255" s="663">
        <v>588098.31999999995</v>
      </c>
      <c r="N255" s="663">
        <v>535993.92000000004</v>
      </c>
      <c r="O255" s="663"/>
      <c r="P255" s="179" t="s">
        <v>180</v>
      </c>
      <c r="Q255" s="701">
        <f>C255</f>
        <v>607817.58000000007</v>
      </c>
      <c r="R255" s="701">
        <f t="shared" ref="R255:AB255" si="120">D255</f>
        <v>574898.09</v>
      </c>
      <c r="S255" s="701">
        <f t="shared" si="120"/>
        <v>490602.49</v>
      </c>
      <c r="T255" s="701">
        <f t="shared" si="120"/>
        <v>455312.12</v>
      </c>
      <c r="U255" s="701">
        <f t="shared" si="120"/>
        <v>516519.96000000008</v>
      </c>
      <c r="V255" s="701">
        <f t="shared" si="120"/>
        <v>620832.02</v>
      </c>
      <c r="W255" s="701">
        <f t="shared" si="120"/>
        <v>823665.55999999994</v>
      </c>
      <c r="X255" s="701">
        <f t="shared" si="120"/>
        <v>612001.01</v>
      </c>
      <c r="Y255" s="701">
        <f t="shared" si="120"/>
        <v>526460.66</v>
      </c>
      <c r="Z255" s="701">
        <f t="shared" si="120"/>
        <v>436953.12</v>
      </c>
      <c r="AA255" s="701">
        <f t="shared" si="120"/>
        <v>588098.31999999995</v>
      </c>
      <c r="AB255" s="701">
        <f t="shared" si="120"/>
        <v>535993.92000000004</v>
      </c>
    </row>
    <row r="256" spans="1:28" s="626" customFormat="1" ht="14.45" customHeight="1" x14ac:dyDescent="0.2">
      <c r="A256" s="375"/>
      <c r="B256" s="335"/>
      <c r="C256" s="663"/>
      <c r="D256" s="663"/>
      <c r="E256" s="663"/>
      <c r="F256" s="663"/>
      <c r="G256" s="663"/>
      <c r="H256" s="663"/>
      <c r="I256" s="663"/>
      <c r="J256" s="663"/>
      <c r="K256" s="663"/>
      <c r="L256" s="663"/>
      <c r="M256" s="663"/>
      <c r="N256" s="663"/>
      <c r="O256" s="663"/>
      <c r="P256" s="335"/>
      <c r="Q256" s="670"/>
      <c r="R256" s="707"/>
      <c r="S256" s="663"/>
      <c r="T256" s="663"/>
      <c r="U256" s="663"/>
      <c r="V256" s="663"/>
      <c r="W256" s="663"/>
      <c r="X256" s="663"/>
      <c r="Y256" s="663"/>
      <c r="Z256" s="663"/>
      <c r="AA256" s="663"/>
      <c r="AB256" s="663"/>
    </row>
    <row r="257" spans="1:28" s="626" customFormat="1" ht="14.45" customHeight="1" x14ac:dyDescent="0.2">
      <c r="A257" s="375"/>
      <c r="B257" s="713" t="s">
        <v>181</v>
      </c>
      <c r="C257" s="714">
        <v>96733.980000000098</v>
      </c>
      <c r="D257" s="714">
        <f>D254-D255</f>
        <v>32919.490000000107</v>
      </c>
      <c r="E257" s="714">
        <f t="shared" ref="E257:N257" si="121">E254-E255</f>
        <v>84295.599999999977</v>
      </c>
      <c r="F257" s="714">
        <f t="shared" si="121"/>
        <v>35290.369999999995</v>
      </c>
      <c r="G257" s="714">
        <f t="shared" si="121"/>
        <v>-61207.840000000084</v>
      </c>
      <c r="H257" s="714">
        <f t="shared" si="121"/>
        <v>-104312.05999999994</v>
      </c>
      <c r="I257" s="714">
        <f t="shared" si="121"/>
        <v>-202833.53999999992</v>
      </c>
      <c r="J257" s="714">
        <f t="shared" si="121"/>
        <v>211664.54999999993</v>
      </c>
      <c r="K257" s="714">
        <f t="shared" si="121"/>
        <v>85540.349999999977</v>
      </c>
      <c r="L257" s="714">
        <f t="shared" si="121"/>
        <v>89507.540000000037</v>
      </c>
      <c r="M257" s="714">
        <f>M254-M255</f>
        <v>-151145.19999999995</v>
      </c>
      <c r="N257" s="714">
        <f t="shared" si="121"/>
        <v>52104.399999999907</v>
      </c>
      <c r="O257" s="663"/>
      <c r="P257" s="713" t="s">
        <v>181</v>
      </c>
      <c r="Q257" s="715">
        <f>Q255-Q254</f>
        <v>96733.980000000098</v>
      </c>
      <c r="R257" s="715">
        <f t="shared" ref="R257:AB257" si="122">R255-R254</f>
        <v>63814.489999999991</v>
      </c>
      <c r="S257" s="715">
        <f t="shared" si="122"/>
        <v>-20481.109999999986</v>
      </c>
      <c r="T257" s="715">
        <f t="shared" si="122"/>
        <v>-55771.479999999981</v>
      </c>
      <c r="U257" s="715">
        <f t="shared" si="122"/>
        <v>5436.3600000001024</v>
      </c>
      <c r="V257" s="715">
        <f t="shared" si="122"/>
        <v>109748.42000000004</v>
      </c>
      <c r="W257" s="715">
        <f t="shared" si="122"/>
        <v>312581.95999999996</v>
      </c>
      <c r="X257" s="715">
        <f t="shared" si="122"/>
        <v>100917.41000000003</v>
      </c>
      <c r="Y257" s="715">
        <f t="shared" si="122"/>
        <v>15377.060000000056</v>
      </c>
      <c r="Z257" s="715">
        <f t="shared" si="122"/>
        <v>-74130.479999999981</v>
      </c>
      <c r="AA257" s="715">
        <f t="shared" si="122"/>
        <v>77014.719999999972</v>
      </c>
      <c r="AB257" s="715">
        <f t="shared" si="122"/>
        <v>24910.320000000065</v>
      </c>
    </row>
    <row r="258" spans="1:28" s="626" customFormat="1" ht="14.45" customHeight="1" x14ac:dyDescent="0.2">
      <c r="C258" s="716"/>
      <c r="D258" s="716"/>
      <c r="E258" s="716"/>
      <c r="F258" s="716"/>
      <c r="G258" s="716"/>
      <c r="H258" s="716"/>
      <c r="I258" s="716"/>
      <c r="J258" s="716"/>
      <c r="K258" s="716"/>
      <c r="L258" s="716"/>
      <c r="M258" s="716"/>
      <c r="N258" s="716"/>
      <c r="O258" s="660"/>
      <c r="Q258" s="717"/>
      <c r="R258" s="718"/>
      <c r="S258" s="719"/>
      <c r="T258" s="719"/>
      <c r="U258" s="719"/>
      <c r="V258" s="719"/>
      <c r="W258" s="719"/>
      <c r="X258" s="719"/>
      <c r="Y258" s="719"/>
      <c r="Z258" s="719"/>
      <c r="AA258" s="719"/>
      <c r="AB258" s="719"/>
    </row>
    <row r="259" spans="1:28" s="626" customFormat="1" ht="14.45" customHeight="1" x14ac:dyDescent="0.2">
      <c r="C259" s="716"/>
      <c r="D259" s="716"/>
      <c r="E259" s="716"/>
      <c r="F259" s="716"/>
      <c r="G259" s="716"/>
      <c r="H259" s="716"/>
      <c r="I259" s="716"/>
      <c r="J259" s="716"/>
      <c r="K259" s="716"/>
      <c r="L259" s="716"/>
      <c r="M259" s="716"/>
      <c r="N259" s="716"/>
      <c r="O259" s="660"/>
      <c r="Q259" s="660"/>
      <c r="R259" s="660"/>
      <c r="S259" s="660"/>
      <c r="T259" s="660"/>
      <c r="U259" s="660"/>
      <c r="V259" s="660"/>
      <c r="W259" s="660"/>
      <c r="X259" s="660"/>
      <c r="Y259" s="660"/>
      <c r="Z259" s="660"/>
      <c r="AA259" s="660"/>
      <c r="AB259" s="660"/>
    </row>
    <row r="260" spans="1:28" s="626" customFormat="1" ht="14.45" customHeight="1" x14ac:dyDescent="0.2">
      <c r="C260" s="716"/>
      <c r="D260" s="716"/>
      <c r="E260" s="716"/>
      <c r="F260" s="716"/>
      <c r="G260" s="716"/>
      <c r="H260" s="716"/>
      <c r="I260" s="716"/>
      <c r="J260" s="716"/>
      <c r="K260" s="716"/>
      <c r="L260" s="716"/>
      <c r="M260" s="716"/>
      <c r="N260" s="716"/>
      <c r="O260" s="660"/>
      <c r="Q260" s="660"/>
      <c r="R260" s="660"/>
      <c r="S260" s="660"/>
      <c r="T260" s="660"/>
      <c r="U260" s="660"/>
      <c r="V260" s="660"/>
      <c r="W260" s="660"/>
      <c r="X260" s="660"/>
      <c r="Y260" s="660"/>
      <c r="Z260" s="660"/>
      <c r="AA260" s="660"/>
      <c r="AB260" s="660"/>
    </row>
    <row r="261" spans="1:28" s="626" customFormat="1" ht="14.45" customHeight="1" x14ac:dyDescent="0.2">
      <c r="C261" s="716"/>
      <c r="D261" s="716"/>
      <c r="E261" s="716"/>
      <c r="F261" s="716"/>
      <c r="G261" s="716"/>
      <c r="H261" s="716"/>
      <c r="I261" s="716"/>
      <c r="J261" s="716"/>
      <c r="K261" s="716"/>
      <c r="L261" s="716"/>
      <c r="M261" s="716"/>
      <c r="N261" s="716"/>
      <c r="O261" s="660"/>
      <c r="Q261" s="660"/>
      <c r="R261" s="660"/>
      <c r="S261" s="660"/>
      <c r="T261" s="660"/>
      <c r="U261" s="660"/>
      <c r="V261" s="660"/>
      <c r="W261" s="660"/>
      <c r="X261" s="660"/>
      <c r="Y261" s="660"/>
      <c r="Z261" s="660"/>
      <c r="AA261" s="660"/>
      <c r="AB261" s="660"/>
    </row>
    <row r="262" spans="1:28" s="626" customFormat="1" ht="14.45" customHeight="1" x14ac:dyDescent="0.2">
      <c r="C262" s="716"/>
      <c r="D262" s="716"/>
      <c r="E262" s="716"/>
      <c r="F262" s="716"/>
      <c r="G262" s="716"/>
      <c r="H262" s="716"/>
      <c r="I262" s="716"/>
      <c r="J262" s="716"/>
      <c r="K262" s="716"/>
      <c r="L262" s="716"/>
      <c r="M262" s="716"/>
      <c r="N262" s="716"/>
      <c r="O262" s="660"/>
      <c r="Q262" s="660"/>
      <c r="R262" s="660"/>
      <c r="S262" s="660"/>
      <c r="T262" s="660"/>
      <c r="U262" s="660"/>
      <c r="V262" s="660"/>
      <c r="W262" s="660"/>
      <c r="X262" s="660"/>
      <c r="Y262" s="660"/>
      <c r="Z262" s="660"/>
      <c r="AA262" s="660"/>
      <c r="AB262" s="660"/>
    </row>
    <row r="263" spans="1:28" s="626" customFormat="1" ht="14.45" customHeight="1" x14ac:dyDescent="0.2">
      <c r="C263" s="716"/>
      <c r="D263" s="716"/>
      <c r="E263" s="716"/>
      <c r="F263" s="716"/>
      <c r="G263" s="716"/>
      <c r="H263" s="716"/>
      <c r="I263" s="716"/>
      <c r="J263" s="716"/>
      <c r="K263" s="716"/>
      <c r="L263" s="716"/>
      <c r="M263" s="716"/>
      <c r="N263" s="716"/>
      <c r="O263" s="660"/>
      <c r="Q263" s="660"/>
      <c r="R263" s="660"/>
      <c r="S263" s="660"/>
      <c r="T263" s="660"/>
      <c r="U263" s="660"/>
      <c r="V263" s="660"/>
      <c r="W263" s="660"/>
      <c r="X263" s="660"/>
      <c r="Y263" s="660"/>
      <c r="Z263" s="660"/>
      <c r="AA263" s="660"/>
      <c r="AB263" s="660"/>
    </row>
    <row r="264" spans="1:28" s="626" customFormat="1" ht="14.45" customHeight="1" x14ac:dyDescent="0.2">
      <c r="C264" s="716"/>
      <c r="D264" s="716"/>
      <c r="E264" s="716"/>
      <c r="F264" s="716"/>
      <c r="G264" s="716"/>
      <c r="H264" s="716"/>
      <c r="I264" s="716"/>
      <c r="J264" s="716"/>
      <c r="K264" s="716"/>
      <c r="L264" s="716"/>
      <c r="M264" s="716"/>
      <c r="N264" s="716"/>
      <c r="O264" s="660"/>
      <c r="Q264" s="660"/>
      <c r="R264" s="660"/>
      <c r="S264" s="660"/>
      <c r="T264" s="660"/>
      <c r="U264" s="660"/>
      <c r="V264" s="660"/>
      <c r="W264" s="660"/>
      <c r="X264" s="660"/>
      <c r="Y264" s="660"/>
      <c r="Z264" s="660"/>
      <c r="AA264" s="660"/>
      <c r="AB264" s="660"/>
    </row>
    <row r="265" spans="1:28" s="626" customFormat="1" ht="14.45" customHeight="1" x14ac:dyDescent="0.2">
      <c r="C265" s="716"/>
      <c r="D265" s="716"/>
      <c r="E265" s="716"/>
      <c r="F265" s="716"/>
      <c r="G265" s="716"/>
      <c r="H265" s="716"/>
      <c r="I265" s="716"/>
      <c r="J265" s="716"/>
      <c r="K265" s="716"/>
      <c r="L265" s="716"/>
      <c r="M265" s="716"/>
      <c r="N265" s="716"/>
      <c r="O265" s="660"/>
      <c r="Q265" s="660"/>
      <c r="R265" s="660"/>
      <c r="S265" s="660"/>
      <c r="T265" s="660"/>
      <c r="U265" s="660"/>
      <c r="V265" s="660"/>
      <c r="W265" s="660"/>
      <c r="X265" s="660"/>
      <c r="Y265" s="660"/>
      <c r="Z265" s="660"/>
      <c r="AA265" s="660"/>
      <c r="AB265" s="660"/>
    </row>
  </sheetData>
  <sortState xmlns:xlrd2="http://schemas.microsoft.com/office/spreadsheetml/2017/richdata2" ref="B154:AB155">
    <sortCondition ref="B154:B155"/>
  </sortState>
  <dataConsolidate/>
  <mergeCells count="6">
    <mergeCell ref="C232:N232"/>
    <mergeCell ref="Q232:AB232"/>
    <mergeCell ref="P4:AA4"/>
    <mergeCell ref="C4:N4"/>
    <mergeCell ref="C125:N125"/>
    <mergeCell ref="P125:AA125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1"/>
  </sheetPr>
  <dimension ref="A1:AH99"/>
  <sheetViews>
    <sheetView showGridLines="0" zoomScale="80" zoomScaleNormal="80" zoomScalePageLayoutView="70" workbookViewId="0">
      <pane xSplit="2" ySplit="5" topLeftCell="C6" activePane="bottomRight" state="frozen"/>
      <selection activeCell="D30" sqref="D30"/>
      <selection pane="topRight" activeCell="D30" sqref="D30"/>
      <selection pane="bottomLeft" activeCell="D30" sqref="D30"/>
      <selection pane="bottomRight" activeCell="B11" sqref="B11"/>
    </sheetView>
  </sheetViews>
  <sheetFormatPr defaultColWidth="0" defaultRowHeight="15" zeroHeight="1" x14ac:dyDescent="0.25"/>
  <cols>
    <col min="1" max="1" width="8.85546875" style="117" customWidth="1"/>
    <col min="2" max="2" width="51.85546875" style="117" bestFit="1" customWidth="1"/>
    <col min="3" max="3" width="39.42578125" style="117" bestFit="1" customWidth="1"/>
    <col min="4" max="15" width="13.140625" style="117" bestFit="1" customWidth="1"/>
    <col min="16" max="16" width="15.85546875" style="117" bestFit="1" customWidth="1"/>
    <col min="17" max="17" width="27.42578125" style="117" bestFit="1" customWidth="1"/>
    <col min="18" max="18" width="25" style="117" bestFit="1" customWidth="1"/>
    <col min="19" max="19" width="13.140625" style="117" bestFit="1" customWidth="1"/>
    <col min="20" max="22" width="13.5703125" style="117" bestFit="1" customWidth="1"/>
    <col min="23" max="29" width="15.42578125" style="117" bestFit="1" customWidth="1"/>
    <col min="30" max="31" width="15.85546875" style="117" bestFit="1" customWidth="1"/>
    <col min="32" max="32" width="9.5703125" style="117" bestFit="1" customWidth="1"/>
    <col min="33" max="33" width="8.85546875" style="117" customWidth="1"/>
    <col min="34" max="34" width="0" style="117" hidden="1" customWidth="1"/>
    <col min="35" max="16384" width="8.85546875" style="117" hidden="1"/>
  </cols>
  <sheetData>
    <row r="1" spans="1:32" ht="23.25" x14ac:dyDescent="0.35">
      <c r="A1" s="121" t="s">
        <v>22385</v>
      </c>
    </row>
    <row r="2" spans="1:32" x14ac:dyDescent="0.25">
      <c r="D2" s="957" t="s">
        <v>145</v>
      </c>
      <c r="E2" s="957"/>
      <c r="F2" s="957"/>
      <c r="G2" s="957"/>
      <c r="H2" s="957"/>
      <c r="I2" s="957"/>
      <c r="J2" s="957"/>
      <c r="K2" s="957"/>
      <c r="L2" s="957"/>
      <c r="M2" s="957"/>
      <c r="N2" s="957"/>
      <c r="O2" s="957"/>
      <c r="S2" s="957" t="s">
        <v>71</v>
      </c>
      <c r="T2" s="957"/>
      <c r="U2" s="957"/>
      <c r="V2" s="957"/>
      <c r="W2" s="957"/>
      <c r="X2" s="957"/>
      <c r="Y2" s="957"/>
      <c r="Z2" s="957"/>
      <c r="AA2" s="957"/>
      <c r="AB2" s="957"/>
      <c r="AC2" s="957"/>
      <c r="AD2" s="957"/>
    </row>
    <row r="3" spans="1:32" x14ac:dyDescent="0.25">
      <c r="D3" s="135">
        <v>45108</v>
      </c>
      <c r="E3" s="135">
        <v>45139</v>
      </c>
      <c r="F3" s="135">
        <v>45170</v>
      </c>
      <c r="G3" s="135">
        <v>45200</v>
      </c>
      <c r="H3" s="135">
        <v>45231</v>
      </c>
      <c r="I3" s="135">
        <v>45261</v>
      </c>
      <c r="J3" s="135">
        <v>45292</v>
      </c>
      <c r="K3" s="135">
        <v>45323</v>
      </c>
      <c r="L3" s="135">
        <v>45352</v>
      </c>
      <c r="M3" s="135">
        <v>45383</v>
      </c>
      <c r="N3" s="135">
        <v>45413</v>
      </c>
      <c r="O3" s="135">
        <v>45444</v>
      </c>
      <c r="S3" s="135">
        <f t="shared" ref="S3:AD3" si="0">D3</f>
        <v>45108</v>
      </c>
      <c r="T3" s="135">
        <f t="shared" si="0"/>
        <v>45139</v>
      </c>
      <c r="U3" s="135">
        <f t="shared" si="0"/>
        <v>45170</v>
      </c>
      <c r="V3" s="135">
        <f t="shared" si="0"/>
        <v>45200</v>
      </c>
      <c r="W3" s="135">
        <f t="shared" si="0"/>
        <v>45231</v>
      </c>
      <c r="X3" s="135">
        <f t="shared" si="0"/>
        <v>45261</v>
      </c>
      <c r="Y3" s="135">
        <f t="shared" si="0"/>
        <v>45292</v>
      </c>
      <c r="Z3" s="135">
        <f t="shared" si="0"/>
        <v>45323</v>
      </c>
      <c r="AA3" s="135">
        <f t="shared" si="0"/>
        <v>45352</v>
      </c>
      <c r="AB3" s="135">
        <f t="shared" si="0"/>
        <v>45383</v>
      </c>
      <c r="AC3" s="135">
        <f t="shared" si="0"/>
        <v>45413</v>
      </c>
      <c r="AD3" s="135">
        <f t="shared" si="0"/>
        <v>45444</v>
      </c>
    </row>
    <row r="4" spans="1:32" ht="15.75" x14ac:dyDescent="0.25">
      <c r="B4" s="955" t="s">
        <v>22386</v>
      </c>
      <c r="C4" s="437"/>
      <c r="D4" s="118">
        <v>45108</v>
      </c>
      <c r="E4" s="118">
        <v>45139</v>
      </c>
      <c r="F4" s="118">
        <v>45170</v>
      </c>
      <c r="G4" s="118">
        <v>45200</v>
      </c>
      <c r="H4" s="118">
        <v>45231</v>
      </c>
      <c r="I4" s="118">
        <v>45261</v>
      </c>
      <c r="J4" s="118">
        <v>45292</v>
      </c>
      <c r="K4" s="118">
        <v>45323</v>
      </c>
      <c r="L4" s="118">
        <v>45352</v>
      </c>
      <c r="M4" s="118">
        <v>45383</v>
      </c>
      <c r="N4" s="118">
        <v>45413</v>
      </c>
      <c r="O4" s="118">
        <v>45444</v>
      </c>
      <c r="P4" s="118" t="s">
        <v>204</v>
      </c>
      <c r="S4" s="118">
        <v>44743</v>
      </c>
      <c r="T4" s="118">
        <v>44774</v>
      </c>
      <c r="U4" s="118">
        <v>44805</v>
      </c>
      <c r="V4" s="118">
        <v>44835</v>
      </c>
      <c r="W4" s="118">
        <v>44866</v>
      </c>
      <c r="X4" s="118">
        <v>44896</v>
      </c>
      <c r="Y4" s="118">
        <v>44927</v>
      </c>
      <c r="Z4" s="118">
        <v>44958</v>
      </c>
      <c r="AA4" s="118">
        <v>44986</v>
      </c>
      <c r="AB4" s="118">
        <v>45017</v>
      </c>
      <c r="AC4" s="118">
        <v>45047</v>
      </c>
      <c r="AD4" s="118">
        <v>45078</v>
      </c>
      <c r="AE4" s="118" t="s">
        <v>204</v>
      </c>
    </row>
    <row r="5" spans="1:32" ht="15.75" x14ac:dyDescent="0.25">
      <c r="B5" s="956"/>
      <c r="C5" s="118" t="s">
        <v>463</v>
      </c>
      <c r="D5" s="118" t="s">
        <v>402</v>
      </c>
      <c r="E5" s="118" t="s">
        <v>402</v>
      </c>
      <c r="F5" s="118" t="s">
        <v>402</v>
      </c>
      <c r="G5" s="118" t="s">
        <v>402</v>
      </c>
      <c r="H5" s="118" t="s">
        <v>402</v>
      </c>
      <c r="I5" s="118" t="s">
        <v>402</v>
      </c>
      <c r="J5" s="118" t="s">
        <v>402</v>
      </c>
      <c r="K5" s="118" t="s">
        <v>402</v>
      </c>
      <c r="L5" s="118" t="s">
        <v>402</v>
      </c>
      <c r="M5" s="118" t="s">
        <v>402</v>
      </c>
      <c r="N5" s="118" t="s">
        <v>402</v>
      </c>
      <c r="O5" s="118" t="s">
        <v>402</v>
      </c>
      <c r="P5" s="118" t="s">
        <v>402</v>
      </c>
      <c r="S5" s="118" t="s">
        <v>402</v>
      </c>
      <c r="T5" s="118" t="s">
        <v>402</v>
      </c>
      <c r="U5" s="118" t="s">
        <v>402</v>
      </c>
      <c r="V5" s="118" t="s">
        <v>402</v>
      </c>
      <c r="W5" s="118" t="s">
        <v>402</v>
      </c>
      <c r="X5" s="118" t="s">
        <v>402</v>
      </c>
      <c r="Y5" s="118" t="s">
        <v>402</v>
      </c>
      <c r="Z5" s="118" t="s">
        <v>402</v>
      </c>
      <c r="AA5" s="118" t="s">
        <v>402</v>
      </c>
      <c r="AB5" s="118" t="s">
        <v>402</v>
      </c>
      <c r="AC5" s="118" t="s">
        <v>402</v>
      </c>
      <c r="AD5" s="118" t="s">
        <v>402</v>
      </c>
      <c r="AE5" s="118" t="s">
        <v>402</v>
      </c>
    </row>
    <row r="6" spans="1:32" ht="15.75" x14ac:dyDescent="0.25">
      <c r="B6" s="120" t="s">
        <v>401</v>
      </c>
      <c r="C6" s="120"/>
      <c r="D6" s="119">
        <f t="shared" ref="D6:O6" si="1">SUM(D7:D20)</f>
        <v>29166.666666666668</v>
      </c>
      <c r="E6" s="119">
        <f t="shared" si="1"/>
        <v>29166.666666666668</v>
      </c>
      <c r="F6" s="119">
        <f t="shared" si="1"/>
        <v>29166.666666666668</v>
      </c>
      <c r="G6" s="119">
        <f t="shared" si="1"/>
        <v>29166.666666666668</v>
      </c>
      <c r="H6" s="119">
        <f t="shared" si="1"/>
        <v>29166.666666666668</v>
      </c>
      <c r="I6" s="119">
        <f t="shared" si="1"/>
        <v>29166.666666666668</v>
      </c>
      <c r="J6" s="119">
        <f t="shared" si="1"/>
        <v>29166.666666666668</v>
      </c>
      <c r="K6" s="119">
        <f t="shared" si="1"/>
        <v>29166.666666666668</v>
      </c>
      <c r="L6" s="119">
        <f t="shared" si="1"/>
        <v>29166.666666666668</v>
      </c>
      <c r="M6" s="119">
        <f t="shared" si="1"/>
        <v>29166.666666666668</v>
      </c>
      <c r="N6" s="119">
        <f t="shared" si="1"/>
        <v>29166.666666666668</v>
      </c>
      <c r="O6" s="119">
        <f t="shared" si="1"/>
        <v>29166.666666666668</v>
      </c>
      <c r="P6" s="119">
        <f>SUM(D6:O6)</f>
        <v>350000.00000000006</v>
      </c>
      <c r="S6" s="119">
        <f t="shared" ref="S6:AE6" si="2">SUM(S7:S20)</f>
        <v>25499.999999999993</v>
      </c>
      <c r="T6" s="119">
        <f t="shared" si="2"/>
        <v>50999.999999999985</v>
      </c>
      <c r="U6" s="119">
        <f t="shared" si="2"/>
        <v>76500</v>
      </c>
      <c r="V6" s="119">
        <f t="shared" si="2"/>
        <v>101999.99999999997</v>
      </c>
      <c r="W6" s="119">
        <f t="shared" si="2"/>
        <v>127500</v>
      </c>
      <c r="X6" s="119">
        <f t="shared" si="2"/>
        <v>153000</v>
      </c>
      <c r="Y6" s="119">
        <f t="shared" si="2"/>
        <v>178500.00000000006</v>
      </c>
      <c r="Z6" s="119">
        <f t="shared" si="2"/>
        <v>203999.99999999994</v>
      </c>
      <c r="AA6" s="119">
        <f t="shared" si="2"/>
        <v>229500</v>
      </c>
      <c r="AB6" s="119">
        <f t="shared" si="2"/>
        <v>254999.99999999997</v>
      </c>
      <c r="AC6" s="119">
        <f t="shared" si="2"/>
        <v>280500</v>
      </c>
      <c r="AD6" s="119">
        <f t="shared" si="2"/>
        <v>306000</v>
      </c>
      <c r="AE6" s="119">
        <f t="shared" si="2"/>
        <v>306000</v>
      </c>
      <c r="AF6" s="122">
        <f t="shared" ref="AF6:AF20" si="3">P6-AE6</f>
        <v>44000.000000000058</v>
      </c>
    </row>
    <row r="7" spans="1:32" s="634" customFormat="1" ht="12" x14ac:dyDescent="0.2">
      <c r="B7" s="635" t="s">
        <v>400</v>
      </c>
      <c r="C7" s="636" t="s">
        <v>1317</v>
      </c>
      <c r="D7" s="637">
        <v>10000</v>
      </c>
      <c r="E7" s="637">
        <f t="shared" ref="E7:O7" si="4">120000/12</f>
        <v>10000</v>
      </c>
      <c r="F7" s="637">
        <f t="shared" si="4"/>
        <v>10000</v>
      </c>
      <c r="G7" s="637">
        <f t="shared" si="4"/>
        <v>10000</v>
      </c>
      <c r="H7" s="637">
        <f t="shared" si="4"/>
        <v>10000</v>
      </c>
      <c r="I7" s="637">
        <f t="shared" si="4"/>
        <v>10000</v>
      </c>
      <c r="J7" s="637">
        <f t="shared" si="4"/>
        <v>10000</v>
      </c>
      <c r="K7" s="637">
        <f t="shared" si="4"/>
        <v>10000</v>
      </c>
      <c r="L7" s="637">
        <f t="shared" si="4"/>
        <v>10000</v>
      </c>
      <c r="M7" s="637">
        <f t="shared" si="4"/>
        <v>10000</v>
      </c>
      <c r="N7" s="637">
        <f t="shared" si="4"/>
        <v>10000</v>
      </c>
      <c r="O7" s="637">
        <f t="shared" si="4"/>
        <v>10000</v>
      </c>
      <c r="P7" s="637">
        <f>SUM(D7:O7)</f>
        <v>120000</v>
      </c>
      <c r="S7" s="637">
        <f>D7</f>
        <v>10000</v>
      </c>
      <c r="T7" s="637">
        <f t="shared" ref="T7:T20" si="5">S7+E7</f>
        <v>20000</v>
      </c>
      <c r="U7" s="637">
        <f t="shared" ref="U7:U20" si="6">T7+F7</f>
        <v>30000</v>
      </c>
      <c r="V7" s="637">
        <f t="shared" ref="V7:V20" si="7">U7+G7</f>
        <v>40000</v>
      </c>
      <c r="W7" s="637">
        <f t="shared" ref="W7:W20" si="8">V7+H7</f>
        <v>50000</v>
      </c>
      <c r="X7" s="637">
        <f t="shared" ref="X7:X20" si="9">W7+I7</f>
        <v>60000</v>
      </c>
      <c r="Y7" s="637">
        <f t="shared" ref="Y7:Y20" si="10">X7+J7</f>
        <v>70000</v>
      </c>
      <c r="Z7" s="637">
        <f t="shared" ref="Z7:Z20" si="11">Y7+K7</f>
        <v>80000</v>
      </c>
      <c r="AA7" s="637">
        <f t="shared" ref="AA7:AA20" si="12">Z7+L7</f>
        <v>90000</v>
      </c>
      <c r="AB7" s="637">
        <f t="shared" ref="AB7:AB20" si="13">AA7+M7</f>
        <v>100000</v>
      </c>
      <c r="AC7" s="637">
        <f t="shared" ref="AC7:AC20" si="14">AB7+N7</f>
        <v>110000</v>
      </c>
      <c r="AD7" s="637">
        <f t="shared" ref="AD7:AD20" si="15">AC7+O7</f>
        <v>120000</v>
      </c>
      <c r="AE7" s="638">
        <f>AD7</f>
        <v>120000</v>
      </c>
      <c r="AF7" s="639">
        <f t="shared" si="3"/>
        <v>0</v>
      </c>
    </row>
    <row r="8" spans="1:32" s="634" customFormat="1" ht="12" x14ac:dyDescent="0.2">
      <c r="B8" s="635" t="s">
        <v>16772</v>
      </c>
      <c r="C8" s="636" t="s">
        <v>42</v>
      </c>
      <c r="D8" s="637">
        <v>1666.6666666666667</v>
      </c>
      <c r="E8" s="637">
        <f t="shared" ref="E8:O9" si="16">20000/12</f>
        <v>1666.6666666666667</v>
      </c>
      <c r="F8" s="637">
        <f t="shared" si="16"/>
        <v>1666.6666666666667</v>
      </c>
      <c r="G8" s="637">
        <f t="shared" si="16"/>
        <v>1666.6666666666667</v>
      </c>
      <c r="H8" s="637">
        <f t="shared" si="16"/>
        <v>1666.6666666666667</v>
      </c>
      <c r="I8" s="637">
        <f t="shared" si="16"/>
        <v>1666.6666666666667</v>
      </c>
      <c r="J8" s="637">
        <f t="shared" si="16"/>
        <v>1666.6666666666667</v>
      </c>
      <c r="K8" s="637">
        <f t="shared" si="16"/>
        <v>1666.6666666666667</v>
      </c>
      <c r="L8" s="637">
        <f t="shared" si="16"/>
        <v>1666.6666666666667</v>
      </c>
      <c r="M8" s="637">
        <f t="shared" si="16"/>
        <v>1666.6666666666667</v>
      </c>
      <c r="N8" s="637">
        <f t="shared" si="16"/>
        <v>1666.6666666666667</v>
      </c>
      <c r="O8" s="637">
        <f t="shared" si="16"/>
        <v>1666.6666666666667</v>
      </c>
      <c r="P8" s="637">
        <f t="shared" ref="P8:P20" si="17">SUM(D8:O8)</f>
        <v>20000</v>
      </c>
      <c r="S8" s="637">
        <f t="shared" ref="S8:S20" si="18">D8</f>
        <v>1666.6666666666667</v>
      </c>
      <c r="T8" s="637">
        <f t="shared" si="5"/>
        <v>3333.3333333333335</v>
      </c>
      <c r="U8" s="637">
        <f t="shared" si="6"/>
        <v>5000</v>
      </c>
      <c r="V8" s="637">
        <f t="shared" si="7"/>
        <v>6666.666666666667</v>
      </c>
      <c r="W8" s="637">
        <f t="shared" si="8"/>
        <v>8333.3333333333339</v>
      </c>
      <c r="X8" s="637">
        <f t="shared" si="9"/>
        <v>10000</v>
      </c>
      <c r="Y8" s="637">
        <f t="shared" si="10"/>
        <v>11666.666666666666</v>
      </c>
      <c r="Z8" s="637">
        <f t="shared" si="11"/>
        <v>13333.333333333332</v>
      </c>
      <c r="AA8" s="637">
        <f t="shared" si="12"/>
        <v>14999.999999999998</v>
      </c>
      <c r="AB8" s="637">
        <f t="shared" si="13"/>
        <v>16666.666666666664</v>
      </c>
      <c r="AC8" s="637">
        <f t="shared" si="14"/>
        <v>18333.333333333332</v>
      </c>
      <c r="AD8" s="637">
        <f t="shared" si="15"/>
        <v>20000</v>
      </c>
      <c r="AE8" s="638">
        <f t="shared" ref="AE8:AE20" si="19">AD8</f>
        <v>20000</v>
      </c>
      <c r="AF8" s="639">
        <f t="shared" si="3"/>
        <v>0</v>
      </c>
    </row>
    <row r="9" spans="1:32" s="634" customFormat="1" ht="12" x14ac:dyDescent="0.2">
      <c r="B9" s="635" t="s">
        <v>399</v>
      </c>
      <c r="C9" s="636" t="s">
        <v>43</v>
      </c>
      <c r="D9" s="637">
        <v>1666.6666666666667</v>
      </c>
      <c r="E9" s="637">
        <f t="shared" si="16"/>
        <v>1666.6666666666667</v>
      </c>
      <c r="F9" s="637">
        <f t="shared" si="16"/>
        <v>1666.6666666666667</v>
      </c>
      <c r="G9" s="637">
        <f t="shared" si="16"/>
        <v>1666.6666666666667</v>
      </c>
      <c r="H9" s="637">
        <f t="shared" si="16"/>
        <v>1666.6666666666667</v>
      </c>
      <c r="I9" s="637">
        <f t="shared" si="16"/>
        <v>1666.6666666666667</v>
      </c>
      <c r="J9" s="637">
        <f t="shared" si="16"/>
        <v>1666.6666666666667</v>
      </c>
      <c r="K9" s="637">
        <f t="shared" si="16"/>
        <v>1666.6666666666667</v>
      </c>
      <c r="L9" s="637">
        <f t="shared" si="16"/>
        <v>1666.6666666666667</v>
      </c>
      <c r="M9" s="637">
        <f t="shared" si="16"/>
        <v>1666.6666666666667</v>
      </c>
      <c r="N9" s="637">
        <f t="shared" si="16"/>
        <v>1666.6666666666667</v>
      </c>
      <c r="O9" s="637">
        <f t="shared" si="16"/>
        <v>1666.6666666666667</v>
      </c>
      <c r="P9" s="637">
        <f t="shared" si="17"/>
        <v>20000</v>
      </c>
      <c r="S9" s="637">
        <f t="shared" si="18"/>
        <v>1666.6666666666667</v>
      </c>
      <c r="T9" s="637">
        <f t="shared" si="5"/>
        <v>3333.3333333333335</v>
      </c>
      <c r="U9" s="637">
        <f t="shared" si="6"/>
        <v>5000</v>
      </c>
      <c r="V9" s="637">
        <f t="shared" si="7"/>
        <v>6666.666666666667</v>
      </c>
      <c r="W9" s="637">
        <f t="shared" si="8"/>
        <v>8333.3333333333339</v>
      </c>
      <c r="X9" s="637">
        <f t="shared" si="9"/>
        <v>10000</v>
      </c>
      <c r="Y9" s="637">
        <f t="shared" si="10"/>
        <v>11666.666666666666</v>
      </c>
      <c r="Z9" s="637">
        <f t="shared" si="11"/>
        <v>13333.333333333332</v>
      </c>
      <c r="AA9" s="637">
        <f t="shared" si="12"/>
        <v>14999.999999999998</v>
      </c>
      <c r="AB9" s="637">
        <f t="shared" si="13"/>
        <v>16666.666666666664</v>
      </c>
      <c r="AC9" s="637">
        <f t="shared" si="14"/>
        <v>18333.333333333332</v>
      </c>
      <c r="AD9" s="637">
        <f t="shared" si="15"/>
        <v>20000</v>
      </c>
      <c r="AE9" s="638">
        <f t="shared" si="19"/>
        <v>20000</v>
      </c>
      <c r="AF9" s="639">
        <f t="shared" si="3"/>
        <v>0</v>
      </c>
    </row>
    <row r="10" spans="1:32" s="634" customFormat="1" ht="12" x14ac:dyDescent="0.2">
      <c r="B10" s="635" t="s">
        <v>398</v>
      </c>
      <c r="C10" s="636" t="s">
        <v>461</v>
      </c>
      <c r="D10" s="637">
        <v>3666.6666666666665</v>
      </c>
      <c r="E10" s="637">
        <v>3666.6666666666665</v>
      </c>
      <c r="F10" s="637">
        <v>3666.6666666666665</v>
      </c>
      <c r="G10" s="637">
        <v>3666.6666666666665</v>
      </c>
      <c r="H10" s="637">
        <v>3666.6666666666665</v>
      </c>
      <c r="I10" s="637">
        <v>3666.6666666666665</v>
      </c>
      <c r="J10" s="637">
        <v>3666.6666666666665</v>
      </c>
      <c r="K10" s="637">
        <v>3666.6666666666665</v>
      </c>
      <c r="L10" s="637">
        <v>3666.6666666666665</v>
      </c>
      <c r="M10" s="637">
        <v>3666.6666666666665</v>
      </c>
      <c r="N10" s="637">
        <v>3666.6666666666665</v>
      </c>
      <c r="O10" s="637">
        <v>3666.6666666666665</v>
      </c>
      <c r="P10" s="637">
        <f>SUM(D10:O10)</f>
        <v>43999.999999999993</v>
      </c>
      <c r="S10" s="637"/>
      <c r="T10" s="637"/>
      <c r="U10" s="637"/>
      <c r="V10" s="637"/>
      <c r="W10" s="637"/>
      <c r="X10" s="637"/>
      <c r="Y10" s="637"/>
      <c r="Z10" s="637"/>
      <c r="AA10" s="637"/>
      <c r="AB10" s="637"/>
      <c r="AC10" s="637"/>
      <c r="AD10" s="637"/>
      <c r="AE10" s="638"/>
      <c r="AF10" s="639"/>
    </row>
    <row r="11" spans="1:32" s="634" customFormat="1" ht="12" x14ac:dyDescent="0.2">
      <c r="B11" s="635" t="s">
        <v>397</v>
      </c>
      <c r="C11" s="636" t="s">
        <v>16562</v>
      </c>
      <c r="D11" s="637">
        <v>1250</v>
      </c>
      <c r="E11" s="637">
        <f t="shared" ref="E11:O11" si="20">15000/12</f>
        <v>1250</v>
      </c>
      <c r="F11" s="637">
        <f t="shared" si="20"/>
        <v>1250</v>
      </c>
      <c r="G11" s="637">
        <f t="shared" si="20"/>
        <v>1250</v>
      </c>
      <c r="H11" s="637">
        <f t="shared" si="20"/>
        <v>1250</v>
      </c>
      <c r="I11" s="637">
        <f t="shared" si="20"/>
        <v>1250</v>
      </c>
      <c r="J11" s="637">
        <f t="shared" si="20"/>
        <v>1250</v>
      </c>
      <c r="K11" s="637">
        <f t="shared" si="20"/>
        <v>1250</v>
      </c>
      <c r="L11" s="637">
        <f t="shared" si="20"/>
        <v>1250</v>
      </c>
      <c r="M11" s="637">
        <f t="shared" si="20"/>
        <v>1250</v>
      </c>
      <c r="N11" s="637">
        <f t="shared" si="20"/>
        <v>1250</v>
      </c>
      <c r="O11" s="637">
        <f t="shared" si="20"/>
        <v>1250</v>
      </c>
      <c r="P11" s="637">
        <f t="shared" si="17"/>
        <v>15000</v>
      </c>
      <c r="S11" s="637">
        <f t="shared" si="18"/>
        <v>1250</v>
      </c>
      <c r="T11" s="637">
        <f t="shared" si="5"/>
        <v>2500</v>
      </c>
      <c r="U11" s="637">
        <f t="shared" si="6"/>
        <v>3750</v>
      </c>
      <c r="V11" s="637">
        <f t="shared" si="7"/>
        <v>5000</v>
      </c>
      <c r="W11" s="637">
        <f t="shared" si="8"/>
        <v>6250</v>
      </c>
      <c r="X11" s="637">
        <f t="shared" si="9"/>
        <v>7500</v>
      </c>
      <c r="Y11" s="637">
        <f t="shared" si="10"/>
        <v>8750</v>
      </c>
      <c r="Z11" s="637">
        <f t="shared" si="11"/>
        <v>10000</v>
      </c>
      <c r="AA11" s="637">
        <f t="shared" si="12"/>
        <v>11250</v>
      </c>
      <c r="AB11" s="637">
        <f t="shared" si="13"/>
        <v>12500</v>
      </c>
      <c r="AC11" s="637">
        <f t="shared" si="14"/>
        <v>13750</v>
      </c>
      <c r="AD11" s="637">
        <f t="shared" si="15"/>
        <v>15000</v>
      </c>
      <c r="AE11" s="638">
        <f t="shared" si="19"/>
        <v>15000</v>
      </c>
      <c r="AF11" s="639">
        <f t="shared" si="3"/>
        <v>0</v>
      </c>
    </row>
    <row r="12" spans="1:32" s="634" customFormat="1" ht="12" x14ac:dyDescent="0.2">
      <c r="B12" s="635" t="s">
        <v>396</v>
      </c>
      <c r="C12" s="636" t="s">
        <v>186</v>
      </c>
      <c r="D12" s="637">
        <v>416.66666666666669</v>
      </c>
      <c r="E12" s="637">
        <f t="shared" ref="E12:O14" si="21">5000/12</f>
        <v>416.66666666666669</v>
      </c>
      <c r="F12" s="637">
        <f t="shared" si="21"/>
        <v>416.66666666666669</v>
      </c>
      <c r="G12" s="637">
        <f>5000/12</f>
        <v>416.66666666666669</v>
      </c>
      <c r="H12" s="637">
        <f t="shared" si="21"/>
        <v>416.66666666666669</v>
      </c>
      <c r="I12" s="637">
        <f t="shared" si="21"/>
        <v>416.66666666666669</v>
      </c>
      <c r="J12" s="637">
        <f t="shared" si="21"/>
        <v>416.66666666666669</v>
      </c>
      <c r="K12" s="637">
        <f t="shared" si="21"/>
        <v>416.66666666666669</v>
      </c>
      <c r="L12" s="637">
        <f t="shared" si="21"/>
        <v>416.66666666666669</v>
      </c>
      <c r="M12" s="637">
        <f t="shared" si="21"/>
        <v>416.66666666666669</v>
      </c>
      <c r="N12" s="637">
        <f t="shared" si="21"/>
        <v>416.66666666666669</v>
      </c>
      <c r="O12" s="637">
        <f t="shared" si="21"/>
        <v>416.66666666666669</v>
      </c>
      <c r="P12" s="637">
        <f t="shared" si="17"/>
        <v>5000</v>
      </c>
      <c r="S12" s="637">
        <f t="shared" si="18"/>
        <v>416.66666666666669</v>
      </c>
      <c r="T12" s="637">
        <f t="shared" si="5"/>
        <v>833.33333333333337</v>
      </c>
      <c r="U12" s="637">
        <f t="shared" si="6"/>
        <v>1250</v>
      </c>
      <c r="V12" s="637">
        <f t="shared" si="7"/>
        <v>1666.6666666666667</v>
      </c>
      <c r="W12" s="637">
        <f t="shared" si="8"/>
        <v>2083.3333333333335</v>
      </c>
      <c r="X12" s="637">
        <f t="shared" si="9"/>
        <v>2500</v>
      </c>
      <c r="Y12" s="637">
        <f t="shared" si="10"/>
        <v>2916.6666666666665</v>
      </c>
      <c r="Z12" s="637">
        <f t="shared" si="11"/>
        <v>3333.333333333333</v>
      </c>
      <c r="AA12" s="637">
        <f t="shared" si="12"/>
        <v>3749.9999999999995</v>
      </c>
      <c r="AB12" s="637">
        <f t="shared" si="13"/>
        <v>4166.6666666666661</v>
      </c>
      <c r="AC12" s="637">
        <f t="shared" si="14"/>
        <v>4583.333333333333</v>
      </c>
      <c r="AD12" s="637">
        <f t="shared" si="15"/>
        <v>5000</v>
      </c>
      <c r="AE12" s="638">
        <f t="shared" si="19"/>
        <v>5000</v>
      </c>
      <c r="AF12" s="639">
        <f t="shared" si="3"/>
        <v>0</v>
      </c>
    </row>
    <row r="13" spans="1:32" s="634" customFormat="1" ht="12" x14ac:dyDescent="0.2">
      <c r="B13" s="635" t="s">
        <v>38</v>
      </c>
      <c r="C13" s="636" t="s">
        <v>38</v>
      </c>
      <c r="D13" s="637">
        <v>416.66666666666669</v>
      </c>
      <c r="E13" s="637">
        <f t="shared" si="21"/>
        <v>416.66666666666669</v>
      </c>
      <c r="F13" s="637">
        <f t="shared" si="21"/>
        <v>416.66666666666669</v>
      </c>
      <c r="G13" s="637">
        <f t="shared" si="21"/>
        <v>416.66666666666669</v>
      </c>
      <c r="H13" s="637">
        <f t="shared" si="21"/>
        <v>416.66666666666669</v>
      </c>
      <c r="I13" s="637">
        <f t="shared" si="21"/>
        <v>416.66666666666669</v>
      </c>
      <c r="J13" s="637">
        <f t="shared" si="21"/>
        <v>416.66666666666669</v>
      </c>
      <c r="K13" s="637">
        <f t="shared" si="21"/>
        <v>416.66666666666669</v>
      </c>
      <c r="L13" s="637">
        <f t="shared" si="21"/>
        <v>416.66666666666669</v>
      </c>
      <c r="M13" s="637">
        <f t="shared" si="21"/>
        <v>416.66666666666669</v>
      </c>
      <c r="N13" s="637">
        <f t="shared" si="21"/>
        <v>416.66666666666669</v>
      </c>
      <c r="O13" s="637">
        <f t="shared" si="21"/>
        <v>416.66666666666669</v>
      </c>
      <c r="P13" s="637">
        <f t="shared" si="17"/>
        <v>5000</v>
      </c>
      <c r="S13" s="637">
        <f t="shared" si="18"/>
        <v>416.66666666666669</v>
      </c>
      <c r="T13" s="637">
        <f t="shared" si="5"/>
        <v>833.33333333333337</v>
      </c>
      <c r="U13" s="637">
        <f t="shared" si="6"/>
        <v>1250</v>
      </c>
      <c r="V13" s="637">
        <f t="shared" si="7"/>
        <v>1666.6666666666667</v>
      </c>
      <c r="W13" s="637">
        <f t="shared" si="8"/>
        <v>2083.3333333333335</v>
      </c>
      <c r="X13" s="637">
        <f t="shared" si="9"/>
        <v>2500</v>
      </c>
      <c r="Y13" s="637">
        <f t="shared" si="10"/>
        <v>2916.6666666666665</v>
      </c>
      <c r="Z13" s="637">
        <f t="shared" si="11"/>
        <v>3333.333333333333</v>
      </c>
      <c r="AA13" s="637">
        <f t="shared" si="12"/>
        <v>3749.9999999999995</v>
      </c>
      <c r="AB13" s="637">
        <f t="shared" si="13"/>
        <v>4166.6666666666661</v>
      </c>
      <c r="AC13" s="637">
        <f t="shared" si="14"/>
        <v>4583.333333333333</v>
      </c>
      <c r="AD13" s="637">
        <f t="shared" si="15"/>
        <v>5000</v>
      </c>
      <c r="AE13" s="638">
        <f t="shared" si="19"/>
        <v>5000</v>
      </c>
      <c r="AF13" s="639">
        <f t="shared" si="3"/>
        <v>0</v>
      </c>
    </row>
    <row r="14" spans="1:32" s="634" customFormat="1" ht="12" x14ac:dyDescent="0.2">
      <c r="B14" s="635" t="s">
        <v>395</v>
      </c>
      <c r="C14" s="636" t="s">
        <v>395</v>
      </c>
      <c r="D14" s="637">
        <v>416.66666666666669</v>
      </c>
      <c r="E14" s="637">
        <f t="shared" si="21"/>
        <v>416.66666666666669</v>
      </c>
      <c r="F14" s="637">
        <f t="shared" si="21"/>
        <v>416.66666666666669</v>
      </c>
      <c r="G14" s="637">
        <f t="shared" si="21"/>
        <v>416.66666666666669</v>
      </c>
      <c r="H14" s="637">
        <f t="shared" si="21"/>
        <v>416.66666666666669</v>
      </c>
      <c r="I14" s="637">
        <f t="shared" si="21"/>
        <v>416.66666666666669</v>
      </c>
      <c r="J14" s="637">
        <f t="shared" si="21"/>
        <v>416.66666666666669</v>
      </c>
      <c r="K14" s="637">
        <f t="shared" si="21"/>
        <v>416.66666666666669</v>
      </c>
      <c r="L14" s="637">
        <f t="shared" si="21"/>
        <v>416.66666666666669</v>
      </c>
      <c r="M14" s="637">
        <f t="shared" si="21"/>
        <v>416.66666666666669</v>
      </c>
      <c r="N14" s="637">
        <f t="shared" si="21"/>
        <v>416.66666666666669</v>
      </c>
      <c r="O14" s="637">
        <f t="shared" si="21"/>
        <v>416.66666666666669</v>
      </c>
      <c r="P14" s="637">
        <f t="shared" si="17"/>
        <v>5000</v>
      </c>
      <c r="S14" s="637">
        <f t="shared" si="18"/>
        <v>416.66666666666669</v>
      </c>
      <c r="T14" s="637">
        <f t="shared" si="5"/>
        <v>833.33333333333337</v>
      </c>
      <c r="U14" s="637">
        <f t="shared" si="6"/>
        <v>1250</v>
      </c>
      <c r="V14" s="637">
        <f t="shared" si="7"/>
        <v>1666.6666666666667</v>
      </c>
      <c r="W14" s="637">
        <f t="shared" si="8"/>
        <v>2083.3333333333335</v>
      </c>
      <c r="X14" s="637">
        <f t="shared" si="9"/>
        <v>2500</v>
      </c>
      <c r="Y14" s="637">
        <f t="shared" si="10"/>
        <v>2916.6666666666665</v>
      </c>
      <c r="Z14" s="637">
        <f t="shared" si="11"/>
        <v>3333.333333333333</v>
      </c>
      <c r="AA14" s="637">
        <f t="shared" si="12"/>
        <v>3749.9999999999995</v>
      </c>
      <c r="AB14" s="637">
        <f t="shared" si="13"/>
        <v>4166.6666666666661</v>
      </c>
      <c r="AC14" s="637">
        <f t="shared" si="14"/>
        <v>4583.333333333333</v>
      </c>
      <c r="AD14" s="637">
        <f t="shared" si="15"/>
        <v>5000</v>
      </c>
      <c r="AE14" s="638">
        <f t="shared" si="19"/>
        <v>5000</v>
      </c>
      <c r="AF14" s="639">
        <f t="shared" si="3"/>
        <v>0</v>
      </c>
    </row>
    <row r="15" spans="1:32" s="634" customFormat="1" ht="12" x14ac:dyDescent="0.2">
      <c r="B15" s="635" t="s">
        <v>19844</v>
      </c>
      <c r="C15" s="636" t="s">
        <v>19844</v>
      </c>
      <c r="D15" s="637"/>
      <c r="E15" s="637"/>
      <c r="F15" s="637"/>
      <c r="G15" s="637"/>
      <c r="H15" s="637"/>
      <c r="I15" s="637"/>
      <c r="J15" s="637"/>
      <c r="K15" s="637"/>
      <c r="L15" s="637"/>
      <c r="M15" s="637"/>
      <c r="N15" s="637"/>
      <c r="O15" s="637"/>
      <c r="P15" s="637">
        <f>SUM(D15:O15)</f>
        <v>0</v>
      </c>
      <c r="S15" s="637">
        <f>D15</f>
        <v>0</v>
      </c>
      <c r="T15" s="637">
        <f t="shared" ref="T15:AD15" si="22">S15+E15</f>
        <v>0</v>
      </c>
      <c r="U15" s="637">
        <f t="shared" si="22"/>
        <v>0</v>
      </c>
      <c r="V15" s="637">
        <f t="shared" si="22"/>
        <v>0</v>
      </c>
      <c r="W15" s="637">
        <f t="shared" si="22"/>
        <v>0</v>
      </c>
      <c r="X15" s="637">
        <f t="shared" si="22"/>
        <v>0</v>
      </c>
      <c r="Y15" s="637">
        <f t="shared" si="22"/>
        <v>0</v>
      </c>
      <c r="Z15" s="637">
        <f t="shared" si="22"/>
        <v>0</v>
      </c>
      <c r="AA15" s="637">
        <f t="shared" si="22"/>
        <v>0</v>
      </c>
      <c r="AB15" s="637">
        <f t="shared" si="22"/>
        <v>0</v>
      </c>
      <c r="AC15" s="637">
        <f t="shared" si="22"/>
        <v>0</v>
      </c>
      <c r="AD15" s="637">
        <f t="shared" si="22"/>
        <v>0</v>
      </c>
      <c r="AE15" s="638">
        <f>AD15</f>
        <v>0</v>
      </c>
      <c r="AF15" s="639">
        <f>P15-AE15</f>
        <v>0</v>
      </c>
    </row>
    <row r="16" spans="1:32" s="634" customFormat="1" ht="12" x14ac:dyDescent="0.2">
      <c r="B16" s="635" t="s">
        <v>394</v>
      </c>
      <c r="C16" s="636" t="s">
        <v>461</v>
      </c>
      <c r="D16" s="637">
        <v>3750</v>
      </c>
      <c r="E16" s="637">
        <f t="shared" ref="E16:O16" si="23">45000/12</f>
        <v>3750</v>
      </c>
      <c r="F16" s="637">
        <f t="shared" si="23"/>
        <v>3750</v>
      </c>
      <c r="G16" s="637">
        <f t="shared" si="23"/>
        <v>3750</v>
      </c>
      <c r="H16" s="637">
        <f t="shared" si="23"/>
        <v>3750</v>
      </c>
      <c r="I16" s="637">
        <f t="shared" si="23"/>
        <v>3750</v>
      </c>
      <c r="J16" s="637">
        <f t="shared" si="23"/>
        <v>3750</v>
      </c>
      <c r="K16" s="637">
        <f t="shared" si="23"/>
        <v>3750</v>
      </c>
      <c r="L16" s="637">
        <f t="shared" si="23"/>
        <v>3750</v>
      </c>
      <c r="M16" s="637">
        <f t="shared" si="23"/>
        <v>3750</v>
      </c>
      <c r="N16" s="637">
        <f t="shared" si="23"/>
        <v>3750</v>
      </c>
      <c r="O16" s="637">
        <f t="shared" si="23"/>
        <v>3750</v>
      </c>
      <c r="P16" s="637">
        <f t="shared" si="17"/>
        <v>45000</v>
      </c>
      <c r="S16" s="637">
        <f t="shared" si="18"/>
        <v>3750</v>
      </c>
      <c r="T16" s="637">
        <f t="shared" si="5"/>
        <v>7500</v>
      </c>
      <c r="U16" s="637">
        <f t="shared" si="6"/>
        <v>11250</v>
      </c>
      <c r="V16" s="637">
        <f t="shared" si="7"/>
        <v>15000</v>
      </c>
      <c r="W16" s="637">
        <f t="shared" si="8"/>
        <v>18750</v>
      </c>
      <c r="X16" s="637">
        <f t="shared" si="9"/>
        <v>22500</v>
      </c>
      <c r="Y16" s="637">
        <f t="shared" si="10"/>
        <v>26250</v>
      </c>
      <c r="Z16" s="637">
        <f t="shared" si="11"/>
        <v>30000</v>
      </c>
      <c r="AA16" s="637">
        <f t="shared" si="12"/>
        <v>33750</v>
      </c>
      <c r="AB16" s="637">
        <f t="shared" si="13"/>
        <v>37500</v>
      </c>
      <c r="AC16" s="637">
        <f t="shared" si="14"/>
        <v>41250</v>
      </c>
      <c r="AD16" s="637">
        <f t="shared" si="15"/>
        <v>45000</v>
      </c>
      <c r="AE16" s="638">
        <f t="shared" si="19"/>
        <v>45000</v>
      </c>
      <c r="AF16" s="639">
        <f t="shared" si="3"/>
        <v>0</v>
      </c>
    </row>
    <row r="17" spans="2:32" s="634" customFormat="1" ht="12" x14ac:dyDescent="0.2">
      <c r="B17" s="635" t="s">
        <v>393</v>
      </c>
      <c r="C17" s="636" t="s">
        <v>35</v>
      </c>
      <c r="D17" s="637">
        <v>833.33333333333337</v>
      </c>
      <c r="E17" s="637">
        <f t="shared" ref="E17:O17" si="24">10000/12</f>
        <v>833.33333333333337</v>
      </c>
      <c r="F17" s="637">
        <f t="shared" si="24"/>
        <v>833.33333333333337</v>
      </c>
      <c r="G17" s="637">
        <f t="shared" si="24"/>
        <v>833.33333333333337</v>
      </c>
      <c r="H17" s="637">
        <f t="shared" si="24"/>
        <v>833.33333333333337</v>
      </c>
      <c r="I17" s="637">
        <f t="shared" si="24"/>
        <v>833.33333333333337</v>
      </c>
      <c r="J17" s="637">
        <f t="shared" si="24"/>
        <v>833.33333333333337</v>
      </c>
      <c r="K17" s="637">
        <f t="shared" si="24"/>
        <v>833.33333333333337</v>
      </c>
      <c r="L17" s="637">
        <f t="shared" si="24"/>
        <v>833.33333333333337</v>
      </c>
      <c r="M17" s="637">
        <f t="shared" si="24"/>
        <v>833.33333333333337</v>
      </c>
      <c r="N17" s="637">
        <f t="shared" si="24"/>
        <v>833.33333333333337</v>
      </c>
      <c r="O17" s="637">
        <f t="shared" si="24"/>
        <v>833.33333333333337</v>
      </c>
      <c r="P17" s="637">
        <f t="shared" si="17"/>
        <v>10000</v>
      </c>
      <c r="S17" s="637">
        <f t="shared" si="18"/>
        <v>833.33333333333337</v>
      </c>
      <c r="T17" s="637">
        <f t="shared" si="5"/>
        <v>1666.6666666666667</v>
      </c>
      <c r="U17" s="637">
        <f t="shared" si="6"/>
        <v>2500</v>
      </c>
      <c r="V17" s="637">
        <f t="shared" si="7"/>
        <v>3333.3333333333335</v>
      </c>
      <c r="W17" s="637">
        <f t="shared" si="8"/>
        <v>4166.666666666667</v>
      </c>
      <c r="X17" s="637">
        <f t="shared" si="9"/>
        <v>5000</v>
      </c>
      <c r="Y17" s="637">
        <f t="shared" si="10"/>
        <v>5833.333333333333</v>
      </c>
      <c r="Z17" s="637">
        <f>Y17+K17</f>
        <v>6666.6666666666661</v>
      </c>
      <c r="AA17" s="637">
        <f t="shared" si="12"/>
        <v>7499.9999999999991</v>
      </c>
      <c r="AB17" s="637">
        <f t="shared" si="13"/>
        <v>8333.3333333333321</v>
      </c>
      <c r="AC17" s="637">
        <f t="shared" si="14"/>
        <v>9166.6666666666661</v>
      </c>
      <c r="AD17" s="637">
        <f t="shared" si="15"/>
        <v>10000</v>
      </c>
      <c r="AE17" s="638">
        <f t="shared" si="19"/>
        <v>10000</v>
      </c>
      <c r="AF17" s="639">
        <f t="shared" si="3"/>
        <v>0</v>
      </c>
    </row>
    <row r="18" spans="2:32" s="634" customFormat="1" ht="12" x14ac:dyDescent="0.2">
      <c r="B18" s="635" t="s">
        <v>392</v>
      </c>
      <c r="C18" s="636" t="s">
        <v>16560</v>
      </c>
      <c r="D18" s="637">
        <v>3000</v>
      </c>
      <c r="E18" s="637">
        <f t="shared" ref="E18:O18" si="25">36000/12</f>
        <v>3000</v>
      </c>
      <c r="F18" s="637">
        <f t="shared" si="25"/>
        <v>3000</v>
      </c>
      <c r="G18" s="637">
        <f t="shared" si="25"/>
        <v>3000</v>
      </c>
      <c r="H18" s="637">
        <f t="shared" si="25"/>
        <v>3000</v>
      </c>
      <c r="I18" s="637">
        <f t="shared" si="25"/>
        <v>3000</v>
      </c>
      <c r="J18" s="637">
        <f t="shared" si="25"/>
        <v>3000</v>
      </c>
      <c r="K18" s="637">
        <f t="shared" si="25"/>
        <v>3000</v>
      </c>
      <c r="L18" s="637">
        <f t="shared" si="25"/>
        <v>3000</v>
      </c>
      <c r="M18" s="637">
        <f t="shared" si="25"/>
        <v>3000</v>
      </c>
      <c r="N18" s="637">
        <f t="shared" si="25"/>
        <v>3000</v>
      </c>
      <c r="O18" s="637">
        <f t="shared" si="25"/>
        <v>3000</v>
      </c>
      <c r="P18" s="637">
        <f t="shared" si="17"/>
        <v>36000</v>
      </c>
      <c r="S18" s="637">
        <f t="shared" si="18"/>
        <v>3000</v>
      </c>
      <c r="T18" s="637">
        <f t="shared" si="5"/>
        <v>6000</v>
      </c>
      <c r="U18" s="637">
        <f t="shared" si="6"/>
        <v>9000</v>
      </c>
      <c r="V18" s="637">
        <f t="shared" si="7"/>
        <v>12000</v>
      </c>
      <c r="W18" s="637">
        <f t="shared" si="8"/>
        <v>15000</v>
      </c>
      <c r="X18" s="637">
        <f t="shared" si="9"/>
        <v>18000</v>
      </c>
      <c r="Y18" s="637">
        <f t="shared" si="10"/>
        <v>21000</v>
      </c>
      <c r="Z18" s="637">
        <f t="shared" si="11"/>
        <v>24000</v>
      </c>
      <c r="AA18" s="637">
        <f t="shared" si="12"/>
        <v>27000</v>
      </c>
      <c r="AB18" s="637">
        <f t="shared" si="13"/>
        <v>30000</v>
      </c>
      <c r="AC18" s="637">
        <f t="shared" si="14"/>
        <v>33000</v>
      </c>
      <c r="AD18" s="637">
        <f t="shared" si="15"/>
        <v>36000</v>
      </c>
      <c r="AE18" s="638">
        <f t="shared" si="19"/>
        <v>36000</v>
      </c>
      <c r="AF18" s="639">
        <f t="shared" si="3"/>
        <v>0</v>
      </c>
    </row>
    <row r="19" spans="2:32" s="634" customFormat="1" ht="12" x14ac:dyDescent="0.2">
      <c r="B19" s="635" t="s">
        <v>41</v>
      </c>
      <c r="C19" s="636" t="s">
        <v>41</v>
      </c>
      <c r="D19" s="637"/>
      <c r="E19" s="637"/>
      <c r="F19" s="637"/>
      <c r="G19" s="637"/>
      <c r="H19" s="637"/>
      <c r="I19" s="637"/>
      <c r="J19" s="637"/>
      <c r="K19" s="637"/>
      <c r="L19" s="637"/>
      <c r="M19" s="637"/>
      <c r="N19" s="637"/>
      <c r="O19" s="637"/>
      <c r="P19" s="637">
        <f t="shared" si="17"/>
        <v>0</v>
      </c>
      <c r="S19" s="637">
        <f>D19</f>
        <v>0</v>
      </c>
      <c r="T19" s="637">
        <f t="shared" ref="T19:AD19" si="26">S19+E19</f>
        <v>0</v>
      </c>
      <c r="U19" s="637">
        <f t="shared" si="26"/>
        <v>0</v>
      </c>
      <c r="V19" s="637">
        <f t="shared" si="26"/>
        <v>0</v>
      </c>
      <c r="W19" s="637">
        <f t="shared" si="26"/>
        <v>0</v>
      </c>
      <c r="X19" s="637">
        <f t="shared" si="26"/>
        <v>0</v>
      </c>
      <c r="Y19" s="637">
        <f t="shared" si="26"/>
        <v>0</v>
      </c>
      <c r="Z19" s="637">
        <f t="shared" si="26"/>
        <v>0</v>
      </c>
      <c r="AA19" s="637">
        <f t="shared" si="26"/>
        <v>0</v>
      </c>
      <c r="AB19" s="637">
        <f t="shared" si="26"/>
        <v>0</v>
      </c>
      <c r="AC19" s="637">
        <f t="shared" si="26"/>
        <v>0</v>
      </c>
      <c r="AD19" s="637">
        <f t="shared" si="26"/>
        <v>0</v>
      </c>
      <c r="AE19" s="638">
        <f t="shared" si="19"/>
        <v>0</v>
      </c>
      <c r="AF19" s="639">
        <f t="shared" si="3"/>
        <v>0</v>
      </c>
    </row>
    <row r="20" spans="2:32" s="634" customFormat="1" ht="12" x14ac:dyDescent="0.2">
      <c r="B20" s="635" t="s">
        <v>391</v>
      </c>
      <c r="C20" s="636" t="s">
        <v>387</v>
      </c>
      <c r="D20" s="637">
        <v>2083.3333333333335</v>
      </c>
      <c r="E20" s="637">
        <f t="shared" ref="E20:O20" si="27">25000/12</f>
        <v>2083.3333333333335</v>
      </c>
      <c r="F20" s="637">
        <f t="shared" si="27"/>
        <v>2083.3333333333335</v>
      </c>
      <c r="G20" s="637">
        <f t="shared" si="27"/>
        <v>2083.3333333333335</v>
      </c>
      <c r="H20" s="637">
        <f t="shared" si="27"/>
        <v>2083.3333333333335</v>
      </c>
      <c r="I20" s="637">
        <f t="shared" si="27"/>
        <v>2083.3333333333335</v>
      </c>
      <c r="J20" s="637">
        <f t="shared" si="27"/>
        <v>2083.3333333333335</v>
      </c>
      <c r="K20" s="637">
        <f t="shared" si="27"/>
        <v>2083.3333333333335</v>
      </c>
      <c r="L20" s="637">
        <f t="shared" si="27"/>
        <v>2083.3333333333335</v>
      </c>
      <c r="M20" s="637">
        <f t="shared" si="27"/>
        <v>2083.3333333333335</v>
      </c>
      <c r="N20" s="637">
        <f t="shared" si="27"/>
        <v>2083.3333333333335</v>
      </c>
      <c r="O20" s="637">
        <f t="shared" si="27"/>
        <v>2083.3333333333335</v>
      </c>
      <c r="P20" s="637">
        <f t="shared" si="17"/>
        <v>24999.999999999996</v>
      </c>
      <c r="S20" s="637">
        <f t="shared" si="18"/>
        <v>2083.3333333333335</v>
      </c>
      <c r="T20" s="637">
        <f t="shared" si="5"/>
        <v>4166.666666666667</v>
      </c>
      <c r="U20" s="637">
        <f t="shared" si="6"/>
        <v>6250</v>
      </c>
      <c r="V20" s="637">
        <f t="shared" si="7"/>
        <v>8333.3333333333339</v>
      </c>
      <c r="W20" s="637">
        <f t="shared" si="8"/>
        <v>10416.666666666668</v>
      </c>
      <c r="X20" s="637">
        <f t="shared" si="9"/>
        <v>12500.000000000002</v>
      </c>
      <c r="Y20" s="637">
        <f t="shared" si="10"/>
        <v>14583.333333333336</v>
      </c>
      <c r="Z20" s="637">
        <f t="shared" si="11"/>
        <v>16666.666666666668</v>
      </c>
      <c r="AA20" s="637">
        <f t="shared" si="12"/>
        <v>18750</v>
      </c>
      <c r="AB20" s="637">
        <f t="shared" si="13"/>
        <v>20833.333333333332</v>
      </c>
      <c r="AC20" s="637">
        <f t="shared" si="14"/>
        <v>22916.666666666664</v>
      </c>
      <c r="AD20" s="637">
        <f t="shared" si="15"/>
        <v>24999.999999999996</v>
      </c>
      <c r="AE20" s="638">
        <f t="shared" si="19"/>
        <v>24999.999999999996</v>
      </c>
      <c r="AF20" s="639">
        <f t="shared" si="3"/>
        <v>0</v>
      </c>
    </row>
    <row r="21" spans="2:32" s="643" customFormat="1" ht="12" x14ac:dyDescent="0.2">
      <c r="B21" s="640"/>
      <c r="C21" s="641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S21" s="642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42"/>
    </row>
    <row r="22" spans="2:32" s="643" customFormat="1" ht="12" x14ac:dyDescent="0.2">
      <c r="B22" s="644" t="s">
        <v>390</v>
      </c>
      <c r="C22" s="645"/>
      <c r="D22" s="646">
        <f t="shared" ref="D22:O22" si="28">SUM(D23:D24)</f>
        <v>40000</v>
      </c>
      <c r="E22" s="646">
        <f t="shared" si="28"/>
        <v>40000</v>
      </c>
      <c r="F22" s="646">
        <f t="shared" si="28"/>
        <v>40000</v>
      </c>
      <c r="G22" s="646">
        <f t="shared" si="28"/>
        <v>40000</v>
      </c>
      <c r="H22" s="646">
        <f t="shared" si="28"/>
        <v>40000</v>
      </c>
      <c r="I22" s="646">
        <f t="shared" si="28"/>
        <v>40000</v>
      </c>
      <c r="J22" s="646">
        <f t="shared" si="28"/>
        <v>40000</v>
      </c>
      <c r="K22" s="646">
        <f t="shared" si="28"/>
        <v>40000</v>
      </c>
      <c r="L22" s="646">
        <f t="shared" si="28"/>
        <v>40000</v>
      </c>
      <c r="M22" s="646">
        <f t="shared" si="28"/>
        <v>40000</v>
      </c>
      <c r="N22" s="646">
        <f t="shared" si="28"/>
        <v>40000</v>
      </c>
      <c r="O22" s="646">
        <f t="shared" si="28"/>
        <v>40000</v>
      </c>
      <c r="P22" s="646">
        <f>SUM(D22:O22)</f>
        <v>480000</v>
      </c>
      <c r="S22" s="646">
        <f t="shared" ref="S22:AE22" si="29">SUM(S23:S24)</f>
        <v>40000</v>
      </c>
      <c r="T22" s="646">
        <f t="shared" si="29"/>
        <v>80000</v>
      </c>
      <c r="U22" s="646">
        <f t="shared" si="29"/>
        <v>120000</v>
      </c>
      <c r="V22" s="646">
        <f t="shared" si="29"/>
        <v>160000</v>
      </c>
      <c r="W22" s="646">
        <f t="shared" si="29"/>
        <v>200000</v>
      </c>
      <c r="X22" s="646">
        <f t="shared" si="29"/>
        <v>240000</v>
      </c>
      <c r="Y22" s="646">
        <f t="shared" si="29"/>
        <v>280000</v>
      </c>
      <c r="Z22" s="646">
        <f t="shared" si="29"/>
        <v>320000</v>
      </c>
      <c r="AA22" s="646">
        <f t="shared" si="29"/>
        <v>360000</v>
      </c>
      <c r="AB22" s="646">
        <f t="shared" si="29"/>
        <v>400000</v>
      </c>
      <c r="AC22" s="646">
        <f t="shared" si="29"/>
        <v>440000</v>
      </c>
      <c r="AD22" s="646">
        <f t="shared" si="29"/>
        <v>480000</v>
      </c>
      <c r="AE22" s="646">
        <f t="shared" si="29"/>
        <v>480000</v>
      </c>
      <c r="AF22" s="647">
        <f>P22-AE22</f>
        <v>0</v>
      </c>
    </row>
    <row r="23" spans="2:32" s="634" customFormat="1" ht="12" x14ac:dyDescent="0.2">
      <c r="B23" s="635" t="s">
        <v>1653</v>
      </c>
      <c r="C23" s="636" t="s">
        <v>34</v>
      </c>
      <c r="D23" s="637">
        <v>27500</v>
      </c>
      <c r="E23" s="637">
        <v>27500</v>
      </c>
      <c r="F23" s="637">
        <v>27500</v>
      </c>
      <c r="G23" s="637">
        <v>27500</v>
      </c>
      <c r="H23" s="637">
        <v>27500</v>
      </c>
      <c r="I23" s="637">
        <v>27500</v>
      </c>
      <c r="J23" s="637">
        <v>27500</v>
      </c>
      <c r="K23" s="637">
        <v>27500</v>
      </c>
      <c r="L23" s="637">
        <v>27500</v>
      </c>
      <c r="M23" s="637">
        <v>27500</v>
      </c>
      <c r="N23" s="637">
        <v>27500</v>
      </c>
      <c r="O23" s="637">
        <v>27500</v>
      </c>
      <c r="P23" s="637">
        <f>SUM(D23:O23)</f>
        <v>330000</v>
      </c>
      <c r="S23" s="637">
        <f>D23</f>
        <v>27500</v>
      </c>
      <c r="T23" s="637">
        <f t="shared" ref="T23:AD23" si="30">S23+E23</f>
        <v>55000</v>
      </c>
      <c r="U23" s="637">
        <f t="shared" si="30"/>
        <v>82500</v>
      </c>
      <c r="V23" s="637">
        <f t="shared" si="30"/>
        <v>110000</v>
      </c>
      <c r="W23" s="637">
        <f t="shared" si="30"/>
        <v>137500</v>
      </c>
      <c r="X23" s="637">
        <f t="shared" si="30"/>
        <v>165000</v>
      </c>
      <c r="Y23" s="637">
        <f t="shared" si="30"/>
        <v>192500</v>
      </c>
      <c r="Z23" s="637">
        <f t="shared" si="30"/>
        <v>220000</v>
      </c>
      <c r="AA23" s="637">
        <f t="shared" si="30"/>
        <v>247500</v>
      </c>
      <c r="AB23" s="637">
        <f t="shared" si="30"/>
        <v>275000</v>
      </c>
      <c r="AC23" s="637">
        <f t="shared" si="30"/>
        <v>302500</v>
      </c>
      <c r="AD23" s="637">
        <f t="shared" si="30"/>
        <v>330000</v>
      </c>
      <c r="AE23" s="638">
        <f>AD23</f>
        <v>330000</v>
      </c>
      <c r="AF23" s="639">
        <f>P23-AE23</f>
        <v>0</v>
      </c>
    </row>
    <row r="24" spans="2:32" s="634" customFormat="1" ht="12" x14ac:dyDescent="0.2">
      <c r="B24" s="635" t="s">
        <v>1654</v>
      </c>
      <c r="C24" s="636" t="s">
        <v>34</v>
      </c>
      <c r="D24" s="637">
        <v>12500</v>
      </c>
      <c r="E24" s="637">
        <v>12500</v>
      </c>
      <c r="F24" s="637">
        <v>12500</v>
      </c>
      <c r="G24" s="637">
        <v>12500</v>
      </c>
      <c r="H24" s="637">
        <v>12500</v>
      </c>
      <c r="I24" s="637">
        <v>12500</v>
      </c>
      <c r="J24" s="637">
        <v>12500</v>
      </c>
      <c r="K24" s="637">
        <v>12500</v>
      </c>
      <c r="L24" s="637">
        <v>12500</v>
      </c>
      <c r="M24" s="637">
        <v>12500</v>
      </c>
      <c r="N24" s="637">
        <v>12500</v>
      </c>
      <c r="O24" s="637">
        <v>12500</v>
      </c>
      <c r="P24" s="637">
        <f>SUM(D24:O24)</f>
        <v>150000</v>
      </c>
      <c r="S24" s="637">
        <f>D24</f>
        <v>12500</v>
      </c>
      <c r="T24" s="637">
        <f t="shared" ref="T24:AD24" si="31">S24+E24</f>
        <v>25000</v>
      </c>
      <c r="U24" s="637">
        <f t="shared" si="31"/>
        <v>37500</v>
      </c>
      <c r="V24" s="637">
        <f t="shared" si="31"/>
        <v>50000</v>
      </c>
      <c r="W24" s="637">
        <f t="shared" si="31"/>
        <v>62500</v>
      </c>
      <c r="X24" s="637">
        <f t="shared" si="31"/>
        <v>75000</v>
      </c>
      <c r="Y24" s="637">
        <f t="shared" si="31"/>
        <v>87500</v>
      </c>
      <c r="Z24" s="637">
        <f t="shared" si="31"/>
        <v>100000</v>
      </c>
      <c r="AA24" s="637">
        <f t="shared" si="31"/>
        <v>112500</v>
      </c>
      <c r="AB24" s="637">
        <f t="shared" si="31"/>
        <v>125000</v>
      </c>
      <c r="AC24" s="637">
        <f t="shared" si="31"/>
        <v>137500</v>
      </c>
      <c r="AD24" s="637">
        <f t="shared" si="31"/>
        <v>150000</v>
      </c>
      <c r="AE24" s="638">
        <f>AD24</f>
        <v>150000</v>
      </c>
      <c r="AF24" s="639">
        <f>P24-AE24</f>
        <v>0</v>
      </c>
    </row>
    <row r="25" spans="2:32" s="634" customFormat="1" ht="12" x14ac:dyDescent="0.2">
      <c r="B25" s="648"/>
      <c r="C25" s="648"/>
      <c r="D25" s="649"/>
      <c r="E25" s="649"/>
      <c r="F25" s="649"/>
      <c r="G25" s="649"/>
      <c r="H25" s="649"/>
      <c r="I25" s="649"/>
      <c r="J25" s="649"/>
      <c r="K25" s="649"/>
      <c r="L25" s="649"/>
      <c r="M25" s="649"/>
      <c r="N25" s="649"/>
      <c r="O25" s="649"/>
      <c r="P25" s="649"/>
      <c r="S25" s="649"/>
      <c r="T25" s="649"/>
      <c r="U25" s="649"/>
      <c r="V25" s="649"/>
      <c r="W25" s="649"/>
      <c r="X25" s="649"/>
      <c r="Y25" s="649"/>
      <c r="Z25" s="649"/>
      <c r="AA25" s="649"/>
      <c r="AB25" s="649"/>
      <c r="AC25" s="649"/>
      <c r="AD25" s="649"/>
      <c r="AE25" s="649"/>
    </row>
    <row r="26" spans="2:32" s="634" customFormat="1" ht="12" x14ac:dyDescent="0.2">
      <c r="B26" s="650" t="s">
        <v>1655</v>
      </c>
      <c r="C26" s="651"/>
      <c r="D26" s="652">
        <f t="shared" ref="D26:O26" si="32">SUM(D27:D29)</f>
        <v>16666.666666666668</v>
      </c>
      <c r="E26" s="652">
        <f t="shared" si="32"/>
        <v>16666.666666666668</v>
      </c>
      <c r="F26" s="652">
        <f t="shared" si="32"/>
        <v>16666.666666666668</v>
      </c>
      <c r="G26" s="652">
        <f t="shared" si="32"/>
        <v>16666.666666666668</v>
      </c>
      <c r="H26" s="652">
        <f t="shared" si="32"/>
        <v>16666.666666666668</v>
      </c>
      <c r="I26" s="652">
        <f t="shared" si="32"/>
        <v>16666.666666666668</v>
      </c>
      <c r="J26" s="652">
        <f t="shared" si="32"/>
        <v>16666.666666666668</v>
      </c>
      <c r="K26" s="652">
        <f t="shared" si="32"/>
        <v>16666.666666666668</v>
      </c>
      <c r="L26" s="652">
        <f t="shared" si="32"/>
        <v>16666.666666666668</v>
      </c>
      <c r="M26" s="652">
        <f t="shared" si="32"/>
        <v>16666.666666666668</v>
      </c>
      <c r="N26" s="652">
        <f t="shared" si="32"/>
        <v>16666.666666666668</v>
      </c>
      <c r="O26" s="652">
        <f t="shared" si="32"/>
        <v>16666.666666666668</v>
      </c>
      <c r="P26" s="652">
        <f>SUM(D26:O26)</f>
        <v>199999.99999999997</v>
      </c>
      <c r="S26" s="652">
        <f t="shared" ref="S26:AE26" si="33">SUM(S27:S29)</f>
        <v>16666.666666666668</v>
      </c>
      <c r="T26" s="652">
        <f t="shared" si="33"/>
        <v>33333.333333333336</v>
      </c>
      <c r="U26" s="652">
        <f t="shared" si="33"/>
        <v>50000</v>
      </c>
      <c r="V26" s="652">
        <f t="shared" si="33"/>
        <v>66666.666666666672</v>
      </c>
      <c r="W26" s="652">
        <f t="shared" si="33"/>
        <v>83333.333333333343</v>
      </c>
      <c r="X26" s="652">
        <f t="shared" si="33"/>
        <v>100000.00000000001</v>
      </c>
      <c r="Y26" s="652">
        <f t="shared" si="33"/>
        <v>116666.66666666669</v>
      </c>
      <c r="Z26" s="652">
        <f t="shared" si="33"/>
        <v>133333.33333333334</v>
      </c>
      <c r="AA26" s="652">
        <f t="shared" si="33"/>
        <v>150000</v>
      </c>
      <c r="AB26" s="652">
        <f t="shared" si="33"/>
        <v>166666.66666666666</v>
      </c>
      <c r="AC26" s="652">
        <f t="shared" si="33"/>
        <v>183333.33333333331</v>
      </c>
      <c r="AD26" s="652">
        <f t="shared" si="33"/>
        <v>199999.99999999997</v>
      </c>
      <c r="AE26" s="652">
        <f t="shared" si="33"/>
        <v>199999.99999999997</v>
      </c>
      <c r="AF26" s="639">
        <f>P26-AE26</f>
        <v>0</v>
      </c>
    </row>
    <row r="27" spans="2:32" s="634" customFormat="1" ht="12" x14ac:dyDescent="0.2">
      <c r="B27" s="635" t="s">
        <v>16771</v>
      </c>
      <c r="C27" s="636" t="s">
        <v>16721</v>
      </c>
      <c r="D27" s="637">
        <v>16666.666666666668</v>
      </c>
      <c r="E27" s="637">
        <v>16666.666666666668</v>
      </c>
      <c r="F27" s="637">
        <v>16666.666666666668</v>
      </c>
      <c r="G27" s="637">
        <v>16666.666666666668</v>
      </c>
      <c r="H27" s="637">
        <v>16666.666666666668</v>
      </c>
      <c r="I27" s="637">
        <v>16666.666666666668</v>
      </c>
      <c r="J27" s="637">
        <v>16666.666666666668</v>
      </c>
      <c r="K27" s="637">
        <v>16666.666666666668</v>
      </c>
      <c r="L27" s="637">
        <v>16666.666666666668</v>
      </c>
      <c r="M27" s="637">
        <v>16666.666666666668</v>
      </c>
      <c r="N27" s="637">
        <v>16666.666666666668</v>
      </c>
      <c r="O27" s="637">
        <v>16666.666666666668</v>
      </c>
      <c r="P27" s="637">
        <f>SUM(D27:O27)</f>
        <v>199999.99999999997</v>
      </c>
      <c r="S27" s="637">
        <f>D27</f>
        <v>16666.666666666668</v>
      </c>
      <c r="T27" s="637">
        <f t="shared" ref="T27:AD29" si="34">S27+E27</f>
        <v>33333.333333333336</v>
      </c>
      <c r="U27" s="637">
        <f t="shared" si="34"/>
        <v>50000</v>
      </c>
      <c r="V27" s="637">
        <f t="shared" si="34"/>
        <v>66666.666666666672</v>
      </c>
      <c r="W27" s="637">
        <f t="shared" si="34"/>
        <v>83333.333333333343</v>
      </c>
      <c r="X27" s="637">
        <f t="shared" si="34"/>
        <v>100000.00000000001</v>
      </c>
      <c r="Y27" s="637">
        <f t="shared" si="34"/>
        <v>116666.66666666669</v>
      </c>
      <c r="Z27" s="637">
        <f t="shared" si="34"/>
        <v>133333.33333333334</v>
      </c>
      <c r="AA27" s="637">
        <f t="shared" si="34"/>
        <v>150000</v>
      </c>
      <c r="AB27" s="637">
        <f t="shared" si="34"/>
        <v>166666.66666666666</v>
      </c>
      <c r="AC27" s="637">
        <f t="shared" si="34"/>
        <v>183333.33333333331</v>
      </c>
      <c r="AD27" s="637">
        <f t="shared" si="34"/>
        <v>199999.99999999997</v>
      </c>
      <c r="AE27" s="638">
        <f>AD27</f>
        <v>199999.99999999997</v>
      </c>
      <c r="AF27" s="639">
        <f>P27-AE27</f>
        <v>0</v>
      </c>
    </row>
    <row r="28" spans="2:32" s="643" customFormat="1" ht="12" x14ac:dyDescent="0.2">
      <c r="B28" s="653"/>
      <c r="C28" s="636" t="s">
        <v>16721</v>
      </c>
      <c r="D28" s="654"/>
      <c r="E28" s="654"/>
      <c r="F28" s="654"/>
      <c r="G28" s="654"/>
      <c r="H28" s="654"/>
      <c r="I28" s="654"/>
      <c r="J28" s="654"/>
      <c r="K28" s="654"/>
      <c r="L28" s="654"/>
      <c r="M28" s="654"/>
      <c r="N28" s="654"/>
      <c r="O28" s="654"/>
      <c r="P28" s="637">
        <f>SUM(D28:O28)</f>
        <v>0</v>
      </c>
    </row>
    <row r="29" spans="2:32" s="643" customFormat="1" ht="12" x14ac:dyDescent="0.2">
      <c r="B29" s="653"/>
      <c r="C29" s="655" t="s">
        <v>15009</v>
      </c>
      <c r="D29" s="654"/>
      <c r="E29" s="654"/>
      <c r="F29" s="654"/>
      <c r="G29" s="654"/>
      <c r="H29" s="654"/>
      <c r="I29" s="654"/>
      <c r="J29" s="654"/>
      <c r="K29" s="654"/>
      <c r="L29" s="654"/>
      <c r="M29" s="654"/>
      <c r="N29" s="654"/>
      <c r="O29" s="654"/>
      <c r="P29" s="637">
        <f>SUM(D29:O29)</f>
        <v>0</v>
      </c>
      <c r="S29" s="654">
        <f>D29</f>
        <v>0</v>
      </c>
      <c r="T29" s="654">
        <f t="shared" si="34"/>
        <v>0</v>
      </c>
      <c r="U29" s="654">
        <f t="shared" si="34"/>
        <v>0</v>
      </c>
      <c r="V29" s="654">
        <f t="shared" si="34"/>
        <v>0</v>
      </c>
      <c r="W29" s="654">
        <f t="shared" si="34"/>
        <v>0</v>
      </c>
      <c r="X29" s="654">
        <f t="shared" si="34"/>
        <v>0</v>
      </c>
      <c r="Y29" s="654">
        <f t="shared" si="34"/>
        <v>0</v>
      </c>
      <c r="Z29" s="654">
        <f t="shared" si="34"/>
        <v>0</v>
      </c>
      <c r="AA29" s="654">
        <f t="shared" si="34"/>
        <v>0</v>
      </c>
      <c r="AB29" s="654">
        <f t="shared" si="34"/>
        <v>0</v>
      </c>
      <c r="AC29" s="654">
        <f t="shared" si="34"/>
        <v>0</v>
      </c>
      <c r="AD29" s="654">
        <f t="shared" si="34"/>
        <v>0</v>
      </c>
      <c r="AE29" s="656">
        <f>AD29</f>
        <v>0</v>
      </c>
      <c r="AF29" s="647">
        <f>P29-AE29</f>
        <v>0</v>
      </c>
    </row>
    <row r="30" spans="2:32" s="643" customFormat="1" ht="12" x14ac:dyDescent="0.2">
      <c r="B30" s="640"/>
      <c r="C30" s="640"/>
      <c r="D30" s="642"/>
      <c r="E30" s="642"/>
      <c r="F30" s="642"/>
      <c r="G30" s="642"/>
      <c r="H30" s="642"/>
      <c r="I30" s="642"/>
      <c r="J30" s="642"/>
      <c r="K30" s="642"/>
      <c r="L30" s="642"/>
      <c r="M30" s="642"/>
      <c r="N30" s="642"/>
      <c r="O30" s="642"/>
      <c r="P30" s="642"/>
      <c r="S30" s="642"/>
      <c r="T30" s="642"/>
      <c r="U30" s="642"/>
      <c r="V30" s="642"/>
      <c r="W30" s="642"/>
      <c r="X30" s="642"/>
      <c r="Y30" s="642"/>
      <c r="Z30" s="642"/>
      <c r="AA30" s="642"/>
      <c r="AB30" s="642"/>
      <c r="AC30" s="642"/>
      <c r="AD30" s="642"/>
      <c r="AE30" s="642"/>
    </row>
    <row r="31" spans="2:32" s="643" customFormat="1" ht="12" x14ac:dyDescent="0.2">
      <c r="B31" s="644" t="s">
        <v>10759</v>
      </c>
      <c r="C31" s="645"/>
      <c r="D31" s="646">
        <f t="shared" ref="D31:O31" si="35">SUM(D32:D32)</f>
        <v>0</v>
      </c>
      <c r="E31" s="646">
        <f t="shared" si="35"/>
        <v>0</v>
      </c>
      <c r="F31" s="646">
        <f t="shared" si="35"/>
        <v>0</v>
      </c>
      <c r="G31" s="646">
        <f t="shared" si="35"/>
        <v>0</v>
      </c>
      <c r="H31" s="646">
        <f t="shared" si="35"/>
        <v>0</v>
      </c>
      <c r="I31" s="646">
        <f t="shared" si="35"/>
        <v>0</v>
      </c>
      <c r="J31" s="646">
        <f t="shared" si="35"/>
        <v>0</v>
      </c>
      <c r="K31" s="646">
        <f t="shared" si="35"/>
        <v>0</v>
      </c>
      <c r="L31" s="646">
        <f t="shared" si="35"/>
        <v>0</v>
      </c>
      <c r="M31" s="646">
        <f t="shared" si="35"/>
        <v>0</v>
      </c>
      <c r="N31" s="646">
        <f t="shared" si="35"/>
        <v>0</v>
      </c>
      <c r="O31" s="646">
        <f t="shared" si="35"/>
        <v>0</v>
      </c>
      <c r="P31" s="646">
        <f>SUM(D31:O31)</f>
        <v>0</v>
      </c>
      <c r="S31" s="646">
        <f t="shared" ref="S31:AE31" si="36">SUM(S32:S32)</f>
        <v>0</v>
      </c>
      <c r="T31" s="646">
        <f t="shared" si="36"/>
        <v>0</v>
      </c>
      <c r="U31" s="646">
        <f t="shared" si="36"/>
        <v>0</v>
      </c>
      <c r="V31" s="646">
        <f t="shared" si="36"/>
        <v>0</v>
      </c>
      <c r="W31" s="646">
        <f t="shared" si="36"/>
        <v>0</v>
      </c>
      <c r="X31" s="646">
        <f t="shared" si="36"/>
        <v>0</v>
      </c>
      <c r="Y31" s="646">
        <f t="shared" si="36"/>
        <v>0</v>
      </c>
      <c r="Z31" s="646">
        <f t="shared" si="36"/>
        <v>0</v>
      </c>
      <c r="AA31" s="646">
        <f t="shared" si="36"/>
        <v>0</v>
      </c>
      <c r="AB31" s="646">
        <f t="shared" si="36"/>
        <v>0</v>
      </c>
      <c r="AC31" s="646">
        <f t="shared" si="36"/>
        <v>0</v>
      </c>
      <c r="AD31" s="646">
        <f t="shared" si="36"/>
        <v>0</v>
      </c>
      <c r="AE31" s="646">
        <f t="shared" si="36"/>
        <v>0</v>
      </c>
      <c r="AF31" s="647">
        <f>P31-AE31</f>
        <v>0</v>
      </c>
    </row>
    <row r="32" spans="2:32" s="643" customFormat="1" ht="12" x14ac:dyDescent="0.2">
      <c r="B32" s="653" t="s">
        <v>16568</v>
      </c>
      <c r="C32" s="655" t="s">
        <v>16568</v>
      </c>
      <c r="D32" s="654">
        <v>0</v>
      </c>
      <c r="E32" s="654">
        <v>0</v>
      </c>
      <c r="F32" s="654">
        <v>0</v>
      </c>
      <c r="G32" s="654">
        <v>0</v>
      </c>
      <c r="H32" s="654">
        <v>0</v>
      </c>
      <c r="I32" s="654">
        <v>0</v>
      </c>
      <c r="J32" s="654">
        <v>0</v>
      </c>
      <c r="K32" s="654">
        <v>0</v>
      </c>
      <c r="L32" s="654">
        <v>0</v>
      </c>
      <c r="M32" s="654">
        <v>0</v>
      </c>
      <c r="N32" s="654">
        <v>0</v>
      </c>
      <c r="O32" s="654">
        <v>0</v>
      </c>
      <c r="P32" s="654">
        <f>SUM(D32:O32)</f>
        <v>0</v>
      </c>
      <c r="S32" s="654">
        <f>D32</f>
        <v>0</v>
      </c>
      <c r="T32" s="654">
        <f t="shared" ref="T32:AD32" si="37">S32+E32</f>
        <v>0</v>
      </c>
      <c r="U32" s="654">
        <f t="shared" si="37"/>
        <v>0</v>
      </c>
      <c r="V32" s="654">
        <f t="shared" si="37"/>
        <v>0</v>
      </c>
      <c r="W32" s="654">
        <f t="shared" si="37"/>
        <v>0</v>
      </c>
      <c r="X32" s="654">
        <f t="shared" si="37"/>
        <v>0</v>
      </c>
      <c r="Y32" s="654">
        <f t="shared" si="37"/>
        <v>0</v>
      </c>
      <c r="Z32" s="654">
        <f t="shared" si="37"/>
        <v>0</v>
      </c>
      <c r="AA32" s="654">
        <f t="shared" si="37"/>
        <v>0</v>
      </c>
      <c r="AB32" s="654">
        <f t="shared" si="37"/>
        <v>0</v>
      </c>
      <c r="AC32" s="654">
        <f t="shared" si="37"/>
        <v>0</v>
      </c>
      <c r="AD32" s="654">
        <f t="shared" si="37"/>
        <v>0</v>
      </c>
      <c r="AE32" s="656">
        <f>AD32</f>
        <v>0</v>
      </c>
      <c r="AF32" s="647">
        <f>P32-AE32</f>
        <v>0</v>
      </c>
    </row>
    <row r="33" spans="2:32" s="643" customFormat="1" ht="12" x14ac:dyDescent="0.2">
      <c r="B33" s="640"/>
      <c r="C33" s="640"/>
      <c r="D33" s="642"/>
      <c r="E33" s="642"/>
      <c r="F33" s="642"/>
      <c r="G33" s="642"/>
      <c r="H33" s="642"/>
      <c r="I33" s="642"/>
      <c r="J33" s="642"/>
      <c r="K33" s="642"/>
      <c r="L33" s="642"/>
      <c r="M33" s="642"/>
      <c r="N33" s="642"/>
      <c r="O33" s="642"/>
      <c r="P33" s="642"/>
      <c r="S33" s="642"/>
      <c r="T33" s="642"/>
      <c r="U33" s="642"/>
      <c r="V33" s="642"/>
      <c r="W33" s="642"/>
      <c r="X33" s="642"/>
      <c r="Y33" s="642"/>
      <c r="Z33" s="642"/>
      <c r="AA33" s="642"/>
      <c r="AB33" s="642"/>
      <c r="AC33" s="642"/>
      <c r="AD33" s="642"/>
      <c r="AE33" s="642"/>
    </row>
    <row r="34" spans="2:32" s="643" customFormat="1" ht="12" x14ac:dyDescent="0.2">
      <c r="B34" s="644" t="s">
        <v>204</v>
      </c>
      <c r="C34" s="644"/>
      <c r="D34" s="646">
        <f t="shared" ref="D34:P34" si="38">SUM(D22,D6,D26,D31)</f>
        <v>85833.333333333343</v>
      </c>
      <c r="E34" s="646">
        <f>SUM(E22,E6,E26,E31)</f>
        <v>85833.333333333343</v>
      </c>
      <c r="F34" s="646">
        <f t="shared" si="38"/>
        <v>85833.333333333343</v>
      </c>
      <c r="G34" s="646">
        <f t="shared" si="38"/>
        <v>85833.333333333343</v>
      </c>
      <c r="H34" s="646">
        <f t="shared" si="38"/>
        <v>85833.333333333343</v>
      </c>
      <c r="I34" s="646">
        <f t="shared" si="38"/>
        <v>85833.333333333343</v>
      </c>
      <c r="J34" s="646">
        <f t="shared" si="38"/>
        <v>85833.333333333343</v>
      </c>
      <c r="K34" s="646">
        <f t="shared" si="38"/>
        <v>85833.333333333343</v>
      </c>
      <c r="L34" s="646">
        <f t="shared" si="38"/>
        <v>85833.333333333343</v>
      </c>
      <c r="M34" s="646">
        <f t="shared" si="38"/>
        <v>85833.333333333343</v>
      </c>
      <c r="N34" s="646">
        <f t="shared" si="38"/>
        <v>85833.333333333343</v>
      </c>
      <c r="O34" s="646">
        <f t="shared" si="38"/>
        <v>85833.333333333343</v>
      </c>
      <c r="P34" s="646">
        <f t="shared" si="38"/>
        <v>1030000</v>
      </c>
      <c r="S34" s="646">
        <f t="shared" ref="S34:AE34" si="39">SUM(S22,S6,S26,S31)</f>
        <v>82166.666666666657</v>
      </c>
      <c r="T34" s="646">
        <f t="shared" si="39"/>
        <v>164333.33333333331</v>
      </c>
      <c r="U34" s="646">
        <f t="shared" si="39"/>
        <v>246500</v>
      </c>
      <c r="V34" s="646">
        <f t="shared" si="39"/>
        <v>328666.66666666663</v>
      </c>
      <c r="W34" s="646">
        <f t="shared" si="39"/>
        <v>410833.33333333337</v>
      </c>
      <c r="X34" s="646">
        <f t="shared" si="39"/>
        <v>493000</v>
      </c>
      <c r="Y34" s="646">
        <f t="shared" si="39"/>
        <v>575166.66666666674</v>
      </c>
      <c r="Z34" s="646">
        <f t="shared" si="39"/>
        <v>657333.33333333326</v>
      </c>
      <c r="AA34" s="646">
        <f t="shared" si="39"/>
        <v>739500</v>
      </c>
      <c r="AB34" s="646">
        <f t="shared" si="39"/>
        <v>821666.66666666663</v>
      </c>
      <c r="AC34" s="646">
        <f t="shared" si="39"/>
        <v>903833.33333333326</v>
      </c>
      <c r="AD34" s="646">
        <f t="shared" si="39"/>
        <v>986000</v>
      </c>
      <c r="AE34" s="646">
        <f t="shared" si="39"/>
        <v>986000</v>
      </c>
      <c r="AF34" s="647">
        <f>P34-AE34</f>
        <v>44000</v>
      </c>
    </row>
    <row r="35" spans="2:32" s="643" customFormat="1" ht="12" x14ac:dyDescent="0.2"/>
    <row r="36" spans="2:32" s="643" customFormat="1" ht="12" x14ac:dyDescent="0.2"/>
    <row r="37" spans="2:32" s="643" customFormat="1" ht="12" x14ac:dyDescent="0.2">
      <c r="C37" s="657" t="s">
        <v>452</v>
      </c>
      <c r="D37" s="658">
        <f t="shared" ref="D37:O37" si="40">D3</f>
        <v>45108</v>
      </c>
      <c r="E37" s="658">
        <f t="shared" si="40"/>
        <v>45139</v>
      </c>
      <c r="F37" s="658">
        <f t="shared" si="40"/>
        <v>45170</v>
      </c>
      <c r="G37" s="658">
        <f t="shared" si="40"/>
        <v>45200</v>
      </c>
      <c r="H37" s="658">
        <f t="shared" si="40"/>
        <v>45231</v>
      </c>
      <c r="I37" s="658">
        <f t="shared" si="40"/>
        <v>45261</v>
      </c>
      <c r="J37" s="658">
        <f t="shared" si="40"/>
        <v>45292</v>
      </c>
      <c r="K37" s="658">
        <f t="shared" si="40"/>
        <v>45323</v>
      </c>
      <c r="L37" s="658">
        <f t="shared" si="40"/>
        <v>45352</v>
      </c>
      <c r="M37" s="658">
        <f t="shared" si="40"/>
        <v>45383</v>
      </c>
      <c r="N37" s="658">
        <f t="shared" si="40"/>
        <v>45413</v>
      </c>
      <c r="O37" s="658">
        <f t="shared" si="40"/>
        <v>45444</v>
      </c>
      <c r="P37" s="659" t="s">
        <v>204</v>
      </c>
      <c r="R37" s="657" t="s">
        <v>452</v>
      </c>
      <c r="S37" s="658">
        <f t="shared" ref="S37:AD37" si="41">S3</f>
        <v>45108</v>
      </c>
      <c r="T37" s="658">
        <f t="shared" si="41"/>
        <v>45139</v>
      </c>
      <c r="U37" s="658">
        <f t="shared" si="41"/>
        <v>45170</v>
      </c>
      <c r="V37" s="658">
        <f t="shared" si="41"/>
        <v>45200</v>
      </c>
      <c r="W37" s="658">
        <f t="shared" si="41"/>
        <v>45231</v>
      </c>
      <c r="X37" s="658">
        <f t="shared" si="41"/>
        <v>45261</v>
      </c>
      <c r="Y37" s="658">
        <f t="shared" si="41"/>
        <v>45292</v>
      </c>
      <c r="Z37" s="658">
        <f t="shared" si="41"/>
        <v>45323</v>
      </c>
      <c r="AA37" s="658">
        <f t="shared" si="41"/>
        <v>45352</v>
      </c>
      <c r="AB37" s="658">
        <f t="shared" si="41"/>
        <v>45383</v>
      </c>
      <c r="AC37" s="658">
        <f t="shared" si="41"/>
        <v>45413</v>
      </c>
      <c r="AD37" s="658">
        <f t="shared" si="41"/>
        <v>45444</v>
      </c>
      <c r="AE37" s="659" t="s">
        <v>204</v>
      </c>
    </row>
    <row r="38" spans="2:32" s="643" customFormat="1" ht="12" x14ac:dyDescent="0.2"/>
    <row r="39" spans="2:32" s="634" customFormat="1" ht="12" x14ac:dyDescent="0.2">
      <c r="C39" s="634" t="s">
        <v>16562</v>
      </c>
      <c r="D39" s="660">
        <f t="shared" ref="D39:O48" si="42">SUMIF($C$7:$C$34,$C39,D$7:D$34)</f>
        <v>1250</v>
      </c>
      <c r="E39" s="660">
        <f t="shared" si="42"/>
        <v>1250</v>
      </c>
      <c r="F39" s="660">
        <f t="shared" si="42"/>
        <v>1250</v>
      </c>
      <c r="G39" s="660">
        <f t="shared" si="42"/>
        <v>1250</v>
      </c>
      <c r="H39" s="660">
        <f t="shared" si="42"/>
        <v>1250</v>
      </c>
      <c r="I39" s="660">
        <f t="shared" si="42"/>
        <v>1250</v>
      </c>
      <c r="J39" s="660">
        <f t="shared" si="42"/>
        <v>1250</v>
      </c>
      <c r="K39" s="660">
        <f t="shared" si="42"/>
        <v>1250</v>
      </c>
      <c r="L39" s="660">
        <f t="shared" si="42"/>
        <v>1250</v>
      </c>
      <c r="M39" s="660">
        <f t="shared" si="42"/>
        <v>1250</v>
      </c>
      <c r="N39" s="660">
        <f t="shared" si="42"/>
        <v>1250</v>
      </c>
      <c r="O39" s="660">
        <f t="shared" si="42"/>
        <v>1250</v>
      </c>
      <c r="P39" s="661">
        <f>SUM(D39:O39)</f>
        <v>15000</v>
      </c>
      <c r="R39" s="634" t="s">
        <v>16562</v>
      </c>
      <c r="S39" s="662">
        <f>D39</f>
        <v>1250</v>
      </c>
      <c r="T39" s="662">
        <f>S39+E39</f>
        <v>2500</v>
      </c>
      <c r="U39" s="662">
        <f>T39+F39</f>
        <v>3750</v>
      </c>
      <c r="V39" s="662">
        <f t="shared" ref="V39:AD39" si="43">U39+G39</f>
        <v>5000</v>
      </c>
      <c r="W39" s="662">
        <f t="shared" si="43"/>
        <v>6250</v>
      </c>
      <c r="X39" s="662">
        <f t="shared" si="43"/>
        <v>7500</v>
      </c>
      <c r="Y39" s="662">
        <f>X39+J39</f>
        <v>8750</v>
      </c>
      <c r="Z39" s="662">
        <f t="shared" si="43"/>
        <v>10000</v>
      </c>
      <c r="AA39" s="662">
        <f t="shared" si="43"/>
        <v>11250</v>
      </c>
      <c r="AB39" s="662">
        <f t="shared" si="43"/>
        <v>12500</v>
      </c>
      <c r="AC39" s="662">
        <f t="shared" si="43"/>
        <v>13750</v>
      </c>
      <c r="AD39" s="662">
        <f t="shared" si="43"/>
        <v>15000</v>
      </c>
      <c r="AE39" s="662">
        <f>AD39</f>
        <v>15000</v>
      </c>
    </row>
    <row r="40" spans="2:32" s="634" customFormat="1" ht="12" x14ac:dyDescent="0.2">
      <c r="C40" s="634" t="s">
        <v>16560</v>
      </c>
      <c r="D40" s="660">
        <f t="shared" si="42"/>
        <v>3000</v>
      </c>
      <c r="E40" s="660">
        <f t="shared" si="42"/>
        <v>3000</v>
      </c>
      <c r="F40" s="660">
        <f t="shared" si="42"/>
        <v>3000</v>
      </c>
      <c r="G40" s="660">
        <f t="shared" si="42"/>
        <v>3000</v>
      </c>
      <c r="H40" s="660">
        <f t="shared" si="42"/>
        <v>3000</v>
      </c>
      <c r="I40" s="660">
        <f t="shared" si="42"/>
        <v>3000</v>
      </c>
      <c r="J40" s="660">
        <f t="shared" si="42"/>
        <v>3000</v>
      </c>
      <c r="K40" s="660">
        <f t="shared" si="42"/>
        <v>3000</v>
      </c>
      <c r="L40" s="660">
        <f t="shared" si="42"/>
        <v>3000</v>
      </c>
      <c r="M40" s="660">
        <f t="shared" si="42"/>
        <v>3000</v>
      </c>
      <c r="N40" s="660">
        <f t="shared" si="42"/>
        <v>3000</v>
      </c>
      <c r="O40" s="660">
        <f t="shared" si="42"/>
        <v>3000</v>
      </c>
      <c r="P40" s="661">
        <f t="shared" ref="P40:P55" si="44">SUM(D40:O40)</f>
        <v>36000</v>
      </c>
      <c r="R40" s="634" t="s">
        <v>16560</v>
      </c>
      <c r="S40" s="662">
        <f t="shared" ref="S40:S55" si="45">D40</f>
        <v>3000</v>
      </c>
      <c r="T40" s="662">
        <f t="shared" ref="T40:T55" si="46">S40+E40</f>
        <v>6000</v>
      </c>
      <c r="U40" s="662">
        <f t="shared" ref="U40:AD40" si="47">T40+F40</f>
        <v>9000</v>
      </c>
      <c r="V40" s="662">
        <f t="shared" si="47"/>
        <v>12000</v>
      </c>
      <c r="W40" s="662">
        <f t="shared" si="47"/>
        <v>15000</v>
      </c>
      <c r="X40" s="662">
        <f t="shared" si="47"/>
        <v>18000</v>
      </c>
      <c r="Y40" s="662">
        <f t="shared" si="47"/>
        <v>21000</v>
      </c>
      <c r="Z40" s="662">
        <f t="shared" si="47"/>
        <v>24000</v>
      </c>
      <c r="AA40" s="662">
        <f t="shared" si="47"/>
        <v>27000</v>
      </c>
      <c r="AB40" s="662">
        <f t="shared" si="47"/>
        <v>30000</v>
      </c>
      <c r="AC40" s="662">
        <f t="shared" si="47"/>
        <v>33000</v>
      </c>
      <c r="AD40" s="662">
        <f t="shared" si="47"/>
        <v>36000</v>
      </c>
      <c r="AE40" s="662">
        <f t="shared" ref="AE40:AE55" si="48">AD40</f>
        <v>36000</v>
      </c>
    </row>
    <row r="41" spans="2:32" s="634" customFormat="1" ht="12" x14ac:dyDescent="0.2">
      <c r="C41" s="634" t="s">
        <v>461</v>
      </c>
      <c r="D41" s="660">
        <f t="shared" si="42"/>
        <v>7416.6666666666661</v>
      </c>
      <c r="E41" s="660">
        <f t="shared" si="42"/>
        <v>7416.6666666666661</v>
      </c>
      <c r="F41" s="660">
        <f t="shared" si="42"/>
        <v>7416.6666666666661</v>
      </c>
      <c r="G41" s="660">
        <f t="shared" si="42"/>
        <v>7416.6666666666661</v>
      </c>
      <c r="H41" s="660">
        <f t="shared" si="42"/>
        <v>7416.6666666666661</v>
      </c>
      <c r="I41" s="660">
        <f t="shared" si="42"/>
        <v>7416.6666666666661</v>
      </c>
      <c r="J41" s="660">
        <f t="shared" si="42"/>
        <v>7416.6666666666661</v>
      </c>
      <c r="K41" s="660">
        <f t="shared" si="42"/>
        <v>7416.6666666666661</v>
      </c>
      <c r="L41" s="660">
        <f t="shared" si="42"/>
        <v>7416.6666666666661</v>
      </c>
      <c r="M41" s="660">
        <f t="shared" si="42"/>
        <v>7416.6666666666661</v>
      </c>
      <c r="N41" s="660">
        <f t="shared" si="42"/>
        <v>7416.6666666666661</v>
      </c>
      <c r="O41" s="660">
        <f t="shared" si="42"/>
        <v>7416.6666666666661</v>
      </c>
      <c r="P41" s="661">
        <f>SUM(D41:O41)</f>
        <v>89000</v>
      </c>
      <c r="R41" s="634" t="s">
        <v>461</v>
      </c>
      <c r="S41" s="662">
        <f>D41</f>
        <v>7416.6666666666661</v>
      </c>
      <c r="T41" s="662">
        <f t="shared" ref="T41:AD42" si="49">S41+E41</f>
        <v>14833.333333333332</v>
      </c>
      <c r="U41" s="662">
        <f t="shared" si="49"/>
        <v>22250</v>
      </c>
      <c r="V41" s="662">
        <f t="shared" si="49"/>
        <v>29666.666666666664</v>
      </c>
      <c r="W41" s="662">
        <f t="shared" si="49"/>
        <v>37083.333333333328</v>
      </c>
      <c r="X41" s="662">
        <f t="shared" si="49"/>
        <v>44499.999999999993</v>
      </c>
      <c r="Y41" s="662">
        <f t="shared" si="49"/>
        <v>51916.666666666657</v>
      </c>
      <c r="Z41" s="662">
        <f t="shared" si="49"/>
        <v>59333.333333333321</v>
      </c>
      <c r="AA41" s="662">
        <f t="shared" si="49"/>
        <v>66749.999999999985</v>
      </c>
      <c r="AB41" s="662">
        <f t="shared" si="49"/>
        <v>74166.666666666657</v>
      </c>
      <c r="AC41" s="662">
        <f t="shared" si="49"/>
        <v>81583.333333333328</v>
      </c>
      <c r="AD41" s="662">
        <f t="shared" si="49"/>
        <v>89000</v>
      </c>
      <c r="AE41" s="662">
        <f>AD41</f>
        <v>89000</v>
      </c>
    </row>
    <row r="42" spans="2:32" s="634" customFormat="1" ht="12" x14ac:dyDescent="0.2">
      <c r="C42" s="634" t="s">
        <v>1317</v>
      </c>
      <c r="D42" s="660">
        <f t="shared" si="42"/>
        <v>10000</v>
      </c>
      <c r="E42" s="660">
        <f t="shared" si="42"/>
        <v>10000</v>
      </c>
      <c r="F42" s="660">
        <f t="shared" si="42"/>
        <v>10000</v>
      </c>
      <c r="G42" s="660">
        <f t="shared" si="42"/>
        <v>10000</v>
      </c>
      <c r="H42" s="660">
        <f t="shared" si="42"/>
        <v>10000</v>
      </c>
      <c r="I42" s="660">
        <f t="shared" si="42"/>
        <v>10000</v>
      </c>
      <c r="J42" s="660">
        <f t="shared" si="42"/>
        <v>10000</v>
      </c>
      <c r="K42" s="660">
        <f t="shared" si="42"/>
        <v>10000</v>
      </c>
      <c r="L42" s="660">
        <f t="shared" si="42"/>
        <v>10000</v>
      </c>
      <c r="M42" s="660">
        <f t="shared" si="42"/>
        <v>10000</v>
      </c>
      <c r="N42" s="660">
        <f t="shared" si="42"/>
        <v>10000</v>
      </c>
      <c r="O42" s="660">
        <f t="shared" si="42"/>
        <v>10000</v>
      </c>
      <c r="P42" s="661">
        <f>SUM(D42:O42)</f>
        <v>120000</v>
      </c>
      <c r="R42" s="634" t="s">
        <v>1317</v>
      </c>
      <c r="S42" s="662">
        <f>D42</f>
        <v>10000</v>
      </c>
      <c r="T42" s="662">
        <f t="shared" si="49"/>
        <v>20000</v>
      </c>
      <c r="U42" s="662">
        <f t="shared" si="49"/>
        <v>30000</v>
      </c>
      <c r="V42" s="662">
        <f t="shared" si="49"/>
        <v>40000</v>
      </c>
      <c r="W42" s="662">
        <f t="shared" si="49"/>
        <v>50000</v>
      </c>
      <c r="X42" s="662">
        <f t="shared" si="49"/>
        <v>60000</v>
      </c>
      <c r="Y42" s="662">
        <f t="shared" si="49"/>
        <v>70000</v>
      </c>
      <c r="Z42" s="662">
        <f t="shared" si="49"/>
        <v>80000</v>
      </c>
      <c r="AA42" s="662">
        <f t="shared" si="49"/>
        <v>90000</v>
      </c>
      <c r="AB42" s="662">
        <f t="shared" si="49"/>
        <v>100000</v>
      </c>
      <c r="AC42" s="662">
        <f t="shared" si="49"/>
        <v>110000</v>
      </c>
      <c r="AD42" s="662">
        <f t="shared" si="49"/>
        <v>120000</v>
      </c>
      <c r="AE42" s="662">
        <f>AD42</f>
        <v>120000</v>
      </c>
    </row>
    <row r="43" spans="2:32" s="634" customFormat="1" ht="12" x14ac:dyDescent="0.2">
      <c r="C43" s="634" t="s">
        <v>387</v>
      </c>
      <c r="D43" s="660">
        <f t="shared" si="42"/>
        <v>2083.3333333333335</v>
      </c>
      <c r="E43" s="660">
        <f t="shared" si="42"/>
        <v>2083.3333333333335</v>
      </c>
      <c r="F43" s="660">
        <f t="shared" si="42"/>
        <v>2083.3333333333335</v>
      </c>
      <c r="G43" s="660">
        <f t="shared" si="42"/>
        <v>2083.3333333333335</v>
      </c>
      <c r="H43" s="660">
        <f t="shared" si="42"/>
        <v>2083.3333333333335</v>
      </c>
      <c r="I43" s="660">
        <f t="shared" si="42"/>
        <v>2083.3333333333335</v>
      </c>
      <c r="J43" s="660">
        <f t="shared" si="42"/>
        <v>2083.3333333333335</v>
      </c>
      <c r="K43" s="660">
        <f t="shared" si="42"/>
        <v>2083.3333333333335</v>
      </c>
      <c r="L43" s="660">
        <f t="shared" si="42"/>
        <v>2083.3333333333335</v>
      </c>
      <c r="M43" s="660">
        <f t="shared" si="42"/>
        <v>2083.3333333333335</v>
      </c>
      <c r="N43" s="660">
        <f t="shared" si="42"/>
        <v>2083.3333333333335</v>
      </c>
      <c r="O43" s="660">
        <f t="shared" si="42"/>
        <v>2083.3333333333335</v>
      </c>
      <c r="P43" s="661">
        <f t="shared" si="44"/>
        <v>24999.999999999996</v>
      </c>
      <c r="R43" s="634" t="s">
        <v>387</v>
      </c>
      <c r="S43" s="662">
        <f t="shared" si="45"/>
        <v>2083.3333333333335</v>
      </c>
      <c r="T43" s="662">
        <f t="shared" si="46"/>
        <v>4166.666666666667</v>
      </c>
      <c r="U43" s="662">
        <f t="shared" ref="U43:AD43" si="50">T43+F43</f>
        <v>6250</v>
      </c>
      <c r="V43" s="662">
        <f t="shared" si="50"/>
        <v>8333.3333333333339</v>
      </c>
      <c r="W43" s="662">
        <f t="shared" si="50"/>
        <v>10416.666666666668</v>
      </c>
      <c r="X43" s="662">
        <f t="shared" si="50"/>
        <v>12500.000000000002</v>
      </c>
      <c r="Y43" s="662">
        <f t="shared" si="50"/>
        <v>14583.333333333336</v>
      </c>
      <c r="Z43" s="662">
        <f t="shared" si="50"/>
        <v>16666.666666666668</v>
      </c>
      <c r="AA43" s="662">
        <f t="shared" si="50"/>
        <v>18750</v>
      </c>
      <c r="AB43" s="662">
        <f t="shared" si="50"/>
        <v>20833.333333333332</v>
      </c>
      <c r="AC43" s="662">
        <f t="shared" si="50"/>
        <v>22916.666666666664</v>
      </c>
      <c r="AD43" s="662">
        <f t="shared" si="50"/>
        <v>24999.999999999996</v>
      </c>
      <c r="AE43" s="662">
        <f t="shared" si="48"/>
        <v>24999.999999999996</v>
      </c>
    </row>
    <row r="44" spans="2:32" s="634" customFormat="1" ht="12" x14ac:dyDescent="0.2">
      <c r="C44" s="634" t="s">
        <v>395</v>
      </c>
      <c r="D44" s="660">
        <f t="shared" si="42"/>
        <v>416.66666666666669</v>
      </c>
      <c r="E44" s="660">
        <f t="shared" si="42"/>
        <v>416.66666666666669</v>
      </c>
      <c r="F44" s="660">
        <f t="shared" si="42"/>
        <v>416.66666666666669</v>
      </c>
      <c r="G44" s="660">
        <f t="shared" si="42"/>
        <v>416.66666666666669</v>
      </c>
      <c r="H44" s="660">
        <f t="shared" si="42"/>
        <v>416.66666666666669</v>
      </c>
      <c r="I44" s="660">
        <f t="shared" si="42"/>
        <v>416.66666666666669</v>
      </c>
      <c r="J44" s="660">
        <f t="shared" si="42"/>
        <v>416.66666666666669</v>
      </c>
      <c r="K44" s="660">
        <f t="shared" si="42"/>
        <v>416.66666666666669</v>
      </c>
      <c r="L44" s="660">
        <f t="shared" si="42"/>
        <v>416.66666666666669</v>
      </c>
      <c r="M44" s="660">
        <f t="shared" si="42"/>
        <v>416.66666666666669</v>
      </c>
      <c r="N44" s="660">
        <f t="shared" si="42"/>
        <v>416.66666666666669</v>
      </c>
      <c r="O44" s="660">
        <f t="shared" si="42"/>
        <v>416.66666666666669</v>
      </c>
      <c r="P44" s="661">
        <f t="shared" si="44"/>
        <v>5000</v>
      </c>
      <c r="R44" s="634" t="s">
        <v>395</v>
      </c>
      <c r="S44" s="662">
        <f t="shared" si="45"/>
        <v>416.66666666666669</v>
      </c>
      <c r="T44" s="662">
        <f t="shared" si="46"/>
        <v>833.33333333333337</v>
      </c>
      <c r="U44" s="662">
        <f t="shared" ref="U44:AD44" si="51">T44+F44</f>
        <v>1250</v>
      </c>
      <c r="V44" s="662">
        <f t="shared" si="51"/>
        <v>1666.6666666666667</v>
      </c>
      <c r="W44" s="662">
        <f t="shared" si="51"/>
        <v>2083.3333333333335</v>
      </c>
      <c r="X44" s="662">
        <f t="shared" si="51"/>
        <v>2500</v>
      </c>
      <c r="Y44" s="662">
        <f t="shared" si="51"/>
        <v>2916.6666666666665</v>
      </c>
      <c r="Z44" s="662">
        <f t="shared" si="51"/>
        <v>3333.333333333333</v>
      </c>
      <c r="AA44" s="662">
        <f t="shared" si="51"/>
        <v>3749.9999999999995</v>
      </c>
      <c r="AB44" s="662">
        <f t="shared" si="51"/>
        <v>4166.6666666666661</v>
      </c>
      <c r="AC44" s="662">
        <f t="shared" si="51"/>
        <v>4583.333333333333</v>
      </c>
      <c r="AD44" s="662">
        <f t="shared" si="51"/>
        <v>5000</v>
      </c>
      <c r="AE44" s="662">
        <f t="shared" si="48"/>
        <v>5000</v>
      </c>
    </row>
    <row r="45" spans="2:32" s="634" customFormat="1" ht="12" x14ac:dyDescent="0.2">
      <c r="C45" s="634" t="s">
        <v>19844</v>
      </c>
      <c r="D45" s="660">
        <f t="shared" si="42"/>
        <v>0</v>
      </c>
      <c r="E45" s="660">
        <f t="shared" si="42"/>
        <v>0</v>
      </c>
      <c r="F45" s="660">
        <f t="shared" si="42"/>
        <v>0</v>
      </c>
      <c r="G45" s="660">
        <f t="shared" si="42"/>
        <v>0</v>
      </c>
      <c r="H45" s="660">
        <f t="shared" si="42"/>
        <v>0</v>
      </c>
      <c r="I45" s="660">
        <f t="shared" si="42"/>
        <v>0</v>
      </c>
      <c r="J45" s="660">
        <f t="shared" si="42"/>
        <v>0</v>
      </c>
      <c r="K45" s="660">
        <f t="shared" si="42"/>
        <v>0</v>
      </c>
      <c r="L45" s="660">
        <f t="shared" si="42"/>
        <v>0</v>
      </c>
      <c r="M45" s="660">
        <f t="shared" si="42"/>
        <v>0</v>
      </c>
      <c r="N45" s="660">
        <f t="shared" si="42"/>
        <v>0</v>
      </c>
      <c r="O45" s="660">
        <f t="shared" si="42"/>
        <v>0</v>
      </c>
      <c r="P45" s="661">
        <f>SUM(D45:O45)</f>
        <v>0</v>
      </c>
      <c r="R45" s="634" t="s">
        <v>19844</v>
      </c>
      <c r="S45" s="662">
        <f>D45</f>
        <v>0</v>
      </c>
      <c r="T45" s="662">
        <f t="shared" ref="T45:AD46" si="52">S45+E45</f>
        <v>0</v>
      </c>
      <c r="U45" s="662">
        <f t="shared" si="52"/>
        <v>0</v>
      </c>
      <c r="V45" s="662">
        <f t="shared" si="52"/>
        <v>0</v>
      </c>
      <c r="W45" s="662">
        <f t="shared" si="52"/>
        <v>0</v>
      </c>
      <c r="X45" s="662">
        <f t="shared" si="52"/>
        <v>0</v>
      </c>
      <c r="Y45" s="662">
        <f t="shared" si="52"/>
        <v>0</v>
      </c>
      <c r="Z45" s="662">
        <f t="shared" si="52"/>
        <v>0</v>
      </c>
      <c r="AA45" s="662">
        <f t="shared" si="52"/>
        <v>0</v>
      </c>
      <c r="AB45" s="662">
        <f t="shared" si="52"/>
        <v>0</v>
      </c>
      <c r="AC45" s="662">
        <f t="shared" si="52"/>
        <v>0</v>
      </c>
      <c r="AD45" s="662">
        <f t="shared" si="52"/>
        <v>0</v>
      </c>
      <c r="AE45" s="662">
        <f>AD45</f>
        <v>0</v>
      </c>
    </row>
    <row r="46" spans="2:32" s="634" customFormat="1" ht="12" x14ac:dyDescent="0.2">
      <c r="C46" s="634" t="s">
        <v>41</v>
      </c>
      <c r="D46" s="660">
        <f t="shared" si="42"/>
        <v>0</v>
      </c>
      <c r="E46" s="660">
        <f t="shared" si="42"/>
        <v>0</v>
      </c>
      <c r="F46" s="660">
        <f t="shared" si="42"/>
        <v>0</v>
      </c>
      <c r="G46" s="660">
        <f t="shared" si="42"/>
        <v>0</v>
      </c>
      <c r="H46" s="660">
        <f t="shared" si="42"/>
        <v>0</v>
      </c>
      <c r="I46" s="660">
        <f t="shared" si="42"/>
        <v>0</v>
      </c>
      <c r="J46" s="660">
        <f t="shared" si="42"/>
        <v>0</v>
      </c>
      <c r="K46" s="660">
        <f t="shared" si="42"/>
        <v>0</v>
      </c>
      <c r="L46" s="660">
        <f t="shared" si="42"/>
        <v>0</v>
      </c>
      <c r="M46" s="660">
        <f t="shared" si="42"/>
        <v>0</v>
      </c>
      <c r="N46" s="660">
        <f t="shared" si="42"/>
        <v>0</v>
      </c>
      <c r="O46" s="660">
        <f t="shared" si="42"/>
        <v>0</v>
      </c>
      <c r="P46" s="661">
        <f>SUM(D46:O46)</f>
        <v>0</v>
      </c>
      <c r="R46" s="634" t="s">
        <v>41</v>
      </c>
      <c r="S46" s="662">
        <f>D46</f>
        <v>0</v>
      </c>
      <c r="T46" s="662">
        <f t="shared" si="52"/>
        <v>0</v>
      </c>
      <c r="U46" s="662">
        <f t="shared" si="52"/>
        <v>0</v>
      </c>
      <c r="V46" s="662">
        <f t="shared" si="52"/>
        <v>0</v>
      </c>
      <c r="W46" s="662">
        <f t="shared" si="52"/>
        <v>0</v>
      </c>
      <c r="X46" s="662">
        <f t="shared" si="52"/>
        <v>0</v>
      </c>
      <c r="Y46" s="662">
        <f t="shared" si="52"/>
        <v>0</v>
      </c>
      <c r="Z46" s="662">
        <f t="shared" si="52"/>
        <v>0</v>
      </c>
      <c r="AA46" s="662">
        <f t="shared" si="52"/>
        <v>0</v>
      </c>
      <c r="AB46" s="662">
        <f t="shared" si="52"/>
        <v>0</v>
      </c>
      <c r="AC46" s="662">
        <f t="shared" si="52"/>
        <v>0</v>
      </c>
      <c r="AD46" s="662">
        <f t="shared" si="52"/>
        <v>0</v>
      </c>
      <c r="AE46" s="662">
        <f>AD46</f>
        <v>0</v>
      </c>
    </row>
    <row r="47" spans="2:32" s="634" customFormat="1" ht="12" x14ac:dyDescent="0.2">
      <c r="C47" s="634" t="s">
        <v>16568</v>
      </c>
      <c r="D47" s="660">
        <f t="shared" si="42"/>
        <v>0</v>
      </c>
      <c r="E47" s="660">
        <f t="shared" si="42"/>
        <v>0</v>
      </c>
      <c r="F47" s="660">
        <f t="shared" si="42"/>
        <v>0</v>
      </c>
      <c r="G47" s="660">
        <f t="shared" si="42"/>
        <v>0</v>
      </c>
      <c r="H47" s="660">
        <f t="shared" si="42"/>
        <v>0</v>
      </c>
      <c r="I47" s="660">
        <f t="shared" si="42"/>
        <v>0</v>
      </c>
      <c r="J47" s="660">
        <f t="shared" si="42"/>
        <v>0</v>
      </c>
      <c r="K47" s="660">
        <f t="shared" si="42"/>
        <v>0</v>
      </c>
      <c r="L47" s="660">
        <f t="shared" si="42"/>
        <v>0</v>
      </c>
      <c r="M47" s="660">
        <f t="shared" si="42"/>
        <v>0</v>
      </c>
      <c r="N47" s="660">
        <f t="shared" si="42"/>
        <v>0</v>
      </c>
      <c r="O47" s="660">
        <f t="shared" si="42"/>
        <v>0</v>
      </c>
      <c r="P47" s="661">
        <f t="shared" si="44"/>
        <v>0</v>
      </c>
      <c r="R47" s="634" t="s">
        <v>16568</v>
      </c>
      <c r="S47" s="662">
        <f t="shared" si="45"/>
        <v>0</v>
      </c>
      <c r="T47" s="662">
        <f t="shared" si="46"/>
        <v>0</v>
      </c>
      <c r="U47" s="662">
        <f t="shared" ref="U47:AD47" si="53">T47+F47</f>
        <v>0</v>
      </c>
      <c r="V47" s="662">
        <f t="shared" si="53"/>
        <v>0</v>
      </c>
      <c r="W47" s="662">
        <f t="shared" si="53"/>
        <v>0</v>
      </c>
      <c r="X47" s="662">
        <f t="shared" si="53"/>
        <v>0</v>
      </c>
      <c r="Y47" s="662">
        <f t="shared" si="53"/>
        <v>0</v>
      </c>
      <c r="Z47" s="662">
        <f t="shared" si="53"/>
        <v>0</v>
      </c>
      <c r="AA47" s="662">
        <f t="shared" si="53"/>
        <v>0</v>
      </c>
      <c r="AB47" s="662">
        <f t="shared" si="53"/>
        <v>0</v>
      </c>
      <c r="AC47" s="662">
        <f t="shared" si="53"/>
        <v>0</v>
      </c>
      <c r="AD47" s="662">
        <f t="shared" si="53"/>
        <v>0</v>
      </c>
      <c r="AE47" s="662">
        <f t="shared" si="48"/>
        <v>0</v>
      </c>
    </row>
    <row r="48" spans="2:32" s="634" customFormat="1" ht="12" x14ac:dyDescent="0.2">
      <c r="C48" s="634" t="s">
        <v>43</v>
      </c>
      <c r="D48" s="660">
        <f t="shared" si="42"/>
        <v>1666.6666666666667</v>
      </c>
      <c r="E48" s="660">
        <f t="shared" si="42"/>
        <v>1666.6666666666667</v>
      </c>
      <c r="F48" s="660">
        <f t="shared" si="42"/>
        <v>1666.6666666666667</v>
      </c>
      <c r="G48" s="660">
        <f t="shared" si="42"/>
        <v>1666.6666666666667</v>
      </c>
      <c r="H48" s="660">
        <f t="shared" si="42"/>
        <v>1666.6666666666667</v>
      </c>
      <c r="I48" s="660">
        <f t="shared" si="42"/>
        <v>1666.6666666666667</v>
      </c>
      <c r="J48" s="660">
        <f t="shared" si="42"/>
        <v>1666.6666666666667</v>
      </c>
      <c r="K48" s="660">
        <f t="shared" si="42"/>
        <v>1666.6666666666667</v>
      </c>
      <c r="L48" s="660">
        <f t="shared" si="42"/>
        <v>1666.6666666666667</v>
      </c>
      <c r="M48" s="660">
        <f t="shared" si="42"/>
        <v>1666.6666666666667</v>
      </c>
      <c r="N48" s="660">
        <f t="shared" si="42"/>
        <v>1666.6666666666667</v>
      </c>
      <c r="O48" s="660">
        <f t="shared" si="42"/>
        <v>1666.6666666666667</v>
      </c>
      <c r="P48" s="661">
        <f t="shared" si="44"/>
        <v>20000</v>
      </c>
      <c r="R48" s="634" t="s">
        <v>43</v>
      </c>
      <c r="S48" s="662">
        <f t="shared" si="45"/>
        <v>1666.6666666666667</v>
      </c>
      <c r="T48" s="662">
        <f t="shared" si="46"/>
        <v>3333.3333333333335</v>
      </c>
      <c r="U48" s="662">
        <f t="shared" ref="U48:AD48" si="54">T48+F48</f>
        <v>5000</v>
      </c>
      <c r="V48" s="662">
        <f t="shared" si="54"/>
        <v>6666.666666666667</v>
      </c>
      <c r="W48" s="662">
        <f t="shared" si="54"/>
        <v>8333.3333333333339</v>
      </c>
      <c r="X48" s="662">
        <f t="shared" si="54"/>
        <v>10000</v>
      </c>
      <c r="Y48" s="662">
        <f t="shared" si="54"/>
        <v>11666.666666666666</v>
      </c>
      <c r="Z48" s="662">
        <f t="shared" si="54"/>
        <v>13333.333333333332</v>
      </c>
      <c r="AA48" s="662">
        <f t="shared" si="54"/>
        <v>14999.999999999998</v>
      </c>
      <c r="AB48" s="662">
        <f t="shared" si="54"/>
        <v>16666.666666666664</v>
      </c>
      <c r="AC48" s="662">
        <f t="shared" si="54"/>
        <v>18333.333333333332</v>
      </c>
      <c r="AD48" s="662">
        <f t="shared" si="54"/>
        <v>20000</v>
      </c>
      <c r="AE48" s="662">
        <f t="shared" si="48"/>
        <v>20000</v>
      </c>
    </row>
    <row r="49" spans="3:31" s="634" customFormat="1" ht="12" x14ac:dyDescent="0.2">
      <c r="C49" s="634" t="s">
        <v>42</v>
      </c>
      <c r="D49" s="660">
        <f t="shared" ref="D49:O56" si="55">SUMIF($C$7:$C$34,$C49,D$7:D$34)</f>
        <v>1666.6666666666667</v>
      </c>
      <c r="E49" s="660">
        <f t="shared" si="55"/>
        <v>1666.6666666666667</v>
      </c>
      <c r="F49" s="660">
        <f t="shared" si="55"/>
        <v>1666.6666666666667</v>
      </c>
      <c r="G49" s="660">
        <f t="shared" si="55"/>
        <v>1666.6666666666667</v>
      </c>
      <c r="H49" s="660">
        <f t="shared" si="55"/>
        <v>1666.6666666666667</v>
      </c>
      <c r="I49" s="660">
        <f t="shared" si="55"/>
        <v>1666.6666666666667</v>
      </c>
      <c r="J49" s="660">
        <f t="shared" si="55"/>
        <v>1666.6666666666667</v>
      </c>
      <c r="K49" s="660">
        <f t="shared" si="55"/>
        <v>1666.6666666666667</v>
      </c>
      <c r="L49" s="660">
        <f t="shared" si="55"/>
        <v>1666.6666666666667</v>
      </c>
      <c r="M49" s="660">
        <f t="shared" si="55"/>
        <v>1666.6666666666667</v>
      </c>
      <c r="N49" s="660">
        <f t="shared" si="55"/>
        <v>1666.6666666666667</v>
      </c>
      <c r="O49" s="660">
        <f t="shared" si="55"/>
        <v>1666.6666666666667</v>
      </c>
      <c r="P49" s="661">
        <f t="shared" si="44"/>
        <v>20000</v>
      </c>
      <c r="R49" s="634" t="s">
        <v>42</v>
      </c>
      <c r="S49" s="662">
        <f t="shared" si="45"/>
        <v>1666.6666666666667</v>
      </c>
      <c r="T49" s="662">
        <f t="shared" si="46"/>
        <v>3333.3333333333335</v>
      </c>
      <c r="U49" s="662">
        <f t="shared" ref="U49:AD49" si="56">T49+F49</f>
        <v>5000</v>
      </c>
      <c r="V49" s="662">
        <f t="shared" si="56"/>
        <v>6666.666666666667</v>
      </c>
      <c r="W49" s="662">
        <f t="shared" si="56"/>
        <v>8333.3333333333339</v>
      </c>
      <c r="X49" s="662">
        <f t="shared" si="56"/>
        <v>10000</v>
      </c>
      <c r="Y49" s="662">
        <f t="shared" si="56"/>
        <v>11666.666666666666</v>
      </c>
      <c r="Z49" s="662">
        <f t="shared" si="56"/>
        <v>13333.333333333332</v>
      </c>
      <c r="AA49" s="662">
        <f t="shared" si="56"/>
        <v>14999.999999999998</v>
      </c>
      <c r="AB49" s="662">
        <f t="shared" si="56"/>
        <v>16666.666666666664</v>
      </c>
      <c r="AC49" s="662">
        <f t="shared" si="56"/>
        <v>18333.333333333332</v>
      </c>
      <c r="AD49" s="662">
        <f t="shared" si="56"/>
        <v>20000</v>
      </c>
      <c r="AE49" s="662">
        <f t="shared" si="48"/>
        <v>20000</v>
      </c>
    </row>
    <row r="50" spans="3:31" s="634" customFormat="1" ht="12" x14ac:dyDescent="0.2">
      <c r="C50" s="634" t="s">
        <v>38</v>
      </c>
      <c r="D50" s="660">
        <f t="shared" si="55"/>
        <v>416.66666666666669</v>
      </c>
      <c r="E50" s="660">
        <f t="shared" si="55"/>
        <v>416.66666666666669</v>
      </c>
      <c r="F50" s="660">
        <f t="shared" si="55"/>
        <v>416.66666666666669</v>
      </c>
      <c r="G50" s="660">
        <f t="shared" si="55"/>
        <v>416.66666666666669</v>
      </c>
      <c r="H50" s="660">
        <f t="shared" si="55"/>
        <v>416.66666666666669</v>
      </c>
      <c r="I50" s="660">
        <f t="shared" si="55"/>
        <v>416.66666666666669</v>
      </c>
      <c r="J50" s="660">
        <f t="shared" si="55"/>
        <v>416.66666666666669</v>
      </c>
      <c r="K50" s="660">
        <f t="shared" si="55"/>
        <v>416.66666666666669</v>
      </c>
      <c r="L50" s="660">
        <f t="shared" si="55"/>
        <v>416.66666666666669</v>
      </c>
      <c r="M50" s="660">
        <f t="shared" si="55"/>
        <v>416.66666666666669</v>
      </c>
      <c r="N50" s="660">
        <f t="shared" si="55"/>
        <v>416.66666666666669</v>
      </c>
      <c r="O50" s="660">
        <f t="shared" si="55"/>
        <v>416.66666666666669</v>
      </c>
      <c r="P50" s="661">
        <f t="shared" si="44"/>
        <v>5000</v>
      </c>
      <c r="R50" s="634" t="s">
        <v>38</v>
      </c>
      <c r="S50" s="662">
        <f t="shared" si="45"/>
        <v>416.66666666666669</v>
      </c>
      <c r="T50" s="662">
        <f t="shared" si="46"/>
        <v>833.33333333333337</v>
      </c>
      <c r="U50" s="662">
        <f t="shared" ref="U50:AD50" si="57">T50+F50</f>
        <v>1250</v>
      </c>
      <c r="V50" s="662">
        <f t="shared" si="57"/>
        <v>1666.6666666666667</v>
      </c>
      <c r="W50" s="662">
        <f t="shared" si="57"/>
        <v>2083.3333333333335</v>
      </c>
      <c r="X50" s="662">
        <f t="shared" si="57"/>
        <v>2500</v>
      </c>
      <c r="Y50" s="662">
        <f t="shared" si="57"/>
        <v>2916.6666666666665</v>
      </c>
      <c r="Z50" s="662">
        <f t="shared" si="57"/>
        <v>3333.333333333333</v>
      </c>
      <c r="AA50" s="662">
        <f t="shared" si="57"/>
        <v>3749.9999999999995</v>
      </c>
      <c r="AB50" s="662">
        <f t="shared" si="57"/>
        <v>4166.6666666666661</v>
      </c>
      <c r="AC50" s="662">
        <f t="shared" si="57"/>
        <v>4583.333333333333</v>
      </c>
      <c r="AD50" s="662">
        <f t="shared" si="57"/>
        <v>5000</v>
      </c>
      <c r="AE50" s="662">
        <f t="shared" si="48"/>
        <v>5000</v>
      </c>
    </row>
    <row r="51" spans="3:31" s="634" customFormat="1" ht="12" x14ac:dyDescent="0.2">
      <c r="C51" s="634" t="s">
        <v>186</v>
      </c>
      <c r="D51" s="660">
        <f t="shared" si="55"/>
        <v>416.66666666666669</v>
      </c>
      <c r="E51" s="660">
        <f t="shared" si="55"/>
        <v>416.66666666666669</v>
      </c>
      <c r="F51" s="660">
        <f t="shared" si="55"/>
        <v>416.66666666666669</v>
      </c>
      <c r="G51" s="660">
        <f t="shared" si="55"/>
        <v>416.66666666666669</v>
      </c>
      <c r="H51" s="660">
        <f t="shared" si="55"/>
        <v>416.66666666666669</v>
      </c>
      <c r="I51" s="660">
        <f t="shared" si="55"/>
        <v>416.66666666666669</v>
      </c>
      <c r="J51" s="660">
        <f t="shared" si="55"/>
        <v>416.66666666666669</v>
      </c>
      <c r="K51" s="660">
        <f t="shared" si="55"/>
        <v>416.66666666666669</v>
      </c>
      <c r="L51" s="660">
        <f t="shared" si="55"/>
        <v>416.66666666666669</v>
      </c>
      <c r="M51" s="660">
        <f t="shared" si="55"/>
        <v>416.66666666666669</v>
      </c>
      <c r="N51" s="660">
        <f t="shared" si="55"/>
        <v>416.66666666666669</v>
      </c>
      <c r="O51" s="660">
        <f t="shared" si="55"/>
        <v>416.66666666666669</v>
      </c>
      <c r="P51" s="661">
        <f t="shared" si="44"/>
        <v>5000</v>
      </c>
      <c r="R51" s="634" t="s">
        <v>186</v>
      </c>
      <c r="S51" s="662">
        <f t="shared" si="45"/>
        <v>416.66666666666669</v>
      </c>
      <c r="T51" s="662">
        <f t="shared" si="46"/>
        <v>833.33333333333337</v>
      </c>
      <c r="U51" s="662">
        <f t="shared" ref="U51:AD51" si="58">T51+F51</f>
        <v>1250</v>
      </c>
      <c r="V51" s="662">
        <f t="shared" si="58"/>
        <v>1666.6666666666667</v>
      </c>
      <c r="W51" s="662">
        <f t="shared" si="58"/>
        <v>2083.3333333333335</v>
      </c>
      <c r="X51" s="662">
        <f t="shared" si="58"/>
        <v>2500</v>
      </c>
      <c r="Y51" s="662">
        <f t="shared" si="58"/>
        <v>2916.6666666666665</v>
      </c>
      <c r="Z51" s="662">
        <f t="shared" si="58"/>
        <v>3333.333333333333</v>
      </c>
      <c r="AA51" s="662">
        <f t="shared" si="58"/>
        <v>3749.9999999999995</v>
      </c>
      <c r="AB51" s="662">
        <f t="shared" si="58"/>
        <v>4166.6666666666661</v>
      </c>
      <c r="AC51" s="662">
        <f t="shared" si="58"/>
        <v>4583.333333333333</v>
      </c>
      <c r="AD51" s="662">
        <f t="shared" si="58"/>
        <v>5000</v>
      </c>
      <c r="AE51" s="662">
        <f t="shared" si="48"/>
        <v>5000</v>
      </c>
    </row>
    <row r="52" spans="3:31" s="634" customFormat="1" ht="12" x14ac:dyDescent="0.2">
      <c r="C52" s="634" t="s">
        <v>19843</v>
      </c>
      <c r="D52" s="660">
        <f t="shared" si="55"/>
        <v>0</v>
      </c>
      <c r="E52" s="660">
        <f t="shared" si="55"/>
        <v>0</v>
      </c>
      <c r="F52" s="660">
        <f t="shared" si="55"/>
        <v>0</v>
      </c>
      <c r="G52" s="660">
        <f t="shared" si="55"/>
        <v>0</v>
      </c>
      <c r="H52" s="660">
        <f t="shared" si="55"/>
        <v>0</v>
      </c>
      <c r="I52" s="660">
        <f t="shared" si="55"/>
        <v>0</v>
      </c>
      <c r="J52" s="660">
        <f t="shared" si="55"/>
        <v>0</v>
      </c>
      <c r="K52" s="660">
        <f t="shared" si="55"/>
        <v>0</v>
      </c>
      <c r="L52" s="660">
        <f t="shared" si="55"/>
        <v>0</v>
      </c>
      <c r="M52" s="660">
        <f t="shared" si="55"/>
        <v>0</v>
      </c>
      <c r="N52" s="660">
        <f t="shared" si="55"/>
        <v>0</v>
      </c>
      <c r="O52" s="660">
        <f t="shared" si="55"/>
        <v>0</v>
      </c>
      <c r="P52" s="661">
        <f>SUM(D52:O52)</f>
        <v>0</v>
      </c>
      <c r="R52" s="634" t="s">
        <v>19843</v>
      </c>
      <c r="S52" s="662">
        <f>D52</f>
        <v>0</v>
      </c>
      <c r="T52" s="662">
        <f t="shared" ref="T52:AD52" si="59">S52+E52</f>
        <v>0</v>
      </c>
      <c r="U52" s="662">
        <f t="shared" si="59"/>
        <v>0</v>
      </c>
      <c r="V52" s="662">
        <f t="shared" si="59"/>
        <v>0</v>
      </c>
      <c r="W52" s="662">
        <f t="shared" si="59"/>
        <v>0</v>
      </c>
      <c r="X52" s="662">
        <f t="shared" si="59"/>
        <v>0</v>
      </c>
      <c r="Y52" s="662">
        <f t="shared" si="59"/>
        <v>0</v>
      </c>
      <c r="Z52" s="662">
        <f t="shared" si="59"/>
        <v>0</v>
      </c>
      <c r="AA52" s="662">
        <f t="shared" si="59"/>
        <v>0</v>
      </c>
      <c r="AB52" s="662">
        <f t="shared" si="59"/>
        <v>0</v>
      </c>
      <c r="AC52" s="662">
        <f t="shared" si="59"/>
        <v>0</v>
      </c>
      <c r="AD52" s="662">
        <f t="shared" si="59"/>
        <v>0</v>
      </c>
      <c r="AE52" s="662">
        <f>AD52</f>
        <v>0</v>
      </c>
    </row>
    <row r="53" spans="3:31" s="634" customFormat="1" ht="12" x14ac:dyDescent="0.2">
      <c r="C53" s="634" t="s">
        <v>16721</v>
      </c>
      <c r="D53" s="660">
        <f>SUMIF($C$7:$C$34,$C53,D$7:D$34)</f>
        <v>16666.666666666668</v>
      </c>
      <c r="E53" s="660">
        <f t="shared" si="55"/>
        <v>16666.666666666668</v>
      </c>
      <c r="F53" s="660">
        <f t="shared" si="55"/>
        <v>16666.666666666668</v>
      </c>
      <c r="G53" s="660">
        <f t="shared" si="55"/>
        <v>16666.666666666668</v>
      </c>
      <c r="H53" s="660">
        <f t="shared" si="55"/>
        <v>16666.666666666668</v>
      </c>
      <c r="I53" s="660">
        <f t="shared" si="55"/>
        <v>16666.666666666668</v>
      </c>
      <c r="J53" s="660">
        <f t="shared" si="55"/>
        <v>16666.666666666668</v>
      </c>
      <c r="K53" s="660">
        <f t="shared" si="55"/>
        <v>16666.666666666668</v>
      </c>
      <c r="L53" s="660">
        <f t="shared" si="55"/>
        <v>16666.666666666668</v>
      </c>
      <c r="M53" s="660">
        <f t="shared" si="55"/>
        <v>16666.666666666668</v>
      </c>
      <c r="N53" s="660">
        <f t="shared" si="55"/>
        <v>16666.666666666668</v>
      </c>
      <c r="O53" s="660">
        <f t="shared" si="55"/>
        <v>16666.666666666668</v>
      </c>
      <c r="P53" s="661">
        <f t="shared" si="44"/>
        <v>199999.99999999997</v>
      </c>
      <c r="R53" s="634" t="s">
        <v>1318</v>
      </c>
      <c r="S53" s="662">
        <f t="shared" si="45"/>
        <v>16666.666666666668</v>
      </c>
      <c r="T53" s="662">
        <f t="shared" si="46"/>
        <v>33333.333333333336</v>
      </c>
      <c r="U53" s="662">
        <f t="shared" ref="U53:AD53" si="60">T53+F53</f>
        <v>50000</v>
      </c>
      <c r="V53" s="662">
        <f t="shared" si="60"/>
        <v>66666.666666666672</v>
      </c>
      <c r="W53" s="662">
        <f t="shared" si="60"/>
        <v>83333.333333333343</v>
      </c>
      <c r="X53" s="662">
        <f t="shared" si="60"/>
        <v>100000.00000000001</v>
      </c>
      <c r="Y53" s="662">
        <f t="shared" si="60"/>
        <v>116666.66666666669</v>
      </c>
      <c r="Z53" s="662">
        <f t="shared" si="60"/>
        <v>133333.33333333334</v>
      </c>
      <c r="AA53" s="662">
        <f t="shared" si="60"/>
        <v>150000</v>
      </c>
      <c r="AB53" s="662">
        <f t="shared" si="60"/>
        <v>166666.66666666666</v>
      </c>
      <c r="AC53" s="662">
        <f t="shared" si="60"/>
        <v>183333.33333333331</v>
      </c>
      <c r="AD53" s="662">
        <f t="shared" si="60"/>
        <v>199999.99999999997</v>
      </c>
      <c r="AE53" s="662">
        <f t="shared" si="48"/>
        <v>199999.99999999997</v>
      </c>
    </row>
    <row r="54" spans="3:31" s="634" customFormat="1" ht="12" x14ac:dyDescent="0.2">
      <c r="C54" s="634" t="s">
        <v>15009</v>
      </c>
      <c r="D54" s="660">
        <f t="shared" si="55"/>
        <v>0</v>
      </c>
      <c r="E54" s="660">
        <f t="shared" si="55"/>
        <v>0</v>
      </c>
      <c r="F54" s="660">
        <f t="shared" si="55"/>
        <v>0</v>
      </c>
      <c r="G54" s="660">
        <f t="shared" si="55"/>
        <v>0</v>
      </c>
      <c r="H54" s="660">
        <f t="shared" si="55"/>
        <v>0</v>
      </c>
      <c r="I54" s="660">
        <f t="shared" si="55"/>
        <v>0</v>
      </c>
      <c r="J54" s="660">
        <f t="shared" si="55"/>
        <v>0</v>
      </c>
      <c r="K54" s="660">
        <f t="shared" si="55"/>
        <v>0</v>
      </c>
      <c r="L54" s="660">
        <f t="shared" si="55"/>
        <v>0</v>
      </c>
      <c r="M54" s="660">
        <f t="shared" si="55"/>
        <v>0</v>
      </c>
      <c r="N54" s="660">
        <f t="shared" si="55"/>
        <v>0</v>
      </c>
      <c r="O54" s="660">
        <f t="shared" si="55"/>
        <v>0</v>
      </c>
      <c r="P54" s="661">
        <f>SUM(D54:O54)</f>
        <v>0</v>
      </c>
      <c r="R54" s="634" t="s">
        <v>1318</v>
      </c>
      <c r="S54" s="662">
        <f>D54</f>
        <v>0</v>
      </c>
      <c r="T54" s="662">
        <f t="shared" ref="T54:AD54" si="61">S54+E54</f>
        <v>0</v>
      </c>
      <c r="U54" s="662">
        <f t="shared" si="61"/>
        <v>0</v>
      </c>
      <c r="V54" s="662">
        <f t="shared" si="61"/>
        <v>0</v>
      </c>
      <c r="W54" s="662">
        <f t="shared" si="61"/>
        <v>0</v>
      </c>
      <c r="X54" s="662">
        <f t="shared" si="61"/>
        <v>0</v>
      </c>
      <c r="Y54" s="662">
        <f t="shared" si="61"/>
        <v>0</v>
      </c>
      <c r="Z54" s="662">
        <f t="shared" si="61"/>
        <v>0</v>
      </c>
      <c r="AA54" s="662">
        <f t="shared" si="61"/>
        <v>0</v>
      </c>
      <c r="AB54" s="662">
        <f t="shared" si="61"/>
        <v>0</v>
      </c>
      <c r="AC54" s="662">
        <f t="shared" si="61"/>
        <v>0</v>
      </c>
      <c r="AD54" s="662">
        <f t="shared" si="61"/>
        <v>0</v>
      </c>
      <c r="AE54" s="662">
        <f>AD54</f>
        <v>0</v>
      </c>
    </row>
    <row r="55" spans="3:31" s="634" customFormat="1" ht="12" x14ac:dyDescent="0.2">
      <c r="C55" s="634" t="s">
        <v>35</v>
      </c>
      <c r="D55" s="660">
        <f t="shared" si="55"/>
        <v>833.33333333333337</v>
      </c>
      <c r="E55" s="660">
        <f t="shared" si="55"/>
        <v>833.33333333333337</v>
      </c>
      <c r="F55" s="660">
        <f t="shared" si="55"/>
        <v>833.33333333333337</v>
      </c>
      <c r="G55" s="660">
        <f t="shared" si="55"/>
        <v>833.33333333333337</v>
      </c>
      <c r="H55" s="660">
        <f t="shared" si="55"/>
        <v>833.33333333333337</v>
      </c>
      <c r="I55" s="660">
        <f t="shared" si="55"/>
        <v>833.33333333333337</v>
      </c>
      <c r="J55" s="660">
        <f t="shared" si="55"/>
        <v>833.33333333333337</v>
      </c>
      <c r="K55" s="660">
        <f t="shared" si="55"/>
        <v>833.33333333333337</v>
      </c>
      <c r="L55" s="660">
        <f t="shared" si="55"/>
        <v>833.33333333333337</v>
      </c>
      <c r="M55" s="660">
        <f t="shared" si="55"/>
        <v>833.33333333333337</v>
      </c>
      <c r="N55" s="660">
        <f t="shared" si="55"/>
        <v>833.33333333333337</v>
      </c>
      <c r="O55" s="660">
        <f t="shared" si="55"/>
        <v>833.33333333333337</v>
      </c>
      <c r="P55" s="661">
        <f t="shared" si="44"/>
        <v>10000</v>
      </c>
      <c r="R55" s="634" t="s">
        <v>35</v>
      </c>
      <c r="S55" s="662">
        <f t="shared" si="45"/>
        <v>833.33333333333337</v>
      </c>
      <c r="T55" s="662">
        <f t="shared" si="46"/>
        <v>1666.6666666666667</v>
      </c>
      <c r="U55" s="662">
        <f t="shared" ref="U55:AD55" si="62">T55+F55</f>
        <v>2500</v>
      </c>
      <c r="V55" s="662">
        <f t="shared" si="62"/>
        <v>3333.3333333333335</v>
      </c>
      <c r="W55" s="662">
        <f t="shared" si="62"/>
        <v>4166.666666666667</v>
      </c>
      <c r="X55" s="662">
        <f t="shared" si="62"/>
        <v>5000</v>
      </c>
      <c r="Y55" s="662">
        <f t="shared" si="62"/>
        <v>5833.333333333333</v>
      </c>
      <c r="Z55" s="662">
        <f t="shared" si="62"/>
        <v>6666.6666666666661</v>
      </c>
      <c r="AA55" s="662">
        <f t="shared" si="62"/>
        <v>7499.9999999999991</v>
      </c>
      <c r="AB55" s="662">
        <f t="shared" si="62"/>
        <v>8333.3333333333321</v>
      </c>
      <c r="AC55" s="662">
        <f t="shared" si="62"/>
        <v>9166.6666666666661</v>
      </c>
      <c r="AD55" s="662">
        <f t="shared" si="62"/>
        <v>10000</v>
      </c>
      <c r="AE55" s="662">
        <f t="shared" si="48"/>
        <v>10000</v>
      </c>
    </row>
    <row r="56" spans="3:31" s="634" customFormat="1" ht="12" x14ac:dyDescent="0.2">
      <c r="C56" s="634" t="s">
        <v>34</v>
      </c>
      <c r="D56" s="660">
        <f t="shared" si="55"/>
        <v>40000</v>
      </c>
      <c r="E56" s="660">
        <f t="shared" si="55"/>
        <v>40000</v>
      </c>
      <c r="F56" s="660">
        <f t="shared" si="55"/>
        <v>40000</v>
      </c>
      <c r="G56" s="660">
        <f t="shared" si="55"/>
        <v>40000</v>
      </c>
      <c r="H56" s="660">
        <f t="shared" si="55"/>
        <v>40000</v>
      </c>
      <c r="I56" s="660">
        <f t="shared" si="55"/>
        <v>40000</v>
      </c>
      <c r="J56" s="660">
        <f t="shared" si="55"/>
        <v>40000</v>
      </c>
      <c r="K56" s="660">
        <f t="shared" si="55"/>
        <v>40000</v>
      </c>
      <c r="L56" s="660">
        <f t="shared" si="55"/>
        <v>40000</v>
      </c>
      <c r="M56" s="660">
        <f t="shared" si="55"/>
        <v>40000</v>
      </c>
      <c r="N56" s="660">
        <f t="shared" si="55"/>
        <v>40000</v>
      </c>
      <c r="O56" s="660">
        <f t="shared" si="55"/>
        <v>40000</v>
      </c>
      <c r="P56" s="661">
        <f>SUM(D56:O56)</f>
        <v>480000</v>
      </c>
      <c r="R56" s="634" t="s">
        <v>34</v>
      </c>
      <c r="S56" s="662">
        <f>D56</f>
        <v>40000</v>
      </c>
      <c r="T56" s="662">
        <f t="shared" ref="T56:AD56" si="63">S56+E56</f>
        <v>80000</v>
      </c>
      <c r="U56" s="662">
        <f t="shared" si="63"/>
        <v>120000</v>
      </c>
      <c r="V56" s="662">
        <f t="shared" si="63"/>
        <v>160000</v>
      </c>
      <c r="W56" s="662">
        <f t="shared" si="63"/>
        <v>200000</v>
      </c>
      <c r="X56" s="662">
        <f t="shared" si="63"/>
        <v>240000</v>
      </c>
      <c r="Y56" s="662">
        <f t="shared" si="63"/>
        <v>280000</v>
      </c>
      <c r="Z56" s="662">
        <f t="shared" si="63"/>
        <v>320000</v>
      </c>
      <c r="AA56" s="662">
        <f t="shared" si="63"/>
        <v>360000</v>
      </c>
      <c r="AB56" s="662">
        <f t="shared" si="63"/>
        <v>400000</v>
      </c>
      <c r="AC56" s="662">
        <f t="shared" si="63"/>
        <v>440000</v>
      </c>
      <c r="AD56" s="662">
        <f t="shared" si="63"/>
        <v>480000</v>
      </c>
      <c r="AE56" s="662">
        <f>AD56</f>
        <v>480000</v>
      </c>
    </row>
    <row r="57" spans="3:31" s="634" customFormat="1" ht="12" x14ac:dyDescent="0.2">
      <c r="C57" s="626"/>
      <c r="D57" s="661">
        <f>SUM(D39:D56)</f>
        <v>85833.333333333343</v>
      </c>
      <c r="E57" s="661">
        <f t="shared" ref="E57:O57" si="64">SUM(E39:E56)</f>
        <v>85833.333333333343</v>
      </c>
      <c r="F57" s="661">
        <f t="shared" si="64"/>
        <v>85833.333333333343</v>
      </c>
      <c r="G57" s="661">
        <f t="shared" si="64"/>
        <v>85833.333333333343</v>
      </c>
      <c r="H57" s="661">
        <f t="shared" si="64"/>
        <v>85833.333333333343</v>
      </c>
      <c r="I57" s="661">
        <f t="shared" si="64"/>
        <v>85833.333333333343</v>
      </c>
      <c r="J57" s="661">
        <f t="shared" si="64"/>
        <v>85833.333333333343</v>
      </c>
      <c r="K57" s="661">
        <f t="shared" si="64"/>
        <v>85833.333333333343</v>
      </c>
      <c r="L57" s="661">
        <f t="shared" si="64"/>
        <v>85833.333333333343</v>
      </c>
      <c r="M57" s="661">
        <f t="shared" si="64"/>
        <v>85833.333333333343</v>
      </c>
      <c r="N57" s="661">
        <f t="shared" si="64"/>
        <v>85833.333333333343</v>
      </c>
      <c r="O57" s="661">
        <f t="shared" si="64"/>
        <v>85833.333333333343</v>
      </c>
      <c r="P57" s="661">
        <f>SUM(P39:P56)</f>
        <v>1030000</v>
      </c>
      <c r="S57" s="661">
        <f>SUM(S39:S56)</f>
        <v>85833.333333333343</v>
      </c>
      <c r="T57" s="661">
        <f t="shared" ref="T57:AD57" si="65">SUM(T39:T56)</f>
        <v>171666.66666666669</v>
      </c>
      <c r="U57" s="661">
        <f t="shared" si="65"/>
        <v>257500</v>
      </c>
      <c r="V57" s="661">
        <f t="shared" si="65"/>
        <v>343333.33333333337</v>
      </c>
      <c r="W57" s="661">
        <f t="shared" si="65"/>
        <v>429166.66666666669</v>
      </c>
      <c r="X57" s="661">
        <f t="shared" si="65"/>
        <v>515000</v>
      </c>
      <c r="Y57" s="661">
        <f t="shared" si="65"/>
        <v>600833.33333333326</v>
      </c>
      <c r="Z57" s="661">
        <f t="shared" si="65"/>
        <v>686666.66666666674</v>
      </c>
      <c r="AA57" s="661">
        <f t="shared" si="65"/>
        <v>772500</v>
      </c>
      <c r="AB57" s="661">
        <f t="shared" si="65"/>
        <v>858333.33333333326</v>
      </c>
      <c r="AC57" s="661">
        <f t="shared" si="65"/>
        <v>944166.66666666651</v>
      </c>
      <c r="AD57" s="661">
        <f t="shared" si="65"/>
        <v>1030000</v>
      </c>
      <c r="AE57" s="661">
        <f>SUM(AE39:AE56)</f>
        <v>1030000</v>
      </c>
    </row>
    <row r="58" spans="3:31" s="643" customFormat="1" ht="12" x14ac:dyDescent="0.2">
      <c r="C58" s="335"/>
    </row>
    <row r="59" spans="3:31" s="643" customFormat="1" ht="12" x14ac:dyDescent="0.2">
      <c r="C59" s="335"/>
      <c r="D59" s="663"/>
    </row>
    <row r="60" spans="3:31" s="643" customFormat="1" ht="12" x14ac:dyDescent="0.2">
      <c r="C60" s="335"/>
    </row>
    <row r="61" spans="3:31" s="643" customFormat="1" ht="12" x14ac:dyDescent="0.2">
      <c r="C61" s="335"/>
      <c r="D61" s="664"/>
    </row>
    <row r="62" spans="3:31" s="643" customFormat="1" ht="12" x14ac:dyDescent="0.2">
      <c r="C62" s="335"/>
    </row>
    <row r="63" spans="3:31" s="643" customFormat="1" ht="12" x14ac:dyDescent="0.2">
      <c r="C63" s="335"/>
    </row>
    <row r="64" spans="3:31" s="643" customFormat="1" ht="12" x14ac:dyDescent="0.2">
      <c r="C64" s="335"/>
    </row>
    <row r="65" s="643" customFormat="1" ht="12" x14ac:dyDescent="0.2"/>
    <row r="66" s="643" customFormat="1" ht="12" x14ac:dyDescent="0.2"/>
    <row r="67" x14ac:dyDescent="0.25"/>
    <row r="68" x14ac:dyDescent="0.25"/>
    <row r="69" x14ac:dyDescent="0.25"/>
    <row r="70" x14ac:dyDescent="0.25"/>
    <row r="71" x14ac:dyDescent="0.25"/>
    <row r="72" x14ac:dyDescent="0.25"/>
    <row r="73" x14ac:dyDescent="0.25"/>
    <row r="74" x14ac:dyDescent="0.25"/>
    <row r="75" x14ac:dyDescent="0.25"/>
    <row r="76" x14ac:dyDescent="0.25"/>
    <row r="77" x14ac:dyDescent="0.25"/>
    <row r="78" x14ac:dyDescent="0.25"/>
    <row r="79" x14ac:dyDescent="0.25"/>
    <row r="80" x14ac:dyDescent="0.25"/>
    <row r="81" x14ac:dyDescent="0.25"/>
    <row r="82" x14ac:dyDescent="0.25"/>
    <row r="83" x14ac:dyDescent="0.25"/>
    <row r="84" x14ac:dyDescent="0.25"/>
    <row r="85" x14ac:dyDescent="0.25"/>
    <row r="86" x14ac:dyDescent="0.25"/>
    <row r="87" x14ac:dyDescent="0.25"/>
    <row r="88" x14ac:dyDescent="0.25"/>
    <row r="89" x14ac:dyDescent="0.25"/>
    <row r="90" x14ac:dyDescent="0.25"/>
    <row r="91" x14ac:dyDescent="0.25"/>
    <row r="92" x14ac:dyDescent="0.25"/>
    <row r="93" x14ac:dyDescent="0.25"/>
    <row r="94" x14ac:dyDescent="0.25"/>
    <row r="95" x14ac:dyDescent="0.25"/>
    <row r="96" x14ac:dyDescent="0.25"/>
    <row r="97" x14ac:dyDescent="0.25"/>
    <row r="98" x14ac:dyDescent="0.25"/>
    <row r="99" x14ac:dyDescent="0.25"/>
  </sheetData>
  <mergeCells count="3">
    <mergeCell ref="B4:B5"/>
    <mergeCell ref="D2:O2"/>
    <mergeCell ref="S2:AD2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9963A-B28E-44C3-AE9E-228B2F1CCFB5}">
  <sheetPr>
    <tabColor theme="1"/>
  </sheetPr>
  <dimension ref="A1:Q34"/>
  <sheetViews>
    <sheetView showGridLines="0" workbookViewId="0">
      <selection activeCell="E8" sqref="E8"/>
    </sheetView>
  </sheetViews>
  <sheetFormatPr defaultColWidth="0" defaultRowHeight="0" customHeight="1" zeroHeight="1" x14ac:dyDescent="0.25"/>
  <cols>
    <col min="1" max="1" width="7" style="436" customWidth="1"/>
    <col min="2" max="2" width="43.5703125" style="436" bestFit="1" customWidth="1"/>
    <col min="3" max="14" width="14.85546875" style="436" customWidth="1"/>
    <col min="15" max="15" width="8.5703125" style="436" customWidth="1"/>
    <col min="16" max="16" width="14.5703125" style="436" bestFit="1" customWidth="1"/>
    <col min="17" max="17" width="8.5703125" style="436" customWidth="1"/>
    <col min="18" max="16384" width="8.5703125" style="436" hidden="1"/>
  </cols>
  <sheetData>
    <row r="1" spans="1:16" ht="23.25" x14ac:dyDescent="0.35">
      <c r="A1" s="435" t="s">
        <v>22387</v>
      </c>
    </row>
    <row r="2" spans="1:16" ht="15" x14ac:dyDescent="0.25"/>
    <row r="3" spans="1:16" ht="15.75" x14ac:dyDescent="0.25">
      <c r="B3" s="504" t="s">
        <v>19845</v>
      </c>
      <c r="C3" s="504" t="s">
        <v>19846</v>
      </c>
      <c r="D3" s="488"/>
      <c r="E3" s="488"/>
      <c r="F3" s="488"/>
      <c r="G3" s="488"/>
      <c r="H3" s="488"/>
      <c r="I3" s="488"/>
      <c r="J3" s="488"/>
      <c r="K3" s="488"/>
      <c r="L3" s="488"/>
      <c r="M3" s="488"/>
      <c r="N3" s="488"/>
      <c r="P3" s="488"/>
    </row>
    <row r="4" spans="1:16" ht="15.75" x14ac:dyDescent="0.25">
      <c r="B4" s="504" t="s">
        <v>401</v>
      </c>
      <c r="C4" s="615">
        <v>306000</v>
      </c>
      <c r="D4" s="489"/>
      <c r="E4" s="489"/>
      <c r="F4" s="489"/>
      <c r="G4" s="489"/>
      <c r="H4" s="489"/>
      <c r="I4" s="489"/>
      <c r="J4" s="489"/>
      <c r="K4" s="489"/>
      <c r="L4" s="489"/>
      <c r="M4" s="489"/>
      <c r="N4" s="489"/>
      <c r="P4" s="490"/>
    </row>
    <row r="5" spans="1:16" ht="15.75" x14ac:dyDescent="0.25">
      <c r="B5" s="335" t="s">
        <v>400</v>
      </c>
      <c r="C5" s="720">
        <v>120000</v>
      </c>
      <c r="D5" s="491"/>
      <c r="E5" s="491"/>
      <c r="F5" s="491"/>
      <c r="G5" s="491"/>
      <c r="H5" s="491"/>
      <c r="I5" s="491"/>
      <c r="J5" s="491"/>
      <c r="K5" s="491"/>
      <c r="L5" s="491"/>
      <c r="M5" s="491"/>
      <c r="N5" s="491"/>
      <c r="O5" s="492"/>
      <c r="P5" s="492"/>
    </row>
    <row r="6" spans="1:16" ht="15.75" x14ac:dyDescent="0.25">
      <c r="B6" s="335" t="s">
        <v>16772</v>
      </c>
      <c r="C6" s="720">
        <v>20000</v>
      </c>
      <c r="D6" s="491"/>
      <c r="E6" s="491"/>
      <c r="F6" s="491"/>
      <c r="G6" s="491"/>
      <c r="H6" s="491"/>
      <c r="I6" s="491"/>
      <c r="J6" s="491"/>
      <c r="K6" s="491"/>
      <c r="L6" s="491"/>
      <c r="M6" s="491"/>
      <c r="N6" s="491"/>
      <c r="O6" s="492"/>
      <c r="P6" s="492"/>
    </row>
    <row r="7" spans="1:16" ht="15" x14ac:dyDescent="0.25">
      <c r="B7" s="335" t="s">
        <v>399</v>
      </c>
      <c r="C7" s="720">
        <v>20000</v>
      </c>
    </row>
    <row r="8" spans="1:16" ht="15" x14ac:dyDescent="0.25">
      <c r="B8" s="335" t="s">
        <v>395</v>
      </c>
      <c r="C8" s="720">
        <v>5000</v>
      </c>
    </row>
    <row r="9" spans="1:16" ht="15.75" x14ac:dyDescent="0.25">
      <c r="B9" s="335" t="s">
        <v>392</v>
      </c>
      <c r="C9" s="720">
        <v>36000</v>
      </c>
      <c r="D9" s="488"/>
      <c r="E9" s="488"/>
      <c r="F9" s="488"/>
      <c r="G9" s="488"/>
      <c r="H9" s="488"/>
      <c r="I9" s="488"/>
      <c r="J9" s="488"/>
      <c r="K9" s="488"/>
      <c r="L9" s="488"/>
      <c r="M9" s="488"/>
      <c r="N9" s="488"/>
      <c r="P9" s="488"/>
    </row>
    <row r="10" spans="1:16" ht="15" x14ac:dyDescent="0.25">
      <c r="B10" s="335" t="s">
        <v>397</v>
      </c>
      <c r="C10" s="720">
        <v>15000</v>
      </c>
      <c r="D10" s="498"/>
      <c r="E10" s="498"/>
      <c r="F10" s="498"/>
      <c r="G10" s="498"/>
      <c r="H10" s="498"/>
      <c r="I10" s="498"/>
      <c r="J10" s="498"/>
      <c r="K10" s="498"/>
      <c r="L10" s="498"/>
      <c r="M10" s="498"/>
      <c r="N10" s="498"/>
      <c r="O10" s="499"/>
      <c r="P10" s="498"/>
    </row>
    <row r="11" spans="1:16" ht="15" x14ac:dyDescent="0.25">
      <c r="B11" s="335" t="s">
        <v>19847</v>
      </c>
      <c r="C11" s="720">
        <v>10000</v>
      </c>
      <c r="D11" s="501"/>
      <c r="E11" s="501"/>
      <c r="F11" s="501"/>
      <c r="G11" s="501"/>
      <c r="H11" s="501"/>
      <c r="I11" s="501"/>
      <c r="J11" s="501"/>
      <c r="K11" s="501"/>
      <c r="L11" s="501"/>
      <c r="M11" s="501"/>
      <c r="N11" s="501"/>
      <c r="P11" s="501"/>
    </row>
    <row r="12" spans="1:16" ht="15" x14ac:dyDescent="0.25">
      <c r="B12" s="335" t="s">
        <v>38</v>
      </c>
      <c r="C12" s="720">
        <v>5000</v>
      </c>
      <c r="D12" s="501"/>
      <c r="E12" s="501"/>
      <c r="F12" s="501"/>
      <c r="G12" s="501"/>
      <c r="H12" s="501"/>
      <c r="I12" s="501"/>
      <c r="J12" s="501"/>
      <c r="K12" s="501"/>
      <c r="L12" s="501"/>
      <c r="M12" s="501"/>
      <c r="N12" s="501"/>
      <c r="P12" s="501"/>
    </row>
    <row r="13" spans="1:16" ht="15" x14ac:dyDescent="0.25">
      <c r="B13" s="335" t="s">
        <v>19848</v>
      </c>
      <c r="C13" s="720">
        <v>45000</v>
      </c>
      <c r="D13" s="501"/>
      <c r="E13" s="501"/>
      <c r="F13" s="501"/>
      <c r="G13" s="501"/>
      <c r="H13" s="501"/>
      <c r="I13" s="501"/>
      <c r="J13" s="501"/>
      <c r="K13" s="501"/>
      <c r="L13" s="501"/>
      <c r="M13" s="501"/>
      <c r="N13" s="501"/>
      <c r="P13" s="501"/>
    </row>
    <row r="14" spans="1:16" ht="15" x14ac:dyDescent="0.25">
      <c r="B14" s="335" t="s">
        <v>19849</v>
      </c>
      <c r="C14" s="720">
        <v>5000</v>
      </c>
      <c r="D14" s="501"/>
      <c r="E14" s="501"/>
      <c r="F14" s="501"/>
      <c r="G14" s="501"/>
      <c r="H14" s="501"/>
      <c r="I14" s="501"/>
      <c r="J14" s="501"/>
      <c r="K14" s="501"/>
      <c r="L14" s="501"/>
      <c r="M14" s="501"/>
      <c r="N14" s="501"/>
      <c r="P14" s="501"/>
    </row>
    <row r="15" spans="1:16" ht="15" x14ac:dyDescent="0.25">
      <c r="B15" s="335" t="s">
        <v>391</v>
      </c>
      <c r="C15" s="720">
        <v>25000</v>
      </c>
      <c r="D15" s="501"/>
      <c r="E15" s="501"/>
      <c r="F15" s="501"/>
      <c r="G15" s="501"/>
      <c r="H15" s="501"/>
      <c r="I15" s="501"/>
      <c r="J15" s="501"/>
      <c r="K15" s="501"/>
      <c r="L15" s="501"/>
      <c r="M15" s="501"/>
      <c r="N15" s="501"/>
      <c r="P15" s="501"/>
    </row>
    <row r="16" spans="1:16" ht="15" x14ac:dyDescent="0.25">
      <c r="B16"/>
      <c r="C16" s="505"/>
      <c r="D16" s="501"/>
      <c r="E16" s="501"/>
      <c r="F16" s="501"/>
      <c r="G16" s="501"/>
      <c r="H16" s="501"/>
      <c r="I16" s="501"/>
      <c r="J16" s="501"/>
      <c r="K16" s="501"/>
      <c r="L16" s="501"/>
      <c r="M16" s="501"/>
      <c r="N16" s="501"/>
      <c r="P16" s="501"/>
    </row>
    <row r="17" spans="2:16" ht="15.75" x14ac:dyDescent="0.25">
      <c r="B17" s="504" t="s">
        <v>19850</v>
      </c>
      <c r="C17" s="615">
        <v>480000</v>
      </c>
      <c r="D17" s="498"/>
      <c r="E17" s="498"/>
      <c r="F17" s="498"/>
      <c r="G17" s="498"/>
      <c r="H17" s="498"/>
      <c r="I17" s="498"/>
      <c r="J17" s="498"/>
      <c r="K17" s="498"/>
      <c r="L17" s="498"/>
      <c r="M17" s="498"/>
      <c r="N17" s="498"/>
      <c r="O17" s="499"/>
      <c r="P17" s="498"/>
    </row>
    <row r="18" spans="2:16" ht="15" x14ac:dyDescent="0.25">
      <c r="B18" s="335" t="s">
        <v>19851</v>
      </c>
      <c r="C18" s="720">
        <v>330000</v>
      </c>
      <c r="D18" s="501"/>
      <c r="E18" s="501"/>
      <c r="F18" s="501"/>
      <c r="G18" s="501"/>
      <c r="H18" s="501"/>
      <c r="I18" s="501"/>
      <c r="J18" s="501"/>
      <c r="K18" s="501"/>
      <c r="L18" s="501"/>
      <c r="M18" s="501"/>
      <c r="N18" s="501"/>
      <c r="P18" s="501"/>
    </row>
    <row r="19" spans="2:16" ht="15" x14ac:dyDescent="0.25">
      <c r="B19" s="335" t="s">
        <v>19852</v>
      </c>
      <c r="C19" s="720">
        <v>150000</v>
      </c>
      <c r="D19" s="501"/>
      <c r="E19" s="501"/>
      <c r="F19" s="501"/>
      <c r="G19" s="501"/>
      <c r="H19" s="501"/>
      <c r="I19" s="501"/>
      <c r="J19" s="501"/>
      <c r="K19" s="501"/>
      <c r="L19" s="501"/>
      <c r="M19" s="501"/>
      <c r="N19" s="501"/>
      <c r="P19" s="501"/>
    </row>
    <row r="20" spans="2:16" ht="15" x14ac:dyDescent="0.25">
      <c r="B20"/>
      <c r="C20" s="505"/>
      <c r="D20" s="501"/>
      <c r="E20" s="501"/>
      <c r="F20" s="501"/>
      <c r="G20" s="501"/>
      <c r="H20" s="501"/>
      <c r="I20" s="501"/>
      <c r="J20" s="501"/>
      <c r="K20" s="501"/>
      <c r="L20" s="501"/>
      <c r="M20" s="501"/>
      <c r="N20" s="501"/>
      <c r="P20" s="501"/>
    </row>
    <row r="21" spans="2:16" ht="15" x14ac:dyDescent="0.25">
      <c r="B21"/>
      <c r="C21" s="505"/>
      <c r="D21" s="501"/>
      <c r="E21" s="501"/>
      <c r="F21" s="501"/>
      <c r="G21" s="501"/>
      <c r="H21" s="501"/>
      <c r="I21" s="501"/>
      <c r="J21" s="501"/>
      <c r="K21" s="501"/>
      <c r="L21" s="501"/>
      <c r="M21" s="501"/>
      <c r="N21" s="501"/>
      <c r="P21" s="501"/>
    </row>
    <row r="22" spans="2:16" ht="15" x14ac:dyDescent="0.25">
      <c r="B22"/>
      <c r="C22" s="505"/>
      <c r="D22" s="498"/>
      <c r="E22" s="498"/>
      <c r="F22" s="498"/>
      <c r="G22" s="498"/>
      <c r="H22" s="498"/>
      <c r="I22" s="498"/>
      <c r="J22" s="498"/>
      <c r="K22" s="498"/>
      <c r="L22" s="498"/>
      <c r="M22" s="498"/>
      <c r="N22" s="498"/>
      <c r="O22" s="499"/>
      <c r="P22" s="498"/>
    </row>
    <row r="23" spans="2:16" ht="15.75" x14ac:dyDescent="0.25">
      <c r="B23" s="504" t="s">
        <v>19853</v>
      </c>
      <c r="C23" s="615">
        <v>244000</v>
      </c>
      <c r="D23" s="501"/>
      <c r="E23" s="501"/>
      <c r="F23" s="501"/>
      <c r="G23" s="501"/>
      <c r="H23" s="501"/>
      <c r="I23" s="501"/>
      <c r="J23" s="501"/>
      <c r="K23" s="501"/>
      <c r="L23" s="501"/>
      <c r="M23" s="501"/>
      <c r="N23" s="501"/>
      <c r="P23" s="501"/>
    </row>
    <row r="24" spans="2:16" ht="15" x14ac:dyDescent="0.25">
      <c r="B24" s="335" t="s">
        <v>16771</v>
      </c>
      <c r="C24" s="720">
        <v>200000</v>
      </c>
      <c r="D24" s="501"/>
      <c r="E24" s="501"/>
      <c r="F24" s="501"/>
      <c r="G24" s="501"/>
      <c r="H24" s="501"/>
      <c r="I24" s="501"/>
      <c r="J24" s="501"/>
      <c r="K24" s="501"/>
      <c r="L24" s="501"/>
      <c r="M24" s="501"/>
      <c r="N24" s="501"/>
      <c r="P24" s="501"/>
    </row>
    <row r="25" spans="2:16" ht="15" x14ac:dyDescent="0.25">
      <c r="B25" s="335" t="s">
        <v>398</v>
      </c>
      <c r="C25" s="721">
        <v>44000</v>
      </c>
      <c r="D25" s="501"/>
      <c r="E25" s="501"/>
      <c r="F25" s="501"/>
      <c r="G25" s="501"/>
      <c r="H25" s="501"/>
      <c r="I25" s="501"/>
      <c r="J25" s="501"/>
      <c r="K25" s="501"/>
      <c r="L25" s="501"/>
      <c r="M25" s="501"/>
      <c r="N25" s="501"/>
      <c r="P25" s="501"/>
    </row>
    <row r="26" spans="2:16" ht="15" x14ac:dyDescent="0.25">
      <c r="B26"/>
      <c r="C26" s="505"/>
      <c r="D26" s="501"/>
      <c r="E26" s="501"/>
      <c r="F26" s="501"/>
      <c r="G26" s="501"/>
      <c r="H26" s="501"/>
      <c r="I26" s="501"/>
      <c r="J26" s="501"/>
      <c r="K26" s="501"/>
      <c r="L26" s="501"/>
      <c r="M26" s="501"/>
      <c r="N26" s="501"/>
      <c r="P26" s="501"/>
    </row>
    <row r="27" spans="2:16" ht="15" x14ac:dyDescent="0.25">
      <c r="B27"/>
      <c r="C27" s="505"/>
      <c r="D27" s="498"/>
      <c r="E27" s="498"/>
      <c r="F27" s="498"/>
      <c r="G27" s="498"/>
      <c r="H27" s="498"/>
      <c r="I27" s="498"/>
      <c r="J27" s="498"/>
      <c r="K27" s="498"/>
      <c r="L27" s="498"/>
      <c r="M27" s="498"/>
      <c r="N27" s="498"/>
      <c r="O27" s="499"/>
      <c r="P27" s="498"/>
    </row>
    <row r="28" spans="2:16" ht="15.75" x14ac:dyDescent="0.25">
      <c r="B28" s="504" t="s">
        <v>204</v>
      </c>
      <c r="C28" s="615">
        <v>1030000</v>
      </c>
      <c r="D28" s="501"/>
      <c r="E28" s="501"/>
      <c r="F28" s="501"/>
      <c r="G28" s="501"/>
      <c r="H28" s="501"/>
      <c r="I28" s="501"/>
      <c r="J28" s="501"/>
      <c r="K28" s="501"/>
      <c r="L28" s="501"/>
      <c r="M28" s="501"/>
      <c r="N28" s="501"/>
      <c r="P28" s="501"/>
    </row>
    <row r="29" spans="2:16" ht="15.75" x14ac:dyDescent="0.25">
      <c r="B29" s="500"/>
      <c r="C29" s="501"/>
      <c r="D29" s="501"/>
      <c r="E29" s="501"/>
      <c r="F29" s="501"/>
      <c r="G29" s="501"/>
      <c r="H29" s="501"/>
      <c r="I29" s="501"/>
      <c r="J29" s="501"/>
      <c r="K29" s="501"/>
      <c r="L29" s="501"/>
      <c r="M29" s="501"/>
      <c r="N29" s="501"/>
      <c r="P29" s="501"/>
    </row>
    <row r="30" spans="2:16" ht="15.75" x14ac:dyDescent="0.25">
      <c r="B30" s="502"/>
    </row>
    <row r="31" spans="2:16" ht="15.75" x14ac:dyDescent="0.25">
      <c r="B31" s="497"/>
      <c r="C31" s="503"/>
      <c r="D31" s="503"/>
      <c r="E31" s="503"/>
      <c r="F31" s="503"/>
      <c r="G31" s="503"/>
      <c r="H31" s="503"/>
      <c r="I31" s="503"/>
      <c r="J31" s="503"/>
      <c r="K31" s="503"/>
      <c r="L31" s="503"/>
      <c r="M31" s="503"/>
      <c r="N31" s="503"/>
      <c r="O31" s="499"/>
      <c r="P31" s="498"/>
    </row>
    <row r="32" spans="2:16" ht="15" x14ac:dyDescent="0.25"/>
    <row r="33" spans="2:16" ht="15.75" x14ac:dyDescent="0.25">
      <c r="B33" s="493"/>
      <c r="C33" s="494"/>
      <c r="D33" s="494"/>
      <c r="E33" s="494"/>
      <c r="F33" s="494"/>
      <c r="G33" s="494"/>
      <c r="H33" s="494"/>
      <c r="I33" s="494"/>
      <c r="J33" s="494"/>
      <c r="K33" s="494"/>
      <c r="L33" s="494"/>
      <c r="M33" s="494"/>
      <c r="N33" s="494"/>
      <c r="O33" s="495"/>
      <c r="P33" s="496"/>
    </row>
    <row r="34" spans="2:16" ht="15" x14ac:dyDescent="0.25"/>
  </sheetData>
  <conditionalFormatting sqref="A1:XFD20 A21:P21 R21:XFD21 A22:XFD1048576">
    <cfRule type="cellIs" dxfId="46" priority="2" operator="lessThan">
      <formula>0</formula>
    </cfRule>
  </conditionalFormatting>
  <conditionalFormatting sqref="C10:N29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9" tint="-0.499984740745262"/>
  </sheetPr>
  <dimension ref="A1:AC149"/>
  <sheetViews>
    <sheetView topLeftCell="A62" zoomScale="86" zoomScaleNormal="86" workbookViewId="0">
      <pane xSplit="2" topLeftCell="C1" activePane="topRight" state="frozen"/>
      <selection activeCell="D30" sqref="D30"/>
      <selection pane="topRight" activeCell="K84" sqref="K84"/>
    </sheetView>
  </sheetViews>
  <sheetFormatPr defaultColWidth="9.140625" defaultRowHeight="0" customHeight="1" zeroHeight="1" x14ac:dyDescent="0.25"/>
  <cols>
    <col min="1" max="1" width="10.85546875" style="156" hidden="1" customWidth="1"/>
    <col min="2" max="2" width="60.7109375" style="156" bestFit="1" customWidth="1"/>
    <col min="3" max="3" width="17.5703125" style="156" customWidth="1"/>
    <col min="4" max="5" width="15.140625" style="156" bestFit="1" customWidth="1"/>
    <col min="6" max="7" width="15.5703125" style="156" bestFit="1" customWidth="1"/>
    <col min="8" max="8" width="12.42578125" style="156" customWidth="1"/>
    <col min="9" max="10" width="13.5703125" style="156" bestFit="1" customWidth="1"/>
    <col min="11" max="11" width="12" style="156" bestFit="1" customWidth="1"/>
    <col min="12" max="12" width="11.85546875" style="156" bestFit="1" customWidth="1"/>
    <col min="13" max="13" width="12" style="156" bestFit="1" customWidth="1"/>
    <col min="14" max="14" width="13.140625" style="156" customWidth="1"/>
    <col min="15" max="15" width="6.42578125" style="156" hidden="1" customWidth="1"/>
    <col min="16" max="16" width="9.5703125" style="156" hidden="1" customWidth="1"/>
    <col min="17" max="17" width="39.85546875" style="156" customWidth="1"/>
    <col min="18" max="18" width="14.85546875" style="156" bestFit="1" customWidth="1"/>
    <col min="19" max="20" width="15.140625" style="156" bestFit="1" customWidth="1"/>
    <col min="21" max="29" width="15.5703125" style="156" bestFit="1" customWidth="1"/>
    <col min="30" max="32" width="9.140625" style="156" customWidth="1"/>
    <col min="33" max="16384" width="9.140625" style="156"/>
  </cols>
  <sheetData>
    <row r="1" spans="1:29" s="8" customFormat="1" ht="12.75" customHeight="1" x14ac:dyDescent="0.25">
      <c r="B1" s="148" t="s">
        <v>25</v>
      </c>
      <c r="C1" s="148"/>
      <c r="D1" s="148"/>
      <c r="E1" s="148"/>
      <c r="F1" s="148"/>
      <c r="G1" s="148"/>
      <c r="H1" s="148"/>
      <c r="I1" s="148"/>
      <c r="J1" s="148"/>
      <c r="K1" s="148"/>
      <c r="L1" s="148"/>
      <c r="M1" s="148"/>
      <c r="N1" s="148"/>
      <c r="P1" s="148"/>
      <c r="Q1" s="148"/>
      <c r="R1" s="148"/>
      <c r="S1" s="148"/>
      <c r="T1" s="148"/>
      <c r="U1" s="148"/>
      <c r="V1" s="148"/>
      <c r="W1" s="148"/>
      <c r="X1" s="148"/>
      <c r="Y1" s="148"/>
      <c r="Z1" s="148"/>
      <c r="AA1" s="148"/>
      <c r="AB1" s="148"/>
      <c r="AC1" s="148"/>
    </row>
    <row r="2" spans="1:29" s="8" customFormat="1" ht="12.75" customHeight="1" x14ac:dyDescent="0.25">
      <c r="B2" s="149" t="s">
        <v>49</v>
      </c>
      <c r="C2" s="149"/>
      <c r="D2" s="149"/>
      <c r="E2" s="149"/>
      <c r="F2" s="149"/>
      <c r="G2" s="149"/>
      <c r="H2" s="149"/>
      <c r="I2" s="149"/>
      <c r="J2" s="149"/>
      <c r="K2" s="149"/>
      <c r="L2" s="149"/>
      <c r="M2" s="149"/>
      <c r="N2" s="149"/>
      <c r="P2" s="149"/>
      <c r="Q2" s="149"/>
      <c r="R2" s="149"/>
      <c r="S2" s="149"/>
      <c r="T2" s="149"/>
      <c r="U2" s="149"/>
      <c r="V2" s="149"/>
      <c r="W2" s="149"/>
      <c r="X2" s="149"/>
      <c r="Y2" s="149"/>
      <c r="Z2" s="149"/>
      <c r="AA2" s="149"/>
      <c r="AB2" s="149"/>
      <c r="AC2" s="149"/>
    </row>
    <row r="3" spans="1:29" s="8" customFormat="1" ht="12.75" customHeight="1" x14ac:dyDescent="0.25">
      <c r="B3" s="45" t="s">
        <v>158</v>
      </c>
    </row>
    <row r="4" spans="1:29" s="8" customFormat="1" ht="12.75" customHeight="1" x14ac:dyDescent="0.25">
      <c r="C4" s="958" t="s">
        <v>145</v>
      </c>
      <c r="D4" s="958"/>
      <c r="E4" s="958"/>
      <c r="F4" s="958"/>
      <c r="G4" s="958"/>
      <c r="H4" s="958"/>
      <c r="I4" s="958"/>
      <c r="J4" s="958"/>
      <c r="K4" s="958"/>
      <c r="L4" s="958"/>
      <c r="M4" s="958"/>
      <c r="N4" s="958"/>
      <c r="Q4" s="245"/>
      <c r="R4" s="958" t="s">
        <v>71</v>
      </c>
      <c r="S4" s="958"/>
      <c r="T4" s="958"/>
      <c r="U4" s="958"/>
      <c r="V4" s="958"/>
      <c r="W4" s="958"/>
      <c r="X4" s="958"/>
      <c r="Y4" s="958"/>
      <c r="Z4" s="958"/>
      <c r="AA4" s="958"/>
      <c r="AB4" s="958"/>
      <c r="AC4" s="958"/>
    </row>
    <row r="5" spans="1:29" s="8" customFormat="1" ht="12.75" customHeight="1" x14ac:dyDescent="0.25">
      <c r="A5" s="149"/>
      <c r="B5" s="149"/>
      <c r="C5" s="150">
        <v>45108</v>
      </c>
      <c r="D5" s="150">
        <v>45139</v>
      </c>
      <c r="E5" s="150">
        <v>45170</v>
      </c>
      <c r="F5" s="150">
        <v>45200</v>
      </c>
      <c r="G5" s="150">
        <v>45231</v>
      </c>
      <c r="H5" s="150">
        <v>45261</v>
      </c>
      <c r="I5" s="150">
        <v>45292</v>
      </c>
      <c r="J5" s="150">
        <v>45323</v>
      </c>
      <c r="K5" s="150">
        <v>45352</v>
      </c>
      <c r="L5" s="150">
        <v>45383</v>
      </c>
      <c r="M5" s="150">
        <v>45413</v>
      </c>
      <c r="N5" s="150">
        <v>45444</v>
      </c>
      <c r="O5" s="374"/>
      <c r="P5" s="149"/>
      <c r="Q5" s="149"/>
      <c r="R5" s="150">
        <f t="shared" ref="R5:AC5" si="0">C5</f>
        <v>45108</v>
      </c>
      <c r="S5" s="150">
        <f t="shared" si="0"/>
        <v>45139</v>
      </c>
      <c r="T5" s="150">
        <f t="shared" si="0"/>
        <v>45170</v>
      </c>
      <c r="U5" s="150">
        <f t="shared" si="0"/>
        <v>45200</v>
      </c>
      <c r="V5" s="150">
        <f t="shared" si="0"/>
        <v>45231</v>
      </c>
      <c r="W5" s="150">
        <f t="shared" si="0"/>
        <v>45261</v>
      </c>
      <c r="X5" s="150">
        <f t="shared" si="0"/>
        <v>45292</v>
      </c>
      <c r="Y5" s="150">
        <f t="shared" si="0"/>
        <v>45323</v>
      </c>
      <c r="Z5" s="150">
        <f t="shared" si="0"/>
        <v>45352</v>
      </c>
      <c r="AA5" s="150">
        <f t="shared" si="0"/>
        <v>45383</v>
      </c>
      <c r="AB5" s="150">
        <f t="shared" si="0"/>
        <v>45413</v>
      </c>
      <c r="AC5" s="150">
        <f t="shared" si="0"/>
        <v>45444</v>
      </c>
    </row>
    <row r="6" spans="1:29" s="8" customFormat="1" ht="12.75" customHeight="1" x14ac:dyDescent="0.25"/>
    <row r="7" spans="1:29" s="8" customFormat="1" ht="12.75" customHeight="1" x14ac:dyDescent="0.25">
      <c r="A7" s="174"/>
      <c r="B7" s="174" t="s">
        <v>24</v>
      </c>
      <c r="G7" s="130"/>
      <c r="H7" s="130"/>
      <c r="N7" s="130"/>
      <c r="P7" s="174"/>
      <c r="Q7" s="174" t="s">
        <v>24</v>
      </c>
    </row>
    <row r="8" spans="1:29" s="289" customFormat="1" ht="12.75" customHeight="1" x14ac:dyDescent="0.25">
      <c r="A8" s="175" t="str">
        <f t="shared" ref="A8:A19" si="1">LEFT(B8,3)</f>
        <v>283</v>
      </c>
      <c r="B8" s="155" t="s">
        <v>18735</v>
      </c>
      <c r="C8" s="152">
        <v>32.26</v>
      </c>
      <c r="D8" s="152">
        <v>50.07</v>
      </c>
      <c r="E8" s="152">
        <v>17.61</v>
      </c>
      <c r="F8" s="152">
        <v>6.33</v>
      </c>
      <c r="G8" s="152">
        <v>19.97</v>
      </c>
      <c r="H8" s="152">
        <v>14.13</v>
      </c>
      <c r="I8" s="152">
        <v>6.01</v>
      </c>
      <c r="J8" s="152">
        <v>6.75</v>
      </c>
      <c r="K8" s="152">
        <v>0</v>
      </c>
      <c r="L8" s="152"/>
      <c r="M8" s="152"/>
      <c r="N8" s="152"/>
      <c r="O8" s="173" t="e">
        <f>A8=TRIM(VLOOKUP(A8,Financials!B:F,4,FALSE))</f>
        <v>#N/A</v>
      </c>
      <c r="P8" s="175" t="str">
        <f t="shared" ref="P8:P18" si="2">A8</f>
        <v>283</v>
      </c>
      <c r="Q8" s="155" t="str">
        <f t="shared" ref="Q8:R10" si="3">B8</f>
        <v>283 - Admin Fees Received - Pay On Success</v>
      </c>
      <c r="R8" s="13">
        <f t="shared" si="3"/>
        <v>32.26</v>
      </c>
      <c r="S8" s="155">
        <f t="shared" ref="S8:AC11" si="4">R8+D8</f>
        <v>82.33</v>
      </c>
      <c r="T8" s="155">
        <f t="shared" si="4"/>
        <v>99.94</v>
      </c>
      <c r="U8" s="155">
        <f t="shared" si="4"/>
        <v>106.27</v>
      </c>
      <c r="V8" s="155">
        <f t="shared" si="4"/>
        <v>126.24</v>
      </c>
      <c r="W8" s="155">
        <f t="shared" si="4"/>
        <v>140.37</v>
      </c>
      <c r="X8" s="155">
        <f t="shared" si="4"/>
        <v>146.38</v>
      </c>
      <c r="Y8" s="155">
        <f t="shared" si="4"/>
        <v>153.13</v>
      </c>
      <c r="Z8" s="155">
        <f t="shared" si="4"/>
        <v>153.13</v>
      </c>
      <c r="AA8" s="155">
        <f t="shared" si="4"/>
        <v>153.13</v>
      </c>
      <c r="AB8" s="155">
        <f t="shared" si="4"/>
        <v>153.13</v>
      </c>
      <c r="AC8" s="155">
        <f t="shared" si="4"/>
        <v>153.13</v>
      </c>
    </row>
    <row r="9" spans="1:29" s="289" customFormat="1" ht="12.75" customHeight="1" x14ac:dyDescent="0.25">
      <c r="A9" s="175" t="str">
        <f t="shared" si="1"/>
        <v>212</v>
      </c>
      <c r="B9" s="155" t="s">
        <v>18736</v>
      </c>
      <c r="C9" s="152">
        <v>94.06</v>
      </c>
      <c r="D9" s="152">
        <v>145.57</v>
      </c>
      <c r="E9" s="152">
        <v>40.75</v>
      </c>
      <c r="F9" s="152">
        <v>11.29</v>
      </c>
      <c r="G9" s="152">
        <v>50.32</v>
      </c>
      <c r="H9" s="152">
        <v>45.49</v>
      </c>
      <c r="I9" s="152">
        <v>13.54</v>
      </c>
      <c r="J9" s="152">
        <v>24.21</v>
      </c>
      <c r="K9" s="152">
        <v>0</v>
      </c>
      <c r="L9" s="152"/>
      <c r="M9" s="152"/>
      <c r="N9" s="152"/>
      <c r="O9" s="173" t="b">
        <f>A9=TRIM(VLOOKUP(A9,Financials!B:F,4,FALSE))</f>
        <v>1</v>
      </c>
      <c r="P9" s="175" t="str">
        <f t="shared" si="2"/>
        <v>212</v>
      </c>
      <c r="Q9" s="155" t="str">
        <f t="shared" si="3"/>
        <v>212 - Base Premium - GST Received - Pay On Success</v>
      </c>
      <c r="R9" s="155">
        <f t="shared" ref="R9:R15" si="5">C9</f>
        <v>94.06</v>
      </c>
      <c r="S9" s="155">
        <f t="shared" si="4"/>
        <v>239.63</v>
      </c>
      <c r="T9" s="155">
        <f t="shared" si="4"/>
        <v>280.38</v>
      </c>
      <c r="U9" s="155">
        <f t="shared" si="4"/>
        <v>291.67</v>
      </c>
      <c r="V9" s="155">
        <f t="shared" si="4"/>
        <v>341.99</v>
      </c>
      <c r="W9" s="155">
        <f t="shared" si="4"/>
        <v>387.48</v>
      </c>
      <c r="X9" s="155">
        <f t="shared" si="4"/>
        <v>401.02000000000004</v>
      </c>
      <c r="Y9" s="155">
        <f t="shared" si="4"/>
        <v>425.23</v>
      </c>
      <c r="Z9" s="155">
        <f t="shared" si="4"/>
        <v>425.23</v>
      </c>
      <c r="AA9" s="155">
        <f t="shared" si="4"/>
        <v>425.23</v>
      </c>
      <c r="AB9" s="155">
        <f t="shared" si="4"/>
        <v>425.23</v>
      </c>
      <c r="AC9" s="155">
        <f t="shared" si="4"/>
        <v>425.23</v>
      </c>
    </row>
    <row r="10" spans="1:29" s="289" customFormat="1" ht="12.75" customHeight="1" x14ac:dyDescent="0.25">
      <c r="A10" s="175" t="str">
        <f t="shared" si="1"/>
        <v>213</v>
      </c>
      <c r="B10" s="155" t="s">
        <v>18737</v>
      </c>
      <c r="C10" s="152">
        <v>102.06</v>
      </c>
      <c r="D10" s="152">
        <v>151.38</v>
      </c>
      <c r="E10" s="152">
        <v>42.4</v>
      </c>
      <c r="F10" s="152">
        <v>13.66</v>
      </c>
      <c r="G10" s="152">
        <v>56.75</v>
      </c>
      <c r="H10" s="152">
        <v>45.03</v>
      </c>
      <c r="I10" s="152">
        <v>14.89</v>
      </c>
      <c r="J10" s="152">
        <v>26.63</v>
      </c>
      <c r="K10" s="152">
        <v>0</v>
      </c>
      <c r="L10" s="152"/>
      <c r="M10" s="152"/>
      <c r="N10" s="152"/>
      <c r="O10" s="173" t="b">
        <f>A10=TRIM(VLOOKUP(A10,Financials!B:F,4,FALSE))</f>
        <v>1</v>
      </c>
      <c r="P10" s="175" t="str">
        <f t="shared" si="2"/>
        <v>213</v>
      </c>
      <c r="Q10" s="155" t="str">
        <f t="shared" si="3"/>
        <v>213 - Base Premium - Stamp Duty Received - Pay On Success</v>
      </c>
      <c r="R10" s="155">
        <f t="shared" si="5"/>
        <v>102.06</v>
      </c>
      <c r="S10" s="155">
        <f t="shared" si="4"/>
        <v>253.44</v>
      </c>
      <c r="T10" s="155">
        <f t="shared" si="4"/>
        <v>295.83999999999997</v>
      </c>
      <c r="U10" s="155">
        <f t="shared" si="4"/>
        <v>309.5</v>
      </c>
      <c r="V10" s="155">
        <f t="shared" si="4"/>
        <v>366.25</v>
      </c>
      <c r="W10" s="155">
        <f t="shared" si="4"/>
        <v>411.28</v>
      </c>
      <c r="X10" s="155">
        <f t="shared" si="4"/>
        <v>426.16999999999996</v>
      </c>
      <c r="Y10" s="155">
        <f t="shared" si="4"/>
        <v>452.79999999999995</v>
      </c>
      <c r="Z10" s="155">
        <f t="shared" si="4"/>
        <v>452.79999999999995</v>
      </c>
      <c r="AA10" s="155">
        <f t="shared" si="4"/>
        <v>452.79999999999995</v>
      </c>
      <c r="AB10" s="155">
        <f t="shared" si="4"/>
        <v>452.79999999999995</v>
      </c>
      <c r="AC10" s="155">
        <f t="shared" si="4"/>
        <v>452.79999999999995</v>
      </c>
    </row>
    <row r="11" spans="1:29" s="289" customFormat="1" ht="12.75" customHeight="1" x14ac:dyDescent="0.25">
      <c r="A11" s="175" t="str">
        <f t="shared" si="1"/>
        <v>211</v>
      </c>
      <c r="B11" s="155" t="s">
        <v>18738</v>
      </c>
      <c r="C11" s="152">
        <v>940.6</v>
      </c>
      <c r="D11" s="152">
        <v>1455.63</v>
      </c>
      <c r="E11" s="152">
        <v>407.42</v>
      </c>
      <c r="F11" s="152">
        <v>112.91</v>
      </c>
      <c r="G11" s="152">
        <v>503.18</v>
      </c>
      <c r="H11" s="152">
        <v>454.88</v>
      </c>
      <c r="I11" s="152">
        <v>135.38</v>
      </c>
      <c r="J11" s="152">
        <v>242.11</v>
      </c>
      <c r="K11" s="152">
        <v>0</v>
      </c>
      <c r="L11" s="152"/>
      <c r="M11" s="152"/>
      <c r="N11" s="152"/>
      <c r="O11" s="173" t="b">
        <f>A11=TRIM(VLOOKUP(A11,Financials!B:F,4,FALSE))</f>
        <v>1</v>
      </c>
      <c r="P11" s="175" t="str">
        <f t="shared" si="2"/>
        <v>211</v>
      </c>
      <c r="Q11" s="155" t="str">
        <f>B11</f>
        <v>211 - Base Premium Received - Pay On Success</v>
      </c>
      <c r="R11" s="155">
        <f t="shared" si="5"/>
        <v>940.6</v>
      </c>
      <c r="S11" s="155">
        <f t="shared" si="4"/>
        <v>2396.23</v>
      </c>
      <c r="T11" s="155">
        <f t="shared" si="4"/>
        <v>2803.65</v>
      </c>
      <c r="U11" s="155">
        <f t="shared" si="4"/>
        <v>2916.56</v>
      </c>
      <c r="V11" s="155">
        <f t="shared" si="4"/>
        <v>3419.74</v>
      </c>
      <c r="W11" s="155">
        <f t="shared" si="4"/>
        <v>3874.62</v>
      </c>
      <c r="X11" s="155">
        <f t="shared" si="4"/>
        <v>4010</v>
      </c>
      <c r="Y11" s="155">
        <f t="shared" si="4"/>
        <v>4252.1099999999997</v>
      </c>
      <c r="Z11" s="155">
        <f t="shared" si="4"/>
        <v>4252.1099999999997</v>
      </c>
      <c r="AA11" s="155">
        <f t="shared" si="4"/>
        <v>4252.1099999999997</v>
      </c>
      <c r="AB11" s="155">
        <f t="shared" si="4"/>
        <v>4252.1099999999997</v>
      </c>
      <c r="AC11" s="155">
        <f t="shared" si="4"/>
        <v>4252.1099999999997</v>
      </c>
    </row>
    <row r="12" spans="1:29" s="289" customFormat="1" ht="12.75" customHeight="1" x14ac:dyDescent="0.25">
      <c r="A12" s="175" t="str">
        <f t="shared" si="1"/>
        <v>220</v>
      </c>
      <c r="B12" s="155" t="s">
        <v>18731</v>
      </c>
      <c r="C12" s="152">
        <v>977.74</v>
      </c>
      <c r="D12" s="152">
        <v>1652.01</v>
      </c>
      <c r="E12" s="152">
        <v>586.88</v>
      </c>
      <c r="F12" s="152">
        <v>210.87</v>
      </c>
      <c r="G12" s="152">
        <v>665.34</v>
      </c>
      <c r="H12" s="152">
        <v>470.91</v>
      </c>
      <c r="I12" s="152">
        <v>200.31</v>
      </c>
      <c r="J12" s="152">
        <v>225.06</v>
      </c>
      <c r="K12" s="152">
        <v>0</v>
      </c>
      <c r="L12" s="152"/>
      <c r="M12" s="152"/>
      <c r="N12" s="152"/>
      <c r="O12" s="173" t="b">
        <f>A12=TRIM(VLOOKUP(A12,Financials!B:F,4,FALSE))</f>
        <v>1</v>
      </c>
      <c r="P12" s="175" t="str">
        <f t="shared" si="2"/>
        <v>220</v>
      </c>
      <c r="Q12" s="155" t="str">
        <f>B12</f>
        <v>220 - Finance Fees Received - Pay On Success</v>
      </c>
      <c r="R12" s="155">
        <f t="shared" si="5"/>
        <v>977.74</v>
      </c>
      <c r="S12" s="155">
        <f t="shared" ref="S12:AC12" si="6">R12+D12</f>
        <v>2629.75</v>
      </c>
      <c r="T12" s="155">
        <f t="shared" si="6"/>
        <v>3216.63</v>
      </c>
      <c r="U12" s="155">
        <f t="shared" si="6"/>
        <v>3427.5</v>
      </c>
      <c r="V12" s="155">
        <f t="shared" si="6"/>
        <v>4092.84</v>
      </c>
      <c r="W12" s="155">
        <f t="shared" si="6"/>
        <v>4563.75</v>
      </c>
      <c r="X12" s="155">
        <f t="shared" si="6"/>
        <v>4764.0600000000004</v>
      </c>
      <c r="Y12" s="155">
        <f t="shared" si="6"/>
        <v>4989.1200000000008</v>
      </c>
      <c r="Z12" s="155">
        <f t="shared" si="6"/>
        <v>4989.1200000000008</v>
      </c>
      <c r="AA12" s="155">
        <f t="shared" si="6"/>
        <v>4989.1200000000008</v>
      </c>
      <c r="AB12" s="155">
        <f t="shared" si="6"/>
        <v>4989.1200000000008</v>
      </c>
      <c r="AC12" s="155">
        <f t="shared" si="6"/>
        <v>4989.1200000000008</v>
      </c>
    </row>
    <row r="13" spans="1:29" s="289" customFormat="1" ht="12" x14ac:dyDescent="0.25">
      <c r="A13" s="175" t="str">
        <f>LEFT(B13,3)</f>
        <v>270</v>
      </c>
      <c r="B13" s="155" t="s">
        <v>16423</v>
      </c>
      <c r="C13" s="152">
        <v>0</v>
      </c>
      <c r="D13" s="152">
        <v>0</v>
      </c>
      <c r="E13" s="152">
        <v>0</v>
      </c>
      <c r="F13" s="152">
        <v>0</v>
      </c>
      <c r="G13" s="152">
        <v>0</v>
      </c>
      <c r="H13" s="152">
        <v>0</v>
      </c>
      <c r="I13" s="152">
        <v>0</v>
      </c>
      <c r="J13" s="152">
        <v>0</v>
      </c>
      <c r="K13" s="152">
        <v>0</v>
      </c>
      <c r="L13" s="152"/>
      <c r="M13" s="152"/>
      <c r="N13" s="152"/>
      <c r="O13" s="173" t="b">
        <f>A13=TRIM(VLOOKUP(A13,Financials!B:F,4,FALSE))</f>
        <v>0</v>
      </c>
      <c r="P13" s="175" t="str">
        <f t="shared" si="2"/>
        <v>270</v>
      </c>
      <c r="Q13" s="155" t="str">
        <f>B13</f>
        <v>270 - Interest Income - Bank Accounts</v>
      </c>
      <c r="R13" s="155">
        <f t="shared" si="5"/>
        <v>0</v>
      </c>
      <c r="S13" s="155">
        <f t="shared" ref="S13:AC15" si="7">R13+D13</f>
        <v>0</v>
      </c>
      <c r="T13" s="155">
        <f t="shared" si="7"/>
        <v>0</v>
      </c>
      <c r="U13" s="155">
        <f t="shared" si="7"/>
        <v>0</v>
      </c>
      <c r="V13" s="155">
        <f t="shared" si="7"/>
        <v>0</v>
      </c>
      <c r="W13" s="155">
        <f t="shared" si="7"/>
        <v>0</v>
      </c>
      <c r="X13" s="155">
        <f t="shared" si="7"/>
        <v>0</v>
      </c>
      <c r="Y13" s="155">
        <f t="shared" si="7"/>
        <v>0</v>
      </c>
      <c r="Z13" s="155">
        <f t="shared" si="7"/>
        <v>0</v>
      </c>
      <c r="AA13" s="155">
        <f t="shared" si="7"/>
        <v>0</v>
      </c>
      <c r="AB13" s="155">
        <f t="shared" si="7"/>
        <v>0</v>
      </c>
      <c r="AC13" s="155">
        <f t="shared" si="7"/>
        <v>0</v>
      </c>
    </row>
    <row r="14" spans="1:29" s="289" customFormat="1" ht="0.75" customHeight="1" x14ac:dyDescent="0.25">
      <c r="A14" s="175" t="str">
        <f t="shared" si="1"/>
        <v>280</v>
      </c>
      <c r="B14" s="155" t="s">
        <v>16425</v>
      </c>
      <c r="C14" s="152">
        <v>0</v>
      </c>
      <c r="D14" s="152">
        <v>0</v>
      </c>
      <c r="E14" s="152">
        <v>0</v>
      </c>
      <c r="F14" s="152">
        <v>0</v>
      </c>
      <c r="G14" s="152"/>
      <c r="H14" s="152">
        <v>0</v>
      </c>
      <c r="I14" s="152">
        <v>0</v>
      </c>
      <c r="J14" s="152">
        <v>0</v>
      </c>
      <c r="K14" s="152">
        <v>0</v>
      </c>
      <c r="L14" s="152"/>
      <c r="M14" s="152"/>
      <c r="N14" s="152"/>
      <c r="O14" s="173" t="b">
        <f>A14=TRIM(VLOOKUP(A14,Financials!B:F,4,FALSE))</f>
        <v>1</v>
      </c>
      <c r="P14" s="175" t="str">
        <f t="shared" si="2"/>
        <v>280</v>
      </c>
      <c r="Q14" s="155" t="str">
        <f>B14</f>
        <v>280 - Interest Income - Penalty interest</v>
      </c>
      <c r="R14" s="155">
        <f t="shared" si="5"/>
        <v>0</v>
      </c>
      <c r="S14" s="155">
        <f t="shared" si="7"/>
        <v>0</v>
      </c>
      <c r="T14" s="155">
        <f t="shared" si="7"/>
        <v>0</v>
      </c>
      <c r="U14" s="155">
        <f t="shared" si="7"/>
        <v>0</v>
      </c>
      <c r="V14" s="155">
        <f t="shared" si="7"/>
        <v>0</v>
      </c>
      <c r="W14" s="155">
        <f t="shared" si="7"/>
        <v>0</v>
      </c>
      <c r="X14" s="155">
        <f t="shared" si="7"/>
        <v>0</v>
      </c>
      <c r="Y14" s="155">
        <f t="shared" si="7"/>
        <v>0</v>
      </c>
      <c r="Z14" s="155">
        <f t="shared" si="7"/>
        <v>0</v>
      </c>
      <c r="AA14" s="155">
        <f t="shared" si="7"/>
        <v>0</v>
      </c>
      <c r="AB14" s="155">
        <f t="shared" si="7"/>
        <v>0</v>
      </c>
      <c r="AC14" s="155">
        <f t="shared" si="7"/>
        <v>0</v>
      </c>
    </row>
    <row r="15" spans="1:29" s="289" customFormat="1" ht="12.75" customHeight="1" x14ac:dyDescent="0.25">
      <c r="A15" s="175" t="str">
        <f t="shared" si="1"/>
        <v>260</v>
      </c>
      <c r="B15" s="155" t="s">
        <v>16600</v>
      </c>
      <c r="C15" s="152">
        <v>0</v>
      </c>
      <c r="D15" s="152">
        <v>0</v>
      </c>
      <c r="E15" s="152">
        <v>0</v>
      </c>
      <c r="F15" s="152">
        <v>0</v>
      </c>
      <c r="G15" s="152">
        <v>0</v>
      </c>
      <c r="H15" s="152">
        <v>0</v>
      </c>
      <c r="I15" s="152">
        <v>0</v>
      </c>
      <c r="J15" s="152">
        <v>0</v>
      </c>
      <c r="K15" s="152">
        <v>0</v>
      </c>
      <c r="L15" s="152"/>
      <c r="M15" s="152"/>
      <c r="N15" s="152"/>
      <c r="O15" s="173" t="b">
        <f>A15=TRIM(VLOOKUP(A15,Financials!B:F,4,FALSE))</f>
        <v>0</v>
      </c>
      <c r="P15" s="175" t="str">
        <f t="shared" si="2"/>
        <v>260</v>
      </c>
      <c r="Q15" s="155" t="str">
        <f>B15</f>
        <v>260 - Other Revenue</v>
      </c>
      <c r="R15" s="155">
        <f t="shared" si="5"/>
        <v>0</v>
      </c>
      <c r="S15" s="155">
        <f t="shared" si="7"/>
        <v>0</v>
      </c>
      <c r="T15" s="155">
        <f t="shared" si="7"/>
        <v>0</v>
      </c>
      <c r="U15" s="155">
        <f t="shared" si="7"/>
        <v>0</v>
      </c>
      <c r="V15" s="155">
        <f t="shared" si="7"/>
        <v>0</v>
      </c>
      <c r="W15" s="155">
        <f t="shared" si="7"/>
        <v>0</v>
      </c>
      <c r="X15" s="155">
        <f t="shared" si="7"/>
        <v>0</v>
      </c>
      <c r="Y15" s="155">
        <f t="shared" si="7"/>
        <v>0</v>
      </c>
      <c r="Z15" s="155">
        <f t="shared" si="7"/>
        <v>0</v>
      </c>
      <c r="AA15" s="155">
        <f t="shared" si="7"/>
        <v>0</v>
      </c>
      <c r="AB15" s="155">
        <f t="shared" si="7"/>
        <v>0</v>
      </c>
      <c r="AC15" s="155">
        <f t="shared" si="7"/>
        <v>0</v>
      </c>
    </row>
    <row r="16" spans="1:29" s="289" customFormat="1" ht="12" x14ac:dyDescent="0.25">
      <c r="A16" s="175" t="str">
        <f t="shared" si="1"/>
        <v>281</v>
      </c>
      <c r="B16" s="155" t="s">
        <v>18734</v>
      </c>
      <c r="C16" s="152">
        <v>786.81</v>
      </c>
      <c r="D16" s="152">
        <v>1274</v>
      </c>
      <c r="E16" s="152">
        <v>384.53</v>
      </c>
      <c r="F16" s="152">
        <v>122.69</v>
      </c>
      <c r="G16" s="152">
        <v>441.2</v>
      </c>
      <c r="H16" s="152">
        <v>370.05</v>
      </c>
      <c r="I16" s="152">
        <v>122.69</v>
      </c>
      <c r="J16" s="152">
        <v>193.3</v>
      </c>
      <c r="K16" s="152">
        <v>0</v>
      </c>
      <c r="L16" s="152"/>
      <c r="M16" s="152"/>
      <c r="N16" s="152"/>
      <c r="O16" s="173" t="b">
        <f>A16=TRIM(VLOOKUP(A16,Financials!B:F,4,FALSE))</f>
        <v>0</v>
      </c>
      <c r="P16" s="175" t="str">
        <f t="shared" si="2"/>
        <v>281</v>
      </c>
      <c r="Q16" s="155" t="str">
        <f t="shared" ref="Q16:R18" si="8">B16</f>
        <v>281 - Distribution Rebates Received - Pay On Success</v>
      </c>
      <c r="R16" s="155">
        <f t="shared" si="8"/>
        <v>786.81</v>
      </c>
      <c r="S16" s="155">
        <f t="shared" ref="S16:AC16" si="9">R16+D16</f>
        <v>2060.81</v>
      </c>
      <c r="T16" s="155">
        <f t="shared" si="9"/>
        <v>2445.34</v>
      </c>
      <c r="U16" s="155">
        <f t="shared" si="9"/>
        <v>2568.0300000000002</v>
      </c>
      <c r="V16" s="155">
        <f t="shared" si="9"/>
        <v>3009.23</v>
      </c>
      <c r="W16" s="155">
        <f t="shared" si="9"/>
        <v>3379.28</v>
      </c>
      <c r="X16" s="155">
        <f t="shared" si="9"/>
        <v>3501.9700000000003</v>
      </c>
      <c r="Y16" s="155">
        <f t="shared" si="9"/>
        <v>3695.2700000000004</v>
      </c>
      <c r="Z16" s="155">
        <f t="shared" si="9"/>
        <v>3695.2700000000004</v>
      </c>
      <c r="AA16" s="155">
        <f t="shared" si="9"/>
        <v>3695.2700000000004</v>
      </c>
      <c r="AB16" s="155">
        <f t="shared" si="9"/>
        <v>3695.2700000000004</v>
      </c>
      <c r="AC16" s="155">
        <f t="shared" si="9"/>
        <v>3695.2700000000004</v>
      </c>
    </row>
    <row r="17" spans="1:29" s="289" customFormat="1" ht="12" x14ac:dyDescent="0.25">
      <c r="A17" s="175" t="str">
        <f t="shared" si="1"/>
        <v>290</v>
      </c>
      <c r="B17" s="155" t="s">
        <v>18732</v>
      </c>
      <c r="C17" s="152">
        <v>4917.6000000000004</v>
      </c>
      <c r="D17" s="152">
        <v>7962.53</v>
      </c>
      <c r="E17" s="152">
        <v>2403.31</v>
      </c>
      <c r="F17" s="152">
        <v>766.8</v>
      </c>
      <c r="G17" s="152">
        <v>2028.44</v>
      </c>
      <c r="H17" s="152">
        <v>3041.89</v>
      </c>
      <c r="I17" s="152">
        <v>766.81</v>
      </c>
      <c r="J17" s="152">
        <v>1208.0999999999999</v>
      </c>
      <c r="K17" s="152">
        <v>0</v>
      </c>
      <c r="L17" s="152"/>
      <c r="M17" s="152"/>
      <c r="N17" s="152"/>
      <c r="O17" s="173" t="b">
        <f>A17=TRIM(VLOOKUP(A17,Financials!B:F,4,FALSE))</f>
        <v>1</v>
      </c>
      <c r="P17" s="175" t="str">
        <f t="shared" si="2"/>
        <v>290</v>
      </c>
      <c r="Q17" s="155" t="str">
        <f t="shared" si="8"/>
        <v>290 - ListSure Fee Collected - Pay On Success</v>
      </c>
      <c r="R17" s="155">
        <f>C17</f>
        <v>4917.6000000000004</v>
      </c>
      <c r="S17" s="155">
        <f t="shared" ref="S17:AC19" si="10">R17+D17</f>
        <v>12880.130000000001</v>
      </c>
      <c r="T17" s="155">
        <f t="shared" si="10"/>
        <v>15283.44</v>
      </c>
      <c r="U17" s="155">
        <f t="shared" si="10"/>
        <v>16050.24</v>
      </c>
      <c r="V17" s="155">
        <f t="shared" si="10"/>
        <v>18078.68</v>
      </c>
      <c r="W17" s="155">
        <f t="shared" si="10"/>
        <v>21120.57</v>
      </c>
      <c r="X17" s="155">
        <f t="shared" si="10"/>
        <v>21887.38</v>
      </c>
      <c r="Y17" s="155">
        <f t="shared" si="10"/>
        <v>23095.48</v>
      </c>
      <c r="Z17" s="155">
        <f t="shared" si="10"/>
        <v>23095.48</v>
      </c>
      <c r="AA17" s="155">
        <f t="shared" si="10"/>
        <v>23095.48</v>
      </c>
      <c r="AB17" s="155">
        <f t="shared" si="10"/>
        <v>23095.48</v>
      </c>
      <c r="AC17" s="155">
        <f t="shared" si="10"/>
        <v>23095.48</v>
      </c>
    </row>
    <row r="18" spans="1:29" s="289" customFormat="1" ht="12" x14ac:dyDescent="0.25">
      <c r="A18" s="175" t="str">
        <f t="shared" si="1"/>
        <v>215</v>
      </c>
      <c r="B18" s="155" t="s">
        <v>20148</v>
      </c>
      <c r="C18" s="152">
        <v>0</v>
      </c>
      <c r="D18" s="152">
        <v>0</v>
      </c>
      <c r="E18" s="152">
        <v>0</v>
      </c>
      <c r="F18" s="152">
        <v>24887.35</v>
      </c>
      <c r="G18" s="152">
        <v>38548.65</v>
      </c>
      <c r="H18" s="152">
        <v>0</v>
      </c>
      <c r="I18" s="152">
        <v>0</v>
      </c>
      <c r="J18" s="152">
        <v>0</v>
      </c>
      <c r="K18" s="152">
        <v>7445.23</v>
      </c>
      <c r="L18" s="152"/>
      <c r="M18" s="152"/>
      <c r="N18" s="152"/>
      <c r="O18" s="173" t="b">
        <f>A18=TRIM(VLOOKUP(A18,Financials!B:F,4,FALSE))</f>
        <v>1</v>
      </c>
      <c r="P18" s="175" t="str">
        <f t="shared" si="2"/>
        <v>215</v>
      </c>
      <c r="Q18" s="155" t="str">
        <f t="shared" si="8"/>
        <v>215 - Risk Adjusted Finance Fee - Release - Pay On Success</v>
      </c>
      <c r="R18" s="155">
        <f>C18</f>
        <v>0</v>
      </c>
      <c r="S18" s="155">
        <f t="shared" si="10"/>
        <v>0</v>
      </c>
      <c r="T18" s="155">
        <f t="shared" si="10"/>
        <v>0</v>
      </c>
      <c r="U18" s="155">
        <f t="shared" si="10"/>
        <v>24887.35</v>
      </c>
      <c r="V18" s="155">
        <f t="shared" si="10"/>
        <v>63436</v>
      </c>
      <c r="W18" s="155">
        <f t="shared" si="10"/>
        <v>63436</v>
      </c>
      <c r="X18" s="155">
        <f t="shared" si="10"/>
        <v>63436</v>
      </c>
      <c r="Y18" s="155">
        <f t="shared" si="10"/>
        <v>63436</v>
      </c>
      <c r="Z18" s="155">
        <f t="shared" si="10"/>
        <v>70881.23</v>
      </c>
      <c r="AA18" s="155">
        <f t="shared" si="10"/>
        <v>70881.23</v>
      </c>
      <c r="AB18" s="155">
        <f t="shared" si="10"/>
        <v>70881.23</v>
      </c>
      <c r="AC18" s="155">
        <f t="shared" si="10"/>
        <v>70881.23</v>
      </c>
    </row>
    <row r="19" spans="1:29" s="289" customFormat="1" ht="12" x14ac:dyDescent="0.25">
      <c r="A19" s="175" t="str">
        <f t="shared" si="1"/>
        <v>214</v>
      </c>
      <c r="B19" s="155" t="s">
        <v>18733</v>
      </c>
      <c r="C19" s="152">
        <v>1555.91</v>
      </c>
      <c r="D19" s="152">
        <v>2618.62</v>
      </c>
      <c r="E19" s="152">
        <v>711.66</v>
      </c>
      <c r="F19" s="152">
        <v>218.07</v>
      </c>
      <c r="G19" s="152">
        <v>792.05</v>
      </c>
      <c r="H19" s="152">
        <v>705.55</v>
      </c>
      <c r="I19" s="152">
        <v>212.47</v>
      </c>
      <c r="J19" s="152">
        <v>379.98</v>
      </c>
      <c r="K19" s="152">
        <v>0</v>
      </c>
      <c r="L19" s="152"/>
      <c r="M19" s="152"/>
      <c r="N19" s="152"/>
      <c r="O19" s="173" t="e">
        <f>A19=TRIM(VLOOKUP(A19,Financials!B:F,4,FALSE))</f>
        <v>#N/A</v>
      </c>
      <c r="P19" s="175" t="str">
        <f>A19</f>
        <v>214</v>
      </c>
      <c r="Q19" s="155" t="str">
        <f>B19</f>
        <v>214 - Risk Adjusted Finance Fee - Working Capital Received  - Pay On Success</v>
      </c>
      <c r="R19" s="155">
        <f>C19</f>
        <v>1555.91</v>
      </c>
      <c r="S19" s="155">
        <f t="shared" si="10"/>
        <v>4174.53</v>
      </c>
      <c r="T19" s="155">
        <f t="shared" si="10"/>
        <v>4886.1899999999996</v>
      </c>
      <c r="U19" s="155">
        <f t="shared" si="10"/>
        <v>5104.2599999999993</v>
      </c>
      <c r="V19" s="155">
        <f t="shared" si="10"/>
        <v>5896.3099999999995</v>
      </c>
      <c r="W19" s="155">
        <f t="shared" si="10"/>
        <v>6601.86</v>
      </c>
      <c r="X19" s="155">
        <f t="shared" si="10"/>
        <v>6814.33</v>
      </c>
      <c r="Y19" s="155">
        <f t="shared" si="10"/>
        <v>7194.3099999999995</v>
      </c>
      <c r="Z19" s="155">
        <f t="shared" si="10"/>
        <v>7194.3099999999995</v>
      </c>
      <c r="AA19" s="155">
        <f t="shared" si="10"/>
        <v>7194.3099999999995</v>
      </c>
      <c r="AB19" s="155">
        <f t="shared" si="10"/>
        <v>7194.3099999999995</v>
      </c>
      <c r="AC19" s="155">
        <f t="shared" si="10"/>
        <v>7194.3099999999995</v>
      </c>
    </row>
    <row r="20" spans="1:29" s="8" customFormat="1" ht="12.75" customHeight="1" x14ac:dyDescent="0.25">
      <c r="A20" s="159"/>
      <c r="B20" s="159" t="s">
        <v>22</v>
      </c>
      <c r="C20" s="153">
        <f>SUM(C8:C19)</f>
        <v>9407.0400000000009</v>
      </c>
      <c r="D20" s="153">
        <f>SUM(D8:D19)</f>
        <v>15309.809999999998</v>
      </c>
      <c r="E20" s="153">
        <f t="shared" ref="E20:L20" si="11">SUM(E8:E19)</f>
        <v>4594.5599999999995</v>
      </c>
      <c r="F20" s="153">
        <f>SUM(F8:F19)</f>
        <v>26349.969999999998</v>
      </c>
      <c r="G20" s="153">
        <f>SUM(G8:G19)</f>
        <v>43105.9</v>
      </c>
      <c r="H20" s="153">
        <f t="shared" si="11"/>
        <v>5147.93</v>
      </c>
      <c r="I20" s="153">
        <f t="shared" si="11"/>
        <v>1472.1</v>
      </c>
      <c r="J20" s="153">
        <f t="shared" si="11"/>
        <v>2306.14</v>
      </c>
      <c r="K20" s="153">
        <f t="shared" si="11"/>
        <v>7445.23</v>
      </c>
      <c r="L20" s="153">
        <f t="shared" si="11"/>
        <v>0</v>
      </c>
      <c r="M20" s="153">
        <f>SUM(M8:M19)</f>
        <v>0</v>
      </c>
      <c r="N20" s="153">
        <f>SUM(N8:N19)</f>
        <v>0</v>
      </c>
      <c r="O20" s="374"/>
      <c r="P20" s="159"/>
      <c r="Q20" s="159" t="s">
        <v>22</v>
      </c>
      <c r="R20" s="153">
        <f>SUM(R8:R19)</f>
        <v>9407.0400000000009</v>
      </c>
      <c r="S20" s="153">
        <f t="shared" ref="S20:AC20" si="12">SUM(S8:S19)</f>
        <v>24716.85</v>
      </c>
      <c r="T20" s="153">
        <f t="shared" si="12"/>
        <v>29311.41</v>
      </c>
      <c r="U20" s="153">
        <f t="shared" si="12"/>
        <v>55661.38</v>
      </c>
      <c r="V20" s="153">
        <f t="shared" si="12"/>
        <v>98767.28</v>
      </c>
      <c r="W20" s="153">
        <f t="shared" si="12"/>
        <v>103915.21</v>
      </c>
      <c r="X20" s="153">
        <f t="shared" si="12"/>
        <v>105387.31000000001</v>
      </c>
      <c r="Y20" s="153">
        <f t="shared" si="12"/>
        <v>107693.45</v>
      </c>
      <c r="Z20" s="153">
        <f t="shared" si="12"/>
        <v>115138.68</v>
      </c>
      <c r="AA20" s="153">
        <f t="shared" si="12"/>
        <v>115138.68</v>
      </c>
      <c r="AB20" s="153">
        <f>SUM(AB8:AB19)</f>
        <v>115138.68</v>
      </c>
      <c r="AC20" s="153">
        <f t="shared" si="12"/>
        <v>115138.68</v>
      </c>
    </row>
    <row r="21" spans="1:29" s="8" customFormat="1" ht="12.75" customHeight="1" x14ac:dyDescent="0.25"/>
    <row r="22" spans="1:29" s="8" customFormat="1" ht="12.75" customHeight="1" thickBot="1" x14ac:dyDescent="0.3">
      <c r="A22" s="176"/>
      <c r="B22" s="176" t="s">
        <v>21</v>
      </c>
      <c r="C22" s="154">
        <f t="shared" ref="C22:K22" si="13">(C20)-(0)</f>
        <v>9407.0400000000009</v>
      </c>
      <c r="D22" s="154">
        <f t="shared" si="13"/>
        <v>15309.809999999998</v>
      </c>
      <c r="E22" s="154">
        <f t="shared" si="13"/>
        <v>4594.5599999999995</v>
      </c>
      <c r="F22" s="154">
        <f t="shared" si="13"/>
        <v>26349.969999999998</v>
      </c>
      <c r="G22" s="154">
        <f t="shared" si="13"/>
        <v>43105.9</v>
      </c>
      <c r="H22" s="154">
        <f t="shared" si="13"/>
        <v>5147.93</v>
      </c>
      <c r="I22" s="154">
        <f t="shared" si="13"/>
        <v>1472.1</v>
      </c>
      <c r="J22" s="154">
        <f t="shared" si="13"/>
        <v>2306.14</v>
      </c>
      <c r="K22" s="154">
        <f t="shared" si="13"/>
        <v>7445.23</v>
      </c>
      <c r="L22" s="154">
        <f>(L20)-(0)</f>
        <v>0</v>
      </c>
      <c r="M22" s="154">
        <f>(M20)-(0)</f>
        <v>0</v>
      </c>
      <c r="N22" s="154">
        <f>(N20)-(0)</f>
        <v>0</v>
      </c>
      <c r="O22" s="374"/>
      <c r="P22" s="176"/>
      <c r="Q22" s="176" t="s">
        <v>21</v>
      </c>
      <c r="R22" s="154">
        <f t="shared" ref="R22:AB22" si="14">(R20)-(0)</f>
        <v>9407.0400000000009</v>
      </c>
      <c r="S22" s="154">
        <f t="shared" si="14"/>
        <v>24716.85</v>
      </c>
      <c r="T22" s="154">
        <f t="shared" si="14"/>
        <v>29311.41</v>
      </c>
      <c r="U22" s="154">
        <f t="shared" si="14"/>
        <v>55661.38</v>
      </c>
      <c r="V22" s="154">
        <f t="shared" si="14"/>
        <v>98767.28</v>
      </c>
      <c r="W22" s="154">
        <f t="shared" si="14"/>
        <v>103915.21</v>
      </c>
      <c r="X22" s="154">
        <f t="shared" si="14"/>
        <v>105387.31000000001</v>
      </c>
      <c r="Y22" s="154">
        <f t="shared" si="14"/>
        <v>107693.45</v>
      </c>
      <c r="Z22" s="154">
        <f t="shared" si="14"/>
        <v>115138.68</v>
      </c>
      <c r="AA22" s="154">
        <f t="shared" si="14"/>
        <v>115138.68</v>
      </c>
      <c r="AB22" s="154">
        <f t="shared" si="14"/>
        <v>115138.68</v>
      </c>
      <c r="AC22" s="154">
        <f>(AC20)-(0)</f>
        <v>115138.68</v>
      </c>
    </row>
    <row r="23" spans="1:29" s="8" customFormat="1" ht="12.75" customHeight="1" thickTop="1" x14ac:dyDescent="0.25"/>
    <row r="24" spans="1:29" s="8" customFormat="1" ht="12.75" customHeight="1" x14ac:dyDescent="0.25">
      <c r="A24" s="174"/>
      <c r="B24" s="174" t="s">
        <v>47</v>
      </c>
      <c r="P24" s="174"/>
      <c r="Q24" s="174" t="s">
        <v>47</v>
      </c>
    </row>
    <row r="25" spans="1:29" s="289" customFormat="1" ht="12.75" customHeight="1" x14ac:dyDescent="0.25">
      <c r="A25" s="175" t="str">
        <f t="shared" ref="A25:A30" si="15">LEFT(B25,3)</f>
        <v>421</v>
      </c>
      <c r="B25" s="155" t="s">
        <v>18739</v>
      </c>
      <c r="C25" s="152">
        <v>32.26</v>
      </c>
      <c r="D25" s="152">
        <v>50.07</v>
      </c>
      <c r="E25" s="152">
        <v>17.61</v>
      </c>
      <c r="F25" s="152">
        <v>6.33</v>
      </c>
      <c r="G25" s="152">
        <v>19.97</v>
      </c>
      <c r="H25" s="152">
        <v>14.13</v>
      </c>
      <c r="I25" s="152">
        <v>6.01</v>
      </c>
      <c r="J25" s="152">
        <v>6.75</v>
      </c>
      <c r="K25" s="152">
        <v>0</v>
      </c>
      <c r="L25" s="152"/>
      <c r="M25" s="152"/>
      <c r="N25" s="152"/>
      <c r="O25" s="173" t="b">
        <f>A25=TRIM(VLOOKUP(A25,Financials!B:F,4,FALSE))</f>
        <v>1</v>
      </c>
      <c r="P25" s="175" t="str">
        <f>A25</f>
        <v>421</v>
      </c>
      <c r="Q25" s="155" t="str">
        <f>B25</f>
        <v>421 - Admin Fees Paid - Pay On Success</v>
      </c>
      <c r="R25" s="155">
        <f>C25</f>
        <v>32.26</v>
      </c>
      <c r="S25" s="155">
        <f t="shared" ref="S25:AC25" si="16">R25+D25</f>
        <v>82.33</v>
      </c>
      <c r="T25" s="155">
        <f t="shared" si="16"/>
        <v>99.94</v>
      </c>
      <c r="U25" s="155">
        <f t="shared" si="16"/>
        <v>106.27</v>
      </c>
      <c r="V25" s="155">
        <f t="shared" si="16"/>
        <v>126.24</v>
      </c>
      <c r="W25" s="155">
        <f t="shared" si="16"/>
        <v>140.37</v>
      </c>
      <c r="X25" s="155">
        <f t="shared" si="16"/>
        <v>146.38</v>
      </c>
      <c r="Y25" s="155">
        <f t="shared" si="16"/>
        <v>153.13</v>
      </c>
      <c r="Z25" s="155">
        <f t="shared" si="16"/>
        <v>153.13</v>
      </c>
      <c r="AA25" s="155">
        <f t="shared" si="16"/>
        <v>153.13</v>
      </c>
      <c r="AB25" s="155">
        <f t="shared" si="16"/>
        <v>153.13</v>
      </c>
      <c r="AC25" s="155">
        <f t="shared" si="16"/>
        <v>153.13</v>
      </c>
    </row>
    <row r="26" spans="1:29" s="289" customFormat="1" ht="12.75" customHeight="1" x14ac:dyDescent="0.25">
      <c r="A26" s="175" t="str">
        <f t="shared" si="15"/>
        <v>404</v>
      </c>
      <c r="B26" s="155" t="s">
        <v>73</v>
      </c>
      <c r="C26" s="152">
        <v>0</v>
      </c>
      <c r="D26" s="152">
        <v>0</v>
      </c>
      <c r="E26" s="152">
        <v>0</v>
      </c>
      <c r="F26" s="152">
        <v>0</v>
      </c>
      <c r="G26" s="152">
        <v>0</v>
      </c>
      <c r="H26" s="152">
        <v>0</v>
      </c>
      <c r="I26" s="152">
        <v>0</v>
      </c>
      <c r="J26" s="152">
        <v>0</v>
      </c>
      <c r="K26" s="152">
        <v>0</v>
      </c>
      <c r="L26" s="152"/>
      <c r="M26" s="152"/>
      <c r="N26" s="152"/>
      <c r="O26" s="173" t="b">
        <f>A26=TRIM(VLOOKUP(A26,Financials!B:F,4,FALSE))</f>
        <v>1</v>
      </c>
      <c r="P26" s="175" t="str">
        <f>A26</f>
        <v>404</v>
      </c>
      <c r="Q26" s="155" t="str">
        <f>B26</f>
        <v>404 - Bank Fees</v>
      </c>
      <c r="R26" s="155">
        <f t="shared" ref="R26:R42" si="17">C26</f>
        <v>0</v>
      </c>
      <c r="S26" s="155">
        <f t="shared" ref="S26:S42" si="18">R26+D26</f>
        <v>0</v>
      </c>
      <c r="T26" s="155">
        <f t="shared" ref="T26:T42" si="19">S26+E26</f>
        <v>0</v>
      </c>
      <c r="U26" s="155">
        <f t="shared" ref="U26:U42" si="20">T26+F26</f>
        <v>0</v>
      </c>
      <c r="V26" s="155">
        <f t="shared" ref="V26:V42" si="21">U26+G26</f>
        <v>0</v>
      </c>
      <c r="W26" s="155">
        <f t="shared" ref="W26:W42" si="22">V26+H26</f>
        <v>0</v>
      </c>
      <c r="X26" s="155">
        <f t="shared" ref="X26:X42" si="23">W26+I26</f>
        <v>0</v>
      </c>
      <c r="Y26" s="155">
        <f t="shared" ref="Y26:Y42" si="24">X26+J26</f>
        <v>0</v>
      </c>
      <c r="Z26" s="155">
        <f t="shared" ref="Z26:Z42" si="25">Y26+K26</f>
        <v>0</v>
      </c>
      <c r="AA26" s="155">
        <f t="shared" ref="AA26:AA42" si="26">Z26+L26</f>
        <v>0</v>
      </c>
      <c r="AB26" s="155">
        <f t="shared" ref="AB26:AB42" si="27">AA26+M26</f>
        <v>0</v>
      </c>
      <c r="AC26" s="155">
        <f t="shared" ref="AC26:AC42" si="28">AB26+N26</f>
        <v>0</v>
      </c>
    </row>
    <row r="27" spans="1:29" s="289" customFormat="1" ht="12.75" customHeight="1" x14ac:dyDescent="0.25">
      <c r="A27" s="175" t="str">
        <f t="shared" si="15"/>
        <v>463</v>
      </c>
      <c r="B27" s="155" t="s">
        <v>20149</v>
      </c>
      <c r="C27" s="152">
        <v>0</v>
      </c>
      <c r="D27" s="152">
        <v>0</v>
      </c>
      <c r="E27" s="152">
        <v>0</v>
      </c>
      <c r="F27" s="152">
        <v>0</v>
      </c>
      <c r="G27" s="152">
        <v>0</v>
      </c>
      <c r="H27" s="152">
        <v>0</v>
      </c>
      <c r="I27" s="152">
        <v>0</v>
      </c>
      <c r="J27" s="152">
        <v>0</v>
      </c>
      <c r="K27" s="152">
        <v>0</v>
      </c>
      <c r="L27" s="152"/>
      <c r="M27" s="152"/>
      <c r="N27" s="152"/>
      <c r="O27" s="173" t="b">
        <f>A27=TRIM(VLOOKUP(A27,Financials!B:F,4,FALSE))</f>
        <v>1</v>
      </c>
      <c r="P27" s="175" t="s">
        <v>20155</v>
      </c>
      <c r="Q27" s="155" t="str">
        <f>B27</f>
        <v>463 - Bad Debt Expense - Pay On Success</v>
      </c>
      <c r="R27" s="155">
        <f t="shared" si="17"/>
        <v>0</v>
      </c>
      <c r="S27" s="155">
        <f t="shared" si="18"/>
        <v>0</v>
      </c>
      <c r="T27" s="155">
        <f t="shared" si="19"/>
        <v>0</v>
      </c>
      <c r="U27" s="155">
        <f t="shared" si="20"/>
        <v>0</v>
      </c>
      <c r="V27" s="155">
        <f t="shared" si="21"/>
        <v>0</v>
      </c>
      <c r="W27" s="155">
        <f t="shared" si="22"/>
        <v>0</v>
      </c>
      <c r="X27" s="155">
        <f t="shared" si="23"/>
        <v>0</v>
      </c>
      <c r="Y27" s="155">
        <f t="shared" si="24"/>
        <v>0</v>
      </c>
      <c r="Z27" s="155">
        <f t="shared" si="25"/>
        <v>0</v>
      </c>
      <c r="AA27" s="155">
        <f t="shared" si="26"/>
        <v>0</v>
      </c>
      <c r="AB27" s="155">
        <f t="shared" si="27"/>
        <v>0</v>
      </c>
      <c r="AC27" s="155">
        <f t="shared" si="28"/>
        <v>0</v>
      </c>
    </row>
    <row r="28" spans="1:29" s="289" customFormat="1" ht="12.75" customHeight="1" x14ac:dyDescent="0.25">
      <c r="A28" s="175" t="str">
        <f t="shared" si="15"/>
        <v>423</v>
      </c>
      <c r="B28" s="155" t="s">
        <v>18740</v>
      </c>
      <c r="C28" s="152">
        <v>94.06</v>
      </c>
      <c r="D28" s="152">
        <v>145.57</v>
      </c>
      <c r="E28" s="152">
        <v>40.75</v>
      </c>
      <c r="F28" s="152">
        <v>11.29</v>
      </c>
      <c r="G28" s="152">
        <v>50.32</v>
      </c>
      <c r="H28" s="152">
        <v>45.49</v>
      </c>
      <c r="I28" s="152">
        <v>13.54</v>
      </c>
      <c r="J28" s="152">
        <v>24.21</v>
      </c>
      <c r="K28" s="152">
        <v>0</v>
      </c>
      <c r="L28" s="152"/>
      <c r="M28" s="152"/>
      <c r="N28" s="152"/>
      <c r="O28" s="173" t="b">
        <f>A28=TRIM(VLOOKUP(A28,Financials!B:F,4,FALSE))</f>
        <v>1</v>
      </c>
      <c r="P28" s="175" t="str">
        <f>A28</f>
        <v>423</v>
      </c>
      <c r="Q28" s="155" t="str">
        <f>B28</f>
        <v>423 - Base Premium - GST Paid - Pay On Success</v>
      </c>
      <c r="R28" s="155">
        <f t="shared" si="17"/>
        <v>94.06</v>
      </c>
      <c r="S28" s="155">
        <f t="shared" si="18"/>
        <v>239.63</v>
      </c>
      <c r="T28" s="155">
        <f t="shared" si="19"/>
        <v>280.38</v>
      </c>
      <c r="U28" s="155">
        <f t="shared" si="20"/>
        <v>291.67</v>
      </c>
      <c r="V28" s="155">
        <f t="shared" si="21"/>
        <v>341.99</v>
      </c>
      <c r="W28" s="155">
        <f t="shared" si="22"/>
        <v>387.48</v>
      </c>
      <c r="X28" s="155">
        <f t="shared" si="23"/>
        <v>401.02000000000004</v>
      </c>
      <c r="Y28" s="155">
        <f t="shared" si="24"/>
        <v>425.23</v>
      </c>
      <c r="Z28" s="155">
        <f t="shared" si="25"/>
        <v>425.23</v>
      </c>
      <c r="AA28" s="155">
        <f t="shared" si="26"/>
        <v>425.23</v>
      </c>
      <c r="AB28" s="155">
        <f t="shared" si="27"/>
        <v>425.23</v>
      </c>
      <c r="AC28" s="155">
        <f t="shared" si="28"/>
        <v>425.23</v>
      </c>
    </row>
    <row r="29" spans="1:29" s="289" customFormat="1" ht="12.75" customHeight="1" x14ac:dyDescent="0.25">
      <c r="A29" s="175" t="str">
        <f t="shared" si="15"/>
        <v>424</v>
      </c>
      <c r="B29" s="155" t="s">
        <v>18741</v>
      </c>
      <c r="C29" s="152">
        <v>102.06</v>
      </c>
      <c r="D29" s="152">
        <v>151.38</v>
      </c>
      <c r="E29" s="152">
        <v>42.4</v>
      </c>
      <c r="F29" s="152">
        <v>13.66</v>
      </c>
      <c r="G29" s="152">
        <v>56.75</v>
      </c>
      <c r="H29" s="152">
        <v>45.03</v>
      </c>
      <c r="I29" s="152">
        <v>14.89</v>
      </c>
      <c r="J29" s="152">
        <v>26.63</v>
      </c>
      <c r="K29" s="152">
        <v>0</v>
      </c>
      <c r="L29" s="152"/>
      <c r="M29" s="152"/>
      <c r="N29" s="152"/>
      <c r="O29" s="173" t="b">
        <f>A29=TRIM(VLOOKUP(A29,Financials!B:F,4,FALSE))</f>
        <v>1</v>
      </c>
      <c r="P29" s="175" t="str">
        <f>A29</f>
        <v>424</v>
      </c>
      <c r="Q29" s="155" t="str">
        <f>B29</f>
        <v>424 - Base Premium - Stamp Duty Paid - Pay On Success</v>
      </c>
      <c r="R29" s="155">
        <f t="shared" si="17"/>
        <v>102.06</v>
      </c>
      <c r="S29" s="155">
        <f t="shared" si="18"/>
        <v>253.44</v>
      </c>
      <c r="T29" s="155">
        <f t="shared" si="19"/>
        <v>295.83999999999997</v>
      </c>
      <c r="U29" s="155">
        <f t="shared" si="20"/>
        <v>309.5</v>
      </c>
      <c r="V29" s="155">
        <f t="shared" si="21"/>
        <v>366.25</v>
      </c>
      <c r="W29" s="155">
        <f t="shared" si="22"/>
        <v>411.28</v>
      </c>
      <c r="X29" s="155">
        <f t="shared" si="23"/>
        <v>426.16999999999996</v>
      </c>
      <c r="Y29" s="155">
        <f t="shared" si="24"/>
        <v>452.79999999999995</v>
      </c>
      <c r="Z29" s="155">
        <f t="shared" si="25"/>
        <v>452.79999999999995</v>
      </c>
      <c r="AA29" s="155">
        <f t="shared" si="26"/>
        <v>452.79999999999995</v>
      </c>
      <c r="AB29" s="155">
        <f t="shared" si="27"/>
        <v>452.79999999999995</v>
      </c>
      <c r="AC29" s="155">
        <f t="shared" si="28"/>
        <v>452.79999999999995</v>
      </c>
    </row>
    <row r="30" spans="1:29" s="289" customFormat="1" ht="12.75" customHeight="1" x14ac:dyDescent="0.25">
      <c r="A30" s="175" t="str">
        <f t="shared" si="15"/>
        <v>422</v>
      </c>
      <c r="B30" s="155" t="s">
        <v>18742</v>
      </c>
      <c r="C30" s="152">
        <v>940.6</v>
      </c>
      <c r="D30" s="152">
        <v>1455.63</v>
      </c>
      <c r="E30" s="152">
        <v>407.42</v>
      </c>
      <c r="F30" s="152">
        <v>112.91</v>
      </c>
      <c r="G30" s="152">
        <v>503.18</v>
      </c>
      <c r="H30" s="152">
        <v>454.88</v>
      </c>
      <c r="I30" s="152">
        <v>135.38</v>
      </c>
      <c r="J30" s="152">
        <v>242.11</v>
      </c>
      <c r="K30" s="152">
        <v>0</v>
      </c>
      <c r="L30" s="152"/>
      <c r="M30" s="152"/>
      <c r="N30" s="152"/>
      <c r="O30" s="173" t="b">
        <f>A30=TRIM(VLOOKUP(A30,Financials!B:F,4,FALSE))</f>
        <v>1</v>
      </c>
      <c r="P30" s="175" t="str">
        <f>A30</f>
        <v>422</v>
      </c>
      <c r="Q30" s="155" t="str">
        <f>B30</f>
        <v>422 - Base Premium Paid - Pay On Success</v>
      </c>
      <c r="R30" s="155">
        <f t="shared" si="17"/>
        <v>940.6</v>
      </c>
      <c r="S30" s="155">
        <f t="shared" si="18"/>
        <v>2396.23</v>
      </c>
      <c r="T30" s="155">
        <f t="shared" si="19"/>
        <v>2803.65</v>
      </c>
      <c r="U30" s="155">
        <f t="shared" si="20"/>
        <v>2916.56</v>
      </c>
      <c r="V30" s="155">
        <f t="shared" si="21"/>
        <v>3419.74</v>
      </c>
      <c r="W30" s="155">
        <f t="shared" si="22"/>
        <v>3874.62</v>
      </c>
      <c r="X30" s="155">
        <f t="shared" si="23"/>
        <v>4010</v>
      </c>
      <c r="Y30" s="155">
        <f t="shared" si="24"/>
        <v>4252.1099999999997</v>
      </c>
      <c r="Z30" s="155">
        <f t="shared" si="25"/>
        <v>4252.1099999999997</v>
      </c>
      <c r="AA30" s="155">
        <f t="shared" si="26"/>
        <v>4252.1099999999997</v>
      </c>
      <c r="AB30" s="155">
        <f t="shared" si="27"/>
        <v>4252.1099999999997</v>
      </c>
      <c r="AC30" s="155">
        <f t="shared" si="28"/>
        <v>4252.1099999999997</v>
      </c>
    </row>
    <row r="31" spans="1:29" s="289" customFormat="1" ht="12.75" customHeight="1" x14ac:dyDescent="0.25">
      <c r="A31" s="175" t="str">
        <f t="shared" ref="A31:A39" si="29">LEFT(B31,3)</f>
        <v>406</v>
      </c>
      <c r="B31" s="375" t="s">
        <v>9953</v>
      </c>
      <c r="C31" s="152">
        <v>0</v>
      </c>
      <c r="D31" s="152">
        <v>0</v>
      </c>
      <c r="E31" s="152">
        <v>0</v>
      </c>
      <c r="F31" s="152">
        <v>0</v>
      </c>
      <c r="G31" s="152">
        <v>0</v>
      </c>
      <c r="H31" s="152">
        <v>0</v>
      </c>
      <c r="I31" s="152">
        <v>0</v>
      </c>
      <c r="J31" s="152">
        <v>0</v>
      </c>
      <c r="K31" s="152">
        <v>0</v>
      </c>
      <c r="L31" s="152"/>
      <c r="M31" s="152"/>
      <c r="N31" s="152"/>
      <c r="O31" s="173" t="b">
        <f>A31=TRIM(VLOOKUP(A31,Financials!B:F,4,FALSE))</f>
        <v>1</v>
      </c>
      <c r="P31" s="175" t="str">
        <f t="shared" ref="P31:Q36" si="30">A31</f>
        <v>406</v>
      </c>
      <c r="Q31" s="155" t="str">
        <f t="shared" si="30"/>
        <v>406 - Establishment fee</v>
      </c>
      <c r="R31" s="155">
        <f t="shared" si="17"/>
        <v>0</v>
      </c>
      <c r="S31" s="155">
        <f t="shared" si="18"/>
        <v>0</v>
      </c>
      <c r="T31" s="155">
        <f t="shared" si="19"/>
        <v>0</v>
      </c>
      <c r="U31" s="155">
        <f t="shared" si="20"/>
        <v>0</v>
      </c>
      <c r="V31" s="155">
        <f t="shared" si="21"/>
        <v>0</v>
      </c>
      <c r="W31" s="155">
        <f t="shared" si="22"/>
        <v>0</v>
      </c>
      <c r="X31" s="155">
        <f t="shared" si="23"/>
        <v>0</v>
      </c>
      <c r="Y31" s="155">
        <f t="shared" si="24"/>
        <v>0</v>
      </c>
      <c r="Z31" s="155">
        <f t="shared" si="25"/>
        <v>0</v>
      </c>
      <c r="AA31" s="155">
        <f t="shared" si="26"/>
        <v>0</v>
      </c>
      <c r="AB31" s="155">
        <f t="shared" si="27"/>
        <v>0</v>
      </c>
      <c r="AC31" s="155">
        <f t="shared" si="28"/>
        <v>0</v>
      </c>
    </row>
    <row r="32" spans="1:29" s="289" customFormat="1" ht="12.75" customHeight="1" x14ac:dyDescent="0.25">
      <c r="A32" s="175" t="str">
        <f t="shared" si="29"/>
        <v>439</v>
      </c>
      <c r="B32" s="155" t="s">
        <v>16593</v>
      </c>
      <c r="C32" s="152">
        <v>0</v>
      </c>
      <c r="D32" s="152">
        <v>0</v>
      </c>
      <c r="E32" s="152">
        <v>0</v>
      </c>
      <c r="F32" s="152">
        <v>0</v>
      </c>
      <c r="G32" s="152">
        <v>0</v>
      </c>
      <c r="H32" s="152">
        <v>0</v>
      </c>
      <c r="I32" s="152">
        <v>0</v>
      </c>
      <c r="J32" s="152">
        <v>0</v>
      </c>
      <c r="K32" s="152">
        <v>0</v>
      </c>
      <c r="L32" s="152"/>
      <c r="M32" s="152"/>
      <c r="N32" s="152"/>
      <c r="O32" s="173" t="b">
        <f>A32=TRIM(VLOOKUP(A32,Financials!B:F,4,FALSE))</f>
        <v>1</v>
      </c>
      <c r="P32" s="175" t="str">
        <f t="shared" si="30"/>
        <v>439</v>
      </c>
      <c r="Q32" s="155" t="str">
        <f t="shared" si="30"/>
        <v>439 - Interest Expense - First Loss Transactions</v>
      </c>
      <c r="R32" s="155">
        <f t="shared" si="17"/>
        <v>0</v>
      </c>
      <c r="S32" s="155">
        <f t="shared" si="18"/>
        <v>0</v>
      </c>
      <c r="T32" s="155">
        <f t="shared" si="19"/>
        <v>0</v>
      </c>
      <c r="U32" s="155">
        <f t="shared" si="20"/>
        <v>0</v>
      </c>
      <c r="V32" s="155">
        <f t="shared" si="21"/>
        <v>0</v>
      </c>
      <c r="W32" s="155">
        <f t="shared" si="22"/>
        <v>0</v>
      </c>
      <c r="X32" s="155">
        <f t="shared" si="23"/>
        <v>0</v>
      </c>
      <c r="Y32" s="155">
        <f t="shared" si="24"/>
        <v>0</v>
      </c>
      <c r="Z32" s="155">
        <f t="shared" si="25"/>
        <v>0</v>
      </c>
      <c r="AA32" s="155">
        <f t="shared" si="26"/>
        <v>0</v>
      </c>
      <c r="AB32" s="155">
        <f t="shared" si="27"/>
        <v>0</v>
      </c>
      <c r="AC32" s="155">
        <f t="shared" si="28"/>
        <v>0</v>
      </c>
    </row>
    <row r="33" spans="1:29" s="289" customFormat="1" ht="12.75" customHeight="1" x14ac:dyDescent="0.25">
      <c r="A33" s="175" t="str">
        <f t="shared" si="29"/>
        <v>438</v>
      </c>
      <c r="B33" s="155" t="s">
        <v>9955</v>
      </c>
      <c r="C33" s="152">
        <v>0</v>
      </c>
      <c r="D33" s="152">
        <v>0</v>
      </c>
      <c r="E33" s="152">
        <v>0</v>
      </c>
      <c r="F33" s="152">
        <v>0</v>
      </c>
      <c r="G33" s="152">
        <v>0</v>
      </c>
      <c r="H33" s="152">
        <v>0</v>
      </c>
      <c r="I33" s="152">
        <v>0</v>
      </c>
      <c r="J33" s="152">
        <v>0</v>
      </c>
      <c r="K33" s="152">
        <v>0</v>
      </c>
      <c r="L33" s="152"/>
      <c r="M33" s="152"/>
      <c r="N33" s="152"/>
      <c r="O33" s="173" t="b">
        <f>A33=TRIM(VLOOKUP(A33,Financials!B:F,4,FALSE))</f>
        <v>1</v>
      </c>
      <c r="P33" s="175" t="str">
        <f t="shared" si="30"/>
        <v>438</v>
      </c>
      <c r="Q33" s="155" t="str">
        <f t="shared" si="30"/>
        <v>438 - Interest Expense - Mez Debt</v>
      </c>
      <c r="R33" s="155">
        <f t="shared" si="17"/>
        <v>0</v>
      </c>
      <c r="S33" s="155">
        <f t="shared" si="18"/>
        <v>0</v>
      </c>
      <c r="T33" s="155">
        <f t="shared" si="19"/>
        <v>0</v>
      </c>
      <c r="U33" s="155">
        <f t="shared" si="20"/>
        <v>0</v>
      </c>
      <c r="V33" s="155">
        <f t="shared" si="21"/>
        <v>0</v>
      </c>
      <c r="W33" s="155">
        <f t="shared" si="22"/>
        <v>0</v>
      </c>
      <c r="X33" s="155">
        <f t="shared" si="23"/>
        <v>0</v>
      </c>
      <c r="Y33" s="155">
        <f t="shared" si="24"/>
        <v>0</v>
      </c>
      <c r="Z33" s="155">
        <f t="shared" si="25"/>
        <v>0</v>
      </c>
      <c r="AA33" s="155">
        <f t="shared" si="26"/>
        <v>0</v>
      </c>
      <c r="AB33" s="155">
        <f t="shared" si="27"/>
        <v>0</v>
      </c>
      <c r="AC33" s="155">
        <f t="shared" si="28"/>
        <v>0</v>
      </c>
    </row>
    <row r="34" spans="1:29" s="289" customFormat="1" ht="12.75" customHeight="1" x14ac:dyDescent="0.25">
      <c r="A34" s="175" t="str">
        <f t="shared" si="29"/>
        <v>437</v>
      </c>
      <c r="B34" s="155" t="s">
        <v>9954</v>
      </c>
      <c r="C34" s="152">
        <v>0</v>
      </c>
      <c r="D34" s="152">
        <v>0</v>
      </c>
      <c r="E34" s="152">
        <v>0</v>
      </c>
      <c r="F34" s="152">
        <v>0</v>
      </c>
      <c r="G34" s="152">
        <v>0</v>
      </c>
      <c r="H34" s="152">
        <v>0</v>
      </c>
      <c r="I34" s="152">
        <v>0</v>
      </c>
      <c r="J34" s="152">
        <v>0</v>
      </c>
      <c r="K34" s="152">
        <v>0</v>
      </c>
      <c r="L34" s="152"/>
      <c r="M34" s="152"/>
      <c r="N34" s="152"/>
      <c r="O34" s="173" t="e">
        <f>A34=TRIM(VLOOKUP(A34,Financials!B:F,4,FALSE))</f>
        <v>#N/A</v>
      </c>
      <c r="P34" s="175" t="str">
        <f t="shared" si="30"/>
        <v>437</v>
      </c>
      <c r="Q34" s="155" t="str">
        <f t="shared" si="30"/>
        <v>437 - Interest Expense - Senior Debt</v>
      </c>
      <c r="R34" s="155">
        <f t="shared" si="17"/>
        <v>0</v>
      </c>
      <c r="S34" s="155">
        <f t="shared" si="18"/>
        <v>0</v>
      </c>
      <c r="T34" s="155">
        <f t="shared" si="19"/>
        <v>0</v>
      </c>
      <c r="U34" s="155">
        <f t="shared" si="20"/>
        <v>0</v>
      </c>
      <c r="V34" s="155">
        <f t="shared" si="21"/>
        <v>0</v>
      </c>
      <c r="W34" s="155">
        <f t="shared" si="22"/>
        <v>0</v>
      </c>
      <c r="X34" s="155">
        <f t="shared" si="23"/>
        <v>0</v>
      </c>
      <c r="Y34" s="155">
        <f t="shared" si="24"/>
        <v>0</v>
      </c>
      <c r="Z34" s="155">
        <f t="shared" si="25"/>
        <v>0</v>
      </c>
      <c r="AA34" s="155">
        <f t="shared" si="26"/>
        <v>0</v>
      </c>
      <c r="AB34" s="155">
        <f t="shared" si="27"/>
        <v>0</v>
      </c>
      <c r="AC34" s="155">
        <f t="shared" si="28"/>
        <v>0</v>
      </c>
    </row>
    <row r="35" spans="1:29" s="289" customFormat="1" ht="12.75" customHeight="1" x14ac:dyDescent="0.25">
      <c r="A35" s="175" t="str">
        <f t="shared" si="29"/>
        <v>441</v>
      </c>
      <c r="B35" s="155" t="s">
        <v>75</v>
      </c>
      <c r="C35" s="152">
        <v>0</v>
      </c>
      <c r="D35" s="152">
        <v>0</v>
      </c>
      <c r="E35" s="152">
        <v>0</v>
      </c>
      <c r="F35" s="152">
        <v>0</v>
      </c>
      <c r="G35" s="152">
        <v>0</v>
      </c>
      <c r="H35" s="152">
        <v>0</v>
      </c>
      <c r="I35" s="152">
        <v>0</v>
      </c>
      <c r="J35" s="152">
        <v>0</v>
      </c>
      <c r="K35" s="152">
        <v>0</v>
      </c>
      <c r="L35" s="152"/>
      <c r="M35" s="152"/>
      <c r="N35" s="152"/>
      <c r="O35" s="173" t="b">
        <f>A35=TRIM(VLOOKUP(A35,Financials!B:F,4,FALSE))</f>
        <v>1</v>
      </c>
      <c r="P35" s="175" t="str">
        <f t="shared" si="30"/>
        <v>441</v>
      </c>
      <c r="Q35" s="155" t="str">
        <f t="shared" si="30"/>
        <v>441 - Legal expenses</v>
      </c>
      <c r="R35" s="155">
        <f t="shared" si="17"/>
        <v>0</v>
      </c>
      <c r="S35" s="155">
        <f t="shared" si="18"/>
        <v>0</v>
      </c>
      <c r="T35" s="155">
        <f t="shared" si="19"/>
        <v>0</v>
      </c>
      <c r="U35" s="155">
        <f t="shared" si="20"/>
        <v>0</v>
      </c>
      <c r="V35" s="155">
        <f t="shared" si="21"/>
        <v>0</v>
      </c>
      <c r="W35" s="155">
        <f t="shared" si="22"/>
        <v>0</v>
      </c>
      <c r="X35" s="155">
        <f t="shared" si="23"/>
        <v>0</v>
      </c>
      <c r="Y35" s="155">
        <f t="shared" si="24"/>
        <v>0</v>
      </c>
      <c r="Z35" s="155">
        <f t="shared" si="25"/>
        <v>0</v>
      </c>
      <c r="AA35" s="155">
        <f t="shared" si="26"/>
        <v>0</v>
      </c>
      <c r="AB35" s="155">
        <f t="shared" si="27"/>
        <v>0</v>
      </c>
      <c r="AC35" s="155">
        <f t="shared" si="28"/>
        <v>0</v>
      </c>
    </row>
    <row r="36" spans="1:29" s="289" customFormat="1" ht="12.75" customHeight="1" x14ac:dyDescent="0.25">
      <c r="A36" s="175" t="str">
        <f t="shared" si="29"/>
        <v>449</v>
      </c>
      <c r="B36" s="155" t="s">
        <v>15627</v>
      </c>
      <c r="C36" s="152">
        <v>0</v>
      </c>
      <c r="D36" s="152">
        <v>0</v>
      </c>
      <c r="E36" s="152">
        <v>0</v>
      </c>
      <c r="F36" s="152">
        <v>0</v>
      </c>
      <c r="G36" s="152">
        <v>0</v>
      </c>
      <c r="H36" s="152">
        <v>0</v>
      </c>
      <c r="I36" s="152">
        <v>0</v>
      </c>
      <c r="J36" s="152">
        <v>0</v>
      </c>
      <c r="K36" s="152">
        <v>0</v>
      </c>
      <c r="L36" s="152"/>
      <c r="M36" s="152"/>
      <c r="N36" s="152"/>
      <c r="O36" s="173" t="b">
        <f>A36=TRIM(VLOOKUP(A36,Financials!B:F,4,FALSE))</f>
        <v>1</v>
      </c>
      <c r="P36" s="175" t="str">
        <f t="shared" si="30"/>
        <v>449</v>
      </c>
      <c r="Q36" s="155" t="str">
        <f t="shared" si="30"/>
        <v>449 - ListSure Ops Mgmt Fee</v>
      </c>
      <c r="R36" s="155">
        <f t="shared" si="17"/>
        <v>0</v>
      </c>
      <c r="S36" s="155">
        <f t="shared" si="18"/>
        <v>0</v>
      </c>
      <c r="T36" s="155">
        <f t="shared" si="19"/>
        <v>0</v>
      </c>
      <c r="U36" s="155">
        <f t="shared" si="20"/>
        <v>0</v>
      </c>
      <c r="V36" s="155">
        <f t="shared" si="21"/>
        <v>0</v>
      </c>
      <c r="W36" s="155">
        <f t="shared" si="22"/>
        <v>0</v>
      </c>
      <c r="X36" s="155">
        <f t="shared" si="23"/>
        <v>0</v>
      </c>
      <c r="Y36" s="155">
        <f t="shared" si="24"/>
        <v>0</v>
      </c>
      <c r="Z36" s="155">
        <f t="shared" si="25"/>
        <v>0</v>
      </c>
      <c r="AA36" s="155">
        <f t="shared" si="26"/>
        <v>0</v>
      </c>
      <c r="AB36" s="155">
        <f t="shared" si="27"/>
        <v>0</v>
      </c>
      <c r="AC36" s="155">
        <f t="shared" si="28"/>
        <v>0</v>
      </c>
    </row>
    <row r="37" spans="1:29" s="289" customFormat="1" ht="12.75" customHeight="1" x14ac:dyDescent="0.25">
      <c r="A37" s="175" t="str">
        <f t="shared" si="29"/>
        <v>407</v>
      </c>
      <c r="B37" s="13" t="s">
        <v>20150</v>
      </c>
      <c r="C37" s="152">
        <v>0</v>
      </c>
      <c r="D37" s="152">
        <v>0</v>
      </c>
      <c r="E37" s="152">
        <v>0</v>
      </c>
      <c r="F37" s="152">
        <v>24887.35</v>
      </c>
      <c r="G37" s="152">
        <v>38548.65</v>
      </c>
      <c r="H37" s="152">
        <v>0</v>
      </c>
      <c r="I37" s="152">
        <v>0</v>
      </c>
      <c r="J37" s="152">
        <v>0</v>
      </c>
      <c r="K37" s="152">
        <v>7445.23</v>
      </c>
      <c r="L37" s="152"/>
      <c r="M37" s="152"/>
      <c r="N37" s="152"/>
      <c r="O37" s="173" t="b">
        <f>A37=TRIM(VLOOKUP(A37,Financials!B:F,4,FALSE))</f>
        <v>1</v>
      </c>
      <c r="P37" s="175" t="str">
        <f>LEFT(Q37,3)</f>
        <v>407</v>
      </c>
      <c r="Q37" s="155" t="str">
        <f t="shared" ref="Q37:Q42" si="31">B37</f>
        <v>407 - Deductible Expense - Pay On Success</v>
      </c>
      <c r="R37" s="155">
        <f t="shared" si="17"/>
        <v>0</v>
      </c>
      <c r="S37" s="155">
        <f t="shared" si="18"/>
        <v>0</v>
      </c>
      <c r="T37" s="155">
        <f t="shared" si="19"/>
        <v>0</v>
      </c>
      <c r="U37" s="155">
        <f t="shared" si="20"/>
        <v>24887.35</v>
      </c>
      <c r="V37" s="155">
        <f t="shared" si="21"/>
        <v>63436</v>
      </c>
      <c r="W37" s="155">
        <f t="shared" si="22"/>
        <v>63436</v>
      </c>
      <c r="X37" s="155">
        <f t="shared" si="23"/>
        <v>63436</v>
      </c>
      <c r="Y37" s="155">
        <f t="shared" si="24"/>
        <v>63436</v>
      </c>
      <c r="Z37" s="155">
        <f t="shared" si="25"/>
        <v>70881.23</v>
      </c>
      <c r="AA37" s="155">
        <f t="shared" si="26"/>
        <v>70881.23</v>
      </c>
      <c r="AB37" s="155">
        <f t="shared" si="27"/>
        <v>70881.23</v>
      </c>
      <c r="AC37" s="155">
        <f t="shared" si="28"/>
        <v>70881.23</v>
      </c>
    </row>
    <row r="38" spans="1:29" s="289" customFormat="1" ht="12.75" customHeight="1" x14ac:dyDescent="0.25">
      <c r="A38" s="175" t="str">
        <f t="shared" si="29"/>
        <v>462</v>
      </c>
      <c r="B38" s="155" t="s">
        <v>16890</v>
      </c>
      <c r="C38" s="152">
        <v>97.77</v>
      </c>
      <c r="D38" s="152">
        <v>151.76</v>
      </c>
      <c r="E38" s="152">
        <v>53.36</v>
      </c>
      <c r="F38" s="152">
        <v>19.170000000000002</v>
      </c>
      <c r="G38" s="152">
        <v>60.49</v>
      </c>
      <c r="H38" s="152">
        <v>42.81</v>
      </c>
      <c r="I38" s="152">
        <v>18.21</v>
      </c>
      <c r="J38" s="152">
        <v>20.46</v>
      </c>
      <c r="K38" s="152">
        <v>0</v>
      </c>
      <c r="L38" s="152"/>
      <c r="M38" s="152"/>
      <c r="N38" s="152"/>
      <c r="O38" s="173" t="b">
        <f>A38=TRIM(VLOOKUP(A38,Financials!B:F,4,FALSE))</f>
        <v>1</v>
      </c>
      <c r="P38" s="175" t="str">
        <f>A38</f>
        <v>462</v>
      </c>
      <c r="Q38" s="155" t="str">
        <f t="shared" si="31"/>
        <v>462 - Provision for Bad Debts - Pay On Success</v>
      </c>
      <c r="R38" s="155">
        <f t="shared" si="17"/>
        <v>97.77</v>
      </c>
      <c r="S38" s="155">
        <f t="shared" si="18"/>
        <v>249.52999999999997</v>
      </c>
      <c r="T38" s="155">
        <f t="shared" si="19"/>
        <v>302.89</v>
      </c>
      <c r="U38" s="155">
        <f t="shared" si="20"/>
        <v>322.06</v>
      </c>
      <c r="V38" s="155">
        <f t="shared" si="21"/>
        <v>382.55</v>
      </c>
      <c r="W38" s="155">
        <f t="shared" si="22"/>
        <v>425.36</v>
      </c>
      <c r="X38" s="155">
        <f t="shared" si="23"/>
        <v>443.57</v>
      </c>
      <c r="Y38" s="155">
        <f t="shared" si="24"/>
        <v>464.03</v>
      </c>
      <c r="Z38" s="155">
        <f t="shared" si="25"/>
        <v>464.03</v>
      </c>
      <c r="AA38" s="155">
        <f t="shared" si="26"/>
        <v>464.03</v>
      </c>
      <c r="AB38" s="155">
        <f t="shared" si="27"/>
        <v>464.03</v>
      </c>
      <c r="AC38" s="155">
        <f t="shared" si="28"/>
        <v>464.03</v>
      </c>
    </row>
    <row r="39" spans="1:29" s="289" customFormat="1" ht="12.75" customHeight="1" x14ac:dyDescent="0.25">
      <c r="A39" s="175" t="str">
        <f t="shared" si="29"/>
        <v>448</v>
      </c>
      <c r="B39" s="155" t="s">
        <v>18743</v>
      </c>
      <c r="C39" s="152">
        <v>8654.65</v>
      </c>
      <c r="D39" s="152">
        <v>4608.82</v>
      </c>
      <c r="E39" s="152">
        <v>3904.12</v>
      </c>
      <c r="F39" s="152">
        <v>3155.07</v>
      </c>
      <c r="G39" s="152">
        <v>1558.32</v>
      </c>
      <c r="H39" s="152">
        <v>1391.75</v>
      </c>
      <c r="I39" s="152">
        <v>730.84</v>
      </c>
      <c r="J39" s="152">
        <v>725.33</v>
      </c>
      <c r="K39" s="152">
        <v>122.38</v>
      </c>
      <c r="L39" s="152"/>
      <c r="M39" s="152"/>
      <c r="N39" s="152"/>
      <c r="O39" s="173" t="b">
        <f>A39=TRIM(VLOOKUP(A39,Financials!B:F,4,FALSE))</f>
        <v>1</v>
      </c>
      <c r="P39" s="175" t="str">
        <f>A39</f>
        <v>448</v>
      </c>
      <c r="Q39" s="155" t="str">
        <f t="shared" si="31"/>
        <v>448 - Distribution Rebates Paid - Pay On Success</v>
      </c>
      <c r="R39" s="155">
        <f t="shared" si="17"/>
        <v>8654.65</v>
      </c>
      <c r="S39" s="155">
        <f t="shared" si="18"/>
        <v>13263.47</v>
      </c>
      <c r="T39" s="155">
        <f t="shared" si="19"/>
        <v>17167.59</v>
      </c>
      <c r="U39" s="155">
        <f t="shared" si="20"/>
        <v>20322.66</v>
      </c>
      <c r="V39" s="155">
        <f t="shared" si="21"/>
        <v>21880.98</v>
      </c>
      <c r="W39" s="155">
        <f t="shared" si="22"/>
        <v>23272.73</v>
      </c>
      <c r="X39" s="155">
        <f t="shared" si="23"/>
        <v>24003.57</v>
      </c>
      <c r="Y39" s="155">
        <f t="shared" si="24"/>
        <v>24728.9</v>
      </c>
      <c r="Z39" s="155">
        <f t="shared" si="25"/>
        <v>24851.280000000002</v>
      </c>
      <c r="AA39" s="155">
        <f t="shared" si="26"/>
        <v>24851.280000000002</v>
      </c>
      <c r="AB39" s="155">
        <f t="shared" si="27"/>
        <v>24851.280000000002</v>
      </c>
      <c r="AC39" s="155">
        <f t="shared" si="28"/>
        <v>24851.280000000002</v>
      </c>
    </row>
    <row r="40" spans="1:29" s="289" customFormat="1" ht="12.75" customHeight="1" x14ac:dyDescent="0.25">
      <c r="A40" s="175" t="str">
        <f>LEFT(B40,3)</f>
        <v>415</v>
      </c>
      <c r="B40" s="155" t="s">
        <v>18744</v>
      </c>
      <c r="C40" s="152">
        <v>977.74</v>
      </c>
      <c r="D40" s="152">
        <v>1652.01</v>
      </c>
      <c r="E40" s="152">
        <v>586.88</v>
      </c>
      <c r="F40" s="152">
        <v>210.87</v>
      </c>
      <c r="G40" s="152">
        <v>665.34</v>
      </c>
      <c r="H40" s="152">
        <v>470.91</v>
      </c>
      <c r="I40" s="152">
        <v>200.31</v>
      </c>
      <c r="J40" s="152">
        <v>225.06</v>
      </c>
      <c r="K40" s="152">
        <v>0</v>
      </c>
      <c r="L40" s="152"/>
      <c r="M40" s="152"/>
      <c r="N40" s="152"/>
      <c r="O40" s="173" t="b">
        <f>A40=TRIM(VLOOKUP(A40,Financials!B:F,4,FALSE))</f>
        <v>1</v>
      </c>
      <c r="P40" s="175" t="str">
        <f>A40</f>
        <v>415</v>
      </c>
      <c r="Q40" s="155" t="str">
        <f t="shared" si="31"/>
        <v>415 - Finance Fees Paid - Pay On Success</v>
      </c>
      <c r="R40" s="155">
        <f t="shared" si="17"/>
        <v>977.74</v>
      </c>
      <c r="S40" s="155">
        <f t="shared" si="18"/>
        <v>2629.75</v>
      </c>
      <c r="T40" s="155">
        <f t="shared" si="19"/>
        <v>3216.63</v>
      </c>
      <c r="U40" s="155">
        <f t="shared" si="20"/>
        <v>3427.5</v>
      </c>
      <c r="V40" s="155">
        <f t="shared" si="21"/>
        <v>4092.84</v>
      </c>
      <c r="W40" s="155">
        <f t="shared" si="22"/>
        <v>4563.75</v>
      </c>
      <c r="X40" s="155">
        <f t="shared" si="23"/>
        <v>4764.0600000000004</v>
      </c>
      <c r="Y40" s="155">
        <f t="shared" si="24"/>
        <v>4989.1200000000008</v>
      </c>
      <c r="Z40" s="155">
        <f t="shared" si="25"/>
        <v>4989.1200000000008</v>
      </c>
      <c r="AA40" s="155">
        <f t="shared" si="26"/>
        <v>4989.1200000000008</v>
      </c>
      <c r="AB40" s="155">
        <f t="shared" si="27"/>
        <v>4989.1200000000008</v>
      </c>
      <c r="AC40" s="155">
        <f t="shared" si="28"/>
        <v>4989.1200000000008</v>
      </c>
    </row>
    <row r="41" spans="1:29" s="289" customFormat="1" ht="12.75" customHeight="1" x14ac:dyDescent="0.25">
      <c r="A41" s="175" t="str">
        <f>LEFT(B41,3)</f>
        <v>291</v>
      </c>
      <c r="B41" s="155" t="s">
        <v>18745</v>
      </c>
      <c r="C41" s="152">
        <v>4916.9799999999996</v>
      </c>
      <c r="D41" s="152">
        <v>8008.31</v>
      </c>
      <c r="E41" s="152">
        <v>2376.4499999999998</v>
      </c>
      <c r="F41" s="152">
        <v>747.14</v>
      </c>
      <c r="G41" s="152">
        <v>2757.53</v>
      </c>
      <c r="H41" s="152">
        <v>2312.81</v>
      </c>
      <c r="I41" s="152">
        <v>766.82</v>
      </c>
      <c r="J41" s="152">
        <v>1208.0899999999999</v>
      </c>
      <c r="K41" s="152">
        <v>0</v>
      </c>
      <c r="L41" s="152"/>
      <c r="M41" s="152"/>
      <c r="N41" s="152"/>
      <c r="O41" s="173" t="b">
        <f>A41=TRIM(VLOOKUP(A41,Financials!B:F,4,FALSE))</f>
        <v>1</v>
      </c>
      <c r="P41" s="175" t="str">
        <f>A41</f>
        <v>291</v>
      </c>
      <c r="Q41" s="155" t="str">
        <f t="shared" si="31"/>
        <v>291 - ListSure Fee Paid - Pay On Success</v>
      </c>
      <c r="R41" s="155">
        <f t="shared" si="17"/>
        <v>4916.9799999999996</v>
      </c>
      <c r="S41" s="155">
        <f t="shared" si="18"/>
        <v>12925.29</v>
      </c>
      <c r="T41" s="155">
        <f t="shared" si="19"/>
        <v>15301.740000000002</v>
      </c>
      <c r="U41" s="155">
        <f t="shared" si="20"/>
        <v>16048.880000000001</v>
      </c>
      <c r="V41" s="155">
        <f t="shared" si="21"/>
        <v>18806.41</v>
      </c>
      <c r="W41" s="155">
        <f t="shared" si="22"/>
        <v>21119.22</v>
      </c>
      <c r="X41" s="155">
        <f t="shared" si="23"/>
        <v>21886.04</v>
      </c>
      <c r="Y41" s="155">
        <f t="shared" si="24"/>
        <v>23094.13</v>
      </c>
      <c r="Z41" s="155">
        <f t="shared" si="25"/>
        <v>23094.13</v>
      </c>
      <c r="AA41" s="155">
        <f t="shared" si="26"/>
        <v>23094.13</v>
      </c>
      <c r="AB41" s="155">
        <f t="shared" si="27"/>
        <v>23094.13</v>
      </c>
      <c r="AC41" s="155">
        <f t="shared" si="28"/>
        <v>23094.13</v>
      </c>
    </row>
    <row r="42" spans="1:29" s="289" customFormat="1" ht="12.75" customHeight="1" x14ac:dyDescent="0.25">
      <c r="A42" s="382" t="s">
        <v>19065</v>
      </c>
      <c r="B42" s="155" t="s">
        <v>18746</v>
      </c>
      <c r="C42" s="152">
        <v>1555.91</v>
      </c>
      <c r="D42" s="152">
        <v>2618.62</v>
      </c>
      <c r="E42" s="152">
        <v>758.19</v>
      </c>
      <c r="F42" s="152">
        <v>248.85</v>
      </c>
      <c r="G42" s="152">
        <v>792.05</v>
      </c>
      <c r="H42" s="152">
        <v>705.55</v>
      </c>
      <c r="I42" s="152">
        <v>212.47</v>
      </c>
      <c r="J42" s="152">
        <v>379.98</v>
      </c>
      <c r="K42" s="152">
        <v>0</v>
      </c>
      <c r="L42" s="152"/>
      <c r="M42" s="152"/>
      <c r="N42" s="152"/>
      <c r="O42" s="173" t="b">
        <f>A42=TRIM(VLOOKUP(A42,Financials!B:F,4,FALSE))</f>
        <v>1</v>
      </c>
      <c r="P42" s="175" t="str">
        <f>A42</f>
        <v>Risk Adjusted Finance Fee - Working Capital Paid - Pay On Success</v>
      </c>
      <c r="Q42" s="155" t="str">
        <f t="shared" si="31"/>
        <v>417 - Risk Adjusted Finance Fee - Working Capital Paid - Pay On Success</v>
      </c>
      <c r="R42" s="155">
        <f t="shared" si="17"/>
        <v>1555.91</v>
      </c>
      <c r="S42" s="155">
        <f t="shared" si="18"/>
        <v>4174.53</v>
      </c>
      <c r="T42" s="155">
        <f t="shared" si="19"/>
        <v>4932.7199999999993</v>
      </c>
      <c r="U42" s="155">
        <f t="shared" si="20"/>
        <v>5181.57</v>
      </c>
      <c r="V42" s="155">
        <f t="shared" si="21"/>
        <v>5973.62</v>
      </c>
      <c r="W42" s="155">
        <f t="shared" si="22"/>
        <v>6679.17</v>
      </c>
      <c r="X42" s="155">
        <f t="shared" si="23"/>
        <v>6891.64</v>
      </c>
      <c r="Y42" s="155">
        <f t="shared" si="24"/>
        <v>7271.6200000000008</v>
      </c>
      <c r="Z42" s="155">
        <f t="shared" si="25"/>
        <v>7271.6200000000008</v>
      </c>
      <c r="AA42" s="155">
        <f t="shared" si="26"/>
        <v>7271.6200000000008</v>
      </c>
      <c r="AB42" s="155">
        <f t="shared" si="27"/>
        <v>7271.6200000000008</v>
      </c>
      <c r="AC42" s="155">
        <f t="shared" si="28"/>
        <v>7271.6200000000008</v>
      </c>
    </row>
    <row r="43" spans="1:29" s="8" customFormat="1" ht="12.75" customHeight="1" x14ac:dyDescent="0.25">
      <c r="A43" s="159"/>
      <c r="B43" s="159" t="s">
        <v>33</v>
      </c>
      <c r="C43" s="153">
        <f t="shared" ref="C43:N43" si="32">SUM(C25:C42)</f>
        <v>17372.03</v>
      </c>
      <c r="D43" s="153">
        <f>SUM(D25:D42)</f>
        <v>18842.169999999998</v>
      </c>
      <c r="E43" s="153">
        <f t="shared" si="32"/>
        <v>8187.18</v>
      </c>
      <c r="F43" s="153">
        <f t="shared" si="32"/>
        <v>29412.639999999992</v>
      </c>
      <c r="G43" s="153">
        <f t="shared" si="32"/>
        <v>45012.6</v>
      </c>
      <c r="H43" s="153">
        <f t="shared" si="32"/>
        <v>5483.36</v>
      </c>
      <c r="I43" s="153">
        <f t="shared" si="32"/>
        <v>2098.4699999999998</v>
      </c>
      <c r="J43" s="153">
        <f t="shared" si="32"/>
        <v>2858.62</v>
      </c>
      <c r="K43" s="153">
        <f>SUM(K25:K42)</f>
        <v>7567.61</v>
      </c>
      <c r="L43" s="153">
        <f>SUM(L25:L42)</f>
        <v>0</v>
      </c>
      <c r="M43" s="153">
        <f t="shared" si="32"/>
        <v>0</v>
      </c>
      <c r="N43" s="153">
        <f t="shared" si="32"/>
        <v>0</v>
      </c>
      <c r="O43" s="374"/>
      <c r="P43" s="159"/>
      <c r="Q43" s="159" t="s">
        <v>33</v>
      </c>
      <c r="R43" s="153">
        <f t="shared" ref="R43:AC43" si="33">SUM(R25:R42)</f>
        <v>17372.03</v>
      </c>
      <c r="S43" s="153">
        <f>SUM(S25:S42)</f>
        <v>36214.199999999997</v>
      </c>
      <c r="T43" s="153">
        <f t="shared" si="33"/>
        <v>44401.380000000005</v>
      </c>
      <c r="U43" s="153">
        <f t="shared" si="33"/>
        <v>73814.01999999999</v>
      </c>
      <c r="V43" s="153">
        <f t="shared" si="33"/>
        <v>118826.62</v>
      </c>
      <c r="W43" s="153">
        <f t="shared" si="33"/>
        <v>124309.98</v>
      </c>
      <c r="X43" s="153">
        <f t="shared" si="33"/>
        <v>126408.45000000003</v>
      </c>
      <c r="Y43" s="153">
        <f t="shared" si="33"/>
        <v>129267.07</v>
      </c>
      <c r="Z43" s="153">
        <f t="shared" si="33"/>
        <v>136834.68</v>
      </c>
      <c r="AA43" s="153">
        <f>SUM(AA25:AA42)</f>
        <v>136834.68</v>
      </c>
      <c r="AB43" s="153">
        <f t="shared" si="33"/>
        <v>136834.68</v>
      </c>
      <c r="AC43" s="153">
        <f t="shared" si="33"/>
        <v>136834.68</v>
      </c>
    </row>
    <row r="44" spans="1:29" s="8" customFormat="1" ht="12.75" customHeight="1" x14ac:dyDescent="0.25"/>
    <row r="45" spans="1:29" s="8" customFormat="1" ht="12.75" customHeight="1" thickBot="1" x14ac:dyDescent="0.3">
      <c r="A45" s="176"/>
      <c r="B45" s="176" t="s">
        <v>20</v>
      </c>
      <c r="C45" s="154">
        <f t="shared" ref="C45:N45" si="34">(C22)+(0)-(C43)+(0)-(0)</f>
        <v>-7964.989999999998</v>
      </c>
      <c r="D45" s="154">
        <f>(D22)+(0)-(D43)+(0)-(0)</f>
        <v>-3532.3600000000006</v>
      </c>
      <c r="E45" s="154">
        <f t="shared" si="34"/>
        <v>-3592.6200000000008</v>
      </c>
      <c r="F45" s="154">
        <f t="shared" si="34"/>
        <v>-3062.6699999999946</v>
      </c>
      <c r="G45" s="154">
        <f t="shared" si="34"/>
        <v>-1906.6999999999971</v>
      </c>
      <c r="H45" s="154">
        <f t="shared" si="34"/>
        <v>-335.42999999999938</v>
      </c>
      <c r="I45" s="154">
        <f t="shared" si="34"/>
        <v>-626.36999999999989</v>
      </c>
      <c r="J45" s="154">
        <f t="shared" si="34"/>
        <v>-552.48</v>
      </c>
      <c r="K45" s="154">
        <f t="shared" si="34"/>
        <v>-122.38000000000011</v>
      </c>
      <c r="L45" s="154">
        <f t="shared" si="34"/>
        <v>0</v>
      </c>
      <c r="M45" s="154">
        <f t="shared" si="34"/>
        <v>0</v>
      </c>
      <c r="N45" s="154">
        <f t="shared" si="34"/>
        <v>0</v>
      </c>
      <c r="O45" s="374"/>
      <c r="P45" s="176"/>
      <c r="Q45" s="176" t="s">
        <v>20</v>
      </c>
      <c r="R45" s="154">
        <f t="shared" ref="R45:AA45" si="35">(R22)+(0)-(R43)+(0)-(0)</f>
        <v>-7964.989999999998</v>
      </c>
      <c r="S45" s="154">
        <f t="shared" si="35"/>
        <v>-11497.349999999999</v>
      </c>
      <c r="T45" s="154">
        <f t="shared" si="35"/>
        <v>-15089.970000000005</v>
      </c>
      <c r="U45" s="154">
        <f t="shared" si="35"/>
        <v>-18152.639999999992</v>
      </c>
      <c r="V45" s="154">
        <f t="shared" si="35"/>
        <v>-20059.339999999997</v>
      </c>
      <c r="W45" s="154">
        <f t="shared" si="35"/>
        <v>-20394.76999999999</v>
      </c>
      <c r="X45" s="154">
        <f t="shared" si="35"/>
        <v>-21021.140000000014</v>
      </c>
      <c r="Y45" s="154">
        <f t="shared" si="35"/>
        <v>-21573.62000000001</v>
      </c>
      <c r="Z45" s="154">
        <f t="shared" si="35"/>
        <v>-21696</v>
      </c>
      <c r="AA45" s="154">
        <f t="shared" si="35"/>
        <v>-21696</v>
      </c>
      <c r="AB45" s="154">
        <f>(AB22)+(0)-(AB43)+(0)-(0)</f>
        <v>-21696</v>
      </c>
      <c r="AC45" s="154">
        <f>(AC22)+(0)-(AC43)+(0)-(0)</f>
        <v>-21696</v>
      </c>
    </row>
    <row r="46" spans="1:29" ht="12.75" customHeight="1" thickTop="1" x14ac:dyDescent="0.25">
      <c r="D46" s="376"/>
      <c r="F46" s="372"/>
      <c r="AC46" s="376"/>
    </row>
    <row r="47" spans="1:29" s="8" customFormat="1" ht="12.75" customHeight="1" x14ac:dyDescent="0.25">
      <c r="B47" s="148" t="s">
        <v>19</v>
      </c>
      <c r="C47" s="148"/>
      <c r="D47" s="148"/>
      <c r="E47" s="148"/>
      <c r="F47" s="148"/>
      <c r="G47" s="148"/>
      <c r="H47" s="148"/>
      <c r="I47" s="148"/>
      <c r="J47" s="148"/>
      <c r="K47" s="148"/>
      <c r="L47" s="148"/>
      <c r="M47" s="148"/>
      <c r="N47" s="148"/>
      <c r="P47" s="148"/>
      <c r="Q47" s="148"/>
      <c r="R47" s="148"/>
      <c r="S47" s="148"/>
      <c r="T47" s="148"/>
      <c r="U47" s="148"/>
      <c r="V47" s="148"/>
      <c r="W47" s="148"/>
      <c r="X47" s="148"/>
      <c r="Y47" s="148"/>
      <c r="Z47" s="148"/>
      <c r="AA47" s="148"/>
      <c r="AB47" s="148"/>
      <c r="AC47" s="148"/>
    </row>
    <row r="48" spans="1:29" s="8" customFormat="1" ht="12.75" customHeight="1" x14ac:dyDescent="0.25">
      <c r="B48" s="149" t="s">
        <v>49</v>
      </c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P48" s="149"/>
      <c r="Q48" s="149"/>
      <c r="R48" s="149"/>
      <c r="S48" s="149"/>
      <c r="T48" s="149"/>
      <c r="U48" s="149"/>
      <c r="V48" s="149"/>
      <c r="W48" s="149"/>
      <c r="X48" s="149"/>
      <c r="Y48" s="149"/>
      <c r="Z48" s="149"/>
      <c r="AA48" s="149"/>
      <c r="AB48" s="149"/>
      <c r="AC48" s="149"/>
    </row>
    <row r="49" spans="1:29" s="8" customFormat="1" ht="12.75" customHeight="1" x14ac:dyDescent="0.25">
      <c r="C49" s="958" t="s">
        <v>148</v>
      </c>
      <c r="D49" s="958"/>
      <c r="E49" s="958"/>
      <c r="F49" s="958"/>
      <c r="G49" s="958"/>
      <c r="H49" s="958"/>
      <c r="I49" s="958"/>
      <c r="J49" s="958"/>
      <c r="K49" s="958"/>
      <c r="L49" s="958"/>
      <c r="M49" s="958"/>
      <c r="N49" s="958"/>
      <c r="Q49" s="245"/>
      <c r="R49" s="958" t="s">
        <v>148</v>
      </c>
      <c r="S49" s="958"/>
      <c r="T49" s="958"/>
      <c r="U49" s="958"/>
      <c r="V49" s="958"/>
      <c r="W49" s="958"/>
      <c r="X49" s="958"/>
      <c r="Y49" s="958"/>
      <c r="Z49" s="958"/>
      <c r="AA49" s="958"/>
      <c r="AB49" s="958"/>
      <c r="AC49" s="958"/>
    </row>
    <row r="50" spans="1:29" s="8" customFormat="1" ht="12.75" customHeight="1" x14ac:dyDescent="0.25">
      <c r="A50" s="149"/>
      <c r="B50" s="149"/>
      <c r="C50" s="150">
        <v>45108</v>
      </c>
      <c r="D50" s="150">
        <v>45139</v>
      </c>
      <c r="E50" s="150">
        <v>45170</v>
      </c>
      <c r="F50" s="150">
        <v>45200</v>
      </c>
      <c r="G50" s="150">
        <v>45231</v>
      </c>
      <c r="H50" s="150">
        <v>45261</v>
      </c>
      <c r="I50" s="150">
        <v>45292</v>
      </c>
      <c r="J50" s="150">
        <v>45323</v>
      </c>
      <c r="K50" s="150">
        <v>45352</v>
      </c>
      <c r="L50" s="150">
        <v>45383</v>
      </c>
      <c r="M50" s="150">
        <v>45413</v>
      </c>
      <c r="N50" s="150">
        <v>45444</v>
      </c>
      <c r="P50" s="149"/>
      <c r="Q50" s="149"/>
      <c r="R50" s="150">
        <f t="shared" ref="R50:AC50" si="36">C50</f>
        <v>45108</v>
      </c>
      <c r="S50" s="150">
        <f t="shared" si="36"/>
        <v>45139</v>
      </c>
      <c r="T50" s="150">
        <f t="shared" si="36"/>
        <v>45170</v>
      </c>
      <c r="U50" s="150">
        <f t="shared" si="36"/>
        <v>45200</v>
      </c>
      <c r="V50" s="150">
        <f t="shared" si="36"/>
        <v>45231</v>
      </c>
      <c r="W50" s="150">
        <f t="shared" si="36"/>
        <v>45261</v>
      </c>
      <c r="X50" s="150">
        <f t="shared" si="36"/>
        <v>45292</v>
      </c>
      <c r="Y50" s="150">
        <f t="shared" si="36"/>
        <v>45323</v>
      </c>
      <c r="Z50" s="150">
        <f t="shared" si="36"/>
        <v>45352</v>
      </c>
      <c r="AA50" s="150">
        <f t="shared" si="36"/>
        <v>45383</v>
      </c>
      <c r="AB50" s="150">
        <f t="shared" si="36"/>
        <v>45413</v>
      </c>
      <c r="AC50" s="150">
        <f t="shared" si="36"/>
        <v>45444</v>
      </c>
    </row>
    <row r="51" spans="1:29" s="8" customFormat="1" ht="12.75" customHeight="1" x14ac:dyDescent="0.25"/>
    <row r="52" spans="1:29" s="8" customFormat="1" ht="12.75" customHeight="1" x14ac:dyDescent="0.25">
      <c r="A52" s="174"/>
      <c r="B52" s="174" t="s">
        <v>17</v>
      </c>
      <c r="D52" s="373"/>
      <c r="E52" s="182"/>
      <c r="P52" s="174"/>
      <c r="Q52" s="174" t="s">
        <v>17</v>
      </c>
    </row>
    <row r="53" spans="1:29" s="8" customFormat="1" ht="12.75" customHeight="1" x14ac:dyDescent="0.25">
      <c r="D53" s="373"/>
      <c r="E53" s="182"/>
    </row>
    <row r="54" spans="1:29" s="8" customFormat="1" ht="12.75" customHeight="1" x14ac:dyDescent="0.25">
      <c r="A54" s="174"/>
      <c r="B54" s="174" t="s">
        <v>16</v>
      </c>
      <c r="P54" s="174"/>
      <c r="Q54" s="174" t="s">
        <v>16</v>
      </c>
    </row>
    <row r="55" spans="1:29" s="628" customFormat="1" ht="12.75" customHeight="1" x14ac:dyDescent="0.25">
      <c r="A55" s="377" t="str">
        <f>B55</f>
        <v>Deductible Reserve Account</v>
      </c>
      <c r="B55" s="442" t="s">
        <v>16886</v>
      </c>
      <c r="C55" s="152">
        <v>66076.570000000007</v>
      </c>
      <c r="D55" s="152">
        <v>68205.36</v>
      </c>
      <c r="E55" s="152">
        <v>68579.86</v>
      </c>
      <c r="F55" s="152">
        <v>43878.23</v>
      </c>
      <c r="G55" s="152">
        <v>5687.29</v>
      </c>
      <c r="H55" s="152">
        <v>6033.77</v>
      </c>
      <c r="I55" s="152">
        <v>6135.89</v>
      </c>
      <c r="J55" s="152">
        <v>7445.23</v>
      </c>
      <c r="K55" s="152">
        <v>431.36</v>
      </c>
      <c r="L55" s="152"/>
      <c r="M55" s="152"/>
      <c r="N55" s="152"/>
      <c r="O55" s="173" t="b">
        <f>A55=TRIM(VLOOKUP(A55,Financials!B:F,4,FALSE))</f>
        <v>0</v>
      </c>
      <c r="P55" s="175" t="str">
        <f t="shared" ref="P55:R56" si="37">A55</f>
        <v>Deductible Reserve Account</v>
      </c>
      <c r="Q55" s="155" t="str">
        <f t="shared" si="37"/>
        <v>Deductible Reserve Account</v>
      </c>
      <c r="R55" s="155">
        <f t="shared" si="37"/>
        <v>66076.570000000007</v>
      </c>
      <c r="S55" s="155">
        <f t="shared" ref="S55:AC55" si="38">IF(D55="",R55,D55)</f>
        <v>68205.36</v>
      </c>
      <c r="T55" s="155">
        <f t="shared" si="38"/>
        <v>68579.86</v>
      </c>
      <c r="U55" s="155">
        <f t="shared" si="38"/>
        <v>43878.23</v>
      </c>
      <c r="V55" s="155">
        <f t="shared" si="38"/>
        <v>5687.29</v>
      </c>
      <c r="W55" s="155">
        <f t="shared" si="38"/>
        <v>6033.77</v>
      </c>
      <c r="X55" s="155">
        <f t="shared" si="38"/>
        <v>6135.89</v>
      </c>
      <c r="Y55" s="155">
        <f t="shared" si="38"/>
        <v>7445.23</v>
      </c>
      <c r="Z55" s="155">
        <f t="shared" si="38"/>
        <v>431.36</v>
      </c>
      <c r="AA55" s="155">
        <f t="shared" si="38"/>
        <v>431.36</v>
      </c>
      <c r="AB55" s="155">
        <f t="shared" si="38"/>
        <v>431.36</v>
      </c>
      <c r="AC55" s="155">
        <f t="shared" si="38"/>
        <v>431.36</v>
      </c>
    </row>
    <row r="56" spans="1:29" s="628" customFormat="1" ht="12.75" customHeight="1" x14ac:dyDescent="0.25">
      <c r="A56" s="175" t="str">
        <f>MID(B56,4,3)</f>
        <v>600</v>
      </c>
      <c r="B56" s="155" t="s">
        <v>99</v>
      </c>
      <c r="C56" s="152">
        <v>227392.89</v>
      </c>
      <c r="D56" s="152">
        <v>76966.649999999994</v>
      </c>
      <c r="E56" s="152">
        <v>43853.96</v>
      </c>
      <c r="F56" s="152">
        <v>180515.96</v>
      </c>
      <c r="G56" s="152">
        <v>243858.36</v>
      </c>
      <c r="H56" s="152">
        <v>29589.3</v>
      </c>
      <c r="I56" s="152">
        <v>50876.959999999999</v>
      </c>
      <c r="J56" s="152">
        <v>23985.21</v>
      </c>
      <c r="K56" s="152">
        <v>210747.21</v>
      </c>
      <c r="L56" s="152"/>
      <c r="M56" s="152"/>
      <c r="N56" s="152"/>
      <c r="O56" s="173" t="b">
        <f>A56=TRIM(VLOOKUP(A56,Financials!B:F,4,FALSE))</f>
        <v>0</v>
      </c>
      <c r="P56" s="175" t="str">
        <f t="shared" si="37"/>
        <v>600</v>
      </c>
      <c r="Q56" s="155" t="str">
        <f t="shared" si="37"/>
        <v xml:space="preserve">   600 - ListSure Finance - 6887</v>
      </c>
      <c r="R56" s="155">
        <f t="shared" si="37"/>
        <v>227392.89</v>
      </c>
      <c r="S56" s="155">
        <f>IF(D56="",R56,D56)</f>
        <v>76966.649999999994</v>
      </c>
      <c r="T56" s="155">
        <f t="shared" ref="T56:AC56" si="39">IF(E56="",S56,E56)</f>
        <v>43853.96</v>
      </c>
      <c r="U56" s="155">
        <f t="shared" si="39"/>
        <v>180515.96</v>
      </c>
      <c r="V56" s="155">
        <f t="shared" si="39"/>
        <v>243858.36</v>
      </c>
      <c r="W56" s="155">
        <f t="shared" si="39"/>
        <v>29589.3</v>
      </c>
      <c r="X56" s="155">
        <f t="shared" si="39"/>
        <v>50876.959999999999</v>
      </c>
      <c r="Y56" s="155">
        <f t="shared" si="39"/>
        <v>23985.21</v>
      </c>
      <c r="Z56" s="155">
        <f t="shared" si="39"/>
        <v>210747.21</v>
      </c>
      <c r="AA56" s="155">
        <f t="shared" si="39"/>
        <v>210747.21</v>
      </c>
      <c r="AB56" s="155">
        <f t="shared" si="39"/>
        <v>210747.21</v>
      </c>
      <c r="AC56" s="155">
        <f t="shared" si="39"/>
        <v>210747.21</v>
      </c>
    </row>
    <row r="57" spans="1:29" s="8" customFormat="1" ht="12.75" customHeight="1" x14ac:dyDescent="0.25">
      <c r="A57" s="159"/>
      <c r="B57" s="159" t="s">
        <v>14</v>
      </c>
      <c r="C57" s="153">
        <f>SUM(C55:C56)</f>
        <v>293469.46000000002</v>
      </c>
      <c r="D57" s="153">
        <f t="shared" ref="D57:N57" si="40">SUM(D55:D56)</f>
        <v>145172.01</v>
      </c>
      <c r="E57" s="153">
        <f t="shared" si="40"/>
        <v>112433.82</v>
      </c>
      <c r="F57" s="153">
        <f t="shared" si="40"/>
        <v>224394.19</v>
      </c>
      <c r="G57" s="153">
        <f t="shared" si="40"/>
        <v>249545.65</v>
      </c>
      <c r="H57" s="153">
        <f t="shared" si="40"/>
        <v>35623.07</v>
      </c>
      <c r="I57" s="153">
        <f t="shared" si="40"/>
        <v>57012.85</v>
      </c>
      <c r="J57" s="153">
        <f t="shared" si="40"/>
        <v>31430.44</v>
      </c>
      <c r="K57" s="153">
        <f t="shared" si="40"/>
        <v>211178.56999999998</v>
      </c>
      <c r="L57" s="153">
        <f t="shared" si="40"/>
        <v>0</v>
      </c>
      <c r="M57" s="153">
        <f t="shared" si="40"/>
        <v>0</v>
      </c>
      <c r="N57" s="153">
        <f t="shared" si="40"/>
        <v>0</v>
      </c>
      <c r="P57" s="159"/>
      <c r="Q57" s="159" t="s">
        <v>14</v>
      </c>
      <c r="R57" s="153">
        <f>SUM(R55:R56)</f>
        <v>293469.46000000002</v>
      </c>
      <c r="S57" s="153">
        <f t="shared" ref="S57:AC57" si="41">SUM(S55:S56)</f>
        <v>145172.01</v>
      </c>
      <c r="T57" s="153">
        <f t="shared" si="41"/>
        <v>112433.82</v>
      </c>
      <c r="U57" s="153">
        <f t="shared" si="41"/>
        <v>224394.19</v>
      </c>
      <c r="V57" s="153">
        <f t="shared" si="41"/>
        <v>249545.65</v>
      </c>
      <c r="W57" s="153">
        <f t="shared" si="41"/>
        <v>35623.07</v>
      </c>
      <c r="X57" s="153">
        <f t="shared" si="41"/>
        <v>57012.85</v>
      </c>
      <c r="Y57" s="153">
        <f t="shared" si="41"/>
        <v>31430.44</v>
      </c>
      <c r="Z57" s="153">
        <f t="shared" si="41"/>
        <v>211178.56999999998</v>
      </c>
      <c r="AA57" s="153">
        <f t="shared" si="41"/>
        <v>211178.56999999998</v>
      </c>
      <c r="AB57" s="153">
        <f t="shared" si="41"/>
        <v>211178.56999999998</v>
      </c>
      <c r="AC57" s="153">
        <f t="shared" si="41"/>
        <v>211178.56999999998</v>
      </c>
    </row>
    <row r="58" spans="1:29" s="8" customFormat="1" ht="12.75" customHeight="1" x14ac:dyDescent="0.25"/>
    <row r="59" spans="1:29" s="8" customFormat="1" ht="12.75" customHeight="1" x14ac:dyDescent="0.25">
      <c r="A59" s="174"/>
      <c r="B59" s="174" t="s">
        <v>13</v>
      </c>
      <c r="D59" s="130"/>
      <c r="E59" s="130"/>
      <c r="P59" s="174"/>
      <c r="Q59" s="174" t="s">
        <v>13</v>
      </c>
    </row>
    <row r="60" spans="1:29" s="628" customFormat="1" ht="12.75" customHeight="1" x14ac:dyDescent="0.25">
      <c r="A60" s="175" t="str">
        <f>MID(B60,4,3)</f>
        <v>610</v>
      </c>
      <c r="B60" s="155" t="s">
        <v>18748</v>
      </c>
      <c r="C60" s="152">
        <v>104370.53</v>
      </c>
      <c r="D60" s="152">
        <v>99230.96</v>
      </c>
      <c r="E60" s="152">
        <v>99737.31</v>
      </c>
      <c r="F60" s="152">
        <v>69439.19</v>
      </c>
      <c r="G60" s="152">
        <v>72490.789999999994</v>
      </c>
      <c r="H60" s="152">
        <v>53340.44</v>
      </c>
      <c r="I60" s="152">
        <v>44478.83</v>
      </c>
      <c r="J60" s="152">
        <v>60157.29</v>
      </c>
      <c r="K60" s="152">
        <v>44658.79</v>
      </c>
      <c r="L60" s="152"/>
      <c r="M60" s="152"/>
      <c r="N60" s="152"/>
      <c r="O60" s="173" t="b">
        <f>A60=TRIM(VLOOKUP(A60,Financials!B:F,4,FALSE))</f>
        <v>1</v>
      </c>
      <c r="P60" s="175" t="str">
        <f t="shared" ref="P60:R67" si="42">A60</f>
        <v>610</v>
      </c>
      <c r="Q60" s="155" t="str">
        <f t="shared" si="42"/>
        <v xml:space="preserve">   610 - Accounts Receivable - Pay On Success</v>
      </c>
      <c r="R60" s="155">
        <f t="shared" si="42"/>
        <v>104370.53</v>
      </c>
      <c r="S60" s="155">
        <f t="shared" ref="S60:AC67" si="43">IF(D60="",R60,D60)</f>
        <v>99230.96</v>
      </c>
      <c r="T60" s="155">
        <f t="shared" si="43"/>
        <v>99737.31</v>
      </c>
      <c r="U60" s="155">
        <f t="shared" si="43"/>
        <v>69439.19</v>
      </c>
      <c r="V60" s="155">
        <f t="shared" si="43"/>
        <v>72490.789999999994</v>
      </c>
      <c r="W60" s="155">
        <f t="shared" si="43"/>
        <v>53340.44</v>
      </c>
      <c r="X60" s="155">
        <f t="shared" si="43"/>
        <v>44478.83</v>
      </c>
      <c r="Y60" s="155">
        <f t="shared" si="43"/>
        <v>60157.29</v>
      </c>
      <c r="Z60" s="155">
        <f t="shared" si="43"/>
        <v>44658.79</v>
      </c>
      <c r="AA60" s="155">
        <f t="shared" si="43"/>
        <v>44658.79</v>
      </c>
      <c r="AB60" s="155">
        <f t="shared" si="43"/>
        <v>44658.79</v>
      </c>
      <c r="AC60" s="155">
        <f t="shared" si="43"/>
        <v>44658.79</v>
      </c>
    </row>
    <row r="61" spans="1:29" s="628" customFormat="1" ht="12.6" customHeight="1" x14ac:dyDescent="0.25">
      <c r="A61" s="175" t="str">
        <f>MID(B61,4,3)</f>
        <v>614</v>
      </c>
      <c r="B61" s="155" t="s">
        <v>16894</v>
      </c>
      <c r="C61" s="152">
        <v>-6124</v>
      </c>
      <c r="D61" s="152">
        <v>-6124</v>
      </c>
      <c r="E61" s="152">
        <v>-6124</v>
      </c>
      <c r="F61" s="152">
        <v>-6124</v>
      </c>
      <c r="G61" s="152">
        <v>-6124</v>
      </c>
      <c r="H61" s="152">
        <v>-6124</v>
      </c>
      <c r="I61" s="152">
        <v>-6124</v>
      </c>
      <c r="J61" s="152">
        <v>-6124</v>
      </c>
      <c r="K61" s="152">
        <v>-6124</v>
      </c>
      <c r="L61" s="152"/>
      <c r="M61" s="152"/>
      <c r="N61" s="152"/>
      <c r="O61" s="173" t="b">
        <f>A61=TRIM(VLOOKUP(A61,Financials!B:F,4,FALSE))</f>
        <v>0</v>
      </c>
      <c r="P61" s="175" t="str">
        <f t="shared" si="42"/>
        <v>614</v>
      </c>
      <c r="Q61" s="155" t="str">
        <f t="shared" si="42"/>
        <v xml:space="preserve">   614 - Loans Advanced - Pay Later</v>
      </c>
      <c r="R61" s="155">
        <f t="shared" si="42"/>
        <v>-6124</v>
      </c>
      <c r="S61" s="155">
        <f t="shared" si="43"/>
        <v>-6124</v>
      </c>
      <c r="T61" s="155">
        <f t="shared" si="43"/>
        <v>-6124</v>
      </c>
      <c r="U61" s="155">
        <f t="shared" si="43"/>
        <v>-6124</v>
      </c>
      <c r="V61" s="155">
        <f t="shared" si="43"/>
        <v>-6124</v>
      </c>
      <c r="W61" s="155">
        <f t="shared" si="43"/>
        <v>-6124</v>
      </c>
      <c r="X61" s="155">
        <f t="shared" si="43"/>
        <v>-6124</v>
      </c>
      <c r="Y61" s="155">
        <f t="shared" si="43"/>
        <v>-6124</v>
      </c>
      <c r="Z61" s="155">
        <f t="shared" si="43"/>
        <v>-6124</v>
      </c>
      <c r="AA61" s="155">
        <f t="shared" si="43"/>
        <v>-6124</v>
      </c>
      <c r="AB61" s="155">
        <f t="shared" si="43"/>
        <v>-6124</v>
      </c>
      <c r="AC61" s="155">
        <f t="shared" si="43"/>
        <v>-6124</v>
      </c>
    </row>
    <row r="62" spans="1:29" s="628" customFormat="1" ht="12.75" customHeight="1" x14ac:dyDescent="0.25">
      <c r="A62" s="175" t="str">
        <f t="shared" ref="A62:A67" si="44">MID(B62,4,3)</f>
        <v>615</v>
      </c>
      <c r="B62" s="155" t="s">
        <v>16895</v>
      </c>
      <c r="C62" s="152">
        <v>354762.04</v>
      </c>
      <c r="D62" s="152">
        <v>255658.01</v>
      </c>
      <c r="E62" s="152">
        <v>160311.51</v>
      </c>
      <c r="F62" s="152">
        <v>100262.01</v>
      </c>
      <c r="G62" s="152">
        <v>72748.86</v>
      </c>
      <c r="H62" s="152">
        <v>78341.86</v>
      </c>
      <c r="I62" s="152">
        <v>59747.86</v>
      </c>
      <c r="J62" s="152">
        <v>48059.86</v>
      </c>
      <c r="K62" s="152">
        <v>40874.36</v>
      </c>
      <c r="L62" s="152"/>
      <c r="M62" s="152"/>
      <c r="N62" s="152"/>
      <c r="O62" s="173" t="b">
        <f>A62=TRIM(VLOOKUP(A62,Financials!B:F,4,FALSE))</f>
        <v>0</v>
      </c>
      <c r="P62" s="175" t="str">
        <f t="shared" si="42"/>
        <v>615</v>
      </c>
      <c r="Q62" s="155" t="str">
        <f t="shared" si="42"/>
        <v xml:space="preserve">   615 - Loans Advanced - Pay On Success</v>
      </c>
      <c r="R62" s="155">
        <f t="shared" si="42"/>
        <v>354762.04</v>
      </c>
      <c r="S62" s="155">
        <f t="shared" si="43"/>
        <v>255658.01</v>
      </c>
      <c r="T62" s="155">
        <f t="shared" si="43"/>
        <v>160311.51</v>
      </c>
      <c r="U62" s="155">
        <f t="shared" si="43"/>
        <v>100262.01</v>
      </c>
      <c r="V62" s="155">
        <f t="shared" si="43"/>
        <v>72748.86</v>
      </c>
      <c r="W62" s="155">
        <f t="shared" si="43"/>
        <v>78341.86</v>
      </c>
      <c r="X62" s="155">
        <f t="shared" si="43"/>
        <v>59747.86</v>
      </c>
      <c r="Y62" s="155">
        <f t="shared" si="43"/>
        <v>48059.86</v>
      </c>
      <c r="Z62" s="155">
        <f t="shared" si="43"/>
        <v>40874.36</v>
      </c>
      <c r="AA62" s="155">
        <f t="shared" si="43"/>
        <v>40874.36</v>
      </c>
      <c r="AB62" s="155">
        <f t="shared" si="43"/>
        <v>40874.36</v>
      </c>
      <c r="AC62" s="155">
        <f t="shared" si="43"/>
        <v>40874.36</v>
      </c>
    </row>
    <row r="63" spans="1:29" s="628" customFormat="1" ht="12.75" customHeight="1" x14ac:dyDescent="0.25">
      <c r="A63" s="175" t="str">
        <f t="shared" si="44"/>
        <v>616</v>
      </c>
      <c r="B63" s="155" t="s">
        <v>15014</v>
      </c>
      <c r="C63" s="152">
        <v>0</v>
      </c>
      <c r="D63" s="152">
        <v>0</v>
      </c>
      <c r="E63" s="152">
        <v>0</v>
      </c>
      <c r="F63" s="152">
        <v>0</v>
      </c>
      <c r="G63" s="152">
        <v>0</v>
      </c>
      <c r="H63" s="152">
        <v>0</v>
      </c>
      <c r="I63" s="152">
        <v>0</v>
      </c>
      <c r="J63" s="152">
        <v>0</v>
      </c>
      <c r="K63" s="152">
        <v>0</v>
      </c>
      <c r="L63" s="152"/>
      <c r="M63" s="152"/>
      <c r="N63" s="152"/>
      <c r="O63" s="173" t="b">
        <f>A63=TRIM(VLOOKUP(A63,Financials!B:F,4,FALSE))</f>
        <v>0</v>
      </c>
      <c r="P63" s="175" t="str">
        <f t="shared" si="42"/>
        <v>616</v>
      </c>
      <c r="Q63" s="155" t="str">
        <f t="shared" si="42"/>
        <v xml:space="preserve">   616 - Claims Recovery - Excess</v>
      </c>
      <c r="R63" s="155">
        <f t="shared" si="42"/>
        <v>0</v>
      </c>
      <c r="S63" s="155">
        <f t="shared" si="43"/>
        <v>0</v>
      </c>
      <c r="T63" s="155">
        <f t="shared" si="43"/>
        <v>0</v>
      </c>
      <c r="U63" s="155">
        <f t="shared" si="43"/>
        <v>0</v>
      </c>
      <c r="V63" s="155">
        <f t="shared" si="43"/>
        <v>0</v>
      </c>
      <c r="W63" s="155">
        <f t="shared" si="43"/>
        <v>0</v>
      </c>
      <c r="X63" s="155">
        <f t="shared" si="43"/>
        <v>0</v>
      </c>
      <c r="Y63" s="155">
        <f t="shared" si="43"/>
        <v>0</v>
      </c>
      <c r="Z63" s="155">
        <f t="shared" si="43"/>
        <v>0</v>
      </c>
      <c r="AA63" s="155">
        <f t="shared" si="43"/>
        <v>0</v>
      </c>
      <c r="AB63" s="155">
        <f t="shared" si="43"/>
        <v>0</v>
      </c>
      <c r="AC63" s="155">
        <f t="shared" si="43"/>
        <v>0</v>
      </c>
    </row>
    <row r="64" spans="1:29" s="628" customFormat="1" ht="12.75" customHeight="1" x14ac:dyDescent="0.25">
      <c r="A64" s="175" t="str">
        <f t="shared" si="44"/>
        <v>611</v>
      </c>
      <c r="B64" s="155" t="s">
        <v>10738</v>
      </c>
      <c r="C64" s="152">
        <v>0</v>
      </c>
      <c r="D64" s="152">
        <v>0</v>
      </c>
      <c r="E64" s="152">
        <v>0</v>
      </c>
      <c r="F64" s="152">
        <v>0</v>
      </c>
      <c r="G64" s="152">
        <v>0</v>
      </c>
      <c r="H64" s="152">
        <v>0</v>
      </c>
      <c r="I64" s="152">
        <v>0</v>
      </c>
      <c r="J64" s="152">
        <v>0</v>
      </c>
      <c r="K64" s="152">
        <v>0</v>
      </c>
      <c r="L64" s="152"/>
      <c r="M64" s="152"/>
      <c r="N64" s="152"/>
      <c r="O64" s="173" t="b">
        <f>A64=TRIM(VLOOKUP(A64,Financials!B:F,4,FALSE))</f>
        <v>0</v>
      </c>
      <c r="P64" s="175" t="str">
        <f t="shared" si="42"/>
        <v>611</v>
      </c>
      <c r="Q64" s="155" t="str">
        <f t="shared" si="42"/>
        <v xml:space="preserve">   611 - AR - Divert of Funds</v>
      </c>
      <c r="R64" s="155">
        <f t="shared" si="42"/>
        <v>0</v>
      </c>
      <c r="S64" s="155">
        <f t="shared" si="43"/>
        <v>0</v>
      </c>
      <c r="T64" s="155">
        <f t="shared" si="43"/>
        <v>0</v>
      </c>
      <c r="U64" s="155">
        <f t="shared" si="43"/>
        <v>0</v>
      </c>
      <c r="V64" s="155">
        <f t="shared" si="43"/>
        <v>0</v>
      </c>
      <c r="W64" s="155">
        <f t="shared" si="43"/>
        <v>0</v>
      </c>
      <c r="X64" s="155">
        <f t="shared" si="43"/>
        <v>0</v>
      </c>
      <c r="Y64" s="155">
        <f t="shared" si="43"/>
        <v>0</v>
      </c>
      <c r="Z64" s="155">
        <f t="shared" si="43"/>
        <v>0</v>
      </c>
      <c r="AA64" s="155">
        <f t="shared" si="43"/>
        <v>0</v>
      </c>
      <c r="AB64" s="155">
        <f t="shared" si="43"/>
        <v>0</v>
      </c>
      <c r="AC64" s="155">
        <f t="shared" si="43"/>
        <v>0</v>
      </c>
    </row>
    <row r="65" spans="1:29" s="628" customFormat="1" ht="12.75" customHeight="1" x14ac:dyDescent="0.25">
      <c r="A65" s="175" t="str">
        <f t="shared" si="44"/>
        <v>617</v>
      </c>
      <c r="B65" s="155" t="s">
        <v>15015</v>
      </c>
      <c r="C65" s="152">
        <v>0</v>
      </c>
      <c r="D65" s="152">
        <v>0</v>
      </c>
      <c r="E65" s="152">
        <v>0</v>
      </c>
      <c r="F65" s="152">
        <v>0</v>
      </c>
      <c r="G65" s="152">
        <v>0</v>
      </c>
      <c r="H65" s="152">
        <v>0</v>
      </c>
      <c r="I65" s="152">
        <v>0</v>
      </c>
      <c r="J65" s="152">
        <v>0</v>
      </c>
      <c r="K65" s="152">
        <v>0</v>
      </c>
      <c r="L65" s="152"/>
      <c r="M65" s="152"/>
      <c r="N65" s="152"/>
      <c r="O65" s="173" t="b">
        <f>A65=TRIM(VLOOKUP(A65,Financials!B:F,4,FALSE))</f>
        <v>0</v>
      </c>
      <c r="P65" s="175" t="str">
        <f t="shared" si="42"/>
        <v>617</v>
      </c>
      <c r="Q65" s="155" t="str">
        <f t="shared" si="42"/>
        <v xml:space="preserve">   617 - Claims Recovery - GST</v>
      </c>
      <c r="R65" s="155">
        <f t="shared" si="42"/>
        <v>0</v>
      </c>
      <c r="S65" s="155">
        <f t="shared" si="43"/>
        <v>0</v>
      </c>
      <c r="T65" s="155">
        <f t="shared" si="43"/>
        <v>0</v>
      </c>
      <c r="U65" s="155">
        <f t="shared" si="43"/>
        <v>0</v>
      </c>
      <c r="V65" s="155">
        <f t="shared" si="43"/>
        <v>0</v>
      </c>
      <c r="W65" s="155">
        <f t="shared" si="43"/>
        <v>0</v>
      </c>
      <c r="X65" s="155">
        <f t="shared" si="43"/>
        <v>0</v>
      </c>
      <c r="Y65" s="155">
        <f t="shared" si="43"/>
        <v>0</v>
      </c>
      <c r="Z65" s="155">
        <f t="shared" si="43"/>
        <v>0</v>
      </c>
      <c r="AA65" s="155">
        <f t="shared" si="43"/>
        <v>0</v>
      </c>
      <c r="AB65" s="155">
        <f t="shared" si="43"/>
        <v>0</v>
      </c>
      <c r="AC65" s="155">
        <f t="shared" si="43"/>
        <v>0</v>
      </c>
    </row>
    <row r="66" spans="1:29" s="628" customFormat="1" ht="12.75" customHeight="1" x14ac:dyDescent="0.25">
      <c r="A66" s="175" t="str">
        <f t="shared" si="44"/>
        <v>618</v>
      </c>
      <c r="B66" s="155" t="s">
        <v>15016</v>
      </c>
      <c r="C66" s="152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0</v>
      </c>
      <c r="K66" s="152">
        <v>-19.5</v>
      </c>
      <c r="L66" s="152"/>
      <c r="M66" s="152"/>
      <c r="N66" s="152"/>
      <c r="O66" s="173" t="b">
        <f>A66=TRIM(VLOOKUP(A66,Financials!B:F,4,FALSE))</f>
        <v>0</v>
      </c>
      <c r="P66" s="175" t="str">
        <f t="shared" si="42"/>
        <v>618</v>
      </c>
      <c r="Q66" s="155" t="str">
        <f t="shared" si="42"/>
        <v xml:space="preserve">   618 - Claims Recovery - Underspend</v>
      </c>
      <c r="R66" s="155">
        <f t="shared" si="42"/>
        <v>0</v>
      </c>
      <c r="S66" s="155">
        <f t="shared" si="43"/>
        <v>0</v>
      </c>
      <c r="T66" s="155">
        <f t="shared" si="43"/>
        <v>0</v>
      </c>
      <c r="U66" s="155">
        <f t="shared" si="43"/>
        <v>0</v>
      </c>
      <c r="V66" s="155">
        <f t="shared" si="43"/>
        <v>0</v>
      </c>
      <c r="W66" s="155">
        <f t="shared" si="43"/>
        <v>0</v>
      </c>
      <c r="X66" s="155">
        <f t="shared" si="43"/>
        <v>0</v>
      </c>
      <c r="Y66" s="155">
        <f t="shared" si="43"/>
        <v>0</v>
      </c>
      <c r="Z66" s="155">
        <f t="shared" si="43"/>
        <v>-19.5</v>
      </c>
      <c r="AA66" s="155">
        <f t="shared" si="43"/>
        <v>-19.5</v>
      </c>
      <c r="AB66" s="155">
        <f t="shared" si="43"/>
        <v>-19.5</v>
      </c>
      <c r="AC66" s="155">
        <f t="shared" si="43"/>
        <v>-19.5</v>
      </c>
    </row>
    <row r="67" spans="1:29" s="8" customFormat="1" ht="12.75" hidden="1" customHeight="1" x14ac:dyDescent="0.25">
      <c r="A67" s="175" t="str">
        <f t="shared" si="44"/>
        <v>619</v>
      </c>
      <c r="B67" s="155" t="s">
        <v>15017</v>
      </c>
      <c r="C67" s="152">
        <v>0</v>
      </c>
      <c r="D67" s="152">
        <v>0</v>
      </c>
      <c r="E67" s="152">
        <v>0</v>
      </c>
      <c r="F67" s="152">
        <v>0</v>
      </c>
      <c r="G67" s="152">
        <v>0</v>
      </c>
      <c r="H67" s="152">
        <v>0</v>
      </c>
      <c r="I67" s="152">
        <v>0</v>
      </c>
      <c r="J67" s="152">
        <v>0</v>
      </c>
      <c r="K67" s="152">
        <v>0</v>
      </c>
      <c r="L67" s="152">
        <v>0</v>
      </c>
      <c r="M67" s="152">
        <v>0</v>
      </c>
      <c r="N67" s="152">
        <v>0</v>
      </c>
      <c r="O67" s="173" t="b">
        <f>"   "&amp;A67&amp;" - "&amp;TRIM(VLOOKUP(A67,Financials!C:F,3,FALSE))=B67</f>
        <v>0</v>
      </c>
      <c r="P67" s="175" t="str">
        <f t="shared" si="42"/>
        <v>619</v>
      </c>
      <c r="Q67" s="155" t="str">
        <f t="shared" si="42"/>
        <v xml:space="preserve">   619 - Claims Recovery - Vendor Paid</v>
      </c>
      <c r="R67" s="155">
        <f t="shared" si="42"/>
        <v>0</v>
      </c>
      <c r="S67" s="155">
        <f t="shared" si="43"/>
        <v>0</v>
      </c>
      <c r="T67" s="155">
        <f t="shared" si="43"/>
        <v>0</v>
      </c>
      <c r="U67" s="155">
        <f t="shared" si="43"/>
        <v>0</v>
      </c>
      <c r="V67" s="155">
        <f t="shared" si="43"/>
        <v>0</v>
      </c>
      <c r="W67" s="155">
        <f t="shared" si="43"/>
        <v>0</v>
      </c>
      <c r="X67" s="155">
        <f t="shared" si="43"/>
        <v>0</v>
      </c>
      <c r="Y67" s="155">
        <f t="shared" si="43"/>
        <v>0</v>
      </c>
      <c r="Z67" s="155">
        <f t="shared" si="43"/>
        <v>0</v>
      </c>
      <c r="AA67" s="155">
        <f t="shared" si="43"/>
        <v>0</v>
      </c>
      <c r="AB67" s="155">
        <f t="shared" si="43"/>
        <v>0</v>
      </c>
      <c r="AC67" s="155">
        <f t="shared" si="43"/>
        <v>0</v>
      </c>
    </row>
    <row r="68" spans="1:29" s="8" customFormat="1" ht="12.75" customHeight="1" x14ac:dyDescent="0.25">
      <c r="A68" s="159"/>
      <c r="B68" s="159" t="s">
        <v>11</v>
      </c>
      <c r="C68" s="153">
        <f t="shared" ref="C68:L68" si="45">SUM(C60:C67)</f>
        <v>453008.56999999995</v>
      </c>
      <c r="D68" s="153">
        <f t="shared" si="45"/>
        <v>348764.97000000003</v>
      </c>
      <c r="E68" s="153">
        <f t="shared" si="45"/>
        <v>253924.82</v>
      </c>
      <c r="F68" s="153">
        <f t="shared" si="45"/>
        <v>163577.20000000001</v>
      </c>
      <c r="G68" s="153">
        <f>SUM(G60:G67)</f>
        <v>139115.65</v>
      </c>
      <c r="H68" s="153">
        <f t="shared" si="45"/>
        <v>125558.3</v>
      </c>
      <c r="I68" s="153">
        <f t="shared" si="45"/>
        <v>98102.69</v>
      </c>
      <c r="J68" s="153">
        <f t="shared" si="45"/>
        <v>102093.15</v>
      </c>
      <c r="K68" s="153">
        <f>SUM(K60:K67)</f>
        <v>79389.649999999994</v>
      </c>
      <c r="L68" s="153">
        <f t="shared" si="45"/>
        <v>0</v>
      </c>
      <c r="M68" s="153">
        <f>SUM(M60:M67)</f>
        <v>0</v>
      </c>
      <c r="N68" s="153">
        <f>SUM(N60:N67)</f>
        <v>0</v>
      </c>
      <c r="P68" s="159"/>
      <c r="Q68" s="159" t="s">
        <v>11</v>
      </c>
      <c r="R68" s="153">
        <f>SUM(R60:R67)</f>
        <v>453008.56999999995</v>
      </c>
      <c r="S68" s="153">
        <f t="shared" ref="S68:AB68" si="46">SUM(S60:S67)</f>
        <v>348764.97000000003</v>
      </c>
      <c r="T68" s="153">
        <f t="shared" si="46"/>
        <v>253924.82</v>
      </c>
      <c r="U68" s="153">
        <f t="shared" si="46"/>
        <v>163577.20000000001</v>
      </c>
      <c r="V68" s="153">
        <f t="shared" si="46"/>
        <v>139115.65</v>
      </c>
      <c r="W68" s="153">
        <f t="shared" si="46"/>
        <v>125558.3</v>
      </c>
      <c r="X68" s="153">
        <f t="shared" si="46"/>
        <v>98102.69</v>
      </c>
      <c r="Y68" s="153">
        <f t="shared" si="46"/>
        <v>102093.15</v>
      </c>
      <c r="Z68" s="153">
        <f t="shared" si="46"/>
        <v>79389.649999999994</v>
      </c>
      <c r="AA68" s="153">
        <f t="shared" si="46"/>
        <v>79389.649999999994</v>
      </c>
      <c r="AB68" s="153">
        <f t="shared" si="46"/>
        <v>79389.649999999994</v>
      </c>
      <c r="AC68" s="153">
        <f>SUM(AC60:AC67)</f>
        <v>79389.649999999994</v>
      </c>
    </row>
    <row r="69" spans="1:29" s="8" customFormat="1" ht="12.75" customHeight="1" x14ac:dyDescent="0.25"/>
    <row r="70" spans="1:29" s="8" customFormat="1" ht="12.75" customHeight="1" thickBot="1" x14ac:dyDescent="0.3">
      <c r="A70" s="176"/>
      <c r="B70" s="176" t="s">
        <v>10</v>
      </c>
      <c r="C70" s="154">
        <f t="shared" ref="C70:L70" si="47">(0+(0)+(C57)+(C68))-(0)</f>
        <v>746478.03</v>
      </c>
      <c r="D70" s="154">
        <f t="shared" si="47"/>
        <v>493936.98000000004</v>
      </c>
      <c r="E70" s="154">
        <f t="shared" si="47"/>
        <v>366358.64</v>
      </c>
      <c r="F70" s="154">
        <f t="shared" si="47"/>
        <v>387971.39</v>
      </c>
      <c r="G70" s="154">
        <f t="shared" si="47"/>
        <v>388661.3</v>
      </c>
      <c r="H70" s="154">
        <f t="shared" si="47"/>
        <v>161181.37</v>
      </c>
      <c r="I70" s="154">
        <f t="shared" si="47"/>
        <v>155115.54</v>
      </c>
      <c r="J70" s="154">
        <f t="shared" si="47"/>
        <v>133523.59</v>
      </c>
      <c r="K70" s="154">
        <f>(0+(0)+(K57)+(K68))-(0)</f>
        <v>290568.21999999997</v>
      </c>
      <c r="L70" s="154">
        <f t="shared" si="47"/>
        <v>0</v>
      </c>
      <c r="M70" s="154">
        <f>(0+(0)+(M57)+(M68))-(0)</f>
        <v>0</v>
      </c>
      <c r="N70" s="154">
        <f>(0+(0)+(N57)+(N68))-(0)</f>
        <v>0</v>
      </c>
      <c r="P70" s="176"/>
      <c r="Q70" s="176" t="s">
        <v>10</v>
      </c>
      <c r="R70" s="154">
        <f t="shared" ref="R70:AC70" si="48">(0+(0)+(R57)+(R68))-(0)</f>
        <v>746478.03</v>
      </c>
      <c r="S70" s="154">
        <f t="shared" si="48"/>
        <v>493936.98000000004</v>
      </c>
      <c r="T70" s="154">
        <f t="shared" si="48"/>
        <v>366358.64</v>
      </c>
      <c r="U70" s="154">
        <f t="shared" si="48"/>
        <v>387971.39</v>
      </c>
      <c r="V70" s="154">
        <f t="shared" si="48"/>
        <v>388661.3</v>
      </c>
      <c r="W70" s="154">
        <f t="shared" si="48"/>
        <v>161181.37</v>
      </c>
      <c r="X70" s="154">
        <f t="shared" si="48"/>
        <v>155115.54</v>
      </c>
      <c r="Y70" s="154">
        <f t="shared" si="48"/>
        <v>133523.59</v>
      </c>
      <c r="Z70" s="154">
        <f t="shared" si="48"/>
        <v>290568.21999999997</v>
      </c>
      <c r="AA70" s="154">
        <f t="shared" si="48"/>
        <v>290568.21999999997</v>
      </c>
      <c r="AB70" s="154">
        <f t="shared" si="48"/>
        <v>290568.21999999997</v>
      </c>
      <c r="AC70" s="154">
        <f t="shared" si="48"/>
        <v>290568.21999999997</v>
      </c>
    </row>
    <row r="71" spans="1:29" s="8" customFormat="1" ht="12.75" customHeight="1" thickTop="1" x14ac:dyDescent="0.25"/>
    <row r="72" spans="1:29" s="8" customFormat="1" ht="12.75" customHeight="1" x14ac:dyDescent="0.25">
      <c r="A72" s="174"/>
      <c r="B72" s="174" t="s">
        <v>9</v>
      </c>
      <c r="G72" s="130"/>
      <c r="P72" s="174"/>
      <c r="Q72" s="174" t="s">
        <v>9</v>
      </c>
    </row>
    <row r="73" spans="1:29" s="8" customFormat="1" ht="12.75" customHeight="1" x14ac:dyDescent="0.25">
      <c r="F73" s="130"/>
      <c r="G73" s="130"/>
      <c r="M73" s="130"/>
      <c r="N73" s="130"/>
    </row>
    <row r="74" spans="1:29" s="8" customFormat="1" ht="12.75" customHeight="1" x14ac:dyDescent="0.25">
      <c r="A74" s="174"/>
      <c r="B74" s="174" t="s">
        <v>8</v>
      </c>
      <c r="H74" s="130"/>
      <c r="N74" s="130"/>
      <c r="P74" s="174"/>
      <c r="Q74" s="174" t="s">
        <v>8</v>
      </c>
    </row>
    <row r="75" spans="1:29" s="628" customFormat="1" ht="13.35" customHeight="1" x14ac:dyDescent="0.25">
      <c r="A75" s="175" t="str">
        <f t="shared" ref="A75:A95" si="49">MID(B75,4,3)</f>
        <v>800</v>
      </c>
      <c r="B75" s="155" t="s">
        <v>91</v>
      </c>
      <c r="C75" s="152">
        <v>616.51</v>
      </c>
      <c r="D75" s="152">
        <v>0</v>
      </c>
      <c r="E75" s="152">
        <v>147.5</v>
      </c>
      <c r="F75" s="152">
        <v>0</v>
      </c>
      <c r="G75" s="152">
        <v>4054.75</v>
      </c>
      <c r="H75" s="152">
        <v>0</v>
      </c>
      <c r="I75" s="152">
        <v>3457.79</v>
      </c>
      <c r="J75" s="152">
        <v>362.3</v>
      </c>
      <c r="K75" s="152">
        <v>484.68</v>
      </c>
      <c r="L75" s="152"/>
      <c r="M75" s="152"/>
      <c r="N75" s="152"/>
      <c r="O75" s="173" t="b">
        <f>A75=TRIM(VLOOKUP(A75,Financials!B:F,4,FALSE))</f>
        <v>1</v>
      </c>
      <c r="P75" s="175" t="str">
        <f t="shared" ref="P75:P95" si="50">A75</f>
        <v>800</v>
      </c>
      <c r="Q75" s="155" t="str">
        <f t="shared" ref="Q75:Q95" si="51">B75</f>
        <v xml:space="preserve">   800 - Accounts Payable</v>
      </c>
      <c r="R75" s="155">
        <f t="shared" ref="R75:R95" si="52">C75</f>
        <v>616.51</v>
      </c>
      <c r="S75" s="155">
        <f t="shared" ref="S75:S95" si="53">IF(D75="",R75,D75)</f>
        <v>0</v>
      </c>
      <c r="T75" s="155">
        <f t="shared" ref="T75:T95" si="54">IF(E75="",S75,E75)</f>
        <v>147.5</v>
      </c>
      <c r="U75" s="155">
        <f t="shared" ref="U75:U95" si="55">IF(F75="",T75,F75)</f>
        <v>0</v>
      </c>
      <c r="V75" s="155">
        <f t="shared" ref="V75:V95" si="56">IF(G75="",U75,G75)</f>
        <v>4054.75</v>
      </c>
      <c r="W75" s="155">
        <f t="shared" ref="W75:W95" si="57">IF(H75="",V75,H75)</f>
        <v>0</v>
      </c>
      <c r="X75" s="155">
        <f t="shared" ref="X75:X95" si="58">IF(I75="",W75,I75)</f>
        <v>3457.79</v>
      </c>
      <c r="Y75" s="155">
        <f t="shared" ref="Y75:Y95" si="59">IF(J75="",X75,J75)</f>
        <v>362.3</v>
      </c>
      <c r="Z75" s="155">
        <f t="shared" ref="Z75:Z95" si="60">IF(K75="",Y75,K75)</f>
        <v>484.68</v>
      </c>
      <c r="AA75" s="155">
        <f t="shared" ref="AA75:AA95" si="61">IF(L75="",Z75,L75)</f>
        <v>484.68</v>
      </c>
      <c r="AB75" s="155">
        <f>IF(M75="",AA75,M75)</f>
        <v>484.68</v>
      </c>
      <c r="AC75" s="155">
        <f t="shared" ref="AC75:AC95" si="62">IF(N75="",AB75,N75)</f>
        <v>484.68</v>
      </c>
    </row>
    <row r="76" spans="1:29" s="628" customFormat="1" ht="12.75" hidden="1" customHeight="1" x14ac:dyDescent="0.25">
      <c r="A76" s="175" t="str">
        <f t="shared" si="49"/>
        <v>808</v>
      </c>
      <c r="B76" s="155" t="s">
        <v>951</v>
      </c>
      <c r="C76" s="152"/>
      <c r="D76" s="152"/>
      <c r="E76" s="152"/>
      <c r="F76" s="152"/>
      <c r="G76" s="152"/>
      <c r="H76" s="152">
        <v>-0.01</v>
      </c>
      <c r="I76" s="152"/>
      <c r="J76" s="152"/>
      <c r="K76" s="152"/>
      <c r="L76" s="152"/>
      <c r="M76" s="152"/>
      <c r="N76" s="152"/>
      <c r="O76" s="173" t="b">
        <f>A76=TRIM(VLOOKUP(A76,Financials!B:F,4,FALSE))</f>
        <v>0</v>
      </c>
      <c r="P76" s="175" t="str">
        <f t="shared" si="50"/>
        <v>808</v>
      </c>
      <c r="Q76" s="155" t="str">
        <f t="shared" si="51"/>
        <v xml:space="preserve">   808 - Unrecognised Finance Fees</v>
      </c>
      <c r="R76" s="155">
        <f t="shared" si="52"/>
        <v>0</v>
      </c>
      <c r="S76" s="155">
        <f t="shared" si="53"/>
        <v>0</v>
      </c>
      <c r="T76" s="155">
        <f t="shared" si="54"/>
        <v>0</v>
      </c>
      <c r="U76" s="155">
        <f t="shared" si="55"/>
        <v>0</v>
      </c>
      <c r="V76" s="155">
        <f t="shared" si="56"/>
        <v>0</v>
      </c>
      <c r="W76" s="155">
        <f t="shared" si="57"/>
        <v>-0.01</v>
      </c>
      <c r="X76" s="155">
        <f t="shared" si="58"/>
        <v>-0.01</v>
      </c>
      <c r="Y76" s="155">
        <f t="shared" si="59"/>
        <v>-0.01</v>
      </c>
      <c r="Z76" s="155">
        <f t="shared" si="60"/>
        <v>-0.01</v>
      </c>
      <c r="AA76" s="155">
        <f t="shared" si="61"/>
        <v>-0.01</v>
      </c>
      <c r="AB76" s="155">
        <f t="shared" ref="AB76:AB95" si="63">IF(M76="",AA76,M76)</f>
        <v>-0.01</v>
      </c>
      <c r="AC76" s="155">
        <f t="shared" si="62"/>
        <v>-0.01</v>
      </c>
    </row>
    <row r="77" spans="1:29" s="628" customFormat="1" ht="12.75" hidden="1" customHeight="1" x14ac:dyDescent="0.25">
      <c r="A77" s="175" t="str">
        <f t="shared" si="49"/>
        <v>810</v>
      </c>
      <c r="B77" s="155" t="s">
        <v>492</v>
      </c>
      <c r="C77" s="152"/>
      <c r="D77" s="152"/>
      <c r="E77" s="152"/>
      <c r="F77" s="152"/>
      <c r="G77" s="152"/>
      <c r="H77" s="152"/>
      <c r="I77" s="152"/>
      <c r="J77" s="152"/>
      <c r="K77" s="152"/>
      <c r="L77" s="152"/>
      <c r="M77" s="152"/>
      <c r="N77" s="152"/>
      <c r="O77" s="173" t="b">
        <f>A77=TRIM(VLOOKUP(A77,Financials!B:F,4,FALSE))</f>
        <v>0</v>
      </c>
      <c r="P77" s="175" t="str">
        <f t="shared" si="50"/>
        <v>810</v>
      </c>
      <c r="Q77" s="155" t="str">
        <f t="shared" si="51"/>
        <v xml:space="preserve">   810 - Premiums Collected - Hollard</v>
      </c>
      <c r="R77" s="155">
        <f t="shared" si="52"/>
        <v>0</v>
      </c>
      <c r="S77" s="155">
        <f t="shared" si="53"/>
        <v>0</v>
      </c>
      <c r="T77" s="155">
        <f t="shared" si="54"/>
        <v>0</v>
      </c>
      <c r="U77" s="155">
        <f t="shared" si="55"/>
        <v>0</v>
      </c>
      <c r="V77" s="155">
        <f t="shared" si="56"/>
        <v>0</v>
      </c>
      <c r="W77" s="155">
        <f t="shared" si="57"/>
        <v>0</v>
      </c>
      <c r="X77" s="155">
        <f t="shared" si="58"/>
        <v>0</v>
      </c>
      <c r="Y77" s="155">
        <f t="shared" si="59"/>
        <v>0</v>
      </c>
      <c r="Z77" s="155">
        <f t="shared" si="60"/>
        <v>0</v>
      </c>
      <c r="AA77" s="155">
        <f t="shared" si="61"/>
        <v>0</v>
      </c>
      <c r="AB77" s="155">
        <f t="shared" si="63"/>
        <v>0</v>
      </c>
      <c r="AC77" s="155">
        <f t="shared" si="62"/>
        <v>0</v>
      </c>
    </row>
    <row r="78" spans="1:29" s="628" customFormat="1" ht="12.75" hidden="1" customHeight="1" x14ac:dyDescent="0.25">
      <c r="A78" s="175" t="str">
        <f t="shared" si="49"/>
        <v>812</v>
      </c>
      <c r="B78" s="155" t="s">
        <v>95</v>
      </c>
      <c r="C78" s="152"/>
      <c r="D78" s="152"/>
      <c r="E78" s="152"/>
      <c r="F78" s="152"/>
      <c r="G78" s="152"/>
      <c r="H78" s="152"/>
      <c r="I78" s="152"/>
      <c r="J78" s="152"/>
      <c r="K78" s="152"/>
      <c r="L78" s="152"/>
      <c r="M78" s="152"/>
      <c r="N78" s="152"/>
      <c r="O78" s="173" t="b">
        <f>A78=TRIM(VLOOKUP(A78,Financials!B:F,4,FALSE))</f>
        <v>0</v>
      </c>
      <c r="P78" s="175" t="str">
        <f t="shared" si="50"/>
        <v>812</v>
      </c>
      <c r="Q78" s="155" t="str">
        <f t="shared" si="51"/>
        <v xml:space="preserve">   812 - Stamp Duty Collected</v>
      </c>
      <c r="R78" s="155">
        <f t="shared" si="52"/>
        <v>0</v>
      </c>
      <c r="S78" s="155">
        <f t="shared" si="53"/>
        <v>0</v>
      </c>
      <c r="T78" s="155">
        <f t="shared" si="54"/>
        <v>0</v>
      </c>
      <c r="U78" s="155">
        <f t="shared" si="55"/>
        <v>0</v>
      </c>
      <c r="V78" s="155">
        <f t="shared" si="56"/>
        <v>0</v>
      </c>
      <c r="W78" s="155">
        <f t="shared" si="57"/>
        <v>0</v>
      </c>
      <c r="X78" s="155">
        <f t="shared" si="58"/>
        <v>0</v>
      </c>
      <c r="Y78" s="155">
        <f t="shared" si="59"/>
        <v>0</v>
      </c>
      <c r="Z78" s="155">
        <f t="shared" si="60"/>
        <v>0</v>
      </c>
      <c r="AA78" s="155">
        <f t="shared" si="61"/>
        <v>0</v>
      </c>
      <c r="AB78" s="155">
        <f t="shared" si="63"/>
        <v>0</v>
      </c>
      <c r="AC78" s="155">
        <f t="shared" si="62"/>
        <v>0</v>
      </c>
    </row>
    <row r="79" spans="1:29" s="628" customFormat="1" ht="12.75" hidden="1" customHeight="1" x14ac:dyDescent="0.25">
      <c r="A79" s="175" t="str">
        <f t="shared" si="49"/>
        <v>814</v>
      </c>
      <c r="B79" s="155" t="s">
        <v>151</v>
      </c>
      <c r="C79" s="152"/>
      <c r="D79" s="152"/>
      <c r="E79" s="152"/>
      <c r="F79" s="152"/>
      <c r="G79" s="152"/>
      <c r="H79" s="152"/>
      <c r="I79" s="152"/>
      <c r="J79" s="152"/>
      <c r="K79" s="152"/>
      <c r="L79" s="152"/>
      <c r="M79" s="152"/>
      <c r="N79" s="152"/>
      <c r="O79" s="173" t="b">
        <f>A79=TRIM(VLOOKUP(A79,Financials!B:F,4,FALSE))</f>
        <v>0</v>
      </c>
      <c r="P79" s="175" t="str">
        <f t="shared" si="50"/>
        <v>814</v>
      </c>
      <c r="Q79" s="155" t="str">
        <f t="shared" si="51"/>
        <v xml:space="preserve">   814 - Admin Fees Collected</v>
      </c>
      <c r="R79" s="155">
        <f t="shared" si="52"/>
        <v>0</v>
      </c>
      <c r="S79" s="155">
        <f t="shared" si="53"/>
        <v>0</v>
      </c>
      <c r="T79" s="155">
        <f t="shared" si="54"/>
        <v>0</v>
      </c>
      <c r="U79" s="155">
        <f t="shared" si="55"/>
        <v>0</v>
      </c>
      <c r="V79" s="155">
        <f t="shared" si="56"/>
        <v>0</v>
      </c>
      <c r="W79" s="155">
        <f t="shared" si="57"/>
        <v>0</v>
      </c>
      <c r="X79" s="155">
        <f t="shared" si="58"/>
        <v>0</v>
      </c>
      <c r="Y79" s="155">
        <f t="shared" si="59"/>
        <v>0</v>
      </c>
      <c r="Z79" s="155">
        <f t="shared" si="60"/>
        <v>0</v>
      </c>
      <c r="AA79" s="155">
        <f t="shared" si="61"/>
        <v>0</v>
      </c>
      <c r="AB79" s="155">
        <f t="shared" si="63"/>
        <v>0</v>
      </c>
      <c r="AC79" s="155">
        <f t="shared" si="62"/>
        <v>0</v>
      </c>
    </row>
    <row r="80" spans="1:29" s="628" customFormat="1" ht="12.75" hidden="1" customHeight="1" x14ac:dyDescent="0.25">
      <c r="A80" s="175" t="str">
        <f t="shared" si="49"/>
        <v>816</v>
      </c>
      <c r="B80" s="155" t="s">
        <v>96</v>
      </c>
      <c r="C80" s="152"/>
      <c r="D80" s="152"/>
      <c r="E80" s="152"/>
      <c r="F80" s="152"/>
      <c r="G80" s="152"/>
      <c r="H80" s="152"/>
      <c r="I80" s="152"/>
      <c r="J80" s="152"/>
      <c r="K80" s="152"/>
      <c r="L80" s="152"/>
      <c r="M80" s="152"/>
      <c r="N80" s="152"/>
      <c r="O80" s="173" t="b">
        <f>A80=TRIM(VLOOKUP(A80,Financials!B:F,4,FALSE))</f>
        <v>0</v>
      </c>
      <c r="P80" s="175" t="str">
        <f t="shared" si="50"/>
        <v>816</v>
      </c>
      <c r="Q80" s="155" t="str">
        <f t="shared" si="51"/>
        <v xml:space="preserve">   816 - GST Collected</v>
      </c>
      <c r="R80" s="155">
        <f t="shared" si="52"/>
        <v>0</v>
      </c>
      <c r="S80" s="155">
        <f t="shared" si="53"/>
        <v>0</v>
      </c>
      <c r="T80" s="155">
        <f t="shared" si="54"/>
        <v>0</v>
      </c>
      <c r="U80" s="155">
        <f t="shared" si="55"/>
        <v>0</v>
      </c>
      <c r="V80" s="155">
        <f t="shared" si="56"/>
        <v>0</v>
      </c>
      <c r="W80" s="155">
        <f t="shared" si="57"/>
        <v>0</v>
      </c>
      <c r="X80" s="155">
        <f t="shared" si="58"/>
        <v>0</v>
      </c>
      <c r="Y80" s="155">
        <f t="shared" si="59"/>
        <v>0</v>
      </c>
      <c r="Z80" s="155">
        <f t="shared" si="60"/>
        <v>0</v>
      </c>
      <c r="AA80" s="155">
        <f t="shared" si="61"/>
        <v>0</v>
      </c>
      <c r="AB80" s="155">
        <f t="shared" si="63"/>
        <v>0</v>
      </c>
      <c r="AC80" s="155">
        <f t="shared" si="62"/>
        <v>0</v>
      </c>
    </row>
    <row r="81" spans="1:29" s="628" customFormat="1" ht="12.75" hidden="1" customHeight="1" x14ac:dyDescent="0.25">
      <c r="A81" s="175" t="str">
        <f t="shared" si="49"/>
        <v>819</v>
      </c>
      <c r="B81" s="155" t="s">
        <v>494</v>
      </c>
      <c r="C81" s="152"/>
      <c r="D81" s="152"/>
      <c r="E81" s="152"/>
      <c r="F81" s="152"/>
      <c r="G81" s="152"/>
      <c r="H81" s="152"/>
      <c r="I81" s="152"/>
      <c r="J81" s="152"/>
      <c r="K81" s="152"/>
      <c r="L81" s="152"/>
      <c r="M81" s="152"/>
      <c r="N81" s="152"/>
      <c r="O81" s="173" t="b">
        <f>A81=TRIM(VLOOKUP(A81,Financials!B:F,4,FALSE))</f>
        <v>0</v>
      </c>
      <c r="P81" s="175" t="str">
        <f t="shared" si="50"/>
        <v>819</v>
      </c>
      <c r="Q81" s="155" t="str">
        <f t="shared" si="51"/>
        <v xml:space="preserve">   819 - Unearned Premiums</v>
      </c>
      <c r="R81" s="155">
        <f t="shared" si="52"/>
        <v>0</v>
      </c>
      <c r="S81" s="155">
        <f t="shared" si="53"/>
        <v>0</v>
      </c>
      <c r="T81" s="155">
        <f t="shared" si="54"/>
        <v>0</v>
      </c>
      <c r="U81" s="155">
        <f t="shared" si="55"/>
        <v>0</v>
      </c>
      <c r="V81" s="155">
        <f t="shared" si="56"/>
        <v>0</v>
      </c>
      <c r="W81" s="155">
        <f t="shared" si="57"/>
        <v>0</v>
      </c>
      <c r="X81" s="155">
        <f t="shared" si="58"/>
        <v>0</v>
      </c>
      <c r="Y81" s="155">
        <f t="shared" si="59"/>
        <v>0</v>
      </c>
      <c r="Z81" s="155">
        <f t="shared" si="60"/>
        <v>0</v>
      </c>
      <c r="AA81" s="155">
        <f t="shared" si="61"/>
        <v>0</v>
      </c>
      <c r="AB81" s="155">
        <f t="shared" si="63"/>
        <v>0</v>
      </c>
      <c r="AC81" s="155">
        <f t="shared" si="62"/>
        <v>0</v>
      </c>
    </row>
    <row r="82" spans="1:29" s="628" customFormat="1" ht="11.1" hidden="1" customHeight="1" x14ac:dyDescent="0.25">
      <c r="A82" s="175" t="str">
        <f>MID(B82,4,3)</f>
        <v>809</v>
      </c>
      <c r="B82" s="155" t="s">
        <v>21162</v>
      </c>
      <c r="C82" s="152"/>
      <c r="D82" s="152"/>
      <c r="E82" s="152"/>
      <c r="F82" s="152"/>
      <c r="G82" s="152"/>
      <c r="H82" s="152"/>
      <c r="I82" s="152"/>
      <c r="J82" s="152"/>
      <c r="K82" s="152"/>
      <c r="L82" s="152"/>
      <c r="M82" s="152"/>
      <c r="N82" s="152"/>
      <c r="O82" s="173" t="e">
        <f>A82=TRIM(VLOOKUP(A82,Financials!B:F,4,FALSE))</f>
        <v>#N/A</v>
      </c>
      <c r="P82" s="175" t="str">
        <f t="shared" ref="P82:R84" si="64">A82</f>
        <v>809</v>
      </c>
      <c r="Q82" s="155" t="str">
        <f t="shared" si="64"/>
        <v xml:space="preserve">   809 - Suspense - ListSure Fee - Pay On Success</v>
      </c>
      <c r="R82" s="155">
        <f t="shared" si="64"/>
        <v>0</v>
      </c>
      <c r="S82" s="155">
        <f t="shared" ref="S82:AC83" si="65">IF(D82="",R82,D82)</f>
        <v>0</v>
      </c>
      <c r="T82" s="155">
        <f t="shared" si="65"/>
        <v>0</v>
      </c>
      <c r="U82" s="155">
        <f t="shared" si="65"/>
        <v>0</v>
      </c>
      <c r="V82" s="155">
        <f t="shared" si="65"/>
        <v>0</v>
      </c>
      <c r="W82" s="155">
        <f t="shared" si="65"/>
        <v>0</v>
      </c>
      <c r="X82" s="155">
        <f t="shared" si="65"/>
        <v>0</v>
      </c>
      <c r="Y82" s="155">
        <f t="shared" si="65"/>
        <v>0</v>
      </c>
      <c r="Z82" s="155">
        <f t="shared" si="65"/>
        <v>0</v>
      </c>
      <c r="AA82" s="155">
        <f t="shared" si="65"/>
        <v>0</v>
      </c>
      <c r="AB82" s="155">
        <f t="shared" si="65"/>
        <v>0</v>
      </c>
      <c r="AC82" s="155">
        <f t="shared" si="65"/>
        <v>0</v>
      </c>
    </row>
    <row r="83" spans="1:29" s="628" customFormat="1" ht="11.1" customHeight="1" x14ac:dyDescent="0.25">
      <c r="A83" s="175" t="str">
        <f>MID(B83,4,3)</f>
        <v>820</v>
      </c>
      <c r="B83" s="155" t="s">
        <v>21469</v>
      </c>
      <c r="C83" s="152">
        <v>-0.01</v>
      </c>
      <c r="D83" s="152">
        <v>-0.01</v>
      </c>
      <c r="E83" s="152">
        <v>-0.01</v>
      </c>
      <c r="F83" s="152">
        <v>-0.01</v>
      </c>
      <c r="G83" s="152">
        <v>-0.01</v>
      </c>
      <c r="H83" s="152">
        <v>-0.01</v>
      </c>
      <c r="I83" s="152">
        <v>-0.01</v>
      </c>
      <c r="J83" s="152">
        <v>-0.01</v>
      </c>
      <c r="K83" s="152">
        <v>-0.01</v>
      </c>
      <c r="L83" s="152"/>
      <c r="M83" s="152"/>
      <c r="N83" s="152"/>
      <c r="O83" s="173" t="b">
        <f>A83=TRIM(VLOOKUP(A83,Financials!B:F,4,FALSE))</f>
        <v>1</v>
      </c>
      <c r="P83" s="175" t="str">
        <f t="shared" si="64"/>
        <v>820</v>
      </c>
      <c r="Q83" s="155" t="str">
        <f t="shared" si="64"/>
        <v xml:space="preserve">   820 - GST </v>
      </c>
      <c r="R83" s="155">
        <f t="shared" si="64"/>
        <v>-0.01</v>
      </c>
      <c r="S83" s="155">
        <f t="shared" si="65"/>
        <v>-0.01</v>
      </c>
      <c r="T83" s="155">
        <f t="shared" si="65"/>
        <v>-0.01</v>
      </c>
      <c r="U83" s="155">
        <f t="shared" si="65"/>
        <v>-0.01</v>
      </c>
      <c r="V83" s="155">
        <f t="shared" si="65"/>
        <v>-0.01</v>
      </c>
      <c r="W83" s="155">
        <f t="shared" si="65"/>
        <v>-0.01</v>
      </c>
      <c r="X83" s="155">
        <f t="shared" si="65"/>
        <v>-0.01</v>
      </c>
      <c r="Y83" s="155">
        <f t="shared" si="65"/>
        <v>-0.01</v>
      </c>
      <c r="Z83" s="155">
        <f t="shared" si="65"/>
        <v>-0.01</v>
      </c>
      <c r="AA83" s="155">
        <f t="shared" si="65"/>
        <v>-0.01</v>
      </c>
      <c r="AB83" s="155">
        <f t="shared" si="65"/>
        <v>-0.01</v>
      </c>
      <c r="AC83" s="155">
        <f t="shared" si="65"/>
        <v>-0.01</v>
      </c>
    </row>
    <row r="84" spans="1:29" s="628" customFormat="1" ht="12.75" customHeight="1" x14ac:dyDescent="0.25">
      <c r="A84" s="175" t="str">
        <f>MID(B84,4,3)</f>
        <v>822</v>
      </c>
      <c r="B84" s="155" t="s">
        <v>18749</v>
      </c>
      <c r="C84" s="152">
        <v>67695.25</v>
      </c>
      <c r="D84" s="152">
        <v>68807.350000000006</v>
      </c>
      <c r="E84" s="152">
        <v>69181.850000000006</v>
      </c>
      <c r="F84" s="152">
        <v>44612.6</v>
      </c>
      <c r="G84" s="152">
        <v>6346.97</v>
      </c>
      <c r="H84" s="152">
        <v>6692.41</v>
      </c>
      <c r="I84" s="152">
        <v>6900.95</v>
      </c>
      <c r="J84" s="152">
        <v>8047.22</v>
      </c>
      <c r="K84" s="152">
        <v>1033.3499999999999</v>
      </c>
      <c r="L84" s="152"/>
      <c r="M84" s="152"/>
      <c r="N84" s="152"/>
      <c r="O84" s="173" t="b">
        <f>A84=TRIM(VLOOKUP(A84,Financials!B:F,4,FALSE))</f>
        <v>1</v>
      </c>
      <c r="P84" s="175" t="str">
        <f t="shared" si="64"/>
        <v>822</v>
      </c>
      <c r="Q84" s="155" t="str">
        <f t="shared" si="64"/>
        <v xml:space="preserve">   822 - Unearned Risk Adjusted Finance Fee Received - Pay On Success</v>
      </c>
      <c r="R84" s="155">
        <f t="shared" si="64"/>
        <v>67695.25</v>
      </c>
      <c r="S84" s="155">
        <f t="shared" ref="S84:Y84" si="66">IF(D84="",R84,D84)</f>
        <v>68807.350000000006</v>
      </c>
      <c r="T84" s="155">
        <f t="shared" si="66"/>
        <v>69181.850000000006</v>
      </c>
      <c r="U84" s="155">
        <f t="shared" si="66"/>
        <v>44612.6</v>
      </c>
      <c r="V84" s="155">
        <f t="shared" si="66"/>
        <v>6346.97</v>
      </c>
      <c r="W84" s="155">
        <f t="shared" si="66"/>
        <v>6692.41</v>
      </c>
      <c r="X84" s="155">
        <f t="shared" si="66"/>
        <v>6900.95</v>
      </c>
      <c r="Y84" s="155">
        <f t="shared" si="66"/>
        <v>8047.22</v>
      </c>
      <c r="Z84" s="155">
        <f>IF(K83="",Y84,K83)</f>
        <v>-0.01</v>
      </c>
      <c r="AA84" s="155">
        <f>IF(L84="",Z84,L84)</f>
        <v>-0.01</v>
      </c>
      <c r="AB84" s="155">
        <f>IF(M84="",AA84,M84)</f>
        <v>-0.01</v>
      </c>
      <c r="AC84" s="155">
        <f>IF(N84="",AB84,N84)</f>
        <v>-0.01</v>
      </c>
    </row>
    <row r="85" spans="1:29" s="628" customFormat="1" ht="12.75" hidden="1" customHeight="1" x14ac:dyDescent="0.25">
      <c r="A85" s="175" t="str">
        <f t="shared" si="49"/>
        <v>818</v>
      </c>
      <c r="B85" s="155" t="s">
        <v>11552</v>
      </c>
      <c r="C85" s="152"/>
      <c r="D85" s="152"/>
      <c r="E85" s="152"/>
      <c r="F85" s="152"/>
      <c r="G85" s="152"/>
      <c r="H85" s="152"/>
      <c r="I85" s="152"/>
      <c r="J85" s="152"/>
      <c r="K85" s="152"/>
      <c r="L85" s="152"/>
      <c r="M85" s="152"/>
      <c r="N85" s="152"/>
      <c r="O85" s="173" t="b">
        <f>A85=TRIM(VLOOKUP(A85,Financials!B:F,4,FALSE))</f>
        <v>1</v>
      </c>
      <c r="P85" s="175" t="str">
        <f t="shared" si="50"/>
        <v>818</v>
      </c>
      <c r="Q85" s="155" t="str">
        <f t="shared" si="51"/>
        <v xml:space="preserve">   818 - Withdrawal Fees Collected</v>
      </c>
      <c r="R85" s="155">
        <f t="shared" si="52"/>
        <v>0</v>
      </c>
      <c r="S85" s="155">
        <f t="shared" si="53"/>
        <v>0</v>
      </c>
      <c r="T85" s="155">
        <f t="shared" si="54"/>
        <v>0</v>
      </c>
      <c r="U85" s="155">
        <f t="shared" si="55"/>
        <v>0</v>
      </c>
      <c r="V85" s="155">
        <f t="shared" si="56"/>
        <v>0</v>
      </c>
      <c r="W85" s="155">
        <f t="shared" si="57"/>
        <v>0</v>
      </c>
      <c r="X85" s="155">
        <f t="shared" si="58"/>
        <v>0</v>
      </c>
      <c r="Y85" s="155">
        <f t="shared" si="59"/>
        <v>0</v>
      </c>
      <c r="Z85" s="155">
        <f t="shared" si="60"/>
        <v>0</v>
      </c>
      <c r="AA85" s="155">
        <f t="shared" si="61"/>
        <v>0</v>
      </c>
      <c r="AB85" s="155">
        <f t="shared" si="63"/>
        <v>0</v>
      </c>
      <c r="AC85" s="155">
        <f t="shared" si="62"/>
        <v>0</v>
      </c>
    </row>
    <row r="86" spans="1:29" s="628" customFormat="1" ht="12.75" hidden="1" customHeight="1" x14ac:dyDescent="0.25">
      <c r="A86" s="175" t="str">
        <f t="shared" si="49"/>
        <v>850</v>
      </c>
      <c r="B86" s="155" t="s">
        <v>97</v>
      </c>
      <c r="C86" s="152"/>
      <c r="D86" s="152"/>
      <c r="E86" s="152"/>
      <c r="F86" s="152"/>
      <c r="G86" s="152"/>
      <c r="H86" s="152"/>
      <c r="I86" s="152"/>
      <c r="J86" s="152"/>
      <c r="K86" s="152"/>
      <c r="L86" s="152"/>
      <c r="M86" s="152"/>
      <c r="N86" s="152"/>
      <c r="O86" s="173" t="b">
        <f>A86=TRIM(VLOOKUP(A86,Financials!B:F,4,FALSE))</f>
        <v>1</v>
      </c>
      <c r="P86" s="175" t="str">
        <f t="shared" si="50"/>
        <v>850</v>
      </c>
      <c r="Q86" s="155" t="str">
        <f t="shared" si="51"/>
        <v xml:space="preserve">   850 - Suspense</v>
      </c>
      <c r="R86" s="155">
        <f t="shared" si="52"/>
        <v>0</v>
      </c>
      <c r="S86" s="155">
        <f t="shared" si="53"/>
        <v>0</v>
      </c>
      <c r="T86" s="155">
        <f t="shared" si="54"/>
        <v>0</v>
      </c>
      <c r="U86" s="155">
        <f t="shared" si="55"/>
        <v>0</v>
      </c>
      <c r="V86" s="155">
        <f t="shared" si="56"/>
        <v>0</v>
      </c>
      <c r="W86" s="155">
        <f t="shared" si="57"/>
        <v>0</v>
      </c>
      <c r="X86" s="155">
        <f t="shared" si="58"/>
        <v>0</v>
      </c>
      <c r="Y86" s="155">
        <f t="shared" si="59"/>
        <v>0</v>
      </c>
      <c r="Z86" s="155">
        <f t="shared" si="60"/>
        <v>0</v>
      </c>
      <c r="AA86" s="155">
        <f t="shared" si="61"/>
        <v>0</v>
      </c>
      <c r="AB86" s="155">
        <f t="shared" si="63"/>
        <v>0</v>
      </c>
      <c r="AC86" s="155">
        <f t="shared" si="62"/>
        <v>0</v>
      </c>
    </row>
    <row r="87" spans="1:29" s="628" customFormat="1" ht="12.75" customHeight="1" x14ac:dyDescent="0.25">
      <c r="A87" s="175" t="str">
        <f t="shared" si="49"/>
        <v>855</v>
      </c>
      <c r="B87" s="155" t="s">
        <v>98</v>
      </c>
      <c r="C87" s="152">
        <v>3156.6</v>
      </c>
      <c r="D87" s="152">
        <v>3156.6</v>
      </c>
      <c r="E87" s="152">
        <v>3156.6</v>
      </c>
      <c r="F87" s="152">
        <v>3156.6</v>
      </c>
      <c r="G87" s="152">
        <v>3156.6</v>
      </c>
      <c r="H87" s="152">
        <v>3156.6</v>
      </c>
      <c r="I87" s="152">
        <v>3156.6</v>
      </c>
      <c r="J87" s="152">
        <v>3156.6</v>
      </c>
      <c r="K87" s="152">
        <v>3156.6</v>
      </c>
      <c r="L87" s="152"/>
      <c r="M87" s="152"/>
      <c r="N87" s="152"/>
      <c r="O87" s="173" t="b">
        <f>A87=TRIM(VLOOKUP(A87,Financials!B:F,4,FALSE))</f>
        <v>1</v>
      </c>
      <c r="P87" s="175" t="str">
        <f t="shared" si="50"/>
        <v>855</v>
      </c>
      <c r="Q87" s="155" t="str">
        <f t="shared" si="51"/>
        <v xml:space="preserve">   855 - Interco - ListSure Operations</v>
      </c>
      <c r="R87" s="155">
        <f t="shared" si="52"/>
        <v>3156.6</v>
      </c>
      <c r="S87" s="155">
        <f t="shared" si="53"/>
        <v>3156.6</v>
      </c>
      <c r="T87" s="155">
        <f t="shared" si="54"/>
        <v>3156.6</v>
      </c>
      <c r="U87" s="155">
        <f t="shared" si="55"/>
        <v>3156.6</v>
      </c>
      <c r="V87" s="155">
        <f t="shared" si="56"/>
        <v>3156.6</v>
      </c>
      <c r="W87" s="155">
        <f t="shared" si="57"/>
        <v>3156.6</v>
      </c>
      <c r="X87" s="155">
        <f t="shared" si="58"/>
        <v>3156.6</v>
      </c>
      <c r="Y87" s="155">
        <f t="shared" si="59"/>
        <v>3156.6</v>
      </c>
      <c r="Z87" s="155">
        <f t="shared" si="60"/>
        <v>3156.6</v>
      </c>
      <c r="AA87" s="155">
        <f>IF(L87="",Z87,L87)</f>
        <v>3156.6</v>
      </c>
      <c r="AB87" s="155">
        <f t="shared" si="63"/>
        <v>3156.6</v>
      </c>
      <c r="AC87" s="155">
        <f t="shared" si="62"/>
        <v>3156.6</v>
      </c>
    </row>
    <row r="88" spans="1:29" s="628" customFormat="1" ht="12.75" customHeight="1" x14ac:dyDescent="0.25">
      <c r="A88" s="175" t="str">
        <f t="shared" si="49"/>
        <v>859</v>
      </c>
      <c r="B88" s="4" t="s">
        <v>21358</v>
      </c>
      <c r="C88" s="152">
        <v>-1554468.58</v>
      </c>
      <c r="D88" s="152">
        <v>-1754468.58</v>
      </c>
      <c r="E88" s="152">
        <v>-1894468.58</v>
      </c>
      <c r="F88" s="152">
        <v>-2124468.58</v>
      </c>
      <c r="G88" s="152">
        <v>-2259468.58</v>
      </c>
      <c r="H88" s="152">
        <v>-2044468.58</v>
      </c>
      <c r="I88" s="152">
        <v>-2144468.58</v>
      </c>
      <c r="J88" s="152">
        <v>-2363579.29</v>
      </c>
      <c r="K88" s="152">
        <v>-2618579.29</v>
      </c>
      <c r="L88" s="152"/>
      <c r="M88" s="152"/>
      <c r="N88" s="152"/>
      <c r="O88" s="173" t="b">
        <f>A88=TRIM(VLOOKUP(A88,Financials!B:F,4,FALSE))</f>
        <v>1</v>
      </c>
      <c r="P88" s="175" t="str">
        <f t="shared" si="50"/>
        <v>859</v>
      </c>
      <c r="Q88" s="13" t="s">
        <v>20227</v>
      </c>
      <c r="R88" s="155">
        <f>C88</f>
        <v>-1554468.58</v>
      </c>
      <c r="S88" s="155">
        <f t="shared" ref="S88:Z88" si="67">IF(D88="",R88,D88)</f>
        <v>-1754468.58</v>
      </c>
      <c r="T88" s="155">
        <f t="shared" si="67"/>
        <v>-1894468.58</v>
      </c>
      <c r="U88" s="155">
        <f t="shared" si="67"/>
        <v>-2124468.58</v>
      </c>
      <c r="V88" s="155">
        <f t="shared" si="67"/>
        <v>-2259468.58</v>
      </c>
      <c r="W88" s="155">
        <f t="shared" si="67"/>
        <v>-2044468.58</v>
      </c>
      <c r="X88" s="155">
        <f t="shared" si="67"/>
        <v>-2144468.58</v>
      </c>
      <c r="Y88" s="155">
        <f t="shared" si="67"/>
        <v>-2363579.29</v>
      </c>
      <c r="Z88" s="155">
        <f t="shared" si="67"/>
        <v>-2618579.29</v>
      </c>
      <c r="AA88" s="155">
        <f>IF(L88="",Z88,L88)</f>
        <v>-2618579.29</v>
      </c>
      <c r="AB88" s="155">
        <f>IF(M88="",AA88,M88)</f>
        <v>-2618579.29</v>
      </c>
      <c r="AC88" s="155">
        <f>IF(N88="",AB88,N88)</f>
        <v>-2618579.29</v>
      </c>
    </row>
    <row r="89" spans="1:29" s="628" customFormat="1" ht="12.75" customHeight="1" x14ac:dyDescent="0.25">
      <c r="A89" s="175" t="str">
        <f t="shared" si="49"/>
        <v>856</v>
      </c>
      <c r="B89" s="155" t="s">
        <v>87</v>
      </c>
      <c r="C89" s="152">
        <v>273.20999999999998</v>
      </c>
      <c r="D89" s="152">
        <v>273.20999999999998</v>
      </c>
      <c r="E89" s="152">
        <v>273.20999999999998</v>
      </c>
      <c r="F89" s="152">
        <v>273.20999999999998</v>
      </c>
      <c r="G89" s="152">
        <v>273.20999999999998</v>
      </c>
      <c r="H89" s="152">
        <v>273.20999999999998</v>
      </c>
      <c r="I89" s="152">
        <v>273.20999999999998</v>
      </c>
      <c r="J89" s="152">
        <v>273.20999999999998</v>
      </c>
      <c r="K89" s="152">
        <v>273.20999999999998</v>
      </c>
      <c r="L89" s="152"/>
      <c r="M89" s="152"/>
      <c r="N89" s="152"/>
      <c r="O89" s="173" t="b">
        <f>A89=TRIM(VLOOKUP(A89,Financials!B:F,4,FALSE))</f>
        <v>1</v>
      </c>
      <c r="P89" s="175" t="str">
        <f t="shared" si="50"/>
        <v>856</v>
      </c>
      <c r="Q89" s="155" t="str">
        <f t="shared" si="51"/>
        <v xml:space="preserve">   856 - Interco - ListSure Underwriting</v>
      </c>
      <c r="R89" s="155">
        <f t="shared" si="52"/>
        <v>273.20999999999998</v>
      </c>
      <c r="S89" s="155">
        <f t="shared" si="53"/>
        <v>273.20999999999998</v>
      </c>
      <c r="T89" s="155">
        <f t="shared" si="54"/>
        <v>273.20999999999998</v>
      </c>
      <c r="U89" s="155">
        <f t="shared" si="55"/>
        <v>273.20999999999998</v>
      </c>
      <c r="V89" s="155">
        <f t="shared" si="56"/>
        <v>273.20999999999998</v>
      </c>
      <c r="W89" s="155">
        <f t="shared" si="57"/>
        <v>273.20999999999998</v>
      </c>
      <c r="X89" s="155">
        <f t="shared" si="58"/>
        <v>273.20999999999998</v>
      </c>
      <c r="Y89" s="155">
        <f t="shared" si="59"/>
        <v>273.20999999999998</v>
      </c>
      <c r="Z89" s="155">
        <f t="shared" si="60"/>
        <v>273.20999999999998</v>
      </c>
      <c r="AA89" s="155">
        <f t="shared" si="61"/>
        <v>273.20999999999998</v>
      </c>
      <c r="AB89" s="155">
        <f t="shared" si="63"/>
        <v>273.20999999999998</v>
      </c>
      <c r="AC89" s="155">
        <f t="shared" si="62"/>
        <v>273.20999999999998</v>
      </c>
    </row>
    <row r="90" spans="1:29" s="628" customFormat="1" ht="12.75" customHeight="1" x14ac:dyDescent="0.25">
      <c r="A90" s="175" t="str">
        <f>MID(B90,4,3)</f>
        <v>858</v>
      </c>
      <c r="B90" s="155" t="s">
        <v>85</v>
      </c>
      <c r="C90" s="152">
        <v>-100</v>
      </c>
      <c r="D90" s="152">
        <v>-100</v>
      </c>
      <c r="E90" s="152">
        <v>-100</v>
      </c>
      <c r="F90" s="152">
        <v>-100</v>
      </c>
      <c r="G90" s="152">
        <v>-100</v>
      </c>
      <c r="H90" s="152">
        <v>-100</v>
      </c>
      <c r="I90" s="152">
        <v>-100</v>
      </c>
      <c r="J90" s="152">
        <v>-100</v>
      </c>
      <c r="K90" s="152">
        <v>-100</v>
      </c>
      <c r="L90" s="152"/>
      <c r="M90" s="152"/>
      <c r="N90" s="152"/>
      <c r="O90" s="173" t="b">
        <f>A90=TRIM(VLOOKUP(A90,Financials!B:F,4,FALSE))</f>
        <v>1</v>
      </c>
      <c r="P90" s="175" t="str">
        <f t="shared" si="50"/>
        <v>858</v>
      </c>
      <c r="Q90" s="155" t="str">
        <f t="shared" si="51"/>
        <v xml:space="preserve">   858 - Interco - ListSure Holdings</v>
      </c>
      <c r="R90" s="155">
        <f t="shared" si="52"/>
        <v>-100</v>
      </c>
      <c r="S90" s="155">
        <f t="shared" si="53"/>
        <v>-100</v>
      </c>
      <c r="T90" s="155">
        <f t="shared" si="54"/>
        <v>-100</v>
      </c>
      <c r="U90" s="155">
        <f t="shared" si="55"/>
        <v>-100</v>
      </c>
      <c r="V90" s="155">
        <f t="shared" si="56"/>
        <v>-100</v>
      </c>
      <c r="W90" s="155">
        <f t="shared" si="57"/>
        <v>-100</v>
      </c>
      <c r="X90" s="155">
        <f t="shared" si="58"/>
        <v>-100</v>
      </c>
      <c r="Y90" s="155">
        <f t="shared" si="59"/>
        <v>-100</v>
      </c>
      <c r="Z90" s="155">
        <f t="shared" si="60"/>
        <v>-100</v>
      </c>
      <c r="AA90" s="155">
        <f t="shared" si="61"/>
        <v>-100</v>
      </c>
      <c r="AB90" s="155">
        <f t="shared" si="63"/>
        <v>-100</v>
      </c>
      <c r="AC90" s="155">
        <f t="shared" si="62"/>
        <v>-100</v>
      </c>
    </row>
    <row r="91" spans="1:29" s="628" customFormat="1" ht="12.75" customHeight="1" x14ac:dyDescent="0.25">
      <c r="A91" s="175" t="str">
        <f>MID(B91,4,3)</f>
        <v>823</v>
      </c>
      <c r="B91" s="155" t="s">
        <v>18750</v>
      </c>
      <c r="C91" s="152">
        <v>-26903.5</v>
      </c>
      <c r="D91" s="152">
        <v>-76558.92</v>
      </c>
      <c r="E91" s="152">
        <v>-61120</v>
      </c>
      <c r="F91" s="152">
        <v>-31747</v>
      </c>
      <c r="G91" s="152">
        <v>0</v>
      </c>
      <c r="H91" s="152">
        <v>-13478</v>
      </c>
      <c r="I91" s="152">
        <v>-22602</v>
      </c>
      <c r="J91" s="152">
        <v>-22602</v>
      </c>
      <c r="K91" s="152">
        <v>-3543.5</v>
      </c>
      <c r="L91" s="152"/>
      <c r="M91" s="152"/>
      <c r="N91" s="152"/>
      <c r="O91" s="173" t="b">
        <f>A91=TRIM(VLOOKUP(A91,Financials!B:F,4,FALSE))</f>
        <v>1</v>
      </c>
      <c r="P91" s="175" t="str">
        <f t="shared" si="50"/>
        <v>823</v>
      </c>
      <c r="Q91" s="155" t="str">
        <f t="shared" si="51"/>
        <v xml:space="preserve">   823 - Loan Claim Required - Pay On Success</v>
      </c>
      <c r="R91" s="155">
        <f>C91</f>
        <v>-26903.5</v>
      </c>
      <c r="S91" s="155">
        <f t="shared" ref="S91:AC92" si="68">IF(D91="",R91,D91)</f>
        <v>-76558.92</v>
      </c>
      <c r="T91" s="155">
        <f t="shared" si="68"/>
        <v>-61120</v>
      </c>
      <c r="U91" s="155">
        <f t="shared" si="68"/>
        <v>-31747</v>
      </c>
      <c r="V91" s="155">
        <f t="shared" si="68"/>
        <v>0</v>
      </c>
      <c r="W91" s="155">
        <f t="shared" si="68"/>
        <v>-13478</v>
      </c>
      <c r="X91" s="155">
        <f t="shared" si="68"/>
        <v>-22602</v>
      </c>
      <c r="Y91" s="155">
        <f t="shared" si="68"/>
        <v>-22602</v>
      </c>
      <c r="Z91" s="155">
        <f t="shared" si="68"/>
        <v>-3543.5</v>
      </c>
      <c r="AA91" s="155">
        <f t="shared" si="68"/>
        <v>-3543.5</v>
      </c>
      <c r="AB91" s="155">
        <f t="shared" si="68"/>
        <v>-3543.5</v>
      </c>
      <c r="AC91" s="155">
        <f t="shared" si="68"/>
        <v>-3543.5</v>
      </c>
    </row>
    <row r="92" spans="1:29" s="628" customFormat="1" ht="12.6" customHeight="1" x14ac:dyDescent="0.25">
      <c r="A92" s="175" t="str">
        <f>MID(B92,4,3)</f>
        <v>878</v>
      </c>
      <c r="B92" s="155" t="s">
        <v>16892</v>
      </c>
      <c r="C92" s="152">
        <v>18161.88</v>
      </c>
      <c r="D92" s="152">
        <v>18313.64</v>
      </c>
      <c r="E92" s="152">
        <v>18367</v>
      </c>
      <c r="F92" s="152">
        <v>18386.169999999998</v>
      </c>
      <c r="G92" s="152">
        <v>18446.66</v>
      </c>
      <c r="H92" s="152">
        <v>18489.47</v>
      </c>
      <c r="I92" s="152">
        <v>18507.68</v>
      </c>
      <c r="J92" s="152">
        <v>18528.14</v>
      </c>
      <c r="K92" s="152">
        <v>18528.14</v>
      </c>
      <c r="L92" s="152"/>
      <c r="M92" s="152"/>
      <c r="N92" s="152"/>
      <c r="O92" s="173" t="b">
        <f>A92=TRIM(VLOOKUP(A92,Financials!B:F,4,FALSE))</f>
        <v>0</v>
      </c>
      <c r="P92" s="175" t="str">
        <f>A92</f>
        <v>878</v>
      </c>
      <c r="Q92" s="155" t="str">
        <f>B92</f>
        <v xml:space="preserve">   878 - Provision for Bad Debts Liability - Pay On Success</v>
      </c>
      <c r="R92" s="155">
        <f>C92</f>
        <v>18161.88</v>
      </c>
      <c r="S92" s="155">
        <f t="shared" si="68"/>
        <v>18313.64</v>
      </c>
      <c r="T92" s="155">
        <f t="shared" si="68"/>
        <v>18367</v>
      </c>
      <c r="U92" s="155">
        <f t="shared" si="68"/>
        <v>18386.169999999998</v>
      </c>
      <c r="V92" s="155">
        <f t="shared" si="68"/>
        <v>18446.66</v>
      </c>
      <c r="W92" s="155">
        <f t="shared" si="68"/>
        <v>18489.47</v>
      </c>
      <c r="X92" s="155">
        <f t="shared" si="68"/>
        <v>18507.68</v>
      </c>
      <c r="Y92" s="155">
        <f t="shared" si="68"/>
        <v>18528.14</v>
      </c>
      <c r="Z92" s="155">
        <f t="shared" si="68"/>
        <v>18528.14</v>
      </c>
      <c r="AA92" s="155">
        <f t="shared" si="68"/>
        <v>18528.14</v>
      </c>
      <c r="AB92" s="155">
        <f t="shared" si="68"/>
        <v>18528.14</v>
      </c>
      <c r="AC92" s="155">
        <f t="shared" si="68"/>
        <v>18528.14</v>
      </c>
    </row>
    <row r="93" spans="1:29" s="628" customFormat="1" ht="12.75" customHeight="1" x14ac:dyDescent="0.25">
      <c r="A93" s="175" t="str">
        <f t="shared" si="49"/>
        <v>860</v>
      </c>
      <c r="B93" s="155" t="s">
        <v>188</v>
      </c>
      <c r="C93" s="152">
        <v>-2.23</v>
      </c>
      <c r="D93" s="152">
        <v>-2.85</v>
      </c>
      <c r="E93" s="152">
        <v>-2.85</v>
      </c>
      <c r="F93" s="152">
        <v>-2.85</v>
      </c>
      <c r="G93" s="152">
        <v>-2.85</v>
      </c>
      <c r="H93" s="152">
        <v>-2.85</v>
      </c>
      <c r="I93" s="152">
        <v>-2.85</v>
      </c>
      <c r="J93" s="152">
        <v>-2.85</v>
      </c>
      <c r="K93" s="152">
        <v>-2.85</v>
      </c>
      <c r="L93" s="152"/>
      <c r="M93" s="152"/>
      <c r="N93" s="152"/>
      <c r="O93" s="173" t="b">
        <f>A93=TRIM(VLOOKUP(A93,Financials!B:F,4,FALSE))</f>
        <v>1</v>
      </c>
      <c r="P93" s="175" t="str">
        <f t="shared" si="50"/>
        <v>860</v>
      </c>
      <c r="Q93" s="155" t="str">
        <f t="shared" si="51"/>
        <v xml:space="preserve">   860 - Rounding</v>
      </c>
      <c r="R93" s="155">
        <f t="shared" si="52"/>
        <v>-2.23</v>
      </c>
      <c r="S93" s="155">
        <f t="shared" si="53"/>
        <v>-2.85</v>
      </c>
      <c r="T93" s="155">
        <f t="shared" si="54"/>
        <v>-2.85</v>
      </c>
      <c r="U93" s="155">
        <f t="shared" si="55"/>
        <v>-2.85</v>
      </c>
      <c r="V93" s="155">
        <f t="shared" si="56"/>
        <v>-2.85</v>
      </c>
      <c r="W93" s="155">
        <f t="shared" si="57"/>
        <v>-2.85</v>
      </c>
      <c r="X93" s="155">
        <f t="shared" si="58"/>
        <v>-2.85</v>
      </c>
      <c r="Y93" s="155">
        <f t="shared" si="59"/>
        <v>-2.85</v>
      </c>
      <c r="Z93" s="155">
        <f t="shared" si="60"/>
        <v>-2.85</v>
      </c>
      <c r="AA93" s="155">
        <f t="shared" si="61"/>
        <v>-2.85</v>
      </c>
      <c r="AB93" s="155">
        <f t="shared" si="63"/>
        <v>-2.85</v>
      </c>
      <c r="AC93" s="155">
        <f t="shared" si="62"/>
        <v>-2.85</v>
      </c>
    </row>
    <row r="94" spans="1:29" s="8" customFormat="1" ht="12.75" hidden="1" customHeight="1" x14ac:dyDescent="0.25">
      <c r="A94" s="175" t="str">
        <f t="shared" si="49"/>
        <v>870</v>
      </c>
      <c r="B94" s="155" t="s">
        <v>16588</v>
      </c>
      <c r="C94" s="152">
        <v>0</v>
      </c>
      <c r="D94" s="152">
        <v>0</v>
      </c>
      <c r="E94" s="152">
        <v>0</v>
      </c>
      <c r="F94" s="152">
        <v>0</v>
      </c>
      <c r="G94" s="152">
        <v>0</v>
      </c>
      <c r="H94" s="152">
        <v>0</v>
      </c>
      <c r="I94" s="152">
        <v>0</v>
      </c>
      <c r="J94" s="152">
        <v>0</v>
      </c>
      <c r="K94" s="152">
        <v>0</v>
      </c>
      <c r="L94" s="152">
        <v>0</v>
      </c>
      <c r="M94" s="152">
        <v>0</v>
      </c>
      <c r="N94" s="152">
        <v>0</v>
      </c>
      <c r="O94" s="173" t="b">
        <f>"   "&amp;A94&amp;" - "&amp;TRIM(VLOOKUP(A94,Financials!C:F,3,FALSE))=B94</f>
        <v>0</v>
      </c>
      <c r="P94" s="175" t="str">
        <f t="shared" si="50"/>
        <v>870</v>
      </c>
      <c r="Q94" s="155" t="str">
        <f t="shared" si="51"/>
        <v xml:space="preserve">   870 - Risk Adjusted Finance Fee</v>
      </c>
      <c r="R94" s="155">
        <f t="shared" si="52"/>
        <v>0</v>
      </c>
      <c r="S94" s="155">
        <f t="shared" si="53"/>
        <v>0</v>
      </c>
      <c r="T94" s="155">
        <f t="shared" si="54"/>
        <v>0</v>
      </c>
      <c r="U94" s="155">
        <f t="shared" si="55"/>
        <v>0</v>
      </c>
      <c r="V94" s="155">
        <f t="shared" si="56"/>
        <v>0</v>
      </c>
      <c r="W94" s="155">
        <f t="shared" si="57"/>
        <v>0</v>
      </c>
      <c r="X94" s="155">
        <f t="shared" si="58"/>
        <v>0</v>
      </c>
      <c r="Y94" s="155">
        <f t="shared" si="59"/>
        <v>0</v>
      </c>
      <c r="Z94" s="155">
        <f t="shared" si="60"/>
        <v>0</v>
      </c>
      <c r="AA94" s="155">
        <f t="shared" si="61"/>
        <v>0</v>
      </c>
      <c r="AB94" s="155">
        <f t="shared" si="63"/>
        <v>0</v>
      </c>
      <c r="AC94" s="155">
        <f t="shared" si="62"/>
        <v>0</v>
      </c>
    </row>
    <row r="95" spans="1:29" s="8" customFormat="1" ht="12.75" hidden="1" customHeight="1" x14ac:dyDescent="0.25">
      <c r="A95" s="175" t="str">
        <f t="shared" si="49"/>
        <v>875</v>
      </c>
      <c r="B95" s="155" t="s">
        <v>16589</v>
      </c>
      <c r="C95" s="152">
        <v>0</v>
      </c>
      <c r="D95" s="152">
        <v>0</v>
      </c>
      <c r="E95" s="152">
        <v>0</v>
      </c>
      <c r="F95" s="152">
        <v>0</v>
      </c>
      <c r="G95" s="152">
        <v>0</v>
      </c>
      <c r="H95" s="152">
        <v>0</v>
      </c>
      <c r="I95" s="152">
        <v>0</v>
      </c>
      <c r="J95" s="152">
        <v>0</v>
      </c>
      <c r="K95" s="152">
        <v>0</v>
      </c>
      <c r="L95" s="152">
        <v>0</v>
      </c>
      <c r="M95" s="152">
        <v>0</v>
      </c>
      <c r="N95" s="152">
        <v>0</v>
      </c>
      <c r="O95" s="173" t="b">
        <f>"   "&amp;A95&amp;" - "&amp;TRIM(VLOOKUP(A95,Financials!C:F,3,FALSE))=B95</f>
        <v>0</v>
      </c>
      <c r="P95" s="175" t="str">
        <f t="shared" si="50"/>
        <v>875</v>
      </c>
      <c r="Q95" s="155" t="str">
        <f t="shared" si="51"/>
        <v xml:space="preserve">   875 - Distributor Commission</v>
      </c>
      <c r="R95" s="155">
        <f t="shared" si="52"/>
        <v>0</v>
      </c>
      <c r="S95" s="155">
        <f t="shared" si="53"/>
        <v>0</v>
      </c>
      <c r="T95" s="155">
        <f t="shared" si="54"/>
        <v>0</v>
      </c>
      <c r="U95" s="155">
        <f t="shared" si="55"/>
        <v>0</v>
      </c>
      <c r="V95" s="155">
        <f t="shared" si="56"/>
        <v>0</v>
      </c>
      <c r="W95" s="155">
        <f t="shared" si="57"/>
        <v>0</v>
      </c>
      <c r="X95" s="155">
        <f t="shared" si="58"/>
        <v>0</v>
      </c>
      <c r="Y95" s="155">
        <f t="shared" si="59"/>
        <v>0</v>
      </c>
      <c r="Z95" s="155">
        <f t="shared" si="60"/>
        <v>0</v>
      </c>
      <c r="AA95" s="155">
        <f t="shared" si="61"/>
        <v>0</v>
      </c>
      <c r="AB95" s="155">
        <f t="shared" si="63"/>
        <v>0</v>
      </c>
      <c r="AC95" s="155">
        <f t="shared" si="62"/>
        <v>0</v>
      </c>
    </row>
    <row r="96" spans="1:29" s="8" customFormat="1" ht="12.75" customHeight="1" x14ac:dyDescent="0.25">
      <c r="A96" s="159"/>
      <c r="B96" s="159" t="s">
        <v>5</v>
      </c>
      <c r="C96" s="153">
        <f t="shared" ref="C96:L96" si="69">SUM(C75:C95)</f>
        <v>-1491570.87</v>
      </c>
      <c r="D96" s="153">
        <f t="shared" si="69"/>
        <v>-1740579.5600000003</v>
      </c>
      <c r="E96" s="153">
        <f t="shared" si="69"/>
        <v>-1864565.2800000003</v>
      </c>
      <c r="F96" s="153">
        <f t="shared" si="69"/>
        <v>-2089889.8600000003</v>
      </c>
      <c r="G96" s="153">
        <f t="shared" si="69"/>
        <v>-2227293.25</v>
      </c>
      <c r="H96" s="153">
        <f>SUM(H75:H95)</f>
        <v>-2029437.7600000002</v>
      </c>
      <c r="I96" s="153">
        <f t="shared" si="69"/>
        <v>-2134877.21</v>
      </c>
      <c r="J96" s="153">
        <f t="shared" si="69"/>
        <v>-2355916.6800000002</v>
      </c>
      <c r="K96" s="153">
        <f t="shared" si="69"/>
        <v>-2598749.67</v>
      </c>
      <c r="L96" s="153">
        <f t="shared" si="69"/>
        <v>0</v>
      </c>
      <c r="M96" s="153">
        <f>SUM(M75:M93)</f>
        <v>0</v>
      </c>
      <c r="N96" s="153">
        <f>SUM(N75:N93)</f>
        <v>0</v>
      </c>
      <c r="P96" s="159"/>
      <c r="Q96" s="159" t="s">
        <v>5</v>
      </c>
      <c r="R96" s="153">
        <f t="shared" ref="R96:AC96" si="70">SUM(R75:R95)</f>
        <v>-1491570.87</v>
      </c>
      <c r="S96" s="153">
        <f t="shared" si="70"/>
        <v>-1740579.5600000003</v>
      </c>
      <c r="T96" s="153">
        <f t="shared" si="70"/>
        <v>-1864565.2800000003</v>
      </c>
      <c r="U96" s="153">
        <f t="shared" si="70"/>
        <v>-2089889.8600000003</v>
      </c>
      <c r="V96" s="153">
        <f t="shared" si="70"/>
        <v>-2227293.25</v>
      </c>
      <c r="W96" s="153">
        <f t="shared" si="70"/>
        <v>-2029437.7600000002</v>
      </c>
      <c r="X96" s="153">
        <f t="shared" si="70"/>
        <v>-2134877.2200000002</v>
      </c>
      <c r="Y96" s="153">
        <f t="shared" si="70"/>
        <v>-2355916.69</v>
      </c>
      <c r="Z96" s="153">
        <f t="shared" si="70"/>
        <v>-2599783.04</v>
      </c>
      <c r="AA96" s="153">
        <f t="shared" si="70"/>
        <v>-2599783.04</v>
      </c>
      <c r="AB96" s="153">
        <f t="shared" si="70"/>
        <v>-2599783.04</v>
      </c>
      <c r="AC96" s="153">
        <f t="shared" si="70"/>
        <v>-2599783.04</v>
      </c>
    </row>
    <row r="97" spans="1:29" s="8" customFormat="1" ht="12.75" customHeight="1" x14ac:dyDescent="0.25"/>
    <row r="98" spans="1:29" s="8" customFormat="1" ht="12.75" customHeight="1" x14ac:dyDescent="0.25">
      <c r="A98" s="174"/>
      <c r="B98" s="174" t="s">
        <v>53</v>
      </c>
      <c r="P98" s="174"/>
      <c r="Q98" s="174" t="s">
        <v>53</v>
      </c>
    </row>
    <row r="99" spans="1:29" s="628" customFormat="1" ht="12.75" customHeight="1" x14ac:dyDescent="0.25">
      <c r="A99" s="175" t="str">
        <f>MID(B99,4,3)</f>
        <v>940</v>
      </c>
      <c r="B99" s="377" t="s">
        <v>16731</v>
      </c>
      <c r="C99" s="152">
        <v>85000</v>
      </c>
      <c r="D99" s="152">
        <v>85000</v>
      </c>
      <c r="E99" s="152">
        <v>85000</v>
      </c>
      <c r="F99" s="152">
        <v>85000</v>
      </c>
      <c r="G99" s="152">
        <v>25000</v>
      </c>
      <c r="H99" s="152">
        <v>25000</v>
      </c>
      <c r="I99" s="152">
        <v>25000</v>
      </c>
      <c r="J99" s="152">
        <v>25000</v>
      </c>
      <c r="K99" s="152">
        <v>25000</v>
      </c>
      <c r="L99" s="152"/>
      <c r="M99" s="152"/>
      <c r="N99" s="152"/>
      <c r="O99" s="173" t="b">
        <f>A99=TRIM(VLOOKUP(A99,Financials!B:F,4,FALSE))</f>
        <v>0</v>
      </c>
      <c r="P99" s="175" t="str">
        <f t="shared" ref="P99:R102" si="71">A99</f>
        <v>940</v>
      </c>
      <c r="Q99" s="155" t="str">
        <f t="shared" si="71"/>
        <v xml:space="preserve">   940 - First Loss</v>
      </c>
      <c r="R99" s="155">
        <f t="shared" si="71"/>
        <v>85000</v>
      </c>
      <c r="S99" s="155">
        <f t="shared" ref="S99:AC101" si="72">IF(D99="",R99,D99)</f>
        <v>85000</v>
      </c>
      <c r="T99" s="155">
        <f t="shared" si="72"/>
        <v>85000</v>
      </c>
      <c r="U99" s="155">
        <f t="shared" si="72"/>
        <v>85000</v>
      </c>
      <c r="V99" s="155">
        <f t="shared" si="72"/>
        <v>25000</v>
      </c>
      <c r="W99" s="155">
        <f t="shared" si="72"/>
        <v>25000</v>
      </c>
      <c r="X99" s="155">
        <f t="shared" si="72"/>
        <v>25000</v>
      </c>
      <c r="Y99" s="155">
        <f t="shared" si="72"/>
        <v>25000</v>
      </c>
      <c r="Z99" s="155">
        <f t="shared" si="72"/>
        <v>25000</v>
      </c>
      <c r="AA99" s="155">
        <f t="shared" si="72"/>
        <v>25000</v>
      </c>
      <c r="AB99" s="155">
        <f>IF(M99="",AA99,M99)</f>
        <v>25000</v>
      </c>
      <c r="AC99" s="155">
        <f t="shared" si="72"/>
        <v>25000</v>
      </c>
    </row>
    <row r="100" spans="1:29" s="628" customFormat="1" ht="12.75" customHeight="1" x14ac:dyDescent="0.25">
      <c r="A100" s="175" t="str">
        <f>MID(B100,4,3)</f>
        <v>910</v>
      </c>
      <c r="B100" s="155" t="s">
        <v>100</v>
      </c>
      <c r="C100" s="152"/>
      <c r="D100" s="152"/>
      <c r="E100" s="152"/>
      <c r="F100" s="152"/>
      <c r="G100" s="152">
        <v>0</v>
      </c>
      <c r="H100" s="152">
        <v>0</v>
      </c>
      <c r="I100" s="152">
        <v>0</v>
      </c>
      <c r="J100" s="152"/>
      <c r="K100" s="152"/>
      <c r="L100" s="152"/>
      <c r="M100" s="152"/>
      <c r="N100" s="152"/>
      <c r="O100" s="173" t="e">
        <f>A100=TRIM(VLOOKUP(A100,Financials!B:F,4,FALSE))</f>
        <v>#N/A</v>
      </c>
      <c r="P100" s="175" t="str">
        <f t="shared" si="71"/>
        <v>910</v>
      </c>
      <c r="Q100" s="155" t="str">
        <f t="shared" si="71"/>
        <v xml:space="preserve">   910 - Loan - Leveton (Listing Expenses)</v>
      </c>
      <c r="R100" s="155">
        <f t="shared" si="71"/>
        <v>0</v>
      </c>
      <c r="S100" s="155">
        <f t="shared" si="72"/>
        <v>0</v>
      </c>
      <c r="T100" s="155">
        <f t="shared" si="72"/>
        <v>0</v>
      </c>
      <c r="U100" s="155">
        <f t="shared" si="72"/>
        <v>0</v>
      </c>
      <c r="V100" s="155">
        <f t="shared" si="72"/>
        <v>0</v>
      </c>
      <c r="W100" s="155">
        <f t="shared" si="72"/>
        <v>0</v>
      </c>
      <c r="X100" s="155">
        <f t="shared" si="72"/>
        <v>0</v>
      </c>
      <c r="Y100" s="155">
        <f t="shared" si="72"/>
        <v>0</v>
      </c>
      <c r="Z100" s="155">
        <f t="shared" si="72"/>
        <v>0</v>
      </c>
      <c r="AA100" s="155">
        <f t="shared" si="72"/>
        <v>0</v>
      </c>
      <c r="AB100" s="155">
        <f>IF(M100="",AA100,M100)</f>
        <v>0</v>
      </c>
      <c r="AC100" s="155">
        <f t="shared" si="72"/>
        <v>0</v>
      </c>
    </row>
    <row r="101" spans="1:29" s="628" customFormat="1" ht="12.75" customHeight="1" x14ac:dyDescent="0.25">
      <c r="A101" s="175" t="str">
        <f>MID(B101,4,3)</f>
        <v>930</v>
      </c>
      <c r="B101" s="155" t="s">
        <v>16841</v>
      </c>
      <c r="C101" s="152">
        <v>1200000</v>
      </c>
      <c r="D101" s="152">
        <v>1200000</v>
      </c>
      <c r="E101" s="152">
        <v>1200000</v>
      </c>
      <c r="F101" s="152">
        <v>1450000</v>
      </c>
      <c r="G101" s="152">
        <v>1650000</v>
      </c>
      <c r="H101" s="152">
        <v>1225000</v>
      </c>
      <c r="I101" s="152">
        <v>1325000</v>
      </c>
      <c r="J101" s="152">
        <v>1525000</v>
      </c>
      <c r="K101" s="152">
        <v>1925000</v>
      </c>
      <c r="L101" s="152"/>
      <c r="M101" s="152"/>
      <c r="N101" s="152"/>
      <c r="O101" s="173" t="b">
        <f>A101=TRIM(VLOOKUP(A101,Financials!B:F,4,FALSE))</f>
        <v>0</v>
      </c>
      <c r="P101" s="175" t="str">
        <f t="shared" si="71"/>
        <v>930</v>
      </c>
      <c r="Q101" s="155" t="str">
        <f t="shared" si="71"/>
        <v xml:space="preserve">   930 - Loan - Leveton (Pay On Success)</v>
      </c>
      <c r="R101" s="155">
        <f t="shared" si="71"/>
        <v>1200000</v>
      </c>
      <c r="S101" s="155">
        <f t="shared" si="72"/>
        <v>1200000</v>
      </c>
      <c r="T101" s="155">
        <f t="shared" si="72"/>
        <v>1200000</v>
      </c>
      <c r="U101" s="155">
        <f t="shared" si="72"/>
        <v>1450000</v>
      </c>
      <c r="V101" s="155">
        <f t="shared" si="72"/>
        <v>1650000</v>
      </c>
      <c r="W101" s="155">
        <f t="shared" si="72"/>
        <v>1225000</v>
      </c>
      <c r="X101" s="155">
        <f t="shared" si="72"/>
        <v>1325000</v>
      </c>
      <c r="Y101" s="155">
        <f t="shared" si="72"/>
        <v>1525000</v>
      </c>
      <c r="Z101" s="155">
        <f t="shared" si="72"/>
        <v>1925000</v>
      </c>
      <c r="AA101" s="155">
        <f t="shared" si="72"/>
        <v>1925000</v>
      </c>
      <c r="AB101" s="155">
        <f>IF(M101="",AA101,M101)</f>
        <v>1925000</v>
      </c>
      <c r="AC101" s="155">
        <f t="shared" si="72"/>
        <v>1925000</v>
      </c>
    </row>
    <row r="102" spans="1:29" s="628" customFormat="1" ht="12.75" customHeight="1" x14ac:dyDescent="0.25">
      <c r="A102" s="175" t="str">
        <f>MID(B102,4,3)</f>
        <v>935</v>
      </c>
      <c r="B102" s="155" t="s">
        <v>20463</v>
      </c>
      <c r="C102" s="152">
        <v>1000000</v>
      </c>
      <c r="D102" s="152">
        <v>1000000</v>
      </c>
      <c r="E102" s="152">
        <v>1000000</v>
      </c>
      <c r="F102" s="152">
        <v>1000000</v>
      </c>
      <c r="G102" s="152">
        <v>1000000</v>
      </c>
      <c r="H102" s="152">
        <v>1000000</v>
      </c>
      <c r="I102" s="152">
        <v>1000000</v>
      </c>
      <c r="J102" s="152">
        <v>1000000</v>
      </c>
      <c r="K102" s="152">
        <v>1000000</v>
      </c>
      <c r="L102" s="152"/>
      <c r="M102" s="152"/>
      <c r="N102" s="152"/>
      <c r="O102" s="173" t="b">
        <f>A102=TRIM(VLOOKUP(A102,Financials!B:F,4,FALSE))</f>
        <v>0</v>
      </c>
      <c r="P102" s="175" t="str">
        <f t="shared" si="71"/>
        <v>935</v>
      </c>
      <c r="Q102" s="155" t="str">
        <f t="shared" si="71"/>
        <v xml:space="preserve">   935 - Mez Debt - Steadfast</v>
      </c>
      <c r="R102" s="155">
        <f>C102</f>
        <v>1000000</v>
      </c>
      <c r="S102" s="155">
        <f t="shared" ref="S102:AC102" si="73">IF(D102="",R102,D102)</f>
        <v>1000000</v>
      </c>
      <c r="T102" s="155">
        <f t="shared" si="73"/>
        <v>1000000</v>
      </c>
      <c r="U102" s="155">
        <f t="shared" si="73"/>
        <v>1000000</v>
      </c>
      <c r="V102" s="155">
        <f t="shared" si="73"/>
        <v>1000000</v>
      </c>
      <c r="W102" s="155">
        <f t="shared" si="73"/>
        <v>1000000</v>
      </c>
      <c r="X102" s="155">
        <f t="shared" si="73"/>
        <v>1000000</v>
      </c>
      <c r="Y102" s="155">
        <f t="shared" si="73"/>
        <v>1000000</v>
      </c>
      <c r="Z102" s="155">
        <f t="shared" si="73"/>
        <v>1000000</v>
      </c>
      <c r="AA102" s="155">
        <f t="shared" si="73"/>
        <v>1000000</v>
      </c>
      <c r="AB102" s="155">
        <f>IF(M102="",AA102,M102)</f>
        <v>1000000</v>
      </c>
      <c r="AC102" s="155">
        <f t="shared" si="73"/>
        <v>1000000</v>
      </c>
    </row>
    <row r="103" spans="1:29" s="8" customFormat="1" ht="12.75" customHeight="1" x14ac:dyDescent="0.25">
      <c r="A103" s="159"/>
      <c r="B103" s="159" t="s">
        <v>54</v>
      </c>
      <c r="C103" s="153">
        <f t="shared" ref="C103:N103" si="74">SUM(C99:C102)</f>
        <v>2285000</v>
      </c>
      <c r="D103" s="153">
        <f t="shared" si="74"/>
        <v>2285000</v>
      </c>
      <c r="E103" s="153">
        <f t="shared" si="74"/>
        <v>2285000</v>
      </c>
      <c r="F103" s="153">
        <f t="shared" si="74"/>
        <v>2535000</v>
      </c>
      <c r="G103" s="153">
        <f>SUM(G99:G102)</f>
        <v>2675000</v>
      </c>
      <c r="H103" s="153">
        <f t="shared" si="74"/>
        <v>2250000</v>
      </c>
      <c r="I103" s="153">
        <f t="shared" si="74"/>
        <v>2350000</v>
      </c>
      <c r="J103" s="153">
        <f t="shared" si="74"/>
        <v>2550000</v>
      </c>
      <c r="K103" s="153">
        <f t="shared" si="74"/>
        <v>2950000</v>
      </c>
      <c r="L103" s="153">
        <f t="shared" si="74"/>
        <v>0</v>
      </c>
      <c r="M103" s="153">
        <f>SUM(M99:M102)</f>
        <v>0</v>
      </c>
      <c r="N103" s="153">
        <f t="shared" si="74"/>
        <v>0</v>
      </c>
      <c r="P103" s="159"/>
      <c r="Q103" s="159" t="s">
        <v>54</v>
      </c>
      <c r="R103" s="153">
        <f>SUM(R99:R102)</f>
        <v>2285000</v>
      </c>
      <c r="S103" s="153">
        <f t="shared" ref="S103:AC103" si="75">SUM(S99:S102)</f>
        <v>2285000</v>
      </c>
      <c r="T103" s="153">
        <f t="shared" si="75"/>
        <v>2285000</v>
      </c>
      <c r="U103" s="153">
        <f t="shared" si="75"/>
        <v>2535000</v>
      </c>
      <c r="V103" s="153">
        <f t="shared" si="75"/>
        <v>2675000</v>
      </c>
      <c r="W103" s="153">
        <f t="shared" si="75"/>
        <v>2250000</v>
      </c>
      <c r="X103" s="153">
        <f t="shared" si="75"/>
        <v>2350000</v>
      </c>
      <c r="Y103" s="153">
        <f t="shared" si="75"/>
        <v>2550000</v>
      </c>
      <c r="Z103" s="153">
        <f t="shared" si="75"/>
        <v>2950000</v>
      </c>
      <c r="AA103" s="153">
        <f t="shared" si="75"/>
        <v>2950000</v>
      </c>
      <c r="AB103" s="153">
        <f t="shared" si="75"/>
        <v>2950000</v>
      </c>
      <c r="AC103" s="153">
        <f t="shared" si="75"/>
        <v>2950000</v>
      </c>
    </row>
    <row r="104" spans="1:29" s="8" customFormat="1" ht="12.75" customHeight="1" x14ac:dyDescent="0.25"/>
    <row r="105" spans="1:29" s="8" customFormat="1" ht="12.75" customHeight="1" thickBot="1" x14ac:dyDescent="0.3">
      <c r="A105" s="176"/>
      <c r="B105" s="176" t="s">
        <v>4</v>
      </c>
      <c r="C105" s="154">
        <f t="shared" ref="C105:L105" si="76">(0+(0)+(C96)+(C103))-(0)</f>
        <v>793429.12999999989</v>
      </c>
      <c r="D105" s="154">
        <f t="shared" si="76"/>
        <v>544420.43999999971</v>
      </c>
      <c r="E105" s="154">
        <f t="shared" si="76"/>
        <v>420434.71999999974</v>
      </c>
      <c r="F105" s="154">
        <f t="shared" si="76"/>
        <v>445110.13999999966</v>
      </c>
      <c r="G105" s="154">
        <f t="shared" si="76"/>
        <v>447706.75</v>
      </c>
      <c r="H105" s="154">
        <f t="shared" si="76"/>
        <v>220562.23999999976</v>
      </c>
      <c r="I105" s="154">
        <f t="shared" si="76"/>
        <v>215122.79000000004</v>
      </c>
      <c r="J105" s="154">
        <f t="shared" si="76"/>
        <v>194083.31999999983</v>
      </c>
      <c r="K105" s="154">
        <f t="shared" si="76"/>
        <v>351250.33000000007</v>
      </c>
      <c r="L105" s="154">
        <f t="shared" si="76"/>
        <v>0</v>
      </c>
      <c r="M105" s="154">
        <f>(0+(0)+(M96)+(M103))-(0)</f>
        <v>0</v>
      </c>
      <c r="N105" s="154">
        <f>(0+(0)+(N96)+(N103))-(0)</f>
        <v>0</v>
      </c>
      <c r="P105" s="176"/>
      <c r="Q105" s="176" t="s">
        <v>4</v>
      </c>
      <c r="R105" s="154">
        <f t="shared" ref="R105:AC105" si="77">(0+(0)+(R96)+(R103))-(0)</f>
        <v>793429.12999999989</v>
      </c>
      <c r="S105" s="154">
        <f t="shared" si="77"/>
        <v>544420.43999999971</v>
      </c>
      <c r="T105" s="154">
        <f t="shared" si="77"/>
        <v>420434.71999999974</v>
      </c>
      <c r="U105" s="154">
        <f t="shared" si="77"/>
        <v>445110.13999999966</v>
      </c>
      <c r="V105" s="154">
        <f t="shared" si="77"/>
        <v>447706.75</v>
      </c>
      <c r="W105" s="154">
        <f t="shared" si="77"/>
        <v>220562.23999999976</v>
      </c>
      <c r="X105" s="154">
        <f t="shared" si="77"/>
        <v>215122.7799999998</v>
      </c>
      <c r="Y105" s="154">
        <f t="shared" si="77"/>
        <v>194083.31000000006</v>
      </c>
      <c r="Z105" s="154">
        <f t="shared" si="77"/>
        <v>350216.95999999996</v>
      </c>
      <c r="AA105" s="154">
        <f t="shared" si="77"/>
        <v>350216.95999999996</v>
      </c>
      <c r="AB105" s="154">
        <f t="shared" si="77"/>
        <v>350216.95999999996</v>
      </c>
      <c r="AC105" s="154">
        <f t="shared" si="77"/>
        <v>350216.95999999996</v>
      </c>
    </row>
    <row r="106" spans="1:29" s="8" customFormat="1" ht="12.75" customHeight="1" thickTop="1" x14ac:dyDescent="0.25"/>
    <row r="107" spans="1:29" s="8" customFormat="1" ht="12.75" customHeight="1" thickBot="1" x14ac:dyDescent="0.3">
      <c r="A107" s="176"/>
      <c r="B107" s="14" t="s">
        <v>3</v>
      </c>
      <c r="C107" s="154">
        <f t="shared" ref="C107:M107" si="78">(C70)-(C105)</f>
        <v>-46951.09999999986</v>
      </c>
      <c r="D107" s="154">
        <f t="shared" si="78"/>
        <v>-50483.459999999672</v>
      </c>
      <c r="E107" s="154">
        <f>(E70)-(E105)</f>
        <v>-54076.079999999725</v>
      </c>
      <c r="F107" s="154">
        <f>(F70)-(F105)</f>
        <v>-57138.749999999651</v>
      </c>
      <c r="G107" s="154">
        <f t="shared" si="78"/>
        <v>-59045.450000000012</v>
      </c>
      <c r="H107" s="154">
        <f>(H70)-(H105)</f>
        <v>-59380.869999999763</v>
      </c>
      <c r="I107" s="154">
        <f t="shared" si="78"/>
        <v>-60007.250000000029</v>
      </c>
      <c r="J107" s="154">
        <f t="shared" si="78"/>
        <v>-60559.729999999836</v>
      </c>
      <c r="K107" s="154">
        <f t="shared" si="78"/>
        <v>-60682.110000000102</v>
      </c>
      <c r="L107" s="154">
        <f t="shared" si="78"/>
        <v>0</v>
      </c>
      <c r="M107" s="154">
        <f t="shared" si="78"/>
        <v>0</v>
      </c>
      <c r="N107" s="154">
        <f>(N70)-(N105)</f>
        <v>0</v>
      </c>
      <c r="P107" s="176"/>
      <c r="Q107" s="176" t="s">
        <v>3</v>
      </c>
      <c r="R107" s="154">
        <f t="shared" ref="R107:AC107" si="79">(R70)-(R105)</f>
        <v>-46951.09999999986</v>
      </c>
      <c r="S107" s="154">
        <f t="shared" si="79"/>
        <v>-50483.459999999672</v>
      </c>
      <c r="T107" s="154">
        <f t="shared" si="79"/>
        <v>-54076.079999999725</v>
      </c>
      <c r="U107" s="154">
        <f t="shared" si="79"/>
        <v>-57138.749999999651</v>
      </c>
      <c r="V107" s="154">
        <f t="shared" si="79"/>
        <v>-59045.450000000012</v>
      </c>
      <c r="W107" s="154">
        <f t="shared" si="79"/>
        <v>-59380.869999999763</v>
      </c>
      <c r="X107" s="154">
        <f t="shared" si="79"/>
        <v>-60007.239999999787</v>
      </c>
      <c r="Y107" s="154">
        <f t="shared" si="79"/>
        <v>-60559.720000000059</v>
      </c>
      <c r="Z107" s="154">
        <f t="shared" si="79"/>
        <v>-59648.739999999991</v>
      </c>
      <c r="AA107" s="154">
        <f t="shared" si="79"/>
        <v>-59648.739999999991</v>
      </c>
      <c r="AB107" s="154">
        <f t="shared" si="79"/>
        <v>-59648.739999999991</v>
      </c>
      <c r="AC107" s="154">
        <f t="shared" si="79"/>
        <v>-59648.739999999991</v>
      </c>
    </row>
    <row r="108" spans="1:29" s="8" customFormat="1" ht="12.75" customHeight="1" thickTop="1" x14ac:dyDescent="0.25"/>
    <row r="109" spans="1:29" s="8" customFormat="1" ht="12.75" customHeight="1" x14ac:dyDescent="0.25">
      <c r="A109" s="174"/>
      <c r="B109" s="174" t="s">
        <v>2</v>
      </c>
      <c r="P109" s="174"/>
      <c r="Q109" s="174" t="s">
        <v>2</v>
      </c>
    </row>
    <row r="110" spans="1:29" s="8" customFormat="1" ht="12.75" customHeight="1" x14ac:dyDescent="0.25">
      <c r="A110" s="175" t="str">
        <f>LEFT(B110,3)</f>
        <v>970</v>
      </c>
      <c r="B110" s="155" t="s">
        <v>1300</v>
      </c>
      <c r="C110" s="152">
        <v>100</v>
      </c>
      <c r="D110" s="152">
        <v>100</v>
      </c>
      <c r="E110" s="152">
        <v>100</v>
      </c>
      <c r="F110" s="152">
        <v>100</v>
      </c>
      <c r="G110" s="152">
        <v>100</v>
      </c>
      <c r="H110" s="152">
        <v>100</v>
      </c>
      <c r="I110" s="152">
        <v>100</v>
      </c>
      <c r="J110" s="152">
        <v>100</v>
      </c>
      <c r="K110" s="152">
        <v>100</v>
      </c>
      <c r="L110" s="152"/>
      <c r="M110" s="152"/>
      <c r="N110" s="152"/>
      <c r="O110" s="173" t="e">
        <f>A110=TRIM(VLOOKUP(A110,Financials!B:F,4,FALSE))</f>
        <v>#N/A</v>
      </c>
      <c r="P110" s="175" t="str">
        <f t="shared" ref="P110:R112" si="80">A110</f>
        <v>970</v>
      </c>
      <c r="Q110" s="155" t="str">
        <f t="shared" si="80"/>
        <v>970 - Share Capital</v>
      </c>
      <c r="R110" s="155">
        <f t="shared" si="80"/>
        <v>100</v>
      </c>
      <c r="S110" s="155">
        <f t="shared" ref="S110:AC112" si="81">IF(D110="",R110,D110)</f>
        <v>100</v>
      </c>
      <c r="T110" s="155">
        <f t="shared" si="81"/>
        <v>100</v>
      </c>
      <c r="U110" s="155">
        <f>IF(F110="",T110,F110)</f>
        <v>100</v>
      </c>
      <c r="V110" s="155">
        <f t="shared" si="81"/>
        <v>100</v>
      </c>
      <c r="W110" s="155">
        <f t="shared" si="81"/>
        <v>100</v>
      </c>
      <c r="X110" s="155">
        <f t="shared" si="81"/>
        <v>100</v>
      </c>
      <c r="Y110" s="155">
        <f t="shared" si="81"/>
        <v>100</v>
      </c>
      <c r="Z110" s="155">
        <f t="shared" si="81"/>
        <v>100</v>
      </c>
      <c r="AA110" s="155">
        <f t="shared" si="81"/>
        <v>100</v>
      </c>
      <c r="AB110" s="155">
        <f t="shared" si="81"/>
        <v>100</v>
      </c>
      <c r="AC110" s="155">
        <f t="shared" si="81"/>
        <v>100</v>
      </c>
    </row>
    <row r="111" spans="1:29" s="8" customFormat="1" ht="12.75" customHeight="1" x14ac:dyDescent="0.25">
      <c r="A111" s="175" t="str">
        <f>LEFT(B111,3)</f>
        <v>960</v>
      </c>
      <c r="B111" s="155" t="s">
        <v>149</v>
      </c>
      <c r="C111" s="152">
        <v>-39086.11</v>
      </c>
      <c r="D111" s="152">
        <v>-39086.11</v>
      </c>
      <c r="E111" s="152">
        <v>-39086.11</v>
      </c>
      <c r="F111" s="152">
        <v>-39086.11</v>
      </c>
      <c r="G111" s="152">
        <v>-39086.11</v>
      </c>
      <c r="H111" s="152">
        <v>-39086.11</v>
      </c>
      <c r="I111" s="152">
        <v>-39086.11</v>
      </c>
      <c r="J111" s="152">
        <v>-39086.11</v>
      </c>
      <c r="K111" s="152">
        <v>-39086.11</v>
      </c>
      <c r="L111" s="152"/>
      <c r="M111" s="152"/>
      <c r="N111" s="152"/>
      <c r="O111" s="173" t="b">
        <f>A111=TRIM(VLOOKUP(A111,Financials!B:F,4,FALSE))</f>
        <v>1</v>
      </c>
      <c r="P111" s="175" t="str">
        <f t="shared" si="80"/>
        <v>960</v>
      </c>
      <c r="Q111" s="155" t="str">
        <f t="shared" si="80"/>
        <v>960 - Retained Earnings</v>
      </c>
      <c r="R111" s="155">
        <f t="shared" si="80"/>
        <v>-39086.11</v>
      </c>
      <c r="S111" s="155">
        <f t="shared" si="81"/>
        <v>-39086.11</v>
      </c>
      <c r="T111" s="155">
        <f t="shared" si="81"/>
        <v>-39086.11</v>
      </c>
      <c r="U111" s="155">
        <f>IF(F111="",T111,F111)</f>
        <v>-39086.11</v>
      </c>
      <c r="V111" s="155">
        <f t="shared" si="81"/>
        <v>-39086.11</v>
      </c>
      <c r="W111" s="155">
        <f t="shared" si="81"/>
        <v>-39086.11</v>
      </c>
      <c r="X111" s="155">
        <f t="shared" si="81"/>
        <v>-39086.11</v>
      </c>
      <c r="Y111" s="155">
        <f t="shared" si="81"/>
        <v>-39086.11</v>
      </c>
      <c r="Z111" s="155">
        <f>IF(K111="",Y111,K111)</f>
        <v>-39086.11</v>
      </c>
      <c r="AA111" s="155">
        <f t="shared" si="81"/>
        <v>-39086.11</v>
      </c>
      <c r="AB111" s="155">
        <f t="shared" si="81"/>
        <v>-39086.11</v>
      </c>
      <c r="AC111" s="155">
        <f t="shared" si="81"/>
        <v>-39086.11</v>
      </c>
    </row>
    <row r="112" spans="1:29" s="8" customFormat="1" ht="12.75" customHeight="1" x14ac:dyDescent="0.25">
      <c r="A112" s="155" t="str">
        <f>B112</f>
        <v>Current Year Earnings</v>
      </c>
      <c r="B112" s="155" t="s">
        <v>1</v>
      </c>
      <c r="C112" s="152">
        <v>-7964.99</v>
      </c>
      <c r="D112" s="152">
        <v>-11497.35</v>
      </c>
      <c r="E112" s="152">
        <v>-15089.97</v>
      </c>
      <c r="F112" s="152">
        <v>-18152.64</v>
      </c>
      <c r="G112" s="152">
        <v>-20059.34</v>
      </c>
      <c r="H112" s="152">
        <v>-20394.77</v>
      </c>
      <c r="I112" s="152">
        <v>-21021.14</v>
      </c>
      <c r="J112" s="152">
        <v>-21573.62</v>
      </c>
      <c r="K112" s="152">
        <v>-21696</v>
      </c>
      <c r="L112" s="152"/>
      <c r="M112" s="152"/>
      <c r="N112" s="152"/>
      <c r="O112" s="173" t="b">
        <f>A112=TRIM(VLOOKUP(A112,Financials!B:F,4,FALSE))</f>
        <v>1</v>
      </c>
      <c r="P112" s="175" t="str">
        <f t="shared" si="80"/>
        <v>Current Year Earnings</v>
      </c>
      <c r="Q112" s="155" t="str">
        <f t="shared" si="80"/>
        <v>Current Year Earnings</v>
      </c>
      <c r="R112" s="155">
        <f t="shared" si="80"/>
        <v>-7964.99</v>
      </c>
      <c r="S112" s="155">
        <f t="shared" si="81"/>
        <v>-11497.35</v>
      </c>
      <c r="T112" s="155">
        <f t="shared" si="81"/>
        <v>-15089.97</v>
      </c>
      <c r="U112" s="155">
        <f t="shared" si="81"/>
        <v>-18152.64</v>
      </c>
      <c r="V112" s="155">
        <f t="shared" si="81"/>
        <v>-20059.34</v>
      </c>
      <c r="W112" s="155">
        <f t="shared" si="81"/>
        <v>-20394.77</v>
      </c>
      <c r="X112" s="155">
        <f t="shared" si="81"/>
        <v>-21021.14</v>
      </c>
      <c r="Y112" s="155">
        <f t="shared" si="81"/>
        <v>-21573.62</v>
      </c>
      <c r="Z112" s="155">
        <f>IF(K112="",Y112,K112)</f>
        <v>-21696</v>
      </c>
      <c r="AA112" s="155">
        <f t="shared" si="81"/>
        <v>-21696</v>
      </c>
      <c r="AB112" s="155">
        <f t="shared" si="81"/>
        <v>-21696</v>
      </c>
      <c r="AC112" s="155">
        <f t="shared" si="81"/>
        <v>-21696</v>
      </c>
    </row>
    <row r="113" spans="1:29" s="8" customFormat="1" ht="12.75" customHeight="1" thickBot="1" x14ac:dyDescent="0.3">
      <c r="A113" s="176"/>
      <c r="B113" s="176" t="s">
        <v>0</v>
      </c>
      <c r="C113" s="154">
        <f t="shared" ref="C113:M113" si="82">SUM(C110:C112)</f>
        <v>-46951.1</v>
      </c>
      <c r="D113" s="154">
        <f t="shared" si="82"/>
        <v>-50483.46</v>
      </c>
      <c r="E113" s="154">
        <f t="shared" si="82"/>
        <v>-54076.08</v>
      </c>
      <c r="F113" s="154">
        <f>SUM(F110:F112)</f>
        <v>-57138.75</v>
      </c>
      <c r="G113" s="154">
        <f t="shared" si="82"/>
        <v>-59045.45</v>
      </c>
      <c r="H113" s="154">
        <f>SUM(H110:H112)</f>
        <v>-59380.880000000005</v>
      </c>
      <c r="I113" s="154">
        <f t="shared" si="82"/>
        <v>-60007.25</v>
      </c>
      <c r="J113" s="154">
        <f>SUM(J110:J112)</f>
        <v>-60559.729999999996</v>
      </c>
      <c r="K113" s="154">
        <f>SUM(K110:K112)</f>
        <v>-60682.11</v>
      </c>
      <c r="L113" s="154">
        <f t="shared" si="82"/>
        <v>0</v>
      </c>
      <c r="M113" s="154">
        <f t="shared" si="82"/>
        <v>0</v>
      </c>
      <c r="N113" s="154">
        <f>SUM(N110:N112)</f>
        <v>0</v>
      </c>
      <c r="P113" s="176"/>
      <c r="Q113" s="176" t="s">
        <v>0</v>
      </c>
      <c r="R113" s="154">
        <f t="shared" ref="R113:AB113" si="83">SUM(R110:R112)</f>
        <v>-46951.1</v>
      </c>
      <c r="S113" s="154">
        <f t="shared" si="83"/>
        <v>-50483.46</v>
      </c>
      <c r="T113" s="154">
        <f t="shared" si="83"/>
        <v>-54076.08</v>
      </c>
      <c r="U113" s="154">
        <f t="shared" si="83"/>
        <v>-57138.75</v>
      </c>
      <c r="V113" s="154">
        <f t="shared" si="83"/>
        <v>-59045.45</v>
      </c>
      <c r="W113" s="154">
        <f t="shared" si="83"/>
        <v>-59380.880000000005</v>
      </c>
      <c r="X113" s="154">
        <f t="shared" si="83"/>
        <v>-60007.25</v>
      </c>
      <c r="Y113" s="154">
        <f t="shared" si="83"/>
        <v>-60559.729999999996</v>
      </c>
      <c r="Z113" s="154">
        <f t="shared" si="83"/>
        <v>-60682.11</v>
      </c>
      <c r="AA113" s="154">
        <f t="shared" si="83"/>
        <v>-60682.11</v>
      </c>
      <c r="AB113" s="154">
        <f t="shared" si="83"/>
        <v>-60682.11</v>
      </c>
      <c r="AC113" s="154">
        <f>SUM(AC110:AC112)</f>
        <v>-60682.11</v>
      </c>
    </row>
    <row r="114" spans="1:29" ht="12.75" customHeight="1" thickTop="1" x14ac:dyDescent="0.25">
      <c r="C114" s="158">
        <f>C107-C113</f>
        <v>1.3824319466948509E-10</v>
      </c>
      <c r="D114" s="158">
        <f t="shared" ref="D114:L114" si="84">D107-D113</f>
        <v>3.2741809263825417E-10</v>
      </c>
      <c r="E114" s="158">
        <f t="shared" si="84"/>
        <v>2.7648638933897018E-10</v>
      </c>
      <c r="F114" s="158">
        <f>F107-F113</f>
        <v>3.4924596548080444E-10</v>
      </c>
      <c r="G114" s="158">
        <f t="shared" si="84"/>
        <v>0</v>
      </c>
      <c r="H114" s="158">
        <f>H107-H113</f>
        <v>1.0000000242143869E-2</v>
      </c>
      <c r="I114" s="158">
        <f>I107-I113</f>
        <v>0</v>
      </c>
      <c r="J114" s="158">
        <f>J107-J113</f>
        <v>1.6007106751203537E-10</v>
      </c>
      <c r="K114" s="158">
        <f t="shared" si="84"/>
        <v>-1.0186340659856796E-10</v>
      </c>
      <c r="L114" s="158">
        <f t="shared" si="84"/>
        <v>0</v>
      </c>
      <c r="M114" s="158">
        <f>M107-M113</f>
        <v>0</v>
      </c>
      <c r="N114" s="158">
        <f>N107-N113</f>
        <v>0</v>
      </c>
    </row>
    <row r="115" spans="1:29" ht="12.75" customHeight="1" x14ac:dyDescent="0.25">
      <c r="C115" s="158">
        <f t="shared" ref="C115:M115" si="85">IF(C112=0,0,C112-R45)</f>
        <v>-1.8189894035458565E-12</v>
      </c>
      <c r="D115" s="158">
        <f t="shared" si="85"/>
        <v>-1.8189894035458565E-12</v>
      </c>
      <c r="E115" s="158">
        <f t="shared" si="85"/>
        <v>5.4569682106375694E-12</v>
      </c>
      <c r="F115" s="158">
        <f>IF(F112=0,0,F112-U45)</f>
        <v>-7.2759576141834259E-12</v>
      </c>
      <c r="G115" s="158">
        <f>IF(G112=0,0,G112-V45)</f>
        <v>-3.637978807091713E-12</v>
      </c>
      <c r="H115" s="158">
        <f t="shared" si="85"/>
        <v>-1.0913936421275139E-11</v>
      </c>
      <c r="I115" s="158">
        <f t="shared" si="85"/>
        <v>1.4551915228366852E-11</v>
      </c>
      <c r="J115" s="158">
        <f t="shared" si="85"/>
        <v>1.0913936421275139E-11</v>
      </c>
      <c r="K115" s="158">
        <f>IF(K112=0,0,K112-Z45)</f>
        <v>0</v>
      </c>
      <c r="L115" s="158">
        <f>IF(L112=0,0,L112-AA45)</f>
        <v>0</v>
      </c>
      <c r="M115" s="158">
        <f t="shared" si="85"/>
        <v>0</v>
      </c>
      <c r="N115" s="158">
        <f>IF(N112=0,0,N112-AC45)</f>
        <v>0</v>
      </c>
    </row>
    <row r="116" spans="1:29" ht="12.75" customHeight="1" x14ac:dyDescent="0.25">
      <c r="B116" s="148" t="s">
        <v>166</v>
      </c>
    </row>
    <row r="117" spans="1:29" ht="12.75" customHeight="1" x14ac:dyDescent="0.25">
      <c r="B117" s="149" t="s">
        <v>49</v>
      </c>
    </row>
    <row r="118" spans="1:29" ht="12.75" customHeight="1" x14ac:dyDescent="0.2">
      <c r="A118" s="59"/>
      <c r="C118" s="722"/>
      <c r="D118" s="722"/>
      <c r="E118" s="722"/>
      <c r="F118" s="722"/>
      <c r="G118" s="722"/>
      <c r="H118" s="722"/>
      <c r="I118" s="722"/>
      <c r="J118" s="722"/>
      <c r="K118" s="722"/>
      <c r="L118" s="722"/>
      <c r="M118" s="722"/>
      <c r="N118" s="722"/>
      <c r="Q118" s="722"/>
      <c r="R118" s="958" t="s">
        <v>71</v>
      </c>
      <c r="S118" s="958"/>
      <c r="T118" s="958"/>
      <c r="U118" s="958"/>
      <c r="V118" s="958"/>
      <c r="W118" s="958"/>
      <c r="X118" s="958"/>
      <c r="Y118" s="958"/>
      <c r="Z118" s="958"/>
      <c r="AA118" s="958"/>
      <c r="AB118" s="958"/>
      <c r="AC118" s="958"/>
    </row>
    <row r="119" spans="1:29" ht="12.75" customHeight="1" x14ac:dyDescent="0.2">
      <c r="A119" s="59"/>
      <c r="C119" s="150">
        <v>45108</v>
      </c>
      <c r="D119" s="150">
        <v>45139</v>
      </c>
      <c r="E119" s="150">
        <v>45170</v>
      </c>
      <c r="F119" s="150">
        <v>45200</v>
      </c>
      <c r="G119" s="150">
        <v>45231</v>
      </c>
      <c r="H119" s="150">
        <v>45261</v>
      </c>
      <c r="I119" s="150">
        <v>45292</v>
      </c>
      <c r="J119" s="150">
        <v>45323</v>
      </c>
      <c r="K119" s="150">
        <v>45352</v>
      </c>
      <c r="L119" s="150">
        <v>45383</v>
      </c>
      <c r="M119" s="150">
        <v>45413</v>
      </c>
      <c r="N119" s="150">
        <v>45444</v>
      </c>
      <c r="R119" s="150">
        <f t="shared" ref="R119:AC119" si="86">C119</f>
        <v>45108</v>
      </c>
      <c r="S119" s="150">
        <f t="shared" si="86"/>
        <v>45139</v>
      </c>
      <c r="T119" s="150">
        <f t="shared" si="86"/>
        <v>45170</v>
      </c>
      <c r="U119" s="150">
        <f t="shared" si="86"/>
        <v>45200</v>
      </c>
      <c r="V119" s="150">
        <f t="shared" si="86"/>
        <v>45231</v>
      </c>
      <c r="W119" s="150">
        <f t="shared" si="86"/>
        <v>45261</v>
      </c>
      <c r="X119" s="150">
        <f t="shared" si="86"/>
        <v>45292</v>
      </c>
      <c r="Y119" s="150">
        <f t="shared" si="86"/>
        <v>45323</v>
      </c>
      <c r="Z119" s="150">
        <f t="shared" si="86"/>
        <v>45352</v>
      </c>
      <c r="AA119" s="150">
        <f t="shared" si="86"/>
        <v>45383</v>
      </c>
      <c r="AB119" s="150">
        <f t="shared" si="86"/>
        <v>45413</v>
      </c>
      <c r="AC119" s="150">
        <f t="shared" si="86"/>
        <v>45444</v>
      </c>
    </row>
    <row r="120" spans="1:29" ht="12.75" customHeight="1" x14ac:dyDescent="0.2">
      <c r="A120" s="59"/>
      <c r="B120" s="59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</row>
    <row r="121" spans="1:29" ht="12.75" customHeight="1" x14ac:dyDescent="0.2">
      <c r="A121" s="59"/>
      <c r="B121" s="159" t="s">
        <v>167</v>
      </c>
      <c r="C121" s="159"/>
      <c r="D121" s="159"/>
      <c r="E121" s="159"/>
      <c r="F121" s="159"/>
      <c r="G121" s="159"/>
      <c r="H121" s="159"/>
      <c r="I121" s="159"/>
      <c r="J121" s="159"/>
      <c r="K121" s="159"/>
      <c r="L121" s="159"/>
      <c r="M121" s="159"/>
      <c r="N121" s="159"/>
      <c r="Q121" s="159" t="s">
        <v>167</v>
      </c>
      <c r="R121" s="159"/>
      <c r="S121" s="159"/>
      <c r="T121" s="159"/>
      <c r="U121" s="159"/>
      <c r="V121" s="159"/>
      <c r="W121" s="159"/>
      <c r="X121" s="159"/>
      <c r="Y121" s="159"/>
      <c r="Z121" s="159"/>
      <c r="AA121" s="159"/>
      <c r="AB121" s="159"/>
      <c r="AC121" s="159"/>
    </row>
    <row r="122" spans="1:29" ht="12.75" customHeight="1" x14ac:dyDescent="0.2">
      <c r="A122" s="59"/>
      <c r="B122" s="179" t="s">
        <v>168</v>
      </c>
      <c r="C122" s="152">
        <v>10313.040000000001</v>
      </c>
      <c r="D122" s="152">
        <v>15309.81</v>
      </c>
      <c r="E122" s="152">
        <v>4641.09</v>
      </c>
      <c r="F122" s="152">
        <v>26349.97</v>
      </c>
      <c r="G122" s="152">
        <v>43105.9</v>
      </c>
      <c r="H122" s="152">
        <v>5147.93</v>
      </c>
      <c r="I122" s="152">
        <v>1472.1</v>
      </c>
      <c r="J122" s="152">
        <v>2306.14</v>
      </c>
      <c r="K122" s="152">
        <v>7445.23</v>
      </c>
      <c r="L122" s="152"/>
      <c r="M122" s="152"/>
      <c r="N122" s="152"/>
      <c r="Q122" s="155" t="str">
        <f>B122</f>
        <v>Receipts from customers</v>
      </c>
      <c r="R122" s="155">
        <f>C122</f>
        <v>10313.040000000001</v>
      </c>
      <c r="S122" s="155">
        <f t="shared" ref="S122:AC122" si="87">R122+D122</f>
        <v>25622.85</v>
      </c>
      <c r="T122" s="155">
        <f>S122+E122</f>
        <v>30263.94</v>
      </c>
      <c r="U122" s="155">
        <f t="shared" si="87"/>
        <v>56613.91</v>
      </c>
      <c r="V122" s="155">
        <f t="shared" si="87"/>
        <v>99719.81</v>
      </c>
      <c r="W122" s="155">
        <f t="shared" si="87"/>
        <v>104867.73999999999</v>
      </c>
      <c r="X122" s="155">
        <f t="shared" si="87"/>
        <v>106339.84</v>
      </c>
      <c r="Y122" s="155">
        <f t="shared" si="87"/>
        <v>108645.98</v>
      </c>
      <c r="Z122" s="155">
        <f t="shared" si="87"/>
        <v>116091.20999999999</v>
      </c>
      <c r="AA122" s="155">
        <f t="shared" si="87"/>
        <v>116091.20999999999</v>
      </c>
      <c r="AB122" s="155">
        <f>AA122+M122</f>
        <v>116091.20999999999</v>
      </c>
      <c r="AC122" s="155">
        <f t="shared" si="87"/>
        <v>116091.20999999999</v>
      </c>
    </row>
    <row r="123" spans="1:29" ht="12.75" customHeight="1" x14ac:dyDescent="0.2">
      <c r="A123" s="59"/>
      <c r="B123" s="179" t="s">
        <v>169</v>
      </c>
      <c r="C123" s="152">
        <v>-14506.1</v>
      </c>
      <c r="D123" s="152">
        <v>-19458.68</v>
      </c>
      <c r="E123" s="152">
        <v>-8233.7099999999991</v>
      </c>
      <c r="F123" s="152">
        <v>-29412.639999999999</v>
      </c>
      <c r="G123" s="152">
        <v>-44457.85</v>
      </c>
      <c r="H123" s="152">
        <v>-6038.11</v>
      </c>
      <c r="I123" s="152">
        <v>-1515.87</v>
      </c>
      <c r="J123" s="152">
        <v>-3078.92</v>
      </c>
      <c r="K123" s="152">
        <v>-7445.23</v>
      </c>
      <c r="L123" s="152"/>
      <c r="M123" s="152"/>
      <c r="N123" s="152"/>
      <c r="Q123" s="155" t="str">
        <f>B123</f>
        <v>Payments to suppliers and employees</v>
      </c>
      <c r="R123" s="162">
        <f>C123</f>
        <v>-14506.1</v>
      </c>
      <c r="S123" s="162">
        <f t="shared" ref="S123:AC123" si="88">R123+D123</f>
        <v>-33964.78</v>
      </c>
      <c r="T123" s="162">
        <f>S123+E123</f>
        <v>-42198.49</v>
      </c>
      <c r="U123" s="162">
        <f t="shared" si="88"/>
        <v>-71611.13</v>
      </c>
      <c r="V123" s="162">
        <f t="shared" si="88"/>
        <v>-116068.98000000001</v>
      </c>
      <c r="W123" s="162">
        <f t="shared" si="88"/>
        <v>-122107.09000000001</v>
      </c>
      <c r="X123" s="162">
        <f t="shared" si="88"/>
        <v>-123622.96</v>
      </c>
      <c r="Y123" s="162">
        <f t="shared" si="88"/>
        <v>-126701.88</v>
      </c>
      <c r="Z123" s="162">
        <f t="shared" si="88"/>
        <v>-134147.11000000002</v>
      </c>
      <c r="AA123" s="162">
        <f t="shared" si="88"/>
        <v>-134147.11000000002</v>
      </c>
      <c r="AB123" s="162">
        <f>AA123+M123</f>
        <v>-134147.11000000002</v>
      </c>
      <c r="AC123" s="162">
        <f t="shared" si="88"/>
        <v>-134147.11000000002</v>
      </c>
    </row>
    <row r="124" spans="1:29" ht="12.75" customHeight="1" x14ac:dyDescent="0.2">
      <c r="A124" s="59"/>
      <c r="B124" s="180" t="s">
        <v>170</v>
      </c>
      <c r="C124" s="160">
        <f t="shared" ref="C124:N124" si="89">SUM(C122:C123)</f>
        <v>-4193.0599999999995</v>
      </c>
      <c r="D124" s="160">
        <f t="shared" si="89"/>
        <v>-4148.8700000000008</v>
      </c>
      <c r="E124" s="160">
        <f>SUM(E122:E123)</f>
        <v>-3592.619999999999</v>
      </c>
      <c r="F124" s="160">
        <f t="shared" si="89"/>
        <v>-3062.6699999999983</v>
      </c>
      <c r="G124" s="160">
        <f t="shared" si="89"/>
        <v>-1351.9499999999971</v>
      </c>
      <c r="H124" s="160">
        <f>SUM(H122:H123)</f>
        <v>-890.17999999999938</v>
      </c>
      <c r="I124" s="160">
        <f t="shared" si="89"/>
        <v>-43.769999999999982</v>
      </c>
      <c r="J124" s="160">
        <f t="shared" si="89"/>
        <v>-772.7800000000002</v>
      </c>
      <c r="K124" s="160">
        <f t="shared" si="89"/>
        <v>0</v>
      </c>
      <c r="L124" s="160">
        <f t="shared" si="89"/>
        <v>0</v>
      </c>
      <c r="M124" s="160">
        <f>SUM(M122:M123)</f>
        <v>0</v>
      </c>
      <c r="N124" s="160">
        <f t="shared" si="89"/>
        <v>0</v>
      </c>
      <c r="Q124" s="180" t="s">
        <v>170</v>
      </c>
      <c r="R124" s="160">
        <f t="shared" ref="R124:AC124" si="90">SUM(R122:R123)</f>
        <v>-4193.0599999999995</v>
      </c>
      <c r="S124" s="160">
        <f t="shared" si="90"/>
        <v>-8341.93</v>
      </c>
      <c r="T124" s="160">
        <f t="shared" si="90"/>
        <v>-11934.55</v>
      </c>
      <c r="U124" s="160">
        <f t="shared" si="90"/>
        <v>-14997.220000000001</v>
      </c>
      <c r="V124" s="160">
        <f t="shared" si="90"/>
        <v>-16349.170000000013</v>
      </c>
      <c r="W124" s="160">
        <f t="shared" si="90"/>
        <v>-17239.35000000002</v>
      </c>
      <c r="X124" s="160">
        <f t="shared" si="90"/>
        <v>-17283.12000000001</v>
      </c>
      <c r="Y124" s="160">
        <f t="shared" si="90"/>
        <v>-18055.900000000009</v>
      </c>
      <c r="Z124" s="160">
        <f t="shared" si="90"/>
        <v>-18055.900000000023</v>
      </c>
      <c r="AA124" s="160">
        <f t="shared" si="90"/>
        <v>-18055.900000000023</v>
      </c>
      <c r="AB124" s="160">
        <f t="shared" si="90"/>
        <v>-18055.900000000023</v>
      </c>
      <c r="AC124" s="160">
        <f t="shared" si="90"/>
        <v>-18055.900000000023</v>
      </c>
    </row>
    <row r="125" spans="1:29" ht="12.75" customHeight="1" x14ac:dyDescent="0.2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</row>
    <row r="126" spans="1:29" ht="12.75" customHeight="1" x14ac:dyDescent="0.2">
      <c r="A126" s="59"/>
      <c r="B126" s="159" t="s">
        <v>171</v>
      </c>
      <c r="C126" s="159"/>
      <c r="D126" s="159"/>
      <c r="E126" s="159"/>
      <c r="F126" s="159"/>
      <c r="G126" s="159"/>
      <c r="H126" s="159"/>
      <c r="I126" s="159"/>
      <c r="J126" s="159"/>
      <c r="K126" s="159"/>
      <c r="L126" s="159"/>
      <c r="M126" s="159"/>
      <c r="N126" s="159"/>
      <c r="Q126" s="159" t="s">
        <v>171</v>
      </c>
      <c r="R126" s="159"/>
      <c r="S126" s="159"/>
      <c r="T126" s="159"/>
      <c r="U126" s="159"/>
      <c r="V126" s="159"/>
      <c r="W126" s="159"/>
      <c r="X126" s="159"/>
      <c r="Y126" s="159"/>
      <c r="Z126" s="159"/>
      <c r="AA126" s="159"/>
      <c r="AB126" s="159"/>
      <c r="AC126" s="159"/>
    </row>
    <row r="127" spans="1:29" ht="12.75" customHeight="1" x14ac:dyDescent="0.2">
      <c r="A127" s="59"/>
      <c r="B127" s="179" t="s">
        <v>172</v>
      </c>
      <c r="C127" s="152">
        <v>112305.55</v>
      </c>
      <c r="D127" s="152">
        <v>103988.96</v>
      </c>
      <c r="E127" s="152">
        <v>94840.15</v>
      </c>
      <c r="F127" s="152">
        <v>90480</v>
      </c>
      <c r="G127" s="152">
        <v>27829.17</v>
      </c>
      <c r="H127" s="152">
        <v>10114</v>
      </c>
      <c r="I127" s="152">
        <v>30375.69</v>
      </c>
      <c r="J127" s="152">
        <v>-6967.19</v>
      </c>
      <c r="K127" s="152">
        <v>22703.5</v>
      </c>
      <c r="L127" s="152"/>
      <c r="M127" s="152"/>
      <c r="N127" s="152"/>
      <c r="O127" s="378"/>
      <c r="Q127" s="155" t="str">
        <f>B127</f>
        <v>Other cash items from investing activities</v>
      </c>
      <c r="R127" s="162">
        <f>C127</f>
        <v>112305.55</v>
      </c>
      <c r="S127" s="162">
        <f t="shared" ref="S127:AC127" si="91">R127+D127</f>
        <v>216294.51</v>
      </c>
      <c r="T127" s="162">
        <f t="shared" si="91"/>
        <v>311134.66000000003</v>
      </c>
      <c r="U127" s="162">
        <f t="shared" si="91"/>
        <v>401614.66000000003</v>
      </c>
      <c r="V127" s="162">
        <f t="shared" si="91"/>
        <v>429443.83</v>
      </c>
      <c r="W127" s="162">
        <f t="shared" si="91"/>
        <v>439557.83</v>
      </c>
      <c r="X127" s="162">
        <f t="shared" si="91"/>
        <v>469933.52</v>
      </c>
      <c r="Y127" s="162">
        <f t="shared" si="91"/>
        <v>462966.33</v>
      </c>
      <c r="Z127" s="162">
        <f t="shared" si="91"/>
        <v>485669.83</v>
      </c>
      <c r="AA127" s="162">
        <f t="shared" si="91"/>
        <v>485669.83</v>
      </c>
      <c r="AB127" s="162">
        <f t="shared" si="91"/>
        <v>485669.83</v>
      </c>
      <c r="AC127" s="162">
        <f t="shared" si="91"/>
        <v>485669.83</v>
      </c>
    </row>
    <row r="128" spans="1:29" ht="12.75" customHeight="1" x14ac:dyDescent="0.2">
      <c r="A128" s="59"/>
      <c r="B128" s="180" t="s">
        <v>173</v>
      </c>
      <c r="C128" s="160">
        <f t="shared" ref="C128:N128" si="92">SUM(C127:C127)</f>
        <v>112305.55</v>
      </c>
      <c r="D128" s="160">
        <f t="shared" si="92"/>
        <v>103988.96</v>
      </c>
      <c r="E128" s="160">
        <f t="shared" si="92"/>
        <v>94840.15</v>
      </c>
      <c r="F128" s="160">
        <f t="shared" si="92"/>
        <v>90480</v>
      </c>
      <c r="G128" s="160">
        <f t="shared" si="92"/>
        <v>27829.17</v>
      </c>
      <c r="H128" s="160">
        <f t="shared" si="92"/>
        <v>10114</v>
      </c>
      <c r="I128" s="160">
        <f t="shared" si="92"/>
        <v>30375.69</v>
      </c>
      <c r="J128" s="160">
        <f t="shared" si="92"/>
        <v>-6967.19</v>
      </c>
      <c r="K128" s="160">
        <f t="shared" si="92"/>
        <v>22703.5</v>
      </c>
      <c r="L128" s="160">
        <f t="shared" si="92"/>
        <v>0</v>
      </c>
      <c r="M128" s="160">
        <f t="shared" si="92"/>
        <v>0</v>
      </c>
      <c r="N128" s="160">
        <f t="shared" si="92"/>
        <v>0</v>
      </c>
      <c r="Q128" s="180" t="s">
        <v>173</v>
      </c>
      <c r="R128" s="160">
        <f t="shared" ref="R128:AC128" si="93">SUM(R127:R127)</f>
        <v>112305.55</v>
      </c>
      <c r="S128" s="160">
        <f t="shared" si="93"/>
        <v>216294.51</v>
      </c>
      <c r="T128" s="160">
        <f t="shared" si="93"/>
        <v>311134.66000000003</v>
      </c>
      <c r="U128" s="160">
        <f t="shared" si="93"/>
        <v>401614.66000000003</v>
      </c>
      <c r="V128" s="160">
        <f t="shared" si="93"/>
        <v>429443.83</v>
      </c>
      <c r="W128" s="160">
        <f t="shared" si="93"/>
        <v>439557.83</v>
      </c>
      <c r="X128" s="160">
        <f t="shared" si="93"/>
        <v>469933.52</v>
      </c>
      <c r="Y128" s="160">
        <f t="shared" si="93"/>
        <v>462966.33</v>
      </c>
      <c r="Z128" s="160">
        <f t="shared" si="93"/>
        <v>485669.83</v>
      </c>
      <c r="AA128" s="160">
        <f t="shared" si="93"/>
        <v>485669.83</v>
      </c>
      <c r="AB128" s="160">
        <f t="shared" si="93"/>
        <v>485669.83</v>
      </c>
      <c r="AC128" s="160">
        <f t="shared" si="93"/>
        <v>485669.83</v>
      </c>
    </row>
    <row r="129" spans="1:29" ht="12.75" customHeight="1" x14ac:dyDescent="0.2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  <c r="AB129" s="59"/>
      <c r="AC129" s="59"/>
    </row>
    <row r="130" spans="1:29" ht="12.75" customHeight="1" x14ac:dyDescent="0.2">
      <c r="A130" s="59"/>
      <c r="B130" s="159" t="s">
        <v>174</v>
      </c>
      <c r="C130" s="159"/>
      <c r="D130" s="159"/>
      <c r="E130" s="159"/>
      <c r="F130" s="159"/>
      <c r="G130" s="159"/>
      <c r="H130" s="159"/>
      <c r="I130" s="159"/>
      <c r="J130" s="159"/>
      <c r="K130" s="159"/>
      <c r="L130" s="159"/>
      <c r="M130" s="159"/>
      <c r="N130" s="159"/>
      <c r="Q130" s="159" t="s">
        <v>174</v>
      </c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59"/>
    </row>
    <row r="131" spans="1:29" ht="12.75" customHeight="1" x14ac:dyDescent="0.2">
      <c r="A131" s="59"/>
      <c r="B131" s="179" t="s">
        <v>175</v>
      </c>
      <c r="C131" s="152">
        <v>64266.84</v>
      </c>
      <c r="D131" s="152">
        <v>-248137.54</v>
      </c>
      <c r="E131" s="152">
        <v>-123985.72</v>
      </c>
      <c r="F131" s="152">
        <v>24543.040000000001</v>
      </c>
      <c r="G131" s="152">
        <v>-1325.76</v>
      </c>
      <c r="H131" s="152">
        <v>-223146.4</v>
      </c>
      <c r="I131" s="152">
        <v>-8942.14</v>
      </c>
      <c r="J131" s="152">
        <v>-17842.439999999999</v>
      </c>
      <c r="K131" s="152">
        <v>157044.63</v>
      </c>
      <c r="L131" s="152"/>
      <c r="M131" s="152"/>
      <c r="N131" s="152"/>
      <c r="Q131" s="155" t="str">
        <f>B131</f>
        <v>Other cash items from financing activities</v>
      </c>
      <c r="R131" s="162">
        <f>C131</f>
        <v>64266.84</v>
      </c>
      <c r="S131" s="162">
        <f t="shared" ref="S131:AC131" si="94">R131+D131</f>
        <v>-183870.7</v>
      </c>
      <c r="T131" s="162">
        <f t="shared" si="94"/>
        <v>-307856.42000000004</v>
      </c>
      <c r="U131" s="162">
        <f t="shared" si="94"/>
        <v>-283313.38000000006</v>
      </c>
      <c r="V131" s="162">
        <f t="shared" si="94"/>
        <v>-284639.14000000007</v>
      </c>
      <c r="W131" s="162">
        <f t="shared" si="94"/>
        <v>-507785.54000000004</v>
      </c>
      <c r="X131" s="162">
        <f t="shared" si="94"/>
        <v>-516727.68000000005</v>
      </c>
      <c r="Y131" s="162">
        <f t="shared" si="94"/>
        <v>-534570.12</v>
      </c>
      <c r="Z131" s="162">
        <f t="shared" si="94"/>
        <v>-377525.49</v>
      </c>
      <c r="AA131" s="162">
        <f t="shared" si="94"/>
        <v>-377525.49</v>
      </c>
      <c r="AB131" s="162">
        <f t="shared" si="94"/>
        <v>-377525.49</v>
      </c>
      <c r="AC131" s="162">
        <f t="shared" si="94"/>
        <v>-377525.49</v>
      </c>
    </row>
    <row r="132" spans="1:29" ht="12.75" customHeight="1" x14ac:dyDescent="0.2">
      <c r="A132" s="59"/>
      <c r="B132" s="180" t="s">
        <v>176</v>
      </c>
      <c r="C132" s="160">
        <f>SUM(C131)</f>
        <v>64266.84</v>
      </c>
      <c r="D132" s="160">
        <f t="shared" ref="D132:N132" si="95">SUM(D131)</f>
        <v>-248137.54</v>
      </c>
      <c r="E132" s="160">
        <f t="shared" si="95"/>
        <v>-123985.72</v>
      </c>
      <c r="F132" s="160">
        <f t="shared" si="95"/>
        <v>24543.040000000001</v>
      </c>
      <c r="G132" s="160">
        <f t="shared" si="95"/>
        <v>-1325.76</v>
      </c>
      <c r="H132" s="160">
        <f t="shared" si="95"/>
        <v>-223146.4</v>
      </c>
      <c r="I132" s="160">
        <f t="shared" si="95"/>
        <v>-8942.14</v>
      </c>
      <c r="J132" s="160">
        <f t="shared" si="95"/>
        <v>-17842.439999999999</v>
      </c>
      <c r="K132" s="160">
        <f t="shared" si="95"/>
        <v>157044.63</v>
      </c>
      <c r="L132" s="160">
        <f t="shared" si="95"/>
        <v>0</v>
      </c>
      <c r="M132" s="160">
        <f t="shared" si="95"/>
        <v>0</v>
      </c>
      <c r="N132" s="160">
        <f t="shared" si="95"/>
        <v>0</v>
      </c>
      <c r="Q132" s="180" t="s">
        <v>176</v>
      </c>
      <c r="R132" s="160">
        <f t="shared" ref="R132:AC132" si="96">SUM(R131)</f>
        <v>64266.84</v>
      </c>
      <c r="S132" s="160">
        <f t="shared" si="96"/>
        <v>-183870.7</v>
      </c>
      <c r="T132" s="160">
        <f t="shared" si="96"/>
        <v>-307856.42000000004</v>
      </c>
      <c r="U132" s="160">
        <f t="shared" si="96"/>
        <v>-283313.38000000006</v>
      </c>
      <c r="V132" s="160">
        <f t="shared" si="96"/>
        <v>-284639.14000000007</v>
      </c>
      <c r="W132" s="160">
        <f t="shared" si="96"/>
        <v>-507785.54000000004</v>
      </c>
      <c r="X132" s="160">
        <f t="shared" si="96"/>
        <v>-516727.68000000005</v>
      </c>
      <c r="Y132" s="160">
        <f t="shared" si="96"/>
        <v>-534570.12</v>
      </c>
      <c r="Z132" s="160">
        <f t="shared" si="96"/>
        <v>-377525.49</v>
      </c>
      <c r="AA132" s="160">
        <f t="shared" si="96"/>
        <v>-377525.49</v>
      </c>
      <c r="AB132" s="160">
        <f t="shared" si="96"/>
        <v>-377525.49</v>
      </c>
      <c r="AC132" s="160">
        <f t="shared" si="96"/>
        <v>-377525.49</v>
      </c>
    </row>
    <row r="133" spans="1:29" ht="12.75" customHeight="1" x14ac:dyDescent="0.2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  <c r="AB133" s="59"/>
      <c r="AC133" s="59"/>
    </row>
    <row r="134" spans="1:29" ht="12.75" customHeight="1" x14ac:dyDescent="0.2">
      <c r="A134" s="59"/>
      <c r="B134" s="181" t="s">
        <v>177</v>
      </c>
      <c r="C134" s="161">
        <f t="shared" ref="C134:L134" si="97">C124+C128+C132</f>
        <v>172379.33000000002</v>
      </c>
      <c r="D134" s="161">
        <f t="shared" si="97"/>
        <v>-148297.45000000001</v>
      </c>
      <c r="E134" s="161">
        <f t="shared" si="97"/>
        <v>-32738.190000000002</v>
      </c>
      <c r="F134" s="161">
        <f t="shared" si="97"/>
        <v>111960.37</v>
      </c>
      <c r="G134" s="161">
        <f t="shared" si="97"/>
        <v>25151.460000000003</v>
      </c>
      <c r="H134" s="161">
        <f t="shared" si="97"/>
        <v>-213922.58</v>
      </c>
      <c r="I134" s="161">
        <f t="shared" si="97"/>
        <v>21389.78</v>
      </c>
      <c r="J134" s="161">
        <f t="shared" si="97"/>
        <v>-25582.409999999996</v>
      </c>
      <c r="K134" s="161">
        <f t="shared" si="97"/>
        <v>179748.13</v>
      </c>
      <c r="L134" s="161">
        <f t="shared" si="97"/>
        <v>0</v>
      </c>
      <c r="M134" s="161">
        <f>M124+M128+M132</f>
        <v>0</v>
      </c>
      <c r="N134" s="161">
        <f>N124+N128+N132</f>
        <v>0</v>
      </c>
      <c r="Q134" s="181" t="s">
        <v>177</v>
      </c>
      <c r="R134" s="161">
        <f t="shared" ref="R134:AC134" si="98">R124+R128+R132</f>
        <v>172379.33000000002</v>
      </c>
      <c r="S134" s="161">
        <f t="shared" si="98"/>
        <v>24081.880000000005</v>
      </c>
      <c r="T134" s="161">
        <f t="shared" si="98"/>
        <v>-8656.3099999999977</v>
      </c>
      <c r="U134" s="161">
        <f t="shared" si="98"/>
        <v>103304.06</v>
      </c>
      <c r="V134" s="161">
        <f t="shared" si="98"/>
        <v>128455.51999999996</v>
      </c>
      <c r="W134" s="161">
        <f t="shared" si="98"/>
        <v>-85467.060000000056</v>
      </c>
      <c r="X134" s="161">
        <f t="shared" si="98"/>
        <v>-64077.280000000028</v>
      </c>
      <c r="Y134" s="161">
        <f t="shared" si="98"/>
        <v>-89659.69</v>
      </c>
      <c r="Z134" s="161">
        <f t="shared" si="98"/>
        <v>90088.44</v>
      </c>
      <c r="AA134" s="161">
        <f t="shared" si="98"/>
        <v>90088.44</v>
      </c>
      <c r="AB134" s="161">
        <f t="shared" si="98"/>
        <v>90088.44</v>
      </c>
      <c r="AC134" s="161">
        <f t="shared" si="98"/>
        <v>90088.44</v>
      </c>
    </row>
    <row r="135" spans="1:29" ht="12.75" customHeight="1" x14ac:dyDescent="0.2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  <c r="AB135" s="59"/>
      <c r="AC135" s="59"/>
    </row>
    <row r="136" spans="1:29" ht="12.75" customHeight="1" x14ac:dyDescent="0.2">
      <c r="A136" s="59"/>
      <c r="B136" s="159" t="s">
        <v>178</v>
      </c>
      <c r="C136" s="159"/>
      <c r="D136" s="159"/>
      <c r="E136" s="159"/>
      <c r="F136" s="159"/>
      <c r="G136" s="159"/>
      <c r="H136" s="159"/>
      <c r="I136" s="159"/>
      <c r="J136" s="159"/>
      <c r="K136" s="159"/>
      <c r="L136" s="159"/>
      <c r="M136" s="159"/>
      <c r="N136" s="159"/>
      <c r="Q136" s="159" t="s">
        <v>178</v>
      </c>
      <c r="R136" s="159"/>
      <c r="S136" s="159"/>
      <c r="T136" s="159"/>
      <c r="U136" s="159"/>
      <c r="V136" s="159"/>
      <c r="W136" s="159"/>
      <c r="X136" s="159"/>
      <c r="Y136" s="159"/>
      <c r="Z136" s="159"/>
      <c r="AA136" s="159"/>
      <c r="AB136" s="159"/>
      <c r="AC136" s="159"/>
    </row>
    <row r="137" spans="1:29" ht="12.75" customHeight="1" x14ac:dyDescent="0.2">
      <c r="A137" s="59"/>
      <c r="B137" s="179" t="s">
        <v>179</v>
      </c>
      <c r="C137" s="152">
        <v>121090.13</v>
      </c>
      <c r="D137" s="152">
        <v>293469.46000000002</v>
      </c>
      <c r="E137" s="152">
        <v>145172.01</v>
      </c>
      <c r="F137" s="152">
        <v>112433.82</v>
      </c>
      <c r="G137" s="152">
        <v>224394.19</v>
      </c>
      <c r="H137" s="152">
        <v>249545.65</v>
      </c>
      <c r="I137" s="152">
        <v>35623.07</v>
      </c>
      <c r="J137" s="152">
        <v>57012.85</v>
      </c>
      <c r="K137" s="152">
        <v>31430.44</v>
      </c>
      <c r="L137" s="152"/>
      <c r="M137" s="152"/>
      <c r="N137" s="152"/>
      <c r="Q137" s="155" t="str">
        <f>B137</f>
        <v>Cash and cash equivalents at beginning of period</v>
      </c>
      <c r="R137" s="162">
        <f>C137</f>
        <v>121090.13</v>
      </c>
      <c r="S137" s="162">
        <f>$R$137</f>
        <v>121090.13</v>
      </c>
      <c r="T137" s="162">
        <f t="shared" ref="T137:AC137" si="99">$R$137</f>
        <v>121090.13</v>
      </c>
      <c r="U137" s="162">
        <f t="shared" si="99"/>
        <v>121090.13</v>
      </c>
      <c r="V137" s="162">
        <f t="shared" si="99"/>
        <v>121090.13</v>
      </c>
      <c r="W137" s="162">
        <f t="shared" si="99"/>
        <v>121090.13</v>
      </c>
      <c r="X137" s="162">
        <f t="shared" si="99"/>
        <v>121090.13</v>
      </c>
      <c r="Y137" s="162">
        <f t="shared" si="99"/>
        <v>121090.13</v>
      </c>
      <c r="Z137" s="162">
        <f t="shared" si="99"/>
        <v>121090.13</v>
      </c>
      <c r="AA137" s="162">
        <f t="shared" si="99"/>
        <v>121090.13</v>
      </c>
      <c r="AB137" s="162">
        <f t="shared" si="99"/>
        <v>121090.13</v>
      </c>
      <c r="AC137" s="162">
        <f t="shared" si="99"/>
        <v>121090.13</v>
      </c>
    </row>
    <row r="138" spans="1:29" ht="12.75" customHeight="1" x14ac:dyDescent="0.2">
      <c r="A138" s="59"/>
      <c r="B138" s="179" t="s">
        <v>180</v>
      </c>
      <c r="C138" s="152">
        <v>293469.46000000002</v>
      </c>
      <c r="D138" s="152">
        <v>145172.01</v>
      </c>
      <c r="E138" s="152">
        <v>112433.82</v>
      </c>
      <c r="F138" s="152">
        <v>224394.19</v>
      </c>
      <c r="G138" s="152">
        <v>249545.65</v>
      </c>
      <c r="H138" s="152">
        <v>35623.07</v>
      </c>
      <c r="I138" s="152">
        <v>57012.85</v>
      </c>
      <c r="J138" s="152">
        <v>31430.44</v>
      </c>
      <c r="K138" s="152">
        <v>211178.57</v>
      </c>
      <c r="L138" s="152"/>
      <c r="M138" s="152"/>
      <c r="N138" s="152"/>
      <c r="Q138" s="155" t="str">
        <f>B138</f>
        <v>Cash and cash equivalents at end of period</v>
      </c>
      <c r="R138" s="162">
        <f>R57</f>
        <v>293469.46000000002</v>
      </c>
      <c r="S138" s="162">
        <f t="shared" ref="S138:AC138" si="100">S57</f>
        <v>145172.01</v>
      </c>
      <c r="T138" s="162">
        <f t="shared" si="100"/>
        <v>112433.82</v>
      </c>
      <c r="U138" s="162">
        <f t="shared" si="100"/>
        <v>224394.19</v>
      </c>
      <c r="V138" s="162">
        <f t="shared" si="100"/>
        <v>249545.65</v>
      </c>
      <c r="W138" s="162">
        <f t="shared" si="100"/>
        <v>35623.07</v>
      </c>
      <c r="X138" s="162">
        <f t="shared" si="100"/>
        <v>57012.85</v>
      </c>
      <c r="Y138" s="162">
        <f t="shared" si="100"/>
        <v>31430.44</v>
      </c>
      <c r="Z138" s="162">
        <f t="shared" si="100"/>
        <v>211178.56999999998</v>
      </c>
      <c r="AA138" s="162">
        <f t="shared" si="100"/>
        <v>211178.56999999998</v>
      </c>
      <c r="AB138" s="162">
        <f t="shared" si="100"/>
        <v>211178.56999999998</v>
      </c>
      <c r="AC138" s="162">
        <f t="shared" si="100"/>
        <v>211178.56999999998</v>
      </c>
    </row>
    <row r="139" spans="1:29" ht="12.75" customHeight="1" x14ac:dyDescent="0.2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  <c r="AB139" s="59"/>
      <c r="AC139" s="59"/>
    </row>
    <row r="140" spans="1:29" ht="12.75" customHeight="1" x14ac:dyDescent="0.2">
      <c r="A140" s="59"/>
      <c r="B140" s="181" t="s">
        <v>181</v>
      </c>
      <c r="C140" s="161">
        <f>C138-C137</f>
        <v>172379.33000000002</v>
      </c>
      <c r="D140" s="161">
        <f t="shared" ref="D140:N140" si="101">D138-D137</f>
        <v>-148297.45000000001</v>
      </c>
      <c r="E140" s="161">
        <f t="shared" si="101"/>
        <v>-32738.190000000002</v>
      </c>
      <c r="F140" s="161">
        <f t="shared" si="101"/>
        <v>111960.37</v>
      </c>
      <c r="G140" s="161">
        <f t="shared" si="101"/>
        <v>25151.459999999992</v>
      </c>
      <c r="H140" s="161">
        <f t="shared" si="101"/>
        <v>-213922.58</v>
      </c>
      <c r="I140" s="161">
        <f t="shared" si="101"/>
        <v>21389.78</v>
      </c>
      <c r="J140" s="161">
        <f t="shared" si="101"/>
        <v>-25582.41</v>
      </c>
      <c r="K140" s="161">
        <f t="shared" si="101"/>
        <v>179748.13</v>
      </c>
      <c r="L140" s="161">
        <f t="shared" si="101"/>
        <v>0</v>
      </c>
      <c r="M140" s="161">
        <f>M138-M137</f>
        <v>0</v>
      </c>
      <c r="N140" s="161">
        <f t="shared" si="101"/>
        <v>0</v>
      </c>
      <c r="Q140" s="181" t="s">
        <v>181</v>
      </c>
      <c r="R140" s="161">
        <f>R138-R137</f>
        <v>172379.33000000002</v>
      </c>
      <c r="S140" s="161">
        <f t="shared" ref="S140:AC140" si="102">S138-S137</f>
        <v>24081.880000000005</v>
      </c>
      <c r="T140" s="161">
        <f t="shared" si="102"/>
        <v>-8656.3099999999977</v>
      </c>
      <c r="U140" s="161">
        <f t="shared" si="102"/>
        <v>103304.06</v>
      </c>
      <c r="V140" s="161">
        <f t="shared" si="102"/>
        <v>128455.51999999999</v>
      </c>
      <c r="W140" s="161">
        <f t="shared" si="102"/>
        <v>-85467.06</v>
      </c>
      <c r="X140" s="161">
        <f t="shared" si="102"/>
        <v>-64077.280000000006</v>
      </c>
      <c r="Y140" s="161">
        <f t="shared" si="102"/>
        <v>-89659.69</v>
      </c>
      <c r="Z140" s="161">
        <f t="shared" si="102"/>
        <v>90088.439999999973</v>
      </c>
      <c r="AA140" s="161">
        <f t="shared" si="102"/>
        <v>90088.439999999973</v>
      </c>
      <c r="AB140" s="161">
        <f t="shared" si="102"/>
        <v>90088.439999999973</v>
      </c>
      <c r="AC140" s="161">
        <f t="shared" si="102"/>
        <v>90088.439999999973</v>
      </c>
    </row>
    <row r="141" spans="1:29" ht="12.75" customHeight="1" x14ac:dyDescent="0.25">
      <c r="A141" s="375"/>
      <c r="B141" s="375"/>
      <c r="C141" s="379">
        <f>C134-C140</f>
        <v>0</v>
      </c>
      <c r="D141" s="379">
        <f t="shared" ref="D141:N141" si="103">D134-D140</f>
        <v>0</v>
      </c>
      <c r="E141" s="379">
        <f t="shared" si="103"/>
        <v>0</v>
      </c>
      <c r="F141" s="379">
        <f>F134-F140</f>
        <v>0</v>
      </c>
      <c r="G141" s="379">
        <f t="shared" si="103"/>
        <v>0</v>
      </c>
      <c r="H141" s="379">
        <f t="shared" si="103"/>
        <v>0</v>
      </c>
      <c r="I141" s="379">
        <f t="shared" si="103"/>
        <v>0</v>
      </c>
      <c r="J141" s="379">
        <f t="shared" si="103"/>
        <v>0</v>
      </c>
      <c r="K141" s="379">
        <f t="shared" si="103"/>
        <v>0</v>
      </c>
      <c r="L141" s="379">
        <f>L134-L140</f>
        <v>0</v>
      </c>
      <c r="M141" s="379">
        <f t="shared" si="103"/>
        <v>0</v>
      </c>
      <c r="N141" s="379">
        <f t="shared" si="103"/>
        <v>0</v>
      </c>
    </row>
    <row r="142" spans="1:29" ht="12.75" customHeight="1" x14ac:dyDescent="0.25">
      <c r="A142" s="375"/>
      <c r="B142" s="375"/>
      <c r="C142" s="375"/>
      <c r="N142" s="380"/>
    </row>
    <row r="143" spans="1:29" ht="12.75" customHeight="1" x14ac:dyDescent="0.25"/>
    <row r="144" spans="1:29" ht="12.75" hidden="1" customHeight="1" x14ac:dyDescent="0.25"/>
    <row r="145" spans="13:13" ht="12.75" hidden="1" customHeight="1" x14ac:dyDescent="0.25"/>
    <row r="146" spans="13:13" ht="12.75" hidden="1" customHeight="1" x14ac:dyDescent="0.25"/>
    <row r="147" spans="13:13" ht="12.75" hidden="1" customHeight="1" x14ac:dyDescent="0.25"/>
    <row r="148" spans="13:13" ht="12.75" customHeight="1" x14ac:dyDescent="0.25">
      <c r="M148" s="380"/>
    </row>
    <row r="149" spans="13:13" ht="12.75" customHeight="1" x14ac:dyDescent="0.25"/>
  </sheetData>
  <mergeCells count="5">
    <mergeCell ref="R118:AC118"/>
    <mergeCell ref="R4:AC4"/>
    <mergeCell ref="C49:N49"/>
    <mergeCell ref="R49:AC49"/>
    <mergeCell ref="C4:N4"/>
  </mergeCells>
  <conditionalFormatting sqref="O8:O19">
    <cfRule type="notContainsText" dxfId="44" priority="7" operator="notContains" text="TRUE">
      <formula>ISERROR(SEARCH("TRUE",O8))</formula>
    </cfRule>
  </conditionalFormatting>
  <conditionalFormatting sqref="O25:O42">
    <cfRule type="notContainsText" dxfId="43" priority="6" operator="notContains" text="TRUE">
      <formula>ISERROR(SEARCH("TRUE",O25))</formula>
    </cfRule>
  </conditionalFormatting>
  <conditionalFormatting sqref="O55:O56">
    <cfRule type="notContainsText" dxfId="42" priority="4" operator="notContains" text="TRUE">
      <formula>ISERROR(SEARCH("TRUE",O55))</formula>
    </cfRule>
  </conditionalFormatting>
  <conditionalFormatting sqref="O60:O67">
    <cfRule type="notContainsText" dxfId="41" priority="3" operator="notContains" text="TRUE">
      <formula>ISERROR(SEARCH("TRUE",O60))</formula>
    </cfRule>
  </conditionalFormatting>
  <conditionalFormatting sqref="O75:O95">
    <cfRule type="notContainsText" dxfId="40" priority="2" operator="notContains" text="TRUE">
      <formula>ISERROR(SEARCH("TRUE",O75))</formula>
    </cfRule>
  </conditionalFormatting>
  <conditionalFormatting sqref="O99:O102">
    <cfRule type="notContainsText" dxfId="39" priority="1" operator="notContains" text="TRUE">
      <formula>ISERROR(SEARCH("TRUE",O99))</formula>
    </cfRule>
  </conditionalFormatting>
  <conditionalFormatting sqref="O110:O112">
    <cfRule type="notContainsText" dxfId="38" priority="18" operator="notContains" text="TRUE">
      <formula>ISERROR(SEARCH("TRUE",O110))</formula>
    </cfRule>
  </conditionalFormatting>
  <pageMargins left="0.75" right="0.75" top="1" bottom="1" header="0.5" footer="0.5"/>
  <pageSetup paperSize="9" orientation="portrait" horizontalDpi="300" verticalDpi="3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9" tint="-0.499984740745262"/>
  </sheetPr>
  <dimension ref="A1:AG192"/>
  <sheetViews>
    <sheetView topLeftCell="A5" zoomScaleNormal="100" workbookViewId="0">
      <pane xSplit="2" ySplit="1" topLeftCell="D11" activePane="bottomRight" state="frozen"/>
      <selection activeCell="B5" sqref="B5"/>
      <selection pane="topRight" activeCell="C5" sqref="C5"/>
      <selection pane="bottomLeft" activeCell="B6" sqref="B6"/>
      <selection pane="bottomRight" activeCell="D19" sqref="D19"/>
    </sheetView>
  </sheetViews>
  <sheetFormatPr defaultColWidth="9.140625" defaultRowHeight="0" customHeight="1" zeroHeight="1" x14ac:dyDescent="0.25"/>
  <cols>
    <col min="1" max="1" width="4.28515625" style="156" hidden="1" customWidth="1"/>
    <col min="2" max="2" width="53.5703125" style="156" bestFit="1" customWidth="1"/>
    <col min="3" max="3" width="14.140625" style="156" customWidth="1"/>
    <col min="4" max="4" width="15.42578125" style="156" customWidth="1"/>
    <col min="5" max="5" width="16.140625" style="156" customWidth="1"/>
    <col min="6" max="6" width="14.5703125" style="156" customWidth="1"/>
    <col min="7" max="7" width="14.5703125" style="156" bestFit="1" customWidth="1"/>
    <col min="8" max="9" width="12.5703125" style="156" bestFit="1" customWidth="1"/>
    <col min="10" max="14" width="12.140625" style="156" bestFit="1" customWidth="1"/>
    <col min="15" max="15" width="6" style="156" hidden="1" customWidth="1"/>
    <col min="16" max="16" width="27" style="156" hidden="1" customWidth="1"/>
    <col min="17" max="17" width="53.5703125" style="156" bestFit="1" customWidth="1"/>
    <col min="18" max="20" width="12.140625" style="156" bestFit="1" customWidth="1"/>
    <col min="21" max="21" width="13.140625" style="156" customWidth="1"/>
    <col min="22" max="22" width="14.42578125" style="156" customWidth="1"/>
    <col min="23" max="23" width="14" style="156" customWidth="1"/>
    <col min="24" max="24" width="14.42578125" style="156" customWidth="1"/>
    <col min="25" max="27" width="14" style="156" customWidth="1"/>
    <col min="28" max="29" width="14.140625" style="156" customWidth="1"/>
    <col min="30" max="30" width="9.140625" style="156" customWidth="1"/>
    <col min="31" max="31" width="6.42578125" style="156" bestFit="1" customWidth="1"/>
    <col min="32" max="32" width="7" style="156" bestFit="1" customWidth="1"/>
    <col min="33" max="33" width="6.5703125" style="156" bestFit="1" customWidth="1"/>
    <col min="34" max="37" width="9.140625" style="156" customWidth="1"/>
    <col min="38" max="16384" width="9.140625" style="156"/>
  </cols>
  <sheetData>
    <row r="1" spans="1:33" s="8" customFormat="1" ht="12.75" customHeight="1" x14ac:dyDescent="0.25">
      <c r="B1" s="148" t="s">
        <v>25</v>
      </c>
      <c r="C1" s="148"/>
      <c r="D1" s="148"/>
      <c r="E1" s="148"/>
      <c r="F1" s="148"/>
      <c r="G1" s="148"/>
      <c r="H1" s="148"/>
      <c r="I1" s="148"/>
      <c r="J1" s="148"/>
      <c r="K1" s="148"/>
      <c r="L1" s="148"/>
      <c r="M1" s="148"/>
      <c r="N1" s="148"/>
    </row>
    <row r="2" spans="1:33" s="8" customFormat="1" ht="12.75" customHeight="1" x14ac:dyDescent="0.25">
      <c r="B2" s="149" t="s">
        <v>32</v>
      </c>
      <c r="C2" s="149"/>
      <c r="D2" s="149"/>
      <c r="E2" s="149"/>
      <c r="F2" s="149"/>
      <c r="G2" s="149"/>
      <c r="H2" s="149"/>
      <c r="I2" s="149"/>
      <c r="J2" s="149"/>
      <c r="K2" s="149"/>
      <c r="L2" s="149"/>
      <c r="M2" s="149"/>
      <c r="N2" s="149"/>
    </row>
    <row r="3" spans="1:33" s="8" customFormat="1" ht="12.75" hidden="1" customHeight="1" x14ac:dyDescent="0.25">
      <c r="B3" s="45" t="s">
        <v>158</v>
      </c>
      <c r="V3" s="151"/>
      <c r="W3" s="151"/>
      <c r="X3" s="151"/>
      <c r="Y3" s="151"/>
      <c r="Z3" s="151"/>
      <c r="AA3" s="151"/>
      <c r="AB3" s="151"/>
      <c r="AC3" s="151"/>
      <c r="AD3" s="151"/>
      <c r="AE3" s="151" t="s">
        <v>1308</v>
      </c>
      <c r="AF3" s="151" t="s">
        <v>1309</v>
      </c>
      <c r="AG3" s="151" t="s">
        <v>1310</v>
      </c>
    </row>
    <row r="4" spans="1:33" s="8" customFormat="1" ht="12.6" customHeight="1" x14ac:dyDescent="0.25">
      <c r="C4" s="958" t="s">
        <v>145</v>
      </c>
      <c r="D4" s="958"/>
      <c r="E4" s="958"/>
      <c r="F4" s="958"/>
      <c r="G4" s="958"/>
      <c r="H4" s="958"/>
      <c r="I4" s="958"/>
      <c r="J4" s="958"/>
      <c r="K4" s="958"/>
      <c r="L4" s="958"/>
      <c r="M4" s="958"/>
      <c r="N4" s="958"/>
      <c r="R4" s="958" t="s">
        <v>71</v>
      </c>
      <c r="S4" s="958"/>
      <c r="T4" s="958"/>
      <c r="U4" s="958"/>
      <c r="V4" s="958"/>
      <c r="W4" s="958"/>
      <c r="X4" s="958"/>
      <c r="Y4" s="958"/>
      <c r="Z4" s="958"/>
      <c r="AA4" s="958"/>
      <c r="AB4" s="958"/>
      <c r="AC4" s="958"/>
    </row>
    <row r="5" spans="1:33" s="8" customFormat="1" ht="12.75" customHeight="1" x14ac:dyDescent="0.25">
      <c r="A5" s="149"/>
      <c r="B5" s="149"/>
      <c r="C5" s="150">
        <v>45108</v>
      </c>
      <c r="D5" s="150">
        <v>45139</v>
      </c>
      <c r="E5" s="150">
        <v>45170</v>
      </c>
      <c r="F5" s="150">
        <v>45200</v>
      </c>
      <c r="G5" s="150">
        <v>45231</v>
      </c>
      <c r="H5" s="150">
        <v>45261</v>
      </c>
      <c r="I5" s="150">
        <v>45292</v>
      </c>
      <c r="J5" s="150">
        <v>45323</v>
      </c>
      <c r="K5" s="150">
        <v>45352</v>
      </c>
      <c r="L5" s="150">
        <v>45383</v>
      </c>
      <c r="M5" s="150">
        <v>45413</v>
      </c>
      <c r="N5" s="150">
        <v>45444</v>
      </c>
      <c r="O5" s="173"/>
      <c r="P5" s="149"/>
      <c r="Q5" s="149"/>
      <c r="R5" s="150">
        <f t="shared" ref="R5:AC5" si="0">C5</f>
        <v>45108</v>
      </c>
      <c r="S5" s="150">
        <f t="shared" si="0"/>
        <v>45139</v>
      </c>
      <c r="T5" s="150">
        <f t="shared" si="0"/>
        <v>45170</v>
      </c>
      <c r="U5" s="150">
        <f t="shared" si="0"/>
        <v>45200</v>
      </c>
      <c r="V5" s="150">
        <f t="shared" si="0"/>
        <v>45231</v>
      </c>
      <c r="W5" s="150">
        <f t="shared" si="0"/>
        <v>45261</v>
      </c>
      <c r="X5" s="150">
        <f t="shared" si="0"/>
        <v>45292</v>
      </c>
      <c r="Y5" s="150">
        <f t="shared" si="0"/>
        <v>45323</v>
      </c>
      <c r="Z5" s="150">
        <f t="shared" si="0"/>
        <v>45352</v>
      </c>
      <c r="AA5" s="150">
        <f t="shared" si="0"/>
        <v>45383</v>
      </c>
      <c r="AB5" s="150">
        <f t="shared" si="0"/>
        <v>45413</v>
      </c>
      <c r="AC5" s="150">
        <f t="shared" si="0"/>
        <v>45444</v>
      </c>
    </row>
    <row r="6" spans="1:33" s="8" customFormat="1" ht="12.75" customHeight="1" x14ac:dyDescent="0.25">
      <c r="C6" s="151"/>
      <c r="D6" s="151"/>
      <c r="E6" s="151"/>
      <c r="F6" s="151"/>
      <c r="G6" s="151"/>
      <c r="H6" s="151"/>
      <c r="I6" s="151"/>
      <c r="J6" s="151"/>
      <c r="K6" s="151"/>
      <c r="L6" s="151"/>
      <c r="M6" s="151"/>
      <c r="N6" s="151"/>
    </row>
    <row r="7" spans="1:33" s="8" customFormat="1" ht="12.75" customHeight="1" x14ac:dyDescent="0.25">
      <c r="A7" s="174"/>
      <c r="B7" s="174" t="s">
        <v>16544</v>
      </c>
      <c r="P7" s="174"/>
      <c r="Q7" s="174" t="s">
        <v>16544</v>
      </c>
    </row>
    <row r="8" spans="1:33" s="8" customFormat="1" ht="12.75" customHeight="1" x14ac:dyDescent="0.25">
      <c r="A8" s="175" t="str">
        <f t="shared" ref="A8:A21" si="1">LEFT(B8,3)</f>
        <v>202</v>
      </c>
      <c r="B8" s="13" t="s">
        <v>20782</v>
      </c>
      <c r="C8" s="152">
        <v>88.3</v>
      </c>
      <c r="D8" s="152">
        <v>88.59</v>
      </c>
      <c r="E8" s="371">
        <v>32.99</v>
      </c>
      <c r="F8" s="152">
        <v>26.96</v>
      </c>
      <c r="G8" s="152">
        <v>25.39</v>
      </c>
      <c r="H8" s="152">
        <v>28.71</v>
      </c>
      <c r="I8" s="152">
        <v>16.5</v>
      </c>
      <c r="J8" s="152">
        <v>72.94</v>
      </c>
      <c r="K8" s="152">
        <v>9.94</v>
      </c>
      <c r="L8" s="152"/>
      <c r="M8" s="152"/>
      <c r="N8" s="152"/>
      <c r="O8" s="173" t="b">
        <f>A8&amp;" - "&amp;VLOOKUP(A8,Financials!B:F,4,FALSE)=B8</f>
        <v>0</v>
      </c>
      <c r="P8" s="175" t="str">
        <f t="shared" ref="P8:P21" si="2">A8</f>
        <v>202</v>
      </c>
      <c r="Q8" s="155" t="str">
        <f t="shared" ref="Q8:Q21" si="3">B8</f>
        <v>202 - Admin Fees - Pay On Success</v>
      </c>
      <c r="R8" s="155">
        <f>C8</f>
        <v>88.3</v>
      </c>
      <c r="S8" s="155">
        <f>R8+D8</f>
        <v>176.89</v>
      </c>
      <c r="T8" s="155">
        <f t="shared" ref="T8:T21" si="4">S8+E8</f>
        <v>209.88</v>
      </c>
      <c r="U8" s="155">
        <f t="shared" ref="U8:U21" si="5">T8+F8</f>
        <v>236.84</v>
      </c>
      <c r="V8" s="155">
        <f t="shared" ref="V8:V21" si="6">U8+G8</f>
        <v>262.23</v>
      </c>
      <c r="W8" s="155">
        <f t="shared" ref="W8:W21" si="7">V8+H8</f>
        <v>290.94</v>
      </c>
      <c r="X8" s="155">
        <f t="shared" ref="X8:X21" si="8">W8+I8</f>
        <v>307.44</v>
      </c>
      <c r="Y8" s="155">
        <f t="shared" ref="Y8:Y21" si="9">X8+J8</f>
        <v>380.38</v>
      </c>
      <c r="Z8" s="155">
        <f t="shared" ref="Z8:Z21" si="10">Y8+K8</f>
        <v>390.32</v>
      </c>
      <c r="AA8" s="155">
        <f t="shared" ref="AA8:AA21" si="11">Z8+L8</f>
        <v>390.32</v>
      </c>
      <c r="AB8" s="155">
        <f t="shared" ref="AB8:AB21" si="12">AA8+M8</f>
        <v>390.32</v>
      </c>
      <c r="AC8" s="155">
        <f t="shared" ref="AC8:AC21" si="13">AB8+N8</f>
        <v>390.32</v>
      </c>
    </row>
    <row r="9" spans="1:33" s="8" customFormat="1" ht="12.75" customHeight="1" x14ac:dyDescent="0.25">
      <c r="A9" s="175" t="str">
        <f t="shared" si="1"/>
        <v>200</v>
      </c>
      <c r="B9" s="155" t="s">
        <v>16842</v>
      </c>
      <c r="C9" s="152">
        <v>0</v>
      </c>
      <c r="D9" s="152">
        <v>0</v>
      </c>
      <c r="E9" s="152">
        <v>0</v>
      </c>
      <c r="F9" s="152">
        <v>0</v>
      </c>
      <c r="G9" s="152">
        <v>0</v>
      </c>
      <c r="H9" s="152">
        <v>0</v>
      </c>
      <c r="I9" s="152">
        <v>0</v>
      </c>
      <c r="J9" s="152">
        <v>0</v>
      </c>
      <c r="K9" s="152">
        <v>0</v>
      </c>
      <c r="L9" s="152"/>
      <c r="M9" s="152"/>
      <c r="N9" s="152"/>
      <c r="O9" s="173" t="b">
        <f>A9&amp;" - "&amp;VLOOKUP(A9,Financials!B:F,4,FALSE)=B9</f>
        <v>0</v>
      </c>
      <c r="P9" s="175" t="str">
        <f t="shared" si="2"/>
        <v>200</v>
      </c>
      <c r="Q9" s="155" t="str">
        <f t="shared" si="3"/>
        <v>200 - Underwriting Commissions Earned</v>
      </c>
      <c r="R9" s="155">
        <f t="shared" ref="R9:R21" si="14">C9</f>
        <v>0</v>
      </c>
      <c r="S9" s="155">
        <f t="shared" ref="S9:S21" si="15">R9+D9</f>
        <v>0</v>
      </c>
      <c r="T9" s="155">
        <f t="shared" si="4"/>
        <v>0</v>
      </c>
      <c r="U9" s="155">
        <f t="shared" si="5"/>
        <v>0</v>
      </c>
      <c r="V9" s="155">
        <f t="shared" si="6"/>
        <v>0</v>
      </c>
      <c r="W9" s="155">
        <f t="shared" si="7"/>
        <v>0</v>
      </c>
      <c r="X9" s="155">
        <f t="shared" si="8"/>
        <v>0</v>
      </c>
      <c r="Y9" s="155">
        <f t="shared" si="9"/>
        <v>0</v>
      </c>
      <c r="Z9" s="155">
        <f t="shared" si="10"/>
        <v>0</v>
      </c>
      <c r="AA9" s="155">
        <f t="shared" si="11"/>
        <v>0</v>
      </c>
      <c r="AB9" s="155">
        <f t="shared" si="12"/>
        <v>0</v>
      </c>
      <c r="AC9" s="155">
        <f t="shared" si="13"/>
        <v>0</v>
      </c>
    </row>
    <row r="10" spans="1:33" s="8" customFormat="1" ht="15" x14ac:dyDescent="0.25">
      <c r="A10" s="175" t="str">
        <f t="shared" si="1"/>
        <v>240</v>
      </c>
      <c r="B10" s="155" t="s">
        <v>9951</v>
      </c>
      <c r="C10" s="152">
        <v>0</v>
      </c>
      <c r="D10" s="152">
        <v>0</v>
      </c>
      <c r="E10" s="152">
        <v>0</v>
      </c>
      <c r="F10" s="152">
        <v>0</v>
      </c>
      <c r="G10" s="152">
        <v>0</v>
      </c>
      <c r="H10" s="152">
        <v>0</v>
      </c>
      <c r="I10" s="152">
        <v>0</v>
      </c>
      <c r="J10" s="152">
        <v>0</v>
      </c>
      <c r="K10" s="152">
        <v>0</v>
      </c>
      <c r="L10" s="152"/>
      <c r="M10" s="152"/>
      <c r="N10" s="152"/>
      <c r="O10" s="173" t="b">
        <f>A10&amp;" - "&amp;VLOOKUP(A10,Financials!B:F,4,FALSE)=B10</f>
        <v>0</v>
      </c>
      <c r="P10" s="175" t="str">
        <f t="shared" si="2"/>
        <v>240</v>
      </c>
      <c r="Q10" s="155" t="str">
        <f t="shared" si="3"/>
        <v>240 - Commitment Fee</v>
      </c>
      <c r="R10" s="155">
        <f t="shared" si="14"/>
        <v>0</v>
      </c>
      <c r="S10" s="155">
        <f t="shared" si="15"/>
        <v>0</v>
      </c>
      <c r="T10" s="155">
        <f t="shared" si="4"/>
        <v>0</v>
      </c>
      <c r="U10" s="155">
        <f t="shared" si="5"/>
        <v>0</v>
      </c>
      <c r="V10" s="155">
        <f t="shared" si="6"/>
        <v>0</v>
      </c>
      <c r="W10" s="155">
        <f t="shared" si="7"/>
        <v>0</v>
      </c>
      <c r="X10" s="155">
        <f t="shared" si="8"/>
        <v>0</v>
      </c>
      <c r="Y10" s="155">
        <f t="shared" si="9"/>
        <v>0</v>
      </c>
      <c r="Z10" s="155">
        <f t="shared" si="10"/>
        <v>0</v>
      </c>
      <c r="AA10" s="155">
        <f t="shared" si="11"/>
        <v>0</v>
      </c>
      <c r="AB10" s="155">
        <f t="shared" si="12"/>
        <v>0</v>
      </c>
      <c r="AC10" s="155">
        <f t="shared" si="13"/>
        <v>0</v>
      </c>
    </row>
    <row r="11" spans="1:33" s="8" customFormat="1" ht="15" x14ac:dyDescent="0.25">
      <c r="A11" s="175" t="str">
        <f t="shared" si="1"/>
        <v>224</v>
      </c>
      <c r="B11" s="13" t="s">
        <v>20228</v>
      </c>
      <c r="C11" s="152">
        <v>23658.57</v>
      </c>
      <c r="D11" s="152">
        <v>31801.25</v>
      </c>
      <c r="E11" s="371">
        <v>34447.21</v>
      </c>
      <c r="F11" s="152">
        <v>44450.89</v>
      </c>
      <c r="G11" s="152">
        <v>40932.75</v>
      </c>
      <c r="H11" s="152">
        <v>13571.06</v>
      </c>
      <c r="I11" s="152">
        <v>39049.589999999997</v>
      </c>
      <c r="J11" s="152">
        <v>48499.67</v>
      </c>
      <c r="K11" s="152">
        <v>48321.71</v>
      </c>
      <c r="L11" s="152"/>
      <c r="M11" s="152"/>
      <c r="N11" s="152"/>
      <c r="O11" s="173"/>
      <c r="P11" s="175" t="str">
        <f t="shared" si="2"/>
        <v>224</v>
      </c>
      <c r="Q11" s="13" t="s">
        <v>20228</v>
      </c>
      <c r="R11" s="155">
        <f>C11</f>
        <v>23658.57</v>
      </c>
      <c r="S11" s="155">
        <f t="shared" ref="S11:AC11" si="16">R11+D11</f>
        <v>55459.82</v>
      </c>
      <c r="T11" s="155">
        <f t="shared" si="16"/>
        <v>89907.03</v>
      </c>
      <c r="U11" s="155">
        <f t="shared" si="16"/>
        <v>134357.91999999998</v>
      </c>
      <c r="V11" s="155">
        <f t="shared" si="16"/>
        <v>175290.66999999998</v>
      </c>
      <c r="W11" s="155">
        <f t="shared" si="16"/>
        <v>188861.72999999998</v>
      </c>
      <c r="X11" s="155">
        <f t="shared" si="16"/>
        <v>227911.31999999998</v>
      </c>
      <c r="Y11" s="155">
        <f t="shared" si="16"/>
        <v>276410.99</v>
      </c>
      <c r="Z11" s="155">
        <f t="shared" si="16"/>
        <v>324732.7</v>
      </c>
      <c r="AA11" s="155">
        <f t="shared" si="16"/>
        <v>324732.7</v>
      </c>
      <c r="AB11" s="155">
        <f t="shared" si="16"/>
        <v>324732.7</v>
      </c>
      <c r="AC11" s="155">
        <f t="shared" si="16"/>
        <v>324732.7</v>
      </c>
    </row>
    <row r="12" spans="1:33" s="8" customFormat="1" ht="12.75" customHeight="1" x14ac:dyDescent="0.25">
      <c r="A12" s="175" t="str">
        <f t="shared" si="1"/>
        <v>220</v>
      </c>
      <c r="B12" s="13" t="s">
        <v>20783</v>
      </c>
      <c r="C12" s="152">
        <v>2675.49</v>
      </c>
      <c r="D12" s="152">
        <v>2935.93</v>
      </c>
      <c r="E12" s="371">
        <v>1099.43</v>
      </c>
      <c r="F12" s="152">
        <v>898.33</v>
      </c>
      <c r="G12" s="152">
        <v>846.02</v>
      </c>
      <c r="H12" s="152">
        <v>956.84</v>
      </c>
      <c r="I12" s="152">
        <v>549.95000000000005</v>
      </c>
      <c r="J12" s="152">
        <v>2431.56</v>
      </c>
      <c r="K12" s="152">
        <v>496.91</v>
      </c>
      <c r="L12" s="152"/>
      <c r="M12" s="152"/>
      <c r="N12" s="152"/>
      <c r="O12" s="173" t="b">
        <f>A12&amp;" - "&amp;VLOOKUP(A12,Financials!B:F,4,FALSE)=B12</f>
        <v>0</v>
      </c>
      <c r="P12" s="175" t="str">
        <f t="shared" si="2"/>
        <v>220</v>
      </c>
      <c r="Q12" s="155" t="str">
        <f t="shared" si="3"/>
        <v>220 - Finance Fees - Pay On Success</v>
      </c>
      <c r="R12" s="155">
        <f>C12</f>
        <v>2675.49</v>
      </c>
      <c r="S12" s="155">
        <f t="shared" si="15"/>
        <v>5611.42</v>
      </c>
      <c r="T12" s="155">
        <f t="shared" si="4"/>
        <v>6710.85</v>
      </c>
      <c r="U12" s="155">
        <f t="shared" si="5"/>
        <v>7609.18</v>
      </c>
      <c r="V12" s="155">
        <f t="shared" si="6"/>
        <v>8455.2000000000007</v>
      </c>
      <c r="W12" s="155">
        <f t="shared" si="7"/>
        <v>9412.0400000000009</v>
      </c>
      <c r="X12" s="155">
        <f t="shared" si="8"/>
        <v>9961.9900000000016</v>
      </c>
      <c r="Y12" s="155">
        <f t="shared" si="9"/>
        <v>12393.550000000001</v>
      </c>
      <c r="Z12" s="155">
        <f t="shared" si="10"/>
        <v>12890.460000000001</v>
      </c>
      <c r="AA12" s="155">
        <f t="shared" si="11"/>
        <v>12890.460000000001</v>
      </c>
      <c r="AB12" s="155">
        <f t="shared" si="12"/>
        <v>12890.460000000001</v>
      </c>
      <c r="AC12" s="155">
        <f t="shared" si="13"/>
        <v>12890.460000000001</v>
      </c>
    </row>
    <row r="13" spans="1:33" s="8" customFormat="1" ht="12.75" customHeight="1" x14ac:dyDescent="0.25">
      <c r="A13" s="175" t="str">
        <f t="shared" si="1"/>
        <v>270</v>
      </c>
      <c r="B13" s="155" t="s">
        <v>16423</v>
      </c>
      <c r="C13" s="152">
        <v>1495.79</v>
      </c>
      <c r="D13" s="152">
        <v>1541.11</v>
      </c>
      <c r="E13" s="371">
        <v>1253.95</v>
      </c>
      <c r="F13" s="152">
        <v>1295.43</v>
      </c>
      <c r="G13" s="152">
        <v>1110.8599999999999</v>
      </c>
      <c r="H13" s="152">
        <v>1353.94</v>
      </c>
      <c r="I13" s="152">
        <v>1353.94</v>
      </c>
      <c r="J13" s="152">
        <v>749.2</v>
      </c>
      <c r="K13" s="152">
        <v>136.88999999999999</v>
      </c>
      <c r="L13" s="152"/>
      <c r="M13" s="152"/>
      <c r="N13" s="152"/>
      <c r="O13" s="173" t="b">
        <f>A13&amp;" - "&amp;VLOOKUP(A13,Financials!B:F,4,FALSE)=B13</f>
        <v>0</v>
      </c>
      <c r="P13" s="175" t="str">
        <f t="shared" si="2"/>
        <v>270</v>
      </c>
      <c r="Q13" s="155" t="str">
        <f t="shared" si="3"/>
        <v>270 - Interest Income - Bank Accounts</v>
      </c>
      <c r="R13" s="155">
        <f t="shared" si="14"/>
        <v>1495.79</v>
      </c>
      <c r="S13" s="155">
        <f t="shared" si="15"/>
        <v>3036.8999999999996</v>
      </c>
      <c r="T13" s="155">
        <f t="shared" si="4"/>
        <v>4290.8499999999995</v>
      </c>
      <c r="U13" s="155">
        <f t="shared" si="5"/>
        <v>5586.28</v>
      </c>
      <c r="V13" s="155">
        <f t="shared" si="6"/>
        <v>6697.1399999999994</v>
      </c>
      <c r="W13" s="155">
        <f t="shared" si="7"/>
        <v>8051.08</v>
      </c>
      <c r="X13" s="155">
        <f t="shared" si="8"/>
        <v>9405.02</v>
      </c>
      <c r="Y13" s="155">
        <f t="shared" si="9"/>
        <v>10154.220000000001</v>
      </c>
      <c r="Z13" s="155">
        <f t="shared" si="10"/>
        <v>10291.11</v>
      </c>
      <c r="AA13" s="155">
        <f t="shared" si="11"/>
        <v>10291.11</v>
      </c>
      <c r="AB13" s="155">
        <f t="shared" si="12"/>
        <v>10291.11</v>
      </c>
      <c r="AC13" s="155">
        <f t="shared" si="13"/>
        <v>10291.11</v>
      </c>
    </row>
    <row r="14" spans="1:33" s="8" customFormat="1" ht="12.75" customHeight="1" x14ac:dyDescent="0.25">
      <c r="A14" s="175" t="str">
        <f t="shared" si="1"/>
        <v>280</v>
      </c>
      <c r="B14" s="13" t="s">
        <v>21822</v>
      </c>
      <c r="C14" s="152">
        <v>0</v>
      </c>
      <c r="D14" s="152">
        <v>0</v>
      </c>
      <c r="E14" s="371">
        <v>0</v>
      </c>
      <c r="F14" s="371">
        <v>0</v>
      </c>
      <c r="G14" s="371">
        <v>0</v>
      </c>
      <c r="H14" s="152">
        <v>0</v>
      </c>
      <c r="I14" s="152">
        <v>0</v>
      </c>
      <c r="J14" s="152">
        <v>0</v>
      </c>
      <c r="K14" s="152">
        <v>542.04</v>
      </c>
      <c r="L14" s="152"/>
      <c r="M14" s="152"/>
      <c r="N14" s="152"/>
      <c r="O14" s="173" t="b">
        <f>A14&amp;" - "&amp;VLOOKUP(A14,Financials!B:F,4,FALSE)=B14</f>
        <v>0</v>
      </c>
      <c r="P14" s="175" t="str">
        <f t="shared" si="2"/>
        <v>280</v>
      </c>
      <c r="Q14" s="13" t="s">
        <v>21822</v>
      </c>
      <c r="R14" s="155">
        <f t="shared" ref="R14" si="17">C14</f>
        <v>0</v>
      </c>
      <c r="S14" s="155">
        <f t="shared" ref="S14" si="18">R14+D14</f>
        <v>0</v>
      </c>
      <c r="T14" s="155">
        <f t="shared" ref="T14" si="19">S14+E14</f>
        <v>0</v>
      </c>
      <c r="U14" s="155">
        <f t="shared" ref="U14" si="20">T14+F14</f>
        <v>0</v>
      </c>
      <c r="V14" s="155">
        <f t="shared" ref="V14" si="21">U14+G14</f>
        <v>0</v>
      </c>
      <c r="W14" s="155">
        <f t="shared" ref="W14" si="22">V14+H14</f>
        <v>0</v>
      </c>
      <c r="X14" s="155">
        <f t="shared" ref="X14" si="23">W14+I14</f>
        <v>0</v>
      </c>
      <c r="Y14" s="155">
        <f t="shared" ref="Y14" si="24">X14+J14</f>
        <v>0</v>
      </c>
      <c r="Z14" s="155">
        <f t="shared" ref="Z14" si="25">Y14+K14</f>
        <v>542.04</v>
      </c>
      <c r="AA14" s="155">
        <f t="shared" ref="AA14" si="26">Z14+L14</f>
        <v>542.04</v>
      </c>
      <c r="AB14" s="155">
        <f t="shared" ref="AB14" si="27">AA14+M14</f>
        <v>542.04</v>
      </c>
      <c r="AC14" s="155">
        <f t="shared" ref="AC14" si="28">AB14+N14</f>
        <v>542.04</v>
      </c>
    </row>
    <row r="15" spans="1:33" s="8" customFormat="1" ht="12.6" customHeight="1" x14ac:dyDescent="0.25">
      <c r="A15" s="175" t="str">
        <f t="shared" si="1"/>
        <v>208</v>
      </c>
      <c r="B15" s="155" t="s">
        <v>161</v>
      </c>
      <c r="C15" s="152">
        <v>0</v>
      </c>
      <c r="D15" s="152">
        <v>0</v>
      </c>
      <c r="E15" s="152">
        <v>0</v>
      </c>
      <c r="F15" s="152">
        <v>0</v>
      </c>
      <c r="G15" s="152">
        <v>0</v>
      </c>
      <c r="H15" s="152">
        <v>0</v>
      </c>
      <c r="I15" s="152">
        <v>0</v>
      </c>
      <c r="J15" s="152">
        <v>0</v>
      </c>
      <c r="K15" s="152">
        <v>0</v>
      </c>
      <c r="L15" s="152"/>
      <c r="M15" s="152"/>
      <c r="N15" s="152"/>
      <c r="O15" s="173" t="b">
        <f>A15&amp;" - "&amp;VLOOKUP(A15,Financials!B:F,4,FALSE)=B15</f>
        <v>0</v>
      </c>
      <c r="P15" s="175" t="str">
        <f t="shared" si="2"/>
        <v>208</v>
      </c>
      <c r="Q15" s="155" t="str">
        <f t="shared" si="3"/>
        <v>208 - Management Fees</v>
      </c>
      <c r="R15" s="155">
        <f t="shared" si="14"/>
        <v>0</v>
      </c>
      <c r="S15" s="155">
        <f t="shared" si="15"/>
        <v>0</v>
      </c>
      <c r="T15" s="155">
        <f t="shared" si="4"/>
        <v>0</v>
      </c>
      <c r="U15" s="155">
        <f t="shared" si="5"/>
        <v>0</v>
      </c>
      <c r="V15" s="155">
        <f t="shared" si="6"/>
        <v>0</v>
      </c>
      <c r="W15" s="155">
        <f t="shared" si="7"/>
        <v>0</v>
      </c>
      <c r="X15" s="155">
        <f t="shared" si="8"/>
        <v>0</v>
      </c>
      <c r="Y15" s="155">
        <f t="shared" si="9"/>
        <v>0</v>
      </c>
      <c r="Z15" s="155">
        <f t="shared" si="10"/>
        <v>0</v>
      </c>
      <c r="AA15" s="155">
        <f t="shared" si="11"/>
        <v>0</v>
      </c>
      <c r="AB15" s="155">
        <f t="shared" si="12"/>
        <v>0</v>
      </c>
      <c r="AC15" s="155">
        <f t="shared" si="13"/>
        <v>0</v>
      </c>
    </row>
    <row r="16" spans="1:33" s="8" customFormat="1" ht="12.6" customHeight="1" x14ac:dyDescent="0.25">
      <c r="A16" s="175" t="s">
        <v>17152</v>
      </c>
      <c r="B16" s="155" t="s">
        <v>17104</v>
      </c>
      <c r="C16" s="152">
        <v>1763.63</v>
      </c>
      <c r="D16" s="152">
        <v>1530.95</v>
      </c>
      <c r="E16" s="371">
        <v>2653.95</v>
      </c>
      <c r="F16" s="152">
        <v>2065.36</v>
      </c>
      <c r="G16" s="152">
        <v>185.86</v>
      </c>
      <c r="H16" s="152">
        <v>576.76</v>
      </c>
      <c r="I16" s="152">
        <v>371.72</v>
      </c>
      <c r="J16" s="152">
        <v>0</v>
      </c>
      <c r="K16" s="152">
        <v>122.38</v>
      </c>
      <c r="L16" s="152"/>
      <c r="M16" s="152"/>
      <c r="N16" s="152"/>
      <c r="O16" s="173" t="b">
        <f>A16&amp;" - "&amp;VLOOKUP(A16,Financials!B:F,4,FALSE)=B16</f>
        <v>0</v>
      </c>
      <c r="P16" s="175" t="str">
        <f t="shared" si="2"/>
        <v>Recoveries</v>
      </c>
      <c r="Q16" s="155" t="str">
        <f t="shared" si="3"/>
        <v>218 - Recoveries</v>
      </c>
      <c r="R16" s="155">
        <f>C16</f>
        <v>1763.63</v>
      </c>
      <c r="S16" s="155">
        <f t="shared" ref="S16:AA16" si="29">R16+D16</f>
        <v>3294.58</v>
      </c>
      <c r="T16" s="155">
        <f t="shared" si="29"/>
        <v>5948.53</v>
      </c>
      <c r="U16" s="155">
        <f t="shared" si="29"/>
        <v>8013.8899999999994</v>
      </c>
      <c r="V16" s="155">
        <f t="shared" si="29"/>
        <v>8199.75</v>
      </c>
      <c r="W16" s="155">
        <f t="shared" si="29"/>
        <v>8776.51</v>
      </c>
      <c r="X16" s="155">
        <f t="shared" si="29"/>
        <v>9148.23</v>
      </c>
      <c r="Y16" s="155">
        <f>X16+J18</f>
        <v>9148.23</v>
      </c>
      <c r="Z16" s="155">
        <f t="shared" si="29"/>
        <v>9270.6099999999988</v>
      </c>
      <c r="AA16" s="155">
        <f t="shared" si="29"/>
        <v>9270.6099999999988</v>
      </c>
      <c r="AB16" s="155">
        <f t="shared" si="12"/>
        <v>9270.6099999999988</v>
      </c>
      <c r="AC16" s="155">
        <f t="shared" si="13"/>
        <v>9270.6099999999988</v>
      </c>
    </row>
    <row r="17" spans="1:29" s="8" customFormat="1" ht="12.75" customHeight="1" x14ac:dyDescent="0.25">
      <c r="A17" s="175" t="str">
        <f t="shared" si="1"/>
        <v>260</v>
      </c>
      <c r="B17" s="155" t="s">
        <v>770</v>
      </c>
      <c r="C17" s="152">
        <v>0</v>
      </c>
      <c r="D17" s="152">
        <v>0</v>
      </c>
      <c r="E17" s="371">
        <v>0</v>
      </c>
      <c r="F17" s="371">
        <v>0</v>
      </c>
      <c r="G17" s="371">
        <v>0</v>
      </c>
      <c r="H17" s="152">
        <v>0</v>
      </c>
      <c r="I17" s="152">
        <v>36.590000000000003</v>
      </c>
      <c r="J17" s="152">
        <v>13.75</v>
      </c>
      <c r="K17" s="152">
        <v>0</v>
      </c>
      <c r="L17" s="152"/>
      <c r="M17" s="152"/>
      <c r="N17" s="152"/>
      <c r="O17" s="173" t="b">
        <f>A17&amp;" - "&amp;VLOOKUP(A17,Financials!B:F,4,FALSE)=B17</f>
        <v>0</v>
      </c>
      <c r="P17" s="175" t="str">
        <f t="shared" si="2"/>
        <v>260</v>
      </c>
      <c r="Q17" s="155" t="str">
        <f t="shared" si="3"/>
        <v>260 - Other revenue</v>
      </c>
      <c r="R17" s="155">
        <f t="shared" si="14"/>
        <v>0</v>
      </c>
      <c r="S17" s="155">
        <f t="shared" si="15"/>
        <v>0</v>
      </c>
      <c r="T17" s="155">
        <f t="shared" si="4"/>
        <v>0</v>
      </c>
      <c r="U17" s="155">
        <f t="shared" si="5"/>
        <v>0</v>
      </c>
      <c r="V17" s="155">
        <f t="shared" si="6"/>
        <v>0</v>
      </c>
      <c r="W17" s="155">
        <f t="shared" si="7"/>
        <v>0</v>
      </c>
      <c r="X17" s="155">
        <f t="shared" si="8"/>
        <v>36.590000000000003</v>
      </c>
      <c r="Y17" s="155">
        <f t="shared" si="9"/>
        <v>50.34</v>
      </c>
      <c r="Z17" s="155">
        <f t="shared" si="10"/>
        <v>50.34</v>
      </c>
      <c r="AA17" s="155">
        <f t="shared" si="11"/>
        <v>50.34</v>
      </c>
      <c r="AB17" s="155">
        <f t="shared" si="12"/>
        <v>50.34</v>
      </c>
      <c r="AC17" s="155">
        <f t="shared" si="13"/>
        <v>50.34</v>
      </c>
    </row>
    <row r="18" spans="1:29" s="8" customFormat="1" ht="12.75" customHeight="1" x14ac:dyDescent="0.25">
      <c r="A18" s="175" t="str">
        <f t="shared" si="1"/>
        <v>201</v>
      </c>
      <c r="B18" s="155" t="s">
        <v>16887</v>
      </c>
      <c r="C18" s="152">
        <v>2573.5100000000002</v>
      </c>
      <c r="D18" s="152">
        <v>412.45</v>
      </c>
      <c r="E18" s="371">
        <v>777.96</v>
      </c>
      <c r="F18" s="371">
        <v>695.05</v>
      </c>
      <c r="G18" s="152">
        <v>527.30999999999995</v>
      </c>
      <c r="H18" s="152">
        <v>0</v>
      </c>
      <c r="I18" s="152">
        <v>1034.3</v>
      </c>
      <c r="J18" s="152">
        <v>0</v>
      </c>
      <c r="K18" s="152">
        <v>0</v>
      </c>
      <c r="L18" s="152"/>
      <c r="M18" s="152"/>
      <c r="N18" s="152"/>
      <c r="O18" s="173" t="b">
        <f>A18&amp;" - "&amp;VLOOKUP(A18,Financials!B:F,4,FALSE)=B18</f>
        <v>0</v>
      </c>
      <c r="P18" s="175" t="str">
        <f t="shared" si="2"/>
        <v>201</v>
      </c>
      <c r="Q18" s="155" t="str">
        <f t="shared" si="3"/>
        <v>201 - Referral Commission Received</v>
      </c>
      <c r="R18" s="155">
        <f t="shared" si="14"/>
        <v>2573.5100000000002</v>
      </c>
      <c r="S18" s="155">
        <f t="shared" si="15"/>
        <v>2985.96</v>
      </c>
      <c r="T18" s="155">
        <f t="shared" ref="T18:AC18" si="30">S18+E18</f>
        <v>3763.92</v>
      </c>
      <c r="U18" s="155">
        <f t="shared" si="30"/>
        <v>4458.97</v>
      </c>
      <c r="V18" s="155">
        <f t="shared" si="30"/>
        <v>4986.2800000000007</v>
      </c>
      <c r="W18" s="155">
        <f t="shared" si="30"/>
        <v>4986.2800000000007</v>
      </c>
      <c r="X18" s="155">
        <f t="shared" si="30"/>
        <v>6020.5800000000008</v>
      </c>
      <c r="Y18" s="155">
        <f t="shared" si="30"/>
        <v>6020.5800000000008</v>
      </c>
      <c r="Z18" s="155">
        <f t="shared" si="30"/>
        <v>6020.5800000000008</v>
      </c>
      <c r="AA18" s="155">
        <f t="shared" si="30"/>
        <v>6020.5800000000008</v>
      </c>
      <c r="AB18" s="155">
        <f t="shared" si="30"/>
        <v>6020.5800000000008</v>
      </c>
      <c r="AC18" s="155">
        <f t="shared" si="30"/>
        <v>6020.5800000000008</v>
      </c>
    </row>
    <row r="19" spans="1:29" s="8" customFormat="1" ht="12.75" customHeight="1" x14ac:dyDescent="0.25">
      <c r="A19" s="175" t="s">
        <v>20158</v>
      </c>
      <c r="B19" s="13" t="s">
        <v>20781</v>
      </c>
      <c r="C19" s="152">
        <v>5808.34</v>
      </c>
      <c r="D19" s="152">
        <v>4848.47</v>
      </c>
      <c r="E19" s="371">
        <v>1930.14</v>
      </c>
      <c r="F19" s="152">
        <v>1743.5</v>
      </c>
      <c r="G19" s="152">
        <v>1072.9000000000001</v>
      </c>
      <c r="H19" s="152">
        <v>1644.94</v>
      </c>
      <c r="I19" s="152">
        <v>782.3</v>
      </c>
      <c r="J19" s="152">
        <v>4393.54</v>
      </c>
      <c r="K19" s="152">
        <v>913.82</v>
      </c>
      <c r="L19" s="152"/>
      <c r="M19" s="152"/>
      <c r="N19" s="152"/>
      <c r="O19" s="173" t="b">
        <f>A19&amp;" - "&amp;VLOOKUP(A19,Financials!B:F,4,FALSE)=B19</f>
        <v>0</v>
      </c>
      <c r="P19" s="175" t="str">
        <f t="shared" si="2"/>
        <v>Ris</v>
      </c>
      <c r="Q19" s="155" t="str">
        <f t="shared" si="3"/>
        <v>214 - Risk Adjusted Finance Fee - Working Capital - Pay On Success</v>
      </c>
      <c r="R19" s="155">
        <f t="shared" si="14"/>
        <v>5808.34</v>
      </c>
      <c r="S19" s="155">
        <f t="shared" si="15"/>
        <v>10656.810000000001</v>
      </c>
      <c r="T19" s="155">
        <f t="shared" si="4"/>
        <v>12586.95</v>
      </c>
      <c r="U19" s="155">
        <f t="shared" si="5"/>
        <v>14330.45</v>
      </c>
      <c r="V19" s="155">
        <f t="shared" si="6"/>
        <v>15403.35</v>
      </c>
      <c r="W19" s="155">
        <f t="shared" si="7"/>
        <v>17048.29</v>
      </c>
      <c r="X19" s="155">
        <f t="shared" si="8"/>
        <v>17830.59</v>
      </c>
      <c r="Y19" s="155">
        <f t="shared" si="9"/>
        <v>22224.13</v>
      </c>
      <c r="Z19" s="155">
        <f t="shared" si="10"/>
        <v>23137.95</v>
      </c>
      <c r="AA19" s="155">
        <f t="shared" si="11"/>
        <v>23137.95</v>
      </c>
      <c r="AB19" s="155">
        <f t="shared" si="12"/>
        <v>23137.95</v>
      </c>
      <c r="AC19" s="155">
        <f t="shared" si="13"/>
        <v>23137.95</v>
      </c>
    </row>
    <row r="20" spans="1:29" s="8" customFormat="1" ht="12.75" customHeight="1" x14ac:dyDescent="0.25">
      <c r="A20" s="175" t="str">
        <f t="shared" si="1"/>
        <v>870</v>
      </c>
      <c r="B20" s="155" t="s">
        <v>16692</v>
      </c>
      <c r="C20" s="152">
        <v>0</v>
      </c>
      <c r="D20" s="152">
        <v>0</v>
      </c>
      <c r="E20" s="152">
        <v>0</v>
      </c>
      <c r="F20" s="152">
        <v>0</v>
      </c>
      <c r="G20" s="152">
        <v>0</v>
      </c>
      <c r="H20" s="152">
        <v>0</v>
      </c>
      <c r="I20" s="152">
        <v>0</v>
      </c>
      <c r="J20" s="152">
        <v>0</v>
      </c>
      <c r="K20" s="152">
        <v>0</v>
      </c>
      <c r="L20" s="152"/>
      <c r="M20" s="152"/>
      <c r="N20" s="152"/>
      <c r="O20" s="173" t="b">
        <f>A20&amp;" - "&amp;VLOOKUP(A20,Financials!B:F,4,FALSE)=B20</f>
        <v>0</v>
      </c>
      <c r="P20" s="175" t="str">
        <f t="shared" si="2"/>
        <v>870</v>
      </c>
      <c r="Q20" s="155" t="str">
        <f t="shared" si="3"/>
        <v>870 - Risk Adjusted Finance Fee Earned</v>
      </c>
      <c r="R20" s="155">
        <f t="shared" si="14"/>
        <v>0</v>
      </c>
      <c r="S20" s="155">
        <f t="shared" si="15"/>
        <v>0</v>
      </c>
      <c r="T20" s="155">
        <f t="shared" si="4"/>
        <v>0</v>
      </c>
      <c r="U20" s="155">
        <f t="shared" si="5"/>
        <v>0</v>
      </c>
      <c r="V20" s="155">
        <f t="shared" si="6"/>
        <v>0</v>
      </c>
      <c r="W20" s="155">
        <f t="shared" si="7"/>
        <v>0</v>
      </c>
      <c r="X20" s="155">
        <f t="shared" si="8"/>
        <v>0</v>
      </c>
      <c r="Y20" s="155">
        <f t="shared" si="9"/>
        <v>0</v>
      </c>
      <c r="Z20" s="155">
        <f t="shared" si="10"/>
        <v>0</v>
      </c>
      <c r="AA20" s="155">
        <f t="shared" si="11"/>
        <v>0</v>
      </c>
      <c r="AB20" s="155">
        <f t="shared" si="12"/>
        <v>0</v>
      </c>
      <c r="AC20" s="155">
        <f t="shared" si="13"/>
        <v>0</v>
      </c>
    </row>
    <row r="21" spans="1:29" s="8" customFormat="1" ht="12.75" customHeight="1" x14ac:dyDescent="0.25">
      <c r="A21" s="175" t="str">
        <f t="shared" si="1"/>
        <v>204</v>
      </c>
      <c r="B21" s="155" t="s">
        <v>191</v>
      </c>
      <c r="C21" s="152">
        <v>0</v>
      </c>
      <c r="D21" s="152">
        <v>0</v>
      </c>
      <c r="E21" s="371">
        <v>0</v>
      </c>
      <c r="F21" s="371">
        <v>0</v>
      </c>
      <c r="G21" s="371">
        <v>0</v>
      </c>
      <c r="H21" s="152">
        <v>0</v>
      </c>
      <c r="I21" s="152">
        <v>0</v>
      </c>
      <c r="J21" s="152">
        <v>0</v>
      </c>
      <c r="K21" s="152">
        <v>0</v>
      </c>
      <c r="L21" s="152"/>
      <c r="M21" s="152"/>
      <c r="N21" s="152"/>
      <c r="O21" s="173" t="b">
        <f>A21&amp;" - "&amp;VLOOKUP(A21,Financials!B:F,4,FALSE)=B21</f>
        <v>0</v>
      </c>
      <c r="P21" s="175" t="str">
        <f t="shared" si="2"/>
        <v>204</v>
      </c>
      <c r="Q21" s="155" t="str">
        <f t="shared" si="3"/>
        <v>204 - Withdrawal fees</v>
      </c>
      <c r="R21" s="155">
        <f t="shared" si="14"/>
        <v>0</v>
      </c>
      <c r="S21" s="155">
        <f t="shared" si="15"/>
        <v>0</v>
      </c>
      <c r="T21" s="155">
        <f t="shared" si="4"/>
        <v>0</v>
      </c>
      <c r="U21" s="155">
        <f t="shared" si="5"/>
        <v>0</v>
      </c>
      <c r="V21" s="155">
        <f t="shared" si="6"/>
        <v>0</v>
      </c>
      <c r="W21" s="155">
        <f t="shared" si="7"/>
        <v>0</v>
      </c>
      <c r="X21" s="155">
        <f t="shared" si="8"/>
        <v>0</v>
      </c>
      <c r="Y21" s="155">
        <f t="shared" si="9"/>
        <v>0</v>
      </c>
      <c r="Z21" s="155">
        <f t="shared" si="10"/>
        <v>0</v>
      </c>
      <c r="AA21" s="155">
        <f t="shared" si="11"/>
        <v>0</v>
      </c>
      <c r="AB21" s="155">
        <f t="shared" si="12"/>
        <v>0</v>
      </c>
      <c r="AC21" s="155">
        <f t="shared" si="13"/>
        <v>0</v>
      </c>
    </row>
    <row r="22" spans="1:29" s="8" customFormat="1" ht="12.75" customHeight="1" x14ac:dyDescent="0.25">
      <c r="A22" s="487">
        <v>233</v>
      </c>
      <c r="B22" s="13" t="s">
        <v>21281</v>
      </c>
      <c r="C22" s="152">
        <v>61.73</v>
      </c>
      <c r="D22" s="152">
        <v>76.86</v>
      </c>
      <c r="E22" s="371">
        <v>92</v>
      </c>
      <c r="F22" s="152">
        <v>73.61</v>
      </c>
      <c r="G22" s="152">
        <v>51.39</v>
      </c>
      <c r="H22" s="152">
        <v>44.01</v>
      </c>
      <c r="I22" s="152">
        <v>89.14</v>
      </c>
      <c r="J22" s="152">
        <v>129.83000000000001</v>
      </c>
      <c r="K22" s="152">
        <v>165.6</v>
      </c>
      <c r="L22" s="152"/>
      <c r="M22" s="152"/>
      <c r="N22" s="152"/>
      <c r="O22" s="173"/>
      <c r="P22" s="487">
        <v>233</v>
      </c>
      <c r="Q22" s="155" t="s">
        <v>20640</v>
      </c>
      <c r="R22" s="155">
        <f>C22</f>
        <v>61.73</v>
      </c>
      <c r="S22" s="155">
        <f t="shared" ref="S22:AC22" si="31">R22+D22</f>
        <v>138.59</v>
      </c>
      <c r="T22" s="155">
        <f t="shared" si="31"/>
        <v>230.59</v>
      </c>
      <c r="U22" s="155">
        <f t="shared" si="31"/>
        <v>304.2</v>
      </c>
      <c r="V22" s="155">
        <f t="shared" si="31"/>
        <v>355.59</v>
      </c>
      <c r="W22" s="155">
        <f t="shared" si="31"/>
        <v>399.59999999999997</v>
      </c>
      <c r="X22" s="155">
        <f t="shared" si="31"/>
        <v>488.73999999999995</v>
      </c>
      <c r="Y22" s="155">
        <f t="shared" si="31"/>
        <v>618.56999999999994</v>
      </c>
      <c r="Z22" s="155">
        <f t="shared" si="31"/>
        <v>784.17</v>
      </c>
      <c r="AA22" s="155">
        <f t="shared" si="31"/>
        <v>784.17</v>
      </c>
      <c r="AB22" s="155">
        <f t="shared" si="31"/>
        <v>784.17</v>
      </c>
      <c r="AC22" s="155">
        <f t="shared" si="31"/>
        <v>784.17</v>
      </c>
    </row>
    <row r="23" spans="1:29" s="8" customFormat="1" ht="12.75" customHeight="1" x14ac:dyDescent="0.25">
      <c r="A23" s="159"/>
      <c r="B23" s="159" t="s">
        <v>16545</v>
      </c>
      <c r="C23" s="153">
        <f t="shared" ref="C23:M23" si="32">SUM(C8:C22)</f>
        <v>38125.360000000008</v>
      </c>
      <c r="D23" s="153">
        <f t="shared" si="32"/>
        <v>43235.609999999993</v>
      </c>
      <c r="E23" s="153">
        <f t="shared" si="32"/>
        <v>42287.62999999999</v>
      </c>
      <c r="F23" s="153">
        <f t="shared" si="32"/>
        <v>51249.130000000005</v>
      </c>
      <c r="G23" s="153">
        <f t="shared" si="32"/>
        <v>44752.479999999996</v>
      </c>
      <c r="H23" s="153">
        <f>SUM(H8:H22)</f>
        <v>18176.259999999995</v>
      </c>
      <c r="I23" s="153">
        <f>SUM(I8:I22)</f>
        <v>43284.03</v>
      </c>
      <c r="J23" s="153">
        <f>SUM(J8:J22)</f>
        <v>56290.49</v>
      </c>
      <c r="K23" s="153">
        <f t="shared" si="32"/>
        <v>50709.29</v>
      </c>
      <c r="L23" s="153">
        <f t="shared" si="32"/>
        <v>0</v>
      </c>
      <c r="M23" s="153">
        <f t="shared" si="32"/>
        <v>0</v>
      </c>
      <c r="N23" s="153">
        <f>SUM(N8:N22)</f>
        <v>0</v>
      </c>
      <c r="O23" s="173"/>
      <c r="P23" s="159"/>
      <c r="Q23" s="159" t="s">
        <v>16548</v>
      </c>
      <c r="R23" s="153">
        <f t="shared" ref="R23:AC23" si="33">SUM(R8:R22)</f>
        <v>38125.360000000008</v>
      </c>
      <c r="S23" s="153">
        <f t="shared" si="33"/>
        <v>81360.97</v>
      </c>
      <c r="T23" s="153">
        <f t="shared" si="33"/>
        <v>123648.6</v>
      </c>
      <c r="U23" s="153">
        <f t="shared" si="33"/>
        <v>174897.73</v>
      </c>
      <c r="V23" s="153">
        <f t="shared" si="33"/>
        <v>219650.21</v>
      </c>
      <c r="W23" s="153">
        <f t="shared" si="33"/>
        <v>237826.47</v>
      </c>
      <c r="X23" s="153">
        <f t="shared" si="33"/>
        <v>281110.5</v>
      </c>
      <c r="Y23" s="153">
        <f t="shared" si="33"/>
        <v>337400.99000000005</v>
      </c>
      <c r="Z23" s="153">
        <f t="shared" si="33"/>
        <v>388110.28</v>
      </c>
      <c r="AA23" s="153">
        <f t="shared" si="33"/>
        <v>388110.28</v>
      </c>
      <c r="AB23" s="153">
        <f t="shared" si="33"/>
        <v>388110.28</v>
      </c>
      <c r="AC23" s="153">
        <f t="shared" si="33"/>
        <v>388110.28</v>
      </c>
    </row>
    <row r="24" spans="1:29" s="8" customFormat="1" ht="12.75" customHeight="1" x14ac:dyDescent="0.25">
      <c r="A24" s="177"/>
      <c r="B24" s="177"/>
      <c r="C24" s="174"/>
      <c r="D24" s="174"/>
      <c r="E24" s="174"/>
      <c r="F24" s="174"/>
      <c r="G24" s="174"/>
      <c r="H24" s="174"/>
      <c r="I24" s="174"/>
      <c r="J24" s="174"/>
      <c r="K24" s="174"/>
      <c r="L24" s="174"/>
      <c r="M24" s="174"/>
      <c r="N24" s="174"/>
      <c r="O24" s="173"/>
      <c r="P24" s="177"/>
      <c r="Q24" s="177"/>
      <c r="R24" s="174"/>
      <c r="S24" s="174"/>
      <c r="T24" s="174"/>
      <c r="U24" s="174"/>
      <c r="V24" s="174"/>
      <c r="W24" s="174"/>
      <c r="X24" s="174"/>
      <c r="Y24" s="174"/>
      <c r="Z24" s="174"/>
      <c r="AA24" s="174"/>
      <c r="AB24" s="174"/>
      <c r="AC24" s="174"/>
    </row>
    <row r="25" spans="1:29" s="8" customFormat="1" ht="12.75" customHeight="1" x14ac:dyDescent="0.25">
      <c r="A25" s="177"/>
      <c r="B25" s="177" t="s">
        <v>16546</v>
      </c>
      <c r="C25" s="174"/>
      <c r="D25" s="174"/>
      <c r="E25" s="174"/>
      <c r="F25" s="174"/>
      <c r="G25" s="174"/>
      <c r="H25" s="174"/>
      <c r="I25" s="174"/>
      <c r="J25" s="174"/>
      <c r="K25" s="174"/>
      <c r="L25" s="174"/>
      <c r="M25" s="174"/>
      <c r="N25" s="174"/>
      <c r="O25" s="173"/>
      <c r="P25" s="177"/>
      <c r="Q25" s="177" t="s">
        <v>16546</v>
      </c>
      <c r="R25" s="174"/>
      <c r="S25" s="174"/>
      <c r="T25" s="174"/>
      <c r="U25" s="174"/>
      <c r="V25" s="174"/>
      <c r="W25" s="174"/>
      <c r="X25" s="174"/>
      <c r="Y25" s="174"/>
      <c r="Z25" s="174"/>
      <c r="AA25" s="174"/>
      <c r="AB25" s="174"/>
      <c r="AC25" s="174"/>
    </row>
    <row r="26" spans="1:29" s="8" customFormat="1" ht="12.75" customHeight="1" x14ac:dyDescent="0.25">
      <c r="A26" s="175" t="str">
        <f>LEFT(B26,3)</f>
        <v>256</v>
      </c>
      <c r="B26" s="155" t="s">
        <v>24261</v>
      </c>
      <c r="C26" s="152">
        <v>0</v>
      </c>
      <c r="D26" s="152">
        <v>0</v>
      </c>
      <c r="E26" s="152">
        <v>0</v>
      </c>
      <c r="F26" s="152">
        <v>0</v>
      </c>
      <c r="G26" s="152">
        <v>0</v>
      </c>
      <c r="H26" s="152">
        <v>0</v>
      </c>
      <c r="I26" s="152">
        <v>0</v>
      </c>
      <c r="J26" s="152">
        <v>0</v>
      </c>
      <c r="K26" s="152">
        <v>27300</v>
      </c>
      <c r="L26" s="152"/>
      <c r="M26" s="152"/>
      <c r="N26" s="152">
        <v>0</v>
      </c>
      <c r="O26" s="173" t="b">
        <f>A26&amp;" - "&amp;VLOOKUP(A26,Financials!B:F,4,FALSE)=B26</f>
        <v>0</v>
      </c>
      <c r="P26" s="175" t="str">
        <f t="shared" ref="P26:R27" si="34">A26</f>
        <v>256</v>
      </c>
      <c r="Q26" s="155" t="str">
        <f t="shared" si="34"/>
        <v>256 - Gain/Loss on Sale of Asset</v>
      </c>
      <c r="R26" s="155">
        <f t="shared" si="34"/>
        <v>0</v>
      </c>
      <c r="S26" s="155">
        <f t="shared" ref="S26:AC28" si="35">R26+D26</f>
        <v>0</v>
      </c>
      <c r="T26" s="155">
        <f t="shared" si="35"/>
        <v>0</v>
      </c>
      <c r="U26" s="155">
        <f t="shared" si="35"/>
        <v>0</v>
      </c>
      <c r="V26" s="155">
        <f t="shared" si="35"/>
        <v>0</v>
      </c>
      <c r="W26" s="155">
        <f t="shared" si="35"/>
        <v>0</v>
      </c>
      <c r="X26" s="155">
        <f t="shared" si="35"/>
        <v>0</v>
      </c>
      <c r="Y26" s="155">
        <f t="shared" si="35"/>
        <v>0</v>
      </c>
      <c r="Z26" s="155">
        <f t="shared" si="35"/>
        <v>27300</v>
      </c>
      <c r="AA26" s="155">
        <f t="shared" si="35"/>
        <v>27300</v>
      </c>
      <c r="AB26" s="155">
        <f t="shared" si="35"/>
        <v>27300</v>
      </c>
      <c r="AC26" s="155">
        <f t="shared" si="35"/>
        <v>27300</v>
      </c>
    </row>
    <row r="27" spans="1:29" s="8" customFormat="1" ht="12.75" customHeight="1" x14ac:dyDescent="0.25">
      <c r="A27" s="175" t="str">
        <f>LEFT(B27,3)</f>
        <v>250</v>
      </c>
      <c r="B27" s="155" t="s">
        <v>16528</v>
      </c>
      <c r="C27" s="152">
        <v>0</v>
      </c>
      <c r="D27" s="152">
        <v>0</v>
      </c>
      <c r="E27" s="152">
        <v>0</v>
      </c>
      <c r="F27" s="152">
        <v>0</v>
      </c>
      <c r="G27" s="152">
        <v>0</v>
      </c>
      <c r="H27" s="152">
        <v>0</v>
      </c>
      <c r="I27" s="152">
        <v>0</v>
      </c>
      <c r="J27" s="152">
        <v>0</v>
      </c>
      <c r="K27" s="152">
        <v>0</v>
      </c>
      <c r="L27" s="152"/>
      <c r="M27" s="152"/>
      <c r="N27" s="152">
        <v>0</v>
      </c>
      <c r="O27" s="173" t="b">
        <f>A27&amp;" - "&amp;VLOOKUP(A27,Financials!B:F,4,FALSE)=B27</f>
        <v>0</v>
      </c>
      <c r="P27" s="175" t="str">
        <f t="shared" si="34"/>
        <v>250</v>
      </c>
      <c r="Q27" s="155" t="str">
        <f t="shared" si="34"/>
        <v>250 - Jobkeeper</v>
      </c>
      <c r="R27" s="155">
        <f t="shared" si="34"/>
        <v>0</v>
      </c>
      <c r="S27" s="155">
        <f t="shared" si="35"/>
        <v>0</v>
      </c>
      <c r="T27" s="155">
        <f t="shared" si="35"/>
        <v>0</v>
      </c>
      <c r="U27" s="155">
        <f t="shared" si="35"/>
        <v>0</v>
      </c>
      <c r="V27" s="155">
        <f t="shared" si="35"/>
        <v>0</v>
      </c>
      <c r="W27" s="155">
        <f t="shared" si="35"/>
        <v>0</v>
      </c>
      <c r="X27" s="155">
        <f t="shared" si="35"/>
        <v>0</v>
      </c>
      <c r="Y27" s="155">
        <f t="shared" si="35"/>
        <v>0</v>
      </c>
      <c r="Z27" s="155">
        <f t="shared" si="35"/>
        <v>0</v>
      </c>
      <c r="AA27" s="155">
        <f t="shared" si="35"/>
        <v>0</v>
      </c>
      <c r="AB27" s="155">
        <f t="shared" si="35"/>
        <v>0</v>
      </c>
      <c r="AC27" s="155">
        <f t="shared" si="35"/>
        <v>0</v>
      </c>
    </row>
    <row r="28" spans="1:29" s="8" customFormat="1" ht="12.75" customHeight="1" x14ac:dyDescent="0.25">
      <c r="A28" s="175" t="str">
        <f>LEFT(B28,3)</f>
        <v>255</v>
      </c>
      <c r="B28" s="155" t="s">
        <v>16565</v>
      </c>
      <c r="C28" s="152">
        <v>0</v>
      </c>
      <c r="D28" s="152">
        <v>0</v>
      </c>
      <c r="E28" s="152">
        <v>0</v>
      </c>
      <c r="F28" s="152">
        <v>279969.03999999998</v>
      </c>
      <c r="G28" s="152">
        <v>0</v>
      </c>
      <c r="H28" s="152">
        <v>0</v>
      </c>
      <c r="I28" s="152">
        <v>0</v>
      </c>
      <c r="J28" s="152">
        <v>0</v>
      </c>
      <c r="K28" s="152">
        <v>0</v>
      </c>
      <c r="L28" s="152"/>
      <c r="M28" s="152"/>
      <c r="N28" s="152">
        <v>0</v>
      </c>
      <c r="O28" s="173" t="b">
        <f>A28&amp;" - "&amp;VLOOKUP(A28,Financials!B:F,4,FALSE)=B28</f>
        <v>0</v>
      </c>
      <c r="P28" s="175" t="str">
        <f>A28</f>
        <v>255</v>
      </c>
      <c r="Q28" s="155" t="s">
        <v>16565</v>
      </c>
      <c r="R28" s="155">
        <f>C28</f>
        <v>0</v>
      </c>
      <c r="S28" s="155">
        <f t="shared" si="35"/>
        <v>0</v>
      </c>
      <c r="T28" s="155">
        <f t="shared" si="35"/>
        <v>0</v>
      </c>
      <c r="U28" s="155">
        <f t="shared" si="35"/>
        <v>279969.03999999998</v>
      </c>
      <c r="V28" s="155">
        <f t="shared" si="35"/>
        <v>279969.03999999998</v>
      </c>
      <c r="W28" s="155">
        <f t="shared" si="35"/>
        <v>279969.03999999998</v>
      </c>
      <c r="X28" s="155">
        <f t="shared" si="35"/>
        <v>279969.03999999998</v>
      </c>
      <c r="Y28" s="155">
        <f t="shared" si="35"/>
        <v>279969.03999999998</v>
      </c>
      <c r="Z28" s="155">
        <f t="shared" si="35"/>
        <v>279969.03999999998</v>
      </c>
      <c r="AA28" s="155">
        <f t="shared" si="35"/>
        <v>279969.03999999998</v>
      </c>
      <c r="AB28" s="155">
        <f t="shared" si="35"/>
        <v>279969.03999999998</v>
      </c>
      <c r="AC28" s="155">
        <f t="shared" si="35"/>
        <v>279969.03999999998</v>
      </c>
    </row>
    <row r="29" spans="1:29" s="245" customFormat="1" ht="12.75" customHeight="1" x14ac:dyDescent="0.25">
      <c r="A29" s="159"/>
      <c r="B29" s="159" t="s">
        <v>16547</v>
      </c>
      <c r="C29" s="153">
        <f>SUM(C26:C28)</f>
        <v>0</v>
      </c>
      <c r="D29" s="153">
        <f>SUM(D26:D28)</f>
        <v>0</v>
      </c>
      <c r="E29" s="153">
        <f t="shared" ref="E29:N29" si="36">SUM(E26:E28)</f>
        <v>0</v>
      </c>
      <c r="F29" s="153">
        <f t="shared" si="36"/>
        <v>279969.03999999998</v>
      </c>
      <c r="G29" s="153">
        <f t="shared" si="36"/>
        <v>0</v>
      </c>
      <c r="H29" s="153">
        <f t="shared" si="36"/>
        <v>0</v>
      </c>
      <c r="I29" s="153">
        <f t="shared" si="36"/>
        <v>0</v>
      </c>
      <c r="J29" s="153">
        <f t="shared" si="36"/>
        <v>0</v>
      </c>
      <c r="K29" s="153">
        <f t="shared" si="36"/>
        <v>27300</v>
      </c>
      <c r="L29" s="153">
        <f t="shared" si="36"/>
        <v>0</v>
      </c>
      <c r="M29" s="153">
        <f t="shared" si="36"/>
        <v>0</v>
      </c>
      <c r="N29" s="153">
        <f t="shared" si="36"/>
        <v>0</v>
      </c>
      <c r="O29" s="244"/>
      <c r="P29" s="159"/>
      <c r="Q29" s="159" t="s">
        <v>16547</v>
      </c>
      <c r="R29" s="153">
        <f>R26+R27+R28</f>
        <v>0</v>
      </c>
      <c r="S29" s="153">
        <f>S26+S27+S28</f>
        <v>0</v>
      </c>
      <c r="T29" s="153">
        <f t="shared" ref="T29:AB29" si="37">T26+T27+T28</f>
        <v>0</v>
      </c>
      <c r="U29" s="153">
        <f t="shared" si="37"/>
        <v>279969.03999999998</v>
      </c>
      <c r="V29" s="153">
        <f t="shared" si="37"/>
        <v>279969.03999999998</v>
      </c>
      <c r="W29" s="153">
        <f t="shared" si="37"/>
        <v>279969.03999999998</v>
      </c>
      <c r="X29" s="153">
        <f t="shared" si="37"/>
        <v>279969.03999999998</v>
      </c>
      <c r="Y29" s="153">
        <f t="shared" si="37"/>
        <v>279969.03999999998</v>
      </c>
      <c r="Z29" s="153">
        <f t="shared" si="37"/>
        <v>307269.03999999998</v>
      </c>
      <c r="AA29" s="153">
        <f t="shared" si="37"/>
        <v>307269.03999999998</v>
      </c>
      <c r="AB29" s="153">
        <f t="shared" si="37"/>
        <v>307269.03999999998</v>
      </c>
      <c r="AC29" s="153">
        <f>AC26+AC27+AC28</f>
        <v>307269.03999999998</v>
      </c>
    </row>
    <row r="30" spans="1:29" s="8" customFormat="1" ht="12.75" customHeight="1" x14ac:dyDescent="0.25">
      <c r="A30" s="177"/>
      <c r="B30" s="177"/>
      <c r="C30" s="174"/>
      <c r="D30" s="174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3"/>
      <c r="P30" s="177"/>
      <c r="Q30" s="177"/>
      <c r="R30" s="174"/>
      <c r="S30" s="174"/>
      <c r="T30" s="174"/>
      <c r="U30" s="174"/>
      <c r="V30" s="174"/>
      <c r="W30" s="174"/>
      <c r="X30" s="174"/>
      <c r="Y30" s="174"/>
      <c r="Z30" s="174"/>
      <c r="AA30" s="174"/>
      <c r="AB30" s="174"/>
      <c r="AC30" s="174"/>
    </row>
    <row r="31" spans="1:29" s="8" customFormat="1" ht="12.75" customHeight="1" x14ac:dyDescent="0.25">
      <c r="B31" s="22" t="s">
        <v>22</v>
      </c>
      <c r="C31" s="246">
        <f>C23+C29</f>
        <v>38125.360000000008</v>
      </c>
      <c r="D31" s="246">
        <f>D23+D29</f>
        <v>43235.609999999993</v>
      </c>
      <c r="E31" s="246">
        <f t="shared" ref="E31:M31" si="38">E23+E29</f>
        <v>42287.62999999999</v>
      </c>
      <c r="F31" s="246">
        <f t="shared" si="38"/>
        <v>331218.17</v>
      </c>
      <c r="G31" s="246">
        <f t="shared" si="38"/>
        <v>44752.479999999996</v>
      </c>
      <c r="H31" s="246">
        <f t="shared" si="38"/>
        <v>18176.259999999995</v>
      </c>
      <c r="I31" s="246">
        <f t="shared" si="38"/>
        <v>43284.03</v>
      </c>
      <c r="J31" s="246">
        <f t="shared" si="38"/>
        <v>56290.49</v>
      </c>
      <c r="K31" s="246">
        <f>K23+K29</f>
        <v>78009.290000000008</v>
      </c>
      <c r="L31" s="246">
        <f t="shared" si="38"/>
        <v>0</v>
      </c>
      <c r="M31" s="246">
        <f t="shared" si="38"/>
        <v>0</v>
      </c>
      <c r="N31" s="246">
        <f>N23+N29</f>
        <v>0</v>
      </c>
      <c r="Q31" s="22" t="s">
        <v>22</v>
      </c>
      <c r="R31" s="246">
        <f t="shared" ref="R31:AC31" si="39">R23+R29</f>
        <v>38125.360000000008</v>
      </c>
      <c r="S31" s="246">
        <f t="shared" si="39"/>
        <v>81360.97</v>
      </c>
      <c r="T31" s="246">
        <f t="shared" si="39"/>
        <v>123648.6</v>
      </c>
      <c r="U31" s="246">
        <f t="shared" si="39"/>
        <v>454866.77</v>
      </c>
      <c r="V31" s="246">
        <f t="shared" si="39"/>
        <v>499619.25</v>
      </c>
      <c r="W31" s="246">
        <f>W23+W29</f>
        <v>517795.51</v>
      </c>
      <c r="X31" s="246">
        <f t="shared" si="39"/>
        <v>561079.54</v>
      </c>
      <c r="Y31" s="246">
        <f t="shared" si="39"/>
        <v>617370.03</v>
      </c>
      <c r="Z31" s="246">
        <f t="shared" si="39"/>
        <v>695379.32000000007</v>
      </c>
      <c r="AA31" s="246">
        <f>AA23+AA29</f>
        <v>695379.32000000007</v>
      </c>
      <c r="AB31" s="246">
        <f t="shared" si="39"/>
        <v>695379.32000000007</v>
      </c>
      <c r="AC31" s="246">
        <f t="shared" si="39"/>
        <v>695379.32000000007</v>
      </c>
    </row>
    <row r="32" spans="1:29" s="8" customFormat="1" ht="12.75" customHeight="1" thickBot="1" x14ac:dyDescent="0.3">
      <c r="B32" s="176"/>
    </row>
    <row r="33" spans="1:29" s="8" customFormat="1" ht="12.75" customHeight="1" thickTop="1" thickBot="1" x14ac:dyDescent="0.3">
      <c r="A33" s="176"/>
      <c r="B33" s="176" t="s">
        <v>21</v>
      </c>
      <c r="C33" s="154">
        <f>(C31)-(0)</f>
        <v>38125.360000000008</v>
      </c>
      <c r="D33" s="154">
        <f t="shared" ref="D33:N33" si="40">(D31)-(0)</f>
        <v>43235.609999999993</v>
      </c>
      <c r="E33" s="154">
        <f t="shared" si="40"/>
        <v>42287.62999999999</v>
      </c>
      <c r="F33" s="154">
        <f t="shared" si="40"/>
        <v>331218.17</v>
      </c>
      <c r="G33" s="154">
        <f t="shared" si="40"/>
        <v>44752.479999999996</v>
      </c>
      <c r="H33" s="154">
        <f t="shared" si="40"/>
        <v>18176.259999999995</v>
      </c>
      <c r="I33" s="154">
        <f t="shared" si="40"/>
        <v>43284.03</v>
      </c>
      <c r="J33" s="154">
        <f t="shared" si="40"/>
        <v>56290.49</v>
      </c>
      <c r="K33" s="154">
        <f t="shared" si="40"/>
        <v>78009.290000000008</v>
      </c>
      <c r="L33" s="154">
        <f t="shared" si="40"/>
        <v>0</v>
      </c>
      <c r="M33" s="154">
        <f t="shared" si="40"/>
        <v>0</v>
      </c>
      <c r="N33" s="154">
        <f t="shared" si="40"/>
        <v>0</v>
      </c>
      <c r="O33" s="173"/>
      <c r="P33" s="176"/>
      <c r="Q33" s="176" t="s">
        <v>21</v>
      </c>
      <c r="R33" s="154">
        <f>(R31)-(0)</f>
        <v>38125.360000000008</v>
      </c>
      <c r="S33" s="154">
        <f>(S31)-(0)</f>
        <v>81360.97</v>
      </c>
      <c r="T33" s="154">
        <f t="shared" ref="T33:AC33" si="41">(T31)-(0)</f>
        <v>123648.6</v>
      </c>
      <c r="U33" s="154">
        <f t="shared" si="41"/>
        <v>454866.77</v>
      </c>
      <c r="V33" s="154">
        <f t="shared" si="41"/>
        <v>499619.25</v>
      </c>
      <c r="W33" s="154">
        <f>(W31)-(0)</f>
        <v>517795.51</v>
      </c>
      <c r="X33" s="154">
        <f t="shared" si="41"/>
        <v>561079.54</v>
      </c>
      <c r="Y33" s="154">
        <f t="shared" si="41"/>
        <v>617370.03</v>
      </c>
      <c r="Z33" s="154">
        <f t="shared" si="41"/>
        <v>695379.32000000007</v>
      </c>
      <c r="AA33" s="154">
        <f>(AA31)-(0)</f>
        <v>695379.32000000007</v>
      </c>
      <c r="AB33" s="154">
        <f t="shared" si="41"/>
        <v>695379.32000000007</v>
      </c>
      <c r="AC33" s="154">
        <f t="shared" si="41"/>
        <v>695379.32000000007</v>
      </c>
    </row>
    <row r="34" spans="1:29" s="8" customFormat="1" ht="12.75" customHeight="1" thickTop="1" x14ac:dyDescent="0.25"/>
    <row r="35" spans="1:29" s="8" customFormat="1" ht="12.75" customHeight="1" x14ac:dyDescent="0.25">
      <c r="A35" s="174"/>
      <c r="B35" s="174" t="s">
        <v>47</v>
      </c>
      <c r="C35" s="191"/>
      <c r="D35" s="191"/>
      <c r="E35" s="547"/>
      <c r="F35" s="547"/>
      <c r="G35" s="191"/>
      <c r="H35" s="191"/>
      <c r="I35" s="191"/>
      <c r="J35" s="191"/>
      <c r="K35" s="191"/>
      <c r="L35" s="191"/>
      <c r="M35" s="191"/>
      <c r="N35" s="191"/>
      <c r="O35" s="191"/>
      <c r="P35" s="174"/>
      <c r="Q35" s="174" t="s">
        <v>47</v>
      </c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1"/>
    </row>
    <row r="36" spans="1:29" s="8" customFormat="1" ht="12.75" hidden="1" customHeight="1" x14ac:dyDescent="0.25">
      <c r="A36" s="175" t="str">
        <f t="shared" ref="A36:A84" si="42">LEFT(B36,3)</f>
        <v>400</v>
      </c>
      <c r="B36" s="155" t="s">
        <v>72</v>
      </c>
      <c r="C36" s="152">
        <v>0</v>
      </c>
      <c r="D36" s="152">
        <v>0</v>
      </c>
      <c r="E36" s="548">
        <v>0</v>
      </c>
      <c r="F36" s="32">
        <v>0</v>
      </c>
      <c r="G36" s="152">
        <v>0</v>
      </c>
      <c r="H36" s="152">
        <v>0</v>
      </c>
      <c r="I36" s="152">
        <v>0</v>
      </c>
      <c r="J36" s="152">
        <v>0</v>
      </c>
      <c r="K36" s="152">
        <v>0</v>
      </c>
      <c r="L36" s="152">
        <v>0</v>
      </c>
      <c r="M36" s="152">
        <v>0</v>
      </c>
      <c r="N36" s="152">
        <v>0</v>
      </c>
      <c r="O36" s="173" t="e">
        <f>A36&amp;" - "&amp;VLOOKUP(A36,Financials!B:F,4,FALSE)=B36</f>
        <v>#N/A</v>
      </c>
      <c r="P36" s="175" t="str">
        <f t="shared" ref="P36:R41" si="43">A36</f>
        <v>400</v>
      </c>
      <c r="Q36" s="155" t="str">
        <f t="shared" si="43"/>
        <v>400 - Advertising</v>
      </c>
      <c r="R36" s="155">
        <f t="shared" si="43"/>
        <v>0</v>
      </c>
      <c r="S36" s="155">
        <f t="shared" ref="S36:AC36" si="44">R36+D36</f>
        <v>0</v>
      </c>
      <c r="T36" s="155">
        <f t="shared" si="44"/>
        <v>0</v>
      </c>
      <c r="U36" s="155">
        <f t="shared" si="44"/>
        <v>0</v>
      </c>
      <c r="V36" s="155">
        <f t="shared" si="44"/>
        <v>0</v>
      </c>
      <c r="W36" s="155">
        <f t="shared" si="44"/>
        <v>0</v>
      </c>
      <c r="X36" s="155">
        <f t="shared" si="44"/>
        <v>0</v>
      </c>
      <c r="Y36" s="155">
        <f t="shared" si="44"/>
        <v>0</v>
      </c>
      <c r="Z36" s="155">
        <f t="shared" si="44"/>
        <v>0</v>
      </c>
      <c r="AA36" s="155">
        <f t="shared" si="44"/>
        <v>0</v>
      </c>
      <c r="AB36" s="155">
        <f t="shared" si="44"/>
        <v>0</v>
      </c>
      <c r="AC36" s="155">
        <f t="shared" si="44"/>
        <v>0</v>
      </c>
    </row>
    <row r="37" spans="1:29" s="8" customFormat="1" ht="12.75" customHeight="1" x14ac:dyDescent="0.25">
      <c r="A37" s="175" t="str">
        <f t="shared" si="42"/>
        <v>402</v>
      </c>
      <c r="B37" s="155" t="s">
        <v>192</v>
      </c>
      <c r="C37" s="152">
        <v>0</v>
      </c>
      <c r="D37" s="152">
        <v>422.55</v>
      </c>
      <c r="E37" s="548">
        <v>0</v>
      </c>
      <c r="F37" s="32">
        <v>10</v>
      </c>
      <c r="G37" s="152">
        <v>108</v>
      </c>
      <c r="H37" s="152">
        <v>0</v>
      </c>
      <c r="I37" s="152">
        <v>1550</v>
      </c>
      <c r="J37" s="152">
        <v>0</v>
      </c>
      <c r="K37" s="152">
        <v>2000</v>
      </c>
      <c r="L37" s="152"/>
      <c r="M37" s="152"/>
      <c r="N37" s="152"/>
      <c r="O37" s="173" t="b">
        <f>A37=TRIM(VLOOKUP(A37,Financials!B:F,4,FALSE))</f>
        <v>1</v>
      </c>
      <c r="P37" s="175" t="str">
        <f t="shared" si="43"/>
        <v>402</v>
      </c>
      <c r="Q37" s="155" t="str">
        <f t="shared" si="43"/>
        <v>402 - ASIC Fees</v>
      </c>
      <c r="R37" s="155">
        <f>C37</f>
        <v>0</v>
      </c>
      <c r="S37" s="155">
        <f t="shared" ref="S37:S83" si="45">R37+D37</f>
        <v>422.55</v>
      </c>
      <c r="T37" s="155">
        <f t="shared" ref="T37:T83" si="46">S37+E37</f>
        <v>422.55</v>
      </c>
      <c r="U37" s="155">
        <f t="shared" ref="U37:U83" si="47">T37+F37</f>
        <v>432.55</v>
      </c>
      <c r="V37" s="155">
        <f>U37+G37</f>
        <v>540.54999999999995</v>
      </c>
      <c r="W37" s="155">
        <f>V37+H37</f>
        <v>540.54999999999995</v>
      </c>
      <c r="X37" s="155">
        <f>W37+I37</f>
        <v>2090.5500000000002</v>
      </c>
      <c r="Y37" s="155">
        <f t="shared" ref="Y37:Y83" si="48">X37+J37</f>
        <v>2090.5500000000002</v>
      </c>
      <c r="Z37" s="155">
        <f t="shared" ref="Z37:Z83" si="49">Y37+K37</f>
        <v>4090.55</v>
      </c>
      <c r="AA37" s="155">
        <f t="shared" ref="AA37:AA83" si="50">Z37+L37</f>
        <v>4090.55</v>
      </c>
      <c r="AB37" s="155">
        <f t="shared" ref="AB37:AB83" si="51">AA37+M37</f>
        <v>4090.55</v>
      </c>
      <c r="AC37" s="13">
        <f t="shared" ref="AC37:AC83" si="52">AB37+N37</f>
        <v>4090.55</v>
      </c>
    </row>
    <row r="38" spans="1:29" s="8" customFormat="1" ht="12.75" customHeight="1" x14ac:dyDescent="0.25">
      <c r="A38" s="175" t="str">
        <f t="shared" si="42"/>
        <v>411</v>
      </c>
      <c r="B38" s="155" t="s">
        <v>21158</v>
      </c>
      <c r="C38" s="152">
        <v>0</v>
      </c>
      <c r="D38" s="152">
        <v>0</v>
      </c>
      <c r="E38" s="152">
        <v>11857.56</v>
      </c>
      <c r="F38" s="152">
        <v>2860</v>
      </c>
      <c r="G38" s="152">
        <v>0</v>
      </c>
      <c r="H38" s="152">
        <v>2945.8</v>
      </c>
      <c r="I38" s="152">
        <v>0</v>
      </c>
      <c r="J38" s="152">
        <v>0</v>
      </c>
      <c r="K38" s="152">
        <v>0</v>
      </c>
      <c r="L38" s="152"/>
      <c r="M38" s="152"/>
      <c r="N38" s="152"/>
      <c r="O38" s="173" t="b">
        <f>A38=TRIM(VLOOKUP(A38,Financials!B:F,4,FALSE))</f>
        <v>1</v>
      </c>
      <c r="P38" s="175" t="str">
        <f t="shared" si="43"/>
        <v>411</v>
      </c>
      <c r="Q38" s="155" t="str">
        <f t="shared" si="43"/>
        <v>411 - Accounting, Audit &amp; Tax Advice Transactions</v>
      </c>
      <c r="R38" s="155">
        <f t="shared" si="43"/>
        <v>0</v>
      </c>
      <c r="S38" s="155">
        <f t="shared" si="45"/>
        <v>0</v>
      </c>
      <c r="T38" s="155">
        <f t="shared" si="46"/>
        <v>11857.56</v>
      </c>
      <c r="U38" s="155">
        <f t="shared" si="47"/>
        <v>14717.56</v>
      </c>
      <c r="V38" s="155">
        <f t="shared" ref="V38:V83" si="53">U38+G38</f>
        <v>14717.56</v>
      </c>
      <c r="W38" s="155">
        <f>V38+H38</f>
        <v>17663.36</v>
      </c>
      <c r="X38" s="155">
        <f t="shared" ref="X38:Y84" si="54">W38+I38</f>
        <v>17663.36</v>
      </c>
      <c r="Y38" s="155">
        <f t="shared" si="48"/>
        <v>17663.36</v>
      </c>
      <c r="Z38" s="155">
        <f t="shared" si="49"/>
        <v>17663.36</v>
      </c>
      <c r="AA38" s="155">
        <f t="shared" si="50"/>
        <v>17663.36</v>
      </c>
      <c r="AB38" s="155">
        <f t="shared" si="51"/>
        <v>17663.36</v>
      </c>
      <c r="AC38" s="13">
        <f t="shared" si="52"/>
        <v>17663.36</v>
      </c>
    </row>
    <row r="39" spans="1:29" s="8" customFormat="1" ht="12.75" customHeight="1" x14ac:dyDescent="0.25">
      <c r="A39" s="155" t="s">
        <v>9932</v>
      </c>
      <c r="B39" s="155" t="s">
        <v>9932</v>
      </c>
      <c r="C39" s="152">
        <v>0</v>
      </c>
      <c r="D39" s="152">
        <v>0</v>
      </c>
      <c r="E39" s="548">
        <v>0</v>
      </c>
      <c r="F39" s="548">
        <v>0</v>
      </c>
      <c r="G39" s="548">
        <v>0</v>
      </c>
      <c r="H39" s="152">
        <v>29700</v>
      </c>
      <c r="I39" s="152">
        <v>0</v>
      </c>
      <c r="J39" s="152">
        <v>0</v>
      </c>
      <c r="K39" s="152">
        <v>0</v>
      </c>
      <c r="L39" s="152"/>
      <c r="M39" s="152"/>
      <c r="N39" s="152"/>
      <c r="O39" s="173" t="b">
        <f>A39=TRIM(VLOOKUP(A39,Financials!B:F,4,FALSE))</f>
        <v>0</v>
      </c>
      <c r="P39" s="175" t="str">
        <f t="shared" si="43"/>
        <v>Actuarial Fees</v>
      </c>
      <c r="Q39" s="155" t="str">
        <f t="shared" si="43"/>
        <v>Actuarial Fees</v>
      </c>
      <c r="R39" s="155">
        <f>C39</f>
        <v>0</v>
      </c>
      <c r="S39" s="155">
        <f t="shared" ref="S39:W40" si="55">R39+D39</f>
        <v>0</v>
      </c>
      <c r="T39" s="155">
        <f t="shared" si="55"/>
        <v>0</v>
      </c>
      <c r="U39" s="155">
        <f t="shared" si="55"/>
        <v>0</v>
      </c>
      <c r="V39" s="155">
        <f t="shared" si="55"/>
        <v>0</v>
      </c>
      <c r="W39" s="155">
        <f t="shared" si="55"/>
        <v>29700</v>
      </c>
      <c r="X39" s="155">
        <f t="shared" si="54"/>
        <v>29700</v>
      </c>
      <c r="Y39" s="155">
        <f t="shared" ref="Y39:AC40" si="56">X39+J39</f>
        <v>29700</v>
      </c>
      <c r="Z39" s="155">
        <f t="shared" si="56"/>
        <v>29700</v>
      </c>
      <c r="AA39" s="155">
        <f t="shared" si="56"/>
        <v>29700</v>
      </c>
      <c r="AB39" s="155">
        <f t="shared" si="56"/>
        <v>29700</v>
      </c>
      <c r="AC39" s="13">
        <f t="shared" si="56"/>
        <v>29700</v>
      </c>
    </row>
    <row r="40" spans="1:29" s="8" customFormat="1" ht="12.75" customHeight="1" x14ac:dyDescent="0.25">
      <c r="A40" s="175" t="str">
        <f t="shared" si="42"/>
        <v>401</v>
      </c>
      <c r="B40" s="155" t="s">
        <v>19506</v>
      </c>
      <c r="C40" s="152">
        <v>0</v>
      </c>
      <c r="D40" s="152">
        <v>0</v>
      </c>
      <c r="E40" s="548">
        <v>0</v>
      </c>
      <c r="F40" s="548">
        <v>0</v>
      </c>
      <c r="G40" s="548">
        <v>0</v>
      </c>
      <c r="H40" s="152">
        <v>0</v>
      </c>
      <c r="I40" s="152">
        <v>0</v>
      </c>
      <c r="J40" s="152">
        <v>0</v>
      </c>
      <c r="K40" s="152">
        <v>0</v>
      </c>
      <c r="L40" s="152"/>
      <c r="M40" s="152"/>
      <c r="N40" s="152"/>
      <c r="O40" s="173" t="e">
        <f>A40=TRIM(VLOOKUP(A40,Financials!B:F,4,FALSE))</f>
        <v>#N/A</v>
      </c>
      <c r="P40" s="175" t="str">
        <f>A40</f>
        <v>401</v>
      </c>
      <c r="Q40" s="155" t="str">
        <f>B40</f>
        <v>401 - Recruitment Fees</v>
      </c>
      <c r="R40" s="155">
        <f>C40</f>
        <v>0</v>
      </c>
      <c r="S40" s="155">
        <f t="shared" si="55"/>
        <v>0</v>
      </c>
      <c r="T40" s="155">
        <f t="shared" si="55"/>
        <v>0</v>
      </c>
      <c r="U40" s="155">
        <f t="shared" si="55"/>
        <v>0</v>
      </c>
      <c r="V40" s="155">
        <f t="shared" si="55"/>
        <v>0</v>
      </c>
      <c r="W40" s="155">
        <f t="shared" si="55"/>
        <v>0</v>
      </c>
      <c r="X40" s="155">
        <f t="shared" si="54"/>
        <v>0</v>
      </c>
      <c r="Y40" s="155">
        <f t="shared" si="56"/>
        <v>0</v>
      </c>
      <c r="Z40" s="155">
        <f t="shared" si="56"/>
        <v>0</v>
      </c>
      <c r="AA40" s="155">
        <f t="shared" si="56"/>
        <v>0</v>
      </c>
      <c r="AB40" s="155">
        <f t="shared" si="56"/>
        <v>0</v>
      </c>
      <c r="AC40" s="13">
        <f t="shared" si="56"/>
        <v>0</v>
      </c>
    </row>
    <row r="41" spans="1:29" s="8" customFormat="1" ht="12.75" customHeight="1" x14ac:dyDescent="0.25">
      <c r="A41" s="175" t="str">
        <f t="shared" si="42"/>
        <v>404</v>
      </c>
      <c r="B41" s="155" t="s">
        <v>73</v>
      </c>
      <c r="C41" s="152">
        <v>117.02</v>
      </c>
      <c r="D41" s="152">
        <v>106.2</v>
      </c>
      <c r="E41" s="548">
        <v>98.53</v>
      </c>
      <c r="F41" s="32">
        <v>113.13</v>
      </c>
      <c r="G41" s="152">
        <v>104.63</v>
      </c>
      <c r="H41" s="152">
        <v>95.14</v>
      </c>
      <c r="I41" s="152">
        <v>111.36</v>
      </c>
      <c r="J41" s="152">
        <v>98.91</v>
      </c>
      <c r="K41" s="152">
        <v>112.47</v>
      </c>
      <c r="L41" s="152"/>
      <c r="M41" s="152"/>
      <c r="N41" s="152"/>
      <c r="O41" s="173" t="b">
        <f>A41=TRIM(VLOOKUP(A41,Financials!B:F,4,FALSE))</f>
        <v>1</v>
      </c>
      <c r="P41" s="175" t="str">
        <f t="shared" si="43"/>
        <v>404</v>
      </c>
      <c r="Q41" s="155" t="str">
        <f t="shared" si="43"/>
        <v>404 - Bank Fees</v>
      </c>
      <c r="R41" s="155">
        <f t="shared" si="43"/>
        <v>117.02</v>
      </c>
      <c r="S41" s="155">
        <f t="shared" si="45"/>
        <v>223.22</v>
      </c>
      <c r="T41" s="155">
        <f t="shared" si="46"/>
        <v>321.75</v>
      </c>
      <c r="U41" s="155">
        <f t="shared" si="47"/>
        <v>434.88</v>
      </c>
      <c r="V41" s="155">
        <f t="shared" si="53"/>
        <v>539.51</v>
      </c>
      <c r="W41" s="155">
        <f>V41+H41</f>
        <v>634.65</v>
      </c>
      <c r="X41" s="155">
        <f t="shared" si="54"/>
        <v>746.01</v>
      </c>
      <c r="Y41" s="155">
        <f>X41+J41</f>
        <v>844.92</v>
      </c>
      <c r="Z41" s="155">
        <f t="shared" si="49"/>
        <v>957.39</v>
      </c>
      <c r="AA41" s="155">
        <f t="shared" si="50"/>
        <v>957.39</v>
      </c>
      <c r="AB41" s="155">
        <f t="shared" si="51"/>
        <v>957.39</v>
      </c>
      <c r="AC41" s="155">
        <f t="shared" si="52"/>
        <v>957.39</v>
      </c>
    </row>
    <row r="42" spans="1:29" s="8" customFormat="1" ht="12.75" customHeight="1" x14ac:dyDescent="0.25">
      <c r="A42" s="175" t="str">
        <f t="shared" si="42"/>
        <v>411</v>
      </c>
      <c r="B42" s="155" t="s">
        <v>16559</v>
      </c>
      <c r="C42" s="152">
        <v>0</v>
      </c>
      <c r="D42" s="152">
        <v>0</v>
      </c>
      <c r="E42" s="548">
        <v>0</v>
      </c>
      <c r="F42" s="548">
        <v>0</v>
      </c>
      <c r="G42" s="548">
        <v>0</v>
      </c>
      <c r="H42" s="152">
        <v>0</v>
      </c>
      <c r="I42" s="152">
        <v>0</v>
      </c>
      <c r="J42" s="152">
        <v>0</v>
      </c>
      <c r="K42" s="152">
        <v>0</v>
      </c>
      <c r="L42" s="152"/>
      <c r="M42" s="152"/>
      <c r="N42" s="152"/>
      <c r="O42" s="173" t="b">
        <f>A42=TRIM(VLOOKUP(A42,Financials!B:F,4,FALSE))</f>
        <v>1</v>
      </c>
      <c r="P42" s="175" t="str">
        <f t="shared" ref="P42:P84" si="57">A42</f>
        <v>411</v>
      </c>
      <c r="Q42" s="155" t="s">
        <v>16559</v>
      </c>
      <c r="R42" s="155">
        <f t="shared" ref="R42:R83" si="58">C42</f>
        <v>0</v>
      </c>
      <c r="S42" s="155">
        <f t="shared" si="45"/>
        <v>0</v>
      </c>
      <c r="T42" s="155">
        <f t="shared" si="46"/>
        <v>0</v>
      </c>
      <c r="U42" s="155">
        <f t="shared" si="47"/>
        <v>0</v>
      </c>
      <c r="V42" s="155">
        <f t="shared" si="53"/>
        <v>0</v>
      </c>
      <c r="W42" s="155">
        <f t="shared" ref="W42:W83" si="59">V42+H42</f>
        <v>0</v>
      </c>
      <c r="X42" s="155">
        <f t="shared" si="54"/>
        <v>0</v>
      </c>
      <c r="Y42" s="155">
        <f t="shared" si="48"/>
        <v>0</v>
      </c>
      <c r="Z42" s="155">
        <f t="shared" si="49"/>
        <v>0</v>
      </c>
      <c r="AA42" s="155">
        <f t="shared" si="50"/>
        <v>0</v>
      </c>
      <c r="AB42" s="155">
        <f t="shared" si="51"/>
        <v>0</v>
      </c>
      <c r="AC42" s="155">
        <f t="shared" si="52"/>
        <v>0</v>
      </c>
    </row>
    <row r="43" spans="1:29" s="8" customFormat="1" ht="12.75" customHeight="1" x14ac:dyDescent="0.25">
      <c r="A43" s="175" t="str">
        <f t="shared" si="42"/>
        <v>412</v>
      </c>
      <c r="B43" s="155" t="s">
        <v>459</v>
      </c>
      <c r="C43" s="152">
        <v>3666.3</v>
      </c>
      <c r="D43" s="152">
        <v>3666.3</v>
      </c>
      <c r="E43" s="548">
        <v>3666.3</v>
      </c>
      <c r="F43" s="32">
        <v>3666.3</v>
      </c>
      <c r="G43" s="152">
        <v>3666.3</v>
      </c>
      <c r="H43" s="152">
        <v>3666.3</v>
      </c>
      <c r="I43" s="152">
        <v>3666.3</v>
      </c>
      <c r="J43" s="152">
        <v>3666.3</v>
      </c>
      <c r="K43" s="152">
        <v>3666.3</v>
      </c>
      <c r="L43" s="152"/>
      <c r="M43" s="152"/>
      <c r="N43" s="152"/>
      <c r="O43" s="173" t="b">
        <f>A43=TRIM(VLOOKUP(A43,Financials!B:F,4,FALSE))</f>
        <v>1</v>
      </c>
      <c r="P43" s="175" t="str">
        <f t="shared" si="57"/>
        <v>412</v>
      </c>
      <c r="Q43" s="155" t="str">
        <f t="shared" ref="Q43:Q83" si="60">B43</f>
        <v>412 - Consulting</v>
      </c>
      <c r="R43" s="155">
        <f t="shared" si="58"/>
        <v>3666.3</v>
      </c>
      <c r="S43" s="155">
        <f t="shared" si="45"/>
        <v>7332.6</v>
      </c>
      <c r="T43" s="155">
        <f t="shared" si="46"/>
        <v>10998.900000000001</v>
      </c>
      <c r="U43" s="155">
        <f t="shared" si="47"/>
        <v>14665.2</v>
      </c>
      <c r="V43" s="155">
        <f t="shared" si="53"/>
        <v>18331.5</v>
      </c>
      <c r="W43" s="155">
        <f t="shared" si="59"/>
        <v>21997.8</v>
      </c>
      <c r="X43" s="155">
        <f t="shared" si="54"/>
        <v>25664.1</v>
      </c>
      <c r="Y43" s="155">
        <f t="shared" si="48"/>
        <v>29330.399999999998</v>
      </c>
      <c r="Z43" s="155">
        <f t="shared" si="49"/>
        <v>32996.699999999997</v>
      </c>
      <c r="AA43" s="155">
        <f t="shared" si="50"/>
        <v>32996.699999999997</v>
      </c>
      <c r="AB43" s="155">
        <f t="shared" si="51"/>
        <v>32996.699999999997</v>
      </c>
      <c r="AC43" s="13">
        <f t="shared" si="52"/>
        <v>32996.699999999997</v>
      </c>
    </row>
    <row r="44" spans="1:29" s="8" customFormat="1" ht="12" customHeight="1" x14ac:dyDescent="0.25">
      <c r="A44" s="175" t="str">
        <f t="shared" si="42"/>
        <v>413</v>
      </c>
      <c r="B44" s="155" t="s">
        <v>16558</v>
      </c>
      <c r="C44" s="152">
        <v>2767.5</v>
      </c>
      <c r="D44" s="152">
        <v>2767.5</v>
      </c>
      <c r="E44" s="371">
        <v>2970</v>
      </c>
      <c r="F44" s="152">
        <v>2565</v>
      </c>
      <c r="G44" s="152">
        <v>2767.5</v>
      </c>
      <c r="H44" s="152">
        <v>2767.5</v>
      </c>
      <c r="I44" s="152">
        <v>2767.5</v>
      </c>
      <c r="J44" s="152">
        <v>2767.5</v>
      </c>
      <c r="K44" s="152">
        <v>2767.5</v>
      </c>
      <c r="L44" s="152"/>
      <c r="M44" s="152"/>
      <c r="N44" s="152"/>
      <c r="O44" s="173" t="b">
        <f>A44=TRIM(VLOOKUP(A44,Financials!B:F,4,FALSE))</f>
        <v>1</v>
      </c>
      <c r="P44" s="175" t="str">
        <f t="shared" si="57"/>
        <v>413</v>
      </c>
      <c r="Q44" s="155" t="str">
        <f t="shared" si="60"/>
        <v>413 - Bookkeeping &amp; Policy Administration</v>
      </c>
      <c r="R44" s="155">
        <f t="shared" si="58"/>
        <v>2767.5</v>
      </c>
      <c r="S44" s="155">
        <f t="shared" si="45"/>
        <v>5535</v>
      </c>
      <c r="T44" s="155">
        <f t="shared" si="46"/>
        <v>8505</v>
      </c>
      <c r="U44" s="155">
        <f t="shared" si="47"/>
        <v>11070</v>
      </c>
      <c r="V44" s="155">
        <f t="shared" si="53"/>
        <v>13837.5</v>
      </c>
      <c r="W44" s="155">
        <f t="shared" si="59"/>
        <v>16605</v>
      </c>
      <c r="X44" s="155">
        <f t="shared" si="54"/>
        <v>19372.5</v>
      </c>
      <c r="Y44" s="155">
        <f t="shared" si="48"/>
        <v>22140</v>
      </c>
      <c r="Z44" s="155">
        <f t="shared" si="49"/>
        <v>24907.5</v>
      </c>
      <c r="AA44" s="155">
        <f t="shared" si="50"/>
        <v>24907.5</v>
      </c>
      <c r="AB44" s="155">
        <f t="shared" si="51"/>
        <v>24907.5</v>
      </c>
      <c r="AC44" s="155">
        <f>AB44+N44</f>
        <v>24907.5</v>
      </c>
    </row>
    <row r="45" spans="1:29" s="8" customFormat="1" ht="12.75" customHeight="1" x14ac:dyDescent="0.25">
      <c r="A45" s="625" t="s">
        <v>187</v>
      </c>
      <c r="B45" s="155" t="s">
        <v>20986</v>
      </c>
      <c r="C45" s="152">
        <v>20448.740000000002</v>
      </c>
      <c r="D45" s="152">
        <v>22396.240000000002</v>
      </c>
      <c r="E45" s="371">
        <v>22396.240000000002</v>
      </c>
      <c r="F45" s="152">
        <v>20448.740000000002</v>
      </c>
      <c r="G45" s="152">
        <v>20448.740000000002</v>
      </c>
      <c r="H45" s="152">
        <v>21422.49</v>
      </c>
      <c r="I45" s="152">
        <v>13632.5</v>
      </c>
      <c r="J45" s="152">
        <v>20448.740000000002</v>
      </c>
      <c r="K45" s="152">
        <v>20448.740000000002</v>
      </c>
      <c r="L45" s="152"/>
      <c r="M45" s="152"/>
      <c r="N45" s="152"/>
      <c r="O45" s="173" t="b">
        <f>A45=TRIM(VLOOKUP(A45,Financials!B:F,4,FALSE))</f>
        <v>0</v>
      </c>
      <c r="P45" s="175" t="str">
        <f t="shared" si="57"/>
        <v>414</v>
      </c>
      <c r="Q45" s="155" t="str">
        <f t="shared" si="60"/>
        <v>418 - System Development – Australia</v>
      </c>
      <c r="R45" s="155">
        <f t="shared" si="58"/>
        <v>20448.740000000002</v>
      </c>
      <c r="S45" s="155">
        <f t="shared" si="45"/>
        <v>42844.98</v>
      </c>
      <c r="T45" s="155">
        <f t="shared" si="46"/>
        <v>65241.22</v>
      </c>
      <c r="U45" s="155">
        <f t="shared" si="47"/>
        <v>85689.96</v>
      </c>
      <c r="V45" s="155">
        <f t="shared" si="53"/>
        <v>106138.70000000001</v>
      </c>
      <c r="W45" s="155">
        <f t="shared" si="59"/>
        <v>127561.19000000002</v>
      </c>
      <c r="X45" s="155">
        <f t="shared" si="54"/>
        <v>141193.69</v>
      </c>
      <c r="Y45" s="155">
        <f t="shared" si="48"/>
        <v>161642.43</v>
      </c>
      <c r="Z45" s="155">
        <f t="shared" si="49"/>
        <v>182091.16999999998</v>
      </c>
      <c r="AA45" s="155">
        <f t="shared" si="50"/>
        <v>182091.16999999998</v>
      </c>
      <c r="AB45" s="155">
        <f t="shared" si="51"/>
        <v>182091.16999999998</v>
      </c>
      <c r="AC45" s="155">
        <f t="shared" si="52"/>
        <v>182091.16999999998</v>
      </c>
    </row>
    <row r="46" spans="1:29" s="8" customFormat="1" ht="12.75" customHeight="1" x14ac:dyDescent="0.25">
      <c r="A46" s="175" t="str">
        <f t="shared" si="42"/>
        <v>416</v>
      </c>
      <c r="B46" s="155" t="s">
        <v>16645</v>
      </c>
      <c r="C46" s="152">
        <v>0</v>
      </c>
      <c r="D46" s="152">
        <v>0</v>
      </c>
      <c r="E46" s="548">
        <v>0</v>
      </c>
      <c r="F46" s="548">
        <v>0</v>
      </c>
      <c r="G46" s="548">
        <v>0</v>
      </c>
      <c r="H46" s="152">
        <v>0</v>
      </c>
      <c r="I46" s="152">
        <v>0</v>
      </c>
      <c r="J46" s="152">
        <v>0</v>
      </c>
      <c r="K46" s="152">
        <v>0</v>
      </c>
      <c r="L46" s="152"/>
      <c r="M46" s="152"/>
      <c r="N46" s="152"/>
      <c r="O46" s="173" t="b">
        <f>A46=TRIM(VLOOKUP(A46,Financials!B:F,4,FALSE))</f>
        <v>1</v>
      </c>
      <c r="P46" s="175" t="str">
        <f t="shared" si="57"/>
        <v>416</v>
      </c>
      <c r="Q46" s="155" t="str">
        <f t="shared" si="60"/>
        <v>416 - Depreciation</v>
      </c>
      <c r="R46" s="155">
        <f t="shared" si="58"/>
        <v>0</v>
      </c>
      <c r="S46" s="155">
        <f t="shared" si="45"/>
        <v>0</v>
      </c>
      <c r="T46" s="155">
        <f t="shared" si="46"/>
        <v>0</v>
      </c>
      <c r="U46" s="155">
        <f t="shared" si="47"/>
        <v>0</v>
      </c>
      <c r="V46" s="155">
        <f t="shared" si="53"/>
        <v>0</v>
      </c>
      <c r="W46" s="155">
        <f t="shared" si="59"/>
        <v>0</v>
      </c>
      <c r="X46" s="155">
        <f t="shared" si="54"/>
        <v>0</v>
      </c>
      <c r="Y46" s="155">
        <f t="shared" si="48"/>
        <v>0</v>
      </c>
      <c r="Z46" s="155">
        <f t="shared" si="49"/>
        <v>0</v>
      </c>
      <c r="AA46" s="155">
        <f t="shared" si="50"/>
        <v>0</v>
      </c>
      <c r="AB46" s="155">
        <f t="shared" si="51"/>
        <v>0</v>
      </c>
      <c r="AC46" s="13">
        <f t="shared" si="52"/>
        <v>0</v>
      </c>
    </row>
    <row r="47" spans="1:29" s="8" customFormat="1" ht="12.75" customHeight="1" x14ac:dyDescent="0.25">
      <c r="A47" s="175" t="str">
        <f t="shared" si="42"/>
        <v>417</v>
      </c>
      <c r="B47" s="155" t="s">
        <v>9943</v>
      </c>
      <c r="C47" s="152">
        <v>0</v>
      </c>
      <c r="D47" s="152">
        <v>0</v>
      </c>
      <c r="E47" s="548">
        <v>0</v>
      </c>
      <c r="F47" s="548">
        <v>0</v>
      </c>
      <c r="G47" s="548">
        <v>0</v>
      </c>
      <c r="H47" s="152">
        <v>0</v>
      </c>
      <c r="I47" s="152">
        <v>0</v>
      </c>
      <c r="J47" s="152">
        <v>0</v>
      </c>
      <c r="K47" s="152">
        <v>0</v>
      </c>
      <c r="L47" s="152"/>
      <c r="M47" s="152"/>
      <c r="N47" s="152"/>
      <c r="O47" s="173" t="e">
        <f>A47=TRIM(VLOOKUP(A47,Financials!B:F,4,FALSE))</f>
        <v>#N/A</v>
      </c>
      <c r="P47" s="175" t="str">
        <f t="shared" si="57"/>
        <v>417</v>
      </c>
      <c r="Q47" s="155" t="str">
        <f t="shared" si="60"/>
        <v>417 - Actuarial Fees</v>
      </c>
      <c r="R47" s="155">
        <f t="shared" si="58"/>
        <v>0</v>
      </c>
      <c r="S47" s="155">
        <f t="shared" si="45"/>
        <v>0</v>
      </c>
      <c r="T47" s="155">
        <f t="shared" si="46"/>
        <v>0</v>
      </c>
      <c r="U47" s="155">
        <f t="shared" si="47"/>
        <v>0</v>
      </c>
      <c r="V47" s="155">
        <f t="shared" si="53"/>
        <v>0</v>
      </c>
      <c r="W47" s="155">
        <f t="shared" si="59"/>
        <v>0</v>
      </c>
      <c r="X47" s="155">
        <f t="shared" si="54"/>
        <v>0</v>
      </c>
      <c r="Y47" s="155">
        <f t="shared" si="48"/>
        <v>0</v>
      </c>
      <c r="Z47" s="155">
        <f t="shared" si="49"/>
        <v>0</v>
      </c>
      <c r="AA47" s="155">
        <f t="shared" si="50"/>
        <v>0</v>
      </c>
      <c r="AB47" s="155">
        <f t="shared" si="51"/>
        <v>0</v>
      </c>
      <c r="AC47" s="13">
        <f t="shared" si="52"/>
        <v>0</v>
      </c>
    </row>
    <row r="48" spans="1:29" s="8" customFormat="1" ht="12.75" customHeight="1" x14ac:dyDescent="0.25">
      <c r="A48" s="175" t="str">
        <f t="shared" si="42"/>
        <v>419</v>
      </c>
      <c r="B48" s="155" t="s">
        <v>15018</v>
      </c>
      <c r="C48" s="152">
        <v>0</v>
      </c>
      <c r="D48" s="152">
        <v>0</v>
      </c>
      <c r="E48" s="548">
        <v>0</v>
      </c>
      <c r="F48" s="548">
        <v>0</v>
      </c>
      <c r="G48" s="548">
        <v>0</v>
      </c>
      <c r="H48" s="152">
        <v>0</v>
      </c>
      <c r="I48" s="152">
        <v>0</v>
      </c>
      <c r="J48" s="152">
        <v>0</v>
      </c>
      <c r="K48" s="152">
        <v>0</v>
      </c>
      <c r="L48" s="152"/>
      <c r="M48" s="152"/>
      <c r="N48" s="152"/>
      <c r="O48" s="173" t="b">
        <f>A48=TRIM(VLOOKUP(A48,Financials!B:F,4,FALSE))</f>
        <v>0</v>
      </c>
      <c r="P48" s="175" t="str">
        <f t="shared" si="57"/>
        <v>419</v>
      </c>
      <c r="Q48" s="155" t="str">
        <f t="shared" si="60"/>
        <v>419 - System Development - Offshore</v>
      </c>
      <c r="R48" s="155">
        <f t="shared" si="58"/>
        <v>0</v>
      </c>
      <c r="S48" s="155">
        <f t="shared" si="45"/>
        <v>0</v>
      </c>
      <c r="T48" s="155">
        <f t="shared" si="46"/>
        <v>0</v>
      </c>
      <c r="U48" s="155">
        <f t="shared" si="47"/>
        <v>0</v>
      </c>
      <c r="V48" s="155">
        <f t="shared" si="53"/>
        <v>0</v>
      </c>
      <c r="W48" s="155">
        <f t="shared" si="59"/>
        <v>0</v>
      </c>
      <c r="X48" s="155">
        <f t="shared" si="54"/>
        <v>0</v>
      </c>
      <c r="Y48" s="155">
        <f t="shared" si="48"/>
        <v>0</v>
      </c>
      <c r="Z48" s="155">
        <f t="shared" si="49"/>
        <v>0</v>
      </c>
      <c r="AA48" s="155">
        <f t="shared" si="50"/>
        <v>0</v>
      </c>
      <c r="AB48" s="155">
        <f t="shared" si="51"/>
        <v>0</v>
      </c>
      <c r="AC48" s="13">
        <f t="shared" si="52"/>
        <v>0</v>
      </c>
    </row>
    <row r="49" spans="1:29" s="8" customFormat="1" ht="13.5" customHeight="1" x14ac:dyDescent="0.25">
      <c r="A49" s="175" t="str">
        <f t="shared" si="42"/>
        <v>425</v>
      </c>
      <c r="B49" s="155" t="s">
        <v>9944</v>
      </c>
      <c r="C49" s="152">
        <v>0</v>
      </c>
      <c r="D49" s="152">
        <v>0</v>
      </c>
      <c r="E49" s="548">
        <v>0</v>
      </c>
      <c r="F49" s="548">
        <v>0</v>
      </c>
      <c r="G49" s="548">
        <v>0</v>
      </c>
      <c r="H49" s="152">
        <v>0</v>
      </c>
      <c r="I49" s="152">
        <v>0</v>
      </c>
      <c r="J49" s="152">
        <v>0</v>
      </c>
      <c r="K49" s="152">
        <v>0</v>
      </c>
      <c r="L49" s="152"/>
      <c r="M49" s="152"/>
      <c r="N49" s="152"/>
      <c r="O49" s="173" t="b">
        <f>A49=TRIM(VLOOKUP(A49,Financials!B:F,4,FALSE))</f>
        <v>1</v>
      </c>
      <c r="P49" s="175" t="str">
        <f t="shared" si="57"/>
        <v>425</v>
      </c>
      <c r="Q49" s="155" t="str">
        <f t="shared" si="60"/>
        <v>425 - Freight &amp; Courier</v>
      </c>
      <c r="R49" s="155">
        <f t="shared" si="58"/>
        <v>0</v>
      </c>
      <c r="S49" s="155">
        <f t="shared" si="45"/>
        <v>0</v>
      </c>
      <c r="T49" s="155">
        <f t="shared" si="46"/>
        <v>0</v>
      </c>
      <c r="U49" s="155">
        <f t="shared" si="47"/>
        <v>0</v>
      </c>
      <c r="V49" s="155">
        <f t="shared" si="53"/>
        <v>0</v>
      </c>
      <c r="W49" s="155">
        <f t="shared" si="59"/>
        <v>0</v>
      </c>
      <c r="X49" s="155">
        <f t="shared" si="54"/>
        <v>0</v>
      </c>
      <c r="Y49" s="155">
        <f t="shared" si="48"/>
        <v>0</v>
      </c>
      <c r="Z49" s="155">
        <f t="shared" si="49"/>
        <v>0</v>
      </c>
      <c r="AA49" s="155">
        <f t="shared" si="50"/>
        <v>0</v>
      </c>
      <c r="AB49" s="155">
        <f t="shared" si="51"/>
        <v>0</v>
      </c>
      <c r="AC49" s="13">
        <f t="shared" si="52"/>
        <v>0</v>
      </c>
    </row>
    <row r="50" spans="1:29" s="8" customFormat="1" ht="12.75" customHeight="1" x14ac:dyDescent="0.25">
      <c r="A50" s="175" t="str">
        <f t="shared" si="42"/>
        <v>429</v>
      </c>
      <c r="B50" s="155" t="s">
        <v>193</v>
      </c>
      <c r="C50" s="152">
        <v>0</v>
      </c>
      <c r="D50" s="152">
        <v>0</v>
      </c>
      <c r="E50" s="548">
        <v>0</v>
      </c>
      <c r="F50" s="548">
        <v>0</v>
      </c>
      <c r="G50" s="548">
        <v>0</v>
      </c>
      <c r="H50" s="152">
        <v>0</v>
      </c>
      <c r="I50" s="152">
        <v>0</v>
      </c>
      <c r="J50" s="152">
        <v>0</v>
      </c>
      <c r="K50" s="152">
        <v>0</v>
      </c>
      <c r="L50" s="152"/>
      <c r="M50" s="152"/>
      <c r="N50" s="152"/>
      <c r="O50" s="173" t="e">
        <f>A50=TRIM(VLOOKUP(A50,Financials!B:F,4,FALSE))</f>
        <v>#N/A</v>
      </c>
      <c r="P50" s="175" t="str">
        <f t="shared" si="57"/>
        <v>429</v>
      </c>
      <c r="Q50" s="155" t="str">
        <f t="shared" si="60"/>
        <v>429 - General Expenses</v>
      </c>
      <c r="R50" s="155">
        <f t="shared" si="58"/>
        <v>0</v>
      </c>
      <c r="S50" s="155">
        <f t="shared" si="45"/>
        <v>0</v>
      </c>
      <c r="T50" s="155">
        <f t="shared" si="46"/>
        <v>0</v>
      </c>
      <c r="U50" s="155">
        <f t="shared" si="47"/>
        <v>0</v>
      </c>
      <c r="V50" s="155">
        <f t="shared" si="53"/>
        <v>0</v>
      </c>
      <c r="W50" s="155">
        <f t="shared" si="59"/>
        <v>0</v>
      </c>
      <c r="X50" s="155">
        <f t="shared" si="54"/>
        <v>0</v>
      </c>
      <c r="Y50" s="155">
        <f t="shared" si="48"/>
        <v>0</v>
      </c>
      <c r="Z50" s="155">
        <f t="shared" si="49"/>
        <v>0</v>
      </c>
      <c r="AA50" s="155">
        <f t="shared" si="50"/>
        <v>0</v>
      </c>
      <c r="AB50" s="155">
        <f t="shared" si="51"/>
        <v>0</v>
      </c>
      <c r="AC50" s="13">
        <f t="shared" si="52"/>
        <v>0</v>
      </c>
    </row>
    <row r="51" spans="1:29" s="8" customFormat="1" ht="12.75" customHeight="1" x14ac:dyDescent="0.25">
      <c r="A51" s="175" t="str">
        <f t="shared" si="42"/>
        <v>420</v>
      </c>
      <c r="B51" s="155" t="s">
        <v>74</v>
      </c>
      <c r="C51" s="152">
        <v>0</v>
      </c>
      <c r="D51" s="152">
        <v>0</v>
      </c>
      <c r="E51" s="548">
        <v>0</v>
      </c>
      <c r="F51" s="548">
        <v>0</v>
      </c>
      <c r="G51" s="548">
        <v>0</v>
      </c>
      <c r="H51" s="152">
        <v>0</v>
      </c>
      <c r="I51" s="152">
        <v>0</v>
      </c>
      <c r="J51" s="152">
        <v>0</v>
      </c>
      <c r="K51" s="152">
        <v>0</v>
      </c>
      <c r="L51" s="152"/>
      <c r="M51" s="152"/>
      <c r="N51" s="152"/>
      <c r="O51" s="173" t="b">
        <f>A51=TRIM(VLOOKUP(A51,Financials!B:F,4,FALSE))</f>
        <v>1</v>
      </c>
      <c r="P51" s="175" t="str">
        <f t="shared" si="57"/>
        <v>420</v>
      </c>
      <c r="Q51" s="155" t="str">
        <f t="shared" si="60"/>
        <v>420 - Entertainment</v>
      </c>
      <c r="R51" s="155">
        <f t="shared" si="58"/>
        <v>0</v>
      </c>
      <c r="S51" s="155">
        <f t="shared" si="45"/>
        <v>0</v>
      </c>
      <c r="T51" s="155">
        <f t="shared" si="46"/>
        <v>0</v>
      </c>
      <c r="U51" s="155">
        <f t="shared" si="47"/>
        <v>0</v>
      </c>
      <c r="V51" s="155">
        <f t="shared" si="53"/>
        <v>0</v>
      </c>
      <c r="W51" s="155">
        <f t="shared" si="59"/>
        <v>0</v>
      </c>
      <c r="X51" s="155">
        <f t="shared" si="54"/>
        <v>0</v>
      </c>
      <c r="Y51" s="155">
        <f t="shared" si="48"/>
        <v>0</v>
      </c>
      <c r="Z51" s="155">
        <f t="shared" si="49"/>
        <v>0</v>
      </c>
      <c r="AA51" s="155">
        <f t="shared" si="50"/>
        <v>0</v>
      </c>
      <c r="AB51" s="155">
        <f t="shared" si="51"/>
        <v>0</v>
      </c>
      <c r="AC51" s="13">
        <f t="shared" si="52"/>
        <v>0</v>
      </c>
    </row>
    <row r="52" spans="1:29" s="8" customFormat="1" ht="12.75" customHeight="1" x14ac:dyDescent="0.25">
      <c r="A52" s="175" t="str">
        <f t="shared" si="42"/>
        <v>430</v>
      </c>
      <c r="B52" s="155" t="s">
        <v>9945</v>
      </c>
      <c r="C52" s="152">
        <v>0</v>
      </c>
      <c r="D52" s="152">
        <v>0</v>
      </c>
      <c r="E52" s="548">
        <v>0</v>
      </c>
      <c r="F52" s="548">
        <v>0</v>
      </c>
      <c r="G52" s="548">
        <v>0</v>
      </c>
      <c r="H52" s="152">
        <v>0</v>
      </c>
      <c r="I52" s="152">
        <v>0</v>
      </c>
      <c r="J52" s="152">
        <v>0</v>
      </c>
      <c r="K52" s="152">
        <v>7342.89</v>
      </c>
      <c r="L52" s="152"/>
      <c r="M52" s="152"/>
      <c r="N52" s="152"/>
      <c r="O52" s="173" t="b">
        <f>A52=TRIM(VLOOKUP(A52,Financials!B:F,4,FALSE))</f>
        <v>1</v>
      </c>
      <c r="P52" s="175" t="str">
        <f t="shared" si="57"/>
        <v>430</v>
      </c>
      <c r="Q52" s="155" t="str">
        <f t="shared" si="60"/>
        <v>430 - Claims Contribution</v>
      </c>
      <c r="R52" s="155">
        <f t="shared" si="58"/>
        <v>0</v>
      </c>
      <c r="S52" s="155">
        <f t="shared" si="45"/>
        <v>0</v>
      </c>
      <c r="T52" s="155">
        <f t="shared" si="46"/>
        <v>0</v>
      </c>
      <c r="U52" s="155">
        <f t="shared" si="47"/>
        <v>0</v>
      </c>
      <c r="V52" s="155">
        <f t="shared" si="53"/>
        <v>0</v>
      </c>
      <c r="W52" s="155">
        <f t="shared" si="59"/>
        <v>0</v>
      </c>
      <c r="X52" s="155">
        <f t="shared" si="54"/>
        <v>0</v>
      </c>
      <c r="Y52" s="155">
        <f t="shared" si="48"/>
        <v>0</v>
      </c>
      <c r="Z52" s="155">
        <f t="shared" si="49"/>
        <v>7342.89</v>
      </c>
      <c r="AA52" s="155">
        <f t="shared" si="50"/>
        <v>7342.89</v>
      </c>
      <c r="AB52" s="155">
        <f t="shared" si="51"/>
        <v>7342.89</v>
      </c>
      <c r="AC52" s="13">
        <f t="shared" si="52"/>
        <v>7342.89</v>
      </c>
    </row>
    <row r="53" spans="1:29" s="8" customFormat="1" ht="12.75" customHeight="1" x14ac:dyDescent="0.25">
      <c r="A53" s="175" t="str">
        <f t="shared" si="42"/>
        <v>484</v>
      </c>
      <c r="B53" s="13" t="s">
        <v>22098</v>
      </c>
      <c r="C53" s="152">
        <v>0</v>
      </c>
      <c r="D53" s="152">
        <v>667.36</v>
      </c>
      <c r="E53" s="548">
        <v>-1721.09</v>
      </c>
      <c r="F53" s="548">
        <v>0</v>
      </c>
      <c r="G53" s="152">
        <v>-363.64</v>
      </c>
      <c r="H53" s="152">
        <v>621.91</v>
      </c>
      <c r="I53" s="152">
        <v>9.27</v>
      </c>
      <c r="J53" s="152">
        <v>0</v>
      </c>
      <c r="K53" s="152">
        <v>-363.64</v>
      </c>
      <c r="L53" s="152"/>
      <c r="M53" s="152"/>
      <c r="N53" s="152"/>
      <c r="O53" s="173" t="b">
        <f>A53=TRIM(VLOOKUP(A53,Financials!B:F,4,FALSE))</f>
        <v>1</v>
      </c>
      <c r="P53" s="175" t="str">
        <f t="shared" si="57"/>
        <v>484</v>
      </c>
      <c r="Q53" s="155" t="str">
        <f t="shared" si="60"/>
        <v>484 - Collection Expense</v>
      </c>
      <c r="R53" s="155">
        <f t="shared" ref="R53" si="61">C53</f>
        <v>0</v>
      </c>
      <c r="S53" s="155">
        <f t="shared" ref="S53" si="62">R53+D53</f>
        <v>667.36</v>
      </c>
      <c r="T53" s="155">
        <f t="shared" ref="T53" si="63">S53+E53</f>
        <v>-1053.73</v>
      </c>
      <c r="U53" s="155">
        <f t="shared" ref="U53" si="64">T53+F53</f>
        <v>-1053.73</v>
      </c>
      <c r="V53" s="155">
        <f t="shared" ref="V53" si="65">U53+G53</f>
        <v>-1417.37</v>
      </c>
      <c r="W53" s="155">
        <f t="shared" ref="W53" si="66">V53+H53</f>
        <v>-795.45999999999992</v>
      </c>
      <c r="X53" s="155">
        <f t="shared" ref="X53" si="67">W53+I53</f>
        <v>-786.18999999999994</v>
      </c>
      <c r="Y53" s="155">
        <f t="shared" ref="Y53" si="68">X53+J53</f>
        <v>-786.18999999999994</v>
      </c>
      <c r="Z53" s="155">
        <f t="shared" ref="Z53" si="69">Y53+K53</f>
        <v>-1149.83</v>
      </c>
      <c r="AA53" s="155">
        <f t="shared" ref="AA53" si="70">Z53+L53</f>
        <v>-1149.83</v>
      </c>
      <c r="AB53" s="155">
        <f t="shared" ref="AB53" si="71">AA53+M53</f>
        <v>-1149.83</v>
      </c>
      <c r="AC53" s="13">
        <f t="shared" ref="AC53" si="72">AB53+N53</f>
        <v>-1149.83</v>
      </c>
    </row>
    <row r="54" spans="1:29" s="8" customFormat="1" ht="12.75" customHeight="1" x14ac:dyDescent="0.25">
      <c r="A54" s="175" t="str">
        <f t="shared" si="42"/>
        <v>431</v>
      </c>
      <c r="B54" s="155" t="s">
        <v>9946</v>
      </c>
      <c r="C54" s="152">
        <v>0</v>
      </c>
      <c r="D54" s="152">
        <v>0</v>
      </c>
      <c r="E54" s="548">
        <v>0</v>
      </c>
      <c r="F54" s="548">
        <v>0</v>
      </c>
      <c r="G54" s="548">
        <v>0</v>
      </c>
      <c r="H54" s="152">
        <v>0</v>
      </c>
      <c r="I54" s="152">
        <v>0</v>
      </c>
      <c r="J54" s="152">
        <v>0</v>
      </c>
      <c r="K54" s="152">
        <v>0</v>
      </c>
      <c r="L54" s="152"/>
      <c r="M54" s="152"/>
      <c r="N54" s="152"/>
      <c r="O54" s="173" t="b">
        <f>A54=TRIM(VLOOKUP(A54,Financials!B:F,4,FALSE))</f>
        <v>1</v>
      </c>
      <c r="P54" s="175" t="str">
        <f t="shared" si="57"/>
        <v>431</v>
      </c>
      <c r="Q54" s="155" t="str">
        <f t="shared" si="60"/>
        <v>431 - Donation</v>
      </c>
      <c r="R54" s="155">
        <f t="shared" si="58"/>
        <v>0</v>
      </c>
      <c r="S54" s="155">
        <f t="shared" si="45"/>
        <v>0</v>
      </c>
      <c r="T54" s="155">
        <f t="shared" si="46"/>
        <v>0</v>
      </c>
      <c r="U54" s="155">
        <f t="shared" si="47"/>
        <v>0</v>
      </c>
      <c r="V54" s="155">
        <f t="shared" si="53"/>
        <v>0</v>
      </c>
      <c r="W54" s="155">
        <f t="shared" si="59"/>
        <v>0</v>
      </c>
      <c r="X54" s="155">
        <f t="shared" si="54"/>
        <v>0</v>
      </c>
      <c r="Y54" s="155">
        <f t="shared" si="48"/>
        <v>0</v>
      </c>
      <c r="Z54" s="155">
        <f t="shared" si="49"/>
        <v>0</v>
      </c>
      <c r="AA54" s="155">
        <f t="shared" si="50"/>
        <v>0</v>
      </c>
      <c r="AB54" s="155">
        <f t="shared" si="51"/>
        <v>0</v>
      </c>
      <c r="AC54" s="13">
        <f t="shared" si="52"/>
        <v>0</v>
      </c>
    </row>
    <row r="55" spans="1:29" s="8" customFormat="1" ht="12.75" customHeight="1" x14ac:dyDescent="0.25">
      <c r="A55" s="175" t="str">
        <f>LEFT(B55,3)</f>
        <v>433</v>
      </c>
      <c r="B55" s="155" t="s">
        <v>21159</v>
      </c>
      <c r="C55" s="152">
        <v>0</v>
      </c>
      <c r="D55" s="152">
        <v>0</v>
      </c>
      <c r="E55" s="548">
        <v>0</v>
      </c>
      <c r="F55" s="548">
        <v>0</v>
      </c>
      <c r="G55" s="548">
        <v>0</v>
      </c>
      <c r="H55" s="152">
        <v>0</v>
      </c>
      <c r="I55" s="152">
        <v>1592.95</v>
      </c>
      <c r="J55" s="152">
        <v>0</v>
      </c>
      <c r="K55" s="152">
        <v>0</v>
      </c>
      <c r="L55" s="152"/>
      <c r="M55" s="152"/>
      <c r="N55" s="152"/>
      <c r="O55" s="173" t="b">
        <f>A55=TRIM(VLOOKUP(A55,Financials!B:F,4,FALSE))</f>
        <v>1</v>
      </c>
      <c r="P55" s="175" t="str">
        <f>A55</f>
        <v>433</v>
      </c>
      <c r="Q55" s="155" t="str">
        <f>B55</f>
        <v>433 - Insurance</v>
      </c>
      <c r="R55" s="155">
        <f>C55</f>
        <v>0</v>
      </c>
      <c r="S55" s="155">
        <f>R55+D55</f>
        <v>0</v>
      </c>
      <c r="T55" s="155">
        <f>S55+E55</f>
        <v>0</v>
      </c>
      <c r="U55" s="155">
        <f>T55+F55</f>
        <v>0</v>
      </c>
      <c r="V55" s="155">
        <f>U55+G55</f>
        <v>0</v>
      </c>
      <c r="W55" s="155">
        <f>V55+H55</f>
        <v>0</v>
      </c>
      <c r="X55" s="155">
        <f t="shared" si="54"/>
        <v>1592.95</v>
      </c>
      <c r="Y55" s="155">
        <f>X55+J55</f>
        <v>1592.95</v>
      </c>
      <c r="Z55" s="155">
        <f>Y55+K55</f>
        <v>1592.95</v>
      </c>
      <c r="AA55" s="155">
        <f>Z55+L55</f>
        <v>1592.95</v>
      </c>
      <c r="AB55" s="155">
        <f>AA55+M55</f>
        <v>1592.95</v>
      </c>
      <c r="AC55" s="13">
        <f>AB55+N55</f>
        <v>1592.95</v>
      </c>
    </row>
    <row r="56" spans="1:29" s="8" customFormat="1" ht="12.75" customHeight="1" x14ac:dyDescent="0.25">
      <c r="A56" s="175" t="str">
        <f t="shared" si="42"/>
        <v>440</v>
      </c>
      <c r="B56" s="155" t="s">
        <v>20780</v>
      </c>
      <c r="C56" s="152">
        <v>833.33</v>
      </c>
      <c r="D56" s="152">
        <v>833.33</v>
      </c>
      <c r="E56" s="548">
        <v>833.33</v>
      </c>
      <c r="F56" s="32">
        <v>833.33</v>
      </c>
      <c r="G56" s="152">
        <v>833.33</v>
      </c>
      <c r="H56" s="152">
        <v>833.33</v>
      </c>
      <c r="I56" s="152">
        <v>833.33</v>
      </c>
      <c r="J56" s="152">
        <v>833.33</v>
      </c>
      <c r="K56" s="152">
        <v>833.33</v>
      </c>
      <c r="L56" s="152"/>
      <c r="M56" s="152"/>
      <c r="N56" s="152"/>
      <c r="O56" s="173" t="b">
        <f>A56=TRIM(VLOOKUP(A56,Financials!B:F,4,FALSE))</f>
        <v>1</v>
      </c>
      <c r="P56" s="175" t="str">
        <f t="shared" si="57"/>
        <v>440</v>
      </c>
      <c r="Q56" s="155" t="str">
        <f t="shared" si="60"/>
        <v>440 - Insurer License Fees Paid</v>
      </c>
      <c r="R56" s="155">
        <f t="shared" si="58"/>
        <v>833.33</v>
      </c>
      <c r="S56" s="155">
        <f t="shared" si="45"/>
        <v>1666.66</v>
      </c>
      <c r="T56" s="155">
        <f t="shared" si="46"/>
        <v>2499.9900000000002</v>
      </c>
      <c r="U56" s="155">
        <f t="shared" si="47"/>
        <v>3333.32</v>
      </c>
      <c r="V56" s="155">
        <f t="shared" si="53"/>
        <v>4166.6500000000005</v>
      </c>
      <c r="W56" s="155">
        <f t="shared" si="59"/>
        <v>4999.9800000000005</v>
      </c>
      <c r="X56" s="155">
        <f t="shared" si="54"/>
        <v>5833.31</v>
      </c>
      <c r="Y56" s="155">
        <f t="shared" si="48"/>
        <v>6666.64</v>
      </c>
      <c r="Z56" s="155">
        <f t="shared" si="49"/>
        <v>7499.97</v>
      </c>
      <c r="AA56" s="155">
        <f t="shared" si="50"/>
        <v>7499.97</v>
      </c>
      <c r="AB56" s="155">
        <f t="shared" si="51"/>
        <v>7499.97</v>
      </c>
      <c r="AC56" s="13">
        <f t="shared" si="52"/>
        <v>7499.97</v>
      </c>
    </row>
    <row r="57" spans="1:29" s="8" customFormat="1" ht="12.75" customHeight="1" x14ac:dyDescent="0.25">
      <c r="A57" s="175" t="str">
        <f t="shared" si="42"/>
        <v>438</v>
      </c>
      <c r="B57" s="155" t="s">
        <v>21628</v>
      </c>
      <c r="C57" s="152">
        <v>0</v>
      </c>
      <c r="D57" s="152">
        <v>0</v>
      </c>
      <c r="E57" s="548">
        <v>0</v>
      </c>
      <c r="F57" s="32">
        <v>29322.74</v>
      </c>
      <c r="G57" s="548">
        <v>0</v>
      </c>
      <c r="H57" s="152">
        <v>34970.629999999997</v>
      </c>
      <c r="I57" s="152">
        <v>0</v>
      </c>
      <c r="J57" s="152">
        <v>0</v>
      </c>
      <c r="K57" s="152">
        <v>0</v>
      </c>
      <c r="L57" s="152"/>
      <c r="M57" s="152"/>
      <c r="N57" s="152"/>
      <c r="O57" s="173" t="b">
        <f>A57=TRIM(VLOOKUP(A57,Financials!B:F,4,FALSE))</f>
        <v>1</v>
      </c>
      <c r="P57" s="175" t="str">
        <f t="shared" si="57"/>
        <v>438</v>
      </c>
      <c r="Q57" s="155" t="str">
        <f t="shared" si="60"/>
        <v>438 - Interest Expense - Leveton</v>
      </c>
      <c r="R57" s="155">
        <f>C57</f>
        <v>0</v>
      </c>
      <c r="S57" s="155">
        <f t="shared" ref="S57:X59" si="73">R57+D57</f>
        <v>0</v>
      </c>
      <c r="T57" s="155">
        <f t="shared" si="73"/>
        <v>0</v>
      </c>
      <c r="U57" s="155">
        <f t="shared" si="73"/>
        <v>29322.74</v>
      </c>
      <c r="V57" s="155">
        <f t="shared" si="73"/>
        <v>29322.74</v>
      </c>
      <c r="W57" s="155">
        <f t="shared" si="73"/>
        <v>64293.369999999995</v>
      </c>
      <c r="X57" s="155">
        <f t="shared" si="73"/>
        <v>64293.369999999995</v>
      </c>
      <c r="Y57" s="155">
        <f t="shared" ref="Y57:AC59" si="74">X57+J57</f>
        <v>64293.369999999995</v>
      </c>
      <c r="Z57" s="155">
        <f t="shared" si="74"/>
        <v>64293.369999999995</v>
      </c>
      <c r="AA57" s="155">
        <f t="shared" si="74"/>
        <v>64293.369999999995</v>
      </c>
      <c r="AB57" s="155">
        <f t="shared" si="74"/>
        <v>64293.369999999995</v>
      </c>
      <c r="AC57" s="13">
        <f t="shared" si="74"/>
        <v>64293.369999999995</v>
      </c>
    </row>
    <row r="58" spans="1:29" s="8" customFormat="1" ht="12.75" customHeight="1" x14ac:dyDescent="0.25">
      <c r="A58" s="175" t="str">
        <f t="shared" si="42"/>
        <v>439</v>
      </c>
      <c r="B58" s="155" t="s">
        <v>17105</v>
      </c>
      <c r="C58" s="152">
        <v>0</v>
      </c>
      <c r="D58" s="152">
        <v>0</v>
      </c>
      <c r="E58" s="548">
        <v>0</v>
      </c>
      <c r="F58" s="32">
        <v>642.74</v>
      </c>
      <c r="G58" s="548">
        <v>0</v>
      </c>
      <c r="H58" s="152">
        <v>455.34</v>
      </c>
      <c r="I58" s="152">
        <v>0</v>
      </c>
      <c r="J58" s="152">
        <v>0</v>
      </c>
      <c r="K58" s="152">
        <v>0</v>
      </c>
      <c r="L58" s="152"/>
      <c r="M58" s="152"/>
      <c r="N58" s="152"/>
      <c r="O58" s="173" t="b">
        <f>A58=TRIM(VLOOKUP(A58,Financials!B:F,4,FALSE))</f>
        <v>1</v>
      </c>
      <c r="P58" s="487" t="str">
        <f t="shared" si="57"/>
        <v>439</v>
      </c>
      <c r="Q58" s="155" t="str">
        <f t="shared" si="60"/>
        <v>439 - Interest Expense - First Loss</v>
      </c>
      <c r="R58" s="155">
        <f>C58</f>
        <v>0</v>
      </c>
      <c r="S58" s="155">
        <f t="shared" si="73"/>
        <v>0</v>
      </c>
      <c r="T58" s="155">
        <f t="shared" si="73"/>
        <v>0</v>
      </c>
      <c r="U58" s="155">
        <f t="shared" si="73"/>
        <v>642.74</v>
      </c>
      <c r="V58" s="155">
        <f t="shared" si="73"/>
        <v>642.74</v>
      </c>
      <c r="W58" s="155">
        <f t="shared" si="73"/>
        <v>1098.08</v>
      </c>
      <c r="X58" s="155">
        <f>W58+I57</f>
        <v>1098.08</v>
      </c>
      <c r="Y58" s="155">
        <f t="shared" si="74"/>
        <v>1098.08</v>
      </c>
      <c r="Z58" s="155">
        <f t="shared" si="74"/>
        <v>1098.08</v>
      </c>
      <c r="AA58" s="155">
        <f t="shared" si="74"/>
        <v>1098.08</v>
      </c>
      <c r="AB58" s="155">
        <f t="shared" si="74"/>
        <v>1098.08</v>
      </c>
      <c r="AC58" s="13">
        <f t="shared" si="74"/>
        <v>1098.08</v>
      </c>
    </row>
    <row r="59" spans="1:29" s="8" customFormat="1" ht="12.75" customHeight="1" x14ac:dyDescent="0.25">
      <c r="A59" s="487">
        <v>436</v>
      </c>
      <c r="B59" s="155" t="s">
        <v>21627</v>
      </c>
      <c r="C59" s="152">
        <v>92.17</v>
      </c>
      <c r="D59" s="152">
        <v>0</v>
      </c>
      <c r="E59" s="548">
        <v>0</v>
      </c>
      <c r="F59" s="32">
        <v>19825.37</v>
      </c>
      <c r="G59" s="548">
        <v>0</v>
      </c>
      <c r="H59" s="152">
        <v>19825.37</v>
      </c>
      <c r="I59" s="152">
        <v>0</v>
      </c>
      <c r="J59" s="152">
        <v>0</v>
      </c>
      <c r="K59" s="152">
        <v>0</v>
      </c>
      <c r="L59" s="152"/>
      <c r="M59" s="152"/>
      <c r="N59" s="152"/>
      <c r="O59" s="173" t="b">
        <f>A59=TRIM(VLOOKUP(A59,Financials!B:F,4,FALSE))</f>
        <v>0</v>
      </c>
      <c r="P59" s="487">
        <v>436</v>
      </c>
      <c r="Q59" s="155" t="s">
        <v>21627</v>
      </c>
      <c r="R59" s="155">
        <f>C59</f>
        <v>92.17</v>
      </c>
      <c r="S59" s="155">
        <f t="shared" si="73"/>
        <v>92.17</v>
      </c>
      <c r="T59" s="155">
        <f t="shared" si="73"/>
        <v>92.17</v>
      </c>
      <c r="U59" s="155">
        <f t="shared" si="73"/>
        <v>19917.539999999997</v>
      </c>
      <c r="V59" s="155">
        <f t="shared" si="73"/>
        <v>19917.539999999997</v>
      </c>
      <c r="W59" s="155">
        <f t="shared" si="73"/>
        <v>39742.909999999996</v>
      </c>
      <c r="X59" s="155">
        <f t="shared" si="54"/>
        <v>39742.909999999996</v>
      </c>
      <c r="Y59" s="155">
        <f t="shared" si="74"/>
        <v>39742.909999999996</v>
      </c>
      <c r="Z59" s="155">
        <f t="shared" si="74"/>
        <v>39742.909999999996</v>
      </c>
      <c r="AA59" s="155">
        <f t="shared" si="74"/>
        <v>39742.909999999996</v>
      </c>
      <c r="AB59" s="155">
        <f t="shared" si="74"/>
        <v>39742.909999999996</v>
      </c>
      <c r="AC59" s="13">
        <f t="shared" si="74"/>
        <v>39742.909999999996</v>
      </c>
    </row>
    <row r="60" spans="1:29" s="8" customFormat="1" ht="12.75" customHeight="1" x14ac:dyDescent="0.25">
      <c r="A60" s="175" t="str">
        <f t="shared" si="42"/>
        <v>441</v>
      </c>
      <c r="B60" s="155" t="s">
        <v>75</v>
      </c>
      <c r="C60" s="152">
        <v>0</v>
      </c>
      <c r="D60" s="152">
        <v>0</v>
      </c>
      <c r="E60" s="548">
        <v>0</v>
      </c>
      <c r="F60" s="548">
        <v>0</v>
      </c>
      <c r="G60" s="548">
        <v>0</v>
      </c>
      <c r="H60" s="152">
        <v>0</v>
      </c>
      <c r="I60" s="152">
        <v>0</v>
      </c>
      <c r="J60" s="152">
        <v>0</v>
      </c>
      <c r="K60" s="152">
        <v>0</v>
      </c>
      <c r="L60" s="152"/>
      <c r="M60" s="152"/>
      <c r="N60" s="152"/>
      <c r="O60" s="173" t="b">
        <f>A60=TRIM(VLOOKUP(A60,Financials!B:F,4,FALSE))</f>
        <v>1</v>
      </c>
      <c r="P60" s="175" t="str">
        <f t="shared" si="57"/>
        <v>441</v>
      </c>
      <c r="Q60" s="155" t="str">
        <f t="shared" si="60"/>
        <v>441 - Legal expenses</v>
      </c>
      <c r="R60" s="155">
        <f t="shared" si="58"/>
        <v>0</v>
      </c>
      <c r="S60" s="155">
        <f t="shared" si="45"/>
        <v>0</v>
      </c>
      <c r="T60" s="155">
        <f t="shared" si="46"/>
        <v>0</v>
      </c>
      <c r="U60" s="155">
        <f t="shared" si="47"/>
        <v>0</v>
      </c>
      <c r="V60" s="155">
        <f t="shared" si="53"/>
        <v>0</v>
      </c>
      <c r="W60" s="155">
        <f t="shared" si="59"/>
        <v>0</v>
      </c>
      <c r="X60" s="155">
        <f t="shared" si="54"/>
        <v>0</v>
      </c>
      <c r="Y60" s="155">
        <f t="shared" si="48"/>
        <v>0</v>
      </c>
      <c r="Z60" s="155">
        <f t="shared" si="49"/>
        <v>0</v>
      </c>
      <c r="AA60" s="155">
        <f t="shared" si="50"/>
        <v>0</v>
      </c>
      <c r="AB60" s="155">
        <f t="shared" si="51"/>
        <v>0</v>
      </c>
      <c r="AC60" s="13">
        <f t="shared" si="52"/>
        <v>0</v>
      </c>
    </row>
    <row r="61" spans="1:29" s="8" customFormat="1" ht="12.6" customHeight="1" x14ac:dyDescent="0.25">
      <c r="A61" s="175" t="str">
        <f t="shared" si="42"/>
        <v>446</v>
      </c>
      <c r="B61" s="155" t="s">
        <v>76</v>
      </c>
      <c r="C61" s="152">
        <v>121.25</v>
      </c>
      <c r="D61" s="152">
        <v>1100</v>
      </c>
      <c r="E61" s="548">
        <v>260.61</v>
      </c>
      <c r="F61" s="32">
        <v>167.6</v>
      </c>
      <c r="G61" s="548">
        <v>0</v>
      </c>
      <c r="H61" s="152">
        <v>0</v>
      </c>
      <c r="I61" s="152">
        <v>0</v>
      </c>
      <c r="J61" s="152">
        <v>0</v>
      </c>
      <c r="K61" s="152">
        <v>0</v>
      </c>
      <c r="L61" s="152"/>
      <c r="M61" s="152"/>
      <c r="N61" s="152"/>
      <c r="O61" s="173" t="b">
        <f>A61=TRIM(VLOOKUP(A61,Financials!B:F,4,FALSE))</f>
        <v>1</v>
      </c>
      <c r="P61" s="175" t="str">
        <f t="shared" si="57"/>
        <v>446</v>
      </c>
      <c r="Q61" s="155" t="str">
        <f t="shared" si="60"/>
        <v>446 - Marketing</v>
      </c>
      <c r="R61" s="155">
        <f t="shared" si="58"/>
        <v>121.25</v>
      </c>
      <c r="S61" s="155">
        <f t="shared" si="45"/>
        <v>1221.25</v>
      </c>
      <c r="T61" s="155">
        <f t="shared" si="46"/>
        <v>1481.8600000000001</v>
      </c>
      <c r="U61" s="155">
        <f t="shared" si="47"/>
        <v>1649.46</v>
      </c>
      <c r="V61" s="155">
        <f t="shared" si="53"/>
        <v>1649.46</v>
      </c>
      <c r="W61" s="155">
        <f t="shared" si="59"/>
        <v>1649.46</v>
      </c>
      <c r="X61" s="155">
        <f t="shared" si="54"/>
        <v>1649.46</v>
      </c>
      <c r="Y61" s="155">
        <f t="shared" si="48"/>
        <v>1649.46</v>
      </c>
      <c r="Z61" s="155">
        <f t="shared" si="49"/>
        <v>1649.46</v>
      </c>
      <c r="AA61" s="155">
        <f t="shared" si="50"/>
        <v>1649.46</v>
      </c>
      <c r="AB61" s="155">
        <f t="shared" si="51"/>
        <v>1649.46</v>
      </c>
      <c r="AC61" s="13">
        <f t="shared" si="52"/>
        <v>1649.46</v>
      </c>
    </row>
    <row r="62" spans="1:29" s="8" customFormat="1" ht="12.6" customHeight="1" x14ac:dyDescent="0.25">
      <c r="A62" s="175" t="str">
        <f t="shared" si="42"/>
        <v>449</v>
      </c>
      <c r="B62" s="155" t="s">
        <v>21823</v>
      </c>
      <c r="C62" s="152">
        <v>0</v>
      </c>
      <c r="D62" s="152">
        <v>26.6</v>
      </c>
      <c r="E62" s="548">
        <v>65</v>
      </c>
      <c r="F62" s="32">
        <v>0</v>
      </c>
      <c r="G62" s="32">
        <v>0</v>
      </c>
      <c r="H62" s="152">
        <v>0</v>
      </c>
      <c r="I62" s="152">
        <v>0</v>
      </c>
      <c r="J62" s="152">
        <v>0</v>
      </c>
      <c r="K62" s="152">
        <v>492.17</v>
      </c>
      <c r="L62" s="152"/>
      <c r="M62" s="152"/>
      <c r="N62" s="152"/>
      <c r="O62" s="173" t="b">
        <f>A62=TRIM(VLOOKUP(A62,Financials!B:F,4,FALSE))</f>
        <v>1</v>
      </c>
      <c r="P62" s="175" t="str">
        <f t="shared" si="57"/>
        <v>449</v>
      </c>
      <c r="Q62" s="155" t="s">
        <v>21823</v>
      </c>
      <c r="R62" s="155">
        <f t="shared" si="58"/>
        <v>0</v>
      </c>
      <c r="S62" s="155">
        <f t="shared" si="45"/>
        <v>26.6</v>
      </c>
      <c r="T62" s="155">
        <f t="shared" ref="T62" si="75">S62+E62</f>
        <v>91.6</v>
      </c>
      <c r="U62" s="155">
        <f t="shared" ref="U62" si="76">T62+F62</f>
        <v>91.6</v>
      </c>
      <c r="V62" s="155">
        <f t="shared" ref="V62" si="77">U62+G62</f>
        <v>91.6</v>
      </c>
      <c r="W62" s="155">
        <f t="shared" ref="W62" si="78">V62+H62</f>
        <v>91.6</v>
      </c>
      <c r="X62" s="155">
        <f t="shared" si="54"/>
        <v>91.6</v>
      </c>
      <c r="Y62" s="155">
        <f t="shared" si="48"/>
        <v>91.6</v>
      </c>
      <c r="Z62" s="155">
        <f t="shared" si="49"/>
        <v>583.77</v>
      </c>
      <c r="AA62" s="155">
        <f t="shared" si="50"/>
        <v>583.77</v>
      </c>
      <c r="AB62" s="155">
        <f t="shared" si="51"/>
        <v>583.77</v>
      </c>
      <c r="AC62" s="155">
        <f t="shared" si="52"/>
        <v>583.77</v>
      </c>
    </row>
    <row r="63" spans="1:29" s="8" customFormat="1" ht="12.75" customHeight="1" x14ac:dyDescent="0.25">
      <c r="A63" s="175" t="str">
        <f t="shared" si="42"/>
        <v>447</v>
      </c>
      <c r="B63" s="155" t="s">
        <v>9947</v>
      </c>
      <c r="C63" s="152">
        <v>0</v>
      </c>
      <c r="D63" s="152">
        <v>0</v>
      </c>
      <c r="E63" s="548">
        <v>0</v>
      </c>
      <c r="F63" s="548">
        <v>0</v>
      </c>
      <c r="G63" s="548">
        <v>0</v>
      </c>
      <c r="H63" s="152">
        <v>0</v>
      </c>
      <c r="I63" s="152">
        <v>0</v>
      </c>
      <c r="J63" s="152">
        <v>0</v>
      </c>
      <c r="K63" s="152">
        <v>0</v>
      </c>
      <c r="L63" s="152"/>
      <c r="M63" s="152"/>
      <c r="N63" s="152"/>
      <c r="O63" s="173" t="b">
        <f>A63=TRIM(VLOOKUP(A63,Financials!B:F,4,FALSE))</f>
        <v>1</v>
      </c>
      <c r="P63" s="175" t="str">
        <f t="shared" si="57"/>
        <v>447</v>
      </c>
      <c r="Q63" s="155" t="str">
        <f t="shared" si="60"/>
        <v>447 - Sponsorship</v>
      </c>
      <c r="R63" s="155">
        <f t="shared" si="58"/>
        <v>0</v>
      </c>
      <c r="S63" s="155">
        <f t="shared" si="45"/>
        <v>0</v>
      </c>
      <c r="T63" s="155">
        <f t="shared" si="46"/>
        <v>0</v>
      </c>
      <c r="U63" s="155">
        <f t="shared" si="47"/>
        <v>0</v>
      </c>
      <c r="V63" s="155">
        <f t="shared" si="53"/>
        <v>0</v>
      </c>
      <c r="W63" s="155">
        <f t="shared" si="59"/>
        <v>0</v>
      </c>
      <c r="X63" s="155">
        <f t="shared" si="54"/>
        <v>0</v>
      </c>
      <c r="Y63" s="155">
        <f t="shared" si="48"/>
        <v>0</v>
      </c>
      <c r="Z63" s="155">
        <f t="shared" si="49"/>
        <v>0</v>
      </c>
      <c r="AA63" s="155">
        <f t="shared" si="50"/>
        <v>0</v>
      </c>
      <c r="AB63" s="155">
        <f t="shared" si="51"/>
        <v>0</v>
      </c>
      <c r="AC63" s="13">
        <f t="shared" si="52"/>
        <v>0</v>
      </c>
    </row>
    <row r="64" spans="1:29" s="8" customFormat="1" ht="12.75" customHeight="1" x14ac:dyDescent="0.25">
      <c r="A64" s="175" t="str">
        <f t="shared" si="42"/>
        <v>448</v>
      </c>
      <c r="B64" s="13" t="s">
        <v>21821</v>
      </c>
      <c r="C64" s="152">
        <v>1027.94</v>
      </c>
      <c r="D64" s="152">
        <v>0</v>
      </c>
      <c r="E64" s="548">
        <v>0</v>
      </c>
      <c r="F64" s="32">
        <v>1914.74</v>
      </c>
      <c r="G64" s="548">
        <v>0</v>
      </c>
      <c r="H64" s="152">
        <v>0</v>
      </c>
      <c r="I64" s="152">
        <v>3459.19</v>
      </c>
      <c r="J64" s="152">
        <v>0</v>
      </c>
      <c r="K64" s="152">
        <v>0</v>
      </c>
      <c r="L64" s="152"/>
      <c r="M64" s="152"/>
      <c r="N64" s="152"/>
      <c r="O64" s="173" t="b">
        <f>A64=TRIM(VLOOKUP(A64,Financials!B:F,4,FALSE))</f>
        <v>1</v>
      </c>
      <c r="P64" s="175" t="str">
        <f>A64</f>
        <v>448</v>
      </c>
      <c r="Q64" s="13" t="s">
        <v>21821</v>
      </c>
      <c r="R64" s="155">
        <f t="shared" si="58"/>
        <v>1027.94</v>
      </c>
      <c r="S64" s="155">
        <f t="shared" ref="S64" si="79">R64+D64</f>
        <v>1027.94</v>
      </c>
      <c r="T64" s="155">
        <f t="shared" ref="T64" si="80">S64+E64</f>
        <v>1027.94</v>
      </c>
      <c r="U64" s="155">
        <f t="shared" ref="U64" si="81">T64+F64</f>
        <v>2942.6800000000003</v>
      </c>
      <c r="V64" s="155">
        <f t="shared" ref="V64" si="82">U64+G64</f>
        <v>2942.6800000000003</v>
      </c>
      <c r="W64" s="155">
        <f t="shared" ref="W64" si="83">V64+H64</f>
        <v>2942.6800000000003</v>
      </c>
      <c r="X64" s="155">
        <f t="shared" ref="X64" si="84">W64+I64</f>
        <v>6401.8700000000008</v>
      </c>
      <c r="Y64" s="155">
        <f t="shared" ref="Y64" si="85">X64+J64</f>
        <v>6401.8700000000008</v>
      </c>
      <c r="Z64" s="155">
        <f t="shared" ref="Z64" si="86">Y64+K64</f>
        <v>6401.8700000000008</v>
      </c>
      <c r="AA64" s="155">
        <f t="shared" ref="AA64" si="87">Z64+L64</f>
        <v>6401.8700000000008</v>
      </c>
      <c r="AB64" s="155">
        <f t="shared" si="51"/>
        <v>6401.8700000000008</v>
      </c>
      <c r="AC64" s="13">
        <f t="shared" si="52"/>
        <v>6401.8700000000008</v>
      </c>
    </row>
    <row r="65" spans="1:29" s="8" customFormat="1" ht="12.75" customHeight="1" x14ac:dyDescent="0.25">
      <c r="A65" s="175" t="str">
        <f t="shared" si="42"/>
        <v>451</v>
      </c>
      <c r="B65" s="155" t="s">
        <v>16768</v>
      </c>
      <c r="C65" s="152">
        <v>218.64</v>
      </c>
      <c r="D65" s="152">
        <v>252.46</v>
      </c>
      <c r="E65" s="548">
        <v>114.38</v>
      </c>
      <c r="F65" s="32">
        <v>361.97</v>
      </c>
      <c r="G65" s="152">
        <v>244.29</v>
      </c>
      <c r="H65" s="152">
        <v>1247.2</v>
      </c>
      <c r="I65" s="152">
        <v>276.62</v>
      </c>
      <c r="J65" s="152">
        <v>213.39</v>
      </c>
      <c r="K65" s="152">
        <v>-349.28</v>
      </c>
      <c r="L65" s="152"/>
      <c r="M65" s="152"/>
      <c r="N65" s="152"/>
      <c r="O65" s="173" t="b">
        <f>A65=TRIM(VLOOKUP(A65,Financials!B:F,4,FALSE))</f>
        <v>1</v>
      </c>
      <c r="P65" s="175" t="str">
        <f t="shared" si="57"/>
        <v>451</v>
      </c>
      <c r="Q65" s="155" t="str">
        <f t="shared" si="60"/>
        <v>451 - Motor Vehicle Expenses</v>
      </c>
      <c r="R65" s="155">
        <f t="shared" si="58"/>
        <v>218.64</v>
      </c>
      <c r="S65" s="155">
        <f t="shared" si="45"/>
        <v>471.1</v>
      </c>
      <c r="T65" s="155">
        <f t="shared" si="46"/>
        <v>585.48</v>
      </c>
      <c r="U65" s="155">
        <f t="shared" si="47"/>
        <v>947.45</v>
      </c>
      <c r="V65" s="155">
        <f t="shared" si="53"/>
        <v>1191.74</v>
      </c>
      <c r="W65" s="155">
        <f t="shared" si="59"/>
        <v>2438.94</v>
      </c>
      <c r="X65" s="155">
        <f t="shared" si="54"/>
        <v>2715.56</v>
      </c>
      <c r="Y65" s="155">
        <f t="shared" si="48"/>
        <v>2928.95</v>
      </c>
      <c r="Z65" s="155">
        <f t="shared" si="49"/>
        <v>2579.67</v>
      </c>
      <c r="AA65" s="155">
        <f t="shared" si="50"/>
        <v>2579.67</v>
      </c>
      <c r="AB65" s="155">
        <f t="shared" si="51"/>
        <v>2579.67</v>
      </c>
      <c r="AC65" s="13">
        <f t="shared" si="52"/>
        <v>2579.67</v>
      </c>
    </row>
    <row r="66" spans="1:29" s="8" customFormat="1" ht="12.75" customHeight="1" x14ac:dyDescent="0.25">
      <c r="A66" s="175" t="str">
        <f t="shared" si="42"/>
        <v>453</v>
      </c>
      <c r="B66" s="155" t="s">
        <v>77</v>
      </c>
      <c r="C66" s="152">
        <v>0</v>
      </c>
      <c r="D66" s="152">
        <v>0</v>
      </c>
      <c r="E66" s="548">
        <v>0</v>
      </c>
      <c r="F66" s="32">
        <v>176.85</v>
      </c>
      <c r="G66" s="152">
        <v>1765.48</v>
      </c>
      <c r="H66" s="152">
        <v>2322.4699999999998</v>
      </c>
      <c r="I66" s="152">
        <v>-9.6300000000000008</v>
      </c>
      <c r="J66" s="152">
        <v>43.28</v>
      </c>
      <c r="K66" s="152">
        <v>288.16000000000003</v>
      </c>
      <c r="L66" s="152"/>
      <c r="M66" s="152"/>
      <c r="N66" s="152"/>
      <c r="O66" s="173" t="b">
        <f>A66=TRIM(VLOOKUP(A66,Financials!B:F,4,FALSE))</f>
        <v>1</v>
      </c>
      <c r="P66" s="175" t="str">
        <f t="shared" si="57"/>
        <v>453</v>
      </c>
      <c r="Q66" s="155" t="str">
        <f t="shared" si="60"/>
        <v>453 - Office Expenses</v>
      </c>
      <c r="R66" s="155">
        <f t="shared" si="58"/>
        <v>0</v>
      </c>
      <c r="S66" s="155">
        <f t="shared" si="45"/>
        <v>0</v>
      </c>
      <c r="T66" s="155">
        <f t="shared" si="46"/>
        <v>0</v>
      </c>
      <c r="U66" s="155">
        <f t="shared" si="47"/>
        <v>176.85</v>
      </c>
      <c r="V66" s="155">
        <f t="shared" si="53"/>
        <v>1942.33</v>
      </c>
      <c r="W66" s="155">
        <f t="shared" si="59"/>
        <v>4264.7999999999993</v>
      </c>
      <c r="X66" s="155">
        <f t="shared" si="54"/>
        <v>4255.1699999999992</v>
      </c>
      <c r="Y66" s="155">
        <f t="shared" si="48"/>
        <v>4298.4499999999989</v>
      </c>
      <c r="Z66" s="155">
        <f t="shared" si="49"/>
        <v>4586.6099999999988</v>
      </c>
      <c r="AA66" s="155">
        <f t="shared" si="50"/>
        <v>4586.6099999999988</v>
      </c>
      <c r="AB66" s="155">
        <f t="shared" si="51"/>
        <v>4586.6099999999988</v>
      </c>
      <c r="AC66" s="13">
        <f t="shared" si="52"/>
        <v>4586.6099999999988</v>
      </c>
    </row>
    <row r="67" spans="1:29" s="8" customFormat="1" ht="12.75" customHeight="1" x14ac:dyDescent="0.25">
      <c r="A67" s="175" t="str">
        <f t="shared" si="42"/>
        <v>459</v>
      </c>
      <c r="B67" s="155" t="s">
        <v>78</v>
      </c>
      <c r="C67" s="152">
        <v>0</v>
      </c>
      <c r="D67" s="152">
        <v>0</v>
      </c>
      <c r="E67" s="548">
        <v>0</v>
      </c>
      <c r="F67" s="548">
        <v>0</v>
      </c>
      <c r="G67" s="548">
        <v>0</v>
      </c>
      <c r="H67" s="152">
        <v>0</v>
      </c>
      <c r="I67" s="152">
        <v>0</v>
      </c>
      <c r="J67" s="152">
        <v>0</v>
      </c>
      <c r="K67" s="152">
        <v>0</v>
      </c>
      <c r="L67" s="152"/>
      <c r="M67" s="152"/>
      <c r="N67" s="152"/>
      <c r="O67" s="173" t="b">
        <f>A67=TRIM(VLOOKUP(A67,Financials!B:F,4,FALSE))</f>
        <v>1</v>
      </c>
      <c r="P67" s="175" t="str">
        <f t="shared" si="57"/>
        <v>459</v>
      </c>
      <c r="Q67" s="155" t="str">
        <f t="shared" si="60"/>
        <v>459 - Parking</v>
      </c>
      <c r="R67" s="155">
        <f t="shared" si="58"/>
        <v>0</v>
      </c>
      <c r="S67" s="155">
        <f t="shared" si="45"/>
        <v>0</v>
      </c>
      <c r="T67" s="155">
        <f t="shared" si="46"/>
        <v>0</v>
      </c>
      <c r="U67" s="155">
        <f t="shared" si="47"/>
        <v>0</v>
      </c>
      <c r="V67" s="155">
        <f t="shared" si="53"/>
        <v>0</v>
      </c>
      <c r="W67" s="155">
        <f t="shared" si="59"/>
        <v>0</v>
      </c>
      <c r="X67" s="155">
        <f t="shared" si="54"/>
        <v>0</v>
      </c>
      <c r="Y67" s="155">
        <f t="shared" si="48"/>
        <v>0</v>
      </c>
      <c r="Z67" s="155">
        <f t="shared" si="49"/>
        <v>0</v>
      </c>
      <c r="AA67" s="155">
        <f t="shared" si="50"/>
        <v>0</v>
      </c>
      <c r="AB67" s="155">
        <f t="shared" si="51"/>
        <v>0</v>
      </c>
      <c r="AC67" s="13">
        <f t="shared" si="52"/>
        <v>0</v>
      </c>
    </row>
    <row r="68" spans="1:29" s="8" customFormat="1" ht="12.75" customHeight="1" x14ac:dyDescent="0.25">
      <c r="A68" s="175" t="str">
        <f t="shared" si="42"/>
        <v>461</v>
      </c>
      <c r="B68" s="155" t="s">
        <v>79</v>
      </c>
      <c r="C68" s="152">
        <v>0</v>
      </c>
      <c r="D68" s="152">
        <v>0</v>
      </c>
      <c r="E68" s="548">
        <v>0</v>
      </c>
      <c r="F68" s="548">
        <v>0</v>
      </c>
      <c r="G68" s="548">
        <v>0</v>
      </c>
      <c r="H68" s="152">
        <v>0</v>
      </c>
      <c r="I68" s="152">
        <v>0</v>
      </c>
      <c r="J68" s="152">
        <v>0</v>
      </c>
      <c r="K68" s="152">
        <v>0</v>
      </c>
      <c r="L68" s="152"/>
      <c r="M68" s="152"/>
      <c r="N68" s="152"/>
      <c r="O68" s="173" t="b">
        <f>A68=TRIM(VLOOKUP(A68,Financials!B:F,4,FALSE))</f>
        <v>1</v>
      </c>
      <c r="P68" s="175" t="str">
        <f t="shared" si="57"/>
        <v>461</v>
      </c>
      <c r="Q68" s="155" t="str">
        <f t="shared" si="60"/>
        <v>461 - Printing &amp; Stationery</v>
      </c>
      <c r="R68" s="155">
        <f t="shared" si="58"/>
        <v>0</v>
      </c>
      <c r="S68" s="155">
        <f t="shared" si="45"/>
        <v>0</v>
      </c>
      <c r="T68" s="155">
        <f t="shared" si="46"/>
        <v>0</v>
      </c>
      <c r="U68" s="155">
        <f t="shared" si="47"/>
        <v>0</v>
      </c>
      <c r="V68" s="155">
        <f t="shared" si="53"/>
        <v>0</v>
      </c>
      <c r="W68" s="155">
        <f t="shared" si="59"/>
        <v>0</v>
      </c>
      <c r="X68" s="155">
        <f t="shared" si="54"/>
        <v>0</v>
      </c>
      <c r="Y68" s="155">
        <f t="shared" si="48"/>
        <v>0</v>
      </c>
      <c r="Z68" s="155">
        <f t="shared" si="49"/>
        <v>0</v>
      </c>
      <c r="AA68" s="155">
        <f t="shared" si="50"/>
        <v>0</v>
      </c>
      <c r="AB68" s="155">
        <f t="shared" si="51"/>
        <v>0</v>
      </c>
      <c r="AC68" s="13">
        <f t="shared" si="52"/>
        <v>0</v>
      </c>
    </row>
    <row r="69" spans="1:29" s="8" customFormat="1" ht="12.75" customHeight="1" x14ac:dyDescent="0.25">
      <c r="A69" s="487">
        <v>401</v>
      </c>
      <c r="B69" s="155" t="s">
        <v>19506</v>
      </c>
      <c r="C69" s="152">
        <v>0</v>
      </c>
      <c r="D69" s="152">
        <v>0</v>
      </c>
      <c r="E69" s="548">
        <v>0</v>
      </c>
      <c r="F69" s="548">
        <v>0</v>
      </c>
      <c r="G69" s="548">
        <v>0</v>
      </c>
      <c r="H69" s="152">
        <v>0</v>
      </c>
      <c r="I69" s="152">
        <v>0</v>
      </c>
      <c r="J69" s="152">
        <v>0</v>
      </c>
      <c r="K69" s="152">
        <v>0</v>
      </c>
      <c r="L69" s="152"/>
      <c r="M69" s="152"/>
      <c r="N69" s="152"/>
      <c r="O69" s="173" t="b">
        <f>A69=TRIM(VLOOKUP(A69,Financials!B:F,4,FALSE))</f>
        <v>0</v>
      </c>
      <c r="P69" s="487">
        <v>401</v>
      </c>
      <c r="Q69" s="155" t="str">
        <f>B69</f>
        <v>401 - Recruitment Fees</v>
      </c>
      <c r="R69" s="155">
        <f>C69</f>
        <v>0</v>
      </c>
      <c r="S69" s="155">
        <f>R69+D69</f>
        <v>0</v>
      </c>
      <c r="T69" s="155">
        <f>S69+E69</f>
        <v>0</v>
      </c>
      <c r="U69" s="155">
        <f>T69+F69</f>
        <v>0</v>
      </c>
      <c r="V69" s="155">
        <f>U69+G69</f>
        <v>0</v>
      </c>
      <c r="W69" s="155">
        <f>V69+H69</f>
        <v>0</v>
      </c>
      <c r="X69" s="155">
        <f t="shared" si="54"/>
        <v>0</v>
      </c>
      <c r="Y69" s="155">
        <f t="shared" si="54"/>
        <v>0</v>
      </c>
      <c r="Z69" s="155">
        <f>Y69+K69</f>
        <v>0</v>
      </c>
      <c r="AA69" s="155">
        <f>Z69+L69</f>
        <v>0</v>
      </c>
      <c r="AB69" s="155">
        <f>AA69+M69</f>
        <v>0</v>
      </c>
      <c r="AC69" s="13">
        <f>AB69+N69</f>
        <v>0</v>
      </c>
    </row>
    <row r="70" spans="1:29" s="8" customFormat="1" ht="12.75" customHeight="1" x14ac:dyDescent="0.25">
      <c r="A70" s="175" t="str">
        <f t="shared" si="42"/>
        <v>469</v>
      </c>
      <c r="B70" s="155" t="s">
        <v>80</v>
      </c>
      <c r="C70" s="152">
        <v>0</v>
      </c>
      <c r="D70" s="152">
        <v>0</v>
      </c>
      <c r="E70" s="548">
        <v>0</v>
      </c>
      <c r="F70" s="548">
        <v>0</v>
      </c>
      <c r="G70" s="548">
        <v>0</v>
      </c>
      <c r="H70" s="152">
        <v>0</v>
      </c>
      <c r="I70" s="152">
        <v>0</v>
      </c>
      <c r="J70" s="152">
        <v>0</v>
      </c>
      <c r="K70" s="152">
        <v>0</v>
      </c>
      <c r="L70" s="152"/>
      <c r="M70" s="152"/>
      <c r="N70" s="152"/>
      <c r="O70" s="173" t="b">
        <f>A70=TRIM(VLOOKUP(A70,Financials!B:F,4,FALSE))</f>
        <v>1</v>
      </c>
      <c r="P70" s="175" t="str">
        <f t="shared" si="57"/>
        <v>469</v>
      </c>
      <c r="Q70" s="155" t="str">
        <f t="shared" si="60"/>
        <v>469 - Rent</v>
      </c>
      <c r="R70" s="155">
        <f t="shared" si="58"/>
        <v>0</v>
      </c>
      <c r="S70" s="155">
        <f t="shared" si="45"/>
        <v>0</v>
      </c>
      <c r="T70" s="155">
        <f t="shared" si="46"/>
        <v>0</v>
      </c>
      <c r="U70" s="155">
        <f t="shared" si="47"/>
        <v>0</v>
      </c>
      <c r="V70" s="155">
        <f t="shared" si="53"/>
        <v>0</v>
      </c>
      <c r="W70" s="155">
        <f t="shared" si="59"/>
        <v>0</v>
      </c>
      <c r="X70" s="155">
        <f t="shared" si="54"/>
        <v>0</v>
      </c>
      <c r="Y70" s="155">
        <f t="shared" si="48"/>
        <v>0</v>
      </c>
      <c r="Z70" s="155">
        <f t="shared" si="49"/>
        <v>0</v>
      </c>
      <c r="AA70" s="155">
        <f t="shared" si="50"/>
        <v>0</v>
      </c>
      <c r="AB70" s="155">
        <f t="shared" si="51"/>
        <v>0</v>
      </c>
      <c r="AC70" s="13">
        <f t="shared" si="52"/>
        <v>0</v>
      </c>
    </row>
    <row r="71" spans="1:29" s="8" customFormat="1" ht="12.75" customHeight="1" x14ac:dyDescent="0.25">
      <c r="A71" s="487">
        <v>405</v>
      </c>
      <c r="B71" s="155" t="s">
        <v>19842</v>
      </c>
      <c r="C71" s="152">
        <v>0</v>
      </c>
      <c r="D71" s="152">
        <v>0</v>
      </c>
      <c r="E71" s="548">
        <v>0</v>
      </c>
      <c r="F71" s="548">
        <v>0</v>
      </c>
      <c r="G71" s="548">
        <v>0</v>
      </c>
      <c r="H71" s="152">
        <v>0</v>
      </c>
      <c r="I71" s="152">
        <v>0</v>
      </c>
      <c r="J71" s="152">
        <v>0</v>
      </c>
      <c r="K71" s="152">
        <v>0</v>
      </c>
      <c r="L71" s="152"/>
      <c r="M71" s="152"/>
      <c r="N71" s="152"/>
      <c r="O71" s="173" t="b">
        <f>A71=TRIM(VLOOKUP(A71,Financials!B:F,4,FALSE))</f>
        <v>0</v>
      </c>
      <c r="P71" s="487">
        <f>A71</f>
        <v>405</v>
      </c>
      <c r="Q71" s="155" t="str">
        <f t="shared" si="60"/>
        <v>405 - Steadfast Corporate Guarantee</v>
      </c>
      <c r="R71" s="155">
        <f>C71</f>
        <v>0</v>
      </c>
      <c r="S71" s="155">
        <f>R71+D71</f>
        <v>0</v>
      </c>
      <c r="T71" s="155">
        <f t="shared" si="46"/>
        <v>0</v>
      </c>
      <c r="U71" s="155">
        <f t="shared" si="47"/>
        <v>0</v>
      </c>
      <c r="V71" s="155">
        <f t="shared" si="53"/>
        <v>0</v>
      </c>
      <c r="W71" s="155">
        <f t="shared" si="59"/>
        <v>0</v>
      </c>
      <c r="X71" s="155">
        <f t="shared" si="54"/>
        <v>0</v>
      </c>
      <c r="Y71" s="155">
        <f t="shared" si="48"/>
        <v>0</v>
      </c>
      <c r="Z71" s="155">
        <f t="shared" si="49"/>
        <v>0</v>
      </c>
      <c r="AA71" s="155">
        <f t="shared" si="50"/>
        <v>0</v>
      </c>
      <c r="AB71" s="155">
        <f t="shared" si="51"/>
        <v>0</v>
      </c>
      <c r="AC71" s="13">
        <f>AB71+N71</f>
        <v>0</v>
      </c>
    </row>
    <row r="72" spans="1:29" s="8" customFormat="1" ht="12.75" customHeight="1" x14ac:dyDescent="0.25">
      <c r="A72" s="175" t="str">
        <f>LEFT(B72,3)</f>
        <v>473</v>
      </c>
      <c r="B72" s="155" t="s">
        <v>185</v>
      </c>
      <c r="C72" s="152">
        <v>947.41</v>
      </c>
      <c r="D72" s="152">
        <v>5394.47</v>
      </c>
      <c r="E72" s="548">
        <v>1215.3399999999999</v>
      </c>
      <c r="F72" s="32">
        <v>-1196.6500000000001</v>
      </c>
      <c r="G72" s="152">
        <v>1081.07</v>
      </c>
      <c r="H72" s="152">
        <v>1014.25</v>
      </c>
      <c r="I72" s="152">
        <v>1247.3599999999999</v>
      </c>
      <c r="J72" s="152">
        <v>1051.71</v>
      </c>
      <c r="K72" s="152">
        <v>2500.98</v>
      </c>
      <c r="L72" s="152"/>
      <c r="M72" s="152"/>
      <c r="N72" s="152"/>
      <c r="O72" s="173" t="b">
        <f>A72=TRIM(VLOOKUP(A72,Financials!B:F,4,FALSE))</f>
        <v>1</v>
      </c>
      <c r="P72" s="175" t="str">
        <f t="shared" si="57"/>
        <v>473</v>
      </c>
      <c r="Q72" s="155" t="str">
        <f>B72</f>
        <v>473 - System License Fees</v>
      </c>
      <c r="R72" s="155">
        <f t="shared" si="58"/>
        <v>947.41</v>
      </c>
      <c r="S72" s="155">
        <f t="shared" si="45"/>
        <v>6341.88</v>
      </c>
      <c r="T72" s="155">
        <f t="shared" si="46"/>
        <v>7557.22</v>
      </c>
      <c r="U72" s="155">
        <f t="shared" si="47"/>
        <v>6360.57</v>
      </c>
      <c r="V72" s="155">
        <f t="shared" si="53"/>
        <v>7441.6399999999994</v>
      </c>
      <c r="W72" s="155">
        <f t="shared" si="59"/>
        <v>8455.89</v>
      </c>
      <c r="X72" s="155">
        <f>W72+I72</f>
        <v>9703.25</v>
      </c>
      <c r="Y72" s="155">
        <f>X72+J72</f>
        <v>10754.96</v>
      </c>
      <c r="Z72" s="155">
        <f>Y72+K72</f>
        <v>13255.939999999999</v>
      </c>
      <c r="AA72" s="155">
        <f>Z72+L72</f>
        <v>13255.939999999999</v>
      </c>
      <c r="AB72" s="155">
        <f>AA72+M72</f>
        <v>13255.939999999999</v>
      </c>
      <c r="AC72" s="13">
        <f t="shared" si="52"/>
        <v>13255.939999999999</v>
      </c>
    </row>
    <row r="73" spans="1:29" s="8" customFormat="1" ht="12.75" customHeight="1" x14ac:dyDescent="0.25">
      <c r="A73" s="175" t="str">
        <f t="shared" si="42"/>
        <v>474</v>
      </c>
      <c r="B73" s="155" t="s">
        <v>1313</v>
      </c>
      <c r="C73" s="152">
        <v>10250</v>
      </c>
      <c r="D73" s="152">
        <v>10250</v>
      </c>
      <c r="E73" s="548">
        <v>10250</v>
      </c>
      <c r="F73" s="32">
        <v>10250</v>
      </c>
      <c r="G73" s="152">
        <v>10250</v>
      </c>
      <c r="H73" s="152">
        <v>10250</v>
      </c>
      <c r="I73" s="152">
        <v>10250</v>
      </c>
      <c r="J73" s="152">
        <v>10250</v>
      </c>
      <c r="K73" s="152">
        <v>10250</v>
      </c>
      <c r="L73" s="152"/>
      <c r="M73" s="152"/>
      <c r="N73" s="152"/>
      <c r="O73" s="173" t="b">
        <f>A73=TRIM(VLOOKUP(A73,Financials!B:F,4,FALSE))</f>
        <v>1</v>
      </c>
      <c r="P73" s="175" t="str">
        <f t="shared" si="57"/>
        <v>474</v>
      </c>
      <c r="Q73" s="155" t="str">
        <f t="shared" si="60"/>
        <v>474 - Data Expenses</v>
      </c>
      <c r="R73" s="155">
        <f t="shared" si="58"/>
        <v>10250</v>
      </c>
      <c r="S73" s="155">
        <f t="shared" si="45"/>
        <v>20500</v>
      </c>
      <c r="T73" s="155">
        <f t="shared" si="46"/>
        <v>30750</v>
      </c>
      <c r="U73" s="155">
        <f t="shared" si="47"/>
        <v>41000</v>
      </c>
      <c r="V73" s="155">
        <f t="shared" si="53"/>
        <v>51250</v>
      </c>
      <c r="W73" s="155">
        <f t="shared" si="59"/>
        <v>61500</v>
      </c>
      <c r="X73" s="155">
        <f t="shared" si="54"/>
        <v>71750</v>
      </c>
      <c r="Y73" s="155">
        <f t="shared" si="48"/>
        <v>82000</v>
      </c>
      <c r="Z73" s="155">
        <f t="shared" si="49"/>
        <v>92250</v>
      </c>
      <c r="AA73" s="155">
        <f t="shared" si="50"/>
        <v>92250</v>
      </c>
      <c r="AB73" s="155">
        <f t="shared" si="51"/>
        <v>92250</v>
      </c>
      <c r="AC73" s="13">
        <f t="shared" si="52"/>
        <v>92250</v>
      </c>
    </row>
    <row r="74" spans="1:29" s="8" customFormat="1" ht="12.75" customHeight="1" x14ac:dyDescent="0.25">
      <c r="A74" s="175" t="str">
        <f t="shared" si="42"/>
        <v>475</v>
      </c>
      <c r="B74" s="155" t="s">
        <v>1314</v>
      </c>
      <c r="C74" s="152">
        <v>0</v>
      </c>
      <c r="D74" s="152">
        <v>0</v>
      </c>
      <c r="E74" s="548">
        <v>0</v>
      </c>
      <c r="F74" s="548">
        <v>0</v>
      </c>
      <c r="G74" s="548">
        <v>0</v>
      </c>
      <c r="H74" s="152">
        <v>0</v>
      </c>
      <c r="I74" s="152">
        <v>0</v>
      </c>
      <c r="J74" s="152">
        <v>0</v>
      </c>
      <c r="K74" s="152">
        <v>0</v>
      </c>
      <c r="L74" s="152"/>
      <c r="M74" s="152"/>
      <c r="N74" s="152"/>
      <c r="O74" s="173" t="b">
        <f>A74=TRIM(VLOOKUP(A74,Financials!B:F,4,FALSE))</f>
        <v>1</v>
      </c>
      <c r="P74" s="175" t="str">
        <f t="shared" si="57"/>
        <v>475</v>
      </c>
      <c r="Q74" s="155" t="str">
        <f t="shared" si="60"/>
        <v>475 - System Support</v>
      </c>
      <c r="R74" s="155">
        <f t="shared" si="58"/>
        <v>0</v>
      </c>
      <c r="S74" s="155">
        <f t="shared" si="45"/>
        <v>0</v>
      </c>
      <c r="T74" s="155">
        <f t="shared" si="46"/>
        <v>0</v>
      </c>
      <c r="U74" s="155">
        <f t="shared" si="47"/>
        <v>0</v>
      </c>
      <c r="V74" s="155">
        <f t="shared" si="53"/>
        <v>0</v>
      </c>
      <c r="W74" s="155">
        <f t="shared" si="59"/>
        <v>0</v>
      </c>
      <c r="X74" s="155">
        <f t="shared" si="54"/>
        <v>0</v>
      </c>
      <c r="Y74" s="155">
        <f t="shared" si="48"/>
        <v>0</v>
      </c>
      <c r="Z74" s="155">
        <f t="shared" si="49"/>
        <v>0</v>
      </c>
      <c r="AA74" s="155">
        <f t="shared" si="50"/>
        <v>0</v>
      </c>
      <c r="AB74" s="155">
        <f t="shared" si="51"/>
        <v>0</v>
      </c>
      <c r="AC74" s="13">
        <f t="shared" si="52"/>
        <v>0</v>
      </c>
    </row>
    <row r="75" spans="1:29" s="8" customFormat="1" ht="12.75" customHeight="1" x14ac:dyDescent="0.25">
      <c r="A75" s="175" t="str">
        <f t="shared" si="42"/>
        <v>476</v>
      </c>
      <c r="B75" s="155" t="s">
        <v>9948</v>
      </c>
      <c r="C75" s="152">
        <v>0</v>
      </c>
      <c r="D75" s="152">
        <v>0</v>
      </c>
      <c r="E75" s="548">
        <v>0</v>
      </c>
      <c r="F75" s="548">
        <v>0</v>
      </c>
      <c r="G75" s="548">
        <v>0</v>
      </c>
      <c r="H75" s="152">
        <v>0</v>
      </c>
      <c r="I75" s="152">
        <v>0</v>
      </c>
      <c r="J75" s="152">
        <v>0</v>
      </c>
      <c r="K75" s="152">
        <v>0</v>
      </c>
      <c r="L75" s="152"/>
      <c r="M75" s="152"/>
      <c r="N75" s="152"/>
      <c r="O75" s="173" t="b">
        <f>A75=TRIM(VLOOKUP(A75,Financials!B:F,4,FALSE))</f>
        <v>1</v>
      </c>
      <c r="P75" s="175" t="str">
        <f t="shared" si="57"/>
        <v>476</v>
      </c>
      <c r="Q75" s="155" t="str">
        <f t="shared" si="60"/>
        <v>476 - Staff Training</v>
      </c>
      <c r="R75" s="155">
        <f t="shared" si="58"/>
        <v>0</v>
      </c>
      <c r="S75" s="155">
        <f t="shared" si="45"/>
        <v>0</v>
      </c>
      <c r="T75" s="155">
        <f t="shared" si="46"/>
        <v>0</v>
      </c>
      <c r="U75" s="155">
        <f t="shared" si="47"/>
        <v>0</v>
      </c>
      <c r="V75" s="155">
        <f t="shared" si="53"/>
        <v>0</v>
      </c>
      <c r="W75" s="155">
        <f t="shared" si="59"/>
        <v>0</v>
      </c>
      <c r="X75" s="155">
        <f t="shared" si="54"/>
        <v>0</v>
      </c>
      <c r="Y75" s="155">
        <f t="shared" si="48"/>
        <v>0</v>
      </c>
      <c r="Z75" s="155">
        <f t="shared" si="49"/>
        <v>0</v>
      </c>
      <c r="AA75" s="155">
        <f t="shared" si="50"/>
        <v>0</v>
      </c>
      <c r="AB75" s="155">
        <f t="shared" si="51"/>
        <v>0</v>
      </c>
      <c r="AC75" s="13">
        <f t="shared" si="52"/>
        <v>0</v>
      </c>
    </row>
    <row r="76" spans="1:29" s="8" customFormat="1" ht="12.75" customHeight="1" x14ac:dyDescent="0.25">
      <c r="A76" s="175" t="str">
        <f t="shared" si="42"/>
        <v>477</v>
      </c>
      <c r="B76" s="155" t="s">
        <v>81</v>
      </c>
      <c r="C76" s="152">
        <v>36395.550000000003</v>
      </c>
      <c r="D76" s="152">
        <v>36395.56</v>
      </c>
      <c r="E76" s="548">
        <v>36395.54</v>
      </c>
      <c r="F76" s="32">
        <v>36395.550000000003</v>
      </c>
      <c r="G76" s="152">
        <v>36395.550000000003</v>
      </c>
      <c r="H76" s="152">
        <v>36395.550000000003</v>
      </c>
      <c r="I76" s="152">
        <v>36395.550000000003</v>
      </c>
      <c r="J76" s="152">
        <v>36395.550000000003</v>
      </c>
      <c r="K76" s="152">
        <v>36395.550000000003</v>
      </c>
      <c r="L76" s="152"/>
      <c r="M76" s="152"/>
      <c r="N76" s="152"/>
      <c r="O76" s="173" t="b">
        <f>A76=TRIM(VLOOKUP(A76,Financials!B:F,4,FALSE))</f>
        <v>1</v>
      </c>
      <c r="P76" s="175" t="str">
        <f t="shared" si="57"/>
        <v>477</v>
      </c>
      <c r="Q76" s="155" t="str">
        <f t="shared" si="60"/>
        <v>477 - Wages and Salaries</v>
      </c>
      <c r="R76" s="155">
        <f t="shared" si="58"/>
        <v>36395.550000000003</v>
      </c>
      <c r="S76" s="155">
        <f t="shared" si="45"/>
        <v>72791.11</v>
      </c>
      <c r="T76" s="155">
        <f t="shared" si="46"/>
        <v>109186.65</v>
      </c>
      <c r="U76" s="155">
        <f t="shared" si="47"/>
        <v>145582.20000000001</v>
      </c>
      <c r="V76" s="155">
        <f t="shared" si="53"/>
        <v>181977.75</v>
      </c>
      <c r="W76" s="155">
        <f t="shared" si="59"/>
        <v>218373.3</v>
      </c>
      <c r="X76" s="155">
        <f t="shared" si="54"/>
        <v>254768.84999999998</v>
      </c>
      <c r="Y76" s="155">
        <f t="shared" si="48"/>
        <v>291164.39999999997</v>
      </c>
      <c r="Z76" s="155">
        <f>Y76+K76</f>
        <v>327559.94999999995</v>
      </c>
      <c r="AA76" s="155">
        <f t="shared" si="50"/>
        <v>327559.94999999995</v>
      </c>
      <c r="AB76" s="155">
        <f t="shared" si="51"/>
        <v>327559.94999999995</v>
      </c>
      <c r="AC76" s="13">
        <f t="shared" si="52"/>
        <v>327559.94999999995</v>
      </c>
    </row>
    <row r="77" spans="1:29" s="8" customFormat="1" ht="12.75" customHeight="1" x14ac:dyDescent="0.25">
      <c r="A77" s="175" t="str">
        <f t="shared" si="42"/>
        <v>478</v>
      </c>
      <c r="B77" s="155" t="s">
        <v>82</v>
      </c>
      <c r="C77" s="152">
        <v>3661.43</v>
      </c>
      <c r="D77" s="152">
        <v>3661.44</v>
      </c>
      <c r="E77" s="548">
        <v>3661.43</v>
      </c>
      <c r="F77" s="32">
        <v>3661.43</v>
      </c>
      <c r="G77" s="152">
        <v>3661.43</v>
      </c>
      <c r="H77" s="152">
        <v>3661.43</v>
      </c>
      <c r="I77" s="152">
        <v>3661.43</v>
      </c>
      <c r="J77" s="152">
        <v>3661.43</v>
      </c>
      <c r="K77" s="152">
        <v>3661.43</v>
      </c>
      <c r="L77" s="152"/>
      <c r="M77" s="152"/>
      <c r="N77" s="152"/>
      <c r="O77" s="173" t="b">
        <f>A77=TRIM(VLOOKUP(A77,Financials!B:F,4,FALSE))</f>
        <v>1</v>
      </c>
      <c r="P77" s="175" t="str">
        <f t="shared" si="57"/>
        <v>478</v>
      </c>
      <c r="Q77" s="155" t="str">
        <f t="shared" si="60"/>
        <v>478 - Superannuation</v>
      </c>
      <c r="R77" s="155">
        <f t="shared" si="58"/>
        <v>3661.43</v>
      </c>
      <c r="S77" s="155">
        <f t="shared" si="45"/>
        <v>7322.87</v>
      </c>
      <c r="T77" s="155">
        <f t="shared" si="46"/>
        <v>10984.3</v>
      </c>
      <c r="U77" s="155">
        <f t="shared" si="47"/>
        <v>14645.73</v>
      </c>
      <c r="V77" s="155">
        <f t="shared" si="53"/>
        <v>18307.16</v>
      </c>
      <c r="W77" s="155">
        <f t="shared" si="59"/>
        <v>21968.59</v>
      </c>
      <c r="X77" s="155">
        <f t="shared" si="54"/>
        <v>25630.02</v>
      </c>
      <c r="Y77" s="155">
        <f t="shared" si="48"/>
        <v>29291.45</v>
      </c>
      <c r="Z77" s="155">
        <f>Y77+K77</f>
        <v>32952.879999999997</v>
      </c>
      <c r="AA77" s="155">
        <f t="shared" si="50"/>
        <v>32952.879999999997</v>
      </c>
      <c r="AB77" s="155">
        <f t="shared" si="51"/>
        <v>32952.879999999997</v>
      </c>
      <c r="AC77" s="13">
        <f t="shared" si="52"/>
        <v>32952.879999999997</v>
      </c>
    </row>
    <row r="78" spans="1:29" s="8" customFormat="1" ht="12.75" customHeight="1" x14ac:dyDescent="0.25">
      <c r="A78" s="175" t="str">
        <f t="shared" si="42"/>
        <v>479</v>
      </c>
      <c r="B78" s="155" t="s">
        <v>24259</v>
      </c>
      <c r="C78" s="152">
        <v>0</v>
      </c>
      <c r="D78" s="152">
        <v>0</v>
      </c>
      <c r="E78" s="152">
        <v>0</v>
      </c>
      <c r="F78" s="152">
        <v>0</v>
      </c>
      <c r="G78" s="152">
        <v>0</v>
      </c>
      <c r="H78" s="152">
        <v>0</v>
      </c>
      <c r="I78" s="152">
        <v>0</v>
      </c>
      <c r="J78" s="152">
        <v>0</v>
      </c>
      <c r="K78" s="152">
        <v>27300</v>
      </c>
      <c r="L78" s="152"/>
      <c r="M78" s="152"/>
      <c r="N78" s="152"/>
      <c r="O78" s="173" t="b">
        <f>A78=TRIM(VLOOKUP(A78,Financials!B:F,4,FALSE))</f>
        <v>1</v>
      </c>
      <c r="P78" s="175" t="str">
        <f t="shared" si="57"/>
        <v>479</v>
      </c>
      <c r="Q78" s="155" t="str">
        <f t="shared" si="60"/>
        <v>479 - Fringe Benefits</v>
      </c>
      <c r="R78" s="155">
        <f t="shared" ref="R78" si="88">C78</f>
        <v>0</v>
      </c>
      <c r="S78" s="155">
        <f t="shared" ref="S78" si="89">R78+D78</f>
        <v>0</v>
      </c>
      <c r="T78" s="155">
        <f t="shared" ref="T78" si="90">S78+E78</f>
        <v>0</v>
      </c>
      <c r="U78" s="155">
        <f t="shared" ref="U78" si="91">T78+F78</f>
        <v>0</v>
      </c>
      <c r="V78" s="155">
        <f t="shared" ref="V78" si="92">U78+G78</f>
        <v>0</v>
      </c>
      <c r="W78" s="155">
        <f t="shared" ref="W78" si="93">V78+H78</f>
        <v>0</v>
      </c>
      <c r="X78" s="155">
        <f t="shared" ref="X78" si="94">W78+I78</f>
        <v>0</v>
      </c>
      <c r="Y78" s="155">
        <f t="shared" ref="Y78" si="95">X78+J78</f>
        <v>0</v>
      </c>
      <c r="Z78" s="155">
        <f>Y78+K78</f>
        <v>27300</v>
      </c>
      <c r="AA78" s="155">
        <f t="shared" ref="AA78" si="96">Z78+L78</f>
        <v>27300</v>
      </c>
      <c r="AB78" s="155">
        <f t="shared" ref="AB78" si="97">AA78+M78</f>
        <v>27300</v>
      </c>
      <c r="AC78" s="13">
        <f t="shared" ref="AC78" si="98">AB78+N78</f>
        <v>27300</v>
      </c>
    </row>
    <row r="79" spans="1:29" s="8" customFormat="1" ht="12.75" customHeight="1" x14ac:dyDescent="0.25">
      <c r="A79" s="175" t="str">
        <f t="shared" si="42"/>
        <v>485</v>
      </c>
      <c r="B79" s="155" t="s">
        <v>83</v>
      </c>
      <c r="C79" s="152">
        <v>549.23</v>
      </c>
      <c r="D79" s="152">
        <v>549.23</v>
      </c>
      <c r="E79" s="548">
        <v>551.47</v>
      </c>
      <c r="F79" s="32">
        <v>2064.1999999999998</v>
      </c>
      <c r="G79" s="152">
        <v>464</v>
      </c>
      <c r="H79" s="152">
        <v>1091.28</v>
      </c>
      <c r="I79" s="152">
        <v>574.88</v>
      </c>
      <c r="J79" s="152">
        <v>588.89</v>
      </c>
      <c r="K79" s="152">
        <v>596.67999999999995</v>
      </c>
      <c r="L79" s="152"/>
      <c r="M79" s="152"/>
      <c r="N79" s="152"/>
      <c r="O79" s="173" t="b">
        <f>A79=TRIM(VLOOKUP(A79,Financials!B:F,4,FALSE))</f>
        <v>1</v>
      </c>
      <c r="P79" s="175" t="str">
        <f t="shared" si="57"/>
        <v>485</v>
      </c>
      <c r="Q79" s="155" t="str">
        <f t="shared" si="60"/>
        <v>485 - Subscriptions</v>
      </c>
      <c r="R79" s="155">
        <f t="shared" si="58"/>
        <v>549.23</v>
      </c>
      <c r="S79" s="155">
        <f t="shared" si="45"/>
        <v>1098.46</v>
      </c>
      <c r="T79" s="155">
        <f t="shared" si="46"/>
        <v>1649.93</v>
      </c>
      <c r="U79" s="155">
        <f t="shared" si="47"/>
        <v>3714.13</v>
      </c>
      <c r="V79" s="155">
        <f t="shared" si="53"/>
        <v>4178.13</v>
      </c>
      <c r="W79" s="155">
        <f t="shared" si="59"/>
        <v>5269.41</v>
      </c>
      <c r="X79" s="155">
        <f t="shared" si="54"/>
        <v>5844.29</v>
      </c>
      <c r="Y79" s="155">
        <f t="shared" si="48"/>
        <v>6433.18</v>
      </c>
      <c r="Z79" s="155">
        <f>Y79+K79</f>
        <v>7029.8600000000006</v>
      </c>
      <c r="AA79" s="155">
        <f t="shared" si="50"/>
        <v>7029.8600000000006</v>
      </c>
      <c r="AB79" s="155">
        <f t="shared" si="51"/>
        <v>7029.8600000000006</v>
      </c>
      <c r="AC79" s="13">
        <f t="shared" si="52"/>
        <v>7029.8600000000006</v>
      </c>
    </row>
    <row r="80" spans="1:29" s="8" customFormat="1" ht="12.75" customHeight="1" x14ac:dyDescent="0.25">
      <c r="A80" s="175" t="str">
        <f t="shared" si="42"/>
        <v>486</v>
      </c>
      <c r="B80" s="155" t="s">
        <v>24103</v>
      </c>
      <c r="C80" s="152">
        <v>0</v>
      </c>
      <c r="D80" s="152">
        <v>0</v>
      </c>
      <c r="E80" s="152">
        <v>0</v>
      </c>
      <c r="F80" s="152">
        <v>0</v>
      </c>
      <c r="G80" s="152">
        <v>0</v>
      </c>
      <c r="H80" s="152">
        <v>0</v>
      </c>
      <c r="I80" s="152">
        <v>0</v>
      </c>
      <c r="J80" s="152">
        <v>0</v>
      </c>
      <c r="K80" s="152">
        <v>417.14</v>
      </c>
      <c r="L80" s="152"/>
      <c r="M80" s="152"/>
      <c r="N80" s="152"/>
      <c r="O80" s="173" t="b">
        <f>A80=TRIM(VLOOKUP(A80,Financials!B:F,4,FALSE))</f>
        <v>1</v>
      </c>
      <c r="P80" s="175" t="str">
        <f t="shared" si="57"/>
        <v>486</v>
      </c>
      <c r="Q80" s="155" t="str">
        <f t="shared" si="60"/>
        <v>486 - External Collection Fee</v>
      </c>
      <c r="R80" s="155">
        <f t="shared" ref="R80" si="99">C80</f>
        <v>0</v>
      </c>
      <c r="S80" s="155">
        <f t="shared" ref="S80" si="100">R80+D80</f>
        <v>0</v>
      </c>
      <c r="T80" s="155">
        <f t="shared" ref="T80" si="101">S80+E80</f>
        <v>0</v>
      </c>
      <c r="U80" s="155">
        <f t="shared" ref="U80" si="102">T80+F80</f>
        <v>0</v>
      </c>
      <c r="V80" s="155">
        <f t="shared" ref="V80" si="103">U80+G80</f>
        <v>0</v>
      </c>
      <c r="W80" s="155">
        <f t="shared" ref="W80" si="104">V80+H80</f>
        <v>0</v>
      </c>
      <c r="X80" s="155">
        <f t="shared" ref="X80" si="105">W80+I80</f>
        <v>0</v>
      </c>
      <c r="Y80" s="155">
        <f t="shared" ref="Y80" si="106">X80+J80</f>
        <v>0</v>
      </c>
      <c r="Z80" s="155">
        <f>Y80+K80</f>
        <v>417.14</v>
      </c>
      <c r="AA80" s="155">
        <f t="shared" ref="AA80" si="107">Z80+L80</f>
        <v>417.14</v>
      </c>
      <c r="AB80" s="155">
        <f t="shared" ref="AB80" si="108">AA80+M80</f>
        <v>417.14</v>
      </c>
      <c r="AC80" s="13">
        <f t="shared" ref="AC80" si="109">AB80+N80</f>
        <v>417.14</v>
      </c>
    </row>
    <row r="81" spans="1:29" s="8" customFormat="1" ht="12.75" customHeight="1" x14ac:dyDescent="0.25">
      <c r="A81" s="175" t="str">
        <f t="shared" si="42"/>
        <v>489</v>
      </c>
      <c r="B81" s="155" t="s">
        <v>9949</v>
      </c>
      <c r="C81" s="152">
        <v>227.91</v>
      </c>
      <c r="D81" s="152">
        <v>218.89</v>
      </c>
      <c r="E81" s="548">
        <v>268.89</v>
      </c>
      <c r="F81" s="32">
        <v>268.98</v>
      </c>
      <c r="G81" s="152">
        <v>268.89</v>
      </c>
      <c r="H81" s="152">
        <v>213.89</v>
      </c>
      <c r="I81" s="152">
        <v>213.89</v>
      </c>
      <c r="J81" s="152">
        <v>213.89</v>
      </c>
      <c r="K81" s="152">
        <v>213.89</v>
      </c>
      <c r="L81" s="152"/>
      <c r="M81" s="152"/>
      <c r="N81" s="152"/>
      <c r="O81" s="173" t="b">
        <f>A81=TRIM(VLOOKUP(A81,Financials!B:F,4,FALSE))</f>
        <v>1</v>
      </c>
      <c r="P81" s="175" t="str">
        <f t="shared" si="57"/>
        <v>489</v>
      </c>
      <c r="Q81" s="155" t="str">
        <f t="shared" si="60"/>
        <v>489 - Telephone &amp; Internet</v>
      </c>
      <c r="R81" s="155">
        <f t="shared" si="58"/>
        <v>227.91</v>
      </c>
      <c r="S81" s="155">
        <f t="shared" si="45"/>
        <v>446.79999999999995</v>
      </c>
      <c r="T81" s="155">
        <f t="shared" si="46"/>
        <v>715.68999999999994</v>
      </c>
      <c r="U81" s="155">
        <f t="shared" si="47"/>
        <v>984.67</v>
      </c>
      <c r="V81" s="155">
        <f t="shared" si="53"/>
        <v>1253.56</v>
      </c>
      <c r="W81" s="155">
        <f t="shared" si="59"/>
        <v>1467.4499999999998</v>
      </c>
      <c r="X81" s="155">
        <f t="shared" si="54"/>
        <v>1681.3399999999997</v>
      </c>
      <c r="Y81" s="155">
        <f>X81+J81</f>
        <v>1895.2299999999996</v>
      </c>
      <c r="Z81" s="155">
        <f t="shared" si="49"/>
        <v>2109.1199999999994</v>
      </c>
      <c r="AA81" s="155">
        <f t="shared" si="50"/>
        <v>2109.1199999999994</v>
      </c>
      <c r="AB81" s="155">
        <f t="shared" si="51"/>
        <v>2109.1199999999994</v>
      </c>
      <c r="AC81" s="155">
        <f t="shared" si="52"/>
        <v>2109.1199999999994</v>
      </c>
    </row>
    <row r="82" spans="1:29" s="8" customFormat="1" ht="12.75" customHeight="1" x14ac:dyDescent="0.25">
      <c r="A82" s="175" t="str">
        <f t="shared" si="42"/>
        <v>493</v>
      </c>
      <c r="B82" s="155" t="s">
        <v>84</v>
      </c>
      <c r="C82" s="152">
        <v>792.79</v>
      </c>
      <c r="D82" s="152">
        <v>543.15</v>
      </c>
      <c r="E82" s="548">
        <v>733.37</v>
      </c>
      <c r="F82" s="32">
        <v>9.99</v>
      </c>
      <c r="G82" s="152">
        <v>0</v>
      </c>
      <c r="H82" s="152">
        <v>210.45</v>
      </c>
      <c r="I82" s="152">
        <v>0</v>
      </c>
      <c r="J82" s="152">
        <v>1195.0899999999999</v>
      </c>
      <c r="K82" s="152">
        <v>50.36</v>
      </c>
      <c r="L82" s="152"/>
      <c r="M82" s="152"/>
      <c r="N82" s="152"/>
      <c r="O82" s="173" t="b">
        <f>A82=TRIM(VLOOKUP(A82,Financials!B:F,4,FALSE))</f>
        <v>1</v>
      </c>
      <c r="P82" s="175" t="str">
        <f t="shared" si="57"/>
        <v>493</v>
      </c>
      <c r="Q82" s="155" t="str">
        <f t="shared" si="60"/>
        <v>493 - Travel - National</v>
      </c>
      <c r="R82" s="155">
        <f t="shared" si="58"/>
        <v>792.79</v>
      </c>
      <c r="S82" s="155">
        <f t="shared" si="45"/>
        <v>1335.94</v>
      </c>
      <c r="T82" s="155">
        <f t="shared" si="46"/>
        <v>2069.31</v>
      </c>
      <c r="U82" s="155">
        <f t="shared" si="47"/>
        <v>2079.2999999999997</v>
      </c>
      <c r="V82" s="155">
        <f t="shared" si="53"/>
        <v>2079.2999999999997</v>
      </c>
      <c r="W82" s="155">
        <f t="shared" si="59"/>
        <v>2289.7499999999995</v>
      </c>
      <c r="X82" s="155">
        <f t="shared" si="54"/>
        <v>2289.7499999999995</v>
      </c>
      <c r="Y82" s="155">
        <f t="shared" si="48"/>
        <v>3484.8399999999992</v>
      </c>
      <c r="Z82" s="155">
        <f t="shared" si="49"/>
        <v>3535.1999999999994</v>
      </c>
      <c r="AA82" s="155">
        <f t="shared" si="50"/>
        <v>3535.1999999999994</v>
      </c>
      <c r="AB82" s="155">
        <f t="shared" si="51"/>
        <v>3535.1999999999994</v>
      </c>
      <c r="AC82" s="155">
        <f t="shared" si="52"/>
        <v>3535.1999999999994</v>
      </c>
    </row>
    <row r="83" spans="1:29" s="8" customFormat="1" ht="12.75" customHeight="1" x14ac:dyDescent="0.25">
      <c r="A83" s="175" t="str">
        <f t="shared" si="42"/>
        <v>494</v>
      </c>
      <c r="B83" s="155" t="s">
        <v>9950</v>
      </c>
      <c r="C83" s="152">
        <v>0</v>
      </c>
      <c r="D83" s="152">
        <v>0</v>
      </c>
      <c r="E83" s="371">
        <v>0</v>
      </c>
      <c r="F83" s="371">
        <v>0</v>
      </c>
      <c r="G83" s="371">
        <v>0</v>
      </c>
      <c r="H83" s="152">
        <v>0</v>
      </c>
      <c r="I83" s="152">
        <v>0</v>
      </c>
      <c r="J83" s="152">
        <v>0</v>
      </c>
      <c r="K83" s="152">
        <v>0</v>
      </c>
      <c r="L83" s="152"/>
      <c r="M83" s="152"/>
      <c r="N83" s="152"/>
      <c r="O83" s="173" t="b">
        <f>A83=TRIM(VLOOKUP(A83,Financials!B:F,4,FALSE))</f>
        <v>1</v>
      </c>
      <c r="P83" s="175" t="str">
        <f t="shared" si="57"/>
        <v>494</v>
      </c>
      <c r="Q83" s="155" t="str">
        <f t="shared" si="60"/>
        <v>494 - Travel - International</v>
      </c>
      <c r="R83" s="155">
        <f t="shared" si="58"/>
        <v>0</v>
      </c>
      <c r="S83" s="155">
        <f t="shared" si="45"/>
        <v>0</v>
      </c>
      <c r="T83" s="155">
        <f t="shared" si="46"/>
        <v>0</v>
      </c>
      <c r="U83" s="155">
        <f t="shared" si="47"/>
        <v>0</v>
      </c>
      <c r="V83" s="155">
        <f t="shared" si="53"/>
        <v>0</v>
      </c>
      <c r="W83" s="155">
        <f t="shared" si="59"/>
        <v>0</v>
      </c>
      <c r="X83" s="155">
        <f t="shared" si="54"/>
        <v>0</v>
      </c>
      <c r="Y83" s="155">
        <f t="shared" si="48"/>
        <v>0</v>
      </c>
      <c r="Z83" s="155">
        <f t="shared" si="49"/>
        <v>0</v>
      </c>
      <c r="AA83" s="155">
        <f t="shared" si="50"/>
        <v>0</v>
      </c>
      <c r="AB83" s="155">
        <f t="shared" si="51"/>
        <v>0</v>
      </c>
      <c r="AC83" s="155">
        <f t="shared" si="52"/>
        <v>0</v>
      </c>
    </row>
    <row r="84" spans="1:29" s="8" customFormat="1" ht="12.75" customHeight="1" x14ac:dyDescent="0.25">
      <c r="A84" s="175" t="str">
        <f t="shared" si="42"/>
        <v>520</v>
      </c>
      <c r="B84" s="13" t="s">
        <v>21280</v>
      </c>
      <c r="C84" s="152">
        <v>1325.74</v>
      </c>
      <c r="D84" s="152">
        <v>1277.81</v>
      </c>
      <c r="E84" s="371">
        <v>1520.91</v>
      </c>
      <c r="F84" s="152">
        <v>1577.69</v>
      </c>
      <c r="G84" s="152">
        <v>4324.87</v>
      </c>
      <c r="H84" s="152">
        <v>0</v>
      </c>
      <c r="I84" s="152">
        <v>-759.14</v>
      </c>
      <c r="J84" s="152">
        <v>1506.44</v>
      </c>
      <c r="K84" s="152">
        <v>1817.48</v>
      </c>
      <c r="L84" s="152"/>
      <c r="M84" s="152"/>
      <c r="N84" s="152"/>
      <c r="O84" s="173" t="b">
        <f>A84=TRIM(VLOOKUP(A84,Financials!B:F,4,FALSE))</f>
        <v>1</v>
      </c>
      <c r="P84" s="175" t="str">
        <f t="shared" si="57"/>
        <v>520</v>
      </c>
      <c r="Q84" s="155" t="str">
        <f>B84</f>
        <v>520 - Processing services</v>
      </c>
      <c r="R84" s="155">
        <f>C84</f>
        <v>1325.74</v>
      </c>
      <c r="S84" s="155">
        <f>R84+D84</f>
        <v>2603.5500000000002</v>
      </c>
      <c r="T84" s="155">
        <f>S84+E84</f>
        <v>4124.46</v>
      </c>
      <c r="U84" s="155">
        <f>T84+F84</f>
        <v>5702.15</v>
      </c>
      <c r="V84" s="155">
        <f>U84+G84</f>
        <v>10027.02</v>
      </c>
      <c r="W84" s="155">
        <f>V84+H84</f>
        <v>10027.02</v>
      </c>
      <c r="X84" s="155">
        <f t="shared" si="54"/>
        <v>9267.880000000001</v>
      </c>
      <c r="Y84" s="155">
        <f>X84+J84</f>
        <v>10774.320000000002</v>
      </c>
      <c r="Z84" s="155">
        <f>Y84+K84</f>
        <v>12591.800000000001</v>
      </c>
      <c r="AA84" s="155">
        <f>Z84+L84</f>
        <v>12591.800000000001</v>
      </c>
      <c r="AB84" s="155">
        <f>AA84+M84</f>
        <v>12591.800000000001</v>
      </c>
      <c r="AC84" s="155">
        <f>AB84+N84</f>
        <v>12591.800000000001</v>
      </c>
    </row>
    <row r="85" spans="1:29" s="8" customFormat="1" ht="12.75" customHeight="1" x14ac:dyDescent="0.25">
      <c r="A85" s="159"/>
      <c r="B85" s="159" t="s">
        <v>33</v>
      </c>
      <c r="C85" s="153">
        <f>SUM(C36:C84)</f>
        <v>83442.95</v>
      </c>
      <c r="D85" s="153">
        <f>SUM(D36:D84)</f>
        <v>90529.09</v>
      </c>
      <c r="E85" s="153">
        <f t="shared" ref="E85:N85" si="110">SUM(E36:E84)</f>
        <v>95137.81</v>
      </c>
      <c r="F85" s="153">
        <f t="shared" si="110"/>
        <v>135939.70000000004</v>
      </c>
      <c r="G85" s="153">
        <f t="shared" si="110"/>
        <v>86020.439999999988</v>
      </c>
      <c r="H85" s="153">
        <f t="shared" si="110"/>
        <v>173710.33</v>
      </c>
      <c r="I85" s="153">
        <f>SUM(I36:I84)</f>
        <v>79473.36</v>
      </c>
      <c r="J85" s="153">
        <f t="shared" si="110"/>
        <v>82934.45</v>
      </c>
      <c r="K85" s="153">
        <f>SUM(K36:K84)</f>
        <v>120442.15</v>
      </c>
      <c r="L85" s="153">
        <f t="shared" si="110"/>
        <v>0</v>
      </c>
      <c r="M85" s="153">
        <f t="shared" si="110"/>
        <v>0</v>
      </c>
      <c r="N85" s="153">
        <f t="shared" si="110"/>
        <v>0</v>
      </c>
      <c r="O85" s="173"/>
      <c r="P85" s="159"/>
      <c r="Q85" s="159" t="s">
        <v>33</v>
      </c>
      <c r="R85" s="153">
        <f>SUM(R36:R84)</f>
        <v>83442.95</v>
      </c>
      <c r="S85" s="153">
        <f>SUM(S36:S84)</f>
        <v>173972.03999999998</v>
      </c>
      <c r="T85" s="153">
        <f t="shared" ref="T85:AC85" si="111">SUM(T36:T84)</f>
        <v>269109.85000000003</v>
      </c>
      <c r="U85" s="153">
        <f t="shared" si="111"/>
        <v>405049.55000000005</v>
      </c>
      <c r="V85" s="153">
        <f t="shared" si="111"/>
        <v>491069.98999999993</v>
      </c>
      <c r="W85" s="153">
        <f t="shared" si="111"/>
        <v>664780.32000000007</v>
      </c>
      <c r="X85" s="153">
        <f t="shared" si="111"/>
        <v>744253.67999999993</v>
      </c>
      <c r="Y85" s="153">
        <f t="shared" si="111"/>
        <v>827188.12999999989</v>
      </c>
      <c r="Z85" s="153">
        <f t="shared" si="111"/>
        <v>947630.27999999991</v>
      </c>
      <c r="AA85" s="153">
        <f t="shared" si="111"/>
        <v>947630.27999999991</v>
      </c>
      <c r="AB85" s="153">
        <f t="shared" si="111"/>
        <v>947630.27999999991</v>
      </c>
      <c r="AC85" s="153">
        <f t="shared" si="111"/>
        <v>947630.27999999991</v>
      </c>
    </row>
    <row r="86" spans="1:29" s="8" customFormat="1" ht="12.6" customHeight="1" x14ac:dyDescent="0.25">
      <c r="L86" s="130"/>
      <c r="O86" s="130"/>
    </row>
    <row r="87" spans="1:29" s="8" customFormat="1" ht="12.75" customHeight="1" thickBot="1" x14ac:dyDescent="0.3">
      <c r="A87" s="176"/>
      <c r="B87" s="176" t="s">
        <v>20</v>
      </c>
      <c r="C87" s="154">
        <f t="shared" ref="C87:N87" si="112">(C33)+(0)-(C85)+(0)-(0)</f>
        <v>-45317.589999999989</v>
      </c>
      <c r="D87" s="154">
        <f>(D33)+(0)-(D85)+(0)-(0)</f>
        <v>-47293.48</v>
      </c>
      <c r="E87" s="154">
        <f t="shared" si="112"/>
        <v>-52850.180000000008</v>
      </c>
      <c r="F87" s="154">
        <f t="shared" si="112"/>
        <v>195278.46999999994</v>
      </c>
      <c r="G87" s="154">
        <f t="shared" si="112"/>
        <v>-41267.959999999992</v>
      </c>
      <c r="H87" s="154">
        <f>(H33)+(0)-(H85)+(0)-(0)</f>
        <v>-155534.07</v>
      </c>
      <c r="I87" s="154">
        <f t="shared" si="112"/>
        <v>-36189.33</v>
      </c>
      <c r="J87" s="154">
        <f t="shared" si="112"/>
        <v>-26643.96</v>
      </c>
      <c r="K87" s="154">
        <f>(K33)+(0)-(K85)+(0)-(0)</f>
        <v>-42432.859999999986</v>
      </c>
      <c r="L87" s="154">
        <f t="shared" si="112"/>
        <v>0</v>
      </c>
      <c r="M87" s="154">
        <f t="shared" si="112"/>
        <v>0</v>
      </c>
      <c r="N87" s="154">
        <f t="shared" si="112"/>
        <v>0</v>
      </c>
      <c r="O87" s="173"/>
      <c r="P87" s="176"/>
      <c r="Q87" s="176" t="s">
        <v>20</v>
      </c>
      <c r="R87" s="154">
        <f t="shared" ref="R87:AC87" si="113">(R33)+(0)-(R85)+(0)-(0)</f>
        <v>-45317.589999999989</v>
      </c>
      <c r="S87" s="154">
        <f>(S33)+(0)-(S85)+(0)-(0)</f>
        <v>-92611.069999999978</v>
      </c>
      <c r="T87" s="154">
        <f t="shared" si="113"/>
        <v>-145461.25000000003</v>
      </c>
      <c r="U87" s="154">
        <f t="shared" si="113"/>
        <v>49817.219999999972</v>
      </c>
      <c r="V87" s="154">
        <f t="shared" si="113"/>
        <v>8549.2600000000675</v>
      </c>
      <c r="W87" s="154">
        <f t="shared" si="113"/>
        <v>-146984.81000000006</v>
      </c>
      <c r="X87" s="154">
        <f t="shared" si="113"/>
        <v>-183174.1399999999</v>
      </c>
      <c r="Y87" s="154">
        <f t="shared" si="113"/>
        <v>-209818.09999999986</v>
      </c>
      <c r="Z87" s="154">
        <f t="shared" si="113"/>
        <v>-252250.95999999985</v>
      </c>
      <c r="AA87" s="154">
        <f t="shared" si="113"/>
        <v>-252250.95999999985</v>
      </c>
      <c r="AB87" s="154">
        <f t="shared" si="113"/>
        <v>-252250.95999999985</v>
      </c>
      <c r="AC87" s="154">
        <f t="shared" si="113"/>
        <v>-252250.95999999985</v>
      </c>
    </row>
    <row r="88" spans="1:29" ht="12.75" customHeight="1" thickTop="1" x14ac:dyDescent="0.25">
      <c r="C88" s="155"/>
      <c r="D88" s="155"/>
      <c r="E88" s="155"/>
      <c r="F88" s="155"/>
      <c r="G88" s="155"/>
      <c r="H88" s="155"/>
      <c r="I88" s="155"/>
      <c r="J88" s="155"/>
      <c r="K88" s="155"/>
      <c r="L88" s="155"/>
      <c r="M88" s="155"/>
      <c r="N88" s="155"/>
    </row>
    <row r="89" spans="1:29" ht="12.75" customHeight="1" x14ac:dyDescent="0.25">
      <c r="I89" s="376"/>
      <c r="N89" s="372"/>
      <c r="X89" s="376"/>
      <c r="Y89" s="376"/>
    </row>
    <row r="90" spans="1:29" s="8" customFormat="1" ht="12.75" customHeight="1" x14ac:dyDescent="0.25">
      <c r="B90" s="148" t="s">
        <v>19</v>
      </c>
      <c r="C90" s="156"/>
      <c r="D90" s="156"/>
      <c r="E90" s="156"/>
      <c r="F90" s="148"/>
      <c r="G90" s="148"/>
      <c r="H90" s="148"/>
      <c r="I90" s="148"/>
      <c r="J90" s="148"/>
      <c r="K90" s="148"/>
      <c r="L90" s="148"/>
      <c r="M90" s="148"/>
      <c r="N90" s="148"/>
    </row>
    <row r="91" spans="1:29" s="8" customFormat="1" ht="12.75" customHeight="1" x14ac:dyDescent="0.25">
      <c r="B91" s="149" t="s">
        <v>32</v>
      </c>
      <c r="C91" s="156"/>
      <c r="D91" s="156"/>
      <c r="E91" s="156"/>
      <c r="F91" s="149"/>
      <c r="G91" s="149"/>
      <c r="H91" s="149"/>
      <c r="I91" s="149"/>
      <c r="J91" s="149"/>
      <c r="K91" s="149"/>
      <c r="L91" s="149"/>
      <c r="M91" s="149"/>
      <c r="N91" s="149"/>
    </row>
    <row r="92" spans="1:29" s="8" customFormat="1" ht="12.75" customHeight="1" x14ac:dyDescent="0.25">
      <c r="C92" s="958" t="s">
        <v>148</v>
      </c>
      <c r="D92" s="958"/>
      <c r="E92" s="958"/>
      <c r="F92" s="958"/>
      <c r="G92" s="958"/>
      <c r="H92" s="958"/>
      <c r="I92" s="958"/>
      <c r="J92" s="958"/>
      <c r="K92" s="958"/>
      <c r="L92" s="958"/>
      <c r="M92" s="958"/>
      <c r="N92" s="958"/>
      <c r="Q92" s="245"/>
      <c r="R92" s="958" t="s">
        <v>148</v>
      </c>
      <c r="S92" s="958"/>
      <c r="T92" s="958"/>
      <c r="U92" s="958"/>
      <c r="V92" s="958"/>
      <c r="W92" s="958"/>
      <c r="X92" s="958"/>
      <c r="Y92" s="958"/>
      <c r="Z92" s="958"/>
      <c r="AA92" s="958"/>
      <c r="AB92" s="958"/>
      <c r="AC92" s="958"/>
    </row>
    <row r="93" spans="1:29" s="8" customFormat="1" ht="12.75" customHeight="1" x14ac:dyDescent="0.25">
      <c r="A93" s="149"/>
      <c r="B93" s="149"/>
      <c r="C93" s="150">
        <v>45108</v>
      </c>
      <c r="D93" s="150">
        <v>45139</v>
      </c>
      <c r="E93" s="150">
        <v>45170</v>
      </c>
      <c r="F93" s="150">
        <v>45200</v>
      </c>
      <c r="G93" s="150">
        <v>45231</v>
      </c>
      <c r="H93" s="150">
        <v>45261</v>
      </c>
      <c r="I93" s="150">
        <v>45292</v>
      </c>
      <c r="J93" s="150">
        <v>45323</v>
      </c>
      <c r="K93" s="150">
        <v>45352</v>
      </c>
      <c r="L93" s="150">
        <v>45383</v>
      </c>
      <c r="M93" s="150">
        <v>45413</v>
      </c>
      <c r="N93" s="150">
        <v>45444</v>
      </c>
      <c r="P93" s="149"/>
      <c r="Q93" s="149"/>
      <c r="R93" s="150">
        <f t="shared" ref="R93:AC93" si="114">C93</f>
        <v>45108</v>
      </c>
      <c r="S93" s="150">
        <f t="shared" si="114"/>
        <v>45139</v>
      </c>
      <c r="T93" s="150">
        <f t="shared" si="114"/>
        <v>45170</v>
      </c>
      <c r="U93" s="150">
        <f t="shared" si="114"/>
        <v>45200</v>
      </c>
      <c r="V93" s="150">
        <f t="shared" si="114"/>
        <v>45231</v>
      </c>
      <c r="W93" s="150">
        <f t="shared" si="114"/>
        <v>45261</v>
      </c>
      <c r="X93" s="150">
        <f t="shared" si="114"/>
        <v>45292</v>
      </c>
      <c r="Y93" s="150">
        <f t="shared" si="114"/>
        <v>45323</v>
      </c>
      <c r="Z93" s="150">
        <f t="shared" si="114"/>
        <v>45352</v>
      </c>
      <c r="AA93" s="150">
        <f t="shared" si="114"/>
        <v>45383</v>
      </c>
      <c r="AB93" s="150">
        <f t="shared" si="114"/>
        <v>45413</v>
      </c>
      <c r="AC93" s="150">
        <f t="shared" si="114"/>
        <v>45444</v>
      </c>
    </row>
    <row r="94" spans="1:29" s="8" customFormat="1" ht="12.75" customHeight="1" x14ac:dyDescent="0.25"/>
    <row r="95" spans="1:29" s="8" customFormat="1" ht="12.75" customHeight="1" x14ac:dyDescent="0.25">
      <c r="A95" s="174"/>
      <c r="B95" s="174" t="s">
        <v>17</v>
      </c>
      <c r="P95" s="174"/>
      <c r="Q95" s="174" t="s">
        <v>17</v>
      </c>
    </row>
    <row r="96" spans="1:29" s="8" customFormat="1" ht="12.75" customHeight="1" x14ac:dyDescent="0.25"/>
    <row r="97" spans="1:29" s="8" customFormat="1" ht="12.75" customHeight="1" x14ac:dyDescent="0.25">
      <c r="A97" s="174"/>
      <c r="B97" s="174" t="s">
        <v>16</v>
      </c>
      <c r="P97" s="174"/>
      <c r="Q97" s="174" t="s">
        <v>16</v>
      </c>
    </row>
    <row r="98" spans="1:29" s="8" customFormat="1" ht="12.75" customHeight="1" x14ac:dyDescent="0.25">
      <c r="A98" s="155" t="s">
        <v>31</v>
      </c>
      <c r="B98" s="155" t="s">
        <v>31</v>
      </c>
      <c r="C98" s="152">
        <v>238398.57</v>
      </c>
      <c r="D98" s="152">
        <v>301493.59000000003</v>
      </c>
      <c r="E98" s="371">
        <v>248991.83</v>
      </c>
      <c r="F98" s="152">
        <v>427898.06</v>
      </c>
      <c r="G98" s="152">
        <v>400668.67</v>
      </c>
      <c r="H98" s="152">
        <v>242210.32</v>
      </c>
      <c r="I98" s="152">
        <v>192374.27</v>
      </c>
      <c r="J98" s="152">
        <v>180068.49</v>
      </c>
      <c r="K98" s="152">
        <v>410519.95</v>
      </c>
      <c r="L98" s="152"/>
      <c r="M98" s="152"/>
      <c r="N98" s="152"/>
      <c r="O98" s="173" t="b">
        <f>A98=TRIM(VLOOKUP(A98,Financials!B:F,4,FALSE))</f>
        <v>0</v>
      </c>
      <c r="P98" s="175" t="str">
        <f t="shared" ref="P98:R99" si="115">A98</f>
        <v xml:space="preserve">   ListSure General Account (NEW)</v>
      </c>
      <c r="Q98" s="155" t="str">
        <f t="shared" si="115"/>
        <v xml:space="preserve">   ListSure General Account (NEW)</v>
      </c>
      <c r="R98" s="155">
        <f t="shared" si="115"/>
        <v>238398.57</v>
      </c>
      <c r="S98" s="155">
        <f t="shared" ref="S98:AC99" si="116">IF(D98="",R98,D98)</f>
        <v>301493.59000000003</v>
      </c>
      <c r="T98" s="155">
        <f t="shared" si="116"/>
        <v>248991.83</v>
      </c>
      <c r="U98" s="155">
        <f t="shared" si="116"/>
        <v>427898.06</v>
      </c>
      <c r="V98" s="155">
        <f t="shared" si="116"/>
        <v>400668.67</v>
      </c>
      <c r="W98" s="155">
        <f t="shared" si="116"/>
        <v>242210.32</v>
      </c>
      <c r="X98" s="155">
        <f t="shared" si="116"/>
        <v>192374.27</v>
      </c>
      <c r="Y98" s="155">
        <f t="shared" si="116"/>
        <v>180068.49</v>
      </c>
      <c r="Z98" s="155">
        <f t="shared" si="116"/>
        <v>410519.95</v>
      </c>
      <c r="AA98" s="155">
        <f t="shared" si="116"/>
        <v>410519.95</v>
      </c>
      <c r="AB98" s="155">
        <f t="shared" si="116"/>
        <v>410519.95</v>
      </c>
      <c r="AC98" s="155">
        <f t="shared" si="116"/>
        <v>410519.95</v>
      </c>
    </row>
    <row r="99" spans="1:29" s="8" customFormat="1" ht="12.75" customHeight="1" x14ac:dyDescent="0.25">
      <c r="A99" s="828" t="s">
        <v>20642</v>
      </c>
      <c r="B99" s="828" t="s">
        <v>20642</v>
      </c>
      <c r="C99" s="152">
        <v>0</v>
      </c>
      <c r="D99" s="152">
        <v>0</v>
      </c>
      <c r="E99" s="152">
        <v>0</v>
      </c>
      <c r="F99" s="152">
        <v>0</v>
      </c>
      <c r="G99" s="152">
        <v>0</v>
      </c>
      <c r="H99" s="152">
        <v>316.08</v>
      </c>
      <c r="I99" s="152">
        <v>0</v>
      </c>
      <c r="J99" s="152">
        <v>0</v>
      </c>
      <c r="K99" s="152">
        <v>127.76</v>
      </c>
      <c r="L99" s="152"/>
      <c r="M99" s="152"/>
      <c r="N99" s="152"/>
      <c r="O99" s="173" t="b">
        <f>A99=TRIM(VLOOKUP(A99,Financials!B:F,4,FALSE))</f>
        <v>0</v>
      </c>
      <c r="P99" s="175" t="str">
        <f t="shared" si="115"/>
        <v xml:space="preserve">   Brad Credit Card</v>
      </c>
      <c r="Q99" s="155" t="str">
        <f t="shared" si="115"/>
        <v xml:space="preserve">   Brad Credit Card</v>
      </c>
      <c r="R99" s="155">
        <f t="shared" si="115"/>
        <v>0</v>
      </c>
      <c r="S99" s="155">
        <f t="shared" si="116"/>
        <v>0</v>
      </c>
      <c r="T99" s="155">
        <f t="shared" si="116"/>
        <v>0</v>
      </c>
      <c r="U99" s="155">
        <f t="shared" si="116"/>
        <v>0</v>
      </c>
      <c r="V99" s="155">
        <f t="shared" si="116"/>
        <v>0</v>
      </c>
      <c r="W99" s="155">
        <f t="shared" si="116"/>
        <v>316.08</v>
      </c>
      <c r="X99" s="155">
        <f t="shared" si="116"/>
        <v>0</v>
      </c>
      <c r="Y99" s="155">
        <f t="shared" si="116"/>
        <v>0</v>
      </c>
      <c r="Z99" s="155">
        <f t="shared" si="116"/>
        <v>127.76</v>
      </c>
      <c r="AA99" s="155">
        <f t="shared" si="116"/>
        <v>127.76</v>
      </c>
      <c r="AB99" s="155">
        <f t="shared" si="116"/>
        <v>127.76</v>
      </c>
      <c r="AC99" s="155">
        <f t="shared" si="116"/>
        <v>127.76</v>
      </c>
    </row>
    <row r="100" spans="1:29" s="8" customFormat="1" ht="12.75" customHeight="1" x14ac:dyDescent="0.25">
      <c r="A100" s="159"/>
      <c r="B100" s="159" t="s">
        <v>14</v>
      </c>
      <c r="C100" s="153">
        <f t="shared" ref="C100:N100" si="117">SUM(C98:C99)</f>
        <v>238398.57</v>
      </c>
      <c r="D100" s="153">
        <f t="shared" si="117"/>
        <v>301493.59000000003</v>
      </c>
      <c r="E100" s="153">
        <f t="shared" si="117"/>
        <v>248991.83</v>
      </c>
      <c r="F100" s="153">
        <f t="shared" si="117"/>
        <v>427898.06</v>
      </c>
      <c r="G100" s="153">
        <f t="shared" si="117"/>
        <v>400668.67</v>
      </c>
      <c r="H100" s="153">
        <f t="shared" si="117"/>
        <v>242526.4</v>
      </c>
      <c r="I100" s="153">
        <f t="shared" si="117"/>
        <v>192374.27</v>
      </c>
      <c r="J100" s="153">
        <f t="shared" si="117"/>
        <v>180068.49</v>
      </c>
      <c r="K100" s="153">
        <f t="shared" si="117"/>
        <v>410647.71</v>
      </c>
      <c r="L100" s="153">
        <f t="shared" si="117"/>
        <v>0</v>
      </c>
      <c r="M100" s="153">
        <f t="shared" si="117"/>
        <v>0</v>
      </c>
      <c r="N100" s="153">
        <f t="shared" si="117"/>
        <v>0</v>
      </c>
      <c r="P100" s="159"/>
      <c r="Q100" s="159" t="s">
        <v>14</v>
      </c>
      <c r="R100" s="153">
        <f t="shared" ref="R100:AC100" si="118">SUM(R98:R99)</f>
        <v>238398.57</v>
      </c>
      <c r="S100" s="153">
        <f t="shared" si="118"/>
        <v>301493.59000000003</v>
      </c>
      <c r="T100" s="153">
        <f t="shared" si="118"/>
        <v>248991.83</v>
      </c>
      <c r="U100" s="153">
        <f t="shared" si="118"/>
        <v>427898.06</v>
      </c>
      <c r="V100" s="153">
        <f t="shared" si="118"/>
        <v>400668.67</v>
      </c>
      <c r="W100" s="153">
        <f t="shared" si="118"/>
        <v>242526.4</v>
      </c>
      <c r="X100" s="153">
        <f t="shared" si="118"/>
        <v>192374.27</v>
      </c>
      <c r="Y100" s="153">
        <f t="shared" si="118"/>
        <v>180068.49</v>
      </c>
      <c r="Z100" s="153">
        <f t="shared" si="118"/>
        <v>410647.71</v>
      </c>
      <c r="AA100" s="153">
        <f>SUM(AA98:AA99)</f>
        <v>410647.71</v>
      </c>
      <c r="AB100" s="153">
        <f t="shared" si="118"/>
        <v>410647.71</v>
      </c>
      <c r="AC100" s="153">
        <f t="shared" si="118"/>
        <v>410647.71</v>
      </c>
    </row>
    <row r="101" spans="1:29" s="8" customFormat="1" ht="12.75" customHeight="1" x14ac:dyDescent="0.25"/>
    <row r="102" spans="1:29" s="8" customFormat="1" ht="12.75" customHeight="1" x14ac:dyDescent="0.25">
      <c r="A102" s="174"/>
      <c r="B102" s="174" t="s">
        <v>13</v>
      </c>
      <c r="N102" s="373"/>
      <c r="P102" s="174"/>
      <c r="Q102" s="174" t="s">
        <v>13</v>
      </c>
    </row>
    <row r="103" spans="1:29" s="8" customFormat="1" ht="12.75" customHeight="1" x14ac:dyDescent="0.25">
      <c r="A103" s="175" t="str">
        <f>MID(B103,4,3)</f>
        <v>610</v>
      </c>
      <c r="B103" s="155" t="s">
        <v>93</v>
      </c>
      <c r="C103" s="152">
        <v>2182.9899999999998</v>
      </c>
      <c r="D103" s="152">
        <v>950.5</v>
      </c>
      <c r="E103" s="371">
        <v>855.76</v>
      </c>
      <c r="F103" s="152">
        <v>8738.64</v>
      </c>
      <c r="G103" s="152">
        <v>2243.0300000000002</v>
      </c>
      <c r="H103" s="152">
        <v>1214.96</v>
      </c>
      <c r="I103" s="152">
        <v>12301.53</v>
      </c>
      <c r="J103" s="152">
        <v>1137.72</v>
      </c>
      <c r="K103" s="152">
        <v>722.67</v>
      </c>
      <c r="L103" s="152"/>
      <c r="M103" s="152"/>
      <c r="N103" s="152"/>
      <c r="O103" s="173" t="b">
        <f>A103=TRIM(VLOOKUP(A103,Financials!B:F,4,FALSE))</f>
        <v>1</v>
      </c>
      <c r="P103" s="175" t="str">
        <f t="shared" ref="P103:R108" si="119">A103</f>
        <v>610</v>
      </c>
      <c r="Q103" s="155" t="str">
        <f t="shared" si="119"/>
        <v xml:space="preserve">   610 - Accounts Receivable</v>
      </c>
      <c r="R103" s="155">
        <f t="shared" si="119"/>
        <v>2182.9899999999998</v>
      </c>
      <c r="S103" s="155">
        <f t="shared" ref="S103:AC110" si="120">IF(D103="",R103,D103)</f>
        <v>950.5</v>
      </c>
      <c r="T103" s="155">
        <f t="shared" si="120"/>
        <v>855.76</v>
      </c>
      <c r="U103" s="155">
        <f t="shared" si="120"/>
        <v>8738.64</v>
      </c>
      <c r="V103" s="155">
        <f t="shared" si="120"/>
        <v>2243.0300000000002</v>
      </c>
      <c r="W103" s="155">
        <f>IF(H103="",V103,H103)</f>
        <v>1214.96</v>
      </c>
      <c r="X103" s="155">
        <f t="shared" si="120"/>
        <v>12301.53</v>
      </c>
      <c r="Y103" s="155">
        <f t="shared" si="120"/>
        <v>1137.72</v>
      </c>
      <c r="Z103" s="155">
        <f t="shared" si="120"/>
        <v>722.67</v>
      </c>
      <c r="AA103" s="155">
        <f t="shared" si="120"/>
        <v>722.67</v>
      </c>
      <c r="AB103" s="155">
        <f t="shared" si="120"/>
        <v>722.67</v>
      </c>
      <c r="AC103" s="155">
        <f t="shared" si="120"/>
        <v>722.67</v>
      </c>
    </row>
    <row r="104" spans="1:29" s="8" customFormat="1" ht="12.75" hidden="1" customHeight="1" x14ac:dyDescent="0.25">
      <c r="A104" s="175" t="str">
        <f>MID(B104,4,4)</f>
        <v>610a</v>
      </c>
      <c r="B104" s="155" t="s">
        <v>938</v>
      </c>
      <c r="C104" s="152"/>
      <c r="D104" s="152"/>
      <c r="E104" s="371"/>
      <c r="F104" s="152"/>
      <c r="G104" s="152"/>
      <c r="H104" s="152"/>
      <c r="I104" s="152"/>
      <c r="J104" s="152"/>
      <c r="K104" s="152"/>
      <c r="L104" s="152"/>
      <c r="M104" s="152"/>
      <c r="N104" s="152"/>
      <c r="O104" s="173" t="b">
        <f>A104=TRIM(VLOOKUP(A104,Financials!B:F,4,FALSE))</f>
        <v>0</v>
      </c>
      <c r="P104" s="175" t="str">
        <f t="shared" si="119"/>
        <v>610a</v>
      </c>
      <c r="Q104" s="155" t="str">
        <f t="shared" si="119"/>
        <v xml:space="preserve">   610a - Accounts Receivable - Earned Premium</v>
      </c>
      <c r="R104" s="155">
        <f t="shared" si="119"/>
        <v>0</v>
      </c>
      <c r="S104" s="155">
        <f t="shared" si="120"/>
        <v>0</v>
      </c>
      <c r="T104" s="155">
        <f t="shared" si="120"/>
        <v>0</v>
      </c>
      <c r="U104" s="155">
        <f t="shared" si="120"/>
        <v>0</v>
      </c>
      <c r="V104" s="155">
        <f t="shared" si="120"/>
        <v>0</v>
      </c>
      <c r="W104" s="155">
        <f t="shared" si="120"/>
        <v>0</v>
      </c>
      <c r="X104" s="155">
        <f t="shared" si="120"/>
        <v>0</v>
      </c>
      <c r="Y104" s="155">
        <f t="shared" si="120"/>
        <v>0</v>
      </c>
      <c r="Z104" s="155">
        <f t="shared" si="120"/>
        <v>0</v>
      </c>
      <c r="AA104" s="155">
        <f t="shared" si="120"/>
        <v>0</v>
      </c>
      <c r="AB104" s="155">
        <f t="shared" si="120"/>
        <v>0</v>
      </c>
      <c r="AC104" s="155">
        <f t="shared" si="120"/>
        <v>0</v>
      </c>
    </row>
    <row r="105" spans="1:29" s="8" customFormat="1" ht="12.75" hidden="1" customHeight="1" x14ac:dyDescent="0.25">
      <c r="A105" s="175" t="str">
        <f>MID(B105,4,4)</f>
        <v>610b</v>
      </c>
      <c r="B105" s="155" t="s">
        <v>939</v>
      </c>
      <c r="C105" s="152"/>
      <c r="D105" s="152"/>
      <c r="E105" s="371"/>
      <c r="F105" s="152"/>
      <c r="G105" s="152"/>
      <c r="H105" s="152"/>
      <c r="I105" s="152"/>
      <c r="J105" s="152"/>
      <c r="K105" s="152"/>
      <c r="L105" s="152"/>
      <c r="M105" s="152"/>
      <c r="N105" s="152"/>
      <c r="O105" s="173" t="b">
        <f>A105=TRIM(VLOOKUP(A105,Financials!B:F,4,FALSE))</f>
        <v>0</v>
      </c>
      <c r="P105" s="175" t="str">
        <f t="shared" si="119"/>
        <v>610b</v>
      </c>
      <c r="Q105" s="155" t="str">
        <f t="shared" si="119"/>
        <v xml:space="preserve">   610b - Accounts Receivable - Earned Finance Fees</v>
      </c>
      <c r="R105" s="155">
        <f t="shared" si="119"/>
        <v>0</v>
      </c>
      <c r="S105" s="155">
        <f t="shared" si="120"/>
        <v>0</v>
      </c>
      <c r="T105" s="155">
        <f t="shared" si="120"/>
        <v>0</v>
      </c>
      <c r="U105" s="155">
        <f t="shared" si="120"/>
        <v>0</v>
      </c>
      <c r="V105" s="155">
        <f t="shared" si="120"/>
        <v>0</v>
      </c>
      <c r="W105" s="155">
        <f t="shared" si="120"/>
        <v>0</v>
      </c>
      <c r="X105" s="155">
        <f t="shared" si="120"/>
        <v>0</v>
      </c>
      <c r="Y105" s="155">
        <f t="shared" si="120"/>
        <v>0</v>
      </c>
      <c r="Z105" s="155">
        <f t="shared" si="120"/>
        <v>0</v>
      </c>
      <c r="AA105" s="155">
        <f t="shared" si="120"/>
        <v>0</v>
      </c>
      <c r="AB105" s="155">
        <f t="shared" si="120"/>
        <v>0</v>
      </c>
      <c r="AC105" s="155">
        <f t="shared" si="120"/>
        <v>0</v>
      </c>
    </row>
    <row r="106" spans="1:29" s="8" customFormat="1" ht="12.75" hidden="1" customHeight="1" x14ac:dyDescent="0.25">
      <c r="A106" s="175" t="str">
        <f>MID(B106,4,4)</f>
        <v>610c</v>
      </c>
      <c r="B106" s="155" t="s">
        <v>940</v>
      </c>
      <c r="C106" s="152"/>
      <c r="D106" s="152"/>
      <c r="E106" s="371"/>
      <c r="F106" s="152"/>
      <c r="G106" s="152"/>
      <c r="H106" s="152"/>
      <c r="I106" s="152"/>
      <c r="J106" s="152"/>
      <c r="K106" s="152"/>
      <c r="L106" s="152"/>
      <c r="M106" s="152"/>
      <c r="N106" s="152"/>
      <c r="O106" s="173" t="b">
        <f>A106=TRIM(VLOOKUP(A106,Financials!B:F,4,FALSE))</f>
        <v>0</v>
      </c>
      <c r="P106" s="175" t="str">
        <f t="shared" si="119"/>
        <v>610c</v>
      </c>
      <c r="Q106" s="155" t="str">
        <f t="shared" si="119"/>
        <v xml:space="preserve">   610c - Accounts Receivable - Earned Admin Fee</v>
      </c>
      <c r="R106" s="155">
        <f t="shared" si="119"/>
        <v>0</v>
      </c>
      <c r="S106" s="155">
        <f t="shared" si="120"/>
        <v>0</v>
      </c>
      <c r="T106" s="155">
        <f t="shared" si="120"/>
        <v>0</v>
      </c>
      <c r="U106" s="155">
        <f t="shared" si="120"/>
        <v>0</v>
      </c>
      <c r="V106" s="155">
        <f t="shared" si="120"/>
        <v>0</v>
      </c>
      <c r="W106" s="155">
        <f t="shared" si="120"/>
        <v>0</v>
      </c>
      <c r="X106" s="155">
        <f t="shared" si="120"/>
        <v>0</v>
      </c>
      <c r="Y106" s="155">
        <f t="shared" si="120"/>
        <v>0</v>
      </c>
      <c r="Z106" s="155">
        <f t="shared" si="120"/>
        <v>0</v>
      </c>
      <c r="AA106" s="155">
        <f t="shared" si="120"/>
        <v>0</v>
      </c>
      <c r="AB106" s="155">
        <f t="shared" si="120"/>
        <v>0</v>
      </c>
      <c r="AC106" s="155">
        <f t="shared" si="120"/>
        <v>0</v>
      </c>
    </row>
    <row r="107" spans="1:29" s="8" customFormat="1" ht="12.75" hidden="1" customHeight="1" x14ac:dyDescent="0.25">
      <c r="A107" s="175" t="str">
        <f>MID(B107,4,4)</f>
        <v>610d</v>
      </c>
      <c r="B107" s="155" t="s">
        <v>941</v>
      </c>
      <c r="C107" s="152"/>
      <c r="D107" s="152"/>
      <c r="E107" s="371"/>
      <c r="F107" s="152"/>
      <c r="G107" s="152"/>
      <c r="H107" s="152"/>
      <c r="I107" s="152"/>
      <c r="J107" s="152"/>
      <c r="K107" s="152"/>
      <c r="L107" s="152"/>
      <c r="M107" s="152"/>
      <c r="N107" s="152"/>
      <c r="O107" s="173" t="b">
        <f>A107=TRIM(VLOOKUP(A107,Financials!B:F,4,FALSE))</f>
        <v>0</v>
      </c>
      <c r="P107" s="175" t="str">
        <f t="shared" si="119"/>
        <v>610d</v>
      </c>
      <c r="Q107" s="155" t="str">
        <f t="shared" si="119"/>
        <v xml:space="preserve">   610d - Accounts Receivable - Other Accounts Receivable</v>
      </c>
      <c r="R107" s="155">
        <f t="shared" si="119"/>
        <v>0</v>
      </c>
      <c r="S107" s="155">
        <f t="shared" si="120"/>
        <v>0</v>
      </c>
      <c r="T107" s="155">
        <f t="shared" si="120"/>
        <v>0</v>
      </c>
      <c r="U107" s="155">
        <f t="shared" si="120"/>
        <v>0</v>
      </c>
      <c r="V107" s="155">
        <f t="shared" si="120"/>
        <v>0</v>
      </c>
      <c r="W107" s="155">
        <f t="shared" si="120"/>
        <v>0</v>
      </c>
      <c r="X107" s="155">
        <f t="shared" si="120"/>
        <v>0</v>
      </c>
      <c r="Y107" s="155">
        <f t="shared" si="120"/>
        <v>0</v>
      </c>
      <c r="Z107" s="155">
        <f t="shared" si="120"/>
        <v>0</v>
      </c>
      <c r="AA107" s="155">
        <f t="shared" si="120"/>
        <v>0</v>
      </c>
      <c r="AB107" s="155">
        <f t="shared" si="120"/>
        <v>0</v>
      </c>
      <c r="AC107" s="155">
        <f t="shared" si="120"/>
        <v>0</v>
      </c>
    </row>
    <row r="108" spans="1:29" s="8" customFormat="1" ht="12.75" hidden="1" customHeight="1" x14ac:dyDescent="0.25">
      <c r="A108" s="175" t="str">
        <f>MID(B108,4,3)</f>
        <v>620</v>
      </c>
      <c r="B108" s="155" t="s">
        <v>1299</v>
      </c>
      <c r="C108" s="152"/>
      <c r="D108" s="152"/>
      <c r="E108" s="371"/>
      <c r="F108" s="152"/>
      <c r="G108" s="152"/>
      <c r="H108" s="152"/>
      <c r="I108" s="152"/>
      <c r="J108" s="152"/>
      <c r="K108" s="152"/>
      <c r="L108" s="152"/>
      <c r="M108" s="152"/>
      <c r="N108" s="152"/>
      <c r="O108" s="173" t="b">
        <f>A108=TRIM(VLOOKUP(A108,Financials!B:F,4,FALSE))</f>
        <v>1</v>
      </c>
      <c r="P108" s="175" t="str">
        <f t="shared" si="119"/>
        <v>620</v>
      </c>
      <c r="Q108" s="155" t="str">
        <f t="shared" si="119"/>
        <v xml:space="preserve">   620 - Prepayments</v>
      </c>
      <c r="R108" s="155">
        <f t="shared" si="119"/>
        <v>0</v>
      </c>
      <c r="S108" s="155">
        <f t="shared" si="120"/>
        <v>0</v>
      </c>
      <c r="T108" s="155">
        <f t="shared" si="120"/>
        <v>0</v>
      </c>
      <c r="U108" s="155">
        <f t="shared" si="120"/>
        <v>0</v>
      </c>
      <c r="V108" s="155">
        <f t="shared" si="120"/>
        <v>0</v>
      </c>
      <c r="W108" s="155">
        <f t="shared" si="120"/>
        <v>0</v>
      </c>
      <c r="X108" s="155">
        <f t="shared" si="120"/>
        <v>0</v>
      </c>
      <c r="Y108" s="155">
        <f t="shared" si="120"/>
        <v>0</v>
      </c>
      <c r="Z108" s="155">
        <f t="shared" si="120"/>
        <v>0</v>
      </c>
      <c r="AA108" s="155">
        <f t="shared" si="120"/>
        <v>0</v>
      </c>
      <c r="AB108" s="155">
        <f t="shared" si="120"/>
        <v>0</v>
      </c>
      <c r="AC108" s="155">
        <f t="shared" si="120"/>
        <v>0</v>
      </c>
    </row>
    <row r="109" spans="1:29" s="8" customFormat="1" ht="12.75" customHeight="1" x14ac:dyDescent="0.25">
      <c r="A109" s="175" t="str">
        <f>MID(B109,4,3)</f>
        <v>614</v>
      </c>
      <c r="B109" s="155" t="s">
        <v>16894</v>
      </c>
      <c r="C109" s="152">
        <v>6124</v>
      </c>
      <c r="D109" s="152">
        <v>6124</v>
      </c>
      <c r="E109" s="371">
        <v>6124</v>
      </c>
      <c r="F109" s="152">
        <v>6124</v>
      </c>
      <c r="G109" s="152">
        <v>6124</v>
      </c>
      <c r="H109" s="152">
        <v>6124</v>
      </c>
      <c r="I109" s="152">
        <v>6124</v>
      </c>
      <c r="J109" s="152">
        <v>6124</v>
      </c>
      <c r="K109" s="152">
        <v>6124</v>
      </c>
      <c r="L109" s="152"/>
      <c r="M109" s="152"/>
      <c r="N109" s="152"/>
      <c r="O109" s="173" t="b">
        <f>A109=TRIM(VLOOKUP(A109,Financials!B:F,4,FALSE))</f>
        <v>0</v>
      </c>
      <c r="P109" s="175" t="str">
        <f>A109</f>
        <v>614</v>
      </c>
      <c r="Q109" s="155" t="s">
        <v>16894</v>
      </c>
      <c r="R109" s="155">
        <f>C109</f>
        <v>6124</v>
      </c>
      <c r="S109" s="155">
        <f t="shared" si="120"/>
        <v>6124</v>
      </c>
      <c r="T109" s="155">
        <f t="shared" si="120"/>
        <v>6124</v>
      </c>
      <c r="U109" s="155">
        <f t="shared" si="120"/>
        <v>6124</v>
      </c>
      <c r="V109" s="155">
        <f t="shared" si="120"/>
        <v>6124</v>
      </c>
      <c r="W109" s="155">
        <f t="shared" si="120"/>
        <v>6124</v>
      </c>
      <c r="X109" s="155">
        <f t="shared" si="120"/>
        <v>6124</v>
      </c>
      <c r="Y109" s="155">
        <f t="shared" si="120"/>
        <v>6124</v>
      </c>
      <c r="Z109" s="155">
        <f t="shared" si="120"/>
        <v>6124</v>
      </c>
      <c r="AA109" s="155">
        <f t="shared" si="120"/>
        <v>6124</v>
      </c>
      <c r="AB109" s="155">
        <f t="shared" si="120"/>
        <v>6124</v>
      </c>
      <c r="AC109" s="155">
        <f t="shared" si="120"/>
        <v>6124</v>
      </c>
    </row>
    <row r="110" spans="1:29" s="8" customFormat="1" ht="12.75" customHeight="1" x14ac:dyDescent="0.25">
      <c r="A110" s="175" t="str">
        <f>MID(B110,4,3)</f>
        <v>645</v>
      </c>
      <c r="B110" s="155" t="s">
        <v>92</v>
      </c>
      <c r="C110" s="152">
        <v>437367.3</v>
      </c>
      <c r="D110" s="152">
        <v>338908.41</v>
      </c>
      <c r="E110" s="371">
        <v>340162.36</v>
      </c>
      <c r="F110" s="152">
        <v>341457.79</v>
      </c>
      <c r="G110" s="152">
        <v>342568.65</v>
      </c>
      <c r="H110" s="152">
        <v>343922.59</v>
      </c>
      <c r="I110" s="152">
        <v>345276.53</v>
      </c>
      <c r="J110" s="152">
        <v>346025.73</v>
      </c>
      <c r="K110" s="152">
        <v>21220.3</v>
      </c>
      <c r="L110" s="152"/>
      <c r="M110" s="152"/>
      <c r="N110" s="152"/>
      <c r="O110" s="173" t="b">
        <f>A110=TRIM(VLOOKUP(A110,Financials!B:F,4,FALSE))</f>
        <v>1</v>
      </c>
      <c r="P110" s="175" t="str">
        <f>A110</f>
        <v>645</v>
      </c>
      <c r="Q110" s="155" t="str">
        <f>B110</f>
        <v xml:space="preserve">   645 - Term Deposit</v>
      </c>
      <c r="R110" s="155">
        <f>C110</f>
        <v>437367.3</v>
      </c>
      <c r="S110" s="155">
        <f t="shared" si="120"/>
        <v>338908.41</v>
      </c>
      <c r="T110" s="155">
        <f t="shared" si="120"/>
        <v>340162.36</v>
      </c>
      <c r="U110" s="155">
        <f t="shared" si="120"/>
        <v>341457.79</v>
      </c>
      <c r="V110" s="155">
        <f t="shared" si="120"/>
        <v>342568.65</v>
      </c>
      <c r="W110" s="155">
        <f t="shared" si="120"/>
        <v>343922.59</v>
      </c>
      <c r="X110" s="155">
        <f t="shared" si="120"/>
        <v>345276.53</v>
      </c>
      <c r="Y110" s="155">
        <f t="shared" si="120"/>
        <v>346025.73</v>
      </c>
      <c r="Z110" s="155">
        <f t="shared" si="120"/>
        <v>21220.3</v>
      </c>
      <c r="AA110" s="155">
        <f t="shared" si="120"/>
        <v>21220.3</v>
      </c>
      <c r="AB110" s="155">
        <f t="shared" si="120"/>
        <v>21220.3</v>
      </c>
      <c r="AC110" s="155">
        <f t="shared" si="120"/>
        <v>21220.3</v>
      </c>
    </row>
    <row r="111" spans="1:29" s="8" customFormat="1" ht="12.75" customHeight="1" x14ac:dyDescent="0.25">
      <c r="A111" s="159"/>
      <c r="B111" s="159" t="s">
        <v>11</v>
      </c>
      <c r="C111" s="153">
        <f t="shared" ref="C111:N111" si="121">SUM(C103:C110)</f>
        <v>445674.29</v>
      </c>
      <c r="D111" s="153">
        <f t="shared" si="121"/>
        <v>345982.91</v>
      </c>
      <c r="E111" s="153">
        <f>SUM(E103:E110)</f>
        <v>347142.12</v>
      </c>
      <c r="F111" s="153">
        <f t="shared" si="121"/>
        <v>356320.43</v>
      </c>
      <c r="G111" s="153">
        <f t="shared" si="121"/>
        <v>350935.68000000005</v>
      </c>
      <c r="H111" s="153">
        <f>SUM(H103:H110)</f>
        <v>351261.55000000005</v>
      </c>
      <c r="I111" s="153">
        <f t="shared" si="121"/>
        <v>363702.06000000006</v>
      </c>
      <c r="J111" s="153">
        <f>SUM(J103:J110)</f>
        <v>353287.44999999995</v>
      </c>
      <c r="K111" s="153">
        <f>SUM(K103:K110)</f>
        <v>28066.97</v>
      </c>
      <c r="L111" s="153">
        <f t="shared" si="121"/>
        <v>0</v>
      </c>
      <c r="M111" s="153">
        <f t="shared" si="121"/>
        <v>0</v>
      </c>
      <c r="N111" s="153">
        <f t="shared" si="121"/>
        <v>0</v>
      </c>
      <c r="P111" s="159"/>
      <c r="Q111" s="159" t="s">
        <v>11</v>
      </c>
      <c r="R111" s="153">
        <f t="shared" ref="R111:AC111" si="122">SUM(R103:R110)</f>
        <v>445674.29</v>
      </c>
      <c r="S111" s="153">
        <f t="shared" si="122"/>
        <v>345982.91</v>
      </c>
      <c r="T111" s="153">
        <f t="shared" si="122"/>
        <v>347142.12</v>
      </c>
      <c r="U111" s="153">
        <f t="shared" si="122"/>
        <v>356320.43</v>
      </c>
      <c r="V111" s="153">
        <f t="shared" si="122"/>
        <v>350935.68000000005</v>
      </c>
      <c r="W111" s="153">
        <f t="shared" si="122"/>
        <v>351261.55000000005</v>
      </c>
      <c r="X111" s="153">
        <f t="shared" si="122"/>
        <v>363702.06000000006</v>
      </c>
      <c r="Y111" s="153">
        <f t="shared" si="122"/>
        <v>353287.44999999995</v>
      </c>
      <c r="Z111" s="153">
        <f t="shared" si="122"/>
        <v>28066.97</v>
      </c>
      <c r="AA111" s="153">
        <f t="shared" si="122"/>
        <v>28066.97</v>
      </c>
      <c r="AB111" s="153">
        <f t="shared" si="122"/>
        <v>28066.97</v>
      </c>
      <c r="AC111" s="153">
        <f t="shared" si="122"/>
        <v>28066.97</v>
      </c>
    </row>
    <row r="112" spans="1:29" s="8" customFormat="1" ht="12.75" customHeight="1" x14ac:dyDescent="0.25"/>
    <row r="113" spans="1:29" s="8" customFormat="1" ht="12.75" customHeight="1" x14ac:dyDescent="0.25">
      <c r="B113" s="174" t="s">
        <v>16670</v>
      </c>
    </row>
    <row r="114" spans="1:29" s="8" customFormat="1" ht="12.75" customHeight="1" x14ac:dyDescent="0.25">
      <c r="A114" s="175" t="str">
        <f>MID(B114,4,3)</f>
        <v>720</v>
      </c>
      <c r="B114" s="289" t="s">
        <v>17410</v>
      </c>
      <c r="C114" s="152">
        <v>6680.01</v>
      </c>
      <c r="D114" s="152">
        <v>6680.01</v>
      </c>
      <c r="E114" s="152">
        <v>6680.01</v>
      </c>
      <c r="F114" s="152">
        <v>6680.01</v>
      </c>
      <c r="G114" s="152">
        <v>6680.01</v>
      </c>
      <c r="H114" s="152">
        <v>6680.01</v>
      </c>
      <c r="I114" s="152">
        <v>6680.01</v>
      </c>
      <c r="J114" s="152">
        <v>6680.01</v>
      </c>
      <c r="K114" s="152">
        <v>6680.01</v>
      </c>
      <c r="L114" s="152"/>
      <c r="M114" s="152"/>
      <c r="N114" s="152"/>
      <c r="O114" s="173" t="b">
        <f>A114=TRIM(VLOOKUP(A114,Financials!B:F,4,FALSE))</f>
        <v>0</v>
      </c>
      <c r="P114" s="175" t="str">
        <f t="shared" ref="P114:R115" si="123">A114</f>
        <v>720</v>
      </c>
      <c r="Q114" s="155" t="str">
        <f t="shared" si="123"/>
        <v xml:space="preserve">   720 - Computer Equipment</v>
      </c>
      <c r="R114" s="155">
        <f t="shared" si="123"/>
        <v>6680.01</v>
      </c>
      <c r="S114" s="155">
        <f t="shared" ref="S114:AC115" si="124">IF(D114="",R114,D114)</f>
        <v>6680.01</v>
      </c>
      <c r="T114" s="155">
        <f t="shared" si="124"/>
        <v>6680.01</v>
      </c>
      <c r="U114" s="155">
        <f t="shared" si="124"/>
        <v>6680.01</v>
      </c>
      <c r="V114" s="155">
        <f t="shared" si="124"/>
        <v>6680.01</v>
      </c>
      <c r="W114" s="155">
        <f t="shared" si="124"/>
        <v>6680.01</v>
      </c>
      <c r="X114" s="155">
        <f t="shared" si="124"/>
        <v>6680.01</v>
      </c>
      <c r="Y114" s="155">
        <f t="shared" si="124"/>
        <v>6680.01</v>
      </c>
      <c r="Z114" s="155">
        <f t="shared" si="124"/>
        <v>6680.01</v>
      </c>
      <c r="AA114" s="155">
        <f t="shared" si="124"/>
        <v>6680.01</v>
      </c>
      <c r="AB114" s="155">
        <f t="shared" si="124"/>
        <v>6680.01</v>
      </c>
      <c r="AC114" s="155">
        <f t="shared" si="124"/>
        <v>6680.01</v>
      </c>
    </row>
    <row r="115" spans="1:29" s="8" customFormat="1" ht="12.75" customHeight="1" x14ac:dyDescent="0.25">
      <c r="A115" s="175" t="str">
        <f>MID(B115,4,3)</f>
        <v>721</v>
      </c>
      <c r="B115" s="289" t="s">
        <v>17411</v>
      </c>
      <c r="C115" s="152">
        <v>-6680.01</v>
      </c>
      <c r="D115" s="152">
        <v>-6680.01</v>
      </c>
      <c r="E115" s="152">
        <v>-6680.01</v>
      </c>
      <c r="F115" s="152">
        <v>-6680.01</v>
      </c>
      <c r="G115" s="152">
        <v>-6680.01</v>
      </c>
      <c r="H115" s="152">
        <v>-6680.01</v>
      </c>
      <c r="I115" s="152">
        <v>-6680.01</v>
      </c>
      <c r="J115" s="152">
        <v>-6680.01</v>
      </c>
      <c r="K115" s="152">
        <v>-6680.01</v>
      </c>
      <c r="L115" s="152"/>
      <c r="M115" s="152"/>
      <c r="N115" s="152"/>
      <c r="O115" s="173" t="b">
        <f>A115=TRIM(VLOOKUP(A115,Financials!B:F,4,FALSE))</f>
        <v>0</v>
      </c>
      <c r="P115" s="175" t="str">
        <f t="shared" si="123"/>
        <v>721</v>
      </c>
      <c r="Q115" s="155" t="str">
        <f t="shared" si="123"/>
        <v xml:space="preserve">   721 - Less Accumulated Depreciation on Computer Equipment</v>
      </c>
      <c r="R115" s="155">
        <f t="shared" si="123"/>
        <v>-6680.01</v>
      </c>
      <c r="S115" s="155">
        <f t="shared" si="124"/>
        <v>-6680.01</v>
      </c>
      <c r="T115" s="155">
        <f t="shared" si="124"/>
        <v>-6680.01</v>
      </c>
      <c r="U115" s="155">
        <f t="shared" si="124"/>
        <v>-6680.01</v>
      </c>
      <c r="V115" s="155">
        <f t="shared" si="124"/>
        <v>-6680.01</v>
      </c>
      <c r="W115" s="155">
        <f t="shared" si="124"/>
        <v>-6680.01</v>
      </c>
      <c r="X115" s="155">
        <f t="shared" si="124"/>
        <v>-6680.01</v>
      </c>
      <c r="Y115" s="155">
        <f t="shared" si="124"/>
        <v>-6680.01</v>
      </c>
      <c r="Z115" s="155">
        <f t="shared" si="124"/>
        <v>-6680.01</v>
      </c>
      <c r="AA115" s="155">
        <f t="shared" si="124"/>
        <v>-6680.01</v>
      </c>
      <c r="AB115" s="155">
        <f t="shared" si="124"/>
        <v>-6680.01</v>
      </c>
      <c r="AC115" s="155">
        <f t="shared" si="124"/>
        <v>-6680.01</v>
      </c>
    </row>
    <row r="116" spans="1:29" s="8" customFormat="1" ht="12.75" customHeight="1" x14ac:dyDescent="0.25">
      <c r="A116" s="175" t="str">
        <f>MID(B116,4,3)</f>
        <v>725</v>
      </c>
      <c r="B116" s="289" t="s">
        <v>16671</v>
      </c>
      <c r="C116" s="152">
        <v>48289.91</v>
      </c>
      <c r="D116" s="152">
        <v>48289.91</v>
      </c>
      <c r="E116" s="152">
        <v>48289.91</v>
      </c>
      <c r="F116" s="152">
        <v>48289.91</v>
      </c>
      <c r="G116" s="152">
        <v>48289.91</v>
      </c>
      <c r="H116" s="152">
        <v>48289.91</v>
      </c>
      <c r="I116" s="152">
        <v>48289.91</v>
      </c>
      <c r="J116" s="152">
        <v>48289.91</v>
      </c>
      <c r="K116" s="152">
        <v>0</v>
      </c>
      <c r="L116" s="152"/>
      <c r="M116" s="152"/>
      <c r="N116" s="152"/>
      <c r="O116" s="173" t="b">
        <f>A116=TRIM(VLOOKUP(A116,Financials!B:F,4,FALSE))</f>
        <v>0</v>
      </c>
      <c r="P116" s="175" t="str">
        <f t="shared" ref="P116:R117" si="125">A116</f>
        <v>725</v>
      </c>
      <c r="Q116" s="155" t="str">
        <f t="shared" si="125"/>
        <v xml:space="preserve">   725 - Motor Vehicle</v>
      </c>
      <c r="R116" s="155">
        <f t="shared" si="125"/>
        <v>48289.91</v>
      </c>
      <c r="S116" s="155">
        <f t="shared" ref="S116:AC119" si="126">IF(D116="",R116,D116)</f>
        <v>48289.91</v>
      </c>
      <c r="T116" s="155">
        <f t="shared" si="126"/>
        <v>48289.91</v>
      </c>
      <c r="U116" s="155">
        <f t="shared" si="126"/>
        <v>48289.91</v>
      </c>
      <c r="V116" s="155">
        <f t="shared" si="126"/>
        <v>48289.91</v>
      </c>
      <c r="W116" s="155">
        <f t="shared" si="126"/>
        <v>48289.91</v>
      </c>
      <c r="X116" s="155">
        <f t="shared" si="126"/>
        <v>48289.91</v>
      </c>
      <c r="Y116" s="155">
        <f t="shared" si="126"/>
        <v>48289.91</v>
      </c>
      <c r="Z116" s="155">
        <f t="shared" si="126"/>
        <v>0</v>
      </c>
      <c r="AA116" s="155">
        <f t="shared" si="126"/>
        <v>0</v>
      </c>
      <c r="AB116" s="155">
        <f t="shared" si="126"/>
        <v>0</v>
      </c>
      <c r="AC116" s="155">
        <f t="shared" si="126"/>
        <v>0</v>
      </c>
    </row>
    <row r="117" spans="1:29" s="8" customFormat="1" ht="12.75" customHeight="1" x14ac:dyDescent="0.25">
      <c r="A117" s="175" t="str">
        <f>MID(B117,4,3)</f>
        <v>726</v>
      </c>
      <c r="B117" s="289" t="s">
        <v>16672</v>
      </c>
      <c r="C117" s="152">
        <v>-48289.91</v>
      </c>
      <c r="D117" s="152">
        <v>-48289.91</v>
      </c>
      <c r="E117" s="152">
        <v>-48289.91</v>
      </c>
      <c r="F117" s="152">
        <v>-48289.91</v>
      </c>
      <c r="G117" s="152">
        <v>-48289.91</v>
      </c>
      <c r="H117" s="152">
        <v>-48289.91</v>
      </c>
      <c r="I117" s="152">
        <v>-48289.91</v>
      </c>
      <c r="J117" s="152">
        <v>-48289.91</v>
      </c>
      <c r="K117" s="152">
        <v>0</v>
      </c>
      <c r="L117" s="152"/>
      <c r="M117" s="152"/>
      <c r="N117" s="152"/>
      <c r="O117" s="173" t="b">
        <f>A117=TRIM(VLOOKUP(A117,Financials!B:F,4,FALSE))</f>
        <v>0</v>
      </c>
      <c r="P117" s="175" t="str">
        <f>A117</f>
        <v>726</v>
      </c>
      <c r="Q117" s="155" t="str">
        <f t="shared" si="125"/>
        <v xml:space="preserve">   726 - Less Accumulated Depreciation on Motor Vehicle</v>
      </c>
      <c r="R117" s="155">
        <f>C117</f>
        <v>-48289.91</v>
      </c>
      <c r="S117" s="155">
        <f t="shared" si="126"/>
        <v>-48289.91</v>
      </c>
      <c r="T117" s="155">
        <f t="shared" si="126"/>
        <v>-48289.91</v>
      </c>
      <c r="U117" s="155">
        <f t="shared" si="126"/>
        <v>-48289.91</v>
      </c>
      <c r="V117" s="155">
        <f t="shared" si="126"/>
        <v>-48289.91</v>
      </c>
      <c r="W117" s="155">
        <f t="shared" si="126"/>
        <v>-48289.91</v>
      </c>
      <c r="X117" s="155">
        <f t="shared" si="126"/>
        <v>-48289.91</v>
      </c>
      <c r="Y117" s="155">
        <f t="shared" si="126"/>
        <v>-48289.91</v>
      </c>
      <c r="Z117" s="155">
        <f t="shared" si="126"/>
        <v>0</v>
      </c>
      <c r="AA117" s="155">
        <f t="shared" si="126"/>
        <v>0</v>
      </c>
      <c r="AB117" s="155">
        <f t="shared" si="126"/>
        <v>0</v>
      </c>
      <c r="AC117" s="155">
        <f t="shared" si="126"/>
        <v>0</v>
      </c>
    </row>
    <row r="118" spans="1:29" s="8" customFormat="1" ht="12.75" customHeight="1" x14ac:dyDescent="0.25">
      <c r="A118" s="175" t="s">
        <v>19502</v>
      </c>
      <c r="B118" s="289" t="s">
        <v>19288</v>
      </c>
      <c r="C118" s="152">
        <v>10658.37</v>
      </c>
      <c r="D118" s="152">
        <v>10658.37</v>
      </c>
      <c r="E118" s="152">
        <v>10658.37</v>
      </c>
      <c r="F118" s="152">
        <v>10658.37</v>
      </c>
      <c r="G118" s="152">
        <v>10658.37</v>
      </c>
      <c r="H118" s="152">
        <v>10658.37</v>
      </c>
      <c r="I118" s="152">
        <v>10658.37</v>
      </c>
      <c r="J118" s="152">
        <v>10658.37</v>
      </c>
      <c r="K118" s="152">
        <v>10658.37</v>
      </c>
      <c r="L118" s="152"/>
      <c r="M118" s="152"/>
      <c r="N118" s="152"/>
      <c r="O118" s="173" t="b">
        <f>A118=TRIM(VLOOKUP(A118,Financials!B:F,4,FALSE))</f>
        <v>0</v>
      </c>
      <c r="P118" s="175" t="str">
        <f>A118</f>
        <v>Office Equipment</v>
      </c>
      <c r="Q118" s="289" t="s">
        <v>19288</v>
      </c>
      <c r="R118" s="155">
        <f>C118</f>
        <v>10658.37</v>
      </c>
      <c r="S118" s="155">
        <f t="shared" ref="S118:W119" si="127">D118</f>
        <v>10658.37</v>
      </c>
      <c r="T118" s="155">
        <f t="shared" si="127"/>
        <v>10658.37</v>
      </c>
      <c r="U118" s="155">
        <f t="shared" si="127"/>
        <v>10658.37</v>
      </c>
      <c r="V118" s="155">
        <f t="shared" si="127"/>
        <v>10658.37</v>
      </c>
      <c r="W118" s="155">
        <f t="shared" si="127"/>
        <v>10658.37</v>
      </c>
      <c r="X118" s="155">
        <f t="shared" si="126"/>
        <v>10658.37</v>
      </c>
      <c r="Y118" s="155">
        <f t="shared" si="126"/>
        <v>10658.37</v>
      </c>
      <c r="Z118" s="155">
        <f t="shared" si="126"/>
        <v>10658.37</v>
      </c>
      <c r="AA118" s="155">
        <f t="shared" si="126"/>
        <v>10658.37</v>
      </c>
      <c r="AB118" s="155">
        <f t="shared" si="126"/>
        <v>10658.37</v>
      </c>
      <c r="AC118" s="155">
        <f t="shared" si="126"/>
        <v>10658.37</v>
      </c>
    </row>
    <row r="119" spans="1:29" s="8" customFormat="1" ht="12.75" customHeight="1" x14ac:dyDescent="0.25">
      <c r="A119" s="175" t="str">
        <f>MID(B119,4,3)</f>
        <v>711</v>
      </c>
      <c r="B119" s="289" t="s">
        <v>19289</v>
      </c>
      <c r="C119" s="152">
        <v>-10658.37</v>
      </c>
      <c r="D119" s="152">
        <v>-10658.37</v>
      </c>
      <c r="E119" s="152">
        <v>-10658.37</v>
      </c>
      <c r="F119" s="152">
        <v>-10658.37</v>
      </c>
      <c r="G119" s="152">
        <v>-10658.37</v>
      </c>
      <c r="H119" s="152">
        <v>-10658.37</v>
      </c>
      <c r="I119" s="152">
        <v>-10658.37</v>
      </c>
      <c r="J119" s="152">
        <v>-10658.37</v>
      </c>
      <c r="K119" s="152">
        <v>-10658.37</v>
      </c>
      <c r="L119" s="152"/>
      <c r="M119" s="152"/>
      <c r="N119" s="152"/>
      <c r="O119" s="173" t="b">
        <f>A119=TRIM(VLOOKUP(A119,Financials!B:F,4,FALSE))</f>
        <v>0</v>
      </c>
      <c r="P119" s="175" t="str">
        <f>A119</f>
        <v>711</v>
      </c>
      <c r="Q119" s="289" t="s">
        <v>19289</v>
      </c>
      <c r="R119" s="155">
        <f>C119</f>
        <v>-10658.37</v>
      </c>
      <c r="S119" s="155">
        <f t="shared" si="127"/>
        <v>-10658.37</v>
      </c>
      <c r="T119" s="155">
        <f t="shared" si="127"/>
        <v>-10658.37</v>
      </c>
      <c r="U119" s="155">
        <f t="shared" si="127"/>
        <v>-10658.37</v>
      </c>
      <c r="V119" s="155">
        <f t="shared" si="127"/>
        <v>-10658.37</v>
      </c>
      <c r="W119" s="155">
        <f t="shared" si="127"/>
        <v>-10658.37</v>
      </c>
      <c r="X119" s="155">
        <f t="shared" si="126"/>
        <v>-10658.37</v>
      </c>
      <c r="Y119" s="155">
        <f t="shared" si="126"/>
        <v>-10658.37</v>
      </c>
      <c r="Z119" s="155">
        <f t="shared" si="126"/>
        <v>-10658.37</v>
      </c>
      <c r="AA119" s="155">
        <f t="shared" si="126"/>
        <v>-10658.37</v>
      </c>
      <c r="AB119" s="155">
        <f t="shared" si="126"/>
        <v>-10658.37</v>
      </c>
      <c r="AC119" s="155">
        <f t="shared" si="126"/>
        <v>-10658.37</v>
      </c>
    </row>
    <row r="120" spans="1:29" s="22" customFormat="1" ht="12.75" customHeight="1" x14ac:dyDescent="0.25">
      <c r="A120" s="483"/>
      <c r="B120" s="159" t="s">
        <v>10127</v>
      </c>
      <c r="C120" s="369">
        <f>SUM(C114:C119)</f>
        <v>0</v>
      </c>
      <c r="D120" s="369">
        <f>SUM(D114:D119)</f>
        <v>0</v>
      </c>
      <c r="E120" s="369">
        <f t="shared" ref="E120:L120" si="128">SUM(E114:E119)</f>
        <v>0</v>
      </c>
      <c r="F120" s="369">
        <f t="shared" si="128"/>
        <v>0</v>
      </c>
      <c r="G120" s="369">
        <f t="shared" si="128"/>
        <v>0</v>
      </c>
      <c r="H120" s="369">
        <f t="shared" si="128"/>
        <v>0</v>
      </c>
      <c r="I120" s="369">
        <f t="shared" si="128"/>
        <v>0</v>
      </c>
      <c r="J120" s="369">
        <f t="shared" si="128"/>
        <v>0</v>
      </c>
      <c r="K120" s="369">
        <f t="shared" si="128"/>
        <v>0</v>
      </c>
      <c r="L120" s="369">
        <f t="shared" si="128"/>
        <v>0</v>
      </c>
      <c r="M120" s="369">
        <f>SUM(M114:M119)</f>
        <v>0</v>
      </c>
      <c r="N120" s="153">
        <f>SUM(N114:N119)</f>
        <v>0</v>
      </c>
      <c r="O120" s="484"/>
      <c r="P120" s="484"/>
      <c r="Q120" s="153" t="str">
        <f>B120</f>
        <v xml:space="preserve">   Total Non-Current Assets</v>
      </c>
      <c r="R120" s="485">
        <f>SUM(R114:R119)</f>
        <v>0</v>
      </c>
      <c r="S120" s="485">
        <f t="shared" ref="S120:AB120" si="129">SUM(S114:S119)</f>
        <v>0</v>
      </c>
      <c r="T120" s="485">
        <f t="shared" si="129"/>
        <v>0</v>
      </c>
      <c r="U120" s="485">
        <f t="shared" si="129"/>
        <v>0</v>
      </c>
      <c r="V120" s="485">
        <f t="shared" si="129"/>
        <v>0</v>
      </c>
      <c r="W120" s="485">
        <f t="shared" si="129"/>
        <v>0</v>
      </c>
      <c r="X120" s="485">
        <f t="shared" si="129"/>
        <v>0</v>
      </c>
      <c r="Y120" s="485">
        <f t="shared" si="129"/>
        <v>0</v>
      </c>
      <c r="Z120" s="485">
        <f t="shared" si="129"/>
        <v>0</v>
      </c>
      <c r="AA120" s="485">
        <f t="shared" si="129"/>
        <v>0</v>
      </c>
      <c r="AB120" s="485">
        <f t="shared" si="129"/>
        <v>0</v>
      </c>
      <c r="AC120" s="485">
        <f>SUM(AC114:AC119)</f>
        <v>0</v>
      </c>
    </row>
    <row r="121" spans="1:29" s="8" customFormat="1" ht="12.75" customHeight="1" x14ac:dyDescent="0.25">
      <c r="A121" s="177"/>
      <c r="B121" s="177"/>
      <c r="C121" s="174"/>
      <c r="D121" s="174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P121" s="177"/>
      <c r="Q121" s="177"/>
      <c r="R121" s="174"/>
      <c r="S121" s="174"/>
      <c r="T121" s="174"/>
      <c r="U121" s="174"/>
      <c r="V121" s="174"/>
      <c r="W121" s="174"/>
      <c r="X121" s="174"/>
      <c r="Y121" s="174"/>
      <c r="Z121" s="174"/>
      <c r="AA121" s="174"/>
      <c r="AB121" s="174"/>
      <c r="AC121" s="174"/>
    </row>
    <row r="122" spans="1:29" s="8" customFormat="1" ht="12.75" hidden="1" customHeight="1" x14ac:dyDescent="0.25">
      <c r="B122" s="174" t="s">
        <v>10126</v>
      </c>
    </row>
    <row r="123" spans="1:29" s="8" customFormat="1" ht="12.75" hidden="1" customHeight="1" x14ac:dyDescent="0.25">
      <c r="A123" s="175" t="str">
        <f>MID(B123,4,3)</f>
        <v>730</v>
      </c>
      <c r="B123" s="8" t="s">
        <v>10739</v>
      </c>
      <c r="C123" s="152">
        <v>0</v>
      </c>
      <c r="D123" s="152">
        <v>0</v>
      </c>
      <c r="E123" s="371">
        <v>0</v>
      </c>
      <c r="F123" s="152">
        <v>0</v>
      </c>
      <c r="G123" s="152">
        <v>0</v>
      </c>
      <c r="H123" s="152">
        <v>0</v>
      </c>
      <c r="I123" s="152">
        <v>0</v>
      </c>
      <c r="J123" s="152">
        <v>0</v>
      </c>
      <c r="K123" s="152">
        <v>0</v>
      </c>
      <c r="L123" s="152">
        <v>0</v>
      </c>
      <c r="M123" s="152">
        <v>0</v>
      </c>
      <c r="N123" s="152">
        <v>0</v>
      </c>
      <c r="O123" s="173" t="b">
        <f>"   "&amp;A123&amp;" - "&amp;TRIM(VLOOKUP(A123,Financials!B:F,4,FALSE))=B123</f>
        <v>0</v>
      </c>
      <c r="P123" s="175" t="str">
        <f>A123</f>
        <v>730</v>
      </c>
      <c r="Q123" s="155" t="str">
        <f>B123</f>
        <v xml:space="preserve">   730 - Security Deposit</v>
      </c>
      <c r="R123" s="155">
        <f>C123</f>
        <v>0</v>
      </c>
      <c r="S123" s="155">
        <f t="shared" ref="S123:AC123" si="130">IF(D123="",R123,D123)</f>
        <v>0</v>
      </c>
      <c r="T123" s="155">
        <f t="shared" si="130"/>
        <v>0</v>
      </c>
      <c r="U123" s="155">
        <f t="shared" si="130"/>
        <v>0</v>
      </c>
      <c r="V123" s="155">
        <f t="shared" si="130"/>
        <v>0</v>
      </c>
      <c r="W123" s="155">
        <f t="shared" si="130"/>
        <v>0</v>
      </c>
      <c r="X123" s="155">
        <f t="shared" si="130"/>
        <v>0</v>
      </c>
      <c r="Y123" s="155">
        <f t="shared" si="130"/>
        <v>0</v>
      </c>
      <c r="Z123" s="155">
        <f t="shared" si="130"/>
        <v>0</v>
      </c>
      <c r="AA123" s="155">
        <f t="shared" si="130"/>
        <v>0</v>
      </c>
      <c r="AB123" s="155">
        <f t="shared" si="130"/>
        <v>0</v>
      </c>
      <c r="AC123" s="155">
        <f t="shared" si="130"/>
        <v>0</v>
      </c>
    </row>
    <row r="124" spans="1:29" s="8" customFormat="1" ht="12.75" hidden="1" customHeight="1" x14ac:dyDescent="0.25">
      <c r="B124" s="177" t="s">
        <v>10127</v>
      </c>
      <c r="C124" s="144">
        <f>SUM(C123)</f>
        <v>0</v>
      </c>
      <c r="D124" s="144">
        <v>0</v>
      </c>
      <c r="E124" s="144">
        <f>SUM(E123)</f>
        <v>0</v>
      </c>
      <c r="F124" s="144">
        <f>SUM(F123)</f>
        <v>0</v>
      </c>
      <c r="G124" s="144">
        <f t="shared" ref="G124:N124" si="131">SUM(G123)</f>
        <v>0</v>
      </c>
      <c r="H124" s="144">
        <f t="shared" si="131"/>
        <v>0</v>
      </c>
      <c r="I124" s="144">
        <f t="shared" si="131"/>
        <v>0</v>
      </c>
      <c r="J124" s="144">
        <f t="shared" si="131"/>
        <v>0</v>
      </c>
      <c r="K124" s="144">
        <f t="shared" si="131"/>
        <v>0</v>
      </c>
      <c r="L124" s="144">
        <f t="shared" si="131"/>
        <v>0</v>
      </c>
      <c r="M124" s="144">
        <f t="shared" si="131"/>
        <v>0</v>
      </c>
      <c r="N124" s="144">
        <f t="shared" si="131"/>
        <v>0</v>
      </c>
    </row>
    <row r="125" spans="1:29" s="143" customFormat="1" ht="12.75" customHeight="1" x14ac:dyDescent="0.25">
      <c r="A125" s="178"/>
      <c r="B125" s="178" t="s">
        <v>10</v>
      </c>
      <c r="C125" s="523">
        <f>(0+(0)+(C100)+(C111)+(C120))-(0)</f>
        <v>684072.86</v>
      </c>
      <c r="D125" s="157">
        <f>(0+(0)+(D100)+(D111))-(0)+(D124)+D120-(0)</f>
        <v>647476.5</v>
      </c>
      <c r="E125" s="157">
        <f t="shared" ref="E125:M125" si="132">(0+(0)+(E100)+(E111))-(0)+(E124)-(0)</f>
        <v>596133.94999999995</v>
      </c>
      <c r="F125" s="157">
        <f t="shared" si="132"/>
        <v>784218.49</v>
      </c>
      <c r="G125" s="157">
        <f t="shared" si="132"/>
        <v>751604.35000000009</v>
      </c>
      <c r="H125" s="157">
        <f>(0+(0)+(H100)+(H111))-(0)+(H124)-(0)</f>
        <v>593787.95000000007</v>
      </c>
      <c r="I125" s="157">
        <f t="shared" si="132"/>
        <v>556076.33000000007</v>
      </c>
      <c r="J125" s="157">
        <f t="shared" si="132"/>
        <v>533355.93999999994</v>
      </c>
      <c r="K125" s="157">
        <f t="shared" si="132"/>
        <v>438714.68000000005</v>
      </c>
      <c r="L125" s="157">
        <f t="shared" si="132"/>
        <v>0</v>
      </c>
      <c r="M125" s="157">
        <f t="shared" si="132"/>
        <v>0</v>
      </c>
      <c r="N125" s="157">
        <f>(0+(0)+(N100)+(N120)+(N111))-(0)+(N124)-(0)</f>
        <v>0</v>
      </c>
      <c r="P125" s="178"/>
      <c r="Q125" s="178" t="s">
        <v>10</v>
      </c>
      <c r="R125" s="157">
        <f t="shared" ref="R125:AB125" si="133">(0+(0)+(R100)+(R111))-(0)</f>
        <v>684072.86</v>
      </c>
      <c r="S125" s="157">
        <f t="shared" si="133"/>
        <v>647476.5</v>
      </c>
      <c r="T125" s="157">
        <f t="shared" si="133"/>
        <v>596133.94999999995</v>
      </c>
      <c r="U125" s="157">
        <f t="shared" si="133"/>
        <v>784218.49</v>
      </c>
      <c r="V125" s="157">
        <f t="shared" si="133"/>
        <v>751604.35000000009</v>
      </c>
      <c r="W125" s="157">
        <f t="shared" si="133"/>
        <v>593787.95000000007</v>
      </c>
      <c r="X125" s="157">
        <f t="shared" si="133"/>
        <v>556076.33000000007</v>
      </c>
      <c r="Y125" s="157">
        <f t="shared" si="133"/>
        <v>533355.93999999994</v>
      </c>
      <c r="Z125" s="157">
        <f t="shared" si="133"/>
        <v>438714.68000000005</v>
      </c>
      <c r="AA125" s="157">
        <f t="shared" si="133"/>
        <v>438714.68000000005</v>
      </c>
      <c r="AB125" s="157">
        <f t="shared" si="133"/>
        <v>438714.68000000005</v>
      </c>
      <c r="AC125" s="157">
        <f>(0+(0)+(AC100)+(AC120)+(AC111))-(0)</f>
        <v>438714.68000000005</v>
      </c>
    </row>
    <row r="126" spans="1:29" s="8" customFormat="1" ht="12.75" customHeight="1" x14ac:dyDescent="0.25"/>
    <row r="127" spans="1:29" s="8" customFormat="1" ht="12.75" customHeight="1" x14ac:dyDescent="0.25">
      <c r="A127" s="174"/>
      <c r="B127" s="174" t="s">
        <v>9</v>
      </c>
      <c r="P127" s="174"/>
      <c r="Q127" s="174" t="s">
        <v>9</v>
      </c>
    </row>
    <row r="128" spans="1:29" s="8" customFormat="1" ht="12.6" customHeight="1" x14ac:dyDescent="0.25">
      <c r="N128" s="130"/>
    </row>
    <row r="129" spans="1:29" s="8" customFormat="1" ht="12.75" customHeight="1" x14ac:dyDescent="0.25">
      <c r="A129" s="174"/>
      <c r="B129" s="174" t="s">
        <v>8</v>
      </c>
      <c r="D129" s="373"/>
      <c r="I129" s="130"/>
      <c r="J129" s="130"/>
      <c r="K129" s="130"/>
      <c r="P129" s="174"/>
      <c r="Q129" s="174" t="s">
        <v>8</v>
      </c>
    </row>
    <row r="130" spans="1:29" s="8" customFormat="1" ht="12.75" customHeight="1" x14ac:dyDescent="0.25">
      <c r="A130" s="175" t="str">
        <f t="shared" ref="A130:A146" si="134">MID(B130,4,3)</f>
        <v>800</v>
      </c>
      <c r="B130" s="155" t="s">
        <v>91</v>
      </c>
      <c r="C130" s="152">
        <v>20953.3</v>
      </c>
      <c r="D130" s="152">
        <v>27771.3</v>
      </c>
      <c r="E130" s="371">
        <v>875.6</v>
      </c>
      <c r="F130" s="152">
        <v>-501.27</v>
      </c>
      <c r="G130" s="152">
        <v>-235.56</v>
      </c>
      <c r="H130" s="152">
        <v>2948.58</v>
      </c>
      <c r="I130" s="152">
        <v>28205.26</v>
      </c>
      <c r="J130" s="152">
        <v>3896.89</v>
      </c>
      <c r="K130" s="152">
        <v>3377.68</v>
      </c>
      <c r="L130" s="152"/>
      <c r="M130" s="152"/>
      <c r="N130" s="152"/>
      <c r="O130" s="173" t="b">
        <f>A130=TRIM(VLOOKUP(A130,Financials!B:F,4,FALSE))</f>
        <v>1</v>
      </c>
      <c r="P130" s="175" t="str">
        <f t="shared" ref="P130:P146" si="135">A130</f>
        <v>800</v>
      </c>
      <c r="Q130" s="155" t="str">
        <f t="shared" ref="Q130:Q146" si="136">B130</f>
        <v xml:space="preserve">   800 - Accounts Payable</v>
      </c>
      <c r="R130" s="155">
        <f t="shared" ref="R130:R146" si="137">C130</f>
        <v>20953.3</v>
      </c>
      <c r="S130" s="155">
        <f t="shared" ref="S130:S146" si="138">IF(D130="",R130,D130)</f>
        <v>27771.3</v>
      </c>
      <c r="T130" s="155">
        <f>IF(E130="",S130,E130)</f>
        <v>875.6</v>
      </c>
      <c r="U130" s="155">
        <f t="shared" ref="U130:U146" si="139">IF(F130="",T130,F130)</f>
        <v>-501.27</v>
      </c>
      <c r="V130" s="155">
        <f t="shared" ref="V130:V146" si="140">IF(G130="",U130,G130)</f>
        <v>-235.56</v>
      </c>
      <c r="W130" s="155">
        <f t="shared" ref="W130:W146" si="141">IF(H130="",V130,H130)</f>
        <v>2948.58</v>
      </c>
      <c r="X130" s="155">
        <f t="shared" ref="X130:X146" si="142">IF(I130="",W130,I130)</f>
        <v>28205.26</v>
      </c>
      <c r="Y130" s="155">
        <f t="shared" ref="Y130:Y146" si="143">IF(J130="",X130,J130)</f>
        <v>3896.89</v>
      </c>
      <c r="Z130" s="155">
        <f>IF(K130="",Y130,K130)</f>
        <v>3377.68</v>
      </c>
      <c r="AA130" s="155">
        <f t="shared" ref="AA130:AA146" si="144">IF(L130="",Z130,L130)</f>
        <v>3377.68</v>
      </c>
      <c r="AB130" s="155">
        <f t="shared" ref="AB130:AB146" si="145">IF(M130="",AA130,M130)</f>
        <v>3377.68</v>
      </c>
      <c r="AC130" s="155">
        <f t="shared" ref="AC130:AC146" si="146">IF(N130="",AB130,N130)</f>
        <v>3377.68</v>
      </c>
    </row>
    <row r="131" spans="1:29" s="8" customFormat="1" ht="12.75" customHeight="1" x14ac:dyDescent="0.25">
      <c r="A131" s="175" t="str">
        <f>MID(B131,4,3)</f>
        <v>805</v>
      </c>
      <c r="B131" s="155" t="s">
        <v>321</v>
      </c>
      <c r="C131" s="152">
        <v>0</v>
      </c>
      <c r="D131" s="152">
        <v>0</v>
      </c>
      <c r="E131" s="371">
        <v>25366.240000000002</v>
      </c>
      <c r="F131" s="152">
        <v>28830.04</v>
      </c>
      <c r="G131" s="152">
        <v>28830.04</v>
      </c>
      <c r="H131" s="152">
        <v>22396.240000000002</v>
      </c>
      <c r="I131" s="152">
        <v>0</v>
      </c>
      <c r="J131" s="152">
        <v>24115.040000000001</v>
      </c>
      <c r="K131" s="152">
        <v>20448.740000000002</v>
      </c>
      <c r="L131" s="152"/>
      <c r="M131" s="152"/>
      <c r="N131" s="152"/>
      <c r="O131" s="173" t="b">
        <f>A131=TRIM(VLOOKUP(A131,Financials!B:F,4,FALSE))</f>
        <v>1</v>
      </c>
      <c r="P131" s="175" t="str">
        <f>A131</f>
        <v>805</v>
      </c>
      <c r="Q131" s="155" t="str">
        <f>B131</f>
        <v xml:space="preserve">   805 - Accrued Expenses</v>
      </c>
      <c r="R131" s="155">
        <f>C131</f>
        <v>0</v>
      </c>
      <c r="S131" s="155">
        <f t="shared" ref="S131:Y133" si="147">IF(D131="",R131,D131)</f>
        <v>0</v>
      </c>
      <c r="T131" s="155">
        <f t="shared" si="147"/>
        <v>25366.240000000002</v>
      </c>
      <c r="U131" s="155">
        <f t="shared" si="147"/>
        <v>28830.04</v>
      </c>
      <c r="V131" s="155">
        <f t="shared" si="147"/>
        <v>28830.04</v>
      </c>
      <c r="W131" s="155">
        <f t="shared" si="147"/>
        <v>22396.240000000002</v>
      </c>
      <c r="X131" s="155">
        <f t="shared" si="147"/>
        <v>0</v>
      </c>
      <c r="Y131" s="155">
        <f t="shared" si="147"/>
        <v>24115.040000000001</v>
      </c>
      <c r="Z131" s="155">
        <f>IF(K131="",Y131,K131)</f>
        <v>20448.740000000002</v>
      </c>
      <c r="AA131" s="155">
        <f t="shared" ref="AA131:AC133" si="148">IF(L131="",Z131,L131)</f>
        <v>20448.740000000002</v>
      </c>
      <c r="AB131" s="155">
        <f t="shared" si="148"/>
        <v>20448.740000000002</v>
      </c>
      <c r="AC131" s="155">
        <f t="shared" si="148"/>
        <v>20448.740000000002</v>
      </c>
    </row>
    <row r="132" spans="1:29" s="8" customFormat="1" ht="12.75" customHeight="1" x14ac:dyDescent="0.25">
      <c r="A132" s="487">
        <v>835</v>
      </c>
      <c r="B132" s="155" t="s">
        <v>20641</v>
      </c>
      <c r="C132" s="152">
        <v>-3151.56</v>
      </c>
      <c r="D132" s="152">
        <v>1166.06</v>
      </c>
      <c r="E132" s="371">
        <v>1343.71</v>
      </c>
      <c r="F132" s="152">
        <v>2107.21</v>
      </c>
      <c r="G132" s="152">
        <v>903.45</v>
      </c>
      <c r="H132" s="152">
        <v>1934.03</v>
      </c>
      <c r="I132" s="152">
        <v>-14.9</v>
      </c>
      <c r="J132" s="152">
        <v>1280</v>
      </c>
      <c r="K132" s="152">
        <v>2813.07</v>
      </c>
      <c r="L132" s="152"/>
      <c r="M132" s="152"/>
      <c r="N132" s="152"/>
      <c r="O132" s="173" t="b">
        <f>A132=TRIM(VLOOKUP(A132,Financials!B:F,4,FALSE))</f>
        <v>0</v>
      </c>
      <c r="P132" s="487">
        <v>835</v>
      </c>
      <c r="Q132" s="155" t="s">
        <v>20641</v>
      </c>
      <c r="R132" s="155">
        <f>C132</f>
        <v>-3151.56</v>
      </c>
      <c r="S132" s="155">
        <f t="shared" si="147"/>
        <v>1166.06</v>
      </c>
      <c r="T132" s="155">
        <f t="shared" si="147"/>
        <v>1343.71</v>
      </c>
      <c r="U132" s="155">
        <f t="shared" si="147"/>
        <v>2107.21</v>
      </c>
      <c r="V132" s="155">
        <f t="shared" si="147"/>
        <v>903.45</v>
      </c>
      <c r="W132" s="155">
        <f t="shared" si="147"/>
        <v>1934.03</v>
      </c>
      <c r="X132" s="155">
        <f t="shared" si="147"/>
        <v>-14.9</v>
      </c>
      <c r="Y132" s="155">
        <f t="shared" si="147"/>
        <v>1280</v>
      </c>
      <c r="Z132" s="155">
        <f>IF(K132="",Y132,K132)</f>
        <v>2813.07</v>
      </c>
      <c r="AA132" s="155">
        <f t="shared" si="148"/>
        <v>2813.07</v>
      </c>
      <c r="AB132" s="155">
        <f t="shared" si="148"/>
        <v>2813.07</v>
      </c>
      <c r="AC132" s="155">
        <f t="shared" si="148"/>
        <v>2813.07</v>
      </c>
    </row>
    <row r="133" spans="1:29" s="8" customFormat="1" ht="12.75" customHeight="1" x14ac:dyDescent="0.25">
      <c r="A133" s="155" t="s">
        <v>23713</v>
      </c>
      <c r="B133" s="155" t="s">
        <v>20642</v>
      </c>
      <c r="C133" s="152">
        <v>1335.08</v>
      </c>
      <c r="D133" s="152">
        <v>370.66</v>
      </c>
      <c r="E133" s="371">
        <v>293.8</v>
      </c>
      <c r="F133" s="152">
        <v>3.51</v>
      </c>
      <c r="G133" s="152">
        <v>859.12</v>
      </c>
      <c r="H133" s="152">
        <v>0</v>
      </c>
      <c r="I133" s="152">
        <v>569.23</v>
      </c>
      <c r="J133" s="152">
        <v>894.71</v>
      </c>
      <c r="K133" s="152">
        <v>0</v>
      </c>
      <c r="L133" s="152"/>
      <c r="M133" s="152"/>
      <c r="N133" s="152"/>
      <c r="O133" s="173" t="b">
        <f>A133=TRIM(VLOOKUP(A133,Financials!B:F,4,FALSE))</f>
        <v>0</v>
      </c>
      <c r="P133" s="155" t="s">
        <v>20642</v>
      </c>
      <c r="Q133" s="155" t="s">
        <v>20642</v>
      </c>
      <c r="R133" s="155">
        <f>C133</f>
        <v>1335.08</v>
      </c>
      <c r="S133" s="155">
        <f t="shared" si="147"/>
        <v>370.66</v>
      </c>
      <c r="T133" s="155">
        <f t="shared" si="147"/>
        <v>293.8</v>
      </c>
      <c r="U133" s="155">
        <f t="shared" si="147"/>
        <v>3.51</v>
      </c>
      <c r="V133" s="155">
        <f t="shared" si="147"/>
        <v>859.12</v>
      </c>
      <c r="W133" s="155">
        <f t="shared" si="147"/>
        <v>0</v>
      </c>
      <c r="X133" s="155">
        <f t="shared" si="147"/>
        <v>569.23</v>
      </c>
      <c r="Y133" s="155">
        <f t="shared" si="147"/>
        <v>894.71</v>
      </c>
      <c r="Z133" s="155">
        <f>IF(K133="",Y133,K133)</f>
        <v>0</v>
      </c>
      <c r="AA133" s="155">
        <f t="shared" si="148"/>
        <v>0</v>
      </c>
      <c r="AB133" s="155">
        <f t="shared" si="148"/>
        <v>0</v>
      </c>
      <c r="AC133" s="155">
        <f t="shared" si="148"/>
        <v>0</v>
      </c>
    </row>
    <row r="134" spans="1:29" s="8" customFormat="1" ht="12.75" customHeight="1" x14ac:dyDescent="0.25">
      <c r="A134" s="175" t="str">
        <f t="shared" si="134"/>
        <v>830</v>
      </c>
      <c r="B134" s="155" t="s">
        <v>9952</v>
      </c>
      <c r="C134" s="152">
        <v>0</v>
      </c>
      <c r="D134" s="152">
        <v>0</v>
      </c>
      <c r="E134" s="371">
        <v>0</v>
      </c>
      <c r="F134" s="371">
        <v>0</v>
      </c>
      <c r="G134" s="371">
        <v>0</v>
      </c>
      <c r="H134" s="152">
        <v>0</v>
      </c>
      <c r="I134" s="152">
        <v>0</v>
      </c>
      <c r="J134" s="152">
        <v>0</v>
      </c>
      <c r="K134" s="152">
        <v>0</v>
      </c>
      <c r="L134" s="152"/>
      <c r="M134" s="152"/>
      <c r="N134" s="152"/>
      <c r="O134" s="173" t="b">
        <f>A134=TRIM(VLOOKUP(A134,Financials!B:F,4,FALSE))</f>
        <v>1</v>
      </c>
      <c r="P134" s="175" t="str">
        <f t="shared" si="135"/>
        <v>830</v>
      </c>
      <c r="Q134" s="155" t="str">
        <f t="shared" si="136"/>
        <v xml:space="preserve">   830 - Brad Expenses</v>
      </c>
      <c r="R134" s="155">
        <f t="shared" si="137"/>
        <v>0</v>
      </c>
      <c r="S134" s="155">
        <f t="shared" si="138"/>
        <v>0</v>
      </c>
      <c r="T134" s="155">
        <f t="shared" ref="T134:T146" si="149">IF(E134="",S134,E134)</f>
        <v>0</v>
      </c>
      <c r="U134" s="155">
        <f t="shared" si="139"/>
        <v>0</v>
      </c>
      <c r="V134" s="155">
        <f t="shared" si="140"/>
        <v>0</v>
      </c>
      <c r="W134" s="155">
        <f t="shared" si="141"/>
        <v>0</v>
      </c>
      <c r="X134" s="155">
        <f t="shared" si="142"/>
        <v>0</v>
      </c>
      <c r="Y134" s="155">
        <f t="shared" si="143"/>
        <v>0</v>
      </c>
      <c r="Z134" s="155">
        <f t="shared" ref="Z134:Z146" si="150">IF(K134="",Y134,K134)</f>
        <v>0</v>
      </c>
      <c r="AA134" s="155">
        <f t="shared" si="144"/>
        <v>0</v>
      </c>
      <c r="AB134" s="155">
        <f t="shared" si="145"/>
        <v>0</v>
      </c>
      <c r="AC134" s="155">
        <f t="shared" si="146"/>
        <v>0</v>
      </c>
    </row>
    <row r="135" spans="1:29" s="8" customFormat="1" ht="12.75" customHeight="1" x14ac:dyDescent="0.25">
      <c r="A135" s="175" t="str">
        <f t="shared" si="134"/>
        <v>805</v>
      </c>
      <c r="B135" s="155" t="s">
        <v>321</v>
      </c>
      <c r="C135" s="152">
        <v>0</v>
      </c>
      <c r="D135" s="152">
        <v>0</v>
      </c>
      <c r="E135" s="152">
        <v>0</v>
      </c>
      <c r="F135" s="152">
        <v>0</v>
      </c>
      <c r="G135" s="152">
        <v>0</v>
      </c>
      <c r="H135" s="152">
        <v>0</v>
      </c>
      <c r="I135" s="152">
        <v>0</v>
      </c>
      <c r="J135" s="152">
        <v>0</v>
      </c>
      <c r="K135" s="152">
        <v>0</v>
      </c>
      <c r="L135" s="152"/>
      <c r="M135" s="152"/>
      <c r="N135" s="152"/>
      <c r="O135" s="173" t="b">
        <f>A135=TRIM(VLOOKUP(A135,Financials!B:F,4,FALSE))</f>
        <v>1</v>
      </c>
      <c r="P135" s="175" t="str">
        <f t="shared" si="135"/>
        <v>805</v>
      </c>
      <c r="Q135" s="155" t="str">
        <f t="shared" si="136"/>
        <v xml:space="preserve">   805 - Accrued Expenses</v>
      </c>
      <c r="R135" s="155">
        <f t="shared" si="137"/>
        <v>0</v>
      </c>
      <c r="S135" s="155">
        <f t="shared" si="138"/>
        <v>0</v>
      </c>
      <c r="T135" s="155">
        <f t="shared" si="149"/>
        <v>0</v>
      </c>
      <c r="U135" s="155">
        <f t="shared" si="139"/>
        <v>0</v>
      </c>
      <c r="V135" s="155">
        <f t="shared" si="140"/>
        <v>0</v>
      </c>
      <c r="W135" s="155">
        <f t="shared" si="141"/>
        <v>0</v>
      </c>
      <c r="X135" s="155">
        <f t="shared" si="142"/>
        <v>0</v>
      </c>
      <c r="Y135" s="155">
        <f t="shared" si="143"/>
        <v>0</v>
      </c>
      <c r="Z135" s="155">
        <f t="shared" si="150"/>
        <v>0</v>
      </c>
      <c r="AA135" s="155">
        <f t="shared" si="144"/>
        <v>0</v>
      </c>
      <c r="AB135" s="155">
        <f t="shared" si="145"/>
        <v>0</v>
      </c>
      <c r="AC135" s="155">
        <f t="shared" si="146"/>
        <v>0</v>
      </c>
    </row>
    <row r="136" spans="1:29" s="8" customFormat="1" ht="12.75" customHeight="1" x14ac:dyDescent="0.25">
      <c r="A136" s="175" t="str">
        <f t="shared" si="134"/>
        <v>804</v>
      </c>
      <c r="B136" s="155" t="s">
        <v>90</v>
      </c>
      <c r="C136" s="152">
        <v>0</v>
      </c>
      <c r="D136" s="152">
        <v>0</v>
      </c>
      <c r="E136" s="152">
        <v>0</v>
      </c>
      <c r="F136" s="152">
        <v>0</v>
      </c>
      <c r="G136" s="152">
        <v>0</v>
      </c>
      <c r="H136" s="152">
        <v>0</v>
      </c>
      <c r="I136" s="152">
        <v>0</v>
      </c>
      <c r="J136" s="152">
        <v>0</v>
      </c>
      <c r="K136" s="152">
        <v>0</v>
      </c>
      <c r="L136" s="152"/>
      <c r="M136" s="152"/>
      <c r="N136" s="152"/>
      <c r="O136" s="173" t="b">
        <f>A136=TRIM(VLOOKUP(A136,Financials!B:F,4,FALSE))</f>
        <v>0</v>
      </c>
      <c r="P136" s="175" t="str">
        <f t="shared" si="135"/>
        <v>804</v>
      </c>
      <c r="Q136" s="155" t="str">
        <f t="shared" si="136"/>
        <v xml:space="preserve">   804 - Wages Payable - Payroll</v>
      </c>
      <c r="R136" s="155">
        <f t="shared" si="137"/>
        <v>0</v>
      </c>
      <c r="S136" s="155">
        <f t="shared" si="138"/>
        <v>0</v>
      </c>
      <c r="T136" s="155">
        <f t="shared" si="149"/>
        <v>0</v>
      </c>
      <c r="U136" s="155">
        <f t="shared" si="139"/>
        <v>0</v>
      </c>
      <c r="V136" s="155">
        <f t="shared" si="140"/>
        <v>0</v>
      </c>
      <c r="W136" s="155">
        <f t="shared" si="141"/>
        <v>0</v>
      </c>
      <c r="X136" s="155">
        <f t="shared" si="142"/>
        <v>0</v>
      </c>
      <c r="Y136" s="155">
        <f t="shared" si="143"/>
        <v>0</v>
      </c>
      <c r="Z136" s="155">
        <f t="shared" si="150"/>
        <v>0</v>
      </c>
      <c r="AA136" s="155">
        <f t="shared" si="144"/>
        <v>0</v>
      </c>
      <c r="AB136" s="155">
        <f t="shared" si="145"/>
        <v>0</v>
      </c>
      <c r="AC136" s="155">
        <f t="shared" si="146"/>
        <v>0</v>
      </c>
    </row>
    <row r="137" spans="1:29" s="8" customFormat="1" ht="12.75" customHeight="1" x14ac:dyDescent="0.25">
      <c r="A137" s="175" t="str">
        <f t="shared" si="134"/>
        <v>820</v>
      </c>
      <c r="B137" s="155" t="s">
        <v>89</v>
      </c>
      <c r="C137" s="152">
        <v>-4197.24</v>
      </c>
      <c r="D137" s="152">
        <v>-7294.51</v>
      </c>
      <c r="E137" s="371">
        <v>-7985.64</v>
      </c>
      <c r="F137" s="152">
        <v>-10385.39</v>
      </c>
      <c r="G137" s="152">
        <v>-5297.46</v>
      </c>
      <c r="H137" s="152">
        <v>-8151.97</v>
      </c>
      <c r="I137" s="152">
        <v>-3827.04</v>
      </c>
      <c r="J137" s="152">
        <v>-4953.7</v>
      </c>
      <c r="K137" s="152">
        <v>-7707.18</v>
      </c>
      <c r="L137" s="152"/>
      <c r="M137" s="152"/>
      <c r="N137" s="152"/>
      <c r="O137" s="173" t="b">
        <f>A137=TRIM(VLOOKUP(A137,Financials!B:F,4,FALSE))</f>
        <v>1</v>
      </c>
      <c r="P137" s="175" t="str">
        <f t="shared" si="135"/>
        <v>820</v>
      </c>
      <c r="Q137" s="155" t="str">
        <f t="shared" si="136"/>
        <v xml:space="preserve">   820 - GST</v>
      </c>
      <c r="R137" s="155">
        <f t="shared" si="137"/>
        <v>-4197.24</v>
      </c>
      <c r="S137" s="155">
        <f t="shared" si="138"/>
        <v>-7294.51</v>
      </c>
      <c r="T137" s="155">
        <f t="shared" si="149"/>
        <v>-7985.64</v>
      </c>
      <c r="U137" s="155">
        <f t="shared" si="139"/>
        <v>-10385.39</v>
      </c>
      <c r="V137" s="155">
        <f t="shared" si="140"/>
        <v>-5297.46</v>
      </c>
      <c r="W137" s="155">
        <f t="shared" si="141"/>
        <v>-8151.97</v>
      </c>
      <c r="X137" s="155">
        <f t="shared" si="142"/>
        <v>-3827.04</v>
      </c>
      <c r="Y137" s="155">
        <f t="shared" si="143"/>
        <v>-4953.7</v>
      </c>
      <c r="Z137" s="155">
        <f t="shared" si="150"/>
        <v>-7707.18</v>
      </c>
      <c r="AA137" s="155">
        <f>IF(L137="",Z137,L137)</f>
        <v>-7707.18</v>
      </c>
      <c r="AB137" s="155">
        <f t="shared" si="145"/>
        <v>-7707.18</v>
      </c>
      <c r="AC137" s="155">
        <f t="shared" si="146"/>
        <v>-7707.18</v>
      </c>
    </row>
    <row r="138" spans="1:29" s="8" customFormat="1" ht="12.75" customHeight="1" x14ac:dyDescent="0.25">
      <c r="A138" s="175" t="str">
        <f t="shared" si="134"/>
        <v>825</v>
      </c>
      <c r="B138" s="155" t="s">
        <v>458</v>
      </c>
      <c r="C138" s="152">
        <v>12519</v>
      </c>
      <c r="D138" s="152">
        <v>12519</v>
      </c>
      <c r="E138" s="371">
        <v>12519</v>
      </c>
      <c r="F138" s="152">
        <v>12519</v>
      </c>
      <c r="G138" s="152">
        <v>12519</v>
      </c>
      <c r="H138" s="152">
        <v>12519</v>
      </c>
      <c r="I138" s="152">
        <v>12519</v>
      </c>
      <c r="J138" s="152">
        <v>12519</v>
      </c>
      <c r="K138" s="152">
        <v>12519</v>
      </c>
      <c r="L138" s="152"/>
      <c r="M138" s="152"/>
      <c r="N138" s="152"/>
      <c r="O138" s="173" t="b">
        <f>A138=TRIM(VLOOKUP(A138,Financials!B:F,4,FALSE))</f>
        <v>1</v>
      </c>
      <c r="P138" s="175" t="str">
        <f t="shared" si="135"/>
        <v>825</v>
      </c>
      <c r="Q138" s="155" t="str">
        <f t="shared" si="136"/>
        <v xml:space="preserve">   825 - PAYG Withholdings Payable</v>
      </c>
      <c r="R138" s="155">
        <f t="shared" si="137"/>
        <v>12519</v>
      </c>
      <c r="S138" s="155">
        <f t="shared" si="138"/>
        <v>12519</v>
      </c>
      <c r="T138" s="155">
        <f t="shared" si="149"/>
        <v>12519</v>
      </c>
      <c r="U138" s="155">
        <f t="shared" si="139"/>
        <v>12519</v>
      </c>
      <c r="V138" s="155">
        <f t="shared" si="140"/>
        <v>12519</v>
      </c>
      <c r="W138" s="155">
        <f t="shared" si="141"/>
        <v>12519</v>
      </c>
      <c r="X138" s="155">
        <f t="shared" si="142"/>
        <v>12519</v>
      </c>
      <c r="Y138" s="155">
        <f t="shared" si="143"/>
        <v>12519</v>
      </c>
      <c r="Z138" s="155">
        <f t="shared" si="150"/>
        <v>12519</v>
      </c>
      <c r="AA138" s="155">
        <f>IF(L138="",Z138,L138)</f>
        <v>12519</v>
      </c>
      <c r="AB138" s="155">
        <f t="shared" si="145"/>
        <v>12519</v>
      </c>
      <c r="AC138" s="155">
        <f t="shared" si="146"/>
        <v>12519</v>
      </c>
    </row>
    <row r="139" spans="1:29" s="8" customFormat="1" ht="12.75" customHeight="1" x14ac:dyDescent="0.25">
      <c r="A139" s="175" t="str">
        <f t="shared" si="134"/>
        <v>826</v>
      </c>
      <c r="B139" s="155" t="s">
        <v>88</v>
      </c>
      <c r="C139" s="152">
        <v>3661.43</v>
      </c>
      <c r="D139" s="152">
        <v>7322.87</v>
      </c>
      <c r="E139" s="371">
        <v>10984.3</v>
      </c>
      <c r="F139" s="152">
        <v>3661.43</v>
      </c>
      <c r="G139" s="152">
        <v>7322.86</v>
      </c>
      <c r="H139" s="152">
        <v>10984.29</v>
      </c>
      <c r="I139" s="152">
        <v>3661.43</v>
      </c>
      <c r="J139" s="152">
        <v>7322.86</v>
      </c>
      <c r="K139" s="152">
        <v>10984.29</v>
      </c>
      <c r="L139" s="152"/>
      <c r="M139" s="152"/>
      <c r="N139" s="152"/>
      <c r="O139" s="173" t="b">
        <f>A139=TRIM(VLOOKUP(A139,Financials!B:F,4,FALSE))</f>
        <v>1</v>
      </c>
      <c r="P139" s="175" t="str">
        <f t="shared" si="135"/>
        <v>826</v>
      </c>
      <c r="Q139" s="155" t="str">
        <f t="shared" si="136"/>
        <v xml:space="preserve">   826 - Superannuation Payable</v>
      </c>
      <c r="R139" s="155">
        <f t="shared" si="137"/>
        <v>3661.43</v>
      </c>
      <c r="S139" s="155">
        <f t="shared" si="138"/>
        <v>7322.87</v>
      </c>
      <c r="T139" s="155">
        <f t="shared" si="149"/>
        <v>10984.3</v>
      </c>
      <c r="U139" s="155">
        <f t="shared" si="139"/>
        <v>3661.43</v>
      </c>
      <c r="V139" s="155">
        <f t="shared" si="140"/>
        <v>7322.86</v>
      </c>
      <c r="W139" s="155">
        <f t="shared" si="141"/>
        <v>10984.29</v>
      </c>
      <c r="X139" s="155">
        <f t="shared" si="142"/>
        <v>3661.43</v>
      </c>
      <c r="Y139" s="155">
        <f t="shared" si="143"/>
        <v>7322.86</v>
      </c>
      <c r="Z139" s="155">
        <f t="shared" si="150"/>
        <v>10984.29</v>
      </c>
      <c r="AA139" s="155">
        <f t="shared" si="144"/>
        <v>10984.29</v>
      </c>
      <c r="AB139" s="155">
        <f t="shared" si="145"/>
        <v>10984.29</v>
      </c>
      <c r="AC139" s="155">
        <f t="shared" si="146"/>
        <v>10984.29</v>
      </c>
    </row>
    <row r="140" spans="1:29" s="8" customFormat="1" ht="12.75" customHeight="1" x14ac:dyDescent="0.25">
      <c r="A140" s="175" t="str">
        <f t="shared" si="134"/>
        <v>850</v>
      </c>
      <c r="B140" s="155" t="s">
        <v>97</v>
      </c>
      <c r="C140" s="152">
        <v>0</v>
      </c>
      <c r="D140" s="152">
        <v>0</v>
      </c>
      <c r="E140" s="152">
        <v>0</v>
      </c>
      <c r="F140" s="152">
        <v>0</v>
      </c>
      <c r="G140" s="152">
        <v>0</v>
      </c>
      <c r="H140" s="152">
        <v>0</v>
      </c>
      <c r="I140" s="152">
        <v>0</v>
      </c>
      <c r="J140" s="152">
        <v>0</v>
      </c>
      <c r="K140" s="152">
        <v>0</v>
      </c>
      <c r="L140" s="152"/>
      <c r="M140" s="152"/>
      <c r="N140" s="152"/>
      <c r="O140" s="173" t="b">
        <f>A140=TRIM(VLOOKUP(A140,Financials!B:F,4,FALSE))</f>
        <v>1</v>
      </c>
      <c r="P140" s="175" t="str">
        <f t="shared" si="135"/>
        <v>850</v>
      </c>
      <c r="Q140" s="155" t="str">
        <f t="shared" si="136"/>
        <v xml:space="preserve">   850 - Suspense</v>
      </c>
      <c r="R140" s="155">
        <f t="shared" si="137"/>
        <v>0</v>
      </c>
      <c r="S140" s="155">
        <f t="shared" si="138"/>
        <v>0</v>
      </c>
      <c r="T140" s="155">
        <f t="shared" si="149"/>
        <v>0</v>
      </c>
      <c r="U140" s="155">
        <f t="shared" si="139"/>
        <v>0</v>
      </c>
      <c r="V140" s="155">
        <f t="shared" si="140"/>
        <v>0</v>
      </c>
      <c r="W140" s="155">
        <f t="shared" si="141"/>
        <v>0</v>
      </c>
      <c r="X140" s="155">
        <f t="shared" si="142"/>
        <v>0</v>
      </c>
      <c r="Y140" s="155">
        <f t="shared" si="143"/>
        <v>0</v>
      </c>
      <c r="Z140" s="155">
        <f t="shared" si="150"/>
        <v>0</v>
      </c>
      <c r="AA140" s="155">
        <f t="shared" si="144"/>
        <v>0</v>
      </c>
      <c r="AB140" s="155">
        <f t="shared" si="145"/>
        <v>0</v>
      </c>
      <c r="AC140" s="155">
        <f t="shared" si="146"/>
        <v>0</v>
      </c>
    </row>
    <row r="141" spans="1:29" s="8" customFormat="1" ht="12.75" customHeight="1" x14ac:dyDescent="0.25">
      <c r="A141" s="175" t="str">
        <f t="shared" si="134"/>
        <v>859</v>
      </c>
      <c r="B141" s="13" t="s">
        <v>21358</v>
      </c>
      <c r="C141" s="152">
        <v>-120.96</v>
      </c>
      <c r="D141" s="152">
        <v>-159.21</v>
      </c>
      <c r="E141" s="152">
        <v>-193.21</v>
      </c>
      <c r="F141" s="152">
        <v>-224.66</v>
      </c>
      <c r="G141" s="152">
        <v>-237.76</v>
      </c>
      <c r="H141" s="152">
        <v>-248.81</v>
      </c>
      <c r="I141" s="152">
        <v>-253.91</v>
      </c>
      <c r="J141" s="152">
        <v>-292.16000000000003</v>
      </c>
      <c r="K141" s="152">
        <v>-49861.36</v>
      </c>
      <c r="L141" s="152"/>
      <c r="M141" s="152"/>
      <c r="N141" s="152"/>
      <c r="O141" s="173" t="b">
        <f>A141=TRIM(VLOOKUP(A141,Financials!B:F,4,FALSE))</f>
        <v>1</v>
      </c>
      <c r="P141" s="175" t="str">
        <f t="shared" si="135"/>
        <v>859</v>
      </c>
      <c r="Q141" s="13" t="s">
        <v>21358</v>
      </c>
      <c r="R141" s="155">
        <f t="shared" ref="R141:U141" si="151">C141</f>
        <v>-120.96</v>
      </c>
      <c r="S141" s="155">
        <f t="shared" si="151"/>
        <v>-159.21</v>
      </c>
      <c r="T141" s="155">
        <f t="shared" si="151"/>
        <v>-193.21</v>
      </c>
      <c r="U141" s="155">
        <f t="shared" si="151"/>
        <v>-224.66</v>
      </c>
      <c r="V141" s="155">
        <f t="shared" si="140"/>
        <v>-237.76</v>
      </c>
      <c r="W141" s="155">
        <f t="shared" si="141"/>
        <v>-248.81</v>
      </c>
      <c r="X141" s="155">
        <f t="shared" si="142"/>
        <v>-253.91</v>
      </c>
      <c r="Y141" s="155">
        <f t="shared" si="143"/>
        <v>-292.16000000000003</v>
      </c>
      <c r="Z141" s="155">
        <f t="shared" si="150"/>
        <v>-49861.36</v>
      </c>
      <c r="AA141" s="155">
        <f t="shared" si="144"/>
        <v>-49861.36</v>
      </c>
      <c r="AB141" s="155">
        <f t="shared" si="145"/>
        <v>-49861.36</v>
      </c>
      <c r="AC141" s="155">
        <f t="shared" si="146"/>
        <v>-49861.36</v>
      </c>
    </row>
    <row r="142" spans="1:29" s="8" customFormat="1" ht="12.75" customHeight="1" x14ac:dyDescent="0.25">
      <c r="A142" s="175" t="str">
        <f t="shared" si="134"/>
        <v>856</v>
      </c>
      <c r="B142" s="155" t="s">
        <v>87</v>
      </c>
      <c r="C142" s="152">
        <v>0</v>
      </c>
      <c r="D142" s="152">
        <v>0</v>
      </c>
      <c r="E142" s="152">
        <v>0</v>
      </c>
      <c r="F142" s="152">
        <v>0</v>
      </c>
      <c r="G142" s="152">
        <v>0</v>
      </c>
      <c r="H142" s="152">
        <v>0</v>
      </c>
      <c r="I142" s="152">
        <v>0</v>
      </c>
      <c r="J142" s="152">
        <v>0</v>
      </c>
      <c r="K142" s="152">
        <v>0</v>
      </c>
      <c r="L142" s="152"/>
      <c r="M142" s="152"/>
      <c r="N142" s="152"/>
      <c r="O142" s="173" t="b">
        <f>A142=TRIM(VLOOKUP(A142,Financials!B:F,4,FALSE))</f>
        <v>1</v>
      </c>
      <c r="P142" s="175" t="str">
        <f t="shared" si="135"/>
        <v>856</v>
      </c>
      <c r="Q142" s="155" t="str">
        <f t="shared" si="136"/>
        <v xml:space="preserve">   856 - Interco - ListSure Underwriting</v>
      </c>
      <c r="R142" s="155">
        <f t="shared" si="137"/>
        <v>0</v>
      </c>
      <c r="S142" s="155">
        <f t="shared" si="138"/>
        <v>0</v>
      </c>
      <c r="T142" s="155">
        <f t="shared" si="149"/>
        <v>0</v>
      </c>
      <c r="U142" s="155">
        <f t="shared" si="139"/>
        <v>0</v>
      </c>
      <c r="V142" s="155">
        <f t="shared" si="140"/>
        <v>0</v>
      </c>
      <c r="W142" s="155">
        <f t="shared" si="141"/>
        <v>0</v>
      </c>
      <c r="X142" s="155">
        <f t="shared" si="142"/>
        <v>0</v>
      </c>
      <c r="Y142" s="155">
        <f t="shared" si="143"/>
        <v>0</v>
      </c>
      <c r="Z142" s="155">
        <f t="shared" si="150"/>
        <v>0</v>
      </c>
      <c r="AA142" s="155">
        <f t="shared" si="144"/>
        <v>0</v>
      </c>
      <c r="AB142" s="155">
        <f t="shared" si="145"/>
        <v>0</v>
      </c>
      <c r="AC142" s="155">
        <f t="shared" si="146"/>
        <v>0</v>
      </c>
    </row>
    <row r="143" spans="1:29" s="8" customFormat="1" ht="12.75" customHeight="1" x14ac:dyDescent="0.25">
      <c r="A143" s="175" t="str">
        <f t="shared" si="134"/>
        <v>857</v>
      </c>
      <c r="B143" s="155" t="s">
        <v>86</v>
      </c>
      <c r="C143" s="152">
        <v>-3156.6</v>
      </c>
      <c r="D143" s="152">
        <v>-3156.6</v>
      </c>
      <c r="E143" s="152">
        <v>-3156.6</v>
      </c>
      <c r="F143" s="152">
        <v>-3156.6</v>
      </c>
      <c r="G143" s="152">
        <v>-3156.6</v>
      </c>
      <c r="H143" s="152">
        <v>-3156.6</v>
      </c>
      <c r="I143" s="152">
        <v>-3156.6</v>
      </c>
      <c r="J143" s="152">
        <v>-3156.6</v>
      </c>
      <c r="K143" s="152">
        <v>-3156.6</v>
      </c>
      <c r="L143" s="152"/>
      <c r="M143" s="152"/>
      <c r="N143" s="152"/>
      <c r="O143" s="173" t="b">
        <f>A143=TRIM(VLOOKUP(A143,Financials!B:F,4,FALSE))</f>
        <v>1</v>
      </c>
      <c r="P143" s="175" t="str">
        <f t="shared" si="135"/>
        <v>857</v>
      </c>
      <c r="Q143" s="155" t="str">
        <f t="shared" si="136"/>
        <v xml:space="preserve">   857 - Interco - ListSure Finance</v>
      </c>
      <c r="R143" s="155">
        <f t="shared" si="137"/>
        <v>-3156.6</v>
      </c>
      <c r="S143" s="155">
        <f t="shared" si="138"/>
        <v>-3156.6</v>
      </c>
      <c r="T143" s="155">
        <f t="shared" si="149"/>
        <v>-3156.6</v>
      </c>
      <c r="U143" s="155">
        <f t="shared" si="139"/>
        <v>-3156.6</v>
      </c>
      <c r="V143" s="155">
        <f t="shared" si="140"/>
        <v>-3156.6</v>
      </c>
      <c r="W143" s="155">
        <f t="shared" si="141"/>
        <v>-3156.6</v>
      </c>
      <c r="X143" s="155">
        <f t="shared" si="142"/>
        <v>-3156.6</v>
      </c>
      <c r="Y143" s="155">
        <f t="shared" si="143"/>
        <v>-3156.6</v>
      </c>
      <c r="Z143" s="155">
        <f t="shared" si="150"/>
        <v>-3156.6</v>
      </c>
      <c r="AA143" s="155">
        <f t="shared" si="144"/>
        <v>-3156.6</v>
      </c>
      <c r="AB143" s="155">
        <f t="shared" si="145"/>
        <v>-3156.6</v>
      </c>
      <c r="AC143" s="155">
        <f t="shared" si="146"/>
        <v>-3156.6</v>
      </c>
    </row>
    <row r="144" spans="1:29" s="8" customFormat="1" ht="12.75" customHeight="1" x14ac:dyDescent="0.25">
      <c r="A144" s="175" t="str">
        <f t="shared" si="134"/>
        <v>858</v>
      </c>
      <c r="B144" s="155" t="s">
        <v>85</v>
      </c>
      <c r="C144" s="152">
        <v>4503870</v>
      </c>
      <c r="D144" s="152">
        <v>4503870</v>
      </c>
      <c r="E144" s="152">
        <v>4503870</v>
      </c>
      <c r="F144" s="152">
        <v>4503870</v>
      </c>
      <c r="G144" s="152">
        <v>4503870</v>
      </c>
      <c r="H144" s="152">
        <v>4503870</v>
      </c>
      <c r="I144" s="152">
        <v>4503870</v>
      </c>
      <c r="J144" s="152">
        <v>4503870</v>
      </c>
      <c r="K144" s="152">
        <v>4503870</v>
      </c>
      <c r="L144" s="152"/>
      <c r="M144" s="152"/>
      <c r="N144" s="152"/>
      <c r="O144" s="173" t="b">
        <f>A144=TRIM(VLOOKUP(A144,Financials!B:F,4,FALSE))</f>
        <v>1</v>
      </c>
      <c r="P144" s="175" t="str">
        <f t="shared" si="135"/>
        <v>858</v>
      </c>
      <c r="Q144" s="155" t="str">
        <f t="shared" si="136"/>
        <v xml:space="preserve">   858 - Interco - ListSure Holdings</v>
      </c>
      <c r="R144" s="155">
        <f t="shared" si="137"/>
        <v>4503870</v>
      </c>
      <c r="S144" s="155">
        <f t="shared" si="138"/>
        <v>4503870</v>
      </c>
      <c r="T144" s="155">
        <f t="shared" si="149"/>
        <v>4503870</v>
      </c>
      <c r="U144" s="155">
        <f t="shared" si="139"/>
        <v>4503870</v>
      </c>
      <c r="V144" s="155">
        <f t="shared" si="140"/>
        <v>4503870</v>
      </c>
      <c r="W144" s="155">
        <f t="shared" si="141"/>
        <v>4503870</v>
      </c>
      <c r="X144" s="155">
        <f t="shared" si="142"/>
        <v>4503870</v>
      </c>
      <c r="Y144" s="155">
        <f t="shared" si="143"/>
        <v>4503870</v>
      </c>
      <c r="Z144" s="155">
        <f t="shared" si="150"/>
        <v>4503870</v>
      </c>
      <c r="AA144" s="155">
        <f t="shared" si="144"/>
        <v>4503870</v>
      </c>
      <c r="AB144" s="155">
        <f t="shared" si="145"/>
        <v>4503870</v>
      </c>
      <c r="AC144" s="155">
        <f t="shared" si="146"/>
        <v>4503870</v>
      </c>
    </row>
    <row r="145" spans="1:29" s="8" customFormat="1" ht="12.75" customHeight="1" x14ac:dyDescent="0.25">
      <c r="A145" s="175" t="str">
        <f t="shared" si="134"/>
        <v>860</v>
      </c>
      <c r="B145" s="155" t="s">
        <v>188</v>
      </c>
      <c r="C145" s="152">
        <v>0.03</v>
      </c>
      <c r="D145" s="152">
        <v>0.03</v>
      </c>
      <c r="E145" s="371">
        <v>0.03</v>
      </c>
      <c r="F145" s="371">
        <v>0.03</v>
      </c>
      <c r="G145" s="371">
        <v>0.03</v>
      </c>
      <c r="H145" s="152">
        <v>0.03</v>
      </c>
      <c r="I145" s="152">
        <v>0.03</v>
      </c>
      <c r="J145" s="152">
        <v>0.03</v>
      </c>
      <c r="K145" s="152">
        <v>0.03</v>
      </c>
      <c r="L145" s="152"/>
      <c r="M145" s="152"/>
      <c r="N145" s="152"/>
      <c r="O145" s="173" t="b">
        <f>A145=TRIM(VLOOKUP(A145,Financials!B:F,4,FALSE))</f>
        <v>1</v>
      </c>
      <c r="P145" s="175" t="str">
        <f t="shared" si="135"/>
        <v>860</v>
      </c>
      <c r="Q145" s="155" t="str">
        <f t="shared" si="136"/>
        <v xml:space="preserve">   860 - Rounding</v>
      </c>
      <c r="R145" s="155">
        <f t="shared" si="137"/>
        <v>0.03</v>
      </c>
      <c r="S145" s="155">
        <f t="shared" si="138"/>
        <v>0.03</v>
      </c>
      <c r="T145" s="155">
        <f t="shared" si="149"/>
        <v>0.03</v>
      </c>
      <c r="U145" s="155">
        <f t="shared" si="139"/>
        <v>0.03</v>
      </c>
      <c r="V145" s="155">
        <f t="shared" si="140"/>
        <v>0.03</v>
      </c>
      <c r="W145" s="155">
        <f t="shared" si="141"/>
        <v>0.03</v>
      </c>
      <c r="X145" s="155">
        <f t="shared" si="142"/>
        <v>0.03</v>
      </c>
      <c r="Y145" s="155">
        <f t="shared" si="143"/>
        <v>0.03</v>
      </c>
      <c r="Z145" s="155">
        <f t="shared" si="150"/>
        <v>0.03</v>
      </c>
      <c r="AA145" s="155">
        <f t="shared" si="144"/>
        <v>0.03</v>
      </c>
      <c r="AB145" s="155">
        <f t="shared" si="145"/>
        <v>0.03</v>
      </c>
      <c r="AC145" s="155">
        <f t="shared" si="146"/>
        <v>0.03</v>
      </c>
    </row>
    <row r="146" spans="1:29" s="8" customFormat="1" ht="12.75" customHeight="1" x14ac:dyDescent="0.25">
      <c r="A146" s="175" t="str">
        <f t="shared" si="134"/>
        <v>875</v>
      </c>
      <c r="B146" s="155" t="s">
        <v>16589</v>
      </c>
      <c r="C146" s="152">
        <v>0</v>
      </c>
      <c r="D146" s="152">
        <v>0</v>
      </c>
      <c r="E146" s="371">
        <v>0</v>
      </c>
      <c r="F146" s="371">
        <v>0</v>
      </c>
      <c r="G146" s="152">
        <v>0</v>
      </c>
      <c r="H146" s="152">
        <v>0</v>
      </c>
      <c r="I146" s="152">
        <v>0</v>
      </c>
      <c r="J146" s="152">
        <v>0</v>
      </c>
      <c r="K146" s="152">
        <v>0</v>
      </c>
      <c r="L146" s="152"/>
      <c r="M146" s="152"/>
      <c r="N146" s="152"/>
      <c r="O146" s="173" t="b">
        <f>A146=TRIM(VLOOKUP(A146,Financials!B:F,4,FALSE))</f>
        <v>1</v>
      </c>
      <c r="P146" s="175" t="str">
        <f t="shared" si="135"/>
        <v>875</v>
      </c>
      <c r="Q146" s="155" t="str">
        <f t="shared" si="136"/>
        <v xml:space="preserve">   875 - Distributor Commission</v>
      </c>
      <c r="R146" s="155">
        <f t="shared" si="137"/>
        <v>0</v>
      </c>
      <c r="S146" s="155">
        <f t="shared" si="138"/>
        <v>0</v>
      </c>
      <c r="T146" s="155">
        <f t="shared" si="149"/>
        <v>0</v>
      </c>
      <c r="U146" s="155">
        <f t="shared" si="139"/>
        <v>0</v>
      </c>
      <c r="V146" s="155">
        <f t="shared" si="140"/>
        <v>0</v>
      </c>
      <c r="W146" s="155">
        <f t="shared" si="141"/>
        <v>0</v>
      </c>
      <c r="X146" s="155">
        <f t="shared" si="142"/>
        <v>0</v>
      </c>
      <c r="Y146" s="155">
        <f t="shared" si="143"/>
        <v>0</v>
      </c>
      <c r="Z146" s="155">
        <f t="shared" si="150"/>
        <v>0</v>
      </c>
      <c r="AA146" s="155">
        <f t="shared" si="144"/>
        <v>0</v>
      </c>
      <c r="AB146" s="155">
        <f t="shared" si="145"/>
        <v>0</v>
      </c>
      <c r="AC146" s="155">
        <f t="shared" si="146"/>
        <v>0</v>
      </c>
    </row>
    <row r="147" spans="1:29" s="8" customFormat="1" ht="12.75" customHeight="1" x14ac:dyDescent="0.25">
      <c r="A147" s="159"/>
      <c r="B147" s="159" t="s">
        <v>5</v>
      </c>
      <c r="C147" s="153">
        <f>SUM(C130:C146)</f>
        <v>4531712.4800000004</v>
      </c>
      <c r="D147" s="153">
        <f>SUM(D130:D145)</f>
        <v>4542409.6000000006</v>
      </c>
      <c r="E147" s="153">
        <f>SUM(E130:E145)</f>
        <v>4543917.2300000004</v>
      </c>
      <c r="F147" s="153">
        <f>SUM(F130:F145)</f>
        <v>4536723.3</v>
      </c>
      <c r="G147" s="153">
        <f>SUM(G130:G145)</f>
        <v>4545377.12</v>
      </c>
      <c r="H147" s="153">
        <f>SUM(H130:H145)</f>
        <v>4543094.79</v>
      </c>
      <c r="I147" s="153">
        <f>SUM(I130:I146)</f>
        <v>4541572.5</v>
      </c>
      <c r="J147" s="153">
        <f>SUM(J130:J145)</f>
        <v>4545496.07</v>
      </c>
      <c r="K147" s="153">
        <f>SUM(K130:K146)</f>
        <v>4493287.67</v>
      </c>
      <c r="L147" s="153">
        <f>SUM(L130:L146)</f>
        <v>0</v>
      </c>
      <c r="M147" s="153">
        <f>SUM(M130:M145)</f>
        <v>0</v>
      </c>
      <c r="N147" s="153">
        <f>SUM(N130:N145)</f>
        <v>0</v>
      </c>
      <c r="P147" s="159"/>
      <c r="Q147" s="159" t="s">
        <v>5</v>
      </c>
      <c r="R147" s="153">
        <f>SUM(R130:R145)</f>
        <v>4531712.4800000004</v>
      </c>
      <c r="S147" s="153">
        <f t="shared" ref="S147:AC147" si="152">SUM(S130:S145)</f>
        <v>4542409.6000000006</v>
      </c>
      <c r="T147" s="153">
        <f t="shared" si="152"/>
        <v>4543917.2300000004</v>
      </c>
      <c r="U147" s="153">
        <f t="shared" si="152"/>
        <v>4536723.3</v>
      </c>
      <c r="V147" s="153">
        <f t="shared" si="152"/>
        <v>4545377.12</v>
      </c>
      <c r="W147" s="153">
        <f t="shared" si="152"/>
        <v>4543094.79</v>
      </c>
      <c r="X147" s="153">
        <f t="shared" si="152"/>
        <v>4541572.5</v>
      </c>
      <c r="Y147" s="153">
        <f t="shared" si="152"/>
        <v>4545496.07</v>
      </c>
      <c r="Z147" s="153">
        <f t="shared" si="152"/>
        <v>4493287.67</v>
      </c>
      <c r="AA147" s="153">
        <f t="shared" si="152"/>
        <v>4493287.67</v>
      </c>
      <c r="AB147" s="153">
        <f t="shared" si="152"/>
        <v>4493287.67</v>
      </c>
      <c r="AC147" s="153">
        <f t="shared" si="152"/>
        <v>4493287.67</v>
      </c>
    </row>
    <row r="148" spans="1:29" s="8" customFormat="1" ht="12.75" customHeight="1" x14ac:dyDescent="0.25">
      <c r="I148" s="604"/>
    </row>
    <row r="149" spans="1:29" s="8" customFormat="1" ht="12.75" customHeight="1" thickBot="1" x14ac:dyDescent="0.3">
      <c r="A149" s="176"/>
      <c r="B149" s="176" t="s">
        <v>4</v>
      </c>
      <c r="C149" s="154">
        <f t="shared" ref="C149:N149" si="153">(0+(0)+(C147))-(0)</f>
        <v>4531712.4800000004</v>
      </c>
      <c r="D149" s="154">
        <f t="shared" si="153"/>
        <v>4542409.6000000006</v>
      </c>
      <c r="E149" s="154">
        <f t="shared" si="153"/>
        <v>4543917.2300000004</v>
      </c>
      <c r="F149" s="154">
        <f t="shared" si="153"/>
        <v>4536723.3</v>
      </c>
      <c r="G149" s="154">
        <f t="shared" si="153"/>
        <v>4545377.12</v>
      </c>
      <c r="H149" s="154">
        <f t="shared" si="153"/>
        <v>4543094.79</v>
      </c>
      <c r="I149" s="154">
        <f t="shared" si="153"/>
        <v>4541572.5</v>
      </c>
      <c r="J149" s="154">
        <f t="shared" si="153"/>
        <v>4545496.07</v>
      </c>
      <c r="K149" s="154">
        <f t="shared" si="153"/>
        <v>4493287.67</v>
      </c>
      <c r="L149" s="154">
        <f t="shared" si="153"/>
        <v>0</v>
      </c>
      <c r="M149" s="154">
        <f t="shared" si="153"/>
        <v>0</v>
      </c>
      <c r="N149" s="154">
        <f t="shared" si="153"/>
        <v>0</v>
      </c>
      <c r="P149" s="176"/>
      <c r="Q149" s="176" t="s">
        <v>4</v>
      </c>
      <c r="R149" s="154">
        <f>(0+(0)+(R147))-(0)</f>
        <v>4531712.4800000004</v>
      </c>
      <c r="S149" s="154">
        <f t="shared" ref="S149:AC149" si="154">(0+(0)+(S147))-(0)</f>
        <v>4542409.6000000006</v>
      </c>
      <c r="T149" s="154">
        <f t="shared" si="154"/>
        <v>4543917.2300000004</v>
      </c>
      <c r="U149" s="154">
        <f t="shared" si="154"/>
        <v>4536723.3</v>
      </c>
      <c r="V149" s="154">
        <f t="shared" si="154"/>
        <v>4545377.12</v>
      </c>
      <c r="W149" s="154">
        <f t="shared" si="154"/>
        <v>4543094.79</v>
      </c>
      <c r="X149" s="154">
        <f t="shared" si="154"/>
        <v>4541572.5</v>
      </c>
      <c r="Y149" s="154">
        <f t="shared" si="154"/>
        <v>4545496.07</v>
      </c>
      <c r="Z149" s="154">
        <f t="shared" si="154"/>
        <v>4493287.67</v>
      </c>
      <c r="AA149" s="154">
        <f t="shared" si="154"/>
        <v>4493287.67</v>
      </c>
      <c r="AB149" s="154">
        <f t="shared" si="154"/>
        <v>4493287.67</v>
      </c>
      <c r="AC149" s="154">
        <f t="shared" si="154"/>
        <v>4493287.67</v>
      </c>
    </row>
    <row r="150" spans="1:29" s="8" customFormat="1" ht="12.75" customHeight="1" thickTop="1" x14ac:dyDescent="0.25"/>
    <row r="151" spans="1:29" s="8" customFormat="1" ht="12.75" customHeight="1" thickBot="1" x14ac:dyDescent="0.3">
      <c r="A151" s="176"/>
      <c r="B151" s="176" t="s">
        <v>3</v>
      </c>
      <c r="C151" s="154">
        <f t="shared" ref="C151:N151" si="155">(C125)-(C149)</f>
        <v>-3847639.6200000006</v>
      </c>
      <c r="D151" s="154">
        <f t="shared" si="155"/>
        <v>-3894933.1000000006</v>
      </c>
      <c r="E151" s="154">
        <f t="shared" si="155"/>
        <v>-3947783.2800000003</v>
      </c>
      <c r="F151" s="154">
        <f t="shared" si="155"/>
        <v>-3752504.8099999996</v>
      </c>
      <c r="G151" s="154">
        <f t="shared" si="155"/>
        <v>-3793772.77</v>
      </c>
      <c r="H151" s="154">
        <f t="shared" si="155"/>
        <v>-3949306.84</v>
      </c>
      <c r="I151" s="154">
        <f t="shared" si="155"/>
        <v>-3985496.17</v>
      </c>
      <c r="J151" s="154">
        <f t="shared" si="155"/>
        <v>-4012140.1300000004</v>
      </c>
      <c r="K151" s="154">
        <f t="shared" si="155"/>
        <v>-4054572.9899999998</v>
      </c>
      <c r="L151" s="154">
        <f t="shared" si="155"/>
        <v>0</v>
      </c>
      <c r="M151" s="154">
        <f t="shared" si="155"/>
        <v>0</v>
      </c>
      <c r="N151" s="154">
        <f t="shared" si="155"/>
        <v>0</v>
      </c>
      <c r="P151" s="176"/>
      <c r="Q151" s="176" t="s">
        <v>3</v>
      </c>
      <c r="R151" s="154">
        <f>(R125)-(R149)</f>
        <v>-3847639.6200000006</v>
      </c>
      <c r="S151" s="154">
        <f t="shared" ref="S151:AC151" si="156">(S125)-(S149)</f>
        <v>-3894933.1000000006</v>
      </c>
      <c r="T151" s="154">
        <f t="shared" si="156"/>
        <v>-3947783.2800000003</v>
      </c>
      <c r="U151" s="154">
        <f t="shared" si="156"/>
        <v>-3752504.8099999996</v>
      </c>
      <c r="V151" s="154">
        <f t="shared" si="156"/>
        <v>-3793772.77</v>
      </c>
      <c r="W151" s="154">
        <f t="shared" si="156"/>
        <v>-3949306.84</v>
      </c>
      <c r="X151" s="154">
        <f t="shared" si="156"/>
        <v>-3985496.17</v>
      </c>
      <c r="Y151" s="154">
        <f t="shared" si="156"/>
        <v>-4012140.1300000004</v>
      </c>
      <c r="Z151" s="154">
        <f t="shared" si="156"/>
        <v>-4054572.9899999998</v>
      </c>
      <c r="AA151" s="154">
        <f t="shared" si="156"/>
        <v>-4054572.9899999998</v>
      </c>
      <c r="AB151" s="154">
        <f t="shared" si="156"/>
        <v>-4054572.9899999998</v>
      </c>
      <c r="AC151" s="154">
        <f t="shared" si="156"/>
        <v>-4054572.9899999998</v>
      </c>
    </row>
    <row r="152" spans="1:29" s="8" customFormat="1" ht="12.75" customHeight="1" thickTop="1" x14ac:dyDescent="0.25">
      <c r="I152" s="604"/>
    </row>
    <row r="153" spans="1:29" s="8" customFormat="1" ht="12.75" customHeight="1" x14ac:dyDescent="0.25">
      <c r="A153" s="174"/>
      <c r="B153" s="174" t="s">
        <v>2</v>
      </c>
      <c r="P153" s="174"/>
      <c r="Q153" s="174" t="s">
        <v>2</v>
      </c>
    </row>
    <row r="154" spans="1:29" s="8" customFormat="1" ht="12.75" customHeight="1" x14ac:dyDescent="0.25">
      <c r="A154" s="175" t="str">
        <f>LEFT(B154,3)</f>
        <v>Own</v>
      </c>
      <c r="B154" s="4" t="s">
        <v>21121</v>
      </c>
      <c r="C154" s="152">
        <v>100</v>
      </c>
      <c r="D154" s="152">
        <v>100</v>
      </c>
      <c r="E154" s="371">
        <v>100</v>
      </c>
      <c r="F154" s="152">
        <v>100</v>
      </c>
      <c r="G154" s="152">
        <v>100</v>
      </c>
      <c r="H154" s="152">
        <v>100</v>
      </c>
      <c r="I154" s="152">
        <v>100</v>
      </c>
      <c r="J154" s="152">
        <v>100</v>
      </c>
      <c r="K154" s="152">
        <v>100</v>
      </c>
      <c r="L154" s="152"/>
      <c r="M154" s="152"/>
      <c r="N154" s="152"/>
      <c r="O154" s="173" t="b">
        <f>A154=TRIM(VLOOKUP(A154,Financials!B:F,4,FALSE))</f>
        <v>0</v>
      </c>
      <c r="P154" s="175" t="str">
        <f t="shared" ref="P154:R157" si="157">A154</f>
        <v>Own</v>
      </c>
      <c r="Q154" s="155" t="str">
        <f t="shared" si="157"/>
        <v>Owner A Share Capital</v>
      </c>
      <c r="R154" s="155">
        <f t="shared" si="157"/>
        <v>100</v>
      </c>
      <c r="S154" s="155">
        <f t="shared" ref="S154:AC157" si="158">IF(D154="",R154,D154)</f>
        <v>100</v>
      </c>
      <c r="T154" s="155">
        <f t="shared" si="158"/>
        <v>100</v>
      </c>
      <c r="U154" s="155">
        <f t="shared" si="158"/>
        <v>100</v>
      </c>
      <c r="V154" s="155">
        <f t="shared" si="158"/>
        <v>100</v>
      </c>
      <c r="W154" s="155">
        <f t="shared" si="158"/>
        <v>100</v>
      </c>
      <c r="X154" s="155">
        <f t="shared" si="158"/>
        <v>100</v>
      </c>
      <c r="Y154" s="155">
        <f>IF(J154="",X154,J154)</f>
        <v>100</v>
      </c>
      <c r="Z154" s="155">
        <f>IF(K154="",Y154,K154)</f>
        <v>100</v>
      </c>
      <c r="AA154" s="155">
        <f t="shared" si="158"/>
        <v>100</v>
      </c>
      <c r="AB154" s="155">
        <f t="shared" si="158"/>
        <v>100</v>
      </c>
      <c r="AC154" s="155">
        <f t="shared" si="158"/>
        <v>100</v>
      </c>
    </row>
    <row r="155" spans="1:29" s="8" customFormat="1" ht="12.75" customHeight="1" x14ac:dyDescent="0.25">
      <c r="A155" s="175" t="str">
        <f>LEFT(B155,3)</f>
        <v>960</v>
      </c>
      <c r="B155" s="155" t="s">
        <v>149</v>
      </c>
      <c r="C155" s="152">
        <v>-3802422.03</v>
      </c>
      <c r="D155" s="152">
        <v>-3802422.03</v>
      </c>
      <c r="E155" s="152">
        <v>-3802422.03</v>
      </c>
      <c r="F155" s="152">
        <v>-3802422.03</v>
      </c>
      <c r="G155" s="152">
        <v>-3802422.03</v>
      </c>
      <c r="H155" s="152">
        <v>-3802422.03</v>
      </c>
      <c r="I155" s="152">
        <v>-3802422.03</v>
      </c>
      <c r="J155" s="152">
        <v>-3802422.03</v>
      </c>
      <c r="K155" s="152">
        <v>-3802422.03</v>
      </c>
      <c r="L155" s="152"/>
      <c r="M155" s="152"/>
      <c r="N155" s="152"/>
      <c r="O155" s="173" t="b">
        <f>A155=TRIM(VLOOKUP(A155,Financials!B:F,4,FALSE))</f>
        <v>1</v>
      </c>
      <c r="P155" s="175" t="str">
        <f t="shared" si="157"/>
        <v>960</v>
      </c>
      <c r="Q155" s="155" t="str">
        <f t="shared" si="157"/>
        <v>960 - Retained Earnings</v>
      </c>
      <c r="R155" s="155">
        <f t="shared" si="157"/>
        <v>-3802422.03</v>
      </c>
      <c r="S155" s="155">
        <f t="shared" si="158"/>
        <v>-3802422.03</v>
      </c>
      <c r="T155" s="155">
        <f t="shared" si="158"/>
        <v>-3802422.03</v>
      </c>
      <c r="U155" s="155">
        <f t="shared" si="158"/>
        <v>-3802422.03</v>
      </c>
      <c r="V155" s="155">
        <f t="shared" si="158"/>
        <v>-3802422.03</v>
      </c>
      <c r="W155" s="155">
        <f t="shared" si="158"/>
        <v>-3802422.03</v>
      </c>
      <c r="X155" s="155">
        <f t="shared" si="158"/>
        <v>-3802422.03</v>
      </c>
      <c r="Y155" s="155">
        <f t="shared" si="158"/>
        <v>-3802422.03</v>
      </c>
      <c r="Z155" s="155">
        <f t="shared" si="158"/>
        <v>-3802422.03</v>
      </c>
      <c r="AA155" s="155">
        <f t="shared" si="158"/>
        <v>-3802422.03</v>
      </c>
      <c r="AB155" s="155">
        <f t="shared" si="158"/>
        <v>-3802422.03</v>
      </c>
      <c r="AC155" s="155">
        <f t="shared" si="158"/>
        <v>-3802422.03</v>
      </c>
    </row>
    <row r="156" spans="1:29" s="8" customFormat="1" ht="12.75" customHeight="1" x14ac:dyDescent="0.25">
      <c r="A156" s="155" t="str">
        <f>B156</f>
        <v>Current Year Earnings</v>
      </c>
      <c r="B156" s="155" t="s">
        <v>1</v>
      </c>
      <c r="C156" s="152">
        <v>-45317.59</v>
      </c>
      <c r="D156" s="152">
        <v>-92611.07</v>
      </c>
      <c r="E156" s="371">
        <v>-145461.25</v>
      </c>
      <c r="F156" s="152">
        <v>49817.22</v>
      </c>
      <c r="G156" s="873">
        <v>8549.26</v>
      </c>
      <c r="H156" s="152">
        <v>-146984.81</v>
      </c>
      <c r="I156" s="152">
        <v>-183174.14</v>
      </c>
      <c r="J156" s="152">
        <v>-209818.1</v>
      </c>
      <c r="K156" s="152">
        <v>-252250.96</v>
      </c>
      <c r="L156" s="152"/>
      <c r="M156" s="152"/>
      <c r="N156" s="152"/>
      <c r="O156" s="173" t="b">
        <f>A156=TRIM(VLOOKUP(A156,Financials!B:F,4,FALSE))</f>
        <v>1</v>
      </c>
      <c r="P156" s="175" t="str">
        <f t="shared" si="157"/>
        <v>Current Year Earnings</v>
      </c>
      <c r="Q156" s="155" t="str">
        <f t="shared" si="157"/>
        <v>Current Year Earnings</v>
      </c>
      <c r="R156" s="155">
        <f t="shared" si="157"/>
        <v>-45317.59</v>
      </c>
      <c r="S156" s="155">
        <f t="shared" si="158"/>
        <v>-92611.07</v>
      </c>
      <c r="T156" s="155">
        <f t="shared" si="158"/>
        <v>-145461.25</v>
      </c>
      <c r="U156" s="155">
        <f t="shared" si="158"/>
        <v>49817.22</v>
      </c>
      <c r="V156" s="155">
        <f t="shared" si="158"/>
        <v>8549.26</v>
      </c>
      <c r="W156" s="155">
        <f t="shared" si="158"/>
        <v>-146984.81</v>
      </c>
      <c r="X156" s="155">
        <f t="shared" si="158"/>
        <v>-183174.14</v>
      </c>
      <c r="Y156" s="155">
        <f t="shared" si="158"/>
        <v>-209818.1</v>
      </c>
      <c r="Z156" s="155">
        <f t="shared" si="158"/>
        <v>-252250.96</v>
      </c>
      <c r="AA156" s="155">
        <f t="shared" si="158"/>
        <v>-252250.96</v>
      </c>
      <c r="AB156" s="155">
        <f t="shared" si="158"/>
        <v>-252250.96</v>
      </c>
      <c r="AC156" s="155">
        <f t="shared" si="158"/>
        <v>-252250.96</v>
      </c>
    </row>
    <row r="157" spans="1:29" s="8" customFormat="1" ht="12.75" customHeight="1" x14ac:dyDescent="0.25">
      <c r="A157" s="175" t="str">
        <f>LEFT(B157,3)</f>
        <v>971</v>
      </c>
      <c r="B157" s="155" t="s">
        <v>16646</v>
      </c>
      <c r="C157" s="152"/>
      <c r="D157" s="152"/>
      <c r="E157" s="371"/>
      <c r="F157" s="371"/>
      <c r="G157" s="371"/>
      <c r="H157" s="152"/>
      <c r="I157" s="152"/>
      <c r="J157" s="152"/>
      <c r="K157" s="152"/>
      <c r="L157" s="152"/>
      <c r="M157" s="152"/>
      <c r="N157" s="152"/>
      <c r="O157" s="173" t="b">
        <f>A157=TRIM(VLOOKUP(A157,Financials!B:F,4,FALSE))</f>
        <v>0</v>
      </c>
      <c r="P157" s="175" t="str">
        <f t="shared" si="157"/>
        <v>971</v>
      </c>
      <c r="Q157" s="155" t="str">
        <f t="shared" si="157"/>
        <v>971 - Steadfast Equity</v>
      </c>
      <c r="R157" s="155">
        <f t="shared" si="157"/>
        <v>0</v>
      </c>
      <c r="S157" s="155">
        <f t="shared" si="158"/>
        <v>0</v>
      </c>
      <c r="T157" s="155">
        <f t="shared" si="158"/>
        <v>0</v>
      </c>
      <c r="U157" s="155">
        <f t="shared" si="158"/>
        <v>0</v>
      </c>
      <c r="V157" s="155">
        <f t="shared" si="158"/>
        <v>0</v>
      </c>
      <c r="W157" s="155">
        <f t="shared" si="158"/>
        <v>0</v>
      </c>
      <c r="X157" s="155">
        <f t="shared" si="158"/>
        <v>0</v>
      </c>
      <c r="Y157" s="155">
        <f t="shared" si="158"/>
        <v>0</v>
      </c>
      <c r="Z157" s="155">
        <f t="shared" si="158"/>
        <v>0</v>
      </c>
      <c r="AA157" s="155">
        <f t="shared" si="158"/>
        <v>0</v>
      </c>
      <c r="AB157" s="155">
        <f t="shared" si="158"/>
        <v>0</v>
      </c>
      <c r="AC157" s="155">
        <f t="shared" si="158"/>
        <v>0</v>
      </c>
    </row>
    <row r="158" spans="1:29" s="8" customFormat="1" ht="12.75" customHeight="1" thickBot="1" x14ac:dyDescent="0.3">
      <c r="A158" s="176"/>
      <c r="B158" s="176" t="s">
        <v>0</v>
      </c>
      <c r="C158" s="154">
        <f>SUM(C154:C157)</f>
        <v>-3847639.6199999996</v>
      </c>
      <c r="D158" s="154">
        <f>SUM(D154:D157)</f>
        <v>-3894933.0999999996</v>
      </c>
      <c r="E158" s="154">
        <f t="shared" ref="E158:N158" si="159">SUM(E154:E157)</f>
        <v>-3947783.28</v>
      </c>
      <c r="F158" s="154">
        <f t="shared" si="159"/>
        <v>-3752504.8099999996</v>
      </c>
      <c r="G158" s="154">
        <f t="shared" si="159"/>
        <v>-3793772.77</v>
      </c>
      <c r="H158" s="154">
        <f>SUM(H154:H157)</f>
        <v>-3949306.84</v>
      </c>
      <c r="I158" s="154">
        <f>SUM(I154:I157)</f>
        <v>-3985496.17</v>
      </c>
      <c r="J158" s="154">
        <f t="shared" si="159"/>
        <v>-4012140.13</v>
      </c>
      <c r="K158" s="154">
        <f>SUM(K154:K157)</f>
        <v>-4054572.9899999998</v>
      </c>
      <c r="L158" s="154">
        <f t="shared" si="159"/>
        <v>0</v>
      </c>
      <c r="M158" s="154">
        <f>SUM(M154:M157)</f>
        <v>0</v>
      </c>
      <c r="N158" s="154">
        <f t="shared" si="159"/>
        <v>0</v>
      </c>
      <c r="P158" s="176"/>
      <c r="Q158" s="176" t="s">
        <v>0</v>
      </c>
      <c r="R158" s="154">
        <f>SUM(R154:R157)</f>
        <v>-3847639.6199999996</v>
      </c>
      <c r="S158" s="154">
        <f t="shared" ref="S158:AC158" si="160">SUM(S154:S157)</f>
        <v>-3894933.0999999996</v>
      </c>
      <c r="T158" s="154">
        <f t="shared" si="160"/>
        <v>-3947783.28</v>
      </c>
      <c r="U158" s="154">
        <f t="shared" si="160"/>
        <v>-3752504.8099999996</v>
      </c>
      <c r="V158" s="154">
        <f t="shared" si="160"/>
        <v>-3793772.77</v>
      </c>
      <c r="W158" s="154">
        <f t="shared" si="160"/>
        <v>-3949306.84</v>
      </c>
      <c r="X158" s="154">
        <f t="shared" si="160"/>
        <v>-3985496.17</v>
      </c>
      <c r="Y158" s="154">
        <f t="shared" si="160"/>
        <v>-4012140.13</v>
      </c>
      <c r="Z158" s="154">
        <f t="shared" si="160"/>
        <v>-4054572.9899999998</v>
      </c>
      <c r="AA158" s="154">
        <f t="shared" si="160"/>
        <v>-4054572.9899999998</v>
      </c>
      <c r="AB158" s="154">
        <f t="shared" si="160"/>
        <v>-4054572.9899999998</v>
      </c>
      <c r="AC158" s="154">
        <f t="shared" si="160"/>
        <v>-4054572.9899999998</v>
      </c>
    </row>
    <row r="159" spans="1:29" ht="12.75" customHeight="1" thickTop="1" x14ac:dyDescent="0.25">
      <c r="C159" s="158">
        <f>C151-C158</f>
        <v>0</v>
      </c>
      <c r="D159" s="158">
        <f>D151-D158</f>
        <v>0</v>
      </c>
      <c r="E159" s="158">
        <f t="shared" ref="E159:N159" si="161">E151-E158</f>
        <v>0</v>
      </c>
      <c r="F159" s="158">
        <f>F151-F158</f>
        <v>0</v>
      </c>
      <c r="G159" s="158">
        <f t="shared" si="161"/>
        <v>0</v>
      </c>
      <c r="H159" s="158">
        <f t="shared" si="161"/>
        <v>0</v>
      </c>
      <c r="I159" s="158">
        <f t="shared" si="161"/>
        <v>0</v>
      </c>
      <c r="J159" s="158">
        <f t="shared" si="161"/>
        <v>0</v>
      </c>
      <c r="K159" s="158">
        <f t="shared" si="161"/>
        <v>0</v>
      </c>
      <c r="L159" s="158">
        <f>L151-L158</f>
        <v>0</v>
      </c>
      <c r="M159" s="158">
        <f>M151-M158</f>
        <v>0</v>
      </c>
      <c r="N159" s="158">
        <f t="shared" si="161"/>
        <v>0</v>
      </c>
    </row>
    <row r="160" spans="1:29" ht="12.75" customHeight="1" x14ac:dyDescent="0.25">
      <c r="C160" s="158">
        <f>IF(C156=0,0,C156-R87)</f>
        <v>-7.2759576141834259E-12</v>
      </c>
      <c r="D160" s="618">
        <f>IF(D156=0,0,D156-S87)</f>
        <v>-2.9103830456733704E-11</v>
      </c>
      <c r="E160" s="158">
        <f>IF(E156=0,0,E156-T87)</f>
        <v>2.9103830456733704E-11</v>
      </c>
      <c r="F160" s="158">
        <f t="shared" ref="F160:L160" si="162">IF(F156=0,0,F156-U87)</f>
        <v>2.9103830456733704E-11</v>
      </c>
      <c r="G160" s="158">
        <f>IF(G156=0,0,G156-V87)</f>
        <v>-6.730260793119669E-11</v>
      </c>
      <c r="H160" s="158">
        <f t="shared" si="162"/>
        <v>5.8207660913467407E-11</v>
      </c>
      <c r="I160" s="158">
        <f>IF(I156=0,0,I156-X87)</f>
        <v>-1.1641532182693481E-10</v>
      </c>
      <c r="J160" s="158">
        <f>IF(J156=0,0,J156-Y87)</f>
        <v>-1.4551915228366852E-10</v>
      </c>
      <c r="K160" s="158">
        <f>IF(K156=0,0,K156-Z87)</f>
        <v>-1.4551915228366852E-10</v>
      </c>
      <c r="L160" s="158">
        <f t="shared" si="162"/>
        <v>0</v>
      </c>
      <c r="M160" s="158">
        <f>IF(M156=0,0,M156-AB87)</f>
        <v>0</v>
      </c>
      <c r="N160" s="158">
        <f>IF(N156=0,0,N156-AC87)</f>
        <v>0</v>
      </c>
      <c r="X160" s="376"/>
    </row>
    <row r="161" spans="1:29" ht="12.75" customHeight="1" x14ac:dyDescent="0.25">
      <c r="B161" s="148" t="s">
        <v>166</v>
      </c>
    </row>
    <row r="162" spans="1:29" ht="12.75" customHeight="1" x14ac:dyDescent="0.25">
      <c r="B162" s="149" t="s">
        <v>32</v>
      </c>
    </row>
    <row r="163" spans="1:29" ht="12.75" customHeight="1" x14ac:dyDescent="0.2">
      <c r="A163" s="59"/>
      <c r="R163" s="958" t="s">
        <v>71</v>
      </c>
      <c r="S163" s="958"/>
      <c r="T163" s="958"/>
      <c r="U163" s="958"/>
      <c r="V163" s="958"/>
      <c r="W163" s="958"/>
      <c r="X163" s="958"/>
      <c r="Y163" s="958"/>
      <c r="Z163" s="958"/>
      <c r="AA163" s="958"/>
      <c r="AB163" s="958"/>
      <c r="AC163" s="958"/>
    </row>
    <row r="164" spans="1:29" ht="12.75" customHeight="1" x14ac:dyDescent="0.2">
      <c r="A164" s="59"/>
      <c r="C164" s="150">
        <v>45108</v>
      </c>
      <c r="D164" s="150">
        <v>45139</v>
      </c>
      <c r="E164" s="150">
        <v>45170</v>
      </c>
      <c r="F164" s="150">
        <v>45200</v>
      </c>
      <c r="G164" s="150">
        <v>45231</v>
      </c>
      <c r="H164" s="150">
        <v>45261</v>
      </c>
      <c r="I164" s="150">
        <v>45292</v>
      </c>
      <c r="J164" s="150">
        <v>45323</v>
      </c>
      <c r="K164" s="150">
        <v>45352</v>
      </c>
      <c r="L164" s="150">
        <v>45383</v>
      </c>
      <c r="M164" s="150">
        <v>45413</v>
      </c>
      <c r="N164" s="150">
        <v>45444</v>
      </c>
      <c r="R164" s="150">
        <f t="shared" ref="R164:AC164" si="163">C164</f>
        <v>45108</v>
      </c>
      <c r="S164" s="150">
        <f t="shared" si="163"/>
        <v>45139</v>
      </c>
      <c r="T164" s="150">
        <f t="shared" si="163"/>
        <v>45170</v>
      </c>
      <c r="U164" s="150">
        <f t="shared" si="163"/>
        <v>45200</v>
      </c>
      <c r="V164" s="150">
        <f t="shared" si="163"/>
        <v>45231</v>
      </c>
      <c r="W164" s="150">
        <f t="shared" si="163"/>
        <v>45261</v>
      </c>
      <c r="X164" s="150">
        <f t="shared" si="163"/>
        <v>45292</v>
      </c>
      <c r="Y164" s="150">
        <f t="shared" si="163"/>
        <v>45323</v>
      </c>
      <c r="Z164" s="150">
        <f t="shared" si="163"/>
        <v>45352</v>
      </c>
      <c r="AA164" s="150">
        <f t="shared" si="163"/>
        <v>45383</v>
      </c>
      <c r="AB164" s="150">
        <f t="shared" si="163"/>
        <v>45413</v>
      </c>
      <c r="AC164" s="150">
        <f t="shared" si="163"/>
        <v>45444</v>
      </c>
    </row>
    <row r="165" spans="1:29" ht="12.75" customHeight="1" x14ac:dyDescent="0.2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  <c r="AB165" s="59"/>
      <c r="AC165" s="59"/>
    </row>
    <row r="166" spans="1:29" ht="12.75" customHeight="1" x14ac:dyDescent="0.2">
      <c r="A166" s="59"/>
      <c r="B166" s="159" t="s">
        <v>167</v>
      </c>
      <c r="C166" s="159"/>
      <c r="D166" s="159"/>
      <c r="E166" s="159"/>
      <c r="F166" s="159"/>
      <c r="G166" s="159"/>
      <c r="H166" s="159"/>
      <c r="I166" s="159"/>
      <c r="J166" s="159"/>
      <c r="K166" s="159"/>
      <c r="L166" s="159"/>
      <c r="M166" s="159"/>
      <c r="N166" s="159"/>
      <c r="Q166" s="159" t="str">
        <f>B166</f>
        <v>Cash Flows from Operating Activities</v>
      </c>
      <c r="R166" s="159"/>
      <c r="S166" s="159"/>
      <c r="T166" s="159"/>
      <c r="U166" s="159"/>
      <c r="V166" s="159"/>
      <c r="W166" s="159"/>
      <c r="X166" s="159"/>
      <c r="Y166" s="159"/>
      <c r="Z166" s="159"/>
      <c r="AA166" s="159"/>
      <c r="AB166" s="159"/>
      <c r="AC166" s="159"/>
    </row>
    <row r="167" spans="1:29" ht="12.75" customHeight="1" x14ac:dyDescent="0.2">
      <c r="A167" s="59"/>
      <c r="B167" s="179" t="s">
        <v>168</v>
      </c>
      <c r="C167" s="152">
        <v>36674.17</v>
      </c>
      <c r="D167" s="152">
        <v>44517.06</v>
      </c>
      <c r="E167" s="371">
        <v>42469.35</v>
      </c>
      <c r="F167" s="152">
        <v>43965.69</v>
      </c>
      <c r="G167" s="152">
        <v>52046.62</v>
      </c>
      <c r="H167" s="152">
        <v>17945.53</v>
      </c>
      <c r="I167" s="152">
        <v>32637.56</v>
      </c>
      <c r="J167" s="152">
        <v>67139.570000000007</v>
      </c>
      <c r="K167" s="152">
        <v>51615.96</v>
      </c>
      <c r="L167" s="152"/>
      <c r="M167" s="152"/>
      <c r="N167" s="152"/>
      <c r="Q167" s="179" t="str">
        <f>B167</f>
        <v>Receipts from customers</v>
      </c>
      <c r="R167" s="162">
        <f>C167</f>
        <v>36674.17</v>
      </c>
      <c r="S167" s="162">
        <f t="shared" ref="S167:AC169" si="164">R167+D167</f>
        <v>81191.23</v>
      </c>
      <c r="T167" s="162">
        <f t="shared" si="164"/>
        <v>123660.57999999999</v>
      </c>
      <c r="U167" s="162">
        <f t="shared" si="164"/>
        <v>167626.26999999999</v>
      </c>
      <c r="V167" s="162">
        <f t="shared" si="164"/>
        <v>219672.88999999998</v>
      </c>
      <c r="W167" s="162">
        <f t="shared" si="164"/>
        <v>237618.41999999998</v>
      </c>
      <c r="X167" s="162">
        <f t="shared" si="164"/>
        <v>270255.98</v>
      </c>
      <c r="Y167" s="162">
        <f t="shared" si="164"/>
        <v>337395.55</v>
      </c>
      <c r="Z167" s="162">
        <f>Y167+K167</f>
        <v>389011.51</v>
      </c>
      <c r="AA167" s="162">
        <f t="shared" si="164"/>
        <v>389011.51</v>
      </c>
      <c r="AB167" s="162">
        <f t="shared" si="164"/>
        <v>389011.51</v>
      </c>
      <c r="AC167" s="162">
        <f>AB167+N167</f>
        <v>389011.51</v>
      </c>
    </row>
    <row r="168" spans="1:29" ht="12.75" customHeight="1" x14ac:dyDescent="0.2">
      <c r="A168" s="59"/>
      <c r="B168" s="179" t="s">
        <v>169</v>
      </c>
      <c r="C168" s="152">
        <v>-82116.73</v>
      </c>
      <c r="D168" s="152">
        <v>-94485.32</v>
      </c>
      <c r="E168" s="371">
        <v>-122811.62</v>
      </c>
      <c r="F168" s="152">
        <v>-140315.76</v>
      </c>
      <c r="G168" s="152">
        <v>-89303.33</v>
      </c>
      <c r="H168" s="152">
        <v>-172121.9</v>
      </c>
      <c r="I168" s="152">
        <v>-58169.85</v>
      </c>
      <c r="J168" s="152">
        <v>-108054.75</v>
      </c>
      <c r="K168" s="152">
        <v>-96906.46</v>
      </c>
      <c r="L168" s="152"/>
      <c r="M168" s="152"/>
      <c r="N168" s="152"/>
      <c r="Q168" s="179" t="str">
        <f>B168</f>
        <v>Payments to suppliers and employees</v>
      </c>
      <c r="R168" s="162">
        <f>C168</f>
        <v>-82116.73</v>
      </c>
      <c r="S168" s="162">
        <f t="shared" si="164"/>
        <v>-176602.05</v>
      </c>
      <c r="T168" s="162">
        <f t="shared" si="164"/>
        <v>-299413.67</v>
      </c>
      <c r="U168" s="162">
        <f t="shared" si="164"/>
        <v>-439729.43</v>
      </c>
      <c r="V168" s="162">
        <f t="shared" si="164"/>
        <v>-529032.76</v>
      </c>
      <c r="W168" s="162">
        <f t="shared" si="164"/>
        <v>-701154.66</v>
      </c>
      <c r="X168" s="162">
        <f t="shared" si="164"/>
        <v>-759324.51</v>
      </c>
      <c r="Y168" s="162">
        <f t="shared" si="164"/>
        <v>-867379.26</v>
      </c>
      <c r="Z168" s="162">
        <f t="shared" si="164"/>
        <v>-964285.72</v>
      </c>
      <c r="AA168" s="162">
        <f t="shared" si="164"/>
        <v>-964285.72</v>
      </c>
      <c r="AB168" s="162">
        <f t="shared" si="164"/>
        <v>-964285.72</v>
      </c>
      <c r="AC168" s="162">
        <f>AB168+N168</f>
        <v>-964285.72</v>
      </c>
    </row>
    <row r="169" spans="1:29" ht="12.75" customHeight="1" x14ac:dyDescent="0.2">
      <c r="A169" s="59"/>
      <c r="B169" s="179" t="s">
        <v>405</v>
      </c>
      <c r="C169" s="152">
        <v>0</v>
      </c>
      <c r="D169" s="152">
        <v>7628</v>
      </c>
      <c r="E169" s="371">
        <v>0</v>
      </c>
      <c r="F169" s="152">
        <v>279969.03999999998</v>
      </c>
      <c r="G169" s="152">
        <v>7838</v>
      </c>
      <c r="H169" s="152">
        <v>0</v>
      </c>
      <c r="I169" s="152">
        <v>7838</v>
      </c>
      <c r="J169" s="152">
        <v>0</v>
      </c>
      <c r="K169" s="152">
        <v>0</v>
      </c>
      <c r="L169" s="152"/>
      <c r="M169" s="152"/>
      <c r="N169" s="152"/>
      <c r="Q169" s="179" t="str">
        <f>B169</f>
        <v>Cash receipts from other operating activities</v>
      </c>
      <c r="R169" s="162">
        <f>C169</f>
        <v>0</v>
      </c>
      <c r="S169" s="162">
        <f t="shared" si="164"/>
        <v>7628</v>
      </c>
      <c r="T169" s="162">
        <f t="shared" si="164"/>
        <v>7628</v>
      </c>
      <c r="U169" s="162">
        <f t="shared" si="164"/>
        <v>287597.03999999998</v>
      </c>
      <c r="V169" s="162">
        <f t="shared" si="164"/>
        <v>295435.03999999998</v>
      </c>
      <c r="W169" s="162">
        <f t="shared" si="164"/>
        <v>295435.03999999998</v>
      </c>
      <c r="X169" s="162">
        <f t="shared" si="164"/>
        <v>303273.03999999998</v>
      </c>
      <c r="Y169" s="162">
        <f t="shared" si="164"/>
        <v>303273.03999999998</v>
      </c>
      <c r="Z169" s="162">
        <f t="shared" si="164"/>
        <v>303273.03999999998</v>
      </c>
      <c r="AA169" s="162">
        <f t="shared" si="164"/>
        <v>303273.03999999998</v>
      </c>
      <c r="AB169" s="162">
        <f t="shared" si="164"/>
        <v>303273.03999999998</v>
      </c>
      <c r="AC169" s="162">
        <f t="shared" si="164"/>
        <v>303273.03999999998</v>
      </c>
    </row>
    <row r="170" spans="1:29" ht="12.75" customHeight="1" x14ac:dyDescent="0.2">
      <c r="A170" s="59"/>
      <c r="B170" s="180" t="s">
        <v>170</v>
      </c>
      <c r="C170" s="160">
        <f>SUM(C167:C169)</f>
        <v>-45442.559999999998</v>
      </c>
      <c r="D170" s="160">
        <f t="shared" ref="D170:M170" si="165">SUM(D167:D169)</f>
        <v>-42340.260000000009</v>
      </c>
      <c r="E170" s="160">
        <f>SUM(E167:E169)</f>
        <v>-80342.26999999999</v>
      </c>
      <c r="F170" s="160">
        <f t="shared" si="165"/>
        <v>183618.96999999997</v>
      </c>
      <c r="G170" s="160">
        <f t="shared" si="165"/>
        <v>-29418.71</v>
      </c>
      <c r="H170" s="160">
        <f t="shared" si="165"/>
        <v>-154176.37</v>
      </c>
      <c r="I170" s="160">
        <f t="shared" si="165"/>
        <v>-17694.289999999997</v>
      </c>
      <c r="J170" s="160">
        <f>SUM(J167:J169)</f>
        <v>-40915.179999999993</v>
      </c>
      <c r="K170" s="160">
        <f>SUM(K167:K169)</f>
        <v>-45290.500000000007</v>
      </c>
      <c r="L170" s="160">
        <f t="shared" si="165"/>
        <v>0</v>
      </c>
      <c r="M170" s="160">
        <f t="shared" si="165"/>
        <v>0</v>
      </c>
      <c r="N170" s="160">
        <f>SUM(N167:N169)</f>
        <v>0</v>
      </c>
      <c r="Q170" s="180" t="str">
        <f>B170</f>
        <v>Total Cash Flows from Operating Activities</v>
      </c>
      <c r="R170" s="160">
        <f>SUM(R167:R169)</f>
        <v>-45442.559999999998</v>
      </c>
      <c r="S170" s="160">
        <f t="shared" ref="S170:AC170" si="166">SUM(S167:S169)</f>
        <v>-87782.819999999992</v>
      </c>
      <c r="T170" s="160">
        <f t="shared" si="166"/>
        <v>-168125.09</v>
      </c>
      <c r="U170" s="160">
        <f t="shared" si="166"/>
        <v>15493.879999999946</v>
      </c>
      <c r="V170" s="160">
        <f t="shared" si="166"/>
        <v>-13924.830000000016</v>
      </c>
      <c r="W170" s="160">
        <f t="shared" si="166"/>
        <v>-168101.20000000007</v>
      </c>
      <c r="X170" s="160">
        <f t="shared" si="166"/>
        <v>-185795.49000000005</v>
      </c>
      <c r="Y170" s="160">
        <f t="shared" si="166"/>
        <v>-226710.66999999998</v>
      </c>
      <c r="Z170" s="160">
        <f t="shared" si="166"/>
        <v>-272001.17</v>
      </c>
      <c r="AA170" s="160">
        <f t="shared" si="166"/>
        <v>-272001.17</v>
      </c>
      <c r="AB170" s="160">
        <f t="shared" si="166"/>
        <v>-272001.17</v>
      </c>
      <c r="AC170" s="160">
        <f t="shared" si="166"/>
        <v>-272001.17</v>
      </c>
    </row>
    <row r="171" spans="1:29" ht="12.75" customHeight="1" x14ac:dyDescent="0.2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  <c r="AB171" s="59"/>
      <c r="AC171" s="59"/>
    </row>
    <row r="172" spans="1:29" ht="12.75" customHeight="1" x14ac:dyDescent="0.2">
      <c r="A172" s="59"/>
      <c r="B172" s="159" t="s">
        <v>171</v>
      </c>
      <c r="C172" s="159"/>
      <c r="D172" s="159"/>
      <c r="E172" s="159"/>
      <c r="F172" s="159"/>
      <c r="G172" s="159"/>
      <c r="H172" s="159"/>
      <c r="I172" s="159"/>
      <c r="J172" s="159"/>
      <c r="K172" s="159"/>
      <c r="L172" s="159"/>
      <c r="M172" s="159"/>
      <c r="N172" s="159"/>
      <c r="Q172" s="159" t="str">
        <f>B172</f>
        <v>Cash Flows from Investing Activities</v>
      </c>
      <c r="R172" s="159"/>
      <c r="S172" s="159"/>
      <c r="T172" s="159"/>
      <c r="U172" s="159"/>
      <c r="V172" s="159"/>
      <c r="W172" s="159"/>
      <c r="X172" s="159"/>
      <c r="Y172" s="159"/>
      <c r="Z172" s="159"/>
      <c r="AA172" s="159"/>
      <c r="AB172" s="159"/>
      <c r="AC172" s="159"/>
    </row>
    <row r="173" spans="1:29" ht="12.75" customHeight="1" x14ac:dyDescent="0.2">
      <c r="A173" s="59"/>
      <c r="B173" s="289" t="s">
        <v>18082</v>
      </c>
      <c r="C173" s="152"/>
      <c r="D173" s="152"/>
      <c r="E173" s="152"/>
      <c r="F173" s="152"/>
      <c r="G173" s="152"/>
      <c r="H173" s="152"/>
      <c r="I173" s="152"/>
      <c r="J173" s="152"/>
      <c r="K173" s="152"/>
      <c r="L173" s="152"/>
      <c r="M173" s="152"/>
      <c r="N173" s="152"/>
      <c r="Q173" s="179" t="str">
        <f>B173</f>
        <v>Proceeds from sale of property, plant and equipment</v>
      </c>
      <c r="R173" s="162">
        <f>C173</f>
        <v>0</v>
      </c>
      <c r="S173" s="162">
        <f t="shared" ref="S173:AC174" si="167">R173+D173</f>
        <v>0</v>
      </c>
      <c r="T173" s="162">
        <f t="shared" si="167"/>
        <v>0</v>
      </c>
      <c r="U173" s="162">
        <f t="shared" si="167"/>
        <v>0</v>
      </c>
      <c r="V173" s="162">
        <f t="shared" si="167"/>
        <v>0</v>
      </c>
      <c r="W173" s="162">
        <f t="shared" si="167"/>
        <v>0</v>
      </c>
      <c r="X173" s="162">
        <f t="shared" si="167"/>
        <v>0</v>
      </c>
      <c r="Y173" s="162">
        <f t="shared" si="167"/>
        <v>0</v>
      </c>
      <c r="Z173" s="162">
        <f t="shared" si="167"/>
        <v>0</v>
      </c>
      <c r="AA173" s="162">
        <f t="shared" si="167"/>
        <v>0</v>
      </c>
      <c r="AB173" s="162">
        <f t="shared" si="167"/>
        <v>0</v>
      </c>
      <c r="AC173" s="162">
        <f t="shared" si="167"/>
        <v>0</v>
      </c>
    </row>
    <row r="174" spans="1:29" ht="12" customHeight="1" x14ac:dyDescent="0.2">
      <c r="A174" s="59"/>
      <c r="B174" s="289" t="s">
        <v>16647</v>
      </c>
      <c r="C174" s="152"/>
      <c r="D174" s="152"/>
      <c r="E174" s="371"/>
      <c r="F174" s="152"/>
      <c r="G174" s="152"/>
      <c r="H174" s="152"/>
      <c r="I174" s="152"/>
      <c r="J174" s="152"/>
      <c r="K174" s="152"/>
      <c r="L174" s="152"/>
      <c r="M174" s="152"/>
      <c r="N174" s="152"/>
      <c r="Q174" s="179" t="str">
        <f>B174</f>
        <v>Payment for property, plant and equipment</v>
      </c>
      <c r="R174" s="162">
        <f>C174</f>
        <v>0</v>
      </c>
      <c r="S174" s="162">
        <f t="shared" si="167"/>
        <v>0</v>
      </c>
      <c r="T174" s="162">
        <f t="shared" si="167"/>
        <v>0</v>
      </c>
      <c r="U174" s="162">
        <f t="shared" si="167"/>
        <v>0</v>
      </c>
      <c r="V174" s="162">
        <f t="shared" si="167"/>
        <v>0</v>
      </c>
      <c r="W174" s="162">
        <f t="shared" si="167"/>
        <v>0</v>
      </c>
      <c r="X174" s="162">
        <f t="shared" si="167"/>
        <v>0</v>
      </c>
      <c r="Y174" s="162">
        <f t="shared" si="167"/>
        <v>0</v>
      </c>
      <c r="Z174" s="162">
        <f t="shared" si="167"/>
        <v>0</v>
      </c>
      <c r="AA174" s="162">
        <f t="shared" si="167"/>
        <v>0</v>
      </c>
      <c r="AB174" s="162">
        <f t="shared" si="167"/>
        <v>0</v>
      </c>
      <c r="AC174" s="162">
        <f t="shared" si="167"/>
        <v>0</v>
      </c>
    </row>
    <row r="175" spans="1:29" ht="12.75" customHeight="1" x14ac:dyDescent="0.2">
      <c r="A175" s="59"/>
      <c r="B175" s="179" t="s">
        <v>172</v>
      </c>
      <c r="C175" s="152">
        <v>-1495.79</v>
      </c>
      <c r="D175" s="152">
        <v>98458.89</v>
      </c>
      <c r="E175" s="371">
        <v>-1253.95</v>
      </c>
      <c r="F175" s="152">
        <v>-1295.43</v>
      </c>
      <c r="G175" s="152">
        <v>-1110.8599999999999</v>
      </c>
      <c r="H175" s="152">
        <v>-1353.94</v>
      </c>
      <c r="I175" s="152">
        <v>-1353.94</v>
      </c>
      <c r="J175" s="152">
        <v>-749.2</v>
      </c>
      <c r="K175" s="152">
        <v>324805.43</v>
      </c>
      <c r="L175" s="152"/>
      <c r="M175" s="152"/>
      <c r="N175" s="152"/>
      <c r="Q175" s="179" t="str">
        <f>B175</f>
        <v>Other cash items from investing activities</v>
      </c>
      <c r="R175" s="162">
        <f>C175</f>
        <v>-1495.79</v>
      </c>
      <c r="S175" s="162">
        <f t="shared" ref="S175:AC175" si="168">R175+D175</f>
        <v>96963.1</v>
      </c>
      <c r="T175" s="162">
        <f t="shared" si="168"/>
        <v>95709.150000000009</v>
      </c>
      <c r="U175" s="162">
        <f t="shared" si="168"/>
        <v>94413.720000000016</v>
      </c>
      <c r="V175" s="162">
        <f t="shared" si="168"/>
        <v>93302.860000000015</v>
      </c>
      <c r="W175" s="162">
        <f t="shared" si="168"/>
        <v>91948.920000000013</v>
      </c>
      <c r="X175" s="162">
        <f t="shared" si="168"/>
        <v>90594.98000000001</v>
      </c>
      <c r="Y175" s="162">
        <f t="shared" si="168"/>
        <v>89845.780000000013</v>
      </c>
      <c r="Z175" s="162">
        <f t="shared" si="168"/>
        <v>414651.21</v>
      </c>
      <c r="AA175" s="162">
        <f t="shared" si="168"/>
        <v>414651.21</v>
      </c>
      <c r="AB175" s="162">
        <f t="shared" si="168"/>
        <v>414651.21</v>
      </c>
      <c r="AC175" s="162">
        <f t="shared" si="168"/>
        <v>414651.21</v>
      </c>
    </row>
    <row r="176" spans="1:29" ht="12.75" customHeight="1" x14ac:dyDescent="0.2">
      <c r="A176" s="59"/>
      <c r="B176" s="180" t="s">
        <v>173</v>
      </c>
      <c r="C176" s="160">
        <f t="shared" ref="C176:I176" si="169">SUM(C173:C175)</f>
        <v>-1495.79</v>
      </c>
      <c r="D176" s="160">
        <f t="shared" si="169"/>
        <v>98458.89</v>
      </c>
      <c r="E176" s="160">
        <f t="shared" si="169"/>
        <v>-1253.95</v>
      </c>
      <c r="F176" s="160">
        <f t="shared" si="169"/>
        <v>-1295.43</v>
      </c>
      <c r="G176" s="160">
        <f t="shared" si="169"/>
        <v>-1110.8599999999999</v>
      </c>
      <c r="H176" s="160">
        <f t="shared" si="169"/>
        <v>-1353.94</v>
      </c>
      <c r="I176" s="160">
        <f t="shared" si="169"/>
        <v>-1353.94</v>
      </c>
      <c r="J176" s="160">
        <f>SUM(J173:J175)</f>
        <v>-749.2</v>
      </c>
      <c r="K176" s="160">
        <f>SUM(K173:K175)</f>
        <v>324805.43</v>
      </c>
      <c r="L176" s="160">
        <f>SUM(L173:L175)</f>
        <v>0</v>
      </c>
      <c r="M176" s="160">
        <f>SUM(M173:M175)</f>
        <v>0</v>
      </c>
      <c r="N176" s="160">
        <f>SUM(N173:N175)</f>
        <v>0</v>
      </c>
      <c r="Q176" s="180" t="str">
        <f>B176</f>
        <v>Total Cash Flows from Investing Activities</v>
      </c>
      <c r="R176" s="160">
        <f t="shared" ref="R176:AB176" si="170">SUM(R173:R175)</f>
        <v>-1495.79</v>
      </c>
      <c r="S176" s="160">
        <f t="shared" si="170"/>
        <v>96963.1</v>
      </c>
      <c r="T176" s="160">
        <f t="shared" si="170"/>
        <v>95709.150000000009</v>
      </c>
      <c r="U176" s="160">
        <f t="shared" si="170"/>
        <v>94413.720000000016</v>
      </c>
      <c r="V176" s="160">
        <f t="shared" si="170"/>
        <v>93302.860000000015</v>
      </c>
      <c r="W176" s="160">
        <f t="shared" si="170"/>
        <v>91948.920000000013</v>
      </c>
      <c r="X176" s="160">
        <f t="shared" si="170"/>
        <v>90594.98000000001</v>
      </c>
      <c r="Y176" s="160">
        <f t="shared" si="170"/>
        <v>89845.780000000013</v>
      </c>
      <c r="Z176" s="160">
        <f t="shared" si="170"/>
        <v>414651.21</v>
      </c>
      <c r="AA176" s="160">
        <f t="shared" si="170"/>
        <v>414651.21</v>
      </c>
      <c r="AB176" s="160">
        <f t="shared" si="170"/>
        <v>414651.21</v>
      </c>
      <c r="AC176" s="160">
        <f>SUM(AC173:AC175)</f>
        <v>414651.21</v>
      </c>
    </row>
    <row r="177" spans="1:29" ht="12.75" customHeight="1" x14ac:dyDescent="0.2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  <c r="AB177" s="59"/>
      <c r="AC177" s="59"/>
    </row>
    <row r="178" spans="1:29" ht="12.75" customHeight="1" x14ac:dyDescent="0.2">
      <c r="A178" s="59"/>
      <c r="B178" s="159" t="s">
        <v>174</v>
      </c>
      <c r="C178" s="159"/>
      <c r="D178" s="159"/>
      <c r="E178" s="159"/>
      <c r="F178" s="159"/>
      <c r="G178" s="159"/>
      <c r="H178" s="159"/>
      <c r="I178" s="159"/>
      <c r="J178" s="159"/>
      <c r="K178" s="159"/>
      <c r="L178" s="159"/>
      <c r="M178" s="159"/>
      <c r="N178" s="159"/>
      <c r="Q178" s="159" t="str">
        <f>B178</f>
        <v>Cash Flows from Financing Activities</v>
      </c>
      <c r="R178" s="159"/>
      <c r="S178" s="159"/>
      <c r="T178" s="159"/>
      <c r="U178" s="159"/>
      <c r="V178" s="159"/>
      <c r="W178" s="159"/>
      <c r="X178" s="159"/>
      <c r="Y178" s="159"/>
      <c r="Z178" s="159"/>
      <c r="AA178" s="159"/>
      <c r="AB178" s="159"/>
      <c r="AC178" s="159"/>
    </row>
    <row r="179" spans="1:29" ht="12.75" customHeight="1" x14ac:dyDescent="0.2">
      <c r="A179" s="59"/>
      <c r="B179" s="179" t="s">
        <v>175</v>
      </c>
      <c r="C179" s="152">
        <v>2194.38</v>
      </c>
      <c r="D179" s="152">
        <v>7940.81</v>
      </c>
      <c r="E179" s="371">
        <v>29171.32</v>
      </c>
      <c r="F179" s="152">
        <v>-3127.02</v>
      </c>
      <c r="G179" s="152">
        <v>2444.5700000000002</v>
      </c>
      <c r="H179" s="152">
        <v>-1752.84</v>
      </c>
      <c r="I179" s="152">
        <v>-31673.13</v>
      </c>
      <c r="J179" s="152">
        <v>29033.119999999999</v>
      </c>
      <c r="K179" s="152">
        <v>-48041</v>
      </c>
      <c r="L179" s="152"/>
      <c r="M179" s="152"/>
      <c r="N179" s="152"/>
      <c r="Q179" s="179" t="str">
        <f>B179</f>
        <v>Other cash items from financing activities</v>
      </c>
      <c r="R179" s="162">
        <f>C179</f>
        <v>2194.38</v>
      </c>
      <c r="S179" s="162">
        <f t="shared" ref="S179:AC179" si="171">R179+D179</f>
        <v>10135.19</v>
      </c>
      <c r="T179" s="162">
        <f t="shared" si="171"/>
        <v>39306.51</v>
      </c>
      <c r="U179" s="162">
        <f t="shared" si="171"/>
        <v>36179.490000000005</v>
      </c>
      <c r="V179" s="162">
        <f t="shared" si="171"/>
        <v>38624.060000000005</v>
      </c>
      <c r="W179" s="162">
        <f t="shared" si="171"/>
        <v>36871.220000000008</v>
      </c>
      <c r="X179" s="162">
        <f t="shared" si="171"/>
        <v>5198.0900000000074</v>
      </c>
      <c r="Y179" s="162">
        <f t="shared" si="171"/>
        <v>34231.210000000006</v>
      </c>
      <c r="Z179" s="162">
        <f t="shared" si="171"/>
        <v>-13809.789999999994</v>
      </c>
      <c r="AA179" s="162">
        <f t="shared" si="171"/>
        <v>-13809.789999999994</v>
      </c>
      <c r="AB179" s="162">
        <f t="shared" si="171"/>
        <v>-13809.789999999994</v>
      </c>
      <c r="AC179" s="162">
        <f t="shared" si="171"/>
        <v>-13809.789999999994</v>
      </c>
    </row>
    <row r="180" spans="1:29" ht="12.75" customHeight="1" x14ac:dyDescent="0.2">
      <c r="A180" s="59"/>
      <c r="B180" s="180" t="s">
        <v>176</v>
      </c>
      <c r="C180" s="160">
        <f>SUM(C179)</f>
        <v>2194.38</v>
      </c>
      <c r="D180" s="160">
        <f t="shared" ref="D180:N180" si="172">SUM(D179)</f>
        <v>7940.81</v>
      </c>
      <c r="E180" s="160">
        <f t="shared" si="172"/>
        <v>29171.32</v>
      </c>
      <c r="F180" s="160">
        <f t="shared" si="172"/>
        <v>-3127.02</v>
      </c>
      <c r="G180" s="160">
        <f t="shared" si="172"/>
        <v>2444.5700000000002</v>
      </c>
      <c r="H180" s="160">
        <f t="shared" si="172"/>
        <v>-1752.84</v>
      </c>
      <c r="I180" s="160">
        <f t="shared" si="172"/>
        <v>-31673.13</v>
      </c>
      <c r="J180" s="160">
        <f t="shared" si="172"/>
        <v>29033.119999999999</v>
      </c>
      <c r="K180" s="160">
        <f t="shared" si="172"/>
        <v>-48041</v>
      </c>
      <c r="L180" s="160">
        <f t="shared" si="172"/>
        <v>0</v>
      </c>
      <c r="M180" s="160">
        <f t="shared" si="172"/>
        <v>0</v>
      </c>
      <c r="N180" s="160">
        <f t="shared" si="172"/>
        <v>0</v>
      </c>
      <c r="Q180" s="180" t="str">
        <f>B180</f>
        <v>Total Cash Flows from Financing Activities</v>
      </c>
      <c r="R180" s="160">
        <f>SUM(R179)</f>
        <v>2194.38</v>
      </c>
      <c r="S180" s="160">
        <f t="shared" ref="S180:AC180" si="173">SUM(S179)</f>
        <v>10135.19</v>
      </c>
      <c r="T180" s="160">
        <f t="shared" si="173"/>
        <v>39306.51</v>
      </c>
      <c r="U180" s="160">
        <f t="shared" si="173"/>
        <v>36179.490000000005</v>
      </c>
      <c r="V180" s="160">
        <f t="shared" si="173"/>
        <v>38624.060000000005</v>
      </c>
      <c r="W180" s="160">
        <f t="shared" si="173"/>
        <v>36871.220000000008</v>
      </c>
      <c r="X180" s="160">
        <f t="shared" si="173"/>
        <v>5198.0900000000074</v>
      </c>
      <c r="Y180" s="160">
        <f t="shared" si="173"/>
        <v>34231.210000000006</v>
      </c>
      <c r="Z180" s="160">
        <f t="shared" si="173"/>
        <v>-13809.789999999994</v>
      </c>
      <c r="AA180" s="160">
        <f t="shared" si="173"/>
        <v>-13809.789999999994</v>
      </c>
      <c r="AB180" s="160">
        <f t="shared" si="173"/>
        <v>-13809.789999999994</v>
      </c>
      <c r="AC180" s="160">
        <f t="shared" si="173"/>
        <v>-13809.789999999994</v>
      </c>
    </row>
    <row r="181" spans="1:29" ht="12.75" customHeight="1" x14ac:dyDescent="0.2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  <c r="AB181" s="59"/>
      <c r="AC181" s="59"/>
    </row>
    <row r="182" spans="1:29" ht="12.75" customHeight="1" x14ac:dyDescent="0.2">
      <c r="A182" s="59"/>
      <c r="B182" s="181" t="s">
        <v>177</v>
      </c>
      <c r="C182" s="161">
        <f>C170+C176+C180</f>
        <v>-44743.97</v>
      </c>
      <c r="D182" s="161">
        <f>D170+D176+D180</f>
        <v>64059.439999999988</v>
      </c>
      <c r="E182" s="161">
        <f>E170+E176+E180</f>
        <v>-52424.899999999987</v>
      </c>
      <c r="F182" s="161">
        <f t="shared" ref="F182:N182" si="174">F170+F176+F180</f>
        <v>179196.52</v>
      </c>
      <c r="G182" s="161">
        <f t="shared" si="174"/>
        <v>-28085</v>
      </c>
      <c r="H182" s="161">
        <f t="shared" si="174"/>
        <v>-157283.15</v>
      </c>
      <c r="I182" s="161">
        <f t="shared" si="174"/>
        <v>-50721.36</v>
      </c>
      <c r="J182" s="161">
        <f>J170+J176+J180</f>
        <v>-12631.259999999991</v>
      </c>
      <c r="K182" s="161">
        <f>K170+K176+K180</f>
        <v>231473.93</v>
      </c>
      <c r="L182" s="161">
        <f t="shared" si="174"/>
        <v>0</v>
      </c>
      <c r="M182" s="161">
        <f t="shared" si="174"/>
        <v>0</v>
      </c>
      <c r="N182" s="161">
        <f t="shared" si="174"/>
        <v>0</v>
      </c>
      <c r="Q182" s="181" t="str">
        <f>B182</f>
        <v>Net Cash Flows</v>
      </c>
      <c r="R182" s="161">
        <f>R170+R176+R180</f>
        <v>-44743.97</v>
      </c>
      <c r="S182" s="161">
        <f t="shared" ref="S182:AC182" si="175">S170+S176+S180</f>
        <v>19315.470000000016</v>
      </c>
      <c r="T182" s="161">
        <f t="shared" si="175"/>
        <v>-33109.429999999986</v>
      </c>
      <c r="U182" s="161">
        <f t="shared" si="175"/>
        <v>146087.08999999997</v>
      </c>
      <c r="V182" s="161">
        <f t="shared" si="175"/>
        <v>118002.09</v>
      </c>
      <c r="W182" s="161">
        <f t="shared" si="175"/>
        <v>-39281.060000000049</v>
      </c>
      <c r="X182" s="161">
        <f t="shared" si="175"/>
        <v>-90002.420000000027</v>
      </c>
      <c r="Y182" s="161">
        <f t="shared" si="175"/>
        <v>-102633.67999999995</v>
      </c>
      <c r="Z182" s="161">
        <f t="shared" si="175"/>
        <v>128840.25000000004</v>
      </c>
      <c r="AA182" s="161">
        <f t="shared" si="175"/>
        <v>128840.25000000004</v>
      </c>
      <c r="AB182" s="161">
        <f t="shared" si="175"/>
        <v>128840.25000000004</v>
      </c>
      <c r="AC182" s="161">
        <f t="shared" si="175"/>
        <v>128840.25000000004</v>
      </c>
    </row>
    <row r="183" spans="1:29" ht="12.75" customHeight="1" x14ac:dyDescent="0.2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  <c r="AB183" s="59"/>
      <c r="AC183" s="59"/>
    </row>
    <row r="184" spans="1:29" ht="12.75" customHeight="1" x14ac:dyDescent="0.2">
      <c r="A184" s="59"/>
      <c r="B184" s="159" t="s">
        <v>178</v>
      </c>
      <c r="C184" s="159"/>
      <c r="D184" s="159"/>
      <c r="E184" s="159"/>
      <c r="F184" s="159"/>
      <c r="G184" s="159"/>
      <c r="H184" s="159"/>
      <c r="I184" s="159"/>
      <c r="J184" s="159"/>
      <c r="K184" s="159"/>
      <c r="L184" s="159"/>
      <c r="M184" s="159"/>
      <c r="N184" s="159"/>
      <c r="Q184" s="159" t="str">
        <f>B184</f>
        <v>Cash Balances</v>
      </c>
      <c r="R184" s="159"/>
      <c r="S184" s="159"/>
      <c r="T184" s="159"/>
      <c r="U184" s="159"/>
      <c r="V184" s="159"/>
      <c r="W184" s="159"/>
      <c r="X184" s="159"/>
      <c r="Y184" s="159"/>
      <c r="Z184" s="159"/>
      <c r="AA184" s="159"/>
      <c r="AB184" s="159"/>
      <c r="AC184" s="159"/>
    </row>
    <row r="185" spans="1:29" ht="12.75" customHeight="1" x14ac:dyDescent="0.2">
      <c r="A185" s="59"/>
      <c r="B185" s="179" t="s">
        <v>179</v>
      </c>
      <c r="C185" s="152">
        <v>281807.46000000002</v>
      </c>
      <c r="D185" s="152">
        <v>237063.49</v>
      </c>
      <c r="E185" s="371">
        <v>301122.93</v>
      </c>
      <c r="F185" s="152">
        <v>248698.03</v>
      </c>
      <c r="G185" s="152">
        <v>427894.55</v>
      </c>
      <c r="H185" s="152">
        <v>399809.55</v>
      </c>
      <c r="I185" s="152">
        <v>242526.4</v>
      </c>
      <c r="J185" s="152">
        <v>191805.04</v>
      </c>
      <c r="K185" s="152">
        <v>179173.78</v>
      </c>
      <c r="L185" s="152"/>
      <c r="M185" s="152"/>
      <c r="N185" s="152"/>
      <c r="Q185" s="179" t="str">
        <f>B185</f>
        <v>Cash and cash equivalents at beginning of period</v>
      </c>
      <c r="R185" s="162">
        <f>C185</f>
        <v>281807.46000000002</v>
      </c>
      <c r="S185" s="162">
        <f>$R$185</f>
        <v>281807.46000000002</v>
      </c>
      <c r="T185" s="162">
        <f t="shared" ref="T185:AC185" si="176">$R$185</f>
        <v>281807.46000000002</v>
      </c>
      <c r="U185" s="162">
        <f t="shared" si="176"/>
        <v>281807.46000000002</v>
      </c>
      <c r="V185" s="162">
        <f t="shared" si="176"/>
        <v>281807.46000000002</v>
      </c>
      <c r="W185" s="162">
        <f t="shared" si="176"/>
        <v>281807.46000000002</v>
      </c>
      <c r="X185" s="162">
        <f t="shared" si="176"/>
        <v>281807.46000000002</v>
      </c>
      <c r="Y185" s="162">
        <f t="shared" si="176"/>
        <v>281807.46000000002</v>
      </c>
      <c r="Z185" s="162">
        <f t="shared" si="176"/>
        <v>281807.46000000002</v>
      </c>
      <c r="AA185" s="162">
        <f t="shared" si="176"/>
        <v>281807.46000000002</v>
      </c>
      <c r="AB185" s="162">
        <f t="shared" si="176"/>
        <v>281807.46000000002</v>
      </c>
      <c r="AC185" s="162">
        <f t="shared" si="176"/>
        <v>281807.46000000002</v>
      </c>
    </row>
    <row r="186" spans="1:29" ht="12.75" customHeight="1" x14ac:dyDescent="0.2">
      <c r="A186" s="59"/>
      <c r="B186" s="179" t="s">
        <v>180</v>
      </c>
      <c r="C186" s="152">
        <v>237063.49</v>
      </c>
      <c r="D186" s="152">
        <v>301122.93</v>
      </c>
      <c r="E186" s="371">
        <v>248698.03</v>
      </c>
      <c r="F186" s="152">
        <v>427894.55</v>
      </c>
      <c r="G186" s="152">
        <v>399809.55</v>
      </c>
      <c r="H186" s="152">
        <v>242526.4</v>
      </c>
      <c r="I186" s="152">
        <v>191805.04</v>
      </c>
      <c r="J186" s="152">
        <v>179173.78</v>
      </c>
      <c r="K186" s="152">
        <v>410647.71</v>
      </c>
      <c r="L186" s="152"/>
      <c r="M186" s="152"/>
      <c r="N186" s="152"/>
      <c r="Q186" s="179" t="str">
        <f>B186</f>
        <v>Cash and cash equivalents at end of period</v>
      </c>
      <c r="R186" s="162">
        <f t="shared" ref="R186:AC186" si="177">R100-R134-R133</f>
        <v>237063.49000000002</v>
      </c>
      <c r="S186" s="162">
        <f t="shared" si="177"/>
        <v>301122.93000000005</v>
      </c>
      <c r="T186" s="162">
        <f t="shared" si="177"/>
        <v>248698.03</v>
      </c>
      <c r="U186" s="162">
        <f t="shared" si="177"/>
        <v>427894.55</v>
      </c>
      <c r="V186" s="162">
        <f t="shared" si="177"/>
        <v>399809.55</v>
      </c>
      <c r="W186" s="162">
        <f t="shared" si="177"/>
        <v>242526.4</v>
      </c>
      <c r="X186" s="162">
        <f t="shared" si="177"/>
        <v>191805.03999999998</v>
      </c>
      <c r="Y186" s="162">
        <f t="shared" si="177"/>
        <v>179173.78</v>
      </c>
      <c r="Z186" s="162">
        <f t="shared" si="177"/>
        <v>410647.71</v>
      </c>
      <c r="AA186" s="162">
        <f t="shared" si="177"/>
        <v>410647.71</v>
      </c>
      <c r="AB186" s="162">
        <f t="shared" si="177"/>
        <v>410647.71</v>
      </c>
      <c r="AC186" s="162">
        <f t="shared" si="177"/>
        <v>410647.71</v>
      </c>
    </row>
    <row r="187" spans="1:29" ht="13.5" customHeight="1" x14ac:dyDescent="0.2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  <c r="AB187" s="59"/>
      <c r="AC187" s="59"/>
    </row>
    <row r="188" spans="1:29" ht="12.75" customHeight="1" x14ac:dyDescent="0.2">
      <c r="A188" s="59"/>
      <c r="B188" s="181" t="s">
        <v>181</v>
      </c>
      <c r="C188" s="163">
        <f>C186-C185</f>
        <v>-44743.97000000003</v>
      </c>
      <c r="D188" s="161">
        <f t="shared" ref="D188:N188" si="178">D186-D185</f>
        <v>64059.44</v>
      </c>
      <c r="E188" s="161">
        <f>E186-E185</f>
        <v>-52424.899999999994</v>
      </c>
      <c r="F188" s="161">
        <f t="shared" si="178"/>
        <v>179196.52</v>
      </c>
      <c r="G188" s="161">
        <f t="shared" si="178"/>
        <v>-28085</v>
      </c>
      <c r="H188" s="161">
        <f>H186-H185</f>
        <v>-157283.15</v>
      </c>
      <c r="I188" s="161">
        <f>I186-I185</f>
        <v>-50721.359999999986</v>
      </c>
      <c r="J188" s="161">
        <f t="shared" si="178"/>
        <v>-12631.260000000009</v>
      </c>
      <c r="K188" s="161">
        <f>K186-K185</f>
        <v>231473.93000000002</v>
      </c>
      <c r="L188" s="161">
        <f t="shared" si="178"/>
        <v>0</v>
      </c>
      <c r="M188" s="161">
        <f>M186-M185</f>
        <v>0</v>
      </c>
      <c r="N188" s="161">
        <f t="shared" si="178"/>
        <v>0</v>
      </c>
      <c r="Q188" s="181" t="str">
        <f>B188</f>
        <v>Net change in cash for period</v>
      </c>
      <c r="R188" s="161">
        <f>R186-R185</f>
        <v>-44743.97</v>
      </c>
      <c r="S188" s="161">
        <f>E188</f>
        <v>-52424.899999999994</v>
      </c>
      <c r="T188" s="161">
        <f t="shared" ref="T188:AC188" si="179">T186-T185</f>
        <v>-33109.430000000022</v>
      </c>
      <c r="U188" s="161">
        <f t="shared" si="179"/>
        <v>146087.08999999997</v>
      </c>
      <c r="V188" s="161">
        <f t="shared" si="179"/>
        <v>118002.08999999997</v>
      </c>
      <c r="W188" s="161">
        <f t="shared" si="179"/>
        <v>-39281.060000000027</v>
      </c>
      <c r="X188" s="161">
        <f t="shared" si="179"/>
        <v>-90002.420000000042</v>
      </c>
      <c r="Y188" s="161">
        <f t="shared" si="179"/>
        <v>-102633.68000000002</v>
      </c>
      <c r="Z188" s="161">
        <f t="shared" si="179"/>
        <v>128840.25</v>
      </c>
      <c r="AA188" s="161">
        <f t="shared" si="179"/>
        <v>128840.25</v>
      </c>
      <c r="AB188" s="161">
        <f t="shared" si="179"/>
        <v>128840.25</v>
      </c>
      <c r="AC188" s="161">
        <f t="shared" si="179"/>
        <v>128840.25</v>
      </c>
    </row>
    <row r="189" spans="1:29" ht="12.75" customHeight="1" x14ac:dyDescent="0.2">
      <c r="A189" s="59"/>
      <c r="B189" s="179"/>
      <c r="C189" s="164">
        <f>C182-C188</f>
        <v>0</v>
      </c>
      <c r="D189" s="164">
        <f>D182-D188</f>
        <v>0</v>
      </c>
      <c r="E189" s="164">
        <f>E182-E188</f>
        <v>0</v>
      </c>
      <c r="F189" s="164">
        <f t="shared" ref="F189:M189" si="180">F182-F188</f>
        <v>0</v>
      </c>
      <c r="G189" s="164">
        <f t="shared" si="180"/>
        <v>0</v>
      </c>
      <c r="H189" s="164">
        <f>H182-H188</f>
        <v>0</v>
      </c>
      <c r="I189" s="164">
        <f>I182-I188</f>
        <v>0</v>
      </c>
      <c r="J189" s="164">
        <f t="shared" si="180"/>
        <v>1.8189894035458565E-11</v>
      </c>
      <c r="K189" s="164">
        <f t="shared" si="180"/>
        <v>0</v>
      </c>
      <c r="L189" s="164">
        <f t="shared" si="180"/>
        <v>0</v>
      </c>
      <c r="M189" s="164">
        <f t="shared" si="180"/>
        <v>0</v>
      </c>
      <c r="N189" s="164">
        <f>N182-N188</f>
        <v>0</v>
      </c>
      <c r="Q189" s="179"/>
      <c r="R189" s="162"/>
      <c r="S189" s="162"/>
      <c r="T189" s="162"/>
      <c r="U189" s="162"/>
      <c r="V189" s="162"/>
      <c r="W189" s="162"/>
      <c r="X189" s="162"/>
      <c r="Y189" s="162"/>
      <c r="Z189" s="162"/>
      <c r="AA189" s="162"/>
      <c r="AB189" s="162"/>
      <c r="AC189" s="162"/>
    </row>
    <row r="190" spans="1:29" ht="12.75" customHeight="1" x14ac:dyDescent="0.25"/>
    <row r="191" spans="1:29" ht="12.75" customHeight="1" x14ac:dyDescent="0.25">
      <c r="C191" s="165"/>
    </row>
    <row r="192" spans="1:29" ht="12.75" customHeight="1" x14ac:dyDescent="0.25"/>
  </sheetData>
  <dataConsolidate/>
  <mergeCells count="5">
    <mergeCell ref="C4:N4"/>
    <mergeCell ref="R4:AC4"/>
    <mergeCell ref="C92:N92"/>
    <mergeCell ref="R92:AC92"/>
    <mergeCell ref="R163:AC163"/>
  </mergeCells>
  <conditionalFormatting sqref="O8:O22">
    <cfRule type="notContainsText" dxfId="37" priority="30" operator="notContains" text="TRUE">
      <formula>ISERROR(SEARCH("TRUE",O8))</formula>
    </cfRule>
  </conditionalFormatting>
  <conditionalFormatting sqref="O26:O28">
    <cfRule type="notContainsText" dxfId="36" priority="8" operator="notContains" text="TRUE">
      <formula>ISERROR(SEARCH("TRUE",O26))</formula>
    </cfRule>
  </conditionalFormatting>
  <conditionalFormatting sqref="O36:O84">
    <cfRule type="notContainsText" dxfId="35" priority="1" operator="notContains" text="TRUE">
      <formula>ISERROR(SEARCH("TRUE",O36))</formula>
    </cfRule>
  </conditionalFormatting>
  <conditionalFormatting sqref="O98:O99">
    <cfRule type="notContainsText" dxfId="34" priority="2" operator="notContains" text="TRUE">
      <formula>ISERROR(SEARCH("TRUE",O98))</formula>
    </cfRule>
  </conditionalFormatting>
  <conditionalFormatting sqref="O103:O110">
    <cfRule type="notContainsText" dxfId="33" priority="3" operator="notContains" text="TRUE">
      <formula>ISERROR(SEARCH("TRUE",O103))</formula>
    </cfRule>
  </conditionalFormatting>
  <conditionalFormatting sqref="O114:O119">
    <cfRule type="notContainsText" dxfId="32" priority="4" operator="notContains" text="TRUE">
      <formula>ISERROR(SEARCH("TRUE",O114))</formula>
    </cfRule>
  </conditionalFormatting>
  <conditionalFormatting sqref="O123">
    <cfRule type="notContainsText" dxfId="31" priority="12" operator="notContains" text="TRUE">
      <formula>ISERROR(SEARCH("TRUE",O123))</formula>
    </cfRule>
  </conditionalFormatting>
  <conditionalFormatting sqref="O130:O146">
    <cfRule type="notContainsText" dxfId="30" priority="5" operator="notContains" text="TRUE">
      <formula>ISERROR(SEARCH("TRUE",O130))</formula>
    </cfRule>
  </conditionalFormatting>
  <conditionalFormatting sqref="O154:O157">
    <cfRule type="notContainsText" dxfId="29" priority="13" operator="notContains" text="TRUE">
      <formula>ISERROR(SEARCH("TRUE",O154))</formula>
    </cfRule>
  </conditionalFormatting>
  <pageMargins left="0.75" right="0.75" top="1" bottom="1" header="0.5" footer="0.5"/>
  <pageSetup paperSize="9" orientation="portrait" horizontalDpi="300" verticalDpi="3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A4492-5B35-4789-94F4-A6248169DCDA}">
  <sheetPr>
    <tabColor theme="9" tint="-0.499984740745262"/>
  </sheetPr>
  <dimension ref="A1:AF142"/>
  <sheetViews>
    <sheetView topLeftCell="G67" zoomScaleNormal="100" workbookViewId="0">
      <selection activeCell="L79" sqref="L79"/>
    </sheetView>
  </sheetViews>
  <sheetFormatPr defaultColWidth="0" defaultRowHeight="12.75" zeroHeight="1" x14ac:dyDescent="0.25"/>
  <cols>
    <col min="1" max="1" width="2.5703125" style="1" hidden="1" customWidth="1"/>
    <col min="2" max="2" width="62.42578125" style="1" bestFit="1" customWidth="1"/>
    <col min="3" max="6" width="14.5703125" style="156" bestFit="1" customWidth="1"/>
    <col min="7" max="7" width="15" style="156" bestFit="1" customWidth="1"/>
    <col min="8" max="9" width="13.5703125" style="156" customWidth="1"/>
    <col min="10" max="11" width="13.140625" style="156" customWidth="1"/>
    <col min="12" max="12" width="13.5703125" style="156" customWidth="1"/>
    <col min="13" max="13" width="12" style="156" bestFit="1" customWidth="1"/>
    <col min="14" max="14" width="12.5703125" style="156" customWidth="1"/>
    <col min="15" max="15" width="5.42578125" style="156" hidden="1" customWidth="1"/>
    <col min="16" max="16" width="18.5703125" style="1" hidden="1" customWidth="1"/>
    <col min="17" max="17" width="41.5703125" style="1" customWidth="1"/>
    <col min="18" max="20" width="13.5703125" style="1" customWidth="1"/>
    <col min="21" max="22" width="13.140625" style="1" customWidth="1"/>
    <col min="23" max="24" width="13.5703125" style="1" customWidth="1"/>
    <col min="25" max="25" width="13.140625" style="1" customWidth="1"/>
    <col min="26" max="28" width="13.5703125" style="1" customWidth="1"/>
    <col min="29" max="29" width="13.5703125" style="1" bestFit="1" customWidth="1"/>
    <col min="30" max="30" width="9.140625" style="1" customWidth="1"/>
    <col min="31" max="32" width="0" style="1" hidden="1" customWidth="1"/>
    <col min="33" max="16384" width="9.140625" style="1" hidden="1"/>
  </cols>
  <sheetData>
    <row r="1" spans="1:29" s="8" customFormat="1" ht="12.75" customHeight="1" x14ac:dyDescent="0.25">
      <c r="B1" s="27" t="s">
        <v>25</v>
      </c>
      <c r="C1" s="148"/>
      <c r="D1" s="148"/>
      <c r="E1" s="148"/>
      <c r="F1" s="148"/>
      <c r="G1" s="148"/>
      <c r="H1" s="148"/>
      <c r="I1" s="148"/>
      <c r="J1" s="148"/>
      <c r="K1" s="148"/>
      <c r="L1" s="148"/>
      <c r="M1" s="148"/>
      <c r="N1" s="148"/>
      <c r="O1" s="148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</row>
    <row r="2" spans="1:29" s="8" customFormat="1" ht="12.75" customHeight="1" x14ac:dyDescent="0.25">
      <c r="B2" s="15" t="s">
        <v>20403</v>
      </c>
      <c r="C2" s="149"/>
      <c r="D2" s="149"/>
      <c r="E2" s="149"/>
      <c r="F2" s="149"/>
      <c r="G2" s="149"/>
      <c r="H2" s="149"/>
      <c r="I2" s="149"/>
      <c r="J2" s="149"/>
      <c r="K2" s="149"/>
      <c r="L2" s="149"/>
      <c r="M2" s="149"/>
      <c r="N2" s="149"/>
      <c r="O2" s="149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</row>
    <row r="3" spans="1:29" s="8" customFormat="1" ht="12.75" customHeight="1" x14ac:dyDescent="0.25">
      <c r="A3" s="45" t="s">
        <v>158</v>
      </c>
      <c r="B3" s="33"/>
    </row>
    <row r="4" spans="1:29" s="8" customFormat="1" ht="12.75" customHeight="1" x14ac:dyDescent="0.25">
      <c r="C4" s="958" t="s">
        <v>145</v>
      </c>
      <c r="D4" s="958"/>
      <c r="E4" s="958"/>
      <c r="F4" s="958"/>
      <c r="G4" s="958"/>
      <c r="H4" s="958"/>
      <c r="I4" s="958"/>
      <c r="J4" s="958"/>
      <c r="K4" s="958"/>
      <c r="L4" s="958"/>
      <c r="M4" s="958"/>
      <c r="N4" s="958"/>
      <c r="O4" s="524"/>
      <c r="R4" s="958" t="s">
        <v>71</v>
      </c>
      <c r="S4" s="958"/>
      <c r="T4" s="958"/>
      <c r="U4" s="958"/>
      <c r="V4" s="958"/>
      <c r="W4" s="958"/>
      <c r="X4" s="958"/>
      <c r="Y4" s="958"/>
      <c r="Z4" s="958"/>
      <c r="AA4" s="958"/>
      <c r="AB4" s="958"/>
      <c r="AC4" s="958"/>
    </row>
    <row r="5" spans="1:29" s="8" customFormat="1" ht="12.75" customHeight="1" x14ac:dyDescent="0.25">
      <c r="A5" s="15"/>
      <c r="B5" s="15"/>
      <c r="C5" s="150">
        <v>45108</v>
      </c>
      <c r="D5" s="150">
        <v>45139</v>
      </c>
      <c r="E5" s="150">
        <v>45170</v>
      </c>
      <c r="F5" s="150">
        <v>45200</v>
      </c>
      <c r="G5" s="150">
        <v>45231</v>
      </c>
      <c r="H5" s="150">
        <v>45261</v>
      </c>
      <c r="I5" s="150">
        <v>45292</v>
      </c>
      <c r="J5" s="150">
        <v>45323</v>
      </c>
      <c r="K5" s="150">
        <v>45352</v>
      </c>
      <c r="L5" s="150">
        <v>45383</v>
      </c>
      <c r="M5" s="150">
        <v>45413</v>
      </c>
      <c r="N5" s="150">
        <v>45444</v>
      </c>
      <c r="O5" s="150"/>
      <c r="P5" s="15"/>
      <c r="Q5" s="725"/>
      <c r="R5" s="150">
        <f t="shared" ref="R5:AC5" si="0">C5</f>
        <v>45108</v>
      </c>
      <c r="S5" s="150">
        <f t="shared" si="0"/>
        <v>45139</v>
      </c>
      <c r="T5" s="150">
        <f t="shared" si="0"/>
        <v>45170</v>
      </c>
      <c r="U5" s="150">
        <f t="shared" si="0"/>
        <v>45200</v>
      </c>
      <c r="V5" s="150">
        <f t="shared" si="0"/>
        <v>45231</v>
      </c>
      <c r="W5" s="150">
        <f t="shared" si="0"/>
        <v>45261</v>
      </c>
      <c r="X5" s="150">
        <f t="shared" si="0"/>
        <v>45292</v>
      </c>
      <c r="Y5" s="150">
        <f t="shared" si="0"/>
        <v>45323</v>
      </c>
      <c r="Z5" s="150">
        <f t="shared" si="0"/>
        <v>45352</v>
      </c>
      <c r="AA5" s="150">
        <f t="shared" si="0"/>
        <v>45383</v>
      </c>
      <c r="AB5" s="150">
        <f t="shared" si="0"/>
        <v>45413</v>
      </c>
      <c r="AC5" s="150">
        <f t="shared" si="0"/>
        <v>45444</v>
      </c>
    </row>
    <row r="6" spans="1:29" s="8" customFormat="1" ht="12.75" customHeight="1" x14ac:dyDescent="0.25"/>
    <row r="7" spans="1:29" s="8" customFormat="1" ht="12.75" customHeight="1" x14ac:dyDescent="0.25">
      <c r="A7" s="14"/>
      <c r="B7" s="14" t="s">
        <v>24</v>
      </c>
      <c r="F7" s="130"/>
      <c r="P7" s="14"/>
      <c r="Q7" s="14" t="s">
        <v>24</v>
      </c>
    </row>
    <row r="8" spans="1:29" s="8" customFormat="1" ht="12.75" customHeight="1" x14ac:dyDescent="0.25">
      <c r="A8" s="14"/>
      <c r="B8" s="14"/>
      <c r="F8" s="130"/>
      <c r="P8" s="14"/>
      <c r="Q8" s="14"/>
    </row>
    <row r="9" spans="1:29" s="8" customFormat="1" ht="12.75" customHeight="1" x14ac:dyDescent="0.25">
      <c r="A9" s="28" t="str">
        <f>LEFT(B9,3)</f>
        <v>211</v>
      </c>
      <c r="B9" s="13" t="s">
        <v>18738</v>
      </c>
      <c r="C9" s="152">
        <v>2077.61</v>
      </c>
      <c r="D9" s="152">
        <v>991</v>
      </c>
      <c r="E9" s="152">
        <v>416.47</v>
      </c>
      <c r="F9" s="152">
        <v>586.91999999999996</v>
      </c>
      <c r="G9" s="152">
        <v>119.46</v>
      </c>
      <c r="H9" s="152">
        <v>305.08999999999997</v>
      </c>
      <c r="I9" s="152">
        <v>323.39999999999998</v>
      </c>
      <c r="J9" s="152">
        <v>2279.6799999999998</v>
      </c>
      <c r="K9" s="152">
        <v>260.87</v>
      </c>
      <c r="L9" s="152"/>
      <c r="M9" s="152"/>
      <c r="N9" s="152"/>
      <c r="O9" s="155"/>
      <c r="P9" s="28" t="str">
        <f t="shared" ref="P9:P23" si="1">A9</f>
        <v>211</v>
      </c>
      <c r="Q9" s="13" t="s">
        <v>18738</v>
      </c>
      <c r="R9" s="13">
        <f>C9</f>
        <v>2077.61</v>
      </c>
      <c r="S9" s="13">
        <f t="shared" ref="S9:AC9" si="2">R9+D9</f>
        <v>3068.61</v>
      </c>
      <c r="T9" s="13">
        <f t="shared" si="2"/>
        <v>3485.08</v>
      </c>
      <c r="U9" s="13">
        <f t="shared" si="2"/>
        <v>4072</v>
      </c>
      <c r="V9" s="13">
        <f t="shared" si="2"/>
        <v>4191.46</v>
      </c>
      <c r="W9" s="13">
        <f t="shared" si="2"/>
        <v>4496.55</v>
      </c>
      <c r="X9" s="13">
        <f t="shared" si="2"/>
        <v>4819.95</v>
      </c>
      <c r="Y9" s="13">
        <f t="shared" si="2"/>
        <v>7099.6299999999992</v>
      </c>
      <c r="Z9" s="13">
        <f t="shared" si="2"/>
        <v>7360.4999999999991</v>
      </c>
      <c r="AA9" s="13">
        <f t="shared" si="2"/>
        <v>7360.4999999999991</v>
      </c>
      <c r="AB9" s="13">
        <f t="shared" si="2"/>
        <v>7360.4999999999991</v>
      </c>
      <c r="AC9" s="13">
        <f t="shared" si="2"/>
        <v>7360.4999999999991</v>
      </c>
    </row>
    <row r="10" spans="1:29" s="8" customFormat="1" ht="12.75" customHeight="1" x14ac:dyDescent="0.25">
      <c r="A10" s="28" t="str">
        <f>LEFT(B10,3)</f>
        <v>212</v>
      </c>
      <c r="B10" s="13" t="s">
        <v>18736</v>
      </c>
      <c r="C10" s="152">
        <v>207.76</v>
      </c>
      <c r="D10" s="152">
        <v>99.1</v>
      </c>
      <c r="E10" s="152">
        <v>41.64</v>
      </c>
      <c r="F10" s="152">
        <v>58.69</v>
      </c>
      <c r="G10" s="152">
        <v>11.95</v>
      </c>
      <c r="H10" s="152">
        <v>30.5</v>
      </c>
      <c r="I10" s="152">
        <v>32.340000000000003</v>
      </c>
      <c r="J10" s="152">
        <v>227.97</v>
      </c>
      <c r="K10" s="152">
        <v>26.09</v>
      </c>
      <c r="L10" s="152"/>
      <c r="M10" s="152"/>
      <c r="N10" s="152"/>
      <c r="O10" s="155"/>
      <c r="P10" s="28" t="str">
        <f t="shared" si="1"/>
        <v>212</v>
      </c>
      <c r="Q10" s="13" t="s">
        <v>18736</v>
      </c>
      <c r="R10" s="13">
        <f t="shared" ref="R10:R23" si="3">C10</f>
        <v>207.76</v>
      </c>
      <c r="S10" s="13">
        <f t="shared" ref="S10:S23" si="4">R10+D10</f>
        <v>306.86</v>
      </c>
      <c r="T10" s="13">
        <f t="shared" ref="T10:T23" si="5">S10+E10</f>
        <v>348.5</v>
      </c>
      <c r="U10" s="13">
        <f t="shared" ref="U10:U23" si="6">T10+F10</f>
        <v>407.19</v>
      </c>
      <c r="V10" s="13">
        <f t="shared" ref="V10:V23" si="7">U10+G10</f>
        <v>419.14</v>
      </c>
      <c r="W10" s="13">
        <f>V10+H10</f>
        <v>449.64</v>
      </c>
      <c r="X10" s="13">
        <f t="shared" ref="X10:X23" si="8">W10+I10</f>
        <v>481.98</v>
      </c>
      <c r="Y10" s="13">
        <f>X10+J10</f>
        <v>709.95</v>
      </c>
      <c r="Z10" s="13">
        <f>Y10+K10</f>
        <v>736.04000000000008</v>
      </c>
      <c r="AA10" s="13">
        <f t="shared" ref="AA10:AA23" si="9">Z10+L10</f>
        <v>736.04000000000008</v>
      </c>
      <c r="AB10" s="13">
        <f t="shared" ref="AB10:AB23" si="10">AA10+M10</f>
        <v>736.04000000000008</v>
      </c>
      <c r="AC10" s="13">
        <f t="shared" ref="AC10:AC23" si="11">AB10+N10</f>
        <v>736.04000000000008</v>
      </c>
    </row>
    <row r="11" spans="1:29" s="8" customFormat="1" ht="12.75" customHeight="1" x14ac:dyDescent="0.25">
      <c r="A11" s="28" t="str">
        <f>LEFT(B11,3)</f>
        <v>213</v>
      </c>
      <c r="B11" s="13" t="s">
        <v>18737</v>
      </c>
      <c r="C11" s="152">
        <v>209.05</v>
      </c>
      <c r="D11" s="152">
        <v>106.6</v>
      </c>
      <c r="E11" s="152">
        <v>47.37</v>
      </c>
      <c r="F11" s="152">
        <v>64.569999999999993</v>
      </c>
      <c r="G11" s="152">
        <v>13.14</v>
      </c>
      <c r="H11" s="152">
        <v>32.19</v>
      </c>
      <c r="I11" s="152">
        <v>34.47</v>
      </c>
      <c r="J11" s="152">
        <v>250.77</v>
      </c>
      <c r="K11" s="152">
        <v>28.7</v>
      </c>
      <c r="L11" s="152"/>
      <c r="M11" s="152"/>
      <c r="N11" s="152"/>
      <c r="O11" s="155"/>
      <c r="P11" s="28" t="str">
        <f t="shared" si="1"/>
        <v>213</v>
      </c>
      <c r="Q11" s="13" t="s">
        <v>18737</v>
      </c>
      <c r="R11" s="13">
        <f t="shared" si="3"/>
        <v>209.05</v>
      </c>
      <c r="S11" s="13">
        <f t="shared" si="4"/>
        <v>315.64999999999998</v>
      </c>
      <c r="T11" s="13">
        <f>S11+E11</f>
        <v>363.02</v>
      </c>
      <c r="U11" s="13">
        <f>T11+F11</f>
        <v>427.59</v>
      </c>
      <c r="V11" s="13">
        <f>U11+G11</f>
        <v>440.72999999999996</v>
      </c>
      <c r="W11" s="13">
        <f t="shared" ref="W11:W23" si="12">V11+H11</f>
        <v>472.91999999999996</v>
      </c>
      <c r="X11" s="13">
        <f t="shared" si="8"/>
        <v>507.39</v>
      </c>
      <c r="Y11" s="13">
        <f t="shared" ref="Y11:Y23" si="13">X11+J11</f>
        <v>758.16</v>
      </c>
      <c r="Z11" s="13">
        <f t="shared" ref="Z11:Z23" si="14">Y11+K11</f>
        <v>786.86</v>
      </c>
      <c r="AA11" s="13">
        <f t="shared" si="9"/>
        <v>786.86</v>
      </c>
      <c r="AB11" s="13">
        <f t="shared" si="10"/>
        <v>786.86</v>
      </c>
      <c r="AC11" s="13">
        <f t="shared" si="11"/>
        <v>786.86</v>
      </c>
    </row>
    <row r="12" spans="1:29" s="8" customFormat="1" ht="12.75" customHeight="1" x14ac:dyDescent="0.25">
      <c r="A12" s="28" t="s">
        <v>20756</v>
      </c>
      <c r="B12" s="13" t="s">
        <v>20743</v>
      </c>
      <c r="C12" s="32">
        <v>4252.43</v>
      </c>
      <c r="D12" s="32">
        <v>2229.85</v>
      </c>
      <c r="E12" s="32">
        <v>1171.95</v>
      </c>
      <c r="F12" s="32">
        <v>1494.65</v>
      </c>
      <c r="G12" s="32">
        <v>280.85000000000002</v>
      </c>
      <c r="H12" s="152">
        <v>939.39</v>
      </c>
      <c r="I12" s="152">
        <v>569.83000000000004</v>
      </c>
      <c r="J12" s="152">
        <v>4013.56</v>
      </c>
      <c r="K12" s="152">
        <v>913.82</v>
      </c>
      <c r="L12" s="152"/>
      <c r="M12" s="152"/>
      <c r="N12" s="152"/>
      <c r="O12" s="155"/>
      <c r="P12" s="28" t="str">
        <f t="shared" si="1"/>
        <v>RISK</v>
      </c>
      <c r="Q12" s="13" t="s">
        <v>20743</v>
      </c>
      <c r="R12" s="13">
        <f t="shared" si="3"/>
        <v>4252.43</v>
      </c>
      <c r="S12" s="13">
        <f t="shared" si="4"/>
        <v>6482.2800000000007</v>
      </c>
      <c r="T12" s="13">
        <f t="shared" si="5"/>
        <v>7654.2300000000005</v>
      </c>
      <c r="U12" s="13">
        <f t="shared" si="6"/>
        <v>9148.880000000001</v>
      </c>
      <c r="V12" s="13">
        <f t="shared" si="7"/>
        <v>9429.7300000000014</v>
      </c>
      <c r="W12" s="13">
        <f t="shared" si="12"/>
        <v>10369.120000000001</v>
      </c>
      <c r="X12" s="13">
        <f t="shared" si="8"/>
        <v>10938.95</v>
      </c>
      <c r="Y12" s="13">
        <f t="shared" si="13"/>
        <v>14952.51</v>
      </c>
      <c r="Z12" s="13">
        <f t="shared" si="14"/>
        <v>15866.33</v>
      </c>
      <c r="AA12" s="13">
        <f t="shared" si="9"/>
        <v>15866.33</v>
      </c>
      <c r="AB12" s="13">
        <f t="shared" si="10"/>
        <v>15866.33</v>
      </c>
      <c r="AC12" s="13">
        <f t="shared" si="11"/>
        <v>15866.33</v>
      </c>
    </row>
    <row r="13" spans="1:29" s="481" customFormat="1" ht="12.75" customHeight="1" x14ac:dyDescent="0.25">
      <c r="A13" s="28" t="str">
        <f t="shared" ref="A13:A19" si="15">LEFT(B13,3)</f>
        <v>220</v>
      </c>
      <c r="B13" s="13" t="s">
        <v>18731</v>
      </c>
      <c r="C13" s="152">
        <v>1697.75</v>
      </c>
      <c r="D13" s="152">
        <v>1283.92</v>
      </c>
      <c r="E13" s="152">
        <v>512.54999999999995</v>
      </c>
      <c r="F13" s="152">
        <v>687.46</v>
      </c>
      <c r="G13" s="152">
        <v>180.68</v>
      </c>
      <c r="H13" s="152">
        <v>485.93</v>
      </c>
      <c r="I13" s="152">
        <v>349.64</v>
      </c>
      <c r="J13" s="152">
        <v>2206.5</v>
      </c>
      <c r="K13" s="152">
        <v>496.91</v>
      </c>
      <c r="L13" s="152"/>
      <c r="M13" s="152"/>
      <c r="N13" s="152"/>
      <c r="O13" s="155"/>
      <c r="P13" s="28" t="str">
        <f t="shared" si="1"/>
        <v>220</v>
      </c>
      <c r="Q13" s="13" t="s">
        <v>18731</v>
      </c>
      <c r="R13" s="13">
        <f t="shared" si="3"/>
        <v>1697.75</v>
      </c>
      <c r="S13" s="13">
        <f t="shared" si="4"/>
        <v>2981.67</v>
      </c>
      <c r="T13" s="13">
        <f t="shared" si="5"/>
        <v>3494.2200000000003</v>
      </c>
      <c r="U13" s="13">
        <f t="shared" si="6"/>
        <v>4181.68</v>
      </c>
      <c r="V13" s="13">
        <f t="shared" si="7"/>
        <v>4362.3600000000006</v>
      </c>
      <c r="W13" s="13">
        <f t="shared" si="12"/>
        <v>4848.2900000000009</v>
      </c>
      <c r="X13" s="13">
        <f t="shared" si="8"/>
        <v>5197.9300000000012</v>
      </c>
      <c r="Y13" s="13">
        <f t="shared" si="13"/>
        <v>7404.4300000000012</v>
      </c>
      <c r="Z13" s="13">
        <f t="shared" si="14"/>
        <v>7901.3400000000011</v>
      </c>
      <c r="AA13" s="13">
        <f t="shared" si="9"/>
        <v>7901.3400000000011</v>
      </c>
      <c r="AB13" s="13">
        <f t="shared" si="10"/>
        <v>7901.3400000000011</v>
      </c>
      <c r="AC13" s="13">
        <f t="shared" si="11"/>
        <v>7901.3400000000011</v>
      </c>
    </row>
    <row r="14" spans="1:29" s="8" customFormat="1" ht="12.75" customHeight="1" x14ac:dyDescent="0.25">
      <c r="A14" s="28" t="str">
        <f t="shared" si="15"/>
        <v>223</v>
      </c>
      <c r="B14" s="13" t="s">
        <v>20987</v>
      </c>
      <c r="C14" s="32">
        <v>22737.55</v>
      </c>
      <c r="D14" s="32">
        <v>26615.41</v>
      </c>
      <c r="E14" s="32">
        <v>25388.69</v>
      </c>
      <c r="F14" s="152">
        <v>24279.63</v>
      </c>
      <c r="G14" s="152">
        <v>27711.86</v>
      </c>
      <c r="H14" s="152">
        <v>37372.879999999997</v>
      </c>
      <c r="I14" s="152">
        <v>27966.15</v>
      </c>
      <c r="J14" s="152">
        <v>39245.47</v>
      </c>
      <c r="K14" s="152">
        <v>36669.449999999997</v>
      </c>
      <c r="L14" s="152"/>
      <c r="M14" s="152"/>
      <c r="N14" s="152"/>
      <c r="O14" s="155"/>
      <c r="P14" s="28" t="str">
        <f t="shared" si="1"/>
        <v>223</v>
      </c>
      <c r="Q14" s="13" t="s">
        <v>20987</v>
      </c>
      <c r="R14" s="13">
        <f t="shared" si="3"/>
        <v>22737.55</v>
      </c>
      <c r="S14" s="13">
        <f t="shared" si="4"/>
        <v>49352.959999999999</v>
      </c>
      <c r="T14" s="13">
        <f t="shared" si="5"/>
        <v>74741.649999999994</v>
      </c>
      <c r="U14" s="13">
        <f t="shared" si="6"/>
        <v>99021.28</v>
      </c>
      <c r="V14" s="13">
        <f t="shared" si="7"/>
        <v>126733.14</v>
      </c>
      <c r="W14" s="13">
        <f t="shared" si="12"/>
        <v>164106.01999999999</v>
      </c>
      <c r="X14" s="13">
        <f t="shared" si="8"/>
        <v>192072.16999999998</v>
      </c>
      <c r="Y14" s="13">
        <f t="shared" si="13"/>
        <v>231317.63999999998</v>
      </c>
      <c r="Z14" s="13">
        <f t="shared" si="14"/>
        <v>267987.08999999997</v>
      </c>
      <c r="AA14" s="13">
        <f t="shared" si="9"/>
        <v>267987.08999999997</v>
      </c>
      <c r="AB14" s="13">
        <f t="shared" si="10"/>
        <v>267987.08999999997</v>
      </c>
      <c r="AC14" s="13">
        <f t="shared" si="11"/>
        <v>267987.08999999997</v>
      </c>
    </row>
    <row r="15" spans="1:29" s="8" customFormat="1" ht="12.75" customHeight="1" x14ac:dyDescent="0.25">
      <c r="A15" s="28" t="str">
        <f t="shared" si="15"/>
        <v>231</v>
      </c>
      <c r="B15" s="13" t="s">
        <v>20643</v>
      </c>
      <c r="C15" s="32"/>
      <c r="D15" s="32"/>
      <c r="E15" s="32"/>
      <c r="F15" s="32"/>
      <c r="G15" s="32"/>
      <c r="H15" s="152">
        <v>0</v>
      </c>
      <c r="I15" s="152">
        <v>0</v>
      </c>
      <c r="J15" s="152">
        <v>0</v>
      </c>
      <c r="K15" s="152">
        <v>0</v>
      </c>
      <c r="L15" s="152"/>
      <c r="M15" s="152"/>
      <c r="N15" s="152"/>
      <c r="O15" s="13"/>
      <c r="P15" s="28" t="str">
        <f>A15</f>
        <v>231</v>
      </c>
      <c r="Q15" s="13" t="s">
        <v>20643</v>
      </c>
      <c r="R15" s="13">
        <f t="shared" si="3"/>
        <v>0</v>
      </c>
      <c r="S15" s="13">
        <f t="shared" si="4"/>
        <v>0</v>
      </c>
      <c r="T15" s="13">
        <f t="shared" si="5"/>
        <v>0</v>
      </c>
      <c r="U15" s="13">
        <f t="shared" si="6"/>
        <v>0</v>
      </c>
      <c r="V15" s="13">
        <f t="shared" si="7"/>
        <v>0</v>
      </c>
      <c r="W15" s="13">
        <f t="shared" si="12"/>
        <v>0</v>
      </c>
      <c r="X15" s="13">
        <f t="shared" si="8"/>
        <v>0</v>
      </c>
      <c r="Y15" s="13">
        <f t="shared" si="13"/>
        <v>0</v>
      </c>
      <c r="Z15" s="13">
        <f t="shared" si="14"/>
        <v>0</v>
      </c>
      <c r="AA15" s="13">
        <f t="shared" si="9"/>
        <v>0</v>
      </c>
      <c r="AB15" s="13">
        <f t="shared" si="10"/>
        <v>0</v>
      </c>
      <c r="AC15" s="13">
        <f t="shared" si="11"/>
        <v>0</v>
      </c>
    </row>
    <row r="16" spans="1:29" s="8" customFormat="1" ht="12.75" customHeight="1" x14ac:dyDescent="0.25">
      <c r="A16" s="28" t="str">
        <f t="shared" si="15"/>
        <v>234</v>
      </c>
      <c r="B16" s="13" t="s">
        <v>21271</v>
      </c>
      <c r="C16" s="32">
        <v>634.9</v>
      </c>
      <c r="D16" s="32">
        <v>382.09</v>
      </c>
      <c r="E16" s="32">
        <v>622.70000000000005</v>
      </c>
      <c r="F16" s="32">
        <v>434.9</v>
      </c>
      <c r="G16" s="32">
        <v>465.95</v>
      </c>
      <c r="H16" s="152">
        <v>277.47000000000003</v>
      </c>
      <c r="I16" s="152">
        <v>822.16</v>
      </c>
      <c r="J16" s="152">
        <v>1159.3499999999999</v>
      </c>
      <c r="K16" s="152">
        <v>936.28</v>
      </c>
      <c r="L16" s="152"/>
      <c r="M16" s="152"/>
      <c r="N16" s="152"/>
      <c r="O16" s="13"/>
      <c r="P16" s="28" t="str">
        <f>A16</f>
        <v>234</v>
      </c>
      <c r="Q16" s="13" t="str">
        <f t="shared" ref="Q16:R18" si="16">B16</f>
        <v>234 - Stripe Fee Received - Pay Now</v>
      </c>
      <c r="R16" s="13">
        <f t="shared" si="16"/>
        <v>634.9</v>
      </c>
      <c r="S16" s="13">
        <f t="shared" ref="S16:X18" si="17">R16+D16</f>
        <v>1016.99</v>
      </c>
      <c r="T16" s="13">
        <f t="shared" si="17"/>
        <v>1639.69</v>
      </c>
      <c r="U16" s="13">
        <f t="shared" si="17"/>
        <v>2074.59</v>
      </c>
      <c r="V16" s="13">
        <f t="shared" si="17"/>
        <v>2540.54</v>
      </c>
      <c r="W16" s="13">
        <f t="shared" si="17"/>
        <v>2818.01</v>
      </c>
      <c r="X16" s="13">
        <f t="shared" si="17"/>
        <v>3640.17</v>
      </c>
      <c r="Y16" s="13">
        <f t="shared" si="13"/>
        <v>4799.5200000000004</v>
      </c>
      <c r="Z16" s="13">
        <f t="shared" ref="Z16:AC18" si="18">Y16+K16</f>
        <v>5735.8</v>
      </c>
      <c r="AA16" s="13">
        <f t="shared" si="18"/>
        <v>5735.8</v>
      </c>
      <c r="AB16" s="13">
        <f t="shared" si="18"/>
        <v>5735.8</v>
      </c>
      <c r="AC16" s="13">
        <f t="shared" si="18"/>
        <v>5735.8</v>
      </c>
    </row>
    <row r="17" spans="1:29" s="8" customFormat="1" ht="12.75" customHeight="1" x14ac:dyDescent="0.25">
      <c r="A17" s="28" t="str">
        <f t="shared" si="15"/>
        <v>235</v>
      </c>
      <c r="B17" s="13" t="s">
        <v>21272</v>
      </c>
      <c r="C17" s="32">
        <v>81.55</v>
      </c>
      <c r="D17" s="32">
        <v>62.36</v>
      </c>
      <c r="E17" s="32">
        <v>90.7</v>
      </c>
      <c r="F17" s="32">
        <v>70.239999999999995</v>
      </c>
      <c r="G17" s="32">
        <v>66.400000000000006</v>
      </c>
      <c r="H17" s="152">
        <v>34.5</v>
      </c>
      <c r="I17" s="152">
        <v>110.29</v>
      </c>
      <c r="J17" s="152">
        <v>157.94</v>
      </c>
      <c r="K17" s="152">
        <v>125.25</v>
      </c>
      <c r="L17" s="152"/>
      <c r="M17" s="152"/>
      <c r="N17" s="152"/>
      <c r="O17" s="13"/>
      <c r="P17" s="28" t="str">
        <f>A17</f>
        <v>235</v>
      </c>
      <c r="Q17" s="13" t="str">
        <f t="shared" si="16"/>
        <v>235 - Service Fee Received - Pay Now</v>
      </c>
      <c r="R17" s="13">
        <f t="shared" si="16"/>
        <v>81.55</v>
      </c>
      <c r="S17" s="13">
        <f t="shared" si="17"/>
        <v>143.91</v>
      </c>
      <c r="T17" s="13">
        <f t="shared" si="17"/>
        <v>234.61</v>
      </c>
      <c r="U17" s="13">
        <f t="shared" si="17"/>
        <v>304.85000000000002</v>
      </c>
      <c r="V17" s="13">
        <f t="shared" si="17"/>
        <v>371.25</v>
      </c>
      <c r="W17" s="13">
        <f t="shared" si="17"/>
        <v>405.75</v>
      </c>
      <c r="X17" s="13">
        <f t="shared" si="17"/>
        <v>516.04</v>
      </c>
      <c r="Y17" s="13">
        <f t="shared" si="13"/>
        <v>673.98</v>
      </c>
      <c r="Z17" s="13">
        <f t="shared" si="18"/>
        <v>799.23</v>
      </c>
      <c r="AA17" s="13">
        <f t="shared" si="18"/>
        <v>799.23</v>
      </c>
      <c r="AB17" s="13">
        <f t="shared" si="18"/>
        <v>799.23</v>
      </c>
      <c r="AC17" s="13">
        <f t="shared" si="18"/>
        <v>799.23</v>
      </c>
    </row>
    <row r="18" spans="1:29" s="8" customFormat="1" ht="12.75" customHeight="1" x14ac:dyDescent="0.25">
      <c r="A18" s="28" t="str">
        <f t="shared" si="15"/>
        <v>236</v>
      </c>
      <c r="B18" s="13" t="s">
        <v>21268</v>
      </c>
      <c r="C18" s="32">
        <v>14.63</v>
      </c>
      <c r="D18" s="32">
        <v>29.26</v>
      </c>
      <c r="E18" s="32">
        <v>31.57</v>
      </c>
      <c r="F18" s="32">
        <v>27.72</v>
      </c>
      <c r="G18" s="32">
        <v>20.02</v>
      </c>
      <c r="H18" s="152">
        <v>7.7</v>
      </c>
      <c r="I18" s="152">
        <v>20.02</v>
      </c>
      <c r="J18" s="152">
        <v>32.409999999999997</v>
      </c>
      <c r="K18" s="152">
        <v>25.41</v>
      </c>
      <c r="L18" s="152"/>
      <c r="M18" s="152"/>
      <c r="N18" s="152"/>
      <c r="O18" s="13"/>
      <c r="P18" s="28" t="str">
        <f>A18</f>
        <v>236</v>
      </c>
      <c r="Q18" s="13" t="str">
        <f t="shared" si="16"/>
        <v>236 - BPAY Fee Received - Pay Now</v>
      </c>
      <c r="R18" s="13">
        <f t="shared" si="16"/>
        <v>14.63</v>
      </c>
      <c r="S18" s="13">
        <f t="shared" si="17"/>
        <v>43.89</v>
      </c>
      <c r="T18" s="13">
        <f t="shared" si="17"/>
        <v>75.460000000000008</v>
      </c>
      <c r="U18" s="13">
        <f t="shared" si="17"/>
        <v>103.18</v>
      </c>
      <c r="V18" s="13">
        <f t="shared" si="17"/>
        <v>123.2</v>
      </c>
      <c r="W18" s="13">
        <f t="shared" si="17"/>
        <v>130.9</v>
      </c>
      <c r="X18" s="13">
        <f t="shared" si="17"/>
        <v>150.92000000000002</v>
      </c>
      <c r="Y18" s="13">
        <f t="shared" si="13"/>
        <v>183.33</v>
      </c>
      <c r="Z18" s="13">
        <f t="shared" si="18"/>
        <v>208.74</v>
      </c>
      <c r="AA18" s="13">
        <f t="shared" si="18"/>
        <v>208.74</v>
      </c>
      <c r="AB18" s="13">
        <f t="shared" si="18"/>
        <v>208.74</v>
      </c>
      <c r="AC18" s="13">
        <f t="shared" si="18"/>
        <v>208.74</v>
      </c>
    </row>
    <row r="19" spans="1:29" s="8" customFormat="1" ht="12.75" customHeight="1" x14ac:dyDescent="0.25">
      <c r="A19" s="28" t="str">
        <f t="shared" si="15"/>
        <v>233</v>
      </c>
      <c r="B19" s="13" t="s">
        <v>20985</v>
      </c>
      <c r="C19" s="152">
        <v>0</v>
      </c>
      <c r="D19" s="152">
        <v>0</v>
      </c>
      <c r="E19" s="152">
        <v>0</v>
      </c>
      <c r="F19" s="152">
        <v>0</v>
      </c>
      <c r="G19" s="152">
        <v>0</v>
      </c>
      <c r="H19" s="152">
        <v>0</v>
      </c>
      <c r="I19" s="152">
        <v>0</v>
      </c>
      <c r="J19" s="152">
        <v>0</v>
      </c>
      <c r="K19" s="152">
        <v>0</v>
      </c>
      <c r="L19" s="152"/>
      <c r="M19" s="152"/>
      <c r="N19" s="152"/>
      <c r="O19" s="13"/>
      <c r="P19" s="28" t="str">
        <f t="shared" si="1"/>
        <v>233</v>
      </c>
      <c r="Q19" s="13" t="s">
        <v>20985</v>
      </c>
      <c r="R19" s="13">
        <f t="shared" si="3"/>
        <v>0</v>
      </c>
      <c r="S19" s="13">
        <f t="shared" si="4"/>
        <v>0</v>
      </c>
      <c r="T19" s="13">
        <f t="shared" si="5"/>
        <v>0</v>
      </c>
      <c r="U19" s="13">
        <f t="shared" si="6"/>
        <v>0</v>
      </c>
      <c r="V19" s="13">
        <f t="shared" si="7"/>
        <v>0</v>
      </c>
      <c r="W19" s="13">
        <f t="shared" si="12"/>
        <v>0</v>
      </c>
      <c r="X19" s="13">
        <f t="shared" si="8"/>
        <v>0</v>
      </c>
      <c r="Y19" s="13">
        <f t="shared" si="13"/>
        <v>0</v>
      </c>
      <c r="Z19" s="13">
        <f t="shared" si="14"/>
        <v>0</v>
      </c>
      <c r="AA19" s="13">
        <f t="shared" si="9"/>
        <v>0</v>
      </c>
      <c r="AB19" s="13">
        <f t="shared" si="10"/>
        <v>0</v>
      </c>
      <c r="AC19" s="13">
        <f t="shared" si="11"/>
        <v>0</v>
      </c>
    </row>
    <row r="20" spans="1:29" s="8" customFormat="1" ht="12.75" customHeight="1" x14ac:dyDescent="0.25">
      <c r="A20" s="381" t="s">
        <v>15019</v>
      </c>
      <c r="B20" s="13" t="s">
        <v>21822</v>
      </c>
      <c r="C20" s="152">
        <v>180.63</v>
      </c>
      <c r="D20" s="152">
        <v>128.63</v>
      </c>
      <c r="E20" s="152">
        <v>0</v>
      </c>
      <c r="F20" s="152">
        <v>97.49</v>
      </c>
      <c r="G20" s="152">
        <v>2615.23</v>
      </c>
      <c r="H20" s="152">
        <v>139.04</v>
      </c>
      <c r="I20" s="152">
        <v>96.51</v>
      </c>
      <c r="J20" s="152">
        <v>499.47</v>
      </c>
      <c r="K20" s="152">
        <v>453.15</v>
      </c>
      <c r="L20" s="152"/>
      <c r="M20" s="152"/>
      <c r="N20" s="152"/>
      <c r="O20" s="13"/>
      <c r="P20" s="606" t="s">
        <v>15019</v>
      </c>
      <c r="Q20" s="13" t="s">
        <v>21822</v>
      </c>
      <c r="R20" s="13">
        <f t="shared" si="3"/>
        <v>180.63</v>
      </c>
      <c r="S20" s="13">
        <f t="shared" si="4"/>
        <v>309.26</v>
      </c>
      <c r="T20" s="13">
        <f t="shared" si="5"/>
        <v>309.26</v>
      </c>
      <c r="U20" s="13">
        <f t="shared" si="6"/>
        <v>406.75</v>
      </c>
      <c r="V20" s="13">
        <f t="shared" si="7"/>
        <v>3021.98</v>
      </c>
      <c r="W20" s="13">
        <f t="shared" si="12"/>
        <v>3161.02</v>
      </c>
      <c r="X20" s="13">
        <f t="shared" si="8"/>
        <v>3257.53</v>
      </c>
      <c r="Y20" s="13">
        <f t="shared" si="13"/>
        <v>3757</v>
      </c>
      <c r="Z20" s="13">
        <f t="shared" si="14"/>
        <v>4210.1499999999996</v>
      </c>
      <c r="AA20" s="13">
        <f t="shared" si="9"/>
        <v>4210.1499999999996</v>
      </c>
      <c r="AB20" s="13">
        <f t="shared" si="10"/>
        <v>4210.1499999999996</v>
      </c>
      <c r="AC20" s="13">
        <f t="shared" si="11"/>
        <v>4210.1499999999996</v>
      </c>
    </row>
    <row r="21" spans="1:29" s="8" customFormat="1" ht="12.75" customHeight="1" x14ac:dyDescent="0.25">
      <c r="A21" s="381" t="s">
        <v>18747</v>
      </c>
      <c r="B21" s="13" t="s">
        <v>18735</v>
      </c>
      <c r="C21" s="152">
        <v>56.04</v>
      </c>
      <c r="D21" s="152">
        <v>38.520000000000003</v>
      </c>
      <c r="E21" s="152">
        <v>15.38</v>
      </c>
      <c r="F21" s="152">
        <v>20.63</v>
      </c>
      <c r="G21" s="152">
        <v>5.42</v>
      </c>
      <c r="H21" s="152">
        <v>14.58</v>
      </c>
      <c r="I21" s="152">
        <v>10.49</v>
      </c>
      <c r="J21" s="152">
        <v>66.19</v>
      </c>
      <c r="K21" s="152">
        <v>9.94</v>
      </c>
      <c r="L21" s="152"/>
      <c r="M21" s="152"/>
      <c r="N21" s="152"/>
      <c r="O21" s="13"/>
      <c r="P21" s="607" t="s">
        <v>18747</v>
      </c>
      <c r="Q21" s="13" t="s">
        <v>18735</v>
      </c>
      <c r="R21" s="13">
        <f t="shared" si="3"/>
        <v>56.04</v>
      </c>
      <c r="S21" s="13">
        <f t="shared" si="4"/>
        <v>94.56</v>
      </c>
      <c r="T21" s="13">
        <f t="shared" si="5"/>
        <v>109.94</v>
      </c>
      <c r="U21" s="13">
        <f t="shared" si="6"/>
        <v>130.57</v>
      </c>
      <c r="V21" s="13">
        <f t="shared" si="7"/>
        <v>135.98999999999998</v>
      </c>
      <c r="W21" s="13">
        <f t="shared" si="12"/>
        <v>150.57</v>
      </c>
      <c r="X21" s="13">
        <f t="shared" si="8"/>
        <v>161.06</v>
      </c>
      <c r="Y21" s="13">
        <f t="shared" si="13"/>
        <v>227.25</v>
      </c>
      <c r="Z21" s="13">
        <f t="shared" si="14"/>
        <v>237.19</v>
      </c>
      <c r="AA21" s="13">
        <f t="shared" si="9"/>
        <v>237.19</v>
      </c>
      <c r="AB21" s="13">
        <f t="shared" si="10"/>
        <v>237.19</v>
      </c>
      <c r="AC21" s="13">
        <f t="shared" si="11"/>
        <v>237.19</v>
      </c>
    </row>
    <row r="22" spans="1:29" s="8" customFormat="1" ht="12.75" customHeight="1" x14ac:dyDescent="0.25">
      <c r="A22" s="28" t="str">
        <f>LEFT(B22,3)</f>
        <v>290</v>
      </c>
      <c r="B22" s="13" t="s">
        <v>18732</v>
      </c>
      <c r="C22" s="152">
        <v>7644.94</v>
      </c>
      <c r="D22" s="152">
        <v>5199.75</v>
      </c>
      <c r="E22" s="152">
        <v>3987.81</v>
      </c>
      <c r="F22" s="32">
        <v>2314.89</v>
      </c>
      <c r="G22" s="152">
        <v>643.9</v>
      </c>
      <c r="H22" s="152">
        <v>1715.89</v>
      </c>
      <c r="I22" s="152">
        <v>6375.66</v>
      </c>
      <c r="J22" s="152">
        <v>5900.85</v>
      </c>
      <c r="K22" s="152">
        <v>963.28</v>
      </c>
      <c r="L22" s="152"/>
      <c r="M22" s="152"/>
      <c r="N22" s="152"/>
      <c r="O22" s="155"/>
      <c r="P22" s="28" t="str">
        <f t="shared" si="1"/>
        <v>290</v>
      </c>
      <c r="Q22" s="13" t="s">
        <v>18732</v>
      </c>
      <c r="R22" s="13">
        <f t="shared" si="3"/>
        <v>7644.94</v>
      </c>
      <c r="S22" s="13">
        <f t="shared" si="4"/>
        <v>12844.689999999999</v>
      </c>
      <c r="T22" s="13">
        <f t="shared" si="5"/>
        <v>16832.5</v>
      </c>
      <c r="U22" s="13">
        <f t="shared" si="6"/>
        <v>19147.39</v>
      </c>
      <c r="V22" s="13">
        <f t="shared" si="7"/>
        <v>19791.29</v>
      </c>
      <c r="W22" s="13">
        <f t="shared" si="12"/>
        <v>21507.18</v>
      </c>
      <c r="X22" s="13">
        <f t="shared" si="8"/>
        <v>27882.84</v>
      </c>
      <c r="Y22" s="13">
        <f t="shared" si="13"/>
        <v>33783.69</v>
      </c>
      <c r="Z22" s="13">
        <f t="shared" si="14"/>
        <v>34746.97</v>
      </c>
      <c r="AA22" s="13">
        <f t="shared" si="9"/>
        <v>34746.97</v>
      </c>
      <c r="AB22" s="13">
        <f t="shared" si="10"/>
        <v>34746.97</v>
      </c>
      <c r="AC22" s="13">
        <f t="shared" si="11"/>
        <v>34746.97</v>
      </c>
    </row>
    <row r="23" spans="1:29" s="8" customFormat="1" ht="12.75" customHeight="1" x14ac:dyDescent="0.25">
      <c r="A23" s="28" t="str">
        <f>LEFT(B23,3)</f>
        <v>292</v>
      </c>
      <c r="B23" s="13" t="s">
        <v>20394</v>
      </c>
      <c r="C23" s="152">
        <v>154.33000000000001</v>
      </c>
      <c r="D23" s="152">
        <v>109.14</v>
      </c>
      <c r="E23" s="152">
        <v>65.959999999999994</v>
      </c>
      <c r="F23" s="32">
        <v>63.38</v>
      </c>
      <c r="G23" s="152">
        <v>49.3</v>
      </c>
      <c r="H23" s="152">
        <v>28.66</v>
      </c>
      <c r="I23" s="152">
        <v>104.36</v>
      </c>
      <c r="J23" s="152">
        <v>97.03</v>
      </c>
      <c r="K23" s="152">
        <v>15.89</v>
      </c>
      <c r="L23" s="152"/>
      <c r="M23" s="152"/>
      <c r="N23" s="152"/>
      <c r="O23" s="155"/>
      <c r="P23" s="28" t="str">
        <f t="shared" si="1"/>
        <v>292</v>
      </c>
      <c r="Q23" s="13" t="s">
        <v>20394</v>
      </c>
      <c r="R23" s="13">
        <f t="shared" si="3"/>
        <v>154.33000000000001</v>
      </c>
      <c r="S23" s="13">
        <f t="shared" si="4"/>
        <v>263.47000000000003</v>
      </c>
      <c r="T23" s="13">
        <f t="shared" si="5"/>
        <v>329.43</v>
      </c>
      <c r="U23" s="13">
        <f t="shared" si="6"/>
        <v>392.81</v>
      </c>
      <c r="V23" s="13">
        <f t="shared" si="7"/>
        <v>442.11</v>
      </c>
      <c r="W23" s="13">
        <f t="shared" si="12"/>
        <v>470.77000000000004</v>
      </c>
      <c r="X23" s="13">
        <f t="shared" si="8"/>
        <v>575.13</v>
      </c>
      <c r="Y23" s="13">
        <f t="shared" si="13"/>
        <v>672.16</v>
      </c>
      <c r="Z23" s="13">
        <f t="shared" si="14"/>
        <v>688.05</v>
      </c>
      <c r="AA23" s="13">
        <f t="shared" si="9"/>
        <v>688.05</v>
      </c>
      <c r="AB23" s="13">
        <f t="shared" si="10"/>
        <v>688.05</v>
      </c>
      <c r="AC23" s="13">
        <f t="shared" si="11"/>
        <v>688.05</v>
      </c>
    </row>
    <row r="24" spans="1:29" s="8" customFormat="1" ht="12.75" customHeight="1" x14ac:dyDescent="0.25">
      <c r="A24" s="12"/>
      <c r="B24" s="12" t="s">
        <v>22</v>
      </c>
      <c r="C24" s="153">
        <f t="shared" ref="C24:N24" si="19">SUM(C9:C23)</f>
        <v>39949.170000000006</v>
      </c>
      <c r="D24" s="153">
        <f t="shared" si="19"/>
        <v>37275.629999999997</v>
      </c>
      <c r="E24" s="153">
        <f t="shared" si="19"/>
        <v>32392.79</v>
      </c>
      <c r="F24" s="153">
        <f t="shared" si="19"/>
        <v>30201.170000000009</v>
      </c>
      <c r="G24" s="153">
        <f t="shared" si="19"/>
        <v>32184.160000000003</v>
      </c>
      <c r="H24" s="153">
        <f t="shared" si="19"/>
        <v>41383.82</v>
      </c>
      <c r="I24" s="153">
        <f t="shared" si="19"/>
        <v>36815.320000000007</v>
      </c>
      <c r="J24" s="153">
        <f t="shared" si="19"/>
        <v>56137.19</v>
      </c>
      <c r="K24" s="153">
        <f t="shared" si="19"/>
        <v>40925.040000000001</v>
      </c>
      <c r="L24" s="153">
        <f t="shared" si="19"/>
        <v>0</v>
      </c>
      <c r="M24" s="153">
        <f t="shared" si="19"/>
        <v>0</v>
      </c>
      <c r="N24" s="153">
        <f t="shared" si="19"/>
        <v>0</v>
      </c>
      <c r="O24" s="153"/>
      <c r="P24" s="12"/>
      <c r="Q24" s="12" t="s">
        <v>22</v>
      </c>
      <c r="R24" s="11">
        <f t="shared" ref="R24:AC24" si="20">SUM(R9:R23)</f>
        <v>39949.170000000006</v>
      </c>
      <c r="S24" s="11">
        <f t="shared" si="20"/>
        <v>77224.800000000003</v>
      </c>
      <c r="T24" s="11">
        <f t="shared" si="20"/>
        <v>109617.59</v>
      </c>
      <c r="U24" s="11">
        <f t="shared" si="20"/>
        <v>139818.76</v>
      </c>
      <c r="V24" s="11">
        <f t="shared" si="20"/>
        <v>172002.92</v>
      </c>
      <c r="W24" s="11">
        <f t="shared" si="20"/>
        <v>213386.73999999996</v>
      </c>
      <c r="X24" s="11">
        <f t="shared" si="20"/>
        <v>250202.06000000003</v>
      </c>
      <c r="Y24" s="11">
        <f t="shared" si="20"/>
        <v>306339.25</v>
      </c>
      <c r="Z24" s="11">
        <f t="shared" si="20"/>
        <v>347264.29</v>
      </c>
      <c r="AA24" s="11">
        <f t="shared" si="20"/>
        <v>347264.29</v>
      </c>
      <c r="AB24" s="11">
        <f t="shared" si="20"/>
        <v>347264.29</v>
      </c>
      <c r="AC24" s="11">
        <f t="shared" si="20"/>
        <v>347264.29</v>
      </c>
    </row>
    <row r="25" spans="1:29" s="8" customFormat="1" ht="12.75" customHeight="1" x14ac:dyDescent="0.25"/>
    <row r="26" spans="1:29" s="8" customFormat="1" ht="12.75" customHeight="1" thickBot="1" x14ac:dyDescent="0.3">
      <c r="A26" s="10"/>
      <c r="B26" s="10" t="s">
        <v>21</v>
      </c>
      <c r="C26" s="154">
        <f t="shared" ref="C26:N26" si="21">(C24)-(0)</f>
        <v>39949.170000000006</v>
      </c>
      <c r="D26" s="154">
        <f t="shared" si="21"/>
        <v>37275.629999999997</v>
      </c>
      <c r="E26" s="154">
        <f t="shared" si="21"/>
        <v>32392.79</v>
      </c>
      <c r="F26" s="154">
        <f t="shared" si="21"/>
        <v>30201.170000000009</v>
      </c>
      <c r="G26" s="154">
        <f t="shared" si="21"/>
        <v>32184.160000000003</v>
      </c>
      <c r="H26" s="154">
        <f t="shared" si="21"/>
        <v>41383.82</v>
      </c>
      <c r="I26" s="154">
        <f t="shared" si="21"/>
        <v>36815.320000000007</v>
      </c>
      <c r="J26" s="154">
        <f t="shared" si="21"/>
        <v>56137.19</v>
      </c>
      <c r="K26" s="154">
        <f t="shared" si="21"/>
        <v>40925.040000000001</v>
      </c>
      <c r="L26" s="154">
        <f t="shared" si="21"/>
        <v>0</v>
      </c>
      <c r="M26" s="154">
        <f t="shared" si="21"/>
        <v>0</v>
      </c>
      <c r="N26" s="154">
        <f t="shared" si="21"/>
        <v>0</v>
      </c>
      <c r="O26" s="154"/>
      <c r="P26" s="10"/>
      <c r="Q26" s="10" t="s">
        <v>21</v>
      </c>
      <c r="R26" s="9">
        <f t="shared" ref="R26:AC26" si="22">(R24)-(0)</f>
        <v>39949.170000000006</v>
      </c>
      <c r="S26" s="9">
        <f t="shared" si="22"/>
        <v>77224.800000000003</v>
      </c>
      <c r="T26" s="9">
        <f t="shared" si="22"/>
        <v>109617.59</v>
      </c>
      <c r="U26" s="9">
        <f t="shared" si="22"/>
        <v>139818.76</v>
      </c>
      <c r="V26" s="9">
        <f t="shared" si="22"/>
        <v>172002.92</v>
      </c>
      <c r="W26" s="9">
        <f t="shared" si="22"/>
        <v>213386.73999999996</v>
      </c>
      <c r="X26" s="9">
        <f t="shared" si="22"/>
        <v>250202.06000000003</v>
      </c>
      <c r="Y26" s="9">
        <f t="shared" si="22"/>
        <v>306339.25</v>
      </c>
      <c r="Z26" s="9">
        <f t="shared" si="22"/>
        <v>347264.29</v>
      </c>
      <c r="AA26" s="9">
        <f t="shared" si="22"/>
        <v>347264.29</v>
      </c>
      <c r="AB26" s="9">
        <f t="shared" si="22"/>
        <v>347264.29</v>
      </c>
      <c r="AC26" s="9">
        <f t="shared" si="22"/>
        <v>347264.29</v>
      </c>
    </row>
    <row r="27" spans="1:29" s="8" customFormat="1" ht="12.75" customHeight="1" thickTop="1" x14ac:dyDescent="0.25"/>
    <row r="28" spans="1:29" s="8" customFormat="1" ht="12.75" customHeight="1" x14ac:dyDescent="0.25">
      <c r="A28" s="174"/>
      <c r="B28" s="174" t="s">
        <v>47</v>
      </c>
    </row>
    <row r="29" spans="1:29" s="8" customFormat="1" ht="12.75" customHeight="1" x14ac:dyDescent="0.25">
      <c r="A29" s="175" t="str">
        <f t="shared" ref="A29:A40" si="23">LEFT(B29,3)</f>
        <v>421</v>
      </c>
      <c r="B29" s="13" t="s">
        <v>18739</v>
      </c>
      <c r="C29" s="152">
        <v>56.04</v>
      </c>
      <c r="D29" s="152">
        <v>38.520000000000003</v>
      </c>
      <c r="E29" s="152">
        <v>15.38</v>
      </c>
      <c r="F29" s="152">
        <v>20.63</v>
      </c>
      <c r="G29" s="152">
        <v>5.42</v>
      </c>
      <c r="H29" s="152">
        <v>14.58</v>
      </c>
      <c r="I29" s="152">
        <v>10.49</v>
      </c>
      <c r="J29" s="152">
        <v>66.19</v>
      </c>
      <c r="K29" s="152">
        <v>9.94</v>
      </c>
      <c r="L29" s="152"/>
      <c r="M29" s="152"/>
      <c r="N29" s="152"/>
      <c r="O29" s="155"/>
      <c r="P29" s="28" t="str">
        <f>A29</f>
        <v>421</v>
      </c>
      <c r="Q29" s="13" t="s">
        <v>18739</v>
      </c>
      <c r="R29" s="13">
        <f>C29</f>
        <v>56.04</v>
      </c>
      <c r="S29" s="13">
        <f t="shared" ref="S29:AC45" si="24">R29+D29</f>
        <v>94.56</v>
      </c>
      <c r="T29" s="13">
        <f t="shared" si="24"/>
        <v>109.94</v>
      </c>
      <c r="U29" s="13">
        <f t="shared" si="24"/>
        <v>130.57</v>
      </c>
      <c r="V29" s="13">
        <f t="shared" si="24"/>
        <v>135.98999999999998</v>
      </c>
      <c r="W29" s="13">
        <f t="shared" si="24"/>
        <v>150.57</v>
      </c>
      <c r="X29" s="13">
        <f t="shared" si="24"/>
        <v>161.06</v>
      </c>
      <c r="Y29" s="13">
        <f t="shared" si="24"/>
        <v>227.25</v>
      </c>
      <c r="Z29" s="13">
        <f t="shared" si="24"/>
        <v>237.19</v>
      </c>
      <c r="AA29" s="13">
        <f t="shared" si="24"/>
        <v>237.19</v>
      </c>
      <c r="AB29" s="13">
        <f t="shared" si="24"/>
        <v>237.19</v>
      </c>
      <c r="AC29" s="13">
        <f t="shared" si="24"/>
        <v>237.19</v>
      </c>
    </row>
    <row r="30" spans="1:29" s="8" customFormat="1" ht="12.75" customHeight="1" x14ac:dyDescent="0.25">
      <c r="A30" s="175" t="str">
        <f t="shared" si="23"/>
        <v>404</v>
      </c>
      <c r="B30" s="13" t="s">
        <v>73</v>
      </c>
      <c r="C30" s="152"/>
      <c r="D30" s="152"/>
      <c r="E30" s="152"/>
      <c r="F30" s="152"/>
      <c r="G30" s="152"/>
      <c r="H30" s="152">
        <v>0</v>
      </c>
      <c r="I30" s="152">
        <v>0</v>
      </c>
      <c r="J30" s="152">
        <v>0</v>
      </c>
      <c r="K30" s="152">
        <v>0</v>
      </c>
      <c r="L30" s="152"/>
      <c r="M30" s="152"/>
      <c r="N30" s="152"/>
      <c r="O30" s="155"/>
      <c r="P30" s="28" t="str">
        <f>A30</f>
        <v>404</v>
      </c>
      <c r="Q30" s="13" t="s">
        <v>73</v>
      </c>
      <c r="R30" s="13">
        <f>C30</f>
        <v>0</v>
      </c>
      <c r="S30" s="13">
        <f t="shared" si="24"/>
        <v>0</v>
      </c>
      <c r="T30" s="13">
        <f t="shared" si="24"/>
        <v>0</v>
      </c>
      <c r="U30" s="13">
        <f t="shared" si="24"/>
        <v>0</v>
      </c>
      <c r="V30" s="13">
        <f t="shared" si="24"/>
        <v>0</v>
      </c>
      <c r="W30" s="13">
        <f t="shared" si="24"/>
        <v>0</v>
      </c>
      <c r="X30" s="13">
        <f t="shared" si="24"/>
        <v>0</v>
      </c>
      <c r="Y30" s="13">
        <f t="shared" si="24"/>
        <v>0</v>
      </c>
      <c r="Z30" s="13">
        <f t="shared" si="24"/>
        <v>0</v>
      </c>
      <c r="AA30" s="13">
        <f t="shared" si="24"/>
        <v>0</v>
      </c>
      <c r="AB30" s="13">
        <f t="shared" si="24"/>
        <v>0</v>
      </c>
      <c r="AC30" s="13">
        <f t="shared" si="24"/>
        <v>0</v>
      </c>
    </row>
    <row r="31" spans="1:29" s="8" customFormat="1" ht="12.75" customHeight="1" x14ac:dyDescent="0.25">
      <c r="A31" s="175" t="str">
        <f t="shared" si="23"/>
        <v>423</v>
      </c>
      <c r="B31" s="13" t="s">
        <v>18740</v>
      </c>
      <c r="C31" s="152">
        <v>207.76</v>
      </c>
      <c r="D31" s="152">
        <v>99.1</v>
      </c>
      <c r="E31" s="152">
        <v>41.64</v>
      </c>
      <c r="F31" s="152">
        <v>58.69</v>
      </c>
      <c r="G31" s="152">
        <v>11.95</v>
      </c>
      <c r="H31" s="152">
        <v>30.5</v>
      </c>
      <c r="I31" s="152">
        <v>32.340000000000003</v>
      </c>
      <c r="J31" s="152">
        <v>227.97</v>
      </c>
      <c r="K31" s="152">
        <v>26.09</v>
      </c>
      <c r="L31" s="152"/>
      <c r="M31" s="152"/>
      <c r="N31" s="152"/>
      <c r="O31" s="155"/>
      <c r="P31" s="28" t="str">
        <f t="shared" ref="P31:P44" si="25">A31</f>
        <v>423</v>
      </c>
      <c r="Q31" s="13" t="s">
        <v>18740</v>
      </c>
      <c r="R31" s="13">
        <f t="shared" ref="R31:R40" si="26">C31</f>
        <v>207.76</v>
      </c>
      <c r="S31" s="13">
        <f t="shared" si="24"/>
        <v>306.86</v>
      </c>
      <c r="T31" s="13">
        <f t="shared" si="24"/>
        <v>348.5</v>
      </c>
      <c r="U31" s="13">
        <f t="shared" si="24"/>
        <v>407.19</v>
      </c>
      <c r="V31" s="13">
        <f t="shared" si="24"/>
        <v>419.14</v>
      </c>
      <c r="W31" s="13">
        <f t="shared" si="24"/>
        <v>449.64</v>
      </c>
      <c r="X31" s="13">
        <f t="shared" si="24"/>
        <v>481.98</v>
      </c>
      <c r="Y31" s="13">
        <f t="shared" si="24"/>
        <v>709.95</v>
      </c>
      <c r="Z31" s="13">
        <f t="shared" si="24"/>
        <v>736.04000000000008</v>
      </c>
      <c r="AA31" s="13">
        <f t="shared" si="24"/>
        <v>736.04000000000008</v>
      </c>
      <c r="AB31" s="13">
        <f t="shared" si="24"/>
        <v>736.04000000000008</v>
      </c>
      <c r="AC31" s="13">
        <f t="shared" si="24"/>
        <v>736.04000000000008</v>
      </c>
    </row>
    <row r="32" spans="1:29" s="8" customFormat="1" ht="12.75" customHeight="1" x14ac:dyDescent="0.25">
      <c r="A32" s="175" t="str">
        <f t="shared" si="23"/>
        <v>424</v>
      </c>
      <c r="B32" s="13" t="s">
        <v>18741</v>
      </c>
      <c r="C32" s="152">
        <v>209.05</v>
      </c>
      <c r="D32" s="152">
        <v>106.6</v>
      </c>
      <c r="E32" s="152">
        <v>47.37</v>
      </c>
      <c r="F32" s="152">
        <v>64.569999999999993</v>
      </c>
      <c r="G32" s="152">
        <v>13.14</v>
      </c>
      <c r="H32" s="152">
        <v>32.19</v>
      </c>
      <c r="I32" s="152">
        <v>34.47</v>
      </c>
      <c r="J32" s="152">
        <v>250.77</v>
      </c>
      <c r="K32" s="152">
        <v>28.7</v>
      </c>
      <c r="L32" s="152"/>
      <c r="M32" s="152"/>
      <c r="N32" s="152"/>
      <c r="O32" s="155"/>
      <c r="P32" s="28" t="str">
        <f t="shared" si="25"/>
        <v>424</v>
      </c>
      <c r="Q32" s="13" t="s">
        <v>18741</v>
      </c>
      <c r="R32" s="13">
        <f t="shared" si="26"/>
        <v>209.05</v>
      </c>
      <c r="S32" s="13">
        <f t="shared" si="24"/>
        <v>315.64999999999998</v>
      </c>
      <c r="T32" s="13">
        <f t="shared" si="24"/>
        <v>363.02</v>
      </c>
      <c r="U32" s="13">
        <f t="shared" si="24"/>
        <v>427.59</v>
      </c>
      <c r="V32" s="13">
        <f t="shared" si="24"/>
        <v>440.72999999999996</v>
      </c>
      <c r="W32" s="13">
        <f t="shared" si="24"/>
        <v>472.91999999999996</v>
      </c>
      <c r="X32" s="13">
        <f t="shared" si="24"/>
        <v>507.39</v>
      </c>
      <c r="Y32" s="13">
        <f t="shared" si="24"/>
        <v>758.16</v>
      </c>
      <c r="Z32" s="13">
        <f t="shared" si="24"/>
        <v>786.86</v>
      </c>
      <c r="AA32" s="13">
        <f t="shared" si="24"/>
        <v>786.86</v>
      </c>
      <c r="AB32" s="13">
        <f t="shared" si="24"/>
        <v>786.86</v>
      </c>
      <c r="AC32" s="13">
        <f t="shared" si="24"/>
        <v>786.86</v>
      </c>
    </row>
    <row r="33" spans="1:29" s="8" customFormat="1" ht="12.75" customHeight="1" x14ac:dyDescent="0.25">
      <c r="A33" s="175" t="str">
        <f t="shared" si="23"/>
        <v>422</v>
      </c>
      <c r="B33" s="13" t="s">
        <v>18742</v>
      </c>
      <c r="C33" s="152">
        <v>2077.61</v>
      </c>
      <c r="D33" s="152">
        <v>991</v>
      </c>
      <c r="E33" s="152">
        <v>416.47</v>
      </c>
      <c r="F33" s="152">
        <v>586.91999999999996</v>
      </c>
      <c r="G33" s="152">
        <v>119.46</v>
      </c>
      <c r="H33" s="152">
        <v>305.08999999999997</v>
      </c>
      <c r="I33" s="152">
        <v>323.39999999999998</v>
      </c>
      <c r="J33" s="152">
        <v>2279.6799999999998</v>
      </c>
      <c r="K33" s="152">
        <v>260.87</v>
      </c>
      <c r="L33" s="152"/>
      <c r="M33" s="152"/>
      <c r="N33" s="152"/>
      <c r="O33" s="155"/>
      <c r="P33" s="28" t="str">
        <f t="shared" si="25"/>
        <v>422</v>
      </c>
      <c r="Q33" s="13" t="s">
        <v>18742</v>
      </c>
      <c r="R33" s="13">
        <f t="shared" si="26"/>
        <v>2077.61</v>
      </c>
      <c r="S33" s="13">
        <f t="shared" si="24"/>
        <v>3068.61</v>
      </c>
      <c r="T33" s="13">
        <f t="shared" si="24"/>
        <v>3485.08</v>
      </c>
      <c r="U33" s="13">
        <f t="shared" si="24"/>
        <v>4072</v>
      </c>
      <c r="V33" s="13">
        <f t="shared" si="24"/>
        <v>4191.46</v>
      </c>
      <c r="W33" s="13">
        <f t="shared" si="24"/>
        <v>4496.55</v>
      </c>
      <c r="X33" s="13">
        <f t="shared" si="24"/>
        <v>4819.95</v>
      </c>
      <c r="Y33" s="13">
        <f t="shared" si="24"/>
        <v>7099.6299999999992</v>
      </c>
      <c r="Z33" s="13">
        <f t="shared" si="24"/>
        <v>7360.4999999999991</v>
      </c>
      <c r="AA33" s="13">
        <f t="shared" si="24"/>
        <v>7360.4999999999991</v>
      </c>
      <c r="AB33" s="13">
        <f t="shared" si="24"/>
        <v>7360.4999999999991</v>
      </c>
      <c r="AC33" s="13">
        <f t="shared" si="24"/>
        <v>7360.4999999999991</v>
      </c>
    </row>
    <row r="34" spans="1:29" s="8" customFormat="1" ht="12.75" customHeight="1" x14ac:dyDescent="0.25">
      <c r="A34" s="28" t="str">
        <f>LEFT(B34,3)</f>
        <v>484</v>
      </c>
      <c r="B34" s="13" t="s">
        <v>22098</v>
      </c>
      <c r="C34" s="32">
        <v>0</v>
      </c>
      <c r="D34" s="32">
        <v>-1652.91</v>
      </c>
      <c r="E34" s="32">
        <v>1721.09</v>
      </c>
      <c r="F34" s="32">
        <v>-181.82</v>
      </c>
      <c r="G34" s="32">
        <v>181.82</v>
      </c>
      <c r="H34" s="152">
        <v>0</v>
      </c>
      <c r="I34" s="152">
        <v>0</v>
      </c>
      <c r="J34" s="152">
        <v>181.82</v>
      </c>
      <c r="K34" s="152">
        <v>0</v>
      </c>
      <c r="L34" s="152"/>
      <c r="M34" s="152"/>
      <c r="N34" s="152"/>
      <c r="O34" s="155"/>
      <c r="P34" s="28" t="str">
        <f>A34</f>
        <v>484</v>
      </c>
      <c r="Q34" s="13" t="s">
        <v>22098</v>
      </c>
      <c r="R34" s="13">
        <f t="shared" ref="R34:R35" si="27">C34</f>
        <v>0</v>
      </c>
      <c r="S34" s="13">
        <f t="shared" ref="S34:AC35" si="28">R34+D34</f>
        <v>-1652.91</v>
      </c>
      <c r="T34" s="13">
        <f t="shared" si="28"/>
        <v>68.179999999999836</v>
      </c>
      <c r="U34" s="13">
        <f t="shared" si="28"/>
        <v>-113.64000000000016</v>
      </c>
      <c r="V34" s="13">
        <f t="shared" si="28"/>
        <v>68.179999999999836</v>
      </c>
      <c r="W34" s="13">
        <f t="shared" si="28"/>
        <v>68.179999999999836</v>
      </c>
      <c r="X34" s="13">
        <f t="shared" si="28"/>
        <v>68.179999999999836</v>
      </c>
      <c r="Y34" s="13">
        <f t="shared" si="28"/>
        <v>249.99999999999983</v>
      </c>
      <c r="Z34" s="13">
        <f t="shared" si="28"/>
        <v>249.99999999999983</v>
      </c>
      <c r="AA34" s="13">
        <f t="shared" si="28"/>
        <v>249.99999999999983</v>
      </c>
      <c r="AB34" s="13">
        <f t="shared" si="28"/>
        <v>249.99999999999983</v>
      </c>
      <c r="AC34" s="13">
        <f t="shared" si="28"/>
        <v>249.99999999999983</v>
      </c>
    </row>
    <row r="35" spans="1:29" s="8" customFormat="1" ht="12.75" customHeight="1" x14ac:dyDescent="0.25">
      <c r="A35" s="28" t="str">
        <f>LEFT(B35,3)</f>
        <v>486</v>
      </c>
      <c r="B35" s="13" t="s">
        <v>24103</v>
      </c>
      <c r="C35" s="32">
        <v>0</v>
      </c>
      <c r="D35" s="32">
        <v>0</v>
      </c>
      <c r="E35" s="32">
        <v>0</v>
      </c>
      <c r="F35" s="32">
        <v>0</v>
      </c>
      <c r="G35" s="32">
        <v>0</v>
      </c>
      <c r="H35" s="32">
        <v>0</v>
      </c>
      <c r="I35" s="32">
        <v>0</v>
      </c>
      <c r="J35" s="32">
        <v>0</v>
      </c>
      <c r="K35" s="152">
        <v>-417.14</v>
      </c>
      <c r="L35" s="152"/>
      <c r="M35" s="152"/>
      <c r="N35" s="152"/>
      <c r="O35" s="155"/>
      <c r="P35" s="28" t="str">
        <f>A35</f>
        <v>486</v>
      </c>
      <c r="Q35" s="13" t="s">
        <v>24103</v>
      </c>
      <c r="R35" s="13">
        <f t="shared" si="27"/>
        <v>0</v>
      </c>
      <c r="S35" s="13">
        <f t="shared" si="28"/>
        <v>0</v>
      </c>
      <c r="T35" s="13">
        <f t="shared" si="28"/>
        <v>0</v>
      </c>
      <c r="U35" s="13">
        <f t="shared" si="28"/>
        <v>0</v>
      </c>
      <c r="V35" s="13">
        <f t="shared" si="28"/>
        <v>0</v>
      </c>
      <c r="W35" s="13">
        <f t="shared" si="28"/>
        <v>0</v>
      </c>
      <c r="X35" s="13">
        <f t="shared" si="28"/>
        <v>0</v>
      </c>
      <c r="Y35" s="13">
        <f t="shared" si="28"/>
        <v>0</v>
      </c>
      <c r="Z35" s="13">
        <f t="shared" si="28"/>
        <v>-417.14</v>
      </c>
      <c r="AA35" s="13">
        <f t="shared" si="28"/>
        <v>-417.14</v>
      </c>
      <c r="AB35" s="13">
        <f t="shared" si="28"/>
        <v>-417.14</v>
      </c>
      <c r="AC35" s="13">
        <f t="shared" si="28"/>
        <v>-417.14</v>
      </c>
    </row>
    <row r="36" spans="1:29" s="8" customFormat="1" ht="12.75" customHeight="1" x14ac:dyDescent="0.25">
      <c r="A36" s="175" t="str">
        <f t="shared" si="23"/>
        <v>434</v>
      </c>
      <c r="B36" s="13" t="s">
        <v>20395</v>
      </c>
      <c r="C36" s="152">
        <v>23658.57</v>
      </c>
      <c r="D36" s="152">
        <v>31801.25</v>
      </c>
      <c r="E36" s="152">
        <v>34447.21</v>
      </c>
      <c r="F36" s="152">
        <v>44973.43</v>
      </c>
      <c r="G36" s="152">
        <v>40410.21</v>
      </c>
      <c r="H36" s="152">
        <v>13571.06</v>
      </c>
      <c r="I36" s="152">
        <v>39049.589999999997</v>
      </c>
      <c r="J36" s="152">
        <v>48499.67</v>
      </c>
      <c r="K36" s="152">
        <v>48321.71</v>
      </c>
      <c r="L36" s="152"/>
      <c r="M36" s="152"/>
      <c r="N36" s="152"/>
      <c r="O36" s="155"/>
      <c r="P36" s="28" t="str">
        <f t="shared" si="25"/>
        <v>434</v>
      </c>
      <c r="Q36" s="13" t="s">
        <v>20395</v>
      </c>
      <c r="R36" s="13">
        <f t="shared" si="26"/>
        <v>23658.57</v>
      </c>
      <c r="S36" s="13">
        <f t="shared" si="24"/>
        <v>55459.82</v>
      </c>
      <c r="T36" s="13">
        <f t="shared" si="24"/>
        <v>89907.03</v>
      </c>
      <c r="U36" s="13">
        <f t="shared" si="24"/>
        <v>134880.46</v>
      </c>
      <c r="V36" s="13">
        <f t="shared" si="24"/>
        <v>175290.66999999998</v>
      </c>
      <c r="W36" s="13">
        <f t="shared" si="24"/>
        <v>188861.72999999998</v>
      </c>
      <c r="X36" s="13">
        <f t="shared" si="24"/>
        <v>227911.31999999998</v>
      </c>
      <c r="Y36" s="13">
        <f t="shared" si="24"/>
        <v>276410.99</v>
      </c>
      <c r="Z36" s="13">
        <f t="shared" si="24"/>
        <v>324732.7</v>
      </c>
      <c r="AA36" s="13">
        <f t="shared" si="24"/>
        <v>324732.7</v>
      </c>
      <c r="AB36" s="13">
        <f t="shared" si="24"/>
        <v>324732.7</v>
      </c>
      <c r="AC36" s="13">
        <f t="shared" si="24"/>
        <v>324732.7</v>
      </c>
    </row>
    <row r="37" spans="1:29" ht="12.75" customHeight="1" x14ac:dyDescent="0.25">
      <c r="A37" s="175" t="str">
        <f t="shared" si="23"/>
        <v>415</v>
      </c>
      <c r="B37" s="13" t="s">
        <v>18744</v>
      </c>
      <c r="C37" s="152">
        <v>1697.75</v>
      </c>
      <c r="D37" s="152">
        <v>1283.92</v>
      </c>
      <c r="E37" s="152">
        <v>512.54999999999995</v>
      </c>
      <c r="F37" s="152">
        <v>687.46</v>
      </c>
      <c r="G37" s="152">
        <v>180.68</v>
      </c>
      <c r="H37" s="152">
        <v>485.93</v>
      </c>
      <c r="I37" s="152">
        <v>349.64</v>
      </c>
      <c r="J37" s="152">
        <v>2206.5</v>
      </c>
      <c r="K37" s="152">
        <v>496.91</v>
      </c>
      <c r="L37" s="152"/>
      <c r="M37" s="152"/>
      <c r="N37" s="152"/>
      <c r="O37" s="155"/>
      <c r="P37" s="28" t="str">
        <f t="shared" si="25"/>
        <v>415</v>
      </c>
      <c r="Q37" s="13" t="s">
        <v>18744</v>
      </c>
      <c r="R37" s="13">
        <f t="shared" si="26"/>
        <v>1697.75</v>
      </c>
      <c r="S37" s="13">
        <f t="shared" si="24"/>
        <v>2981.67</v>
      </c>
      <c r="T37" s="13">
        <f t="shared" si="24"/>
        <v>3494.2200000000003</v>
      </c>
      <c r="U37" s="13">
        <f t="shared" si="24"/>
        <v>4181.68</v>
      </c>
      <c r="V37" s="13">
        <f t="shared" si="24"/>
        <v>4362.3600000000006</v>
      </c>
      <c r="W37" s="13">
        <f t="shared" si="24"/>
        <v>4848.2900000000009</v>
      </c>
      <c r="X37" s="13">
        <f t="shared" si="24"/>
        <v>5197.9300000000012</v>
      </c>
      <c r="Y37" s="13">
        <f t="shared" si="24"/>
        <v>7404.4300000000012</v>
      </c>
      <c r="Z37" s="13">
        <f t="shared" si="24"/>
        <v>7901.3400000000011</v>
      </c>
      <c r="AA37" s="13">
        <f t="shared" si="24"/>
        <v>7901.3400000000011</v>
      </c>
      <c r="AB37" s="13">
        <f t="shared" si="24"/>
        <v>7901.3400000000011</v>
      </c>
      <c r="AC37" s="13">
        <f t="shared" si="24"/>
        <v>7901.3400000000011</v>
      </c>
    </row>
    <row r="38" spans="1:29" s="8" customFormat="1" ht="12.75" customHeight="1" x14ac:dyDescent="0.25">
      <c r="A38" s="175" t="str">
        <f t="shared" si="23"/>
        <v>291</v>
      </c>
      <c r="B38" s="13" t="s">
        <v>18745</v>
      </c>
      <c r="C38" s="152">
        <v>9445.01</v>
      </c>
      <c r="D38" s="152">
        <v>5199.4399999999996</v>
      </c>
      <c r="E38" s="152">
        <v>2394.66</v>
      </c>
      <c r="F38" s="152">
        <v>3179.7</v>
      </c>
      <c r="G38" s="152">
        <v>665.8</v>
      </c>
      <c r="H38" s="152">
        <v>1946.35</v>
      </c>
      <c r="I38" s="152">
        <v>1467.18</v>
      </c>
      <c r="J38" s="152">
        <v>10080.89</v>
      </c>
      <c r="K38" s="152">
        <v>2167.69</v>
      </c>
      <c r="L38" s="152"/>
      <c r="M38" s="152"/>
      <c r="N38" s="152"/>
      <c r="O38" s="155"/>
      <c r="P38" s="28" t="str">
        <f t="shared" si="25"/>
        <v>291</v>
      </c>
      <c r="Q38" s="13" t="s">
        <v>18745</v>
      </c>
      <c r="R38" s="13">
        <f t="shared" si="26"/>
        <v>9445.01</v>
      </c>
      <c r="S38" s="13">
        <f t="shared" si="24"/>
        <v>14644.45</v>
      </c>
      <c r="T38" s="13">
        <f t="shared" si="24"/>
        <v>17039.11</v>
      </c>
      <c r="U38" s="13">
        <f t="shared" si="24"/>
        <v>20218.810000000001</v>
      </c>
      <c r="V38" s="13">
        <f t="shared" si="24"/>
        <v>20884.61</v>
      </c>
      <c r="W38" s="13">
        <f t="shared" si="24"/>
        <v>22830.959999999999</v>
      </c>
      <c r="X38" s="13">
        <f t="shared" si="24"/>
        <v>24298.14</v>
      </c>
      <c r="Y38" s="13">
        <f t="shared" si="24"/>
        <v>34379.03</v>
      </c>
      <c r="Z38" s="13">
        <f t="shared" si="24"/>
        <v>36546.720000000001</v>
      </c>
      <c r="AA38" s="13">
        <f t="shared" si="24"/>
        <v>36546.720000000001</v>
      </c>
      <c r="AB38" s="13">
        <f t="shared" si="24"/>
        <v>36546.720000000001</v>
      </c>
      <c r="AC38" s="13">
        <f t="shared" si="24"/>
        <v>36546.720000000001</v>
      </c>
    </row>
    <row r="39" spans="1:29" s="8" customFormat="1" ht="12.75" customHeight="1" x14ac:dyDescent="0.25">
      <c r="A39" s="175" t="str">
        <f t="shared" si="23"/>
        <v>466</v>
      </c>
      <c r="B39" s="13" t="s">
        <v>20396</v>
      </c>
      <c r="C39" s="152">
        <v>8068.34</v>
      </c>
      <c r="D39" s="152">
        <v>9350.06</v>
      </c>
      <c r="E39" s="152">
        <v>9984.68</v>
      </c>
      <c r="F39" s="152">
        <v>13253.34</v>
      </c>
      <c r="G39" s="152">
        <v>11968.56</v>
      </c>
      <c r="H39" s="152">
        <v>3933.65</v>
      </c>
      <c r="I39" s="152">
        <v>11534.45</v>
      </c>
      <c r="J39" s="152">
        <v>13798.5</v>
      </c>
      <c r="K39" s="152">
        <v>13820.98</v>
      </c>
      <c r="L39" s="152"/>
      <c r="M39" s="152"/>
      <c r="N39" s="152"/>
      <c r="O39" s="155"/>
      <c r="P39" s="28" t="str">
        <f t="shared" si="25"/>
        <v>466</v>
      </c>
      <c r="Q39" s="13" t="s">
        <v>20396</v>
      </c>
      <c r="R39" s="13">
        <f t="shared" si="26"/>
        <v>8068.34</v>
      </c>
      <c r="S39" s="13">
        <f t="shared" si="24"/>
        <v>17418.400000000001</v>
      </c>
      <c r="T39" s="13">
        <f t="shared" si="24"/>
        <v>27403.08</v>
      </c>
      <c r="U39" s="13">
        <f t="shared" si="24"/>
        <v>40656.42</v>
      </c>
      <c r="V39" s="13">
        <f t="shared" si="24"/>
        <v>52624.979999999996</v>
      </c>
      <c r="W39" s="13">
        <f t="shared" si="24"/>
        <v>56558.63</v>
      </c>
      <c r="X39" s="13">
        <f t="shared" si="24"/>
        <v>68093.08</v>
      </c>
      <c r="Y39" s="13">
        <f t="shared" si="24"/>
        <v>81891.58</v>
      </c>
      <c r="Z39" s="13">
        <f t="shared" si="24"/>
        <v>95712.56</v>
      </c>
      <c r="AA39" s="13">
        <f t="shared" si="24"/>
        <v>95712.56</v>
      </c>
      <c r="AB39" s="13">
        <f t="shared" si="24"/>
        <v>95712.56</v>
      </c>
      <c r="AC39" s="13">
        <f t="shared" si="24"/>
        <v>95712.56</v>
      </c>
    </row>
    <row r="40" spans="1:29" s="8" customFormat="1" ht="12.75" customHeight="1" x14ac:dyDescent="0.25">
      <c r="A40" s="175" t="str">
        <f t="shared" si="23"/>
        <v>462</v>
      </c>
      <c r="B40" s="13" t="s">
        <v>16890</v>
      </c>
      <c r="C40" s="152">
        <v>169.78</v>
      </c>
      <c r="D40" s="152">
        <v>116.72</v>
      </c>
      <c r="E40" s="152">
        <v>46.6</v>
      </c>
      <c r="F40" s="152">
        <v>62.51</v>
      </c>
      <c r="G40" s="152">
        <v>16.43</v>
      </c>
      <c r="H40" s="152">
        <v>44.18</v>
      </c>
      <c r="I40" s="152">
        <v>31.79</v>
      </c>
      <c r="J40" s="152">
        <v>200.6</v>
      </c>
      <c r="K40" s="152">
        <v>64.05</v>
      </c>
      <c r="L40" s="152"/>
      <c r="M40" s="152"/>
      <c r="N40" s="152"/>
      <c r="O40" s="155"/>
      <c r="P40" s="28" t="str">
        <f t="shared" si="25"/>
        <v>462</v>
      </c>
      <c r="Q40" s="13" t="s">
        <v>16890</v>
      </c>
      <c r="R40" s="13">
        <f t="shared" si="26"/>
        <v>169.78</v>
      </c>
      <c r="S40" s="13">
        <f t="shared" si="24"/>
        <v>286.5</v>
      </c>
      <c r="T40" s="13">
        <f t="shared" si="24"/>
        <v>333.1</v>
      </c>
      <c r="U40" s="13">
        <f t="shared" si="24"/>
        <v>395.61</v>
      </c>
      <c r="V40" s="13">
        <f t="shared" si="24"/>
        <v>412.04</v>
      </c>
      <c r="W40" s="13">
        <f t="shared" si="24"/>
        <v>456.22</v>
      </c>
      <c r="X40" s="13">
        <f t="shared" si="24"/>
        <v>488.01000000000005</v>
      </c>
      <c r="Y40" s="13">
        <f t="shared" si="24"/>
        <v>688.61</v>
      </c>
      <c r="Z40" s="13">
        <f t="shared" si="24"/>
        <v>752.66</v>
      </c>
      <c r="AA40" s="13">
        <f t="shared" si="24"/>
        <v>752.66</v>
      </c>
      <c r="AB40" s="13">
        <f t="shared" si="24"/>
        <v>752.66</v>
      </c>
      <c r="AC40" s="13">
        <f t="shared" si="24"/>
        <v>752.66</v>
      </c>
    </row>
    <row r="41" spans="1:29" s="8" customFormat="1" ht="12.75" customHeight="1" x14ac:dyDescent="0.25">
      <c r="A41" s="175" t="s">
        <v>19065</v>
      </c>
      <c r="B41" s="13" t="s">
        <v>18746</v>
      </c>
      <c r="C41" s="152">
        <v>4252.43</v>
      </c>
      <c r="D41" s="152">
        <v>2229.85</v>
      </c>
      <c r="E41" s="152">
        <v>1171.95</v>
      </c>
      <c r="F41" s="152">
        <v>1494.65</v>
      </c>
      <c r="G41" s="152">
        <v>280.85000000000002</v>
      </c>
      <c r="H41" s="152">
        <v>939.39</v>
      </c>
      <c r="I41" s="152">
        <v>569.83000000000004</v>
      </c>
      <c r="J41" s="152">
        <v>4013.56</v>
      </c>
      <c r="K41" s="152">
        <v>913.82</v>
      </c>
      <c r="L41" s="152"/>
      <c r="M41" s="152"/>
      <c r="N41" s="152"/>
      <c r="O41" s="155"/>
      <c r="P41" s="28" t="str">
        <f t="shared" si="25"/>
        <v>Risk Adjusted Finance Fee - Working Capital Paid - Pay On Success</v>
      </c>
      <c r="Q41" s="13" t="s">
        <v>18746</v>
      </c>
      <c r="R41" s="13">
        <f>C41</f>
        <v>4252.43</v>
      </c>
      <c r="S41" s="13">
        <f t="shared" si="24"/>
        <v>6482.2800000000007</v>
      </c>
      <c r="T41" s="13">
        <f t="shared" si="24"/>
        <v>7654.2300000000005</v>
      </c>
      <c r="U41" s="13">
        <f t="shared" si="24"/>
        <v>9148.880000000001</v>
      </c>
      <c r="V41" s="13">
        <f t="shared" si="24"/>
        <v>9429.7300000000014</v>
      </c>
      <c r="W41" s="13">
        <f t="shared" si="24"/>
        <v>10369.120000000001</v>
      </c>
      <c r="X41" s="13">
        <f t="shared" si="24"/>
        <v>10938.95</v>
      </c>
      <c r="Y41" s="13">
        <f t="shared" si="24"/>
        <v>14952.51</v>
      </c>
      <c r="Z41" s="13">
        <f t="shared" si="24"/>
        <v>15866.33</v>
      </c>
      <c r="AA41" s="13">
        <f t="shared" si="24"/>
        <v>15866.33</v>
      </c>
      <c r="AB41" s="13">
        <f t="shared" si="24"/>
        <v>15866.33</v>
      </c>
      <c r="AC41" s="13">
        <f t="shared" si="24"/>
        <v>15866.33</v>
      </c>
    </row>
    <row r="42" spans="1:29" s="8" customFormat="1" ht="12.75" customHeight="1" x14ac:dyDescent="0.25">
      <c r="A42" s="175" t="str">
        <f>LEFT(B42,3)</f>
        <v>482</v>
      </c>
      <c r="B42" s="13" t="s">
        <v>20644</v>
      </c>
      <c r="C42" s="152">
        <v>61.73</v>
      </c>
      <c r="D42" s="152">
        <v>76.86</v>
      </c>
      <c r="E42" s="152">
        <v>93.54</v>
      </c>
      <c r="F42" s="152">
        <v>73.61</v>
      </c>
      <c r="G42" s="152">
        <v>51.39</v>
      </c>
      <c r="H42" s="152">
        <v>44.01</v>
      </c>
      <c r="I42" s="152">
        <v>89.14</v>
      </c>
      <c r="J42" s="152">
        <v>129.83000000000001</v>
      </c>
      <c r="K42" s="152">
        <v>165.6</v>
      </c>
      <c r="L42" s="152"/>
      <c r="M42" s="152"/>
      <c r="N42" s="152"/>
      <c r="O42" s="155"/>
      <c r="P42" s="28" t="str">
        <f t="shared" si="25"/>
        <v>482</v>
      </c>
      <c r="Q42" s="13" t="s">
        <v>20644</v>
      </c>
      <c r="R42" s="13">
        <f>C42</f>
        <v>61.73</v>
      </c>
      <c r="S42" s="13">
        <f t="shared" ref="S42:AC44" si="29">R42+D42</f>
        <v>138.59</v>
      </c>
      <c r="T42" s="13">
        <f t="shared" si="29"/>
        <v>232.13</v>
      </c>
      <c r="U42" s="13">
        <f t="shared" si="29"/>
        <v>305.74</v>
      </c>
      <c r="V42" s="13">
        <f t="shared" si="29"/>
        <v>357.13</v>
      </c>
      <c r="W42" s="13">
        <f t="shared" si="29"/>
        <v>401.14</v>
      </c>
      <c r="X42" s="13">
        <f t="shared" si="29"/>
        <v>490.28</v>
      </c>
      <c r="Y42" s="13">
        <f t="shared" si="29"/>
        <v>620.11</v>
      </c>
      <c r="Z42" s="13">
        <f t="shared" si="29"/>
        <v>785.71</v>
      </c>
      <c r="AA42" s="13">
        <f t="shared" si="29"/>
        <v>785.71</v>
      </c>
      <c r="AB42" s="13">
        <f t="shared" si="29"/>
        <v>785.71</v>
      </c>
      <c r="AC42" s="13">
        <f t="shared" si="29"/>
        <v>785.71</v>
      </c>
    </row>
    <row r="43" spans="1:29" s="8" customFormat="1" ht="12.75" customHeight="1" x14ac:dyDescent="0.25">
      <c r="A43" s="175" t="str">
        <f>LEFT(B43,3)</f>
        <v>483</v>
      </c>
      <c r="B43" s="13" t="s">
        <v>21277</v>
      </c>
      <c r="C43" s="152">
        <v>13.86</v>
      </c>
      <c r="D43" s="152">
        <v>31.57</v>
      </c>
      <c r="E43" s="152">
        <v>32.340000000000003</v>
      </c>
      <c r="F43" s="152">
        <v>28.49</v>
      </c>
      <c r="G43" s="152">
        <v>20.02</v>
      </c>
      <c r="H43" s="152">
        <v>10.01</v>
      </c>
      <c r="I43" s="152">
        <v>20.02</v>
      </c>
      <c r="J43" s="152">
        <v>34.65</v>
      </c>
      <c r="K43" s="152">
        <v>26.18</v>
      </c>
      <c r="L43" s="152"/>
      <c r="M43" s="152"/>
      <c r="N43" s="152"/>
      <c r="O43" s="155"/>
      <c r="P43" s="28" t="str">
        <f t="shared" si="25"/>
        <v>483</v>
      </c>
      <c r="Q43" s="13" t="str">
        <f>B43</f>
        <v>483 - BPAY Fees Paid - Pay Now</v>
      </c>
      <c r="R43" s="13">
        <f>C43</f>
        <v>13.86</v>
      </c>
      <c r="S43" s="13">
        <f t="shared" si="29"/>
        <v>45.43</v>
      </c>
      <c r="T43" s="13">
        <f t="shared" si="29"/>
        <v>77.77000000000001</v>
      </c>
      <c r="U43" s="13">
        <f t="shared" si="29"/>
        <v>106.26</v>
      </c>
      <c r="V43" s="13">
        <f t="shared" si="29"/>
        <v>126.28</v>
      </c>
      <c r="W43" s="13">
        <f t="shared" si="29"/>
        <v>136.29</v>
      </c>
      <c r="X43" s="13">
        <f t="shared" si="29"/>
        <v>156.31</v>
      </c>
      <c r="Y43" s="13">
        <f t="shared" si="29"/>
        <v>190.96</v>
      </c>
      <c r="Z43" s="13">
        <f t="shared" si="29"/>
        <v>217.14000000000001</v>
      </c>
      <c r="AA43" s="13">
        <f t="shared" si="29"/>
        <v>217.14000000000001</v>
      </c>
      <c r="AB43" s="13">
        <f t="shared" si="29"/>
        <v>217.14000000000001</v>
      </c>
      <c r="AC43" s="13">
        <f t="shared" si="29"/>
        <v>217.14000000000001</v>
      </c>
    </row>
    <row r="44" spans="1:29" s="8" customFormat="1" ht="12.75" customHeight="1" x14ac:dyDescent="0.25">
      <c r="A44" s="175" t="str">
        <f>LEFT(B44,3)</f>
        <v>480</v>
      </c>
      <c r="B44" s="13" t="s">
        <v>20645</v>
      </c>
      <c r="C44" s="152">
        <v>634.9</v>
      </c>
      <c r="D44" s="152">
        <v>382.09</v>
      </c>
      <c r="E44" s="152">
        <v>653.24</v>
      </c>
      <c r="F44" s="152">
        <v>434.9</v>
      </c>
      <c r="G44" s="152">
        <v>465.95</v>
      </c>
      <c r="H44" s="152">
        <v>277.47000000000003</v>
      </c>
      <c r="I44" s="152">
        <v>822.16</v>
      </c>
      <c r="J44" s="152">
        <v>1159.3499999999999</v>
      </c>
      <c r="K44" s="152">
        <v>936.28</v>
      </c>
      <c r="L44" s="152"/>
      <c r="M44" s="152"/>
      <c r="N44" s="152"/>
      <c r="O44" s="155"/>
      <c r="P44" s="28" t="str">
        <f t="shared" si="25"/>
        <v>480</v>
      </c>
      <c r="Q44" s="13" t="s">
        <v>20645</v>
      </c>
      <c r="R44" s="13">
        <f>C44</f>
        <v>634.9</v>
      </c>
      <c r="S44" s="13">
        <f t="shared" si="29"/>
        <v>1016.99</v>
      </c>
      <c r="T44" s="13">
        <f t="shared" si="29"/>
        <v>1670.23</v>
      </c>
      <c r="U44" s="13">
        <f t="shared" si="29"/>
        <v>2105.13</v>
      </c>
      <c r="V44" s="13">
        <f t="shared" si="29"/>
        <v>2571.08</v>
      </c>
      <c r="W44" s="13">
        <f t="shared" si="29"/>
        <v>2848.55</v>
      </c>
      <c r="X44" s="13">
        <f t="shared" si="29"/>
        <v>3670.71</v>
      </c>
      <c r="Y44" s="13">
        <f t="shared" si="29"/>
        <v>4830.0599999999995</v>
      </c>
      <c r="Z44" s="13">
        <f t="shared" si="29"/>
        <v>5766.3399999999992</v>
      </c>
      <c r="AA44" s="13">
        <f t="shared" si="29"/>
        <v>5766.3399999999992</v>
      </c>
      <c r="AB44" s="13">
        <f t="shared" si="29"/>
        <v>5766.3399999999992</v>
      </c>
      <c r="AC44" s="13">
        <f t="shared" si="29"/>
        <v>5766.3399999999992</v>
      </c>
    </row>
    <row r="45" spans="1:29" s="8" customFormat="1" ht="12.75" customHeight="1" x14ac:dyDescent="0.25">
      <c r="A45" s="175" t="str">
        <f>LEFT(B45,3)</f>
        <v>468</v>
      </c>
      <c r="B45" s="13" t="s">
        <v>20397</v>
      </c>
      <c r="C45" s="152">
        <v>154.33000000000001</v>
      </c>
      <c r="D45" s="152">
        <v>109.14</v>
      </c>
      <c r="E45" s="152">
        <v>65.959999999999994</v>
      </c>
      <c r="F45" s="152">
        <v>63.38</v>
      </c>
      <c r="G45" s="152">
        <v>49.3</v>
      </c>
      <c r="H45" s="152">
        <v>28.66</v>
      </c>
      <c r="I45" s="152">
        <v>104.41</v>
      </c>
      <c r="J45" s="152">
        <v>97.03</v>
      </c>
      <c r="K45" s="152">
        <v>27.35</v>
      </c>
      <c r="L45" s="152"/>
      <c r="M45" s="152"/>
      <c r="N45" s="152"/>
      <c r="O45" s="155"/>
      <c r="P45" s="28" t="str">
        <f>A45</f>
        <v>468</v>
      </c>
      <c r="Q45" s="13" t="s">
        <v>20397</v>
      </c>
      <c r="R45" s="13">
        <f>C45</f>
        <v>154.33000000000001</v>
      </c>
      <c r="S45" s="13">
        <f t="shared" si="24"/>
        <v>263.47000000000003</v>
      </c>
      <c r="T45" s="13">
        <f t="shared" si="24"/>
        <v>329.43</v>
      </c>
      <c r="U45" s="13">
        <f t="shared" si="24"/>
        <v>392.81</v>
      </c>
      <c r="V45" s="13">
        <f t="shared" si="24"/>
        <v>442.11</v>
      </c>
      <c r="W45" s="13">
        <f t="shared" si="24"/>
        <v>470.77000000000004</v>
      </c>
      <c r="X45" s="13">
        <f t="shared" si="24"/>
        <v>575.18000000000006</v>
      </c>
      <c r="Y45" s="13">
        <f t="shared" si="24"/>
        <v>672.21</v>
      </c>
      <c r="Z45" s="13">
        <f t="shared" si="24"/>
        <v>699.56000000000006</v>
      </c>
      <c r="AA45" s="13">
        <f t="shared" si="24"/>
        <v>699.56000000000006</v>
      </c>
      <c r="AB45" s="13">
        <f t="shared" si="24"/>
        <v>699.56000000000006</v>
      </c>
      <c r="AC45" s="13">
        <f t="shared" si="24"/>
        <v>699.56000000000006</v>
      </c>
    </row>
    <row r="46" spans="1:29" s="8" customFormat="1" ht="12.75" customHeight="1" x14ac:dyDescent="0.25">
      <c r="A46" s="12"/>
      <c r="B46" s="12" t="s">
        <v>33</v>
      </c>
      <c r="C46" s="153">
        <f t="shared" ref="C46:N46" si="30">SUM(C29:C45)</f>
        <v>50707.160000000011</v>
      </c>
      <c r="D46" s="153">
        <f t="shared" si="30"/>
        <v>50163.21</v>
      </c>
      <c r="E46" s="153">
        <f t="shared" si="30"/>
        <v>51644.679999999986</v>
      </c>
      <c r="F46" s="153">
        <f t="shared" si="30"/>
        <v>64800.46</v>
      </c>
      <c r="G46" s="153">
        <f t="shared" si="30"/>
        <v>54440.979999999996</v>
      </c>
      <c r="H46" s="153">
        <f t="shared" si="30"/>
        <v>21663.07</v>
      </c>
      <c r="I46" s="153">
        <f>SUM(I29:I45)</f>
        <v>54438.91</v>
      </c>
      <c r="J46" s="153">
        <f t="shared" si="30"/>
        <v>83227.009999999995</v>
      </c>
      <c r="K46" s="153">
        <f t="shared" si="30"/>
        <v>66849.030000000013</v>
      </c>
      <c r="L46" s="153">
        <f t="shared" si="30"/>
        <v>0</v>
      </c>
      <c r="M46" s="153">
        <f t="shared" si="30"/>
        <v>0</v>
      </c>
      <c r="N46" s="153">
        <f t="shared" si="30"/>
        <v>0</v>
      </c>
      <c r="O46" s="153"/>
      <c r="P46" s="12"/>
      <c r="Q46" s="12" t="s">
        <v>33</v>
      </c>
      <c r="R46" s="11">
        <f>SUM(R29:R45)</f>
        <v>50707.160000000011</v>
      </c>
      <c r="S46" s="11">
        <f>SUM(S29:S45)</f>
        <v>100870.36999999998</v>
      </c>
      <c r="T46" s="11">
        <f t="shared" ref="T46:AC46" si="31">SUM(T29:T45)</f>
        <v>152515.05000000002</v>
      </c>
      <c r="U46" s="11">
        <f t="shared" si="31"/>
        <v>217315.50999999995</v>
      </c>
      <c r="V46" s="11">
        <f t="shared" si="31"/>
        <v>271756.49</v>
      </c>
      <c r="W46" s="11">
        <f t="shared" si="31"/>
        <v>293419.55999999994</v>
      </c>
      <c r="X46" s="11">
        <f t="shared" si="31"/>
        <v>347858.47000000003</v>
      </c>
      <c r="Y46" s="11">
        <f t="shared" si="31"/>
        <v>431085.48</v>
      </c>
      <c r="Z46" s="11">
        <f t="shared" si="31"/>
        <v>497934.51000000013</v>
      </c>
      <c r="AA46" s="11">
        <f t="shared" si="31"/>
        <v>497934.51000000013</v>
      </c>
      <c r="AB46" s="11">
        <f t="shared" si="31"/>
        <v>497934.51000000013</v>
      </c>
      <c r="AC46" s="11">
        <f t="shared" si="31"/>
        <v>497934.51000000013</v>
      </c>
    </row>
    <row r="47" spans="1:29" s="8" customFormat="1" ht="12.75" customHeight="1" x14ac:dyDescent="0.25"/>
    <row r="48" spans="1:29" s="8" customFormat="1" ht="12.75" customHeight="1" thickBot="1" x14ac:dyDescent="0.3">
      <c r="A48" s="10"/>
      <c r="B48" s="10" t="s">
        <v>20</v>
      </c>
      <c r="C48" s="154">
        <f t="shared" ref="C48:N48" si="32">C26-C46</f>
        <v>-10757.990000000005</v>
      </c>
      <c r="D48" s="154">
        <f t="shared" si="32"/>
        <v>-12887.580000000002</v>
      </c>
      <c r="E48" s="154">
        <f t="shared" si="32"/>
        <v>-19251.889999999985</v>
      </c>
      <c r="F48" s="154">
        <f t="shared" si="32"/>
        <v>-34599.289999999994</v>
      </c>
      <c r="G48" s="154">
        <f t="shared" si="32"/>
        <v>-22256.819999999992</v>
      </c>
      <c r="H48" s="154">
        <f t="shared" si="32"/>
        <v>19720.75</v>
      </c>
      <c r="I48" s="154">
        <f t="shared" si="32"/>
        <v>-17623.589999999997</v>
      </c>
      <c r="J48" s="154">
        <f t="shared" si="32"/>
        <v>-27089.819999999992</v>
      </c>
      <c r="K48" s="154">
        <f t="shared" si="32"/>
        <v>-25923.990000000013</v>
      </c>
      <c r="L48" s="154">
        <f t="shared" si="32"/>
        <v>0</v>
      </c>
      <c r="M48" s="154">
        <f t="shared" si="32"/>
        <v>0</v>
      </c>
      <c r="N48" s="154">
        <f t="shared" si="32"/>
        <v>0</v>
      </c>
      <c r="O48" s="154"/>
      <c r="P48" s="10"/>
      <c r="Q48" s="10" t="s">
        <v>20</v>
      </c>
      <c r="R48" s="9">
        <f t="shared" ref="R48:AC48" si="33">R26-R46</f>
        <v>-10757.990000000005</v>
      </c>
      <c r="S48" s="9">
        <f t="shared" si="33"/>
        <v>-23645.569999999978</v>
      </c>
      <c r="T48" s="9">
        <f t="shared" si="33"/>
        <v>-42897.460000000021</v>
      </c>
      <c r="U48" s="9">
        <f t="shared" si="33"/>
        <v>-77496.749999999942</v>
      </c>
      <c r="V48" s="9">
        <f t="shared" si="33"/>
        <v>-99753.569999999978</v>
      </c>
      <c r="W48" s="9">
        <f t="shared" si="33"/>
        <v>-80032.819999999978</v>
      </c>
      <c r="X48" s="9">
        <f t="shared" si="33"/>
        <v>-97656.41</v>
      </c>
      <c r="Y48" s="9">
        <f t="shared" si="33"/>
        <v>-124746.22999999998</v>
      </c>
      <c r="Z48" s="9">
        <f t="shared" si="33"/>
        <v>-150670.22000000015</v>
      </c>
      <c r="AA48" s="9">
        <f t="shared" si="33"/>
        <v>-150670.22000000015</v>
      </c>
      <c r="AB48" s="9">
        <f t="shared" si="33"/>
        <v>-150670.22000000015</v>
      </c>
      <c r="AC48" s="9">
        <f t="shared" si="33"/>
        <v>-150670.22000000015</v>
      </c>
    </row>
    <row r="49" spans="1:29" s="8" customFormat="1" ht="12.75" customHeight="1" thickTop="1" x14ac:dyDescent="0.25">
      <c r="A49" s="75"/>
      <c r="B49" s="75"/>
      <c r="C49" s="174"/>
      <c r="D49" s="174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75"/>
      <c r="Q49" s="75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</row>
    <row r="50" spans="1:29" s="8" customFormat="1" ht="12.75" customHeight="1" x14ac:dyDescent="0.25">
      <c r="A50" s="1"/>
      <c r="B50" s="1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s="8" customFormat="1" ht="12.75" customHeight="1" x14ac:dyDescent="0.25">
      <c r="B51" s="27" t="s">
        <v>19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8"/>
      <c r="O51" s="148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</row>
    <row r="52" spans="1:29" s="8" customFormat="1" ht="12.75" customHeight="1" x14ac:dyDescent="0.25">
      <c r="B52" s="15" t="s">
        <v>20403</v>
      </c>
      <c r="C52" s="149"/>
      <c r="D52" s="149"/>
      <c r="E52" s="149"/>
      <c r="F52" s="149"/>
      <c r="G52" s="149"/>
      <c r="H52" s="149"/>
      <c r="I52" s="149"/>
      <c r="J52" s="149"/>
      <c r="K52" s="149"/>
      <c r="L52" s="149"/>
      <c r="M52" s="149"/>
      <c r="N52" s="149"/>
      <c r="O52" s="149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</row>
    <row r="53" spans="1:29" s="8" customFormat="1" ht="12.75" customHeight="1" x14ac:dyDescent="0.25">
      <c r="C53" s="958" t="s">
        <v>148</v>
      </c>
      <c r="D53" s="958"/>
      <c r="E53" s="958"/>
      <c r="F53" s="958"/>
      <c r="G53" s="958"/>
      <c r="H53" s="958"/>
      <c r="I53" s="958"/>
      <c r="J53" s="958"/>
      <c r="K53" s="958"/>
      <c r="L53" s="958"/>
      <c r="M53" s="958"/>
      <c r="N53" s="958"/>
      <c r="O53" s="524"/>
      <c r="R53" s="958" t="s">
        <v>148</v>
      </c>
      <c r="S53" s="958"/>
      <c r="T53" s="958"/>
      <c r="U53" s="958"/>
      <c r="V53" s="958"/>
      <c r="W53" s="958"/>
      <c r="X53" s="958"/>
      <c r="Y53" s="958"/>
      <c r="Z53" s="958"/>
      <c r="AA53" s="958"/>
      <c r="AB53" s="958"/>
      <c r="AC53" s="958"/>
    </row>
    <row r="54" spans="1:29" s="8" customFormat="1" ht="12.75" customHeight="1" x14ac:dyDescent="0.25">
      <c r="A54" s="15"/>
      <c r="B54" s="15"/>
      <c r="C54" s="150">
        <v>45108</v>
      </c>
      <c r="D54" s="150">
        <v>45139</v>
      </c>
      <c r="E54" s="150">
        <v>45170</v>
      </c>
      <c r="F54" s="150">
        <v>45200</v>
      </c>
      <c r="G54" s="150">
        <v>45231</v>
      </c>
      <c r="H54" s="150">
        <v>45261</v>
      </c>
      <c r="I54" s="150">
        <v>45292</v>
      </c>
      <c r="J54" s="150">
        <v>45323</v>
      </c>
      <c r="K54" s="150">
        <v>45352</v>
      </c>
      <c r="L54" s="150">
        <v>45383</v>
      </c>
      <c r="M54" s="150">
        <v>45413</v>
      </c>
      <c r="N54" s="150">
        <v>45444</v>
      </c>
      <c r="O54" s="150"/>
      <c r="P54" s="15"/>
      <c r="Q54" s="725"/>
      <c r="R54" s="150">
        <f t="shared" ref="R54:AC54" si="34">C54</f>
        <v>45108</v>
      </c>
      <c r="S54" s="150">
        <f t="shared" si="34"/>
        <v>45139</v>
      </c>
      <c r="T54" s="150">
        <f t="shared" si="34"/>
        <v>45170</v>
      </c>
      <c r="U54" s="150">
        <f t="shared" si="34"/>
        <v>45200</v>
      </c>
      <c r="V54" s="150">
        <f t="shared" si="34"/>
        <v>45231</v>
      </c>
      <c r="W54" s="150">
        <f t="shared" si="34"/>
        <v>45261</v>
      </c>
      <c r="X54" s="150">
        <f t="shared" si="34"/>
        <v>45292</v>
      </c>
      <c r="Y54" s="150">
        <f t="shared" si="34"/>
        <v>45323</v>
      </c>
      <c r="Z54" s="150">
        <f t="shared" si="34"/>
        <v>45352</v>
      </c>
      <c r="AA54" s="150">
        <f t="shared" si="34"/>
        <v>45383</v>
      </c>
      <c r="AB54" s="150">
        <f t="shared" si="34"/>
        <v>45413</v>
      </c>
      <c r="AC54" s="150">
        <f t="shared" si="34"/>
        <v>45444</v>
      </c>
    </row>
    <row r="55" spans="1:29" s="8" customFormat="1" ht="12.75" customHeight="1" x14ac:dyDescent="0.25"/>
    <row r="56" spans="1:29" s="8" customFormat="1" ht="12.75" customHeight="1" x14ac:dyDescent="0.25">
      <c r="A56" s="14"/>
      <c r="B56" s="14" t="s">
        <v>17</v>
      </c>
      <c r="P56" s="14"/>
      <c r="Q56" s="14" t="s">
        <v>17</v>
      </c>
    </row>
    <row r="57" spans="1:29" s="8" customFormat="1" ht="12.75" customHeight="1" x14ac:dyDescent="0.25"/>
    <row r="58" spans="1:29" s="8" customFormat="1" ht="12.75" customHeight="1" x14ac:dyDescent="0.25">
      <c r="A58" s="14"/>
      <c r="B58" s="14" t="s">
        <v>16</v>
      </c>
      <c r="P58" s="14"/>
      <c r="Q58" s="14" t="s">
        <v>16</v>
      </c>
    </row>
    <row r="59" spans="1:29" s="8" customFormat="1" ht="12.75" customHeight="1" x14ac:dyDescent="0.25">
      <c r="A59" s="13" t="s">
        <v>20398</v>
      </c>
      <c r="B59" s="13" t="s">
        <v>20398</v>
      </c>
      <c r="C59" s="152">
        <v>72482.22</v>
      </c>
      <c r="D59" s="152">
        <v>102807.35</v>
      </c>
      <c r="E59" s="152">
        <v>107719.29</v>
      </c>
      <c r="F59" s="152">
        <v>244417.88</v>
      </c>
      <c r="G59" s="152">
        <v>133778.97</v>
      </c>
      <c r="H59" s="152">
        <v>122911.31</v>
      </c>
      <c r="I59" s="152">
        <v>161442.42000000001</v>
      </c>
      <c r="J59" s="152">
        <v>64398.21</v>
      </c>
      <c r="K59" s="152">
        <v>71685.649999999994</v>
      </c>
      <c r="L59" s="152"/>
      <c r="M59" s="152"/>
      <c r="N59" s="152"/>
      <c r="O59" s="155"/>
      <c r="P59" s="28" t="str">
        <f>A59</f>
        <v xml:space="preserve">   Listsure Retail Finance - Funding Acct</v>
      </c>
      <c r="Q59" s="13" t="str">
        <f>B59</f>
        <v xml:space="preserve">   Listsure Retail Finance - Funding Acct</v>
      </c>
      <c r="R59" s="13">
        <f>C59</f>
        <v>72482.22</v>
      </c>
      <c r="S59" s="13">
        <f t="shared" ref="S59:AC59" si="35">IF(D59="",R59,D59)</f>
        <v>102807.35</v>
      </c>
      <c r="T59" s="13">
        <f t="shared" si="35"/>
        <v>107719.29</v>
      </c>
      <c r="U59" s="13">
        <f t="shared" si="35"/>
        <v>244417.88</v>
      </c>
      <c r="V59" s="13">
        <f t="shared" si="35"/>
        <v>133778.97</v>
      </c>
      <c r="W59" s="13">
        <f t="shared" si="35"/>
        <v>122911.31</v>
      </c>
      <c r="X59" s="13">
        <f t="shared" si="35"/>
        <v>161442.42000000001</v>
      </c>
      <c r="Y59" s="13">
        <f t="shared" si="35"/>
        <v>64398.21</v>
      </c>
      <c r="Z59" s="13">
        <f t="shared" si="35"/>
        <v>71685.649999999994</v>
      </c>
      <c r="AA59" s="13">
        <f t="shared" si="35"/>
        <v>71685.649999999994</v>
      </c>
      <c r="AB59" s="13">
        <f t="shared" si="35"/>
        <v>71685.649999999994</v>
      </c>
      <c r="AC59" s="13">
        <f t="shared" si="35"/>
        <v>71685.649999999994</v>
      </c>
    </row>
    <row r="60" spans="1:29" s="8" customFormat="1" ht="12.75" customHeight="1" x14ac:dyDescent="0.25">
      <c r="A60" s="12"/>
      <c r="B60" s="12" t="s">
        <v>14</v>
      </c>
      <c r="C60" s="153">
        <f t="shared" ref="C60:N60" si="36">SUM(C59:C59)</f>
        <v>72482.22</v>
      </c>
      <c r="D60" s="153">
        <f t="shared" si="36"/>
        <v>102807.35</v>
      </c>
      <c r="E60" s="153">
        <f t="shared" si="36"/>
        <v>107719.29</v>
      </c>
      <c r="F60" s="153">
        <f t="shared" si="36"/>
        <v>244417.88</v>
      </c>
      <c r="G60" s="153">
        <f t="shared" si="36"/>
        <v>133778.97</v>
      </c>
      <c r="H60" s="153">
        <f t="shared" si="36"/>
        <v>122911.31</v>
      </c>
      <c r="I60" s="153">
        <f t="shared" si="36"/>
        <v>161442.42000000001</v>
      </c>
      <c r="J60" s="153">
        <f t="shared" si="36"/>
        <v>64398.21</v>
      </c>
      <c r="K60" s="153">
        <f t="shared" si="36"/>
        <v>71685.649999999994</v>
      </c>
      <c r="L60" s="153">
        <f t="shared" si="36"/>
        <v>0</v>
      </c>
      <c r="M60" s="153">
        <f t="shared" si="36"/>
        <v>0</v>
      </c>
      <c r="N60" s="153">
        <f t="shared" si="36"/>
        <v>0</v>
      </c>
      <c r="O60" s="153"/>
      <c r="P60" s="12"/>
      <c r="Q60" s="12" t="s">
        <v>14</v>
      </c>
      <c r="R60" s="11">
        <f t="shared" ref="R60:AC60" si="37">SUM(R59:R59)</f>
        <v>72482.22</v>
      </c>
      <c r="S60" s="11">
        <f t="shared" si="37"/>
        <v>102807.35</v>
      </c>
      <c r="T60" s="11">
        <f t="shared" si="37"/>
        <v>107719.29</v>
      </c>
      <c r="U60" s="11">
        <f t="shared" si="37"/>
        <v>244417.88</v>
      </c>
      <c r="V60" s="11">
        <f t="shared" si="37"/>
        <v>133778.97</v>
      </c>
      <c r="W60" s="11">
        <f t="shared" si="37"/>
        <v>122911.31</v>
      </c>
      <c r="X60" s="11">
        <f t="shared" si="37"/>
        <v>161442.42000000001</v>
      </c>
      <c r="Y60" s="11">
        <f t="shared" si="37"/>
        <v>64398.21</v>
      </c>
      <c r="Z60" s="11">
        <f t="shared" si="37"/>
        <v>71685.649999999994</v>
      </c>
      <c r="AA60" s="11">
        <f t="shared" si="37"/>
        <v>71685.649999999994</v>
      </c>
      <c r="AB60" s="11">
        <f t="shared" si="37"/>
        <v>71685.649999999994</v>
      </c>
      <c r="AC60" s="11">
        <f t="shared" si="37"/>
        <v>71685.649999999994</v>
      </c>
    </row>
    <row r="61" spans="1:29" s="8" customFormat="1" ht="12.75" customHeight="1" x14ac:dyDescent="0.25"/>
    <row r="62" spans="1:29" s="8" customFormat="1" ht="12.75" customHeight="1" x14ac:dyDescent="0.25">
      <c r="A62" s="14"/>
      <c r="B62" s="14" t="s">
        <v>13</v>
      </c>
      <c r="P62" s="14"/>
      <c r="Q62" s="14" t="s">
        <v>13</v>
      </c>
    </row>
    <row r="63" spans="1:29" s="8" customFormat="1" ht="12.75" customHeight="1" x14ac:dyDescent="0.25">
      <c r="A63" s="28" t="str">
        <f>MID(B63,4,3)</f>
        <v>610</v>
      </c>
      <c r="B63" s="13" t="s">
        <v>18748</v>
      </c>
      <c r="C63" s="152">
        <v>506045.59</v>
      </c>
      <c r="D63" s="152">
        <v>632478.87</v>
      </c>
      <c r="E63" s="152">
        <v>669795.61</v>
      </c>
      <c r="F63" s="152">
        <v>594825.74</v>
      </c>
      <c r="G63" s="152">
        <v>533391.22</v>
      </c>
      <c r="H63" s="152">
        <v>696440.86</v>
      </c>
      <c r="I63" s="152">
        <v>601585.73</v>
      </c>
      <c r="J63" s="152">
        <v>782037.36</v>
      </c>
      <c r="K63" s="152">
        <v>900524.01</v>
      </c>
      <c r="L63" s="152"/>
      <c r="M63" s="152"/>
      <c r="N63" s="152"/>
      <c r="O63" s="155"/>
      <c r="P63" s="28" t="str">
        <f>A63</f>
        <v>610</v>
      </c>
      <c r="Q63" s="13" t="s">
        <v>18748</v>
      </c>
      <c r="R63" s="13">
        <f>C63</f>
        <v>506045.59</v>
      </c>
      <c r="S63" s="13">
        <f t="shared" ref="S63:AC65" si="38">IF(D63="",R63,D63)</f>
        <v>632478.87</v>
      </c>
      <c r="T63" s="13">
        <f t="shared" si="38"/>
        <v>669795.61</v>
      </c>
      <c r="U63" s="13">
        <f t="shared" si="38"/>
        <v>594825.74</v>
      </c>
      <c r="V63" s="13">
        <f t="shared" si="38"/>
        <v>533391.22</v>
      </c>
      <c r="W63" s="13">
        <f t="shared" si="38"/>
        <v>696440.86</v>
      </c>
      <c r="X63" s="13">
        <f t="shared" si="38"/>
        <v>601585.73</v>
      </c>
      <c r="Y63" s="13">
        <f t="shared" si="38"/>
        <v>782037.36</v>
      </c>
      <c r="Z63" s="13">
        <f t="shared" si="38"/>
        <v>900524.01</v>
      </c>
      <c r="AA63" s="13">
        <f t="shared" si="38"/>
        <v>900524.01</v>
      </c>
      <c r="AB63" s="13">
        <f t="shared" si="38"/>
        <v>900524.01</v>
      </c>
      <c r="AC63" s="13">
        <f t="shared" si="38"/>
        <v>900524.01</v>
      </c>
    </row>
    <row r="64" spans="1:29" s="8" customFormat="1" ht="12.75" customHeight="1" x14ac:dyDescent="0.25">
      <c r="A64" s="28" t="str">
        <f>MID(B64,4,3)</f>
        <v>615</v>
      </c>
      <c r="B64" s="13" t="s">
        <v>20399</v>
      </c>
      <c r="C64" s="152">
        <v>893787.89</v>
      </c>
      <c r="D64" s="152">
        <v>913256.69</v>
      </c>
      <c r="E64" s="152">
        <v>1014776.68</v>
      </c>
      <c r="F64" s="152">
        <v>1299003.78</v>
      </c>
      <c r="G64" s="152">
        <v>1476751.52</v>
      </c>
      <c r="H64" s="152">
        <v>1115405.79</v>
      </c>
      <c r="I64" s="152">
        <v>1271463.55</v>
      </c>
      <c r="J64" s="152">
        <v>1389808.52</v>
      </c>
      <c r="K64" s="152">
        <v>1550140.69</v>
      </c>
      <c r="L64" s="152"/>
      <c r="M64" s="152"/>
      <c r="N64" s="152"/>
      <c r="O64" s="155"/>
      <c r="P64" s="28" t="str">
        <f>A64</f>
        <v>615</v>
      </c>
      <c r="Q64" s="13" t="s">
        <v>20399</v>
      </c>
      <c r="R64" s="13">
        <f>C64</f>
        <v>893787.89</v>
      </c>
      <c r="S64" s="13">
        <f t="shared" si="38"/>
        <v>913256.69</v>
      </c>
      <c r="T64" s="13">
        <f t="shared" si="38"/>
        <v>1014776.68</v>
      </c>
      <c r="U64" s="13">
        <f t="shared" si="38"/>
        <v>1299003.78</v>
      </c>
      <c r="V64" s="13">
        <f t="shared" si="38"/>
        <v>1476751.52</v>
      </c>
      <c r="W64" s="13">
        <f t="shared" si="38"/>
        <v>1115405.79</v>
      </c>
      <c r="X64" s="13">
        <f t="shared" si="38"/>
        <v>1271463.55</v>
      </c>
      <c r="Y64" s="13">
        <f t="shared" si="38"/>
        <v>1389808.52</v>
      </c>
      <c r="Z64" s="13">
        <f t="shared" si="38"/>
        <v>1550140.69</v>
      </c>
      <c r="AA64" s="13">
        <f t="shared" si="38"/>
        <v>1550140.69</v>
      </c>
      <c r="AB64" s="13">
        <f t="shared" si="38"/>
        <v>1550140.69</v>
      </c>
      <c r="AC64" s="13">
        <f t="shared" si="38"/>
        <v>1550140.69</v>
      </c>
    </row>
    <row r="65" spans="1:29" s="8" customFormat="1" ht="12.75" customHeight="1" x14ac:dyDescent="0.25">
      <c r="A65" s="28" t="str">
        <f>MID(B65,4,3)</f>
        <v>621</v>
      </c>
      <c r="B65" s="13" t="s">
        <v>20400</v>
      </c>
      <c r="C65" s="152">
        <v>70566.5</v>
      </c>
      <c r="D65" s="152">
        <v>77045.490000000005</v>
      </c>
      <c r="E65" s="152">
        <v>59052.5</v>
      </c>
      <c r="F65" s="152">
        <v>44788.5</v>
      </c>
      <c r="G65" s="152">
        <v>44062.5</v>
      </c>
      <c r="H65" s="152">
        <v>52897.5</v>
      </c>
      <c r="I65" s="152">
        <v>59254.38</v>
      </c>
      <c r="J65" s="152">
        <v>87762.38</v>
      </c>
      <c r="K65" s="152">
        <v>82916.38</v>
      </c>
      <c r="L65" s="152"/>
      <c r="M65" s="152"/>
      <c r="N65" s="152"/>
      <c r="O65" s="155"/>
      <c r="P65" s="28" t="str">
        <f>A65</f>
        <v>621</v>
      </c>
      <c r="Q65" s="13" t="s">
        <v>20400</v>
      </c>
      <c r="R65" s="13">
        <f>C65</f>
        <v>70566.5</v>
      </c>
      <c r="S65" s="13">
        <f t="shared" si="38"/>
        <v>77045.490000000005</v>
      </c>
      <c r="T65" s="13">
        <f t="shared" si="38"/>
        <v>59052.5</v>
      </c>
      <c r="U65" s="13">
        <f t="shared" si="38"/>
        <v>44788.5</v>
      </c>
      <c r="V65" s="13">
        <f t="shared" si="38"/>
        <v>44062.5</v>
      </c>
      <c r="W65" s="13">
        <f t="shared" si="38"/>
        <v>52897.5</v>
      </c>
      <c r="X65" s="13">
        <f t="shared" si="38"/>
        <v>59254.38</v>
      </c>
      <c r="Y65" s="13">
        <f t="shared" si="38"/>
        <v>87762.38</v>
      </c>
      <c r="Z65" s="13">
        <f t="shared" si="38"/>
        <v>82916.38</v>
      </c>
      <c r="AA65" s="13">
        <f t="shared" si="38"/>
        <v>82916.38</v>
      </c>
      <c r="AB65" s="13">
        <f t="shared" si="38"/>
        <v>82916.38</v>
      </c>
      <c r="AC65" s="13">
        <f t="shared" si="38"/>
        <v>82916.38</v>
      </c>
    </row>
    <row r="66" spans="1:29" s="8" customFormat="1" ht="12.75" customHeight="1" x14ac:dyDescent="0.25">
      <c r="A66" s="12"/>
      <c r="B66" s="12" t="s">
        <v>11</v>
      </c>
      <c r="C66" s="153">
        <f>SUM(C63:C65)</f>
        <v>1470399.98</v>
      </c>
      <c r="D66" s="153">
        <f t="shared" ref="D66:N66" si="39">SUM(D63:D65)</f>
        <v>1622781.05</v>
      </c>
      <c r="E66" s="153">
        <f t="shared" si="39"/>
        <v>1743624.79</v>
      </c>
      <c r="F66" s="153">
        <f t="shared" si="39"/>
        <v>1938618.02</v>
      </c>
      <c r="G66" s="153">
        <f t="shared" si="39"/>
        <v>2054205.24</v>
      </c>
      <c r="H66" s="153">
        <f t="shared" si="39"/>
        <v>1864744.15</v>
      </c>
      <c r="I66" s="153">
        <f t="shared" si="39"/>
        <v>1932303.66</v>
      </c>
      <c r="J66" s="153">
        <f t="shared" si="39"/>
        <v>2259608.2599999998</v>
      </c>
      <c r="K66" s="153">
        <f t="shared" si="39"/>
        <v>2533581.08</v>
      </c>
      <c r="L66" s="153">
        <f t="shared" si="39"/>
        <v>0</v>
      </c>
      <c r="M66" s="153">
        <f t="shared" si="39"/>
        <v>0</v>
      </c>
      <c r="N66" s="153">
        <f t="shared" si="39"/>
        <v>0</v>
      </c>
      <c r="O66" s="153"/>
      <c r="P66" s="12"/>
      <c r="Q66" s="12" t="s">
        <v>11</v>
      </c>
      <c r="R66" s="11">
        <f>SUM(R63:R65)</f>
        <v>1470399.98</v>
      </c>
      <c r="S66" s="11">
        <f t="shared" ref="S66:AC66" si="40">SUM(S63:S65)</f>
        <v>1622781.05</v>
      </c>
      <c r="T66" s="11">
        <f t="shared" si="40"/>
        <v>1743624.79</v>
      </c>
      <c r="U66" s="11">
        <f t="shared" si="40"/>
        <v>1938618.02</v>
      </c>
      <c r="V66" s="11">
        <f t="shared" si="40"/>
        <v>2054205.24</v>
      </c>
      <c r="W66" s="11">
        <f t="shared" si="40"/>
        <v>1864744.15</v>
      </c>
      <c r="X66" s="11">
        <f t="shared" si="40"/>
        <v>1932303.66</v>
      </c>
      <c r="Y66" s="11">
        <f t="shared" si="40"/>
        <v>2259608.2599999998</v>
      </c>
      <c r="Z66" s="11">
        <f t="shared" si="40"/>
        <v>2533581.08</v>
      </c>
      <c r="AA66" s="11">
        <f t="shared" si="40"/>
        <v>2533581.08</v>
      </c>
      <c r="AB66" s="11">
        <f t="shared" si="40"/>
        <v>2533581.08</v>
      </c>
      <c r="AC66" s="11">
        <f t="shared" si="40"/>
        <v>2533581.08</v>
      </c>
    </row>
    <row r="67" spans="1:29" s="8" customFormat="1" ht="12.75" customHeight="1" x14ac:dyDescent="0.25"/>
    <row r="68" spans="1:29" s="8" customFormat="1" ht="12.75" customHeight="1" thickBot="1" x14ac:dyDescent="0.3">
      <c r="A68" s="10"/>
      <c r="B68" s="10" t="s">
        <v>10</v>
      </c>
      <c r="C68" s="154">
        <f>(0+(0)+(C60)+(C66))-(0)</f>
        <v>1542882.2</v>
      </c>
      <c r="D68" s="154">
        <f t="shared" ref="D68:N68" si="41">(0+(0)+(D60)+(D66))-(0)</f>
        <v>1725588.4000000001</v>
      </c>
      <c r="E68" s="154">
        <f t="shared" si="41"/>
        <v>1851344.08</v>
      </c>
      <c r="F68" s="154">
        <f t="shared" si="41"/>
        <v>2183035.9</v>
      </c>
      <c r="G68" s="154">
        <f>(0+(0)+(G60)+(G66))-(0)</f>
        <v>2187984.21</v>
      </c>
      <c r="H68" s="154">
        <f t="shared" si="41"/>
        <v>1987655.46</v>
      </c>
      <c r="I68" s="154">
        <f t="shared" si="41"/>
        <v>2093746.0799999998</v>
      </c>
      <c r="J68" s="154">
        <f t="shared" si="41"/>
        <v>2324006.4699999997</v>
      </c>
      <c r="K68" s="154">
        <f t="shared" si="41"/>
        <v>2605266.73</v>
      </c>
      <c r="L68" s="154">
        <f t="shared" si="41"/>
        <v>0</v>
      </c>
      <c r="M68" s="154">
        <f t="shared" si="41"/>
        <v>0</v>
      </c>
      <c r="N68" s="154">
        <f t="shared" si="41"/>
        <v>0</v>
      </c>
      <c r="O68" s="154"/>
      <c r="P68" s="10"/>
      <c r="Q68" s="10" t="s">
        <v>10</v>
      </c>
      <c r="R68" s="9">
        <f t="shared" ref="R68:AC68" si="42">(0+(0)+(R60)+(R66))-(0)</f>
        <v>1542882.2</v>
      </c>
      <c r="S68" s="9">
        <f t="shared" si="42"/>
        <v>1725588.4000000001</v>
      </c>
      <c r="T68" s="9">
        <f t="shared" si="42"/>
        <v>1851344.08</v>
      </c>
      <c r="U68" s="9">
        <f t="shared" si="42"/>
        <v>2183035.9</v>
      </c>
      <c r="V68" s="9">
        <f t="shared" si="42"/>
        <v>2187984.21</v>
      </c>
      <c r="W68" s="9">
        <f t="shared" si="42"/>
        <v>1987655.46</v>
      </c>
      <c r="X68" s="9">
        <f t="shared" si="42"/>
        <v>2093746.0799999998</v>
      </c>
      <c r="Y68" s="9">
        <f t="shared" si="42"/>
        <v>2324006.4699999997</v>
      </c>
      <c r="Z68" s="9">
        <f t="shared" si="42"/>
        <v>2605266.73</v>
      </c>
      <c r="AA68" s="9">
        <f t="shared" si="42"/>
        <v>2605266.73</v>
      </c>
      <c r="AB68" s="9">
        <f t="shared" si="42"/>
        <v>2605266.73</v>
      </c>
      <c r="AC68" s="9">
        <f t="shared" si="42"/>
        <v>2605266.73</v>
      </c>
    </row>
    <row r="69" spans="1:29" s="8" customFormat="1" ht="12.75" customHeight="1" thickTop="1" x14ac:dyDescent="0.25"/>
    <row r="70" spans="1:29" s="8" customFormat="1" ht="12.75" customHeight="1" x14ac:dyDescent="0.25">
      <c r="A70" s="14"/>
      <c r="B70" s="14" t="s">
        <v>9</v>
      </c>
      <c r="P70" s="14"/>
      <c r="Q70" s="14" t="s">
        <v>9</v>
      </c>
    </row>
    <row r="71" spans="1:29" s="8" customFormat="1" ht="12.75" customHeight="1" x14ac:dyDescent="0.25"/>
    <row r="72" spans="1:29" s="8" customFormat="1" ht="12.75" customHeight="1" x14ac:dyDescent="0.25">
      <c r="A72" s="14"/>
      <c r="B72" s="14" t="s">
        <v>8</v>
      </c>
      <c r="P72" s="14"/>
      <c r="Q72" s="14" t="s">
        <v>8</v>
      </c>
    </row>
    <row r="73" spans="1:29" s="8" customFormat="1" ht="12.75" customHeight="1" x14ac:dyDescent="0.25">
      <c r="A73" s="28" t="str">
        <f t="shared" ref="A73:A84" si="43">MID(B73,4,3)</f>
        <v>800</v>
      </c>
      <c r="B73" s="13" t="s">
        <v>91</v>
      </c>
      <c r="C73" s="152">
        <v>6090.4</v>
      </c>
      <c r="D73" s="152">
        <v>9558.2099999999991</v>
      </c>
      <c r="E73" s="152">
        <v>0</v>
      </c>
      <c r="F73" s="152">
        <v>141487.41</v>
      </c>
      <c r="G73" s="152">
        <v>1263.2</v>
      </c>
      <c r="H73" s="152">
        <v>8177.01</v>
      </c>
      <c r="I73" s="152">
        <v>11116.84</v>
      </c>
      <c r="J73" s="152">
        <v>0</v>
      </c>
      <c r="K73" s="152">
        <v>7096.14</v>
      </c>
      <c r="L73" s="152"/>
      <c r="M73" s="152"/>
      <c r="N73" s="152"/>
      <c r="O73" s="155"/>
      <c r="P73" s="28" t="str">
        <f t="shared" ref="P73:R84" si="44">A73</f>
        <v>800</v>
      </c>
      <c r="Q73" s="13" t="str">
        <f t="shared" si="44"/>
        <v xml:space="preserve">   800 - Accounts Payable</v>
      </c>
      <c r="R73" s="13">
        <f t="shared" si="44"/>
        <v>6090.4</v>
      </c>
      <c r="S73" s="13">
        <f t="shared" ref="S73:AC85" si="45">IF(D73="",R73,D73)</f>
        <v>9558.2099999999991</v>
      </c>
      <c r="T73" s="13">
        <f t="shared" si="45"/>
        <v>0</v>
      </c>
      <c r="U73" s="13">
        <f t="shared" si="45"/>
        <v>141487.41</v>
      </c>
      <c r="V73" s="13">
        <f t="shared" si="45"/>
        <v>1263.2</v>
      </c>
      <c r="W73" s="13">
        <f t="shared" si="45"/>
        <v>8177.01</v>
      </c>
      <c r="X73" s="13">
        <f t="shared" si="45"/>
        <v>11116.84</v>
      </c>
      <c r="Y73" s="13">
        <f t="shared" si="45"/>
        <v>0</v>
      </c>
      <c r="Z73" s="13">
        <f t="shared" si="45"/>
        <v>7096.14</v>
      </c>
      <c r="AA73" s="13">
        <f t="shared" si="45"/>
        <v>7096.14</v>
      </c>
      <c r="AB73" s="13">
        <f t="shared" si="45"/>
        <v>7096.14</v>
      </c>
      <c r="AC73" s="13">
        <f t="shared" si="45"/>
        <v>7096.14</v>
      </c>
    </row>
    <row r="74" spans="1:29" s="8" customFormat="1" ht="12.75" customHeight="1" x14ac:dyDescent="0.25">
      <c r="A74" s="28" t="str">
        <f t="shared" si="43"/>
        <v>820</v>
      </c>
      <c r="B74" s="13" t="s">
        <v>89</v>
      </c>
      <c r="C74" s="152">
        <v>3.54</v>
      </c>
      <c r="D74" s="152">
        <v>167.12</v>
      </c>
      <c r="E74" s="152">
        <v>-8.4</v>
      </c>
      <c r="F74" s="152">
        <v>9.36</v>
      </c>
      <c r="G74" s="152">
        <v>1.67</v>
      </c>
      <c r="H74" s="152">
        <v>0.49</v>
      </c>
      <c r="I74" s="152">
        <v>19.600000000000001</v>
      </c>
      <c r="J74" s="152">
        <v>4.03</v>
      </c>
      <c r="K74" s="152">
        <v>40.46</v>
      </c>
      <c r="L74" s="152"/>
      <c r="M74" s="152"/>
      <c r="N74" s="152"/>
      <c r="O74" s="155"/>
      <c r="P74" s="28" t="str">
        <f t="shared" si="44"/>
        <v>820</v>
      </c>
      <c r="Q74" s="13" t="s">
        <v>89</v>
      </c>
      <c r="R74" s="13">
        <f t="shared" ref="R74:R79" si="46">C74</f>
        <v>3.54</v>
      </c>
      <c r="S74" s="13">
        <f t="shared" ref="S74:AC74" si="47">IF(D74="",R74,D74)</f>
        <v>167.12</v>
      </c>
      <c r="T74" s="13">
        <f t="shared" si="47"/>
        <v>-8.4</v>
      </c>
      <c r="U74" s="13">
        <f t="shared" si="47"/>
        <v>9.36</v>
      </c>
      <c r="V74" s="13">
        <f t="shared" si="47"/>
        <v>1.67</v>
      </c>
      <c r="W74" s="13">
        <f t="shared" si="47"/>
        <v>0.49</v>
      </c>
      <c r="X74" s="13">
        <f t="shared" si="47"/>
        <v>19.600000000000001</v>
      </c>
      <c r="Y74" s="13">
        <f t="shared" si="47"/>
        <v>4.03</v>
      </c>
      <c r="Z74" s="13">
        <f t="shared" si="47"/>
        <v>40.46</v>
      </c>
      <c r="AA74" s="13">
        <f t="shared" si="47"/>
        <v>40.46</v>
      </c>
      <c r="AB74" s="13">
        <f t="shared" si="47"/>
        <v>40.46</v>
      </c>
      <c r="AC74" s="13">
        <f t="shared" si="47"/>
        <v>40.46</v>
      </c>
    </row>
    <row r="75" spans="1:29" s="8" customFormat="1" ht="12.75" customHeight="1" x14ac:dyDescent="0.25">
      <c r="A75" s="28" t="str">
        <f t="shared" si="43"/>
        <v>857</v>
      </c>
      <c r="B75" s="13" t="s">
        <v>86</v>
      </c>
      <c r="C75" s="152">
        <v>1554468.58</v>
      </c>
      <c r="D75" s="152">
        <v>1754468.58</v>
      </c>
      <c r="E75" s="152">
        <v>1894468.58</v>
      </c>
      <c r="F75" s="152">
        <v>2124468.58</v>
      </c>
      <c r="G75" s="152">
        <v>2259468.58</v>
      </c>
      <c r="H75" s="152">
        <v>2044468.58</v>
      </c>
      <c r="I75" s="152">
        <v>2144468.58</v>
      </c>
      <c r="J75" s="152">
        <v>2363579.29</v>
      </c>
      <c r="K75" s="152">
        <v>2553579.29</v>
      </c>
      <c r="L75" s="152"/>
      <c r="M75" s="152"/>
      <c r="N75" s="152"/>
      <c r="O75" s="155"/>
      <c r="P75" s="28" t="str">
        <f t="shared" si="44"/>
        <v>857</v>
      </c>
      <c r="Q75" s="13" t="str">
        <f t="shared" si="44"/>
        <v xml:space="preserve">   857 - Interco - ListSure Finance</v>
      </c>
      <c r="R75" s="13">
        <f t="shared" si="46"/>
        <v>1554468.58</v>
      </c>
      <c r="S75" s="13">
        <f>IF(D75="",R75,D75)</f>
        <v>1754468.58</v>
      </c>
      <c r="T75" s="13">
        <f t="shared" si="45"/>
        <v>1894468.58</v>
      </c>
      <c r="U75" s="13">
        <f t="shared" si="45"/>
        <v>2124468.58</v>
      </c>
      <c r="V75" s="13">
        <f t="shared" si="45"/>
        <v>2259468.58</v>
      </c>
      <c r="W75" s="13">
        <f t="shared" si="45"/>
        <v>2044468.58</v>
      </c>
      <c r="X75" s="13">
        <f t="shared" si="45"/>
        <v>2144468.58</v>
      </c>
      <c r="Y75" s="13">
        <f t="shared" si="45"/>
        <v>2363579.29</v>
      </c>
      <c r="Z75" s="13">
        <f t="shared" si="45"/>
        <v>2553579.29</v>
      </c>
      <c r="AA75" s="13">
        <f t="shared" si="45"/>
        <v>2553579.29</v>
      </c>
      <c r="AB75" s="13">
        <f t="shared" si="45"/>
        <v>2553579.29</v>
      </c>
      <c r="AC75" s="13">
        <f t="shared" si="45"/>
        <v>2553579.29</v>
      </c>
    </row>
    <row r="76" spans="1:29" s="8" customFormat="1" ht="12.75" customHeight="1" x14ac:dyDescent="0.25">
      <c r="A76" s="28" t="str">
        <f t="shared" si="43"/>
        <v>855</v>
      </c>
      <c r="B76" s="13" t="s">
        <v>98</v>
      </c>
      <c r="C76" s="152">
        <v>120.96</v>
      </c>
      <c r="D76" s="152">
        <v>159.21</v>
      </c>
      <c r="E76" s="152">
        <v>193.21</v>
      </c>
      <c r="F76" s="152">
        <v>224.66</v>
      </c>
      <c r="G76" s="152">
        <v>237.76</v>
      </c>
      <c r="H76" s="152">
        <v>248.81</v>
      </c>
      <c r="I76" s="152">
        <v>253.91</v>
      </c>
      <c r="J76" s="152">
        <v>292.16000000000003</v>
      </c>
      <c r="K76" s="152">
        <v>114861.36</v>
      </c>
      <c r="L76" s="152"/>
      <c r="M76" s="152"/>
      <c r="N76" s="152"/>
      <c r="O76" s="155"/>
      <c r="P76" s="28" t="str">
        <f t="shared" si="44"/>
        <v>855</v>
      </c>
      <c r="Q76" s="13" t="s">
        <v>98</v>
      </c>
      <c r="R76" s="13">
        <f t="shared" si="46"/>
        <v>120.96</v>
      </c>
      <c r="S76" s="13">
        <f t="shared" ref="S76:U76" si="48">D76</f>
        <v>159.21</v>
      </c>
      <c r="T76" s="13">
        <f t="shared" si="48"/>
        <v>193.21</v>
      </c>
      <c r="U76" s="13">
        <f t="shared" si="48"/>
        <v>224.66</v>
      </c>
      <c r="V76" s="13">
        <f t="shared" si="45"/>
        <v>237.76</v>
      </c>
      <c r="W76" s="13">
        <f t="shared" si="45"/>
        <v>248.81</v>
      </c>
      <c r="X76" s="13">
        <f t="shared" ref="X76" si="49">IF(I76="",W76,I76)</f>
        <v>253.91</v>
      </c>
      <c r="Y76" s="13">
        <f t="shared" ref="Y76" si="50">IF(J76="",X76,J76)</f>
        <v>292.16000000000003</v>
      </c>
      <c r="Z76" s="13">
        <f t="shared" ref="Z76" si="51">IF(K76="",Y76,K76)</f>
        <v>114861.36</v>
      </c>
      <c r="AA76" s="13">
        <f t="shared" ref="AA76" si="52">IF(L76="",Z76,L76)</f>
        <v>114861.36</v>
      </c>
      <c r="AB76" s="13">
        <f t="shared" ref="AB76" si="53">IF(M76="",AA76,M76)</f>
        <v>114861.36</v>
      </c>
      <c r="AC76" s="13">
        <f t="shared" ref="AC76" si="54">IF(N76="",AB76,N76)</f>
        <v>114861.36</v>
      </c>
    </row>
    <row r="77" spans="1:29" s="8" customFormat="1" ht="12.6" customHeight="1" x14ac:dyDescent="0.25">
      <c r="A77" s="28" t="str">
        <f t="shared" si="43"/>
        <v>882</v>
      </c>
      <c r="B77" s="13" t="s">
        <v>20646</v>
      </c>
      <c r="C77" s="152">
        <v>504863.95</v>
      </c>
      <c r="D77" s="152">
        <v>656962.01</v>
      </c>
      <c r="E77" s="152">
        <v>799408.14</v>
      </c>
      <c r="F77" s="152">
        <v>948666.6</v>
      </c>
      <c r="G77" s="152">
        <v>1059872.3500000001</v>
      </c>
      <c r="H77" s="152">
        <v>1099605.3500000001</v>
      </c>
      <c r="I77" s="152">
        <v>1254465.3700000001</v>
      </c>
      <c r="J77" s="152">
        <v>1486278.64</v>
      </c>
      <c r="K77" s="152">
        <v>1657845.72</v>
      </c>
      <c r="L77" s="152"/>
      <c r="M77" s="152"/>
      <c r="N77" s="152"/>
      <c r="O77" s="155"/>
      <c r="P77" s="28" t="str">
        <f t="shared" si="44"/>
        <v>882</v>
      </c>
      <c r="Q77" s="13" t="s">
        <v>20646</v>
      </c>
      <c r="R77" s="13">
        <f t="shared" si="46"/>
        <v>504863.95</v>
      </c>
      <c r="S77" s="13">
        <f t="shared" ref="S77:AC78" si="55">IF(D77="",R77,D77)</f>
        <v>656962.01</v>
      </c>
      <c r="T77" s="13">
        <f t="shared" si="55"/>
        <v>799408.14</v>
      </c>
      <c r="U77" s="13">
        <f t="shared" si="55"/>
        <v>948666.6</v>
      </c>
      <c r="V77" s="13">
        <f t="shared" si="55"/>
        <v>1059872.3500000001</v>
      </c>
      <c r="W77" s="13">
        <f t="shared" si="55"/>
        <v>1099605.3500000001</v>
      </c>
      <c r="X77" s="13">
        <f t="shared" si="55"/>
        <v>1254465.3700000001</v>
      </c>
      <c r="Y77" s="13">
        <f t="shared" si="55"/>
        <v>1486278.64</v>
      </c>
      <c r="Z77" s="13">
        <f t="shared" si="55"/>
        <v>1657845.72</v>
      </c>
      <c r="AA77" s="13">
        <f t="shared" si="55"/>
        <v>1657845.72</v>
      </c>
      <c r="AB77" s="13">
        <f t="shared" si="55"/>
        <v>1657845.72</v>
      </c>
      <c r="AC77" s="13">
        <f t="shared" si="55"/>
        <v>1657845.72</v>
      </c>
    </row>
    <row r="78" spans="1:29" s="8" customFormat="1" ht="12.75" customHeight="1" x14ac:dyDescent="0.25">
      <c r="A78" s="28" t="str">
        <f t="shared" si="43"/>
        <v>884</v>
      </c>
      <c r="B78" s="13" t="s">
        <v>20647</v>
      </c>
      <c r="C78" s="152">
        <v>-469854.98</v>
      </c>
      <c r="D78" s="152">
        <v>-639495.04</v>
      </c>
      <c r="E78" s="152">
        <v>-777265.17</v>
      </c>
      <c r="F78" s="152">
        <v>-945085.67</v>
      </c>
      <c r="G78" s="152">
        <v>-1035852.42</v>
      </c>
      <c r="H78" s="152">
        <v>-1091536.42</v>
      </c>
      <c r="I78" s="152">
        <v>-1237212.54</v>
      </c>
      <c r="J78" s="152">
        <v>-1433691.2</v>
      </c>
      <c r="K78" s="152">
        <v>-1623660.28</v>
      </c>
      <c r="L78" s="152"/>
      <c r="M78" s="152"/>
      <c r="N78" s="152"/>
      <c r="O78" s="155"/>
      <c r="P78" s="28" t="str">
        <f t="shared" si="44"/>
        <v>884</v>
      </c>
      <c r="Q78" s="13" t="s">
        <v>20647</v>
      </c>
      <c r="R78" s="13">
        <f t="shared" si="46"/>
        <v>-469854.98</v>
      </c>
      <c r="S78" s="13">
        <f t="shared" si="55"/>
        <v>-639495.04</v>
      </c>
      <c r="T78" s="13">
        <f t="shared" si="55"/>
        <v>-777265.17</v>
      </c>
      <c r="U78" s="13">
        <f t="shared" si="55"/>
        <v>-945085.67</v>
      </c>
      <c r="V78" s="13">
        <f t="shared" si="55"/>
        <v>-1035852.42</v>
      </c>
      <c r="W78" s="13">
        <f t="shared" si="55"/>
        <v>-1091536.42</v>
      </c>
      <c r="X78" s="13">
        <f t="shared" si="55"/>
        <v>-1237212.54</v>
      </c>
      <c r="Y78" s="13">
        <f t="shared" si="55"/>
        <v>-1433691.2</v>
      </c>
      <c r="Z78" s="13">
        <f t="shared" si="55"/>
        <v>-1623660.28</v>
      </c>
      <c r="AA78" s="13">
        <f t="shared" si="55"/>
        <v>-1623660.28</v>
      </c>
      <c r="AB78" s="13">
        <f t="shared" si="55"/>
        <v>-1623660.28</v>
      </c>
      <c r="AC78" s="13">
        <f t="shared" si="55"/>
        <v>-1623660.28</v>
      </c>
    </row>
    <row r="79" spans="1:29" s="8" customFormat="1" ht="12.75" customHeight="1" x14ac:dyDescent="0.25">
      <c r="A79" s="28" t="str">
        <f t="shared" si="43"/>
        <v>831</v>
      </c>
      <c r="B79" s="13" t="s">
        <v>20401</v>
      </c>
      <c r="C79" s="152">
        <v>43485.81</v>
      </c>
      <c r="D79" s="152">
        <v>52835.87</v>
      </c>
      <c r="E79" s="152">
        <v>62820.55</v>
      </c>
      <c r="F79" s="152">
        <v>76073.89</v>
      </c>
      <c r="G79" s="152">
        <v>88042.45</v>
      </c>
      <c r="H79" s="152">
        <v>91976.1</v>
      </c>
      <c r="I79" s="152">
        <v>103510.55</v>
      </c>
      <c r="J79" s="152">
        <v>117309.05</v>
      </c>
      <c r="K79" s="152">
        <v>131130.03</v>
      </c>
      <c r="L79" s="152"/>
      <c r="M79" s="152"/>
      <c r="N79" s="152"/>
      <c r="O79" s="155"/>
      <c r="P79" s="28" t="str">
        <f t="shared" si="44"/>
        <v>831</v>
      </c>
      <c r="Q79" s="13" t="str">
        <f t="shared" si="44"/>
        <v xml:space="preserve">   831 - Provision for Bad Debts Liability - Pay Later</v>
      </c>
      <c r="R79" s="13">
        <f t="shared" si="46"/>
        <v>43485.81</v>
      </c>
      <c r="S79" s="13">
        <f t="shared" si="45"/>
        <v>52835.87</v>
      </c>
      <c r="T79" s="13">
        <f t="shared" si="45"/>
        <v>62820.55</v>
      </c>
      <c r="U79" s="13">
        <f t="shared" si="45"/>
        <v>76073.89</v>
      </c>
      <c r="V79" s="13">
        <f t="shared" si="45"/>
        <v>88042.45</v>
      </c>
      <c r="W79" s="13">
        <f t="shared" si="45"/>
        <v>91976.1</v>
      </c>
      <c r="X79" s="13">
        <f t="shared" si="45"/>
        <v>103510.55</v>
      </c>
      <c r="Y79" s="13">
        <f t="shared" si="45"/>
        <v>117309.05</v>
      </c>
      <c r="Z79" s="13">
        <f t="shared" si="45"/>
        <v>131130.03</v>
      </c>
      <c r="AA79" s="13">
        <f t="shared" si="45"/>
        <v>131130.03</v>
      </c>
      <c r="AB79" s="13">
        <f t="shared" si="45"/>
        <v>131130.03</v>
      </c>
      <c r="AC79" s="13">
        <f t="shared" si="45"/>
        <v>131130.03</v>
      </c>
    </row>
    <row r="80" spans="1:29" s="8" customFormat="1" ht="12.75" customHeight="1" x14ac:dyDescent="0.25">
      <c r="A80" s="28" t="str">
        <f t="shared" si="43"/>
        <v>978</v>
      </c>
      <c r="B80" s="13" t="s">
        <v>20402</v>
      </c>
      <c r="C80" s="152">
        <v>1087.45</v>
      </c>
      <c r="D80" s="152">
        <v>1204.17</v>
      </c>
      <c r="E80" s="152">
        <v>1250.77</v>
      </c>
      <c r="F80" s="152">
        <v>1313.28</v>
      </c>
      <c r="G80" s="152">
        <v>1329.71</v>
      </c>
      <c r="H80" s="152">
        <v>1373.89</v>
      </c>
      <c r="I80" s="152">
        <v>1405.68</v>
      </c>
      <c r="J80" s="152">
        <v>1606.28</v>
      </c>
      <c r="K80" s="152">
        <v>1670.33</v>
      </c>
      <c r="L80" s="152"/>
      <c r="M80" s="152"/>
      <c r="N80" s="152"/>
      <c r="O80" s="155"/>
      <c r="P80" s="28" t="str">
        <f t="shared" si="44"/>
        <v>978</v>
      </c>
      <c r="Q80" s="13" t="str">
        <f t="shared" si="44"/>
        <v xml:space="preserve">   978 - Provision for Bad Debts Liability - Pay On Success</v>
      </c>
      <c r="R80" s="13">
        <f t="shared" ref="R80:R86" si="56">C80</f>
        <v>1087.45</v>
      </c>
      <c r="S80" s="13">
        <f t="shared" si="45"/>
        <v>1204.17</v>
      </c>
      <c r="T80" s="13">
        <f t="shared" si="45"/>
        <v>1250.77</v>
      </c>
      <c r="U80" s="13">
        <f t="shared" si="45"/>
        <v>1313.28</v>
      </c>
      <c r="V80" s="13">
        <f t="shared" si="45"/>
        <v>1329.71</v>
      </c>
      <c r="W80" s="13">
        <f t="shared" si="45"/>
        <v>1373.89</v>
      </c>
      <c r="X80" s="13">
        <f t="shared" si="45"/>
        <v>1405.68</v>
      </c>
      <c r="Y80" s="13">
        <f t="shared" si="45"/>
        <v>1606.28</v>
      </c>
      <c r="Z80" s="13">
        <f t="shared" si="45"/>
        <v>1670.33</v>
      </c>
      <c r="AA80" s="13">
        <f t="shared" si="45"/>
        <v>1670.33</v>
      </c>
      <c r="AB80" s="13">
        <f t="shared" si="45"/>
        <v>1670.33</v>
      </c>
      <c r="AC80" s="13">
        <f t="shared" si="45"/>
        <v>1670.33</v>
      </c>
    </row>
    <row r="81" spans="1:29" s="8" customFormat="1" ht="12.75" customHeight="1" x14ac:dyDescent="0.25">
      <c r="A81" s="28" t="str">
        <f t="shared" si="43"/>
        <v>870</v>
      </c>
      <c r="B81" s="13" t="s">
        <v>16588</v>
      </c>
      <c r="C81" s="152">
        <v>0</v>
      </c>
      <c r="D81" s="152">
        <v>0</v>
      </c>
      <c r="E81" s="152">
        <v>0</v>
      </c>
      <c r="F81" s="152">
        <v>0</v>
      </c>
      <c r="G81" s="152">
        <v>0</v>
      </c>
      <c r="H81" s="152">
        <v>0</v>
      </c>
      <c r="I81" s="152">
        <v>0</v>
      </c>
      <c r="J81" s="152">
        <v>0</v>
      </c>
      <c r="K81" s="152">
        <v>0</v>
      </c>
      <c r="L81" s="152"/>
      <c r="M81" s="152"/>
      <c r="N81" s="152"/>
      <c r="O81" s="155"/>
      <c r="P81" s="28" t="str">
        <f t="shared" si="44"/>
        <v>870</v>
      </c>
      <c r="Q81" s="13" t="str">
        <f t="shared" si="44"/>
        <v xml:space="preserve">   870 - Risk Adjusted Finance Fee</v>
      </c>
      <c r="R81" s="13">
        <f t="shared" si="56"/>
        <v>0</v>
      </c>
      <c r="S81" s="13">
        <f t="shared" si="45"/>
        <v>0</v>
      </c>
      <c r="T81" s="13">
        <f t="shared" si="45"/>
        <v>0</v>
      </c>
      <c r="U81" s="13">
        <f t="shared" si="45"/>
        <v>0</v>
      </c>
      <c r="V81" s="13">
        <f t="shared" si="45"/>
        <v>0</v>
      </c>
      <c r="W81" s="13">
        <f t="shared" si="45"/>
        <v>0</v>
      </c>
      <c r="X81" s="13">
        <f t="shared" si="45"/>
        <v>0</v>
      </c>
      <c r="Y81" s="13">
        <f t="shared" si="45"/>
        <v>0</v>
      </c>
      <c r="Z81" s="13">
        <f t="shared" si="45"/>
        <v>0</v>
      </c>
      <c r="AA81" s="13">
        <f t="shared" si="45"/>
        <v>0</v>
      </c>
      <c r="AB81" s="13">
        <f t="shared" si="45"/>
        <v>0</v>
      </c>
      <c r="AC81" s="13">
        <f t="shared" si="45"/>
        <v>0</v>
      </c>
    </row>
    <row r="82" spans="1:29" s="8" customFormat="1" ht="12.75" customHeight="1" x14ac:dyDescent="0.25">
      <c r="A82" s="28" t="str">
        <f t="shared" si="43"/>
        <v>860</v>
      </c>
      <c r="B82" s="13" t="s">
        <v>188</v>
      </c>
      <c r="C82" s="152">
        <v>-0.06</v>
      </c>
      <c r="D82" s="152">
        <v>-0.7</v>
      </c>
      <c r="E82" s="152">
        <v>-0.68</v>
      </c>
      <c r="F82" s="152">
        <v>0</v>
      </c>
      <c r="G82" s="152">
        <v>-0.06</v>
      </c>
      <c r="H82" s="152">
        <v>-7.0000000000000007E-2</v>
      </c>
      <c r="I82" s="152">
        <v>-0.04</v>
      </c>
      <c r="J82" s="152">
        <v>-0.09</v>
      </c>
      <c r="K82" s="152">
        <v>-0.64</v>
      </c>
      <c r="L82" s="152"/>
      <c r="M82" s="152"/>
      <c r="N82" s="152"/>
      <c r="O82" s="155"/>
      <c r="P82" s="28" t="str">
        <f t="shared" si="44"/>
        <v>860</v>
      </c>
      <c r="Q82" s="13" t="s">
        <v>188</v>
      </c>
      <c r="R82" s="13">
        <f t="shared" si="56"/>
        <v>-0.06</v>
      </c>
      <c r="S82" s="13">
        <f t="shared" ref="S82:AC82" si="57">IF(D82="",R82,D82)</f>
        <v>-0.7</v>
      </c>
      <c r="T82" s="13">
        <f t="shared" si="57"/>
        <v>-0.68</v>
      </c>
      <c r="U82" s="13">
        <f t="shared" si="57"/>
        <v>0</v>
      </c>
      <c r="V82" s="13">
        <f t="shared" si="57"/>
        <v>-0.06</v>
      </c>
      <c r="W82" s="13">
        <f t="shared" si="57"/>
        <v>-7.0000000000000007E-2</v>
      </c>
      <c r="X82" s="13">
        <f t="shared" si="57"/>
        <v>-0.04</v>
      </c>
      <c r="Y82" s="13">
        <f t="shared" si="57"/>
        <v>-0.09</v>
      </c>
      <c r="Z82" s="13">
        <f t="shared" si="57"/>
        <v>-0.64</v>
      </c>
      <c r="AA82" s="13">
        <f t="shared" si="57"/>
        <v>-0.64</v>
      </c>
      <c r="AB82" s="13">
        <f t="shared" si="57"/>
        <v>-0.64</v>
      </c>
      <c r="AC82" s="13">
        <f t="shared" si="57"/>
        <v>-0.64</v>
      </c>
    </row>
    <row r="83" spans="1:29" s="8" customFormat="1" ht="12.75" customHeight="1" x14ac:dyDescent="0.25">
      <c r="A83" s="28" t="str">
        <f t="shared" si="43"/>
        <v>875</v>
      </c>
      <c r="B83" s="13" t="s">
        <v>16589</v>
      </c>
      <c r="C83" s="152">
        <v>0</v>
      </c>
      <c r="D83" s="152">
        <v>0</v>
      </c>
      <c r="E83" s="152">
        <v>0</v>
      </c>
      <c r="F83" s="152">
        <v>0</v>
      </c>
      <c r="G83" s="152">
        <v>0</v>
      </c>
      <c r="H83" s="152">
        <v>0</v>
      </c>
      <c r="I83" s="152">
        <v>0</v>
      </c>
      <c r="J83" s="152">
        <v>0</v>
      </c>
      <c r="K83" s="152">
        <v>0</v>
      </c>
      <c r="L83" s="152"/>
      <c r="M83" s="152"/>
      <c r="N83" s="152"/>
      <c r="O83" s="155"/>
      <c r="P83" s="28" t="str">
        <f t="shared" si="44"/>
        <v>875</v>
      </c>
      <c r="Q83" s="13" t="str">
        <f t="shared" si="44"/>
        <v xml:space="preserve">   875 - Distributor Commission</v>
      </c>
      <c r="R83" s="13">
        <f t="shared" si="56"/>
        <v>0</v>
      </c>
      <c r="S83" s="13">
        <f t="shared" si="45"/>
        <v>0</v>
      </c>
      <c r="T83" s="13">
        <f t="shared" si="45"/>
        <v>0</v>
      </c>
      <c r="U83" s="13">
        <f t="shared" si="45"/>
        <v>0</v>
      </c>
      <c r="V83" s="13">
        <f t="shared" si="45"/>
        <v>0</v>
      </c>
      <c r="W83" s="13">
        <f t="shared" si="45"/>
        <v>0</v>
      </c>
      <c r="X83" s="13">
        <f t="shared" si="45"/>
        <v>0</v>
      </c>
      <c r="Y83" s="13">
        <f t="shared" si="45"/>
        <v>0</v>
      </c>
      <c r="Z83" s="13">
        <f t="shared" si="45"/>
        <v>0</v>
      </c>
      <c r="AA83" s="13">
        <f t="shared" si="45"/>
        <v>0</v>
      </c>
      <c r="AB83" s="13">
        <f t="shared" si="45"/>
        <v>0</v>
      </c>
      <c r="AC83" s="13">
        <f t="shared" si="45"/>
        <v>0</v>
      </c>
    </row>
    <row r="84" spans="1:29" s="8" customFormat="1" ht="12.75" customHeight="1" x14ac:dyDescent="0.25">
      <c r="A84" s="175" t="str">
        <f t="shared" si="43"/>
        <v>850</v>
      </c>
      <c r="B84" s="155" t="s">
        <v>97</v>
      </c>
      <c r="C84" s="152">
        <v>0</v>
      </c>
      <c r="D84" s="152">
        <v>0</v>
      </c>
      <c r="E84" s="152">
        <v>0</v>
      </c>
      <c r="F84" s="152">
        <v>0</v>
      </c>
      <c r="G84" s="152">
        <v>0</v>
      </c>
      <c r="H84" s="152">
        <v>0</v>
      </c>
      <c r="I84" s="152">
        <v>0</v>
      </c>
      <c r="J84" s="152">
        <v>0</v>
      </c>
      <c r="K84" s="152">
        <v>0</v>
      </c>
      <c r="L84" s="152"/>
      <c r="M84" s="152"/>
      <c r="N84" s="152"/>
      <c r="O84" s="155"/>
      <c r="P84" s="175"/>
      <c r="Q84" s="155" t="str">
        <f t="shared" si="44"/>
        <v xml:space="preserve">   850 - Suspense</v>
      </c>
      <c r="R84" s="155">
        <f t="shared" ref="R84" si="58">C84</f>
        <v>0</v>
      </c>
      <c r="S84" s="155">
        <f t="shared" ref="S84" si="59">IF(D84="",R84,D84)</f>
        <v>0</v>
      </c>
      <c r="T84" s="155">
        <f t="shared" ref="T84" si="60">IF(E84="",S84,E84)</f>
        <v>0</v>
      </c>
      <c r="U84" s="155">
        <f t="shared" ref="U84" si="61">IF(F84="",T84,F84)</f>
        <v>0</v>
      </c>
      <c r="V84" s="155">
        <f t="shared" ref="V84" si="62">IF(G84="",U84,G84)</f>
        <v>0</v>
      </c>
      <c r="W84" s="155">
        <f t="shared" ref="W84" si="63">IF(H84="",V84,H84)</f>
        <v>0</v>
      </c>
      <c r="X84" s="155">
        <f t="shared" ref="X84" si="64">IF(I84="",W84,I84)</f>
        <v>0</v>
      </c>
      <c r="Y84" s="155">
        <f t="shared" ref="Y84" si="65">IF(J84="",X84,J84)</f>
        <v>0</v>
      </c>
      <c r="Z84" s="155">
        <f t="shared" ref="Z84" si="66">IF(K84="",Y84,K84)</f>
        <v>0</v>
      </c>
      <c r="AA84" s="155">
        <f t="shared" ref="AA84" si="67">IF(L84="",Z84,L84)</f>
        <v>0</v>
      </c>
      <c r="AB84" s="155">
        <f t="shared" ref="AB84" si="68">IF(M84="",AA84,M84)</f>
        <v>0</v>
      </c>
      <c r="AC84" s="155">
        <f t="shared" ref="AC84" si="69">IF(N84="",AB84,N84)</f>
        <v>0</v>
      </c>
    </row>
    <row r="85" spans="1:29" s="8" customFormat="1" ht="12.75" customHeight="1" x14ac:dyDescent="0.25">
      <c r="A85" s="28" t="str">
        <f>MID(B85,4,3)</f>
        <v>883</v>
      </c>
      <c r="B85" s="13" t="s">
        <v>21160</v>
      </c>
      <c r="C85" s="152">
        <v>0</v>
      </c>
      <c r="D85" s="152">
        <v>0</v>
      </c>
      <c r="E85" s="152">
        <v>0</v>
      </c>
      <c r="F85" s="152">
        <v>0</v>
      </c>
      <c r="G85" s="152">
        <v>0</v>
      </c>
      <c r="H85" s="152">
        <v>0</v>
      </c>
      <c r="I85" s="152">
        <v>0</v>
      </c>
      <c r="J85" s="152">
        <v>0</v>
      </c>
      <c r="K85" s="152">
        <v>0</v>
      </c>
      <c r="L85" s="152"/>
      <c r="M85" s="152"/>
      <c r="N85" s="152"/>
      <c r="O85" s="155"/>
      <c r="P85" s="28" t="str">
        <f>A85</f>
        <v>883</v>
      </c>
      <c r="Q85" s="13" t="s">
        <v>21160</v>
      </c>
      <c r="R85" s="13">
        <f t="shared" si="56"/>
        <v>0</v>
      </c>
      <c r="S85" s="13">
        <f t="shared" si="45"/>
        <v>0</v>
      </c>
      <c r="T85" s="13">
        <f t="shared" si="45"/>
        <v>0</v>
      </c>
      <c r="U85" s="13">
        <f t="shared" si="45"/>
        <v>0</v>
      </c>
      <c r="V85" s="13">
        <f t="shared" si="45"/>
        <v>0</v>
      </c>
      <c r="W85" s="13">
        <f t="shared" si="45"/>
        <v>0</v>
      </c>
      <c r="X85" s="13">
        <f t="shared" si="45"/>
        <v>0</v>
      </c>
      <c r="Y85" s="13">
        <f t="shared" si="45"/>
        <v>0</v>
      </c>
      <c r="Z85" s="13">
        <f t="shared" si="45"/>
        <v>0</v>
      </c>
      <c r="AA85" s="13">
        <f t="shared" si="45"/>
        <v>0</v>
      </c>
      <c r="AB85" s="13">
        <f t="shared" si="45"/>
        <v>0</v>
      </c>
      <c r="AC85" s="13">
        <f t="shared" si="45"/>
        <v>0</v>
      </c>
    </row>
    <row r="86" spans="1:29" s="8" customFormat="1" ht="12.75" customHeight="1" x14ac:dyDescent="0.25">
      <c r="A86" s="28" t="str">
        <f>MID(B86,4,3)</f>
        <v>806</v>
      </c>
      <c r="B86" s="13" t="s">
        <v>21161</v>
      </c>
      <c r="C86" s="152">
        <v>0</v>
      </c>
      <c r="D86" s="152">
        <v>0</v>
      </c>
      <c r="E86" s="152">
        <v>0</v>
      </c>
      <c r="F86" s="152">
        <v>0</v>
      </c>
      <c r="G86" s="152">
        <v>0</v>
      </c>
      <c r="H86" s="152">
        <v>0</v>
      </c>
      <c r="I86" s="152">
        <v>0</v>
      </c>
      <c r="J86" s="152">
        <v>0</v>
      </c>
      <c r="K86" s="152">
        <v>0</v>
      </c>
      <c r="L86" s="152"/>
      <c r="M86" s="152"/>
      <c r="N86" s="152"/>
      <c r="O86" s="155"/>
      <c r="P86" s="28" t="str">
        <f>A86</f>
        <v>806</v>
      </c>
      <c r="Q86" s="13" t="s">
        <v>21161</v>
      </c>
      <c r="R86" s="13">
        <f t="shared" si="56"/>
        <v>0</v>
      </c>
      <c r="S86" s="13">
        <f t="shared" ref="S86:AC86" si="70">IF(D86="",R86,D86)</f>
        <v>0</v>
      </c>
      <c r="T86" s="13">
        <f t="shared" si="70"/>
        <v>0</v>
      </c>
      <c r="U86" s="13">
        <f t="shared" si="70"/>
        <v>0</v>
      </c>
      <c r="V86" s="13">
        <f t="shared" si="70"/>
        <v>0</v>
      </c>
      <c r="W86" s="13">
        <f t="shared" si="70"/>
        <v>0</v>
      </c>
      <c r="X86" s="13">
        <f t="shared" si="70"/>
        <v>0</v>
      </c>
      <c r="Y86" s="13">
        <f t="shared" si="70"/>
        <v>0</v>
      </c>
      <c r="Z86" s="13">
        <f t="shared" si="70"/>
        <v>0</v>
      </c>
      <c r="AA86" s="13">
        <f t="shared" si="70"/>
        <v>0</v>
      </c>
      <c r="AB86" s="13">
        <f t="shared" si="70"/>
        <v>0</v>
      </c>
      <c r="AC86" s="13">
        <f t="shared" si="70"/>
        <v>0</v>
      </c>
    </row>
    <row r="87" spans="1:29" s="8" customFormat="1" ht="12.75" customHeight="1" x14ac:dyDescent="0.25">
      <c r="A87" s="12"/>
      <c r="B87" s="12" t="s">
        <v>5</v>
      </c>
      <c r="C87" s="153">
        <f>SUM(C73:C86)</f>
        <v>1640265.65</v>
      </c>
      <c r="D87" s="153">
        <f t="shared" ref="D87:M87" si="71">SUM(D73:D86)</f>
        <v>1835859.43</v>
      </c>
      <c r="E87" s="153">
        <f t="shared" si="71"/>
        <v>1980867.0000000005</v>
      </c>
      <c r="F87" s="153">
        <f>SUM(F73:F86)</f>
        <v>2347158.1100000003</v>
      </c>
      <c r="G87" s="153">
        <f>SUM(G73:G86)</f>
        <v>2374363.2400000002</v>
      </c>
      <c r="H87" s="153">
        <f t="shared" si="71"/>
        <v>2154313.7400000007</v>
      </c>
      <c r="I87" s="153">
        <f t="shared" si="71"/>
        <v>2278027.9500000002</v>
      </c>
      <c r="J87" s="153">
        <f t="shared" si="71"/>
        <v>2535378.1599999997</v>
      </c>
      <c r="K87" s="153">
        <f t="shared" si="71"/>
        <v>2842562.4099999992</v>
      </c>
      <c r="L87" s="153">
        <f>SUM(L73:L86)</f>
        <v>0</v>
      </c>
      <c r="M87" s="153">
        <f t="shared" si="71"/>
        <v>0</v>
      </c>
      <c r="N87" s="153">
        <f>SUM(N73:N86)</f>
        <v>0</v>
      </c>
      <c r="O87" s="153"/>
      <c r="P87" s="12"/>
      <c r="Q87" s="12" t="s">
        <v>5</v>
      </c>
      <c r="R87" s="11">
        <f>SUM(R73:R86)</f>
        <v>1640265.65</v>
      </c>
      <c r="S87" s="11">
        <f t="shared" ref="S87:AC87" si="72">SUM(S73:S86)</f>
        <v>1835859.43</v>
      </c>
      <c r="T87" s="11">
        <f t="shared" si="72"/>
        <v>1980867.0000000005</v>
      </c>
      <c r="U87" s="11">
        <f t="shared" si="72"/>
        <v>2347158.1100000003</v>
      </c>
      <c r="V87" s="11">
        <f t="shared" si="72"/>
        <v>2374363.2400000002</v>
      </c>
      <c r="W87" s="11">
        <f t="shared" si="72"/>
        <v>2154313.7400000007</v>
      </c>
      <c r="X87" s="11">
        <f t="shared" si="72"/>
        <v>2278027.9500000002</v>
      </c>
      <c r="Y87" s="11">
        <f t="shared" si="72"/>
        <v>2535378.1599999997</v>
      </c>
      <c r="Z87" s="11">
        <f t="shared" si="72"/>
        <v>2842562.4099999992</v>
      </c>
      <c r="AA87" s="11">
        <f t="shared" si="72"/>
        <v>2842562.4099999992</v>
      </c>
      <c r="AB87" s="11">
        <f t="shared" si="72"/>
        <v>2842562.4099999992</v>
      </c>
      <c r="AC87" s="11">
        <f t="shared" si="72"/>
        <v>2842562.4099999992</v>
      </c>
    </row>
    <row r="88" spans="1:29" s="8" customFormat="1" ht="12.75" customHeight="1" x14ac:dyDescent="0.25"/>
    <row r="89" spans="1:29" s="8" customFormat="1" ht="12.75" customHeight="1" thickBot="1" x14ac:dyDescent="0.3">
      <c r="A89" s="10"/>
      <c r="B89" s="10" t="s">
        <v>4</v>
      </c>
      <c r="C89" s="154">
        <f t="shared" ref="C89:N89" si="73">(0+(0)+(C87))-(0)</f>
        <v>1640265.65</v>
      </c>
      <c r="D89" s="154">
        <f t="shared" si="73"/>
        <v>1835859.43</v>
      </c>
      <c r="E89" s="154">
        <f t="shared" si="73"/>
        <v>1980867.0000000005</v>
      </c>
      <c r="F89" s="154">
        <f t="shared" si="73"/>
        <v>2347158.1100000003</v>
      </c>
      <c r="G89" s="154">
        <f t="shared" si="73"/>
        <v>2374363.2400000002</v>
      </c>
      <c r="H89" s="154">
        <f t="shared" si="73"/>
        <v>2154313.7400000007</v>
      </c>
      <c r="I89" s="154">
        <f t="shared" si="73"/>
        <v>2278027.9500000002</v>
      </c>
      <c r="J89" s="154">
        <f t="shared" si="73"/>
        <v>2535378.1599999997</v>
      </c>
      <c r="K89" s="154">
        <f t="shared" si="73"/>
        <v>2842562.4099999992</v>
      </c>
      <c r="L89" s="154">
        <f t="shared" si="73"/>
        <v>0</v>
      </c>
      <c r="M89" s="154">
        <f t="shared" si="73"/>
        <v>0</v>
      </c>
      <c r="N89" s="154">
        <f t="shared" si="73"/>
        <v>0</v>
      </c>
      <c r="O89" s="154"/>
      <c r="P89" s="10"/>
      <c r="Q89" s="10" t="s">
        <v>4</v>
      </c>
      <c r="R89" s="9">
        <f t="shared" ref="R89:AC89" si="74">(0+(0)+(R87))-(0)</f>
        <v>1640265.65</v>
      </c>
      <c r="S89" s="9">
        <f t="shared" si="74"/>
        <v>1835859.43</v>
      </c>
      <c r="T89" s="9">
        <f t="shared" si="74"/>
        <v>1980867.0000000005</v>
      </c>
      <c r="U89" s="9">
        <f t="shared" si="74"/>
        <v>2347158.1100000003</v>
      </c>
      <c r="V89" s="9">
        <f t="shared" si="74"/>
        <v>2374363.2400000002</v>
      </c>
      <c r="W89" s="9">
        <f t="shared" si="74"/>
        <v>2154313.7400000007</v>
      </c>
      <c r="X89" s="9">
        <f t="shared" si="74"/>
        <v>2278027.9500000002</v>
      </c>
      <c r="Y89" s="9">
        <f t="shared" si="74"/>
        <v>2535378.1599999997</v>
      </c>
      <c r="Z89" s="9">
        <f t="shared" si="74"/>
        <v>2842562.4099999992</v>
      </c>
      <c r="AA89" s="9">
        <f t="shared" si="74"/>
        <v>2842562.4099999992</v>
      </c>
      <c r="AB89" s="9">
        <f t="shared" si="74"/>
        <v>2842562.4099999992</v>
      </c>
      <c r="AC89" s="9">
        <f t="shared" si="74"/>
        <v>2842562.4099999992</v>
      </c>
    </row>
    <row r="90" spans="1:29" s="8" customFormat="1" ht="12.75" customHeight="1" thickTop="1" x14ac:dyDescent="0.25"/>
    <row r="91" spans="1:29" s="8" customFormat="1" ht="12.75" customHeight="1" thickBot="1" x14ac:dyDescent="0.3">
      <c r="A91" s="10"/>
      <c r="B91" s="10" t="s">
        <v>3</v>
      </c>
      <c r="C91" s="154">
        <f t="shared" ref="C91:M91" si="75">(C68)-(C89)</f>
        <v>-97383.449999999953</v>
      </c>
      <c r="D91" s="154">
        <f t="shared" si="75"/>
        <v>-110271.0299999998</v>
      </c>
      <c r="E91" s="154">
        <f t="shared" si="75"/>
        <v>-129522.92000000039</v>
      </c>
      <c r="F91" s="154">
        <f t="shared" si="75"/>
        <v>-164122.21000000043</v>
      </c>
      <c r="G91" s="154">
        <f t="shared" si="75"/>
        <v>-186379.03000000026</v>
      </c>
      <c r="H91" s="154">
        <f t="shared" si="75"/>
        <v>-166658.28000000073</v>
      </c>
      <c r="I91" s="154">
        <f t="shared" si="75"/>
        <v>-184281.87000000034</v>
      </c>
      <c r="J91" s="154">
        <f t="shared" si="75"/>
        <v>-211371.68999999994</v>
      </c>
      <c r="K91" s="154">
        <f t="shared" si="75"/>
        <v>-237295.67999999924</v>
      </c>
      <c r="L91" s="154">
        <f t="shared" si="75"/>
        <v>0</v>
      </c>
      <c r="M91" s="154">
        <f t="shared" si="75"/>
        <v>0</v>
      </c>
      <c r="N91" s="154">
        <f>(N68)-(N89)</f>
        <v>0</v>
      </c>
      <c r="O91" s="154"/>
      <c r="P91" s="10"/>
      <c r="Q91" s="10" t="s">
        <v>3</v>
      </c>
      <c r="R91" s="9">
        <f>(R68)-(R89)</f>
        <v>-97383.449999999953</v>
      </c>
      <c r="S91" s="9">
        <f t="shared" ref="S91:AC91" si="76">(S68)-(S89)</f>
        <v>-110271.0299999998</v>
      </c>
      <c r="T91" s="9">
        <f t="shared" si="76"/>
        <v>-129522.92000000039</v>
      </c>
      <c r="U91" s="9">
        <f t="shared" si="76"/>
        <v>-164122.21000000043</v>
      </c>
      <c r="V91" s="9">
        <f t="shared" si="76"/>
        <v>-186379.03000000026</v>
      </c>
      <c r="W91" s="9">
        <f t="shared" si="76"/>
        <v>-166658.28000000073</v>
      </c>
      <c r="X91" s="9">
        <f t="shared" si="76"/>
        <v>-184281.87000000034</v>
      </c>
      <c r="Y91" s="9">
        <f t="shared" si="76"/>
        <v>-211371.68999999994</v>
      </c>
      <c r="Z91" s="9">
        <f t="shared" si="76"/>
        <v>-237295.67999999924</v>
      </c>
      <c r="AA91" s="9">
        <f t="shared" si="76"/>
        <v>-237295.67999999924</v>
      </c>
      <c r="AB91" s="9">
        <f t="shared" si="76"/>
        <v>-237295.67999999924</v>
      </c>
      <c r="AC91" s="9">
        <f t="shared" si="76"/>
        <v>-237295.67999999924</v>
      </c>
    </row>
    <row r="92" spans="1:29" s="8" customFormat="1" ht="12.75" customHeight="1" thickTop="1" x14ac:dyDescent="0.25"/>
    <row r="93" spans="1:29" s="8" customFormat="1" ht="12.75" customHeight="1" x14ac:dyDescent="0.25">
      <c r="A93" s="14"/>
      <c r="B93" s="14" t="s">
        <v>2</v>
      </c>
      <c r="P93" s="14"/>
      <c r="Q93" s="14" t="s">
        <v>2</v>
      </c>
    </row>
    <row r="94" spans="1:29" s="8" customFormat="1" ht="12.75" customHeight="1" x14ac:dyDescent="0.25">
      <c r="A94" s="13" t="str">
        <f>B94</f>
        <v>Current Year Earnings</v>
      </c>
      <c r="B94" s="13" t="s">
        <v>1</v>
      </c>
      <c r="C94" s="152">
        <v>-10757.99</v>
      </c>
      <c r="D94" s="152">
        <v>-23645.57</v>
      </c>
      <c r="E94" s="152">
        <v>-42897.46</v>
      </c>
      <c r="F94" s="152">
        <v>-77496.75</v>
      </c>
      <c r="G94" s="152">
        <v>-99753.57</v>
      </c>
      <c r="H94" s="152">
        <v>-80032.820000000007</v>
      </c>
      <c r="I94" s="152">
        <v>-97656.41</v>
      </c>
      <c r="J94" s="152">
        <v>-124746.23</v>
      </c>
      <c r="K94" s="152">
        <v>-150670.22</v>
      </c>
      <c r="L94" s="152"/>
      <c r="M94" s="152"/>
      <c r="N94" s="152"/>
      <c r="O94" s="155"/>
      <c r="P94" s="28" t="str">
        <f>A94</f>
        <v>Current Year Earnings</v>
      </c>
      <c r="Q94" s="13" t="str">
        <f>B94</f>
        <v>Current Year Earnings</v>
      </c>
      <c r="R94" s="13">
        <f>C94</f>
        <v>-10757.99</v>
      </c>
      <c r="S94" s="13">
        <f t="shared" ref="S94:AC94" si="77">IF(D94="",R94,D94)</f>
        <v>-23645.57</v>
      </c>
      <c r="T94" s="13">
        <f t="shared" si="77"/>
        <v>-42897.46</v>
      </c>
      <c r="U94" s="13">
        <f t="shared" si="77"/>
        <v>-77496.75</v>
      </c>
      <c r="V94" s="13">
        <f t="shared" si="77"/>
        <v>-99753.57</v>
      </c>
      <c r="W94" s="13">
        <f t="shared" si="77"/>
        <v>-80032.820000000007</v>
      </c>
      <c r="X94" s="13">
        <f t="shared" si="77"/>
        <v>-97656.41</v>
      </c>
      <c r="Y94" s="13">
        <f t="shared" si="77"/>
        <v>-124746.23</v>
      </c>
      <c r="Z94" s="13">
        <f t="shared" si="77"/>
        <v>-150670.22</v>
      </c>
      <c r="AA94" s="13">
        <f t="shared" si="77"/>
        <v>-150670.22</v>
      </c>
      <c r="AB94" s="13">
        <f t="shared" si="77"/>
        <v>-150670.22</v>
      </c>
      <c r="AC94" s="13">
        <f t="shared" si="77"/>
        <v>-150670.22</v>
      </c>
    </row>
    <row r="95" spans="1:29" s="8" customFormat="1" ht="12.75" customHeight="1" x14ac:dyDescent="0.25">
      <c r="A95" s="28" t="str">
        <f>LEFT(B95,3)</f>
        <v>960</v>
      </c>
      <c r="B95" s="155" t="s">
        <v>149</v>
      </c>
      <c r="C95" s="152">
        <v>-86625.46</v>
      </c>
      <c r="D95" s="152">
        <v>-86625.46</v>
      </c>
      <c r="E95" s="152">
        <v>-86625.46</v>
      </c>
      <c r="F95" s="152">
        <v>-86625.46</v>
      </c>
      <c r="G95" s="152">
        <v>-86625.46</v>
      </c>
      <c r="H95" s="152">
        <v>-86625.46</v>
      </c>
      <c r="I95" s="152">
        <v>-86625.46</v>
      </c>
      <c r="J95" s="152">
        <v>-86625.46</v>
      </c>
      <c r="K95" s="152">
        <v>-86625.46</v>
      </c>
      <c r="L95" s="152"/>
      <c r="M95" s="152"/>
      <c r="N95" s="152"/>
      <c r="O95" s="155"/>
      <c r="P95" s="606" t="s">
        <v>150</v>
      </c>
      <c r="Q95" s="13" t="s">
        <v>16730</v>
      </c>
      <c r="R95" s="13">
        <f>C95</f>
        <v>-86625.46</v>
      </c>
      <c r="S95" s="13">
        <f t="shared" ref="S95" si="78">IF(D95="",R95,D95)</f>
        <v>-86625.46</v>
      </c>
      <c r="T95" s="13">
        <f t="shared" ref="T95" si="79">IF(E95="",S95,E95)</f>
        <v>-86625.46</v>
      </c>
      <c r="U95" s="13">
        <f t="shared" ref="U95" si="80">IF(F95="",T95,F95)</f>
        <v>-86625.46</v>
      </c>
      <c r="V95" s="13">
        <f t="shared" ref="V95" si="81">IF(G95="",U95,G95)</f>
        <v>-86625.46</v>
      </c>
      <c r="W95" s="13">
        <f t="shared" ref="W95" si="82">IF(H95="",V95,H95)</f>
        <v>-86625.46</v>
      </c>
      <c r="X95" s="13">
        <f t="shared" ref="X95" si="83">IF(I95="",W95,I95)</f>
        <v>-86625.46</v>
      </c>
      <c r="Y95" s="13">
        <f t="shared" ref="Y95" si="84">IF(J95="",X95,J95)</f>
        <v>-86625.46</v>
      </c>
      <c r="Z95" s="13">
        <f t="shared" ref="Z95" si="85">IF(K95="",Y95,K95)</f>
        <v>-86625.46</v>
      </c>
      <c r="AA95" s="13">
        <f t="shared" ref="AA95" si="86">IF(L95="",Z95,L95)</f>
        <v>-86625.46</v>
      </c>
      <c r="AB95" s="13">
        <f t="shared" ref="AB95" si="87">IF(M95="",AA95,M95)</f>
        <v>-86625.46</v>
      </c>
      <c r="AC95" s="13">
        <f t="shared" ref="AC95" si="88">IF(N95="",AB95,N95)</f>
        <v>-86625.46</v>
      </c>
    </row>
    <row r="96" spans="1:29" s="8" customFormat="1" ht="12.75" customHeight="1" thickBot="1" x14ac:dyDescent="0.3">
      <c r="A96" s="10"/>
      <c r="B96" s="10" t="s">
        <v>0</v>
      </c>
      <c r="C96" s="154">
        <f t="shared" ref="C96:H96" si="89">SUM(C94:C95)</f>
        <v>-97383.450000000012</v>
      </c>
      <c r="D96" s="154">
        <f t="shared" si="89"/>
        <v>-110271.03</v>
      </c>
      <c r="E96" s="154">
        <f t="shared" si="89"/>
        <v>-129522.92000000001</v>
      </c>
      <c r="F96" s="154">
        <f t="shared" si="89"/>
        <v>-164122.21000000002</v>
      </c>
      <c r="G96" s="154">
        <f t="shared" si="89"/>
        <v>-186379.03000000003</v>
      </c>
      <c r="H96" s="154">
        <f t="shared" si="89"/>
        <v>-166658.28000000003</v>
      </c>
      <c r="I96" s="154">
        <f t="shared" ref="I96" si="90">SUM(I94:I95)</f>
        <v>-184281.87</v>
      </c>
      <c r="J96" s="154">
        <f t="shared" ref="J96" si="91">SUM(J94:J95)</f>
        <v>-211371.69</v>
      </c>
      <c r="K96" s="154">
        <f t="shared" ref="K96" si="92">SUM(K94:K95)</f>
        <v>-237295.68</v>
      </c>
      <c r="L96" s="154">
        <f t="shared" ref="L96" si="93">SUM(L94:L95)</f>
        <v>0</v>
      </c>
      <c r="M96" s="154">
        <f t="shared" ref="M96" si="94">SUM(M94:M95)</f>
        <v>0</v>
      </c>
      <c r="N96" s="154">
        <f t="shared" ref="N96" si="95">SUM(N94:N95)</f>
        <v>0</v>
      </c>
      <c r="O96" s="154"/>
      <c r="P96" s="10"/>
      <c r="Q96" s="10" t="s">
        <v>0</v>
      </c>
      <c r="R96" s="9">
        <f>SUM(R94:R95)</f>
        <v>-97383.450000000012</v>
      </c>
      <c r="S96" s="9">
        <f t="shared" ref="S96:AC96" si="96">SUM(S94:S95)</f>
        <v>-110271.03</v>
      </c>
      <c r="T96" s="9">
        <f t="shared" si="96"/>
        <v>-129522.92000000001</v>
      </c>
      <c r="U96" s="9">
        <f t="shared" si="96"/>
        <v>-164122.21000000002</v>
      </c>
      <c r="V96" s="9">
        <f t="shared" si="96"/>
        <v>-186379.03000000003</v>
      </c>
      <c r="W96" s="9">
        <f t="shared" si="96"/>
        <v>-166658.28000000003</v>
      </c>
      <c r="X96" s="9">
        <f t="shared" si="96"/>
        <v>-184281.87</v>
      </c>
      <c r="Y96" s="9">
        <f t="shared" si="96"/>
        <v>-211371.69</v>
      </c>
      <c r="Z96" s="9">
        <f t="shared" si="96"/>
        <v>-237295.68</v>
      </c>
      <c r="AA96" s="9">
        <f t="shared" si="96"/>
        <v>-237295.68</v>
      </c>
      <c r="AB96" s="9">
        <f t="shared" si="96"/>
        <v>-237295.68</v>
      </c>
      <c r="AC96" s="9">
        <f t="shared" si="96"/>
        <v>-237295.68</v>
      </c>
    </row>
    <row r="97" spans="1:29" s="8" customFormat="1" ht="12.75" customHeight="1" thickTop="1" x14ac:dyDescent="0.25"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</row>
    <row r="98" spans="1:29" s="8" customFormat="1" ht="12.75" customHeight="1" x14ac:dyDescent="0.2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</row>
    <row r="99" spans="1:29" s="8" customFormat="1" ht="12.75" customHeight="1" x14ac:dyDescent="0.25">
      <c r="B99" s="27" t="s">
        <v>166</v>
      </c>
      <c r="C99" s="156"/>
      <c r="D99" s="156"/>
      <c r="E99" s="156"/>
      <c r="F99" s="156"/>
      <c r="G99" s="156"/>
      <c r="H99" s="156"/>
      <c r="I99" s="156"/>
      <c r="J99" s="156"/>
      <c r="K99" s="156"/>
      <c r="L99" s="156"/>
      <c r="M99" s="156"/>
      <c r="N99" s="156"/>
      <c r="O99" s="156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s="8" customFormat="1" ht="12.75" customHeight="1" x14ac:dyDescent="0.25">
      <c r="B100" s="15" t="s">
        <v>20403</v>
      </c>
      <c r="C100" s="156"/>
      <c r="D100" s="156"/>
      <c r="E100" s="156"/>
      <c r="F100" s="156"/>
      <c r="G100" s="156"/>
      <c r="H100" s="156"/>
      <c r="I100" s="156"/>
      <c r="J100" s="156"/>
      <c r="K100" s="156"/>
      <c r="L100" s="156"/>
      <c r="M100" s="156"/>
      <c r="N100" s="156"/>
      <c r="O100" s="156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s="8" customFormat="1" ht="12.75" customHeight="1" x14ac:dyDescent="0.2">
      <c r="A101" s="59"/>
      <c r="B101" s="1"/>
      <c r="C101" s="156"/>
      <c r="D101" s="156"/>
      <c r="E101" s="156"/>
      <c r="F101" s="156"/>
      <c r="G101" s="156"/>
      <c r="H101" s="156"/>
      <c r="I101" s="156"/>
      <c r="J101" s="156"/>
      <c r="K101" s="156"/>
      <c r="L101" s="156"/>
      <c r="M101" s="156"/>
      <c r="N101" s="156"/>
      <c r="O101" s="156"/>
      <c r="P101" s="1"/>
      <c r="Q101" s="1"/>
      <c r="R101" s="958" t="s">
        <v>71</v>
      </c>
      <c r="S101" s="958"/>
      <c r="T101" s="958"/>
      <c r="U101" s="958"/>
      <c r="V101" s="958"/>
      <c r="W101" s="958"/>
      <c r="X101" s="958"/>
      <c r="Y101" s="958"/>
      <c r="Z101" s="958"/>
      <c r="AA101" s="958"/>
      <c r="AB101" s="958"/>
      <c r="AC101" s="958"/>
    </row>
    <row r="102" spans="1:29" s="8" customFormat="1" ht="12.75" customHeight="1" x14ac:dyDescent="0.2">
      <c r="A102" s="59"/>
      <c r="B102" s="1"/>
      <c r="C102" s="723">
        <v>45108</v>
      </c>
      <c r="D102" s="723">
        <v>45139</v>
      </c>
      <c r="E102" s="723">
        <v>45170</v>
      </c>
      <c r="F102" s="723">
        <v>45200</v>
      </c>
      <c r="G102" s="723">
        <v>45231</v>
      </c>
      <c r="H102" s="723">
        <v>45261</v>
      </c>
      <c r="I102" s="723">
        <v>45292</v>
      </c>
      <c r="J102" s="723">
        <v>45323</v>
      </c>
      <c r="K102" s="723">
        <v>45352</v>
      </c>
      <c r="L102" s="723">
        <v>45383</v>
      </c>
      <c r="M102" s="723">
        <v>45413</v>
      </c>
      <c r="N102" s="723">
        <v>45444</v>
      </c>
      <c r="O102" s="723"/>
      <c r="P102" s="724"/>
      <c r="Q102" s="724"/>
      <c r="R102" s="150">
        <f t="shared" ref="R102:AC102" si="97">C102</f>
        <v>45108</v>
      </c>
      <c r="S102" s="150">
        <f t="shared" si="97"/>
        <v>45139</v>
      </c>
      <c r="T102" s="150">
        <f t="shared" si="97"/>
        <v>45170</v>
      </c>
      <c r="U102" s="150">
        <f t="shared" si="97"/>
        <v>45200</v>
      </c>
      <c r="V102" s="150">
        <f t="shared" si="97"/>
        <v>45231</v>
      </c>
      <c r="W102" s="150">
        <f t="shared" si="97"/>
        <v>45261</v>
      </c>
      <c r="X102" s="150">
        <f t="shared" si="97"/>
        <v>45292</v>
      </c>
      <c r="Y102" s="150">
        <f t="shared" si="97"/>
        <v>45323</v>
      </c>
      <c r="Z102" s="150">
        <f t="shared" si="97"/>
        <v>45352</v>
      </c>
      <c r="AA102" s="150">
        <f t="shared" si="97"/>
        <v>45383</v>
      </c>
      <c r="AB102" s="150">
        <f t="shared" si="97"/>
        <v>45413</v>
      </c>
      <c r="AC102" s="150">
        <f t="shared" si="97"/>
        <v>45444</v>
      </c>
    </row>
    <row r="103" spans="1:29" s="8" customFormat="1" ht="12.75" customHeight="1" x14ac:dyDescent="0.2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1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</row>
    <row r="104" spans="1:29" s="8" customFormat="1" ht="12.75" customHeight="1" x14ac:dyDescent="0.2">
      <c r="A104" s="59"/>
      <c r="B104" s="12" t="s">
        <v>20404</v>
      </c>
      <c r="C104" s="159"/>
      <c r="D104" s="159"/>
      <c r="E104" s="159"/>
      <c r="F104" s="159"/>
      <c r="G104" s="159"/>
      <c r="H104" s="159"/>
      <c r="I104" s="159"/>
      <c r="J104" s="159"/>
      <c r="K104" s="159"/>
      <c r="L104" s="159"/>
      <c r="M104" s="159"/>
      <c r="N104" s="159"/>
      <c r="O104" s="177"/>
      <c r="P104" s="1"/>
      <c r="Q104" s="12" t="s">
        <v>167</v>
      </c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</row>
    <row r="105" spans="1:29" s="8" customFormat="1" ht="12.75" customHeight="1" x14ac:dyDescent="0.2">
      <c r="A105" s="59"/>
      <c r="B105" s="76" t="s">
        <v>168</v>
      </c>
      <c r="C105" s="152">
        <v>29811.34</v>
      </c>
      <c r="D105" s="152">
        <v>29966.37</v>
      </c>
      <c r="E105" s="152">
        <v>28474.68</v>
      </c>
      <c r="F105" s="152">
        <v>33460.629999999997</v>
      </c>
      <c r="G105" s="152">
        <v>33296.15</v>
      </c>
      <c r="H105" s="152">
        <v>32751.02</v>
      </c>
      <c r="I105" s="152">
        <v>39892.300000000003</v>
      </c>
      <c r="J105" s="152">
        <v>44360.62</v>
      </c>
      <c r="K105" s="152">
        <v>34852.9</v>
      </c>
      <c r="L105" s="152"/>
      <c r="M105" s="152"/>
      <c r="N105" s="152"/>
      <c r="O105" s="177"/>
      <c r="P105" s="1"/>
      <c r="Q105" s="13" t="str">
        <f>B105</f>
        <v>Receipts from customers</v>
      </c>
      <c r="R105" s="61">
        <f>C105</f>
        <v>29811.34</v>
      </c>
      <c r="S105" s="61">
        <f t="shared" ref="S105:AC107" si="98">R105+D105</f>
        <v>59777.71</v>
      </c>
      <c r="T105" s="61">
        <f t="shared" si="98"/>
        <v>88252.39</v>
      </c>
      <c r="U105" s="61">
        <f t="shared" si="98"/>
        <v>121713.01999999999</v>
      </c>
      <c r="V105" s="61">
        <f t="shared" si="98"/>
        <v>155009.16999999998</v>
      </c>
      <c r="W105" s="61">
        <f t="shared" si="98"/>
        <v>187760.18999999997</v>
      </c>
      <c r="X105" s="61">
        <f t="shared" si="98"/>
        <v>227652.49</v>
      </c>
      <c r="Y105" s="61">
        <f t="shared" si="98"/>
        <v>272013.11</v>
      </c>
      <c r="Z105" s="61">
        <f t="shared" si="98"/>
        <v>306866.01</v>
      </c>
      <c r="AA105" s="61">
        <f t="shared" si="98"/>
        <v>306866.01</v>
      </c>
      <c r="AB105" s="61">
        <f t="shared" si="98"/>
        <v>306866.01</v>
      </c>
      <c r="AC105" s="61">
        <f t="shared" si="98"/>
        <v>306866.01</v>
      </c>
    </row>
    <row r="106" spans="1:29" s="8" customFormat="1" ht="12.75" customHeight="1" x14ac:dyDescent="0.2">
      <c r="A106" s="59"/>
      <c r="B106" s="60" t="s">
        <v>169</v>
      </c>
      <c r="C106" s="152">
        <v>-48106.73</v>
      </c>
      <c r="D106" s="152">
        <v>-54069.83</v>
      </c>
      <c r="E106" s="152">
        <v>-50579.99</v>
      </c>
      <c r="F106" s="152">
        <v>-55819.040000000001</v>
      </c>
      <c r="G106" s="152">
        <v>-62478.14</v>
      </c>
      <c r="H106" s="152">
        <v>-22121.31</v>
      </c>
      <c r="I106" s="152">
        <v>-44324.78</v>
      </c>
      <c r="J106" s="152">
        <v>-94246.29</v>
      </c>
      <c r="K106" s="152">
        <v>-67196.56</v>
      </c>
      <c r="L106" s="152"/>
      <c r="M106" s="152"/>
      <c r="N106" s="152"/>
      <c r="O106" s="155"/>
      <c r="P106" s="1"/>
      <c r="Q106" s="13" t="str">
        <f>B106</f>
        <v>Payments to suppliers and employees</v>
      </c>
      <c r="R106" s="61">
        <f>C106</f>
        <v>-48106.73</v>
      </c>
      <c r="S106" s="61">
        <f t="shared" si="98"/>
        <v>-102176.56</v>
      </c>
      <c r="T106" s="61">
        <f t="shared" si="98"/>
        <v>-152756.54999999999</v>
      </c>
      <c r="U106" s="61">
        <f t="shared" si="98"/>
        <v>-208575.59</v>
      </c>
      <c r="V106" s="61">
        <f t="shared" si="98"/>
        <v>-271053.73</v>
      </c>
      <c r="W106" s="61">
        <f t="shared" si="98"/>
        <v>-293175.03999999998</v>
      </c>
      <c r="X106" s="61">
        <f t="shared" si="98"/>
        <v>-337499.81999999995</v>
      </c>
      <c r="Y106" s="61">
        <f t="shared" si="98"/>
        <v>-431746.10999999993</v>
      </c>
      <c r="Z106" s="61">
        <f t="shared" si="98"/>
        <v>-498942.66999999993</v>
      </c>
      <c r="AA106" s="61">
        <f t="shared" si="98"/>
        <v>-498942.66999999993</v>
      </c>
      <c r="AB106" s="61">
        <f t="shared" si="98"/>
        <v>-498942.66999999993</v>
      </c>
      <c r="AC106" s="61">
        <f t="shared" si="98"/>
        <v>-498942.66999999993</v>
      </c>
    </row>
    <row r="107" spans="1:29" s="8" customFormat="1" ht="12.75" customHeight="1" x14ac:dyDescent="0.2">
      <c r="A107" s="59"/>
      <c r="B107" s="60" t="s">
        <v>405</v>
      </c>
      <c r="C107" s="152"/>
      <c r="D107" s="152"/>
      <c r="E107" s="152"/>
      <c r="F107" s="152"/>
      <c r="G107" s="152">
        <v>9</v>
      </c>
      <c r="H107" s="152">
        <v>0</v>
      </c>
      <c r="I107" s="152">
        <v>17</v>
      </c>
      <c r="J107" s="152">
        <v>0</v>
      </c>
      <c r="K107" s="152">
        <v>0</v>
      </c>
      <c r="L107" s="152"/>
      <c r="M107" s="152"/>
      <c r="N107" s="152"/>
      <c r="O107" s="155"/>
      <c r="P107" s="1"/>
      <c r="Q107" s="60" t="s">
        <v>405</v>
      </c>
      <c r="R107" s="61">
        <f>C107</f>
        <v>0</v>
      </c>
      <c r="S107" s="61">
        <f t="shared" si="98"/>
        <v>0</v>
      </c>
      <c r="T107" s="61">
        <f t="shared" si="98"/>
        <v>0</v>
      </c>
      <c r="U107" s="61">
        <f t="shared" si="98"/>
        <v>0</v>
      </c>
      <c r="V107" s="61">
        <f t="shared" si="98"/>
        <v>9</v>
      </c>
      <c r="W107" s="61">
        <f t="shared" si="98"/>
        <v>9</v>
      </c>
      <c r="X107" s="61">
        <f t="shared" si="98"/>
        <v>26</v>
      </c>
      <c r="Y107" s="61">
        <f t="shared" si="98"/>
        <v>26</v>
      </c>
      <c r="Z107" s="61">
        <f t="shared" ref="Z107" si="99">Y107+K107</f>
        <v>26</v>
      </c>
      <c r="AA107" s="61">
        <f t="shared" ref="AA107" si="100">Z107+L107</f>
        <v>26</v>
      </c>
      <c r="AB107" s="61">
        <f t="shared" ref="AB107" si="101">AA107+M107</f>
        <v>26</v>
      </c>
      <c r="AC107" s="61">
        <f t="shared" ref="AC107" si="102">AB107+N107</f>
        <v>26</v>
      </c>
    </row>
    <row r="108" spans="1:29" s="8" customFormat="1" ht="12.75" customHeight="1" x14ac:dyDescent="0.2">
      <c r="A108" s="59"/>
      <c r="B108" s="62" t="s">
        <v>170</v>
      </c>
      <c r="C108" s="160">
        <f>SUM(C105:C106)</f>
        <v>-18295.390000000003</v>
      </c>
      <c r="D108" s="160">
        <f t="shared" ref="D108:L108" si="103">SUM(D105:D106)</f>
        <v>-24103.460000000003</v>
      </c>
      <c r="E108" s="160">
        <f t="shared" si="103"/>
        <v>-22105.309999999998</v>
      </c>
      <c r="F108" s="160">
        <f>SUM(F105:F106)</f>
        <v>-22358.410000000003</v>
      </c>
      <c r="G108" s="160">
        <f>SUM(G105:G107)</f>
        <v>-29172.989999999998</v>
      </c>
      <c r="H108" s="160">
        <f t="shared" si="103"/>
        <v>10629.71</v>
      </c>
      <c r="I108" s="160">
        <f>SUM(I105:I107)</f>
        <v>-4415.4799999999959</v>
      </c>
      <c r="J108" s="160">
        <f t="shared" si="103"/>
        <v>-49885.669999999991</v>
      </c>
      <c r="K108" s="160">
        <f t="shared" si="103"/>
        <v>-32343.659999999996</v>
      </c>
      <c r="L108" s="160">
        <f t="shared" si="103"/>
        <v>0</v>
      </c>
      <c r="M108" s="160">
        <f>SUM(M105:M107)</f>
        <v>0</v>
      </c>
      <c r="N108" s="160">
        <f>SUM(N105:N107)</f>
        <v>0</v>
      </c>
      <c r="O108" s="525"/>
      <c r="P108" s="1"/>
      <c r="Q108" s="62" t="s">
        <v>170</v>
      </c>
      <c r="R108" s="63">
        <f>SUM(R105:R106)</f>
        <v>-18295.390000000003</v>
      </c>
      <c r="S108" s="63">
        <f t="shared" ref="S108:V108" si="104">SUM(S105:S107)</f>
        <v>-42398.85</v>
      </c>
      <c r="T108" s="63">
        <f t="shared" si="104"/>
        <v>-64504.159999999989</v>
      </c>
      <c r="U108" s="63">
        <f t="shared" si="104"/>
        <v>-86862.57</v>
      </c>
      <c r="V108" s="63">
        <f t="shared" si="104"/>
        <v>-116035.56</v>
      </c>
      <c r="W108" s="63">
        <f>SUM(W105:W107)</f>
        <v>-105405.85</v>
      </c>
      <c r="X108" s="63">
        <f>SUM(X105:X107)</f>
        <v>-109821.32999999996</v>
      </c>
      <c r="Y108" s="63">
        <f t="shared" ref="Y108:AC108" si="105">SUM(Y105:Y107)</f>
        <v>-159706.99999999994</v>
      </c>
      <c r="Z108" s="63">
        <f t="shared" si="105"/>
        <v>-192050.65999999992</v>
      </c>
      <c r="AA108" s="63">
        <f t="shared" si="105"/>
        <v>-192050.65999999992</v>
      </c>
      <c r="AB108" s="63">
        <f t="shared" si="105"/>
        <v>-192050.65999999992</v>
      </c>
      <c r="AC108" s="63">
        <f t="shared" si="105"/>
        <v>-192050.65999999992</v>
      </c>
    </row>
    <row r="109" spans="1:29" s="8" customFormat="1" ht="12.75" customHeight="1" x14ac:dyDescent="0.2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1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</row>
    <row r="110" spans="1:29" s="8" customFormat="1" ht="12.75" customHeight="1" x14ac:dyDescent="0.2">
      <c r="A110" s="59"/>
      <c r="B110" s="12" t="s">
        <v>20405</v>
      </c>
      <c r="C110" s="159"/>
      <c r="D110" s="159"/>
      <c r="E110" s="159"/>
      <c r="F110" s="159"/>
      <c r="G110" s="159"/>
      <c r="H110" s="159"/>
      <c r="I110" s="159"/>
      <c r="J110" s="159"/>
      <c r="K110" s="159"/>
      <c r="L110" s="159"/>
      <c r="M110" s="159"/>
      <c r="N110" s="159"/>
      <c r="O110" s="177"/>
      <c r="P110" s="1"/>
      <c r="Q110" s="12" t="s">
        <v>171</v>
      </c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</row>
    <row r="111" spans="1:29" s="8" customFormat="1" ht="12.75" customHeight="1" x14ac:dyDescent="0.2">
      <c r="A111" s="59"/>
      <c r="B111" s="60" t="s">
        <v>172</v>
      </c>
      <c r="C111" s="152">
        <v>-208565.69</v>
      </c>
      <c r="D111" s="152">
        <v>-144716.96</v>
      </c>
      <c r="E111" s="152">
        <v>-134403.04</v>
      </c>
      <c r="F111" s="152">
        <v>-86255.44</v>
      </c>
      <c r="G111" s="152">
        <v>-214923.9</v>
      </c>
      <c r="H111" s="152">
        <v>187416.12</v>
      </c>
      <c r="I111" s="152">
        <v>-55294.23</v>
      </c>
      <c r="J111" s="152">
        <v>-306267.74</v>
      </c>
      <c r="K111" s="152">
        <v>-273800.59000000003</v>
      </c>
      <c r="L111" s="152"/>
      <c r="M111" s="152"/>
      <c r="N111" s="152"/>
      <c r="O111" s="155"/>
      <c r="P111" s="1"/>
      <c r="Q111" s="13" t="str">
        <f>B111</f>
        <v>Other cash items from investing activities</v>
      </c>
      <c r="R111" s="61">
        <f>C111</f>
        <v>-208565.69</v>
      </c>
      <c r="S111" s="61">
        <f t="shared" ref="S111:AC111" si="106">R111+D111</f>
        <v>-353282.65</v>
      </c>
      <c r="T111" s="61">
        <f t="shared" si="106"/>
        <v>-487685.69000000006</v>
      </c>
      <c r="U111" s="61">
        <f t="shared" si="106"/>
        <v>-573941.13000000012</v>
      </c>
      <c r="V111" s="61">
        <f t="shared" si="106"/>
        <v>-788865.03000000014</v>
      </c>
      <c r="W111" s="61">
        <f t="shared" si="106"/>
        <v>-601448.91000000015</v>
      </c>
      <c r="X111" s="61">
        <f>W111+I111</f>
        <v>-656743.14000000013</v>
      </c>
      <c r="Y111" s="61">
        <f>X111+J111</f>
        <v>-963010.88000000012</v>
      </c>
      <c r="Z111" s="61">
        <f t="shared" si="106"/>
        <v>-1236811.4700000002</v>
      </c>
      <c r="AA111" s="61">
        <f t="shared" si="106"/>
        <v>-1236811.4700000002</v>
      </c>
      <c r="AB111" s="61">
        <f t="shared" si="106"/>
        <v>-1236811.4700000002</v>
      </c>
      <c r="AC111" s="61">
        <f t="shared" si="106"/>
        <v>-1236811.4700000002</v>
      </c>
    </row>
    <row r="112" spans="1:29" s="8" customFormat="1" ht="12.75" customHeight="1" x14ac:dyDescent="0.2">
      <c r="A112" s="59"/>
      <c r="B112" s="62" t="s">
        <v>173</v>
      </c>
      <c r="C112" s="160">
        <f>SUM(C111)</f>
        <v>-208565.69</v>
      </c>
      <c r="D112" s="160">
        <f t="shared" ref="D112:N112" si="107">SUM(D111)</f>
        <v>-144716.96</v>
      </c>
      <c r="E112" s="160">
        <f>SUM(E111)</f>
        <v>-134403.04</v>
      </c>
      <c r="F112" s="160">
        <f t="shared" si="107"/>
        <v>-86255.44</v>
      </c>
      <c r="G112" s="160">
        <f t="shared" si="107"/>
        <v>-214923.9</v>
      </c>
      <c r="H112" s="160">
        <f t="shared" si="107"/>
        <v>187416.12</v>
      </c>
      <c r="I112" s="160">
        <f t="shared" si="107"/>
        <v>-55294.23</v>
      </c>
      <c r="J112" s="160">
        <f t="shared" si="107"/>
        <v>-306267.74</v>
      </c>
      <c r="K112" s="160">
        <f t="shared" si="107"/>
        <v>-273800.59000000003</v>
      </c>
      <c r="L112" s="160">
        <f t="shared" si="107"/>
        <v>0</v>
      </c>
      <c r="M112" s="160">
        <f t="shared" si="107"/>
        <v>0</v>
      </c>
      <c r="N112" s="160">
        <f t="shared" si="107"/>
        <v>0</v>
      </c>
      <c r="O112" s="525"/>
      <c r="P112" s="1"/>
      <c r="Q112" s="62" t="s">
        <v>173</v>
      </c>
      <c r="R112" s="63">
        <f>SUM(R111)</f>
        <v>-208565.69</v>
      </c>
      <c r="S112" s="63">
        <f t="shared" ref="S112:AC112" si="108">SUM(S111)</f>
        <v>-353282.65</v>
      </c>
      <c r="T112" s="63">
        <f t="shared" si="108"/>
        <v>-487685.69000000006</v>
      </c>
      <c r="U112" s="63">
        <f t="shared" si="108"/>
        <v>-573941.13000000012</v>
      </c>
      <c r="V112" s="63">
        <f t="shared" si="108"/>
        <v>-788865.03000000014</v>
      </c>
      <c r="W112" s="63">
        <f t="shared" si="108"/>
        <v>-601448.91000000015</v>
      </c>
      <c r="X112" s="63">
        <f t="shared" si="108"/>
        <v>-656743.14000000013</v>
      </c>
      <c r="Y112" s="63">
        <f t="shared" si="108"/>
        <v>-963010.88000000012</v>
      </c>
      <c r="Z112" s="63">
        <f t="shared" si="108"/>
        <v>-1236811.4700000002</v>
      </c>
      <c r="AA112" s="63">
        <f t="shared" si="108"/>
        <v>-1236811.4700000002</v>
      </c>
      <c r="AB112" s="63">
        <f t="shared" si="108"/>
        <v>-1236811.4700000002</v>
      </c>
      <c r="AC112" s="63">
        <f t="shared" si="108"/>
        <v>-1236811.4700000002</v>
      </c>
    </row>
    <row r="113" spans="1:29" s="8" customFormat="1" ht="12.75" customHeight="1" x14ac:dyDescent="0.2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177"/>
      <c r="N113" s="59"/>
      <c r="O113" s="59"/>
      <c r="P113" s="1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</row>
    <row r="114" spans="1:29" s="8" customFormat="1" ht="12.75" customHeight="1" x14ac:dyDescent="0.2">
      <c r="A114" s="59"/>
      <c r="B114" s="12" t="s">
        <v>20406</v>
      </c>
      <c r="C114" s="159"/>
      <c r="D114" s="159"/>
      <c r="E114" s="159"/>
      <c r="F114" s="159"/>
      <c r="G114" s="159"/>
      <c r="H114" s="159"/>
      <c r="I114" s="159"/>
      <c r="J114" s="159"/>
      <c r="K114" s="159"/>
      <c r="L114" s="159"/>
      <c r="M114" s="159"/>
      <c r="N114" s="159"/>
      <c r="O114" s="177"/>
      <c r="P114" s="1"/>
      <c r="Q114" s="12" t="s">
        <v>174</v>
      </c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</row>
    <row r="115" spans="1:29" s="8" customFormat="1" ht="12.75" customHeight="1" x14ac:dyDescent="0.2">
      <c r="A115" s="59"/>
      <c r="B115" s="60" t="s">
        <v>175</v>
      </c>
      <c r="C115" s="152">
        <v>179835.86</v>
      </c>
      <c r="D115" s="152">
        <v>199145.55</v>
      </c>
      <c r="E115" s="152">
        <v>161420.29</v>
      </c>
      <c r="F115" s="152">
        <v>245312.44</v>
      </c>
      <c r="G115" s="152">
        <v>133457.98000000001</v>
      </c>
      <c r="H115" s="152">
        <v>-208913.49</v>
      </c>
      <c r="I115" s="152">
        <v>98240.82</v>
      </c>
      <c r="J115" s="152">
        <v>259109.2</v>
      </c>
      <c r="K115" s="152">
        <v>313431.69</v>
      </c>
      <c r="L115" s="152"/>
      <c r="M115" s="152"/>
      <c r="N115" s="152"/>
      <c r="O115" s="155"/>
      <c r="P115" s="1"/>
      <c r="Q115" s="13" t="str">
        <f>B115</f>
        <v>Other cash items from financing activities</v>
      </c>
      <c r="R115" s="61">
        <f>C115</f>
        <v>179835.86</v>
      </c>
      <c r="S115" s="61">
        <f t="shared" ref="S115:AC115" si="109">R115+D115</f>
        <v>378981.41</v>
      </c>
      <c r="T115" s="61">
        <f t="shared" si="109"/>
        <v>540401.69999999995</v>
      </c>
      <c r="U115" s="61">
        <f t="shared" si="109"/>
        <v>785714.1399999999</v>
      </c>
      <c r="V115" s="61">
        <f t="shared" si="109"/>
        <v>919172.11999999988</v>
      </c>
      <c r="W115" s="61">
        <f t="shared" si="109"/>
        <v>710258.62999999989</v>
      </c>
      <c r="X115" s="61">
        <f t="shared" si="109"/>
        <v>808499.45</v>
      </c>
      <c r="Y115" s="61">
        <f t="shared" si="109"/>
        <v>1067608.6499999999</v>
      </c>
      <c r="Z115" s="61">
        <f t="shared" si="109"/>
        <v>1381040.3399999999</v>
      </c>
      <c r="AA115" s="61">
        <f t="shared" si="109"/>
        <v>1381040.3399999999</v>
      </c>
      <c r="AB115" s="61">
        <f t="shared" si="109"/>
        <v>1381040.3399999999</v>
      </c>
      <c r="AC115" s="61">
        <f t="shared" si="109"/>
        <v>1381040.3399999999</v>
      </c>
    </row>
    <row r="116" spans="1:29" s="8" customFormat="1" ht="12.75" customHeight="1" x14ac:dyDescent="0.2">
      <c r="A116" s="59"/>
      <c r="B116" s="62" t="s">
        <v>176</v>
      </c>
      <c r="C116" s="160">
        <f>SUM(C115)</f>
        <v>179835.86</v>
      </c>
      <c r="D116" s="160">
        <f t="shared" ref="D116:N116" si="110">SUM(D115)</f>
        <v>199145.55</v>
      </c>
      <c r="E116" s="160">
        <f t="shared" si="110"/>
        <v>161420.29</v>
      </c>
      <c r="F116" s="160">
        <f t="shared" si="110"/>
        <v>245312.44</v>
      </c>
      <c r="G116" s="160">
        <f t="shared" si="110"/>
        <v>133457.98000000001</v>
      </c>
      <c r="H116" s="160">
        <f t="shared" si="110"/>
        <v>-208913.49</v>
      </c>
      <c r="I116" s="160">
        <f t="shared" si="110"/>
        <v>98240.82</v>
      </c>
      <c r="J116" s="160">
        <f t="shared" si="110"/>
        <v>259109.2</v>
      </c>
      <c r="K116" s="160">
        <f t="shared" si="110"/>
        <v>313431.69</v>
      </c>
      <c r="L116" s="160">
        <f t="shared" si="110"/>
        <v>0</v>
      </c>
      <c r="M116" s="160">
        <f t="shared" si="110"/>
        <v>0</v>
      </c>
      <c r="N116" s="160">
        <f t="shared" si="110"/>
        <v>0</v>
      </c>
      <c r="O116" s="525"/>
      <c r="P116" s="1"/>
      <c r="Q116" s="62" t="s">
        <v>176</v>
      </c>
      <c r="R116" s="63">
        <f>SUM(R115)</f>
        <v>179835.86</v>
      </c>
      <c r="S116" s="63">
        <f t="shared" ref="S116:AC116" si="111">SUM(S115)</f>
        <v>378981.41</v>
      </c>
      <c r="T116" s="63">
        <f t="shared" si="111"/>
        <v>540401.69999999995</v>
      </c>
      <c r="U116" s="63">
        <f t="shared" si="111"/>
        <v>785714.1399999999</v>
      </c>
      <c r="V116" s="63">
        <f t="shared" si="111"/>
        <v>919172.11999999988</v>
      </c>
      <c r="W116" s="63">
        <f t="shared" si="111"/>
        <v>710258.62999999989</v>
      </c>
      <c r="X116" s="63">
        <f t="shared" si="111"/>
        <v>808499.45</v>
      </c>
      <c r="Y116" s="63">
        <f t="shared" si="111"/>
        <v>1067608.6499999999</v>
      </c>
      <c r="Z116" s="63">
        <f t="shared" si="111"/>
        <v>1381040.3399999999</v>
      </c>
      <c r="AA116" s="63">
        <f t="shared" si="111"/>
        <v>1381040.3399999999</v>
      </c>
      <c r="AB116" s="63">
        <f t="shared" si="111"/>
        <v>1381040.3399999999</v>
      </c>
      <c r="AC116" s="63">
        <f t="shared" si="111"/>
        <v>1381040.3399999999</v>
      </c>
    </row>
    <row r="117" spans="1:29" s="8" customFormat="1" ht="12.75" customHeight="1" x14ac:dyDescent="0.2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1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</row>
    <row r="118" spans="1:29" s="8" customFormat="1" ht="12.75" customHeight="1" x14ac:dyDescent="0.2">
      <c r="A118" s="59"/>
      <c r="B118" s="526" t="s">
        <v>177</v>
      </c>
      <c r="C118" s="527">
        <f>C108+C112+C116</f>
        <v>-47025.22000000003</v>
      </c>
      <c r="D118" s="527">
        <f>D108+D112+D116</f>
        <v>30325.130000000005</v>
      </c>
      <c r="E118" s="527">
        <f t="shared" ref="E118:L118" si="112">E108+E112+E116</f>
        <v>4911.9400000000023</v>
      </c>
      <c r="F118" s="527">
        <f t="shared" si="112"/>
        <v>136698.59</v>
      </c>
      <c r="G118" s="527">
        <f t="shared" si="112"/>
        <v>-110638.90999999997</v>
      </c>
      <c r="H118" s="527">
        <f t="shared" si="112"/>
        <v>-10867.660000000003</v>
      </c>
      <c r="I118" s="527">
        <f t="shared" si="112"/>
        <v>38531.110000000008</v>
      </c>
      <c r="J118" s="527">
        <f t="shared" si="112"/>
        <v>-97044.209999999963</v>
      </c>
      <c r="K118" s="527">
        <f t="shared" si="112"/>
        <v>7287.4400000000023</v>
      </c>
      <c r="L118" s="527">
        <f t="shared" si="112"/>
        <v>0</v>
      </c>
      <c r="M118" s="527">
        <f>M108+M112+M116</f>
        <v>0</v>
      </c>
      <c r="N118" s="527">
        <f>N108+N112+N116</f>
        <v>0</v>
      </c>
      <c r="O118" s="525"/>
      <c r="P118" s="1"/>
      <c r="Q118" s="526" t="s">
        <v>177</v>
      </c>
      <c r="R118" s="528">
        <f>R108+R112+R116</f>
        <v>-47025.22000000003</v>
      </c>
      <c r="S118" s="528">
        <f t="shared" ref="S118:AC118" si="113">S108+S112+S116</f>
        <v>-16700.090000000026</v>
      </c>
      <c r="T118" s="528">
        <f t="shared" si="113"/>
        <v>-11788.15000000014</v>
      </c>
      <c r="U118" s="528">
        <f t="shared" si="113"/>
        <v>124910.43999999971</v>
      </c>
      <c r="V118" s="528">
        <f t="shared" si="113"/>
        <v>14271.529999999795</v>
      </c>
      <c r="W118" s="528">
        <f t="shared" si="113"/>
        <v>3403.8699999997625</v>
      </c>
      <c r="X118" s="528">
        <f t="shared" si="113"/>
        <v>41934.979999999865</v>
      </c>
      <c r="Y118" s="528">
        <f t="shared" si="113"/>
        <v>-55109.230000000214</v>
      </c>
      <c r="Z118" s="528">
        <f t="shared" si="113"/>
        <v>-47821.79000000027</v>
      </c>
      <c r="AA118" s="528">
        <f t="shared" si="113"/>
        <v>-47821.79000000027</v>
      </c>
      <c r="AB118" s="528">
        <f t="shared" si="113"/>
        <v>-47821.79000000027</v>
      </c>
      <c r="AC118" s="528">
        <f t="shared" si="113"/>
        <v>-47821.79000000027</v>
      </c>
    </row>
    <row r="119" spans="1:29" s="8" customFormat="1" ht="12.75" customHeight="1" x14ac:dyDescent="0.2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1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</row>
    <row r="120" spans="1:29" s="8" customFormat="1" ht="12.75" customHeight="1" x14ac:dyDescent="0.2">
      <c r="A120" s="59"/>
      <c r="B120" s="12" t="s">
        <v>20407</v>
      </c>
      <c r="C120" s="159"/>
      <c r="D120" s="159"/>
      <c r="E120" s="159"/>
      <c r="F120" s="159"/>
      <c r="G120" s="159"/>
      <c r="H120" s="159"/>
      <c r="I120" s="159"/>
      <c r="J120" s="159"/>
      <c r="K120" s="159"/>
      <c r="L120" s="159"/>
      <c r="M120" s="159"/>
      <c r="N120" s="159"/>
      <c r="O120" s="177"/>
      <c r="P120" s="1"/>
      <c r="Q120" s="12" t="s">
        <v>178</v>
      </c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</row>
    <row r="121" spans="1:29" ht="12.75" customHeight="1" x14ac:dyDescent="0.2">
      <c r="A121" s="59"/>
      <c r="B121" s="60" t="s">
        <v>179</v>
      </c>
      <c r="C121" s="152">
        <v>119507.44</v>
      </c>
      <c r="D121" s="152">
        <v>72482.22</v>
      </c>
      <c r="E121" s="152">
        <v>102807.35</v>
      </c>
      <c r="F121" s="152">
        <v>107719.29</v>
      </c>
      <c r="G121" s="152">
        <v>244417.88</v>
      </c>
      <c r="H121" s="152">
        <v>133778.97</v>
      </c>
      <c r="I121" s="152">
        <v>122911.31</v>
      </c>
      <c r="J121" s="152">
        <v>161442.42000000001</v>
      </c>
      <c r="K121" s="152">
        <v>64398.21</v>
      </c>
      <c r="L121" s="152"/>
      <c r="M121" s="152"/>
      <c r="N121" s="152"/>
      <c r="O121" s="155"/>
      <c r="Q121" s="13" t="str">
        <f>B121</f>
        <v>Cash and cash equivalents at beginning of period</v>
      </c>
      <c r="R121" s="61">
        <f>C121</f>
        <v>119507.44</v>
      </c>
      <c r="S121" s="61">
        <f>$R$121</f>
        <v>119507.44</v>
      </c>
      <c r="T121" s="61">
        <f t="shared" ref="T121:AC121" si="114">$R$121</f>
        <v>119507.44</v>
      </c>
      <c r="U121" s="61">
        <f t="shared" si="114"/>
        <v>119507.44</v>
      </c>
      <c r="V121" s="61">
        <f t="shared" si="114"/>
        <v>119507.44</v>
      </c>
      <c r="W121" s="61">
        <f t="shared" si="114"/>
        <v>119507.44</v>
      </c>
      <c r="X121" s="61">
        <f t="shared" si="114"/>
        <v>119507.44</v>
      </c>
      <c r="Y121" s="61">
        <f t="shared" si="114"/>
        <v>119507.44</v>
      </c>
      <c r="Z121" s="61">
        <f t="shared" si="114"/>
        <v>119507.44</v>
      </c>
      <c r="AA121" s="61">
        <f t="shared" si="114"/>
        <v>119507.44</v>
      </c>
      <c r="AB121" s="61">
        <f t="shared" si="114"/>
        <v>119507.44</v>
      </c>
      <c r="AC121" s="61">
        <f t="shared" si="114"/>
        <v>119507.44</v>
      </c>
    </row>
    <row r="122" spans="1:29" ht="12.75" customHeight="1" x14ac:dyDescent="0.2">
      <c r="A122" s="59"/>
      <c r="B122" s="60" t="s">
        <v>180</v>
      </c>
      <c r="C122" s="152">
        <v>72482.22</v>
      </c>
      <c r="D122" s="152">
        <v>102807.35</v>
      </c>
      <c r="E122" s="152">
        <v>107719.29</v>
      </c>
      <c r="F122" s="152">
        <v>244417.88</v>
      </c>
      <c r="G122" s="152">
        <v>133778.97</v>
      </c>
      <c r="H122" s="152">
        <v>122911.31</v>
      </c>
      <c r="I122" s="152">
        <v>161442.42000000001</v>
      </c>
      <c r="J122" s="152">
        <v>64398.21</v>
      </c>
      <c r="K122" s="152">
        <v>71685.649999999994</v>
      </c>
      <c r="L122" s="152"/>
      <c r="M122" s="152"/>
      <c r="N122" s="152"/>
      <c r="O122" s="155"/>
      <c r="Q122" s="13" t="str">
        <f>B122</f>
        <v>Cash and cash equivalents at end of period</v>
      </c>
      <c r="R122" s="61">
        <f t="shared" ref="R122:AC122" si="115">R60</f>
        <v>72482.22</v>
      </c>
      <c r="S122" s="61">
        <f t="shared" si="115"/>
        <v>102807.35</v>
      </c>
      <c r="T122" s="61">
        <f t="shared" si="115"/>
        <v>107719.29</v>
      </c>
      <c r="U122" s="61">
        <f t="shared" si="115"/>
        <v>244417.88</v>
      </c>
      <c r="V122" s="61">
        <f t="shared" si="115"/>
        <v>133778.97</v>
      </c>
      <c r="W122" s="61">
        <f t="shared" si="115"/>
        <v>122911.31</v>
      </c>
      <c r="X122" s="61">
        <f t="shared" si="115"/>
        <v>161442.42000000001</v>
      </c>
      <c r="Y122" s="61">
        <f t="shared" si="115"/>
        <v>64398.21</v>
      </c>
      <c r="Z122" s="61">
        <f t="shared" si="115"/>
        <v>71685.649999999994</v>
      </c>
      <c r="AA122" s="61">
        <f t="shared" si="115"/>
        <v>71685.649999999994</v>
      </c>
      <c r="AB122" s="61">
        <f t="shared" si="115"/>
        <v>71685.649999999994</v>
      </c>
      <c r="AC122" s="61">
        <f t="shared" si="115"/>
        <v>71685.649999999994</v>
      </c>
    </row>
    <row r="123" spans="1:29" s="8" customFormat="1" ht="12.75" customHeight="1" x14ac:dyDescent="0.2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1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</row>
    <row r="124" spans="1:29" ht="12.75" customHeight="1" x14ac:dyDescent="0.2">
      <c r="A124" s="59"/>
      <c r="B124" s="526" t="s">
        <v>181</v>
      </c>
      <c r="C124" s="529">
        <f>C122-C121</f>
        <v>-47025.22</v>
      </c>
      <c r="D124" s="527">
        <f>D122-D121</f>
        <v>30325.130000000005</v>
      </c>
      <c r="E124" s="527">
        <f>E122-E121</f>
        <v>4911.9399999999878</v>
      </c>
      <c r="F124" s="527">
        <f t="shared" ref="F124:N124" si="116">F122-F121</f>
        <v>136698.59000000003</v>
      </c>
      <c r="G124" s="527">
        <f>G122-G121</f>
        <v>-110638.91</v>
      </c>
      <c r="H124" s="527">
        <f t="shared" si="116"/>
        <v>-10867.660000000003</v>
      </c>
      <c r="I124" s="527">
        <f>I122-I121</f>
        <v>38531.110000000015</v>
      </c>
      <c r="J124" s="527">
        <f>J122-J121</f>
        <v>-97044.210000000021</v>
      </c>
      <c r="K124" s="527">
        <f t="shared" si="116"/>
        <v>7287.4399999999951</v>
      </c>
      <c r="L124" s="527">
        <f t="shared" si="116"/>
        <v>0</v>
      </c>
      <c r="M124" s="527">
        <f t="shared" si="116"/>
        <v>0</v>
      </c>
      <c r="N124" s="527">
        <f t="shared" si="116"/>
        <v>0</v>
      </c>
      <c r="O124" s="525"/>
      <c r="Q124" s="526" t="s">
        <v>181</v>
      </c>
      <c r="R124" s="528">
        <f>R122-R121</f>
        <v>-47025.22</v>
      </c>
      <c r="S124" s="528">
        <f t="shared" ref="S124:AC124" si="117">S122-S121</f>
        <v>-16700.089999999997</v>
      </c>
      <c r="T124" s="528">
        <f t="shared" si="117"/>
        <v>-11788.150000000009</v>
      </c>
      <c r="U124" s="528">
        <f t="shared" si="117"/>
        <v>124910.44</v>
      </c>
      <c r="V124" s="528">
        <f t="shared" si="117"/>
        <v>14271.529999999999</v>
      </c>
      <c r="W124" s="528">
        <f t="shared" si="117"/>
        <v>3403.8699999999953</v>
      </c>
      <c r="X124" s="528">
        <f t="shared" si="117"/>
        <v>41934.98000000001</v>
      </c>
      <c r="Y124" s="528">
        <f t="shared" si="117"/>
        <v>-55109.23</v>
      </c>
      <c r="Z124" s="528">
        <f t="shared" si="117"/>
        <v>-47821.790000000008</v>
      </c>
      <c r="AA124" s="528">
        <f t="shared" si="117"/>
        <v>-47821.790000000008</v>
      </c>
      <c r="AB124" s="528">
        <f t="shared" si="117"/>
        <v>-47821.790000000008</v>
      </c>
      <c r="AC124" s="528">
        <f t="shared" si="117"/>
        <v>-47821.790000000008</v>
      </c>
    </row>
    <row r="125" spans="1:29" ht="12.75" customHeight="1" x14ac:dyDescent="0.2">
      <c r="A125" s="59"/>
      <c r="B125" s="60"/>
      <c r="C125" s="164">
        <f t="shared" ref="C125:N125" si="118">C118-C124</f>
        <v>0</v>
      </c>
      <c r="D125" s="162">
        <f>D118-D124</f>
        <v>0</v>
      </c>
      <c r="E125" s="162">
        <f t="shared" si="118"/>
        <v>1.4551915228366852E-11</v>
      </c>
      <c r="F125" s="162">
        <f t="shared" si="118"/>
        <v>0</v>
      </c>
      <c r="G125" s="162">
        <f t="shared" si="118"/>
        <v>0</v>
      </c>
      <c r="H125" s="162">
        <f>H118-H124</f>
        <v>0</v>
      </c>
      <c r="I125" s="162">
        <f>I118-I124</f>
        <v>0</v>
      </c>
      <c r="J125" s="162">
        <f t="shared" si="118"/>
        <v>0</v>
      </c>
      <c r="K125" s="162">
        <f t="shared" si="118"/>
        <v>7.2759576141834259E-12</v>
      </c>
      <c r="L125" s="162">
        <f t="shared" si="118"/>
        <v>0</v>
      </c>
      <c r="M125" s="162">
        <f t="shared" si="118"/>
        <v>0</v>
      </c>
      <c r="N125" s="162">
        <f t="shared" si="118"/>
        <v>0</v>
      </c>
      <c r="O125" s="530"/>
      <c r="Q125" s="60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</row>
    <row r="126" spans="1:29" x14ac:dyDescent="0.25"/>
    <row r="127" spans="1:29" ht="12.75" customHeight="1" x14ac:dyDescent="0.25"/>
    <row r="128" spans="1:29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x14ac:dyDescent="0.25"/>
    <row r="141" x14ac:dyDescent="0.25"/>
    <row r="142" x14ac:dyDescent="0.25"/>
  </sheetData>
  <autoFilter ref="A1:A141" xr:uid="{541A4492-5B35-4789-94F4-A6248169DCDA}"/>
  <sortState xmlns:xlrd2="http://schemas.microsoft.com/office/spreadsheetml/2017/richdata2" ref="A9:N24">
    <sortCondition ref="B9:B24"/>
  </sortState>
  <mergeCells count="5">
    <mergeCell ref="R101:AC101"/>
    <mergeCell ref="C4:N4"/>
    <mergeCell ref="R4:AC4"/>
    <mergeCell ref="C53:N53"/>
    <mergeCell ref="R53:AC53"/>
  </mergeCells>
  <conditionalFormatting sqref="O9:O14 O34:O35">
    <cfRule type="notContainsText" dxfId="28" priority="1" operator="notContains" text="TRUE">
      <formula>ISERROR(SEARCH("TRUE",O9))</formula>
    </cfRule>
  </conditionalFormatting>
  <conditionalFormatting sqref="O27:O30">
    <cfRule type="notContainsText" dxfId="27" priority="2" operator="notContains" text="TRUE">
      <formula>ISERROR(SEARCH("TRUE",O27))</formula>
    </cfRule>
  </conditionalFormatting>
  <conditionalFormatting sqref="O49:O50 O63:O79 O91:O93">
    <cfRule type="notContainsText" dxfId="26" priority="4" operator="notContains" text="TRUE">
      <formula>ISERROR(SEARCH("TRUE",O49))</formula>
    </cfRule>
  </conditionalFormatting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9" tint="-0.499984740745262"/>
  </sheetPr>
  <dimension ref="A1:AF103"/>
  <sheetViews>
    <sheetView topLeftCell="A87" zoomScale="92" zoomScaleNormal="92" workbookViewId="0">
      <pane xSplit="2" topLeftCell="J1" activePane="topRight" state="frozen"/>
      <selection activeCell="D30" sqref="D30"/>
      <selection pane="topRight" activeCell="K92" sqref="K92"/>
    </sheetView>
  </sheetViews>
  <sheetFormatPr defaultColWidth="0" defaultRowHeight="0" customHeight="1" zeroHeight="1" x14ac:dyDescent="0.25"/>
  <cols>
    <col min="1" max="1" width="28.42578125" style="1" hidden="1" customWidth="1"/>
    <col min="2" max="2" width="45.140625" style="1" customWidth="1"/>
    <col min="3" max="5" width="13.5703125" style="156" customWidth="1"/>
    <col min="6" max="7" width="13.140625" style="156" customWidth="1"/>
    <col min="8" max="9" width="13.5703125" style="156" customWidth="1"/>
    <col min="10" max="11" width="13.140625" style="156" customWidth="1"/>
    <col min="12" max="12" width="13.5703125" style="156" customWidth="1"/>
    <col min="13" max="13" width="10.140625" style="156" customWidth="1"/>
    <col min="14" max="14" width="12.5703125" style="156" customWidth="1"/>
    <col min="15" max="15" width="6.5703125" style="1" hidden="1" customWidth="1"/>
    <col min="16" max="16" width="18.5703125" style="1" hidden="1" customWidth="1"/>
    <col min="17" max="17" width="41.5703125" style="1" customWidth="1"/>
    <col min="18" max="20" width="13.5703125" style="1" customWidth="1"/>
    <col min="21" max="22" width="13.140625" style="1" customWidth="1"/>
    <col min="23" max="24" width="13.5703125" style="1" customWidth="1"/>
    <col min="25" max="25" width="13.140625" style="1" customWidth="1"/>
    <col min="26" max="28" width="13.5703125" style="1" customWidth="1"/>
    <col min="29" max="29" width="13.5703125" style="1" bestFit="1" customWidth="1"/>
    <col min="30" max="30" width="9.140625" style="1" customWidth="1"/>
    <col min="31" max="32" width="0" style="1" hidden="1" customWidth="1"/>
    <col min="33" max="16384" width="9.140625" style="1" hidden="1"/>
  </cols>
  <sheetData>
    <row r="1" spans="1:29" s="8" customFormat="1" ht="12.75" customHeight="1" x14ac:dyDescent="0.25">
      <c r="B1" s="27" t="s">
        <v>25</v>
      </c>
      <c r="C1" s="148"/>
      <c r="D1" s="148"/>
      <c r="E1" s="148"/>
      <c r="F1" s="148"/>
      <c r="G1" s="148"/>
      <c r="H1" s="148"/>
      <c r="I1" s="148"/>
      <c r="J1" s="148"/>
      <c r="K1" s="148"/>
      <c r="L1" s="148"/>
      <c r="M1" s="148"/>
      <c r="N1" s="148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</row>
    <row r="2" spans="1:29" s="8" customFormat="1" ht="12.75" customHeight="1" x14ac:dyDescent="0.25">
      <c r="B2" s="15" t="s">
        <v>18</v>
      </c>
      <c r="C2" s="149"/>
      <c r="D2" s="149"/>
      <c r="E2" s="149"/>
      <c r="F2" s="149"/>
      <c r="G2" s="149"/>
      <c r="H2" s="149"/>
      <c r="I2" s="149"/>
      <c r="J2" s="149"/>
      <c r="K2" s="149"/>
      <c r="L2" s="149"/>
      <c r="M2" s="149"/>
      <c r="N2" s="149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</row>
    <row r="3" spans="1:29" s="8" customFormat="1" ht="12.75" hidden="1" customHeight="1" x14ac:dyDescent="0.25">
      <c r="A3" s="45" t="s">
        <v>158</v>
      </c>
      <c r="B3" s="33"/>
    </row>
    <row r="4" spans="1:29" s="8" customFormat="1" ht="12.75" customHeight="1" x14ac:dyDescent="0.25">
      <c r="C4" s="958" t="s">
        <v>145</v>
      </c>
      <c r="D4" s="958"/>
      <c r="E4" s="958"/>
      <c r="F4" s="958"/>
      <c r="G4" s="958"/>
      <c r="H4" s="958"/>
      <c r="I4" s="958"/>
      <c r="J4" s="958"/>
      <c r="K4" s="958"/>
      <c r="L4" s="958"/>
      <c r="M4" s="958"/>
      <c r="N4" s="958"/>
      <c r="R4" s="958" t="s">
        <v>71</v>
      </c>
      <c r="S4" s="958"/>
      <c r="T4" s="958"/>
      <c r="U4" s="958"/>
      <c r="V4" s="958"/>
      <c r="W4" s="958"/>
      <c r="X4" s="958"/>
      <c r="Y4" s="958"/>
      <c r="Z4" s="958"/>
      <c r="AA4" s="958"/>
      <c r="AB4" s="958"/>
      <c r="AC4" s="958"/>
    </row>
    <row r="5" spans="1:29" s="8" customFormat="1" ht="12.75" customHeight="1" x14ac:dyDescent="0.25">
      <c r="A5" s="15"/>
      <c r="B5" s="15"/>
      <c r="C5" s="150">
        <v>45108</v>
      </c>
      <c r="D5" s="150">
        <v>45139</v>
      </c>
      <c r="E5" s="150">
        <v>45170</v>
      </c>
      <c r="F5" s="150">
        <v>45200</v>
      </c>
      <c r="G5" s="150">
        <v>45231</v>
      </c>
      <c r="H5" s="150">
        <v>45261</v>
      </c>
      <c r="I5" s="150">
        <v>45292</v>
      </c>
      <c r="J5" s="150">
        <v>45323</v>
      </c>
      <c r="K5" s="150">
        <v>45352</v>
      </c>
      <c r="L5" s="150">
        <v>45383</v>
      </c>
      <c r="M5" s="150">
        <v>45413</v>
      </c>
      <c r="N5" s="150">
        <v>45444</v>
      </c>
      <c r="O5" s="125"/>
      <c r="P5" s="15"/>
      <c r="Q5" s="725"/>
      <c r="R5" s="150">
        <f t="shared" ref="R5:AC5" si="0">C5</f>
        <v>45108</v>
      </c>
      <c r="S5" s="150">
        <f t="shared" si="0"/>
        <v>45139</v>
      </c>
      <c r="T5" s="150">
        <f t="shared" si="0"/>
        <v>45170</v>
      </c>
      <c r="U5" s="150">
        <f t="shared" si="0"/>
        <v>45200</v>
      </c>
      <c r="V5" s="150">
        <f t="shared" si="0"/>
        <v>45231</v>
      </c>
      <c r="W5" s="150">
        <f t="shared" si="0"/>
        <v>45261</v>
      </c>
      <c r="X5" s="150">
        <f t="shared" si="0"/>
        <v>45292</v>
      </c>
      <c r="Y5" s="150">
        <f t="shared" si="0"/>
        <v>45323</v>
      </c>
      <c r="Z5" s="150">
        <f t="shared" si="0"/>
        <v>45352</v>
      </c>
      <c r="AA5" s="150">
        <f t="shared" si="0"/>
        <v>45383</v>
      </c>
      <c r="AB5" s="150">
        <f t="shared" si="0"/>
        <v>45413</v>
      </c>
      <c r="AC5" s="150">
        <f t="shared" si="0"/>
        <v>45444</v>
      </c>
    </row>
    <row r="6" spans="1:29" s="8" customFormat="1" ht="12.75" customHeight="1" x14ac:dyDescent="0.25"/>
    <row r="7" spans="1:29" s="8" customFormat="1" ht="12.75" customHeight="1" x14ac:dyDescent="0.25">
      <c r="A7" s="14"/>
      <c r="B7" s="14" t="s">
        <v>24</v>
      </c>
      <c r="F7" s="130"/>
      <c r="P7" s="14"/>
      <c r="Q7" s="14" t="s">
        <v>24</v>
      </c>
    </row>
    <row r="8" spans="1:29" s="8" customFormat="1" ht="12.75" customHeight="1" x14ac:dyDescent="0.25">
      <c r="A8" s="14"/>
      <c r="B8" s="14"/>
      <c r="F8" s="130"/>
      <c r="P8" s="14"/>
      <c r="Q8" s="14"/>
    </row>
    <row r="9" spans="1:29" s="8" customFormat="1" ht="12.75" customHeight="1" x14ac:dyDescent="0.25">
      <c r="A9" s="28" t="str">
        <f t="shared" ref="A9:A14" si="1">LEFT(B9,3)</f>
        <v>218</v>
      </c>
      <c r="B9" s="13" t="s">
        <v>18767</v>
      </c>
      <c r="C9" s="152">
        <v>0</v>
      </c>
      <c r="D9" s="152">
        <v>0</v>
      </c>
      <c r="E9" s="152">
        <v>0</v>
      </c>
      <c r="F9" s="152">
        <v>0</v>
      </c>
      <c r="G9" s="152">
        <v>0</v>
      </c>
      <c r="H9" s="152">
        <v>0</v>
      </c>
      <c r="I9" s="152">
        <v>0</v>
      </c>
      <c r="J9" s="152">
        <v>0</v>
      </c>
      <c r="K9" s="152">
        <v>0</v>
      </c>
      <c r="L9" s="152"/>
      <c r="M9" s="152"/>
      <c r="N9" s="152"/>
      <c r="O9" s="125" t="b">
        <f>A9=TRIM(VLOOKUP(A9,Financials!B:F,4,FALSE))</f>
        <v>1</v>
      </c>
      <c r="P9" s="28" t="str">
        <f t="shared" ref="P9:R14" si="2">A9</f>
        <v>218</v>
      </c>
      <c r="Q9" s="443" t="str">
        <f t="shared" si="2"/>
        <v>218 - Insurer Licence Fees Received - Pay On Success</v>
      </c>
      <c r="R9" s="13">
        <f t="shared" si="2"/>
        <v>0</v>
      </c>
      <c r="S9" s="13">
        <f t="shared" ref="S9:AC14" si="3">R9+D9</f>
        <v>0</v>
      </c>
      <c r="T9" s="13">
        <f t="shared" si="3"/>
        <v>0</v>
      </c>
      <c r="U9" s="13">
        <f t="shared" si="3"/>
        <v>0</v>
      </c>
      <c r="V9" s="13">
        <f t="shared" si="3"/>
        <v>0</v>
      </c>
      <c r="W9" s="13">
        <f t="shared" si="3"/>
        <v>0</v>
      </c>
      <c r="X9" s="13">
        <f t="shared" si="3"/>
        <v>0</v>
      </c>
      <c r="Y9" s="13">
        <f t="shared" si="3"/>
        <v>0</v>
      </c>
      <c r="Z9" s="13">
        <f t="shared" si="3"/>
        <v>0</v>
      </c>
      <c r="AA9" s="13">
        <f t="shared" si="3"/>
        <v>0</v>
      </c>
      <c r="AB9" s="13">
        <f t="shared" si="3"/>
        <v>0</v>
      </c>
      <c r="AC9" s="13">
        <f t="shared" si="3"/>
        <v>0</v>
      </c>
    </row>
    <row r="10" spans="1:29" s="8" customFormat="1" ht="12.75" customHeight="1" x14ac:dyDescent="0.25">
      <c r="A10" s="28" t="str">
        <f t="shared" si="1"/>
        <v>260</v>
      </c>
      <c r="B10" s="13" t="s">
        <v>16600</v>
      </c>
      <c r="C10" s="152">
        <v>0</v>
      </c>
      <c r="D10" s="152">
        <v>0</v>
      </c>
      <c r="E10" s="152">
        <v>0</v>
      </c>
      <c r="F10" s="152">
        <v>0</v>
      </c>
      <c r="G10" s="152">
        <v>0</v>
      </c>
      <c r="H10" s="152">
        <v>0</v>
      </c>
      <c r="I10" s="152">
        <v>0</v>
      </c>
      <c r="J10" s="152">
        <v>0</v>
      </c>
      <c r="K10" s="152">
        <v>0</v>
      </c>
      <c r="L10" s="152"/>
      <c r="M10" s="152"/>
      <c r="N10" s="152"/>
      <c r="O10" s="125" t="b">
        <f>A10=TRIM(VLOOKUP(A10,Financials!B:F,4,FALSE))</f>
        <v>0</v>
      </c>
      <c r="P10" s="28" t="str">
        <f t="shared" si="2"/>
        <v>260</v>
      </c>
      <c r="Q10" s="443" t="str">
        <f t="shared" si="2"/>
        <v>260 - Other Revenue</v>
      </c>
      <c r="R10" s="13">
        <f>C10</f>
        <v>0</v>
      </c>
      <c r="S10" s="13">
        <f t="shared" ref="S10:AC10" si="4">R10+D10</f>
        <v>0</v>
      </c>
      <c r="T10" s="13">
        <f t="shared" si="4"/>
        <v>0</v>
      </c>
      <c r="U10" s="13">
        <f t="shared" si="4"/>
        <v>0</v>
      </c>
      <c r="V10" s="13">
        <f t="shared" si="4"/>
        <v>0</v>
      </c>
      <c r="W10" s="13">
        <f t="shared" si="4"/>
        <v>0</v>
      </c>
      <c r="X10" s="13">
        <f t="shared" si="4"/>
        <v>0</v>
      </c>
      <c r="Y10" s="13">
        <f t="shared" si="4"/>
        <v>0</v>
      </c>
      <c r="Z10" s="13">
        <f t="shared" si="4"/>
        <v>0</v>
      </c>
      <c r="AA10" s="13">
        <f t="shared" si="4"/>
        <v>0</v>
      </c>
      <c r="AB10" s="13">
        <f t="shared" si="4"/>
        <v>0</v>
      </c>
      <c r="AC10" s="13">
        <f t="shared" si="4"/>
        <v>0</v>
      </c>
    </row>
    <row r="11" spans="1:29" s="8" customFormat="1" ht="12.75" hidden="1" customHeight="1" x14ac:dyDescent="0.25">
      <c r="A11" s="28" t="str">
        <f>LEFT(B11,3)</f>
        <v>270</v>
      </c>
      <c r="B11" s="13" t="s">
        <v>16423</v>
      </c>
      <c r="C11" s="152"/>
      <c r="D11" s="152"/>
      <c r="E11" s="152"/>
      <c r="F11" s="152"/>
      <c r="G11" s="152"/>
      <c r="H11" s="152"/>
      <c r="I11" s="152"/>
      <c r="J11" s="152"/>
      <c r="K11" s="152"/>
      <c r="L11" s="152"/>
      <c r="M11" s="152"/>
      <c r="N11" s="152"/>
      <c r="O11" s="125" t="b">
        <f>A11=TRIM(VLOOKUP(A11,Financials!B:F,4,FALSE))</f>
        <v>0</v>
      </c>
      <c r="P11" s="28" t="str">
        <f t="shared" si="2"/>
        <v>270</v>
      </c>
      <c r="Q11" s="13" t="str">
        <f t="shared" si="2"/>
        <v>270 - Interest Income - Bank Accounts</v>
      </c>
      <c r="R11" s="13">
        <f t="shared" si="2"/>
        <v>0</v>
      </c>
      <c r="S11" s="13">
        <f t="shared" si="3"/>
        <v>0</v>
      </c>
      <c r="T11" s="13">
        <f t="shared" si="3"/>
        <v>0</v>
      </c>
      <c r="U11" s="13">
        <f t="shared" si="3"/>
        <v>0</v>
      </c>
      <c r="V11" s="13">
        <f t="shared" si="3"/>
        <v>0</v>
      </c>
      <c r="W11" s="13">
        <f t="shared" si="3"/>
        <v>0</v>
      </c>
      <c r="X11" s="13">
        <f t="shared" si="3"/>
        <v>0</v>
      </c>
      <c r="Y11" s="13">
        <f t="shared" si="3"/>
        <v>0</v>
      </c>
      <c r="Z11" s="13">
        <f t="shared" si="3"/>
        <v>0</v>
      </c>
      <c r="AA11" s="13">
        <f t="shared" si="3"/>
        <v>0</v>
      </c>
      <c r="AB11" s="13">
        <f t="shared" si="3"/>
        <v>0</v>
      </c>
      <c r="AC11" s="13">
        <f t="shared" si="3"/>
        <v>0</v>
      </c>
    </row>
    <row r="12" spans="1:29" s="8" customFormat="1" ht="12.75" customHeight="1" x14ac:dyDescent="0.25">
      <c r="A12" s="28" t="str">
        <f t="shared" si="1"/>
        <v>221</v>
      </c>
      <c r="B12" s="13" t="s">
        <v>18768</v>
      </c>
      <c r="C12" s="152">
        <v>301.82</v>
      </c>
      <c r="D12" s="152">
        <v>244.67</v>
      </c>
      <c r="E12" s="152">
        <v>82.39</v>
      </c>
      <c r="F12" s="152">
        <v>69.98</v>
      </c>
      <c r="G12" s="152">
        <v>62.27</v>
      </c>
      <c r="H12" s="152">
        <v>75.989999999999995</v>
      </c>
      <c r="I12" s="152">
        <v>45.88</v>
      </c>
      <c r="J12" s="152">
        <v>252.18</v>
      </c>
      <c r="K12" s="152">
        <v>26.09</v>
      </c>
      <c r="L12" s="152"/>
      <c r="M12" s="152"/>
      <c r="N12" s="152"/>
      <c r="O12" s="125" t="b">
        <f>A12=TRIM(VLOOKUP(A12,Financials!B:F,4,FALSE))</f>
        <v>0</v>
      </c>
      <c r="P12" s="28" t="str">
        <f t="shared" si="2"/>
        <v>221</v>
      </c>
      <c r="Q12" s="13" t="str">
        <f t="shared" si="2"/>
        <v>221 - Residual Base Premium - GST Received - Pay On Success</v>
      </c>
      <c r="R12" s="13">
        <f t="shared" si="2"/>
        <v>301.82</v>
      </c>
      <c r="S12" s="13">
        <f>R12+D12</f>
        <v>546.49</v>
      </c>
      <c r="T12" s="13">
        <f t="shared" si="3"/>
        <v>628.88</v>
      </c>
      <c r="U12" s="13">
        <f t="shared" si="3"/>
        <v>698.86</v>
      </c>
      <c r="V12" s="13">
        <f t="shared" si="3"/>
        <v>761.13</v>
      </c>
      <c r="W12" s="13">
        <f t="shared" si="3"/>
        <v>837.12</v>
      </c>
      <c r="X12" s="13">
        <f t="shared" si="3"/>
        <v>883</v>
      </c>
      <c r="Y12" s="13">
        <f t="shared" si="3"/>
        <v>1135.18</v>
      </c>
      <c r="Z12" s="13">
        <f t="shared" si="3"/>
        <v>1161.27</v>
      </c>
      <c r="AA12" s="13">
        <f t="shared" si="3"/>
        <v>1161.27</v>
      </c>
      <c r="AB12" s="13">
        <f t="shared" si="3"/>
        <v>1161.27</v>
      </c>
      <c r="AC12" s="13">
        <f t="shared" si="3"/>
        <v>1161.27</v>
      </c>
    </row>
    <row r="13" spans="1:29" s="8" customFormat="1" ht="12.75" customHeight="1" x14ac:dyDescent="0.25">
      <c r="A13" s="175" t="str">
        <f t="shared" si="1"/>
        <v>222</v>
      </c>
      <c r="B13" s="155" t="s">
        <v>18769</v>
      </c>
      <c r="C13" s="152">
        <v>311.11</v>
      </c>
      <c r="D13" s="152">
        <v>257.98</v>
      </c>
      <c r="E13" s="152">
        <v>89.77</v>
      </c>
      <c r="F13" s="152">
        <v>78.23</v>
      </c>
      <c r="G13" s="152">
        <v>69.89</v>
      </c>
      <c r="H13" s="152">
        <v>77.22</v>
      </c>
      <c r="I13" s="152">
        <v>49.36</v>
      </c>
      <c r="J13" s="152">
        <v>277.39999999999998</v>
      </c>
      <c r="K13" s="152">
        <v>28.7</v>
      </c>
      <c r="L13" s="152"/>
      <c r="M13" s="152"/>
      <c r="N13" s="152"/>
      <c r="O13" s="125" t="b">
        <f>A13=TRIM(VLOOKUP(A13,Financials!B:F,4,FALSE))</f>
        <v>0</v>
      </c>
      <c r="P13" s="175" t="str">
        <f t="shared" si="2"/>
        <v>222</v>
      </c>
      <c r="Q13" s="155" t="str">
        <f t="shared" si="2"/>
        <v>222 - Residual Base Premium - Stamp Duty Received - Pay On Success</v>
      </c>
      <c r="R13" s="155">
        <f t="shared" si="2"/>
        <v>311.11</v>
      </c>
      <c r="S13" s="155">
        <f t="shared" si="3"/>
        <v>569.09</v>
      </c>
      <c r="T13" s="155">
        <f t="shared" si="3"/>
        <v>658.86</v>
      </c>
      <c r="U13" s="155">
        <f t="shared" si="3"/>
        <v>737.09</v>
      </c>
      <c r="V13" s="155">
        <f t="shared" si="3"/>
        <v>806.98</v>
      </c>
      <c r="W13" s="155">
        <f t="shared" si="3"/>
        <v>884.2</v>
      </c>
      <c r="X13" s="155">
        <f t="shared" si="3"/>
        <v>933.56000000000006</v>
      </c>
      <c r="Y13" s="155">
        <f t="shared" si="3"/>
        <v>1210.96</v>
      </c>
      <c r="Z13" s="155">
        <f t="shared" si="3"/>
        <v>1239.6600000000001</v>
      </c>
      <c r="AA13" s="155">
        <f t="shared" si="3"/>
        <v>1239.6600000000001</v>
      </c>
      <c r="AB13" s="155">
        <f t="shared" si="3"/>
        <v>1239.6600000000001</v>
      </c>
      <c r="AC13" s="155">
        <f t="shared" si="3"/>
        <v>1239.6600000000001</v>
      </c>
    </row>
    <row r="14" spans="1:29" s="8" customFormat="1" ht="12.75" customHeight="1" x14ac:dyDescent="0.25">
      <c r="A14" s="28" t="str">
        <f t="shared" si="1"/>
        <v>219</v>
      </c>
      <c r="B14" s="13" t="s">
        <v>18770</v>
      </c>
      <c r="C14" s="152">
        <v>3018.21</v>
      </c>
      <c r="D14" s="152">
        <v>2446.63</v>
      </c>
      <c r="E14" s="152">
        <v>823.89</v>
      </c>
      <c r="F14" s="152">
        <v>699.83</v>
      </c>
      <c r="G14" s="152">
        <v>622.64</v>
      </c>
      <c r="H14" s="152">
        <v>759.97</v>
      </c>
      <c r="I14" s="152">
        <v>458.78</v>
      </c>
      <c r="J14" s="152">
        <v>2521.79</v>
      </c>
      <c r="K14" s="152">
        <v>260.87</v>
      </c>
      <c r="L14" s="152"/>
      <c r="M14" s="152"/>
      <c r="N14" s="152"/>
      <c r="O14" s="125" t="b">
        <f>A14=TRIM(VLOOKUP(A14,Financials!B:F,4,FALSE))</f>
        <v>0</v>
      </c>
      <c r="P14" s="28" t="str">
        <f t="shared" si="2"/>
        <v>219</v>
      </c>
      <c r="Q14" s="13" t="str">
        <f t="shared" si="2"/>
        <v>219 - Residual Base Premium Received - Pay On Success</v>
      </c>
      <c r="R14" s="13">
        <f t="shared" si="2"/>
        <v>3018.21</v>
      </c>
      <c r="S14" s="13">
        <f t="shared" si="3"/>
        <v>5464.84</v>
      </c>
      <c r="T14" s="13">
        <f t="shared" si="3"/>
        <v>6288.7300000000005</v>
      </c>
      <c r="U14" s="13">
        <f t="shared" si="3"/>
        <v>6988.56</v>
      </c>
      <c r="V14" s="13">
        <f t="shared" si="3"/>
        <v>7611.2000000000007</v>
      </c>
      <c r="W14" s="13">
        <f t="shared" si="3"/>
        <v>8371.17</v>
      </c>
      <c r="X14" s="13">
        <f t="shared" si="3"/>
        <v>8829.9500000000007</v>
      </c>
      <c r="Y14" s="13">
        <f t="shared" si="3"/>
        <v>11351.740000000002</v>
      </c>
      <c r="Z14" s="13">
        <f t="shared" si="3"/>
        <v>11612.610000000002</v>
      </c>
      <c r="AA14" s="13">
        <f t="shared" si="3"/>
        <v>11612.610000000002</v>
      </c>
      <c r="AB14" s="13">
        <f t="shared" si="3"/>
        <v>11612.610000000002</v>
      </c>
      <c r="AC14" s="13">
        <f t="shared" si="3"/>
        <v>11612.610000000002</v>
      </c>
    </row>
    <row r="15" spans="1:29" s="8" customFormat="1" ht="12.75" customHeight="1" x14ac:dyDescent="0.25">
      <c r="A15" s="12"/>
      <c r="B15" s="12" t="s">
        <v>22</v>
      </c>
      <c r="C15" s="153">
        <f t="shared" ref="C15:N15" si="5">SUM(C9:C14)</f>
        <v>3631.1400000000003</v>
      </c>
      <c r="D15" s="153">
        <f t="shared" si="5"/>
        <v>2949.28</v>
      </c>
      <c r="E15" s="153">
        <f t="shared" si="5"/>
        <v>996.05</v>
      </c>
      <c r="F15" s="153">
        <f t="shared" si="5"/>
        <v>848.04000000000008</v>
      </c>
      <c r="G15" s="153">
        <f t="shared" si="5"/>
        <v>754.8</v>
      </c>
      <c r="H15" s="153">
        <f t="shared" si="5"/>
        <v>913.18000000000006</v>
      </c>
      <c r="I15" s="153">
        <f t="shared" si="5"/>
        <v>554.02</v>
      </c>
      <c r="J15" s="153">
        <f t="shared" si="5"/>
        <v>3051.37</v>
      </c>
      <c r="K15" s="153">
        <f t="shared" si="5"/>
        <v>315.66000000000003</v>
      </c>
      <c r="L15" s="153">
        <f t="shared" si="5"/>
        <v>0</v>
      </c>
      <c r="M15" s="153">
        <f t="shared" si="5"/>
        <v>0</v>
      </c>
      <c r="N15" s="153">
        <f t="shared" si="5"/>
        <v>0</v>
      </c>
      <c r="O15" s="125"/>
      <c r="P15" s="12"/>
      <c r="Q15" s="12" t="s">
        <v>22</v>
      </c>
      <c r="R15" s="11">
        <f t="shared" ref="R15:AC15" si="6">SUM(R9:R14)</f>
        <v>3631.1400000000003</v>
      </c>
      <c r="S15" s="11">
        <f t="shared" si="6"/>
        <v>6580.42</v>
      </c>
      <c r="T15" s="11">
        <f t="shared" si="6"/>
        <v>7576.47</v>
      </c>
      <c r="U15" s="11">
        <f t="shared" si="6"/>
        <v>8424.51</v>
      </c>
      <c r="V15" s="11">
        <f t="shared" si="6"/>
        <v>9179.3100000000013</v>
      </c>
      <c r="W15" s="11">
        <f t="shared" si="6"/>
        <v>10092.49</v>
      </c>
      <c r="X15" s="11">
        <f t="shared" si="6"/>
        <v>10646.51</v>
      </c>
      <c r="Y15" s="11">
        <f t="shared" si="6"/>
        <v>13697.880000000001</v>
      </c>
      <c r="Z15" s="11">
        <f t="shared" si="6"/>
        <v>14013.540000000003</v>
      </c>
      <c r="AA15" s="11">
        <f t="shared" si="6"/>
        <v>14013.540000000003</v>
      </c>
      <c r="AB15" s="11">
        <f t="shared" si="6"/>
        <v>14013.540000000003</v>
      </c>
      <c r="AC15" s="11">
        <f t="shared" si="6"/>
        <v>14013.540000000003</v>
      </c>
    </row>
    <row r="16" spans="1:29" s="8" customFormat="1" ht="12.75" customHeight="1" x14ac:dyDescent="0.25"/>
    <row r="17" spans="1:29" s="8" customFormat="1" ht="12.75" customHeight="1" thickBot="1" x14ac:dyDescent="0.3">
      <c r="A17" s="10"/>
      <c r="B17" s="10" t="s">
        <v>21</v>
      </c>
      <c r="C17" s="154">
        <f t="shared" ref="C17:N17" si="7">(C15)-(0)</f>
        <v>3631.1400000000003</v>
      </c>
      <c r="D17" s="154">
        <f t="shared" si="7"/>
        <v>2949.28</v>
      </c>
      <c r="E17" s="154">
        <f t="shared" si="7"/>
        <v>996.05</v>
      </c>
      <c r="F17" s="154">
        <f t="shared" si="7"/>
        <v>848.04000000000008</v>
      </c>
      <c r="G17" s="154">
        <f t="shared" si="7"/>
        <v>754.8</v>
      </c>
      <c r="H17" s="154">
        <f t="shared" si="7"/>
        <v>913.18000000000006</v>
      </c>
      <c r="I17" s="154">
        <f t="shared" si="7"/>
        <v>554.02</v>
      </c>
      <c r="J17" s="154">
        <f t="shared" si="7"/>
        <v>3051.37</v>
      </c>
      <c r="K17" s="154">
        <f t="shared" si="7"/>
        <v>315.66000000000003</v>
      </c>
      <c r="L17" s="154">
        <f t="shared" si="7"/>
        <v>0</v>
      </c>
      <c r="M17" s="154">
        <f t="shared" si="7"/>
        <v>0</v>
      </c>
      <c r="N17" s="154">
        <f t="shared" si="7"/>
        <v>0</v>
      </c>
      <c r="O17" s="125"/>
      <c r="P17" s="10"/>
      <c r="Q17" s="10" t="s">
        <v>21</v>
      </c>
      <c r="R17" s="9">
        <f t="shared" ref="R17:AC17" si="8">(R15)-(0)</f>
        <v>3631.1400000000003</v>
      </c>
      <c r="S17" s="9">
        <f t="shared" si="8"/>
        <v>6580.42</v>
      </c>
      <c r="T17" s="9">
        <f t="shared" si="8"/>
        <v>7576.47</v>
      </c>
      <c r="U17" s="9">
        <f t="shared" si="8"/>
        <v>8424.51</v>
      </c>
      <c r="V17" s="9">
        <f t="shared" si="8"/>
        <v>9179.3100000000013</v>
      </c>
      <c r="W17" s="9">
        <f t="shared" si="8"/>
        <v>10092.49</v>
      </c>
      <c r="X17" s="9">
        <f t="shared" si="8"/>
        <v>10646.51</v>
      </c>
      <c r="Y17" s="9">
        <f t="shared" si="8"/>
        <v>13697.880000000001</v>
      </c>
      <c r="Z17" s="9">
        <f t="shared" si="8"/>
        <v>14013.540000000003</v>
      </c>
      <c r="AA17" s="9">
        <f t="shared" si="8"/>
        <v>14013.540000000003</v>
      </c>
      <c r="AB17" s="9">
        <f t="shared" si="8"/>
        <v>14013.540000000003</v>
      </c>
      <c r="AC17" s="9">
        <f t="shared" si="8"/>
        <v>14013.540000000003</v>
      </c>
    </row>
    <row r="18" spans="1:29" s="8" customFormat="1" ht="12.75" customHeight="1" thickTop="1" x14ac:dyDescent="0.25"/>
    <row r="19" spans="1:29" s="8" customFormat="1" ht="12.75" customHeight="1" x14ac:dyDescent="0.25">
      <c r="A19" s="174"/>
      <c r="B19" s="174" t="s">
        <v>47</v>
      </c>
    </row>
    <row r="20" spans="1:29" s="8" customFormat="1" ht="12.75" customHeight="1" x14ac:dyDescent="0.25">
      <c r="A20" s="175" t="str">
        <f>LEFT(B20,3)</f>
        <v>440</v>
      </c>
      <c r="B20" s="155" t="s">
        <v>18771</v>
      </c>
      <c r="C20" s="152">
        <v>0</v>
      </c>
      <c r="D20" s="152">
        <v>0</v>
      </c>
      <c r="E20" s="152">
        <v>0</v>
      </c>
      <c r="F20" s="152">
        <v>0</v>
      </c>
      <c r="G20" s="152">
        <v>0</v>
      </c>
      <c r="H20" s="152">
        <v>0</v>
      </c>
      <c r="I20" s="152">
        <v>0</v>
      </c>
      <c r="J20" s="152">
        <v>0</v>
      </c>
      <c r="K20" s="152">
        <v>0</v>
      </c>
      <c r="L20" s="152"/>
      <c r="M20" s="152"/>
      <c r="N20" s="152"/>
      <c r="O20" s="125" t="b">
        <f>A20=TRIM(VLOOKUP(A20,Financials!B:F,4,FALSE))</f>
        <v>1</v>
      </c>
      <c r="P20" s="28" t="str">
        <f t="shared" ref="P20:R23" si="9">A20</f>
        <v>440</v>
      </c>
      <c r="Q20" s="13" t="str">
        <f t="shared" si="9"/>
        <v>440 - Insurer Licence Fees Paid - Pay On Success</v>
      </c>
      <c r="R20" s="13">
        <f t="shared" si="9"/>
        <v>0</v>
      </c>
      <c r="S20" s="13">
        <f t="shared" ref="S20:AC23" si="10">R20+D20</f>
        <v>0</v>
      </c>
      <c r="T20" s="13">
        <f t="shared" si="10"/>
        <v>0</v>
      </c>
      <c r="U20" s="13">
        <f>T20+F20</f>
        <v>0</v>
      </c>
      <c r="V20" s="13">
        <f t="shared" si="10"/>
        <v>0</v>
      </c>
      <c r="W20" s="13">
        <f t="shared" si="10"/>
        <v>0</v>
      </c>
      <c r="X20" s="13">
        <f t="shared" si="10"/>
        <v>0</v>
      </c>
      <c r="Y20" s="13">
        <f t="shared" si="10"/>
        <v>0</v>
      </c>
      <c r="Z20" s="13">
        <f t="shared" si="10"/>
        <v>0</v>
      </c>
      <c r="AA20" s="13">
        <f t="shared" si="10"/>
        <v>0</v>
      </c>
      <c r="AB20" s="13">
        <f t="shared" si="10"/>
        <v>0</v>
      </c>
      <c r="AC20" s="13">
        <f t="shared" si="10"/>
        <v>0</v>
      </c>
    </row>
    <row r="21" spans="1:29" s="8" customFormat="1" ht="12.75" customHeight="1" x14ac:dyDescent="0.25">
      <c r="A21" s="175" t="str">
        <f>LEFT(B21,3)</f>
        <v>427</v>
      </c>
      <c r="B21" s="155" t="s">
        <v>18772</v>
      </c>
      <c r="C21" s="152">
        <v>330.47</v>
      </c>
      <c r="D21" s="152">
        <v>527.6</v>
      </c>
      <c r="E21" s="152">
        <v>277.45</v>
      </c>
      <c r="F21" s="152">
        <v>367.48</v>
      </c>
      <c r="G21" s="152">
        <v>219.76</v>
      </c>
      <c r="H21" s="152">
        <v>41.64</v>
      </c>
      <c r="I21" s="152">
        <v>69.98</v>
      </c>
      <c r="J21" s="152">
        <v>107.76</v>
      </c>
      <c r="K21" s="152">
        <v>40.5</v>
      </c>
      <c r="L21" s="152"/>
      <c r="M21" s="152"/>
      <c r="N21" s="152"/>
      <c r="O21" s="125" t="b">
        <f>A21=TRIM(VLOOKUP(A21,Financials!B:F,4,FALSE))</f>
        <v>1</v>
      </c>
      <c r="P21" s="28" t="str">
        <f t="shared" si="9"/>
        <v>427</v>
      </c>
      <c r="Q21" s="13" t="str">
        <f t="shared" si="9"/>
        <v>427 - Residual Base Premium - GST Paid - Pay On Success</v>
      </c>
      <c r="R21" s="13">
        <f t="shared" si="9"/>
        <v>330.47</v>
      </c>
      <c r="S21" s="13">
        <f t="shared" si="10"/>
        <v>858.07</v>
      </c>
      <c r="T21" s="13">
        <f t="shared" si="10"/>
        <v>1135.52</v>
      </c>
      <c r="U21" s="13">
        <f>T21+F21</f>
        <v>1503</v>
      </c>
      <c r="V21" s="13">
        <f t="shared" si="10"/>
        <v>1722.76</v>
      </c>
      <c r="W21" s="13">
        <f t="shared" si="10"/>
        <v>1764.4</v>
      </c>
      <c r="X21" s="13">
        <f t="shared" si="10"/>
        <v>1834.38</v>
      </c>
      <c r="Y21" s="13">
        <f t="shared" si="10"/>
        <v>1942.14</v>
      </c>
      <c r="Z21" s="13">
        <f t="shared" si="10"/>
        <v>1982.64</v>
      </c>
      <c r="AA21" s="13">
        <f t="shared" si="10"/>
        <v>1982.64</v>
      </c>
      <c r="AB21" s="13">
        <f t="shared" si="10"/>
        <v>1982.64</v>
      </c>
      <c r="AC21" s="13">
        <f t="shared" si="10"/>
        <v>1982.64</v>
      </c>
    </row>
    <row r="22" spans="1:29" s="8" customFormat="1" ht="12.75" customHeight="1" x14ac:dyDescent="0.25">
      <c r="A22" s="175" t="str">
        <f>LEFT(B22,3)</f>
        <v>428</v>
      </c>
      <c r="B22" s="155" t="s">
        <v>18773</v>
      </c>
      <c r="C22" s="152">
        <v>352.76</v>
      </c>
      <c r="D22" s="152">
        <v>568.67999999999995</v>
      </c>
      <c r="E22" s="152">
        <v>307.58999999999997</v>
      </c>
      <c r="F22" s="152">
        <v>382.77</v>
      </c>
      <c r="G22" s="152">
        <v>228.72</v>
      </c>
      <c r="H22" s="152">
        <v>47.37</v>
      </c>
      <c r="I22" s="152">
        <v>78.23</v>
      </c>
      <c r="J22" s="152">
        <v>114.92</v>
      </c>
      <c r="K22" s="152">
        <v>42.09</v>
      </c>
      <c r="L22" s="152"/>
      <c r="M22" s="152"/>
      <c r="N22" s="152"/>
      <c r="O22" s="125" t="b">
        <f>A22=TRIM(VLOOKUP(A22,Financials!B:F,4,FALSE))</f>
        <v>1</v>
      </c>
      <c r="P22" s="28" t="str">
        <f t="shared" si="9"/>
        <v>428</v>
      </c>
      <c r="Q22" s="13" t="str">
        <f t="shared" si="9"/>
        <v>428 - Residual Base Premium - Stamp Duty Paid - Pay On Success</v>
      </c>
      <c r="R22" s="13">
        <f t="shared" si="9"/>
        <v>352.76</v>
      </c>
      <c r="S22" s="13">
        <f t="shared" si="10"/>
        <v>921.43999999999994</v>
      </c>
      <c r="T22" s="13">
        <f t="shared" si="10"/>
        <v>1229.03</v>
      </c>
      <c r="U22" s="13">
        <f t="shared" si="10"/>
        <v>1611.8</v>
      </c>
      <c r="V22" s="13">
        <f t="shared" si="10"/>
        <v>1840.52</v>
      </c>
      <c r="W22" s="13">
        <f t="shared" si="10"/>
        <v>1887.8899999999999</v>
      </c>
      <c r="X22" s="13">
        <f t="shared" si="10"/>
        <v>1966.12</v>
      </c>
      <c r="Y22" s="13">
        <f t="shared" si="10"/>
        <v>2081.04</v>
      </c>
      <c r="Z22" s="13">
        <f t="shared" si="10"/>
        <v>2123.13</v>
      </c>
      <c r="AA22" s="13">
        <f t="shared" si="10"/>
        <v>2123.13</v>
      </c>
      <c r="AB22" s="13">
        <f t="shared" si="10"/>
        <v>2123.13</v>
      </c>
      <c r="AC22" s="13">
        <f t="shared" si="10"/>
        <v>2123.13</v>
      </c>
    </row>
    <row r="23" spans="1:29" s="8" customFormat="1" ht="12.75" customHeight="1" x14ac:dyDescent="0.25">
      <c r="A23" s="175" t="str">
        <f>LEFT(B23,3)</f>
        <v>426</v>
      </c>
      <c r="B23" s="155" t="s">
        <v>18774</v>
      </c>
      <c r="C23" s="152">
        <v>3304.79</v>
      </c>
      <c r="D23" s="152">
        <v>5276.02</v>
      </c>
      <c r="E23" s="152">
        <v>2774.5</v>
      </c>
      <c r="F23" s="152">
        <v>3674.79</v>
      </c>
      <c r="G23" s="152">
        <v>2197.4699999999998</v>
      </c>
      <c r="H23" s="152">
        <v>416.47</v>
      </c>
      <c r="I23" s="152">
        <v>699.83</v>
      </c>
      <c r="J23" s="152">
        <v>1077.52</v>
      </c>
      <c r="K23" s="152">
        <v>405.12</v>
      </c>
      <c r="L23" s="152"/>
      <c r="M23" s="152"/>
      <c r="N23" s="152"/>
      <c r="O23" s="125" t="b">
        <f>A23=TRIM(VLOOKUP(A23,Financials!B:F,4,FALSE))</f>
        <v>1</v>
      </c>
      <c r="P23" s="28" t="str">
        <f t="shared" si="9"/>
        <v>426</v>
      </c>
      <c r="Q23" s="13" t="str">
        <f t="shared" si="9"/>
        <v>426 - Residual Base Premium Paid - Pay On Success</v>
      </c>
      <c r="R23" s="13">
        <f t="shared" si="9"/>
        <v>3304.79</v>
      </c>
      <c r="S23" s="13">
        <f t="shared" si="10"/>
        <v>8580.8100000000013</v>
      </c>
      <c r="T23" s="13">
        <f t="shared" si="10"/>
        <v>11355.310000000001</v>
      </c>
      <c r="U23" s="13">
        <f>T23+F23</f>
        <v>15030.100000000002</v>
      </c>
      <c r="V23" s="13">
        <f t="shared" si="10"/>
        <v>17227.570000000003</v>
      </c>
      <c r="W23" s="13">
        <f t="shared" si="10"/>
        <v>17644.040000000005</v>
      </c>
      <c r="X23" s="13">
        <f t="shared" si="10"/>
        <v>18343.870000000006</v>
      </c>
      <c r="Y23" s="13">
        <f t="shared" si="10"/>
        <v>19421.390000000007</v>
      </c>
      <c r="Z23" s="13">
        <f t="shared" si="10"/>
        <v>19826.510000000006</v>
      </c>
      <c r="AA23" s="13">
        <f t="shared" si="10"/>
        <v>19826.510000000006</v>
      </c>
      <c r="AB23" s="13">
        <f t="shared" si="10"/>
        <v>19826.510000000006</v>
      </c>
      <c r="AC23" s="13">
        <f t="shared" si="10"/>
        <v>19826.510000000006</v>
      </c>
    </row>
    <row r="24" spans="1:29" s="8" customFormat="1" ht="12.75" customHeight="1" x14ac:dyDescent="0.25">
      <c r="A24" s="12"/>
      <c r="B24" s="12" t="s">
        <v>33</v>
      </c>
      <c r="C24" s="153">
        <f t="shared" ref="C24:N24" si="11">SUM(C20:C23)</f>
        <v>3988.02</v>
      </c>
      <c r="D24" s="153">
        <f t="shared" si="11"/>
        <v>6372.3</v>
      </c>
      <c r="E24" s="153">
        <f t="shared" si="11"/>
        <v>3359.54</v>
      </c>
      <c r="F24" s="153">
        <f t="shared" si="11"/>
        <v>4425.04</v>
      </c>
      <c r="G24" s="153">
        <f t="shared" si="11"/>
        <v>2645.95</v>
      </c>
      <c r="H24" s="153">
        <f>SUM(H20:H23)</f>
        <v>505.48</v>
      </c>
      <c r="I24" s="153">
        <f t="shared" si="11"/>
        <v>848.04000000000008</v>
      </c>
      <c r="J24" s="153">
        <f t="shared" si="11"/>
        <v>1300.2</v>
      </c>
      <c r="K24" s="153">
        <f t="shared" si="11"/>
        <v>487.71000000000004</v>
      </c>
      <c r="L24" s="153">
        <f t="shared" si="11"/>
        <v>0</v>
      </c>
      <c r="M24" s="153">
        <f t="shared" si="11"/>
        <v>0</v>
      </c>
      <c r="N24" s="153">
        <f t="shared" si="11"/>
        <v>0</v>
      </c>
      <c r="O24" s="125"/>
      <c r="P24" s="12"/>
      <c r="Q24" s="12" t="s">
        <v>33</v>
      </c>
      <c r="R24" s="11">
        <f t="shared" ref="R24:AC24" si="12">SUM(R20:R23)</f>
        <v>3988.02</v>
      </c>
      <c r="S24" s="11">
        <f t="shared" si="12"/>
        <v>10360.320000000002</v>
      </c>
      <c r="T24" s="11">
        <f t="shared" si="12"/>
        <v>13719.86</v>
      </c>
      <c r="U24" s="11">
        <f>SUM(U20:U23)</f>
        <v>18144.900000000001</v>
      </c>
      <c r="V24" s="11">
        <f t="shared" si="12"/>
        <v>20790.850000000002</v>
      </c>
      <c r="W24" s="11">
        <f t="shared" si="12"/>
        <v>21296.330000000005</v>
      </c>
      <c r="X24" s="11">
        <f t="shared" si="12"/>
        <v>22144.370000000006</v>
      </c>
      <c r="Y24" s="11">
        <f t="shared" si="12"/>
        <v>23444.570000000007</v>
      </c>
      <c r="Z24" s="11">
        <f t="shared" si="12"/>
        <v>23932.280000000006</v>
      </c>
      <c r="AA24" s="11">
        <f t="shared" si="12"/>
        <v>23932.280000000006</v>
      </c>
      <c r="AB24" s="11">
        <f t="shared" si="12"/>
        <v>23932.280000000006</v>
      </c>
      <c r="AC24" s="11">
        <f t="shared" si="12"/>
        <v>23932.280000000006</v>
      </c>
    </row>
    <row r="25" spans="1:29" s="8" customFormat="1" ht="12.75" customHeight="1" x14ac:dyDescent="0.25"/>
    <row r="26" spans="1:29" s="8" customFormat="1" ht="12.75" customHeight="1" thickBot="1" x14ac:dyDescent="0.3">
      <c r="A26" s="10"/>
      <c r="B26" s="10" t="s">
        <v>20</v>
      </c>
      <c r="C26" s="154">
        <f t="shared" ref="C26:N26" si="13">C17-C24</f>
        <v>-356.87999999999965</v>
      </c>
      <c r="D26" s="154">
        <f t="shared" si="13"/>
        <v>-3423.02</v>
      </c>
      <c r="E26" s="154">
        <f t="shared" si="13"/>
        <v>-2363.4899999999998</v>
      </c>
      <c r="F26" s="154">
        <f t="shared" si="13"/>
        <v>-3577</v>
      </c>
      <c r="G26" s="154">
        <f t="shared" si="13"/>
        <v>-1891.1499999999999</v>
      </c>
      <c r="H26" s="154">
        <f t="shared" si="13"/>
        <v>407.70000000000005</v>
      </c>
      <c r="I26" s="154">
        <f t="shared" si="13"/>
        <v>-294.0200000000001</v>
      </c>
      <c r="J26" s="154">
        <f t="shared" si="13"/>
        <v>1751.1699999999998</v>
      </c>
      <c r="K26" s="154">
        <f t="shared" si="13"/>
        <v>-172.05</v>
      </c>
      <c r="L26" s="154">
        <f t="shared" si="13"/>
        <v>0</v>
      </c>
      <c r="M26" s="154">
        <f t="shared" si="13"/>
        <v>0</v>
      </c>
      <c r="N26" s="154">
        <f t="shared" si="13"/>
        <v>0</v>
      </c>
      <c r="O26" s="125"/>
      <c r="P26" s="10"/>
      <c r="Q26" s="10" t="s">
        <v>20</v>
      </c>
      <c r="R26" s="9">
        <f>R17-R24</f>
        <v>-356.87999999999965</v>
      </c>
      <c r="S26" s="9">
        <f t="shared" ref="S26:AC26" si="14">S17-S24</f>
        <v>-3779.9000000000015</v>
      </c>
      <c r="T26" s="9">
        <f t="shared" si="14"/>
        <v>-6143.39</v>
      </c>
      <c r="U26" s="9">
        <f>U17-U24</f>
        <v>-9720.3900000000012</v>
      </c>
      <c r="V26" s="9">
        <f t="shared" si="14"/>
        <v>-11611.54</v>
      </c>
      <c r="W26" s="9">
        <f t="shared" si="14"/>
        <v>-11203.840000000006</v>
      </c>
      <c r="X26" s="9">
        <f t="shared" si="14"/>
        <v>-11497.860000000006</v>
      </c>
      <c r="Y26" s="9">
        <f t="shared" si="14"/>
        <v>-9746.690000000006</v>
      </c>
      <c r="Z26" s="9">
        <f t="shared" si="14"/>
        <v>-9918.7400000000034</v>
      </c>
      <c r="AA26" s="9">
        <f t="shared" si="14"/>
        <v>-9918.7400000000034</v>
      </c>
      <c r="AB26" s="9">
        <f t="shared" si="14"/>
        <v>-9918.7400000000034</v>
      </c>
      <c r="AC26" s="9">
        <f t="shared" si="14"/>
        <v>-9918.7400000000034</v>
      </c>
    </row>
    <row r="27" spans="1:29" s="8" customFormat="1" ht="12.75" customHeight="1" thickTop="1" thickBot="1" x14ac:dyDescent="0.3">
      <c r="A27" s="75"/>
      <c r="B27" s="75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125"/>
      <c r="P27" s="75"/>
      <c r="Q27" s="75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</row>
    <row r="28" spans="1:29" ht="12.75" customHeight="1" thickTop="1" x14ac:dyDescent="0.25"/>
    <row r="29" spans="1:29" s="8" customFormat="1" ht="12.75" customHeight="1" x14ac:dyDescent="0.25">
      <c r="A29" s="27" t="s">
        <v>19</v>
      </c>
      <c r="B29" s="27" t="s">
        <v>19</v>
      </c>
      <c r="C29" s="148"/>
      <c r="D29" s="148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</row>
    <row r="30" spans="1:29" s="8" customFormat="1" ht="12.75" customHeight="1" x14ac:dyDescent="0.25">
      <c r="A30" s="15" t="s">
        <v>18</v>
      </c>
      <c r="B30" s="15" t="s">
        <v>18</v>
      </c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</row>
    <row r="31" spans="1:29" s="8" customFormat="1" ht="12.75" customHeight="1" x14ac:dyDescent="0.25">
      <c r="C31" s="958" t="s">
        <v>148</v>
      </c>
      <c r="D31" s="958"/>
      <c r="E31" s="958"/>
      <c r="F31" s="958"/>
      <c r="G31" s="958"/>
      <c r="H31" s="958"/>
      <c r="I31" s="958"/>
      <c r="J31" s="958"/>
      <c r="K31" s="958"/>
      <c r="L31" s="958"/>
      <c r="M31" s="958"/>
      <c r="N31" s="958"/>
      <c r="R31" s="958" t="s">
        <v>148</v>
      </c>
      <c r="S31" s="958"/>
      <c r="T31" s="958"/>
      <c r="U31" s="958"/>
      <c r="V31" s="958"/>
      <c r="W31" s="958"/>
      <c r="X31" s="958"/>
      <c r="Y31" s="958"/>
      <c r="Z31" s="958"/>
      <c r="AA31" s="958"/>
      <c r="AB31" s="958"/>
      <c r="AC31" s="958"/>
    </row>
    <row r="32" spans="1:29" s="8" customFormat="1" ht="12.75" customHeight="1" x14ac:dyDescent="0.25">
      <c r="A32" s="15"/>
      <c r="C32" s="150">
        <v>45108</v>
      </c>
      <c r="D32" s="150">
        <v>45139</v>
      </c>
      <c r="E32" s="150">
        <v>45170</v>
      </c>
      <c r="F32" s="150">
        <v>45200</v>
      </c>
      <c r="G32" s="150">
        <v>45231</v>
      </c>
      <c r="H32" s="150">
        <v>45261</v>
      </c>
      <c r="I32" s="150">
        <v>45292</v>
      </c>
      <c r="J32" s="150">
        <v>45323</v>
      </c>
      <c r="K32" s="150">
        <v>45352</v>
      </c>
      <c r="L32" s="150">
        <v>45383</v>
      </c>
      <c r="M32" s="150">
        <v>45413</v>
      </c>
      <c r="N32" s="150">
        <v>45444</v>
      </c>
      <c r="P32" s="15"/>
      <c r="Q32" s="725"/>
      <c r="R32" s="150">
        <f t="shared" ref="R32:AC32" si="15">C32</f>
        <v>45108</v>
      </c>
      <c r="S32" s="150">
        <f t="shared" si="15"/>
        <v>45139</v>
      </c>
      <c r="T32" s="150">
        <f t="shared" si="15"/>
        <v>45170</v>
      </c>
      <c r="U32" s="150">
        <f t="shared" si="15"/>
        <v>45200</v>
      </c>
      <c r="V32" s="150">
        <f t="shared" si="15"/>
        <v>45231</v>
      </c>
      <c r="W32" s="150">
        <f t="shared" si="15"/>
        <v>45261</v>
      </c>
      <c r="X32" s="150">
        <f t="shared" si="15"/>
        <v>45292</v>
      </c>
      <c r="Y32" s="150">
        <f t="shared" si="15"/>
        <v>45323</v>
      </c>
      <c r="Z32" s="150">
        <f t="shared" si="15"/>
        <v>45352</v>
      </c>
      <c r="AA32" s="150">
        <f t="shared" si="15"/>
        <v>45383</v>
      </c>
      <c r="AB32" s="150">
        <f t="shared" si="15"/>
        <v>45413</v>
      </c>
      <c r="AC32" s="150">
        <f t="shared" si="15"/>
        <v>45444</v>
      </c>
    </row>
    <row r="33" spans="1:29" s="8" customFormat="1" ht="12.75" customHeight="1" x14ac:dyDescent="0.25"/>
    <row r="34" spans="1:29" s="8" customFormat="1" ht="12.75" customHeight="1" x14ac:dyDescent="0.25">
      <c r="A34" s="14"/>
      <c r="B34" s="14" t="s">
        <v>17</v>
      </c>
      <c r="P34" s="14"/>
      <c r="Q34" s="14" t="s">
        <v>17</v>
      </c>
    </row>
    <row r="35" spans="1:29" s="8" customFormat="1" ht="12.75" customHeight="1" x14ac:dyDescent="0.25"/>
    <row r="36" spans="1:29" s="8" customFormat="1" ht="12.75" customHeight="1" x14ac:dyDescent="0.25">
      <c r="A36" s="14"/>
      <c r="B36" s="14" t="s">
        <v>16</v>
      </c>
      <c r="P36" s="14"/>
      <c r="Q36" s="14" t="s">
        <v>16</v>
      </c>
    </row>
    <row r="37" spans="1:29" s="8" customFormat="1" ht="12.75" customHeight="1" x14ac:dyDescent="0.25">
      <c r="A37" t="s">
        <v>30</v>
      </c>
      <c r="B37" s="13" t="s">
        <v>16586</v>
      </c>
      <c r="C37" s="152">
        <v>0</v>
      </c>
      <c r="D37" s="152">
        <v>0</v>
      </c>
      <c r="E37" s="152">
        <v>0</v>
      </c>
      <c r="F37" s="152">
        <v>0</v>
      </c>
      <c r="G37" s="152">
        <v>0</v>
      </c>
      <c r="H37" s="152">
        <v>0</v>
      </c>
      <c r="I37" s="152">
        <v>0</v>
      </c>
      <c r="J37" s="152">
        <v>0</v>
      </c>
      <c r="K37" s="152">
        <v>0</v>
      </c>
      <c r="L37" s="152"/>
      <c r="M37" s="152"/>
      <c r="N37" s="152"/>
      <c r="O37" s="125" t="e">
        <f>A37=TRIM(VLOOKUP(A37,Financials!B:F,4,FALSE))</f>
        <v>#N/A</v>
      </c>
      <c r="P37" s="28" t="str">
        <f t="shared" ref="P37:R38" si="16">A37</f>
        <v xml:space="preserve">   ListSure General Account (OLD)</v>
      </c>
      <c r="Q37" s="13" t="str">
        <f t="shared" si="16"/>
        <v xml:space="preserve">   600 - ListSure General Account (OLD)</v>
      </c>
      <c r="R37" s="13">
        <f t="shared" si="16"/>
        <v>0</v>
      </c>
      <c r="S37" s="13">
        <f t="shared" ref="S37:AC38" si="17">IF(D37="",R37,D37)</f>
        <v>0</v>
      </c>
      <c r="T37" s="13">
        <f t="shared" si="17"/>
        <v>0</v>
      </c>
      <c r="U37" s="13">
        <f t="shared" si="17"/>
        <v>0</v>
      </c>
      <c r="V37" s="13">
        <f t="shared" si="17"/>
        <v>0</v>
      </c>
      <c r="W37" s="13">
        <f t="shared" si="17"/>
        <v>0</v>
      </c>
      <c r="X37" s="13">
        <f t="shared" si="17"/>
        <v>0</v>
      </c>
      <c r="Y37" s="13">
        <f t="shared" si="17"/>
        <v>0</v>
      </c>
      <c r="Z37" s="13">
        <f t="shared" si="17"/>
        <v>0</v>
      </c>
      <c r="AA37" s="13">
        <f t="shared" si="17"/>
        <v>0</v>
      </c>
      <c r="AB37" s="13">
        <f t="shared" si="17"/>
        <v>0</v>
      </c>
      <c r="AC37" s="13">
        <f>IF(N37="",AB37,N37)</f>
        <v>0</v>
      </c>
    </row>
    <row r="38" spans="1:29" s="8" customFormat="1" ht="12.75" customHeight="1" x14ac:dyDescent="0.25">
      <c r="A38" s="28" t="str">
        <f>MID(B38,4,3)</f>
        <v>601</v>
      </c>
      <c r="B38" s="13" t="s">
        <v>94</v>
      </c>
      <c r="C38" s="152">
        <v>12578.97</v>
      </c>
      <c r="D38" s="152">
        <v>10021.83</v>
      </c>
      <c r="E38" s="152">
        <v>7658.34</v>
      </c>
      <c r="F38" s="152">
        <v>3728.94</v>
      </c>
      <c r="G38" s="152">
        <v>2035.23</v>
      </c>
      <c r="H38" s="152">
        <v>2448.4499999999998</v>
      </c>
      <c r="I38" s="152">
        <v>1869.78</v>
      </c>
      <c r="J38" s="152">
        <v>3971.42</v>
      </c>
      <c r="K38" s="152">
        <v>3882.99</v>
      </c>
      <c r="L38" s="152"/>
      <c r="M38" s="152"/>
      <c r="N38" s="152"/>
      <c r="O38" s="125" t="b">
        <f>A38=TRIM(VLOOKUP(A38,Financials!B:F,4,FALSE))</f>
        <v>0</v>
      </c>
      <c r="P38" s="28" t="str">
        <f t="shared" si="16"/>
        <v>601</v>
      </c>
      <c r="Q38" s="13" t="str">
        <f t="shared" si="16"/>
        <v xml:space="preserve">   601 - ListSure Premium New - 1705</v>
      </c>
      <c r="R38" s="13">
        <f t="shared" si="16"/>
        <v>12578.97</v>
      </c>
      <c r="S38" s="13">
        <f t="shared" si="17"/>
        <v>10021.83</v>
      </c>
      <c r="T38" s="13">
        <f t="shared" si="17"/>
        <v>7658.34</v>
      </c>
      <c r="U38" s="13">
        <f t="shared" si="17"/>
        <v>3728.94</v>
      </c>
      <c r="V38" s="13">
        <f t="shared" si="17"/>
        <v>2035.23</v>
      </c>
      <c r="W38" s="13">
        <f t="shared" si="17"/>
        <v>2448.4499999999998</v>
      </c>
      <c r="X38" s="13">
        <f t="shared" si="17"/>
        <v>1869.78</v>
      </c>
      <c r="Y38" s="13">
        <f t="shared" si="17"/>
        <v>3971.42</v>
      </c>
      <c r="Z38" s="13">
        <f t="shared" si="17"/>
        <v>3882.99</v>
      </c>
      <c r="AA38" s="13">
        <f t="shared" si="17"/>
        <v>3882.99</v>
      </c>
      <c r="AB38" s="13">
        <f t="shared" si="17"/>
        <v>3882.99</v>
      </c>
      <c r="AC38" s="13">
        <f t="shared" si="17"/>
        <v>3882.99</v>
      </c>
    </row>
    <row r="39" spans="1:29" s="8" customFormat="1" ht="12.75" customHeight="1" x14ac:dyDescent="0.25">
      <c r="A39" s="12"/>
      <c r="B39" s="12" t="s">
        <v>14</v>
      </c>
      <c r="C39" s="153">
        <f t="shared" ref="C39:N39" si="18">SUM(C37:C38)</f>
        <v>12578.97</v>
      </c>
      <c r="D39" s="153">
        <f t="shared" si="18"/>
        <v>10021.83</v>
      </c>
      <c r="E39" s="153">
        <f t="shared" si="18"/>
        <v>7658.34</v>
      </c>
      <c r="F39" s="153">
        <f t="shared" si="18"/>
        <v>3728.94</v>
      </c>
      <c r="G39" s="153">
        <f t="shared" si="18"/>
        <v>2035.23</v>
      </c>
      <c r="H39" s="153">
        <f t="shared" si="18"/>
        <v>2448.4499999999998</v>
      </c>
      <c r="I39" s="153">
        <f t="shared" si="18"/>
        <v>1869.78</v>
      </c>
      <c r="J39" s="153">
        <f t="shared" si="18"/>
        <v>3971.42</v>
      </c>
      <c r="K39" s="153">
        <f t="shared" si="18"/>
        <v>3882.99</v>
      </c>
      <c r="L39" s="153">
        <f t="shared" si="18"/>
        <v>0</v>
      </c>
      <c r="M39" s="153">
        <f t="shared" si="18"/>
        <v>0</v>
      </c>
      <c r="N39" s="153">
        <f t="shared" si="18"/>
        <v>0</v>
      </c>
      <c r="P39" s="12"/>
      <c r="Q39" s="12" t="s">
        <v>14</v>
      </c>
      <c r="R39" s="11">
        <f t="shared" ref="R39:AC39" si="19">SUM(R37:R38)</f>
        <v>12578.97</v>
      </c>
      <c r="S39" s="11">
        <f t="shared" si="19"/>
        <v>10021.83</v>
      </c>
      <c r="T39" s="11">
        <f t="shared" si="19"/>
        <v>7658.34</v>
      </c>
      <c r="U39" s="11">
        <f t="shared" si="19"/>
        <v>3728.94</v>
      </c>
      <c r="V39" s="11">
        <f t="shared" si="19"/>
        <v>2035.23</v>
      </c>
      <c r="W39" s="11">
        <f t="shared" si="19"/>
        <v>2448.4499999999998</v>
      </c>
      <c r="X39" s="11">
        <f t="shared" si="19"/>
        <v>1869.78</v>
      </c>
      <c r="Y39" s="11">
        <f t="shared" si="19"/>
        <v>3971.42</v>
      </c>
      <c r="Z39" s="11">
        <f t="shared" si="19"/>
        <v>3882.99</v>
      </c>
      <c r="AA39" s="11">
        <f t="shared" si="19"/>
        <v>3882.99</v>
      </c>
      <c r="AB39" s="11">
        <f t="shared" si="19"/>
        <v>3882.99</v>
      </c>
      <c r="AC39" s="11">
        <f t="shared" si="19"/>
        <v>3882.99</v>
      </c>
    </row>
    <row r="40" spans="1:29" s="8" customFormat="1" ht="12.75" customHeight="1" x14ac:dyDescent="0.25"/>
    <row r="41" spans="1:29" s="8" customFormat="1" ht="12.75" customHeight="1" x14ac:dyDescent="0.25">
      <c r="A41" s="14"/>
      <c r="B41" s="14" t="s">
        <v>13</v>
      </c>
      <c r="P41" s="14"/>
      <c r="Q41" s="14" t="s">
        <v>13</v>
      </c>
    </row>
    <row r="42" spans="1:29" s="8" customFormat="1" ht="12.75" customHeight="1" x14ac:dyDescent="0.25">
      <c r="A42" s="28" t="str">
        <f>MID(B42,4,3)</f>
        <v>610</v>
      </c>
      <c r="B42" s="13" t="s">
        <v>93</v>
      </c>
      <c r="C42" s="152">
        <v>865.88</v>
      </c>
      <c r="D42" s="152">
        <v>0</v>
      </c>
      <c r="E42" s="152">
        <v>0</v>
      </c>
      <c r="F42" s="152">
        <v>352.4</v>
      </c>
      <c r="G42" s="152">
        <v>154.96</v>
      </c>
      <c r="H42" s="152">
        <v>149.44</v>
      </c>
      <c r="I42" s="152">
        <v>434.09</v>
      </c>
      <c r="J42" s="152">
        <v>0</v>
      </c>
      <c r="K42" s="152">
        <v>0</v>
      </c>
      <c r="L42" s="152"/>
      <c r="M42" s="152"/>
      <c r="N42" s="152"/>
      <c r="O42" s="125" t="b">
        <f>A42=TRIM(VLOOKUP(A42,Financials!B:F,4,FALSE))</f>
        <v>1</v>
      </c>
      <c r="P42" s="28" t="str">
        <f>A42</f>
        <v>610</v>
      </c>
      <c r="Q42" s="13" t="str">
        <f>B42</f>
        <v xml:space="preserve">   610 - Accounts Receivable</v>
      </c>
      <c r="R42" s="13">
        <f>C42</f>
        <v>865.88</v>
      </c>
      <c r="S42" s="13">
        <f t="shared" ref="S42:AC42" si="20">IF(D42="",R42,D42)</f>
        <v>0</v>
      </c>
      <c r="T42" s="13">
        <f t="shared" si="20"/>
        <v>0</v>
      </c>
      <c r="U42" s="13">
        <f t="shared" si="20"/>
        <v>352.4</v>
      </c>
      <c r="V42" s="13">
        <f t="shared" si="20"/>
        <v>154.96</v>
      </c>
      <c r="W42" s="13">
        <f t="shared" si="20"/>
        <v>149.44</v>
      </c>
      <c r="X42" s="13">
        <f t="shared" si="20"/>
        <v>434.09</v>
      </c>
      <c r="Y42" s="13">
        <f t="shared" si="20"/>
        <v>0</v>
      </c>
      <c r="Z42" s="13">
        <f t="shared" si="20"/>
        <v>0</v>
      </c>
      <c r="AA42" s="13">
        <f t="shared" si="20"/>
        <v>0</v>
      </c>
      <c r="AB42" s="13">
        <f t="shared" si="20"/>
        <v>0</v>
      </c>
      <c r="AC42" s="13">
        <f t="shared" si="20"/>
        <v>0</v>
      </c>
    </row>
    <row r="43" spans="1:29" s="8" customFormat="1" ht="12.75" customHeight="1" x14ac:dyDescent="0.25">
      <c r="A43" s="12"/>
      <c r="B43" s="12" t="s">
        <v>11</v>
      </c>
      <c r="C43" s="153">
        <f t="shared" ref="C43:N43" si="21">SUM(C42:C42)</f>
        <v>865.88</v>
      </c>
      <c r="D43" s="153">
        <f t="shared" si="21"/>
        <v>0</v>
      </c>
      <c r="E43" s="153">
        <f t="shared" si="21"/>
        <v>0</v>
      </c>
      <c r="F43" s="153">
        <f t="shared" si="21"/>
        <v>352.4</v>
      </c>
      <c r="G43" s="153">
        <f t="shared" si="21"/>
        <v>154.96</v>
      </c>
      <c r="H43" s="153">
        <f t="shared" si="21"/>
        <v>149.44</v>
      </c>
      <c r="I43" s="153">
        <f>SUM(I42:I42)</f>
        <v>434.09</v>
      </c>
      <c r="J43" s="153">
        <f t="shared" si="21"/>
        <v>0</v>
      </c>
      <c r="K43" s="153">
        <f t="shared" si="21"/>
        <v>0</v>
      </c>
      <c r="L43" s="153">
        <f t="shared" si="21"/>
        <v>0</v>
      </c>
      <c r="M43" s="153">
        <f t="shared" si="21"/>
        <v>0</v>
      </c>
      <c r="N43" s="153">
        <f t="shared" si="21"/>
        <v>0</v>
      </c>
      <c r="P43" s="12"/>
      <c r="Q43" s="12" t="s">
        <v>11</v>
      </c>
      <c r="R43" s="11">
        <f t="shared" ref="R43:AC43" si="22">SUM(R42:R42)</f>
        <v>865.88</v>
      </c>
      <c r="S43" s="11">
        <f t="shared" si="22"/>
        <v>0</v>
      </c>
      <c r="T43" s="11">
        <f t="shared" si="22"/>
        <v>0</v>
      </c>
      <c r="U43" s="11">
        <f t="shared" si="22"/>
        <v>352.4</v>
      </c>
      <c r="V43" s="11">
        <f t="shared" si="22"/>
        <v>154.96</v>
      </c>
      <c r="W43" s="11">
        <f t="shared" si="22"/>
        <v>149.44</v>
      </c>
      <c r="X43" s="11">
        <f t="shared" si="22"/>
        <v>434.09</v>
      </c>
      <c r="Y43" s="11">
        <f t="shared" si="22"/>
        <v>0</v>
      </c>
      <c r="Z43" s="11">
        <f t="shared" si="22"/>
        <v>0</v>
      </c>
      <c r="AA43" s="11">
        <f t="shared" si="22"/>
        <v>0</v>
      </c>
      <c r="AB43" s="11">
        <f t="shared" si="22"/>
        <v>0</v>
      </c>
      <c r="AC43" s="11">
        <f t="shared" si="22"/>
        <v>0</v>
      </c>
    </row>
    <row r="44" spans="1:29" s="8" customFormat="1" ht="12.75" customHeight="1" x14ac:dyDescent="0.25"/>
    <row r="45" spans="1:29" s="8" customFormat="1" ht="12.75" customHeight="1" thickBot="1" x14ac:dyDescent="0.3">
      <c r="A45" s="10"/>
      <c r="B45" s="10" t="s">
        <v>10</v>
      </c>
      <c r="C45" s="154">
        <f>(0+(0)+(C39)+(C43))-(0)</f>
        <v>13444.849999999999</v>
      </c>
      <c r="D45" s="154">
        <f t="shared" ref="D45:N45" si="23">(0+(0)+(D39)+(D43))-(0)</f>
        <v>10021.83</v>
      </c>
      <c r="E45" s="154">
        <f t="shared" si="23"/>
        <v>7658.34</v>
      </c>
      <c r="F45" s="154">
        <f t="shared" si="23"/>
        <v>4081.34</v>
      </c>
      <c r="G45" s="154">
        <f t="shared" si="23"/>
        <v>2190.19</v>
      </c>
      <c r="H45" s="176">
        <f>(0+(0)+(H39)+(H43))-(0)</f>
        <v>2597.89</v>
      </c>
      <c r="I45" s="154">
        <f>(0+(0)+(I39)+(I43))-(0)</f>
        <v>2303.87</v>
      </c>
      <c r="J45" s="154">
        <f t="shared" si="23"/>
        <v>3971.42</v>
      </c>
      <c r="K45" s="154">
        <f t="shared" si="23"/>
        <v>3882.99</v>
      </c>
      <c r="L45" s="154">
        <f t="shared" si="23"/>
        <v>0</v>
      </c>
      <c r="M45" s="154">
        <f t="shared" si="23"/>
        <v>0</v>
      </c>
      <c r="N45" s="154">
        <f t="shared" si="23"/>
        <v>0</v>
      </c>
      <c r="P45" s="10"/>
      <c r="Q45" s="10" t="s">
        <v>10</v>
      </c>
      <c r="R45" s="9">
        <f t="shared" ref="R45:AC45" si="24">(0+(0)+(R39)+(R43))-(0)</f>
        <v>13444.849999999999</v>
      </c>
      <c r="S45" s="9">
        <f t="shared" si="24"/>
        <v>10021.83</v>
      </c>
      <c r="T45" s="9">
        <f t="shared" si="24"/>
        <v>7658.34</v>
      </c>
      <c r="U45" s="9">
        <f t="shared" si="24"/>
        <v>4081.34</v>
      </c>
      <c r="V45" s="9">
        <f t="shared" si="24"/>
        <v>2190.19</v>
      </c>
      <c r="W45" s="9">
        <f t="shared" si="24"/>
        <v>2597.89</v>
      </c>
      <c r="X45" s="9">
        <f t="shared" si="24"/>
        <v>2303.87</v>
      </c>
      <c r="Y45" s="9">
        <f t="shared" si="24"/>
        <v>3971.42</v>
      </c>
      <c r="Z45" s="9">
        <f t="shared" si="24"/>
        <v>3882.99</v>
      </c>
      <c r="AA45" s="9">
        <f t="shared" si="24"/>
        <v>3882.99</v>
      </c>
      <c r="AB45" s="9">
        <f t="shared" si="24"/>
        <v>3882.99</v>
      </c>
      <c r="AC45" s="9">
        <f t="shared" si="24"/>
        <v>3882.99</v>
      </c>
    </row>
    <row r="46" spans="1:29" s="8" customFormat="1" ht="12.75" customHeight="1" thickTop="1" x14ac:dyDescent="0.25"/>
    <row r="47" spans="1:29" s="8" customFormat="1" ht="12.75" customHeight="1" x14ac:dyDescent="0.25">
      <c r="A47" s="14"/>
      <c r="B47" s="14" t="s">
        <v>9</v>
      </c>
      <c r="P47" s="14"/>
      <c r="Q47" s="14" t="s">
        <v>9</v>
      </c>
    </row>
    <row r="48" spans="1:29" s="8" customFormat="1" ht="12.75" customHeight="1" x14ac:dyDescent="0.25"/>
    <row r="49" spans="1:29" s="8" customFormat="1" ht="12.6" customHeight="1" x14ac:dyDescent="0.25">
      <c r="A49" s="14"/>
      <c r="B49" s="14" t="s">
        <v>8</v>
      </c>
      <c r="P49" s="14"/>
      <c r="Q49" s="14" t="s">
        <v>8</v>
      </c>
    </row>
    <row r="50" spans="1:29" s="8" customFormat="1" ht="12.75" customHeight="1" x14ac:dyDescent="0.25">
      <c r="A50" s="28" t="str">
        <f t="shared" ref="A50:A62" si="25">MID(B50,4,3)</f>
        <v>800</v>
      </c>
      <c r="B50" s="13" t="s">
        <v>91</v>
      </c>
      <c r="C50" s="152">
        <v>0</v>
      </c>
      <c r="D50" s="152">
        <v>0</v>
      </c>
      <c r="E50" s="152">
        <v>0</v>
      </c>
      <c r="F50" s="152">
        <v>0</v>
      </c>
      <c r="G50" s="152">
        <v>0</v>
      </c>
      <c r="H50" s="152">
        <v>0</v>
      </c>
      <c r="I50" s="152">
        <v>0</v>
      </c>
      <c r="J50" s="152">
        <v>-83.62</v>
      </c>
      <c r="K50" s="152">
        <v>0</v>
      </c>
      <c r="L50" s="152"/>
      <c r="M50" s="152"/>
      <c r="N50" s="152"/>
      <c r="O50" s="125" t="b">
        <f>A50=TRIM(VLOOKUP(A50,Financials!B:F,4,FALSE))</f>
        <v>1</v>
      </c>
      <c r="P50" s="28" t="str">
        <f t="shared" ref="P50:R51" si="26">A50</f>
        <v>800</v>
      </c>
      <c r="Q50" s="13" t="str">
        <f t="shared" si="26"/>
        <v xml:space="preserve">   800 - Accounts Payable</v>
      </c>
      <c r="R50" s="13">
        <f t="shared" si="26"/>
        <v>0</v>
      </c>
      <c r="S50" s="13">
        <f t="shared" ref="S50:S62" si="27">IF(D50="",R50,D50)</f>
        <v>0</v>
      </c>
      <c r="T50" s="13">
        <f t="shared" ref="T50:T62" si="28">IF(E50="",S50,E50)</f>
        <v>0</v>
      </c>
      <c r="U50" s="13">
        <f t="shared" ref="U50:U62" si="29">IF(F50="",T50,F50)</f>
        <v>0</v>
      </c>
      <c r="V50" s="13">
        <f t="shared" ref="V50:V62" si="30">IF(G50="",U50,G50)</f>
        <v>0</v>
      </c>
      <c r="W50" s="13">
        <f t="shared" ref="W50:W62" si="31">IF(H50="",V50,H50)</f>
        <v>0</v>
      </c>
      <c r="X50" s="13">
        <f t="shared" ref="X50:X62" si="32">IF(I50="",W50,I50)</f>
        <v>0</v>
      </c>
      <c r="Y50" s="13">
        <f t="shared" ref="Y50:Y62" si="33">IF(J50="",X50,J50)</f>
        <v>-83.62</v>
      </c>
      <c r="Z50" s="13">
        <f t="shared" ref="Z50:Z62" si="34">IF(K50="",Y50,K50)</f>
        <v>0</v>
      </c>
      <c r="AA50" s="13">
        <f t="shared" ref="AA50:AA62" si="35">IF(L50="",Z50,L50)</f>
        <v>0</v>
      </c>
      <c r="AB50" s="13">
        <f t="shared" ref="AB50:AB62" si="36">IF(M50="",AA50,M50)</f>
        <v>0</v>
      </c>
      <c r="AC50" s="13">
        <f t="shared" ref="AC50:AC62" si="37">IF(N50="",AB50,N50)</f>
        <v>0</v>
      </c>
    </row>
    <row r="51" spans="1:29" s="8" customFormat="1" ht="12.75" hidden="1" customHeight="1" x14ac:dyDescent="0.25">
      <c r="A51" s="28" t="str">
        <f t="shared" si="25"/>
        <v>810</v>
      </c>
      <c r="B51" s="13" t="s">
        <v>492</v>
      </c>
      <c r="C51" s="152"/>
      <c r="D51" s="152"/>
      <c r="E51" s="152"/>
      <c r="F51" s="152"/>
      <c r="G51" s="152"/>
      <c r="H51" s="152"/>
      <c r="I51" s="152"/>
      <c r="J51" s="152"/>
      <c r="K51" s="152"/>
      <c r="L51" s="152"/>
      <c r="M51" s="152"/>
      <c r="N51" s="152"/>
      <c r="O51" s="125" t="b">
        <f>A51=TRIM(VLOOKUP(A51,Financials!B:F,4,FALSE))</f>
        <v>0</v>
      </c>
      <c r="P51" s="28" t="str">
        <f t="shared" si="26"/>
        <v>810</v>
      </c>
      <c r="Q51" s="13" t="str">
        <f t="shared" si="26"/>
        <v xml:space="preserve">   810 - Premiums Collected - Hollard</v>
      </c>
      <c r="R51" s="13">
        <f t="shared" si="26"/>
        <v>0</v>
      </c>
      <c r="S51" s="13">
        <f t="shared" si="27"/>
        <v>0</v>
      </c>
      <c r="T51" s="13">
        <f t="shared" si="28"/>
        <v>0</v>
      </c>
      <c r="U51" s="13">
        <f t="shared" si="29"/>
        <v>0</v>
      </c>
      <c r="V51" s="13">
        <f t="shared" si="30"/>
        <v>0</v>
      </c>
      <c r="W51" s="13">
        <f t="shared" si="31"/>
        <v>0</v>
      </c>
      <c r="X51" s="13">
        <f t="shared" si="32"/>
        <v>0</v>
      </c>
      <c r="Y51" s="13">
        <f t="shared" si="33"/>
        <v>0</v>
      </c>
      <c r="Z51" s="13">
        <f t="shared" si="34"/>
        <v>0</v>
      </c>
      <c r="AA51" s="13">
        <f t="shared" si="35"/>
        <v>0</v>
      </c>
      <c r="AB51" s="13">
        <f t="shared" si="36"/>
        <v>0</v>
      </c>
      <c r="AC51" s="13">
        <f t="shared" si="37"/>
        <v>0</v>
      </c>
    </row>
    <row r="52" spans="1:29" s="8" customFormat="1" ht="12.75" hidden="1" customHeight="1" x14ac:dyDescent="0.25">
      <c r="A52" s="28" t="str">
        <f t="shared" si="25"/>
        <v>811</v>
      </c>
      <c r="B52" s="13" t="s">
        <v>493</v>
      </c>
      <c r="C52" s="152"/>
      <c r="D52" s="152"/>
      <c r="E52" s="152"/>
      <c r="F52" s="152"/>
      <c r="G52" s="152"/>
      <c r="H52" s="152"/>
      <c r="I52" s="152"/>
      <c r="J52" s="152"/>
      <c r="K52" s="152"/>
      <c r="L52" s="152"/>
      <c r="M52" s="152"/>
      <c r="N52" s="152"/>
      <c r="O52" s="125" t="b">
        <f>A52=TRIM(VLOOKUP(A52,Financials!B:F,4,FALSE))</f>
        <v>0</v>
      </c>
      <c r="P52" s="28" t="str">
        <f t="shared" ref="P52:P62" si="38">A52</f>
        <v>811</v>
      </c>
      <c r="Q52" s="13" t="str">
        <f t="shared" ref="Q52:Q62" si="39">B52</f>
        <v xml:space="preserve">   811 - Premiums Collected - ListSure</v>
      </c>
      <c r="R52" s="13">
        <v>0</v>
      </c>
      <c r="S52" s="13">
        <f t="shared" si="27"/>
        <v>0</v>
      </c>
      <c r="T52" s="13">
        <f t="shared" si="28"/>
        <v>0</v>
      </c>
      <c r="U52" s="13">
        <f t="shared" si="29"/>
        <v>0</v>
      </c>
      <c r="V52" s="13">
        <f t="shared" si="30"/>
        <v>0</v>
      </c>
      <c r="W52" s="13">
        <f t="shared" si="31"/>
        <v>0</v>
      </c>
      <c r="X52" s="13">
        <f t="shared" si="32"/>
        <v>0</v>
      </c>
      <c r="Y52" s="13">
        <f t="shared" si="33"/>
        <v>0</v>
      </c>
      <c r="Z52" s="13">
        <f t="shared" si="34"/>
        <v>0</v>
      </c>
      <c r="AA52" s="13">
        <f t="shared" si="35"/>
        <v>0</v>
      </c>
      <c r="AB52" s="13">
        <f t="shared" si="36"/>
        <v>0</v>
      </c>
      <c r="AC52" s="13">
        <f t="shared" si="37"/>
        <v>0</v>
      </c>
    </row>
    <row r="53" spans="1:29" s="8" customFormat="1" ht="12.75" hidden="1" customHeight="1" x14ac:dyDescent="0.25">
      <c r="A53" s="28" t="str">
        <f t="shared" si="25"/>
        <v>812</v>
      </c>
      <c r="B53" s="13" t="s">
        <v>95</v>
      </c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25" t="b">
        <f>A53=TRIM(VLOOKUP(A53,Financials!B:F,4,FALSE))</f>
        <v>0</v>
      </c>
      <c r="P53" s="28" t="str">
        <f t="shared" si="38"/>
        <v>812</v>
      </c>
      <c r="Q53" s="13" t="str">
        <f t="shared" si="39"/>
        <v xml:space="preserve">   812 - Stamp Duty Collected</v>
      </c>
      <c r="R53" s="13">
        <f t="shared" ref="R53:R62" si="40">C53</f>
        <v>0</v>
      </c>
      <c r="S53" s="13">
        <f t="shared" si="27"/>
        <v>0</v>
      </c>
      <c r="T53" s="13">
        <f t="shared" si="28"/>
        <v>0</v>
      </c>
      <c r="U53" s="13">
        <f t="shared" si="29"/>
        <v>0</v>
      </c>
      <c r="V53" s="13">
        <f t="shared" si="30"/>
        <v>0</v>
      </c>
      <c r="W53" s="13">
        <f t="shared" si="31"/>
        <v>0</v>
      </c>
      <c r="X53" s="13">
        <f t="shared" si="32"/>
        <v>0</v>
      </c>
      <c r="Y53" s="13">
        <f t="shared" si="33"/>
        <v>0</v>
      </c>
      <c r="Z53" s="13">
        <f t="shared" si="34"/>
        <v>0</v>
      </c>
      <c r="AA53" s="13">
        <f t="shared" si="35"/>
        <v>0</v>
      </c>
      <c r="AB53" s="13">
        <f t="shared" si="36"/>
        <v>0</v>
      </c>
      <c r="AC53" s="13">
        <f t="shared" si="37"/>
        <v>0</v>
      </c>
    </row>
    <row r="54" spans="1:29" s="8" customFormat="1" ht="12.75" hidden="1" customHeight="1" x14ac:dyDescent="0.25">
      <c r="A54" s="28" t="str">
        <f t="shared" si="25"/>
        <v>816</v>
      </c>
      <c r="B54" s="13" t="s">
        <v>96</v>
      </c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25" t="b">
        <f>A54=TRIM(VLOOKUP(A54,Financials!B:F,4,FALSE))</f>
        <v>0</v>
      </c>
      <c r="P54" s="28" t="str">
        <f t="shared" si="38"/>
        <v>816</v>
      </c>
      <c r="Q54" s="13" t="str">
        <f t="shared" si="39"/>
        <v xml:space="preserve">   816 - GST Collected</v>
      </c>
      <c r="R54" s="13">
        <f t="shared" si="40"/>
        <v>0</v>
      </c>
      <c r="S54" s="13">
        <f t="shared" si="27"/>
        <v>0</v>
      </c>
      <c r="T54" s="13">
        <f t="shared" si="28"/>
        <v>0</v>
      </c>
      <c r="U54" s="13">
        <f t="shared" si="29"/>
        <v>0</v>
      </c>
      <c r="V54" s="13">
        <f t="shared" si="30"/>
        <v>0</v>
      </c>
      <c r="W54" s="13">
        <f t="shared" si="31"/>
        <v>0</v>
      </c>
      <c r="X54" s="13">
        <f t="shared" si="32"/>
        <v>0</v>
      </c>
      <c r="Y54" s="13">
        <f t="shared" si="33"/>
        <v>0</v>
      </c>
      <c r="Z54" s="13">
        <f t="shared" si="34"/>
        <v>0</v>
      </c>
      <c r="AA54" s="13">
        <f t="shared" si="35"/>
        <v>0</v>
      </c>
      <c r="AB54" s="13">
        <f t="shared" si="36"/>
        <v>0</v>
      </c>
      <c r="AC54" s="13">
        <f t="shared" si="37"/>
        <v>0</v>
      </c>
    </row>
    <row r="55" spans="1:29" s="8" customFormat="1" ht="12.75" hidden="1" customHeight="1" x14ac:dyDescent="0.25">
      <c r="A55" s="28" t="str">
        <f t="shared" si="25"/>
        <v>819</v>
      </c>
      <c r="B55" s="13" t="s">
        <v>494</v>
      </c>
      <c r="C55" s="152"/>
      <c r="D55" s="152"/>
      <c r="E55" s="152"/>
      <c r="F55" s="152"/>
      <c r="G55" s="152"/>
      <c r="H55" s="152"/>
      <c r="I55" s="152"/>
      <c r="J55" s="152"/>
      <c r="K55" s="152"/>
      <c r="L55" s="152"/>
      <c r="M55" s="152"/>
      <c r="N55" s="152"/>
      <c r="O55" s="125" t="b">
        <f>A55=TRIM(VLOOKUP(A55,Financials!B:F,4,FALSE))</f>
        <v>0</v>
      </c>
      <c r="P55" s="28" t="str">
        <f t="shared" si="38"/>
        <v>819</v>
      </c>
      <c r="Q55" s="13" t="str">
        <f t="shared" si="39"/>
        <v xml:space="preserve">   819 - Unearned Premiums</v>
      </c>
      <c r="R55" s="13">
        <f t="shared" si="40"/>
        <v>0</v>
      </c>
      <c r="S55" s="13">
        <f t="shared" si="27"/>
        <v>0</v>
      </c>
      <c r="T55" s="13">
        <f t="shared" si="28"/>
        <v>0</v>
      </c>
      <c r="U55" s="13">
        <f t="shared" si="29"/>
        <v>0</v>
      </c>
      <c r="V55" s="13">
        <f t="shared" si="30"/>
        <v>0</v>
      </c>
      <c r="W55" s="13">
        <f t="shared" si="31"/>
        <v>0</v>
      </c>
      <c r="X55" s="13">
        <f t="shared" si="32"/>
        <v>0</v>
      </c>
      <c r="Y55" s="13">
        <f t="shared" si="33"/>
        <v>0</v>
      </c>
      <c r="Z55" s="13">
        <f t="shared" si="34"/>
        <v>0</v>
      </c>
      <c r="AA55" s="13">
        <f t="shared" si="35"/>
        <v>0</v>
      </c>
      <c r="AB55" s="13">
        <f t="shared" si="36"/>
        <v>0</v>
      </c>
      <c r="AC55" s="13">
        <f t="shared" si="37"/>
        <v>0</v>
      </c>
    </row>
    <row r="56" spans="1:29" s="8" customFormat="1" ht="12.75" hidden="1" customHeight="1" x14ac:dyDescent="0.25">
      <c r="A56" s="28" t="str">
        <f t="shared" si="25"/>
        <v>850</v>
      </c>
      <c r="B56" s="13" t="s">
        <v>97</v>
      </c>
      <c r="C56" s="152"/>
      <c r="D56" s="152"/>
      <c r="E56" s="152"/>
      <c r="F56" s="152"/>
      <c r="G56" s="152"/>
      <c r="H56" s="152"/>
      <c r="I56" s="152"/>
      <c r="J56" s="152"/>
      <c r="K56" s="152"/>
      <c r="L56" s="152"/>
      <c r="M56" s="152"/>
      <c r="N56" s="152"/>
      <c r="O56" s="125" t="b">
        <f>A56=TRIM(VLOOKUP(A56,Financials!B:F,4,FALSE))</f>
        <v>1</v>
      </c>
      <c r="P56" s="28" t="str">
        <f t="shared" si="38"/>
        <v>850</v>
      </c>
      <c r="Q56" s="13" t="str">
        <f t="shared" si="39"/>
        <v xml:space="preserve">   850 - Suspense</v>
      </c>
      <c r="R56" s="13">
        <f t="shared" si="40"/>
        <v>0</v>
      </c>
      <c r="S56" s="13">
        <f t="shared" si="27"/>
        <v>0</v>
      </c>
      <c r="T56" s="13">
        <f t="shared" si="28"/>
        <v>0</v>
      </c>
      <c r="U56" s="13">
        <f t="shared" si="29"/>
        <v>0</v>
      </c>
      <c r="V56" s="13">
        <f t="shared" si="30"/>
        <v>0</v>
      </c>
      <c r="W56" s="13">
        <f t="shared" si="31"/>
        <v>0</v>
      </c>
      <c r="X56" s="13">
        <f t="shared" si="32"/>
        <v>0</v>
      </c>
      <c r="Y56" s="13">
        <f t="shared" si="33"/>
        <v>0</v>
      </c>
      <c r="Z56" s="13">
        <f t="shared" si="34"/>
        <v>0</v>
      </c>
      <c r="AA56" s="13">
        <f t="shared" si="35"/>
        <v>0</v>
      </c>
      <c r="AB56" s="13">
        <f t="shared" si="36"/>
        <v>0</v>
      </c>
      <c r="AC56" s="13">
        <f t="shared" si="37"/>
        <v>0</v>
      </c>
    </row>
    <row r="57" spans="1:29" s="8" customFormat="1" ht="15" hidden="1" x14ac:dyDescent="0.25">
      <c r="A57" s="28" t="str">
        <f t="shared" si="25"/>
        <v>855</v>
      </c>
      <c r="B57" s="13" t="s">
        <v>98</v>
      </c>
      <c r="C57" s="152"/>
      <c r="D57" s="152"/>
      <c r="E57" s="152"/>
      <c r="F57" s="152"/>
      <c r="G57" s="152"/>
      <c r="H57" s="152"/>
      <c r="I57" s="152"/>
      <c r="J57" s="152"/>
      <c r="K57" s="152"/>
      <c r="L57" s="152"/>
      <c r="M57" s="152"/>
      <c r="N57" s="152"/>
      <c r="O57" s="125" t="b">
        <f>A57=TRIM(VLOOKUP(A57,Financials!B:F,4,FALSE))</f>
        <v>1</v>
      </c>
      <c r="P57" s="28" t="str">
        <f t="shared" si="38"/>
        <v>855</v>
      </c>
      <c r="Q57" s="13" t="str">
        <f t="shared" si="39"/>
        <v xml:space="preserve">   855 - Interco - ListSure Operations</v>
      </c>
      <c r="R57" s="13">
        <f t="shared" si="40"/>
        <v>0</v>
      </c>
      <c r="S57" s="13">
        <f t="shared" si="27"/>
        <v>0</v>
      </c>
      <c r="T57" s="13">
        <f t="shared" si="28"/>
        <v>0</v>
      </c>
      <c r="U57" s="13">
        <f t="shared" si="29"/>
        <v>0</v>
      </c>
      <c r="V57" s="13">
        <f t="shared" si="30"/>
        <v>0</v>
      </c>
      <c r="W57" s="13">
        <f t="shared" si="31"/>
        <v>0</v>
      </c>
      <c r="X57" s="13">
        <f t="shared" si="32"/>
        <v>0</v>
      </c>
      <c r="Y57" s="13">
        <f t="shared" si="33"/>
        <v>0</v>
      </c>
      <c r="Z57" s="13">
        <f t="shared" si="34"/>
        <v>0</v>
      </c>
      <c r="AA57" s="13">
        <f t="shared" si="35"/>
        <v>0</v>
      </c>
      <c r="AB57" s="13">
        <f t="shared" si="36"/>
        <v>0</v>
      </c>
      <c r="AC57" s="13">
        <f t="shared" si="37"/>
        <v>0</v>
      </c>
    </row>
    <row r="58" spans="1:29" s="8" customFormat="1" ht="12.75" customHeight="1" x14ac:dyDescent="0.25">
      <c r="A58" s="28" t="str">
        <f t="shared" si="25"/>
        <v>857</v>
      </c>
      <c r="B58" s="13" t="s">
        <v>86</v>
      </c>
      <c r="C58" s="152">
        <v>-273.20999999999998</v>
      </c>
      <c r="D58" s="152">
        <v>-273.20999999999998</v>
      </c>
      <c r="E58" s="152">
        <v>-273.20999999999998</v>
      </c>
      <c r="F58" s="152">
        <v>-273.20999999999998</v>
      </c>
      <c r="G58" s="152">
        <v>-273.20999999999998</v>
      </c>
      <c r="H58" s="152">
        <v>-273.20999999999998</v>
      </c>
      <c r="I58" s="152">
        <v>-273.20999999999998</v>
      </c>
      <c r="J58" s="152">
        <v>-273.20999999999998</v>
      </c>
      <c r="K58" s="152">
        <v>-273.20999999999998</v>
      </c>
      <c r="L58" s="152"/>
      <c r="M58" s="152"/>
      <c r="N58" s="152"/>
      <c r="O58" s="125" t="b">
        <f>A58=TRIM(VLOOKUP(A58,Financials!B:F,4,FALSE))</f>
        <v>1</v>
      </c>
      <c r="P58" s="28" t="str">
        <f t="shared" si="38"/>
        <v>857</v>
      </c>
      <c r="Q58" s="13" t="str">
        <f t="shared" si="39"/>
        <v xml:space="preserve">   857 - Interco - ListSure Finance</v>
      </c>
      <c r="R58" s="13">
        <f t="shared" si="40"/>
        <v>-273.20999999999998</v>
      </c>
      <c r="S58" s="13">
        <f t="shared" si="27"/>
        <v>-273.20999999999998</v>
      </c>
      <c r="T58" s="13">
        <f t="shared" si="28"/>
        <v>-273.20999999999998</v>
      </c>
      <c r="U58" s="13">
        <f t="shared" si="29"/>
        <v>-273.20999999999998</v>
      </c>
      <c r="V58" s="13">
        <f t="shared" si="30"/>
        <v>-273.20999999999998</v>
      </c>
      <c r="W58" s="13">
        <f t="shared" si="31"/>
        <v>-273.20999999999998</v>
      </c>
      <c r="X58" s="13">
        <f t="shared" si="32"/>
        <v>-273.20999999999998</v>
      </c>
      <c r="Y58" s="13">
        <f t="shared" si="33"/>
        <v>-273.20999999999998</v>
      </c>
      <c r="Z58" s="13">
        <f t="shared" si="34"/>
        <v>-273.20999999999998</v>
      </c>
      <c r="AA58" s="13">
        <f t="shared" si="35"/>
        <v>-273.20999999999998</v>
      </c>
      <c r="AB58" s="13">
        <f t="shared" si="36"/>
        <v>-273.20999999999998</v>
      </c>
      <c r="AC58" s="13">
        <f t="shared" si="37"/>
        <v>-273.20999999999998</v>
      </c>
    </row>
    <row r="59" spans="1:29" s="8" customFormat="1" ht="12.75" customHeight="1" x14ac:dyDescent="0.25">
      <c r="A59" s="28" t="str">
        <f t="shared" si="25"/>
        <v>858</v>
      </c>
      <c r="B59" s="13" t="s">
        <v>85</v>
      </c>
      <c r="C59" s="152">
        <v>-100</v>
      </c>
      <c r="D59" s="152">
        <v>-100</v>
      </c>
      <c r="E59" s="152">
        <v>-100</v>
      </c>
      <c r="F59" s="152">
        <v>-100</v>
      </c>
      <c r="G59" s="152">
        <v>-100</v>
      </c>
      <c r="H59" s="152">
        <v>-100</v>
      </c>
      <c r="I59" s="152">
        <v>-100</v>
      </c>
      <c r="J59" s="152">
        <v>-100</v>
      </c>
      <c r="K59" s="152">
        <v>-100</v>
      </c>
      <c r="L59" s="152"/>
      <c r="M59" s="152"/>
      <c r="N59" s="152"/>
      <c r="O59" s="125" t="b">
        <f>A59=TRIM(VLOOKUP(A59,Financials!B:F,4,FALSE))</f>
        <v>1</v>
      </c>
      <c r="P59" s="28" t="str">
        <f t="shared" si="38"/>
        <v>858</v>
      </c>
      <c r="Q59" s="13" t="str">
        <f t="shared" si="39"/>
        <v xml:space="preserve">   858 - Interco - ListSure Holdings</v>
      </c>
      <c r="R59" s="13">
        <f t="shared" si="40"/>
        <v>-100</v>
      </c>
      <c r="S59" s="13">
        <f t="shared" si="27"/>
        <v>-100</v>
      </c>
      <c r="T59" s="13">
        <f t="shared" si="28"/>
        <v>-100</v>
      </c>
      <c r="U59" s="13">
        <f t="shared" si="29"/>
        <v>-100</v>
      </c>
      <c r="V59" s="13">
        <f t="shared" si="30"/>
        <v>-100</v>
      </c>
      <c r="W59" s="13">
        <f t="shared" si="31"/>
        <v>-100</v>
      </c>
      <c r="X59" s="13">
        <f t="shared" si="32"/>
        <v>-100</v>
      </c>
      <c r="Y59" s="13">
        <f t="shared" si="33"/>
        <v>-100</v>
      </c>
      <c r="Z59" s="13">
        <f t="shared" si="34"/>
        <v>-100</v>
      </c>
      <c r="AA59" s="13">
        <f t="shared" si="35"/>
        <v>-100</v>
      </c>
      <c r="AB59" s="13">
        <f t="shared" si="36"/>
        <v>-100</v>
      </c>
      <c r="AC59" s="13">
        <f t="shared" si="37"/>
        <v>-100</v>
      </c>
    </row>
    <row r="60" spans="1:29" s="8" customFormat="1" ht="12.75" customHeight="1" x14ac:dyDescent="0.25">
      <c r="A60" s="28" t="str">
        <f t="shared" si="25"/>
        <v>860</v>
      </c>
      <c r="B60" s="13" t="s">
        <v>188</v>
      </c>
      <c r="C60" s="152">
        <v>-0.03</v>
      </c>
      <c r="D60" s="152">
        <v>-0.03</v>
      </c>
      <c r="E60" s="152">
        <v>-0.03</v>
      </c>
      <c r="F60" s="152">
        <v>-0.03</v>
      </c>
      <c r="G60" s="152">
        <v>-0.03</v>
      </c>
      <c r="H60" s="152">
        <v>-0.03</v>
      </c>
      <c r="I60" s="152">
        <v>-0.03</v>
      </c>
      <c r="J60" s="152">
        <v>-0.03</v>
      </c>
      <c r="K60" s="152">
        <v>-0.03</v>
      </c>
      <c r="L60" s="152"/>
      <c r="M60" s="152"/>
      <c r="N60" s="152"/>
      <c r="O60" s="125" t="b">
        <f>A60=TRIM(VLOOKUP(A60,Financials!B:F,4,FALSE))</f>
        <v>1</v>
      </c>
      <c r="P60" s="28" t="str">
        <f t="shared" si="38"/>
        <v>860</v>
      </c>
      <c r="Q60" s="13" t="str">
        <f t="shared" si="39"/>
        <v xml:space="preserve">   860 - Rounding</v>
      </c>
      <c r="R60" s="13">
        <f t="shared" si="40"/>
        <v>-0.03</v>
      </c>
      <c r="S60" s="13">
        <f t="shared" si="27"/>
        <v>-0.03</v>
      </c>
      <c r="T60" s="13">
        <f t="shared" si="28"/>
        <v>-0.03</v>
      </c>
      <c r="U60" s="13">
        <f t="shared" si="29"/>
        <v>-0.03</v>
      </c>
      <c r="V60" s="13">
        <f t="shared" si="30"/>
        <v>-0.03</v>
      </c>
      <c r="W60" s="13">
        <f t="shared" si="31"/>
        <v>-0.03</v>
      </c>
      <c r="X60" s="13">
        <f t="shared" si="32"/>
        <v>-0.03</v>
      </c>
      <c r="Y60" s="13">
        <f t="shared" si="33"/>
        <v>-0.03</v>
      </c>
      <c r="Z60" s="13">
        <f t="shared" si="34"/>
        <v>-0.03</v>
      </c>
      <c r="AA60" s="13">
        <f t="shared" si="35"/>
        <v>-0.03</v>
      </c>
      <c r="AB60" s="13">
        <f t="shared" si="36"/>
        <v>-0.03</v>
      </c>
      <c r="AC60" s="13">
        <f t="shared" si="37"/>
        <v>-0.03</v>
      </c>
    </row>
    <row r="61" spans="1:29" s="8" customFormat="1" ht="12.75" hidden="1" customHeight="1" x14ac:dyDescent="0.25">
      <c r="A61" s="28" t="str">
        <f t="shared" si="25"/>
        <v>870</v>
      </c>
      <c r="B61" s="13" t="s">
        <v>16588</v>
      </c>
      <c r="C61" s="152">
        <v>0</v>
      </c>
      <c r="D61" s="152">
        <v>0</v>
      </c>
      <c r="E61" s="152">
        <v>0</v>
      </c>
      <c r="F61" s="152">
        <v>0</v>
      </c>
      <c r="G61" s="152">
        <v>0</v>
      </c>
      <c r="H61" s="152">
        <v>0</v>
      </c>
      <c r="I61" s="152">
        <v>0</v>
      </c>
      <c r="J61" s="152">
        <v>0</v>
      </c>
      <c r="K61" s="152">
        <v>0</v>
      </c>
      <c r="L61" s="152">
        <v>0</v>
      </c>
      <c r="M61" s="152">
        <v>0</v>
      </c>
      <c r="N61" s="152">
        <v>0</v>
      </c>
      <c r="O61" s="125" t="b">
        <f>"   "&amp;A61&amp;" - "&amp;TRIM(VLOOKUP(A61,Financials!C:F,3,FALSE))=B61</f>
        <v>0</v>
      </c>
      <c r="P61" s="28" t="str">
        <f t="shared" si="38"/>
        <v>870</v>
      </c>
      <c r="Q61" s="13" t="str">
        <f t="shared" si="39"/>
        <v xml:space="preserve">   870 - Risk Adjusted Finance Fee</v>
      </c>
      <c r="R61" s="13">
        <f t="shared" si="40"/>
        <v>0</v>
      </c>
      <c r="S61" s="13">
        <f t="shared" si="27"/>
        <v>0</v>
      </c>
      <c r="T61" s="13">
        <f t="shared" si="28"/>
        <v>0</v>
      </c>
      <c r="U61" s="13">
        <f t="shared" si="29"/>
        <v>0</v>
      </c>
      <c r="V61" s="13">
        <f t="shared" si="30"/>
        <v>0</v>
      </c>
      <c r="W61" s="13">
        <f t="shared" si="31"/>
        <v>0</v>
      </c>
      <c r="X61" s="13">
        <f t="shared" si="32"/>
        <v>0</v>
      </c>
      <c r="Y61" s="13">
        <f t="shared" si="33"/>
        <v>0</v>
      </c>
      <c r="Z61" s="13">
        <f t="shared" si="34"/>
        <v>0</v>
      </c>
      <c r="AA61" s="13">
        <f t="shared" si="35"/>
        <v>0</v>
      </c>
      <c r="AB61" s="13">
        <f t="shared" si="36"/>
        <v>0</v>
      </c>
      <c r="AC61" s="13">
        <f t="shared" si="37"/>
        <v>0</v>
      </c>
    </row>
    <row r="62" spans="1:29" s="8" customFormat="1" ht="12.75" hidden="1" customHeight="1" x14ac:dyDescent="0.25">
      <c r="A62" s="28" t="str">
        <f t="shared" si="25"/>
        <v>875</v>
      </c>
      <c r="B62" s="13" t="s">
        <v>16589</v>
      </c>
      <c r="C62" s="152">
        <v>0</v>
      </c>
      <c r="D62" s="152">
        <v>0</v>
      </c>
      <c r="E62" s="152">
        <v>0</v>
      </c>
      <c r="F62" s="152">
        <v>0</v>
      </c>
      <c r="G62" s="152">
        <v>0</v>
      </c>
      <c r="H62" s="152">
        <v>0</v>
      </c>
      <c r="I62" s="152">
        <v>0</v>
      </c>
      <c r="J62" s="152">
        <v>0</v>
      </c>
      <c r="K62" s="152">
        <v>0</v>
      </c>
      <c r="L62" s="152">
        <v>0</v>
      </c>
      <c r="M62" s="152">
        <v>0</v>
      </c>
      <c r="N62" s="152">
        <v>0</v>
      </c>
      <c r="O62" s="125" t="b">
        <f>"   "&amp;A62&amp;" - "&amp;TRIM(VLOOKUP(A62,Financials!C:F,3,FALSE))=B62</f>
        <v>0</v>
      </c>
      <c r="P62" s="28" t="str">
        <f t="shared" si="38"/>
        <v>875</v>
      </c>
      <c r="Q62" s="13" t="str">
        <f t="shared" si="39"/>
        <v xml:space="preserve">   875 - Distributor Commission</v>
      </c>
      <c r="R62" s="13">
        <f t="shared" si="40"/>
        <v>0</v>
      </c>
      <c r="S62" s="13">
        <f t="shared" si="27"/>
        <v>0</v>
      </c>
      <c r="T62" s="13">
        <f t="shared" si="28"/>
        <v>0</v>
      </c>
      <c r="U62" s="13">
        <f t="shared" si="29"/>
        <v>0</v>
      </c>
      <c r="V62" s="13">
        <f t="shared" si="30"/>
        <v>0</v>
      </c>
      <c r="W62" s="13">
        <f t="shared" si="31"/>
        <v>0</v>
      </c>
      <c r="X62" s="13">
        <f t="shared" si="32"/>
        <v>0</v>
      </c>
      <c r="Y62" s="13">
        <f t="shared" si="33"/>
        <v>0</v>
      </c>
      <c r="Z62" s="13">
        <f t="shared" si="34"/>
        <v>0</v>
      </c>
      <c r="AA62" s="13">
        <f t="shared" si="35"/>
        <v>0</v>
      </c>
      <c r="AB62" s="13">
        <f t="shared" si="36"/>
        <v>0</v>
      </c>
      <c r="AC62" s="13">
        <f t="shared" si="37"/>
        <v>0</v>
      </c>
    </row>
    <row r="63" spans="1:29" s="8" customFormat="1" ht="12.75" customHeight="1" x14ac:dyDescent="0.25">
      <c r="A63" s="12"/>
      <c r="B63" s="12" t="s">
        <v>5</v>
      </c>
      <c r="C63" s="153">
        <f>SUM(C50:C61)</f>
        <v>-373.23999999999995</v>
      </c>
      <c r="D63" s="153">
        <f t="shared" ref="D63:N63" si="41">SUM(D50:D60)</f>
        <v>-373.23999999999995</v>
      </c>
      <c r="E63" s="153">
        <f t="shared" si="41"/>
        <v>-373.23999999999995</v>
      </c>
      <c r="F63" s="153">
        <f t="shared" si="41"/>
        <v>-373.23999999999995</v>
      </c>
      <c r="G63" s="153">
        <f t="shared" si="41"/>
        <v>-373.23999999999995</v>
      </c>
      <c r="H63" s="153">
        <f t="shared" si="41"/>
        <v>-373.23999999999995</v>
      </c>
      <c r="I63" s="153">
        <f>SUM(I50:I60)</f>
        <v>-373.23999999999995</v>
      </c>
      <c r="J63" s="153">
        <f t="shared" si="41"/>
        <v>-456.85999999999996</v>
      </c>
      <c r="K63" s="153">
        <f t="shared" si="41"/>
        <v>-373.23999999999995</v>
      </c>
      <c r="L63" s="153">
        <f t="shared" si="41"/>
        <v>0</v>
      </c>
      <c r="M63" s="153">
        <f t="shared" si="41"/>
        <v>0</v>
      </c>
      <c r="N63" s="153">
        <f t="shared" si="41"/>
        <v>0</v>
      </c>
      <c r="P63" s="12"/>
      <c r="Q63" s="12" t="s">
        <v>5</v>
      </c>
      <c r="R63" s="11">
        <f t="shared" ref="R63:AB63" si="42">SUM(R50:R62)</f>
        <v>-373.23999999999995</v>
      </c>
      <c r="S63" s="11">
        <f t="shared" si="42"/>
        <v>-373.23999999999995</v>
      </c>
      <c r="T63" s="11">
        <f t="shared" si="42"/>
        <v>-373.23999999999995</v>
      </c>
      <c r="U63" s="11">
        <f t="shared" si="42"/>
        <v>-373.23999999999995</v>
      </c>
      <c r="V63" s="11">
        <f t="shared" si="42"/>
        <v>-373.23999999999995</v>
      </c>
      <c r="W63" s="11">
        <f t="shared" si="42"/>
        <v>-373.23999999999995</v>
      </c>
      <c r="X63" s="11">
        <f t="shared" si="42"/>
        <v>-373.23999999999995</v>
      </c>
      <c r="Y63" s="11">
        <f t="shared" si="42"/>
        <v>-456.85999999999996</v>
      </c>
      <c r="Z63" s="11">
        <f t="shared" si="42"/>
        <v>-373.23999999999995</v>
      </c>
      <c r="AA63" s="11">
        <f t="shared" si="42"/>
        <v>-373.23999999999995</v>
      </c>
      <c r="AB63" s="11">
        <f t="shared" si="42"/>
        <v>-373.23999999999995</v>
      </c>
      <c r="AC63" s="11">
        <f>SUM(AC50:AC62)</f>
        <v>-373.23999999999995</v>
      </c>
    </row>
    <row r="64" spans="1:29" s="8" customFormat="1" ht="12.75" customHeight="1" x14ac:dyDescent="0.25"/>
    <row r="65" spans="1:29" s="8" customFormat="1" ht="12.75" customHeight="1" thickBot="1" x14ac:dyDescent="0.3">
      <c r="A65" s="10"/>
      <c r="B65" s="10" t="s">
        <v>4</v>
      </c>
      <c r="C65" s="154">
        <f t="shared" ref="C65:N65" si="43">(0+(0)+(C63))-(0)</f>
        <v>-373.23999999999995</v>
      </c>
      <c r="D65" s="154">
        <f t="shared" si="43"/>
        <v>-373.23999999999995</v>
      </c>
      <c r="E65" s="154">
        <f t="shared" si="43"/>
        <v>-373.23999999999995</v>
      </c>
      <c r="F65" s="154">
        <f t="shared" si="43"/>
        <v>-373.23999999999995</v>
      </c>
      <c r="G65" s="154">
        <f t="shared" si="43"/>
        <v>-373.23999999999995</v>
      </c>
      <c r="H65" s="154">
        <f t="shared" si="43"/>
        <v>-373.23999999999995</v>
      </c>
      <c r="I65" s="154">
        <f t="shared" si="43"/>
        <v>-373.23999999999995</v>
      </c>
      <c r="J65" s="154">
        <f t="shared" si="43"/>
        <v>-456.85999999999996</v>
      </c>
      <c r="K65" s="154">
        <f t="shared" si="43"/>
        <v>-373.23999999999995</v>
      </c>
      <c r="L65" s="154">
        <f t="shared" si="43"/>
        <v>0</v>
      </c>
      <c r="M65" s="154">
        <f t="shared" si="43"/>
        <v>0</v>
      </c>
      <c r="N65" s="154">
        <f t="shared" si="43"/>
        <v>0</v>
      </c>
      <c r="P65" s="10"/>
      <c r="Q65" s="10" t="s">
        <v>4</v>
      </c>
      <c r="R65" s="9">
        <f t="shared" ref="R65:AC65" si="44">(0+(0)+(R63))-(0)</f>
        <v>-373.23999999999995</v>
      </c>
      <c r="S65" s="9">
        <f t="shared" si="44"/>
        <v>-373.23999999999995</v>
      </c>
      <c r="T65" s="9">
        <f t="shared" si="44"/>
        <v>-373.23999999999995</v>
      </c>
      <c r="U65" s="9">
        <f t="shared" si="44"/>
        <v>-373.23999999999995</v>
      </c>
      <c r="V65" s="9">
        <f t="shared" si="44"/>
        <v>-373.23999999999995</v>
      </c>
      <c r="W65" s="9">
        <f t="shared" si="44"/>
        <v>-373.23999999999995</v>
      </c>
      <c r="X65" s="9">
        <f t="shared" si="44"/>
        <v>-373.23999999999995</v>
      </c>
      <c r="Y65" s="9">
        <f t="shared" si="44"/>
        <v>-456.85999999999996</v>
      </c>
      <c r="Z65" s="9">
        <f t="shared" si="44"/>
        <v>-373.23999999999995</v>
      </c>
      <c r="AA65" s="9">
        <f t="shared" si="44"/>
        <v>-373.23999999999995</v>
      </c>
      <c r="AB65" s="9">
        <f t="shared" si="44"/>
        <v>-373.23999999999995</v>
      </c>
      <c r="AC65" s="9">
        <f t="shared" si="44"/>
        <v>-373.23999999999995</v>
      </c>
    </row>
    <row r="66" spans="1:29" s="8" customFormat="1" ht="12.75" customHeight="1" thickTop="1" x14ac:dyDescent="0.25"/>
    <row r="67" spans="1:29" s="8" customFormat="1" ht="12.75" customHeight="1" thickBot="1" x14ac:dyDescent="0.3">
      <c r="A67" s="10"/>
      <c r="B67" s="10" t="s">
        <v>3</v>
      </c>
      <c r="C67" s="154">
        <f>(C45)-(C65)</f>
        <v>13818.089999999998</v>
      </c>
      <c r="D67" s="154">
        <f t="shared" ref="D67:N67" si="45">(D45)-(D65)</f>
        <v>10395.07</v>
      </c>
      <c r="E67" s="154">
        <f t="shared" si="45"/>
        <v>8031.58</v>
      </c>
      <c r="F67" s="154">
        <f t="shared" si="45"/>
        <v>4454.58</v>
      </c>
      <c r="G67" s="154">
        <f t="shared" si="45"/>
        <v>2563.4299999999998</v>
      </c>
      <c r="H67" s="154">
        <f>(H45)-(H65)</f>
        <v>2971.1299999999997</v>
      </c>
      <c r="I67" s="154">
        <f>(I45)-(I65)</f>
        <v>2677.1099999999997</v>
      </c>
      <c r="J67" s="154">
        <f t="shared" si="45"/>
        <v>4428.28</v>
      </c>
      <c r="K67" s="154">
        <f t="shared" si="45"/>
        <v>4256.2299999999996</v>
      </c>
      <c r="L67" s="154">
        <f t="shared" si="45"/>
        <v>0</v>
      </c>
      <c r="M67" s="154">
        <f t="shared" si="45"/>
        <v>0</v>
      </c>
      <c r="N67" s="154">
        <f t="shared" si="45"/>
        <v>0</v>
      </c>
      <c r="P67" s="10"/>
      <c r="Q67" s="10" t="s">
        <v>3</v>
      </c>
      <c r="R67" s="9">
        <f t="shared" ref="R67:AC67" si="46">(R45)-(R65)</f>
        <v>13818.089999999998</v>
      </c>
      <c r="S67" s="9">
        <f t="shared" si="46"/>
        <v>10395.07</v>
      </c>
      <c r="T67" s="9">
        <f t="shared" si="46"/>
        <v>8031.58</v>
      </c>
      <c r="U67" s="9">
        <f t="shared" si="46"/>
        <v>4454.58</v>
      </c>
      <c r="V67" s="9">
        <f t="shared" si="46"/>
        <v>2563.4299999999998</v>
      </c>
      <c r="W67" s="9">
        <f t="shared" si="46"/>
        <v>2971.1299999999997</v>
      </c>
      <c r="X67" s="9">
        <f t="shared" si="46"/>
        <v>2677.1099999999997</v>
      </c>
      <c r="Y67" s="9">
        <f t="shared" si="46"/>
        <v>4428.28</v>
      </c>
      <c r="Z67" s="9">
        <f t="shared" si="46"/>
        <v>4256.2299999999996</v>
      </c>
      <c r="AA67" s="9">
        <f t="shared" si="46"/>
        <v>4256.2299999999996</v>
      </c>
      <c r="AB67" s="9">
        <f t="shared" si="46"/>
        <v>4256.2299999999996</v>
      </c>
      <c r="AC67" s="9">
        <f t="shared" si="46"/>
        <v>4256.2299999999996</v>
      </c>
    </row>
    <row r="68" spans="1:29" s="8" customFormat="1" ht="12.75" customHeight="1" thickTop="1" x14ac:dyDescent="0.25"/>
    <row r="69" spans="1:29" s="8" customFormat="1" ht="12.75" customHeight="1" x14ac:dyDescent="0.25">
      <c r="A69" s="14"/>
      <c r="B69" s="14" t="s">
        <v>2</v>
      </c>
      <c r="P69" s="14"/>
      <c r="Q69" s="14" t="s">
        <v>2</v>
      </c>
    </row>
    <row r="70" spans="1:29" s="8" customFormat="1" ht="12.75" customHeight="1" x14ac:dyDescent="0.25">
      <c r="A70" s="28" t="str">
        <f>LEFT(B70,3)</f>
        <v>970</v>
      </c>
      <c r="B70" s="13" t="s">
        <v>1300</v>
      </c>
      <c r="C70" s="152">
        <v>100</v>
      </c>
      <c r="D70" s="152">
        <v>100</v>
      </c>
      <c r="E70" s="152">
        <v>100</v>
      </c>
      <c r="F70" s="152">
        <v>100</v>
      </c>
      <c r="G70" s="152">
        <v>100</v>
      </c>
      <c r="H70" s="152">
        <v>100</v>
      </c>
      <c r="I70" s="152">
        <v>100</v>
      </c>
      <c r="J70" s="152">
        <v>100</v>
      </c>
      <c r="K70" s="152">
        <v>100</v>
      </c>
      <c r="L70" s="152"/>
      <c r="M70" s="152"/>
      <c r="N70" s="152"/>
      <c r="O70" s="125" t="e">
        <f>A70=TRIM(VLOOKUP(A70,Financials!B:F,4,FALSE))</f>
        <v>#N/A</v>
      </c>
      <c r="P70" s="28" t="str">
        <f t="shared" ref="P70:R72" si="47">A70</f>
        <v>970</v>
      </c>
      <c r="Q70" s="13" t="str">
        <f t="shared" si="47"/>
        <v>970 - Share Capital</v>
      </c>
      <c r="R70" s="13">
        <f t="shared" si="47"/>
        <v>100</v>
      </c>
      <c r="S70" s="13">
        <f t="shared" ref="S70:AC72" si="48">IF(D70="",R70,D70)</f>
        <v>100</v>
      </c>
      <c r="T70" s="13">
        <f t="shared" si="48"/>
        <v>100</v>
      </c>
      <c r="U70" s="13">
        <f t="shared" si="48"/>
        <v>100</v>
      </c>
      <c r="V70" s="13">
        <f t="shared" si="48"/>
        <v>100</v>
      </c>
      <c r="W70" s="13">
        <f t="shared" si="48"/>
        <v>100</v>
      </c>
      <c r="X70" s="13">
        <f t="shared" si="48"/>
        <v>100</v>
      </c>
      <c r="Y70" s="13">
        <f>IF(J70="",X70,J70)</f>
        <v>100</v>
      </c>
      <c r="Z70" s="13">
        <f t="shared" si="48"/>
        <v>100</v>
      </c>
      <c r="AA70" s="13">
        <f t="shared" si="48"/>
        <v>100</v>
      </c>
      <c r="AB70" s="13">
        <f t="shared" si="48"/>
        <v>100</v>
      </c>
      <c r="AC70" s="13">
        <f t="shared" si="48"/>
        <v>100</v>
      </c>
    </row>
    <row r="71" spans="1:29" s="8" customFormat="1" ht="12.75" customHeight="1" x14ac:dyDescent="0.25">
      <c r="A71" s="28" t="str">
        <f>LEFT(B71,3)</f>
        <v>960</v>
      </c>
      <c r="B71" s="13" t="s">
        <v>149</v>
      </c>
      <c r="C71" s="152">
        <v>14074.97</v>
      </c>
      <c r="D71" s="152">
        <v>14074.97</v>
      </c>
      <c r="E71" s="152">
        <v>14074.97</v>
      </c>
      <c r="F71" s="152">
        <v>14074.97</v>
      </c>
      <c r="G71" s="152">
        <v>14074.97</v>
      </c>
      <c r="H71" s="152">
        <v>14074.97</v>
      </c>
      <c r="I71" s="152">
        <v>14074.97</v>
      </c>
      <c r="J71" s="152">
        <v>14074.97</v>
      </c>
      <c r="K71" s="152">
        <v>14074.97</v>
      </c>
      <c r="L71" s="152"/>
      <c r="M71" s="152"/>
      <c r="N71" s="152"/>
      <c r="O71" s="125" t="b">
        <f>A71=TRIM(VLOOKUP(A71,Financials!B:F,4,FALSE))</f>
        <v>1</v>
      </c>
      <c r="P71" s="28" t="str">
        <f t="shared" si="47"/>
        <v>960</v>
      </c>
      <c r="Q71" s="13" t="str">
        <f t="shared" si="47"/>
        <v>960 - Retained Earnings</v>
      </c>
      <c r="R71" s="13">
        <f t="shared" si="47"/>
        <v>14074.97</v>
      </c>
      <c r="S71" s="13">
        <f t="shared" si="48"/>
        <v>14074.97</v>
      </c>
      <c r="T71" s="13">
        <f t="shared" si="48"/>
        <v>14074.97</v>
      </c>
      <c r="U71" s="13">
        <f t="shared" si="48"/>
        <v>14074.97</v>
      </c>
      <c r="V71" s="13">
        <f t="shared" si="48"/>
        <v>14074.97</v>
      </c>
      <c r="W71" s="13">
        <f t="shared" si="48"/>
        <v>14074.97</v>
      </c>
      <c r="X71" s="13">
        <f t="shared" si="48"/>
        <v>14074.97</v>
      </c>
      <c r="Y71" s="13">
        <f>IF(J71="",X71,J71)</f>
        <v>14074.97</v>
      </c>
      <c r="Z71" s="13">
        <f t="shared" si="48"/>
        <v>14074.97</v>
      </c>
      <c r="AA71" s="13">
        <f t="shared" si="48"/>
        <v>14074.97</v>
      </c>
      <c r="AB71" s="13">
        <f t="shared" si="48"/>
        <v>14074.97</v>
      </c>
      <c r="AC71" s="13">
        <f t="shared" si="48"/>
        <v>14074.97</v>
      </c>
    </row>
    <row r="72" spans="1:29" s="8" customFormat="1" ht="12.75" customHeight="1" x14ac:dyDescent="0.25">
      <c r="A72" s="13" t="str">
        <f>B72</f>
        <v>Current Year Earnings</v>
      </c>
      <c r="B72" s="13" t="s">
        <v>1</v>
      </c>
      <c r="C72" s="152">
        <v>-356.88</v>
      </c>
      <c r="D72" s="152">
        <v>-3779.9</v>
      </c>
      <c r="E72" s="152">
        <v>-6143.39</v>
      </c>
      <c r="F72" s="152">
        <v>-9720.39</v>
      </c>
      <c r="G72" s="152">
        <v>-11611.54</v>
      </c>
      <c r="H72" s="152">
        <v>-11203.84</v>
      </c>
      <c r="I72" s="152">
        <v>-11497.86</v>
      </c>
      <c r="J72" s="152">
        <v>-9746.69</v>
      </c>
      <c r="K72" s="152">
        <v>-9918.74</v>
      </c>
      <c r="L72" s="152"/>
      <c r="M72" s="152"/>
      <c r="N72" s="152"/>
      <c r="O72" s="125" t="b">
        <f>A72=TRIM(VLOOKUP(A72,Financials!B:F,4,FALSE))</f>
        <v>1</v>
      </c>
      <c r="P72" s="28" t="str">
        <f t="shared" si="47"/>
        <v>Current Year Earnings</v>
      </c>
      <c r="Q72" s="13" t="str">
        <f t="shared" si="47"/>
        <v>Current Year Earnings</v>
      </c>
      <c r="R72" s="13">
        <f t="shared" si="47"/>
        <v>-356.88</v>
      </c>
      <c r="S72" s="13">
        <f t="shared" si="48"/>
        <v>-3779.9</v>
      </c>
      <c r="T72" s="13">
        <f t="shared" si="48"/>
        <v>-6143.39</v>
      </c>
      <c r="U72" s="13">
        <f t="shared" si="48"/>
        <v>-9720.39</v>
      </c>
      <c r="V72" s="13">
        <f t="shared" si="48"/>
        <v>-11611.54</v>
      </c>
      <c r="W72" s="13">
        <f t="shared" si="48"/>
        <v>-11203.84</v>
      </c>
      <c r="X72" s="13">
        <f t="shared" si="48"/>
        <v>-11497.86</v>
      </c>
      <c r="Y72" s="13">
        <f t="shared" si="48"/>
        <v>-9746.69</v>
      </c>
      <c r="Z72" s="13">
        <f t="shared" si="48"/>
        <v>-9918.74</v>
      </c>
      <c r="AA72" s="13">
        <f t="shared" si="48"/>
        <v>-9918.74</v>
      </c>
      <c r="AB72" s="13">
        <f t="shared" si="48"/>
        <v>-9918.74</v>
      </c>
      <c r="AC72" s="13">
        <f t="shared" si="48"/>
        <v>-9918.74</v>
      </c>
    </row>
    <row r="73" spans="1:29" s="8" customFormat="1" ht="12.75" customHeight="1" thickBot="1" x14ac:dyDescent="0.3">
      <c r="A73" s="10"/>
      <c r="B73" s="10" t="s">
        <v>0</v>
      </c>
      <c r="C73" s="154">
        <f t="shared" ref="C73:N73" si="49">SUM(C70:C72)</f>
        <v>13818.09</v>
      </c>
      <c r="D73" s="154">
        <f t="shared" si="49"/>
        <v>10395.07</v>
      </c>
      <c r="E73" s="154">
        <f t="shared" si="49"/>
        <v>8031.579999999999</v>
      </c>
      <c r="F73" s="154">
        <f t="shared" si="49"/>
        <v>4454.58</v>
      </c>
      <c r="G73" s="154">
        <f t="shared" si="49"/>
        <v>2563.4299999999985</v>
      </c>
      <c r="H73" s="154">
        <f t="shared" si="49"/>
        <v>2971.1299999999992</v>
      </c>
      <c r="I73" s="154">
        <f>SUM(I70:I72)</f>
        <v>2677.1099999999988</v>
      </c>
      <c r="J73" s="154">
        <f>SUM(J70:J72)</f>
        <v>4428.2799999999988</v>
      </c>
      <c r="K73" s="154">
        <f t="shared" si="49"/>
        <v>4256.2299999999996</v>
      </c>
      <c r="L73" s="154">
        <f t="shared" si="49"/>
        <v>0</v>
      </c>
      <c r="M73" s="154">
        <f t="shared" si="49"/>
        <v>0</v>
      </c>
      <c r="N73" s="154">
        <f t="shared" si="49"/>
        <v>0</v>
      </c>
      <c r="P73" s="10"/>
      <c r="Q73" s="10" t="s">
        <v>0</v>
      </c>
      <c r="R73" s="9">
        <f t="shared" ref="R73:AC73" si="50">SUM(R70:R72)</f>
        <v>13818.09</v>
      </c>
      <c r="S73" s="9">
        <f t="shared" si="50"/>
        <v>10395.07</v>
      </c>
      <c r="T73" s="9">
        <f t="shared" si="50"/>
        <v>8031.579999999999</v>
      </c>
      <c r="U73" s="9">
        <f t="shared" si="50"/>
        <v>4454.58</v>
      </c>
      <c r="V73" s="9">
        <f t="shared" si="50"/>
        <v>2563.4299999999985</v>
      </c>
      <c r="W73" s="9">
        <f t="shared" si="50"/>
        <v>2971.1299999999992</v>
      </c>
      <c r="X73" s="9">
        <f t="shared" si="50"/>
        <v>2677.1099999999988</v>
      </c>
      <c r="Y73" s="9">
        <f t="shared" si="50"/>
        <v>4428.2799999999988</v>
      </c>
      <c r="Z73" s="9">
        <f t="shared" si="50"/>
        <v>4256.2299999999996</v>
      </c>
      <c r="AA73" s="9">
        <f t="shared" si="50"/>
        <v>4256.2299999999996</v>
      </c>
      <c r="AB73" s="9">
        <f t="shared" si="50"/>
        <v>4256.2299999999996</v>
      </c>
      <c r="AC73" s="9">
        <f t="shared" si="50"/>
        <v>4256.2299999999996</v>
      </c>
    </row>
    <row r="74" spans="1:29" s="8" customFormat="1" ht="12.75" customHeight="1" thickTop="1" x14ac:dyDescent="0.25">
      <c r="C74" s="158">
        <f>C67-C73</f>
        <v>0</v>
      </c>
      <c r="D74" s="158">
        <f t="shared" ref="D74:M74" si="51">D67-D73</f>
        <v>0</v>
      </c>
      <c r="E74" s="158">
        <f t="shared" si="51"/>
        <v>0</v>
      </c>
      <c r="F74" s="158">
        <f>F67-F73</f>
        <v>0</v>
      </c>
      <c r="G74" s="158">
        <f>G67-G73</f>
        <v>0</v>
      </c>
      <c r="H74" s="158">
        <f>H67-H73</f>
        <v>0</v>
      </c>
      <c r="I74" s="158">
        <f t="shared" si="51"/>
        <v>0</v>
      </c>
      <c r="J74" s="158">
        <f t="shared" si="51"/>
        <v>0</v>
      </c>
      <c r="K74" s="158">
        <f t="shared" si="51"/>
        <v>0</v>
      </c>
      <c r="L74" s="158">
        <f t="shared" si="51"/>
        <v>0</v>
      </c>
      <c r="M74" s="158">
        <f t="shared" si="51"/>
        <v>0</v>
      </c>
      <c r="N74" s="158">
        <f>N67-N73</f>
        <v>0</v>
      </c>
    </row>
    <row r="75" spans="1:29" s="8" customFormat="1" ht="12.75" customHeight="1" x14ac:dyDescent="0.25">
      <c r="C75" s="616">
        <f t="shared" ref="C75:G75" si="52">IF(C72=0,0,C72-R26)</f>
        <v>-3.4106051316484809E-13</v>
      </c>
      <c r="D75" s="616">
        <f t="shared" si="52"/>
        <v>1.3642420526593924E-12</v>
      </c>
      <c r="E75" s="616">
        <f t="shared" si="52"/>
        <v>0</v>
      </c>
      <c r="F75" s="616">
        <f>IF(F72=0,0,F72-U26)</f>
        <v>1.8189894035458565E-12</v>
      </c>
      <c r="G75" s="616">
        <f t="shared" si="52"/>
        <v>0</v>
      </c>
      <c r="H75" s="616">
        <f t="shared" ref="H75:N75" si="53">IF(H72=0,0,H72-W26)</f>
        <v>5.4569682106375694E-12</v>
      </c>
      <c r="I75" s="616">
        <f t="shared" si="53"/>
        <v>5.4569682106375694E-12</v>
      </c>
      <c r="J75" s="158">
        <f t="shared" si="53"/>
        <v>5.4569682106375694E-12</v>
      </c>
      <c r="K75" s="158">
        <f t="shared" si="53"/>
        <v>3.637978807091713E-12</v>
      </c>
      <c r="L75" s="158">
        <f t="shared" si="53"/>
        <v>0</v>
      </c>
      <c r="M75" s="158">
        <f t="shared" si="53"/>
        <v>0</v>
      </c>
      <c r="N75" s="158">
        <f t="shared" si="53"/>
        <v>0</v>
      </c>
    </row>
    <row r="76" spans="1:29" s="8" customFormat="1" ht="12.75" customHeight="1" x14ac:dyDescent="0.25">
      <c r="A76" s="27" t="s">
        <v>166</v>
      </c>
      <c r="B76" s="1"/>
      <c r="C76" s="156"/>
      <c r="D76" s="156"/>
      <c r="E76" s="156"/>
      <c r="F76" s="156"/>
      <c r="G76" s="156"/>
      <c r="H76" s="156"/>
      <c r="I76" s="156"/>
      <c r="J76" s="156"/>
      <c r="K76" s="156"/>
      <c r="L76" s="156"/>
      <c r="M76" s="156"/>
      <c r="N76" s="156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s="8" customFormat="1" ht="12.75" customHeight="1" x14ac:dyDescent="0.25">
      <c r="A77" s="15" t="s">
        <v>18</v>
      </c>
      <c r="B77" s="1"/>
      <c r="C77" s="156"/>
      <c r="D77" s="156"/>
      <c r="E77" s="156"/>
      <c r="F77" s="156"/>
      <c r="G77" s="156"/>
      <c r="H77" s="156"/>
      <c r="I77" s="156"/>
      <c r="J77" s="156"/>
      <c r="K77" s="156"/>
      <c r="L77" s="156"/>
      <c r="M77" s="156"/>
      <c r="N77" s="156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s="8" customFormat="1" ht="12.75" customHeight="1" x14ac:dyDescent="0.2">
      <c r="A78" s="59"/>
      <c r="B78" s="1"/>
      <c r="C78" s="156"/>
      <c r="D78" s="156"/>
      <c r="E78" s="156"/>
      <c r="F78" s="156"/>
      <c r="G78" s="156"/>
      <c r="H78" s="156"/>
      <c r="I78" s="156"/>
      <c r="J78" s="156"/>
      <c r="K78" s="156"/>
      <c r="L78" s="156"/>
      <c r="M78" s="156"/>
      <c r="N78" s="156"/>
      <c r="O78" s="1"/>
      <c r="P78" s="1"/>
      <c r="Q78" s="1"/>
      <c r="R78" s="958" t="s">
        <v>71</v>
      </c>
      <c r="S78" s="958"/>
      <c r="T78" s="958"/>
      <c r="U78" s="958"/>
      <c r="V78" s="958"/>
      <c r="W78" s="958"/>
      <c r="X78" s="958"/>
      <c r="Y78" s="958"/>
      <c r="Z78" s="958"/>
      <c r="AA78" s="958"/>
      <c r="AB78" s="958"/>
      <c r="AC78" s="958"/>
    </row>
    <row r="79" spans="1:29" s="8" customFormat="1" ht="12.75" customHeight="1" x14ac:dyDescent="0.2">
      <c r="A79" s="59"/>
      <c r="B79" s="1"/>
      <c r="C79" s="723">
        <v>45108</v>
      </c>
      <c r="D79" s="723">
        <v>45139</v>
      </c>
      <c r="E79" s="723">
        <v>45170</v>
      </c>
      <c r="F79" s="723">
        <v>45200</v>
      </c>
      <c r="G79" s="723">
        <v>45231</v>
      </c>
      <c r="H79" s="723">
        <v>45261</v>
      </c>
      <c r="I79" s="723">
        <v>45292</v>
      </c>
      <c r="J79" s="723">
        <v>45323</v>
      </c>
      <c r="K79" s="723">
        <v>45352</v>
      </c>
      <c r="L79" s="723">
        <v>45383</v>
      </c>
      <c r="M79" s="723">
        <v>45413</v>
      </c>
      <c r="N79" s="723">
        <v>45444</v>
      </c>
      <c r="O79" s="724"/>
      <c r="P79" s="724"/>
      <c r="Q79" s="724"/>
      <c r="R79" s="150">
        <f t="shared" ref="R79:AC79" si="54">C79</f>
        <v>45108</v>
      </c>
      <c r="S79" s="150">
        <f t="shared" si="54"/>
        <v>45139</v>
      </c>
      <c r="T79" s="150">
        <f t="shared" si="54"/>
        <v>45170</v>
      </c>
      <c r="U79" s="150">
        <f t="shared" si="54"/>
        <v>45200</v>
      </c>
      <c r="V79" s="150">
        <f t="shared" si="54"/>
        <v>45231</v>
      </c>
      <c r="W79" s="150">
        <f t="shared" si="54"/>
        <v>45261</v>
      </c>
      <c r="X79" s="150">
        <f t="shared" si="54"/>
        <v>45292</v>
      </c>
      <c r="Y79" s="150">
        <f t="shared" si="54"/>
        <v>45323</v>
      </c>
      <c r="Z79" s="150">
        <f t="shared" si="54"/>
        <v>45352</v>
      </c>
      <c r="AA79" s="150">
        <f t="shared" si="54"/>
        <v>45383</v>
      </c>
      <c r="AB79" s="150">
        <f t="shared" si="54"/>
        <v>45413</v>
      </c>
      <c r="AC79" s="150">
        <f t="shared" si="54"/>
        <v>45444</v>
      </c>
    </row>
    <row r="80" spans="1:29" s="8" customFormat="1" ht="12.75" customHeight="1" x14ac:dyDescent="0.2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1"/>
      <c r="P80" s="1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</row>
    <row r="81" spans="1:29" s="8" customFormat="1" ht="12.75" customHeight="1" x14ac:dyDescent="0.2">
      <c r="A81" s="59"/>
      <c r="B81" s="12" t="s">
        <v>167</v>
      </c>
      <c r="C81" s="159"/>
      <c r="D81" s="159"/>
      <c r="E81" s="159"/>
      <c r="F81" s="159"/>
      <c r="G81" s="159"/>
      <c r="H81" s="159"/>
      <c r="I81" s="159"/>
      <c r="J81" s="159"/>
      <c r="K81" s="159"/>
      <c r="L81" s="159"/>
      <c r="M81" s="159"/>
      <c r="N81" s="159"/>
      <c r="O81" s="1"/>
      <c r="P81" s="1"/>
      <c r="Q81" s="12" t="s">
        <v>167</v>
      </c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</row>
    <row r="82" spans="1:29" s="8" customFormat="1" ht="12.75" customHeight="1" x14ac:dyDescent="0.2">
      <c r="A82" s="59"/>
      <c r="B82" s="60" t="s">
        <v>168</v>
      </c>
      <c r="C82" s="152">
        <v>2978.1</v>
      </c>
      <c r="D82" s="152">
        <v>3815.16</v>
      </c>
      <c r="E82" s="152">
        <v>996.05</v>
      </c>
      <c r="F82" s="152">
        <v>495.64</v>
      </c>
      <c r="G82" s="152">
        <v>952.24</v>
      </c>
      <c r="H82" s="152">
        <v>918.7</v>
      </c>
      <c r="I82" s="152">
        <v>269.37</v>
      </c>
      <c r="J82" s="152">
        <v>3485.46</v>
      </c>
      <c r="K82" s="152">
        <v>315.66000000000003</v>
      </c>
      <c r="L82" s="152"/>
      <c r="M82" s="152"/>
      <c r="N82" s="152"/>
      <c r="O82" s="1"/>
      <c r="P82" s="1"/>
      <c r="Q82" s="13" t="str">
        <f>B82</f>
        <v>Receipts from customers</v>
      </c>
      <c r="R82" s="61">
        <f>C82</f>
        <v>2978.1</v>
      </c>
      <c r="S82" s="61">
        <f t="shared" ref="S82:AC83" si="55">R82+D82</f>
        <v>6793.26</v>
      </c>
      <c r="T82" s="61">
        <f t="shared" si="55"/>
        <v>7789.31</v>
      </c>
      <c r="U82" s="61">
        <f t="shared" si="55"/>
        <v>8284.9500000000007</v>
      </c>
      <c r="V82" s="61">
        <f t="shared" si="55"/>
        <v>9237.19</v>
      </c>
      <c r="W82" s="61">
        <f t="shared" si="55"/>
        <v>10155.890000000001</v>
      </c>
      <c r="X82" s="61">
        <f t="shared" si="55"/>
        <v>10425.260000000002</v>
      </c>
      <c r="Y82" s="61">
        <f t="shared" si="55"/>
        <v>13910.720000000001</v>
      </c>
      <c r="Z82" s="61">
        <f t="shared" si="55"/>
        <v>14226.380000000001</v>
      </c>
      <c r="AA82" s="61">
        <f t="shared" si="55"/>
        <v>14226.380000000001</v>
      </c>
      <c r="AB82" s="61">
        <f t="shared" si="55"/>
        <v>14226.380000000001</v>
      </c>
      <c r="AC82" s="61">
        <f t="shared" si="55"/>
        <v>14226.380000000001</v>
      </c>
    </row>
    <row r="83" spans="1:29" s="8" customFormat="1" ht="12.75" customHeight="1" x14ac:dyDescent="0.2">
      <c r="A83" s="59"/>
      <c r="B83" s="60" t="s">
        <v>169</v>
      </c>
      <c r="C83" s="152">
        <v>-3988.02</v>
      </c>
      <c r="D83" s="152">
        <v>-6372.3</v>
      </c>
      <c r="E83" s="152">
        <v>-3359.54</v>
      </c>
      <c r="F83" s="152">
        <v>-4425.04</v>
      </c>
      <c r="G83" s="152">
        <v>-2645.95</v>
      </c>
      <c r="H83" s="152">
        <v>-505.48</v>
      </c>
      <c r="I83" s="152">
        <v>-848.04</v>
      </c>
      <c r="J83" s="152">
        <v>-1383.82</v>
      </c>
      <c r="K83" s="152">
        <v>-404.09</v>
      </c>
      <c r="L83" s="152"/>
      <c r="M83" s="152"/>
      <c r="N83" s="152"/>
      <c r="O83" s="1"/>
      <c r="P83" s="1"/>
      <c r="Q83" s="13" t="str">
        <f>B83</f>
        <v>Payments to suppliers and employees</v>
      </c>
      <c r="R83" s="61">
        <f>C83</f>
        <v>-3988.02</v>
      </c>
      <c r="S83" s="61">
        <f t="shared" si="55"/>
        <v>-10360.32</v>
      </c>
      <c r="T83" s="61">
        <f t="shared" si="55"/>
        <v>-13719.86</v>
      </c>
      <c r="U83" s="61">
        <f t="shared" si="55"/>
        <v>-18144.900000000001</v>
      </c>
      <c r="V83" s="61">
        <f t="shared" si="55"/>
        <v>-20790.850000000002</v>
      </c>
      <c r="W83" s="61">
        <f t="shared" si="55"/>
        <v>-21296.33</v>
      </c>
      <c r="X83" s="61">
        <f t="shared" si="55"/>
        <v>-22144.370000000003</v>
      </c>
      <c r="Y83" s="61">
        <f t="shared" si="55"/>
        <v>-23528.190000000002</v>
      </c>
      <c r="Z83" s="61">
        <f t="shared" si="55"/>
        <v>-23932.280000000002</v>
      </c>
      <c r="AA83" s="61">
        <f t="shared" si="55"/>
        <v>-23932.280000000002</v>
      </c>
      <c r="AB83" s="61">
        <f t="shared" si="55"/>
        <v>-23932.280000000002</v>
      </c>
      <c r="AC83" s="61">
        <f t="shared" si="55"/>
        <v>-23932.280000000002</v>
      </c>
    </row>
    <row r="84" spans="1:29" s="8" customFormat="1" ht="12.75" customHeight="1" x14ac:dyDescent="0.2">
      <c r="A84" s="59"/>
      <c r="B84" s="62" t="s">
        <v>170</v>
      </c>
      <c r="C84" s="160">
        <f>SUM(C82:C83)</f>
        <v>-1009.9200000000001</v>
      </c>
      <c r="D84" s="160">
        <f t="shared" ref="D84:N84" si="56">SUM(D82:D83)</f>
        <v>-2557.1400000000003</v>
      </c>
      <c r="E84" s="160">
        <f t="shared" si="56"/>
        <v>-2363.4899999999998</v>
      </c>
      <c r="F84" s="160">
        <f t="shared" si="56"/>
        <v>-3929.4</v>
      </c>
      <c r="G84" s="160">
        <f t="shared" si="56"/>
        <v>-1693.7099999999998</v>
      </c>
      <c r="H84" s="160">
        <f t="shared" si="56"/>
        <v>413.22</v>
      </c>
      <c r="I84" s="160">
        <f t="shared" si="56"/>
        <v>-578.66999999999996</v>
      </c>
      <c r="J84" s="160">
        <f t="shared" si="56"/>
        <v>2101.6400000000003</v>
      </c>
      <c r="K84" s="160">
        <f t="shared" si="56"/>
        <v>-88.42999999999995</v>
      </c>
      <c r="L84" s="160">
        <f t="shared" si="56"/>
        <v>0</v>
      </c>
      <c r="M84" s="160">
        <f t="shared" si="56"/>
        <v>0</v>
      </c>
      <c r="N84" s="160">
        <f t="shared" si="56"/>
        <v>0</v>
      </c>
      <c r="O84" s="1"/>
      <c r="P84" s="1"/>
      <c r="Q84" s="62" t="s">
        <v>170</v>
      </c>
      <c r="R84" s="63">
        <f>SUM(R82:R83)</f>
        <v>-1009.9200000000001</v>
      </c>
      <c r="S84" s="63">
        <f t="shared" ref="S84:AC84" si="57">SUM(S82:S83)</f>
        <v>-3567.0599999999995</v>
      </c>
      <c r="T84" s="63">
        <f t="shared" si="57"/>
        <v>-5930.55</v>
      </c>
      <c r="U84" s="63">
        <f t="shared" si="57"/>
        <v>-9859.9500000000007</v>
      </c>
      <c r="V84" s="63">
        <f t="shared" si="57"/>
        <v>-11553.660000000002</v>
      </c>
      <c r="W84" s="63">
        <f t="shared" si="57"/>
        <v>-11140.44</v>
      </c>
      <c r="X84" s="63">
        <f t="shared" si="57"/>
        <v>-11719.11</v>
      </c>
      <c r="Y84" s="63">
        <f t="shared" si="57"/>
        <v>-9617.4700000000012</v>
      </c>
      <c r="Z84" s="63">
        <f t="shared" si="57"/>
        <v>-9705.9000000000015</v>
      </c>
      <c r="AA84" s="63">
        <f t="shared" si="57"/>
        <v>-9705.9000000000015</v>
      </c>
      <c r="AB84" s="63">
        <f t="shared" si="57"/>
        <v>-9705.9000000000015</v>
      </c>
      <c r="AC84" s="63">
        <f t="shared" si="57"/>
        <v>-9705.9000000000015</v>
      </c>
    </row>
    <row r="85" spans="1:29" s="8" customFormat="1" ht="12.75" customHeight="1" x14ac:dyDescent="0.2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1"/>
      <c r="P85" s="1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</row>
    <row r="86" spans="1:29" s="8" customFormat="1" ht="12.75" customHeight="1" x14ac:dyDescent="0.2">
      <c r="A86" s="59"/>
      <c r="B86" s="12" t="s">
        <v>171</v>
      </c>
      <c r="C86" s="159"/>
      <c r="D86" s="159"/>
      <c r="E86" s="159"/>
      <c r="F86" s="159"/>
      <c r="G86" s="159"/>
      <c r="H86" s="159"/>
      <c r="I86" s="159"/>
      <c r="J86" s="159"/>
      <c r="K86" s="159"/>
      <c r="L86" s="159"/>
      <c r="M86" s="159"/>
      <c r="N86" s="159"/>
      <c r="O86" s="1"/>
      <c r="P86" s="1"/>
      <c r="Q86" s="12" t="s">
        <v>171</v>
      </c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</row>
    <row r="87" spans="1:29" s="8" customFormat="1" ht="12.75" customHeight="1" x14ac:dyDescent="0.2">
      <c r="A87" s="59"/>
      <c r="B87" s="60" t="s">
        <v>172</v>
      </c>
      <c r="C87" s="152">
        <v>0</v>
      </c>
      <c r="D87" s="152">
        <v>0</v>
      </c>
      <c r="E87" s="152">
        <v>0</v>
      </c>
      <c r="F87" s="152">
        <v>0</v>
      </c>
      <c r="G87" s="152">
        <v>0</v>
      </c>
      <c r="H87" s="152">
        <v>0</v>
      </c>
      <c r="I87" s="152">
        <v>0</v>
      </c>
      <c r="J87" s="152">
        <v>0</v>
      </c>
      <c r="K87" s="152">
        <v>0</v>
      </c>
      <c r="L87" s="152"/>
      <c r="M87" s="152"/>
      <c r="N87" s="152"/>
      <c r="O87" s="1"/>
      <c r="P87" s="1"/>
      <c r="Q87" s="13" t="str">
        <f>B87</f>
        <v>Other cash items from investing activities</v>
      </c>
      <c r="R87" s="61">
        <f>C87</f>
        <v>0</v>
      </c>
      <c r="S87" s="61">
        <f t="shared" ref="S87:AC87" si="58">R87+D87</f>
        <v>0</v>
      </c>
      <c r="T87" s="61">
        <f t="shared" si="58"/>
        <v>0</v>
      </c>
      <c r="U87" s="61">
        <f t="shared" si="58"/>
        <v>0</v>
      </c>
      <c r="V87" s="61">
        <f t="shared" si="58"/>
        <v>0</v>
      </c>
      <c r="W87" s="61">
        <f t="shared" si="58"/>
        <v>0</v>
      </c>
      <c r="X87" s="61">
        <f t="shared" si="58"/>
        <v>0</v>
      </c>
      <c r="Y87" s="61">
        <f t="shared" si="58"/>
        <v>0</v>
      </c>
      <c r="Z87" s="61">
        <f t="shared" si="58"/>
        <v>0</v>
      </c>
      <c r="AA87" s="61">
        <f t="shared" si="58"/>
        <v>0</v>
      </c>
      <c r="AB87" s="61">
        <f t="shared" si="58"/>
        <v>0</v>
      </c>
      <c r="AC87" s="61">
        <f t="shared" si="58"/>
        <v>0</v>
      </c>
    </row>
    <row r="88" spans="1:29" s="8" customFormat="1" ht="12.75" customHeight="1" x14ac:dyDescent="0.2">
      <c r="A88" s="59"/>
      <c r="B88" s="62" t="s">
        <v>173</v>
      </c>
      <c r="C88" s="160">
        <f>SUM(C87)</f>
        <v>0</v>
      </c>
      <c r="D88" s="160">
        <f t="shared" ref="D88:N88" si="59">SUM(D87)</f>
        <v>0</v>
      </c>
      <c r="E88" s="160">
        <f>SUM(E87)</f>
        <v>0</v>
      </c>
      <c r="F88" s="160">
        <f t="shared" si="59"/>
        <v>0</v>
      </c>
      <c r="G88" s="160">
        <f t="shared" si="59"/>
        <v>0</v>
      </c>
      <c r="H88" s="160">
        <f t="shared" si="59"/>
        <v>0</v>
      </c>
      <c r="I88" s="160">
        <f t="shared" si="59"/>
        <v>0</v>
      </c>
      <c r="J88" s="160">
        <f t="shared" si="59"/>
        <v>0</v>
      </c>
      <c r="K88" s="160">
        <f t="shared" si="59"/>
        <v>0</v>
      </c>
      <c r="L88" s="160">
        <f t="shared" si="59"/>
        <v>0</v>
      </c>
      <c r="M88" s="160">
        <f t="shared" si="59"/>
        <v>0</v>
      </c>
      <c r="N88" s="160">
        <f t="shared" si="59"/>
        <v>0</v>
      </c>
      <c r="O88" s="1"/>
      <c r="P88" s="1"/>
      <c r="Q88" s="62" t="s">
        <v>173</v>
      </c>
      <c r="R88" s="63">
        <f>SUM(R87)</f>
        <v>0</v>
      </c>
      <c r="S88" s="63">
        <f t="shared" ref="S88:AC88" si="60">SUM(S87)</f>
        <v>0</v>
      </c>
      <c r="T88" s="63">
        <f t="shared" si="60"/>
        <v>0</v>
      </c>
      <c r="U88" s="63">
        <f t="shared" si="60"/>
        <v>0</v>
      </c>
      <c r="V88" s="63">
        <f t="shared" si="60"/>
        <v>0</v>
      </c>
      <c r="W88" s="63">
        <f t="shared" si="60"/>
        <v>0</v>
      </c>
      <c r="X88" s="63">
        <f t="shared" si="60"/>
        <v>0</v>
      </c>
      <c r="Y88" s="63">
        <f t="shared" si="60"/>
        <v>0</v>
      </c>
      <c r="Z88" s="63">
        <f t="shared" si="60"/>
        <v>0</v>
      </c>
      <c r="AA88" s="63">
        <f t="shared" si="60"/>
        <v>0</v>
      </c>
      <c r="AB88" s="63">
        <f t="shared" si="60"/>
        <v>0</v>
      </c>
      <c r="AC88" s="63">
        <f t="shared" si="60"/>
        <v>0</v>
      </c>
    </row>
    <row r="89" spans="1:29" s="8" customFormat="1" ht="12.75" customHeight="1" x14ac:dyDescent="0.2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1"/>
      <c r="P89" s="1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</row>
    <row r="90" spans="1:29" s="8" customFormat="1" ht="12.75" customHeight="1" x14ac:dyDescent="0.2">
      <c r="A90" s="59"/>
      <c r="B90" s="12" t="s">
        <v>174</v>
      </c>
      <c r="C90" s="159"/>
      <c r="D90" s="159"/>
      <c r="E90" s="159"/>
      <c r="F90" s="159"/>
      <c r="G90" s="159"/>
      <c r="H90" s="159"/>
      <c r="I90" s="159"/>
      <c r="J90" s="159"/>
      <c r="K90" s="159"/>
      <c r="L90" s="159"/>
      <c r="M90" s="159"/>
      <c r="N90" s="159"/>
      <c r="O90" s="1"/>
      <c r="P90" s="1"/>
      <c r="Q90" s="12" t="s">
        <v>174</v>
      </c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</row>
    <row r="91" spans="1:29" s="8" customFormat="1" ht="12.75" customHeight="1" x14ac:dyDescent="0.2">
      <c r="A91" s="59"/>
      <c r="B91" s="60" t="s">
        <v>175</v>
      </c>
      <c r="C91" s="152">
        <v>0</v>
      </c>
      <c r="D91" s="152">
        <v>0</v>
      </c>
      <c r="E91" s="152">
        <v>0</v>
      </c>
      <c r="F91" s="152">
        <v>0</v>
      </c>
      <c r="G91" s="152">
        <v>0</v>
      </c>
      <c r="H91" s="152">
        <v>0</v>
      </c>
      <c r="I91" s="152">
        <v>0</v>
      </c>
      <c r="J91" s="152">
        <v>0</v>
      </c>
      <c r="K91" s="152">
        <v>0</v>
      </c>
      <c r="L91" s="152"/>
      <c r="M91" s="152"/>
      <c r="N91" s="152"/>
      <c r="O91" s="1"/>
      <c r="P91" s="1"/>
      <c r="Q91" s="13" t="str">
        <f>B91</f>
        <v>Other cash items from financing activities</v>
      </c>
      <c r="R91" s="61">
        <f>C91</f>
        <v>0</v>
      </c>
      <c r="S91" s="61">
        <f t="shared" ref="S91:AC91" si="61">R91+D91</f>
        <v>0</v>
      </c>
      <c r="T91" s="61">
        <f t="shared" si="61"/>
        <v>0</v>
      </c>
      <c r="U91" s="61">
        <f t="shared" si="61"/>
        <v>0</v>
      </c>
      <c r="V91" s="61">
        <f t="shared" si="61"/>
        <v>0</v>
      </c>
      <c r="W91" s="61">
        <f t="shared" si="61"/>
        <v>0</v>
      </c>
      <c r="X91" s="61">
        <f t="shared" si="61"/>
        <v>0</v>
      </c>
      <c r="Y91" s="61">
        <f t="shared" si="61"/>
        <v>0</v>
      </c>
      <c r="Z91" s="61">
        <f t="shared" si="61"/>
        <v>0</v>
      </c>
      <c r="AA91" s="61">
        <f t="shared" si="61"/>
        <v>0</v>
      </c>
      <c r="AB91" s="61">
        <f t="shared" si="61"/>
        <v>0</v>
      </c>
      <c r="AC91" s="61">
        <f t="shared" si="61"/>
        <v>0</v>
      </c>
    </row>
    <row r="92" spans="1:29" s="8" customFormat="1" ht="12.75" customHeight="1" x14ac:dyDescent="0.2">
      <c r="A92" s="59"/>
      <c r="B92" s="62" t="s">
        <v>176</v>
      </c>
      <c r="C92" s="160">
        <f>SUM(C91)</f>
        <v>0</v>
      </c>
      <c r="D92" s="160">
        <f t="shared" ref="D92:N92" si="62">SUM(D91)</f>
        <v>0</v>
      </c>
      <c r="E92" s="160">
        <f t="shared" si="62"/>
        <v>0</v>
      </c>
      <c r="F92" s="160">
        <f t="shared" si="62"/>
        <v>0</v>
      </c>
      <c r="G92" s="160">
        <f t="shared" si="62"/>
        <v>0</v>
      </c>
      <c r="H92" s="160">
        <f t="shared" si="62"/>
        <v>0</v>
      </c>
      <c r="I92" s="160">
        <f t="shared" si="62"/>
        <v>0</v>
      </c>
      <c r="J92" s="160">
        <f t="shared" si="62"/>
        <v>0</v>
      </c>
      <c r="K92" s="160">
        <f t="shared" si="62"/>
        <v>0</v>
      </c>
      <c r="L92" s="160">
        <f t="shared" si="62"/>
        <v>0</v>
      </c>
      <c r="M92" s="160">
        <f t="shared" si="62"/>
        <v>0</v>
      </c>
      <c r="N92" s="160">
        <f t="shared" si="62"/>
        <v>0</v>
      </c>
      <c r="O92" s="1"/>
      <c r="P92" s="1"/>
      <c r="Q92" s="62" t="s">
        <v>176</v>
      </c>
      <c r="R92" s="63">
        <f>SUM(R91)</f>
        <v>0</v>
      </c>
      <c r="S92" s="63">
        <f t="shared" ref="S92:AC92" si="63">SUM(S91)</f>
        <v>0</v>
      </c>
      <c r="T92" s="63">
        <f t="shared" si="63"/>
        <v>0</v>
      </c>
      <c r="U92" s="63">
        <f t="shared" si="63"/>
        <v>0</v>
      </c>
      <c r="V92" s="63">
        <f t="shared" si="63"/>
        <v>0</v>
      </c>
      <c r="W92" s="63">
        <f t="shared" si="63"/>
        <v>0</v>
      </c>
      <c r="X92" s="63">
        <f t="shared" si="63"/>
        <v>0</v>
      </c>
      <c r="Y92" s="63">
        <f t="shared" si="63"/>
        <v>0</v>
      </c>
      <c r="Z92" s="63">
        <f t="shared" si="63"/>
        <v>0</v>
      </c>
      <c r="AA92" s="63">
        <f t="shared" si="63"/>
        <v>0</v>
      </c>
      <c r="AB92" s="63">
        <f t="shared" si="63"/>
        <v>0</v>
      </c>
      <c r="AC92" s="63">
        <f t="shared" si="63"/>
        <v>0</v>
      </c>
    </row>
    <row r="93" spans="1:29" s="8" customFormat="1" ht="12.75" customHeight="1" x14ac:dyDescent="0.2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1"/>
      <c r="P93" s="1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</row>
    <row r="94" spans="1:29" s="8" customFormat="1" ht="12.75" customHeight="1" x14ac:dyDescent="0.2">
      <c r="A94" s="59"/>
      <c r="B94" s="64" t="s">
        <v>177</v>
      </c>
      <c r="C94" s="161">
        <f>C84+C88+C92</f>
        <v>-1009.9200000000001</v>
      </c>
      <c r="D94" s="161">
        <f t="shared" ref="D94:N94" si="64">D84+D88+D92</f>
        <v>-2557.1400000000003</v>
      </c>
      <c r="E94" s="161">
        <f t="shared" si="64"/>
        <v>-2363.4899999999998</v>
      </c>
      <c r="F94" s="161">
        <f>F84+F88+F92</f>
        <v>-3929.4</v>
      </c>
      <c r="G94" s="161">
        <f t="shared" si="64"/>
        <v>-1693.7099999999998</v>
      </c>
      <c r="H94" s="161">
        <f t="shared" si="64"/>
        <v>413.22</v>
      </c>
      <c r="I94" s="161">
        <f t="shared" si="64"/>
        <v>-578.66999999999996</v>
      </c>
      <c r="J94" s="161">
        <f t="shared" si="64"/>
        <v>2101.6400000000003</v>
      </c>
      <c r="K94" s="161">
        <f t="shared" si="64"/>
        <v>-88.42999999999995</v>
      </c>
      <c r="L94" s="161">
        <f t="shared" si="64"/>
        <v>0</v>
      </c>
      <c r="M94" s="161">
        <f t="shared" si="64"/>
        <v>0</v>
      </c>
      <c r="N94" s="161">
        <f t="shared" si="64"/>
        <v>0</v>
      </c>
      <c r="O94" s="1"/>
      <c r="P94" s="1"/>
      <c r="Q94" s="64" t="s">
        <v>177</v>
      </c>
      <c r="R94" s="65">
        <f>R84+R88+R92</f>
        <v>-1009.9200000000001</v>
      </c>
      <c r="S94" s="65">
        <f t="shared" ref="S94:AC94" si="65">S84+S88+S92</f>
        <v>-3567.0599999999995</v>
      </c>
      <c r="T94" s="65">
        <f t="shared" si="65"/>
        <v>-5930.55</v>
      </c>
      <c r="U94" s="65">
        <f t="shared" si="65"/>
        <v>-9859.9500000000007</v>
      </c>
      <c r="V94" s="65">
        <f t="shared" si="65"/>
        <v>-11553.660000000002</v>
      </c>
      <c r="W94" s="65">
        <f t="shared" si="65"/>
        <v>-11140.44</v>
      </c>
      <c r="X94" s="65">
        <f t="shared" si="65"/>
        <v>-11719.11</v>
      </c>
      <c r="Y94" s="65">
        <f t="shared" si="65"/>
        <v>-9617.4700000000012</v>
      </c>
      <c r="Z94" s="65">
        <f t="shared" si="65"/>
        <v>-9705.9000000000015</v>
      </c>
      <c r="AA94" s="65">
        <f t="shared" si="65"/>
        <v>-9705.9000000000015</v>
      </c>
      <c r="AB94" s="65">
        <f t="shared" si="65"/>
        <v>-9705.9000000000015</v>
      </c>
      <c r="AC94" s="65">
        <f t="shared" si="65"/>
        <v>-9705.9000000000015</v>
      </c>
    </row>
    <row r="95" spans="1:29" s="8" customFormat="1" ht="12.75" customHeight="1" x14ac:dyDescent="0.2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1"/>
      <c r="P95" s="1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</row>
    <row r="96" spans="1:29" s="8" customFormat="1" ht="12.75" customHeight="1" x14ac:dyDescent="0.2">
      <c r="A96" s="59"/>
      <c r="B96" s="12" t="s">
        <v>178</v>
      </c>
      <c r="C96" s="159"/>
      <c r="D96" s="159"/>
      <c r="E96" s="159"/>
      <c r="F96" s="159"/>
      <c r="G96" s="159"/>
      <c r="H96" s="159"/>
      <c r="I96" s="159"/>
      <c r="J96" s="159"/>
      <c r="K96" s="159"/>
      <c r="L96" s="159"/>
      <c r="M96" s="159"/>
      <c r="N96" s="159"/>
      <c r="O96" s="1"/>
      <c r="P96" s="1"/>
      <c r="Q96" s="12" t="s">
        <v>178</v>
      </c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</row>
    <row r="97" spans="1:29" s="8" customFormat="1" ht="12.75" customHeight="1" x14ac:dyDescent="0.2">
      <c r="A97" s="59"/>
      <c r="B97" s="60" t="s">
        <v>179</v>
      </c>
      <c r="C97" s="152">
        <v>13588.89</v>
      </c>
      <c r="D97" s="152">
        <v>12578.97</v>
      </c>
      <c r="E97" s="152">
        <v>10021.83</v>
      </c>
      <c r="F97" s="152">
        <v>7658.34</v>
      </c>
      <c r="G97" s="152">
        <v>3728.94</v>
      </c>
      <c r="H97" s="152">
        <v>2035.23</v>
      </c>
      <c r="I97" s="152">
        <v>2448.4499999999998</v>
      </c>
      <c r="J97" s="152">
        <v>1869.78</v>
      </c>
      <c r="K97" s="152">
        <v>3971.42</v>
      </c>
      <c r="L97" s="152"/>
      <c r="M97" s="152"/>
      <c r="N97" s="152"/>
      <c r="O97" s="1"/>
      <c r="P97" s="1"/>
      <c r="Q97" s="13" t="str">
        <f>B97</f>
        <v>Cash and cash equivalents at beginning of period</v>
      </c>
      <c r="R97" s="61">
        <f>C97</f>
        <v>13588.89</v>
      </c>
      <c r="S97" s="61">
        <f>$R$97</f>
        <v>13588.89</v>
      </c>
      <c r="T97" s="61">
        <f t="shared" ref="T97:AC97" si="66">$R$97</f>
        <v>13588.89</v>
      </c>
      <c r="U97" s="61">
        <f t="shared" si="66"/>
        <v>13588.89</v>
      </c>
      <c r="V97" s="61">
        <f t="shared" si="66"/>
        <v>13588.89</v>
      </c>
      <c r="W97" s="61">
        <f t="shared" si="66"/>
        <v>13588.89</v>
      </c>
      <c r="X97" s="61">
        <f t="shared" si="66"/>
        <v>13588.89</v>
      </c>
      <c r="Y97" s="61">
        <f t="shared" si="66"/>
        <v>13588.89</v>
      </c>
      <c r="Z97" s="61">
        <f t="shared" si="66"/>
        <v>13588.89</v>
      </c>
      <c r="AA97" s="61">
        <f t="shared" si="66"/>
        <v>13588.89</v>
      </c>
      <c r="AB97" s="61">
        <f t="shared" si="66"/>
        <v>13588.89</v>
      </c>
      <c r="AC97" s="61">
        <f t="shared" si="66"/>
        <v>13588.89</v>
      </c>
    </row>
    <row r="98" spans="1:29" s="8" customFormat="1" ht="12.75" customHeight="1" x14ac:dyDescent="0.2">
      <c r="A98" s="59"/>
      <c r="B98" s="60" t="s">
        <v>180</v>
      </c>
      <c r="C98" s="152">
        <v>12578.97</v>
      </c>
      <c r="D98" s="152">
        <v>10021.83</v>
      </c>
      <c r="E98" s="152">
        <v>7658.34</v>
      </c>
      <c r="F98" s="152">
        <v>3728.94</v>
      </c>
      <c r="G98" s="152">
        <v>2035.23</v>
      </c>
      <c r="H98" s="152">
        <v>2448.4499999999998</v>
      </c>
      <c r="I98" s="152">
        <v>1869.78</v>
      </c>
      <c r="J98" s="152">
        <v>3971.42</v>
      </c>
      <c r="K98" s="152">
        <v>3882.99</v>
      </c>
      <c r="L98" s="152"/>
      <c r="M98" s="152"/>
      <c r="N98" s="152"/>
      <c r="O98" s="1"/>
      <c r="P98" s="1"/>
      <c r="Q98" s="13" t="str">
        <f>B98</f>
        <v>Cash and cash equivalents at end of period</v>
      </c>
      <c r="R98" s="61">
        <f>R39</f>
        <v>12578.97</v>
      </c>
      <c r="S98" s="61">
        <f t="shared" ref="S98:AC98" si="67">S39</f>
        <v>10021.83</v>
      </c>
      <c r="T98" s="61">
        <f t="shared" si="67"/>
        <v>7658.34</v>
      </c>
      <c r="U98" s="61">
        <f t="shared" si="67"/>
        <v>3728.94</v>
      </c>
      <c r="V98" s="61">
        <f t="shared" si="67"/>
        <v>2035.23</v>
      </c>
      <c r="W98" s="61">
        <f t="shared" si="67"/>
        <v>2448.4499999999998</v>
      </c>
      <c r="X98" s="61">
        <f t="shared" si="67"/>
        <v>1869.78</v>
      </c>
      <c r="Y98" s="61">
        <f t="shared" si="67"/>
        <v>3971.42</v>
      </c>
      <c r="Z98" s="61">
        <f t="shared" si="67"/>
        <v>3882.99</v>
      </c>
      <c r="AA98" s="61">
        <f t="shared" si="67"/>
        <v>3882.99</v>
      </c>
      <c r="AB98" s="61">
        <f t="shared" si="67"/>
        <v>3882.99</v>
      </c>
      <c r="AC98" s="61">
        <f t="shared" si="67"/>
        <v>3882.99</v>
      </c>
    </row>
    <row r="99" spans="1:29" ht="12.75" customHeight="1" x14ac:dyDescent="0.2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</row>
    <row r="100" spans="1:29" ht="12.75" customHeight="1" x14ac:dyDescent="0.2">
      <c r="A100" s="59"/>
      <c r="B100" s="64" t="s">
        <v>181</v>
      </c>
      <c r="C100" s="163">
        <f>C98-C97</f>
        <v>-1009.9200000000001</v>
      </c>
      <c r="D100" s="161">
        <f t="shared" ref="D100:N100" si="68">D98-D97</f>
        <v>-2557.1399999999994</v>
      </c>
      <c r="E100" s="161">
        <f t="shared" si="68"/>
        <v>-2363.4899999999998</v>
      </c>
      <c r="F100" s="161">
        <f t="shared" si="68"/>
        <v>-3929.4</v>
      </c>
      <c r="G100" s="161">
        <f t="shared" si="68"/>
        <v>-1693.71</v>
      </c>
      <c r="H100" s="161">
        <f t="shared" si="68"/>
        <v>413.2199999999998</v>
      </c>
      <c r="I100" s="161">
        <f t="shared" si="68"/>
        <v>-578.66999999999985</v>
      </c>
      <c r="J100" s="161">
        <f t="shared" si="68"/>
        <v>2101.6400000000003</v>
      </c>
      <c r="K100" s="161">
        <f t="shared" si="68"/>
        <v>-88.430000000000291</v>
      </c>
      <c r="L100" s="161">
        <f t="shared" si="68"/>
        <v>0</v>
      </c>
      <c r="M100" s="161">
        <f t="shared" si="68"/>
        <v>0</v>
      </c>
      <c r="N100" s="161">
        <f t="shared" si="68"/>
        <v>0</v>
      </c>
      <c r="Q100" s="64" t="s">
        <v>181</v>
      </c>
      <c r="R100" s="65">
        <f>R98-R97</f>
        <v>-1009.9200000000001</v>
      </c>
      <c r="S100" s="65">
        <f t="shared" ref="S100:AC100" si="69">S98-S97</f>
        <v>-3567.0599999999995</v>
      </c>
      <c r="T100" s="65">
        <f t="shared" si="69"/>
        <v>-5930.5499999999993</v>
      </c>
      <c r="U100" s="65">
        <f t="shared" si="69"/>
        <v>-9859.9499999999989</v>
      </c>
      <c r="V100" s="65">
        <f t="shared" si="69"/>
        <v>-11553.66</v>
      </c>
      <c r="W100" s="65">
        <f t="shared" si="69"/>
        <v>-11140.439999999999</v>
      </c>
      <c r="X100" s="65">
        <f t="shared" si="69"/>
        <v>-11719.109999999999</v>
      </c>
      <c r="Y100" s="65">
        <f t="shared" si="69"/>
        <v>-9617.4699999999993</v>
      </c>
      <c r="Z100" s="65">
        <f t="shared" si="69"/>
        <v>-9705.9</v>
      </c>
      <c r="AA100" s="65">
        <f t="shared" si="69"/>
        <v>-9705.9</v>
      </c>
      <c r="AB100" s="65">
        <f t="shared" si="69"/>
        <v>-9705.9</v>
      </c>
      <c r="AC100" s="65">
        <f t="shared" si="69"/>
        <v>-9705.9</v>
      </c>
    </row>
    <row r="101" spans="1:29" s="8" customFormat="1" ht="12.75" customHeight="1" x14ac:dyDescent="0.2">
      <c r="A101" s="59"/>
      <c r="B101" s="60"/>
      <c r="C101" s="164">
        <f t="shared" ref="C101:N101" si="70">C94-C100</f>
        <v>0</v>
      </c>
      <c r="D101" s="162">
        <f t="shared" si="70"/>
        <v>0</v>
      </c>
      <c r="E101" s="162">
        <f t="shared" si="70"/>
        <v>0</v>
      </c>
      <c r="F101" s="162">
        <f t="shared" si="70"/>
        <v>0</v>
      </c>
      <c r="G101" s="162">
        <f t="shared" si="70"/>
        <v>0</v>
      </c>
      <c r="H101" s="162">
        <f>H94-H100</f>
        <v>0</v>
      </c>
      <c r="I101" s="162">
        <f t="shared" si="70"/>
        <v>0</v>
      </c>
      <c r="J101" s="162">
        <f t="shared" si="70"/>
        <v>0</v>
      </c>
      <c r="K101" s="162">
        <f t="shared" si="70"/>
        <v>3.4106051316484809E-13</v>
      </c>
      <c r="L101" s="162">
        <f t="shared" si="70"/>
        <v>0</v>
      </c>
      <c r="M101" s="162">
        <f t="shared" si="70"/>
        <v>0</v>
      </c>
      <c r="N101" s="162">
        <f t="shared" si="70"/>
        <v>0</v>
      </c>
      <c r="O101" s="1"/>
      <c r="P101" s="1"/>
      <c r="Q101" s="60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</row>
    <row r="102" spans="1:29" ht="12.75" customHeight="1" x14ac:dyDescent="0.25"/>
    <row r="103" spans="1:29" ht="12.75" customHeight="1" x14ac:dyDescent="0.25"/>
  </sheetData>
  <mergeCells count="5">
    <mergeCell ref="R31:AC31"/>
    <mergeCell ref="C31:N31"/>
    <mergeCell ref="C4:N4"/>
    <mergeCell ref="R4:AC4"/>
    <mergeCell ref="R78:AC78"/>
  </mergeCells>
  <conditionalFormatting sqref="O9:O14">
    <cfRule type="notContainsText" dxfId="25" priority="1" operator="notContains" text="TRUE">
      <formula>ISERROR(SEARCH("TRUE",O9))</formula>
    </cfRule>
  </conditionalFormatting>
  <conditionalFormatting sqref="O20:O23">
    <cfRule type="notContainsText" dxfId="24" priority="2" operator="notContains" text="TRUE">
      <formula>ISERROR(SEARCH("TRUE",O20))</formula>
    </cfRule>
  </conditionalFormatting>
  <conditionalFormatting sqref="O37:O38 O42 O50:O62 O70:O72">
    <cfRule type="notContainsText" dxfId="23" priority="6" operator="notContains" text="TRUE">
      <formula>ISERROR(SEARCH("TRUE",O37))</formula>
    </cfRule>
  </conditionalFormatting>
  <pageMargins left="0.75" right="0.75" top="1" bottom="1" header="0.5" footer="0.5"/>
  <pageSetup paperSize="9" orientation="portrait" horizontalDpi="300" verticalDpi="3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9" tint="0.39997558519241921"/>
  </sheetPr>
  <dimension ref="A1:L8994"/>
  <sheetViews>
    <sheetView zoomScale="115" zoomScaleNormal="115" workbookViewId="0">
      <pane ySplit="6" topLeftCell="A8990" activePane="bottomLeft" state="frozen"/>
      <selection activeCell="D30" sqref="D30"/>
      <selection pane="bottomLeft" activeCell="B8994" sqref="B8994"/>
    </sheetView>
  </sheetViews>
  <sheetFormatPr defaultColWidth="9.140625" defaultRowHeight="12.75" x14ac:dyDescent="0.2"/>
  <cols>
    <col min="1" max="1" width="24.42578125" style="138" customWidth="1"/>
    <col min="2" max="2" width="46.5703125" style="138" customWidth="1"/>
    <col min="3" max="3" width="10.42578125" style="138" customWidth="1"/>
    <col min="4" max="4" width="10.85546875" style="138" customWidth="1"/>
    <col min="5" max="5" width="11" style="138" customWidth="1"/>
    <col min="6" max="6" width="13.5703125" style="146" customWidth="1"/>
    <col min="7" max="7" width="13.5703125" style="146" bestFit="1" customWidth="1"/>
    <col min="8" max="8" width="13.42578125" style="146" customWidth="1"/>
    <col min="9" max="9" width="13.85546875" style="139" bestFit="1" customWidth="1"/>
    <col min="10" max="10" width="11.5703125" style="167" bestFit="1" customWidth="1"/>
    <col min="11" max="11" width="12.5703125" style="167" bestFit="1" customWidth="1"/>
    <col min="12" max="12" width="16.85546875" style="167" bestFit="1" customWidth="1"/>
    <col min="13" max="16384" width="9.140625" style="138"/>
  </cols>
  <sheetData>
    <row r="1" spans="1:12" x14ac:dyDescent="0.2">
      <c r="A1" s="673" t="s">
        <v>194</v>
      </c>
      <c r="F1" s="139"/>
      <c r="G1" s="139"/>
      <c r="H1" s="139"/>
      <c r="J1" s="474"/>
      <c r="K1" s="474"/>
      <c r="L1" s="474"/>
    </row>
    <row r="2" spans="1:12" x14ac:dyDescent="0.2">
      <c r="A2" s="673" t="s">
        <v>20462</v>
      </c>
      <c r="F2" s="139"/>
      <c r="G2" s="139"/>
      <c r="H2" s="139"/>
    </row>
    <row r="3" spans="1:12" x14ac:dyDescent="0.2">
      <c r="F3" s="139"/>
      <c r="G3" s="139"/>
      <c r="H3" s="139"/>
    </row>
    <row r="4" spans="1:12" s="335" customFormat="1" ht="12" x14ac:dyDescent="0.2">
      <c r="B4" s="335" t="s">
        <v>204</v>
      </c>
      <c r="C4" s="335">
        <f>COUNT(F7:F10004)</f>
        <v>8940</v>
      </c>
      <c r="F4" s="663">
        <f>SUM(F7:F10004)</f>
        <v>36623531.449999958</v>
      </c>
      <c r="G4" s="663">
        <f>SUM(G7:G10004)</f>
        <v>6014181.6852173908</v>
      </c>
      <c r="H4" s="663"/>
      <c r="I4" s="663">
        <f>SUM(I7:I10004)</f>
        <v>29785391.064782575</v>
      </c>
      <c r="J4" s="728" t="s">
        <v>23606</v>
      </c>
      <c r="K4" s="728" t="s">
        <v>22171</v>
      </c>
      <c r="L4" s="728" t="s">
        <v>22170</v>
      </c>
    </row>
    <row r="5" spans="1:12" s="729" customFormat="1" ht="36" x14ac:dyDescent="0.25">
      <c r="A5" s="729" t="s">
        <v>195</v>
      </c>
      <c r="B5" s="729" t="s">
        <v>156</v>
      </c>
      <c r="C5" s="729" t="s">
        <v>319</v>
      </c>
      <c r="D5" s="729" t="s">
        <v>196</v>
      </c>
      <c r="E5" s="729" t="s">
        <v>197</v>
      </c>
      <c r="F5" s="730" t="s">
        <v>198</v>
      </c>
      <c r="G5" s="730" t="s">
        <v>199</v>
      </c>
      <c r="H5" s="730" t="s">
        <v>16625</v>
      </c>
      <c r="I5" s="730" t="s">
        <v>200</v>
      </c>
      <c r="J5" s="731" t="s">
        <v>21755</v>
      </c>
      <c r="K5" s="731" t="s">
        <v>21648</v>
      </c>
      <c r="L5" s="731" t="s">
        <v>21756</v>
      </c>
    </row>
    <row r="6" spans="1:12" s="729" customFormat="1" ht="12" x14ac:dyDescent="0.25">
      <c r="F6" s="730"/>
      <c r="G6" s="730"/>
      <c r="H6" s="730"/>
      <c r="I6" s="730"/>
      <c r="J6" s="732" t="s">
        <v>163</v>
      </c>
      <c r="K6" s="732" t="s">
        <v>202</v>
      </c>
      <c r="L6" s="732" t="s">
        <v>203</v>
      </c>
    </row>
    <row r="7" spans="1:12" s="335" customFormat="1" ht="12" x14ac:dyDescent="0.2">
      <c r="A7" s="626" t="s">
        <v>205</v>
      </c>
      <c r="B7" s="626" t="s">
        <v>206</v>
      </c>
      <c r="C7" s="733">
        <v>42767</v>
      </c>
      <c r="D7" s="734">
        <v>42782</v>
      </c>
      <c r="E7" s="734">
        <v>42872</v>
      </c>
      <c r="F7" s="663">
        <v>8334</v>
      </c>
      <c r="G7" s="663">
        <v>1562.7</v>
      </c>
      <c r="H7" s="663"/>
      <c r="I7" s="663">
        <f t="shared" ref="I7:I114" si="0">F7-G7</f>
        <v>6771.3</v>
      </c>
      <c r="J7" s="728">
        <v>999.22</v>
      </c>
      <c r="K7" s="728">
        <v>324.75</v>
      </c>
      <c r="L7" s="728">
        <v>674.47</v>
      </c>
    </row>
    <row r="8" spans="1:12" s="335" customFormat="1" ht="12" x14ac:dyDescent="0.2">
      <c r="A8" s="626" t="s">
        <v>207</v>
      </c>
      <c r="B8" s="626" t="s">
        <v>208</v>
      </c>
      <c r="C8" s="733">
        <v>42767</v>
      </c>
      <c r="D8" s="734">
        <v>42787</v>
      </c>
      <c r="E8" s="734">
        <v>42844</v>
      </c>
      <c r="F8" s="663">
        <v>6375</v>
      </c>
      <c r="G8" s="663">
        <v>1039.4347826086957</v>
      </c>
      <c r="H8" s="663"/>
      <c r="I8" s="663">
        <f t="shared" si="0"/>
        <v>5335.565217391304</v>
      </c>
      <c r="J8" s="728">
        <v>664.64</v>
      </c>
      <c r="K8" s="728">
        <v>216.01</v>
      </c>
      <c r="L8" s="728">
        <v>448.63</v>
      </c>
    </row>
    <row r="9" spans="1:12" s="335" customFormat="1" ht="12" x14ac:dyDescent="0.2">
      <c r="A9" s="626" t="s">
        <v>209</v>
      </c>
      <c r="B9" s="626" t="s">
        <v>210</v>
      </c>
      <c r="C9" s="733">
        <v>42767</v>
      </c>
      <c r="D9" s="734">
        <v>42793</v>
      </c>
      <c r="E9" s="734">
        <v>42883</v>
      </c>
      <c r="F9" s="663">
        <v>9611</v>
      </c>
      <c r="G9" s="663">
        <v>1567.0434782608697</v>
      </c>
      <c r="H9" s="663"/>
      <c r="I9" s="663">
        <f t="shared" si="0"/>
        <v>8043.95652173913</v>
      </c>
      <c r="J9" s="728">
        <v>1002</v>
      </c>
      <c r="K9" s="728">
        <v>325.64999999999998</v>
      </c>
      <c r="L9" s="728">
        <v>676.35</v>
      </c>
    </row>
    <row r="10" spans="1:12" s="335" customFormat="1" ht="12" x14ac:dyDescent="0.2">
      <c r="A10" s="626" t="s">
        <v>211</v>
      </c>
      <c r="B10" s="626" t="s">
        <v>212</v>
      </c>
      <c r="C10" s="733">
        <v>42795</v>
      </c>
      <c r="D10" s="734">
        <v>42796</v>
      </c>
      <c r="E10" s="734">
        <v>42858</v>
      </c>
      <c r="F10" s="663">
        <v>4888</v>
      </c>
      <c r="G10" s="663">
        <v>916.5</v>
      </c>
      <c r="H10" s="663"/>
      <c r="I10" s="663">
        <f t="shared" si="0"/>
        <v>3971.5</v>
      </c>
      <c r="J10" s="728">
        <v>586.03</v>
      </c>
      <c r="K10" s="728">
        <v>190.46</v>
      </c>
      <c r="L10" s="728">
        <v>395.57</v>
      </c>
    </row>
    <row r="11" spans="1:12" s="335" customFormat="1" ht="12" x14ac:dyDescent="0.2">
      <c r="A11" s="626" t="s">
        <v>213</v>
      </c>
      <c r="B11" s="626" t="s">
        <v>214</v>
      </c>
      <c r="C11" s="733">
        <v>42795</v>
      </c>
      <c r="D11" s="734">
        <v>42800</v>
      </c>
      <c r="E11" s="734">
        <v>42845</v>
      </c>
      <c r="F11" s="663">
        <v>4968</v>
      </c>
      <c r="G11" s="663">
        <v>931.5</v>
      </c>
      <c r="H11" s="663"/>
      <c r="I11" s="663">
        <f t="shared" si="0"/>
        <v>4036.5</v>
      </c>
      <c r="J11" s="728">
        <v>595.62</v>
      </c>
      <c r="K11" s="728">
        <v>193.58</v>
      </c>
      <c r="L11" s="728">
        <v>402.04</v>
      </c>
    </row>
    <row r="12" spans="1:12" s="335" customFormat="1" ht="12" x14ac:dyDescent="0.2">
      <c r="A12" s="626" t="s">
        <v>215</v>
      </c>
      <c r="B12" s="626" t="s">
        <v>216</v>
      </c>
      <c r="C12" s="733">
        <v>42795</v>
      </c>
      <c r="D12" s="734">
        <v>42802</v>
      </c>
      <c r="E12" s="734">
        <v>42892</v>
      </c>
      <c r="F12" s="663">
        <v>5774</v>
      </c>
      <c r="G12" s="663">
        <v>940.43478260869574</v>
      </c>
      <c r="H12" s="663"/>
      <c r="I12" s="663">
        <f t="shared" si="0"/>
        <v>4833.565217391304</v>
      </c>
      <c r="J12" s="728">
        <v>601.33000000000004</v>
      </c>
      <c r="K12" s="728">
        <v>195.43</v>
      </c>
      <c r="L12" s="728">
        <v>405.9</v>
      </c>
    </row>
    <row r="13" spans="1:12" s="335" customFormat="1" ht="12" x14ac:dyDescent="0.2">
      <c r="A13" s="626" t="s">
        <v>217</v>
      </c>
      <c r="B13" s="626" t="s">
        <v>218</v>
      </c>
      <c r="C13" s="733">
        <v>42795</v>
      </c>
      <c r="D13" s="734">
        <v>42825</v>
      </c>
      <c r="E13" s="734">
        <v>42902</v>
      </c>
      <c r="F13" s="663">
        <v>5314</v>
      </c>
      <c r="G13" s="663">
        <v>866.34782608695662</v>
      </c>
      <c r="H13" s="663"/>
      <c r="I13" s="663">
        <f t="shared" si="0"/>
        <v>4447.652173913043</v>
      </c>
      <c r="J13" s="728">
        <v>553.96</v>
      </c>
      <c r="K13" s="728">
        <v>180.04</v>
      </c>
      <c r="L13" s="728">
        <v>373.92</v>
      </c>
    </row>
    <row r="14" spans="1:12" s="335" customFormat="1" ht="12" x14ac:dyDescent="0.2">
      <c r="A14" s="626" t="s">
        <v>219</v>
      </c>
      <c r="B14" s="626" t="s">
        <v>220</v>
      </c>
      <c r="C14" s="733">
        <v>42856</v>
      </c>
      <c r="D14" s="734">
        <v>42871</v>
      </c>
      <c r="E14" s="734">
        <v>42961</v>
      </c>
      <c r="F14" s="663">
        <v>16092</v>
      </c>
      <c r="G14" s="663">
        <v>2623.695652173913</v>
      </c>
      <c r="H14" s="663"/>
      <c r="I14" s="663">
        <f t="shared" si="0"/>
        <v>13468.304347826088</v>
      </c>
      <c r="J14" s="728">
        <v>1591.89</v>
      </c>
      <c r="K14" s="728">
        <v>517.36</v>
      </c>
      <c r="L14" s="728">
        <v>1074.53</v>
      </c>
    </row>
    <row r="15" spans="1:12" s="335" customFormat="1" ht="12" x14ac:dyDescent="0.2">
      <c r="A15" s="626" t="s">
        <v>221</v>
      </c>
      <c r="B15" s="626" t="s">
        <v>222</v>
      </c>
      <c r="C15" s="733">
        <v>42856</v>
      </c>
      <c r="D15" s="734">
        <v>42872</v>
      </c>
      <c r="E15" s="734">
        <v>42962</v>
      </c>
      <c r="F15" s="663">
        <v>12017</v>
      </c>
      <c r="G15" s="663">
        <v>1959.2608695652175</v>
      </c>
      <c r="H15" s="663"/>
      <c r="I15" s="663">
        <f t="shared" si="0"/>
        <v>10057.739130434782</v>
      </c>
      <c r="J15" s="728">
        <v>1186.43</v>
      </c>
      <c r="K15" s="728">
        <v>385.59</v>
      </c>
      <c r="L15" s="728">
        <v>800.84</v>
      </c>
    </row>
    <row r="16" spans="1:12" s="335" customFormat="1" ht="12" x14ac:dyDescent="0.2">
      <c r="A16" s="626" t="s">
        <v>223</v>
      </c>
      <c r="B16" s="626" t="s">
        <v>224</v>
      </c>
      <c r="C16" s="733">
        <v>42887</v>
      </c>
      <c r="D16" s="734">
        <v>42887</v>
      </c>
      <c r="E16" s="734">
        <v>42957</v>
      </c>
      <c r="F16" s="663">
        <v>3313.06</v>
      </c>
      <c r="G16" s="663">
        <v>540.16999999999996</v>
      </c>
      <c r="H16" s="663"/>
      <c r="I16" s="663">
        <f t="shared" si="0"/>
        <v>2772.89</v>
      </c>
      <c r="J16" s="728">
        <v>320.45999999999998</v>
      </c>
      <c r="K16" s="728">
        <v>104.15</v>
      </c>
      <c r="L16" s="728">
        <v>216.31</v>
      </c>
    </row>
    <row r="17" spans="1:12" s="335" customFormat="1" ht="12" x14ac:dyDescent="0.2">
      <c r="A17" s="626" t="s">
        <v>225</v>
      </c>
      <c r="B17" s="626" t="s">
        <v>226</v>
      </c>
      <c r="C17" s="733">
        <v>42887</v>
      </c>
      <c r="D17" s="734">
        <v>42887</v>
      </c>
      <c r="E17" s="734">
        <v>42987</v>
      </c>
      <c r="F17" s="663">
        <v>7043</v>
      </c>
      <c r="G17" s="663">
        <v>1148.3478260869565</v>
      </c>
      <c r="H17" s="663"/>
      <c r="I17" s="663">
        <f t="shared" si="0"/>
        <v>5894.652173913044</v>
      </c>
      <c r="J17" s="728">
        <v>691.58</v>
      </c>
      <c r="K17" s="728">
        <v>224.76</v>
      </c>
      <c r="L17" s="728">
        <v>466.82</v>
      </c>
    </row>
    <row r="18" spans="1:12" s="335" customFormat="1" ht="12" x14ac:dyDescent="0.2">
      <c r="A18" s="626" t="s">
        <v>227</v>
      </c>
      <c r="B18" s="626" t="s">
        <v>228</v>
      </c>
      <c r="C18" s="733">
        <v>42887</v>
      </c>
      <c r="D18" s="734">
        <v>42907</v>
      </c>
      <c r="E18" s="734">
        <v>42988</v>
      </c>
      <c r="F18" s="663">
        <v>9533.19</v>
      </c>
      <c r="G18" s="663">
        <v>1198.19</v>
      </c>
      <c r="H18" s="663"/>
      <c r="I18" s="663">
        <f t="shared" si="0"/>
        <v>8335</v>
      </c>
      <c r="J18" s="728">
        <v>686.01</v>
      </c>
      <c r="K18" s="728">
        <v>222.95</v>
      </c>
      <c r="L18" s="728">
        <v>463.06</v>
      </c>
    </row>
    <row r="19" spans="1:12" s="335" customFormat="1" ht="12" x14ac:dyDescent="0.2">
      <c r="A19" s="626" t="s">
        <v>229</v>
      </c>
      <c r="B19" s="626" t="s">
        <v>230</v>
      </c>
      <c r="C19" s="733">
        <v>42887</v>
      </c>
      <c r="D19" s="734">
        <v>42912</v>
      </c>
      <c r="E19" s="734">
        <v>43014</v>
      </c>
      <c r="F19" s="663">
        <v>13733.04</v>
      </c>
      <c r="G19" s="663">
        <v>1726.04</v>
      </c>
      <c r="H19" s="663"/>
      <c r="I19" s="663">
        <f t="shared" si="0"/>
        <v>12007</v>
      </c>
      <c r="J19" s="728">
        <v>992.26</v>
      </c>
      <c r="K19" s="728">
        <v>322.48</v>
      </c>
      <c r="L19" s="728">
        <v>669.78</v>
      </c>
    </row>
    <row r="20" spans="1:12" s="335" customFormat="1" ht="12" x14ac:dyDescent="0.2">
      <c r="A20" s="626" t="s">
        <v>231</v>
      </c>
      <c r="B20" s="626" t="s">
        <v>232</v>
      </c>
      <c r="C20" s="733">
        <v>42917</v>
      </c>
      <c r="D20" s="734">
        <v>42919</v>
      </c>
      <c r="E20" s="734">
        <v>43014</v>
      </c>
      <c r="F20" s="663">
        <v>7550</v>
      </c>
      <c r="G20" s="663">
        <v>1230.9100000000001</v>
      </c>
      <c r="H20" s="663"/>
      <c r="I20" s="663">
        <f t="shared" si="0"/>
        <v>6319.09</v>
      </c>
      <c r="J20" s="728">
        <v>741.97</v>
      </c>
      <c r="K20" s="728">
        <v>241.14</v>
      </c>
      <c r="L20" s="728">
        <v>500.83</v>
      </c>
    </row>
    <row r="21" spans="1:12" s="335" customFormat="1" ht="12" x14ac:dyDescent="0.2">
      <c r="A21" s="626" t="s">
        <v>233</v>
      </c>
      <c r="B21" s="626" t="s">
        <v>234</v>
      </c>
      <c r="C21" s="733">
        <v>42917</v>
      </c>
      <c r="D21" s="734">
        <v>42940</v>
      </c>
      <c r="E21" s="734">
        <v>43062</v>
      </c>
      <c r="F21" s="663">
        <v>3120</v>
      </c>
      <c r="G21" s="663">
        <v>585</v>
      </c>
      <c r="H21" s="663"/>
      <c r="I21" s="663">
        <f t="shared" si="0"/>
        <v>2535</v>
      </c>
      <c r="J21" s="728">
        <v>364.89</v>
      </c>
      <c r="K21" s="728">
        <v>118.59</v>
      </c>
      <c r="L21" s="728">
        <v>246.3</v>
      </c>
    </row>
    <row r="22" spans="1:12" s="335" customFormat="1" ht="12" x14ac:dyDescent="0.2">
      <c r="A22" s="626" t="s">
        <v>235</v>
      </c>
      <c r="B22" s="626" t="s">
        <v>236</v>
      </c>
      <c r="C22" s="733">
        <v>42948</v>
      </c>
      <c r="D22" s="734">
        <v>42950</v>
      </c>
      <c r="E22" s="734">
        <v>43042</v>
      </c>
      <c r="F22" s="663">
        <v>5866</v>
      </c>
      <c r="G22" s="663">
        <v>956.35</v>
      </c>
      <c r="H22" s="663"/>
      <c r="I22" s="663">
        <f t="shared" si="0"/>
        <v>4909.6499999999996</v>
      </c>
      <c r="J22" s="728">
        <v>574.41999999999996</v>
      </c>
      <c r="K22" s="728">
        <v>186.69</v>
      </c>
      <c r="L22" s="728">
        <v>387.73</v>
      </c>
    </row>
    <row r="23" spans="1:12" s="335" customFormat="1" ht="12" x14ac:dyDescent="0.2">
      <c r="A23" s="626" t="s">
        <v>237</v>
      </c>
      <c r="B23" s="626" t="s">
        <v>238</v>
      </c>
      <c r="C23" s="733">
        <v>42948</v>
      </c>
      <c r="D23" s="734">
        <v>42950</v>
      </c>
      <c r="E23" s="734">
        <v>43042</v>
      </c>
      <c r="F23" s="663">
        <v>9455</v>
      </c>
      <c r="G23" s="663">
        <v>1541.52</v>
      </c>
      <c r="H23" s="663"/>
      <c r="I23" s="663">
        <f t="shared" si="0"/>
        <v>7913.48</v>
      </c>
      <c r="J23" s="728">
        <v>931.51</v>
      </c>
      <c r="K23" s="728">
        <v>302.74</v>
      </c>
      <c r="L23" s="728">
        <v>628.77</v>
      </c>
    </row>
    <row r="24" spans="1:12" s="335" customFormat="1" ht="12" x14ac:dyDescent="0.2">
      <c r="A24" s="626" t="s">
        <v>239</v>
      </c>
      <c r="B24" s="626" t="s">
        <v>240</v>
      </c>
      <c r="C24" s="733">
        <v>42948</v>
      </c>
      <c r="D24" s="734">
        <v>42954</v>
      </c>
      <c r="E24" s="734">
        <v>43049</v>
      </c>
      <c r="F24" s="663">
        <v>13222</v>
      </c>
      <c r="G24" s="663">
        <v>2155.6999999999998</v>
      </c>
      <c r="H24" s="663"/>
      <c r="I24" s="663">
        <f t="shared" si="0"/>
        <v>11066.3</v>
      </c>
      <c r="J24" s="728">
        <v>1306.3</v>
      </c>
      <c r="K24" s="728">
        <v>424.55</v>
      </c>
      <c r="L24" s="728">
        <v>881.75</v>
      </c>
    </row>
    <row r="25" spans="1:12" s="335" customFormat="1" ht="12" x14ac:dyDescent="0.2">
      <c r="A25" s="626" t="s">
        <v>241</v>
      </c>
      <c r="B25" s="626" t="s">
        <v>242</v>
      </c>
      <c r="C25" s="733">
        <v>42948</v>
      </c>
      <c r="D25" s="734">
        <v>42955</v>
      </c>
      <c r="E25" s="734">
        <v>43045</v>
      </c>
      <c r="F25" s="663">
        <v>9269.91</v>
      </c>
      <c r="G25" s="663">
        <v>993.73</v>
      </c>
      <c r="H25" s="663"/>
      <c r="I25" s="663">
        <f t="shared" si="0"/>
        <v>8276.18</v>
      </c>
      <c r="J25" s="728">
        <v>467.67</v>
      </c>
      <c r="K25" s="728">
        <v>151.99</v>
      </c>
      <c r="L25" s="728">
        <v>315.68</v>
      </c>
    </row>
    <row r="26" spans="1:12" s="335" customFormat="1" ht="12" x14ac:dyDescent="0.2">
      <c r="A26" s="626" t="s">
        <v>243</v>
      </c>
      <c r="B26" s="626" t="s">
        <v>244</v>
      </c>
      <c r="C26" s="733">
        <v>42948</v>
      </c>
      <c r="D26" s="734">
        <v>42956</v>
      </c>
      <c r="E26" s="734">
        <v>43058</v>
      </c>
      <c r="F26" s="663">
        <v>9593.82</v>
      </c>
      <c r="G26" s="663">
        <v>1028.45</v>
      </c>
      <c r="H26" s="663"/>
      <c r="I26" s="663">
        <f t="shared" si="0"/>
        <v>8565.369999999999</v>
      </c>
      <c r="J26" s="728">
        <v>484.01</v>
      </c>
      <c r="K26" s="728">
        <v>157.30000000000001</v>
      </c>
      <c r="L26" s="728">
        <v>326.70999999999998</v>
      </c>
    </row>
    <row r="27" spans="1:12" s="335" customFormat="1" ht="12" x14ac:dyDescent="0.2">
      <c r="A27" s="626" t="s">
        <v>245</v>
      </c>
      <c r="B27" s="626" t="s">
        <v>246</v>
      </c>
      <c r="C27" s="733">
        <v>42948</v>
      </c>
      <c r="D27" s="734">
        <v>42961</v>
      </c>
      <c r="E27" s="734">
        <v>43086</v>
      </c>
      <c r="F27" s="663">
        <v>5036</v>
      </c>
      <c r="G27" s="663">
        <v>944.25</v>
      </c>
      <c r="H27" s="663"/>
      <c r="I27" s="663">
        <f t="shared" si="0"/>
        <v>4091.75</v>
      </c>
      <c r="J27" s="728">
        <v>594.6</v>
      </c>
      <c r="K27" s="728">
        <v>193.25</v>
      </c>
      <c r="L27" s="728">
        <v>401.36</v>
      </c>
    </row>
    <row r="28" spans="1:12" s="335" customFormat="1" ht="12" x14ac:dyDescent="0.2">
      <c r="A28" s="626" t="s">
        <v>247</v>
      </c>
      <c r="B28" s="626" t="s">
        <v>248</v>
      </c>
      <c r="C28" s="733">
        <v>42948</v>
      </c>
      <c r="D28" s="734">
        <v>42964</v>
      </c>
      <c r="E28" s="734">
        <v>43056</v>
      </c>
      <c r="F28" s="663">
        <v>11638</v>
      </c>
      <c r="G28" s="663">
        <v>1897.48</v>
      </c>
      <c r="H28" s="663"/>
      <c r="I28" s="663">
        <f t="shared" si="0"/>
        <v>9740.52</v>
      </c>
      <c r="J28" s="728">
        <v>1148.73</v>
      </c>
      <c r="K28" s="728">
        <v>373.34</v>
      </c>
      <c r="L28" s="728">
        <v>775.39</v>
      </c>
    </row>
    <row r="29" spans="1:12" s="335" customFormat="1" ht="12" x14ac:dyDescent="0.2">
      <c r="A29" s="626" t="s">
        <v>249</v>
      </c>
      <c r="B29" s="626" t="s">
        <v>250</v>
      </c>
      <c r="C29" s="733">
        <v>42948</v>
      </c>
      <c r="D29" s="734">
        <v>42968</v>
      </c>
      <c r="E29" s="734">
        <v>43058</v>
      </c>
      <c r="F29" s="663">
        <v>6692.76</v>
      </c>
      <c r="G29" s="663">
        <v>717.08</v>
      </c>
      <c r="H29" s="663"/>
      <c r="I29" s="663">
        <f t="shared" si="0"/>
        <v>5975.68</v>
      </c>
      <c r="J29" s="728">
        <v>337.67</v>
      </c>
      <c r="K29" s="728">
        <v>109.74</v>
      </c>
      <c r="L29" s="728">
        <v>227.93</v>
      </c>
    </row>
    <row r="30" spans="1:12" s="335" customFormat="1" ht="12" x14ac:dyDescent="0.2">
      <c r="A30" s="626" t="s">
        <v>251</v>
      </c>
      <c r="B30" s="626" t="s">
        <v>252</v>
      </c>
      <c r="C30" s="733">
        <v>42948</v>
      </c>
      <c r="D30" s="734">
        <v>42968</v>
      </c>
      <c r="E30" s="734">
        <v>43058</v>
      </c>
      <c r="F30" s="663">
        <v>9593.41</v>
      </c>
      <c r="G30" s="663">
        <v>1027.8699999999999</v>
      </c>
      <c r="H30" s="663"/>
      <c r="I30" s="663">
        <f t="shared" si="0"/>
        <v>8565.5400000000009</v>
      </c>
      <c r="J30" s="728">
        <v>484.01</v>
      </c>
      <c r="K30" s="728">
        <v>157.30000000000001</v>
      </c>
      <c r="L30" s="728">
        <v>326.70999999999998</v>
      </c>
    </row>
    <row r="31" spans="1:12" s="335" customFormat="1" ht="12" x14ac:dyDescent="0.2">
      <c r="A31" s="626" t="s">
        <v>253</v>
      </c>
      <c r="B31" s="626" t="s">
        <v>254</v>
      </c>
      <c r="C31" s="733">
        <v>42948</v>
      </c>
      <c r="D31" s="734">
        <v>42968</v>
      </c>
      <c r="E31" s="734">
        <v>43093</v>
      </c>
      <c r="F31" s="663">
        <v>15590.49</v>
      </c>
      <c r="G31" s="663">
        <v>1959.49</v>
      </c>
      <c r="H31" s="663"/>
      <c r="I31" s="663">
        <f t="shared" si="0"/>
        <v>13631</v>
      </c>
      <c r="J31" s="728">
        <v>1127.71</v>
      </c>
      <c r="K31" s="728">
        <v>366.51</v>
      </c>
      <c r="L31" s="728">
        <v>761.2</v>
      </c>
    </row>
    <row r="32" spans="1:12" s="335" customFormat="1" ht="12" x14ac:dyDescent="0.2">
      <c r="A32" s="626" t="s">
        <v>255</v>
      </c>
      <c r="B32" s="626" t="s">
        <v>256</v>
      </c>
      <c r="C32" s="733">
        <v>42948</v>
      </c>
      <c r="D32" s="734">
        <v>42971</v>
      </c>
      <c r="E32" s="734">
        <v>43062</v>
      </c>
      <c r="F32" s="663">
        <v>9391.35</v>
      </c>
      <c r="G32" s="663">
        <v>1006.22</v>
      </c>
      <c r="H32" s="663"/>
      <c r="I32" s="663">
        <f t="shared" si="0"/>
        <v>8385.130000000001</v>
      </c>
      <c r="J32" s="728">
        <v>473.82</v>
      </c>
      <c r="K32" s="728">
        <v>153.99</v>
      </c>
      <c r="L32" s="728">
        <v>319.83</v>
      </c>
    </row>
    <row r="33" spans="1:12" s="626" customFormat="1" ht="12" x14ac:dyDescent="0.2">
      <c r="A33" s="626" t="s">
        <v>257</v>
      </c>
      <c r="B33" s="626" t="s">
        <v>258</v>
      </c>
      <c r="C33" s="733">
        <v>42948</v>
      </c>
      <c r="D33" s="734">
        <v>42975</v>
      </c>
      <c r="E33" s="734">
        <v>43065</v>
      </c>
      <c r="F33" s="663">
        <v>9391.35</v>
      </c>
      <c r="G33" s="663">
        <v>1006.22</v>
      </c>
      <c r="H33" s="663"/>
      <c r="I33" s="663">
        <f t="shared" si="0"/>
        <v>8385.130000000001</v>
      </c>
      <c r="J33" s="728">
        <v>473.82</v>
      </c>
      <c r="K33" s="728">
        <v>153.99</v>
      </c>
      <c r="L33" s="728">
        <v>319.83</v>
      </c>
    </row>
    <row r="34" spans="1:12" s="335" customFormat="1" ht="12" x14ac:dyDescent="0.2">
      <c r="A34" s="626" t="s">
        <v>259</v>
      </c>
      <c r="B34" s="626" t="s">
        <v>260</v>
      </c>
      <c r="C34" s="733">
        <v>42948</v>
      </c>
      <c r="D34" s="734">
        <v>42978</v>
      </c>
      <c r="E34" s="734">
        <v>43068</v>
      </c>
      <c r="F34" s="663">
        <v>12211.79</v>
      </c>
      <c r="G34" s="663">
        <v>1308.4100000000001</v>
      </c>
      <c r="H34" s="663"/>
      <c r="I34" s="663">
        <f t="shared" si="0"/>
        <v>10903.380000000001</v>
      </c>
      <c r="J34" s="728">
        <v>616.12</v>
      </c>
      <c r="K34" s="728">
        <v>200.24</v>
      </c>
      <c r="L34" s="728">
        <v>415.88</v>
      </c>
    </row>
    <row r="35" spans="1:12" s="335" customFormat="1" ht="12" x14ac:dyDescent="0.2">
      <c r="A35" s="626" t="s">
        <v>261</v>
      </c>
      <c r="B35" s="626" t="s">
        <v>262</v>
      </c>
      <c r="C35" s="733">
        <v>42979</v>
      </c>
      <c r="D35" s="734">
        <v>42983</v>
      </c>
      <c r="E35" s="734">
        <v>43062</v>
      </c>
      <c r="F35" s="663">
        <v>9979</v>
      </c>
      <c r="G35" s="663">
        <v>1871.15</v>
      </c>
      <c r="H35" s="663"/>
      <c r="I35" s="663">
        <f t="shared" si="0"/>
        <v>8107.85</v>
      </c>
      <c r="J35" s="728">
        <v>1187.28</v>
      </c>
      <c r="K35" s="728">
        <v>385.87</v>
      </c>
      <c r="L35" s="728">
        <v>801.41</v>
      </c>
    </row>
    <row r="36" spans="1:12" s="335" customFormat="1" ht="12" x14ac:dyDescent="0.2">
      <c r="A36" s="626" t="s">
        <v>263</v>
      </c>
      <c r="B36" s="626" t="s">
        <v>264</v>
      </c>
      <c r="C36" s="733">
        <v>42979</v>
      </c>
      <c r="D36" s="734">
        <v>42985</v>
      </c>
      <c r="E36" s="734">
        <v>43077</v>
      </c>
      <c r="F36" s="663">
        <v>7870</v>
      </c>
      <c r="G36" s="663">
        <v>1283.22</v>
      </c>
      <c r="H36" s="663"/>
      <c r="I36" s="663">
        <f t="shared" si="0"/>
        <v>6586.78</v>
      </c>
      <c r="J36" s="728">
        <v>773.88</v>
      </c>
      <c r="K36" s="728">
        <v>251.51</v>
      </c>
      <c r="L36" s="728">
        <v>522.37</v>
      </c>
    </row>
    <row r="37" spans="1:12" s="335" customFormat="1" ht="12" x14ac:dyDescent="0.2">
      <c r="A37" s="626" t="s">
        <v>265</v>
      </c>
      <c r="B37" s="626" t="s">
        <v>266</v>
      </c>
      <c r="C37" s="733">
        <v>42979</v>
      </c>
      <c r="D37" s="734">
        <v>42985</v>
      </c>
      <c r="E37" s="734">
        <v>43106</v>
      </c>
      <c r="F37" s="663">
        <v>8340.7099999999991</v>
      </c>
      <c r="G37" s="663">
        <v>1563.88</v>
      </c>
      <c r="H37" s="663"/>
      <c r="I37" s="663">
        <f t="shared" si="0"/>
        <v>6776.829999999999</v>
      </c>
      <c r="J37" s="728">
        <v>979.81</v>
      </c>
      <c r="K37" s="728">
        <v>318.44</v>
      </c>
      <c r="L37" s="728">
        <v>661.37</v>
      </c>
    </row>
    <row r="38" spans="1:12" s="335" customFormat="1" ht="12" x14ac:dyDescent="0.2">
      <c r="A38" s="626" t="s">
        <v>267</v>
      </c>
      <c r="B38" s="626" t="s">
        <v>268</v>
      </c>
      <c r="C38" s="733">
        <v>42979</v>
      </c>
      <c r="D38" s="734">
        <v>42985</v>
      </c>
      <c r="E38" s="734">
        <v>43076</v>
      </c>
      <c r="F38" s="663">
        <v>9593.41</v>
      </c>
      <c r="G38" s="663">
        <v>1027.8699999999999</v>
      </c>
      <c r="H38" s="663"/>
      <c r="I38" s="663">
        <f t="shared" si="0"/>
        <v>8565.5400000000009</v>
      </c>
      <c r="J38" s="728">
        <v>484.02</v>
      </c>
      <c r="K38" s="728">
        <v>157.31</v>
      </c>
      <c r="L38" s="728">
        <v>326.70999999999998</v>
      </c>
    </row>
    <row r="39" spans="1:12" s="335" customFormat="1" ht="12" x14ac:dyDescent="0.2">
      <c r="A39" s="626" t="s">
        <v>269</v>
      </c>
      <c r="B39" s="626" t="s">
        <v>270</v>
      </c>
      <c r="C39" s="733">
        <v>42979</v>
      </c>
      <c r="D39" s="734">
        <v>42984</v>
      </c>
      <c r="E39" s="734">
        <v>43075</v>
      </c>
      <c r="F39" s="663">
        <v>9593.41</v>
      </c>
      <c r="G39" s="663">
        <v>1027.8699999999999</v>
      </c>
      <c r="H39" s="663"/>
      <c r="I39" s="663">
        <f t="shared" si="0"/>
        <v>8565.5400000000009</v>
      </c>
      <c r="J39" s="728">
        <v>484.02</v>
      </c>
      <c r="K39" s="728">
        <v>157.31</v>
      </c>
      <c r="L39" s="728">
        <v>326.70999999999998</v>
      </c>
    </row>
    <row r="40" spans="1:12" s="335" customFormat="1" ht="12" x14ac:dyDescent="0.2">
      <c r="A40" s="626" t="s">
        <v>271</v>
      </c>
      <c r="B40" s="626" t="s">
        <v>272</v>
      </c>
      <c r="C40" s="733">
        <v>42979</v>
      </c>
      <c r="D40" s="734">
        <v>42990</v>
      </c>
      <c r="E40" s="734">
        <v>43114</v>
      </c>
      <c r="F40" s="663">
        <v>2716</v>
      </c>
      <c r="G40" s="663">
        <v>509.25</v>
      </c>
      <c r="H40" s="663"/>
      <c r="I40" s="663">
        <f t="shared" si="0"/>
        <v>2206.75</v>
      </c>
      <c r="J40" s="728">
        <v>319.05</v>
      </c>
      <c r="K40" s="728">
        <v>103.69</v>
      </c>
      <c r="L40" s="728">
        <v>215.36</v>
      </c>
    </row>
    <row r="41" spans="1:12" s="335" customFormat="1" ht="12" x14ac:dyDescent="0.2">
      <c r="A41" s="626" t="s">
        <v>273</v>
      </c>
      <c r="B41" s="626" t="s">
        <v>274</v>
      </c>
      <c r="C41" s="733">
        <v>42979</v>
      </c>
      <c r="D41" s="734">
        <v>42992</v>
      </c>
      <c r="E41" s="734">
        <v>43121</v>
      </c>
      <c r="F41" s="663">
        <v>4180</v>
      </c>
      <c r="G41" s="663">
        <v>783.75</v>
      </c>
      <c r="H41" s="663"/>
      <c r="I41" s="663">
        <f t="shared" si="0"/>
        <v>3396.25</v>
      </c>
      <c r="J41" s="728">
        <v>491.04</v>
      </c>
      <c r="K41" s="728">
        <v>159.59</v>
      </c>
      <c r="L41" s="728">
        <v>331.45</v>
      </c>
    </row>
    <row r="42" spans="1:12" s="335" customFormat="1" ht="12" x14ac:dyDescent="0.2">
      <c r="A42" s="626" t="s">
        <v>275</v>
      </c>
      <c r="B42" s="626" t="s">
        <v>276</v>
      </c>
      <c r="C42" s="733">
        <v>42979</v>
      </c>
      <c r="D42" s="734">
        <v>42997</v>
      </c>
      <c r="E42" s="734">
        <v>43121</v>
      </c>
      <c r="F42" s="663">
        <v>5082</v>
      </c>
      <c r="G42" s="663">
        <v>952.95</v>
      </c>
      <c r="H42" s="663"/>
      <c r="I42" s="663">
        <f t="shared" si="0"/>
        <v>4129.05</v>
      </c>
      <c r="J42" s="728">
        <v>600.16</v>
      </c>
      <c r="K42" s="728">
        <v>195.05</v>
      </c>
      <c r="L42" s="728">
        <v>405.11</v>
      </c>
    </row>
    <row r="43" spans="1:12" s="335" customFormat="1" ht="12" x14ac:dyDescent="0.2">
      <c r="A43" s="626" t="s">
        <v>277</v>
      </c>
      <c r="B43" s="626" t="s">
        <v>278</v>
      </c>
      <c r="C43" s="733">
        <v>42979</v>
      </c>
      <c r="D43" s="734">
        <v>42997</v>
      </c>
      <c r="E43" s="734">
        <v>43083</v>
      </c>
      <c r="F43" s="663">
        <v>4494</v>
      </c>
      <c r="G43" s="663">
        <v>732.78</v>
      </c>
      <c r="H43" s="663"/>
      <c r="I43" s="663">
        <f t="shared" si="0"/>
        <v>3761.2200000000003</v>
      </c>
      <c r="J43" s="728">
        <v>437.99</v>
      </c>
      <c r="K43" s="728">
        <v>142.35</v>
      </c>
      <c r="L43" s="728">
        <v>295.64</v>
      </c>
    </row>
    <row r="44" spans="1:12" s="335" customFormat="1" ht="12" x14ac:dyDescent="0.2">
      <c r="A44" s="626" t="s">
        <v>279</v>
      </c>
      <c r="B44" s="626" t="s">
        <v>280</v>
      </c>
      <c r="C44" s="733">
        <v>42979</v>
      </c>
      <c r="D44" s="734">
        <v>42997</v>
      </c>
      <c r="E44" s="734">
        <v>43160</v>
      </c>
      <c r="F44" s="663">
        <v>14030.4</v>
      </c>
      <c r="G44" s="663">
        <v>2104.5700000000002</v>
      </c>
      <c r="H44" s="663"/>
      <c r="I44" s="663">
        <f t="shared" si="0"/>
        <v>11925.83</v>
      </c>
      <c r="J44" s="728">
        <v>1209.3800000000001</v>
      </c>
      <c r="K44" s="728">
        <v>393.05</v>
      </c>
      <c r="L44" s="728">
        <v>816.33</v>
      </c>
    </row>
    <row r="45" spans="1:12" s="335" customFormat="1" ht="12" x14ac:dyDescent="0.2">
      <c r="A45" s="626" t="s">
        <v>281</v>
      </c>
      <c r="B45" s="626" t="s">
        <v>282</v>
      </c>
      <c r="C45" s="733">
        <v>42979</v>
      </c>
      <c r="D45" s="734">
        <v>42997</v>
      </c>
      <c r="E45" s="734">
        <v>43128</v>
      </c>
      <c r="F45" s="663">
        <v>7578.4</v>
      </c>
      <c r="G45" s="663">
        <v>1420.95</v>
      </c>
      <c r="H45" s="663"/>
      <c r="I45" s="663">
        <f t="shared" si="0"/>
        <v>6157.45</v>
      </c>
      <c r="J45" s="728">
        <v>890.25</v>
      </c>
      <c r="K45" s="728">
        <v>289.33</v>
      </c>
      <c r="L45" s="728">
        <v>600.91999999999996</v>
      </c>
    </row>
    <row r="46" spans="1:12" s="335" customFormat="1" ht="12" x14ac:dyDescent="0.2">
      <c r="A46" s="626" t="s">
        <v>283</v>
      </c>
      <c r="B46" s="626" t="s">
        <v>284</v>
      </c>
      <c r="C46" s="733">
        <v>42979</v>
      </c>
      <c r="D46" s="734">
        <v>42997</v>
      </c>
      <c r="E46" s="734">
        <v>43087</v>
      </c>
      <c r="F46" s="663">
        <v>12351.79</v>
      </c>
      <c r="G46" s="663">
        <v>1323.41</v>
      </c>
      <c r="H46" s="663"/>
      <c r="I46" s="663">
        <f t="shared" si="0"/>
        <v>11028.380000000001</v>
      </c>
      <c r="J46" s="728">
        <v>623.17999999999995</v>
      </c>
      <c r="K46" s="728">
        <v>202.53</v>
      </c>
      <c r="L46" s="728">
        <v>420.65</v>
      </c>
    </row>
    <row r="47" spans="1:12" s="335" customFormat="1" ht="12" x14ac:dyDescent="0.2">
      <c r="A47" s="626" t="s">
        <v>285</v>
      </c>
      <c r="B47" s="626" t="s">
        <v>286</v>
      </c>
      <c r="C47" s="733">
        <v>42979</v>
      </c>
      <c r="D47" s="734">
        <v>42997</v>
      </c>
      <c r="E47" s="734">
        <v>43087</v>
      </c>
      <c r="F47" s="663">
        <v>6692.76</v>
      </c>
      <c r="G47" s="663">
        <v>717.08</v>
      </c>
      <c r="H47" s="663"/>
      <c r="I47" s="663">
        <f t="shared" si="0"/>
        <v>5975.68</v>
      </c>
      <c r="J47" s="728">
        <v>337.67</v>
      </c>
      <c r="K47" s="728">
        <v>109.74</v>
      </c>
      <c r="L47" s="728">
        <v>227.93</v>
      </c>
    </row>
    <row r="48" spans="1:12" s="335" customFormat="1" ht="12" x14ac:dyDescent="0.2">
      <c r="A48" s="626" t="s">
        <v>287</v>
      </c>
      <c r="B48" s="626" t="s">
        <v>288</v>
      </c>
      <c r="C48" s="733">
        <v>42979</v>
      </c>
      <c r="D48" s="734">
        <v>42997</v>
      </c>
      <c r="E48" s="734">
        <v>43088</v>
      </c>
      <c r="F48" s="663">
        <v>6692.76</v>
      </c>
      <c r="G48" s="663">
        <v>717.08</v>
      </c>
      <c r="H48" s="663"/>
      <c r="I48" s="663">
        <f t="shared" si="0"/>
        <v>5975.68</v>
      </c>
      <c r="J48" s="728">
        <v>337.67</v>
      </c>
      <c r="K48" s="728">
        <v>109.74</v>
      </c>
      <c r="L48" s="728">
        <v>227.93</v>
      </c>
    </row>
    <row r="49" spans="1:12" s="335" customFormat="1" ht="12" x14ac:dyDescent="0.2">
      <c r="A49" s="626" t="s">
        <v>289</v>
      </c>
      <c r="B49" s="626" t="s">
        <v>290</v>
      </c>
      <c r="C49" s="733">
        <v>42979</v>
      </c>
      <c r="D49" s="734">
        <v>42997</v>
      </c>
      <c r="E49" s="734">
        <v>43088</v>
      </c>
      <c r="F49" s="663">
        <v>6692.76</v>
      </c>
      <c r="G49" s="663">
        <v>717.08</v>
      </c>
      <c r="H49" s="663"/>
      <c r="I49" s="663">
        <f t="shared" si="0"/>
        <v>5975.68</v>
      </c>
      <c r="J49" s="728">
        <v>337.67</v>
      </c>
      <c r="K49" s="728">
        <v>109.74</v>
      </c>
      <c r="L49" s="728">
        <v>227.93</v>
      </c>
    </row>
    <row r="50" spans="1:12" s="335" customFormat="1" ht="12" x14ac:dyDescent="0.2">
      <c r="A50" s="626" t="s">
        <v>291</v>
      </c>
      <c r="B50" s="626" t="s">
        <v>292</v>
      </c>
      <c r="C50" s="733">
        <v>42979</v>
      </c>
      <c r="D50" s="734">
        <v>42997</v>
      </c>
      <c r="E50" s="734">
        <v>43128</v>
      </c>
      <c r="F50" s="663">
        <v>3848</v>
      </c>
      <c r="G50" s="663">
        <v>721.5</v>
      </c>
      <c r="H50" s="663"/>
      <c r="I50" s="663">
        <f t="shared" si="0"/>
        <v>3126.5</v>
      </c>
      <c r="J50" s="728">
        <v>452.03</v>
      </c>
      <c r="K50" s="728">
        <v>146.91</v>
      </c>
      <c r="L50" s="728">
        <v>305.12</v>
      </c>
    </row>
    <row r="51" spans="1:12" s="335" customFormat="1" ht="12" x14ac:dyDescent="0.2">
      <c r="A51" s="626" t="s">
        <v>293</v>
      </c>
      <c r="B51" s="626" t="s">
        <v>294</v>
      </c>
      <c r="C51" s="733">
        <v>42979</v>
      </c>
      <c r="D51" s="734">
        <v>42997</v>
      </c>
      <c r="E51" s="734">
        <v>43121</v>
      </c>
      <c r="F51" s="663">
        <v>3115.2</v>
      </c>
      <c r="G51" s="663">
        <v>584.1</v>
      </c>
      <c r="H51" s="663"/>
      <c r="I51" s="663">
        <f t="shared" si="0"/>
        <v>2531.1</v>
      </c>
      <c r="J51" s="728">
        <v>365.96</v>
      </c>
      <c r="K51" s="728">
        <v>118.94</v>
      </c>
      <c r="L51" s="728">
        <v>247.02</v>
      </c>
    </row>
    <row r="52" spans="1:12" s="335" customFormat="1" ht="12" x14ac:dyDescent="0.2">
      <c r="A52" s="626" t="s">
        <v>295</v>
      </c>
      <c r="B52" s="626" t="s">
        <v>296</v>
      </c>
      <c r="C52" s="733">
        <v>42979</v>
      </c>
      <c r="D52" s="734">
        <v>42997</v>
      </c>
      <c r="E52" s="734">
        <v>43088</v>
      </c>
      <c r="F52" s="663">
        <v>6692.76</v>
      </c>
      <c r="G52" s="663">
        <v>717.08</v>
      </c>
      <c r="H52" s="663"/>
      <c r="I52" s="663">
        <f t="shared" si="0"/>
        <v>5975.68</v>
      </c>
      <c r="J52" s="728">
        <v>337.67</v>
      </c>
      <c r="K52" s="728">
        <v>109.74</v>
      </c>
      <c r="L52" s="728">
        <v>227.93</v>
      </c>
    </row>
    <row r="53" spans="1:12" s="335" customFormat="1" ht="12" x14ac:dyDescent="0.2">
      <c r="A53" s="626" t="s">
        <v>297</v>
      </c>
      <c r="B53" s="626" t="s">
        <v>298</v>
      </c>
      <c r="C53" s="733">
        <v>42979</v>
      </c>
      <c r="D53" s="734">
        <v>42999</v>
      </c>
      <c r="E53" s="734">
        <v>43121</v>
      </c>
      <c r="F53" s="663">
        <v>20379</v>
      </c>
      <c r="G53" s="663">
        <v>3322.64</v>
      </c>
      <c r="H53" s="663"/>
      <c r="I53" s="663">
        <f t="shared" si="0"/>
        <v>17056.36</v>
      </c>
      <c r="J53" s="728">
        <v>2018.4</v>
      </c>
      <c r="K53" s="728">
        <v>655.98</v>
      </c>
      <c r="L53" s="728">
        <v>1362.42</v>
      </c>
    </row>
    <row r="54" spans="1:12" s="335" customFormat="1" ht="12" x14ac:dyDescent="0.2">
      <c r="A54" s="626" t="s">
        <v>299</v>
      </c>
      <c r="B54" s="626" t="s">
        <v>300</v>
      </c>
      <c r="C54" s="733">
        <v>42979</v>
      </c>
      <c r="D54" s="734">
        <v>42999</v>
      </c>
      <c r="E54" s="734">
        <v>43128</v>
      </c>
      <c r="F54" s="663">
        <v>4394.3999999999996</v>
      </c>
      <c r="G54" s="663">
        <v>823.96</v>
      </c>
      <c r="H54" s="663"/>
      <c r="I54" s="663">
        <f t="shared" si="0"/>
        <v>3570.4399999999996</v>
      </c>
      <c r="J54" s="728">
        <v>516.22</v>
      </c>
      <c r="K54" s="728">
        <v>167.77</v>
      </c>
      <c r="L54" s="728">
        <v>348.45</v>
      </c>
    </row>
    <row r="55" spans="1:12" s="335" customFormat="1" ht="12" x14ac:dyDescent="0.2">
      <c r="A55" s="626" t="s">
        <v>301</v>
      </c>
      <c r="B55" s="626" t="s">
        <v>302</v>
      </c>
      <c r="C55" s="733">
        <v>42979</v>
      </c>
      <c r="D55" s="734">
        <v>42999</v>
      </c>
      <c r="E55" s="734">
        <v>43091</v>
      </c>
      <c r="F55" s="663">
        <v>8855</v>
      </c>
      <c r="G55" s="663">
        <v>1443.78</v>
      </c>
      <c r="H55" s="663"/>
      <c r="I55" s="663">
        <f t="shared" si="0"/>
        <v>7411.22</v>
      </c>
      <c r="J55" s="728">
        <v>871.87</v>
      </c>
      <c r="K55" s="728">
        <v>283.36</v>
      </c>
      <c r="L55" s="728">
        <v>588.51</v>
      </c>
    </row>
    <row r="56" spans="1:12" s="335" customFormat="1" ht="12" x14ac:dyDescent="0.2">
      <c r="A56" s="626" t="s">
        <v>303</v>
      </c>
      <c r="B56" s="626" t="s">
        <v>304</v>
      </c>
      <c r="C56" s="733">
        <v>42979</v>
      </c>
      <c r="D56" s="734">
        <v>42999</v>
      </c>
      <c r="E56" s="734">
        <v>43090</v>
      </c>
      <c r="F56" s="663">
        <v>7611.46</v>
      </c>
      <c r="G56" s="663">
        <v>815.52</v>
      </c>
      <c r="H56" s="663"/>
      <c r="I56" s="663">
        <f t="shared" si="0"/>
        <v>6795.9400000000005</v>
      </c>
      <c r="J56" s="728">
        <v>384.02</v>
      </c>
      <c r="K56" s="728">
        <v>124.81</v>
      </c>
      <c r="L56" s="728">
        <v>259.20999999999998</v>
      </c>
    </row>
    <row r="57" spans="1:12" s="335" customFormat="1" ht="12" x14ac:dyDescent="0.2">
      <c r="A57" s="626" t="s">
        <v>305</v>
      </c>
      <c r="B57" s="626" t="s">
        <v>306</v>
      </c>
      <c r="C57" s="733">
        <v>42979</v>
      </c>
      <c r="D57" s="734">
        <v>43003</v>
      </c>
      <c r="E57" s="734">
        <v>43094</v>
      </c>
      <c r="F57" s="663">
        <v>24615.03</v>
      </c>
      <c r="G57" s="663">
        <v>2637.33</v>
      </c>
      <c r="H57" s="663"/>
      <c r="I57" s="663">
        <f t="shared" si="0"/>
        <v>21977.699999999997</v>
      </c>
      <c r="J57" s="728">
        <v>1241.9000000000001</v>
      </c>
      <c r="K57" s="728">
        <v>403.62</v>
      </c>
      <c r="L57" s="728">
        <v>838.28</v>
      </c>
    </row>
    <row r="58" spans="1:12" s="335" customFormat="1" ht="12" x14ac:dyDescent="0.2">
      <c r="A58" s="626" t="s">
        <v>307</v>
      </c>
      <c r="B58" s="626" t="s">
        <v>308</v>
      </c>
      <c r="C58" s="733">
        <v>42979</v>
      </c>
      <c r="D58" s="734">
        <v>43005</v>
      </c>
      <c r="E58" s="734">
        <v>43097</v>
      </c>
      <c r="F58" s="663">
        <v>5774</v>
      </c>
      <c r="G58" s="663">
        <v>941.35</v>
      </c>
      <c r="H58" s="663"/>
      <c r="I58" s="663">
        <f t="shared" si="0"/>
        <v>4832.6499999999996</v>
      </c>
      <c r="J58" s="728">
        <v>565.27</v>
      </c>
      <c r="K58" s="728">
        <v>183.71</v>
      </c>
      <c r="L58" s="728">
        <v>381.56</v>
      </c>
    </row>
    <row r="59" spans="1:12" s="335" customFormat="1" ht="12" x14ac:dyDescent="0.2">
      <c r="A59" s="626" t="s">
        <v>309</v>
      </c>
      <c r="B59" s="626" t="s">
        <v>310</v>
      </c>
      <c r="C59" s="733">
        <v>42979</v>
      </c>
      <c r="D59" s="734">
        <v>43002</v>
      </c>
      <c r="E59" s="734">
        <v>43094</v>
      </c>
      <c r="F59" s="663">
        <v>14844.54</v>
      </c>
      <c r="G59" s="663">
        <v>1590.49</v>
      </c>
      <c r="H59" s="663"/>
      <c r="I59" s="663">
        <f t="shared" si="0"/>
        <v>13254.050000000001</v>
      </c>
      <c r="J59" s="728">
        <v>748.95</v>
      </c>
      <c r="K59" s="728">
        <v>243.41</v>
      </c>
      <c r="L59" s="728">
        <v>505.54</v>
      </c>
    </row>
    <row r="60" spans="1:12" s="335" customFormat="1" ht="12" x14ac:dyDescent="0.2">
      <c r="A60" s="626" t="s">
        <v>311</v>
      </c>
      <c r="B60" s="626" t="s">
        <v>312</v>
      </c>
      <c r="C60" s="733">
        <v>42979</v>
      </c>
      <c r="D60" s="734">
        <v>43002</v>
      </c>
      <c r="E60" s="734">
        <v>43094</v>
      </c>
      <c r="F60" s="663">
        <v>12351.79</v>
      </c>
      <c r="G60" s="663">
        <v>1323.41</v>
      </c>
      <c r="H60" s="663"/>
      <c r="I60" s="663">
        <f t="shared" si="0"/>
        <v>11028.380000000001</v>
      </c>
      <c r="J60" s="728">
        <v>623.17999999999995</v>
      </c>
      <c r="K60" s="728">
        <v>202.53</v>
      </c>
      <c r="L60" s="728">
        <v>420.65</v>
      </c>
    </row>
    <row r="61" spans="1:12" s="335" customFormat="1" ht="12" x14ac:dyDescent="0.2">
      <c r="A61" s="626" t="s">
        <v>313</v>
      </c>
      <c r="B61" s="626" t="s">
        <v>314</v>
      </c>
      <c r="C61" s="733">
        <v>42979</v>
      </c>
      <c r="D61" s="734">
        <v>43002</v>
      </c>
      <c r="E61" s="734">
        <v>43094</v>
      </c>
      <c r="F61" s="663">
        <v>9344.43</v>
      </c>
      <c r="G61" s="663">
        <v>1001.19</v>
      </c>
      <c r="H61" s="663"/>
      <c r="I61" s="663">
        <f t="shared" si="0"/>
        <v>8343.24</v>
      </c>
      <c r="J61" s="728">
        <v>471.45</v>
      </c>
      <c r="K61" s="728">
        <v>153.22</v>
      </c>
      <c r="L61" s="728">
        <v>318.23</v>
      </c>
    </row>
    <row r="62" spans="1:12" s="335" customFormat="1" ht="12" x14ac:dyDescent="0.2">
      <c r="A62" s="626" t="s">
        <v>315</v>
      </c>
      <c r="B62" s="626" t="s">
        <v>316</v>
      </c>
      <c r="C62" s="733">
        <v>42979</v>
      </c>
      <c r="D62" s="734">
        <v>43003</v>
      </c>
      <c r="E62" s="734">
        <v>43095</v>
      </c>
      <c r="F62" s="663">
        <v>4657.84</v>
      </c>
      <c r="G62" s="663">
        <v>499.06</v>
      </c>
      <c r="H62" s="663"/>
      <c r="I62" s="663">
        <f t="shared" si="0"/>
        <v>4158.78</v>
      </c>
      <c r="J62" s="728">
        <v>235.01</v>
      </c>
      <c r="K62" s="728">
        <v>76.38</v>
      </c>
      <c r="L62" s="728">
        <v>158.63</v>
      </c>
    </row>
    <row r="63" spans="1:12" s="335" customFormat="1" ht="12" x14ac:dyDescent="0.2">
      <c r="A63" s="626" t="s">
        <v>317</v>
      </c>
      <c r="B63" s="626" t="s">
        <v>318</v>
      </c>
      <c r="C63" s="733">
        <v>42979</v>
      </c>
      <c r="D63" s="734">
        <v>43003</v>
      </c>
      <c r="E63" s="734">
        <v>43095</v>
      </c>
      <c r="F63" s="663">
        <v>12351.79</v>
      </c>
      <c r="G63" s="663">
        <v>1323.41</v>
      </c>
      <c r="H63" s="663"/>
      <c r="I63" s="663">
        <f t="shared" si="0"/>
        <v>11028.380000000001</v>
      </c>
      <c r="J63" s="728">
        <v>623.17999999999995</v>
      </c>
      <c r="K63" s="728">
        <v>202.53</v>
      </c>
      <c r="L63" s="728">
        <v>420.65</v>
      </c>
    </row>
    <row r="64" spans="1:12" s="335" customFormat="1" ht="12" x14ac:dyDescent="0.2">
      <c r="A64" s="626" t="s">
        <v>327</v>
      </c>
      <c r="B64" s="626" t="s">
        <v>356</v>
      </c>
      <c r="C64" s="733">
        <v>43009</v>
      </c>
      <c r="D64" s="734">
        <v>43010</v>
      </c>
      <c r="E64" s="734">
        <v>43083</v>
      </c>
      <c r="F64" s="663">
        <v>1283</v>
      </c>
      <c r="G64" s="663">
        <v>209.22</v>
      </c>
      <c r="H64" s="663"/>
      <c r="I64" s="663">
        <f t="shared" si="0"/>
        <v>1073.78</v>
      </c>
      <c r="J64" s="728">
        <v>118.5</v>
      </c>
      <c r="K64" s="728">
        <v>38.51</v>
      </c>
      <c r="L64" s="728">
        <v>79.989999999999995</v>
      </c>
    </row>
    <row r="65" spans="1:12" s="335" customFormat="1" ht="12" x14ac:dyDescent="0.2">
      <c r="A65" s="626" t="s">
        <v>328</v>
      </c>
      <c r="B65" s="626" t="s">
        <v>357</v>
      </c>
      <c r="C65" s="733">
        <v>43009</v>
      </c>
      <c r="D65" s="734">
        <v>43014</v>
      </c>
      <c r="E65" s="734">
        <v>43105</v>
      </c>
      <c r="F65" s="663">
        <v>5774</v>
      </c>
      <c r="G65" s="663">
        <v>941.35</v>
      </c>
      <c r="H65" s="663"/>
      <c r="I65" s="663">
        <f t="shared" si="0"/>
        <v>4832.6499999999996</v>
      </c>
      <c r="J65" s="728">
        <v>565.27</v>
      </c>
      <c r="K65" s="728">
        <v>183.71</v>
      </c>
      <c r="L65" s="728">
        <v>381.56</v>
      </c>
    </row>
    <row r="66" spans="1:12" s="335" customFormat="1" ht="12" x14ac:dyDescent="0.2">
      <c r="A66" s="626" t="s">
        <v>329</v>
      </c>
      <c r="B66" s="626" t="s">
        <v>308</v>
      </c>
      <c r="C66" s="733">
        <v>43009</v>
      </c>
      <c r="D66" s="734">
        <v>43014</v>
      </c>
      <c r="E66" s="734">
        <v>43097</v>
      </c>
      <c r="F66" s="663">
        <v>625</v>
      </c>
      <c r="G66" s="663">
        <v>101.99999999999989</v>
      </c>
      <c r="H66" s="663"/>
      <c r="I66" s="663">
        <f t="shared" si="0"/>
        <v>523.00000000000011</v>
      </c>
      <c r="J66" s="728">
        <v>62.24</v>
      </c>
      <c r="K66" s="728">
        <v>20.23</v>
      </c>
      <c r="L66" s="728">
        <v>42.01</v>
      </c>
    </row>
    <row r="67" spans="1:12" s="335" customFormat="1" ht="12" x14ac:dyDescent="0.2">
      <c r="A67" s="626" t="s">
        <v>330</v>
      </c>
      <c r="B67" s="626" t="s">
        <v>358</v>
      </c>
      <c r="C67" s="733">
        <v>43009</v>
      </c>
      <c r="D67" s="734">
        <v>43011</v>
      </c>
      <c r="E67" s="734">
        <v>43117</v>
      </c>
      <c r="F67" s="663">
        <v>5142.3999999999996</v>
      </c>
      <c r="G67" s="663">
        <v>771.36</v>
      </c>
      <c r="H67" s="663"/>
      <c r="I67" s="663">
        <f t="shared" si="0"/>
        <v>4371.04</v>
      </c>
      <c r="J67" s="728">
        <v>443.26</v>
      </c>
      <c r="K67" s="728">
        <v>144.06</v>
      </c>
      <c r="L67" s="728">
        <v>299.2</v>
      </c>
    </row>
    <row r="68" spans="1:12" s="335" customFormat="1" ht="12" x14ac:dyDescent="0.2">
      <c r="A68" s="626" t="s">
        <v>331</v>
      </c>
      <c r="B68" s="626" t="s">
        <v>359</v>
      </c>
      <c r="C68" s="733">
        <v>43009</v>
      </c>
      <c r="D68" s="734">
        <v>43012</v>
      </c>
      <c r="E68" s="734">
        <v>43135</v>
      </c>
      <c r="F68" s="663">
        <v>5256.8</v>
      </c>
      <c r="G68" s="663">
        <v>985.66</v>
      </c>
      <c r="H68" s="663"/>
      <c r="I68" s="663">
        <f t="shared" si="0"/>
        <v>4271.1400000000003</v>
      </c>
      <c r="J68" s="728">
        <v>617.54</v>
      </c>
      <c r="K68" s="728">
        <v>200.7</v>
      </c>
      <c r="L68" s="728">
        <v>416.84</v>
      </c>
    </row>
    <row r="69" spans="1:12" s="335" customFormat="1" ht="12" x14ac:dyDescent="0.2">
      <c r="A69" s="626" t="s">
        <v>332</v>
      </c>
      <c r="B69" s="626" t="s">
        <v>360</v>
      </c>
      <c r="C69" s="733">
        <v>43009</v>
      </c>
      <c r="D69" s="734">
        <v>43019</v>
      </c>
      <c r="E69" s="734">
        <v>43110</v>
      </c>
      <c r="F69" s="663">
        <v>6735.89</v>
      </c>
      <c r="G69" s="663">
        <v>721.7</v>
      </c>
      <c r="H69" s="663"/>
      <c r="I69" s="663">
        <f t="shared" si="0"/>
        <v>6014.1900000000005</v>
      </c>
      <c r="J69" s="728">
        <v>339.85</v>
      </c>
      <c r="K69" s="728">
        <v>110.45</v>
      </c>
      <c r="L69" s="728">
        <v>229.4</v>
      </c>
    </row>
    <row r="70" spans="1:12" s="335" customFormat="1" ht="12" x14ac:dyDescent="0.2">
      <c r="A70" s="626" t="s">
        <v>333</v>
      </c>
      <c r="B70" s="626" t="s">
        <v>361</v>
      </c>
      <c r="C70" s="733">
        <v>43009</v>
      </c>
      <c r="D70" s="734">
        <v>43019</v>
      </c>
      <c r="E70" s="734">
        <v>43110</v>
      </c>
      <c r="F70" s="663">
        <v>9726.6</v>
      </c>
      <c r="G70" s="663">
        <v>1042.1400000000001</v>
      </c>
      <c r="H70" s="663"/>
      <c r="I70" s="663">
        <f t="shared" si="0"/>
        <v>8684.4600000000009</v>
      </c>
      <c r="J70" s="728">
        <v>490.74</v>
      </c>
      <c r="K70" s="728">
        <v>159.49</v>
      </c>
      <c r="L70" s="728">
        <v>331.25</v>
      </c>
    </row>
    <row r="71" spans="1:12" s="335" customFormat="1" ht="12" x14ac:dyDescent="0.2">
      <c r="A71" s="626" t="s">
        <v>334</v>
      </c>
      <c r="B71" s="626" t="s">
        <v>362</v>
      </c>
      <c r="C71" s="733">
        <v>43009</v>
      </c>
      <c r="D71" s="734">
        <v>43020</v>
      </c>
      <c r="E71" s="734">
        <v>43110</v>
      </c>
      <c r="F71" s="663">
        <v>6692.76</v>
      </c>
      <c r="G71" s="663">
        <v>717.08</v>
      </c>
      <c r="H71" s="663"/>
      <c r="I71" s="663">
        <f t="shared" si="0"/>
        <v>5975.68</v>
      </c>
      <c r="J71" s="728">
        <v>337.67</v>
      </c>
      <c r="K71" s="728">
        <v>109.74</v>
      </c>
      <c r="L71" s="728">
        <v>227.93</v>
      </c>
    </row>
    <row r="72" spans="1:12" s="335" customFormat="1" ht="12" x14ac:dyDescent="0.2">
      <c r="A72" s="626" t="s">
        <v>335</v>
      </c>
      <c r="B72" s="626" t="s">
        <v>363</v>
      </c>
      <c r="C72" s="733">
        <v>43009</v>
      </c>
      <c r="D72" s="734">
        <v>43020</v>
      </c>
      <c r="E72" s="734">
        <v>43110</v>
      </c>
      <c r="F72" s="663">
        <v>4657.84</v>
      </c>
      <c r="G72" s="663">
        <v>499.06</v>
      </c>
      <c r="H72" s="663"/>
      <c r="I72" s="663">
        <f t="shared" si="0"/>
        <v>4158.78</v>
      </c>
      <c r="J72" s="728">
        <v>235.01</v>
      </c>
      <c r="K72" s="728">
        <v>76.38</v>
      </c>
      <c r="L72" s="728">
        <v>158.63</v>
      </c>
    </row>
    <row r="73" spans="1:12" s="335" customFormat="1" ht="12" x14ac:dyDescent="0.2">
      <c r="A73" s="626" t="s">
        <v>336</v>
      </c>
      <c r="B73" s="626" t="s">
        <v>364</v>
      </c>
      <c r="C73" s="733">
        <v>43009</v>
      </c>
      <c r="D73" s="734">
        <v>43020</v>
      </c>
      <c r="E73" s="734">
        <v>43110</v>
      </c>
      <c r="F73" s="663">
        <v>6692.76</v>
      </c>
      <c r="G73" s="663">
        <v>717.08</v>
      </c>
      <c r="H73" s="663"/>
      <c r="I73" s="663">
        <f t="shared" si="0"/>
        <v>5975.68</v>
      </c>
      <c r="J73" s="728">
        <v>337.67</v>
      </c>
      <c r="K73" s="728">
        <v>109.74</v>
      </c>
      <c r="L73" s="728">
        <v>227.93</v>
      </c>
    </row>
    <row r="74" spans="1:12" s="335" customFormat="1" ht="12" x14ac:dyDescent="0.2">
      <c r="A74" s="626" t="s">
        <v>337</v>
      </c>
      <c r="B74" s="626" t="s">
        <v>365</v>
      </c>
      <c r="C74" s="733">
        <v>43009</v>
      </c>
      <c r="D74" s="734">
        <v>43020</v>
      </c>
      <c r="E74" s="734">
        <v>43110</v>
      </c>
      <c r="F74" s="663">
        <v>6692.76</v>
      </c>
      <c r="G74" s="663">
        <v>717.08</v>
      </c>
      <c r="H74" s="663"/>
      <c r="I74" s="663">
        <f t="shared" si="0"/>
        <v>5975.68</v>
      </c>
      <c r="J74" s="728">
        <v>337.67</v>
      </c>
      <c r="K74" s="728">
        <v>109.74</v>
      </c>
      <c r="L74" s="728">
        <v>227.93</v>
      </c>
    </row>
    <row r="75" spans="1:12" s="335" customFormat="1" ht="12" x14ac:dyDescent="0.2">
      <c r="A75" s="626" t="s">
        <v>338</v>
      </c>
      <c r="B75" s="626" t="s">
        <v>366</v>
      </c>
      <c r="C75" s="733">
        <v>43009</v>
      </c>
      <c r="D75" s="734">
        <v>43020</v>
      </c>
      <c r="E75" s="734">
        <v>43141</v>
      </c>
      <c r="F75" s="663">
        <v>5250.4</v>
      </c>
      <c r="G75" s="663">
        <v>787.56</v>
      </c>
      <c r="H75" s="663"/>
      <c r="I75" s="663">
        <f t="shared" si="0"/>
        <v>4462.84</v>
      </c>
      <c r="J75" s="728">
        <v>452.58</v>
      </c>
      <c r="K75" s="728">
        <v>147.09</v>
      </c>
      <c r="L75" s="728">
        <v>305.49</v>
      </c>
    </row>
    <row r="76" spans="1:12" s="335" customFormat="1" ht="12" x14ac:dyDescent="0.2">
      <c r="A76" s="626" t="s">
        <v>339</v>
      </c>
      <c r="B76" s="626" t="s">
        <v>367</v>
      </c>
      <c r="C76" s="733">
        <v>43009</v>
      </c>
      <c r="D76" s="734">
        <v>43020</v>
      </c>
      <c r="E76" s="734">
        <v>43112</v>
      </c>
      <c r="F76" s="663">
        <v>16358</v>
      </c>
      <c r="G76" s="663">
        <v>2667</v>
      </c>
      <c r="H76" s="663"/>
      <c r="I76" s="663">
        <f t="shared" si="0"/>
        <v>13691</v>
      </c>
      <c r="J76" s="728">
        <v>1618.31</v>
      </c>
      <c r="K76" s="728">
        <v>525.95000000000005</v>
      </c>
      <c r="L76" s="728">
        <v>1092.3599999999999</v>
      </c>
    </row>
    <row r="77" spans="1:12" s="335" customFormat="1" ht="12" x14ac:dyDescent="0.2">
      <c r="A77" s="626" t="s">
        <v>340</v>
      </c>
      <c r="B77" s="626" t="s">
        <v>368</v>
      </c>
      <c r="C77" s="733">
        <v>43009</v>
      </c>
      <c r="D77" s="734">
        <v>43020</v>
      </c>
      <c r="E77" s="734">
        <v>43110</v>
      </c>
      <c r="F77" s="663">
        <v>570</v>
      </c>
      <c r="G77" s="663">
        <v>85.5</v>
      </c>
      <c r="H77" s="663"/>
      <c r="I77" s="663">
        <f t="shared" si="0"/>
        <v>484.5</v>
      </c>
      <c r="J77" s="728">
        <v>45.5</v>
      </c>
      <c r="K77" s="728">
        <v>14.79</v>
      </c>
      <c r="L77" s="728">
        <v>30.71</v>
      </c>
    </row>
    <row r="78" spans="1:12" s="335" customFormat="1" ht="12" x14ac:dyDescent="0.2">
      <c r="A78" s="626" t="s">
        <v>341</v>
      </c>
      <c r="B78" s="626" t="s">
        <v>369</v>
      </c>
      <c r="C78" s="733">
        <v>43009</v>
      </c>
      <c r="D78" s="734">
        <v>43020</v>
      </c>
      <c r="E78" s="734">
        <v>43110</v>
      </c>
      <c r="F78" s="663">
        <v>3968.33</v>
      </c>
      <c r="G78" s="663">
        <v>496.04</v>
      </c>
      <c r="H78" s="663"/>
      <c r="I78" s="663">
        <f t="shared" si="0"/>
        <v>3472.29</v>
      </c>
      <c r="J78" s="728">
        <v>259.32</v>
      </c>
      <c r="K78" s="728">
        <v>84.28</v>
      </c>
      <c r="L78" s="728">
        <v>175.04</v>
      </c>
    </row>
    <row r="79" spans="1:12" s="335" customFormat="1" ht="12" x14ac:dyDescent="0.2">
      <c r="A79" s="626" t="s">
        <v>342</v>
      </c>
      <c r="B79" s="626" t="s">
        <v>370</v>
      </c>
      <c r="C79" s="733">
        <v>43009</v>
      </c>
      <c r="D79" s="734">
        <v>43020</v>
      </c>
      <c r="E79" s="734">
        <v>43110</v>
      </c>
      <c r="F79" s="663">
        <v>9520</v>
      </c>
      <c r="G79" s="663">
        <v>1190</v>
      </c>
      <c r="H79" s="663"/>
      <c r="I79" s="663">
        <f t="shared" si="0"/>
        <v>8330</v>
      </c>
      <c r="J79" s="728">
        <v>622.09</v>
      </c>
      <c r="K79" s="728">
        <v>202.18</v>
      </c>
      <c r="L79" s="728">
        <v>419.91</v>
      </c>
    </row>
    <row r="80" spans="1:12" s="335" customFormat="1" ht="12" x14ac:dyDescent="0.2">
      <c r="A80" s="626" t="s">
        <v>343</v>
      </c>
      <c r="B80" s="626" t="s">
        <v>371</v>
      </c>
      <c r="C80" s="733">
        <v>43009</v>
      </c>
      <c r="D80" s="734">
        <v>43021</v>
      </c>
      <c r="E80" s="734">
        <v>43201</v>
      </c>
      <c r="F80" s="663">
        <v>4374.3999999999996</v>
      </c>
      <c r="G80" s="663">
        <v>656.16</v>
      </c>
      <c r="H80" s="663"/>
      <c r="I80" s="663">
        <f t="shared" si="0"/>
        <v>3718.24</v>
      </c>
      <c r="J80" s="728">
        <v>377.07</v>
      </c>
      <c r="K80" s="728">
        <v>122.55</v>
      </c>
      <c r="L80" s="728">
        <v>254.52</v>
      </c>
    </row>
    <row r="81" spans="1:12" s="335" customFormat="1" ht="12" x14ac:dyDescent="0.2">
      <c r="A81" s="626" t="s">
        <v>344</v>
      </c>
      <c r="B81" s="626" t="s">
        <v>372</v>
      </c>
      <c r="C81" s="733">
        <v>43009</v>
      </c>
      <c r="D81" s="734">
        <v>43024</v>
      </c>
      <c r="E81" s="734">
        <v>43097</v>
      </c>
      <c r="F81" s="663">
        <v>890</v>
      </c>
      <c r="G81" s="663">
        <v>145.04</v>
      </c>
      <c r="H81" s="663"/>
      <c r="I81" s="663">
        <f t="shared" si="0"/>
        <v>744.96</v>
      </c>
      <c r="J81" s="728">
        <v>79.34</v>
      </c>
      <c r="K81" s="728">
        <v>25.79</v>
      </c>
      <c r="L81" s="728">
        <v>53.55</v>
      </c>
    </row>
    <row r="82" spans="1:12" s="335" customFormat="1" ht="12" x14ac:dyDescent="0.2">
      <c r="A82" s="626" t="s">
        <v>345</v>
      </c>
      <c r="B82" s="626" t="s">
        <v>373</v>
      </c>
      <c r="C82" s="733">
        <v>43009</v>
      </c>
      <c r="D82" s="734">
        <v>43025</v>
      </c>
      <c r="E82" s="734">
        <v>43116</v>
      </c>
      <c r="F82" s="663">
        <v>6874.19</v>
      </c>
      <c r="G82" s="663">
        <v>859.27</v>
      </c>
      <c r="H82" s="663"/>
      <c r="I82" s="663">
        <f t="shared" si="0"/>
        <v>6014.92</v>
      </c>
      <c r="J82" s="728">
        <v>449.2</v>
      </c>
      <c r="K82" s="728">
        <v>145.99</v>
      </c>
      <c r="L82" s="728">
        <v>303.20999999999998</v>
      </c>
    </row>
    <row r="83" spans="1:12" s="335" customFormat="1" ht="12" x14ac:dyDescent="0.2">
      <c r="A83" s="626" t="s">
        <v>346</v>
      </c>
      <c r="B83" s="626" t="s">
        <v>374</v>
      </c>
      <c r="C83" s="733">
        <v>43009</v>
      </c>
      <c r="D83" s="734">
        <v>43028</v>
      </c>
      <c r="E83" s="734">
        <v>43118</v>
      </c>
      <c r="F83" s="663">
        <v>9724.82</v>
      </c>
      <c r="G83" s="663">
        <v>1215.6099999999999</v>
      </c>
      <c r="H83" s="663"/>
      <c r="I83" s="663">
        <f t="shared" si="0"/>
        <v>8509.2099999999991</v>
      </c>
      <c r="J83" s="728">
        <v>635.48</v>
      </c>
      <c r="K83" s="728">
        <v>206.53</v>
      </c>
      <c r="L83" s="728">
        <v>428.95</v>
      </c>
    </row>
    <row r="84" spans="1:12" s="335" customFormat="1" ht="12" x14ac:dyDescent="0.2">
      <c r="A84" s="626" t="s">
        <v>347</v>
      </c>
      <c r="B84" s="626" t="s">
        <v>375</v>
      </c>
      <c r="C84" s="733">
        <v>43009</v>
      </c>
      <c r="D84" s="734">
        <v>43028</v>
      </c>
      <c r="E84" s="734">
        <v>43119</v>
      </c>
      <c r="F84" s="663">
        <v>4736.99</v>
      </c>
      <c r="G84" s="663">
        <v>592.12</v>
      </c>
      <c r="H84" s="663"/>
      <c r="I84" s="663">
        <f t="shared" si="0"/>
        <v>4144.87</v>
      </c>
      <c r="J84" s="728">
        <v>309.54000000000002</v>
      </c>
      <c r="K84" s="728">
        <v>100.6</v>
      </c>
      <c r="L84" s="728">
        <v>208.94</v>
      </c>
    </row>
    <row r="85" spans="1:12" s="335" customFormat="1" ht="12" x14ac:dyDescent="0.2">
      <c r="A85" s="626" t="s">
        <v>348</v>
      </c>
      <c r="B85" s="626" t="s">
        <v>376</v>
      </c>
      <c r="C85" s="733">
        <v>43009</v>
      </c>
      <c r="D85" s="734">
        <v>43028</v>
      </c>
      <c r="E85" s="734">
        <v>43126</v>
      </c>
      <c r="F85" s="663">
        <v>12298.35</v>
      </c>
      <c r="G85" s="663">
        <v>2305.9499999999998</v>
      </c>
      <c r="H85" s="663"/>
      <c r="I85" s="663">
        <f t="shared" si="0"/>
        <v>9992.4000000000015</v>
      </c>
      <c r="J85" s="728">
        <v>1444.73</v>
      </c>
      <c r="K85" s="728">
        <v>469.54</v>
      </c>
      <c r="L85" s="728">
        <v>975.19</v>
      </c>
    </row>
    <row r="86" spans="1:12" s="335" customFormat="1" ht="12" x14ac:dyDescent="0.2">
      <c r="A86" s="626" t="s">
        <v>349</v>
      </c>
      <c r="B86" s="626" t="s">
        <v>377</v>
      </c>
      <c r="C86" s="733">
        <v>43009</v>
      </c>
      <c r="D86" s="734">
        <v>43017</v>
      </c>
      <c r="E86" s="734">
        <v>43108</v>
      </c>
      <c r="F86" s="663">
        <v>4736.99</v>
      </c>
      <c r="G86" s="663">
        <v>592.12</v>
      </c>
      <c r="H86" s="663"/>
      <c r="I86" s="663">
        <f t="shared" si="0"/>
        <v>4144.87</v>
      </c>
      <c r="J86" s="728">
        <v>309.54000000000002</v>
      </c>
      <c r="K86" s="728">
        <v>100.6</v>
      </c>
      <c r="L86" s="728">
        <v>208.94</v>
      </c>
    </row>
    <row r="87" spans="1:12" s="335" customFormat="1" ht="12" x14ac:dyDescent="0.2">
      <c r="A87" s="626" t="s">
        <v>350</v>
      </c>
      <c r="B87" s="626" t="s">
        <v>378</v>
      </c>
      <c r="C87" s="733">
        <v>43009</v>
      </c>
      <c r="D87" s="734">
        <v>43017</v>
      </c>
      <c r="E87" s="734">
        <v>43108</v>
      </c>
      <c r="F87" s="663">
        <v>4736.99</v>
      </c>
      <c r="G87" s="663">
        <v>592.12</v>
      </c>
      <c r="H87" s="663"/>
      <c r="I87" s="663">
        <f t="shared" si="0"/>
        <v>4144.87</v>
      </c>
      <c r="J87" s="728">
        <v>309.54000000000002</v>
      </c>
      <c r="K87" s="728">
        <v>100.6</v>
      </c>
      <c r="L87" s="728">
        <v>208.94</v>
      </c>
    </row>
    <row r="88" spans="1:12" s="335" customFormat="1" ht="12" x14ac:dyDescent="0.2">
      <c r="A88" s="626" t="s">
        <v>351</v>
      </c>
      <c r="B88" s="626" t="s">
        <v>379</v>
      </c>
      <c r="C88" s="733">
        <v>43009</v>
      </c>
      <c r="D88" s="734">
        <v>43032</v>
      </c>
      <c r="E88" s="734">
        <v>43128</v>
      </c>
      <c r="F88" s="663">
        <v>11900.24</v>
      </c>
      <c r="G88" s="663">
        <v>2231.3000000000002</v>
      </c>
      <c r="H88" s="663"/>
      <c r="I88" s="663">
        <f t="shared" si="0"/>
        <v>9668.9399999999987</v>
      </c>
      <c r="J88" s="728">
        <v>1397.96</v>
      </c>
      <c r="K88" s="728">
        <v>454.34</v>
      </c>
      <c r="L88" s="728">
        <v>943.62</v>
      </c>
    </row>
    <row r="89" spans="1:12" s="335" customFormat="1" ht="12" x14ac:dyDescent="0.2">
      <c r="A89" s="626" t="s">
        <v>352</v>
      </c>
      <c r="B89" s="626" t="s">
        <v>380</v>
      </c>
      <c r="C89" s="733">
        <v>43009</v>
      </c>
      <c r="D89" s="734">
        <v>43033</v>
      </c>
      <c r="E89" s="734">
        <v>43123</v>
      </c>
      <c r="F89" s="663">
        <v>4657.84</v>
      </c>
      <c r="G89" s="663">
        <v>499.06</v>
      </c>
      <c r="H89" s="663"/>
      <c r="I89" s="663">
        <f t="shared" si="0"/>
        <v>4158.78</v>
      </c>
      <c r="J89" s="728">
        <v>235.01</v>
      </c>
      <c r="K89" s="728">
        <v>76.38</v>
      </c>
      <c r="L89" s="728">
        <v>158.63</v>
      </c>
    </row>
    <row r="90" spans="1:12" s="335" customFormat="1" ht="12" x14ac:dyDescent="0.2">
      <c r="A90" s="626" t="s">
        <v>353</v>
      </c>
      <c r="B90" s="626" t="s">
        <v>381</v>
      </c>
      <c r="C90" s="733">
        <v>43009</v>
      </c>
      <c r="D90" s="734">
        <v>43035</v>
      </c>
      <c r="E90" s="734">
        <v>43131</v>
      </c>
      <c r="F90" s="663">
        <v>8370.4</v>
      </c>
      <c r="G90" s="663">
        <v>1255.56</v>
      </c>
      <c r="H90" s="663"/>
      <c r="I90" s="663">
        <f t="shared" si="0"/>
        <v>7114.84</v>
      </c>
      <c r="J90" s="728">
        <v>721.5</v>
      </c>
      <c r="K90" s="728">
        <v>234.49</v>
      </c>
      <c r="L90" s="728">
        <v>487.01</v>
      </c>
    </row>
    <row r="91" spans="1:12" s="335" customFormat="1" ht="12" x14ac:dyDescent="0.2">
      <c r="A91" s="626" t="s">
        <v>354</v>
      </c>
      <c r="B91" s="626" t="s">
        <v>382</v>
      </c>
      <c r="C91" s="733">
        <v>43009</v>
      </c>
      <c r="D91" s="734">
        <v>43037</v>
      </c>
      <c r="E91" s="734">
        <v>43128</v>
      </c>
      <c r="F91" s="663">
        <v>4672.97</v>
      </c>
      <c r="G91" s="663">
        <v>500.67</v>
      </c>
      <c r="H91" s="663"/>
      <c r="I91" s="663">
        <f t="shared" si="0"/>
        <v>4172.3</v>
      </c>
      <c r="J91" s="728">
        <v>235.76</v>
      </c>
      <c r="K91" s="728">
        <v>76.62</v>
      </c>
      <c r="L91" s="728">
        <v>159.13999999999999</v>
      </c>
    </row>
    <row r="92" spans="1:12" s="335" customFormat="1" ht="12" x14ac:dyDescent="0.2">
      <c r="A92" s="626" t="s">
        <v>355</v>
      </c>
      <c r="B92" s="626" t="s">
        <v>383</v>
      </c>
      <c r="C92" s="733">
        <v>43009</v>
      </c>
      <c r="D92" s="734">
        <v>43039</v>
      </c>
      <c r="E92" s="734">
        <v>43133</v>
      </c>
      <c r="F92" s="663">
        <v>11747.77</v>
      </c>
      <c r="G92" s="663">
        <v>2202.6999999999998</v>
      </c>
      <c r="H92" s="663"/>
      <c r="I92" s="663">
        <f t="shared" si="0"/>
        <v>9545.07</v>
      </c>
      <c r="J92" s="728">
        <v>1380.04</v>
      </c>
      <c r="K92" s="728">
        <v>448.51</v>
      </c>
      <c r="L92" s="728">
        <v>931.53</v>
      </c>
    </row>
    <row r="93" spans="1:12" s="335" customFormat="1" ht="12" x14ac:dyDescent="0.2">
      <c r="A93" s="626" t="s">
        <v>406</v>
      </c>
      <c r="B93" s="626" t="s">
        <v>407</v>
      </c>
      <c r="C93" s="733">
        <v>43040</v>
      </c>
      <c r="D93" s="734">
        <v>43040</v>
      </c>
      <c r="E93" s="734">
        <v>43131</v>
      </c>
      <c r="F93" s="663">
        <v>3968.33</v>
      </c>
      <c r="G93" s="663">
        <v>496.04</v>
      </c>
      <c r="H93" s="663"/>
      <c r="I93" s="663">
        <f t="shared" si="0"/>
        <v>3472.29</v>
      </c>
      <c r="J93" s="728">
        <v>259.32</v>
      </c>
      <c r="K93" s="728">
        <v>84.28</v>
      </c>
      <c r="L93" s="728">
        <v>175.04</v>
      </c>
    </row>
    <row r="94" spans="1:12" s="335" customFormat="1" ht="12" x14ac:dyDescent="0.2">
      <c r="A94" s="626" t="s">
        <v>408</v>
      </c>
      <c r="B94" s="626" t="s">
        <v>409</v>
      </c>
      <c r="C94" s="733">
        <v>43040</v>
      </c>
      <c r="D94" s="734">
        <v>43040</v>
      </c>
      <c r="E94" s="734">
        <v>43131</v>
      </c>
      <c r="F94" s="663">
        <v>12520.98</v>
      </c>
      <c r="G94" s="663">
        <v>1565.12</v>
      </c>
      <c r="H94" s="663"/>
      <c r="I94" s="663">
        <f t="shared" si="0"/>
        <v>10955.86</v>
      </c>
      <c r="J94" s="728">
        <v>818.21</v>
      </c>
      <c r="K94" s="728">
        <v>265.92</v>
      </c>
      <c r="L94" s="728">
        <v>552.29</v>
      </c>
    </row>
    <row r="95" spans="1:12" s="335" customFormat="1" ht="12" x14ac:dyDescent="0.2">
      <c r="A95" s="626" t="s">
        <v>410</v>
      </c>
      <c r="B95" s="626" t="s">
        <v>411</v>
      </c>
      <c r="C95" s="733">
        <v>43040</v>
      </c>
      <c r="D95" s="734">
        <v>43040</v>
      </c>
      <c r="E95" s="734">
        <v>43131</v>
      </c>
      <c r="F95" s="663">
        <v>3968.33</v>
      </c>
      <c r="G95" s="663">
        <v>496.04</v>
      </c>
      <c r="H95" s="663"/>
      <c r="I95" s="663">
        <f t="shared" si="0"/>
        <v>3472.29</v>
      </c>
      <c r="J95" s="728">
        <v>259.32</v>
      </c>
      <c r="K95" s="728">
        <v>84.28</v>
      </c>
      <c r="L95" s="728">
        <v>175.04</v>
      </c>
    </row>
    <row r="96" spans="1:12" s="335" customFormat="1" ht="12" x14ac:dyDescent="0.2">
      <c r="A96" s="626" t="s">
        <v>412</v>
      </c>
      <c r="B96" s="626" t="s">
        <v>413</v>
      </c>
      <c r="C96" s="733">
        <v>43040</v>
      </c>
      <c r="D96" s="734">
        <v>43040</v>
      </c>
      <c r="E96" s="734">
        <v>43131</v>
      </c>
      <c r="F96" s="663">
        <v>4736.99</v>
      </c>
      <c r="G96" s="663">
        <v>592.13</v>
      </c>
      <c r="H96" s="663"/>
      <c r="I96" s="663">
        <f t="shared" si="0"/>
        <v>4144.8599999999997</v>
      </c>
      <c r="J96" s="728">
        <v>309.54000000000002</v>
      </c>
      <c r="K96" s="728">
        <v>100.6</v>
      </c>
      <c r="L96" s="728">
        <v>208.94</v>
      </c>
    </row>
    <row r="97" spans="1:12" s="335" customFormat="1" ht="12" x14ac:dyDescent="0.2">
      <c r="A97" s="626" t="s">
        <v>414</v>
      </c>
      <c r="B97" s="626" t="s">
        <v>415</v>
      </c>
      <c r="C97" s="733">
        <v>43040</v>
      </c>
      <c r="D97" s="734">
        <v>43040</v>
      </c>
      <c r="E97" s="734">
        <v>43131</v>
      </c>
      <c r="F97" s="663">
        <v>4736.99</v>
      </c>
      <c r="G97" s="663">
        <v>592.13</v>
      </c>
      <c r="H97" s="663"/>
      <c r="I97" s="663">
        <f t="shared" si="0"/>
        <v>4144.8599999999997</v>
      </c>
      <c r="J97" s="728">
        <v>309.54000000000002</v>
      </c>
      <c r="K97" s="728">
        <v>100.6</v>
      </c>
      <c r="L97" s="728">
        <v>208.94</v>
      </c>
    </row>
    <row r="98" spans="1:12" s="335" customFormat="1" ht="12" x14ac:dyDescent="0.2">
      <c r="A98" s="626" t="s">
        <v>416</v>
      </c>
      <c r="B98" s="626" t="s">
        <v>417</v>
      </c>
      <c r="C98" s="733">
        <v>43040</v>
      </c>
      <c r="D98" s="734">
        <v>43042</v>
      </c>
      <c r="E98" s="734">
        <v>43162</v>
      </c>
      <c r="F98" s="663">
        <v>5506.4</v>
      </c>
      <c r="G98" s="663">
        <v>1032.46</v>
      </c>
      <c r="H98" s="663"/>
      <c r="I98" s="663">
        <f t="shared" si="0"/>
        <v>4473.9399999999996</v>
      </c>
      <c r="J98" s="728">
        <v>646.86</v>
      </c>
      <c r="K98" s="728">
        <v>210.23</v>
      </c>
      <c r="L98" s="728">
        <v>436.63</v>
      </c>
    </row>
    <row r="99" spans="1:12" s="335" customFormat="1" ht="12" x14ac:dyDescent="0.2">
      <c r="A99" s="626" t="s">
        <v>418</v>
      </c>
      <c r="B99" s="626" t="s">
        <v>419</v>
      </c>
      <c r="C99" s="733">
        <v>43040</v>
      </c>
      <c r="D99" s="734">
        <v>43045</v>
      </c>
      <c r="E99" s="734">
        <v>43135</v>
      </c>
      <c r="F99" s="663">
        <v>4008.98</v>
      </c>
      <c r="G99" s="663">
        <v>501.12</v>
      </c>
      <c r="H99" s="663"/>
      <c r="I99" s="663">
        <f t="shared" si="0"/>
        <v>3507.86</v>
      </c>
      <c r="J99" s="728">
        <v>261.97000000000003</v>
      </c>
      <c r="K99" s="728">
        <v>85.14</v>
      </c>
      <c r="L99" s="728">
        <v>176.83</v>
      </c>
    </row>
    <row r="100" spans="1:12" s="335" customFormat="1" ht="12" x14ac:dyDescent="0.2">
      <c r="A100" s="626" t="s">
        <v>420</v>
      </c>
      <c r="B100" s="626" t="s">
        <v>421</v>
      </c>
      <c r="C100" s="733">
        <v>43040</v>
      </c>
      <c r="D100" s="734">
        <v>43045</v>
      </c>
      <c r="E100" s="734">
        <v>43135</v>
      </c>
      <c r="F100" s="663">
        <v>4736.99</v>
      </c>
      <c r="G100" s="663">
        <v>592.13</v>
      </c>
      <c r="H100" s="663"/>
      <c r="I100" s="663">
        <f t="shared" si="0"/>
        <v>4144.8599999999997</v>
      </c>
      <c r="J100" s="728">
        <v>309.54000000000002</v>
      </c>
      <c r="K100" s="728">
        <v>100.6</v>
      </c>
      <c r="L100" s="728">
        <v>208.94</v>
      </c>
    </row>
    <row r="101" spans="1:12" s="335" customFormat="1" ht="12" x14ac:dyDescent="0.2">
      <c r="A101" s="626" t="s">
        <v>422</v>
      </c>
      <c r="B101" s="626" t="s">
        <v>423</v>
      </c>
      <c r="C101" s="733">
        <v>43040</v>
      </c>
      <c r="D101" s="734">
        <v>43047</v>
      </c>
      <c r="E101" s="734">
        <v>43109</v>
      </c>
      <c r="F101" s="663">
        <v>11399.53</v>
      </c>
      <c r="G101" s="663">
        <v>2137.41</v>
      </c>
      <c r="H101" s="663"/>
      <c r="I101" s="663">
        <f t="shared" si="0"/>
        <v>9262.1200000000008</v>
      </c>
      <c r="J101" s="728">
        <v>1339.14</v>
      </c>
      <c r="K101" s="728">
        <v>435.22</v>
      </c>
      <c r="L101" s="728">
        <v>903.92</v>
      </c>
    </row>
    <row r="102" spans="1:12" s="335" customFormat="1" ht="12" x14ac:dyDescent="0.2">
      <c r="A102" s="626" t="s">
        <v>424</v>
      </c>
      <c r="B102" s="626" t="s">
        <v>425</v>
      </c>
      <c r="C102" s="733">
        <v>43040</v>
      </c>
      <c r="D102" s="734">
        <v>43048</v>
      </c>
      <c r="E102" s="734">
        <v>43138</v>
      </c>
      <c r="F102" s="663">
        <v>6830.4699999999993</v>
      </c>
      <c r="G102" s="663">
        <v>853.81</v>
      </c>
      <c r="H102" s="663"/>
      <c r="I102" s="663">
        <f t="shared" si="0"/>
        <v>5976.66</v>
      </c>
      <c r="J102" s="728">
        <v>446.34</v>
      </c>
      <c r="K102" s="728">
        <v>145.06</v>
      </c>
      <c r="L102" s="728">
        <v>301.27999999999997</v>
      </c>
    </row>
    <row r="103" spans="1:12" s="335" customFormat="1" ht="12" x14ac:dyDescent="0.2">
      <c r="A103" s="626" t="s">
        <v>426</v>
      </c>
      <c r="B103" s="626" t="s">
        <v>427</v>
      </c>
      <c r="C103" s="733">
        <v>43040</v>
      </c>
      <c r="D103" s="734">
        <v>43049</v>
      </c>
      <c r="E103" s="734">
        <v>43138</v>
      </c>
      <c r="F103" s="663">
        <v>3864.01</v>
      </c>
      <c r="G103" s="663">
        <v>483.01</v>
      </c>
      <c r="H103" s="663"/>
      <c r="I103" s="663">
        <f t="shared" si="0"/>
        <v>3381</v>
      </c>
      <c r="J103" s="728">
        <v>252.5</v>
      </c>
      <c r="K103" s="728">
        <v>82.06</v>
      </c>
      <c r="L103" s="728">
        <v>170.44</v>
      </c>
    </row>
    <row r="104" spans="1:12" s="335" customFormat="1" ht="12" x14ac:dyDescent="0.2">
      <c r="A104" s="626" t="s">
        <v>428</v>
      </c>
      <c r="B104" s="626" t="s">
        <v>429</v>
      </c>
      <c r="C104" s="733">
        <v>43040</v>
      </c>
      <c r="D104" s="734">
        <v>43059</v>
      </c>
      <c r="E104" s="734">
        <v>43149</v>
      </c>
      <c r="F104" s="663">
        <v>4591.24</v>
      </c>
      <c r="G104" s="663">
        <v>573.91</v>
      </c>
      <c r="H104" s="663"/>
      <c r="I104" s="663">
        <f t="shared" si="0"/>
        <v>4017.33</v>
      </c>
      <c r="J104" s="728">
        <v>300.02</v>
      </c>
      <c r="K104" s="728">
        <v>97.51</v>
      </c>
      <c r="L104" s="728">
        <v>202.51</v>
      </c>
    </row>
    <row r="105" spans="1:12" s="335" customFormat="1" ht="12" x14ac:dyDescent="0.2">
      <c r="A105" s="626" t="s">
        <v>430</v>
      </c>
      <c r="B105" s="626" t="s">
        <v>431</v>
      </c>
      <c r="C105" s="733">
        <v>43040</v>
      </c>
      <c r="D105" s="734">
        <v>43052</v>
      </c>
      <c r="E105" s="734">
        <v>43138</v>
      </c>
      <c r="F105" s="663">
        <v>4736.99</v>
      </c>
      <c r="G105" s="663">
        <v>592.13</v>
      </c>
      <c r="H105" s="663"/>
      <c r="I105" s="663">
        <f t="shared" si="0"/>
        <v>4144.8599999999997</v>
      </c>
      <c r="J105" s="728">
        <v>309.54000000000002</v>
      </c>
      <c r="K105" s="728">
        <v>100.6</v>
      </c>
      <c r="L105" s="728">
        <v>208.94</v>
      </c>
    </row>
    <row r="106" spans="1:12" s="335" customFormat="1" ht="12" x14ac:dyDescent="0.2">
      <c r="A106" s="626" t="s">
        <v>432</v>
      </c>
      <c r="B106" s="626" t="s">
        <v>433</v>
      </c>
      <c r="C106" s="733">
        <v>43040</v>
      </c>
      <c r="D106" s="734">
        <v>43052</v>
      </c>
      <c r="E106" s="734">
        <v>43138</v>
      </c>
      <c r="F106" s="663">
        <v>3968.33</v>
      </c>
      <c r="G106" s="663">
        <v>496.04</v>
      </c>
      <c r="H106" s="663"/>
      <c r="I106" s="663">
        <f t="shared" si="0"/>
        <v>3472.29</v>
      </c>
      <c r="J106" s="728">
        <v>259.32</v>
      </c>
      <c r="K106" s="728">
        <v>84.28</v>
      </c>
      <c r="L106" s="728">
        <v>175.04</v>
      </c>
    </row>
    <row r="107" spans="1:12" s="335" customFormat="1" ht="12" x14ac:dyDescent="0.2">
      <c r="A107" s="626" t="s">
        <v>434</v>
      </c>
      <c r="B107" s="626" t="s">
        <v>435</v>
      </c>
      <c r="C107" s="733">
        <v>43040</v>
      </c>
      <c r="D107" s="734">
        <v>43060</v>
      </c>
      <c r="E107" s="734">
        <v>43150</v>
      </c>
      <c r="F107" s="663">
        <v>4051.95</v>
      </c>
      <c r="G107" s="663">
        <v>506.5</v>
      </c>
      <c r="H107" s="663"/>
      <c r="I107" s="663">
        <f t="shared" si="0"/>
        <v>3545.45</v>
      </c>
      <c r="J107" s="728">
        <v>264.77999999999997</v>
      </c>
      <c r="K107" s="728">
        <v>86.05</v>
      </c>
      <c r="L107" s="728">
        <v>178.73</v>
      </c>
    </row>
    <row r="108" spans="1:12" s="335" customFormat="1" ht="12" x14ac:dyDescent="0.2">
      <c r="A108" s="626" t="s">
        <v>436</v>
      </c>
      <c r="B108" s="626" t="s">
        <v>437</v>
      </c>
      <c r="C108" s="733">
        <v>43040</v>
      </c>
      <c r="D108" s="734">
        <v>43060</v>
      </c>
      <c r="E108" s="734">
        <v>43150</v>
      </c>
      <c r="F108" s="663">
        <v>4736.99</v>
      </c>
      <c r="G108" s="663">
        <v>592.13</v>
      </c>
      <c r="H108" s="663"/>
      <c r="I108" s="663">
        <f t="shared" si="0"/>
        <v>4144.8599999999997</v>
      </c>
      <c r="J108" s="728">
        <v>309.54000000000002</v>
      </c>
      <c r="K108" s="728">
        <v>100.6</v>
      </c>
      <c r="L108" s="728">
        <v>208.94</v>
      </c>
    </row>
    <row r="109" spans="1:12" s="335" customFormat="1" ht="12" x14ac:dyDescent="0.2">
      <c r="A109" s="626" t="s">
        <v>438</v>
      </c>
      <c r="B109" s="626" t="s">
        <v>439</v>
      </c>
      <c r="C109" s="733">
        <v>43040</v>
      </c>
      <c r="D109" s="734">
        <v>43061</v>
      </c>
      <c r="E109" s="734">
        <v>43151</v>
      </c>
      <c r="F109" s="663">
        <v>6912.94</v>
      </c>
      <c r="G109" s="663">
        <v>1296.18</v>
      </c>
      <c r="H109" s="663"/>
      <c r="I109" s="663">
        <f t="shared" si="0"/>
        <v>5616.7599999999993</v>
      </c>
      <c r="J109" s="728">
        <v>812.09</v>
      </c>
      <c r="K109" s="728">
        <v>263.93</v>
      </c>
      <c r="L109" s="728">
        <v>548.16</v>
      </c>
    </row>
    <row r="110" spans="1:12" s="335" customFormat="1" ht="12" x14ac:dyDescent="0.2">
      <c r="A110" s="626" t="s">
        <v>440</v>
      </c>
      <c r="B110" s="626" t="s">
        <v>441</v>
      </c>
      <c r="C110" s="733">
        <v>43040</v>
      </c>
      <c r="D110" s="734">
        <v>43062</v>
      </c>
      <c r="E110" s="734">
        <v>43153</v>
      </c>
      <c r="F110" s="663">
        <v>6830.47</v>
      </c>
      <c r="G110" s="663">
        <v>853.81</v>
      </c>
      <c r="H110" s="663"/>
      <c r="I110" s="663">
        <f t="shared" si="0"/>
        <v>5976.66</v>
      </c>
      <c r="J110" s="728">
        <v>446.34</v>
      </c>
      <c r="K110" s="728">
        <v>145.06</v>
      </c>
      <c r="L110" s="728">
        <v>301.27999999999997</v>
      </c>
    </row>
    <row r="111" spans="1:12" s="335" customFormat="1" ht="12" x14ac:dyDescent="0.2">
      <c r="A111" s="626" t="s">
        <v>442</v>
      </c>
      <c r="B111" s="626" t="s">
        <v>443</v>
      </c>
      <c r="C111" s="733">
        <v>43040</v>
      </c>
      <c r="D111" s="734">
        <v>43063</v>
      </c>
      <c r="E111" s="734">
        <v>43153</v>
      </c>
      <c r="F111" s="663">
        <v>3864.01</v>
      </c>
      <c r="G111" s="663">
        <v>483.01</v>
      </c>
      <c r="H111" s="663"/>
      <c r="I111" s="663">
        <f t="shared" si="0"/>
        <v>3381</v>
      </c>
      <c r="J111" s="728">
        <v>252.5</v>
      </c>
      <c r="K111" s="728">
        <v>82.06</v>
      </c>
      <c r="L111" s="728">
        <v>170.44</v>
      </c>
    </row>
    <row r="112" spans="1:12" s="335" customFormat="1" ht="12" x14ac:dyDescent="0.2">
      <c r="A112" s="626" t="s">
        <v>444</v>
      </c>
      <c r="B112" s="626" t="s">
        <v>445</v>
      </c>
      <c r="C112" s="733">
        <v>43040</v>
      </c>
      <c r="D112" s="734">
        <v>43068</v>
      </c>
      <c r="E112" s="734">
        <v>43189</v>
      </c>
      <c r="F112" s="663">
        <v>4191.2</v>
      </c>
      <c r="G112" s="663">
        <v>785.85</v>
      </c>
      <c r="H112" s="663"/>
      <c r="I112" s="663">
        <f t="shared" si="0"/>
        <v>3405.35</v>
      </c>
      <c r="J112" s="728">
        <v>492.36</v>
      </c>
      <c r="K112" s="728">
        <v>160.02000000000001</v>
      </c>
      <c r="L112" s="728">
        <v>332.34</v>
      </c>
    </row>
    <row r="113" spans="1:12" s="335" customFormat="1" ht="12" x14ac:dyDescent="0.2">
      <c r="A113" s="626" t="s">
        <v>446</v>
      </c>
      <c r="B113" s="626" t="s">
        <v>447</v>
      </c>
      <c r="C113" s="733">
        <v>43040</v>
      </c>
      <c r="D113" s="734">
        <v>43054</v>
      </c>
      <c r="E113" s="734">
        <v>43174</v>
      </c>
      <c r="F113" s="663">
        <v>4000</v>
      </c>
      <c r="G113" s="663">
        <v>750</v>
      </c>
      <c r="H113" s="663"/>
      <c r="I113" s="663">
        <f t="shared" si="0"/>
        <v>3250</v>
      </c>
      <c r="J113" s="728">
        <v>469.89</v>
      </c>
      <c r="K113" s="728">
        <v>152.71</v>
      </c>
      <c r="L113" s="728">
        <v>317.18</v>
      </c>
    </row>
    <row r="114" spans="1:12" s="335" customFormat="1" ht="12" x14ac:dyDescent="0.2">
      <c r="A114" s="626" t="s">
        <v>448</v>
      </c>
      <c r="B114" s="626" t="s">
        <v>449</v>
      </c>
      <c r="C114" s="733">
        <v>43040</v>
      </c>
      <c r="D114" s="734">
        <v>43053</v>
      </c>
      <c r="E114" s="734">
        <v>43144</v>
      </c>
      <c r="F114" s="663">
        <v>4736.99</v>
      </c>
      <c r="G114" s="663">
        <v>592.13</v>
      </c>
      <c r="H114" s="663"/>
      <c r="I114" s="663">
        <f t="shared" si="0"/>
        <v>4144.8599999999997</v>
      </c>
      <c r="J114" s="728">
        <v>309.54000000000002</v>
      </c>
      <c r="K114" s="728">
        <v>100.6</v>
      </c>
      <c r="L114" s="728">
        <v>208.94</v>
      </c>
    </row>
    <row r="115" spans="1:12" s="335" customFormat="1" ht="12" x14ac:dyDescent="0.2">
      <c r="A115" s="626" t="s">
        <v>464</v>
      </c>
      <c r="B115" s="626" t="s">
        <v>465</v>
      </c>
      <c r="C115" s="733">
        <v>43070</v>
      </c>
      <c r="D115" s="734">
        <v>43072</v>
      </c>
      <c r="E115" s="734">
        <v>43163</v>
      </c>
      <c r="F115" s="663">
        <v>7041.42</v>
      </c>
      <c r="G115" s="663">
        <v>880.17</v>
      </c>
      <c r="H115" s="663"/>
      <c r="I115" s="663">
        <v>6161.25</v>
      </c>
      <c r="J115" s="728">
        <v>460.13</v>
      </c>
      <c r="K115" s="728">
        <v>149.54</v>
      </c>
      <c r="L115" s="728">
        <v>310.58999999999997</v>
      </c>
    </row>
    <row r="116" spans="1:12" s="335" customFormat="1" ht="12" x14ac:dyDescent="0.2">
      <c r="A116" s="626" t="s">
        <v>466</v>
      </c>
      <c r="B116" s="626" t="s">
        <v>467</v>
      </c>
      <c r="C116" s="733">
        <v>43070</v>
      </c>
      <c r="D116" s="734">
        <v>43082</v>
      </c>
      <c r="E116" s="734">
        <v>43173</v>
      </c>
      <c r="F116" s="663">
        <v>6692.76</v>
      </c>
      <c r="G116" s="663">
        <v>717.08</v>
      </c>
      <c r="H116" s="663"/>
      <c r="I116" s="663">
        <v>5975.68</v>
      </c>
      <c r="J116" s="728">
        <v>337.67</v>
      </c>
      <c r="K116" s="728">
        <v>109.74</v>
      </c>
      <c r="L116" s="728">
        <v>227.93</v>
      </c>
    </row>
    <row r="117" spans="1:12" s="335" customFormat="1" ht="12" x14ac:dyDescent="0.2">
      <c r="A117" s="626" t="s">
        <v>468</v>
      </c>
      <c r="B117" s="626" t="s">
        <v>469</v>
      </c>
      <c r="C117" s="733">
        <v>43070</v>
      </c>
      <c r="D117" s="734">
        <v>43082</v>
      </c>
      <c r="E117" s="734">
        <v>43173</v>
      </c>
      <c r="F117" s="663">
        <v>6957.05</v>
      </c>
      <c r="G117" s="663">
        <v>869.64</v>
      </c>
      <c r="H117" s="663"/>
      <c r="I117" s="663">
        <v>6087.41</v>
      </c>
      <c r="J117" s="728">
        <v>454.62</v>
      </c>
      <c r="K117" s="728">
        <v>147.75</v>
      </c>
      <c r="L117" s="728">
        <v>306.87</v>
      </c>
    </row>
    <row r="118" spans="1:12" s="335" customFormat="1" ht="12" x14ac:dyDescent="0.2">
      <c r="A118" s="626" t="s">
        <v>470</v>
      </c>
      <c r="B118" s="626" t="s">
        <v>471</v>
      </c>
      <c r="C118" s="733">
        <v>43070</v>
      </c>
      <c r="D118" s="734">
        <v>43082</v>
      </c>
      <c r="E118" s="734">
        <v>43173</v>
      </c>
      <c r="F118" s="663">
        <v>5059.18</v>
      </c>
      <c r="G118" s="663">
        <v>632.4</v>
      </c>
      <c r="H118" s="663"/>
      <c r="I118" s="663">
        <v>4426.7800000000007</v>
      </c>
      <c r="J118" s="728">
        <v>330.61</v>
      </c>
      <c r="K118" s="728">
        <v>107.45</v>
      </c>
      <c r="L118" s="728">
        <v>223.16</v>
      </c>
    </row>
    <row r="119" spans="1:12" s="335" customFormat="1" ht="12" x14ac:dyDescent="0.2">
      <c r="A119" s="626" t="s">
        <v>472</v>
      </c>
      <c r="B119" s="626" t="s">
        <v>473</v>
      </c>
      <c r="C119" s="733">
        <v>43070</v>
      </c>
      <c r="D119" s="734">
        <v>43082</v>
      </c>
      <c r="E119" s="734">
        <v>43173</v>
      </c>
      <c r="F119" s="663">
        <v>12735.78</v>
      </c>
      <c r="G119" s="663">
        <v>1591.97</v>
      </c>
      <c r="H119" s="663"/>
      <c r="I119" s="663">
        <v>11143.810000000001</v>
      </c>
      <c r="J119" s="728">
        <v>832.24</v>
      </c>
      <c r="K119" s="728">
        <v>270.48</v>
      </c>
      <c r="L119" s="728">
        <v>561.76</v>
      </c>
    </row>
    <row r="120" spans="1:12" s="335" customFormat="1" ht="12" x14ac:dyDescent="0.2">
      <c r="A120" s="626" t="s">
        <v>474</v>
      </c>
      <c r="B120" s="626" t="s">
        <v>475</v>
      </c>
      <c r="C120" s="733">
        <v>43070</v>
      </c>
      <c r="D120" s="734">
        <v>43082</v>
      </c>
      <c r="E120" s="734">
        <v>43173</v>
      </c>
      <c r="F120" s="663">
        <v>4353.42</v>
      </c>
      <c r="G120" s="663">
        <v>544.16999999999996</v>
      </c>
      <c r="H120" s="663"/>
      <c r="I120" s="663">
        <v>3809.25</v>
      </c>
      <c r="J120" s="728">
        <v>284.49</v>
      </c>
      <c r="K120" s="728">
        <v>92.46</v>
      </c>
      <c r="L120" s="728">
        <v>192.03</v>
      </c>
    </row>
    <row r="121" spans="1:12" s="335" customFormat="1" ht="12" x14ac:dyDescent="0.2">
      <c r="A121" s="626" t="s">
        <v>476</v>
      </c>
      <c r="B121" s="626" t="s">
        <v>477</v>
      </c>
      <c r="C121" s="733">
        <v>43070</v>
      </c>
      <c r="D121" s="734">
        <v>43083</v>
      </c>
      <c r="E121" s="734">
        <v>43173</v>
      </c>
      <c r="F121" s="663">
        <v>4541.37</v>
      </c>
      <c r="G121" s="663">
        <v>567.66999999999996</v>
      </c>
      <c r="H121" s="663"/>
      <c r="I121" s="663">
        <v>3973.7</v>
      </c>
      <c r="J121" s="728">
        <v>296.77</v>
      </c>
      <c r="K121" s="728">
        <v>96.45</v>
      </c>
      <c r="L121" s="728">
        <v>200.32</v>
      </c>
    </row>
    <row r="122" spans="1:12" s="335" customFormat="1" ht="12" x14ac:dyDescent="0.2">
      <c r="A122" s="626" t="s">
        <v>478</v>
      </c>
      <c r="B122" s="626" t="s">
        <v>479</v>
      </c>
      <c r="C122" s="733">
        <v>43070</v>
      </c>
      <c r="D122" s="734">
        <v>43080</v>
      </c>
      <c r="E122" s="734">
        <v>43200</v>
      </c>
      <c r="F122" s="663">
        <v>14648</v>
      </c>
      <c r="G122" s="663">
        <v>1841.26</v>
      </c>
      <c r="H122" s="663"/>
      <c r="I122" s="663">
        <v>12806.74</v>
      </c>
      <c r="J122" s="728">
        <v>965.75</v>
      </c>
      <c r="K122" s="728">
        <v>313.87</v>
      </c>
      <c r="L122" s="728">
        <v>651.88</v>
      </c>
    </row>
    <row r="123" spans="1:12" s="335" customFormat="1" ht="12" x14ac:dyDescent="0.2">
      <c r="A123" s="626" t="s">
        <v>480</v>
      </c>
      <c r="B123" s="626" t="s">
        <v>481</v>
      </c>
      <c r="C123" s="733">
        <v>43070</v>
      </c>
      <c r="D123" s="734">
        <v>43090</v>
      </c>
      <c r="E123" s="734">
        <v>43181</v>
      </c>
      <c r="F123" s="663">
        <v>5204.93</v>
      </c>
      <c r="G123" s="663">
        <v>650.61</v>
      </c>
      <c r="H123" s="663"/>
      <c r="I123" s="663">
        <v>4554.3200000000006</v>
      </c>
      <c r="J123" s="728">
        <v>340.12</v>
      </c>
      <c r="K123" s="728">
        <v>110.54</v>
      </c>
      <c r="L123" s="728">
        <v>229.58</v>
      </c>
    </row>
    <row r="124" spans="1:12" s="335" customFormat="1" ht="12" x14ac:dyDescent="0.2">
      <c r="A124" s="626" t="s">
        <v>482</v>
      </c>
      <c r="B124" s="626" t="s">
        <v>483</v>
      </c>
      <c r="C124" s="733">
        <v>43070</v>
      </c>
      <c r="D124" s="734">
        <v>43090</v>
      </c>
      <c r="E124" s="734">
        <v>43181</v>
      </c>
      <c r="F124" s="663">
        <v>5204.93</v>
      </c>
      <c r="G124" s="663">
        <v>650.61</v>
      </c>
      <c r="H124" s="663"/>
      <c r="I124" s="663">
        <v>4554.3200000000006</v>
      </c>
      <c r="J124" s="728">
        <v>340.12</v>
      </c>
      <c r="K124" s="728">
        <v>110.54</v>
      </c>
      <c r="L124" s="728">
        <v>229.58</v>
      </c>
    </row>
    <row r="125" spans="1:12" s="335" customFormat="1" ht="12" x14ac:dyDescent="0.2">
      <c r="A125" s="626" t="s">
        <v>484</v>
      </c>
      <c r="B125" s="626" t="s">
        <v>485</v>
      </c>
      <c r="C125" s="733">
        <v>43070</v>
      </c>
      <c r="D125" s="734">
        <v>43090</v>
      </c>
      <c r="E125" s="734">
        <v>43181</v>
      </c>
      <c r="F125" s="663">
        <v>13006.57</v>
      </c>
      <c r="G125" s="663">
        <v>1625.82</v>
      </c>
      <c r="H125" s="663"/>
      <c r="I125" s="663">
        <v>11380.75</v>
      </c>
      <c r="J125" s="728">
        <v>849.93</v>
      </c>
      <c r="K125" s="728">
        <v>276.23</v>
      </c>
      <c r="L125" s="728">
        <v>573.70000000000005</v>
      </c>
    </row>
    <row r="126" spans="1:12" s="335" customFormat="1" ht="12" x14ac:dyDescent="0.2">
      <c r="A126" s="626" t="s">
        <v>486</v>
      </c>
      <c r="B126" s="626" t="s">
        <v>487</v>
      </c>
      <c r="C126" s="733">
        <v>43070</v>
      </c>
      <c r="D126" s="734">
        <v>43090</v>
      </c>
      <c r="E126" s="734">
        <v>43254</v>
      </c>
      <c r="F126" s="663">
        <v>4499.2</v>
      </c>
      <c r="G126" s="663">
        <v>843.6</v>
      </c>
      <c r="H126" s="663"/>
      <c r="I126" s="663">
        <v>3655.6</v>
      </c>
      <c r="J126" s="728">
        <v>528.53</v>
      </c>
      <c r="K126" s="728">
        <v>171.77</v>
      </c>
      <c r="L126" s="728">
        <v>356.76</v>
      </c>
    </row>
    <row r="127" spans="1:12" s="335" customFormat="1" ht="12" x14ac:dyDescent="0.2">
      <c r="A127" s="626" t="s">
        <v>488</v>
      </c>
      <c r="B127" s="626" t="s">
        <v>489</v>
      </c>
      <c r="C127" s="733">
        <v>43070</v>
      </c>
      <c r="D127" s="734">
        <v>43090</v>
      </c>
      <c r="E127" s="734">
        <v>43254</v>
      </c>
      <c r="F127" s="663">
        <v>4408</v>
      </c>
      <c r="G127" s="663">
        <v>826.49</v>
      </c>
      <c r="H127" s="663"/>
      <c r="I127" s="663">
        <v>3581.51</v>
      </c>
      <c r="J127" s="728">
        <v>517.82000000000005</v>
      </c>
      <c r="K127" s="728">
        <v>168.29</v>
      </c>
      <c r="L127" s="728">
        <v>349.53</v>
      </c>
    </row>
    <row r="128" spans="1:12" s="335" customFormat="1" ht="12" x14ac:dyDescent="0.2">
      <c r="A128" s="626" t="s">
        <v>490</v>
      </c>
      <c r="B128" s="626" t="s">
        <v>491</v>
      </c>
      <c r="C128" s="733">
        <v>43070</v>
      </c>
      <c r="D128" s="734">
        <v>43082</v>
      </c>
      <c r="E128" s="734">
        <v>43173</v>
      </c>
      <c r="F128" s="663">
        <v>5197.26</v>
      </c>
      <c r="G128" s="663">
        <v>649.66</v>
      </c>
      <c r="H128" s="663"/>
      <c r="I128" s="663">
        <v>4547.6000000000004</v>
      </c>
      <c r="J128" s="728">
        <v>339.62</v>
      </c>
      <c r="K128" s="728">
        <v>110.38</v>
      </c>
      <c r="L128" s="728">
        <v>229.24</v>
      </c>
    </row>
    <row r="129" spans="1:12" s="335" customFormat="1" ht="12" x14ac:dyDescent="0.2">
      <c r="A129" s="626" t="s">
        <v>500</v>
      </c>
      <c r="B129" s="626" t="s">
        <v>501</v>
      </c>
      <c r="C129" s="733">
        <v>43101</v>
      </c>
      <c r="D129" s="735">
        <v>43191</v>
      </c>
      <c r="E129" s="735">
        <v>43194</v>
      </c>
      <c r="F129" s="663">
        <v>5204.93</v>
      </c>
      <c r="G129" s="663">
        <v>650.61</v>
      </c>
      <c r="H129" s="663"/>
      <c r="I129" s="663">
        <v>4554.3200000000006</v>
      </c>
      <c r="J129" s="728">
        <v>340.12</v>
      </c>
      <c r="K129" s="728">
        <v>110.54</v>
      </c>
      <c r="L129" s="728">
        <v>229.58</v>
      </c>
    </row>
    <row r="130" spans="1:12" s="335" customFormat="1" ht="12" x14ac:dyDescent="0.2">
      <c r="A130" s="626" t="s">
        <v>502</v>
      </c>
      <c r="B130" s="626" t="s">
        <v>503</v>
      </c>
      <c r="C130" s="733">
        <v>43101</v>
      </c>
      <c r="D130" s="735">
        <v>43313</v>
      </c>
      <c r="E130" s="735">
        <v>43316</v>
      </c>
      <c r="F130" s="663">
        <v>5410.4</v>
      </c>
      <c r="G130" s="663">
        <v>676.31</v>
      </c>
      <c r="H130" s="663"/>
      <c r="I130" s="663">
        <v>4734.09</v>
      </c>
      <c r="J130" s="728">
        <v>350.34</v>
      </c>
      <c r="K130" s="728">
        <v>113.86</v>
      </c>
      <c r="L130" s="728">
        <v>236.48</v>
      </c>
    </row>
    <row r="131" spans="1:12" s="335" customFormat="1" ht="12" x14ac:dyDescent="0.2">
      <c r="A131" s="626" t="s">
        <v>504</v>
      </c>
      <c r="B131" s="626" t="s">
        <v>505</v>
      </c>
      <c r="C131" s="733">
        <v>43101</v>
      </c>
      <c r="D131" s="735">
        <v>43313</v>
      </c>
      <c r="E131" s="735">
        <v>43316</v>
      </c>
      <c r="F131" s="663">
        <v>1920</v>
      </c>
      <c r="G131" s="663">
        <v>240.01</v>
      </c>
      <c r="H131" s="663"/>
      <c r="I131" s="663">
        <v>1679.99</v>
      </c>
      <c r="J131" s="728">
        <v>124.33</v>
      </c>
      <c r="K131" s="728">
        <v>40.409999999999997</v>
      </c>
      <c r="L131" s="728">
        <v>83.92</v>
      </c>
    </row>
    <row r="132" spans="1:12" s="335" customFormat="1" ht="12" x14ac:dyDescent="0.2">
      <c r="A132" s="626" t="s">
        <v>506</v>
      </c>
      <c r="B132" s="626" t="s">
        <v>507</v>
      </c>
      <c r="C132" s="733">
        <v>43101</v>
      </c>
      <c r="D132" s="735">
        <v>43313</v>
      </c>
      <c r="E132" s="735">
        <v>43316</v>
      </c>
      <c r="F132" s="663">
        <v>1659.2</v>
      </c>
      <c r="G132" s="663">
        <v>207.4</v>
      </c>
      <c r="H132" s="663"/>
      <c r="I132" s="663">
        <v>1451.8</v>
      </c>
      <c r="J132" s="728">
        <v>107.44</v>
      </c>
      <c r="K132" s="728">
        <v>34.92</v>
      </c>
      <c r="L132" s="728">
        <v>72.52</v>
      </c>
    </row>
    <row r="133" spans="1:12" s="335" customFormat="1" ht="12" x14ac:dyDescent="0.2">
      <c r="A133" s="626" t="s">
        <v>508</v>
      </c>
      <c r="B133" s="626" t="s">
        <v>509</v>
      </c>
      <c r="C133" s="733">
        <v>43101</v>
      </c>
      <c r="D133" s="735">
        <v>43313</v>
      </c>
      <c r="E133" s="735">
        <v>43316</v>
      </c>
      <c r="F133" s="663">
        <v>1920</v>
      </c>
      <c r="G133" s="663">
        <v>240.01</v>
      </c>
      <c r="H133" s="663"/>
      <c r="I133" s="663">
        <v>1679.99</v>
      </c>
      <c r="J133" s="728">
        <v>124.33</v>
      </c>
      <c r="K133" s="728">
        <v>40.409999999999997</v>
      </c>
      <c r="L133" s="728">
        <v>83.92</v>
      </c>
    </row>
    <row r="134" spans="1:12" s="335" customFormat="1" ht="12" x14ac:dyDescent="0.2">
      <c r="A134" s="626" t="s">
        <v>510</v>
      </c>
      <c r="B134" s="626" t="s">
        <v>511</v>
      </c>
      <c r="C134" s="733">
        <v>43101</v>
      </c>
      <c r="D134" s="735">
        <v>43313</v>
      </c>
      <c r="E134" s="735">
        <v>43316</v>
      </c>
      <c r="F134" s="663">
        <v>1495.2</v>
      </c>
      <c r="G134" s="663">
        <v>186.9</v>
      </c>
      <c r="H134" s="663"/>
      <c r="I134" s="663">
        <v>1308.3</v>
      </c>
      <c r="J134" s="728">
        <v>96.82</v>
      </c>
      <c r="K134" s="728">
        <v>31.47</v>
      </c>
      <c r="L134" s="728">
        <v>65.349999999999994</v>
      </c>
    </row>
    <row r="135" spans="1:12" s="335" customFormat="1" ht="12" x14ac:dyDescent="0.2">
      <c r="A135" s="626" t="s">
        <v>512</v>
      </c>
      <c r="B135" s="626" t="s">
        <v>513</v>
      </c>
      <c r="C135" s="733">
        <v>43101</v>
      </c>
      <c r="D135" s="735">
        <v>43313</v>
      </c>
      <c r="E135" s="735">
        <v>43316</v>
      </c>
      <c r="F135" s="663">
        <v>1920</v>
      </c>
      <c r="G135" s="663">
        <v>240.01</v>
      </c>
      <c r="H135" s="663"/>
      <c r="I135" s="663">
        <v>1679.99</v>
      </c>
      <c r="J135" s="728">
        <v>124.33</v>
      </c>
      <c r="K135" s="728">
        <v>40.409999999999997</v>
      </c>
      <c r="L135" s="728">
        <v>83.92</v>
      </c>
    </row>
    <row r="136" spans="1:12" s="335" customFormat="1" ht="12" x14ac:dyDescent="0.2">
      <c r="A136" s="626" t="s">
        <v>514</v>
      </c>
      <c r="B136" s="626" t="s">
        <v>515</v>
      </c>
      <c r="C136" s="733">
        <v>43101</v>
      </c>
      <c r="D136" s="735">
        <v>43313</v>
      </c>
      <c r="E136" s="735">
        <v>43438</v>
      </c>
      <c r="F136" s="663">
        <v>2108</v>
      </c>
      <c r="G136" s="663">
        <v>263.51</v>
      </c>
      <c r="H136" s="663"/>
      <c r="I136" s="663">
        <v>1844.49</v>
      </c>
      <c r="J136" s="728">
        <v>136.5</v>
      </c>
      <c r="K136" s="728">
        <v>44.36</v>
      </c>
      <c r="L136" s="728">
        <v>92.14</v>
      </c>
    </row>
    <row r="137" spans="1:12" s="335" customFormat="1" ht="12" x14ac:dyDescent="0.2">
      <c r="A137" s="626" t="s">
        <v>516</v>
      </c>
      <c r="B137" s="626" t="s">
        <v>517</v>
      </c>
      <c r="C137" s="733">
        <v>43101</v>
      </c>
      <c r="D137" s="735">
        <v>43405</v>
      </c>
      <c r="E137" s="735">
        <v>43438</v>
      </c>
      <c r="F137" s="663">
        <v>4353.42</v>
      </c>
      <c r="G137" s="663">
        <v>544.16999999999996</v>
      </c>
      <c r="H137" s="663"/>
      <c r="I137" s="663">
        <v>3809.25</v>
      </c>
      <c r="J137" s="728">
        <v>284.49</v>
      </c>
      <c r="K137" s="728">
        <v>92.46</v>
      </c>
      <c r="L137" s="728">
        <v>192.03</v>
      </c>
    </row>
    <row r="138" spans="1:12" s="335" customFormat="1" ht="12" x14ac:dyDescent="0.2">
      <c r="A138" s="626" t="s">
        <v>518</v>
      </c>
      <c r="B138" s="626" t="s">
        <v>519</v>
      </c>
      <c r="C138" s="733">
        <v>43101</v>
      </c>
      <c r="D138" s="735">
        <v>43405</v>
      </c>
      <c r="E138" s="735">
        <v>43438</v>
      </c>
      <c r="F138" s="663">
        <v>4353.42</v>
      </c>
      <c r="G138" s="663">
        <v>544.16999999999996</v>
      </c>
      <c r="H138" s="663"/>
      <c r="I138" s="663">
        <v>3809.25</v>
      </c>
      <c r="J138" s="728">
        <v>284.49</v>
      </c>
      <c r="K138" s="728">
        <v>92.46</v>
      </c>
      <c r="L138" s="728">
        <v>192.03</v>
      </c>
    </row>
    <row r="139" spans="1:12" s="335" customFormat="1" ht="12" x14ac:dyDescent="0.2">
      <c r="A139" s="626" t="s">
        <v>520</v>
      </c>
      <c r="B139" s="626" t="s">
        <v>521</v>
      </c>
      <c r="C139" s="733">
        <v>43101</v>
      </c>
      <c r="D139" s="735">
        <v>43313</v>
      </c>
      <c r="E139" s="735">
        <v>43347</v>
      </c>
      <c r="F139" s="663">
        <v>12918.46</v>
      </c>
      <c r="G139" s="663">
        <v>1614.81</v>
      </c>
      <c r="H139" s="663"/>
      <c r="I139" s="663">
        <v>11303.65</v>
      </c>
      <c r="J139" s="728">
        <v>844.18</v>
      </c>
      <c r="K139" s="728">
        <v>274.36</v>
      </c>
      <c r="L139" s="728">
        <v>569.82000000000005</v>
      </c>
    </row>
    <row r="140" spans="1:12" s="335" customFormat="1" ht="12" x14ac:dyDescent="0.2">
      <c r="A140" s="626" t="s">
        <v>522</v>
      </c>
      <c r="B140" s="626" t="s">
        <v>523</v>
      </c>
      <c r="C140" s="733">
        <v>43101</v>
      </c>
      <c r="D140" s="736" t="s">
        <v>630</v>
      </c>
      <c r="E140" s="736" t="s">
        <v>643</v>
      </c>
      <c r="F140" s="663">
        <v>5204.93</v>
      </c>
      <c r="G140" s="663">
        <v>650.61</v>
      </c>
      <c r="H140" s="663"/>
      <c r="I140" s="663">
        <v>4554.3200000000006</v>
      </c>
      <c r="J140" s="728">
        <v>340.12</v>
      </c>
      <c r="K140" s="728">
        <v>110.54</v>
      </c>
      <c r="L140" s="728">
        <v>229.58</v>
      </c>
    </row>
    <row r="141" spans="1:12" s="335" customFormat="1" ht="12" x14ac:dyDescent="0.2">
      <c r="A141" s="626" t="s">
        <v>524</v>
      </c>
      <c r="B141" s="626" t="s">
        <v>525</v>
      </c>
      <c r="C141" s="733">
        <v>43101</v>
      </c>
      <c r="D141" s="736" t="s">
        <v>630</v>
      </c>
      <c r="E141" s="735">
        <v>43136</v>
      </c>
      <c r="F141" s="663">
        <v>5204.93</v>
      </c>
      <c r="G141" s="663">
        <v>650.61</v>
      </c>
      <c r="H141" s="663"/>
      <c r="I141" s="663">
        <v>4554.3200000000006</v>
      </c>
      <c r="J141" s="728">
        <v>340.12</v>
      </c>
      <c r="K141" s="728">
        <v>110.54</v>
      </c>
      <c r="L141" s="728">
        <v>229.58</v>
      </c>
    </row>
    <row r="142" spans="1:12" s="335" customFormat="1" ht="12" x14ac:dyDescent="0.2">
      <c r="A142" s="626" t="s">
        <v>526</v>
      </c>
      <c r="B142" s="626" t="s">
        <v>527</v>
      </c>
      <c r="C142" s="733">
        <v>43101</v>
      </c>
      <c r="D142" s="736" t="s">
        <v>630</v>
      </c>
      <c r="E142" s="736" t="s">
        <v>644</v>
      </c>
      <c r="F142" s="663">
        <v>6400</v>
      </c>
      <c r="G142" s="663">
        <v>1200</v>
      </c>
      <c r="H142" s="663"/>
      <c r="I142" s="663">
        <v>5200</v>
      </c>
      <c r="J142" s="728">
        <v>751.82</v>
      </c>
      <c r="K142" s="728">
        <v>244.34</v>
      </c>
      <c r="L142" s="728">
        <v>507.48</v>
      </c>
    </row>
    <row r="143" spans="1:12" s="335" customFormat="1" ht="12" x14ac:dyDescent="0.2">
      <c r="A143" s="626" t="s">
        <v>528</v>
      </c>
      <c r="B143" s="626" t="s">
        <v>529</v>
      </c>
      <c r="C143" s="733">
        <v>43101</v>
      </c>
      <c r="D143" s="736" t="s">
        <v>631</v>
      </c>
      <c r="E143" s="735">
        <v>43136</v>
      </c>
      <c r="F143" s="663">
        <v>5204.93</v>
      </c>
      <c r="G143" s="663">
        <v>650.61</v>
      </c>
      <c r="H143" s="663"/>
      <c r="I143" s="663">
        <v>4554.3200000000006</v>
      </c>
      <c r="J143" s="728">
        <v>340.12</v>
      </c>
      <c r="K143" s="728">
        <v>110.54</v>
      </c>
      <c r="L143" s="728">
        <v>229.58</v>
      </c>
    </row>
    <row r="144" spans="1:12" s="335" customFormat="1" ht="12" x14ac:dyDescent="0.2">
      <c r="A144" s="626" t="s">
        <v>530</v>
      </c>
      <c r="B144" s="626" t="s">
        <v>531</v>
      </c>
      <c r="C144" s="733">
        <v>43101</v>
      </c>
      <c r="D144" s="736" t="s">
        <v>632</v>
      </c>
      <c r="E144" s="735">
        <v>43256</v>
      </c>
      <c r="F144" s="663">
        <v>7133.48</v>
      </c>
      <c r="G144" s="663">
        <v>891.69</v>
      </c>
      <c r="H144" s="663"/>
      <c r="I144" s="663">
        <v>6241.7899999999991</v>
      </c>
      <c r="J144" s="728">
        <v>466.15</v>
      </c>
      <c r="K144" s="728">
        <v>151.5</v>
      </c>
      <c r="L144" s="728">
        <v>314.64999999999998</v>
      </c>
    </row>
    <row r="145" spans="1:12" s="335" customFormat="1" ht="12" x14ac:dyDescent="0.2">
      <c r="A145" s="626" t="s">
        <v>532</v>
      </c>
      <c r="B145" s="626" t="s">
        <v>533</v>
      </c>
      <c r="C145" s="733">
        <v>43101</v>
      </c>
      <c r="D145" s="736" t="s">
        <v>633</v>
      </c>
      <c r="E145" s="735">
        <v>43105</v>
      </c>
      <c r="F145" s="663">
        <v>6692</v>
      </c>
      <c r="G145" s="663">
        <v>717</v>
      </c>
      <c r="H145" s="663"/>
      <c r="I145" s="663">
        <v>5975</v>
      </c>
      <c r="J145" s="728">
        <v>337.54</v>
      </c>
      <c r="K145" s="728">
        <v>109.7</v>
      </c>
      <c r="L145" s="728">
        <v>227.84</v>
      </c>
    </row>
    <row r="146" spans="1:12" s="335" customFormat="1" ht="12" x14ac:dyDescent="0.2">
      <c r="A146" s="626" t="s">
        <v>534</v>
      </c>
      <c r="B146" s="626" t="s">
        <v>535</v>
      </c>
      <c r="C146" s="733">
        <v>43101</v>
      </c>
      <c r="D146" s="736" t="s">
        <v>634</v>
      </c>
      <c r="E146" s="736" t="s">
        <v>645</v>
      </c>
      <c r="F146" s="663">
        <v>7000.76</v>
      </c>
      <c r="G146" s="663">
        <v>875.09</v>
      </c>
      <c r="H146" s="663"/>
      <c r="I146" s="663">
        <v>6125.67</v>
      </c>
      <c r="J146" s="728">
        <v>457.47</v>
      </c>
      <c r="K146" s="728">
        <v>148.68</v>
      </c>
      <c r="L146" s="728">
        <v>308.79000000000002</v>
      </c>
    </row>
    <row r="147" spans="1:12" s="335" customFormat="1" ht="12" x14ac:dyDescent="0.2">
      <c r="A147" s="626" t="s">
        <v>536</v>
      </c>
      <c r="B147" s="626" t="s">
        <v>537</v>
      </c>
      <c r="C147" s="733">
        <v>43132</v>
      </c>
      <c r="D147" s="735">
        <v>43102</v>
      </c>
      <c r="E147" s="735">
        <v>43164</v>
      </c>
      <c r="F147" s="663">
        <v>5205</v>
      </c>
      <c r="G147" s="663">
        <v>651</v>
      </c>
      <c r="H147" s="663"/>
      <c r="I147" s="663">
        <v>4554</v>
      </c>
      <c r="J147" s="728">
        <v>340.12</v>
      </c>
      <c r="K147" s="728">
        <v>110.54</v>
      </c>
      <c r="L147" s="728">
        <v>229.58</v>
      </c>
    </row>
    <row r="148" spans="1:12" s="335" customFormat="1" ht="12" x14ac:dyDescent="0.2">
      <c r="A148" s="626" t="s">
        <v>538</v>
      </c>
      <c r="B148" s="626" t="s">
        <v>539</v>
      </c>
      <c r="C148" s="733">
        <v>43132</v>
      </c>
      <c r="D148" s="735">
        <v>43283</v>
      </c>
      <c r="E148" s="735">
        <v>43348</v>
      </c>
      <c r="F148" s="663">
        <v>4541</v>
      </c>
      <c r="G148" s="663">
        <v>568</v>
      </c>
      <c r="H148" s="663"/>
      <c r="I148" s="663">
        <v>3973</v>
      </c>
      <c r="J148" s="728">
        <v>296.77</v>
      </c>
      <c r="K148" s="728">
        <v>96.45</v>
      </c>
      <c r="L148" s="728">
        <v>200.32</v>
      </c>
    </row>
    <row r="149" spans="1:12" s="335" customFormat="1" ht="12" x14ac:dyDescent="0.2">
      <c r="A149" s="626" t="s">
        <v>540</v>
      </c>
      <c r="B149" s="626" t="s">
        <v>541</v>
      </c>
      <c r="C149" s="733">
        <v>43132</v>
      </c>
      <c r="D149" s="735">
        <v>43283</v>
      </c>
      <c r="E149" s="736" t="s">
        <v>646</v>
      </c>
      <c r="F149" s="663">
        <v>7133</v>
      </c>
      <c r="G149" s="663">
        <v>892</v>
      </c>
      <c r="H149" s="663"/>
      <c r="I149" s="663">
        <v>6241</v>
      </c>
      <c r="J149" s="728">
        <v>466.15</v>
      </c>
      <c r="K149" s="728">
        <v>151.5</v>
      </c>
      <c r="L149" s="728">
        <v>314.64999999999998</v>
      </c>
    </row>
    <row r="150" spans="1:12" s="335" customFormat="1" ht="12" x14ac:dyDescent="0.2">
      <c r="A150" s="626" t="s">
        <v>542</v>
      </c>
      <c r="B150" s="626" t="s">
        <v>543</v>
      </c>
      <c r="C150" s="733">
        <v>43132</v>
      </c>
      <c r="D150" s="735">
        <v>43345</v>
      </c>
      <c r="E150" s="736" t="s">
        <v>647</v>
      </c>
      <c r="F150" s="663">
        <v>2956</v>
      </c>
      <c r="G150" s="663">
        <v>554.26</v>
      </c>
      <c r="H150" s="663"/>
      <c r="I150" s="663">
        <v>2401.7399999999998</v>
      </c>
      <c r="J150" s="728">
        <v>347.26</v>
      </c>
      <c r="K150" s="728">
        <v>112.86</v>
      </c>
      <c r="L150" s="728">
        <v>234.4</v>
      </c>
    </row>
    <row r="151" spans="1:12" s="335" customFormat="1" ht="12" x14ac:dyDescent="0.2">
      <c r="A151" s="626" t="s">
        <v>544</v>
      </c>
      <c r="B151" s="626" t="s">
        <v>545</v>
      </c>
      <c r="C151" s="733">
        <v>43132</v>
      </c>
      <c r="D151" s="735">
        <v>43345</v>
      </c>
      <c r="E151" s="736" t="s">
        <v>647</v>
      </c>
      <c r="F151" s="663">
        <v>3332</v>
      </c>
      <c r="G151" s="663">
        <v>625</v>
      </c>
      <c r="H151" s="663"/>
      <c r="I151" s="663">
        <v>2707</v>
      </c>
      <c r="J151" s="728">
        <v>391.42</v>
      </c>
      <c r="K151" s="728">
        <v>127.21</v>
      </c>
      <c r="L151" s="728">
        <v>264.20999999999998</v>
      </c>
    </row>
    <row r="152" spans="1:12" s="335" customFormat="1" ht="12" x14ac:dyDescent="0.2">
      <c r="A152" s="626" t="s">
        <v>546</v>
      </c>
      <c r="B152" s="626" t="s">
        <v>547</v>
      </c>
      <c r="C152" s="733">
        <v>43132</v>
      </c>
      <c r="D152" s="735">
        <v>43436</v>
      </c>
      <c r="E152" s="735">
        <v>43409</v>
      </c>
      <c r="F152" s="663">
        <v>3520</v>
      </c>
      <c r="G152" s="663">
        <v>352</v>
      </c>
      <c r="H152" s="663"/>
      <c r="I152" s="663">
        <v>3168</v>
      </c>
      <c r="J152" s="728">
        <v>155.19999999999999</v>
      </c>
      <c r="K152" s="728">
        <v>50.44</v>
      </c>
      <c r="L152" s="728">
        <v>104.76</v>
      </c>
    </row>
    <row r="153" spans="1:12" s="335" customFormat="1" ht="12" x14ac:dyDescent="0.2">
      <c r="A153" s="626" t="s">
        <v>548</v>
      </c>
      <c r="B153" s="626" t="s">
        <v>549</v>
      </c>
      <c r="C153" s="733">
        <v>43132</v>
      </c>
      <c r="D153" s="735">
        <v>43436</v>
      </c>
      <c r="E153" s="735">
        <v>43409</v>
      </c>
      <c r="F153" s="663">
        <v>2054</v>
      </c>
      <c r="G153" s="663">
        <v>205</v>
      </c>
      <c r="H153" s="663"/>
      <c r="I153" s="663">
        <v>1849</v>
      </c>
      <c r="J153" s="728">
        <v>90.58</v>
      </c>
      <c r="K153" s="728">
        <v>29.44</v>
      </c>
      <c r="L153" s="728">
        <v>61.14</v>
      </c>
    </row>
    <row r="154" spans="1:12" s="335" customFormat="1" ht="12" x14ac:dyDescent="0.2">
      <c r="A154" s="626" t="s">
        <v>550</v>
      </c>
      <c r="B154" s="626" t="s">
        <v>551</v>
      </c>
      <c r="C154" s="733">
        <v>43132</v>
      </c>
      <c r="D154" s="735">
        <v>43436</v>
      </c>
      <c r="E154" s="736" t="s">
        <v>648</v>
      </c>
      <c r="F154" s="663">
        <v>9939.61</v>
      </c>
      <c r="G154" s="663">
        <v>1242.45</v>
      </c>
      <c r="H154" s="663"/>
      <c r="I154" s="663">
        <v>8697.16</v>
      </c>
      <c r="J154" s="728">
        <v>649.51</v>
      </c>
      <c r="K154" s="728">
        <v>211.09</v>
      </c>
      <c r="L154" s="728">
        <v>438.42</v>
      </c>
    </row>
    <row r="155" spans="1:12" s="335" customFormat="1" ht="12" x14ac:dyDescent="0.2">
      <c r="A155" s="626" t="s">
        <v>552</v>
      </c>
      <c r="B155" s="626" t="s">
        <v>553</v>
      </c>
      <c r="C155" s="733">
        <v>43132</v>
      </c>
      <c r="D155" s="735">
        <v>43436</v>
      </c>
      <c r="E155" s="735">
        <v>43409</v>
      </c>
      <c r="F155" s="663">
        <v>1532.8</v>
      </c>
      <c r="G155" s="663">
        <v>153.28</v>
      </c>
      <c r="H155" s="663"/>
      <c r="I155" s="663">
        <v>1379.52</v>
      </c>
      <c r="J155" s="728">
        <v>67.58</v>
      </c>
      <c r="K155" s="728">
        <v>21.96</v>
      </c>
      <c r="L155" s="728">
        <v>45.62</v>
      </c>
    </row>
    <row r="156" spans="1:12" s="335" customFormat="1" ht="12" x14ac:dyDescent="0.2">
      <c r="A156" s="626" t="s">
        <v>554</v>
      </c>
      <c r="B156" s="626" t="s">
        <v>555</v>
      </c>
      <c r="C156" s="733">
        <v>43132</v>
      </c>
      <c r="D156" s="736" t="s">
        <v>635</v>
      </c>
      <c r="E156" s="736" t="s">
        <v>649</v>
      </c>
      <c r="F156" s="663">
        <v>4516</v>
      </c>
      <c r="G156" s="663">
        <v>847</v>
      </c>
      <c r="H156" s="663"/>
      <c r="I156" s="663">
        <v>3669</v>
      </c>
      <c r="J156" s="728">
        <v>530.51</v>
      </c>
      <c r="K156" s="728">
        <v>172.42</v>
      </c>
      <c r="L156" s="728">
        <v>358.09</v>
      </c>
    </row>
    <row r="157" spans="1:12" s="335" customFormat="1" ht="12" x14ac:dyDescent="0.2">
      <c r="A157" s="626" t="s">
        <v>556</v>
      </c>
      <c r="B157" s="626" t="s">
        <v>557</v>
      </c>
      <c r="C157" s="733">
        <v>43132</v>
      </c>
      <c r="D157" s="736" t="s">
        <v>635</v>
      </c>
      <c r="E157" s="736" t="s">
        <v>647</v>
      </c>
      <c r="F157" s="663">
        <v>3940</v>
      </c>
      <c r="G157" s="663">
        <v>739</v>
      </c>
      <c r="H157" s="663"/>
      <c r="I157" s="663">
        <v>3201</v>
      </c>
      <c r="J157" s="728">
        <v>462.84</v>
      </c>
      <c r="K157" s="728">
        <v>150.41999999999999</v>
      </c>
      <c r="L157" s="728">
        <v>312.42</v>
      </c>
    </row>
    <row r="158" spans="1:12" s="335" customFormat="1" ht="12" x14ac:dyDescent="0.2">
      <c r="A158" s="626" t="s">
        <v>558</v>
      </c>
      <c r="B158" s="626" t="s">
        <v>559</v>
      </c>
      <c r="C158" s="733">
        <v>43132</v>
      </c>
      <c r="D158" s="736" t="s">
        <v>635</v>
      </c>
      <c r="E158" s="736" t="s">
        <v>647</v>
      </c>
      <c r="F158" s="663">
        <v>3944</v>
      </c>
      <c r="G158" s="663">
        <v>739.5</v>
      </c>
      <c r="H158" s="663"/>
      <c r="I158" s="663">
        <v>3204.5</v>
      </c>
      <c r="J158" s="728">
        <v>463.31</v>
      </c>
      <c r="K158" s="728">
        <v>150.58000000000001</v>
      </c>
      <c r="L158" s="728">
        <v>312.73</v>
      </c>
    </row>
    <row r="159" spans="1:12" s="335" customFormat="1" ht="12" x14ac:dyDescent="0.2">
      <c r="A159" s="626" t="s">
        <v>560</v>
      </c>
      <c r="B159" s="626" t="s">
        <v>561</v>
      </c>
      <c r="C159" s="733">
        <v>43132</v>
      </c>
      <c r="D159" s="736" t="s">
        <v>635</v>
      </c>
      <c r="E159" s="736" t="s">
        <v>650</v>
      </c>
      <c r="F159" s="663">
        <v>3921</v>
      </c>
      <c r="G159" s="663">
        <v>490</v>
      </c>
      <c r="H159" s="663"/>
      <c r="I159" s="663">
        <v>3431</v>
      </c>
      <c r="J159" s="728">
        <v>256.22000000000003</v>
      </c>
      <c r="K159" s="728">
        <v>83.27</v>
      </c>
      <c r="L159" s="728">
        <v>172.95</v>
      </c>
    </row>
    <row r="160" spans="1:12" s="335" customFormat="1" ht="12" x14ac:dyDescent="0.2">
      <c r="A160" s="626" t="s">
        <v>562</v>
      </c>
      <c r="B160" s="626" t="s">
        <v>563</v>
      </c>
      <c r="C160" s="733">
        <v>43132</v>
      </c>
      <c r="D160" s="736" t="s">
        <v>635</v>
      </c>
      <c r="E160" s="736" t="s">
        <v>651</v>
      </c>
      <c r="F160" s="663">
        <v>4541</v>
      </c>
      <c r="G160" s="663">
        <v>568</v>
      </c>
      <c r="H160" s="663"/>
      <c r="I160" s="663">
        <v>3973</v>
      </c>
      <c r="J160" s="728">
        <v>296.74</v>
      </c>
      <c r="K160" s="728">
        <v>96.44</v>
      </c>
      <c r="L160" s="728">
        <v>200.3</v>
      </c>
    </row>
    <row r="161" spans="1:12" s="335" customFormat="1" ht="12" x14ac:dyDescent="0.2">
      <c r="A161" s="626" t="s">
        <v>564</v>
      </c>
      <c r="B161" s="626" t="s">
        <v>565</v>
      </c>
      <c r="C161" s="733">
        <v>43132</v>
      </c>
      <c r="D161" s="736" t="s">
        <v>636</v>
      </c>
      <c r="E161" s="736" t="s">
        <v>647</v>
      </c>
      <c r="F161" s="663">
        <v>3436</v>
      </c>
      <c r="G161" s="663">
        <v>644</v>
      </c>
      <c r="H161" s="663"/>
      <c r="I161" s="663">
        <v>2792</v>
      </c>
      <c r="J161" s="728">
        <v>403.63</v>
      </c>
      <c r="K161" s="728">
        <v>131.18</v>
      </c>
      <c r="L161" s="728">
        <v>272.45</v>
      </c>
    </row>
    <row r="162" spans="1:12" s="335" customFormat="1" ht="12" x14ac:dyDescent="0.2">
      <c r="A162" s="626" t="s">
        <v>566</v>
      </c>
      <c r="B162" s="626" t="s">
        <v>567</v>
      </c>
      <c r="C162" s="733">
        <v>43132</v>
      </c>
      <c r="D162" s="736" t="s">
        <v>636</v>
      </c>
      <c r="E162" s="735">
        <v>43106</v>
      </c>
      <c r="F162" s="663">
        <v>5929</v>
      </c>
      <c r="G162" s="663">
        <v>1112</v>
      </c>
      <c r="H162" s="663"/>
      <c r="I162" s="663">
        <v>4817</v>
      </c>
      <c r="J162" s="728">
        <v>696.55</v>
      </c>
      <c r="K162" s="728">
        <v>226.38</v>
      </c>
      <c r="L162" s="728">
        <v>470.17</v>
      </c>
    </row>
    <row r="163" spans="1:12" s="335" customFormat="1" ht="12" x14ac:dyDescent="0.2">
      <c r="A163" s="626" t="s">
        <v>568</v>
      </c>
      <c r="B163" s="626" t="s">
        <v>569</v>
      </c>
      <c r="C163" s="733">
        <v>43132</v>
      </c>
      <c r="D163" s="736" t="s">
        <v>637</v>
      </c>
      <c r="E163" s="736" t="s">
        <v>646</v>
      </c>
      <c r="F163" s="663">
        <v>1920</v>
      </c>
      <c r="G163" s="663">
        <v>192</v>
      </c>
      <c r="H163" s="663"/>
      <c r="I163" s="663">
        <v>1728</v>
      </c>
      <c r="J163" s="728">
        <v>84.65</v>
      </c>
      <c r="K163" s="728">
        <v>27.51</v>
      </c>
      <c r="L163" s="728">
        <v>57.14</v>
      </c>
    </row>
    <row r="164" spans="1:12" s="335" customFormat="1" ht="12" x14ac:dyDescent="0.2">
      <c r="A164" s="626" t="s">
        <v>570</v>
      </c>
      <c r="B164" s="626" t="s">
        <v>571</v>
      </c>
      <c r="C164" s="733">
        <v>43132</v>
      </c>
      <c r="D164" s="736" t="s">
        <v>637</v>
      </c>
      <c r="E164" s="736" t="s">
        <v>646</v>
      </c>
      <c r="F164" s="663">
        <v>5440</v>
      </c>
      <c r="G164" s="663">
        <v>544</v>
      </c>
      <c r="H164" s="663"/>
      <c r="I164" s="663">
        <v>4896</v>
      </c>
      <c r="J164" s="728">
        <v>239.85</v>
      </c>
      <c r="K164" s="728">
        <v>77.95</v>
      </c>
      <c r="L164" s="728">
        <v>161.9</v>
      </c>
    </row>
    <row r="165" spans="1:12" s="335" customFormat="1" ht="12" x14ac:dyDescent="0.2">
      <c r="A165" s="626" t="s">
        <v>572</v>
      </c>
      <c r="B165" s="626" t="s">
        <v>573</v>
      </c>
      <c r="C165" s="733">
        <v>43132</v>
      </c>
      <c r="D165" s="736" t="s">
        <v>637</v>
      </c>
      <c r="E165" s="736" t="s">
        <v>646</v>
      </c>
      <c r="F165" s="663">
        <v>1760</v>
      </c>
      <c r="G165" s="663">
        <v>176</v>
      </c>
      <c r="H165" s="663"/>
      <c r="I165" s="663">
        <v>1584</v>
      </c>
      <c r="J165" s="728">
        <v>77.599999999999994</v>
      </c>
      <c r="K165" s="728">
        <v>25.22</v>
      </c>
      <c r="L165" s="728">
        <v>52.38</v>
      </c>
    </row>
    <row r="166" spans="1:12" s="335" customFormat="1" ht="12" x14ac:dyDescent="0.2">
      <c r="A166" s="626" t="s">
        <v>574</v>
      </c>
      <c r="B166" s="626" t="s">
        <v>575</v>
      </c>
      <c r="C166" s="733">
        <v>43132</v>
      </c>
      <c r="D166" s="736" t="s">
        <v>637</v>
      </c>
      <c r="E166" s="736" t="s">
        <v>646</v>
      </c>
      <c r="F166" s="663">
        <v>1920</v>
      </c>
      <c r="G166" s="663">
        <v>192</v>
      </c>
      <c r="H166" s="663"/>
      <c r="I166" s="663">
        <v>1728</v>
      </c>
      <c r="J166" s="728">
        <v>84.65</v>
      </c>
      <c r="K166" s="728">
        <v>27.51</v>
      </c>
      <c r="L166" s="728">
        <v>57.14</v>
      </c>
    </row>
    <row r="167" spans="1:12" s="335" customFormat="1" ht="12" x14ac:dyDescent="0.2">
      <c r="A167" s="626" t="s">
        <v>576</v>
      </c>
      <c r="B167" s="626" t="s">
        <v>577</v>
      </c>
      <c r="C167" s="733">
        <v>43132</v>
      </c>
      <c r="D167" s="736" t="s">
        <v>637</v>
      </c>
      <c r="E167" s="736" t="s">
        <v>646</v>
      </c>
      <c r="F167" s="663">
        <v>1920</v>
      </c>
      <c r="G167" s="663">
        <v>192</v>
      </c>
      <c r="H167" s="663"/>
      <c r="I167" s="663">
        <v>1728</v>
      </c>
      <c r="J167" s="728">
        <v>84.65</v>
      </c>
      <c r="K167" s="728">
        <v>27.51</v>
      </c>
      <c r="L167" s="728">
        <v>57.14</v>
      </c>
    </row>
    <row r="168" spans="1:12" s="335" customFormat="1" ht="12" x14ac:dyDescent="0.2">
      <c r="A168" s="626" t="s">
        <v>578</v>
      </c>
      <c r="B168" s="626" t="s">
        <v>579</v>
      </c>
      <c r="C168" s="733">
        <v>43132</v>
      </c>
      <c r="D168" s="736" t="s">
        <v>637</v>
      </c>
      <c r="E168" s="736" t="s">
        <v>646</v>
      </c>
      <c r="F168" s="663">
        <v>1600</v>
      </c>
      <c r="G168" s="663">
        <v>160</v>
      </c>
      <c r="H168" s="663"/>
      <c r="I168" s="663">
        <v>1440</v>
      </c>
      <c r="J168" s="728">
        <v>70.55</v>
      </c>
      <c r="K168" s="728">
        <v>22.93</v>
      </c>
      <c r="L168" s="728">
        <v>47.62</v>
      </c>
    </row>
    <row r="169" spans="1:12" s="335" customFormat="1" ht="12" x14ac:dyDescent="0.2">
      <c r="A169" s="626" t="s">
        <v>580</v>
      </c>
      <c r="B169" s="626" t="s">
        <v>581</v>
      </c>
      <c r="C169" s="733">
        <v>43132</v>
      </c>
      <c r="D169" s="736" t="s">
        <v>637</v>
      </c>
      <c r="E169" s="736" t="s">
        <v>646</v>
      </c>
      <c r="F169" s="663">
        <v>1968</v>
      </c>
      <c r="G169" s="663">
        <v>197</v>
      </c>
      <c r="H169" s="663"/>
      <c r="I169" s="663">
        <v>1771</v>
      </c>
      <c r="J169" s="728">
        <v>86.77</v>
      </c>
      <c r="K169" s="728">
        <v>28.2</v>
      </c>
      <c r="L169" s="728">
        <v>58.57</v>
      </c>
    </row>
    <row r="170" spans="1:12" s="335" customFormat="1" ht="12" x14ac:dyDescent="0.2">
      <c r="A170" s="626" t="s">
        <v>582</v>
      </c>
      <c r="B170" s="626" t="s">
        <v>583</v>
      </c>
      <c r="C170" s="733">
        <v>43132</v>
      </c>
      <c r="D170" s="736" t="s">
        <v>637</v>
      </c>
      <c r="E170" s="736" t="s">
        <v>646</v>
      </c>
      <c r="F170" s="663">
        <v>1920</v>
      </c>
      <c r="G170" s="663">
        <v>240</v>
      </c>
      <c r="H170" s="663"/>
      <c r="I170" s="663">
        <v>1680</v>
      </c>
      <c r="J170" s="728">
        <v>124.33</v>
      </c>
      <c r="K170" s="728">
        <v>40.409999999999997</v>
      </c>
      <c r="L170" s="728">
        <v>83.92</v>
      </c>
    </row>
    <row r="171" spans="1:12" s="335" customFormat="1" ht="12" x14ac:dyDescent="0.2">
      <c r="A171" s="626" t="s">
        <v>584</v>
      </c>
      <c r="B171" s="626" t="s">
        <v>585</v>
      </c>
      <c r="C171" s="733">
        <v>43132</v>
      </c>
      <c r="D171" s="736" t="s">
        <v>637</v>
      </c>
      <c r="E171" s="736" t="s">
        <v>646</v>
      </c>
      <c r="F171" s="663">
        <v>2240</v>
      </c>
      <c r="G171" s="663">
        <v>280</v>
      </c>
      <c r="H171" s="663"/>
      <c r="I171" s="663">
        <v>1960</v>
      </c>
      <c r="J171" s="728">
        <v>145.05000000000001</v>
      </c>
      <c r="K171" s="728">
        <v>47.14</v>
      </c>
      <c r="L171" s="728">
        <v>97.91</v>
      </c>
    </row>
    <row r="172" spans="1:12" s="335" customFormat="1" ht="12" x14ac:dyDescent="0.2">
      <c r="A172" s="626" t="s">
        <v>586</v>
      </c>
      <c r="B172" s="626" t="s">
        <v>587</v>
      </c>
      <c r="C172" s="733">
        <v>43132</v>
      </c>
      <c r="D172" s="736" t="s">
        <v>637</v>
      </c>
      <c r="E172" s="736" t="s">
        <v>646</v>
      </c>
      <c r="F172" s="663">
        <v>5234</v>
      </c>
      <c r="G172" s="663">
        <v>654</v>
      </c>
      <c r="H172" s="663"/>
      <c r="I172" s="663">
        <v>4580</v>
      </c>
      <c r="J172" s="728">
        <v>338.91</v>
      </c>
      <c r="K172" s="728">
        <v>110.15</v>
      </c>
      <c r="L172" s="728">
        <v>228.76</v>
      </c>
    </row>
    <row r="173" spans="1:12" s="335" customFormat="1" ht="12" x14ac:dyDescent="0.2">
      <c r="A173" s="626" t="s">
        <v>588</v>
      </c>
      <c r="B173" s="626" t="s">
        <v>589</v>
      </c>
      <c r="C173" s="733">
        <v>43132</v>
      </c>
      <c r="D173" s="736" t="s">
        <v>637</v>
      </c>
      <c r="E173" s="736" t="s">
        <v>646</v>
      </c>
      <c r="F173" s="663">
        <v>1920</v>
      </c>
      <c r="G173" s="663">
        <v>240</v>
      </c>
      <c r="H173" s="663"/>
      <c r="I173" s="663">
        <v>1680</v>
      </c>
      <c r="J173" s="728">
        <v>124.33</v>
      </c>
      <c r="K173" s="728">
        <v>40.409999999999997</v>
      </c>
      <c r="L173" s="728">
        <v>83.92</v>
      </c>
    </row>
    <row r="174" spans="1:12" s="335" customFormat="1" ht="12" x14ac:dyDescent="0.2">
      <c r="A174" s="626" t="s">
        <v>590</v>
      </c>
      <c r="B174" s="626" t="s">
        <v>591</v>
      </c>
      <c r="C174" s="733">
        <v>43132</v>
      </c>
      <c r="D174" s="736" t="s">
        <v>637</v>
      </c>
      <c r="E174" s="736" t="s">
        <v>646</v>
      </c>
      <c r="F174" s="663">
        <v>1920</v>
      </c>
      <c r="G174" s="663">
        <v>240</v>
      </c>
      <c r="H174" s="663"/>
      <c r="I174" s="663">
        <v>1680</v>
      </c>
      <c r="J174" s="728">
        <v>124.33</v>
      </c>
      <c r="K174" s="728">
        <v>40.409999999999997</v>
      </c>
      <c r="L174" s="728">
        <v>83.92</v>
      </c>
    </row>
    <row r="175" spans="1:12" s="335" customFormat="1" ht="12" x14ac:dyDescent="0.2">
      <c r="A175" s="626" t="s">
        <v>592</v>
      </c>
      <c r="B175" s="626" t="s">
        <v>593</v>
      </c>
      <c r="C175" s="733">
        <v>43132</v>
      </c>
      <c r="D175" s="736" t="s">
        <v>637</v>
      </c>
      <c r="E175" s="736" t="s">
        <v>652</v>
      </c>
      <c r="F175" s="663">
        <v>2142</v>
      </c>
      <c r="G175" s="663">
        <v>214</v>
      </c>
      <c r="H175" s="663"/>
      <c r="I175" s="663">
        <v>1928</v>
      </c>
      <c r="J175" s="728">
        <v>94.44</v>
      </c>
      <c r="K175" s="728">
        <v>30.69</v>
      </c>
      <c r="L175" s="728">
        <v>63.75</v>
      </c>
    </row>
    <row r="176" spans="1:12" s="335" customFormat="1" ht="12" x14ac:dyDescent="0.2">
      <c r="A176" s="626" t="s">
        <v>594</v>
      </c>
      <c r="B176" s="626" t="s">
        <v>595</v>
      </c>
      <c r="C176" s="733">
        <v>43132</v>
      </c>
      <c r="D176" s="736" t="s">
        <v>637</v>
      </c>
      <c r="E176" s="736" t="s">
        <v>652</v>
      </c>
      <c r="F176" s="663">
        <v>1920</v>
      </c>
      <c r="G176" s="663">
        <v>192</v>
      </c>
      <c r="H176" s="663"/>
      <c r="I176" s="663">
        <v>1728</v>
      </c>
      <c r="J176" s="728">
        <v>84.65</v>
      </c>
      <c r="K176" s="728">
        <v>27.51</v>
      </c>
      <c r="L176" s="728">
        <v>57.14</v>
      </c>
    </row>
    <row r="177" spans="1:12" s="335" customFormat="1" ht="12" x14ac:dyDescent="0.2">
      <c r="A177" s="626" t="s">
        <v>596</v>
      </c>
      <c r="B177" s="626" t="s">
        <v>597</v>
      </c>
      <c r="C177" s="733">
        <v>43132</v>
      </c>
      <c r="D177" s="736" t="s">
        <v>637</v>
      </c>
      <c r="E177" s="736" t="s">
        <v>652</v>
      </c>
      <c r="F177" s="663">
        <v>2869</v>
      </c>
      <c r="G177" s="663">
        <v>287</v>
      </c>
      <c r="H177" s="663"/>
      <c r="I177" s="663">
        <v>2582</v>
      </c>
      <c r="J177" s="728">
        <v>126.5</v>
      </c>
      <c r="K177" s="728">
        <v>41.11</v>
      </c>
      <c r="L177" s="728">
        <v>85.39</v>
      </c>
    </row>
    <row r="178" spans="1:12" s="335" customFormat="1" ht="12" x14ac:dyDescent="0.2">
      <c r="A178" s="626" t="s">
        <v>598</v>
      </c>
      <c r="B178" s="626" t="s">
        <v>599</v>
      </c>
      <c r="C178" s="733">
        <v>43132</v>
      </c>
      <c r="D178" s="736" t="s">
        <v>637</v>
      </c>
      <c r="E178" s="736" t="s">
        <v>652</v>
      </c>
      <c r="F178" s="663">
        <v>2181</v>
      </c>
      <c r="G178" s="663">
        <v>218</v>
      </c>
      <c r="H178" s="663"/>
      <c r="I178" s="663">
        <v>1963</v>
      </c>
      <c r="J178" s="728">
        <v>96.16</v>
      </c>
      <c r="K178" s="728">
        <v>31.25</v>
      </c>
      <c r="L178" s="728">
        <v>64.91</v>
      </c>
    </row>
    <row r="179" spans="1:12" s="335" customFormat="1" ht="12" x14ac:dyDescent="0.2">
      <c r="A179" s="626" t="s">
        <v>600</v>
      </c>
      <c r="B179" s="626" t="s">
        <v>601</v>
      </c>
      <c r="C179" s="733">
        <v>43132</v>
      </c>
      <c r="D179" s="736" t="s">
        <v>637</v>
      </c>
      <c r="E179" s="736" t="s">
        <v>652</v>
      </c>
      <c r="F179" s="663">
        <v>1920</v>
      </c>
      <c r="G179" s="663">
        <v>240</v>
      </c>
      <c r="H179" s="663"/>
      <c r="I179" s="663">
        <v>1680</v>
      </c>
      <c r="J179" s="728">
        <v>124.33</v>
      </c>
      <c r="K179" s="728">
        <v>40.409999999999997</v>
      </c>
      <c r="L179" s="728">
        <v>83.92</v>
      </c>
    </row>
    <row r="180" spans="1:12" s="335" customFormat="1" ht="12" x14ac:dyDescent="0.2">
      <c r="A180" s="626" t="s">
        <v>602</v>
      </c>
      <c r="B180" s="626" t="s">
        <v>603</v>
      </c>
      <c r="C180" s="733">
        <v>43132</v>
      </c>
      <c r="D180" s="736" t="s">
        <v>637</v>
      </c>
      <c r="E180" s="736" t="s">
        <v>644</v>
      </c>
      <c r="F180" s="663">
        <v>1920</v>
      </c>
      <c r="G180" s="663">
        <v>240</v>
      </c>
      <c r="H180" s="663"/>
      <c r="I180" s="663">
        <v>1680</v>
      </c>
      <c r="J180" s="728">
        <v>124.33</v>
      </c>
      <c r="K180" s="728">
        <v>40.409999999999997</v>
      </c>
      <c r="L180" s="728">
        <v>83.92</v>
      </c>
    </row>
    <row r="181" spans="1:12" s="335" customFormat="1" ht="12" x14ac:dyDescent="0.2">
      <c r="A181" s="626" t="s">
        <v>604</v>
      </c>
      <c r="B181" s="626" t="s">
        <v>605</v>
      </c>
      <c r="C181" s="733">
        <v>43132</v>
      </c>
      <c r="D181" s="736" t="s">
        <v>637</v>
      </c>
      <c r="E181" s="736" t="s">
        <v>652</v>
      </c>
      <c r="F181" s="663">
        <v>1920</v>
      </c>
      <c r="G181" s="663">
        <v>192</v>
      </c>
      <c r="H181" s="663"/>
      <c r="I181" s="663">
        <v>1728</v>
      </c>
      <c r="J181" s="728">
        <v>84.65</v>
      </c>
      <c r="K181" s="728">
        <v>27.51</v>
      </c>
      <c r="L181" s="728">
        <v>57.14</v>
      </c>
    </row>
    <row r="182" spans="1:12" s="335" customFormat="1" ht="12" x14ac:dyDescent="0.2">
      <c r="A182" s="626" t="s">
        <v>606</v>
      </c>
      <c r="B182" s="626" t="s">
        <v>607</v>
      </c>
      <c r="C182" s="733">
        <v>43132</v>
      </c>
      <c r="D182" s="736" t="s">
        <v>637</v>
      </c>
      <c r="E182" s="736" t="s">
        <v>652</v>
      </c>
      <c r="F182" s="663">
        <v>2869</v>
      </c>
      <c r="G182" s="663">
        <v>287</v>
      </c>
      <c r="H182" s="663"/>
      <c r="I182" s="663">
        <v>2582</v>
      </c>
      <c r="J182" s="728">
        <v>126.5</v>
      </c>
      <c r="K182" s="728">
        <v>41.11</v>
      </c>
      <c r="L182" s="728">
        <v>85.39</v>
      </c>
    </row>
    <row r="183" spans="1:12" s="335" customFormat="1" ht="12" x14ac:dyDescent="0.2">
      <c r="A183" s="626" t="s">
        <v>608</v>
      </c>
      <c r="B183" s="626" t="s">
        <v>609</v>
      </c>
      <c r="C183" s="733">
        <v>43132</v>
      </c>
      <c r="D183" s="736" t="s">
        <v>637</v>
      </c>
      <c r="E183" s="736" t="s">
        <v>652</v>
      </c>
      <c r="F183" s="663">
        <v>4331</v>
      </c>
      <c r="G183" s="663">
        <v>541</v>
      </c>
      <c r="H183" s="663"/>
      <c r="I183" s="663">
        <v>3790</v>
      </c>
      <c r="J183" s="728">
        <v>283.01</v>
      </c>
      <c r="K183" s="728">
        <v>91.98</v>
      </c>
      <c r="L183" s="728">
        <v>191.03</v>
      </c>
    </row>
    <row r="184" spans="1:12" s="335" customFormat="1" ht="12" x14ac:dyDescent="0.2">
      <c r="A184" s="626" t="s">
        <v>610</v>
      </c>
      <c r="B184" s="626" t="s">
        <v>611</v>
      </c>
      <c r="C184" s="733">
        <v>43132</v>
      </c>
      <c r="D184" s="736" t="s">
        <v>637</v>
      </c>
      <c r="E184" s="736" t="s">
        <v>652</v>
      </c>
      <c r="F184" s="663">
        <v>5213</v>
      </c>
      <c r="G184" s="663">
        <v>652</v>
      </c>
      <c r="H184" s="663"/>
      <c r="I184" s="663">
        <v>4561</v>
      </c>
      <c r="J184" s="728">
        <v>340.65</v>
      </c>
      <c r="K184" s="728">
        <v>110.71</v>
      </c>
      <c r="L184" s="728">
        <v>229.94</v>
      </c>
    </row>
    <row r="185" spans="1:12" s="335" customFormat="1" ht="12" x14ac:dyDescent="0.2">
      <c r="A185" s="626" t="s">
        <v>612</v>
      </c>
      <c r="B185" s="626" t="s">
        <v>613</v>
      </c>
      <c r="C185" s="733">
        <v>43132</v>
      </c>
      <c r="D185" s="736" t="s">
        <v>638</v>
      </c>
      <c r="E185" s="736" t="s">
        <v>653</v>
      </c>
      <c r="F185" s="663">
        <v>5197</v>
      </c>
      <c r="G185" s="663">
        <v>650</v>
      </c>
      <c r="H185" s="663"/>
      <c r="I185" s="663">
        <v>4547</v>
      </c>
      <c r="J185" s="728">
        <v>339.6</v>
      </c>
      <c r="K185" s="728">
        <v>110.37</v>
      </c>
      <c r="L185" s="728">
        <v>229.23</v>
      </c>
    </row>
    <row r="186" spans="1:12" s="335" customFormat="1" ht="12" x14ac:dyDescent="0.2">
      <c r="A186" s="626" t="s">
        <v>614</v>
      </c>
      <c r="B186" s="626" t="s">
        <v>615</v>
      </c>
      <c r="C186" s="733">
        <v>43132</v>
      </c>
      <c r="D186" s="736" t="s">
        <v>639</v>
      </c>
      <c r="E186" s="736" t="s">
        <v>651</v>
      </c>
      <c r="F186" s="663">
        <v>7090</v>
      </c>
      <c r="G186" s="663">
        <v>886</v>
      </c>
      <c r="H186" s="663"/>
      <c r="I186" s="663">
        <v>6204</v>
      </c>
      <c r="J186" s="728">
        <v>463.3</v>
      </c>
      <c r="K186" s="728">
        <v>150.57</v>
      </c>
      <c r="L186" s="728">
        <v>312.73</v>
      </c>
    </row>
    <row r="187" spans="1:12" s="335" customFormat="1" ht="12" x14ac:dyDescent="0.2">
      <c r="A187" s="626" t="s">
        <v>616</v>
      </c>
      <c r="B187" s="626" t="s">
        <v>617</v>
      </c>
      <c r="C187" s="733">
        <v>43132</v>
      </c>
      <c r="D187" s="736" t="s">
        <v>639</v>
      </c>
      <c r="E187" s="736" t="s">
        <v>651</v>
      </c>
      <c r="F187" s="663">
        <v>8699</v>
      </c>
      <c r="G187" s="663">
        <v>1087</v>
      </c>
      <c r="H187" s="663"/>
      <c r="I187" s="663">
        <v>7612</v>
      </c>
      <c r="J187" s="728">
        <v>568.44000000000005</v>
      </c>
      <c r="K187" s="728">
        <v>184.74</v>
      </c>
      <c r="L187" s="728">
        <v>383.7</v>
      </c>
    </row>
    <row r="188" spans="1:12" s="335" customFormat="1" ht="12" x14ac:dyDescent="0.2">
      <c r="A188" s="626" t="s">
        <v>618</v>
      </c>
      <c r="B188" s="626" t="s">
        <v>619</v>
      </c>
      <c r="C188" s="733">
        <v>43132</v>
      </c>
      <c r="D188" s="737" t="s">
        <v>639</v>
      </c>
      <c r="E188" s="737" t="s">
        <v>651</v>
      </c>
      <c r="F188" s="663">
        <v>4250</v>
      </c>
      <c r="G188" s="663">
        <v>531</v>
      </c>
      <c r="H188" s="663"/>
      <c r="I188" s="663">
        <v>3719</v>
      </c>
      <c r="J188" s="728">
        <v>277.72000000000003</v>
      </c>
      <c r="K188" s="728">
        <v>90.26</v>
      </c>
      <c r="L188" s="728">
        <v>187.46</v>
      </c>
    </row>
    <row r="189" spans="1:12" s="335" customFormat="1" ht="12" x14ac:dyDescent="0.2">
      <c r="A189" s="626" t="s">
        <v>620</v>
      </c>
      <c r="B189" s="626" t="s">
        <v>621</v>
      </c>
      <c r="C189" s="733">
        <v>43132</v>
      </c>
      <c r="D189" s="736" t="s">
        <v>638</v>
      </c>
      <c r="E189" s="736" t="s">
        <v>654</v>
      </c>
      <c r="F189" s="663">
        <v>5108</v>
      </c>
      <c r="G189" s="663">
        <v>766</v>
      </c>
      <c r="H189" s="663"/>
      <c r="I189" s="663">
        <v>4342</v>
      </c>
      <c r="J189" s="728">
        <v>436.29</v>
      </c>
      <c r="K189" s="728">
        <v>141.79</v>
      </c>
      <c r="L189" s="728">
        <v>294.5</v>
      </c>
    </row>
    <row r="190" spans="1:12" s="335" customFormat="1" ht="12" x14ac:dyDescent="0.2">
      <c r="A190" s="626" t="s">
        <v>622</v>
      </c>
      <c r="B190" s="626" t="s">
        <v>623</v>
      </c>
      <c r="C190" s="733">
        <v>43132</v>
      </c>
      <c r="D190" s="736" t="s">
        <v>640</v>
      </c>
      <c r="E190" s="736" t="s">
        <v>655</v>
      </c>
      <c r="F190" s="663">
        <v>5213</v>
      </c>
      <c r="G190" s="663">
        <v>652</v>
      </c>
      <c r="H190" s="663"/>
      <c r="I190" s="663">
        <v>4561</v>
      </c>
      <c r="J190" s="728">
        <v>340.65</v>
      </c>
      <c r="K190" s="728">
        <v>110.71</v>
      </c>
      <c r="L190" s="728">
        <v>229.94</v>
      </c>
    </row>
    <row r="191" spans="1:12" s="335" customFormat="1" ht="12" x14ac:dyDescent="0.2">
      <c r="A191" s="626" t="s">
        <v>624</v>
      </c>
      <c r="B191" s="626" t="s">
        <v>625</v>
      </c>
      <c r="C191" s="733">
        <v>43132</v>
      </c>
      <c r="D191" s="736" t="s">
        <v>641</v>
      </c>
      <c r="E191" s="736" t="s">
        <v>656</v>
      </c>
      <c r="F191" s="663">
        <v>7041</v>
      </c>
      <c r="G191" s="663">
        <v>880</v>
      </c>
      <c r="H191" s="663"/>
      <c r="I191" s="663">
        <v>6161</v>
      </c>
      <c r="J191" s="728">
        <v>460.1</v>
      </c>
      <c r="K191" s="728">
        <v>149.53</v>
      </c>
      <c r="L191" s="728">
        <v>310.57</v>
      </c>
    </row>
    <row r="192" spans="1:12" s="335" customFormat="1" ht="12" x14ac:dyDescent="0.2">
      <c r="A192" s="626" t="s">
        <v>626</v>
      </c>
      <c r="B192" s="626" t="s">
        <v>627</v>
      </c>
      <c r="C192" s="733">
        <v>43132</v>
      </c>
      <c r="D192" s="736" t="s">
        <v>642</v>
      </c>
      <c r="E192" s="736" t="s">
        <v>656</v>
      </c>
      <c r="F192" s="663">
        <v>6484</v>
      </c>
      <c r="G192" s="663">
        <v>1216</v>
      </c>
      <c r="H192" s="663"/>
      <c r="I192" s="663">
        <v>5268</v>
      </c>
      <c r="J192" s="728">
        <v>761.69</v>
      </c>
      <c r="K192" s="728">
        <v>247.55</v>
      </c>
      <c r="L192" s="728">
        <v>514.14</v>
      </c>
    </row>
    <row r="193" spans="1:12" s="335" customFormat="1" ht="12" x14ac:dyDescent="0.2">
      <c r="A193" s="626" t="s">
        <v>628</v>
      </c>
      <c r="B193" s="626" t="s">
        <v>629</v>
      </c>
      <c r="C193" s="733">
        <v>43132</v>
      </c>
      <c r="D193" s="736" t="s">
        <v>642</v>
      </c>
      <c r="E193" s="735">
        <v>43318</v>
      </c>
      <c r="F193" s="663">
        <v>8471</v>
      </c>
      <c r="G193" s="663">
        <v>1588</v>
      </c>
      <c r="H193" s="663"/>
      <c r="I193" s="663">
        <f>F193-G193</f>
        <v>6883</v>
      </c>
      <c r="J193" s="728">
        <v>995.11</v>
      </c>
      <c r="K193" s="728">
        <v>323.41000000000003</v>
      </c>
      <c r="L193" s="728">
        <v>671.7</v>
      </c>
    </row>
    <row r="194" spans="1:12" s="335" customFormat="1" ht="12" x14ac:dyDescent="0.2">
      <c r="A194" s="626" t="s">
        <v>657</v>
      </c>
      <c r="B194" s="626" t="s">
        <v>711</v>
      </c>
      <c r="C194" s="733">
        <v>43160</v>
      </c>
      <c r="D194" s="734">
        <v>43160</v>
      </c>
      <c r="E194" s="734">
        <v>43330</v>
      </c>
      <c r="F194" s="663">
        <v>15015</v>
      </c>
      <c r="G194" s="663">
        <v>2252</v>
      </c>
      <c r="H194" s="663"/>
      <c r="I194" s="663">
        <f t="shared" ref="I194:I248" si="1">F194-G194</f>
        <v>12763</v>
      </c>
      <c r="J194" s="728">
        <v>1294.25</v>
      </c>
      <c r="K194" s="728">
        <v>420.63</v>
      </c>
      <c r="L194" s="728">
        <v>873.62</v>
      </c>
    </row>
    <row r="195" spans="1:12" s="335" customFormat="1" ht="12" x14ac:dyDescent="0.2">
      <c r="A195" s="626" t="s">
        <v>658</v>
      </c>
      <c r="B195" s="626" t="s">
        <v>712</v>
      </c>
      <c r="C195" s="733">
        <v>43160</v>
      </c>
      <c r="D195" s="734">
        <v>43160</v>
      </c>
      <c r="E195" s="734">
        <v>43281</v>
      </c>
      <c r="F195" s="663">
        <v>8164</v>
      </c>
      <c r="G195" s="663">
        <v>1173</v>
      </c>
      <c r="H195" s="663"/>
      <c r="I195" s="663">
        <f t="shared" si="1"/>
        <v>6991</v>
      </c>
      <c r="J195" s="728">
        <v>660.81</v>
      </c>
      <c r="K195" s="728">
        <v>214.76</v>
      </c>
      <c r="L195" s="728">
        <v>446.05</v>
      </c>
    </row>
    <row r="196" spans="1:12" s="335" customFormat="1" ht="12" x14ac:dyDescent="0.2">
      <c r="A196" s="626" t="s">
        <v>659</v>
      </c>
      <c r="B196" s="626" t="s">
        <v>713</v>
      </c>
      <c r="C196" s="733">
        <v>43160</v>
      </c>
      <c r="D196" s="734">
        <v>43164</v>
      </c>
      <c r="E196" s="734">
        <v>43254</v>
      </c>
      <c r="F196" s="663">
        <v>13951</v>
      </c>
      <c r="G196" s="663">
        <v>2616</v>
      </c>
      <c r="H196" s="663"/>
      <c r="I196" s="663">
        <f t="shared" si="1"/>
        <v>11335</v>
      </c>
      <c r="J196" s="728">
        <v>1638.86</v>
      </c>
      <c r="K196" s="728">
        <v>532.63</v>
      </c>
      <c r="L196" s="728">
        <v>1106.23</v>
      </c>
    </row>
    <row r="197" spans="1:12" s="335" customFormat="1" ht="12" x14ac:dyDescent="0.2">
      <c r="A197" s="626" t="s">
        <v>660</v>
      </c>
      <c r="B197" s="626" t="s">
        <v>714</v>
      </c>
      <c r="C197" s="733">
        <v>43160</v>
      </c>
      <c r="D197" s="734">
        <v>43160</v>
      </c>
      <c r="E197" s="734">
        <v>43250</v>
      </c>
      <c r="F197" s="663">
        <v>6425</v>
      </c>
      <c r="G197" s="663">
        <v>803</v>
      </c>
      <c r="H197" s="663"/>
      <c r="I197" s="663">
        <f t="shared" si="1"/>
        <v>5622</v>
      </c>
      <c r="J197" s="728">
        <v>419.85</v>
      </c>
      <c r="K197" s="728">
        <v>136.44999999999999</v>
      </c>
      <c r="L197" s="728">
        <v>283.39999999999998</v>
      </c>
    </row>
    <row r="198" spans="1:12" s="335" customFormat="1" ht="12" x14ac:dyDescent="0.2">
      <c r="A198" s="626" t="s">
        <v>661</v>
      </c>
      <c r="B198" s="626" t="s">
        <v>715</v>
      </c>
      <c r="C198" s="733">
        <v>43160</v>
      </c>
      <c r="D198" s="734">
        <v>43160</v>
      </c>
      <c r="E198" s="734">
        <v>43251</v>
      </c>
      <c r="F198" s="663">
        <v>4742</v>
      </c>
      <c r="G198" s="663">
        <v>593</v>
      </c>
      <c r="H198" s="663"/>
      <c r="I198" s="663">
        <f t="shared" si="1"/>
        <v>4149</v>
      </c>
      <c r="J198" s="728">
        <v>309.87</v>
      </c>
      <c r="K198" s="728">
        <v>100.71</v>
      </c>
      <c r="L198" s="728">
        <v>209.16</v>
      </c>
    </row>
    <row r="199" spans="1:12" s="335" customFormat="1" ht="12" x14ac:dyDescent="0.2">
      <c r="A199" s="626" t="s">
        <v>662</v>
      </c>
      <c r="B199" s="626" t="s">
        <v>716</v>
      </c>
      <c r="C199" s="733">
        <v>43160</v>
      </c>
      <c r="D199" s="734">
        <v>43165</v>
      </c>
      <c r="E199" s="734">
        <v>43312</v>
      </c>
      <c r="F199" s="663">
        <v>5200</v>
      </c>
      <c r="G199" s="663">
        <v>975</v>
      </c>
      <c r="H199" s="663"/>
      <c r="I199" s="663">
        <f t="shared" si="1"/>
        <v>4225</v>
      </c>
      <c r="J199" s="728">
        <v>610.95000000000005</v>
      </c>
      <c r="K199" s="728">
        <v>198.56</v>
      </c>
      <c r="L199" s="728">
        <v>412.39</v>
      </c>
    </row>
    <row r="200" spans="1:12" s="335" customFormat="1" ht="12" x14ac:dyDescent="0.2">
      <c r="A200" s="626" t="s">
        <v>663</v>
      </c>
      <c r="B200" s="626" t="s">
        <v>717</v>
      </c>
      <c r="C200" s="733">
        <v>43160</v>
      </c>
      <c r="D200" s="734">
        <v>43167</v>
      </c>
      <c r="E200" s="734">
        <v>43289</v>
      </c>
      <c r="F200" s="663">
        <v>5138</v>
      </c>
      <c r="G200" s="663">
        <v>963</v>
      </c>
      <c r="H200" s="663"/>
      <c r="I200" s="663">
        <f t="shared" si="1"/>
        <v>4175</v>
      </c>
      <c r="J200" s="728">
        <v>603.57000000000005</v>
      </c>
      <c r="K200" s="728">
        <v>196.16</v>
      </c>
      <c r="L200" s="728">
        <v>407.41</v>
      </c>
    </row>
    <row r="201" spans="1:12" s="335" customFormat="1" ht="12" x14ac:dyDescent="0.2">
      <c r="A201" s="626" t="s">
        <v>664</v>
      </c>
      <c r="B201" s="626" t="s">
        <v>718</v>
      </c>
      <c r="C201" s="733">
        <v>43160</v>
      </c>
      <c r="D201" s="734">
        <v>43168</v>
      </c>
      <c r="E201" s="734">
        <v>43258</v>
      </c>
      <c r="F201" s="663">
        <v>4742</v>
      </c>
      <c r="G201" s="663">
        <v>593</v>
      </c>
      <c r="H201" s="663"/>
      <c r="I201" s="663">
        <f t="shared" si="1"/>
        <v>4149</v>
      </c>
      <c r="J201" s="728">
        <v>309.87</v>
      </c>
      <c r="K201" s="728">
        <v>100.71</v>
      </c>
      <c r="L201" s="728">
        <v>209.16</v>
      </c>
    </row>
    <row r="202" spans="1:12" s="335" customFormat="1" ht="12" x14ac:dyDescent="0.2">
      <c r="A202" s="626" t="s">
        <v>665</v>
      </c>
      <c r="B202" s="626" t="s">
        <v>719</v>
      </c>
      <c r="C202" s="733">
        <v>43160</v>
      </c>
      <c r="D202" s="734">
        <v>43168</v>
      </c>
      <c r="E202" s="734">
        <v>43349</v>
      </c>
      <c r="F202" s="663">
        <v>6808</v>
      </c>
      <c r="G202" s="663">
        <v>1277</v>
      </c>
      <c r="H202" s="663"/>
      <c r="I202" s="663">
        <f t="shared" si="1"/>
        <v>5531</v>
      </c>
      <c r="J202" s="728">
        <v>799.75</v>
      </c>
      <c r="K202" s="728">
        <v>259.92</v>
      </c>
      <c r="L202" s="728">
        <v>539.83000000000004</v>
      </c>
    </row>
    <row r="203" spans="1:12" s="335" customFormat="1" ht="12" x14ac:dyDescent="0.2">
      <c r="A203" s="626" t="s">
        <v>666</v>
      </c>
      <c r="B203" s="626" t="s">
        <v>720</v>
      </c>
      <c r="C203" s="733">
        <v>43160</v>
      </c>
      <c r="D203" s="734">
        <v>43168</v>
      </c>
      <c r="E203" s="734">
        <v>43319</v>
      </c>
      <c r="F203" s="663">
        <v>5356</v>
      </c>
      <c r="G203" s="663">
        <v>1004</v>
      </c>
      <c r="H203" s="663"/>
      <c r="I203" s="663">
        <f t="shared" si="1"/>
        <v>4352</v>
      </c>
      <c r="J203" s="728">
        <v>629.17999999999995</v>
      </c>
      <c r="K203" s="728">
        <v>204.48</v>
      </c>
      <c r="L203" s="728">
        <v>424.7</v>
      </c>
    </row>
    <row r="204" spans="1:12" s="335" customFormat="1" ht="12" x14ac:dyDescent="0.2">
      <c r="A204" s="626" t="s">
        <v>667</v>
      </c>
      <c r="B204" s="626" t="s">
        <v>721</v>
      </c>
      <c r="C204" s="733">
        <v>43160</v>
      </c>
      <c r="D204" s="734">
        <v>43168</v>
      </c>
      <c r="E204" s="734">
        <v>43258</v>
      </c>
      <c r="F204" s="663">
        <v>4742</v>
      </c>
      <c r="G204" s="663">
        <v>593</v>
      </c>
      <c r="H204" s="663"/>
      <c r="I204" s="663">
        <f t="shared" si="1"/>
        <v>4149</v>
      </c>
      <c r="J204" s="728">
        <v>309.87</v>
      </c>
      <c r="K204" s="728">
        <v>100.71</v>
      </c>
      <c r="L204" s="728">
        <v>209.16</v>
      </c>
    </row>
    <row r="205" spans="1:12" s="335" customFormat="1" ht="12" x14ac:dyDescent="0.2">
      <c r="A205" s="626" t="s">
        <v>668</v>
      </c>
      <c r="B205" s="626" t="s">
        <v>722</v>
      </c>
      <c r="C205" s="733">
        <v>43160</v>
      </c>
      <c r="D205" s="734">
        <v>43168</v>
      </c>
      <c r="E205" s="734">
        <v>43258</v>
      </c>
      <c r="F205" s="663">
        <v>4742</v>
      </c>
      <c r="G205" s="663">
        <v>593</v>
      </c>
      <c r="H205" s="663"/>
      <c r="I205" s="663">
        <f t="shared" si="1"/>
        <v>4149</v>
      </c>
      <c r="J205" s="728">
        <v>309.87</v>
      </c>
      <c r="K205" s="728">
        <v>100.71</v>
      </c>
      <c r="L205" s="728">
        <v>209.16</v>
      </c>
    </row>
    <row r="206" spans="1:12" s="335" customFormat="1" ht="12" x14ac:dyDescent="0.2">
      <c r="A206" s="626" t="s">
        <v>669</v>
      </c>
      <c r="B206" s="626" t="s">
        <v>723</v>
      </c>
      <c r="C206" s="733">
        <v>43160</v>
      </c>
      <c r="D206" s="734">
        <v>43171</v>
      </c>
      <c r="E206" s="734">
        <v>43258</v>
      </c>
      <c r="F206" s="663">
        <v>1920</v>
      </c>
      <c r="G206" s="663">
        <v>192</v>
      </c>
      <c r="H206" s="663"/>
      <c r="I206" s="663">
        <f t="shared" si="1"/>
        <v>1728</v>
      </c>
      <c r="J206" s="728">
        <v>84.65</v>
      </c>
      <c r="K206" s="728">
        <v>27.51</v>
      </c>
      <c r="L206" s="728">
        <v>57.14</v>
      </c>
    </row>
    <row r="207" spans="1:12" s="335" customFormat="1" ht="12" x14ac:dyDescent="0.2">
      <c r="A207" s="626" t="s">
        <v>670</v>
      </c>
      <c r="B207" s="626" t="s">
        <v>724</v>
      </c>
      <c r="C207" s="733">
        <v>43160</v>
      </c>
      <c r="D207" s="734">
        <v>43171</v>
      </c>
      <c r="E207" s="734">
        <v>43258</v>
      </c>
      <c r="F207" s="663">
        <v>1920</v>
      </c>
      <c r="G207" s="663">
        <v>192</v>
      </c>
      <c r="H207" s="663"/>
      <c r="I207" s="663">
        <f t="shared" si="1"/>
        <v>1728</v>
      </c>
      <c r="J207" s="728">
        <v>84.65</v>
      </c>
      <c r="K207" s="728">
        <v>27.51</v>
      </c>
      <c r="L207" s="728">
        <v>57.14</v>
      </c>
    </row>
    <row r="208" spans="1:12" s="335" customFormat="1" ht="12" x14ac:dyDescent="0.2">
      <c r="A208" s="626" t="s">
        <v>671</v>
      </c>
      <c r="B208" s="626" t="s">
        <v>725</v>
      </c>
      <c r="C208" s="733">
        <v>43160</v>
      </c>
      <c r="D208" s="734">
        <v>43171</v>
      </c>
      <c r="E208" s="734">
        <v>43258</v>
      </c>
      <c r="F208" s="663">
        <v>1920</v>
      </c>
      <c r="G208" s="663">
        <v>192</v>
      </c>
      <c r="H208" s="663"/>
      <c r="I208" s="663">
        <f t="shared" si="1"/>
        <v>1728</v>
      </c>
      <c r="J208" s="728">
        <v>84.65</v>
      </c>
      <c r="K208" s="728">
        <v>27.51</v>
      </c>
      <c r="L208" s="728">
        <v>57.14</v>
      </c>
    </row>
    <row r="209" spans="1:12" s="335" customFormat="1" ht="12" x14ac:dyDescent="0.2">
      <c r="A209" s="626" t="s">
        <v>672</v>
      </c>
      <c r="B209" s="626" t="s">
        <v>726</v>
      </c>
      <c r="C209" s="733">
        <v>43160</v>
      </c>
      <c r="D209" s="734">
        <v>43171</v>
      </c>
      <c r="E209" s="734">
        <v>43258</v>
      </c>
      <c r="F209" s="663">
        <v>1920</v>
      </c>
      <c r="G209" s="663">
        <v>192</v>
      </c>
      <c r="H209" s="663"/>
      <c r="I209" s="663">
        <f t="shared" si="1"/>
        <v>1728</v>
      </c>
      <c r="J209" s="728">
        <v>84.65</v>
      </c>
      <c r="K209" s="728">
        <v>27.51</v>
      </c>
      <c r="L209" s="728">
        <v>57.14</v>
      </c>
    </row>
    <row r="210" spans="1:12" s="335" customFormat="1" ht="12" x14ac:dyDescent="0.2">
      <c r="A210" s="626" t="s">
        <v>673</v>
      </c>
      <c r="B210" s="626" t="s">
        <v>727</v>
      </c>
      <c r="C210" s="733">
        <v>43160</v>
      </c>
      <c r="D210" s="734">
        <v>43171</v>
      </c>
      <c r="E210" s="734">
        <v>43236</v>
      </c>
      <c r="F210" s="663">
        <v>1920</v>
      </c>
      <c r="G210" s="663">
        <v>192</v>
      </c>
      <c r="H210" s="663"/>
      <c r="I210" s="663">
        <f t="shared" si="1"/>
        <v>1728</v>
      </c>
      <c r="J210" s="728">
        <v>84.65</v>
      </c>
      <c r="K210" s="728">
        <v>27.51</v>
      </c>
      <c r="L210" s="728">
        <v>57.14</v>
      </c>
    </row>
    <row r="211" spans="1:12" s="335" customFormat="1" ht="12" x14ac:dyDescent="0.2">
      <c r="A211" s="626" t="s">
        <v>674</v>
      </c>
      <c r="B211" s="626" t="s">
        <v>728</v>
      </c>
      <c r="C211" s="733">
        <v>43160</v>
      </c>
      <c r="D211" s="734">
        <v>43171</v>
      </c>
      <c r="E211" s="734">
        <v>43237</v>
      </c>
      <c r="F211" s="663">
        <v>3654</v>
      </c>
      <c r="G211" s="663">
        <v>365</v>
      </c>
      <c r="H211" s="663"/>
      <c r="I211" s="663">
        <f t="shared" si="1"/>
        <v>3289</v>
      </c>
      <c r="J211" s="728">
        <v>161.11000000000001</v>
      </c>
      <c r="K211" s="728">
        <v>52.36</v>
      </c>
      <c r="L211" s="728">
        <v>108.75</v>
      </c>
    </row>
    <row r="212" spans="1:12" s="335" customFormat="1" ht="12" x14ac:dyDescent="0.2">
      <c r="A212" s="626" t="s">
        <v>675</v>
      </c>
      <c r="B212" s="626" t="s">
        <v>729</v>
      </c>
      <c r="C212" s="733">
        <v>43160</v>
      </c>
      <c r="D212" s="734">
        <v>43171</v>
      </c>
      <c r="E212" s="734">
        <v>43237</v>
      </c>
      <c r="F212" s="663">
        <v>2054</v>
      </c>
      <c r="G212" s="663">
        <v>205</v>
      </c>
      <c r="H212" s="663"/>
      <c r="I212" s="663">
        <f t="shared" si="1"/>
        <v>1849</v>
      </c>
      <c r="J212" s="728">
        <v>90.56</v>
      </c>
      <c r="K212" s="728">
        <v>29.43</v>
      </c>
      <c r="L212" s="728">
        <v>61.13</v>
      </c>
    </row>
    <row r="213" spans="1:12" s="335" customFormat="1" ht="12" x14ac:dyDescent="0.2">
      <c r="A213" s="626" t="s">
        <v>676</v>
      </c>
      <c r="B213" s="626" t="s">
        <v>730</v>
      </c>
      <c r="C213" s="733">
        <v>43160</v>
      </c>
      <c r="D213" s="734">
        <v>43172</v>
      </c>
      <c r="E213" s="734">
        <v>43292</v>
      </c>
      <c r="F213" s="663">
        <v>5830</v>
      </c>
      <c r="G213" s="663">
        <v>838</v>
      </c>
      <c r="H213" s="663"/>
      <c r="I213" s="663">
        <f t="shared" si="1"/>
        <v>4992</v>
      </c>
      <c r="J213" s="728">
        <v>471.89</v>
      </c>
      <c r="K213" s="728">
        <v>153.36000000000001</v>
      </c>
      <c r="L213" s="728">
        <v>318.52999999999997</v>
      </c>
    </row>
    <row r="214" spans="1:12" s="335" customFormat="1" ht="12" x14ac:dyDescent="0.2">
      <c r="A214" s="626" t="s">
        <v>677</v>
      </c>
      <c r="B214" s="626" t="s">
        <v>731</v>
      </c>
      <c r="C214" s="733">
        <v>43160</v>
      </c>
      <c r="D214" s="734">
        <v>43173</v>
      </c>
      <c r="E214" s="734">
        <v>43263</v>
      </c>
      <c r="F214" s="663">
        <v>6856</v>
      </c>
      <c r="G214" s="663">
        <v>1285</v>
      </c>
      <c r="H214" s="663"/>
      <c r="I214" s="663">
        <f t="shared" si="1"/>
        <v>5571</v>
      </c>
      <c r="J214" s="728">
        <v>805.39</v>
      </c>
      <c r="K214" s="728">
        <v>261.75</v>
      </c>
      <c r="L214" s="728">
        <v>543.64</v>
      </c>
    </row>
    <row r="215" spans="1:12" s="335" customFormat="1" ht="12" x14ac:dyDescent="0.2">
      <c r="A215" s="626" t="s">
        <v>678</v>
      </c>
      <c r="B215" s="626" t="s">
        <v>732</v>
      </c>
      <c r="C215" s="733">
        <v>43160</v>
      </c>
      <c r="D215" s="734">
        <v>43174</v>
      </c>
      <c r="E215" s="734">
        <v>43265</v>
      </c>
      <c r="F215" s="663">
        <v>4559</v>
      </c>
      <c r="G215" s="663">
        <v>570</v>
      </c>
      <c r="H215" s="663"/>
      <c r="I215" s="663">
        <f t="shared" si="1"/>
        <v>3989</v>
      </c>
      <c r="J215" s="728">
        <v>295.2</v>
      </c>
      <c r="K215" s="728">
        <v>95.94</v>
      </c>
      <c r="L215" s="728">
        <v>199.26</v>
      </c>
    </row>
    <row r="216" spans="1:12" s="335" customFormat="1" ht="12" x14ac:dyDescent="0.2">
      <c r="A216" s="626" t="s">
        <v>679</v>
      </c>
      <c r="B216" s="626" t="s">
        <v>733</v>
      </c>
      <c r="C216" s="733">
        <v>43160</v>
      </c>
      <c r="D216" s="734">
        <v>43174</v>
      </c>
      <c r="E216" s="734">
        <v>43263</v>
      </c>
      <c r="F216" s="663">
        <v>4742</v>
      </c>
      <c r="G216" s="663">
        <v>593</v>
      </c>
      <c r="H216" s="663"/>
      <c r="I216" s="663">
        <f t="shared" si="1"/>
        <v>4149</v>
      </c>
      <c r="J216" s="728">
        <v>309.87</v>
      </c>
      <c r="K216" s="728">
        <v>100.71</v>
      </c>
      <c r="L216" s="728">
        <v>209.16</v>
      </c>
    </row>
    <row r="217" spans="1:12" s="335" customFormat="1" ht="12" x14ac:dyDescent="0.2">
      <c r="A217" s="626" t="s">
        <v>680</v>
      </c>
      <c r="B217" s="626" t="s">
        <v>734</v>
      </c>
      <c r="C217" s="733">
        <v>43160</v>
      </c>
      <c r="D217" s="734">
        <v>43167</v>
      </c>
      <c r="E217" s="734">
        <v>43306</v>
      </c>
      <c r="F217" s="663">
        <v>4216</v>
      </c>
      <c r="G217" s="663">
        <v>632</v>
      </c>
      <c r="H217" s="663"/>
      <c r="I217" s="663">
        <f t="shared" si="1"/>
        <v>3584</v>
      </c>
      <c r="J217" s="728">
        <v>360.1</v>
      </c>
      <c r="K217" s="728">
        <v>117.03</v>
      </c>
      <c r="L217" s="728">
        <v>243.07</v>
      </c>
    </row>
    <row r="218" spans="1:12" s="335" customFormat="1" ht="12" x14ac:dyDescent="0.2">
      <c r="A218" s="626" t="s">
        <v>681</v>
      </c>
      <c r="B218" s="626" t="s">
        <v>735</v>
      </c>
      <c r="C218" s="733">
        <v>43160</v>
      </c>
      <c r="D218" s="734">
        <v>43178</v>
      </c>
      <c r="E218" s="734">
        <v>43273</v>
      </c>
      <c r="F218" s="663">
        <v>1920</v>
      </c>
      <c r="G218" s="663">
        <v>240</v>
      </c>
      <c r="H218" s="663"/>
      <c r="I218" s="663">
        <f t="shared" si="1"/>
        <v>1680</v>
      </c>
      <c r="J218" s="728">
        <v>124.33</v>
      </c>
      <c r="K218" s="728">
        <v>40.409999999999997</v>
      </c>
      <c r="L218" s="728">
        <v>83.92</v>
      </c>
    </row>
    <row r="219" spans="1:12" s="335" customFormat="1" ht="12" x14ac:dyDescent="0.2">
      <c r="A219" s="626" t="s">
        <v>682</v>
      </c>
      <c r="B219" s="626" t="s">
        <v>736</v>
      </c>
      <c r="C219" s="733">
        <v>43160</v>
      </c>
      <c r="D219" s="734">
        <v>43179</v>
      </c>
      <c r="E219" s="734">
        <v>43292</v>
      </c>
      <c r="F219" s="663">
        <v>4800</v>
      </c>
      <c r="G219" s="663">
        <v>900</v>
      </c>
      <c r="H219" s="663"/>
      <c r="I219" s="663">
        <f t="shared" si="1"/>
        <v>3900</v>
      </c>
      <c r="J219" s="728">
        <v>563.87</v>
      </c>
      <c r="K219" s="728">
        <v>183.26</v>
      </c>
      <c r="L219" s="728">
        <v>380.61</v>
      </c>
    </row>
    <row r="220" spans="1:12" s="335" customFormat="1" ht="12" x14ac:dyDescent="0.2">
      <c r="A220" s="626" t="s">
        <v>683</v>
      </c>
      <c r="B220" s="626" t="s">
        <v>737</v>
      </c>
      <c r="C220" s="733">
        <v>43160</v>
      </c>
      <c r="D220" s="734">
        <v>43181</v>
      </c>
      <c r="E220" s="734" t="s">
        <v>765</v>
      </c>
      <c r="F220" s="663">
        <v>3937</v>
      </c>
      <c r="G220" s="663">
        <v>492</v>
      </c>
      <c r="H220" s="663"/>
      <c r="I220" s="663">
        <f t="shared" si="1"/>
        <v>3445</v>
      </c>
      <c r="J220" s="728">
        <v>257.26</v>
      </c>
      <c r="K220" s="728">
        <v>83.61</v>
      </c>
      <c r="L220" s="728">
        <v>173.65</v>
      </c>
    </row>
    <row r="221" spans="1:12" s="335" customFormat="1" ht="12" x14ac:dyDescent="0.2">
      <c r="A221" s="626" t="s">
        <v>684</v>
      </c>
      <c r="B221" s="626" t="s">
        <v>738</v>
      </c>
      <c r="C221" s="733">
        <v>43160</v>
      </c>
      <c r="D221" s="734">
        <v>43178</v>
      </c>
      <c r="E221" s="734">
        <v>43268</v>
      </c>
      <c r="F221" s="663">
        <v>5184</v>
      </c>
      <c r="G221" s="663">
        <v>972</v>
      </c>
      <c r="H221" s="663"/>
      <c r="I221" s="663">
        <f t="shared" si="1"/>
        <v>4212</v>
      </c>
      <c r="J221" s="728">
        <v>608.98</v>
      </c>
      <c r="K221" s="728">
        <v>197.92</v>
      </c>
      <c r="L221" s="728">
        <v>411.06</v>
      </c>
    </row>
    <row r="222" spans="1:12" s="335" customFormat="1" ht="12" x14ac:dyDescent="0.2">
      <c r="A222" s="626" t="s">
        <v>685</v>
      </c>
      <c r="B222" s="626" t="s">
        <v>739</v>
      </c>
      <c r="C222" s="733">
        <v>43160</v>
      </c>
      <c r="D222" s="734">
        <v>43181</v>
      </c>
      <c r="E222" s="734">
        <v>43287</v>
      </c>
      <c r="F222" s="663">
        <v>5336</v>
      </c>
      <c r="G222" s="663">
        <v>800</v>
      </c>
      <c r="H222" s="663"/>
      <c r="I222" s="663">
        <f t="shared" si="1"/>
        <v>4536</v>
      </c>
      <c r="J222" s="728">
        <v>455.76</v>
      </c>
      <c r="K222" s="728">
        <v>148.12</v>
      </c>
      <c r="L222" s="728">
        <v>307.64</v>
      </c>
    </row>
    <row r="223" spans="1:12" s="335" customFormat="1" ht="12" x14ac:dyDescent="0.2">
      <c r="A223" s="626" t="s">
        <v>686</v>
      </c>
      <c r="B223" s="626" t="s">
        <v>740</v>
      </c>
      <c r="C223" s="733">
        <v>43160</v>
      </c>
      <c r="D223" s="734">
        <v>43181</v>
      </c>
      <c r="E223" s="734">
        <v>43272</v>
      </c>
      <c r="F223" s="663">
        <v>4648</v>
      </c>
      <c r="G223" s="663">
        <v>465</v>
      </c>
      <c r="H223" s="663"/>
      <c r="I223" s="663">
        <f t="shared" si="1"/>
        <v>4183</v>
      </c>
      <c r="J223" s="728">
        <v>204.93</v>
      </c>
      <c r="K223" s="728">
        <v>66.599999999999994</v>
      </c>
      <c r="L223" s="728">
        <v>138.33000000000001</v>
      </c>
    </row>
    <row r="224" spans="1:12" s="335" customFormat="1" ht="12" x14ac:dyDescent="0.2">
      <c r="A224" s="626" t="s">
        <v>687</v>
      </c>
      <c r="B224" s="626" t="s">
        <v>741</v>
      </c>
      <c r="C224" s="733">
        <v>43160</v>
      </c>
      <c r="D224" s="734">
        <v>43182</v>
      </c>
      <c r="E224" s="734">
        <v>43275</v>
      </c>
      <c r="F224" s="663">
        <v>1920</v>
      </c>
      <c r="G224" s="663">
        <v>192</v>
      </c>
      <c r="H224" s="663"/>
      <c r="I224" s="663">
        <f t="shared" si="1"/>
        <v>1728</v>
      </c>
      <c r="J224" s="728">
        <v>84.65</v>
      </c>
      <c r="K224" s="728">
        <v>27.51</v>
      </c>
      <c r="L224" s="728">
        <v>57.14</v>
      </c>
    </row>
    <row r="225" spans="1:12" s="335" customFormat="1" ht="12" x14ac:dyDescent="0.2">
      <c r="A225" s="626" t="s">
        <v>688</v>
      </c>
      <c r="B225" s="626" t="s">
        <v>742</v>
      </c>
      <c r="C225" s="733">
        <v>43160</v>
      </c>
      <c r="D225" s="734">
        <v>43182</v>
      </c>
      <c r="E225" s="734">
        <v>43272</v>
      </c>
      <c r="F225" s="663">
        <v>4033</v>
      </c>
      <c r="G225" s="663">
        <v>504</v>
      </c>
      <c r="H225" s="663"/>
      <c r="I225" s="663">
        <f t="shared" si="1"/>
        <v>3529</v>
      </c>
      <c r="J225" s="728">
        <v>263.54000000000002</v>
      </c>
      <c r="K225" s="728">
        <v>85.65</v>
      </c>
      <c r="L225" s="728">
        <v>177.89</v>
      </c>
    </row>
    <row r="226" spans="1:12" s="335" customFormat="1" ht="12" x14ac:dyDescent="0.2">
      <c r="A226" s="626" t="s">
        <v>689</v>
      </c>
      <c r="B226" s="626" t="s">
        <v>743</v>
      </c>
      <c r="C226" s="733">
        <v>43160</v>
      </c>
      <c r="D226" s="734">
        <v>43185</v>
      </c>
      <c r="E226" s="734">
        <v>43279</v>
      </c>
      <c r="F226" s="663">
        <v>1968</v>
      </c>
      <c r="G226" s="663">
        <v>197</v>
      </c>
      <c r="H226" s="663"/>
      <c r="I226" s="663">
        <f t="shared" si="1"/>
        <v>1771</v>
      </c>
      <c r="J226" s="728">
        <v>86.77</v>
      </c>
      <c r="K226" s="728">
        <v>28.2</v>
      </c>
      <c r="L226" s="728">
        <v>58.57</v>
      </c>
    </row>
    <row r="227" spans="1:12" s="335" customFormat="1" ht="12" x14ac:dyDescent="0.2">
      <c r="A227" s="626" t="s">
        <v>690</v>
      </c>
      <c r="B227" s="626" t="s">
        <v>744</v>
      </c>
      <c r="C227" s="733">
        <v>43160</v>
      </c>
      <c r="D227" s="734">
        <v>43186</v>
      </c>
      <c r="E227" s="734">
        <v>43276</v>
      </c>
      <c r="F227" s="663">
        <v>1968</v>
      </c>
      <c r="G227" s="663">
        <v>197</v>
      </c>
      <c r="H227" s="663"/>
      <c r="I227" s="663">
        <f t="shared" si="1"/>
        <v>1771</v>
      </c>
      <c r="J227" s="728">
        <v>86.77</v>
      </c>
      <c r="K227" s="728">
        <v>28.2</v>
      </c>
      <c r="L227" s="728">
        <v>58.57</v>
      </c>
    </row>
    <row r="228" spans="1:12" s="335" customFormat="1" ht="12" x14ac:dyDescent="0.2">
      <c r="A228" s="626" t="s">
        <v>691</v>
      </c>
      <c r="B228" s="626" t="s">
        <v>745</v>
      </c>
      <c r="C228" s="733">
        <v>43160</v>
      </c>
      <c r="D228" s="734">
        <v>43187</v>
      </c>
      <c r="E228" s="734">
        <v>43292</v>
      </c>
      <c r="F228" s="663">
        <v>6554</v>
      </c>
      <c r="G228" s="663">
        <v>819</v>
      </c>
      <c r="H228" s="663"/>
      <c r="I228" s="663">
        <f t="shared" si="1"/>
        <v>5735</v>
      </c>
      <c r="J228" s="728">
        <v>428.28</v>
      </c>
      <c r="K228" s="728">
        <v>139.19</v>
      </c>
      <c r="L228" s="728">
        <v>289.08999999999997</v>
      </c>
    </row>
    <row r="229" spans="1:12" s="335" customFormat="1" ht="12" x14ac:dyDescent="0.2">
      <c r="A229" s="626" t="s">
        <v>692</v>
      </c>
      <c r="B229" s="626" t="s">
        <v>746</v>
      </c>
      <c r="C229" s="733">
        <v>43160</v>
      </c>
      <c r="D229" s="734">
        <v>43187</v>
      </c>
      <c r="E229" s="734">
        <v>43292</v>
      </c>
      <c r="F229" s="663">
        <v>6455</v>
      </c>
      <c r="G229" s="663">
        <v>807</v>
      </c>
      <c r="H229" s="663"/>
      <c r="I229" s="663">
        <f t="shared" si="1"/>
        <v>5648</v>
      </c>
      <c r="J229" s="728">
        <v>421.81</v>
      </c>
      <c r="K229" s="728">
        <v>137.09</v>
      </c>
      <c r="L229" s="728">
        <v>284.72000000000003</v>
      </c>
    </row>
    <row r="230" spans="1:12" s="335" customFormat="1" ht="12" x14ac:dyDescent="0.2">
      <c r="A230" s="626" t="s">
        <v>693</v>
      </c>
      <c r="B230" s="626" t="s">
        <v>747</v>
      </c>
      <c r="C230" s="733">
        <v>43160</v>
      </c>
      <c r="D230" s="734">
        <v>43187</v>
      </c>
      <c r="E230" s="734">
        <v>43277</v>
      </c>
      <c r="F230" s="663">
        <v>1920</v>
      </c>
      <c r="G230" s="663">
        <v>192</v>
      </c>
      <c r="H230" s="663"/>
      <c r="I230" s="663">
        <f t="shared" si="1"/>
        <v>1728</v>
      </c>
      <c r="J230" s="728">
        <v>84.65</v>
      </c>
      <c r="K230" s="728">
        <v>27.51</v>
      </c>
      <c r="L230" s="728">
        <v>57.14</v>
      </c>
    </row>
    <row r="231" spans="1:12" s="335" customFormat="1" ht="12" x14ac:dyDescent="0.2">
      <c r="A231" s="626" t="s">
        <v>694</v>
      </c>
      <c r="B231" s="626" t="s">
        <v>748</v>
      </c>
      <c r="C231" s="733">
        <v>43160</v>
      </c>
      <c r="D231" s="734">
        <v>43188</v>
      </c>
      <c r="E231" s="734">
        <v>43283</v>
      </c>
      <c r="F231" s="663">
        <v>1760</v>
      </c>
      <c r="G231" s="663">
        <v>176</v>
      </c>
      <c r="H231" s="663"/>
      <c r="I231" s="663">
        <f t="shared" si="1"/>
        <v>1584</v>
      </c>
      <c r="J231" s="728">
        <v>77.599999999999994</v>
      </c>
      <c r="K231" s="728">
        <v>25.22</v>
      </c>
      <c r="L231" s="728">
        <v>52.38</v>
      </c>
    </row>
    <row r="232" spans="1:12" s="335" customFormat="1" ht="12" x14ac:dyDescent="0.2">
      <c r="A232" s="626" t="s">
        <v>695</v>
      </c>
      <c r="B232" s="626" t="s">
        <v>749</v>
      </c>
      <c r="C232" s="733">
        <v>43160</v>
      </c>
      <c r="D232" s="734">
        <v>43188</v>
      </c>
      <c r="E232" s="734">
        <v>43278</v>
      </c>
      <c r="F232" s="663">
        <v>1968</v>
      </c>
      <c r="G232" s="663">
        <v>197</v>
      </c>
      <c r="H232" s="663"/>
      <c r="I232" s="663">
        <f t="shared" si="1"/>
        <v>1771</v>
      </c>
      <c r="J232" s="728">
        <v>86.77</v>
      </c>
      <c r="K232" s="728">
        <v>28.2</v>
      </c>
      <c r="L232" s="728">
        <v>58.57</v>
      </c>
    </row>
    <row r="233" spans="1:12" s="335" customFormat="1" ht="12" x14ac:dyDescent="0.2">
      <c r="A233" s="626" t="s">
        <v>696</v>
      </c>
      <c r="B233" s="626" t="s">
        <v>750</v>
      </c>
      <c r="C233" s="733">
        <v>43160</v>
      </c>
      <c r="D233" s="734">
        <v>43188</v>
      </c>
      <c r="E233" s="734">
        <v>43278</v>
      </c>
      <c r="F233" s="663">
        <v>3760</v>
      </c>
      <c r="G233" s="663">
        <v>376</v>
      </c>
      <c r="H233" s="663"/>
      <c r="I233" s="663">
        <f t="shared" si="1"/>
        <v>3384</v>
      </c>
      <c r="J233" s="728">
        <v>165.78</v>
      </c>
      <c r="K233" s="728">
        <v>53.88</v>
      </c>
      <c r="L233" s="728">
        <v>111.9</v>
      </c>
    </row>
    <row r="234" spans="1:12" s="335" customFormat="1" ht="12" x14ac:dyDescent="0.2">
      <c r="A234" s="626" t="s">
        <v>697</v>
      </c>
      <c r="B234" s="626" t="s">
        <v>751</v>
      </c>
      <c r="C234" s="733">
        <v>43160</v>
      </c>
      <c r="D234" s="734">
        <v>43188</v>
      </c>
      <c r="E234" s="734">
        <v>43278</v>
      </c>
      <c r="F234" s="663">
        <v>1920</v>
      </c>
      <c r="G234" s="663">
        <v>192</v>
      </c>
      <c r="H234" s="663"/>
      <c r="I234" s="663">
        <f t="shared" si="1"/>
        <v>1728</v>
      </c>
      <c r="J234" s="728">
        <v>84.65</v>
      </c>
      <c r="K234" s="728">
        <v>27.51</v>
      </c>
      <c r="L234" s="728">
        <v>57.14</v>
      </c>
    </row>
    <row r="235" spans="1:12" s="335" customFormat="1" ht="12" x14ac:dyDescent="0.2">
      <c r="A235" s="626" t="s">
        <v>698</v>
      </c>
      <c r="B235" s="626" t="s">
        <v>752</v>
      </c>
      <c r="C235" s="733">
        <v>43160</v>
      </c>
      <c r="D235" s="734">
        <v>43188</v>
      </c>
      <c r="E235" s="734">
        <v>43278</v>
      </c>
      <c r="F235" s="663">
        <v>4672</v>
      </c>
      <c r="G235" s="663">
        <v>467</v>
      </c>
      <c r="H235" s="663"/>
      <c r="I235" s="663">
        <f t="shared" si="1"/>
        <v>4205</v>
      </c>
      <c r="J235" s="728">
        <v>205.99</v>
      </c>
      <c r="K235" s="728">
        <v>66.95</v>
      </c>
      <c r="L235" s="728">
        <v>139.04</v>
      </c>
    </row>
    <row r="236" spans="1:12" s="335" customFormat="1" ht="12" x14ac:dyDescent="0.2">
      <c r="A236" s="626" t="s">
        <v>699</v>
      </c>
      <c r="B236" s="626" t="s">
        <v>753</v>
      </c>
      <c r="C236" s="733">
        <v>43160</v>
      </c>
      <c r="D236" s="734">
        <v>43188</v>
      </c>
      <c r="E236" s="734">
        <v>43278</v>
      </c>
      <c r="F236" s="663">
        <v>1920</v>
      </c>
      <c r="G236" s="663">
        <v>192</v>
      </c>
      <c r="H236" s="663"/>
      <c r="I236" s="663">
        <f t="shared" si="1"/>
        <v>1728</v>
      </c>
      <c r="J236" s="728">
        <v>84.65</v>
      </c>
      <c r="K236" s="728">
        <v>27.51</v>
      </c>
      <c r="L236" s="728">
        <v>57.14</v>
      </c>
    </row>
    <row r="237" spans="1:12" s="335" customFormat="1" ht="12" x14ac:dyDescent="0.2">
      <c r="A237" s="626" t="s">
        <v>700</v>
      </c>
      <c r="B237" s="626" t="s">
        <v>754</v>
      </c>
      <c r="C237" s="733">
        <v>43160</v>
      </c>
      <c r="D237" s="734">
        <v>43188</v>
      </c>
      <c r="E237" s="734">
        <v>43278</v>
      </c>
      <c r="F237" s="663">
        <v>1920</v>
      </c>
      <c r="G237" s="663">
        <v>192</v>
      </c>
      <c r="H237" s="663"/>
      <c r="I237" s="663">
        <f t="shared" si="1"/>
        <v>1728</v>
      </c>
      <c r="J237" s="728">
        <v>84.65</v>
      </c>
      <c r="K237" s="728">
        <v>27.51</v>
      </c>
      <c r="L237" s="728">
        <v>57.14</v>
      </c>
    </row>
    <row r="238" spans="1:12" s="335" customFormat="1" ht="12" x14ac:dyDescent="0.2">
      <c r="A238" s="626" t="s">
        <v>701</v>
      </c>
      <c r="B238" s="626" t="s">
        <v>755</v>
      </c>
      <c r="C238" s="733">
        <v>43160</v>
      </c>
      <c r="D238" s="734">
        <v>43188</v>
      </c>
      <c r="E238" s="734">
        <v>43278</v>
      </c>
      <c r="F238" s="663">
        <v>1920</v>
      </c>
      <c r="G238" s="663">
        <v>192</v>
      </c>
      <c r="H238" s="663"/>
      <c r="I238" s="663">
        <f t="shared" si="1"/>
        <v>1728</v>
      </c>
      <c r="J238" s="728">
        <v>84.65</v>
      </c>
      <c r="K238" s="728">
        <v>27.51</v>
      </c>
      <c r="L238" s="728">
        <v>57.14</v>
      </c>
    </row>
    <row r="239" spans="1:12" s="335" customFormat="1" ht="12" x14ac:dyDescent="0.2">
      <c r="A239" s="626" t="s">
        <v>702</v>
      </c>
      <c r="B239" s="626" t="s">
        <v>756</v>
      </c>
      <c r="C239" s="733">
        <v>43160</v>
      </c>
      <c r="D239" s="734">
        <v>43188</v>
      </c>
      <c r="E239" s="734">
        <v>43278</v>
      </c>
      <c r="F239" s="663">
        <v>1920</v>
      </c>
      <c r="G239" s="663">
        <v>192</v>
      </c>
      <c r="H239" s="663"/>
      <c r="I239" s="663">
        <f t="shared" si="1"/>
        <v>1728</v>
      </c>
      <c r="J239" s="728">
        <v>84.65</v>
      </c>
      <c r="K239" s="728">
        <v>27.51</v>
      </c>
      <c r="L239" s="728">
        <v>57.14</v>
      </c>
    </row>
    <row r="240" spans="1:12" s="335" customFormat="1" ht="12" x14ac:dyDescent="0.2">
      <c r="A240" s="626" t="s">
        <v>703</v>
      </c>
      <c r="B240" s="626" t="s">
        <v>757</v>
      </c>
      <c r="C240" s="733">
        <v>43160</v>
      </c>
      <c r="D240" s="734">
        <v>43188</v>
      </c>
      <c r="E240" s="734">
        <v>43278</v>
      </c>
      <c r="F240" s="663">
        <v>1920</v>
      </c>
      <c r="G240" s="663">
        <v>192</v>
      </c>
      <c r="H240" s="663"/>
      <c r="I240" s="663">
        <f t="shared" si="1"/>
        <v>1728</v>
      </c>
      <c r="J240" s="728">
        <v>84.65</v>
      </c>
      <c r="K240" s="728">
        <v>27.51</v>
      </c>
      <c r="L240" s="728">
        <v>57.14</v>
      </c>
    </row>
    <row r="241" spans="1:12" s="335" customFormat="1" ht="12" x14ac:dyDescent="0.2">
      <c r="A241" s="626" t="s">
        <v>704</v>
      </c>
      <c r="B241" s="626" t="s">
        <v>758</v>
      </c>
      <c r="C241" s="733">
        <v>43160</v>
      </c>
      <c r="D241" s="734">
        <v>43188</v>
      </c>
      <c r="E241" s="734">
        <v>43278</v>
      </c>
      <c r="F241" s="663">
        <v>1756</v>
      </c>
      <c r="G241" s="663">
        <v>176</v>
      </c>
      <c r="H241" s="663"/>
      <c r="I241" s="663">
        <f t="shared" si="1"/>
        <v>1580</v>
      </c>
      <c r="J241" s="728">
        <v>77.42</v>
      </c>
      <c r="K241" s="728">
        <v>25.16</v>
      </c>
      <c r="L241" s="728">
        <v>52.26</v>
      </c>
    </row>
    <row r="242" spans="1:12" s="335" customFormat="1" ht="12" x14ac:dyDescent="0.2">
      <c r="A242" s="626" t="s">
        <v>705</v>
      </c>
      <c r="B242" s="626" t="s">
        <v>759</v>
      </c>
      <c r="C242" s="733">
        <v>43160</v>
      </c>
      <c r="D242" s="734">
        <v>43188</v>
      </c>
      <c r="E242" s="734">
        <v>43278</v>
      </c>
      <c r="F242" s="663">
        <v>1920</v>
      </c>
      <c r="G242" s="663">
        <v>192</v>
      </c>
      <c r="H242" s="663"/>
      <c r="I242" s="663">
        <f t="shared" si="1"/>
        <v>1728</v>
      </c>
      <c r="J242" s="728">
        <v>84.65</v>
      </c>
      <c r="K242" s="728">
        <v>27.51</v>
      </c>
      <c r="L242" s="728">
        <v>57.14</v>
      </c>
    </row>
    <row r="243" spans="1:12" s="335" customFormat="1" ht="12" x14ac:dyDescent="0.2">
      <c r="A243" s="626" t="s">
        <v>706</v>
      </c>
      <c r="B243" s="626" t="s">
        <v>760</v>
      </c>
      <c r="C243" s="733">
        <v>43160</v>
      </c>
      <c r="D243" s="734">
        <v>43188</v>
      </c>
      <c r="E243" s="734">
        <v>43278</v>
      </c>
      <c r="F243" s="663">
        <v>1760</v>
      </c>
      <c r="G243" s="663">
        <v>176</v>
      </c>
      <c r="H243" s="663"/>
      <c r="I243" s="663">
        <f t="shared" si="1"/>
        <v>1584</v>
      </c>
      <c r="J243" s="728">
        <v>77.599999999999994</v>
      </c>
      <c r="K243" s="728">
        <v>25.22</v>
      </c>
      <c r="L243" s="728">
        <v>52.38</v>
      </c>
    </row>
    <row r="244" spans="1:12" s="335" customFormat="1" ht="12" x14ac:dyDescent="0.2">
      <c r="A244" s="626" t="s">
        <v>707</v>
      </c>
      <c r="B244" s="626" t="s">
        <v>761</v>
      </c>
      <c r="C244" s="733">
        <v>43160</v>
      </c>
      <c r="D244" s="734">
        <v>43188</v>
      </c>
      <c r="E244" s="734">
        <v>43278</v>
      </c>
      <c r="F244" s="663">
        <v>1920</v>
      </c>
      <c r="G244" s="663">
        <v>192</v>
      </c>
      <c r="H244" s="663"/>
      <c r="I244" s="663">
        <f t="shared" si="1"/>
        <v>1728</v>
      </c>
      <c r="J244" s="728">
        <v>84.65</v>
      </c>
      <c r="K244" s="728">
        <v>27.51</v>
      </c>
      <c r="L244" s="728">
        <v>57.14</v>
      </c>
    </row>
    <row r="245" spans="1:12" s="335" customFormat="1" ht="12" x14ac:dyDescent="0.2">
      <c r="A245" s="626" t="s">
        <v>708</v>
      </c>
      <c r="B245" s="626" t="s">
        <v>762</v>
      </c>
      <c r="C245" s="733">
        <v>43160</v>
      </c>
      <c r="D245" s="734">
        <v>43188</v>
      </c>
      <c r="E245" s="734">
        <v>43278</v>
      </c>
      <c r="F245" s="663">
        <v>1920</v>
      </c>
      <c r="G245" s="663">
        <v>192</v>
      </c>
      <c r="H245" s="663"/>
      <c r="I245" s="663">
        <f t="shared" si="1"/>
        <v>1728</v>
      </c>
      <c r="J245" s="728">
        <v>84.65</v>
      </c>
      <c r="K245" s="728">
        <v>27.51</v>
      </c>
      <c r="L245" s="728">
        <v>57.14</v>
      </c>
    </row>
    <row r="246" spans="1:12" s="335" customFormat="1" ht="12" x14ac:dyDescent="0.2">
      <c r="A246" s="626" t="s">
        <v>709</v>
      </c>
      <c r="B246" s="626" t="s">
        <v>763</v>
      </c>
      <c r="C246" s="733">
        <v>43160</v>
      </c>
      <c r="D246" s="734">
        <v>43188</v>
      </c>
      <c r="E246" s="734">
        <v>43278</v>
      </c>
      <c r="F246" s="663">
        <v>3937</v>
      </c>
      <c r="G246" s="663">
        <v>492</v>
      </c>
      <c r="H246" s="663"/>
      <c r="I246" s="663">
        <f t="shared" si="1"/>
        <v>3445</v>
      </c>
      <c r="J246" s="728">
        <v>257.26</v>
      </c>
      <c r="K246" s="728">
        <v>83.61</v>
      </c>
      <c r="L246" s="728">
        <v>173.65</v>
      </c>
    </row>
    <row r="247" spans="1:12" s="335" customFormat="1" ht="12" x14ac:dyDescent="0.2">
      <c r="A247" s="626" t="s">
        <v>710</v>
      </c>
      <c r="B247" s="626" t="s">
        <v>764</v>
      </c>
      <c r="C247" s="733">
        <v>43160</v>
      </c>
      <c r="D247" s="734">
        <v>43188</v>
      </c>
      <c r="E247" s="734">
        <v>43278</v>
      </c>
      <c r="F247" s="663">
        <v>2699</v>
      </c>
      <c r="G247" s="663">
        <v>337</v>
      </c>
      <c r="H247" s="663"/>
      <c r="I247" s="663">
        <f t="shared" si="1"/>
        <v>2362</v>
      </c>
      <c r="J247" s="728">
        <v>174.77</v>
      </c>
      <c r="K247" s="728">
        <v>56.8</v>
      </c>
      <c r="L247" s="728">
        <v>117.97</v>
      </c>
    </row>
    <row r="248" spans="1:12" s="335" customFormat="1" ht="12" x14ac:dyDescent="0.2">
      <c r="A248" s="626" t="s">
        <v>766</v>
      </c>
      <c r="B248" s="626" t="s">
        <v>767</v>
      </c>
      <c r="C248" s="733">
        <v>43160</v>
      </c>
      <c r="D248" s="734">
        <v>43182</v>
      </c>
      <c r="E248" s="734">
        <v>43217</v>
      </c>
      <c r="F248" s="663">
        <v>1920</v>
      </c>
      <c r="G248" s="663">
        <v>192</v>
      </c>
      <c r="H248" s="663"/>
      <c r="I248" s="663">
        <f t="shared" si="1"/>
        <v>1728</v>
      </c>
      <c r="J248" s="728">
        <v>84.65</v>
      </c>
      <c r="K248" s="728">
        <v>27.51</v>
      </c>
      <c r="L248" s="728">
        <v>57.14</v>
      </c>
    </row>
    <row r="249" spans="1:12" s="335" customFormat="1" ht="12" x14ac:dyDescent="0.2">
      <c r="A249" s="626" t="s">
        <v>771</v>
      </c>
      <c r="B249" s="626" t="s">
        <v>855</v>
      </c>
      <c r="C249" s="733">
        <v>43191</v>
      </c>
      <c r="D249" s="734">
        <v>43193</v>
      </c>
      <c r="E249" s="734">
        <v>43283</v>
      </c>
      <c r="F249" s="663">
        <v>1920</v>
      </c>
      <c r="G249" s="663">
        <v>240</v>
      </c>
      <c r="H249" s="663"/>
      <c r="I249" s="663">
        <v>1680</v>
      </c>
      <c r="J249" s="728">
        <v>124.33</v>
      </c>
      <c r="K249" s="728">
        <v>40.409999999999997</v>
      </c>
      <c r="L249" s="728">
        <v>83.92</v>
      </c>
    </row>
    <row r="250" spans="1:12" s="335" customFormat="1" ht="12" x14ac:dyDescent="0.2">
      <c r="A250" s="626" t="s">
        <v>772</v>
      </c>
      <c r="B250" s="626" t="s">
        <v>856</v>
      </c>
      <c r="C250" s="733">
        <v>43191</v>
      </c>
      <c r="D250" s="734">
        <v>43193</v>
      </c>
      <c r="E250" s="734">
        <v>43283</v>
      </c>
      <c r="F250" s="663">
        <v>1920</v>
      </c>
      <c r="G250" s="663">
        <v>240</v>
      </c>
      <c r="H250" s="663"/>
      <c r="I250" s="663">
        <v>1680</v>
      </c>
      <c r="J250" s="728">
        <v>124.33</v>
      </c>
      <c r="K250" s="728">
        <v>40.409999999999997</v>
      </c>
      <c r="L250" s="728">
        <v>83.92</v>
      </c>
    </row>
    <row r="251" spans="1:12" s="335" customFormat="1" ht="12" x14ac:dyDescent="0.2">
      <c r="A251" s="626" t="s">
        <v>773</v>
      </c>
      <c r="B251" s="626" t="s">
        <v>857</v>
      </c>
      <c r="C251" s="733">
        <v>43191</v>
      </c>
      <c r="D251" s="734">
        <v>43193</v>
      </c>
      <c r="E251" s="734">
        <v>43283</v>
      </c>
      <c r="F251" s="663">
        <v>5440</v>
      </c>
      <c r="G251" s="663">
        <v>680</v>
      </c>
      <c r="H251" s="663"/>
      <c r="I251" s="663">
        <v>4760</v>
      </c>
      <c r="J251" s="728">
        <v>352.25</v>
      </c>
      <c r="K251" s="728">
        <v>114.48</v>
      </c>
      <c r="L251" s="728">
        <v>237.77</v>
      </c>
    </row>
    <row r="252" spans="1:12" s="335" customFormat="1" ht="12" x14ac:dyDescent="0.2">
      <c r="A252" s="626" t="s">
        <v>774</v>
      </c>
      <c r="B252" s="626" t="s">
        <v>858</v>
      </c>
      <c r="C252" s="733">
        <v>43191</v>
      </c>
      <c r="D252" s="734">
        <v>43193</v>
      </c>
      <c r="E252" s="734">
        <v>43338</v>
      </c>
      <c r="F252" s="663">
        <v>4660</v>
      </c>
      <c r="G252" s="663">
        <v>874</v>
      </c>
      <c r="H252" s="663"/>
      <c r="I252" s="663">
        <v>3786</v>
      </c>
      <c r="J252" s="728">
        <v>547.41999999999996</v>
      </c>
      <c r="K252" s="728">
        <v>177.91</v>
      </c>
      <c r="L252" s="728">
        <v>369.51</v>
      </c>
    </row>
    <row r="253" spans="1:12" s="335" customFormat="1" ht="12" x14ac:dyDescent="0.2">
      <c r="A253" s="626" t="s">
        <v>775</v>
      </c>
      <c r="B253" s="626" t="s">
        <v>859</v>
      </c>
      <c r="C253" s="733">
        <v>43191</v>
      </c>
      <c r="D253" s="734">
        <v>43193</v>
      </c>
      <c r="E253" s="734">
        <v>43283</v>
      </c>
      <c r="F253" s="663">
        <v>1920</v>
      </c>
      <c r="G253" s="663">
        <v>240</v>
      </c>
      <c r="H253" s="663"/>
      <c r="I253" s="663">
        <v>1680</v>
      </c>
      <c r="J253" s="728">
        <v>124.33</v>
      </c>
      <c r="K253" s="728">
        <v>40.409999999999997</v>
      </c>
      <c r="L253" s="728">
        <v>83.92</v>
      </c>
    </row>
    <row r="254" spans="1:12" s="335" customFormat="1" ht="12" x14ac:dyDescent="0.2">
      <c r="A254" s="626" t="s">
        <v>776</v>
      </c>
      <c r="B254" s="626" t="s">
        <v>860</v>
      </c>
      <c r="C254" s="733">
        <v>43191</v>
      </c>
      <c r="D254" s="734">
        <v>43193</v>
      </c>
      <c r="E254" s="734">
        <v>43283</v>
      </c>
      <c r="F254" s="663">
        <v>2479</v>
      </c>
      <c r="G254" s="663">
        <v>310</v>
      </c>
      <c r="H254" s="663"/>
      <c r="I254" s="663">
        <v>2169</v>
      </c>
      <c r="J254" s="728">
        <v>160.52000000000001</v>
      </c>
      <c r="K254" s="728">
        <v>52.17</v>
      </c>
      <c r="L254" s="728">
        <v>108.35</v>
      </c>
    </row>
    <row r="255" spans="1:12" s="335" customFormat="1" ht="12" x14ac:dyDescent="0.2">
      <c r="A255" s="626" t="s">
        <v>777</v>
      </c>
      <c r="B255" s="626" t="s">
        <v>861</v>
      </c>
      <c r="C255" s="733">
        <v>43191</v>
      </c>
      <c r="D255" s="734">
        <v>43193</v>
      </c>
      <c r="E255" s="734">
        <v>43283</v>
      </c>
      <c r="F255" s="663">
        <v>5088</v>
      </c>
      <c r="G255" s="663">
        <v>636</v>
      </c>
      <c r="H255" s="663"/>
      <c r="I255" s="663">
        <v>4452</v>
      </c>
      <c r="J255" s="728">
        <v>329.45</v>
      </c>
      <c r="K255" s="728">
        <v>107.07</v>
      </c>
      <c r="L255" s="728">
        <v>222.38</v>
      </c>
    </row>
    <row r="256" spans="1:12" s="335" customFormat="1" ht="12" x14ac:dyDescent="0.2">
      <c r="A256" s="626" t="s">
        <v>778</v>
      </c>
      <c r="B256" s="626" t="s">
        <v>862</v>
      </c>
      <c r="C256" s="733">
        <v>43191</v>
      </c>
      <c r="D256" s="734">
        <v>43194</v>
      </c>
      <c r="E256" s="734">
        <v>43292</v>
      </c>
      <c r="F256" s="663">
        <v>9198</v>
      </c>
      <c r="G256" s="663">
        <v>1150</v>
      </c>
      <c r="H256" s="663"/>
      <c r="I256" s="663">
        <v>8048</v>
      </c>
      <c r="J256" s="728">
        <v>601.04999999999995</v>
      </c>
      <c r="K256" s="728">
        <v>195.34</v>
      </c>
      <c r="L256" s="728">
        <v>405.71</v>
      </c>
    </row>
    <row r="257" spans="1:12" s="335" customFormat="1" ht="12" x14ac:dyDescent="0.2">
      <c r="A257" s="626" t="s">
        <v>779</v>
      </c>
      <c r="B257" s="626" t="s">
        <v>863</v>
      </c>
      <c r="C257" s="733">
        <v>43191</v>
      </c>
      <c r="D257" s="734">
        <v>43194</v>
      </c>
      <c r="E257" s="734">
        <v>43306</v>
      </c>
      <c r="F257" s="663">
        <v>4742</v>
      </c>
      <c r="G257" s="663">
        <v>593</v>
      </c>
      <c r="H257" s="663"/>
      <c r="I257" s="663">
        <v>4149</v>
      </c>
      <c r="J257" s="728">
        <v>309.87</v>
      </c>
      <c r="K257" s="728">
        <v>100.71</v>
      </c>
      <c r="L257" s="728">
        <v>209.16</v>
      </c>
    </row>
    <row r="258" spans="1:12" s="335" customFormat="1" ht="12" x14ac:dyDescent="0.2">
      <c r="A258" s="626" t="s">
        <v>780</v>
      </c>
      <c r="B258" s="626" t="s">
        <v>864</v>
      </c>
      <c r="C258" s="733">
        <v>43191</v>
      </c>
      <c r="D258" s="734">
        <v>43194</v>
      </c>
      <c r="E258" s="734">
        <v>43284</v>
      </c>
      <c r="F258" s="663">
        <v>3937</v>
      </c>
      <c r="G258" s="663">
        <v>492</v>
      </c>
      <c r="H258" s="663"/>
      <c r="I258" s="663">
        <v>3445</v>
      </c>
      <c r="J258" s="728">
        <v>257.26</v>
      </c>
      <c r="K258" s="728">
        <v>83.61</v>
      </c>
      <c r="L258" s="728">
        <v>173.65</v>
      </c>
    </row>
    <row r="259" spans="1:12" s="335" customFormat="1" ht="12" x14ac:dyDescent="0.2">
      <c r="A259" s="626" t="s">
        <v>781</v>
      </c>
      <c r="B259" s="626" t="s">
        <v>865</v>
      </c>
      <c r="C259" s="733">
        <v>43191</v>
      </c>
      <c r="D259" s="734">
        <v>43194</v>
      </c>
      <c r="E259" s="734">
        <v>43306</v>
      </c>
      <c r="F259" s="663">
        <v>4742</v>
      </c>
      <c r="G259" s="663">
        <v>593</v>
      </c>
      <c r="H259" s="663"/>
      <c r="I259" s="663">
        <v>4149</v>
      </c>
      <c r="J259" s="728">
        <v>309.87</v>
      </c>
      <c r="K259" s="728">
        <v>100.71</v>
      </c>
      <c r="L259" s="728">
        <v>209.16</v>
      </c>
    </row>
    <row r="260" spans="1:12" s="335" customFormat="1" ht="12" x14ac:dyDescent="0.2">
      <c r="A260" s="626" t="s">
        <v>782</v>
      </c>
      <c r="B260" s="626" t="s">
        <v>866</v>
      </c>
      <c r="C260" s="733">
        <v>43191</v>
      </c>
      <c r="D260" s="734">
        <v>43194</v>
      </c>
      <c r="E260" s="734">
        <v>43284</v>
      </c>
      <c r="F260" s="663">
        <v>1920</v>
      </c>
      <c r="G260" s="663">
        <v>192</v>
      </c>
      <c r="H260" s="663"/>
      <c r="I260" s="663">
        <v>1728</v>
      </c>
      <c r="J260" s="728">
        <v>84.65</v>
      </c>
      <c r="K260" s="728">
        <v>27.51</v>
      </c>
      <c r="L260" s="728">
        <v>57.14</v>
      </c>
    </row>
    <row r="261" spans="1:12" s="335" customFormat="1" ht="12" x14ac:dyDescent="0.2">
      <c r="A261" s="626" t="s">
        <v>783</v>
      </c>
      <c r="B261" s="626" t="s">
        <v>867</v>
      </c>
      <c r="C261" s="733">
        <v>43191</v>
      </c>
      <c r="D261" s="734">
        <v>43194</v>
      </c>
      <c r="E261" s="734">
        <v>43319</v>
      </c>
      <c r="F261" s="663">
        <v>4748</v>
      </c>
      <c r="G261" s="663">
        <v>712</v>
      </c>
      <c r="H261" s="663"/>
      <c r="I261" s="663">
        <v>4036</v>
      </c>
      <c r="J261" s="728">
        <v>405.54</v>
      </c>
      <c r="K261" s="728">
        <v>131.80000000000001</v>
      </c>
      <c r="L261" s="728">
        <v>273.74</v>
      </c>
    </row>
    <row r="262" spans="1:12" s="335" customFormat="1" ht="12" x14ac:dyDescent="0.2">
      <c r="A262" s="626" t="s">
        <v>784</v>
      </c>
      <c r="B262" s="626" t="s">
        <v>868</v>
      </c>
      <c r="C262" s="733">
        <v>43191</v>
      </c>
      <c r="D262" s="734">
        <v>43193</v>
      </c>
      <c r="E262" s="734">
        <v>43259</v>
      </c>
      <c r="F262" s="663">
        <v>1920</v>
      </c>
      <c r="G262" s="663">
        <v>240</v>
      </c>
      <c r="H262" s="663"/>
      <c r="I262" s="663">
        <v>1680</v>
      </c>
      <c r="J262" s="728">
        <v>124.33</v>
      </c>
      <c r="K262" s="728">
        <v>40.409999999999997</v>
      </c>
      <c r="L262" s="728">
        <v>83.92</v>
      </c>
    </row>
    <row r="263" spans="1:12" s="335" customFormat="1" ht="12" x14ac:dyDescent="0.2">
      <c r="A263" s="626" t="s">
        <v>785</v>
      </c>
      <c r="B263" s="626" t="s">
        <v>869</v>
      </c>
      <c r="C263" s="733">
        <v>43191</v>
      </c>
      <c r="D263" s="734">
        <v>43195</v>
      </c>
      <c r="E263" s="734">
        <v>43285</v>
      </c>
      <c r="F263" s="663">
        <v>1920</v>
      </c>
      <c r="G263" s="663">
        <v>240</v>
      </c>
      <c r="H263" s="663"/>
      <c r="I263" s="663">
        <v>1680</v>
      </c>
      <c r="J263" s="728">
        <v>124.33</v>
      </c>
      <c r="K263" s="728">
        <v>40.409999999999997</v>
      </c>
      <c r="L263" s="728">
        <v>83.92</v>
      </c>
    </row>
    <row r="264" spans="1:12" s="335" customFormat="1" ht="12" x14ac:dyDescent="0.2">
      <c r="A264" s="626" t="s">
        <v>786</v>
      </c>
      <c r="B264" s="626" t="s">
        <v>870</v>
      </c>
      <c r="C264" s="733">
        <v>43191</v>
      </c>
      <c r="D264" s="734">
        <v>43195</v>
      </c>
      <c r="E264" s="734">
        <v>43285</v>
      </c>
      <c r="F264" s="663">
        <v>2529</v>
      </c>
      <c r="G264" s="663">
        <v>316</v>
      </c>
      <c r="H264" s="663"/>
      <c r="I264" s="663">
        <v>2213</v>
      </c>
      <c r="J264" s="728">
        <v>163.75</v>
      </c>
      <c r="K264" s="728">
        <v>53.22</v>
      </c>
      <c r="L264" s="728">
        <v>110.53</v>
      </c>
    </row>
    <row r="265" spans="1:12" s="335" customFormat="1" ht="12" x14ac:dyDescent="0.2">
      <c r="A265" s="626" t="s">
        <v>787</v>
      </c>
      <c r="B265" s="626" t="s">
        <v>871</v>
      </c>
      <c r="C265" s="733">
        <v>43191</v>
      </c>
      <c r="D265" s="734">
        <v>43195</v>
      </c>
      <c r="E265" s="734">
        <v>43286</v>
      </c>
      <c r="F265" s="663">
        <v>1920</v>
      </c>
      <c r="G265" s="663">
        <v>192</v>
      </c>
      <c r="H265" s="663"/>
      <c r="I265" s="663">
        <v>1728</v>
      </c>
      <c r="J265" s="728">
        <v>84.65</v>
      </c>
      <c r="K265" s="728">
        <v>27.51</v>
      </c>
      <c r="L265" s="728">
        <v>57.14</v>
      </c>
    </row>
    <row r="266" spans="1:12" s="335" customFormat="1" ht="12" x14ac:dyDescent="0.2">
      <c r="A266" s="626" t="s">
        <v>788</v>
      </c>
      <c r="B266" s="626" t="s">
        <v>872</v>
      </c>
      <c r="C266" s="733">
        <v>43191</v>
      </c>
      <c r="D266" s="734">
        <v>43195</v>
      </c>
      <c r="E266" s="734">
        <v>43285</v>
      </c>
      <c r="F266" s="663">
        <v>3898</v>
      </c>
      <c r="G266" s="663">
        <v>487</v>
      </c>
      <c r="H266" s="663"/>
      <c r="I266" s="663">
        <v>3411</v>
      </c>
      <c r="J266" s="728">
        <v>254.71</v>
      </c>
      <c r="K266" s="728">
        <v>82.78</v>
      </c>
      <c r="L266" s="728">
        <v>171.93</v>
      </c>
    </row>
    <row r="267" spans="1:12" s="335" customFormat="1" ht="12" x14ac:dyDescent="0.2">
      <c r="A267" s="626" t="s">
        <v>789</v>
      </c>
      <c r="B267" s="626" t="s">
        <v>873</v>
      </c>
      <c r="C267" s="733">
        <v>43191</v>
      </c>
      <c r="D267" s="734">
        <v>43195</v>
      </c>
      <c r="E267" s="734">
        <v>43285</v>
      </c>
      <c r="F267" s="663">
        <v>1920</v>
      </c>
      <c r="G267" s="663">
        <v>240</v>
      </c>
      <c r="H267" s="663"/>
      <c r="I267" s="663">
        <v>1680</v>
      </c>
      <c r="J267" s="728">
        <v>124.33</v>
      </c>
      <c r="K267" s="728">
        <v>40.409999999999997</v>
      </c>
      <c r="L267" s="728">
        <v>83.92</v>
      </c>
    </row>
    <row r="268" spans="1:12" s="335" customFormat="1" ht="12" x14ac:dyDescent="0.2">
      <c r="A268" s="626" t="s">
        <v>790</v>
      </c>
      <c r="B268" s="626" t="s">
        <v>874</v>
      </c>
      <c r="C268" s="733">
        <v>43191</v>
      </c>
      <c r="D268" s="734">
        <v>43195</v>
      </c>
      <c r="E268" s="734">
        <v>43285</v>
      </c>
      <c r="F268" s="663">
        <v>1760</v>
      </c>
      <c r="G268" s="663">
        <v>176</v>
      </c>
      <c r="H268" s="663"/>
      <c r="I268" s="663">
        <v>1584</v>
      </c>
      <c r="J268" s="728">
        <v>77.599999999999994</v>
      </c>
      <c r="K268" s="728">
        <v>25.22</v>
      </c>
      <c r="L268" s="728">
        <v>52.38</v>
      </c>
    </row>
    <row r="269" spans="1:12" s="335" customFormat="1" ht="12" x14ac:dyDescent="0.2">
      <c r="A269" s="626" t="s">
        <v>791</v>
      </c>
      <c r="B269" s="626" t="s">
        <v>875</v>
      </c>
      <c r="C269" s="733">
        <v>43191</v>
      </c>
      <c r="D269" s="734">
        <v>43195</v>
      </c>
      <c r="E269" s="734">
        <v>43292</v>
      </c>
      <c r="F269" s="663">
        <v>6455</v>
      </c>
      <c r="G269" s="663">
        <v>807</v>
      </c>
      <c r="H269" s="663"/>
      <c r="I269" s="663">
        <v>5648</v>
      </c>
      <c r="J269" s="728">
        <v>421.81</v>
      </c>
      <c r="K269" s="728">
        <v>137.09</v>
      </c>
      <c r="L269" s="728">
        <v>284.72000000000003</v>
      </c>
    </row>
    <row r="270" spans="1:12" s="335" customFormat="1" ht="12" x14ac:dyDescent="0.2">
      <c r="A270" s="626" t="s">
        <v>792</v>
      </c>
      <c r="B270" s="626" t="s">
        <v>876</v>
      </c>
      <c r="C270" s="733">
        <v>43191</v>
      </c>
      <c r="D270" s="734">
        <v>43195</v>
      </c>
      <c r="E270" s="734">
        <v>43243</v>
      </c>
      <c r="F270" s="663">
        <v>1920</v>
      </c>
      <c r="G270" s="663">
        <v>240</v>
      </c>
      <c r="H270" s="663"/>
      <c r="I270" s="663">
        <v>1680</v>
      </c>
      <c r="J270" s="728">
        <v>124.33</v>
      </c>
      <c r="K270" s="728">
        <v>40.409999999999997</v>
      </c>
      <c r="L270" s="728">
        <v>83.92</v>
      </c>
    </row>
    <row r="271" spans="1:12" s="335" customFormat="1" ht="12" x14ac:dyDescent="0.2">
      <c r="A271" s="626" t="s">
        <v>793</v>
      </c>
      <c r="B271" s="626" t="s">
        <v>877</v>
      </c>
      <c r="C271" s="733">
        <v>43191</v>
      </c>
      <c r="D271" s="734">
        <v>43195</v>
      </c>
      <c r="E271" s="734">
        <v>43286</v>
      </c>
      <c r="F271" s="663">
        <v>4828</v>
      </c>
      <c r="G271" s="663">
        <v>905</v>
      </c>
      <c r="H271" s="663"/>
      <c r="I271" s="663">
        <v>3923</v>
      </c>
      <c r="J271" s="728">
        <v>567.16999999999996</v>
      </c>
      <c r="K271" s="728">
        <v>184.33</v>
      </c>
      <c r="L271" s="728">
        <v>382.84</v>
      </c>
    </row>
    <row r="272" spans="1:12" s="335" customFormat="1" ht="12" x14ac:dyDescent="0.2">
      <c r="A272" s="626" t="s">
        <v>794</v>
      </c>
      <c r="B272" s="626" t="s">
        <v>878</v>
      </c>
      <c r="C272" s="733">
        <v>43191</v>
      </c>
      <c r="D272" s="734">
        <v>43195</v>
      </c>
      <c r="E272" s="734">
        <v>43289</v>
      </c>
      <c r="F272" s="663">
        <v>2465</v>
      </c>
      <c r="G272" s="663">
        <v>247</v>
      </c>
      <c r="H272" s="663"/>
      <c r="I272" s="663">
        <v>2218</v>
      </c>
      <c r="J272" s="728">
        <v>108.68</v>
      </c>
      <c r="K272" s="728">
        <v>35.32</v>
      </c>
      <c r="L272" s="728">
        <v>73.36</v>
      </c>
    </row>
    <row r="273" spans="1:12" s="335" customFormat="1" ht="12" x14ac:dyDescent="0.2">
      <c r="A273" s="626" t="s">
        <v>795</v>
      </c>
      <c r="B273" s="626" t="s">
        <v>879</v>
      </c>
      <c r="C273" s="733">
        <v>43191</v>
      </c>
      <c r="D273" s="734">
        <v>43196</v>
      </c>
      <c r="E273" s="734">
        <v>43286</v>
      </c>
      <c r="F273" s="663">
        <v>1968</v>
      </c>
      <c r="G273" s="663">
        <v>197</v>
      </c>
      <c r="H273" s="663"/>
      <c r="I273" s="663">
        <v>1771</v>
      </c>
      <c r="J273" s="728">
        <v>86.77</v>
      </c>
      <c r="K273" s="728">
        <v>28.2</v>
      </c>
      <c r="L273" s="728">
        <v>58.57</v>
      </c>
    </row>
    <row r="274" spans="1:12" s="335" customFormat="1" ht="12" x14ac:dyDescent="0.2">
      <c r="A274" s="626" t="s">
        <v>796</v>
      </c>
      <c r="B274" s="626" t="s">
        <v>880</v>
      </c>
      <c r="C274" s="733">
        <v>43191</v>
      </c>
      <c r="D274" s="734">
        <v>43199</v>
      </c>
      <c r="E274" s="734">
        <v>43293</v>
      </c>
      <c r="F274" s="663">
        <v>5528</v>
      </c>
      <c r="G274" s="663">
        <v>691</v>
      </c>
      <c r="H274" s="663"/>
      <c r="I274" s="663">
        <v>4837</v>
      </c>
      <c r="J274" s="728">
        <v>357.94</v>
      </c>
      <c r="K274" s="728">
        <v>116.33</v>
      </c>
      <c r="L274" s="728">
        <v>241.61</v>
      </c>
    </row>
    <row r="275" spans="1:12" s="335" customFormat="1" ht="12" x14ac:dyDescent="0.2">
      <c r="A275" s="626" t="s">
        <v>797</v>
      </c>
      <c r="B275" s="626" t="s">
        <v>881</v>
      </c>
      <c r="C275" s="733">
        <v>43191</v>
      </c>
      <c r="D275" s="734">
        <v>43199</v>
      </c>
      <c r="E275" s="734">
        <v>43313</v>
      </c>
      <c r="F275" s="663">
        <v>4742</v>
      </c>
      <c r="G275" s="663">
        <v>593</v>
      </c>
      <c r="H275" s="663"/>
      <c r="I275" s="663">
        <v>4149</v>
      </c>
      <c r="J275" s="728">
        <v>309.87</v>
      </c>
      <c r="K275" s="728">
        <v>100.71</v>
      </c>
      <c r="L275" s="728">
        <v>209.16</v>
      </c>
    </row>
    <row r="276" spans="1:12" s="335" customFormat="1" ht="12" x14ac:dyDescent="0.2">
      <c r="A276" s="626" t="s">
        <v>798</v>
      </c>
      <c r="B276" s="626" t="s">
        <v>882</v>
      </c>
      <c r="C276" s="733">
        <v>43191</v>
      </c>
      <c r="D276" s="734">
        <v>43199</v>
      </c>
      <c r="E276" s="734">
        <v>43289</v>
      </c>
      <c r="F276" s="663">
        <v>1920</v>
      </c>
      <c r="G276" s="663">
        <v>192</v>
      </c>
      <c r="H276" s="663"/>
      <c r="I276" s="663">
        <v>1728</v>
      </c>
      <c r="J276" s="728">
        <v>84.65</v>
      </c>
      <c r="K276" s="728">
        <v>27.51</v>
      </c>
      <c r="L276" s="728">
        <v>57.14</v>
      </c>
    </row>
    <row r="277" spans="1:12" s="335" customFormat="1" ht="12" x14ac:dyDescent="0.2">
      <c r="A277" s="626" t="s">
        <v>799</v>
      </c>
      <c r="B277" s="626" t="s">
        <v>883</v>
      </c>
      <c r="C277" s="733">
        <v>43191</v>
      </c>
      <c r="D277" s="734">
        <v>43199</v>
      </c>
      <c r="E277" s="734">
        <v>43294</v>
      </c>
      <c r="F277" s="663">
        <v>1920</v>
      </c>
      <c r="G277" s="663">
        <v>240</v>
      </c>
      <c r="H277" s="663"/>
      <c r="I277" s="663">
        <v>1680</v>
      </c>
      <c r="J277" s="728">
        <v>124.33</v>
      </c>
      <c r="K277" s="728">
        <v>40.409999999999997</v>
      </c>
      <c r="L277" s="728">
        <v>83.92</v>
      </c>
    </row>
    <row r="278" spans="1:12" s="335" customFormat="1" ht="12" x14ac:dyDescent="0.2">
      <c r="A278" s="626" t="s">
        <v>800</v>
      </c>
      <c r="B278" s="626" t="s">
        <v>884</v>
      </c>
      <c r="C278" s="733">
        <v>43191</v>
      </c>
      <c r="D278" s="734">
        <v>43199</v>
      </c>
      <c r="E278" s="734">
        <v>43293</v>
      </c>
      <c r="F278" s="663">
        <v>2216</v>
      </c>
      <c r="G278" s="663">
        <v>277</v>
      </c>
      <c r="H278" s="663"/>
      <c r="I278" s="663">
        <v>1939</v>
      </c>
      <c r="J278" s="728">
        <v>143.49</v>
      </c>
      <c r="K278" s="728">
        <v>46.63</v>
      </c>
      <c r="L278" s="728">
        <v>96.86</v>
      </c>
    </row>
    <row r="279" spans="1:12" s="335" customFormat="1" ht="12" x14ac:dyDescent="0.2">
      <c r="A279" s="626" t="s">
        <v>801</v>
      </c>
      <c r="B279" s="626" t="s">
        <v>885</v>
      </c>
      <c r="C279" s="733">
        <v>43191</v>
      </c>
      <c r="D279" s="734">
        <v>43200</v>
      </c>
      <c r="E279" s="734">
        <v>43293</v>
      </c>
      <c r="F279" s="663">
        <v>4300</v>
      </c>
      <c r="G279" s="663">
        <v>806</v>
      </c>
      <c r="H279" s="663"/>
      <c r="I279" s="663">
        <v>3494</v>
      </c>
      <c r="J279" s="728">
        <v>505.14</v>
      </c>
      <c r="K279" s="728">
        <v>164.17</v>
      </c>
      <c r="L279" s="728">
        <v>340.97</v>
      </c>
    </row>
    <row r="280" spans="1:12" s="335" customFormat="1" ht="12" x14ac:dyDescent="0.2">
      <c r="A280" s="626" t="s">
        <v>802</v>
      </c>
      <c r="B280" s="626" t="s">
        <v>886</v>
      </c>
      <c r="C280" s="733">
        <v>43191</v>
      </c>
      <c r="D280" s="734">
        <v>43195</v>
      </c>
      <c r="E280" s="734">
        <v>43289</v>
      </c>
      <c r="F280" s="663">
        <v>5280</v>
      </c>
      <c r="G280" s="663">
        <v>660</v>
      </c>
      <c r="H280" s="663"/>
      <c r="I280" s="663">
        <v>4620</v>
      </c>
      <c r="J280" s="728">
        <v>341.89</v>
      </c>
      <c r="K280" s="728">
        <v>111.11</v>
      </c>
      <c r="L280" s="728">
        <v>230.78</v>
      </c>
    </row>
    <row r="281" spans="1:12" s="335" customFormat="1" ht="12" x14ac:dyDescent="0.2">
      <c r="A281" s="626" t="s">
        <v>803</v>
      </c>
      <c r="B281" s="626" t="s">
        <v>887</v>
      </c>
      <c r="C281" s="733">
        <v>43191</v>
      </c>
      <c r="D281" s="734">
        <v>43196</v>
      </c>
      <c r="E281" s="734">
        <v>43286</v>
      </c>
      <c r="F281" s="663">
        <v>1920</v>
      </c>
      <c r="G281" s="663">
        <v>192</v>
      </c>
      <c r="H281" s="663"/>
      <c r="I281" s="663">
        <v>1728</v>
      </c>
      <c r="J281" s="728">
        <v>84.65</v>
      </c>
      <c r="K281" s="728">
        <v>27.51</v>
      </c>
      <c r="L281" s="728">
        <v>57.14</v>
      </c>
    </row>
    <row r="282" spans="1:12" s="335" customFormat="1" ht="12" x14ac:dyDescent="0.2">
      <c r="A282" s="626" t="s">
        <v>804</v>
      </c>
      <c r="B282" s="626" t="s">
        <v>888</v>
      </c>
      <c r="C282" s="733">
        <v>43191</v>
      </c>
      <c r="D282" s="734">
        <v>43196</v>
      </c>
      <c r="E282" s="734">
        <v>43286</v>
      </c>
      <c r="F282" s="663">
        <v>1920</v>
      </c>
      <c r="G282" s="663">
        <v>192</v>
      </c>
      <c r="H282" s="663"/>
      <c r="I282" s="663">
        <v>1728</v>
      </c>
      <c r="J282" s="728">
        <v>84.65</v>
      </c>
      <c r="K282" s="728">
        <v>27.51</v>
      </c>
      <c r="L282" s="728">
        <v>57.14</v>
      </c>
    </row>
    <row r="283" spans="1:12" s="335" customFormat="1" ht="12" x14ac:dyDescent="0.2">
      <c r="A283" s="626" t="s">
        <v>805</v>
      </c>
      <c r="B283" s="626" t="s">
        <v>889</v>
      </c>
      <c r="C283" s="733">
        <v>43191</v>
      </c>
      <c r="D283" s="734">
        <v>43196</v>
      </c>
      <c r="E283" s="734">
        <v>43290</v>
      </c>
      <c r="F283" s="663">
        <v>6124</v>
      </c>
      <c r="G283" s="663">
        <v>1148</v>
      </c>
      <c r="H283" s="663"/>
      <c r="I283" s="663">
        <v>4976</v>
      </c>
      <c r="J283" s="728">
        <v>719.41</v>
      </c>
      <c r="K283" s="728">
        <v>233.81</v>
      </c>
      <c r="L283" s="728">
        <v>485.6</v>
      </c>
    </row>
    <row r="284" spans="1:12" s="335" customFormat="1" ht="12" x14ac:dyDescent="0.2">
      <c r="A284" s="626" t="s">
        <v>806</v>
      </c>
      <c r="B284" s="626" t="s">
        <v>890</v>
      </c>
      <c r="C284" s="733">
        <v>43191</v>
      </c>
      <c r="D284" s="734">
        <v>43200</v>
      </c>
      <c r="E284" s="734">
        <v>43293</v>
      </c>
      <c r="F284" s="663">
        <v>2272</v>
      </c>
      <c r="G284" s="663">
        <v>284</v>
      </c>
      <c r="H284" s="663"/>
      <c r="I284" s="663">
        <v>1988</v>
      </c>
      <c r="J284" s="728">
        <v>147.11000000000001</v>
      </c>
      <c r="K284" s="728">
        <v>47.81</v>
      </c>
      <c r="L284" s="728">
        <v>99.3</v>
      </c>
    </row>
    <row r="285" spans="1:12" s="335" customFormat="1" ht="12" x14ac:dyDescent="0.2">
      <c r="A285" s="626" t="s">
        <v>807</v>
      </c>
      <c r="B285" s="626" t="s">
        <v>891</v>
      </c>
      <c r="C285" s="733">
        <v>43191</v>
      </c>
      <c r="D285" s="734">
        <v>43200</v>
      </c>
      <c r="E285" s="734">
        <v>43297</v>
      </c>
      <c r="F285" s="663">
        <v>7476</v>
      </c>
      <c r="G285" s="663">
        <v>748</v>
      </c>
      <c r="H285" s="663"/>
      <c r="I285" s="663">
        <v>6728</v>
      </c>
      <c r="J285" s="728">
        <v>329.63</v>
      </c>
      <c r="K285" s="728">
        <v>107.13</v>
      </c>
      <c r="L285" s="728">
        <v>222.5</v>
      </c>
    </row>
    <row r="286" spans="1:12" s="335" customFormat="1" ht="12" x14ac:dyDescent="0.2">
      <c r="A286" s="626" t="s">
        <v>808</v>
      </c>
      <c r="B286" s="626" t="s">
        <v>892</v>
      </c>
      <c r="C286" s="733">
        <v>43191</v>
      </c>
      <c r="D286" s="734">
        <v>43202</v>
      </c>
      <c r="E286" s="734">
        <v>43338</v>
      </c>
      <c r="F286" s="663">
        <v>4396</v>
      </c>
      <c r="G286" s="663">
        <v>824</v>
      </c>
      <c r="H286" s="663"/>
      <c r="I286" s="663">
        <v>3572</v>
      </c>
      <c r="J286" s="728">
        <v>516.41</v>
      </c>
      <c r="K286" s="728">
        <v>167.83</v>
      </c>
      <c r="L286" s="728">
        <v>348.58</v>
      </c>
    </row>
    <row r="287" spans="1:12" s="335" customFormat="1" ht="12" x14ac:dyDescent="0.2">
      <c r="A287" s="626" t="s">
        <v>809</v>
      </c>
      <c r="B287" s="626" t="s">
        <v>893</v>
      </c>
      <c r="C287" s="733">
        <v>43191</v>
      </c>
      <c r="D287" s="734">
        <v>43202</v>
      </c>
      <c r="E287" s="734">
        <v>43299</v>
      </c>
      <c r="F287" s="663">
        <v>4742</v>
      </c>
      <c r="G287" s="663">
        <v>593</v>
      </c>
      <c r="H287" s="663"/>
      <c r="I287" s="663">
        <v>4149</v>
      </c>
      <c r="J287" s="728">
        <v>309.89</v>
      </c>
      <c r="K287" s="728">
        <v>100.71</v>
      </c>
      <c r="L287" s="728">
        <v>209.18</v>
      </c>
    </row>
    <row r="288" spans="1:12" s="335" customFormat="1" ht="12" x14ac:dyDescent="0.2">
      <c r="A288" s="626" t="s">
        <v>810</v>
      </c>
      <c r="B288" s="626" t="s">
        <v>894</v>
      </c>
      <c r="C288" s="733">
        <v>43191</v>
      </c>
      <c r="D288" s="734">
        <v>43202</v>
      </c>
      <c r="E288" s="734">
        <v>43292</v>
      </c>
      <c r="F288" s="663">
        <v>2054</v>
      </c>
      <c r="G288" s="663">
        <v>205</v>
      </c>
      <c r="H288" s="663"/>
      <c r="I288" s="663">
        <v>1849</v>
      </c>
      <c r="J288" s="728">
        <v>90.56</v>
      </c>
      <c r="K288" s="728">
        <v>29.43</v>
      </c>
      <c r="L288" s="728">
        <v>61.13</v>
      </c>
    </row>
    <row r="289" spans="1:12" s="335" customFormat="1" ht="12" x14ac:dyDescent="0.2">
      <c r="A289" s="626" t="s">
        <v>811</v>
      </c>
      <c r="B289" s="626" t="s">
        <v>895</v>
      </c>
      <c r="C289" s="733">
        <v>43191</v>
      </c>
      <c r="D289" s="734">
        <v>43202</v>
      </c>
      <c r="E289" s="734">
        <v>43299</v>
      </c>
      <c r="F289" s="663">
        <v>3969</v>
      </c>
      <c r="G289" s="663">
        <v>496</v>
      </c>
      <c r="H289" s="663"/>
      <c r="I289" s="663">
        <v>3473</v>
      </c>
      <c r="J289" s="728">
        <v>259.38</v>
      </c>
      <c r="K289" s="728">
        <v>84.3</v>
      </c>
      <c r="L289" s="728">
        <v>175.08</v>
      </c>
    </row>
    <row r="290" spans="1:12" s="335" customFormat="1" ht="12" x14ac:dyDescent="0.2">
      <c r="A290" s="626" t="s">
        <v>812</v>
      </c>
      <c r="B290" s="626" t="s">
        <v>896</v>
      </c>
      <c r="C290" s="733">
        <v>43191</v>
      </c>
      <c r="D290" s="734">
        <v>43202</v>
      </c>
      <c r="E290" s="734">
        <v>43338</v>
      </c>
      <c r="F290" s="663">
        <v>6532</v>
      </c>
      <c r="G290" s="663">
        <v>939</v>
      </c>
      <c r="H290" s="663"/>
      <c r="I290" s="663">
        <v>5593</v>
      </c>
      <c r="J290" s="728">
        <v>528.71</v>
      </c>
      <c r="K290" s="728">
        <v>171.83</v>
      </c>
      <c r="L290" s="728">
        <v>356.88</v>
      </c>
    </row>
    <row r="291" spans="1:12" s="335" customFormat="1" ht="12" x14ac:dyDescent="0.2">
      <c r="A291" s="626" t="s">
        <v>813</v>
      </c>
      <c r="B291" s="626" t="s">
        <v>897</v>
      </c>
      <c r="C291" s="733">
        <v>43191</v>
      </c>
      <c r="D291" s="734">
        <v>43202</v>
      </c>
      <c r="E291" s="734">
        <v>43293</v>
      </c>
      <c r="F291" s="663">
        <v>1894</v>
      </c>
      <c r="G291" s="663">
        <v>189</v>
      </c>
      <c r="H291" s="663"/>
      <c r="I291" s="663">
        <v>1705</v>
      </c>
      <c r="J291" s="728">
        <v>83.51</v>
      </c>
      <c r="K291" s="728">
        <v>27.14</v>
      </c>
      <c r="L291" s="728">
        <v>56.37</v>
      </c>
    </row>
    <row r="292" spans="1:12" s="335" customFormat="1" ht="12" x14ac:dyDescent="0.2">
      <c r="A292" s="626" t="s">
        <v>814</v>
      </c>
      <c r="B292" s="626" t="s">
        <v>898</v>
      </c>
      <c r="C292" s="733">
        <v>43191</v>
      </c>
      <c r="D292" s="734">
        <v>43203</v>
      </c>
      <c r="E292" s="734">
        <v>43293</v>
      </c>
      <c r="F292" s="663">
        <v>1920</v>
      </c>
      <c r="G292" s="663">
        <v>192</v>
      </c>
      <c r="H292" s="663"/>
      <c r="I292" s="663">
        <v>1728</v>
      </c>
      <c r="J292" s="728">
        <v>84.65</v>
      </c>
      <c r="K292" s="728">
        <v>27.51</v>
      </c>
      <c r="L292" s="728">
        <v>57.14</v>
      </c>
    </row>
    <row r="293" spans="1:12" s="335" customFormat="1" ht="12" x14ac:dyDescent="0.2">
      <c r="A293" s="626" t="s">
        <v>815</v>
      </c>
      <c r="B293" s="626" t="s">
        <v>899</v>
      </c>
      <c r="C293" s="733">
        <v>43191</v>
      </c>
      <c r="D293" s="734">
        <v>43206</v>
      </c>
      <c r="E293" s="734">
        <v>43280</v>
      </c>
      <c r="F293" s="663">
        <v>5264</v>
      </c>
      <c r="G293" s="663">
        <v>526</v>
      </c>
      <c r="H293" s="663"/>
      <c r="I293" s="663">
        <v>4738</v>
      </c>
      <c r="J293" s="728">
        <v>232.09</v>
      </c>
      <c r="K293" s="728">
        <v>75.430000000000007</v>
      </c>
      <c r="L293" s="728">
        <v>156.66</v>
      </c>
    </row>
    <row r="294" spans="1:12" s="335" customFormat="1" ht="12" x14ac:dyDescent="0.2">
      <c r="A294" s="626" t="s">
        <v>816</v>
      </c>
      <c r="B294" s="626" t="s">
        <v>900</v>
      </c>
      <c r="C294" s="733">
        <v>43191</v>
      </c>
      <c r="D294" s="734">
        <v>43207</v>
      </c>
      <c r="E294" s="734">
        <v>43297</v>
      </c>
      <c r="F294" s="663">
        <v>1920</v>
      </c>
      <c r="G294" s="663">
        <v>192</v>
      </c>
      <c r="H294" s="663"/>
      <c r="I294" s="663">
        <v>1728</v>
      </c>
      <c r="J294" s="728">
        <v>84.65</v>
      </c>
      <c r="K294" s="728">
        <v>27.51</v>
      </c>
      <c r="L294" s="728">
        <v>57.14</v>
      </c>
    </row>
    <row r="295" spans="1:12" s="335" customFormat="1" ht="12" x14ac:dyDescent="0.2">
      <c r="A295" s="626" t="s">
        <v>817</v>
      </c>
      <c r="B295" s="626" t="s">
        <v>901</v>
      </c>
      <c r="C295" s="733">
        <v>43191</v>
      </c>
      <c r="D295" s="734">
        <v>43207</v>
      </c>
      <c r="E295" s="734">
        <v>43300</v>
      </c>
      <c r="F295" s="663">
        <v>1920</v>
      </c>
      <c r="G295" s="663">
        <v>240</v>
      </c>
      <c r="H295" s="663"/>
      <c r="I295" s="663">
        <v>1680</v>
      </c>
      <c r="J295" s="728">
        <v>124.31</v>
      </c>
      <c r="K295" s="728">
        <v>40.4</v>
      </c>
      <c r="L295" s="728">
        <v>83.91</v>
      </c>
    </row>
    <row r="296" spans="1:12" s="335" customFormat="1" ht="12" x14ac:dyDescent="0.2">
      <c r="A296" s="626" t="s">
        <v>818</v>
      </c>
      <c r="B296" s="626" t="s">
        <v>902</v>
      </c>
      <c r="C296" s="733">
        <v>43191</v>
      </c>
      <c r="D296" s="734">
        <v>43208</v>
      </c>
      <c r="E296" s="734">
        <v>43298</v>
      </c>
      <c r="F296" s="663">
        <v>1920</v>
      </c>
      <c r="G296" s="663">
        <v>240</v>
      </c>
      <c r="H296" s="663"/>
      <c r="I296" s="663">
        <v>1680</v>
      </c>
      <c r="J296" s="728">
        <v>124.31</v>
      </c>
      <c r="K296" s="728">
        <v>40.4</v>
      </c>
      <c r="L296" s="728">
        <v>83.91</v>
      </c>
    </row>
    <row r="297" spans="1:12" s="335" customFormat="1" ht="12" x14ac:dyDescent="0.2">
      <c r="A297" s="626" t="s">
        <v>819</v>
      </c>
      <c r="B297" s="626" t="s">
        <v>903</v>
      </c>
      <c r="C297" s="733">
        <v>43191</v>
      </c>
      <c r="D297" s="734">
        <v>43208</v>
      </c>
      <c r="E297" s="734">
        <v>43298</v>
      </c>
      <c r="F297" s="663">
        <v>1920</v>
      </c>
      <c r="G297" s="663">
        <v>192</v>
      </c>
      <c r="H297" s="663"/>
      <c r="I297" s="663">
        <v>1728</v>
      </c>
      <c r="J297" s="728">
        <v>84.65</v>
      </c>
      <c r="K297" s="728">
        <v>27.51</v>
      </c>
      <c r="L297" s="728">
        <v>57.14</v>
      </c>
    </row>
    <row r="298" spans="1:12" s="335" customFormat="1" ht="12" x14ac:dyDescent="0.2">
      <c r="A298" s="626" t="s">
        <v>820</v>
      </c>
      <c r="B298" s="626" t="s">
        <v>904</v>
      </c>
      <c r="C298" s="733">
        <v>43191</v>
      </c>
      <c r="D298" s="734">
        <v>43208</v>
      </c>
      <c r="E298" s="734">
        <v>43298</v>
      </c>
      <c r="F298" s="663">
        <v>1920</v>
      </c>
      <c r="G298" s="663">
        <v>192</v>
      </c>
      <c r="H298" s="663"/>
      <c r="I298" s="663">
        <v>1728</v>
      </c>
      <c r="J298" s="728">
        <v>84.65</v>
      </c>
      <c r="K298" s="728">
        <v>27.51</v>
      </c>
      <c r="L298" s="728">
        <v>57.14</v>
      </c>
    </row>
    <row r="299" spans="1:12" s="335" customFormat="1" ht="12" x14ac:dyDescent="0.2">
      <c r="A299" s="626" t="s">
        <v>821</v>
      </c>
      <c r="B299" s="626" t="s">
        <v>905</v>
      </c>
      <c r="C299" s="733">
        <v>43191</v>
      </c>
      <c r="D299" s="734">
        <v>43208</v>
      </c>
      <c r="E299" s="734">
        <v>43298</v>
      </c>
      <c r="F299" s="663">
        <v>1920</v>
      </c>
      <c r="G299" s="663">
        <v>192</v>
      </c>
      <c r="H299" s="663"/>
      <c r="I299" s="663">
        <v>1728</v>
      </c>
      <c r="J299" s="728">
        <v>84.65</v>
      </c>
      <c r="K299" s="728">
        <v>27.51</v>
      </c>
      <c r="L299" s="728">
        <v>57.14</v>
      </c>
    </row>
    <row r="300" spans="1:12" s="335" customFormat="1" ht="12" x14ac:dyDescent="0.2">
      <c r="A300" s="626" t="s">
        <v>822</v>
      </c>
      <c r="B300" s="626" t="s">
        <v>906</v>
      </c>
      <c r="C300" s="733">
        <v>43191</v>
      </c>
      <c r="D300" s="734">
        <v>43208</v>
      </c>
      <c r="E300" s="734">
        <v>43320</v>
      </c>
      <c r="F300" s="663">
        <v>3938</v>
      </c>
      <c r="G300" s="663">
        <v>492</v>
      </c>
      <c r="H300" s="663"/>
      <c r="I300" s="663">
        <v>3446</v>
      </c>
      <c r="J300" s="728">
        <v>257.35000000000002</v>
      </c>
      <c r="K300" s="728">
        <v>83.64</v>
      </c>
      <c r="L300" s="728">
        <v>173.71</v>
      </c>
    </row>
    <row r="301" spans="1:12" s="335" customFormat="1" ht="12" x14ac:dyDescent="0.2">
      <c r="A301" s="626" t="s">
        <v>823</v>
      </c>
      <c r="B301" s="626" t="s">
        <v>907</v>
      </c>
      <c r="C301" s="733">
        <v>43191</v>
      </c>
      <c r="D301" s="734">
        <v>43208</v>
      </c>
      <c r="E301" s="734">
        <v>43342</v>
      </c>
      <c r="F301" s="663">
        <v>9440</v>
      </c>
      <c r="G301" s="663">
        <v>1770</v>
      </c>
      <c r="H301" s="663"/>
      <c r="I301" s="663">
        <v>7670</v>
      </c>
      <c r="J301" s="728">
        <v>1108.92</v>
      </c>
      <c r="K301" s="728">
        <v>360.4</v>
      </c>
      <c r="L301" s="728">
        <v>748.52</v>
      </c>
    </row>
    <row r="302" spans="1:12" s="335" customFormat="1" ht="12" x14ac:dyDescent="0.2">
      <c r="A302" s="626" t="s">
        <v>824</v>
      </c>
      <c r="B302" s="626" t="s">
        <v>908</v>
      </c>
      <c r="C302" s="733">
        <v>43191</v>
      </c>
      <c r="D302" s="734">
        <v>43208</v>
      </c>
      <c r="E302" s="734">
        <v>43299</v>
      </c>
      <c r="F302" s="663">
        <v>3967</v>
      </c>
      <c r="G302" s="663">
        <v>496</v>
      </c>
      <c r="H302" s="663"/>
      <c r="I302" s="663">
        <v>3471</v>
      </c>
      <c r="J302" s="728">
        <v>259.24</v>
      </c>
      <c r="K302" s="728">
        <v>84.25</v>
      </c>
      <c r="L302" s="728">
        <v>174.99</v>
      </c>
    </row>
    <row r="303" spans="1:12" s="335" customFormat="1" ht="12" x14ac:dyDescent="0.2">
      <c r="A303" s="626" t="s">
        <v>825</v>
      </c>
      <c r="B303" s="626" t="s">
        <v>909</v>
      </c>
      <c r="C303" s="733">
        <v>43191</v>
      </c>
      <c r="D303" s="734">
        <v>43208</v>
      </c>
      <c r="E303" s="734">
        <v>43313</v>
      </c>
      <c r="F303" s="663">
        <v>4176</v>
      </c>
      <c r="G303" s="663">
        <v>522</v>
      </c>
      <c r="H303" s="663"/>
      <c r="I303" s="663">
        <v>3654</v>
      </c>
      <c r="J303" s="728">
        <v>272.89999999999998</v>
      </c>
      <c r="K303" s="728">
        <v>88.69</v>
      </c>
      <c r="L303" s="728">
        <v>184.21</v>
      </c>
    </row>
    <row r="304" spans="1:12" s="335" customFormat="1" ht="12" x14ac:dyDescent="0.2">
      <c r="A304" s="626" t="s">
        <v>826</v>
      </c>
      <c r="B304" s="626" t="s">
        <v>910</v>
      </c>
      <c r="C304" s="733">
        <v>43191</v>
      </c>
      <c r="D304" s="734">
        <v>43209</v>
      </c>
      <c r="E304" s="734">
        <v>43299</v>
      </c>
      <c r="F304" s="663">
        <v>1920</v>
      </c>
      <c r="G304" s="663">
        <v>192</v>
      </c>
      <c r="H304" s="663"/>
      <c r="I304" s="663">
        <v>1728</v>
      </c>
      <c r="J304" s="728">
        <v>84.65</v>
      </c>
      <c r="K304" s="728">
        <v>27.51</v>
      </c>
      <c r="L304" s="728">
        <v>57.14</v>
      </c>
    </row>
    <row r="305" spans="1:12" s="335" customFormat="1" ht="12" x14ac:dyDescent="0.2">
      <c r="A305" s="626" t="s">
        <v>827</v>
      </c>
      <c r="B305" s="626" t="s">
        <v>911</v>
      </c>
      <c r="C305" s="733">
        <v>43191</v>
      </c>
      <c r="D305" s="734">
        <v>43209</v>
      </c>
      <c r="E305" s="734">
        <v>43299</v>
      </c>
      <c r="F305" s="663">
        <v>3938</v>
      </c>
      <c r="G305" s="663">
        <v>492</v>
      </c>
      <c r="H305" s="663"/>
      <c r="I305" s="663">
        <v>3446</v>
      </c>
      <c r="J305" s="728">
        <v>257.35000000000002</v>
      </c>
      <c r="K305" s="728">
        <v>83.64</v>
      </c>
      <c r="L305" s="728">
        <v>173.71</v>
      </c>
    </row>
    <row r="306" spans="1:12" s="335" customFormat="1" ht="12" x14ac:dyDescent="0.2">
      <c r="A306" s="626" t="s">
        <v>828</v>
      </c>
      <c r="B306" s="626" t="s">
        <v>912</v>
      </c>
      <c r="C306" s="733">
        <v>43191</v>
      </c>
      <c r="D306" s="734">
        <v>43209</v>
      </c>
      <c r="E306" s="734">
        <v>43299</v>
      </c>
      <c r="F306" s="663">
        <v>4742</v>
      </c>
      <c r="G306" s="663">
        <v>593</v>
      </c>
      <c r="H306" s="663"/>
      <c r="I306" s="663">
        <v>4149</v>
      </c>
      <c r="J306" s="728">
        <v>309.89</v>
      </c>
      <c r="K306" s="728">
        <v>100.71</v>
      </c>
      <c r="L306" s="728">
        <v>209.18</v>
      </c>
    </row>
    <row r="307" spans="1:12" s="335" customFormat="1" ht="12" x14ac:dyDescent="0.2">
      <c r="A307" s="626" t="s">
        <v>829</v>
      </c>
      <c r="B307" s="626" t="s">
        <v>913</v>
      </c>
      <c r="C307" s="733">
        <v>43191</v>
      </c>
      <c r="D307" s="734">
        <v>43210</v>
      </c>
      <c r="E307" s="734">
        <v>43313</v>
      </c>
      <c r="F307" s="663">
        <v>4742</v>
      </c>
      <c r="G307" s="663">
        <v>593</v>
      </c>
      <c r="H307" s="663"/>
      <c r="I307" s="663">
        <v>4149</v>
      </c>
      <c r="J307" s="728">
        <v>309.89</v>
      </c>
      <c r="K307" s="728">
        <v>100.71</v>
      </c>
      <c r="L307" s="728">
        <v>209.18</v>
      </c>
    </row>
    <row r="308" spans="1:12" s="335" customFormat="1" ht="12" x14ac:dyDescent="0.2">
      <c r="A308" s="626" t="s">
        <v>830</v>
      </c>
      <c r="B308" s="626" t="s">
        <v>914</v>
      </c>
      <c r="C308" s="733">
        <v>43191</v>
      </c>
      <c r="D308" s="734">
        <v>43210</v>
      </c>
      <c r="E308" s="734">
        <v>43307</v>
      </c>
      <c r="F308" s="663">
        <v>1920</v>
      </c>
      <c r="G308" s="663">
        <v>240</v>
      </c>
      <c r="H308" s="663"/>
      <c r="I308" s="663">
        <v>1680</v>
      </c>
      <c r="J308" s="728">
        <v>124.31</v>
      </c>
      <c r="K308" s="728">
        <v>40.4</v>
      </c>
      <c r="L308" s="728">
        <v>83.91</v>
      </c>
    </row>
    <row r="309" spans="1:12" s="335" customFormat="1" ht="12" x14ac:dyDescent="0.2">
      <c r="A309" s="626" t="s">
        <v>831</v>
      </c>
      <c r="B309" s="626" t="s">
        <v>915</v>
      </c>
      <c r="C309" s="733">
        <v>43191</v>
      </c>
      <c r="D309" s="734">
        <v>43210</v>
      </c>
      <c r="E309" s="734">
        <v>43300</v>
      </c>
      <c r="F309" s="663">
        <v>5624</v>
      </c>
      <c r="G309" s="663">
        <v>1055</v>
      </c>
      <c r="H309" s="663"/>
      <c r="I309" s="663">
        <v>4569</v>
      </c>
      <c r="J309" s="728">
        <v>660.67</v>
      </c>
      <c r="K309" s="728">
        <v>214.72</v>
      </c>
      <c r="L309" s="728">
        <v>445.95</v>
      </c>
    </row>
    <row r="310" spans="1:12" s="335" customFormat="1" ht="12" x14ac:dyDescent="0.2">
      <c r="A310" s="626" t="s">
        <v>832</v>
      </c>
      <c r="B310" s="626" t="s">
        <v>916</v>
      </c>
      <c r="C310" s="733">
        <v>43191</v>
      </c>
      <c r="D310" s="734">
        <v>43211</v>
      </c>
      <c r="E310" s="734">
        <v>43301</v>
      </c>
      <c r="F310" s="663">
        <v>2932</v>
      </c>
      <c r="G310" s="663">
        <v>293</v>
      </c>
      <c r="H310" s="663"/>
      <c r="I310" s="663">
        <v>2639</v>
      </c>
      <c r="J310" s="728">
        <v>129.27000000000001</v>
      </c>
      <c r="K310" s="728">
        <v>42.01</v>
      </c>
      <c r="L310" s="728">
        <v>87.26</v>
      </c>
    </row>
    <row r="311" spans="1:12" s="335" customFormat="1" ht="12" x14ac:dyDescent="0.2">
      <c r="A311" s="626" t="s">
        <v>833</v>
      </c>
      <c r="B311" s="626" t="s">
        <v>917</v>
      </c>
      <c r="C311" s="733">
        <v>43191</v>
      </c>
      <c r="D311" s="734">
        <v>43213</v>
      </c>
      <c r="E311" s="734">
        <v>43303</v>
      </c>
      <c r="F311" s="663">
        <v>4931</v>
      </c>
      <c r="G311" s="663">
        <v>740</v>
      </c>
      <c r="H311" s="663"/>
      <c r="I311" s="663">
        <v>4191</v>
      </c>
      <c r="J311" s="728">
        <v>421.16</v>
      </c>
      <c r="K311" s="728">
        <v>136.88</v>
      </c>
      <c r="L311" s="728">
        <v>284.27999999999997</v>
      </c>
    </row>
    <row r="312" spans="1:12" s="335" customFormat="1" ht="12" x14ac:dyDescent="0.2">
      <c r="A312" s="626" t="s">
        <v>834</v>
      </c>
      <c r="B312" s="626" t="s">
        <v>918</v>
      </c>
      <c r="C312" s="733">
        <v>43191</v>
      </c>
      <c r="D312" s="734">
        <v>43213</v>
      </c>
      <c r="E312" s="734">
        <v>43304</v>
      </c>
      <c r="F312" s="663">
        <v>1920</v>
      </c>
      <c r="G312" s="663">
        <v>192</v>
      </c>
      <c r="H312" s="663"/>
      <c r="I312" s="663">
        <v>1728</v>
      </c>
      <c r="J312" s="728">
        <v>84.65</v>
      </c>
      <c r="K312" s="728">
        <v>27.51</v>
      </c>
      <c r="L312" s="728">
        <v>57.14</v>
      </c>
    </row>
    <row r="313" spans="1:12" s="335" customFormat="1" ht="12" x14ac:dyDescent="0.2">
      <c r="A313" s="626" t="s">
        <v>835</v>
      </c>
      <c r="B313" s="626" t="s">
        <v>919</v>
      </c>
      <c r="C313" s="733">
        <v>43191</v>
      </c>
      <c r="D313" s="734">
        <v>43216</v>
      </c>
      <c r="E313" s="734">
        <v>43314</v>
      </c>
      <c r="F313" s="663">
        <v>1920</v>
      </c>
      <c r="G313" s="663">
        <v>240</v>
      </c>
      <c r="H313" s="663"/>
      <c r="I313" s="663">
        <v>1680</v>
      </c>
      <c r="J313" s="728">
        <v>124.31</v>
      </c>
      <c r="K313" s="728">
        <v>40.4</v>
      </c>
      <c r="L313" s="728">
        <v>83.91</v>
      </c>
    </row>
    <row r="314" spans="1:12" s="335" customFormat="1" ht="12" x14ac:dyDescent="0.2">
      <c r="A314" s="626" t="s">
        <v>836</v>
      </c>
      <c r="B314" s="626" t="s">
        <v>920</v>
      </c>
      <c r="C314" s="733">
        <v>43191</v>
      </c>
      <c r="D314" s="734">
        <v>43216</v>
      </c>
      <c r="E314" s="734">
        <v>43306</v>
      </c>
      <c r="F314" s="663">
        <v>3616</v>
      </c>
      <c r="G314" s="663">
        <v>362</v>
      </c>
      <c r="H314" s="663"/>
      <c r="I314" s="663">
        <v>3254</v>
      </c>
      <c r="J314" s="728">
        <v>159.41999999999999</v>
      </c>
      <c r="K314" s="728">
        <v>51.81</v>
      </c>
      <c r="L314" s="728">
        <v>107.61</v>
      </c>
    </row>
    <row r="315" spans="1:12" s="335" customFormat="1" ht="12" x14ac:dyDescent="0.2">
      <c r="A315" s="626" t="s">
        <v>837</v>
      </c>
      <c r="B315" s="626" t="s">
        <v>921</v>
      </c>
      <c r="C315" s="733">
        <v>43191</v>
      </c>
      <c r="D315" s="734">
        <v>43216</v>
      </c>
      <c r="E315" s="734">
        <v>43306</v>
      </c>
      <c r="F315" s="663">
        <v>3912</v>
      </c>
      <c r="G315" s="663">
        <v>391</v>
      </c>
      <c r="H315" s="663"/>
      <c r="I315" s="663">
        <v>3521</v>
      </c>
      <c r="J315" s="728">
        <v>172.49</v>
      </c>
      <c r="K315" s="728">
        <v>56.06</v>
      </c>
      <c r="L315" s="728">
        <v>116.43</v>
      </c>
    </row>
    <row r="316" spans="1:12" s="335" customFormat="1" ht="12" x14ac:dyDescent="0.2">
      <c r="A316" s="626" t="s">
        <v>838</v>
      </c>
      <c r="B316" s="626" t="s">
        <v>922</v>
      </c>
      <c r="C316" s="733">
        <v>43191</v>
      </c>
      <c r="D316" s="734">
        <v>43216</v>
      </c>
      <c r="E316" s="734">
        <v>43307</v>
      </c>
      <c r="F316" s="663">
        <v>2054</v>
      </c>
      <c r="G316" s="663">
        <v>205</v>
      </c>
      <c r="H316" s="663"/>
      <c r="I316" s="663">
        <v>1849</v>
      </c>
      <c r="J316" s="728">
        <v>90.56</v>
      </c>
      <c r="K316" s="728">
        <v>29.43</v>
      </c>
      <c r="L316" s="728">
        <v>61.13</v>
      </c>
    </row>
    <row r="317" spans="1:12" s="335" customFormat="1" ht="12" x14ac:dyDescent="0.2">
      <c r="A317" s="626" t="s">
        <v>839</v>
      </c>
      <c r="B317" s="626" t="s">
        <v>923</v>
      </c>
      <c r="C317" s="733">
        <v>43191</v>
      </c>
      <c r="D317" s="734">
        <v>43216</v>
      </c>
      <c r="E317" s="734">
        <v>43320</v>
      </c>
      <c r="F317" s="663">
        <v>3654</v>
      </c>
      <c r="G317" s="663">
        <v>365</v>
      </c>
      <c r="H317" s="663"/>
      <c r="I317" s="663">
        <v>3289</v>
      </c>
      <c r="J317" s="728">
        <v>161.11000000000001</v>
      </c>
      <c r="K317" s="728">
        <v>52.36</v>
      </c>
      <c r="L317" s="728">
        <v>108.75</v>
      </c>
    </row>
    <row r="318" spans="1:12" s="335" customFormat="1" ht="12" x14ac:dyDescent="0.2">
      <c r="A318" s="626" t="s">
        <v>840</v>
      </c>
      <c r="B318" s="626" t="s">
        <v>924</v>
      </c>
      <c r="C318" s="733">
        <v>43191</v>
      </c>
      <c r="D318" s="734">
        <v>43216</v>
      </c>
      <c r="E318" s="734">
        <v>43306</v>
      </c>
      <c r="F318" s="663">
        <v>1920</v>
      </c>
      <c r="G318" s="663">
        <v>192</v>
      </c>
      <c r="H318" s="663"/>
      <c r="I318" s="663">
        <v>1728</v>
      </c>
      <c r="J318" s="728">
        <v>84.65</v>
      </c>
      <c r="K318" s="728">
        <v>27.51</v>
      </c>
      <c r="L318" s="728">
        <v>57.14</v>
      </c>
    </row>
    <row r="319" spans="1:12" s="335" customFormat="1" ht="12" x14ac:dyDescent="0.2">
      <c r="A319" s="626" t="s">
        <v>841</v>
      </c>
      <c r="B319" s="626" t="s">
        <v>925</v>
      </c>
      <c r="C319" s="733">
        <v>43191</v>
      </c>
      <c r="D319" s="734">
        <v>43216</v>
      </c>
      <c r="E319" s="734">
        <v>43306</v>
      </c>
      <c r="F319" s="663">
        <v>6180</v>
      </c>
      <c r="G319" s="663">
        <v>618</v>
      </c>
      <c r="H319" s="663"/>
      <c r="I319" s="663">
        <v>5562</v>
      </c>
      <c r="J319" s="728">
        <v>272.47000000000003</v>
      </c>
      <c r="K319" s="728">
        <v>88.55</v>
      </c>
      <c r="L319" s="728">
        <v>183.92</v>
      </c>
    </row>
    <row r="320" spans="1:12" s="335" customFormat="1" ht="12" x14ac:dyDescent="0.2">
      <c r="A320" s="626" t="s">
        <v>842</v>
      </c>
      <c r="B320" s="626" t="s">
        <v>926</v>
      </c>
      <c r="C320" s="733">
        <v>43191</v>
      </c>
      <c r="D320" s="734">
        <v>43217</v>
      </c>
      <c r="E320" s="734">
        <v>43307</v>
      </c>
      <c r="F320" s="663">
        <v>1757</v>
      </c>
      <c r="G320" s="663">
        <v>176</v>
      </c>
      <c r="H320" s="663"/>
      <c r="I320" s="663">
        <v>1581</v>
      </c>
      <c r="J320" s="728">
        <v>77.47</v>
      </c>
      <c r="K320" s="728">
        <v>25.18</v>
      </c>
      <c r="L320" s="728">
        <v>52.29</v>
      </c>
    </row>
    <row r="321" spans="1:12" s="335" customFormat="1" ht="12" x14ac:dyDescent="0.2">
      <c r="A321" s="626" t="s">
        <v>843</v>
      </c>
      <c r="B321" s="626" t="s">
        <v>927</v>
      </c>
      <c r="C321" s="733">
        <v>43191</v>
      </c>
      <c r="D321" s="734">
        <v>43217</v>
      </c>
      <c r="E321" s="734">
        <v>43307</v>
      </c>
      <c r="F321" s="663">
        <v>1920</v>
      </c>
      <c r="G321" s="663">
        <v>192</v>
      </c>
      <c r="H321" s="663"/>
      <c r="I321" s="663">
        <v>1728</v>
      </c>
      <c r="J321" s="728">
        <v>84.65</v>
      </c>
      <c r="K321" s="728">
        <v>27.51</v>
      </c>
      <c r="L321" s="728">
        <v>57.14</v>
      </c>
    </row>
    <row r="322" spans="1:12" s="335" customFormat="1" ht="12" x14ac:dyDescent="0.2">
      <c r="A322" s="626" t="s">
        <v>854</v>
      </c>
      <c r="B322" s="626" t="s">
        <v>936</v>
      </c>
      <c r="C322" s="733">
        <v>43191</v>
      </c>
      <c r="D322" s="734">
        <v>43217</v>
      </c>
      <c r="E322" s="734">
        <v>43344</v>
      </c>
      <c r="F322" s="663">
        <v>3305</v>
      </c>
      <c r="G322" s="663">
        <v>496</v>
      </c>
      <c r="H322" s="663"/>
      <c r="I322" s="663">
        <v>2809</v>
      </c>
      <c r="J322" s="728">
        <v>282.27999999999997</v>
      </c>
      <c r="K322" s="728">
        <v>91.74</v>
      </c>
      <c r="L322" s="728">
        <v>190.54</v>
      </c>
    </row>
    <row r="323" spans="1:12" s="335" customFormat="1" ht="12" x14ac:dyDescent="0.2">
      <c r="A323" s="626" t="s">
        <v>844</v>
      </c>
      <c r="B323" s="626" t="s">
        <v>921</v>
      </c>
      <c r="C323" s="733">
        <v>43191</v>
      </c>
      <c r="D323" s="734">
        <v>43217</v>
      </c>
      <c r="E323" s="734">
        <v>43307</v>
      </c>
      <c r="F323" s="663">
        <v>3912</v>
      </c>
      <c r="G323" s="663">
        <v>391</v>
      </c>
      <c r="H323" s="663"/>
      <c r="I323" s="663">
        <v>3521</v>
      </c>
      <c r="J323" s="728">
        <v>172.49</v>
      </c>
      <c r="K323" s="728">
        <v>56.06</v>
      </c>
      <c r="L323" s="728">
        <v>116.43</v>
      </c>
    </row>
    <row r="324" spans="1:12" s="335" customFormat="1" ht="12" x14ac:dyDescent="0.2">
      <c r="A324" s="626" t="s">
        <v>845</v>
      </c>
      <c r="B324" s="626" t="s">
        <v>928</v>
      </c>
      <c r="C324" s="733">
        <v>43191</v>
      </c>
      <c r="D324" s="734">
        <v>43220</v>
      </c>
      <c r="E324" s="734">
        <v>43310</v>
      </c>
      <c r="F324" s="663">
        <v>11192</v>
      </c>
      <c r="G324" s="663">
        <v>2098</v>
      </c>
      <c r="H324" s="663"/>
      <c r="I324" s="663">
        <v>9094</v>
      </c>
      <c r="J324" s="728">
        <v>1314.73</v>
      </c>
      <c r="K324" s="728">
        <v>427.29</v>
      </c>
      <c r="L324" s="728">
        <v>887.44</v>
      </c>
    </row>
    <row r="325" spans="1:12" s="335" customFormat="1" ht="12" x14ac:dyDescent="0.2">
      <c r="A325" s="626" t="s">
        <v>846</v>
      </c>
      <c r="B325" s="626" t="s">
        <v>937</v>
      </c>
      <c r="C325" s="733">
        <v>43191</v>
      </c>
      <c r="D325" s="734">
        <v>43220</v>
      </c>
      <c r="E325" s="734">
        <v>43310</v>
      </c>
      <c r="F325" s="663">
        <v>1920</v>
      </c>
      <c r="G325" s="663">
        <v>192</v>
      </c>
      <c r="H325" s="663"/>
      <c r="I325" s="663">
        <v>1728</v>
      </c>
      <c r="J325" s="728">
        <v>84.65</v>
      </c>
      <c r="K325" s="728">
        <v>27.51</v>
      </c>
      <c r="L325" s="728">
        <v>57.14</v>
      </c>
    </row>
    <row r="326" spans="1:12" s="335" customFormat="1" ht="12" x14ac:dyDescent="0.2">
      <c r="A326" s="626" t="s">
        <v>847</v>
      </c>
      <c r="B326" s="626" t="s">
        <v>929</v>
      </c>
      <c r="C326" s="733">
        <v>43191</v>
      </c>
      <c r="D326" s="734">
        <v>43220</v>
      </c>
      <c r="E326" s="734">
        <v>43310</v>
      </c>
      <c r="F326" s="663">
        <v>1920</v>
      </c>
      <c r="G326" s="663">
        <v>192</v>
      </c>
      <c r="H326" s="663"/>
      <c r="I326" s="663">
        <v>1728</v>
      </c>
      <c r="J326" s="728">
        <v>84.65</v>
      </c>
      <c r="K326" s="728">
        <v>27.51</v>
      </c>
      <c r="L326" s="728">
        <v>57.14</v>
      </c>
    </row>
    <row r="327" spans="1:12" s="335" customFormat="1" ht="12" x14ac:dyDescent="0.2">
      <c r="A327" s="626" t="s">
        <v>848</v>
      </c>
      <c r="B327" s="626" t="s">
        <v>930</v>
      </c>
      <c r="C327" s="733">
        <v>43191</v>
      </c>
      <c r="D327" s="734">
        <v>43220</v>
      </c>
      <c r="E327" s="734">
        <v>43310</v>
      </c>
      <c r="F327" s="663">
        <v>1920</v>
      </c>
      <c r="G327" s="663">
        <v>192</v>
      </c>
      <c r="H327" s="663"/>
      <c r="I327" s="663">
        <v>1728</v>
      </c>
      <c r="J327" s="728">
        <v>84.65</v>
      </c>
      <c r="K327" s="728">
        <v>27.51</v>
      </c>
      <c r="L327" s="728">
        <v>57.14</v>
      </c>
    </row>
    <row r="328" spans="1:12" s="335" customFormat="1" ht="12" x14ac:dyDescent="0.2">
      <c r="A328" s="626" t="s">
        <v>849</v>
      </c>
      <c r="B328" s="626" t="s">
        <v>931</v>
      </c>
      <c r="C328" s="733">
        <v>43191</v>
      </c>
      <c r="D328" s="734">
        <v>43220</v>
      </c>
      <c r="E328" s="734">
        <v>43310</v>
      </c>
      <c r="F328" s="663">
        <v>2799</v>
      </c>
      <c r="G328" s="663">
        <v>280</v>
      </c>
      <c r="H328" s="663"/>
      <c r="I328" s="663">
        <v>2519</v>
      </c>
      <c r="J328" s="728">
        <v>123.41</v>
      </c>
      <c r="K328" s="728">
        <v>40.11</v>
      </c>
      <c r="L328" s="728">
        <v>83.3</v>
      </c>
    </row>
    <row r="329" spans="1:12" s="335" customFormat="1" ht="12" x14ac:dyDescent="0.2">
      <c r="A329" s="626" t="s">
        <v>850</v>
      </c>
      <c r="B329" s="626" t="s">
        <v>932</v>
      </c>
      <c r="C329" s="733">
        <v>43191</v>
      </c>
      <c r="D329" s="734">
        <v>43220</v>
      </c>
      <c r="E329" s="734">
        <v>43314</v>
      </c>
      <c r="F329" s="663">
        <v>1949</v>
      </c>
      <c r="G329" s="663">
        <v>195</v>
      </c>
      <c r="H329" s="663"/>
      <c r="I329" s="663">
        <v>1754</v>
      </c>
      <c r="J329" s="728">
        <v>85.93</v>
      </c>
      <c r="K329" s="728">
        <v>27.93</v>
      </c>
      <c r="L329" s="728">
        <v>58</v>
      </c>
    </row>
    <row r="330" spans="1:12" s="335" customFormat="1" ht="12" x14ac:dyDescent="0.2">
      <c r="A330" s="626" t="s">
        <v>851</v>
      </c>
      <c r="B330" s="626" t="s">
        <v>933</v>
      </c>
      <c r="C330" s="733">
        <v>43191</v>
      </c>
      <c r="D330" s="734">
        <v>43220</v>
      </c>
      <c r="E330" s="734">
        <v>43315</v>
      </c>
      <c r="F330" s="663">
        <v>7170</v>
      </c>
      <c r="G330" s="663">
        <v>1030</v>
      </c>
      <c r="H330" s="663"/>
      <c r="I330" s="663">
        <v>6140</v>
      </c>
      <c r="J330" s="728">
        <v>580.34</v>
      </c>
      <c r="K330" s="728">
        <v>188.61</v>
      </c>
      <c r="L330" s="728">
        <v>391.73</v>
      </c>
    </row>
    <row r="331" spans="1:12" s="335" customFormat="1" ht="12" x14ac:dyDescent="0.2">
      <c r="A331" s="626" t="s">
        <v>852</v>
      </c>
      <c r="B331" s="626" t="s">
        <v>934</v>
      </c>
      <c r="C331" s="733">
        <v>43191</v>
      </c>
      <c r="D331" s="734">
        <v>43220</v>
      </c>
      <c r="E331" s="734">
        <v>43278</v>
      </c>
      <c r="F331" s="663">
        <v>4144</v>
      </c>
      <c r="G331" s="663">
        <v>518</v>
      </c>
      <c r="H331" s="663"/>
      <c r="I331" s="663">
        <v>3626</v>
      </c>
      <c r="J331" s="728">
        <v>270.79000000000002</v>
      </c>
      <c r="K331" s="728">
        <v>88.01</v>
      </c>
      <c r="L331" s="728">
        <v>182.78</v>
      </c>
    </row>
    <row r="332" spans="1:12" s="335" customFormat="1" ht="12" x14ac:dyDescent="0.2">
      <c r="A332" s="626" t="s">
        <v>853</v>
      </c>
      <c r="B332" s="626" t="s">
        <v>935</v>
      </c>
      <c r="C332" s="733">
        <v>43191</v>
      </c>
      <c r="D332" s="734">
        <v>43220</v>
      </c>
      <c r="E332" s="734">
        <v>43314</v>
      </c>
      <c r="F332" s="663">
        <v>1920</v>
      </c>
      <c r="G332" s="663">
        <v>240</v>
      </c>
      <c r="H332" s="663"/>
      <c r="I332" s="663">
        <v>1680</v>
      </c>
      <c r="J332" s="728">
        <v>124.31</v>
      </c>
      <c r="K332" s="728">
        <v>40.4</v>
      </c>
      <c r="L332" s="728">
        <v>83.91</v>
      </c>
    </row>
    <row r="333" spans="1:12" s="335" customFormat="1" ht="12" x14ac:dyDescent="0.2">
      <c r="A333" s="626" t="s">
        <v>952</v>
      </c>
      <c r="B333" s="626" t="s">
        <v>953</v>
      </c>
      <c r="C333" s="733">
        <v>43221</v>
      </c>
      <c r="D333" s="734">
        <v>43222</v>
      </c>
      <c r="E333" s="734">
        <v>43286</v>
      </c>
      <c r="F333" s="663">
        <v>4033</v>
      </c>
      <c r="G333" s="663">
        <v>504</v>
      </c>
      <c r="H333" s="663"/>
      <c r="I333" s="663">
        <v>3529</v>
      </c>
      <c r="J333" s="728">
        <v>263.54000000000002</v>
      </c>
      <c r="K333" s="728">
        <v>85.65</v>
      </c>
      <c r="L333" s="728">
        <v>177.89</v>
      </c>
    </row>
    <row r="334" spans="1:12" s="335" customFormat="1" ht="12" x14ac:dyDescent="0.2">
      <c r="A334" s="626" t="s">
        <v>954</v>
      </c>
      <c r="B334" s="626" t="s">
        <v>955</v>
      </c>
      <c r="C334" s="733">
        <v>43221</v>
      </c>
      <c r="D334" s="734">
        <v>43221</v>
      </c>
      <c r="E334" s="734">
        <v>43349</v>
      </c>
      <c r="F334" s="663">
        <v>5059</v>
      </c>
      <c r="G334" s="663">
        <v>759</v>
      </c>
      <c r="H334" s="663"/>
      <c r="I334" s="663">
        <v>4300</v>
      </c>
      <c r="J334" s="728">
        <v>432.09</v>
      </c>
      <c r="K334" s="728">
        <v>140.43</v>
      </c>
      <c r="L334" s="728">
        <v>291.66000000000003</v>
      </c>
    </row>
    <row r="335" spans="1:12" s="335" customFormat="1" ht="12" x14ac:dyDescent="0.2">
      <c r="A335" s="626" t="s">
        <v>956</v>
      </c>
      <c r="B335" s="626" t="s">
        <v>957</v>
      </c>
      <c r="C335" s="733">
        <v>43221</v>
      </c>
      <c r="D335" s="734">
        <v>43222</v>
      </c>
      <c r="E335" s="734">
        <v>43312</v>
      </c>
      <c r="F335" s="663">
        <v>5040</v>
      </c>
      <c r="G335" s="663">
        <v>945</v>
      </c>
      <c r="H335" s="663"/>
      <c r="I335" s="663">
        <v>4095</v>
      </c>
      <c r="J335" s="728">
        <v>592.04</v>
      </c>
      <c r="K335" s="728">
        <v>192.41</v>
      </c>
      <c r="L335" s="728">
        <v>399.63</v>
      </c>
    </row>
    <row r="336" spans="1:12" s="335" customFormat="1" ht="12" x14ac:dyDescent="0.2">
      <c r="A336" s="626" t="s">
        <v>958</v>
      </c>
      <c r="B336" s="626" t="s">
        <v>959</v>
      </c>
      <c r="C336" s="733">
        <v>43221</v>
      </c>
      <c r="D336" s="734">
        <v>43221</v>
      </c>
      <c r="E336" s="734">
        <v>43311</v>
      </c>
      <c r="F336" s="663">
        <v>1920</v>
      </c>
      <c r="G336" s="663">
        <v>192</v>
      </c>
      <c r="H336" s="663"/>
      <c r="I336" s="663">
        <v>1728</v>
      </c>
      <c r="J336" s="728">
        <v>84.65</v>
      </c>
      <c r="K336" s="728">
        <v>27.51</v>
      </c>
      <c r="L336" s="728">
        <v>57.14</v>
      </c>
    </row>
    <row r="337" spans="1:12" s="335" customFormat="1" ht="12" x14ac:dyDescent="0.2">
      <c r="A337" s="626" t="s">
        <v>960</v>
      </c>
      <c r="B337" s="626" t="s">
        <v>961</v>
      </c>
      <c r="C337" s="733">
        <v>43221</v>
      </c>
      <c r="D337" s="734">
        <v>43221</v>
      </c>
      <c r="E337" s="734">
        <v>43311</v>
      </c>
      <c r="F337" s="663">
        <v>1920</v>
      </c>
      <c r="G337" s="663">
        <v>192</v>
      </c>
      <c r="H337" s="663"/>
      <c r="I337" s="663">
        <v>1728</v>
      </c>
      <c r="J337" s="728">
        <v>84.65</v>
      </c>
      <c r="K337" s="728">
        <v>27.51</v>
      </c>
      <c r="L337" s="728">
        <v>57.14</v>
      </c>
    </row>
    <row r="338" spans="1:12" s="335" customFormat="1" ht="12" x14ac:dyDescent="0.2">
      <c r="A338" s="626" t="s">
        <v>962</v>
      </c>
      <c r="B338" s="626" t="s">
        <v>963</v>
      </c>
      <c r="C338" s="733">
        <v>43221</v>
      </c>
      <c r="D338" s="734">
        <v>43221</v>
      </c>
      <c r="E338" s="734">
        <v>43311</v>
      </c>
      <c r="F338" s="663">
        <v>1920</v>
      </c>
      <c r="G338" s="663">
        <v>192</v>
      </c>
      <c r="H338" s="663"/>
      <c r="I338" s="663">
        <v>1728</v>
      </c>
      <c r="J338" s="728">
        <v>84.65</v>
      </c>
      <c r="K338" s="728">
        <v>27.51</v>
      </c>
      <c r="L338" s="728">
        <v>57.14</v>
      </c>
    </row>
    <row r="339" spans="1:12" s="335" customFormat="1" ht="12" x14ac:dyDescent="0.2">
      <c r="A339" s="626" t="s">
        <v>964</v>
      </c>
      <c r="B339" s="626" t="s">
        <v>965</v>
      </c>
      <c r="C339" s="733">
        <v>43221</v>
      </c>
      <c r="D339" s="734">
        <v>43221</v>
      </c>
      <c r="E339" s="734">
        <v>43312</v>
      </c>
      <c r="F339" s="663">
        <v>2069</v>
      </c>
      <c r="G339" s="663">
        <v>207</v>
      </c>
      <c r="H339" s="663"/>
      <c r="I339" s="663">
        <v>1862</v>
      </c>
      <c r="J339" s="728">
        <v>91.22</v>
      </c>
      <c r="K339" s="728">
        <v>29.65</v>
      </c>
      <c r="L339" s="728">
        <v>61.57</v>
      </c>
    </row>
    <row r="340" spans="1:12" s="335" customFormat="1" ht="12" x14ac:dyDescent="0.2">
      <c r="A340" s="626" t="s">
        <v>966</v>
      </c>
      <c r="B340" s="626" t="s">
        <v>967</v>
      </c>
      <c r="C340" s="733">
        <v>43221</v>
      </c>
      <c r="D340" s="734">
        <v>43222</v>
      </c>
      <c r="E340" s="734">
        <v>43312</v>
      </c>
      <c r="F340" s="663">
        <v>1920</v>
      </c>
      <c r="G340" s="663">
        <v>192</v>
      </c>
      <c r="H340" s="663"/>
      <c r="I340" s="663">
        <v>1728</v>
      </c>
      <c r="J340" s="728">
        <v>84.65</v>
      </c>
      <c r="K340" s="728">
        <v>27.51</v>
      </c>
      <c r="L340" s="728">
        <v>57.14</v>
      </c>
    </row>
    <row r="341" spans="1:12" s="335" customFormat="1" ht="12" x14ac:dyDescent="0.2">
      <c r="A341" s="626" t="s">
        <v>968</v>
      </c>
      <c r="B341" s="626" t="s">
        <v>969</v>
      </c>
      <c r="C341" s="733">
        <v>43221</v>
      </c>
      <c r="D341" s="734">
        <v>43223</v>
      </c>
      <c r="E341" s="734">
        <v>43312</v>
      </c>
      <c r="F341" s="663">
        <v>4640</v>
      </c>
      <c r="G341" s="663">
        <v>464</v>
      </c>
      <c r="H341" s="663"/>
      <c r="I341" s="663">
        <v>4176</v>
      </c>
      <c r="J341" s="728">
        <v>204.58</v>
      </c>
      <c r="K341" s="728">
        <v>66.489999999999995</v>
      </c>
      <c r="L341" s="728">
        <v>138.09</v>
      </c>
    </row>
    <row r="342" spans="1:12" s="335" customFormat="1" ht="12" x14ac:dyDescent="0.2">
      <c r="A342" s="626" t="s">
        <v>970</v>
      </c>
      <c r="B342" s="626" t="s">
        <v>971</v>
      </c>
      <c r="C342" s="733">
        <v>43221</v>
      </c>
      <c r="D342" s="734">
        <v>43223</v>
      </c>
      <c r="E342" s="734">
        <v>43313</v>
      </c>
      <c r="F342" s="663">
        <v>1920</v>
      </c>
      <c r="G342" s="663">
        <v>192</v>
      </c>
      <c r="H342" s="663"/>
      <c r="I342" s="663">
        <v>1728</v>
      </c>
      <c r="J342" s="728">
        <v>84.65</v>
      </c>
      <c r="K342" s="728">
        <v>27.51</v>
      </c>
      <c r="L342" s="728">
        <v>57.14</v>
      </c>
    </row>
    <row r="343" spans="1:12" s="335" customFormat="1" ht="12" x14ac:dyDescent="0.2">
      <c r="A343" s="626" t="s">
        <v>972</v>
      </c>
      <c r="B343" s="626" t="s">
        <v>973</v>
      </c>
      <c r="C343" s="733">
        <v>43221</v>
      </c>
      <c r="D343" s="734">
        <v>43223</v>
      </c>
      <c r="E343" s="734">
        <v>43313</v>
      </c>
      <c r="F343" s="663">
        <v>1920</v>
      </c>
      <c r="G343" s="663">
        <v>192</v>
      </c>
      <c r="H343" s="663"/>
      <c r="I343" s="663">
        <v>1728</v>
      </c>
      <c r="J343" s="728">
        <v>84.65</v>
      </c>
      <c r="K343" s="728">
        <v>27.51</v>
      </c>
      <c r="L343" s="728">
        <v>57.14</v>
      </c>
    </row>
    <row r="344" spans="1:12" s="335" customFormat="1" ht="12" x14ac:dyDescent="0.2">
      <c r="A344" s="626" t="s">
        <v>974</v>
      </c>
      <c r="B344" s="626" t="s">
        <v>975</v>
      </c>
      <c r="C344" s="733">
        <v>43221</v>
      </c>
      <c r="D344" s="734">
        <v>43224</v>
      </c>
      <c r="E344" s="734">
        <v>43314</v>
      </c>
      <c r="F344" s="663">
        <v>6303</v>
      </c>
      <c r="G344" s="663">
        <v>945</v>
      </c>
      <c r="H344" s="663"/>
      <c r="I344" s="663">
        <v>5358</v>
      </c>
      <c r="J344" s="728">
        <v>543.32000000000005</v>
      </c>
      <c r="K344" s="728">
        <v>176.58</v>
      </c>
      <c r="L344" s="728">
        <v>366.74</v>
      </c>
    </row>
    <row r="345" spans="1:12" s="335" customFormat="1" ht="12" x14ac:dyDescent="0.2">
      <c r="A345" s="626" t="s">
        <v>976</v>
      </c>
      <c r="B345" s="626" t="s">
        <v>977</v>
      </c>
      <c r="C345" s="733">
        <v>43221</v>
      </c>
      <c r="D345" s="734">
        <v>43224</v>
      </c>
      <c r="E345" s="734">
        <v>43314</v>
      </c>
      <c r="F345" s="663">
        <v>5592</v>
      </c>
      <c r="G345" s="663">
        <v>1048</v>
      </c>
      <c r="H345" s="663"/>
      <c r="I345" s="663">
        <v>4544</v>
      </c>
      <c r="J345" s="728">
        <v>656.89</v>
      </c>
      <c r="K345" s="728">
        <v>213.49</v>
      </c>
      <c r="L345" s="728">
        <v>443.4</v>
      </c>
    </row>
    <row r="346" spans="1:12" s="335" customFormat="1" ht="12" x14ac:dyDescent="0.2">
      <c r="A346" s="626" t="s">
        <v>978</v>
      </c>
      <c r="B346" s="626" t="s">
        <v>979</v>
      </c>
      <c r="C346" s="733">
        <v>43221</v>
      </c>
      <c r="D346" s="734">
        <v>43224</v>
      </c>
      <c r="E346" s="734">
        <v>43314</v>
      </c>
      <c r="F346" s="663">
        <v>7669</v>
      </c>
      <c r="G346" s="663">
        <v>1438</v>
      </c>
      <c r="H346" s="663"/>
      <c r="I346" s="663">
        <v>6231</v>
      </c>
      <c r="J346" s="728">
        <v>900.9</v>
      </c>
      <c r="K346" s="728">
        <v>292.79000000000002</v>
      </c>
      <c r="L346" s="728">
        <v>608.11</v>
      </c>
    </row>
    <row r="347" spans="1:12" s="335" customFormat="1" ht="12" x14ac:dyDescent="0.2">
      <c r="A347" s="626" t="s">
        <v>980</v>
      </c>
      <c r="B347" s="626" t="s">
        <v>981</v>
      </c>
      <c r="C347" s="733">
        <v>43221</v>
      </c>
      <c r="D347" s="734">
        <v>43224</v>
      </c>
      <c r="E347" s="734">
        <v>43321</v>
      </c>
      <c r="F347" s="663">
        <v>1920</v>
      </c>
      <c r="G347" s="663">
        <v>240</v>
      </c>
      <c r="H347" s="663"/>
      <c r="I347" s="663">
        <v>1680</v>
      </c>
      <c r="J347" s="728">
        <v>124.31</v>
      </c>
      <c r="K347" s="728">
        <v>40.4</v>
      </c>
      <c r="L347" s="728">
        <v>83.91</v>
      </c>
    </row>
    <row r="348" spans="1:12" s="335" customFormat="1" ht="12" x14ac:dyDescent="0.2">
      <c r="A348" s="626" t="s">
        <v>982</v>
      </c>
      <c r="B348" s="626" t="s">
        <v>983</v>
      </c>
      <c r="C348" s="733">
        <v>43221</v>
      </c>
      <c r="D348" s="734">
        <v>43224</v>
      </c>
      <c r="E348" s="734">
        <v>43318</v>
      </c>
      <c r="F348" s="663">
        <v>6417</v>
      </c>
      <c r="G348" s="663">
        <v>642</v>
      </c>
      <c r="H348" s="663"/>
      <c r="I348" s="663">
        <v>5775</v>
      </c>
      <c r="J348" s="728">
        <v>282.93</v>
      </c>
      <c r="K348" s="728">
        <v>91.95</v>
      </c>
      <c r="L348" s="728">
        <v>190.98</v>
      </c>
    </row>
    <row r="349" spans="1:12" s="335" customFormat="1" ht="12" x14ac:dyDescent="0.2">
      <c r="A349" s="626" t="s">
        <v>854</v>
      </c>
      <c r="B349" s="626" t="s">
        <v>936</v>
      </c>
      <c r="C349" s="733">
        <v>43221</v>
      </c>
      <c r="D349" s="734">
        <v>43217</v>
      </c>
      <c r="E349" s="734">
        <v>43344</v>
      </c>
      <c r="F349" s="663">
        <v>3305</v>
      </c>
      <c r="G349" s="663">
        <v>496</v>
      </c>
      <c r="H349" s="663"/>
      <c r="I349" s="663">
        <v>2809</v>
      </c>
      <c r="J349" s="728">
        <v>282.27999999999997</v>
      </c>
      <c r="K349" s="728">
        <v>91.74</v>
      </c>
      <c r="L349" s="728">
        <v>190.54</v>
      </c>
    </row>
    <row r="350" spans="1:12" s="335" customFormat="1" ht="12" x14ac:dyDescent="0.2">
      <c r="A350" s="626" t="s">
        <v>984</v>
      </c>
      <c r="B350" s="626" t="s">
        <v>985</v>
      </c>
      <c r="C350" s="733">
        <v>43221</v>
      </c>
      <c r="D350" s="734">
        <v>43226</v>
      </c>
      <c r="E350" s="734">
        <v>43314</v>
      </c>
      <c r="F350" s="663">
        <v>2530</v>
      </c>
      <c r="G350" s="663">
        <v>316</v>
      </c>
      <c r="H350" s="663"/>
      <c r="I350" s="663">
        <v>2214</v>
      </c>
      <c r="J350" s="728">
        <v>163.82</v>
      </c>
      <c r="K350" s="728">
        <v>53.24</v>
      </c>
      <c r="L350" s="728">
        <v>110.58</v>
      </c>
    </row>
    <row r="351" spans="1:12" s="335" customFormat="1" ht="12" x14ac:dyDescent="0.2">
      <c r="A351" s="626" t="s">
        <v>986</v>
      </c>
      <c r="B351" s="626" t="s">
        <v>987</v>
      </c>
      <c r="C351" s="733">
        <v>43221</v>
      </c>
      <c r="D351" s="734">
        <v>43227</v>
      </c>
      <c r="E351" s="734">
        <v>43317</v>
      </c>
      <c r="F351" s="663">
        <v>6455</v>
      </c>
      <c r="G351" s="663">
        <v>807</v>
      </c>
      <c r="H351" s="663"/>
      <c r="I351" s="663">
        <v>5648</v>
      </c>
      <c r="J351" s="728">
        <v>421.84</v>
      </c>
      <c r="K351" s="728">
        <v>137.1</v>
      </c>
      <c r="L351" s="728">
        <v>284.74</v>
      </c>
    </row>
    <row r="352" spans="1:12" s="335" customFormat="1" ht="12" x14ac:dyDescent="0.2">
      <c r="A352" s="626" t="s">
        <v>988</v>
      </c>
      <c r="B352" s="626" t="s">
        <v>989</v>
      </c>
      <c r="C352" s="733">
        <v>43221</v>
      </c>
      <c r="D352" s="734">
        <v>43228</v>
      </c>
      <c r="E352" s="734">
        <v>43317</v>
      </c>
      <c r="F352" s="663">
        <v>5588</v>
      </c>
      <c r="G352" s="663">
        <v>1048</v>
      </c>
      <c r="H352" s="663"/>
      <c r="I352" s="663">
        <v>4540</v>
      </c>
      <c r="J352" s="728">
        <v>656.43</v>
      </c>
      <c r="K352" s="728">
        <v>213.34</v>
      </c>
      <c r="L352" s="728">
        <v>443.09</v>
      </c>
    </row>
    <row r="353" spans="1:12" s="335" customFormat="1" ht="12" x14ac:dyDescent="0.2">
      <c r="A353" s="626" t="s">
        <v>990</v>
      </c>
      <c r="B353" s="626" t="s">
        <v>991</v>
      </c>
      <c r="C353" s="733">
        <v>43221</v>
      </c>
      <c r="D353" s="734">
        <v>43229</v>
      </c>
      <c r="E353" s="734">
        <v>43321</v>
      </c>
      <c r="F353" s="663">
        <v>1920</v>
      </c>
      <c r="G353" s="663">
        <v>240</v>
      </c>
      <c r="H353" s="663"/>
      <c r="I353" s="663">
        <v>1680</v>
      </c>
      <c r="J353" s="728">
        <v>124.31</v>
      </c>
      <c r="K353" s="728">
        <v>40.4</v>
      </c>
      <c r="L353" s="728">
        <v>83.91</v>
      </c>
    </row>
    <row r="354" spans="1:12" s="335" customFormat="1" ht="12" x14ac:dyDescent="0.2">
      <c r="A354" s="626" t="s">
        <v>992</v>
      </c>
      <c r="B354" s="626" t="s">
        <v>993</v>
      </c>
      <c r="C354" s="733">
        <v>43221</v>
      </c>
      <c r="D354" s="734">
        <v>43229</v>
      </c>
      <c r="E354" s="734">
        <v>43319</v>
      </c>
      <c r="F354" s="663">
        <v>6824</v>
      </c>
      <c r="G354" s="663">
        <v>1279</v>
      </c>
      <c r="H354" s="663"/>
      <c r="I354" s="663">
        <v>5545</v>
      </c>
      <c r="J354" s="728">
        <v>801.62</v>
      </c>
      <c r="K354" s="728">
        <v>260.52999999999997</v>
      </c>
      <c r="L354" s="728">
        <v>541.09</v>
      </c>
    </row>
    <row r="355" spans="1:12" s="335" customFormat="1" ht="12" x14ac:dyDescent="0.2">
      <c r="A355" s="626" t="s">
        <v>994</v>
      </c>
      <c r="B355" s="626" t="s">
        <v>995</v>
      </c>
      <c r="C355" s="733">
        <v>43221</v>
      </c>
      <c r="D355" s="734">
        <v>43229</v>
      </c>
      <c r="E355" s="734">
        <v>43352</v>
      </c>
      <c r="F355" s="663">
        <v>3175</v>
      </c>
      <c r="G355" s="663">
        <v>397</v>
      </c>
      <c r="H355" s="663"/>
      <c r="I355" s="663">
        <v>2778</v>
      </c>
      <c r="J355" s="728">
        <v>205.58</v>
      </c>
      <c r="K355" s="728">
        <v>66.81</v>
      </c>
      <c r="L355" s="728">
        <v>138.77000000000001</v>
      </c>
    </row>
    <row r="356" spans="1:12" s="335" customFormat="1" ht="12" x14ac:dyDescent="0.2">
      <c r="A356" s="626" t="s">
        <v>996</v>
      </c>
      <c r="B356" s="626" t="s">
        <v>997</v>
      </c>
      <c r="C356" s="733">
        <v>43221</v>
      </c>
      <c r="D356" s="734">
        <v>43230</v>
      </c>
      <c r="E356" s="734">
        <v>43320</v>
      </c>
      <c r="F356" s="663">
        <v>2000</v>
      </c>
      <c r="G356" s="663">
        <v>200</v>
      </c>
      <c r="H356" s="663"/>
      <c r="I356" s="663">
        <v>1800</v>
      </c>
      <c r="J356" s="728">
        <v>88.18</v>
      </c>
      <c r="K356" s="728">
        <v>28.66</v>
      </c>
      <c r="L356" s="728">
        <v>59.52</v>
      </c>
    </row>
    <row r="357" spans="1:12" s="335" customFormat="1" ht="12" x14ac:dyDescent="0.2">
      <c r="A357" s="626" t="s">
        <v>998</v>
      </c>
      <c r="B357" s="626" t="s">
        <v>999</v>
      </c>
      <c r="C357" s="733">
        <v>43221</v>
      </c>
      <c r="D357" s="734">
        <v>43229</v>
      </c>
      <c r="E357" s="734">
        <v>43321</v>
      </c>
      <c r="F357" s="663">
        <v>3856</v>
      </c>
      <c r="G357" s="663">
        <v>482</v>
      </c>
      <c r="H357" s="663"/>
      <c r="I357" s="663">
        <v>3374</v>
      </c>
      <c r="J357" s="728">
        <v>249.67</v>
      </c>
      <c r="K357" s="728">
        <v>81.14</v>
      </c>
      <c r="L357" s="728">
        <v>168.53</v>
      </c>
    </row>
    <row r="358" spans="1:12" s="335" customFormat="1" ht="12" x14ac:dyDescent="0.2">
      <c r="A358" s="626" t="s">
        <v>1000</v>
      </c>
      <c r="B358" s="626" t="s">
        <v>1001</v>
      </c>
      <c r="C358" s="733">
        <v>43221</v>
      </c>
      <c r="D358" s="734">
        <v>43230</v>
      </c>
      <c r="E358" s="734">
        <v>43321</v>
      </c>
      <c r="F358" s="663">
        <v>1968</v>
      </c>
      <c r="G358" s="663">
        <v>197</v>
      </c>
      <c r="H358" s="663"/>
      <c r="I358" s="663">
        <v>1771</v>
      </c>
      <c r="J358" s="728">
        <v>86.77</v>
      </c>
      <c r="K358" s="728">
        <v>28.2</v>
      </c>
      <c r="L358" s="728">
        <v>58.57</v>
      </c>
    </row>
    <row r="359" spans="1:12" s="335" customFormat="1" ht="12" x14ac:dyDescent="0.2">
      <c r="A359" s="626" t="s">
        <v>1002</v>
      </c>
      <c r="B359" s="626" t="s">
        <v>1003</v>
      </c>
      <c r="C359" s="733">
        <v>43221</v>
      </c>
      <c r="D359" s="734">
        <v>43234</v>
      </c>
      <c r="E359" s="734">
        <v>43328</v>
      </c>
      <c r="F359" s="663">
        <v>4450</v>
      </c>
      <c r="G359" s="663">
        <v>667</v>
      </c>
      <c r="H359" s="663"/>
      <c r="I359" s="663">
        <v>3783</v>
      </c>
      <c r="J359" s="728">
        <v>380.07</v>
      </c>
      <c r="K359" s="728">
        <v>123.52</v>
      </c>
      <c r="L359" s="728">
        <v>256.55</v>
      </c>
    </row>
    <row r="360" spans="1:12" s="335" customFormat="1" ht="12" x14ac:dyDescent="0.2">
      <c r="A360" s="626" t="s">
        <v>1004</v>
      </c>
      <c r="B360" s="626" t="s">
        <v>1005</v>
      </c>
      <c r="C360" s="733">
        <v>43221</v>
      </c>
      <c r="D360" s="734">
        <v>43234</v>
      </c>
      <c r="E360" s="734">
        <v>43354</v>
      </c>
      <c r="F360" s="663">
        <v>1462</v>
      </c>
      <c r="G360" s="663">
        <v>272</v>
      </c>
      <c r="H360" s="663"/>
      <c r="I360" s="663">
        <v>1190</v>
      </c>
      <c r="J360" s="728">
        <v>170.18</v>
      </c>
      <c r="K360" s="728">
        <v>55.31</v>
      </c>
      <c r="L360" s="728">
        <v>114.87</v>
      </c>
    </row>
    <row r="361" spans="1:12" s="335" customFormat="1" ht="12" x14ac:dyDescent="0.2">
      <c r="A361" s="626" t="s">
        <v>1006</v>
      </c>
      <c r="B361" s="626" t="s">
        <v>1007</v>
      </c>
      <c r="C361" s="733">
        <v>43221</v>
      </c>
      <c r="D361" s="734">
        <v>43229</v>
      </c>
      <c r="E361" s="734">
        <v>43341</v>
      </c>
      <c r="F361" s="663">
        <v>4742</v>
      </c>
      <c r="G361" s="663">
        <v>593</v>
      </c>
      <c r="H361" s="663"/>
      <c r="I361" s="663">
        <v>4149</v>
      </c>
      <c r="J361" s="728">
        <v>309.89</v>
      </c>
      <c r="K361" s="728">
        <v>100.71</v>
      </c>
      <c r="L361" s="728">
        <v>209.18</v>
      </c>
    </row>
    <row r="362" spans="1:12" s="335" customFormat="1" ht="12" x14ac:dyDescent="0.2">
      <c r="A362" s="626" t="s">
        <v>1008</v>
      </c>
      <c r="B362" s="626" t="s">
        <v>1009</v>
      </c>
      <c r="C362" s="733">
        <v>43221</v>
      </c>
      <c r="D362" s="734">
        <v>43235</v>
      </c>
      <c r="E362" s="734">
        <v>43326</v>
      </c>
      <c r="F362" s="663">
        <v>2276</v>
      </c>
      <c r="G362" s="663">
        <v>228</v>
      </c>
      <c r="H362" s="663"/>
      <c r="I362" s="663">
        <v>2048</v>
      </c>
      <c r="J362" s="728">
        <v>100.34</v>
      </c>
      <c r="K362" s="728">
        <v>32.61</v>
      </c>
      <c r="L362" s="728">
        <v>67.73</v>
      </c>
    </row>
    <row r="363" spans="1:12" s="335" customFormat="1" ht="12" x14ac:dyDescent="0.2">
      <c r="A363" s="626" t="s">
        <v>1010</v>
      </c>
      <c r="B363" s="626" t="s">
        <v>1011</v>
      </c>
      <c r="C363" s="733">
        <v>43221</v>
      </c>
      <c r="D363" s="734">
        <v>43235</v>
      </c>
      <c r="E363" s="734">
        <v>43326</v>
      </c>
      <c r="F363" s="663">
        <v>1920</v>
      </c>
      <c r="G363" s="663">
        <v>192</v>
      </c>
      <c r="H363" s="663"/>
      <c r="I363" s="663">
        <v>1728</v>
      </c>
      <c r="J363" s="728">
        <v>84.65</v>
      </c>
      <c r="K363" s="728">
        <v>27.51</v>
      </c>
      <c r="L363" s="728">
        <v>57.14</v>
      </c>
    </row>
    <row r="364" spans="1:12" s="335" customFormat="1" ht="12" x14ac:dyDescent="0.2">
      <c r="A364" s="626" t="s">
        <v>1012</v>
      </c>
      <c r="B364" s="626" t="s">
        <v>1013</v>
      </c>
      <c r="C364" s="733">
        <v>43221</v>
      </c>
      <c r="D364" s="734">
        <v>43236</v>
      </c>
      <c r="E364" s="734">
        <v>43326</v>
      </c>
      <c r="F364" s="663">
        <v>2151</v>
      </c>
      <c r="G364" s="663">
        <v>269</v>
      </c>
      <c r="H364" s="663"/>
      <c r="I364" s="663">
        <v>1882</v>
      </c>
      <c r="J364" s="728">
        <v>139.27000000000001</v>
      </c>
      <c r="K364" s="728">
        <v>45.26</v>
      </c>
      <c r="L364" s="728">
        <v>94.01</v>
      </c>
    </row>
    <row r="365" spans="1:12" s="335" customFormat="1" ht="12" x14ac:dyDescent="0.2">
      <c r="A365" s="626" t="s">
        <v>1014</v>
      </c>
      <c r="B365" s="626" t="s">
        <v>1015</v>
      </c>
      <c r="C365" s="733">
        <v>43221</v>
      </c>
      <c r="D365" s="734">
        <v>43236</v>
      </c>
      <c r="E365" s="734">
        <v>43328</v>
      </c>
      <c r="F365" s="663">
        <v>3821</v>
      </c>
      <c r="G365" s="663">
        <v>573</v>
      </c>
      <c r="H365" s="663"/>
      <c r="I365" s="663">
        <v>3248</v>
      </c>
      <c r="J365" s="728">
        <v>326.36</v>
      </c>
      <c r="K365" s="728">
        <v>106.07</v>
      </c>
      <c r="L365" s="728">
        <v>220.29</v>
      </c>
    </row>
    <row r="366" spans="1:12" s="335" customFormat="1" ht="12" x14ac:dyDescent="0.2">
      <c r="A366" s="626" t="s">
        <v>1016</v>
      </c>
      <c r="B366" s="626" t="s">
        <v>1017</v>
      </c>
      <c r="C366" s="733">
        <v>43221</v>
      </c>
      <c r="D366" s="734">
        <v>43228</v>
      </c>
      <c r="E366" s="734">
        <v>43318</v>
      </c>
      <c r="F366" s="663">
        <v>3744</v>
      </c>
      <c r="G366" s="663">
        <v>702</v>
      </c>
      <c r="H366" s="663"/>
      <c r="I366" s="663">
        <v>3042</v>
      </c>
      <c r="J366" s="728">
        <v>439.81</v>
      </c>
      <c r="K366" s="728">
        <v>142.94</v>
      </c>
      <c r="L366" s="728">
        <v>296.87</v>
      </c>
    </row>
    <row r="367" spans="1:12" s="335" customFormat="1" ht="12" x14ac:dyDescent="0.2">
      <c r="A367" s="626" t="s">
        <v>1018</v>
      </c>
      <c r="B367" s="626" t="s">
        <v>1019</v>
      </c>
      <c r="C367" s="733">
        <v>43221</v>
      </c>
      <c r="D367" s="734">
        <v>43228</v>
      </c>
      <c r="E367" s="734">
        <v>43319</v>
      </c>
      <c r="F367" s="663">
        <v>8890</v>
      </c>
      <c r="G367" s="663">
        <v>1333</v>
      </c>
      <c r="H367" s="663"/>
      <c r="I367" s="663">
        <v>7557</v>
      </c>
      <c r="J367" s="728">
        <v>759.29</v>
      </c>
      <c r="K367" s="728">
        <v>246.77</v>
      </c>
      <c r="L367" s="728">
        <v>512.52</v>
      </c>
    </row>
    <row r="368" spans="1:12" s="335" customFormat="1" ht="12" x14ac:dyDescent="0.2">
      <c r="A368" s="626" t="s">
        <v>1020</v>
      </c>
      <c r="B368" s="626" t="s">
        <v>907</v>
      </c>
      <c r="C368" s="733">
        <v>43221</v>
      </c>
      <c r="D368" s="734">
        <v>43228</v>
      </c>
      <c r="E368" s="734">
        <v>43342</v>
      </c>
      <c r="F368" s="663">
        <v>3986</v>
      </c>
      <c r="G368" s="663">
        <v>747</v>
      </c>
      <c r="H368" s="663"/>
      <c r="I368" s="663">
        <v>3239</v>
      </c>
      <c r="J368" s="728">
        <v>468.24</v>
      </c>
      <c r="K368" s="728">
        <v>152.18</v>
      </c>
      <c r="L368" s="728">
        <v>316.06</v>
      </c>
    </row>
    <row r="369" spans="1:12" s="335" customFormat="1" ht="12" x14ac:dyDescent="0.2">
      <c r="A369" s="626" t="s">
        <v>1021</v>
      </c>
      <c r="B369" s="626" t="s">
        <v>1001</v>
      </c>
      <c r="C369" s="733">
        <v>43221</v>
      </c>
      <c r="D369" s="734">
        <v>43236</v>
      </c>
      <c r="E369" s="734">
        <v>43321</v>
      </c>
      <c r="F369" s="663">
        <v>1337</v>
      </c>
      <c r="G369" s="663">
        <v>134</v>
      </c>
      <c r="H369" s="663"/>
      <c r="I369" s="663">
        <v>1203</v>
      </c>
      <c r="J369" s="728">
        <v>58.95</v>
      </c>
      <c r="K369" s="728">
        <v>19.16</v>
      </c>
      <c r="L369" s="728">
        <v>39.79</v>
      </c>
    </row>
    <row r="370" spans="1:12" s="335" customFormat="1" ht="12" x14ac:dyDescent="0.2">
      <c r="A370" s="626" t="s">
        <v>1022</v>
      </c>
      <c r="B370" s="626" t="s">
        <v>1023</v>
      </c>
      <c r="C370" s="733">
        <v>43221</v>
      </c>
      <c r="D370" s="734">
        <v>43221</v>
      </c>
      <c r="E370" s="734">
        <v>43286</v>
      </c>
      <c r="F370" s="663">
        <v>2112</v>
      </c>
      <c r="G370" s="663">
        <v>264</v>
      </c>
      <c r="H370" s="663"/>
      <c r="I370" s="663">
        <v>1848</v>
      </c>
      <c r="J370" s="728">
        <v>136.76</v>
      </c>
      <c r="K370" s="728">
        <v>44.45</v>
      </c>
      <c r="L370" s="728">
        <v>92.31</v>
      </c>
    </row>
    <row r="371" spans="1:12" s="335" customFormat="1" ht="12" x14ac:dyDescent="0.2">
      <c r="A371" s="626" t="s">
        <v>1024</v>
      </c>
      <c r="B371" s="626" t="s">
        <v>1025</v>
      </c>
      <c r="C371" s="733">
        <v>43221</v>
      </c>
      <c r="D371" s="734">
        <v>43236</v>
      </c>
      <c r="E371" s="734">
        <v>43357</v>
      </c>
      <c r="F371" s="663">
        <v>3304</v>
      </c>
      <c r="G371" s="663">
        <v>619</v>
      </c>
      <c r="H371" s="663"/>
      <c r="I371" s="663">
        <v>2685</v>
      </c>
      <c r="J371" s="728">
        <v>388.12</v>
      </c>
      <c r="K371" s="728">
        <v>126.14</v>
      </c>
      <c r="L371" s="728">
        <v>261.98</v>
      </c>
    </row>
    <row r="372" spans="1:12" s="335" customFormat="1" ht="12" x14ac:dyDescent="0.2">
      <c r="A372" s="626" t="s">
        <v>1026</v>
      </c>
      <c r="B372" s="626" t="s">
        <v>1027</v>
      </c>
      <c r="C372" s="733">
        <v>43221</v>
      </c>
      <c r="D372" s="734">
        <v>43236</v>
      </c>
      <c r="E372" s="734">
        <v>43357</v>
      </c>
      <c r="F372" s="663">
        <v>3392</v>
      </c>
      <c r="G372" s="663">
        <v>636</v>
      </c>
      <c r="H372" s="663"/>
      <c r="I372" s="663">
        <v>2756</v>
      </c>
      <c r="J372" s="728">
        <v>398.46</v>
      </c>
      <c r="K372" s="728">
        <v>129.5</v>
      </c>
      <c r="L372" s="728">
        <v>268.95999999999998</v>
      </c>
    </row>
    <row r="373" spans="1:12" s="335" customFormat="1" ht="12" x14ac:dyDescent="0.2">
      <c r="A373" s="626" t="s">
        <v>1028</v>
      </c>
      <c r="B373" s="626" t="s">
        <v>1029</v>
      </c>
      <c r="C373" s="733">
        <v>43221</v>
      </c>
      <c r="D373" s="734">
        <v>43237</v>
      </c>
      <c r="E373" s="734">
        <v>43327</v>
      </c>
      <c r="F373" s="663">
        <v>5599</v>
      </c>
      <c r="G373" s="663">
        <v>840</v>
      </c>
      <c r="H373" s="663"/>
      <c r="I373" s="663">
        <v>4759</v>
      </c>
      <c r="J373" s="728">
        <v>482.64</v>
      </c>
      <c r="K373" s="728">
        <v>156.86000000000001</v>
      </c>
      <c r="L373" s="728">
        <v>325.77999999999997</v>
      </c>
    </row>
    <row r="374" spans="1:12" s="335" customFormat="1" ht="12" x14ac:dyDescent="0.2">
      <c r="A374" s="626" t="s">
        <v>1030</v>
      </c>
      <c r="B374" s="626" t="s">
        <v>1031</v>
      </c>
      <c r="C374" s="733">
        <v>43221</v>
      </c>
      <c r="D374" s="734">
        <v>43237</v>
      </c>
      <c r="E374" s="734">
        <v>43364</v>
      </c>
      <c r="F374" s="663">
        <v>1540</v>
      </c>
      <c r="G374" s="663">
        <v>289</v>
      </c>
      <c r="H374" s="663"/>
      <c r="I374" s="663">
        <v>1251</v>
      </c>
      <c r="J374" s="728">
        <v>180.9</v>
      </c>
      <c r="K374" s="728">
        <v>58.79</v>
      </c>
      <c r="L374" s="728">
        <v>122.11</v>
      </c>
    </row>
    <row r="375" spans="1:12" s="335" customFormat="1" ht="12" x14ac:dyDescent="0.2">
      <c r="A375" s="626" t="s">
        <v>1032</v>
      </c>
      <c r="B375" s="626" t="s">
        <v>1033</v>
      </c>
      <c r="C375" s="733">
        <v>43221</v>
      </c>
      <c r="D375" s="734">
        <v>43237</v>
      </c>
      <c r="E375" s="734">
        <v>43333</v>
      </c>
      <c r="F375" s="663">
        <v>1920</v>
      </c>
      <c r="G375" s="663">
        <v>240</v>
      </c>
      <c r="H375" s="663"/>
      <c r="I375" s="663">
        <v>1680</v>
      </c>
      <c r="J375" s="728">
        <v>124.31</v>
      </c>
      <c r="K375" s="728">
        <v>40.4</v>
      </c>
      <c r="L375" s="728">
        <v>83.91</v>
      </c>
    </row>
    <row r="376" spans="1:12" s="335" customFormat="1" ht="12" x14ac:dyDescent="0.2">
      <c r="A376" s="626" t="s">
        <v>1034</v>
      </c>
      <c r="B376" s="626" t="s">
        <v>1035</v>
      </c>
      <c r="C376" s="733">
        <v>43221</v>
      </c>
      <c r="D376" s="734">
        <v>43237</v>
      </c>
      <c r="E376" s="734">
        <v>43328</v>
      </c>
      <c r="F376" s="663">
        <v>4824</v>
      </c>
      <c r="G376" s="663">
        <v>482</v>
      </c>
      <c r="H376" s="663"/>
      <c r="I376" s="663">
        <v>4342</v>
      </c>
      <c r="J376" s="728">
        <v>212.69</v>
      </c>
      <c r="K376" s="728">
        <v>69.12</v>
      </c>
      <c r="L376" s="728">
        <v>143.57</v>
      </c>
    </row>
    <row r="377" spans="1:12" s="335" customFormat="1" ht="12" x14ac:dyDescent="0.2">
      <c r="A377" s="626" t="s">
        <v>1036</v>
      </c>
      <c r="B377" s="626" t="s">
        <v>1037</v>
      </c>
      <c r="C377" s="733">
        <v>43221</v>
      </c>
      <c r="D377" s="734">
        <v>43237</v>
      </c>
      <c r="E377" s="734">
        <v>43330</v>
      </c>
      <c r="F377" s="663">
        <v>2087</v>
      </c>
      <c r="G377" s="663">
        <v>391</v>
      </c>
      <c r="H377" s="663"/>
      <c r="I377" s="663">
        <v>1696</v>
      </c>
      <c r="J377" s="728">
        <v>245.17</v>
      </c>
      <c r="K377" s="728">
        <v>79.680000000000007</v>
      </c>
      <c r="L377" s="728">
        <v>165.49</v>
      </c>
    </row>
    <row r="378" spans="1:12" s="335" customFormat="1" ht="12" x14ac:dyDescent="0.2">
      <c r="A378" s="626" t="s">
        <v>1038</v>
      </c>
      <c r="B378" s="626" t="s">
        <v>1039</v>
      </c>
      <c r="C378" s="733">
        <v>43221</v>
      </c>
      <c r="D378" s="734">
        <v>43237</v>
      </c>
      <c r="E378" s="734">
        <v>43327</v>
      </c>
      <c r="F378" s="663">
        <v>7875</v>
      </c>
      <c r="G378" s="663">
        <v>787</v>
      </c>
      <c r="H378" s="663"/>
      <c r="I378" s="663">
        <v>7088</v>
      </c>
      <c r="J378" s="728">
        <v>0</v>
      </c>
      <c r="K378" s="728">
        <v>0</v>
      </c>
      <c r="L378" s="728">
        <v>0</v>
      </c>
    </row>
    <row r="379" spans="1:12" s="335" customFormat="1" ht="12" x14ac:dyDescent="0.2">
      <c r="A379" s="626" t="s">
        <v>1040</v>
      </c>
      <c r="B379" s="626" t="s">
        <v>1041</v>
      </c>
      <c r="C379" s="733">
        <v>43221</v>
      </c>
      <c r="D379" s="734">
        <v>43237</v>
      </c>
      <c r="E379" s="734">
        <v>43328</v>
      </c>
      <c r="F379" s="663">
        <v>2844</v>
      </c>
      <c r="G379" s="663">
        <v>284</v>
      </c>
      <c r="H379" s="663"/>
      <c r="I379" s="663">
        <v>2560</v>
      </c>
      <c r="J379" s="728">
        <v>125.39</v>
      </c>
      <c r="K379" s="728">
        <v>40.75</v>
      </c>
      <c r="L379" s="728">
        <v>84.64</v>
      </c>
    </row>
    <row r="380" spans="1:12" s="335" customFormat="1" ht="12" x14ac:dyDescent="0.2">
      <c r="A380" s="626" t="s">
        <v>1042</v>
      </c>
      <c r="B380" s="626" t="s">
        <v>1043</v>
      </c>
      <c r="C380" s="733">
        <v>43221</v>
      </c>
      <c r="D380" s="734">
        <v>43237</v>
      </c>
      <c r="E380" s="734">
        <v>43328</v>
      </c>
      <c r="F380" s="663">
        <v>1920</v>
      </c>
      <c r="G380" s="663">
        <v>192</v>
      </c>
      <c r="H380" s="663"/>
      <c r="I380" s="663">
        <v>1728</v>
      </c>
      <c r="J380" s="728">
        <v>84.65</v>
      </c>
      <c r="K380" s="728">
        <v>27.51</v>
      </c>
      <c r="L380" s="728">
        <v>57.14</v>
      </c>
    </row>
    <row r="381" spans="1:12" s="335" customFormat="1" ht="12" x14ac:dyDescent="0.2">
      <c r="A381" s="626" t="s">
        <v>1044</v>
      </c>
      <c r="B381" s="626" t="s">
        <v>1045</v>
      </c>
      <c r="C381" s="733">
        <v>43221</v>
      </c>
      <c r="D381" s="734">
        <v>43238</v>
      </c>
      <c r="E381" s="734">
        <v>43328</v>
      </c>
      <c r="F381" s="663">
        <v>1920</v>
      </c>
      <c r="G381" s="663">
        <v>192</v>
      </c>
      <c r="H381" s="663"/>
      <c r="I381" s="663">
        <v>1728</v>
      </c>
      <c r="J381" s="728">
        <v>84.65</v>
      </c>
      <c r="K381" s="728">
        <v>27.51</v>
      </c>
      <c r="L381" s="728">
        <v>57.14</v>
      </c>
    </row>
    <row r="382" spans="1:12" s="335" customFormat="1" ht="12" x14ac:dyDescent="0.2">
      <c r="A382" s="626" t="s">
        <v>1046</v>
      </c>
      <c r="B382" s="626" t="s">
        <v>1047</v>
      </c>
      <c r="C382" s="733">
        <v>43221</v>
      </c>
      <c r="D382" s="734">
        <v>43238</v>
      </c>
      <c r="E382" s="734">
        <v>43328</v>
      </c>
      <c r="F382" s="663">
        <v>2329</v>
      </c>
      <c r="G382" s="663">
        <v>291</v>
      </c>
      <c r="H382" s="663"/>
      <c r="I382" s="663">
        <v>2038</v>
      </c>
      <c r="J382" s="728">
        <v>150.80000000000001</v>
      </c>
      <c r="K382" s="728">
        <v>49.01</v>
      </c>
      <c r="L382" s="728">
        <v>101.79</v>
      </c>
    </row>
    <row r="383" spans="1:12" s="335" customFormat="1" ht="12" x14ac:dyDescent="0.2">
      <c r="A383" s="626" t="s">
        <v>1048</v>
      </c>
      <c r="B383" s="626" t="s">
        <v>1049</v>
      </c>
      <c r="C383" s="733">
        <v>43221</v>
      </c>
      <c r="D383" s="734">
        <v>43238</v>
      </c>
      <c r="E383" s="734">
        <v>43328</v>
      </c>
      <c r="F383" s="663">
        <v>5188</v>
      </c>
      <c r="G383" s="663">
        <v>519</v>
      </c>
      <c r="H383" s="663"/>
      <c r="I383" s="663">
        <v>4669</v>
      </c>
      <c r="J383" s="728">
        <v>228.74</v>
      </c>
      <c r="K383" s="728">
        <v>74.34</v>
      </c>
      <c r="L383" s="728">
        <v>154.4</v>
      </c>
    </row>
    <row r="384" spans="1:12" s="335" customFormat="1" ht="12" x14ac:dyDescent="0.2">
      <c r="A384" s="626" t="s">
        <v>1050</v>
      </c>
      <c r="B384" s="626" t="s">
        <v>1039</v>
      </c>
      <c r="C384" s="733">
        <v>43221</v>
      </c>
      <c r="D384" s="734">
        <v>43240</v>
      </c>
      <c r="E384" s="734">
        <v>43328</v>
      </c>
      <c r="F384" s="663">
        <v>6398</v>
      </c>
      <c r="G384" s="663">
        <v>640</v>
      </c>
      <c r="H384" s="663"/>
      <c r="I384" s="663">
        <v>5758</v>
      </c>
      <c r="J384" s="728">
        <v>282.08999999999997</v>
      </c>
      <c r="K384" s="728">
        <v>91.68</v>
      </c>
      <c r="L384" s="728">
        <v>190.41</v>
      </c>
    </row>
    <row r="385" spans="1:12" s="335" customFormat="1" ht="12" x14ac:dyDescent="0.2">
      <c r="A385" s="626" t="s">
        <v>1051</v>
      </c>
      <c r="B385" s="626" t="s">
        <v>1052</v>
      </c>
      <c r="C385" s="733">
        <v>43221</v>
      </c>
      <c r="D385" s="734">
        <v>43241</v>
      </c>
      <c r="E385" s="734">
        <v>43332</v>
      </c>
      <c r="F385" s="663">
        <v>1920</v>
      </c>
      <c r="G385" s="663">
        <v>192</v>
      </c>
      <c r="H385" s="663"/>
      <c r="I385" s="663">
        <v>1728</v>
      </c>
      <c r="J385" s="728">
        <v>84.65</v>
      </c>
      <c r="K385" s="728">
        <v>27.51</v>
      </c>
      <c r="L385" s="728">
        <v>57.14</v>
      </c>
    </row>
    <row r="386" spans="1:12" s="335" customFormat="1" ht="12" x14ac:dyDescent="0.2">
      <c r="A386" s="626" t="s">
        <v>1053</v>
      </c>
      <c r="B386" s="626" t="s">
        <v>1054</v>
      </c>
      <c r="C386" s="733">
        <v>43221</v>
      </c>
      <c r="D386" s="734">
        <v>43241</v>
      </c>
      <c r="E386" s="734">
        <v>43332</v>
      </c>
      <c r="F386" s="663">
        <v>1920</v>
      </c>
      <c r="G386" s="663">
        <v>192</v>
      </c>
      <c r="H386" s="663"/>
      <c r="I386" s="663">
        <v>1728</v>
      </c>
      <c r="J386" s="728">
        <v>84.65</v>
      </c>
      <c r="K386" s="728">
        <v>27.51</v>
      </c>
      <c r="L386" s="728">
        <v>57.14</v>
      </c>
    </row>
    <row r="387" spans="1:12" s="335" customFormat="1" ht="12" x14ac:dyDescent="0.2">
      <c r="A387" s="626" t="s">
        <v>1055</v>
      </c>
      <c r="B387" s="626" t="s">
        <v>1056</v>
      </c>
      <c r="C387" s="733">
        <v>43221</v>
      </c>
      <c r="D387" s="734">
        <v>43241</v>
      </c>
      <c r="E387" s="734">
        <v>43335</v>
      </c>
      <c r="F387" s="663">
        <v>4670</v>
      </c>
      <c r="G387" s="663">
        <v>584</v>
      </c>
      <c r="H387" s="663"/>
      <c r="I387" s="663">
        <v>4086</v>
      </c>
      <c r="J387" s="728">
        <v>302.38</v>
      </c>
      <c r="K387" s="728">
        <v>98.27</v>
      </c>
      <c r="L387" s="728">
        <v>204.11</v>
      </c>
    </row>
    <row r="388" spans="1:12" s="335" customFormat="1" ht="12" x14ac:dyDescent="0.2">
      <c r="A388" s="626" t="s">
        <v>1057</v>
      </c>
      <c r="B388" s="626" t="s">
        <v>1058</v>
      </c>
      <c r="C388" s="733">
        <v>43221</v>
      </c>
      <c r="D388" s="734">
        <v>43241</v>
      </c>
      <c r="E388" s="734">
        <v>43332</v>
      </c>
      <c r="F388" s="663">
        <v>2748</v>
      </c>
      <c r="G388" s="663">
        <v>275</v>
      </c>
      <c r="H388" s="663"/>
      <c r="I388" s="663">
        <v>2473</v>
      </c>
      <c r="J388" s="728">
        <v>121.17</v>
      </c>
      <c r="K388" s="728">
        <v>39.380000000000003</v>
      </c>
      <c r="L388" s="728">
        <v>81.790000000000006</v>
      </c>
    </row>
    <row r="389" spans="1:12" s="335" customFormat="1" ht="12" x14ac:dyDescent="0.2">
      <c r="A389" s="626" t="s">
        <v>1059</v>
      </c>
      <c r="B389" s="626" t="s">
        <v>1060</v>
      </c>
      <c r="C389" s="733">
        <v>43221</v>
      </c>
      <c r="D389" s="734">
        <v>43242</v>
      </c>
      <c r="E389" s="734">
        <v>43332</v>
      </c>
      <c r="F389" s="663">
        <v>4284</v>
      </c>
      <c r="G389" s="663">
        <v>803</v>
      </c>
      <c r="H389" s="663"/>
      <c r="I389" s="663">
        <v>3481</v>
      </c>
      <c r="J389" s="728">
        <v>503.24</v>
      </c>
      <c r="K389" s="728">
        <v>163.55000000000001</v>
      </c>
      <c r="L389" s="728">
        <v>339.69</v>
      </c>
    </row>
    <row r="390" spans="1:12" s="335" customFormat="1" ht="12" x14ac:dyDescent="0.2">
      <c r="A390" s="626" t="s">
        <v>1061</v>
      </c>
      <c r="B390" s="626" t="s">
        <v>1062</v>
      </c>
      <c r="C390" s="733">
        <v>43221</v>
      </c>
      <c r="D390" s="734">
        <v>43242</v>
      </c>
      <c r="E390" s="734">
        <v>43332</v>
      </c>
      <c r="F390" s="663">
        <v>4905</v>
      </c>
      <c r="G390" s="663">
        <v>736</v>
      </c>
      <c r="H390" s="663"/>
      <c r="I390" s="663">
        <v>4169</v>
      </c>
      <c r="J390" s="728">
        <v>418.93</v>
      </c>
      <c r="K390" s="728">
        <v>136.15</v>
      </c>
      <c r="L390" s="728">
        <v>282.77999999999997</v>
      </c>
    </row>
    <row r="391" spans="1:12" s="335" customFormat="1" ht="12" x14ac:dyDescent="0.2">
      <c r="A391" s="626" t="s">
        <v>1063</v>
      </c>
      <c r="B391" s="626" t="s">
        <v>1064</v>
      </c>
      <c r="C391" s="733">
        <v>43221</v>
      </c>
      <c r="D391" s="734">
        <v>43242</v>
      </c>
      <c r="E391" s="734">
        <v>43332</v>
      </c>
      <c r="F391" s="663">
        <v>3834</v>
      </c>
      <c r="G391" s="663">
        <v>479</v>
      </c>
      <c r="H391" s="663"/>
      <c r="I391" s="663">
        <v>3355</v>
      </c>
      <c r="J391" s="728">
        <v>248.25</v>
      </c>
      <c r="K391" s="728">
        <v>80.680000000000007</v>
      </c>
      <c r="L391" s="728">
        <v>167.57</v>
      </c>
    </row>
    <row r="392" spans="1:12" s="335" customFormat="1" ht="12" x14ac:dyDescent="0.2">
      <c r="A392" s="626" t="s">
        <v>1065</v>
      </c>
      <c r="B392" s="626" t="s">
        <v>1066</v>
      </c>
      <c r="C392" s="733">
        <v>43221</v>
      </c>
      <c r="D392" s="734">
        <v>43242</v>
      </c>
      <c r="E392" s="734">
        <v>43333</v>
      </c>
      <c r="F392" s="663">
        <v>1808</v>
      </c>
      <c r="G392" s="663">
        <v>181</v>
      </c>
      <c r="H392" s="663"/>
      <c r="I392" s="663">
        <v>1627</v>
      </c>
      <c r="J392" s="728">
        <v>79.72</v>
      </c>
      <c r="K392" s="728">
        <v>25.91</v>
      </c>
      <c r="L392" s="728">
        <v>53.81</v>
      </c>
    </row>
    <row r="393" spans="1:12" s="335" customFormat="1" ht="12" x14ac:dyDescent="0.2">
      <c r="A393" s="626" t="s">
        <v>1067</v>
      </c>
      <c r="B393" s="626" t="s">
        <v>1068</v>
      </c>
      <c r="C393" s="733">
        <v>43221</v>
      </c>
      <c r="D393" s="734">
        <v>43242</v>
      </c>
      <c r="E393" s="734">
        <v>43332</v>
      </c>
      <c r="F393" s="663">
        <v>2699</v>
      </c>
      <c r="G393" s="663">
        <v>337</v>
      </c>
      <c r="H393" s="663"/>
      <c r="I393" s="663">
        <v>2362</v>
      </c>
      <c r="J393" s="728">
        <v>174.77</v>
      </c>
      <c r="K393" s="728">
        <v>56.8</v>
      </c>
      <c r="L393" s="728">
        <v>117.97</v>
      </c>
    </row>
    <row r="394" spans="1:12" s="335" customFormat="1" ht="12" x14ac:dyDescent="0.2">
      <c r="A394" s="626" t="s">
        <v>1069</v>
      </c>
      <c r="B394" s="626" t="s">
        <v>1070</v>
      </c>
      <c r="C394" s="733">
        <v>43221</v>
      </c>
      <c r="D394" s="734">
        <v>43243</v>
      </c>
      <c r="E394" s="734">
        <v>43334</v>
      </c>
      <c r="F394" s="663">
        <v>1920</v>
      </c>
      <c r="G394" s="663">
        <v>192</v>
      </c>
      <c r="H394" s="663"/>
      <c r="I394" s="663">
        <v>1728</v>
      </c>
      <c r="J394" s="728">
        <v>84.65</v>
      </c>
      <c r="K394" s="728">
        <v>27.51</v>
      </c>
      <c r="L394" s="728">
        <v>57.14</v>
      </c>
    </row>
    <row r="395" spans="1:12" s="335" customFormat="1" ht="12" x14ac:dyDescent="0.2">
      <c r="A395" s="626" t="s">
        <v>1071</v>
      </c>
      <c r="B395" s="626" t="s">
        <v>1072</v>
      </c>
      <c r="C395" s="733">
        <v>43221</v>
      </c>
      <c r="D395" s="734">
        <v>43243</v>
      </c>
      <c r="E395" s="734">
        <v>43333</v>
      </c>
      <c r="F395" s="663">
        <v>1984</v>
      </c>
      <c r="G395" s="663">
        <v>298</v>
      </c>
      <c r="H395" s="663"/>
      <c r="I395" s="663">
        <v>1686</v>
      </c>
      <c r="J395" s="728">
        <v>171.02</v>
      </c>
      <c r="K395" s="728">
        <v>55.58</v>
      </c>
      <c r="L395" s="728">
        <v>115.44</v>
      </c>
    </row>
    <row r="396" spans="1:12" s="335" customFormat="1" ht="12" x14ac:dyDescent="0.2">
      <c r="A396" s="626" t="s">
        <v>1073</v>
      </c>
      <c r="B396" s="626" t="s">
        <v>1074</v>
      </c>
      <c r="C396" s="733">
        <v>43221</v>
      </c>
      <c r="D396" s="734">
        <v>43243</v>
      </c>
      <c r="E396" s="734">
        <v>43340</v>
      </c>
      <c r="F396" s="663">
        <v>2029</v>
      </c>
      <c r="G396" s="663">
        <v>203</v>
      </c>
      <c r="H396" s="663"/>
      <c r="I396" s="663">
        <v>1826</v>
      </c>
      <c r="J396" s="728">
        <v>89.45</v>
      </c>
      <c r="K396" s="728">
        <v>29.07</v>
      </c>
      <c r="L396" s="728">
        <v>60.38</v>
      </c>
    </row>
    <row r="397" spans="1:12" s="335" customFormat="1" ht="12" x14ac:dyDescent="0.2">
      <c r="A397" s="626" t="s">
        <v>1075</v>
      </c>
      <c r="B397" s="626" t="s">
        <v>1076</v>
      </c>
      <c r="C397" s="733">
        <v>43221</v>
      </c>
      <c r="D397" s="734">
        <v>43242</v>
      </c>
      <c r="E397" s="734">
        <v>43332</v>
      </c>
      <c r="F397" s="663">
        <v>4420</v>
      </c>
      <c r="G397" s="663">
        <v>663</v>
      </c>
      <c r="H397" s="663"/>
      <c r="I397" s="663">
        <v>3757</v>
      </c>
      <c r="J397" s="728">
        <v>377.51</v>
      </c>
      <c r="K397" s="728">
        <v>122.69</v>
      </c>
      <c r="L397" s="728">
        <v>254.82</v>
      </c>
    </row>
    <row r="398" spans="1:12" s="335" customFormat="1" ht="12" x14ac:dyDescent="0.2">
      <c r="A398" s="626" t="s">
        <v>1077</v>
      </c>
      <c r="B398" s="626" t="s">
        <v>1078</v>
      </c>
      <c r="C398" s="733">
        <v>43221</v>
      </c>
      <c r="D398" s="734">
        <v>43243</v>
      </c>
      <c r="E398" s="734">
        <v>43373</v>
      </c>
      <c r="F398" s="663">
        <v>4464</v>
      </c>
      <c r="G398" s="663">
        <v>837</v>
      </c>
      <c r="H398" s="663"/>
      <c r="I398" s="663">
        <v>3627</v>
      </c>
      <c r="J398" s="728">
        <v>524.4</v>
      </c>
      <c r="K398" s="728">
        <v>170.43</v>
      </c>
      <c r="L398" s="728">
        <v>353.97</v>
      </c>
    </row>
    <row r="399" spans="1:12" s="335" customFormat="1" ht="12" x14ac:dyDescent="0.2">
      <c r="A399" s="626" t="s">
        <v>1079</v>
      </c>
      <c r="B399" s="626" t="s">
        <v>1070</v>
      </c>
      <c r="C399" s="733">
        <v>43221</v>
      </c>
      <c r="D399" s="734">
        <v>43244</v>
      </c>
      <c r="E399" s="734">
        <v>43334</v>
      </c>
      <c r="F399" s="663">
        <v>340</v>
      </c>
      <c r="G399" s="663">
        <v>34</v>
      </c>
      <c r="H399" s="663"/>
      <c r="I399" s="663">
        <v>306</v>
      </c>
      <c r="J399" s="728">
        <v>14.99</v>
      </c>
      <c r="K399" s="728">
        <v>4.87</v>
      </c>
      <c r="L399" s="728">
        <v>10.119999999999999</v>
      </c>
    </row>
    <row r="400" spans="1:12" s="335" customFormat="1" ht="12" x14ac:dyDescent="0.2">
      <c r="A400" s="626" t="s">
        <v>1080</v>
      </c>
      <c r="B400" s="626" t="s">
        <v>1081</v>
      </c>
      <c r="C400" s="733">
        <v>43221</v>
      </c>
      <c r="D400" s="734">
        <v>43244</v>
      </c>
      <c r="E400" s="734">
        <v>43345</v>
      </c>
      <c r="F400" s="663">
        <v>3053</v>
      </c>
      <c r="G400" s="663">
        <v>458</v>
      </c>
      <c r="H400" s="663"/>
      <c r="I400" s="663">
        <v>2595</v>
      </c>
      <c r="J400" s="728">
        <v>263.17</v>
      </c>
      <c r="K400" s="728">
        <v>85.53</v>
      </c>
      <c r="L400" s="728">
        <v>177.64</v>
      </c>
    </row>
    <row r="401" spans="1:12" s="335" customFormat="1" ht="12" x14ac:dyDescent="0.2">
      <c r="A401" s="626" t="s">
        <v>1082</v>
      </c>
      <c r="B401" s="626" t="s">
        <v>1083</v>
      </c>
      <c r="C401" s="733">
        <v>43221</v>
      </c>
      <c r="D401" s="734">
        <v>43244</v>
      </c>
      <c r="E401" s="734">
        <v>43338</v>
      </c>
      <c r="F401" s="663">
        <v>2109</v>
      </c>
      <c r="G401" s="663">
        <v>316</v>
      </c>
      <c r="H401" s="663"/>
      <c r="I401" s="663">
        <v>1793</v>
      </c>
      <c r="J401" s="728">
        <v>181.8</v>
      </c>
      <c r="K401" s="728">
        <v>59.09</v>
      </c>
      <c r="L401" s="728">
        <v>122.72</v>
      </c>
    </row>
    <row r="402" spans="1:12" s="335" customFormat="1" ht="12" x14ac:dyDescent="0.2">
      <c r="A402" s="626" t="s">
        <v>1084</v>
      </c>
      <c r="B402" s="626" t="s">
        <v>1085</v>
      </c>
      <c r="C402" s="733">
        <v>43221</v>
      </c>
      <c r="D402" s="734">
        <v>43244</v>
      </c>
      <c r="E402" s="734">
        <v>43335</v>
      </c>
      <c r="F402" s="663">
        <v>15500</v>
      </c>
      <c r="G402" s="663">
        <v>2325</v>
      </c>
      <c r="H402" s="663"/>
      <c r="I402" s="663">
        <v>13175</v>
      </c>
      <c r="J402" s="728">
        <v>1323.85</v>
      </c>
      <c r="K402" s="728">
        <v>430.25</v>
      </c>
      <c r="L402" s="728">
        <v>893.6</v>
      </c>
    </row>
    <row r="403" spans="1:12" s="335" customFormat="1" ht="12" x14ac:dyDescent="0.2">
      <c r="A403" s="626" t="s">
        <v>1086</v>
      </c>
      <c r="B403" s="626" t="s">
        <v>1087</v>
      </c>
      <c r="C403" s="733">
        <v>43221</v>
      </c>
      <c r="D403" s="734">
        <v>43244</v>
      </c>
      <c r="E403" s="734">
        <v>43334</v>
      </c>
      <c r="F403" s="663">
        <v>2000</v>
      </c>
      <c r="G403" s="663">
        <v>200</v>
      </c>
      <c r="H403" s="663"/>
      <c r="I403" s="663">
        <v>1800</v>
      </c>
      <c r="J403" s="728">
        <v>88.18</v>
      </c>
      <c r="K403" s="728">
        <v>28.66</v>
      </c>
      <c r="L403" s="728">
        <v>59.52</v>
      </c>
    </row>
    <row r="404" spans="1:12" s="335" customFormat="1" ht="12" x14ac:dyDescent="0.2">
      <c r="A404" s="626" t="s">
        <v>1088</v>
      </c>
      <c r="B404" s="626" t="s">
        <v>1089</v>
      </c>
      <c r="C404" s="733">
        <v>43221</v>
      </c>
      <c r="D404" s="734">
        <v>43235</v>
      </c>
      <c r="E404" s="734">
        <v>43285</v>
      </c>
      <c r="F404" s="663">
        <v>6798</v>
      </c>
      <c r="G404" s="663">
        <v>850</v>
      </c>
      <c r="H404" s="663"/>
      <c r="I404" s="663">
        <v>5948</v>
      </c>
      <c r="J404" s="728">
        <v>440.18</v>
      </c>
      <c r="K404" s="728">
        <v>143.06</v>
      </c>
      <c r="L404" s="728">
        <v>297.12</v>
      </c>
    </row>
    <row r="405" spans="1:12" s="335" customFormat="1" ht="12" x14ac:dyDescent="0.2">
      <c r="A405" s="626" t="s">
        <v>1090</v>
      </c>
      <c r="B405" s="626" t="s">
        <v>1091</v>
      </c>
      <c r="C405" s="733">
        <v>43221</v>
      </c>
      <c r="D405" s="734">
        <v>43245</v>
      </c>
      <c r="E405" s="734">
        <v>43335</v>
      </c>
      <c r="F405" s="663">
        <v>6560</v>
      </c>
      <c r="G405" s="663">
        <v>820</v>
      </c>
      <c r="H405" s="663"/>
      <c r="I405" s="663">
        <v>5740</v>
      </c>
      <c r="J405" s="728">
        <v>428.7</v>
      </c>
      <c r="K405" s="728">
        <v>139.33000000000001</v>
      </c>
      <c r="L405" s="728">
        <v>289.37</v>
      </c>
    </row>
    <row r="406" spans="1:12" s="335" customFormat="1" ht="12" x14ac:dyDescent="0.2">
      <c r="A406" s="626" t="s">
        <v>1092</v>
      </c>
      <c r="B406" s="626" t="s">
        <v>1093</v>
      </c>
      <c r="C406" s="733">
        <v>43221</v>
      </c>
      <c r="D406" s="734">
        <v>43245</v>
      </c>
      <c r="E406" s="734">
        <v>43335</v>
      </c>
      <c r="F406" s="663">
        <v>3937</v>
      </c>
      <c r="G406" s="663">
        <v>492</v>
      </c>
      <c r="H406" s="663"/>
      <c r="I406" s="663">
        <v>3445</v>
      </c>
      <c r="J406" s="728">
        <v>257.29000000000002</v>
      </c>
      <c r="K406" s="728">
        <v>83.62</v>
      </c>
      <c r="L406" s="728">
        <v>173.67</v>
      </c>
    </row>
    <row r="407" spans="1:12" s="335" customFormat="1" ht="12" x14ac:dyDescent="0.2">
      <c r="A407" s="626" t="s">
        <v>1094</v>
      </c>
      <c r="B407" s="626" t="s">
        <v>1095</v>
      </c>
      <c r="C407" s="733">
        <v>43221</v>
      </c>
      <c r="D407" s="734">
        <v>43245</v>
      </c>
      <c r="E407" s="734">
        <v>43335</v>
      </c>
      <c r="F407" s="663">
        <v>4833</v>
      </c>
      <c r="G407" s="663">
        <v>604</v>
      </c>
      <c r="H407" s="663"/>
      <c r="I407" s="663">
        <v>4229</v>
      </c>
      <c r="J407" s="728">
        <v>315.83999999999997</v>
      </c>
      <c r="K407" s="728">
        <v>102.65</v>
      </c>
      <c r="L407" s="728">
        <v>213.19</v>
      </c>
    </row>
    <row r="408" spans="1:12" s="335" customFormat="1" ht="12" x14ac:dyDescent="0.2">
      <c r="A408" s="626" t="s">
        <v>1096</v>
      </c>
      <c r="B408" s="626" t="s">
        <v>1097</v>
      </c>
      <c r="C408" s="733">
        <v>43221</v>
      </c>
      <c r="D408" s="734">
        <v>43245</v>
      </c>
      <c r="E408" s="734">
        <v>43335</v>
      </c>
      <c r="F408" s="663">
        <v>4833</v>
      </c>
      <c r="G408" s="663">
        <v>604</v>
      </c>
      <c r="H408" s="663"/>
      <c r="I408" s="663">
        <v>4229</v>
      </c>
      <c r="J408" s="728">
        <v>315.83999999999997</v>
      </c>
      <c r="K408" s="728">
        <v>102.65</v>
      </c>
      <c r="L408" s="728">
        <v>213.19</v>
      </c>
    </row>
    <row r="409" spans="1:12" s="335" customFormat="1" ht="12" x14ac:dyDescent="0.2">
      <c r="A409" s="626" t="s">
        <v>1098</v>
      </c>
      <c r="B409" s="626" t="s">
        <v>1099</v>
      </c>
      <c r="C409" s="733">
        <v>43221</v>
      </c>
      <c r="D409" s="734">
        <v>43245</v>
      </c>
      <c r="E409" s="734">
        <v>43335</v>
      </c>
      <c r="F409" s="663">
        <v>3937</v>
      </c>
      <c r="G409" s="663">
        <v>492</v>
      </c>
      <c r="H409" s="663"/>
      <c r="I409" s="663">
        <v>3445</v>
      </c>
      <c r="J409" s="728">
        <v>257.29000000000002</v>
      </c>
      <c r="K409" s="728">
        <v>83.62</v>
      </c>
      <c r="L409" s="728">
        <v>173.67</v>
      </c>
    </row>
    <row r="410" spans="1:12" s="335" customFormat="1" ht="12" x14ac:dyDescent="0.2">
      <c r="A410" s="626" t="s">
        <v>1100</v>
      </c>
      <c r="B410" s="626" t="s">
        <v>1101</v>
      </c>
      <c r="C410" s="733">
        <v>43221</v>
      </c>
      <c r="D410" s="734">
        <v>43245</v>
      </c>
      <c r="E410" s="734">
        <v>43335</v>
      </c>
      <c r="F410" s="663">
        <v>4742</v>
      </c>
      <c r="G410" s="663">
        <v>593</v>
      </c>
      <c r="H410" s="663"/>
      <c r="I410" s="663">
        <v>4149</v>
      </c>
      <c r="J410" s="728">
        <v>309.89</v>
      </c>
      <c r="K410" s="728">
        <v>100.71</v>
      </c>
      <c r="L410" s="728">
        <v>209.18</v>
      </c>
    </row>
    <row r="411" spans="1:12" s="335" customFormat="1" ht="12" x14ac:dyDescent="0.2">
      <c r="A411" s="626" t="s">
        <v>1102</v>
      </c>
      <c r="B411" s="626" t="s">
        <v>1103</v>
      </c>
      <c r="C411" s="733">
        <v>43221</v>
      </c>
      <c r="D411" s="734">
        <v>43248</v>
      </c>
      <c r="E411" s="734">
        <v>43338</v>
      </c>
      <c r="F411" s="663">
        <v>1968</v>
      </c>
      <c r="G411" s="663">
        <v>197</v>
      </c>
      <c r="H411" s="663"/>
      <c r="I411" s="663">
        <v>1771</v>
      </c>
      <c r="J411" s="728">
        <v>86.77</v>
      </c>
      <c r="K411" s="728">
        <v>28.2</v>
      </c>
      <c r="L411" s="728">
        <v>58.57</v>
      </c>
    </row>
    <row r="412" spans="1:12" s="335" customFormat="1" ht="12" x14ac:dyDescent="0.2">
      <c r="A412" s="626" t="s">
        <v>1104</v>
      </c>
      <c r="B412" s="626" t="s">
        <v>1105</v>
      </c>
      <c r="C412" s="733">
        <v>43221</v>
      </c>
      <c r="D412" s="734">
        <v>43248</v>
      </c>
      <c r="E412" s="734">
        <v>43332</v>
      </c>
      <c r="F412" s="663">
        <v>2816</v>
      </c>
      <c r="G412" s="663">
        <v>282</v>
      </c>
      <c r="H412" s="663"/>
      <c r="I412" s="663">
        <v>2534</v>
      </c>
      <c r="J412" s="728">
        <v>124.15</v>
      </c>
      <c r="K412" s="728">
        <v>40.35</v>
      </c>
      <c r="L412" s="728">
        <v>83.8</v>
      </c>
    </row>
    <row r="413" spans="1:12" s="335" customFormat="1" ht="12" x14ac:dyDescent="0.2">
      <c r="A413" s="626" t="s">
        <v>1106</v>
      </c>
      <c r="B413" s="626" t="s">
        <v>1107</v>
      </c>
      <c r="C413" s="733">
        <v>43221</v>
      </c>
      <c r="D413" s="734">
        <v>43248</v>
      </c>
      <c r="E413" s="734">
        <v>43332</v>
      </c>
      <c r="F413" s="663">
        <v>40</v>
      </c>
      <c r="G413" s="663">
        <v>4</v>
      </c>
      <c r="H413" s="663"/>
      <c r="I413" s="663">
        <v>36</v>
      </c>
      <c r="J413" s="728">
        <v>1.76</v>
      </c>
      <c r="K413" s="728">
        <v>0.56999999999999995</v>
      </c>
      <c r="L413" s="728">
        <v>1.19</v>
      </c>
    </row>
    <row r="414" spans="1:12" s="335" customFormat="1" ht="12" x14ac:dyDescent="0.2">
      <c r="A414" s="626" t="s">
        <v>1108</v>
      </c>
      <c r="B414" s="626" t="s">
        <v>1109</v>
      </c>
      <c r="C414" s="733">
        <v>43221</v>
      </c>
      <c r="D414" s="734">
        <v>43249</v>
      </c>
      <c r="E414" s="734">
        <v>43339</v>
      </c>
      <c r="F414" s="663">
        <v>1920</v>
      </c>
      <c r="G414" s="663">
        <v>192</v>
      </c>
      <c r="H414" s="663"/>
      <c r="I414" s="663">
        <v>1728</v>
      </c>
      <c r="J414" s="728">
        <v>84.65</v>
      </c>
      <c r="K414" s="728">
        <v>27.51</v>
      </c>
      <c r="L414" s="728">
        <v>57.14</v>
      </c>
    </row>
    <row r="415" spans="1:12" s="335" customFormat="1" ht="12" x14ac:dyDescent="0.2">
      <c r="A415" s="626" t="s">
        <v>1110</v>
      </c>
      <c r="B415" s="626" t="s">
        <v>1111</v>
      </c>
      <c r="C415" s="733">
        <v>43221</v>
      </c>
      <c r="D415" s="734">
        <v>43249</v>
      </c>
      <c r="E415" s="734">
        <v>43339</v>
      </c>
      <c r="F415" s="663">
        <v>1920</v>
      </c>
      <c r="G415" s="663">
        <v>192</v>
      </c>
      <c r="H415" s="663"/>
      <c r="I415" s="663">
        <v>1728</v>
      </c>
      <c r="J415" s="728">
        <v>84.65</v>
      </c>
      <c r="K415" s="728">
        <v>27.51</v>
      </c>
      <c r="L415" s="728">
        <v>57.14</v>
      </c>
    </row>
    <row r="416" spans="1:12" s="335" customFormat="1" ht="12" x14ac:dyDescent="0.2">
      <c r="A416" s="626" t="s">
        <v>1112</v>
      </c>
      <c r="B416" s="626" t="s">
        <v>1113</v>
      </c>
      <c r="C416" s="733">
        <v>43221</v>
      </c>
      <c r="D416" s="734">
        <v>43249</v>
      </c>
      <c r="E416" s="734">
        <v>43373</v>
      </c>
      <c r="F416" s="663">
        <v>2474</v>
      </c>
      <c r="G416" s="663">
        <v>371</v>
      </c>
      <c r="H416" s="663"/>
      <c r="I416" s="663">
        <v>2103</v>
      </c>
      <c r="J416" s="728">
        <v>213.26</v>
      </c>
      <c r="K416" s="728">
        <v>69.31</v>
      </c>
      <c r="L416" s="728">
        <v>143.94999999999999</v>
      </c>
    </row>
    <row r="417" spans="1:12" s="335" customFormat="1" ht="12" x14ac:dyDescent="0.2">
      <c r="A417" s="626" t="s">
        <v>1114</v>
      </c>
      <c r="B417" s="626" t="s">
        <v>1115</v>
      </c>
      <c r="C417" s="733">
        <v>43221</v>
      </c>
      <c r="D417" s="734">
        <v>43249</v>
      </c>
      <c r="E417" s="734">
        <v>43339</v>
      </c>
      <c r="F417" s="663">
        <v>9076</v>
      </c>
      <c r="G417" s="663">
        <v>1702</v>
      </c>
      <c r="H417" s="663"/>
      <c r="I417" s="663">
        <v>7374</v>
      </c>
      <c r="J417" s="728">
        <v>1066.1500000000001</v>
      </c>
      <c r="K417" s="728">
        <v>346.5</v>
      </c>
      <c r="L417" s="728">
        <v>719.65</v>
      </c>
    </row>
    <row r="418" spans="1:12" s="335" customFormat="1" ht="12" x14ac:dyDescent="0.2">
      <c r="A418" s="626" t="s">
        <v>1116</v>
      </c>
      <c r="B418" s="626" t="s">
        <v>1117</v>
      </c>
      <c r="C418" s="733">
        <v>43221</v>
      </c>
      <c r="D418" s="734">
        <v>43249</v>
      </c>
      <c r="E418" s="734">
        <v>43388</v>
      </c>
      <c r="F418" s="663">
        <v>2474</v>
      </c>
      <c r="G418" s="663">
        <v>371</v>
      </c>
      <c r="H418" s="663"/>
      <c r="I418" s="663">
        <v>2103</v>
      </c>
      <c r="J418" s="728">
        <v>213.26</v>
      </c>
      <c r="K418" s="728">
        <v>69.31</v>
      </c>
      <c r="L418" s="728">
        <v>143.94999999999999</v>
      </c>
    </row>
    <row r="419" spans="1:12" s="335" customFormat="1" ht="12" x14ac:dyDescent="0.2">
      <c r="A419" s="626" t="s">
        <v>1118</v>
      </c>
      <c r="B419" s="626" t="s">
        <v>1119</v>
      </c>
      <c r="C419" s="733">
        <v>43221</v>
      </c>
      <c r="D419" s="734">
        <v>43249</v>
      </c>
      <c r="E419" s="734">
        <v>43349</v>
      </c>
      <c r="F419" s="663">
        <v>1920</v>
      </c>
      <c r="G419" s="663">
        <v>240</v>
      </c>
      <c r="H419" s="663"/>
      <c r="I419" s="663">
        <v>1680</v>
      </c>
      <c r="J419" s="728">
        <v>124.31</v>
      </c>
      <c r="K419" s="728">
        <v>40.4</v>
      </c>
      <c r="L419" s="728">
        <v>83.91</v>
      </c>
    </row>
    <row r="420" spans="1:12" s="335" customFormat="1" ht="12" x14ac:dyDescent="0.2">
      <c r="A420" s="626" t="s">
        <v>1120</v>
      </c>
      <c r="B420" s="626" t="s">
        <v>1121</v>
      </c>
      <c r="C420" s="733">
        <v>43221</v>
      </c>
      <c r="D420" s="734">
        <v>43249</v>
      </c>
      <c r="E420" s="734">
        <v>43340</v>
      </c>
      <c r="F420" s="663">
        <v>2068</v>
      </c>
      <c r="G420" s="663">
        <v>388</v>
      </c>
      <c r="H420" s="663"/>
      <c r="I420" s="663">
        <v>1680</v>
      </c>
      <c r="J420" s="728">
        <v>242.93</v>
      </c>
      <c r="K420" s="728">
        <v>78.95</v>
      </c>
      <c r="L420" s="728">
        <v>163.98</v>
      </c>
    </row>
    <row r="421" spans="1:12" s="335" customFormat="1" ht="12" x14ac:dyDescent="0.2">
      <c r="A421" s="626" t="s">
        <v>1122</v>
      </c>
      <c r="B421" s="626" t="s">
        <v>1123</v>
      </c>
      <c r="C421" s="733">
        <v>43221</v>
      </c>
      <c r="D421" s="734">
        <v>43249</v>
      </c>
      <c r="E421" s="734">
        <v>43340</v>
      </c>
      <c r="F421" s="663">
        <v>2068</v>
      </c>
      <c r="G421" s="663">
        <v>388</v>
      </c>
      <c r="H421" s="663"/>
      <c r="I421" s="663">
        <v>1680</v>
      </c>
      <c r="J421" s="728">
        <v>242.93</v>
      </c>
      <c r="K421" s="728">
        <v>78.95</v>
      </c>
      <c r="L421" s="728">
        <v>163.98</v>
      </c>
    </row>
    <row r="422" spans="1:12" s="335" customFormat="1" ht="12" x14ac:dyDescent="0.2">
      <c r="A422" s="626" t="s">
        <v>1124</v>
      </c>
      <c r="B422" s="626" t="s">
        <v>1125</v>
      </c>
      <c r="C422" s="733">
        <v>43221</v>
      </c>
      <c r="D422" s="734">
        <v>43249</v>
      </c>
      <c r="E422" s="734">
        <v>43349</v>
      </c>
      <c r="F422" s="663">
        <v>1920</v>
      </c>
      <c r="G422" s="663">
        <v>240</v>
      </c>
      <c r="H422" s="663"/>
      <c r="I422" s="663">
        <v>1680</v>
      </c>
      <c r="J422" s="728">
        <v>124.31</v>
      </c>
      <c r="K422" s="728">
        <v>40.4</v>
      </c>
      <c r="L422" s="728">
        <v>83.91</v>
      </c>
    </row>
    <row r="423" spans="1:12" s="335" customFormat="1" ht="12" x14ac:dyDescent="0.2">
      <c r="A423" s="626" t="s">
        <v>1126</v>
      </c>
      <c r="B423" s="626" t="s">
        <v>1045</v>
      </c>
      <c r="C423" s="733">
        <v>43221</v>
      </c>
      <c r="D423" s="734">
        <v>43250</v>
      </c>
      <c r="E423" s="734">
        <v>43359</v>
      </c>
      <c r="F423" s="663">
        <v>1003</v>
      </c>
      <c r="G423" s="663">
        <v>100</v>
      </c>
      <c r="H423" s="663"/>
      <c r="I423" s="663">
        <v>903</v>
      </c>
      <c r="J423" s="728">
        <v>44.22</v>
      </c>
      <c r="K423" s="728">
        <v>14.37</v>
      </c>
      <c r="L423" s="728">
        <v>29.85</v>
      </c>
    </row>
    <row r="424" spans="1:12" s="335" customFormat="1" ht="12" x14ac:dyDescent="0.2">
      <c r="A424" s="626" t="s">
        <v>1127</v>
      </c>
      <c r="B424" s="626" t="s">
        <v>1128</v>
      </c>
      <c r="C424" s="733">
        <v>43221</v>
      </c>
      <c r="D424" s="734">
        <v>43248</v>
      </c>
      <c r="E424" s="734">
        <v>43338</v>
      </c>
      <c r="F424" s="663">
        <v>1968</v>
      </c>
      <c r="G424" s="663">
        <v>197</v>
      </c>
      <c r="H424" s="663"/>
      <c r="I424" s="663">
        <v>1771</v>
      </c>
      <c r="J424" s="728">
        <v>86.77</v>
      </c>
      <c r="K424" s="728">
        <v>28.2</v>
      </c>
      <c r="L424" s="728">
        <v>58.57</v>
      </c>
    </row>
    <row r="425" spans="1:12" s="335" customFormat="1" ht="12" x14ac:dyDescent="0.2">
      <c r="A425" s="626" t="s">
        <v>1129</v>
      </c>
      <c r="B425" s="626" t="s">
        <v>1130</v>
      </c>
      <c r="C425" s="733">
        <v>43221</v>
      </c>
      <c r="D425" s="734">
        <v>43248</v>
      </c>
      <c r="E425" s="734">
        <v>43349</v>
      </c>
      <c r="F425" s="663">
        <v>1920</v>
      </c>
      <c r="G425" s="663">
        <v>240</v>
      </c>
      <c r="H425" s="663"/>
      <c r="I425" s="663">
        <v>1680</v>
      </c>
      <c r="J425" s="728">
        <v>124.31</v>
      </c>
      <c r="K425" s="728">
        <v>40.4</v>
      </c>
      <c r="L425" s="728">
        <v>83.91</v>
      </c>
    </row>
    <row r="426" spans="1:12" s="335" customFormat="1" ht="12" x14ac:dyDescent="0.2">
      <c r="A426" s="626" t="s">
        <v>1131</v>
      </c>
      <c r="B426" s="626" t="s">
        <v>1132</v>
      </c>
      <c r="C426" s="733">
        <v>43221</v>
      </c>
      <c r="D426" s="734">
        <v>43250</v>
      </c>
      <c r="E426" s="734">
        <v>43340</v>
      </c>
      <c r="F426" s="663">
        <v>1920</v>
      </c>
      <c r="G426" s="663">
        <v>192</v>
      </c>
      <c r="H426" s="663"/>
      <c r="I426" s="663">
        <v>1728</v>
      </c>
      <c r="J426" s="728">
        <v>84.65</v>
      </c>
      <c r="K426" s="728">
        <v>27.51</v>
      </c>
      <c r="L426" s="728">
        <v>57.14</v>
      </c>
    </row>
    <row r="427" spans="1:12" s="335" customFormat="1" ht="12" x14ac:dyDescent="0.2">
      <c r="A427" s="626" t="s">
        <v>1133</v>
      </c>
      <c r="B427" s="626" t="s">
        <v>1134</v>
      </c>
      <c r="C427" s="733">
        <v>43221</v>
      </c>
      <c r="D427" s="734">
        <v>43250</v>
      </c>
      <c r="E427" s="734">
        <v>43342</v>
      </c>
      <c r="F427" s="663">
        <v>4541</v>
      </c>
      <c r="G427" s="663">
        <v>681</v>
      </c>
      <c r="H427" s="663"/>
      <c r="I427" s="663">
        <v>3860</v>
      </c>
      <c r="J427" s="728">
        <v>387.85</v>
      </c>
      <c r="K427" s="728">
        <v>126.05</v>
      </c>
      <c r="L427" s="728">
        <v>261.8</v>
      </c>
    </row>
    <row r="428" spans="1:12" s="335" customFormat="1" ht="12" x14ac:dyDescent="0.2">
      <c r="A428" s="626" t="s">
        <v>1135</v>
      </c>
      <c r="B428" s="626" t="s">
        <v>1136</v>
      </c>
      <c r="C428" s="733">
        <v>43221</v>
      </c>
      <c r="D428" s="734">
        <v>43250</v>
      </c>
      <c r="E428" s="734">
        <v>43340</v>
      </c>
      <c r="F428" s="663">
        <v>1920</v>
      </c>
      <c r="G428" s="663">
        <v>192</v>
      </c>
      <c r="H428" s="663"/>
      <c r="I428" s="663">
        <v>1728</v>
      </c>
      <c r="J428" s="728">
        <v>84.65</v>
      </c>
      <c r="K428" s="728">
        <v>27.51</v>
      </c>
      <c r="L428" s="728">
        <v>57.14</v>
      </c>
    </row>
    <row r="429" spans="1:12" s="335" customFormat="1" ht="12" x14ac:dyDescent="0.2">
      <c r="A429" s="626" t="s">
        <v>1137</v>
      </c>
      <c r="B429" s="626" t="s">
        <v>740</v>
      </c>
      <c r="C429" s="733">
        <v>43221</v>
      </c>
      <c r="D429" s="734">
        <v>43250</v>
      </c>
      <c r="E429" s="734">
        <v>43340</v>
      </c>
      <c r="F429" s="663">
        <v>2179</v>
      </c>
      <c r="G429" s="663">
        <v>218</v>
      </c>
      <c r="H429" s="663"/>
      <c r="I429" s="663">
        <v>1961</v>
      </c>
      <c r="J429" s="728">
        <v>96.07</v>
      </c>
      <c r="K429" s="728">
        <v>31.22</v>
      </c>
      <c r="L429" s="728">
        <v>64.849999999999994</v>
      </c>
    </row>
    <row r="430" spans="1:12" s="335" customFormat="1" ht="12" x14ac:dyDescent="0.2">
      <c r="A430" s="626" t="s">
        <v>1138</v>
      </c>
      <c r="B430" s="626" t="s">
        <v>1139</v>
      </c>
      <c r="C430" s="733">
        <v>43221</v>
      </c>
      <c r="D430" s="734">
        <v>43251</v>
      </c>
      <c r="E430" s="734">
        <v>43341</v>
      </c>
      <c r="F430" s="663">
        <v>1920</v>
      </c>
      <c r="G430" s="663">
        <v>192</v>
      </c>
      <c r="H430" s="663"/>
      <c r="I430" s="663">
        <v>1728</v>
      </c>
      <c r="J430" s="728">
        <v>84.65</v>
      </c>
      <c r="K430" s="728">
        <v>27.51</v>
      </c>
      <c r="L430" s="728">
        <v>57.14</v>
      </c>
    </row>
    <row r="431" spans="1:12" s="335" customFormat="1" ht="12" x14ac:dyDescent="0.2">
      <c r="A431" s="626" t="s">
        <v>1140</v>
      </c>
      <c r="B431" s="626" t="s">
        <v>1141</v>
      </c>
      <c r="C431" s="733">
        <v>43221</v>
      </c>
      <c r="D431" s="734">
        <v>43251</v>
      </c>
      <c r="E431" s="734">
        <v>43387</v>
      </c>
      <c r="F431" s="663">
        <v>2688</v>
      </c>
      <c r="G431" s="663">
        <v>504</v>
      </c>
      <c r="H431" s="663"/>
      <c r="I431" s="663">
        <v>2184</v>
      </c>
      <c r="J431" s="728">
        <v>315.76</v>
      </c>
      <c r="K431" s="728">
        <v>102.62</v>
      </c>
      <c r="L431" s="728">
        <v>213.14</v>
      </c>
    </row>
    <row r="432" spans="1:12" s="335" customFormat="1" ht="12" x14ac:dyDescent="0.2">
      <c r="A432" s="626" t="s">
        <v>1142</v>
      </c>
      <c r="B432" s="626" t="s">
        <v>1143</v>
      </c>
      <c r="C432" s="733">
        <v>43221</v>
      </c>
      <c r="D432" s="734">
        <v>43251</v>
      </c>
      <c r="E432" s="734">
        <v>43341</v>
      </c>
      <c r="F432" s="663">
        <v>2807</v>
      </c>
      <c r="G432" s="663">
        <v>351</v>
      </c>
      <c r="H432" s="663"/>
      <c r="I432" s="663">
        <v>2456</v>
      </c>
      <c r="J432" s="728">
        <v>181.75</v>
      </c>
      <c r="K432" s="728">
        <v>59.07</v>
      </c>
      <c r="L432" s="728">
        <v>122.68</v>
      </c>
    </row>
    <row r="433" spans="1:12" s="335" customFormat="1" ht="12" x14ac:dyDescent="0.2">
      <c r="A433" s="626" t="s">
        <v>1144</v>
      </c>
      <c r="B433" s="626" t="s">
        <v>1145</v>
      </c>
      <c r="C433" s="733">
        <v>43221</v>
      </c>
      <c r="D433" s="734">
        <v>43251</v>
      </c>
      <c r="E433" s="738">
        <v>43342</v>
      </c>
      <c r="F433" s="663">
        <v>4940</v>
      </c>
      <c r="G433" s="663">
        <v>741</v>
      </c>
      <c r="H433" s="663"/>
      <c r="I433" s="663">
        <v>4199</v>
      </c>
      <c r="J433" s="728">
        <v>421.93</v>
      </c>
      <c r="K433" s="728">
        <v>137.13</v>
      </c>
      <c r="L433" s="728">
        <v>284.8</v>
      </c>
    </row>
    <row r="434" spans="1:12" s="335" customFormat="1" ht="12" x14ac:dyDescent="0.2">
      <c r="A434" s="335" t="s">
        <v>1146</v>
      </c>
      <c r="B434" s="335" t="s">
        <v>1222</v>
      </c>
      <c r="C434" s="733">
        <v>43252</v>
      </c>
      <c r="D434" s="734">
        <v>43252</v>
      </c>
      <c r="E434" s="738">
        <v>43345</v>
      </c>
      <c r="F434" s="663">
        <v>2384</v>
      </c>
      <c r="G434" s="663">
        <v>358</v>
      </c>
      <c r="H434" s="663"/>
      <c r="I434" s="663">
        <v>2026</v>
      </c>
      <c r="J434" s="728">
        <v>205.5</v>
      </c>
      <c r="K434" s="728">
        <v>66.790000000000006</v>
      </c>
      <c r="L434" s="728">
        <v>138.71</v>
      </c>
    </row>
    <row r="435" spans="1:12" s="335" customFormat="1" ht="12" x14ac:dyDescent="0.2">
      <c r="A435" s="335" t="s">
        <v>1147</v>
      </c>
      <c r="B435" s="335" t="s">
        <v>1223</v>
      </c>
      <c r="C435" s="733">
        <v>43252</v>
      </c>
      <c r="D435" s="734">
        <v>43255</v>
      </c>
      <c r="E435" s="738">
        <v>43342</v>
      </c>
      <c r="F435" s="663">
        <v>2504</v>
      </c>
      <c r="G435" s="663">
        <v>376</v>
      </c>
      <c r="H435" s="663"/>
      <c r="I435" s="663">
        <v>2128</v>
      </c>
      <c r="J435" s="728">
        <v>215.85</v>
      </c>
      <c r="K435" s="728">
        <v>70.150000000000006</v>
      </c>
      <c r="L435" s="728">
        <v>145.69999999999999</v>
      </c>
    </row>
    <row r="436" spans="1:12" s="335" customFormat="1" ht="12" x14ac:dyDescent="0.2">
      <c r="A436" s="335" t="s">
        <v>1148</v>
      </c>
      <c r="B436" s="335" t="s">
        <v>1224</v>
      </c>
      <c r="C436" s="733">
        <v>43252</v>
      </c>
      <c r="D436" s="734">
        <v>43256</v>
      </c>
      <c r="E436" s="738">
        <v>43346</v>
      </c>
      <c r="F436" s="663">
        <v>1920</v>
      </c>
      <c r="G436" s="663">
        <v>240</v>
      </c>
      <c r="H436" s="663"/>
      <c r="I436" s="663">
        <v>1680</v>
      </c>
      <c r="J436" s="728">
        <v>124.31</v>
      </c>
      <c r="K436" s="728">
        <v>40.4</v>
      </c>
      <c r="L436" s="728">
        <v>83.91</v>
      </c>
    </row>
    <row r="437" spans="1:12" s="335" customFormat="1" ht="12" x14ac:dyDescent="0.2">
      <c r="A437" s="335" t="s">
        <v>1149</v>
      </c>
      <c r="B437" s="335" t="s">
        <v>1225</v>
      </c>
      <c r="C437" s="733">
        <v>43252</v>
      </c>
      <c r="D437" s="734">
        <v>43256</v>
      </c>
      <c r="E437" s="738">
        <v>43346</v>
      </c>
      <c r="F437" s="663">
        <v>3981</v>
      </c>
      <c r="G437" s="663">
        <v>398</v>
      </c>
      <c r="H437" s="663"/>
      <c r="I437" s="663">
        <v>3583</v>
      </c>
      <c r="J437" s="728">
        <v>175.51</v>
      </c>
      <c r="K437" s="728">
        <v>57.04</v>
      </c>
      <c r="L437" s="728">
        <v>118.47</v>
      </c>
    </row>
    <row r="438" spans="1:12" s="335" customFormat="1" ht="12" x14ac:dyDescent="0.2">
      <c r="A438" s="335" t="s">
        <v>1150</v>
      </c>
      <c r="B438" s="335" t="s">
        <v>1226</v>
      </c>
      <c r="C438" s="733">
        <v>43252</v>
      </c>
      <c r="D438" s="734">
        <v>43257</v>
      </c>
      <c r="E438" s="738">
        <v>43353</v>
      </c>
      <c r="F438" s="663">
        <v>1920</v>
      </c>
      <c r="G438" s="663">
        <v>240</v>
      </c>
      <c r="H438" s="663"/>
      <c r="I438" s="663">
        <v>1680</v>
      </c>
      <c r="J438" s="728">
        <v>124.31</v>
      </c>
      <c r="K438" s="728">
        <v>40.4</v>
      </c>
      <c r="L438" s="728">
        <v>83.91</v>
      </c>
    </row>
    <row r="439" spans="1:12" s="335" customFormat="1" ht="12" x14ac:dyDescent="0.2">
      <c r="A439" s="335" t="s">
        <v>1151</v>
      </c>
      <c r="B439" s="335" t="s">
        <v>1227</v>
      </c>
      <c r="C439" s="733">
        <v>43252</v>
      </c>
      <c r="D439" s="734">
        <v>43257</v>
      </c>
      <c r="E439" s="738">
        <v>43347</v>
      </c>
      <c r="F439" s="663">
        <v>4952</v>
      </c>
      <c r="G439" s="663">
        <v>928</v>
      </c>
      <c r="H439" s="663"/>
      <c r="I439" s="663">
        <v>4024</v>
      </c>
      <c r="J439" s="728">
        <v>581.71</v>
      </c>
      <c r="K439" s="728">
        <v>189.06</v>
      </c>
      <c r="L439" s="728">
        <v>392.65</v>
      </c>
    </row>
    <row r="440" spans="1:12" s="335" customFormat="1" ht="12" x14ac:dyDescent="0.2">
      <c r="A440" s="335" t="s">
        <v>1152</v>
      </c>
      <c r="B440" s="335" t="s">
        <v>1228</v>
      </c>
      <c r="C440" s="733">
        <v>43252</v>
      </c>
      <c r="D440" s="734">
        <v>43257</v>
      </c>
      <c r="E440" s="738">
        <v>43353</v>
      </c>
      <c r="F440" s="663">
        <v>6310</v>
      </c>
      <c r="G440" s="663">
        <v>947</v>
      </c>
      <c r="H440" s="663"/>
      <c r="I440" s="663">
        <v>5363</v>
      </c>
      <c r="J440" s="728">
        <v>543.91</v>
      </c>
      <c r="K440" s="728">
        <v>176.77</v>
      </c>
      <c r="L440" s="728">
        <v>367.14</v>
      </c>
    </row>
    <row r="441" spans="1:12" s="335" customFormat="1" ht="12" x14ac:dyDescent="0.2">
      <c r="A441" s="335" t="s">
        <v>1153</v>
      </c>
      <c r="B441" s="335" t="s">
        <v>1229</v>
      </c>
      <c r="C441" s="733">
        <v>43252</v>
      </c>
      <c r="D441" s="734">
        <v>43257</v>
      </c>
      <c r="E441" s="738">
        <v>43347</v>
      </c>
      <c r="F441" s="663">
        <v>1920</v>
      </c>
      <c r="G441" s="663">
        <v>192</v>
      </c>
      <c r="H441" s="663"/>
      <c r="I441" s="663">
        <v>1728</v>
      </c>
      <c r="J441" s="728">
        <v>84.65</v>
      </c>
      <c r="K441" s="728">
        <v>27.51</v>
      </c>
      <c r="L441" s="728">
        <v>57.14</v>
      </c>
    </row>
    <row r="442" spans="1:12" s="335" customFormat="1" ht="12" x14ac:dyDescent="0.2">
      <c r="A442" s="335" t="s">
        <v>1154</v>
      </c>
      <c r="B442" s="335" t="s">
        <v>1230</v>
      </c>
      <c r="C442" s="733">
        <v>43252</v>
      </c>
      <c r="D442" s="734">
        <v>43258</v>
      </c>
      <c r="E442" s="738">
        <v>43348</v>
      </c>
      <c r="F442" s="663">
        <v>4215</v>
      </c>
      <c r="G442" s="663">
        <v>527</v>
      </c>
      <c r="H442" s="663"/>
      <c r="I442" s="663">
        <v>3688</v>
      </c>
      <c r="J442" s="728">
        <v>275.45</v>
      </c>
      <c r="K442" s="728">
        <v>89.52</v>
      </c>
      <c r="L442" s="728">
        <v>185.93</v>
      </c>
    </row>
    <row r="443" spans="1:12" s="335" customFormat="1" ht="12" x14ac:dyDescent="0.2">
      <c r="A443" s="335" t="s">
        <v>1155</v>
      </c>
      <c r="B443" s="335" t="s">
        <v>1231</v>
      </c>
      <c r="C443" s="733">
        <v>43252</v>
      </c>
      <c r="D443" s="734">
        <v>43258</v>
      </c>
      <c r="E443" s="738">
        <v>43387</v>
      </c>
      <c r="F443" s="663">
        <v>3932</v>
      </c>
      <c r="G443" s="663">
        <v>737</v>
      </c>
      <c r="H443" s="663"/>
      <c r="I443" s="663">
        <v>3195</v>
      </c>
      <c r="J443" s="728">
        <v>461.89</v>
      </c>
      <c r="K443" s="728">
        <v>150.11000000000001</v>
      </c>
      <c r="L443" s="728">
        <v>311.77999999999997</v>
      </c>
    </row>
    <row r="444" spans="1:12" s="335" customFormat="1" ht="12" x14ac:dyDescent="0.2">
      <c r="A444" s="335" t="s">
        <v>1156</v>
      </c>
      <c r="B444" s="335" t="s">
        <v>1232</v>
      </c>
      <c r="C444" s="733">
        <v>43252</v>
      </c>
      <c r="D444" s="734">
        <v>43258</v>
      </c>
      <c r="E444" s="738">
        <v>43348</v>
      </c>
      <c r="F444" s="663">
        <v>4215</v>
      </c>
      <c r="G444" s="663">
        <v>527</v>
      </c>
      <c r="H444" s="663"/>
      <c r="I444" s="663">
        <v>3688</v>
      </c>
      <c r="J444" s="728">
        <v>275.45</v>
      </c>
      <c r="K444" s="728">
        <v>89.52</v>
      </c>
      <c r="L444" s="728">
        <v>185.93</v>
      </c>
    </row>
    <row r="445" spans="1:12" s="335" customFormat="1" ht="12" x14ac:dyDescent="0.2">
      <c r="A445" s="335" t="s">
        <v>1157</v>
      </c>
      <c r="B445" s="335" t="s">
        <v>1233</v>
      </c>
      <c r="C445" s="733">
        <v>43252</v>
      </c>
      <c r="D445" s="734">
        <v>43256</v>
      </c>
      <c r="E445" s="738">
        <v>43270</v>
      </c>
      <c r="F445" s="663">
        <v>6424</v>
      </c>
      <c r="G445" s="663">
        <v>1204</v>
      </c>
      <c r="H445" s="663"/>
      <c r="I445" s="663">
        <v>5220</v>
      </c>
      <c r="J445" s="728">
        <v>754.62</v>
      </c>
      <c r="K445" s="728">
        <v>245.25</v>
      </c>
      <c r="L445" s="728">
        <v>509.37</v>
      </c>
    </row>
    <row r="446" spans="1:12" s="335" customFormat="1" ht="12" x14ac:dyDescent="0.2">
      <c r="A446" s="335" t="s">
        <v>1158</v>
      </c>
      <c r="B446" s="335" t="s">
        <v>1234</v>
      </c>
      <c r="C446" s="733">
        <v>43252</v>
      </c>
      <c r="D446" s="734">
        <v>43258</v>
      </c>
      <c r="E446" s="738">
        <v>43348</v>
      </c>
      <c r="F446" s="663">
        <v>6809</v>
      </c>
      <c r="G446" s="663">
        <v>1021</v>
      </c>
      <c r="H446" s="663"/>
      <c r="I446" s="663">
        <v>5788</v>
      </c>
      <c r="J446" s="728">
        <v>581.55999999999995</v>
      </c>
      <c r="K446" s="728">
        <v>189.01</v>
      </c>
      <c r="L446" s="728">
        <v>392.55</v>
      </c>
    </row>
    <row r="447" spans="1:12" s="335" customFormat="1" ht="12" x14ac:dyDescent="0.2">
      <c r="A447" s="335" t="s">
        <v>1159</v>
      </c>
      <c r="B447" s="335" t="s">
        <v>1235</v>
      </c>
      <c r="C447" s="733">
        <v>43252</v>
      </c>
      <c r="D447" s="734">
        <v>43259</v>
      </c>
      <c r="E447" s="738">
        <v>43359</v>
      </c>
      <c r="F447" s="663">
        <v>3329</v>
      </c>
      <c r="G447" s="663">
        <v>499</v>
      </c>
      <c r="H447" s="663"/>
      <c r="I447" s="663">
        <v>2830</v>
      </c>
      <c r="J447" s="728">
        <v>286.95999999999998</v>
      </c>
      <c r="K447" s="728">
        <v>93.26</v>
      </c>
      <c r="L447" s="728">
        <v>193.7</v>
      </c>
    </row>
    <row r="448" spans="1:12" s="335" customFormat="1" ht="12" x14ac:dyDescent="0.2">
      <c r="A448" s="335" t="s">
        <v>1160</v>
      </c>
      <c r="B448" s="335" t="s">
        <v>1236</v>
      </c>
      <c r="C448" s="733">
        <v>43252</v>
      </c>
      <c r="D448" s="734">
        <v>43259</v>
      </c>
      <c r="E448" s="738">
        <v>43349</v>
      </c>
      <c r="F448" s="663">
        <v>1920</v>
      </c>
      <c r="G448" s="663">
        <v>192</v>
      </c>
      <c r="H448" s="663"/>
      <c r="I448" s="663">
        <v>1728</v>
      </c>
      <c r="J448" s="728">
        <v>84.65</v>
      </c>
      <c r="K448" s="728">
        <v>27.51</v>
      </c>
      <c r="L448" s="728">
        <v>57.14</v>
      </c>
    </row>
    <row r="449" spans="1:12" s="335" customFormat="1" ht="12" x14ac:dyDescent="0.2">
      <c r="A449" s="335" t="s">
        <v>1161</v>
      </c>
      <c r="B449" s="335" t="s">
        <v>1237</v>
      </c>
      <c r="C449" s="733">
        <v>43252</v>
      </c>
      <c r="D449" s="734">
        <v>43259</v>
      </c>
      <c r="E449" s="738">
        <v>43359</v>
      </c>
      <c r="F449" s="663">
        <v>3329</v>
      </c>
      <c r="G449" s="663">
        <v>499</v>
      </c>
      <c r="H449" s="663"/>
      <c r="I449" s="663">
        <v>2830</v>
      </c>
      <c r="J449" s="728">
        <v>286.95999999999998</v>
      </c>
      <c r="K449" s="728">
        <v>93.26</v>
      </c>
      <c r="L449" s="728">
        <v>193.7</v>
      </c>
    </row>
    <row r="450" spans="1:12" s="335" customFormat="1" ht="12" x14ac:dyDescent="0.2">
      <c r="A450" s="335" t="s">
        <v>1162</v>
      </c>
      <c r="B450" s="335" t="s">
        <v>1238</v>
      </c>
      <c r="C450" s="733">
        <v>43252</v>
      </c>
      <c r="D450" s="734">
        <v>43259</v>
      </c>
      <c r="E450" s="738">
        <v>43360</v>
      </c>
      <c r="F450" s="663">
        <v>2109</v>
      </c>
      <c r="G450" s="663">
        <v>316</v>
      </c>
      <c r="H450" s="663"/>
      <c r="I450" s="663">
        <v>1793</v>
      </c>
      <c r="J450" s="728">
        <v>181.8</v>
      </c>
      <c r="K450" s="728">
        <v>59.09</v>
      </c>
      <c r="L450" s="728">
        <v>122.72</v>
      </c>
    </row>
    <row r="451" spans="1:12" s="335" customFormat="1" ht="12" x14ac:dyDescent="0.2">
      <c r="A451" s="335" t="s">
        <v>1163</v>
      </c>
      <c r="B451" s="335" t="s">
        <v>1239</v>
      </c>
      <c r="C451" s="733">
        <v>43252</v>
      </c>
      <c r="D451" s="734">
        <v>43258</v>
      </c>
      <c r="E451" s="738">
        <v>43360</v>
      </c>
      <c r="F451" s="663">
        <v>3777</v>
      </c>
      <c r="G451" s="663">
        <v>708</v>
      </c>
      <c r="H451" s="663"/>
      <c r="I451" s="663">
        <v>3069</v>
      </c>
      <c r="J451" s="728">
        <v>443.69</v>
      </c>
      <c r="K451" s="728">
        <v>144.19999999999999</v>
      </c>
      <c r="L451" s="728">
        <v>299.49</v>
      </c>
    </row>
    <row r="452" spans="1:12" s="335" customFormat="1" ht="12" x14ac:dyDescent="0.2">
      <c r="A452" s="335" t="s">
        <v>1164</v>
      </c>
      <c r="B452" s="335" t="s">
        <v>1240</v>
      </c>
      <c r="C452" s="733">
        <v>43252</v>
      </c>
      <c r="D452" s="734">
        <v>43259</v>
      </c>
      <c r="E452" s="738">
        <v>43356</v>
      </c>
      <c r="F452" s="663">
        <v>2068</v>
      </c>
      <c r="G452" s="663">
        <v>388</v>
      </c>
      <c r="H452" s="663"/>
      <c r="I452" s="663">
        <v>1680</v>
      </c>
      <c r="J452" s="728">
        <v>242.93</v>
      </c>
      <c r="K452" s="728">
        <v>78.95</v>
      </c>
      <c r="L452" s="728">
        <v>163.98</v>
      </c>
    </row>
    <row r="453" spans="1:12" s="335" customFormat="1" ht="12" x14ac:dyDescent="0.2">
      <c r="A453" s="335" t="s">
        <v>1165</v>
      </c>
      <c r="B453" s="335" t="s">
        <v>1241</v>
      </c>
      <c r="C453" s="733">
        <v>43252</v>
      </c>
      <c r="D453" s="734">
        <v>43263</v>
      </c>
      <c r="E453" s="738">
        <v>43353</v>
      </c>
      <c r="F453" s="663">
        <v>1920</v>
      </c>
      <c r="G453" s="663">
        <v>192</v>
      </c>
      <c r="H453" s="663"/>
      <c r="I453" s="663">
        <v>1728</v>
      </c>
      <c r="J453" s="728">
        <v>84.65</v>
      </c>
      <c r="K453" s="728">
        <v>27.51</v>
      </c>
      <c r="L453" s="728">
        <v>57.14</v>
      </c>
    </row>
    <row r="454" spans="1:12" s="335" customFormat="1" ht="12" x14ac:dyDescent="0.2">
      <c r="A454" s="335" t="s">
        <v>1166</v>
      </c>
      <c r="B454" s="335" t="s">
        <v>1242</v>
      </c>
      <c r="C454" s="733">
        <v>43252</v>
      </c>
      <c r="D454" s="734">
        <v>43263</v>
      </c>
      <c r="E454" s="738">
        <v>43353</v>
      </c>
      <c r="F454" s="663">
        <v>1968</v>
      </c>
      <c r="G454" s="663">
        <v>197</v>
      </c>
      <c r="H454" s="663"/>
      <c r="I454" s="663">
        <v>1771</v>
      </c>
      <c r="J454" s="728">
        <v>86.77</v>
      </c>
      <c r="K454" s="728">
        <v>28.2</v>
      </c>
      <c r="L454" s="728">
        <v>58.57</v>
      </c>
    </row>
    <row r="455" spans="1:12" s="335" customFormat="1" ht="12" x14ac:dyDescent="0.2">
      <c r="A455" s="335" t="s">
        <v>1167</v>
      </c>
      <c r="B455" s="335" t="s">
        <v>1243</v>
      </c>
      <c r="C455" s="733">
        <v>43252</v>
      </c>
      <c r="D455" s="734">
        <v>43263</v>
      </c>
      <c r="E455" s="738">
        <v>43353</v>
      </c>
      <c r="F455" s="663">
        <v>2422</v>
      </c>
      <c r="G455" s="663">
        <v>363</v>
      </c>
      <c r="H455" s="663"/>
      <c r="I455" s="663">
        <v>2059</v>
      </c>
      <c r="J455" s="728">
        <v>206.86</v>
      </c>
      <c r="K455" s="728">
        <v>67.23</v>
      </c>
      <c r="L455" s="728">
        <v>139.63</v>
      </c>
    </row>
    <row r="456" spans="1:12" s="335" customFormat="1" ht="12" x14ac:dyDescent="0.2">
      <c r="A456" s="335" t="s">
        <v>1168</v>
      </c>
      <c r="B456" s="335" t="s">
        <v>1244</v>
      </c>
      <c r="C456" s="733">
        <v>43252</v>
      </c>
      <c r="D456" s="734">
        <v>43263</v>
      </c>
      <c r="E456" s="738">
        <v>43353</v>
      </c>
      <c r="F456" s="663">
        <v>2422</v>
      </c>
      <c r="G456" s="663">
        <v>363</v>
      </c>
      <c r="H456" s="663"/>
      <c r="I456" s="663">
        <v>2059</v>
      </c>
      <c r="J456" s="728">
        <v>206.86</v>
      </c>
      <c r="K456" s="728">
        <v>67.23</v>
      </c>
      <c r="L456" s="728">
        <v>139.63</v>
      </c>
    </row>
    <row r="457" spans="1:12" s="335" customFormat="1" ht="12" x14ac:dyDescent="0.2">
      <c r="A457" s="335" t="s">
        <v>1169</v>
      </c>
      <c r="B457" s="335" t="s">
        <v>1245</v>
      </c>
      <c r="C457" s="733">
        <v>43252</v>
      </c>
      <c r="D457" s="734">
        <v>43263</v>
      </c>
      <c r="E457" s="738">
        <v>43353</v>
      </c>
      <c r="F457" s="663">
        <v>1920</v>
      </c>
      <c r="G457" s="663">
        <v>192</v>
      </c>
      <c r="H457" s="663"/>
      <c r="I457" s="663">
        <v>1728</v>
      </c>
      <c r="J457" s="728">
        <v>84.65</v>
      </c>
      <c r="K457" s="728">
        <v>27.51</v>
      </c>
      <c r="L457" s="728">
        <v>57.14</v>
      </c>
    </row>
    <row r="458" spans="1:12" s="335" customFormat="1" ht="12" x14ac:dyDescent="0.2">
      <c r="A458" s="335" t="s">
        <v>1170</v>
      </c>
      <c r="B458" s="335" t="s">
        <v>1246</v>
      </c>
      <c r="C458" s="733">
        <v>43252</v>
      </c>
      <c r="D458" s="734">
        <v>43263</v>
      </c>
      <c r="E458" s="738">
        <v>43353</v>
      </c>
      <c r="F458" s="663">
        <v>4547</v>
      </c>
      <c r="G458" s="663">
        <v>682</v>
      </c>
      <c r="H458" s="663"/>
      <c r="I458" s="663">
        <v>3865</v>
      </c>
      <c r="J458" s="728">
        <v>388.37</v>
      </c>
      <c r="K458" s="728">
        <v>126.22</v>
      </c>
      <c r="L458" s="728">
        <v>262.14999999999998</v>
      </c>
    </row>
    <row r="459" spans="1:12" s="335" customFormat="1" ht="12" x14ac:dyDescent="0.2">
      <c r="A459" s="335" t="s">
        <v>1171</v>
      </c>
      <c r="B459" s="335" t="s">
        <v>1247</v>
      </c>
      <c r="C459" s="733">
        <v>43252</v>
      </c>
      <c r="D459" s="734">
        <v>43263</v>
      </c>
      <c r="E459" s="738">
        <v>43353</v>
      </c>
      <c r="F459" s="663">
        <v>2699</v>
      </c>
      <c r="G459" s="663">
        <v>337</v>
      </c>
      <c r="H459" s="663"/>
      <c r="I459" s="663">
        <v>2362</v>
      </c>
      <c r="J459" s="728">
        <v>174.77</v>
      </c>
      <c r="K459" s="728">
        <v>56.8</v>
      </c>
      <c r="L459" s="728">
        <v>117.97</v>
      </c>
    </row>
    <row r="460" spans="1:12" s="335" customFormat="1" ht="12" x14ac:dyDescent="0.2">
      <c r="A460" s="335" t="s">
        <v>1172</v>
      </c>
      <c r="B460" s="335" t="s">
        <v>1248</v>
      </c>
      <c r="C460" s="733">
        <v>43252</v>
      </c>
      <c r="D460" s="734">
        <v>43263</v>
      </c>
      <c r="E460" s="738">
        <v>43353</v>
      </c>
      <c r="F460" s="663">
        <v>1920</v>
      </c>
      <c r="G460" s="663">
        <v>192</v>
      </c>
      <c r="H460" s="663"/>
      <c r="I460" s="663">
        <v>1728</v>
      </c>
      <c r="J460" s="728">
        <v>84.65</v>
      </c>
      <c r="K460" s="728">
        <v>27.51</v>
      </c>
      <c r="L460" s="728">
        <v>57.14</v>
      </c>
    </row>
    <row r="461" spans="1:12" s="335" customFormat="1" ht="12" x14ac:dyDescent="0.2">
      <c r="A461" s="335" t="s">
        <v>1173</v>
      </c>
      <c r="B461" s="335" t="s">
        <v>1249</v>
      </c>
      <c r="C461" s="733">
        <v>43252</v>
      </c>
      <c r="D461" s="734">
        <v>43263</v>
      </c>
      <c r="E461" s="738">
        <v>43355</v>
      </c>
      <c r="F461" s="663">
        <v>4215</v>
      </c>
      <c r="G461" s="663">
        <v>527</v>
      </c>
      <c r="H461" s="663"/>
      <c r="I461" s="663">
        <v>3688</v>
      </c>
      <c r="J461" s="728">
        <v>275.45</v>
      </c>
      <c r="K461" s="728">
        <v>89.52</v>
      </c>
      <c r="L461" s="728">
        <v>185.93</v>
      </c>
    </row>
    <row r="462" spans="1:12" s="335" customFormat="1" ht="12" x14ac:dyDescent="0.2">
      <c r="A462" s="335" t="s">
        <v>1174</v>
      </c>
      <c r="B462" s="335" t="s">
        <v>1250</v>
      </c>
      <c r="C462" s="733">
        <v>43252</v>
      </c>
      <c r="D462" s="734">
        <v>43265</v>
      </c>
      <c r="E462" s="738">
        <v>43361</v>
      </c>
      <c r="F462" s="663">
        <v>6196</v>
      </c>
      <c r="G462" s="663">
        <v>620</v>
      </c>
      <c r="H462" s="663"/>
      <c r="I462" s="663">
        <v>5576</v>
      </c>
      <c r="J462" s="728">
        <v>273.18</v>
      </c>
      <c r="K462" s="728">
        <v>88.78</v>
      </c>
      <c r="L462" s="728">
        <v>184.4</v>
      </c>
    </row>
    <row r="463" spans="1:12" s="335" customFormat="1" ht="12" x14ac:dyDescent="0.2">
      <c r="A463" s="335" t="s">
        <v>1175</v>
      </c>
      <c r="B463" s="335" t="s">
        <v>1251</v>
      </c>
      <c r="C463" s="733">
        <v>43252</v>
      </c>
      <c r="D463" s="734">
        <v>43268</v>
      </c>
      <c r="E463" s="738">
        <v>43361</v>
      </c>
      <c r="F463" s="663">
        <v>2109</v>
      </c>
      <c r="G463" s="663">
        <v>316</v>
      </c>
      <c r="H463" s="663"/>
      <c r="I463" s="663">
        <v>1793</v>
      </c>
      <c r="J463" s="728">
        <v>181.8</v>
      </c>
      <c r="K463" s="728">
        <v>59.09</v>
      </c>
      <c r="L463" s="728">
        <v>122.72</v>
      </c>
    </row>
    <row r="464" spans="1:12" s="335" customFormat="1" ht="12" x14ac:dyDescent="0.2">
      <c r="A464" s="335" t="s">
        <v>1176</v>
      </c>
      <c r="B464" s="335" t="s">
        <v>1252</v>
      </c>
      <c r="C464" s="733">
        <v>43252</v>
      </c>
      <c r="D464" s="734">
        <v>43269</v>
      </c>
      <c r="E464" s="738">
        <v>43360</v>
      </c>
      <c r="F464" s="663">
        <v>3329</v>
      </c>
      <c r="G464" s="663">
        <v>499</v>
      </c>
      <c r="H464" s="663"/>
      <c r="I464" s="663">
        <v>2830</v>
      </c>
      <c r="J464" s="728">
        <v>286.95999999999998</v>
      </c>
      <c r="K464" s="728">
        <v>93.26</v>
      </c>
      <c r="L464" s="728">
        <v>193.7</v>
      </c>
    </row>
    <row r="465" spans="1:12" s="335" customFormat="1" ht="12" x14ac:dyDescent="0.2">
      <c r="A465" s="335" t="s">
        <v>1177</v>
      </c>
      <c r="B465" s="335" t="s">
        <v>1253</v>
      </c>
      <c r="C465" s="733">
        <v>43252</v>
      </c>
      <c r="D465" s="734">
        <v>43270</v>
      </c>
      <c r="E465" s="738">
        <v>43360</v>
      </c>
      <c r="F465" s="663">
        <v>6225</v>
      </c>
      <c r="G465" s="663">
        <v>1167</v>
      </c>
      <c r="H465" s="663"/>
      <c r="I465" s="663">
        <v>5058</v>
      </c>
      <c r="J465" s="728">
        <v>731.27</v>
      </c>
      <c r="K465" s="728">
        <v>237.66</v>
      </c>
      <c r="L465" s="728">
        <v>493.61</v>
      </c>
    </row>
    <row r="466" spans="1:12" s="335" customFormat="1" ht="12" x14ac:dyDescent="0.2">
      <c r="A466" s="335" t="s">
        <v>1178</v>
      </c>
      <c r="B466" s="335" t="s">
        <v>1254</v>
      </c>
      <c r="C466" s="733">
        <v>43252</v>
      </c>
      <c r="D466" s="734">
        <v>43270</v>
      </c>
      <c r="E466" s="738">
        <v>43360</v>
      </c>
      <c r="F466" s="663">
        <v>3104</v>
      </c>
      <c r="G466" s="663">
        <v>310</v>
      </c>
      <c r="H466" s="663"/>
      <c r="I466" s="663">
        <v>2794</v>
      </c>
      <c r="J466" s="728">
        <v>136.86000000000001</v>
      </c>
      <c r="K466" s="728">
        <v>44.48</v>
      </c>
      <c r="L466" s="728">
        <v>92.38</v>
      </c>
    </row>
    <row r="467" spans="1:12" s="335" customFormat="1" ht="12" x14ac:dyDescent="0.2">
      <c r="A467" s="335" t="s">
        <v>1179</v>
      </c>
      <c r="B467" s="335" t="s">
        <v>1255</v>
      </c>
      <c r="C467" s="733">
        <v>43252</v>
      </c>
      <c r="D467" s="734">
        <v>43270</v>
      </c>
      <c r="E467" s="738">
        <v>43371</v>
      </c>
      <c r="F467" s="663">
        <v>11916</v>
      </c>
      <c r="G467" s="663">
        <v>2234</v>
      </c>
      <c r="H467" s="663"/>
      <c r="I467" s="663">
        <v>9682</v>
      </c>
      <c r="J467" s="728">
        <v>1399.78</v>
      </c>
      <c r="K467" s="728">
        <v>454.93</v>
      </c>
      <c r="L467" s="728">
        <v>944.85</v>
      </c>
    </row>
    <row r="468" spans="1:12" s="335" customFormat="1" ht="12" x14ac:dyDescent="0.2">
      <c r="A468" s="335" t="s">
        <v>1180</v>
      </c>
      <c r="B468" s="335" t="s">
        <v>1256</v>
      </c>
      <c r="C468" s="733">
        <v>43252</v>
      </c>
      <c r="D468" s="734">
        <v>43270</v>
      </c>
      <c r="E468" s="738">
        <v>43338</v>
      </c>
      <c r="F468" s="663">
        <v>445</v>
      </c>
      <c r="G468" s="663">
        <v>67</v>
      </c>
      <c r="H468" s="663"/>
      <c r="I468" s="663">
        <v>378</v>
      </c>
      <c r="J468" s="728">
        <v>38.36</v>
      </c>
      <c r="K468" s="728">
        <v>12.47</v>
      </c>
      <c r="L468" s="728">
        <v>25.89</v>
      </c>
    </row>
    <row r="469" spans="1:12" s="335" customFormat="1" ht="12" x14ac:dyDescent="0.2">
      <c r="A469" s="335" t="s">
        <v>1181</v>
      </c>
      <c r="B469" s="335" t="s">
        <v>1257</v>
      </c>
      <c r="C469" s="733">
        <v>43252</v>
      </c>
      <c r="D469" s="734">
        <v>43266</v>
      </c>
      <c r="E469" s="738">
        <v>43370</v>
      </c>
      <c r="F469" s="663">
        <v>7616</v>
      </c>
      <c r="G469" s="663">
        <v>1142</v>
      </c>
      <c r="H469" s="663"/>
      <c r="I469" s="663">
        <v>6474</v>
      </c>
      <c r="J469" s="728">
        <v>650.49</v>
      </c>
      <c r="K469" s="728">
        <v>211.41</v>
      </c>
      <c r="L469" s="728">
        <v>439.08</v>
      </c>
    </row>
    <row r="470" spans="1:12" s="335" customFormat="1" ht="12" x14ac:dyDescent="0.2">
      <c r="A470" s="335" t="s">
        <v>1182</v>
      </c>
      <c r="B470" s="335" t="s">
        <v>1258</v>
      </c>
      <c r="C470" s="733">
        <v>43252</v>
      </c>
      <c r="D470" s="734">
        <v>43270</v>
      </c>
      <c r="E470" s="738">
        <v>43361</v>
      </c>
      <c r="F470" s="663">
        <v>2409</v>
      </c>
      <c r="G470" s="663">
        <v>241</v>
      </c>
      <c r="H470" s="663"/>
      <c r="I470" s="663">
        <v>2168</v>
      </c>
      <c r="J470" s="728">
        <v>106.21</v>
      </c>
      <c r="K470" s="728">
        <v>34.520000000000003</v>
      </c>
      <c r="L470" s="728">
        <v>71.69</v>
      </c>
    </row>
    <row r="471" spans="1:12" s="335" customFormat="1" ht="12" x14ac:dyDescent="0.2">
      <c r="A471" s="335" t="s">
        <v>1183</v>
      </c>
      <c r="B471" s="335" t="s">
        <v>1259</v>
      </c>
      <c r="C471" s="733">
        <v>43252</v>
      </c>
      <c r="D471" s="734">
        <v>43270</v>
      </c>
      <c r="E471" s="738">
        <v>43393</v>
      </c>
      <c r="F471" s="663">
        <v>1540</v>
      </c>
      <c r="G471" s="663">
        <v>289</v>
      </c>
      <c r="H471" s="663"/>
      <c r="I471" s="663">
        <v>1251</v>
      </c>
      <c r="J471" s="728">
        <v>180.9</v>
      </c>
      <c r="K471" s="728">
        <v>58.79</v>
      </c>
      <c r="L471" s="728">
        <v>122.11</v>
      </c>
    </row>
    <row r="472" spans="1:12" s="335" customFormat="1" ht="12" x14ac:dyDescent="0.2">
      <c r="A472" s="335" t="s">
        <v>1184</v>
      </c>
      <c r="B472" s="335" t="s">
        <v>1260</v>
      </c>
      <c r="C472" s="733">
        <v>43252</v>
      </c>
      <c r="D472" s="734">
        <v>43270</v>
      </c>
      <c r="E472" s="738">
        <v>43370</v>
      </c>
      <c r="F472" s="663">
        <v>4656</v>
      </c>
      <c r="G472" s="663">
        <v>698</v>
      </c>
      <c r="H472" s="663"/>
      <c r="I472" s="663">
        <v>3958</v>
      </c>
      <c r="J472" s="728">
        <v>397.67</v>
      </c>
      <c r="K472" s="728">
        <v>129.24</v>
      </c>
      <c r="L472" s="728">
        <v>268.43</v>
      </c>
    </row>
    <row r="473" spans="1:12" s="335" customFormat="1" ht="12" x14ac:dyDescent="0.2">
      <c r="A473" s="335" t="s">
        <v>1185</v>
      </c>
      <c r="B473" s="335" t="s">
        <v>1261</v>
      </c>
      <c r="C473" s="733">
        <v>43252</v>
      </c>
      <c r="D473" s="734">
        <v>43271</v>
      </c>
      <c r="E473" s="738">
        <v>43370</v>
      </c>
      <c r="F473" s="663">
        <v>7273</v>
      </c>
      <c r="G473" s="663">
        <v>1091</v>
      </c>
      <c r="H473" s="663"/>
      <c r="I473" s="663">
        <v>6182</v>
      </c>
      <c r="J473" s="728">
        <v>621.19000000000005</v>
      </c>
      <c r="K473" s="728">
        <v>201.89</v>
      </c>
      <c r="L473" s="728">
        <v>419.3</v>
      </c>
    </row>
    <row r="474" spans="1:12" s="335" customFormat="1" ht="12" x14ac:dyDescent="0.2">
      <c r="A474" s="335" t="s">
        <v>1186</v>
      </c>
      <c r="B474" s="335" t="s">
        <v>1262</v>
      </c>
      <c r="C474" s="733">
        <v>43252</v>
      </c>
      <c r="D474" s="734">
        <v>43271</v>
      </c>
      <c r="E474" s="738">
        <v>43370</v>
      </c>
      <c r="F474" s="663">
        <v>6200</v>
      </c>
      <c r="G474" s="663">
        <v>930</v>
      </c>
      <c r="H474" s="663"/>
      <c r="I474" s="663">
        <v>5270</v>
      </c>
      <c r="J474" s="728">
        <v>529.54</v>
      </c>
      <c r="K474" s="728">
        <v>172.1</v>
      </c>
      <c r="L474" s="728">
        <v>357.44</v>
      </c>
    </row>
    <row r="475" spans="1:12" s="335" customFormat="1" ht="12" x14ac:dyDescent="0.2">
      <c r="A475" s="335" t="s">
        <v>1187</v>
      </c>
      <c r="B475" s="335" t="s">
        <v>1263</v>
      </c>
      <c r="C475" s="733">
        <v>43252</v>
      </c>
      <c r="D475" s="734">
        <v>43271</v>
      </c>
      <c r="E475" s="738">
        <v>43378</v>
      </c>
      <c r="F475" s="663">
        <v>6729</v>
      </c>
      <c r="G475" s="663">
        <v>1009</v>
      </c>
      <c r="H475" s="663"/>
      <c r="I475" s="663">
        <v>5720</v>
      </c>
      <c r="J475" s="728">
        <v>574.73</v>
      </c>
      <c r="K475" s="728">
        <v>186.79</v>
      </c>
      <c r="L475" s="728">
        <v>387.94</v>
      </c>
    </row>
    <row r="476" spans="1:12" s="335" customFormat="1" ht="12" x14ac:dyDescent="0.2">
      <c r="A476" s="335" t="s">
        <v>1188</v>
      </c>
      <c r="B476" s="335" t="s">
        <v>1264</v>
      </c>
      <c r="C476" s="733">
        <v>43252</v>
      </c>
      <c r="D476" s="734">
        <v>43271</v>
      </c>
      <c r="E476" s="738">
        <v>43368</v>
      </c>
      <c r="F476" s="663">
        <v>1920</v>
      </c>
      <c r="G476" s="663">
        <v>240</v>
      </c>
      <c r="H476" s="663"/>
      <c r="I476" s="663">
        <v>1680</v>
      </c>
      <c r="J476" s="728">
        <v>124.31</v>
      </c>
      <c r="K476" s="728">
        <v>40.4</v>
      </c>
      <c r="L476" s="728">
        <v>83.91</v>
      </c>
    </row>
    <row r="477" spans="1:12" s="335" customFormat="1" ht="12" x14ac:dyDescent="0.2">
      <c r="A477" s="335" t="s">
        <v>1189</v>
      </c>
      <c r="B477" s="335" t="s">
        <v>1265</v>
      </c>
      <c r="C477" s="733">
        <v>43252</v>
      </c>
      <c r="D477" s="734">
        <v>43271</v>
      </c>
      <c r="E477" s="738">
        <v>43361</v>
      </c>
      <c r="F477" s="663">
        <v>2780</v>
      </c>
      <c r="G477" s="663">
        <v>417</v>
      </c>
      <c r="H477" s="663"/>
      <c r="I477" s="663">
        <v>2363</v>
      </c>
      <c r="J477" s="728">
        <v>239.63</v>
      </c>
      <c r="K477" s="728">
        <v>77.88</v>
      </c>
      <c r="L477" s="728">
        <v>161.75</v>
      </c>
    </row>
    <row r="478" spans="1:12" s="335" customFormat="1" ht="12" x14ac:dyDescent="0.2">
      <c r="A478" s="335" t="s">
        <v>1190</v>
      </c>
      <c r="B478" s="335" t="s">
        <v>1266</v>
      </c>
      <c r="C478" s="733">
        <v>43252</v>
      </c>
      <c r="D478" s="734">
        <v>43271</v>
      </c>
      <c r="E478" s="738">
        <v>43398</v>
      </c>
      <c r="F478" s="663">
        <v>2032</v>
      </c>
      <c r="G478" s="663">
        <v>305</v>
      </c>
      <c r="H478" s="663"/>
      <c r="I478" s="663">
        <v>1727</v>
      </c>
      <c r="J478" s="728">
        <v>175.16</v>
      </c>
      <c r="K478" s="728">
        <v>56.93</v>
      </c>
      <c r="L478" s="728">
        <v>118.23</v>
      </c>
    </row>
    <row r="479" spans="1:12" s="335" customFormat="1" ht="12" x14ac:dyDescent="0.2">
      <c r="A479" s="335" t="s">
        <v>1191</v>
      </c>
      <c r="B479" s="335" t="s">
        <v>1267</v>
      </c>
      <c r="C479" s="733">
        <v>43252</v>
      </c>
      <c r="D479" s="734">
        <v>43270</v>
      </c>
      <c r="E479" s="738">
        <v>43361</v>
      </c>
      <c r="F479" s="663">
        <v>1920</v>
      </c>
      <c r="G479" s="663">
        <v>192</v>
      </c>
      <c r="H479" s="663"/>
      <c r="I479" s="663">
        <v>1728</v>
      </c>
      <c r="J479" s="728">
        <v>84.65</v>
      </c>
      <c r="K479" s="728">
        <v>27.51</v>
      </c>
      <c r="L479" s="728">
        <v>57.14</v>
      </c>
    </row>
    <row r="480" spans="1:12" s="335" customFormat="1" ht="12" x14ac:dyDescent="0.2">
      <c r="A480" s="335" t="s">
        <v>1192</v>
      </c>
      <c r="B480" s="335" t="s">
        <v>1268</v>
      </c>
      <c r="C480" s="733">
        <v>43252</v>
      </c>
      <c r="D480" s="734">
        <v>43271</v>
      </c>
      <c r="E480" s="738">
        <v>43368</v>
      </c>
      <c r="F480" s="663">
        <v>1920</v>
      </c>
      <c r="G480" s="663">
        <v>240</v>
      </c>
      <c r="H480" s="663"/>
      <c r="I480" s="663">
        <v>1680</v>
      </c>
      <c r="J480" s="728">
        <v>124.31</v>
      </c>
      <c r="K480" s="728">
        <v>40.4</v>
      </c>
      <c r="L480" s="728">
        <v>83.91</v>
      </c>
    </row>
    <row r="481" spans="1:12" s="335" customFormat="1" ht="12" x14ac:dyDescent="0.2">
      <c r="A481" s="335" t="s">
        <v>1193</v>
      </c>
      <c r="B481" s="335" t="s">
        <v>1269</v>
      </c>
      <c r="C481" s="733">
        <v>43252</v>
      </c>
      <c r="D481" s="734">
        <v>43271</v>
      </c>
      <c r="E481" s="738">
        <v>43399</v>
      </c>
      <c r="F481" s="663">
        <v>6376</v>
      </c>
      <c r="G481" s="663">
        <v>1195</v>
      </c>
      <c r="H481" s="663"/>
      <c r="I481" s="663">
        <v>5181</v>
      </c>
      <c r="J481" s="728">
        <v>748.99</v>
      </c>
      <c r="K481" s="728">
        <v>243.42</v>
      </c>
      <c r="L481" s="728">
        <v>505.57</v>
      </c>
    </row>
    <row r="482" spans="1:12" s="335" customFormat="1" ht="12" x14ac:dyDescent="0.2">
      <c r="A482" s="335" t="s">
        <v>1194</v>
      </c>
      <c r="B482" s="335" t="s">
        <v>1253</v>
      </c>
      <c r="C482" s="733">
        <v>43252</v>
      </c>
      <c r="D482" s="734">
        <v>43271</v>
      </c>
      <c r="E482" s="738">
        <v>43361</v>
      </c>
      <c r="F482" s="663">
        <v>6225</v>
      </c>
      <c r="G482" s="663">
        <v>1167</v>
      </c>
      <c r="H482" s="663"/>
      <c r="I482" s="663">
        <v>5058</v>
      </c>
      <c r="J482" s="728">
        <v>731.26</v>
      </c>
      <c r="K482" s="728">
        <v>237.66</v>
      </c>
      <c r="L482" s="728">
        <v>493.6</v>
      </c>
    </row>
    <row r="483" spans="1:12" s="335" customFormat="1" ht="12" x14ac:dyDescent="0.2">
      <c r="A483" s="335" t="s">
        <v>1195</v>
      </c>
      <c r="B483" s="335" t="s">
        <v>1270</v>
      </c>
      <c r="C483" s="733">
        <v>43252</v>
      </c>
      <c r="D483" s="734">
        <v>43272</v>
      </c>
      <c r="E483" s="738">
        <v>43401</v>
      </c>
      <c r="F483" s="663">
        <v>3956</v>
      </c>
      <c r="G483" s="663">
        <v>742</v>
      </c>
      <c r="H483" s="663"/>
      <c r="I483" s="663">
        <v>3214</v>
      </c>
      <c r="J483" s="728">
        <v>464.71</v>
      </c>
      <c r="K483" s="728">
        <v>151.03</v>
      </c>
      <c r="L483" s="728">
        <v>313.68</v>
      </c>
    </row>
    <row r="484" spans="1:12" s="335" customFormat="1" ht="12" x14ac:dyDescent="0.2">
      <c r="A484" s="335" t="s">
        <v>1196</v>
      </c>
      <c r="B484" s="335" t="s">
        <v>1271</v>
      </c>
      <c r="C484" s="733">
        <v>43252</v>
      </c>
      <c r="D484" s="734">
        <v>43272</v>
      </c>
      <c r="E484" s="738">
        <v>43362</v>
      </c>
      <c r="F484" s="663">
        <v>8119</v>
      </c>
      <c r="G484" s="663">
        <v>1522</v>
      </c>
      <c r="H484" s="663"/>
      <c r="I484" s="663">
        <v>6597</v>
      </c>
      <c r="J484" s="728">
        <v>953.73</v>
      </c>
      <c r="K484" s="728">
        <v>309.95999999999998</v>
      </c>
      <c r="L484" s="728">
        <v>643.77</v>
      </c>
    </row>
    <row r="485" spans="1:12" s="335" customFormat="1" ht="12" x14ac:dyDescent="0.2">
      <c r="A485" s="335" t="s">
        <v>1197</v>
      </c>
      <c r="B485" s="335" t="s">
        <v>1272</v>
      </c>
      <c r="C485" s="733">
        <v>43252</v>
      </c>
      <c r="D485" s="734">
        <v>43272</v>
      </c>
      <c r="E485" s="738">
        <v>43365</v>
      </c>
      <c r="F485" s="663">
        <v>1000</v>
      </c>
      <c r="G485" s="663">
        <v>150</v>
      </c>
      <c r="H485" s="663"/>
      <c r="I485" s="663">
        <v>850</v>
      </c>
      <c r="J485" s="728">
        <v>85.41</v>
      </c>
      <c r="K485" s="728">
        <v>27.76</v>
      </c>
      <c r="L485" s="728">
        <v>57.65</v>
      </c>
    </row>
    <row r="486" spans="1:12" s="335" customFormat="1" ht="12" x14ac:dyDescent="0.2">
      <c r="A486" s="335" t="s">
        <v>1198</v>
      </c>
      <c r="B486" s="335" t="s">
        <v>1273</v>
      </c>
      <c r="C486" s="733">
        <v>43252</v>
      </c>
      <c r="D486" s="734">
        <v>43273</v>
      </c>
      <c r="E486" s="738">
        <v>43422</v>
      </c>
      <c r="F486" s="663">
        <v>6180</v>
      </c>
      <c r="G486" s="663">
        <v>1159</v>
      </c>
      <c r="H486" s="663"/>
      <c r="I486" s="663">
        <v>5021</v>
      </c>
      <c r="J486" s="728">
        <v>725.97</v>
      </c>
      <c r="K486" s="728">
        <v>235.94</v>
      </c>
      <c r="L486" s="728">
        <v>490.03</v>
      </c>
    </row>
    <row r="487" spans="1:12" s="335" customFormat="1" ht="12" x14ac:dyDescent="0.2">
      <c r="A487" s="335" t="s">
        <v>1199</v>
      </c>
      <c r="B487" s="335" t="s">
        <v>1274</v>
      </c>
      <c r="C487" s="733">
        <v>43252</v>
      </c>
      <c r="D487" s="734">
        <v>43273</v>
      </c>
      <c r="E487" s="738">
        <v>43368</v>
      </c>
      <c r="F487" s="663">
        <v>1920</v>
      </c>
      <c r="G487" s="663">
        <v>240</v>
      </c>
      <c r="H487" s="663"/>
      <c r="I487" s="663">
        <v>1680</v>
      </c>
      <c r="J487" s="728">
        <v>124.31</v>
      </c>
      <c r="K487" s="728">
        <v>40.4</v>
      </c>
      <c r="L487" s="728">
        <v>83.91</v>
      </c>
    </row>
    <row r="488" spans="1:12" s="335" customFormat="1" ht="12" x14ac:dyDescent="0.2">
      <c r="A488" s="335" t="s">
        <v>1200</v>
      </c>
      <c r="B488" s="335" t="s">
        <v>1275</v>
      </c>
      <c r="C488" s="733">
        <v>43252</v>
      </c>
      <c r="D488" s="734">
        <v>43252</v>
      </c>
      <c r="E488" s="738">
        <v>43418</v>
      </c>
      <c r="F488" s="663">
        <v>3760</v>
      </c>
      <c r="G488" s="663">
        <v>470</v>
      </c>
      <c r="H488" s="663"/>
      <c r="I488" s="663">
        <v>3290</v>
      </c>
      <c r="J488" s="728">
        <v>243.47</v>
      </c>
      <c r="K488" s="728">
        <v>79.13</v>
      </c>
      <c r="L488" s="728">
        <v>164.34</v>
      </c>
    </row>
    <row r="489" spans="1:12" s="335" customFormat="1" ht="12" x14ac:dyDescent="0.2">
      <c r="A489" s="335" t="s">
        <v>1201</v>
      </c>
      <c r="B489" s="335" t="s">
        <v>1276</v>
      </c>
      <c r="C489" s="733">
        <v>43252</v>
      </c>
      <c r="D489" s="734">
        <v>43276</v>
      </c>
      <c r="E489" s="738">
        <v>43366</v>
      </c>
      <c r="F489" s="663">
        <v>1920</v>
      </c>
      <c r="G489" s="663">
        <v>192</v>
      </c>
      <c r="H489" s="663"/>
      <c r="I489" s="663">
        <v>1728</v>
      </c>
      <c r="J489" s="728">
        <v>84.65</v>
      </c>
      <c r="K489" s="728">
        <v>27.51</v>
      </c>
      <c r="L489" s="728">
        <v>57.14</v>
      </c>
    </row>
    <row r="490" spans="1:12" s="335" customFormat="1" ht="12" x14ac:dyDescent="0.2">
      <c r="A490" s="335" t="s">
        <v>1202</v>
      </c>
      <c r="B490" s="335" t="s">
        <v>1277</v>
      </c>
      <c r="C490" s="733">
        <v>43252</v>
      </c>
      <c r="D490" s="734">
        <v>43276</v>
      </c>
      <c r="E490" s="738">
        <v>43372</v>
      </c>
      <c r="F490" s="663">
        <v>1920</v>
      </c>
      <c r="G490" s="663">
        <v>240</v>
      </c>
      <c r="H490" s="663"/>
      <c r="I490" s="663">
        <v>1680</v>
      </c>
      <c r="J490" s="728">
        <v>124.31</v>
      </c>
      <c r="K490" s="728">
        <v>40.4</v>
      </c>
      <c r="L490" s="728">
        <v>83.91</v>
      </c>
    </row>
    <row r="491" spans="1:12" s="335" customFormat="1" ht="12" x14ac:dyDescent="0.2">
      <c r="A491" s="335" t="s">
        <v>1203</v>
      </c>
      <c r="B491" s="335" t="s">
        <v>1278</v>
      </c>
      <c r="C491" s="733">
        <v>43252</v>
      </c>
      <c r="D491" s="734">
        <v>43276</v>
      </c>
      <c r="E491" s="738">
        <v>43366</v>
      </c>
      <c r="F491" s="663">
        <v>3094</v>
      </c>
      <c r="G491" s="663">
        <v>309</v>
      </c>
      <c r="H491" s="663"/>
      <c r="I491" s="663">
        <v>2785</v>
      </c>
      <c r="J491" s="728">
        <v>136.41999999999999</v>
      </c>
      <c r="K491" s="728">
        <v>44.34</v>
      </c>
      <c r="L491" s="728">
        <v>92.08</v>
      </c>
    </row>
    <row r="492" spans="1:12" s="335" customFormat="1" ht="12" x14ac:dyDescent="0.2">
      <c r="A492" s="335" t="s">
        <v>1204</v>
      </c>
      <c r="B492" s="335" t="s">
        <v>1279</v>
      </c>
      <c r="C492" s="733">
        <v>43252</v>
      </c>
      <c r="D492" s="734">
        <v>43276</v>
      </c>
      <c r="E492" s="738">
        <v>43367</v>
      </c>
      <c r="F492" s="663">
        <v>1920</v>
      </c>
      <c r="G492" s="663">
        <v>192</v>
      </c>
      <c r="H492" s="663"/>
      <c r="I492" s="663">
        <v>1728</v>
      </c>
      <c r="J492" s="728">
        <v>84.65</v>
      </c>
      <c r="K492" s="728">
        <v>27.51</v>
      </c>
      <c r="L492" s="728">
        <v>57.14</v>
      </c>
    </row>
    <row r="493" spans="1:12" s="335" customFormat="1" ht="12" x14ac:dyDescent="0.2">
      <c r="A493" s="335" t="s">
        <v>1205</v>
      </c>
      <c r="B493" s="335" t="s">
        <v>1280</v>
      </c>
      <c r="C493" s="733">
        <v>43252</v>
      </c>
      <c r="D493" s="734">
        <v>43276</v>
      </c>
      <c r="E493" s="738">
        <v>43401</v>
      </c>
      <c r="F493" s="663">
        <v>5596</v>
      </c>
      <c r="G493" s="663">
        <v>1049</v>
      </c>
      <c r="H493" s="663"/>
      <c r="I493" s="663">
        <v>4547</v>
      </c>
      <c r="J493" s="728">
        <v>657.36</v>
      </c>
      <c r="K493" s="728">
        <v>213.64</v>
      </c>
      <c r="L493" s="728">
        <v>443.72</v>
      </c>
    </row>
    <row r="494" spans="1:12" s="335" customFormat="1" ht="12" x14ac:dyDescent="0.2">
      <c r="A494" s="335" t="s">
        <v>1206</v>
      </c>
      <c r="B494" s="335" t="s">
        <v>1281</v>
      </c>
      <c r="C494" s="733">
        <v>43252</v>
      </c>
      <c r="D494" s="734">
        <v>43277</v>
      </c>
      <c r="E494" s="738">
        <v>43367</v>
      </c>
      <c r="F494" s="663">
        <v>3724</v>
      </c>
      <c r="G494" s="663">
        <v>698</v>
      </c>
      <c r="H494" s="663"/>
      <c r="I494" s="663">
        <v>3026</v>
      </c>
      <c r="J494" s="728">
        <v>437.45</v>
      </c>
      <c r="K494" s="728">
        <v>142.16999999999999</v>
      </c>
      <c r="L494" s="728">
        <v>295.27999999999997</v>
      </c>
    </row>
    <row r="495" spans="1:12" s="335" customFormat="1" ht="12" x14ac:dyDescent="0.2">
      <c r="A495" s="335" t="s">
        <v>1207</v>
      </c>
      <c r="B495" s="335" t="s">
        <v>1282</v>
      </c>
      <c r="C495" s="733">
        <v>43252</v>
      </c>
      <c r="D495" s="734">
        <v>43277</v>
      </c>
      <c r="E495" s="738">
        <v>43367</v>
      </c>
      <c r="F495" s="663">
        <v>3516</v>
      </c>
      <c r="G495" s="663">
        <v>439</v>
      </c>
      <c r="H495" s="663"/>
      <c r="I495" s="663">
        <v>3077</v>
      </c>
      <c r="J495" s="728">
        <v>227.66</v>
      </c>
      <c r="K495" s="728">
        <v>73.989999999999995</v>
      </c>
      <c r="L495" s="728">
        <v>153.66999999999999</v>
      </c>
    </row>
    <row r="496" spans="1:12" s="335" customFormat="1" ht="12" x14ac:dyDescent="0.2">
      <c r="A496" s="335" t="s">
        <v>1208</v>
      </c>
      <c r="B496" s="335" t="s">
        <v>1283</v>
      </c>
      <c r="C496" s="733">
        <v>43252</v>
      </c>
      <c r="D496" s="734">
        <v>43277</v>
      </c>
      <c r="E496" s="738">
        <v>43377</v>
      </c>
      <c r="F496" s="663">
        <v>13047</v>
      </c>
      <c r="G496" s="663">
        <v>1957</v>
      </c>
      <c r="H496" s="663"/>
      <c r="I496" s="663">
        <v>11090</v>
      </c>
      <c r="J496" s="728">
        <v>1114.3399999999999</v>
      </c>
      <c r="K496" s="728">
        <v>362.16</v>
      </c>
      <c r="L496" s="728">
        <v>752.18</v>
      </c>
    </row>
    <row r="497" spans="1:12" s="335" customFormat="1" ht="12" x14ac:dyDescent="0.2">
      <c r="A497" s="335" t="s">
        <v>1209</v>
      </c>
      <c r="B497" s="335" t="s">
        <v>1284</v>
      </c>
      <c r="C497" s="733">
        <v>43252</v>
      </c>
      <c r="D497" s="734">
        <v>43277</v>
      </c>
      <c r="E497" s="738">
        <v>43368</v>
      </c>
      <c r="F497" s="663">
        <v>1920</v>
      </c>
      <c r="G497" s="663">
        <v>192</v>
      </c>
      <c r="H497" s="663"/>
      <c r="I497" s="663">
        <v>1728</v>
      </c>
      <c r="J497" s="728">
        <v>84.65</v>
      </c>
      <c r="K497" s="728">
        <v>27.51</v>
      </c>
      <c r="L497" s="728">
        <v>57.14</v>
      </c>
    </row>
    <row r="498" spans="1:12" s="335" customFormat="1" ht="12" x14ac:dyDescent="0.2">
      <c r="A498" s="335" t="s">
        <v>1210</v>
      </c>
      <c r="B498" s="335" t="s">
        <v>1285</v>
      </c>
      <c r="C498" s="733">
        <v>43252</v>
      </c>
      <c r="D498" s="734">
        <v>43277</v>
      </c>
      <c r="E498" s="738">
        <v>43367</v>
      </c>
      <c r="F498" s="663">
        <v>5432</v>
      </c>
      <c r="G498" s="663">
        <v>1018</v>
      </c>
      <c r="H498" s="663"/>
      <c r="I498" s="663">
        <v>4414</v>
      </c>
      <c r="J498" s="728">
        <v>638.1</v>
      </c>
      <c r="K498" s="728">
        <v>207.38</v>
      </c>
      <c r="L498" s="728">
        <v>430.72</v>
      </c>
    </row>
    <row r="499" spans="1:12" s="335" customFormat="1" ht="12" x14ac:dyDescent="0.2">
      <c r="A499" s="335" t="s">
        <v>1211</v>
      </c>
      <c r="B499" s="335" t="s">
        <v>1286</v>
      </c>
      <c r="C499" s="733">
        <v>43252</v>
      </c>
      <c r="D499" s="734">
        <v>43277</v>
      </c>
      <c r="E499" s="738">
        <v>43373</v>
      </c>
      <c r="F499" s="663">
        <v>2080</v>
      </c>
      <c r="G499" s="663">
        <v>208</v>
      </c>
      <c r="H499" s="663"/>
      <c r="I499" s="663">
        <v>1872</v>
      </c>
      <c r="J499" s="728">
        <v>91.71</v>
      </c>
      <c r="K499" s="728">
        <v>29.81</v>
      </c>
      <c r="L499" s="728">
        <v>61.9</v>
      </c>
    </row>
    <row r="500" spans="1:12" s="335" customFormat="1" ht="12" x14ac:dyDescent="0.2">
      <c r="A500" s="335" t="s">
        <v>1212</v>
      </c>
      <c r="B500" s="335" t="s">
        <v>1287</v>
      </c>
      <c r="C500" s="733">
        <v>43252</v>
      </c>
      <c r="D500" s="734">
        <v>43277</v>
      </c>
      <c r="E500" s="738">
        <v>43367</v>
      </c>
      <c r="F500" s="663">
        <v>11455</v>
      </c>
      <c r="G500" s="663">
        <v>1718</v>
      </c>
      <c r="H500" s="663"/>
      <c r="I500" s="663">
        <v>9737</v>
      </c>
      <c r="J500" s="728">
        <v>987.42</v>
      </c>
      <c r="K500" s="728">
        <v>320.91000000000003</v>
      </c>
      <c r="L500" s="728">
        <v>666.51</v>
      </c>
    </row>
    <row r="501" spans="1:12" s="335" customFormat="1" ht="12" x14ac:dyDescent="0.2">
      <c r="A501" s="335" t="s">
        <v>1213</v>
      </c>
      <c r="B501" s="335" t="s">
        <v>1288</v>
      </c>
      <c r="C501" s="733">
        <v>43252</v>
      </c>
      <c r="D501" s="734">
        <v>43277</v>
      </c>
      <c r="E501" s="738">
        <v>43367</v>
      </c>
      <c r="F501" s="663">
        <v>3329</v>
      </c>
      <c r="G501" s="663">
        <v>499</v>
      </c>
      <c r="H501" s="663"/>
      <c r="I501" s="663">
        <v>2830</v>
      </c>
      <c r="J501" s="728">
        <v>286.95999999999998</v>
      </c>
      <c r="K501" s="728">
        <v>93.26</v>
      </c>
      <c r="L501" s="728">
        <v>193.7</v>
      </c>
    </row>
    <row r="502" spans="1:12" s="335" customFormat="1" ht="12" x14ac:dyDescent="0.2">
      <c r="A502" s="335" t="s">
        <v>1214</v>
      </c>
      <c r="B502" s="335" t="s">
        <v>1289</v>
      </c>
      <c r="C502" s="733">
        <v>43252</v>
      </c>
      <c r="D502" s="734">
        <v>43278</v>
      </c>
      <c r="E502" s="738">
        <v>43368</v>
      </c>
      <c r="F502" s="663">
        <v>4215</v>
      </c>
      <c r="G502" s="663">
        <v>527</v>
      </c>
      <c r="H502" s="663"/>
      <c r="I502" s="663">
        <v>3688</v>
      </c>
      <c r="J502" s="728">
        <v>275.45</v>
      </c>
      <c r="K502" s="728">
        <v>89.52</v>
      </c>
      <c r="L502" s="728">
        <v>185.93</v>
      </c>
    </row>
    <row r="503" spans="1:12" s="335" customFormat="1" ht="12" x14ac:dyDescent="0.2">
      <c r="A503" s="335" t="s">
        <v>1215</v>
      </c>
      <c r="B503" s="335" t="s">
        <v>1290</v>
      </c>
      <c r="C503" s="733">
        <v>43252</v>
      </c>
      <c r="D503" s="734">
        <v>43278</v>
      </c>
      <c r="E503" s="738">
        <v>43369</v>
      </c>
      <c r="F503" s="663">
        <v>2432</v>
      </c>
      <c r="G503" s="663">
        <v>243</v>
      </c>
      <c r="H503" s="663"/>
      <c r="I503" s="663">
        <v>2189</v>
      </c>
      <c r="J503" s="728">
        <v>107.23</v>
      </c>
      <c r="K503" s="728">
        <v>34.85</v>
      </c>
      <c r="L503" s="728">
        <v>72.38</v>
      </c>
    </row>
    <row r="504" spans="1:12" s="335" customFormat="1" ht="12" x14ac:dyDescent="0.2">
      <c r="A504" s="335" t="s">
        <v>1216</v>
      </c>
      <c r="B504" s="335" t="s">
        <v>1291</v>
      </c>
      <c r="C504" s="733">
        <v>43252</v>
      </c>
      <c r="D504" s="734">
        <v>43278</v>
      </c>
      <c r="E504" s="738">
        <v>43399</v>
      </c>
      <c r="F504" s="663">
        <v>1589</v>
      </c>
      <c r="G504" s="663">
        <v>238</v>
      </c>
      <c r="H504" s="663"/>
      <c r="I504" s="663">
        <v>1351</v>
      </c>
      <c r="J504" s="728">
        <v>136.97999999999999</v>
      </c>
      <c r="K504" s="728">
        <v>44.52</v>
      </c>
      <c r="L504" s="728">
        <v>92.46</v>
      </c>
    </row>
    <row r="505" spans="1:12" s="335" customFormat="1" ht="12" x14ac:dyDescent="0.2">
      <c r="A505" s="335" t="s">
        <v>1217</v>
      </c>
      <c r="B505" s="335" t="s">
        <v>1292</v>
      </c>
      <c r="C505" s="733">
        <v>43252</v>
      </c>
      <c r="D505" s="734">
        <v>43278</v>
      </c>
      <c r="E505" s="738">
        <v>43399</v>
      </c>
      <c r="F505" s="663">
        <v>1540</v>
      </c>
      <c r="G505" s="663">
        <v>289</v>
      </c>
      <c r="H505" s="663"/>
      <c r="I505" s="663">
        <v>1251</v>
      </c>
      <c r="J505" s="728">
        <v>180.9</v>
      </c>
      <c r="K505" s="728">
        <v>58.79</v>
      </c>
      <c r="L505" s="728">
        <v>122.11</v>
      </c>
    </row>
    <row r="506" spans="1:12" s="335" customFormat="1" ht="12" x14ac:dyDescent="0.2">
      <c r="A506" s="335" t="s">
        <v>1218</v>
      </c>
      <c r="B506" s="335" t="s">
        <v>1293</v>
      </c>
      <c r="C506" s="733">
        <v>43252</v>
      </c>
      <c r="D506" s="734">
        <v>43279</v>
      </c>
      <c r="E506" s="738">
        <v>43370</v>
      </c>
      <c r="F506" s="663">
        <v>2068</v>
      </c>
      <c r="G506" s="663">
        <v>388</v>
      </c>
      <c r="H506" s="663"/>
      <c r="I506" s="663">
        <v>1680</v>
      </c>
      <c r="J506" s="728">
        <v>242.93</v>
      </c>
      <c r="K506" s="728">
        <v>78.95</v>
      </c>
      <c r="L506" s="728">
        <v>163.98</v>
      </c>
    </row>
    <row r="507" spans="1:12" s="335" customFormat="1" ht="12" x14ac:dyDescent="0.2">
      <c r="A507" s="335" t="s">
        <v>1219</v>
      </c>
      <c r="B507" s="335" t="s">
        <v>1294</v>
      </c>
      <c r="C507" s="733">
        <v>43252</v>
      </c>
      <c r="D507" s="734">
        <v>43280</v>
      </c>
      <c r="E507" s="738">
        <v>43409</v>
      </c>
      <c r="F507" s="663">
        <v>2996</v>
      </c>
      <c r="G507" s="663">
        <v>300</v>
      </c>
      <c r="H507" s="663"/>
      <c r="I507" s="663">
        <v>2696</v>
      </c>
      <c r="J507" s="728">
        <v>132.09</v>
      </c>
      <c r="K507" s="728">
        <v>42.93</v>
      </c>
      <c r="L507" s="728">
        <v>89.16</v>
      </c>
    </row>
    <row r="508" spans="1:12" s="335" customFormat="1" ht="12" x14ac:dyDescent="0.2">
      <c r="A508" s="335" t="s">
        <v>1220</v>
      </c>
      <c r="B508" s="335" t="s">
        <v>1295</v>
      </c>
      <c r="C508" s="733">
        <v>43252</v>
      </c>
      <c r="D508" s="734">
        <v>43280</v>
      </c>
      <c r="E508" s="738">
        <v>43375</v>
      </c>
      <c r="F508" s="663">
        <v>3724</v>
      </c>
      <c r="G508" s="663">
        <v>698</v>
      </c>
      <c r="H508" s="663"/>
      <c r="I508" s="663">
        <v>3026</v>
      </c>
      <c r="J508" s="728">
        <v>437.45</v>
      </c>
      <c r="K508" s="728">
        <v>142.16999999999999</v>
      </c>
      <c r="L508" s="728">
        <v>295.27999999999997</v>
      </c>
    </row>
    <row r="509" spans="1:12" s="335" customFormat="1" ht="12" x14ac:dyDescent="0.2">
      <c r="A509" s="335" t="s">
        <v>1221</v>
      </c>
      <c r="B509" s="335" t="s">
        <v>1296</v>
      </c>
      <c r="C509" s="733">
        <v>43252</v>
      </c>
      <c r="D509" s="734">
        <v>43279</v>
      </c>
      <c r="E509" s="738">
        <v>43370</v>
      </c>
      <c r="F509" s="663">
        <v>1920</v>
      </c>
      <c r="G509" s="663">
        <v>192</v>
      </c>
      <c r="H509" s="663"/>
      <c r="I509" s="663">
        <v>1728</v>
      </c>
      <c r="J509" s="728">
        <v>84.65</v>
      </c>
      <c r="K509" s="728">
        <v>27.51</v>
      </c>
      <c r="L509" s="728">
        <v>57.14</v>
      </c>
    </row>
    <row r="510" spans="1:12" s="335" customFormat="1" ht="12" x14ac:dyDescent="0.2">
      <c r="A510" s="335" t="s">
        <v>1358</v>
      </c>
      <c r="B510" s="335" t="s">
        <v>1359</v>
      </c>
      <c r="C510" s="733">
        <v>43282</v>
      </c>
      <c r="D510" s="734">
        <v>43283</v>
      </c>
      <c r="E510" s="738">
        <v>43373</v>
      </c>
      <c r="F510" s="663">
        <v>1920</v>
      </c>
      <c r="G510" s="663">
        <v>192</v>
      </c>
      <c r="H510" s="663"/>
      <c r="I510" s="663">
        <v>1728</v>
      </c>
      <c r="J510" s="728">
        <v>84.65</v>
      </c>
      <c r="K510" s="728">
        <v>27.51</v>
      </c>
      <c r="L510" s="728">
        <v>57.14</v>
      </c>
    </row>
    <row r="511" spans="1:12" s="335" customFormat="1" ht="12" x14ac:dyDescent="0.2">
      <c r="A511" s="335" t="s">
        <v>1360</v>
      </c>
      <c r="B511" s="335" t="s">
        <v>1361</v>
      </c>
      <c r="C511" s="733">
        <v>43282</v>
      </c>
      <c r="D511" s="734">
        <v>43283</v>
      </c>
      <c r="E511" s="738">
        <v>43375</v>
      </c>
      <c r="F511" s="663">
        <v>1920</v>
      </c>
      <c r="G511" s="663">
        <v>192</v>
      </c>
      <c r="H511" s="663"/>
      <c r="I511" s="663">
        <v>1728</v>
      </c>
      <c r="J511" s="728">
        <v>84.65</v>
      </c>
      <c r="K511" s="728">
        <v>27.51</v>
      </c>
      <c r="L511" s="728">
        <v>57.14</v>
      </c>
    </row>
    <row r="512" spans="1:12" s="335" customFormat="1" ht="12" x14ac:dyDescent="0.2">
      <c r="A512" s="335" t="s">
        <v>1362</v>
      </c>
      <c r="B512" s="335" t="s">
        <v>1363</v>
      </c>
      <c r="C512" s="733">
        <v>43282</v>
      </c>
      <c r="D512" s="734">
        <v>43283</v>
      </c>
      <c r="E512" s="738">
        <v>43403</v>
      </c>
      <c r="F512" s="663">
        <v>2032</v>
      </c>
      <c r="G512" s="663">
        <v>305</v>
      </c>
      <c r="H512" s="663"/>
      <c r="I512" s="663">
        <v>1727</v>
      </c>
      <c r="J512" s="728">
        <v>175.16</v>
      </c>
      <c r="K512" s="728">
        <v>56.93</v>
      </c>
      <c r="L512" s="728">
        <v>118.23</v>
      </c>
    </row>
    <row r="513" spans="1:12" s="335" customFormat="1" ht="12" x14ac:dyDescent="0.2">
      <c r="A513" s="335" t="s">
        <v>1364</v>
      </c>
      <c r="B513" s="335" t="s">
        <v>1365</v>
      </c>
      <c r="C513" s="733">
        <v>43282</v>
      </c>
      <c r="D513" s="734">
        <v>43283</v>
      </c>
      <c r="E513" s="738">
        <v>43384</v>
      </c>
      <c r="F513" s="663">
        <v>1920</v>
      </c>
      <c r="G513" s="663">
        <v>192</v>
      </c>
      <c r="H513" s="663"/>
      <c r="I513" s="663">
        <v>1728</v>
      </c>
      <c r="J513" s="728">
        <v>84.65</v>
      </c>
      <c r="K513" s="728">
        <v>27.51</v>
      </c>
      <c r="L513" s="728">
        <v>57.14</v>
      </c>
    </row>
    <row r="514" spans="1:12" s="335" customFormat="1" ht="12" x14ac:dyDescent="0.2">
      <c r="A514" s="335" t="s">
        <v>1366</v>
      </c>
      <c r="B514" s="335" t="s">
        <v>1367</v>
      </c>
      <c r="C514" s="733">
        <v>43282</v>
      </c>
      <c r="D514" s="734">
        <v>43284</v>
      </c>
      <c r="E514" s="738">
        <v>43377</v>
      </c>
      <c r="F514" s="663">
        <v>2260</v>
      </c>
      <c r="G514" s="663">
        <v>226</v>
      </c>
      <c r="H514" s="663"/>
      <c r="I514" s="663">
        <v>2034</v>
      </c>
      <c r="J514" s="728">
        <v>99.64</v>
      </c>
      <c r="K514" s="728">
        <v>32.380000000000003</v>
      </c>
      <c r="L514" s="728">
        <v>67.260000000000005</v>
      </c>
    </row>
    <row r="515" spans="1:12" s="335" customFormat="1" ht="12" x14ac:dyDescent="0.2">
      <c r="A515" s="335" t="s">
        <v>1368</v>
      </c>
      <c r="B515" s="335" t="s">
        <v>1369</v>
      </c>
      <c r="C515" s="733">
        <v>43282</v>
      </c>
      <c r="D515" s="734">
        <v>43284</v>
      </c>
      <c r="E515" s="738">
        <v>43376</v>
      </c>
      <c r="F515" s="663">
        <v>2015</v>
      </c>
      <c r="G515" s="663">
        <v>378</v>
      </c>
      <c r="H515" s="663"/>
      <c r="I515" s="663">
        <v>1637</v>
      </c>
      <c r="J515" s="728">
        <v>234.55</v>
      </c>
      <c r="K515" s="728">
        <v>76.23</v>
      </c>
      <c r="L515" s="728">
        <v>158.32</v>
      </c>
    </row>
    <row r="516" spans="1:12" s="335" customFormat="1" ht="12" x14ac:dyDescent="0.2">
      <c r="A516" s="335" t="s">
        <v>1370</v>
      </c>
      <c r="B516" s="335" t="s">
        <v>1371</v>
      </c>
      <c r="C516" s="733">
        <v>43282</v>
      </c>
      <c r="D516" s="734">
        <v>43284</v>
      </c>
      <c r="E516" s="738">
        <v>43374</v>
      </c>
      <c r="F516" s="663">
        <v>4862</v>
      </c>
      <c r="G516" s="663">
        <v>729</v>
      </c>
      <c r="H516" s="663"/>
      <c r="I516" s="663">
        <v>4133</v>
      </c>
      <c r="J516" s="728">
        <v>415.26</v>
      </c>
      <c r="K516" s="728">
        <v>134.96</v>
      </c>
      <c r="L516" s="728">
        <v>280.3</v>
      </c>
    </row>
    <row r="517" spans="1:12" s="335" customFormat="1" ht="12" x14ac:dyDescent="0.2">
      <c r="A517" s="335" t="s">
        <v>1372</v>
      </c>
      <c r="B517" s="335" t="s">
        <v>1373</v>
      </c>
      <c r="C517" s="733">
        <v>43282</v>
      </c>
      <c r="D517" s="734">
        <v>43284</v>
      </c>
      <c r="E517" s="738">
        <v>43387</v>
      </c>
      <c r="F517" s="663">
        <v>4095</v>
      </c>
      <c r="G517" s="663">
        <v>768</v>
      </c>
      <c r="H517" s="663"/>
      <c r="I517" s="663">
        <v>3327</v>
      </c>
      <c r="J517" s="728">
        <v>476.65</v>
      </c>
      <c r="K517" s="728">
        <v>154.91</v>
      </c>
      <c r="L517" s="728">
        <v>321.74</v>
      </c>
    </row>
    <row r="518" spans="1:12" s="335" customFormat="1" ht="12" x14ac:dyDescent="0.2">
      <c r="A518" s="335" t="s">
        <v>1374</v>
      </c>
      <c r="B518" s="335" t="s">
        <v>1375</v>
      </c>
      <c r="C518" s="733">
        <v>43282</v>
      </c>
      <c r="D518" s="734">
        <v>43284</v>
      </c>
      <c r="E518" s="738">
        <v>43377</v>
      </c>
      <c r="F518" s="663">
        <v>1920</v>
      </c>
      <c r="G518" s="663">
        <v>192</v>
      </c>
      <c r="H518" s="663"/>
      <c r="I518" s="663">
        <v>1728</v>
      </c>
      <c r="J518" s="728">
        <v>84.65</v>
      </c>
      <c r="K518" s="728">
        <v>27.51</v>
      </c>
      <c r="L518" s="728">
        <v>57.14</v>
      </c>
    </row>
    <row r="519" spans="1:12" s="335" customFormat="1" ht="12" x14ac:dyDescent="0.2">
      <c r="A519" s="335" t="s">
        <v>1376</v>
      </c>
      <c r="B519" s="335" t="s">
        <v>1377</v>
      </c>
      <c r="C519" s="733">
        <v>43282</v>
      </c>
      <c r="D519" s="734">
        <v>43284</v>
      </c>
      <c r="E519" s="738">
        <v>43377</v>
      </c>
      <c r="F519" s="663">
        <v>1920</v>
      </c>
      <c r="G519" s="663">
        <v>192</v>
      </c>
      <c r="H519" s="663"/>
      <c r="I519" s="663">
        <v>1728</v>
      </c>
      <c r="J519" s="728">
        <v>84.65</v>
      </c>
      <c r="K519" s="728">
        <v>27.51</v>
      </c>
      <c r="L519" s="728">
        <v>57.14</v>
      </c>
    </row>
    <row r="520" spans="1:12" s="335" customFormat="1" ht="12" x14ac:dyDescent="0.2">
      <c r="A520" s="335" t="s">
        <v>1650</v>
      </c>
      <c r="B520" s="335" t="s">
        <v>1651</v>
      </c>
      <c r="C520" s="733">
        <v>43282</v>
      </c>
      <c r="D520" s="734">
        <v>43284</v>
      </c>
      <c r="E520" s="738">
        <v>43418</v>
      </c>
      <c r="F520" s="663">
        <v>1624</v>
      </c>
      <c r="G520" s="663">
        <v>305</v>
      </c>
      <c r="H520" s="663"/>
      <c r="I520" s="663">
        <v>1319</v>
      </c>
      <c r="J520" s="728">
        <v>190.77</v>
      </c>
      <c r="K520" s="728">
        <v>62</v>
      </c>
      <c r="L520" s="728">
        <v>128.77000000000001</v>
      </c>
    </row>
    <row r="521" spans="1:12" s="335" customFormat="1" ht="12" x14ac:dyDescent="0.2">
      <c r="A521" s="335" t="s">
        <v>1378</v>
      </c>
      <c r="B521" s="335" t="s">
        <v>1379</v>
      </c>
      <c r="C521" s="733">
        <v>43282</v>
      </c>
      <c r="D521" s="734">
        <v>43284</v>
      </c>
      <c r="E521" s="738">
        <v>43408</v>
      </c>
      <c r="F521" s="663">
        <v>3106</v>
      </c>
      <c r="G521" s="663">
        <v>582</v>
      </c>
      <c r="H521" s="663"/>
      <c r="I521" s="663">
        <v>2524</v>
      </c>
      <c r="J521" s="728">
        <v>364.86</v>
      </c>
      <c r="K521" s="728">
        <v>118.58</v>
      </c>
      <c r="L521" s="728">
        <v>246.28</v>
      </c>
    </row>
    <row r="522" spans="1:12" s="335" customFormat="1" ht="12" x14ac:dyDescent="0.2">
      <c r="A522" s="335" t="s">
        <v>1380</v>
      </c>
      <c r="B522" s="335" t="s">
        <v>1381</v>
      </c>
      <c r="C522" s="733">
        <v>43282</v>
      </c>
      <c r="D522" s="734">
        <v>43284</v>
      </c>
      <c r="E522" s="738">
        <v>43468</v>
      </c>
      <c r="F522" s="663">
        <v>8895</v>
      </c>
      <c r="G522" s="663">
        <v>1668</v>
      </c>
      <c r="H522" s="663"/>
      <c r="I522" s="663">
        <v>7227</v>
      </c>
      <c r="J522" s="728">
        <v>1044.9000000000001</v>
      </c>
      <c r="K522" s="728">
        <v>339.59</v>
      </c>
      <c r="L522" s="728">
        <v>705.31</v>
      </c>
    </row>
    <row r="523" spans="1:12" s="335" customFormat="1" ht="12" x14ac:dyDescent="0.2">
      <c r="A523" s="335" t="s">
        <v>1382</v>
      </c>
      <c r="B523" s="335" t="s">
        <v>1383</v>
      </c>
      <c r="C523" s="733">
        <v>43282</v>
      </c>
      <c r="D523" s="734">
        <v>43285</v>
      </c>
      <c r="E523" s="738">
        <v>43405</v>
      </c>
      <c r="F523" s="663">
        <v>1320</v>
      </c>
      <c r="G523" s="663">
        <v>248</v>
      </c>
      <c r="H523" s="663"/>
      <c r="I523" s="663">
        <v>1072</v>
      </c>
      <c r="J523" s="728">
        <v>155.07</v>
      </c>
      <c r="K523" s="728">
        <v>50.4</v>
      </c>
      <c r="L523" s="728">
        <v>104.67</v>
      </c>
    </row>
    <row r="524" spans="1:12" s="335" customFormat="1" ht="12" x14ac:dyDescent="0.2">
      <c r="A524" s="335" t="s">
        <v>1384</v>
      </c>
      <c r="B524" s="335" t="s">
        <v>1385</v>
      </c>
      <c r="C524" s="733">
        <v>43282</v>
      </c>
      <c r="D524" s="734">
        <v>43285</v>
      </c>
      <c r="E524" s="738">
        <v>43406</v>
      </c>
      <c r="F524" s="663">
        <v>1914</v>
      </c>
      <c r="G524" s="663">
        <v>359</v>
      </c>
      <c r="H524" s="663"/>
      <c r="I524" s="663">
        <v>1555</v>
      </c>
      <c r="J524" s="728">
        <v>224.83</v>
      </c>
      <c r="K524" s="728">
        <v>73.069999999999993</v>
      </c>
      <c r="L524" s="728">
        <v>151.76</v>
      </c>
    </row>
    <row r="525" spans="1:12" s="335" customFormat="1" ht="12" x14ac:dyDescent="0.2">
      <c r="A525" s="335" t="s">
        <v>1386</v>
      </c>
      <c r="B525" s="335" t="s">
        <v>1387</v>
      </c>
      <c r="C525" s="733">
        <v>43282</v>
      </c>
      <c r="D525" s="734">
        <v>43286</v>
      </c>
      <c r="E525" s="738">
        <v>43406</v>
      </c>
      <c r="F525" s="663">
        <v>1445</v>
      </c>
      <c r="G525" s="663">
        <v>271</v>
      </c>
      <c r="H525" s="663"/>
      <c r="I525" s="663">
        <v>1174</v>
      </c>
      <c r="J525" s="728">
        <v>169.75</v>
      </c>
      <c r="K525" s="728">
        <v>55.17</v>
      </c>
      <c r="L525" s="728">
        <v>114.58</v>
      </c>
    </row>
    <row r="526" spans="1:12" s="335" customFormat="1" ht="12" x14ac:dyDescent="0.2">
      <c r="A526" s="335" t="s">
        <v>1388</v>
      </c>
      <c r="B526" s="335" t="s">
        <v>1389</v>
      </c>
      <c r="C526" s="733">
        <v>43282</v>
      </c>
      <c r="D526" s="734">
        <v>43286</v>
      </c>
      <c r="E526" s="738">
        <v>43376</v>
      </c>
      <c r="F526" s="663">
        <v>3549</v>
      </c>
      <c r="G526" s="663">
        <v>665</v>
      </c>
      <c r="H526" s="663"/>
      <c r="I526" s="663">
        <v>2884</v>
      </c>
      <c r="J526" s="728">
        <v>416.9</v>
      </c>
      <c r="K526" s="728">
        <v>135.49</v>
      </c>
      <c r="L526" s="728">
        <v>281.41000000000003</v>
      </c>
    </row>
    <row r="527" spans="1:12" s="335" customFormat="1" ht="12" x14ac:dyDescent="0.2">
      <c r="A527" s="335" t="s">
        <v>1390</v>
      </c>
      <c r="B527" s="335" t="s">
        <v>1391</v>
      </c>
      <c r="C527" s="733">
        <v>43282</v>
      </c>
      <c r="D527" s="734">
        <v>43286</v>
      </c>
      <c r="E527" s="738">
        <v>43392</v>
      </c>
      <c r="F527" s="663">
        <v>5332</v>
      </c>
      <c r="G527" s="663">
        <v>1000</v>
      </c>
      <c r="H527" s="663"/>
      <c r="I527" s="663">
        <v>4332</v>
      </c>
      <c r="J527" s="728">
        <v>626.36</v>
      </c>
      <c r="K527" s="728">
        <v>203.57</v>
      </c>
      <c r="L527" s="728">
        <v>422.79</v>
      </c>
    </row>
    <row r="528" spans="1:12" s="335" customFormat="1" ht="12" x14ac:dyDescent="0.2">
      <c r="A528" s="335" t="s">
        <v>1392</v>
      </c>
      <c r="B528" s="335" t="s">
        <v>1393</v>
      </c>
      <c r="C528" s="733">
        <v>43282</v>
      </c>
      <c r="D528" s="734">
        <v>43285</v>
      </c>
      <c r="E528" s="738">
        <v>43392</v>
      </c>
      <c r="F528" s="663">
        <v>4718</v>
      </c>
      <c r="G528" s="663">
        <v>472</v>
      </c>
      <c r="H528" s="663"/>
      <c r="I528" s="663">
        <v>4246</v>
      </c>
      <c r="J528" s="728">
        <v>208.02</v>
      </c>
      <c r="K528" s="728">
        <v>67.61</v>
      </c>
      <c r="L528" s="728">
        <v>140.41</v>
      </c>
    </row>
    <row r="529" spans="1:12" s="335" customFormat="1" ht="12" x14ac:dyDescent="0.2">
      <c r="A529" s="335" t="s">
        <v>1394</v>
      </c>
      <c r="B529" s="335" t="s">
        <v>1395</v>
      </c>
      <c r="C529" s="733">
        <v>43282</v>
      </c>
      <c r="D529" s="734">
        <v>43287</v>
      </c>
      <c r="E529" s="738">
        <v>43384</v>
      </c>
      <c r="F529" s="663">
        <v>5163</v>
      </c>
      <c r="G529" s="663">
        <v>774</v>
      </c>
      <c r="H529" s="663"/>
      <c r="I529" s="663">
        <v>4389</v>
      </c>
      <c r="J529" s="728">
        <v>440.98</v>
      </c>
      <c r="K529" s="728">
        <v>143.32</v>
      </c>
      <c r="L529" s="728">
        <v>297.66000000000003</v>
      </c>
    </row>
    <row r="530" spans="1:12" s="335" customFormat="1" ht="12" x14ac:dyDescent="0.2">
      <c r="A530" s="335" t="s">
        <v>1396</v>
      </c>
      <c r="B530" s="335" t="s">
        <v>1397</v>
      </c>
      <c r="C530" s="733">
        <v>43282</v>
      </c>
      <c r="D530" s="734">
        <v>43287</v>
      </c>
      <c r="E530" s="738">
        <v>43391</v>
      </c>
      <c r="F530" s="663">
        <v>5476</v>
      </c>
      <c r="G530" s="663">
        <v>821</v>
      </c>
      <c r="H530" s="663"/>
      <c r="I530" s="663">
        <v>4655</v>
      </c>
      <c r="J530" s="728">
        <v>467.71</v>
      </c>
      <c r="K530" s="728">
        <v>152.01</v>
      </c>
      <c r="L530" s="728">
        <v>315.7</v>
      </c>
    </row>
    <row r="531" spans="1:12" s="335" customFormat="1" ht="12" x14ac:dyDescent="0.2">
      <c r="A531" s="335" t="s">
        <v>1398</v>
      </c>
      <c r="B531" s="335" t="s">
        <v>1399</v>
      </c>
      <c r="C531" s="733">
        <v>43282</v>
      </c>
      <c r="D531" s="734">
        <v>43287</v>
      </c>
      <c r="E531" s="738">
        <v>43391</v>
      </c>
      <c r="F531" s="663">
        <v>2101</v>
      </c>
      <c r="G531" s="663">
        <v>210</v>
      </c>
      <c r="H531" s="663"/>
      <c r="I531" s="663">
        <v>1891</v>
      </c>
      <c r="J531" s="728">
        <v>92.64</v>
      </c>
      <c r="K531" s="728">
        <v>30.11</v>
      </c>
      <c r="L531" s="728">
        <v>62.53</v>
      </c>
    </row>
    <row r="532" spans="1:12" s="335" customFormat="1" ht="12" x14ac:dyDescent="0.2">
      <c r="A532" s="335" t="s">
        <v>1400</v>
      </c>
      <c r="B532" s="335" t="s">
        <v>1401</v>
      </c>
      <c r="C532" s="733">
        <v>43282</v>
      </c>
      <c r="D532" s="734">
        <v>43287</v>
      </c>
      <c r="E532" s="738">
        <v>43377</v>
      </c>
      <c r="F532" s="663">
        <v>6838</v>
      </c>
      <c r="G532" s="663">
        <v>855</v>
      </c>
      <c r="H532" s="663"/>
      <c r="I532" s="663">
        <v>5983</v>
      </c>
      <c r="J532" s="728">
        <v>446.86</v>
      </c>
      <c r="K532" s="728">
        <v>145.22999999999999</v>
      </c>
      <c r="L532" s="728">
        <v>301.63</v>
      </c>
    </row>
    <row r="533" spans="1:12" s="335" customFormat="1" ht="12" x14ac:dyDescent="0.2">
      <c r="A533" s="335" t="s">
        <v>1402</v>
      </c>
      <c r="B533" s="335" t="s">
        <v>1403</v>
      </c>
      <c r="C533" s="733">
        <v>43282</v>
      </c>
      <c r="D533" s="734">
        <v>43287</v>
      </c>
      <c r="E533" s="738">
        <v>43377</v>
      </c>
      <c r="F533" s="663">
        <v>3095</v>
      </c>
      <c r="G533" s="663">
        <v>387</v>
      </c>
      <c r="H533" s="663"/>
      <c r="I533" s="663">
        <v>2708</v>
      </c>
      <c r="J533" s="728">
        <v>200.4</v>
      </c>
      <c r="K533" s="728">
        <v>65.13</v>
      </c>
      <c r="L533" s="728">
        <v>135.27000000000001</v>
      </c>
    </row>
    <row r="534" spans="1:12" s="335" customFormat="1" ht="12" x14ac:dyDescent="0.2">
      <c r="A534" s="335" t="s">
        <v>1404</v>
      </c>
      <c r="B534" s="335" t="s">
        <v>1405</v>
      </c>
      <c r="C534" s="733">
        <v>43282</v>
      </c>
      <c r="D534" s="734">
        <v>43287</v>
      </c>
      <c r="E534" s="738">
        <v>43377</v>
      </c>
      <c r="F534" s="663">
        <v>2699</v>
      </c>
      <c r="G534" s="663">
        <v>337</v>
      </c>
      <c r="H534" s="663"/>
      <c r="I534" s="663">
        <v>2362</v>
      </c>
      <c r="J534" s="728">
        <v>174.77</v>
      </c>
      <c r="K534" s="728">
        <v>56.8</v>
      </c>
      <c r="L534" s="728">
        <v>117.97</v>
      </c>
    </row>
    <row r="535" spans="1:12" s="335" customFormat="1" ht="12" x14ac:dyDescent="0.2">
      <c r="A535" s="335" t="s">
        <v>1406</v>
      </c>
      <c r="B535" s="335" t="s">
        <v>1407</v>
      </c>
      <c r="C535" s="733">
        <v>43282</v>
      </c>
      <c r="D535" s="734">
        <v>43287</v>
      </c>
      <c r="E535" s="738">
        <v>43377</v>
      </c>
      <c r="F535" s="663">
        <v>7383</v>
      </c>
      <c r="G535" s="663">
        <v>1384</v>
      </c>
      <c r="H535" s="663"/>
      <c r="I535" s="663">
        <v>5999</v>
      </c>
      <c r="J535" s="728">
        <v>867.29</v>
      </c>
      <c r="K535" s="728">
        <v>281.87</v>
      </c>
      <c r="L535" s="728">
        <v>585.41999999999996</v>
      </c>
    </row>
    <row r="536" spans="1:12" s="335" customFormat="1" ht="12" x14ac:dyDescent="0.2">
      <c r="A536" s="335" t="s">
        <v>1408</v>
      </c>
      <c r="B536" s="335" t="s">
        <v>1409</v>
      </c>
      <c r="C536" s="733">
        <v>43282</v>
      </c>
      <c r="D536" s="734">
        <v>43290</v>
      </c>
      <c r="E536" s="738">
        <v>43380</v>
      </c>
      <c r="F536" s="663">
        <v>6598</v>
      </c>
      <c r="G536" s="663">
        <v>990</v>
      </c>
      <c r="H536" s="663"/>
      <c r="I536" s="663">
        <v>5608</v>
      </c>
      <c r="J536" s="728">
        <v>568.74</v>
      </c>
      <c r="K536" s="728">
        <v>184.84</v>
      </c>
      <c r="L536" s="728">
        <v>383.9</v>
      </c>
    </row>
    <row r="537" spans="1:12" s="335" customFormat="1" ht="12" x14ac:dyDescent="0.2">
      <c r="A537" s="335" t="s">
        <v>1410</v>
      </c>
      <c r="B537" s="335" t="s">
        <v>1411</v>
      </c>
      <c r="C537" s="733">
        <v>43282</v>
      </c>
      <c r="D537" s="734">
        <v>43290</v>
      </c>
      <c r="E537" s="738">
        <v>43380</v>
      </c>
      <c r="F537" s="663">
        <v>1920</v>
      </c>
      <c r="G537" s="663">
        <v>240</v>
      </c>
      <c r="H537" s="663"/>
      <c r="I537" s="663">
        <v>1680</v>
      </c>
      <c r="J537" s="728">
        <v>124.31</v>
      </c>
      <c r="K537" s="728">
        <v>40.4</v>
      </c>
      <c r="L537" s="728">
        <v>83.91</v>
      </c>
    </row>
    <row r="538" spans="1:12" s="335" customFormat="1" ht="12" x14ac:dyDescent="0.2">
      <c r="A538" s="335" t="s">
        <v>1412</v>
      </c>
      <c r="B538" s="335" t="s">
        <v>1413</v>
      </c>
      <c r="C538" s="733">
        <v>43282</v>
      </c>
      <c r="D538" s="734">
        <v>43290</v>
      </c>
      <c r="E538" s="738">
        <v>43380</v>
      </c>
      <c r="F538" s="663">
        <v>2479</v>
      </c>
      <c r="G538" s="663">
        <v>310</v>
      </c>
      <c r="H538" s="663"/>
      <c r="I538" s="663">
        <v>2169</v>
      </c>
      <c r="J538" s="728">
        <v>160.52000000000001</v>
      </c>
      <c r="K538" s="728">
        <v>52.17</v>
      </c>
      <c r="L538" s="728">
        <v>108.35</v>
      </c>
    </row>
    <row r="539" spans="1:12" s="335" customFormat="1" ht="12" x14ac:dyDescent="0.2">
      <c r="A539" s="335" t="s">
        <v>1414</v>
      </c>
      <c r="B539" s="335" t="s">
        <v>1415</v>
      </c>
      <c r="C539" s="733">
        <v>43282</v>
      </c>
      <c r="D539" s="734">
        <v>43290</v>
      </c>
      <c r="E539" s="738">
        <v>43383</v>
      </c>
      <c r="F539" s="663">
        <v>2234</v>
      </c>
      <c r="G539" s="663">
        <v>335</v>
      </c>
      <c r="H539" s="663"/>
      <c r="I539" s="663">
        <v>1899</v>
      </c>
      <c r="J539" s="728">
        <v>192.58</v>
      </c>
      <c r="K539" s="728">
        <v>62.59</v>
      </c>
      <c r="L539" s="728">
        <v>129.99</v>
      </c>
    </row>
    <row r="540" spans="1:12" s="335" customFormat="1" ht="12" x14ac:dyDescent="0.2">
      <c r="A540" s="335" t="s">
        <v>1416</v>
      </c>
      <c r="B540" s="335" t="s">
        <v>1417</v>
      </c>
      <c r="C540" s="733">
        <v>43282</v>
      </c>
      <c r="D540" s="734">
        <v>43290</v>
      </c>
      <c r="E540" s="738">
        <v>43380</v>
      </c>
      <c r="F540" s="663">
        <v>2080</v>
      </c>
      <c r="G540" s="663">
        <v>260</v>
      </c>
      <c r="H540" s="663"/>
      <c r="I540" s="663">
        <v>1820</v>
      </c>
      <c r="J540" s="728">
        <v>134.68</v>
      </c>
      <c r="K540" s="728">
        <v>43.77</v>
      </c>
      <c r="L540" s="728">
        <v>90.91</v>
      </c>
    </row>
    <row r="541" spans="1:12" s="335" customFormat="1" ht="12" x14ac:dyDescent="0.2">
      <c r="A541" s="335" t="s">
        <v>1418</v>
      </c>
      <c r="B541" s="335" t="s">
        <v>1419</v>
      </c>
      <c r="C541" s="733">
        <v>43282</v>
      </c>
      <c r="D541" s="734">
        <v>43287</v>
      </c>
      <c r="E541" s="738">
        <v>43384</v>
      </c>
      <c r="F541" s="663">
        <v>5532</v>
      </c>
      <c r="G541" s="663">
        <v>830</v>
      </c>
      <c r="H541" s="663"/>
      <c r="I541" s="663">
        <v>4702</v>
      </c>
      <c r="J541" s="728">
        <v>472.49</v>
      </c>
      <c r="K541" s="728">
        <v>153.56</v>
      </c>
      <c r="L541" s="728">
        <v>318.93</v>
      </c>
    </row>
    <row r="542" spans="1:12" s="335" customFormat="1" ht="12" x14ac:dyDescent="0.2">
      <c r="A542" s="335" t="s">
        <v>1420</v>
      </c>
      <c r="B542" s="335" t="s">
        <v>1421</v>
      </c>
      <c r="C542" s="733">
        <v>43282</v>
      </c>
      <c r="D542" s="734">
        <v>43287</v>
      </c>
      <c r="E542" s="738">
        <v>43384</v>
      </c>
      <c r="F542" s="663">
        <v>1404</v>
      </c>
      <c r="G542" s="663">
        <v>263</v>
      </c>
      <c r="H542" s="663"/>
      <c r="I542" s="663">
        <v>1141</v>
      </c>
      <c r="J542" s="728">
        <v>164.93</v>
      </c>
      <c r="K542" s="728">
        <v>53.6</v>
      </c>
      <c r="L542" s="728">
        <v>111.33</v>
      </c>
    </row>
    <row r="543" spans="1:12" s="335" customFormat="1" ht="12" x14ac:dyDescent="0.2">
      <c r="A543" s="335" t="s">
        <v>1422</v>
      </c>
      <c r="B543" s="335" t="s">
        <v>1423</v>
      </c>
      <c r="C543" s="733">
        <v>43282</v>
      </c>
      <c r="D543" s="734">
        <v>43291</v>
      </c>
      <c r="E543" s="738">
        <v>43384</v>
      </c>
      <c r="F543" s="663">
        <v>4970</v>
      </c>
      <c r="G543" s="663">
        <v>745</v>
      </c>
      <c r="H543" s="663"/>
      <c r="I543" s="663">
        <v>4225</v>
      </c>
      <c r="J543" s="728">
        <v>424.49</v>
      </c>
      <c r="K543" s="728">
        <v>137.96</v>
      </c>
      <c r="L543" s="728">
        <v>286.52999999999997</v>
      </c>
    </row>
    <row r="544" spans="1:12" s="335" customFormat="1" ht="12" x14ac:dyDescent="0.2">
      <c r="A544" s="335" t="s">
        <v>1424</v>
      </c>
      <c r="B544" s="335" t="s">
        <v>1425</v>
      </c>
      <c r="C544" s="733">
        <v>43282</v>
      </c>
      <c r="D544" s="734">
        <v>43291</v>
      </c>
      <c r="E544" s="738">
        <v>43381</v>
      </c>
      <c r="F544" s="663">
        <v>3727</v>
      </c>
      <c r="G544" s="663">
        <v>699</v>
      </c>
      <c r="H544" s="663"/>
      <c r="I544" s="663">
        <v>3028</v>
      </c>
      <c r="J544" s="728">
        <v>437.81</v>
      </c>
      <c r="K544" s="728">
        <v>142.29</v>
      </c>
      <c r="L544" s="728">
        <v>295.52</v>
      </c>
    </row>
    <row r="545" spans="1:12" s="335" customFormat="1" ht="12" x14ac:dyDescent="0.2">
      <c r="A545" s="335" t="s">
        <v>1426</v>
      </c>
      <c r="B545" s="335" t="s">
        <v>1427</v>
      </c>
      <c r="C545" s="733">
        <v>43282</v>
      </c>
      <c r="D545" s="734">
        <v>43291</v>
      </c>
      <c r="E545" s="738">
        <v>43387</v>
      </c>
      <c r="F545" s="663">
        <v>3454</v>
      </c>
      <c r="G545" s="663">
        <v>518</v>
      </c>
      <c r="H545" s="663"/>
      <c r="I545" s="663">
        <v>2936</v>
      </c>
      <c r="J545" s="728">
        <v>297.73</v>
      </c>
      <c r="K545" s="728">
        <v>96.76</v>
      </c>
      <c r="L545" s="728">
        <v>200.97</v>
      </c>
    </row>
    <row r="546" spans="1:12" s="335" customFormat="1" ht="12" x14ac:dyDescent="0.2">
      <c r="A546" s="335" t="s">
        <v>1428</v>
      </c>
      <c r="B546" s="335" t="s">
        <v>1429</v>
      </c>
      <c r="C546" s="733">
        <v>43282</v>
      </c>
      <c r="D546" s="734">
        <v>43292</v>
      </c>
      <c r="E546" s="738">
        <v>43387</v>
      </c>
      <c r="F546" s="663">
        <v>2905</v>
      </c>
      <c r="G546" s="663">
        <v>436</v>
      </c>
      <c r="H546" s="663"/>
      <c r="I546" s="663">
        <v>2469</v>
      </c>
      <c r="J546" s="728">
        <v>250.41</v>
      </c>
      <c r="K546" s="728">
        <v>81.38</v>
      </c>
      <c r="L546" s="728">
        <v>169.03</v>
      </c>
    </row>
    <row r="547" spans="1:12" s="335" customFormat="1" ht="12" x14ac:dyDescent="0.2">
      <c r="A547" s="335" t="s">
        <v>1430</v>
      </c>
      <c r="B547" s="335" t="s">
        <v>1431</v>
      </c>
      <c r="C547" s="733">
        <v>43282</v>
      </c>
      <c r="D547" s="734">
        <v>43292</v>
      </c>
      <c r="E547" s="738">
        <v>43394</v>
      </c>
      <c r="F547" s="663">
        <v>1714</v>
      </c>
      <c r="G547" s="663">
        <v>257</v>
      </c>
      <c r="H547" s="663"/>
      <c r="I547" s="663">
        <v>1457</v>
      </c>
      <c r="J547" s="728">
        <v>147.75</v>
      </c>
      <c r="K547" s="728">
        <v>48.02</v>
      </c>
      <c r="L547" s="728">
        <v>99.73</v>
      </c>
    </row>
    <row r="548" spans="1:12" s="335" customFormat="1" ht="12" x14ac:dyDescent="0.2">
      <c r="A548" s="335" t="s">
        <v>1432</v>
      </c>
      <c r="B548" s="335" t="s">
        <v>1433</v>
      </c>
      <c r="C548" s="733">
        <v>43282</v>
      </c>
      <c r="D548" s="734">
        <v>43292</v>
      </c>
      <c r="E548" s="738">
        <v>43412</v>
      </c>
      <c r="F548" s="663">
        <v>2020</v>
      </c>
      <c r="G548" s="663">
        <v>303</v>
      </c>
      <c r="H548" s="663"/>
      <c r="I548" s="663">
        <v>1717</v>
      </c>
      <c r="J548" s="728">
        <v>174.13</v>
      </c>
      <c r="K548" s="728">
        <v>56.59</v>
      </c>
      <c r="L548" s="728">
        <v>117.54</v>
      </c>
    </row>
    <row r="549" spans="1:12" s="335" customFormat="1" ht="12" x14ac:dyDescent="0.2">
      <c r="A549" s="335" t="s">
        <v>1434</v>
      </c>
      <c r="B549" s="335" t="s">
        <v>1435</v>
      </c>
      <c r="C549" s="733">
        <v>43282</v>
      </c>
      <c r="D549" s="734">
        <v>43292</v>
      </c>
      <c r="E549" s="738">
        <v>43384</v>
      </c>
      <c r="F549" s="663">
        <v>4954</v>
      </c>
      <c r="G549" s="663">
        <v>495</v>
      </c>
      <c r="H549" s="663"/>
      <c r="I549" s="663">
        <v>4459</v>
      </c>
      <c r="J549" s="728">
        <v>218.42</v>
      </c>
      <c r="K549" s="728">
        <v>70.989999999999995</v>
      </c>
      <c r="L549" s="728">
        <v>147.43</v>
      </c>
    </row>
    <row r="550" spans="1:12" s="335" customFormat="1" ht="12" x14ac:dyDescent="0.2">
      <c r="A550" s="335" t="s">
        <v>1436</v>
      </c>
      <c r="B550" s="335" t="s">
        <v>1437</v>
      </c>
      <c r="C550" s="733">
        <v>43282</v>
      </c>
      <c r="D550" s="734">
        <v>43292</v>
      </c>
      <c r="E550" s="738">
        <v>43394</v>
      </c>
      <c r="F550" s="663">
        <v>2905</v>
      </c>
      <c r="G550" s="663">
        <v>436</v>
      </c>
      <c r="H550" s="663"/>
      <c r="I550" s="663">
        <v>2469</v>
      </c>
      <c r="J550" s="728">
        <v>250.41</v>
      </c>
      <c r="K550" s="728">
        <v>81.38</v>
      </c>
      <c r="L550" s="728">
        <v>169.03</v>
      </c>
    </row>
    <row r="551" spans="1:12" s="335" customFormat="1" ht="12" x14ac:dyDescent="0.2">
      <c r="A551" s="335" t="s">
        <v>1438</v>
      </c>
      <c r="B551" s="335" t="s">
        <v>1439</v>
      </c>
      <c r="C551" s="733">
        <v>43282</v>
      </c>
      <c r="D551" s="734">
        <v>43293</v>
      </c>
      <c r="E551" s="738">
        <v>43394</v>
      </c>
      <c r="F551" s="663">
        <v>3829</v>
      </c>
      <c r="G551" s="663">
        <v>574</v>
      </c>
      <c r="H551" s="663"/>
      <c r="I551" s="663">
        <v>3255</v>
      </c>
      <c r="J551" s="728">
        <v>327.04000000000002</v>
      </c>
      <c r="K551" s="728">
        <v>106.29</v>
      </c>
      <c r="L551" s="728">
        <v>220.75</v>
      </c>
    </row>
    <row r="552" spans="1:12" s="335" customFormat="1" ht="12" x14ac:dyDescent="0.2">
      <c r="A552" s="335" t="s">
        <v>1440</v>
      </c>
      <c r="B552" s="335" t="s">
        <v>1441</v>
      </c>
      <c r="C552" s="733">
        <v>43282</v>
      </c>
      <c r="D552" s="734">
        <v>43293</v>
      </c>
      <c r="E552" s="738">
        <v>43402</v>
      </c>
      <c r="F552" s="663">
        <v>1968</v>
      </c>
      <c r="G552" s="663">
        <v>197</v>
      </c>
      <c r="H552" s="663"/>
      <c r="I552" s="663">
        <v>1771</v>
      </c>
      <c r="J552" s="728">
        <v>86.77</v>
      </c>
      <c r="K552" s="728">
        <v>28.2</v>
      </c>
      <c r="L552" s="728">
        <v>58.57</v>
      </c>
    </row>
    <row r="553" spans="1:12" s="335" customFormat="1" ht="12" x14ac:dyDescent="0.2">
      <c r="A553" s="335" t="s">
        <v>1442</v>
      </c>
      <c r="B553" s="335" t="s">
        <v>1443</v>
      </c>
      <c r="C553" s="733">
        <v>43282</v>
      </c>
      <c r="D553" s="734">
        <v>43293</v>
      </c>
      <c r="E553" s="738">
        <v>43390</v>
      </c>
      <c r="F553" s="663">
        <v>4028</v>
      </c>
      <c r="G553" s="663">
        <v>504</v>
      </c>
      <c r="H553" s="663"/>
      <c r="I553" s="663">
        <v>3524</v>
      </c>
      <c r="J553" s="728">
        <v>263.23</v>
      </c>
      <c r="K553" s="728">
        <v>85.55</v>
      </c>
      <c r="L553" s="728">
        <v>177.68</v>
      </c>
    </row>
    <row r="554" spans="1:12" s="335" customFormat="1" ht="12" x14ac:dyDescent="0.2">
      <c r="A554" s="335" t="s">
        <v>1444</v>
      </c>
      <c r="B554" s="335" t="s">
        <v>1445</v>
      </c>
      <c r="C554" s="733">
        <v>43282</v>
      </c>
      <c r="D554" s="734">
        <v>43293</v>
      </c>
      <c r="E554" s="738">
        <v>43390</v>
      </c>
      <c r="F554" s="663">
        <v>2234</v>
      </c>
      <c r="G554" s="663">
        <v>335</v>
      </c>
      <c r="H554" s="663"/>
      <c r="I554" s="663">
        <v>1899</v>
      </c>
      <c r="J554" s="728">
        <v>192.58</v>
      </c>
      <c r="K554" s="728">
        <v>62.59</v>
      </c>
      <c r="L554" s="728">
        <v>129.99</v>
      </c>
    </row>
    <row r="555" spans="1:12" s="335" customFormat="1" ht="12" x14ac:dyDescent="0.2">
      <c r="A555" s="335" t="s">
        <v>1446</v>
      </c>
      <c r="B555" s="335" t="s">
        <v>1447</v>
      </c>
      <c r="C555" s="733">
        <v>43282</v>
      </c>
      <c r="D555" s="734">
        <v>43293</v>
      </c>
      <c r="E555" s="738">
        <v>43415</v>
      </c>
      <c r="F555" s="663">
        <v>3068</v>
      </c>
      <c r="G555" s="663">
        <v>460</v>
      </c>
      <c r="H555" s="663"/>
      <c r="I555" s="663">
        <v>2608</v>
      </c>
      <c r="J555" s="728">
        <v>288.27</v>
      </c>
      <c r="K555" s="728">
        <v>93.69</v>
      </c>
      <c r="L555" s="728">
        <v>194.58</v>
      </c>
    </row>
    <row r="556" spans="1:12" s="335" customFormat="1" ht="12" x14ac:dyDescent="0.2">
      <c r="A556" s="335" t="s">
        <v>1448</v>
      </c>
      <c r="B556" s="335" t="s">
        <v>1449</v>
      </c>
      <c r="C556" s="733">
        <v>43282</v>
      </c>
      <c r="D556" s="734">
        <v>43293</v>
      </c>
      <c r="E556" s="738">
        <v>43415</v>
      </c>
      <c r="F556" s="663">
        <v>2633</v>
      </c>
      <c r="G556" s="663">
        <v>395</v>
      </c>
      <c r="H556" s="663"/>
      <c r="I556" s="663">
        <v>2238</v>
      </c>
      <c r="J556" s="728">
        <v>247.41</v>
      </c>
      <c r="K556" s="728">
        <v>80.41</v>
      </c>
      <c r="L556" s="728">
        <v>167</v>
      </c>
    </row>
    <row r="557" spans="1:12" s="335" customFormat="1" ht="12" x14ac:dyDescent="0.2">
      <c r="A557" s="335" t="s">
        <v>1450</v>
      </c>
      <c r="B557" s="335" t="s">
        <v>1451</v>
      </c>
      <c r="C557" s="733">
        <v>43282</v>
      </c>
      <c r="D557" s="734">
        <v>43293</v>
      </c>
      <c r="E557" s="738">
        <v>43417</v>
      </c>
      <c r="F557" s="663">
        <v>3868</v>
      </c>
      <c r="G557" s="663">
        <v>580</v>
      </c>
      <c r="H557" s="663"/>
      <c r="I557" s="663">
        <v>3288</v>
      </c>
      <c r="J557" s="728">
        <v>363.44</v>
      </c>
      <c r="K557" s="728">
        <v>118.12</v>
      </c>
      <c r="L557" s="728">
        <v>245.32</v>
      </c>
    </row>
    <row r="558" spans="1:12" s="335" customFormat="1" ht="12" x14ac:dyDescent="0.2">
      <c r="A558" s="335" t="s">
        <v>1452</v>
      </c>
      <c r="B558" s="335" t="s">
        <v>1453</v>
      </c>
      <c r="C558" s="733">
        <v>43282</v>
      </c>
      <c r="D558" s="734">
        <v>43294</v>
      </c>
      <c r="E558" s="738">
        <v>43418</v>
      </c>
      <c r="F558" s="663">
        <v>2234</v>
      </c>
      <c r="G558" s="663">
        <v>335</v>
      </c>
      <c r="H558" s="663"/>
      <c r="I558" s="663">
        <v>1899</v>
      </c>
      <c r="J558" s="728">
        <v>192.58</v>
      </c>
      <c r="K558" s="728">
        <v>62.59</v>
      </c>
      <c r="L558" s="728">
        <v>129.99</v>
      </c>
    </row>
    <row r="559" spans="1:12" s="335" customFormat="1" ht="12" x14ac:dyDescent="0.2">
      <c r="A559" s="335" t="s">
        <v>1454</v>
      </c>
      <c r="B559" s="335" t="s">
        <v>1455</v>
      </c>
      <c r="C559" s="733">
        <v>43282</v>
      </c>
      <c r="D559" s="734">
        <v>43286</v>
      </c>
      <c r="E559" s="738">
        <v>43418</v>
      </c>
      <c r="F559" s="663">
        <v>6261</v>
      </c>
      <c r="G559" s="663">
        <v>939</v>
      </c>
      <c r="H559" s="663"/>
      <c r="I559" s="663">
        <v>5322</v>
      </c>
      <c r="J559" s="728">
        <v>534.76</v>
      </c>
      <c r="K559" s="728">
        <v>173.8</v>
      </c>
      <c r="L559" s="728">
        <v>360.96</v>
      </c>
    </row>
    <row r="560" spans="1:12" s="335" customFormat="1" ht="12" x14ac:dyDescent="0.2">
      <c r="A560" s="335" t="s">
        <v>1456</v>
      </c>
      <c r="B560" s="335" t="s">
        <v>1457</v>
      </c>
      <c r="C560" s="733">
        <v>43282</v>
      </c>
      <c r="D560" s="734">
        <v>43294</v>
      </c>
      <c r="E560" s="738">
        <v>43399</v>
      </c>
      <c r="F560" s="663">
        <v>9923</v>
      </c>
      <c r="G560" s="663">
        <v>1488</v>
      </c>
      <c r="H560" s="663"/>
      <c r="I560" s="663">
        <v>8435</v>
      </c>
      <c r="J560" s="728">
        <v>847.53</v>
      </c>
      <c r="K560" s="728">
        <v>275.45</v>
      </c>
      <c r="L560" s="728">
        <v>572.08000000000004</v>
      </c>
    </row>
    <row r="561" spans="1:12" s="335" customFormat="1" ht="12" x14ac:dyDescent="0.2">
      <c r="A561" s="335" t="s">
        <v>1458</v>
      </c>
      <c r="B561" s="335" t="s">
        <v>1459</v>
      </c>
      <c r="C561" s="733">
        <v>43282</v>
      </c>
      <c r="D561" s="734">
        <v>43294</v>
      </c>
      <c r="E561" s="738">
        <v>43434</v>
      </c>
      <c r="F561" s="663">
        <v>2106</v>
      </c>
      <c r="G561" s="663">
        <v>316</v>
      </c>
      <c r="H561" s="663"/>
      <c r="I561" s="663">
        <v>1790</v>
      </c>
      <c r="J561" s="728">
        <v>197.88</v>
      </c>
      <c r="K561" s="728">
        <v>64.31</v>
      </c>
      <c r="L561" s="728">
        <v>133.57</v>
      </c>
    </row>
    <row r="562" spans="1:12" s="335" customFormat="1" ht="12" x14ac:dyDescent="0.2">
      <c r="A562" s="335" t="s">
        <v>1460</v>
      </c>
      <c r="B562" s="335" t="s">
        <v>1461</v>
      </c>
      <c r="C562" s="733">
        <v>43282</v>
      </c>
      <c r="D562" s="734">
        <v>43294</v>
      </c>
      <c r="E562" s="738">
        <v>43390</v>
      </c>
      <c r="F562" s="663">
        <v>9873</v>
      </c>
      <c r="G562" s="663">
        <v>1481</v>
      </c>
      <c r="H562" s="663"/>
      <c r="I562" s="663">
        <v>8392</v>
      </c>
      <c r="J562" s="728">
        <v>843.26</v>
      </c>
      <c r="K562" s="728">
        <v>274.06</v>
      </c>
      <c r="L562" s="728">
        <v>569.20000000000005</v>
      </c>
    </row>
    <row r="563" spans="1:12" s="335" customFormat="1" ht="12" x14ac:dyDescent="0.2">
      <c r="A563" s="335" t="s">
        <v>1462</v>
      </c>
      <c r="B563" s="335" t="s">
        <v>1463</v>
      </c>
      <c r="C563" s="733">
        <v>43282</v>
      </c>
      <c r="D563" s="734">
        <v>43294</v>
      </c>
      <c r="E563" s="738">
        <v>43389</v>
      </c>
      <c r="F563" s="663">
        <v>8928</v>
      </c>
      <c r="G563" s="663">
        <v>1339</v>
      </c>
      <c r="H563" s="663"/>
      <c r="I563" s="663">
        <v>7589</v>
      </c>
      <c r="J563" s="728">
        <v>762.53</v>
      </c>
      <c r="K563" s="728">
        <v>247.82</v>
      </c>
      <c r="L563" s="728">
        <v>514.71</v>
      </c>
    </row>
    <row r="564" spans="1:12" s="335" customFormat="1" ht="12" x14ac:dyDescent="0.2">
      <c r="A564" s="335" t="s">
        <v>1464</v>
      </c>
      <c r="B564" s="335" t="s">
        <v>1465</v>
      </c>
      <c r="C564" s="733">
        <v>43282</v>
      </c>
      <c r="D564" s="734">
        <v>43297</v>
      </c>
      <c r="E564" s="738">
        <v>43389</v>
      </c>
      <c r="F564" s="663">
        <v>4410</v>
      </c>
      <c r="G564" s="663">
        <v>661</v>
      </c>
      <c r="H564" s="663"/>
      <c r="I564" s="663">
        <v>3749</v>
      </c>
      <c r="J564" s="728">
        <v>376.65</v>
      </c>
      <c r="K564" s="728">
        <v>122.41</v>
      </c>
      <c r="L564" s="728">
        <v>254.24</v>
      </c>
    </row>
    <row r="565" spans="1:12" s="335" customFormat="1" ht="12" x14ac:dyDescent="0.2">
      <c r="A565" s="335" t="s">
        <v>1466</v>
      </c>
      <c r="B565" s="335" t="s">
        <v>1467</v>
      </c>
      <c r="C565" s="733">
        <v>43282</v>
      </c>
      <c r="D565" s="734">
        <v>43297</v>
      </c>
      <c r="E565" s="738">
        <v>43387</v>
      </c>
      <c r="F565" s="663">
        <v>3177</v>
      </c>
      <c r="G565" s="663">
        <v>596</v>
      </c>
      <c r="H565" s="663"/>
      <c r="I565" s="663">
        <v>2581</v>
      </c>
      <c r="J565" s="728">
        <v>373.2</v>
      </c>
      <c r="K565" s="728">
        <v>121.29</v>
      </c>
      <c r="L565" s="728">
        <v>251.91</v>
      </c>
    </row>
    <row r="566" spans="1:12" s="335" customFormat="1" ht="12" x14ac:dyDescent="0.2">
      <c r="A566" s="335" t="s">
        <v>1468</v>
      </c>
      <c r="B566" s="335" t="s">
        <v>1469</v>
      </c>
      <c r="C566" s="733">
        <v>43282</v>
      </c>
      <c r="D566" s="734">
        <v>43297</v>
      </c>
      <c r="E566" s="738">
        <v>43391</v>
      </c>
      <c r="F566" s="663">
        <v>1968</v>
      </c>
      <c r="G566" s="663">
        <v>197</v>
      </c>
      <c r="H566" s="663"/>
      <c r="I566" s="663">
        <v>1771</v>
      </c>
      <c r="J566" s="728">
        <v>86.77</v>
      </c>
      <c r="K566" s="728">
        <v>28.2</v>
      </c>
      <c r="L566" s="728">
        <v>58.57</v>
      </c>
    </row>
    <row r="567" spans="1:12" s="335" customFormat="1" ht="12" x14ac:dyDescent="0.2">
      <c r="A567" s="335" t="s">
        <v>1470</v>
      </c>
      <c r="B567" s="335" t="s">
        <v>1471</v>
      </c>
      <c r="C567" s="733">
        <v>43282</v>
      </c>
      <c r="D567" s="734">
        <v>43298</v>
      </c>
      <c r="E567" s="738">
        <v>43389</v>
      </c>
      <c r="F567" s="663">
        <v>3110</v>
      </c>
      <c r="G567" s="663">
        <v>467</v>
      </c>
      <c r="H567" s="663"/>
      <c r="I567" s="663">
        <v>2643</v>
      </c>
      <c r="J567" s="728">
        <v>292.22000000000003</v>
      </c>
      <c r="K567" s="728">
        <v>94.97</v>
      </c>
      <c r="L567" s="728">
        <v>197.25</v>
      </c>
    </row>
    <row r="568" spans="1:12" s="335" customFormat="1" ht="12" x14ac:dyDescent="0.2">
      <c r="A568" s="335" t="s">
        <v>1472</v>
      </c>
      <c r="B568" s="335" t="s">
        <v>1473</v>
      </c>
      <c r="C568" s="733">
        <v>43282</v>
      </c>
      <c r="D568" s="734">
        <v>43298</v>
      </c>
      <c r="E568" s="738">
        <v>43429</v>
      </c>
      <c r="F568" s="663">
        <v>6876</v>
      </c>
      <c r="G568" s="663">
        <v>1289</v>
      </c>
      <c r="H568" s="663"/>
      <c r="I568" s="663">
        <v>5587</v>
      </c>
      <c r="J568" s="728">
        <v>807.73</v>
      </c>
      <c r="K568" s="728">
        <v>262.51</v>
      </c>
      <c r="L568" s="728">
        <v>545.22</v>
      </c>
    </row>
    <row r="569" spans="1:12" s="335" customFormat="1" ht="12" x14ac:dyDescent="0.2">
      <c r="A569" s="335" t="s">
        <v>1474</v>
      </c>
      <c r="B569" s="335" t="s">
        <v>1475</v>
      </c>
      <c r="C569" s="733">
        <v>43282</v>
      </c>
      <c r="D569" s="734">
        <v>43297</v>
      </c>
      <c r="E569" s="738">
        <v>43394</v>
      </c>
      <c r="F569" s="663">
        <v>3178</v>
      </c>
      <c r="G569" s="663">
        <v>477</v>
      </c>
      <c r="H569" s="663"/>
      <c r="I569" s="663">
        <v>2701</v>
      </c>
      <c r="J569" s="728">
        <v>273.94</v>
      </c>
      <c r="K569" s="728">
        <v>89.03</v>
      </c>
      <c r="L569" s="728">
        <v>184.91</v>
      </c>
    </row>
    <row r="570" spans="1:12" s="335" customFormat="1" ht="12" x14ac:dyDescent="0.2">
      <c r="A570" s="335" t="s">
        <v>1476</v>
      </c>
      <c r="B570" s="335" t="s">
        <v>1477</v>
      </c>
      <c r="C570" s="733">
        <v>43282</v>
      </c>
      <c r="D570" s="734">
        <v>43297</v>
      </c>
      <c r="E570" s="738">
        <v>43391</v>
      </c>
      <c r="F570" s="663">
        <v>1920</v>
      </c>
      <c r="G570" s="663">
        <v>192</v>
      </c>
      <c r="H570" s="663"/>
      <c r="I570" s="663">
        <v>1728</v>
      </c>
      <c r="J570" s="728">
        <v>84.65</v>
      </c>
      <c r="K570" s="728">
        <v>27.51</v>
      </c>
      <c r="L570" s="728">
        <v>57.14</v>
      </c>
    </row>
    <row r="571" spans="1:12" s="335" customFormat="1" ht="12" x14ac:dyDescent="0.2">
      <c r="A571" s="335" t="s">
        <v>1478</v>
      </c>
      <c r="B571" s="335" t="s">
        <v>1479</v>
      </c>
      <c r="C571" s="733">
        <v>43282</v>
      </c>
      <c r="D571" s="734">
        <v>43298</v>
      </c>
      <c r="E571" s="738">
        <v>43391</v>
      </c>
      <c r="F571" s="663">
        <v>1920</v>
      </c>
      <c r="G571" s="663">
        <v>192</v>
      </c>
      <c r="H571" s="663"/>
      <c r="I571" s="663">
        <v>1728</v>
      </c>
      <c r="J571" s="728">
        <v>84.65</v>
      </c>
      <c r="K571" s="728">
        <v>27.51</v>
      </c>
      <c r="L571" s="728">
        <v>57.14</v>
      </c>
    </row>
    <row r="572" spans="1:12" s="335" customFormat="1" ht="12" x14ac:dyDescent="0.2">
      <c r="A572" s="335" t="s">
        <v>1480</v>
      </c>
      <c r="B572" s="335" t="s">
        <v>1481</v>
      </c>
      <c r="C572" s="733">
        <v>43282</v>
      </c>
      <c r="D572" s="734">
        <v>43298</v>
      </c>
      <c r="E572" s="738">
        <v>43390</v>
      </c>
      <c r="F572" s="663">
        <v>5398</v>
      </c>
      <c r="G572" s="663">
        <v>810</v>
      </c>
      <c r="H572" s="663"/>
      <c r="I572" s="663">
        <v>4588</v>
      </c>
      <c r="J572" s="728">
        <v>465.31</v>
      </c>
      <c r="K572" s="728">
        <v>151.22999999999999</v>
      </c>
      <c r="L572" s="728">
        <v>314.08</v>
      </c>
    </row>
    <row r="573" spans="1:12" s="335" customFormat="1" ht="12" x14ac:dyDescent="0.2">
      <c r="A573" s="335" t="s">
        <v>1482</v>
      </c>
      <c r="B573" s="335" t="s">
        <v>1483</v>
      </c>
      <c r="C573" s="733">
        <v>43282</v>
      </c>
      <c r="D573" s="734">
        <v>43298</v>
      </c>
      <c r="E573" s="738">
        <v>43429</v>
      </c>
      <c r="F573" s="663">
        <v>2454</v>
      </c>
      <c r="G573" s="663">
        <v>368</v>
      </c>
      <c r="H573" s="663"/>
      <c r="I573" s="663">
        <v>2086</v>
      </c>
      <c r="J573" s="728">
        <v>230.58</v>
      </c>
      <c r="K573" s="728">
        <v>74.94</v>
      </c>
      <c r="L573" s="728">
        <v>155.63999999999999</v>
      </c>
    </row>
    <row r="574" spans="1:12" s="335" customFormat="1" ht="12" x14ac:dyDescent="0.2">
      <c r="A574" s="335" t="s">
        <v>1484</v>
      </c>
      <c r="B574" s="335" t="s">
        <v>1485</v>
      </c>
      <c r="C574" s="733">
        <v>43282</v>
      </c>
      <c r="D574" s="734">
        <v>43298</v>
      </c>
      <c r="E574" s="738">
        <v>43389</v>
      </c>
      <c r="F574" s="663">
        <v>4720</v>
      </c>
      <c r="G574" s="663">
        <v>472</v>
      </c>
      <c r="H574" s="663"/>
      <c r="I574" s="663">
        <v>4248</v>
      </c>
      <c r="J574" s="728">
        <v>208.11</v>
      </c>
      <c r="K574" s="728">
        <v>67.64</v>
      </c>
      <c r="L574" s="728">
        <v>140.47</v>
      </c>
    </row>
    <row r="575" spans="1:12" s="335" customFormat="1" ht="12" x14ac:dyDescent="0.2">
      <c r="A575" s="335" t="s">
        <v>1486</v>
      </c>
      <c r="B575" s="335" t="s">
        <v>1487</v>
      </c>
      <c r="C575" s="733">
        <v>43282</v>
      </c>
      <c r="D575" s="734">
        <v>43298</v>
      </c>
      <c r="E575" s="738">
        <v>43389</v>
      </c>
      <c r="F575" s="663">
        <v>1920</v>
      </c>
      <c r="G575" s="663">
        <v>192</v>
      </c>
      <c r="H575" s="663"/>
      <c r="I575" s="663">
        <v>1728</v>
      </c>
      <c r="J575" s="728">
        <v>84.65</v>
      </c>
      <c r="K575" s="728">
        <v>27.51</v>
      </c>
      <c r="L575" s="728">
        <v>57.14</v>
      </c>
    </row>
    <row r="576" spans="1:12" s="335" customFormat="1" ht="12" x14ac:dyDescent="0.2">
      <c r="A576" s="335" t="s">
        <v>1488</v>
      </c>
      <c r="B576" s="335" t="s">
        <v>1489</v>
      </c>
      <c r="C576" s="733">
        <v>43282</v>
      </c>
      <c r="D576" s="734">
        <v>43298</v>
      </c>
      <c r="E576" s="738">
        <v>43422</v>
      </c>
      <c r="F576" s="663">
        <v>2454</v>
      </c>
      <c r="G576" s="663">
        <v>368</v>
      </c>
      <c r="H576" s="663"/>
      <c r="I576" s="663">
        <v>2086</v>
      </c>
      <c r="J576" s="728">
        <v>230.58</v>
      </c>
      <c r="K576" s="728">
        <v>74.94</v>
      </c>
      <c r="L576" s="728">
        <v>155.63999999999999</v>
      </c>
    </row>
    <row r="577" spans="1:12" s="335" customFormat="1" ht="12" x14ac:dyDescent="0.2">
      <c r="A577" s="335" t="s">
        <v>1490</v>
      </c>
      <c r="B577" s="335" t="s">
        <v>1491</v>
      </c>
      <c r="C577" s="733">
        <v>43282</v>
      </c>
      <c r="D577" s="734">
        <v>43298</v>
      </c>
      <c r="E577" s="738">
        <v>43388</v>
      </c>
      <c r="F577" s="663">
        <v>6037</v>
      </c>
      <c r="G577" s="663">
        <v>906</v>
      </c>
      <c r="H577" s="663"/>
      <c r="I577" s="663">
        <v>5131</v>
      </c>
      <c r="J577" s="728">
        <v>515.62</v>
      </c>
      <c r="K577" s="728">
        <v>167.58</v>
      </c>
      <c r="L577" s="728">
        <v>348.04</v>
      </c>
    </row>
    <row r="578" spans="1:12" s="335" customFormat="1" ht="12" x14ac:dyDescent="0.2">
      <c r="A578" s="335" t="s">
        <v>1492</v>
      </c>
      <c r="B578" s="335" t="s">
        <v>1493</v>
      </c>
      <c r="C578" s="733">
        <v>43282</v>
      </c>
      <c r="D578" s="734">
        <v>43298</v>
      </c>
      <c r="E578" s="738">
        <v>43398</v>
      </c>
      <c r="F578" s="663">
        <v>12194</v>
      </c>
      <c r="G578" s="663">
        <v>1829</v>
      </c>
      <c r="H578" s="663"/>
      <c r="I578" s="663">
        <v>10365</v>
      </c>
      <c r="J578" s="728">
        <v>1041.49</v>
      </c>
      <c r="K578" s="728">
        <v>338.48</v>
      </c>
      <c r="L578" s="728">
        <v>703.01</v>
      </c>
    </row>
    <row r="579" spans="1:12" s="335" customFormat="1" ht="12" x14ac:dyDescent="0.2">
      <c r="A579" s="335" t="s">
        <v>1494</v>
      </c>
      <c r="B579" s="335" t="s">
        <v>1495</v>
      </c>
      <c r="C579" s="733">
        <v>43282</v>
      </c>
      <c r="D579" s="734">
        <v>43298</v>
      </c>
      <c r="E579" s="738">
        <v>43422</v>
      </c>
      <c r="F579" s="663">
        <v>2106</v>
      </c>
      <c r="G579" s="663">
        <v>316</v>
      </c>
      <c r="H579" s="663"/>
      <c r="I579" s="663">
        <v>1790</v>
      </c>
      <c r="J579" s="728">
        <v>197.88</v>
      </c>
      <c r="K579" s="728">
        <v>64.31</v>
      </c>
      <c r="L579" s="728">
        <v>133.57</v>
      </c>
    </row>
    <row r="580" spans="1:12" s="335" customFormat="1" ht="12" x14ac:dyDescent="0.2">
      <c r="A580" s="335" t="s">
        <v>1496</v>
      </c>
      <c r="B580" s="335" t="s">
        <v>1497</v>
      </c>
      <c r="C580" s="733">
        <v>43282</v>
      </c>
      <c r="D580" s="734">
        <v>43299</v>
      </c>
      <c r="E580" s="738">
        <v>43389</v>
      </c>
      <c r="F580" s="663">
        <v>2080</v>
      </c>
      <c r="G580" s="663">
        <v>208</v>
      </c>
      <c r="H580" s="663"/>
      <c r="I580" s="663">
        <v>1872</v>
      </c>
      <c r="J580" s="728">
        <v>91.71</v>
      </c>
      <c r="K580" s="728">
        <v>29.81</v>
      </c>
      <c r="L580" s="728">
        <v>61.9</v>
      </c>
    </row>
    <row r="581" spans="1:12" s="335" customFormat="1" ht="12" x14ac:dyDescent="0.2">
      <c r="A581" s="335" t="s">
        <v>1498</v>
      </c>
      <c r="B581" s="335" t="s">
        <v>1499</v>
      </c>
      <c r="C581" s="733">
        <v>43282</v>
      </c>
      <c r="D581" s="734">
        <v>43299</v>
      </c>
      <c r="E581" s="738">
        <v>43429</v>
      </c>
      <c r="F581" s="663">
        <v>2106</v>
      </c>
      <c r="G581" s="663">
        <v>316</v>
      </c>
      <c r="H581" s="663"/>
      <c r="I581" s="663">
        <v>1790</v>
      </c>
      <c r="J581" s="728">
        <v>197.88</v>
      </c>
      <c r="K581" s="728">
        <v>64.31</v>
      </c>
      <c r="L581" s="728">
        <v>133.57</v>
      </c>
    </row>
    <row r="582" spans="1:12" s="335" customFormat="1" ht="12" x14ac:dyDescent="0.2">
      <c r="A582" s="335" t="s">
        <v>1500</v>
      </c>
      <c r="B582" s="335" t="s">
        <v>1501</v>
      </c>
      <c r="C582" s="733">
        <v>43282</v>
      </c>
      <c r="D582" s="734">
        <v>43299</v>
      </c>
      <c r="E582" s="738">
        <v>43457</v>
      </c>
      <c r="F582" s="663">
        <v>2454</v>
      </c>
      <c r="G582" s="663">
        <v>368</v>
      </c>
      <c r="H582" s="663"/>
      <c r="I582" s="663">
        <v>2086</v>
      </c>
      <c r="J582" s="728">
        <v>230.58</v>
      </c>
      <c r="K582" s="728">
        <v>74.94</v>
      </c>
      <c r="L582" s="728">
        <v>155.63999999999999</v>
      </c>
    </row>
    <row r="583" spans="1:12" s="335" customFormat="1" ht="12" x14ac:dyDescent="0.2">
      <c r="A583" s="335" t="s">
        <v>1502</v>
      </c>
      <c r="B583" s="335" t="s">
        <v>1503</v>
      </c>
      <c r="C583" s="733">
        <v>43282</v>
      </c>
      <c r="D583" s="734">
        <v>43299</v>
      </c>
      <c r="E583" s="738">
        <v>43394</v>
      </c>
      <c r="F583" s="663">
        <v>2234</v>
      </c>
      <c r="G583" s="663">
        <v>335</v>
      </c>
      <c r="H583" s="663"/>
      <c r="I583" s="663">
        <v>1899</v>
      </c>
      <c r="J583" s="728">
        <v>192.58</v>
      </c>
      <c r="K583" s="728">
        <v>62.59</v>
      </c>
      <c r="L583" s="728">
        <v>129.99</v>
      </c>
    </row>
    <row r="584" spans="1:12" s="335" customFormat="1" ht="12" x14ac:dyDescent="0.2">
      <c r="A584" s="335" t="s">
        <v>1504</v>
      </c>
      <c r="B584" s="335" t="s">
        <v>1505</v>
      </c>
      <c r="C584" s="733">
        <v>43282</v>
      </c>
      <c r="D584" s="734">
        <v>43299</v>
      </c>
      <c r="E584" s="738">
        <v>43389</v>
      </c>
      <c r="F584" s="663">
        <v>5836</v>
      </c>
      <c r="G584" s="663">
        <v>875</v>
      </c>
      <c r="H584" s="663"/>
      <c r="I584" s="663">
        <v>4961</v>
      </c>
      <c r="J584" s="728">
        <v>498.46</v>
      </c>
      <c r="K584" s="728">
        <v>162</v>
      </c>
      <c r="L584" s="728">
        <v>336.46</v>
      </c>
    </row>
    <row r="585" spans="1:12" s="335" customFormat="1" ht="12" x14ac:dyDescent="0.2">
      <c r="A585" s="335" t="s">
        <v>1506</v>
      </c>
      <c r="B585" s="335" t="s">
        <v>1507</v>
      </c>
      <c r="C585" s="733">
        <v>43282</v>
      </c>
      <c r="D585" s="734">
        <v>43299</v>
      </c>
      <c r="E585" s="738">
        <v>43429</v>
      </c>
      <c r="F585" s="663">
        <v>2106</v>
      </c>
      <c r="G585" s="663">
        <v>316</v>
      </c>
      <c r="H585" s="663"/>
      <c r="I585" s="663">
        <v>1790</v>
      </c>
      <c r="J585" s="728">
        <v>197.88</v>
      </c>
      <c r="K585" s="728">
        <v>64.31</v>
      </c>
      <c r="L585" s="728">
        <v>133.57</v>
      </c>
    </row>
    <row r="586" spans="1:12" s="335" customFormat="1" ht="12" x14ac:dyDescent="0.2">
      <c r="A586" s="335" t="s">
        <v>1508</v>
      </c>
      <c r="B586" s="335" t="s">
        <v>1509</v>
      </c>
      <c r="C586" s="733">
        <v>43282</v>
      </c>
      <c r="D586" s="734">
        <v>43299</v>
      </c>
      <c r="E586" s="738">
        <v>43443</v>
      </c>
      <c r="F586" s="663">
        <v>2106</v>
      </c>
      <c r="G586" s="663">
        <v>316</v>
      </c>
      <c r="H586" s="663"/>
      <c r="I586" s="663">
        <v>1790</v>
      </c>
      <c r="J586" s="728">
        <v>197.88</v>
      </c>
      <c r="K586" s="728">
        <v>64.31</v>
      </c>
      <c r="L586" s="728">
        <v>133.57</v>
      </c>
    </row>
    <row r="587" spans="1:12" s="335" customFormat="1" ht="12" x14ac:dyDescent="0.2">
      <c r="A587" s="335" t="s">
        <v>1510</v>
      </c>
      <c r="B587" s="335" t="s">
        <v>1511</v>
      </c>
      <c r="C587" s="733">
        <v>43282</v>
      </c>
      <c r="D587" s="734">
        <v>43297</v>
      </c>
      <c r="E587" s="738">
        <v>43464</v>
      </c>
      <c r="F587" s="663">
        <v>3966</v>
      </c>
      <c r="G587" s="663">
        <v>595</v>
      </c>
      <c r="H587" s="663"/>
      <c r="I587" s="663">
        <v>3371</v>
      </c>
      <c r="J587" s="728">
        <v>372.65</v>
      </c>
      <c r="K587" s="728">
        <v>121.11</v>
      </c>
      <c r="L587" s="728">
        <v>251.54</v>
      </c>
    </row>
    <row r="588" spans="1:12" s="335" customFormat="1" ht="12" x14ac:dyDescent="0.2">
      <c r="A588" s="335" t="s">
        <v>1512</v>
      </c>
      <c r="B588" s="335" t="s">
        <v>1513</v>
      </c>
      <c r="C588" s="733">
        <v>43282</v>
      </c>
      <c r="D588" s="734">
        <v>43299</v>
      </c>
      <c r="E588" s="738">
        <v>43419</v>
      </c>
      <c r="F588" s="663">
        <v>5233</v>
      </c>
      <c r="G588" s="663">
        <v>981</v>
      </c>
      <c r="H588" s="663"/>
      <c r="I588" s="663">
        <v>4252</v>
      </c>
      <c r="J588" s="728">
        <v>614.71</v>
      </c>
      <c r="K588" s="728">
        <v>199.78</v>
      </c>
      <c r="L588" s="728">
        <v>414.93</v>
      </c>
    </row>
    <row r="589" spans="1:12" s="335" customFormat="1" ht="12" x14ac:dyDescent="0.2">
      <c r="A589" s="335" t="s">
        <v>1514</v>
      </c>
      <c r="B589" s="335" t="s">
        <v>1515</v>
      </c>
      <c r="C589" s="733">
        <v>43282</v>
      </c>
      <c r="D589" s="734">
        <v>43300</v>
      </c>
      <c r="E589" s="738">
        <v>43436</v>
      </c>
      <c r="F589" s="663">
        <v>2454</v>
      </c>
      <c r="G589" s="663">
        <v>368</v>
      </c>
      <c r="H589" s="663"/>
      <c r="I589" s="663">
        <v>2086</v>
      </c>
      <c r="J589" s="728">
        <v>230.58</v>
      </c>
      <c r="K589" s="728">
        <v>74.94</v>
      </c>
      <c r="L589" s="728">
        <v>155.63999999999999</v>
      </c>
    </row>
    <row r="590" spans="1:12" s="335" customFormat="1" ht="12" x14ac:dyDescent="0.2">
      <c r="A590" s="335" t="s">
        <v>1516</v>
      </c>
      <c r="B590" s="335" t="s">
        <v>1517</v>
      </c>
      <c r="C590" s="733">
        <v>43282</v>
      </c>
      <c r="D590" s="734">
        <v>43300</v>
      </c>
      <c r="E590" s="738">
        <v>43321</v>
      </c>
      <c r="F590" s="663">
        <v>2504</v>
      </c>
      <c r="G590" s="663">
        <v>250</v>
      </c>
      <c r="H590" s="663"/>
      <c r="I590" s="663">
        <v>2254</v>
      </c>
      <c r="J590" s="728">
        <v>110.4</v>
      </c>
      <c r="K590" s="728">
        <v>35.880000000000003</v>
      </c>
      <c r="L590" s="728">
        <v>74.52</v>
      </c>
    </row>
    <row r="591" spans="1:12" s="335" customFormat="1" ht="12" x14ac:dyDescent="0.2">
      <c r="A591" s="335" t="s">
        <v>1518</v>
      </c>
      <c r="B591" s="335" t="s">
        <v>1519</v>
      </c>
      <c r="C591" s="733">
        <v>43282</v>
      </c>
      <c r="D591" s="734">
        <v>43300</v>
      </c>
      <c r="E591" s="738">
        <v>43308</v>
      </c>
      <c r="F591" s="663">
        <v>1920</v>
      </c>
      <c r="G591" s="663">
        <v>192</v>
      </c>
      <c r="H591" s="663"/>
      <c r="I591" s="663">
        <v>1728</v>
      </c>
      <c r="J591" s="728">
        <v>84.65</v>
      </c>
      <c r="K591" s="728">
        <v>27.51</v>
      </c>
      <c r="L591" s="728">
        <v>57.14</v>
      </c>
    </row>
    <row r="592" spans="1:12" s="335" customFormat="1" ht="12" x14ac:dyDescent="0.2">
      <c r="A592" s="335" t="s">
        <v>1520</v>
      </c>
      <c r="B592" s="335" t="s">
        <v>1521</v>
      </c>
      <c r="C592" s="733">
        <v>43282</v>
      </c>
      <c r="D592" s="734">
        <v>43300</v>
      </c>
      <c r="E592" s="738">
        <v>43307</v>
      </c>
      <c r="F592" s="663">
        <v>6978</v>
      </c>
      <c r="G592" s="663">
        <v>1308</v>
      </c>
      <c r="H592" s="663"/>
      <c r="I592" s="663">
        <v>5670</v>
      </c>
      <c r="J592" s="728">
        <v>819.71</v>
      </c>
      <c r="K592" s="728">
        <v>266.41000000000003</v>
      </c>
      <c r="L592" s="728">
        <v>553.29999999999995</v>
      </c>
    </row>
    <row r="593" spans="1:12" s="335" customFormat="1" ht="12" x14ac:dyDescent="0.2">
      <c r="A593" s="335" t="s">
        <v>1522</v>
      </c>
      <c r="B593" s="335" t="s">
        <v>1523</v>
      </c>
      <c r="C593" s="733">
        <v>43282</v>
      </c>
      <c r="D593" s="734">
        <v>43300</v>
      </c>
      <c r="E593" s="738">
        <v>43318</v>
      </c>
      <c r="F593" s="663">
        <v>6301</v>
      </c>
      <c r="G593" s="663">
        <v>630</v>
      </c>
      <c r="H593" s="663"/>
      <c r="I593" s="663">
        <v>5671</v>
      </c>
      <c r="J593" s="728">
        <v>277.81</v>
      </c>
      <c r="K593" s="728">
        <v>90.29</v>
      </c>
      <c r="L593" s="728">
        <v>187.52</v>
      </c>
    </row>
    <row r="594" spans="1:12" s="335" customFormat="1" ht="12" x14ac:dyDescent="0.2">
      <c r="A594" s="335" t="s">
        <v>1524</v>
      </c>
      <c r="B594" s="335" t="s">
        <v>1525</v>
      </c>
      <c r="C594" s="733">
        <v>43282</v>
      </c>
      <c r="D594" s="734">
        <v>43299</v>
      </c>
      <c r="E594" s="738">
        <v>43395</v>
      </c>
      <c r="F594" s="663">
        <v>6105</v>
      </c>
      <c r="G594" s="663">
        <v>763</v>
      </c>
      <c r="H594" s="663"/>
      <c r="I594" s="663">
        <v>5342</v>
      </c>
      <c r="J594" s="728">
        <v>398.96</v>
      </c>
      <c r="K594" s="728">
        <v>129.66</v>
      </c>
      <c r="L594" s="728">
        <v>269.3</v>
      </c>
    </row>
    <row r="595" spans="1:12" s="335" customFormat="1" ht="12" x14ac:dyDescent="0.2">
      <c r="A595" s="335" t="s">
        <v>1526</v>
      </c>
      <c r="B595" s="335" t="s">
        <v>1527</v>
      </c>
      <c r="C595" s="733">
        <v>43282</v>
      </c>
      <c r="D595" s="734">
        <v>43299</v>
      </c>
      <c r="E595" s="738">
        <v>43389</v>
      </c>
      <c r="F595" s="663">
        <v>8418</v>
      </c>
      <c r="G595" s="663">
        <v>1578</v>
      </c>
      <c r="H595" s="663"/>
      <c r="I595" s="663">
        <v>6840</v>
      </c>
      <c r="J595" s="728">
        <v>988.86</v>
      </c>
      <c r="K595" s="728">
        <v>321.38</v>
      </c>
      <c r="L595" s="728">
        <v>667.48</v>
      </c>
    </row>
    <row r="596" spans="1:12" s="335" customFormat="1" ht="12" x14ac:dyDescent="0.2">
      <c r="A596" s="335" t="s">
        <v>1528</v>
      </c>
      <c r="B596" s="335" t="s">
        <v>1529</v>
      </c>
      <c r="C596" s="733">
        <v>43282</v>
      </c>
      <c r="D596" s="734">
        <v>43300</v>
      </c>
      <c r="E596" s="738">
        <v>43389</v>
      </c>
      <c r="F596" s="663">
        <v>5316</v>
      </c>
      <c r="G596" s="663">
        <v>997</v>
      </c>
      <c r="H596" s="663"/>
      <c r="I596" s="663">
        <v>4319</v>
      </c>
      <c r="J596" s="728">
        <v>624.47</v>
      </c>
      <c r="K596" s="728">
        <v>202.95</v>
      </c>
      <c r="L596" s="728">
        <v>421.52</v>
      </c>
    </row>
    <row r="597" spans="1:12" s="335" customFormat="1" ht="12" x14ac:dyDescent="0.2">
      <c r="A597" s="335" t="s">
        <v>1530</v>
      </c>
      <c r="B597" s="335" t="s">
        <v>1531</v>
      </c>
      <c r="C597" s="733">
        <v>43282</v>
      </c>
      <c r="D597" s="734">
        <v>43301</v>
      </c>
      <c r="E597" s="738">
        <v>43406</v>
      </c>
      <c r="F597" s="663">
        <v>6430</v>
      </c>
      <c r="G597" s="663">
        <v>965</v>
      </c>
      <c r="H597" s="663"/>
      <c r="I597" s="663">
        <v>5465</v>
      </c>
      <c r="J597" s="728">
        <v>554.27</v>
      </c>
      <c r="K597" s="728">
        <v>180.14</v>
      </c>
      <c r="L597" s="728">
        <v>374.13</v>
      </c>
    </row>
    <row r="598" spans="1:12" s="335" customFormat="1" ht="12" x14ac:dyDescent="0.2">
      <c r="A598" s="335" t="s">
        <v>1532</v>
      </c>
      <c r="B598" s="335" t="s">
        <v>1533</v>
      </c>
      <c r="C598" s="733">
        <v>43282</v>
      </c>
      <c r="D598" s="734">
        <v>43301</v>
      </c>
      <c r="E598" s="738">
        <v>43391</v>
      </c>
      <c r="F598" s="663">
        <v>2464</v>
      </c>
      <c r="G598" s="663">
        <v>308</v>
      </c>
      <c r="H598" s="663"/>
      <c r="I598" s="663">
        <v>2156</v>
      </c>
      <c r="J598" s="728">
        <v>159.54</v>
      </c>
      <c r="K598" s="728">
        <v>51.85</v>
      </c>
      <c r="L598" s="728">
        <v>107.69</v>
      </c>
    </row>
    <row r="599" spans="1:12" s="335" customFormat="1" ht="12" x14ac:dyDescent="0.2">
      <c r="A599" s="335" t="s">
        <v>1534</v>
      </c>
      <c r="B599" s="335" t="s">
        <v>1535</v>
      </c>
      <c r="C599" s="733">
        <v>43282</v>
      </c>
      <c r="D599" s="734">
        <v>43301</v>
      </c>
      <c r="E599" s="738">
        <v>43401</v>
      </c>
      <c r="F599" s="663">
        <v>3178</v>
      </c>
      <c r="G599" s="663">
        <v>477</v>
      </c>
      <c r="H599" s="663"/>
      <c r="I599" s="663">
        <v>2701</v>
      </c>
      <c r="J599" s="728">
        <v>273.94</v>
      </c>
      <c r="K599" s="728">
        <v>89.03</v>
      </c>
      <c r="L599" s="728">
        <v>184.91</v>
      </c>
    </row>
    <row r="600" spans="1:12" s="335" customFormat="1" ht="12" x14ac:dyDescent="0.2">
      <c r="A600" s="335" t="s">
        <v>1536</v>
      </c>
      <c r="B600" s="335" t="s">
        <v>1537</v>
      </c>
      <c r="C600" s="733">
        <v>43282</v>
      </c>
      <c r="D600" s="734">
        <v>43301</v>
      </c>
      <c r="E600" s="738">
        <v>43436</v>
      </c>
      <c r="F600" s="663">
        <v>2106</v>
      </c>
      <c r="G600" s="663">
        <v>316</v>
      </c>
      <c r="H600" s="663"/>
      <c r="I600" s="663">
        <v>1790</v>
      </c>
      <c r="J600" s="728">
        <v>197.88</v>
      </c>
      <c r="K600" s="728">
        <v>64.31</v>
      </c>
      <c r="L600" s="728">
        <v>133.57</v>
      </c>
    </row>
    <row r="601" spans="1:12" s="335" customFormat="1" ht="12" x14ac:dyDescent="0.2">
      <c r="A601" s="335" t="s">
        <v>1538</v>
      </c>
      <c r="B601" s="335" t="s">
        <v>1539</v>
      </c>
      <c r="C601" s="733">
        <v>43282</v>
      </c>
      <c r="D601" s="734">
        <v>43299</v>
      </c>
      <c r="E601" s="738">
        <v>43394</v>
      </c>
      <c r="F601" s="663">
        <v>2635</v>
      </c>
      <c r="G601" s="663">
        <v>395</v>
      </c>
      <c r="H601" s="663"/>
      <c r="I601" s="663">
        <v>2240</v>
      </c>
      <c r="J601" s="728">
        <v>227.14</v>
      </c>
      <c r="K601" s="728">
        <v>73.819999999999993</v>
      </c>
      <c r="L601" s="728">
        <v>153.32</v>
      </c>
    </row>
    <row r="602" spans="1:12" s="335" customFormat="1" ht="12" x14ac:dyDescent="0.2">
      <c r="A602" s="335" t="s">
        <v>1540</v>
      </c>
      <c r="B602" s="335" t="s">
        <v>1541</v>
      </c>
      <c r="C602" s="733">
        <v>43282</v>
      </c>
      <c r="D602" s="734">
        <v>43299</v>
      </c>
      <c r="E602" s="738">
        <v>43401</v>
      </c>
      <c r="F602" s="663">
        <v>3706</v>
      </c>
      <c r="G602" s="663">
        <v>556</v>
      </c>
      <c r="H602" s="663"/>
      <c r="I602" s="663">
        <v>3150</v>
      </c>
      <c r="J602" s="728">
        <v>319.45</v>
      </c>
      <c r="K602" s="728">
        <v>103.82</v>
      </c>
      <c r="L602" s="728">
        <v>215.63</v>
      </c>
    </row>
    <row r="603" spans="1:12" s="335" customFormat="1" ht="12" x14ac:dyDescent="0.2">
      <c r="A603" s="335" t="s">
        <v>1542</v>
      </c>
      <c r="B603" s="335" t="s">
        <v>1543</v>
      </c>
      <c r="C603" s="733">
        <v>43282</v>
      </c>
      <c r="D603" s="734">
        <v>43301</v>
      </c>
      <c r="E603" s="738">
        <v>43402</v>
      </c>
      <c r="F603" s="663">
        <v>2097</v>
      </c>
      <c r="G603" s="663">
        <v>210</v>
      </c>
      <c r="H603" s="663"/>
      <c r="I603" s="663">
        <v>1887</v>
      </c>
      <c r="J603" s="728">
        <v>92.46</v>
      </c>
      <c r="K603" s="728">
        <v>30.05</v>
      </c>
      <c r="L603" s="728">
        <v>62.41</v>
      </c>
    </row>
    <row r="604" spans="1:12" s="335" customFormat="1" ht="12" x14ac:dyDescent="0.2">
      <c r="A604" s="335" t="s">
        <v>1544</v>
      </c>
      <c r="B604" s="335" t="s">
        <v>1545</v>
      </c>
      <c r="C604" s="733">
        <v>43282</v>
      </c>
      <c r="D604" s="734">
        <v>43301</v>
      </c>
      <c r="E604" s="738">
        <v>43436</v>
      </c>
      <c r="F604" s="663">
        <v>2633</v>
      </c>
      <c r="G604" s="663">
        <v>395</v>
      </c>
      <c r="H604" s="663"/>
      <c r="I604" s="663">
        <v>2238</v>
      </c>
      <c r="J604" s="728">
        <v>247.41</v>
      </c>
      <c r="K604" s="728">
        <v>80.41</v>
      </c>
      <c r="L604" s="728">
        <v>167</v>
      </c>
    </row>
    <row r="605" spans="1:12" s="335" customFormat="1" ht="12" x14ac:dyDescent="0.2">
      <c r="A605" s="335" t="s">
        <v>1546</v>
      </c>
      <c r="B605" s="335" t="s">
        <v>1547</v>
      </c>
      <c r="C605" s="733">
        <v>43282</v>
      </c>
      <c r="D605" s="734">
        <v>43293</v>
      </c>
      <c r="E605" s="738">
        <v>43374</v>
      </c>
      <c r="F605" s="663">
        <v>462</v>
      </c>
      <c r="G605" s="663">
        <v>69</v>
      </c>
      <c r="H605" s="663"/>
      <c r="I605" s="663">
        <v>393</v>
      </c>
      <c r="J605" s="728">
        <v>39.47</v>
      </c>
      <c r="K605" s="728">
        <v>12.83</v>
      </c>
      <c r="L605" s="728">
        <v>26.64</v>
      </c>
    </row>
    <row r="606" spans="1:12" s="335" customFormat="1" ht="12" x14ac:dyDescent="0.2">
      <c r="A606" s="335" t="s">
        <v>1548</v>
      </c>
      <c r="B606" s="335" t="s">
        <v>1549</v>
      </c>
      <c r="C606" s="733">
        <v>43282</v>
      </c>
      <c r="D606" s="734">
        <v>43303</v>
      </c>
      <c r="E606" s="738">
        <v>43424</v>
      </c>
      <c r="F606" s="663">
        <v>1878</v>
      </c>
      <c r="G606" s="663">
        <v>352</v>
      </c>
      <c r="H606" s="663"/>
      <c r="I606" s="663">
        <v>1526</v>
      </c>
      <c r="J606" s="728">
        <v>220.61</v>
      </c>
      <c r="K606" s="728">
        <v>71.7</v>
      </c>
      <c r="L606" s="728">
        <v>148.91</v>
      </c>
    </row>
    <row r="607" spans="1:12" s="335" customFormat="1" ht="12" x14ac:dyDescent="0.2">
      <c r="A607" s="335" t="s">
        <v>1550</v>
      </c>
      <c r="B607" s="335" t="s">
        <v>1551</v>
      </c>
      <c r="C607" s="733">
        <v>43282</v>
      </c>
      <c r="D607" s="734">
        <v>43304</v>
      </c>
      <c r="E607" s="738">
        <v>43412</v>
      </c>
      <c r="F607" s="663">
        <v>1920</v>
      </c>
      <c r="G607" s="663">
        <v>192</v>
      </c>
      <c r="H607" s="663"/>
      <c r="I607" s="663">
        <v>1728</v>
      </c>
      <c r="J607" s="728">
        <v>84.65</v>
      </c>
      <c r="K607" s="728">
        <v>27.51</v>
      </c>
      <c r="L607" s="728">
        <v>57.14</v>
      </c>
    </row>
    <row r="608" spans="1:12" s="335" customFormat="1" ht="12" x14ac:dyDescent="0.2">
      <c r="A608" s="335" t="s">
        <v>1552</v>
      </c>
      <c r="B608" s="335" t="s">
        <v>1553</v>
      </c>
      <c r="C608" s="733">
        <v>43282</v>
      </c>
      <c r="D608" s="734">
        <v>43304</v>
      </c>
      <c r="E608" s="738">
        <v>43424</v>
      </c>
      <c r="F608" s="663">
        <v>3467</v>
      </c>
      <c r="G608" s="663">
        <v>520</v>
      </c>
      <c r="H608" s="663"/>
      <c r="I608" s="663">
        <v>2947</v>
      </c>
      <c r="J608" s="728">
        <v>296.12</v>
      </c>
      <c r="K608" s="728">
        <v>96.24</v>
      </c>
      <c r="L608" s="728">
        <v>199.88</v>
      </c>
    </row>
    <row r="609" spans="1:12" s="335" customFormat="1" ht="12" x14ac:dyDescent="0.2">
      <c r="A609" s="335" t="s">
        <v>1554</v>
      </c>
      <c r="B609" s="335" t="s">
        <v>1555</v>
      </c>
      <c r="C609" s="733">
        <v>43282</v>
      </c>
      <c r="D609" s="734">
        <v>43304</v>
      </c>
      <c r="E609" s="738">
        <v>43436</v>
      </c>
      <c r="F609" s="663">
        <v>2106</v>
      </c>
      <c r="G609" s="663">
        <v>316</v>
      </c>
      <c r="H609" s="663"/>
      <c r="I609" s="663">
        <v>1790</v>
      </c>
      <c r="J609" s="728">
        <v>197.88</v>
      </c>
      <c r="K609" s="728">
        <v>64.31</v>
      </c>
      <c r="L609" s="728">
        <v>133.57</v>
      </c>
    </row>
    <row r="610" spans="1:12" s="335" customFormat="1" ht="12" x14ac:dyDescent="0.2">
      <c r="A610" s="335" t="s">
        <v>1556</v>
      </c>
      <c r="B610" s="335" t="s">
        <v>1557</v>
      </c>
      <c r="C610" s="733">
        <v>43282</v>
      </c>
      <c r="D610" s="734">
        <v>43304</v>
      </c>
      <c r="E610" s="738">
        <v>43408</v>
      </c>
      <c r="F610" s="663">
        <v>5194</v>
      </c>
      <c r="G610" s="663">
        <v>779</v>
      </c>
      <c r="H610" s="663"/>
      <c r="I610" s="663">
        <v>4415</v>
      </c>
      <c r="J610" s="728">
        <v>447.73</v>
      </c>
      <c r="K610" s="728">
        <v>145.51</v>
      </c>
      <c r="L610" s="728">
        <v>302.22000000000003</v>
      </c>
    </row>
    <row r="611" spans="1:12" s="335" customFormat="1" ht="12" x14ac:dyDescent="0.2">
      <c r="A611" s="335" t="s">
        <v>1558</v>
      </c>
      <c r="B611" s="335" t="s">
        <v>1559</v>
      </c>
      <c r="C611" s="733">
        <v>43282</v>
      </c>
      <c r="D611" s="734">
        <v>43304</v>
      </c>
      <c r="E611" s="738">
        <v>43408</v>
      </c>
      <c r="F611" s="663">
        <v>4796</v>
      </c>
      <c r="G611" s="663">
        <v>719</v>
      </c>
      <c r="H611" s="663"/>
      <c r="I611" s="663">
        <v>4077</v>
      </c>
      <c r="J611" s="728">
        <v>413.42</v>
      </c>
      <c r="K611" s="728">
        <v>134.36000000000001</v>
      </c>
      <c r="L611" s="728">
        <v>279.06</v>
      </c>
    </row>
    <row r="612" spans="1:12" s="335" customFormat="1" ht="12" x14ac:dyDescent="0.2">
      <c r="A612" s="335" t="s">
        <v>1560</v>
      </c>
      <c r="B612" s="335" t="s">
        <v>1561</v>
      </c>
      <c r="C612" s="733">
        <v>43282</v>
      </c>
      <c r="D612" s="734">
        <v>43304</v>
      </c>
      <c r="E612" s="738">
        <v>43394</v>
      </c>
      <c r="F612" s="663">
        <v>1328</v>
      </c>
      <c r="G612" s="663">
        <v>249</v>
      </c>
      <c r="H612" s="663"/>
      <c r="I612" s="663">
        <v>1079</v>
      </c>
      <c r="J612" s="728">
        <v>156</v>
      </c>
      <c r="K612" s="728">
        <v>50.7</v>
      </c>
      <c r="L612" s="728">
        <v>105.3</v>
      </c>
    </row>
    <row r="613" spans="1:12" s="335" customFormat="1" ht="12" x14ac:dyDescent="0.2">
      <c r="A613" s="335" t="s">
        <v>1562</v>
      </c>
      <c r="B613" s="335" t="s">
        <v>1563</v>
      </c>
      <c r="C613" s="733">
        <v>43282</v>
      </c>
      <c r="D613" s="734">
        <v>43304</v>
      </c>
      <c r="E613" s="738">
        <v>43402</v>
      </c>
      <c r="F613" s="663">
        <v>3697</v>
      </c>
      <c r="G613" s="663">
        <v>370</v>
      </c>
      <c r="H613" s="663"/>
      <c r="I613" s="663">
        <v>3327</v>
      </c>
      <c r="J613" s="728">
        <v>163.01</v>
      </c>
      <c r="K613" s="728">
        <v>52.98</v>
      </c>
      <c r="L613" s="728">
        <v>110.03</v>
      </c>
    </row>
    <row r="614" spans="1:12" s="335" customFormat="1" ht="12" x14ac:dyDescent="0.2">
      <c r="A614" s="335" t="s">
        <v>1564</v>
      </c>
      <c r="B614" s="335" t="s">
        <v>1565</v>
      </c>
      <c r="C614" s="733">
        <v>43282</v>
      </c>
      <c r="D614" s="734">
        <v>43304</v>
      </c>
      <c r="E614" s="738">
        <v>43395</v>
      </c>
      <c r="F614" s="663">
        <v>2234</v>
      </c>
      <c r="G614" s="663">
        <v>335</v>
      </c>
      <c r="H614" s="663"/>
      <c r="I614" s="663">
        <v>1899</v>
      </c>
      <c r="J614" s="728">
        <v>192.58</v>
      </c>
      <c r="K614" s="728">
        <v>62.59</v>
      </c>
      <c r="L614" s="728">
        <v>129.99</v>
      </c>
    </row>
    <row r="615" spans="1:12" s="335" customFormat="1" ht="12" x14ac:dyDescent="0.2">
      <c r="A615" s="335" t="s">
        <v>1566</v>
      </c>
      <c r="B615" s="335" t="s">
        <v>1567</v>
      </c>
      <c r="C615" s="733">
        <v>43282</v>
      </c>
      <c r="D615" s="734">
        <v>43304</v>
      </c>
      <c r="E615" s="738">
        <v>43394</v>
      </c>
      <c r="F615" s="663">
        <v>2329</v>
      </c>
      <c r="G615" s="663">
        <v>291</v>
      </c>
      <c r="H615" s="663"/>
      <c r="I615" s="663">
        <v>2038</v>
      </c>
      <c r="J615" s="728">
        <v>150.80000000000001</v>
      </c>
      <c r="K615" s="728">
        <v>49.01</v>
      </c>
      <c r="L615" s="728">
        <v>101.79</v>
      </c>
    </row>
    <row r="616" spans="1:12" s="335" customFormat="1" ht="12" x14ac:dyDescent="0.2">
      <c r="A616" s="335" t="s">
        <v>1568</v>
      </c>
      <c r="B616" s="335" t="s">
        <v>1569</v>
      </c>
      <c r="C616" s="733">
        <v>43282</v>
      </c>
      <c r="D616" s="734">
        <v>43304</v>
      </c>
      <c r="E616" s="738">
        <v>43395</v>
      </c>
      <c r="F616" s="663">
        <v>2234</v>
      </c>
      <c r="G616" s="663">
        <v>335</v>
      </c>
      <c r="H616" s="663"/>
      <c r="I616" s="663">
        <v>1899</v>
      </c>
      <c r="J616" s="728">
        <v>192.58</v>
      </c>
      <c r="K616" s="728">
        <v>62.59</v>
      </c>
      <c r="L616" s="728">
        <v>129.99</v>
      </c>
    </row>
    <row r="617" spans="1:12" s="335" customFormat="1" ht="12" x14ac:dyDescent="0.2">
      <c r="A617" s="335" t="s">
        <v>1570</v>
      </c>
      <c r="B617" s="335" t="s">
        <v>1571</v>
      </c>
      <c r="C617" s="733">
        <v>43282</v>
      </c>
      <c r="D617" s="734">
        <v>43304</v>
      </c>
      <c r="E617" s="738">
        <v>43403</v>
      </c>
      <c r="F617" s="663">
        <v>5755</v>
      </c>
      <c r="G617" s="663">
        <v>719</v>
      </c>
      <c r="H617" s="663"/>
      <c r="I617" s="663">
        <v>5036</v>
      </c>
      <c r="J617" s="728">
        <v>376.09</v>
      </c>
      <c r="K617" s="728">
        <v>122.23</v>
      </c>
      <c r="L617" s="728">
        <v>253.86</v>
      </c>
    </row>
    <row r="618" spans="1:12" s="335" customFormat="1" ht="12" x14ac:dyDescent="0.2">
      <c r="A618" s="335" t="s">
        <v>1572</v>
      </c>
      <c r="B618" s="335" t="s">
        <v>1573</v>
      </c>
      <c r="C618" s="733">
        <v>43282</v>
      </c>
      <c r="D618" s="734">
        <v>43304</v>
      </c>
      <c r="E618" s="738">
        <v>43394</v>
      </c>
      <c r="F618" s="663">
        <v>4290</v>
      </c>
      <c r="G618" s="663">
        <v>536</v>
      </c>
      <c r="H618" s="663"/>
      <c r="I618" s="663">
        <v>3754</v>
      </c>
      <c r="J618" s="728">
        <v>277.77999999999997</v>
      </c>
      <c r="K618" s="728">
        <v>90.28</v>
      </c>
      <c r="L618" s="728">
        <v>187.5</v>
      </c>
    </row>
    <row r="619" spans="1:12" s="335" customFormat="1" ht="12" x14ac:dyDescent="0.2">
      <c r="A619" s="335" t="s">
        <v>1574</v>
      </c>
      <c r="B619" s="335" t="s">
        <v>1575</v>
      </c>
      <c r="C619" s="733">
        <v>43282</v>
      </c>
      <c r="D619" s="734">
        <v>43304</v>
      </c>
      <c r="E619" s="738">
        <v>43394</v>
      </c>
      <c r="F619" s="663">
        <v>2699</v>
      </c>
      <c r="G619" s="663">
        <v>337</v>
      </c>
      <c r="H619" s="663"/>
      <c r="I619" s="663">
        <v>2362</v>
      </c>
      <c r="J619" s="728">
        <v>174.77</v>
      </c>
      <c r="K619" s="728">
        <v>56.8</v>
      </c>
      <c r="L619" s="728">
        <v>117.97</v>
      </c>
    </row>
    <row r="620" spans="1:12" s="335" customFormat="1" ht="12" x14ac:dyDescent="0.2">
      <c r="A620" s="335" t="s">
        <v>1576</v>
      </c>
      <c r="B620" s="335" t="s">
        <v>1577</v>
      </c>
      <c r="C620" s="733">
        <v>43282</v>
      </c>
      <c r="D620" s="734">
        <v>43304</v>
      </c>
      <c r="E620" s="738">
        <v>43394</v>
      </c>
      <c r="F620" s="663">
        <v>2699</v>
      </c>
      <c r="G620" s="663">
        <v>337</v>
      </c>
      <c r="H620" s="663"/>
      <c r="I620" s="663">
        <v>2362</v>
      </c>
      <c r="J620" s="728">
        <v>174.77</v>
      </c>
      <c r="K620" s="728">
        <v>56.8</v>
      </c>
      <c r="L620" s="728">
        <v>117.97</v>
      </c>
    </row>
    <row r="621" spans="1:12" s="335" customFormat="1" ht="12" x14ac:dyDescent="0.2">
      <c r="A621" s="335" t="s">
        <v>1578</v>
      </c>
      <c r="B621" s="335" t="s">
        <v>1348</v>
      </c>
      <c r="C621" s="733">
        <v>43282</v>
      </c>
      <c r="D621" s="734">
        <v>43304</v>
      </c>
      <c r="E621" s="738">
        <v>43395</v>
      </c>
      <c r="F621" s="663">
        <v>3384</v>
      </c>
      <c r="G621" s="663">
        <v>634</v>
      </c>
      <c r="H621" s="663"/>
      <c r="I621" s="663">
        <v>2750</v>
      </c>
      <c r="J621" s="728">
        <v>397.51</v>
      </c>
      <c r="K621" s="728">
        <v>129.19</v>
      </c>
      <c r="L621" s="728">
        <v>268.32</v>
      </c>
    </row>
    <row r="622" spans="1:12" s="335" customFormat="1" ht="12" x14ac:dyDescent="0.2">
      <c r="A622" s="335" t="s">
        <v>1579</v>
      </c>
      <c r="B622" s="335" t="s">
        <v>1580</v>
      </c>
      <c r="C622" s="733">
        <v>43282</v>
      </c>
      <c r="D622" s="734">
        <v>43305</v>
      </c>
      <c r="E622" s="738">
        <v>43464</v>
      </c>
      <c r="F622" s="663">
        <v>3110</v>
      </c>
      <c r="G622" s="663">
        <v>467</v>
      </c>
      <c r="H622" s="663"/>
      <c r="I622" s="663">
        <v>2643</v>
      </c>
      <c r="J622" s="728">
        <v>292.22000000000003</v>
      </c>
      <c r="K622" s="728">
        <v>94.97</v>
      </c>
      <c r="L622" s="728">
        <v>197.25</v>
      </c>
    </row>
    <row r="623" spans="1:12" s="335" customFormat="1" ht="12" x14ac:dyDescent="0.2">
      <c r="A623" s="335" t="s">
        <v>1581</v>
      </c>
      <c r="B623" s="335" t="s">
        <v>1582</v>
      </c>
      <c r="C623" s="733">
        <v>43282</v>
      </c>
      <c r="D623" s="734">
        <v>43304</v>
      </c>
      <c r="E623" s="738">
        <v>43450</v>
      </c>
      <c r="F623" s="663">
        <v>2454</v>
      </c>
      <c r="G623" s="663">
        <v>368</v>
      </c>
      <c r="H623" s="663"/>
      <c r="I623" s="663">
        <v>2086</v>
      </c>
      <c r="J623" s="728">
        <v>230.58</v>
      </c>
      <c r="K623" s="728">
        <v>74.94</v>
      </c>
      <c r="L623" s="728">
        <v>155.63999999999999</v>
      </c>
    </row>
    <row r="624" spans="1:12" s="335" customFormat="1" ht="12" x14ac:dyDescent="0.2">
      <c r="A624" s="335" t="s">
        <v>1583</v>
      </c>
      <c r="B624" s="335" t="s">
        <v>1584</v>
      </c>
      <c r="C624" s="733">
        <v>43282</v>
      </c>
      <c r="D624" s="734">
        <v>43305</v>
      </c>
      <c r="E624" s="738">
        <v>43429</v>
      </c>
      <c r="F624" s="663">
        <v>3840</v>
      </c>
      <c r="G624" s="663">
        <v>720</v>
      </c>
      <c r="H624" s="663"/>
      <c r="I624" s="663">
        <v>3120</v>
      </c>
      <c r="J624" s="728">
        <v>451.08</v>
      </c>
      <c r="K624" s="728">
        <v>146.6</v>
      </c>
      <c r="L624" s="728">
        <v>304.48</v>
      </c>
    </row>
    <row r="625" spans="1:12" s="335" customFormat="1" ht="12" x14ac:dyDescent="0.2">
      <c r="A625" s="335" t="s">
        <v>1585</v>
      </c>
      <c r="B625" s="335" t="s">
        <v>1586</v>
      </c>
      <c r="C625" s="733">
        <v>43282</v>
      </c>
      <c r="D625" s="734">
        <v>43305</v>
      </c>
      <c r="E625" s="738">
        <v>43403</v>
      </c>
      <c r="F625" s="663">
        <v>5924</v>
      </c>
      <c r="G625" s="663">
        <v>889</v>
      </c>
      <c r="H625" s="663"/>
      <c r="I625" s="663">
        <v>5035</v>
      </c>
      <c r="J625" s="728">
        <v>510.65</v>
      </c>
      <c r="K625" s="728">
        <v>165.96</v>
      </c>
      <c r="L625" s="728">
        <v>344.69</v>
      </c>
    </row>
    <row r="626" spans="1:12" s="335" customFormat="1" ht="12" x14ac:dyDescent="0.2">
      <c r="A626" s="335" t="s">
        <v>1587</v>
      </c>
      <c r="B626" s="335" t="s">
        <v>1588</v>
      </c>
      <c r="C626" s="733">
        <v>43282</v>
      </c>
      <c r="D626" s="734">
        <v>43305</v>
      </c>
      <c r="E626" s="738">
        <v>43404</v>
      </c>
      <c r="F626" s="663">
        <v>7092</v>
      </c>
      <c r="G626" s="663">
        <v>887</v>
      </c>
      <c r="H626" s="663"/>
      <c r="I626" s="663">
        <v>6205</v>
      </c>
      <c r="J626" s="728">
        <v>463.47</v>
      </c>
      <c r="K626" s="728">
        <v>150.63</v>
      </c>
      <c r="L626" s="728">
        <v>312.83999999999997</v>
      </c>
    </row>
    <row r="627" spans="1:12" s="335" customFormat="1" ht="12" x14ac:dyDescent="0.2">
      <c r="A627" s="335" t="s">
        <v>1589</v>
      </c>
      <c r="B627" s="335" t="s">
        <v>1590</v>
      </c>
      <c r="C627" s="733">
        <v>43282</v>
      </c>
      <c r="D627" s="734">
        <v>43305</v>
      </c>
      <c r="E627" s="738">
        <v>43404</v>
      </c>
      <c r="F627" s="663">
        <v>7092</v>
      </c>
      <c r="G627" s="663">
        <v>887</v>
      </c>
      <c r="H627" s="663"/>
      <c r="I627" s="663">
        <v>6205</v>
      </c>
      <c r="J627" s="728">
        <v>463.47</v>
      </c>
      <c r="K627" s="728">
        <v>150.63</v>
      </c>
      <c r="L627" s="728">
        <v>312.83999999999997</v>
      </c>
    </row>
    <row r="628" spans="1:12" s="335" customFormat="1" ht="12" x14ac:dyDescent="0.2">
      <c r="A628" s="335" t="s">
        <v>1591</v>
      </c>
      <c r="B628" s="335" t="s">
        <v>1592</v>
      </c>
      <c r="C628" s="733">
        <v>43282</v>
      </c>
      <c r="D628" s="734">
        <v>43305</v>
      </c>
      <c r="E628" s="738">
        <v>43395</v>
      </c>
      <c r="F628" s="663">
        <v>8365</v>
      </c>
      <c r="G628" s="663">
        <v>1255</v>
      </c>
      <c r="H628" s="663"/>
      <c r="I628" s="663">
        <v>7110</v>
      </c>
      <c r="J628" s="728">
        <v>714.46</v>
      </c>
      <c r="K628" s="728">
        <v>232.2</v>
      </c>
      <c r="L628" s="728">
        <v>482.26</v>
      </c>
    </row>
    <row r="629" spans="1:12" s="335" customFormat="1" ht="12" x14ac:dyDescent="0.2">
      <c r="A629" s="335" t="s">
        <v>1593</v>
      </c>
      <c r="B629" s="335" t="s">
        <v>1594</v>
      </c>
      <c r="C629" s="733">
        <v>43282</v>
      </c>
      <c r="D629" s="734">
        <v>43301</v>
      </c>
      <c r="E629" s="738">
        <v>43395</v>
      </c>
      <c r="F629" s="663">
        <v>5632</v>
      </c>
      <c r="G629" s="663">
        <v>845</v>
      </c>
      <c r="H629" s="663"/>
      <c r="I629" s="663">
        <v>4787</v>
      </c>
      <c r="J629" s="728">
        <v>481.02</v>
      </c>
      <c r="K629" s="728">
        <v>156.33000000000001</v>
      </c>
      <c r="L629" s="728">
        <v>324.69</v>
      </c>
    </row>
    <row r="630" spans="1:12" s="335" customFormat="1" ht="12" x14ac:dyDescent="0.2">
      <c r="A630" s="335" t="s">
        <v>1595</v>
      </c>
      <c r="B630" s="335" t="s">
        <v>1596</v>
      </c>
      <c r="C630" s="733">
        <v>43282</v>
      </c>
      <c r="D630" s="734">
        <v>43306</v>
      </c>
      <c r="E630" s="738">
        <v>43396</v>
      </c>
      <c r="F630" s="663">
        <v>8828</v>
      </c>
      <c r="G630" s="663">
        <v>1655</v>
      </c>
      <c r="H630" s="663"/>
      <c r="I630" s="663">
        <v>7173</v>
      </c>
      <c r="J630" s="728">
        <v>1037.02</v>
      </c>
      <c r="K630" s="728">
        <v>337.03</v>
      </c>
      <c r="L630" s="728">
        <v>699.99</v>
      </c>
    </row>
    <row r="631" spans="1:12" s="335" customFormat="1" ht="12" x14ac:dyDescent="0.2">
      <c r="A631" s="335" t="s">
        <v>1597</v>
      </c>
      <c r="B631" s="335" t="s">
        <v>1598</v>
      </c>
      <c r="C631" s="733">
        <v>43282</v>
      </c>
      <c r="D631" s="734">
        <v>43305</v>
      </c>
      <c r="E631" s="738">
        <v>43441</v>
      </c>
      <c r="F631" s="663">
        <v>5833</v>
      </c>
      <c r="G631" s="663">
        <v>875</v>
      </c>
      <c r="H631" s="663"/>
      <c r="I631" s="663">
        <v>4958</v>
      </c>
      <c r="J631" s="728">
        <v>498.21</v>
      </c>
      <c r="K631" s="728">
        <v>161.91999999999999</v>
      </c>
      <c r="L631" s="728">
        <v>336.29</v>
      </c>
    </row>
    <row r="632" spans="1:12" s="335" customFormat="1" ht="12" x14ac:dyDescent="0.2">
      <c r="A632" s="335" t="s">
        <v>1599</v>
      </c>
      <c r="B632" s="335" t="s">
        <v>1600</v>
      </c>
      <c r="C632" s="733">
        <v>43282</v>
      </c>
      <c r="D632" s="734">
        <v>43305</v>
      </c>
      <c r="E632" s="738">
        <v>43395</v>
      </c>
      <c r="F632" s="663">
        <v>6440</v>
      </c>
      <c r="G632" s="663">
        <v>966</v>
      </c>
      <c r="H632" s="663"/>
      <c r="I632" s="663">
        <v>5474</v>
      </c>
      <c r="J632" s="728">
        <v>550.03</v>
      </c>
      <c r="K632" s="728">
        <v>178.76</v>
      </c>
      <c r="L632" s="728">
        <v>371.27</v>
      </c>
    </row>
    <row r="633" spans="1:12" s="335" customFormat="1" ht="12" x14ac:dyDescent="0.2">
      <c r="A633" s="335" t="s">
        <v>1601</v>
      </c>
      <c r="B633" s="335" t="s">
        <v>1602</v>
      </c>
      <c r="C633" s="733">
        <v>43282</v>
      </c>
      <c r="D633" s="734">
        <v>43306</v>
      </c>
      <c r="E633" s="738">
        <v>43436</v>
      </c>
      <c r="F633" s="663">
        <v>2106</v>
      </c>
      <c r="G633" s="663">
        <v>316</v>
      </c>
      <c r="H633" s="663"/>
      <c r="I633" s="663">
        <v>1790</v>
      </c>
      <c r="J633" s="728">
        <v>197.88</v>
      </c>
      <c r="K633" s="728">
        <v>64.31</v>
      </c>
      <c r="L633" s="728">
        <v>133.57</v>
      </c>
    </row>
    <row r="634" spans="1:12" s="335" customFormat="1" ht="12" x14ac:dyDescent="0.2">
      <c r="A634" s="335" t="s">
        <v>1603</v>
      </c>
      <c r="B634" s="335" t="s">
        <v>1604</v>
      </c>
      <c r="C634" s="733">
        <v>43282</v>
      </c>
      <c r="D634" s="734">
        <v>43304</v>
      </c>
      <c r="E634" s="738">
        <v>43395</v>
      </c>
      <c r="F634" s="663">
        <v>6687</v>
      </c>
      <c r="G634" s="663">
        <v>1003</v>
      </c>
      <c r="H634" s="663"/>
      <c r="I634" s="663">
        <v>5684</v>
      </c>
      <c r="J634" s="728">
        <v>571.14</v>
      </c>
      <c r="K634" s="728">
        <v>185.62</v>
      </c>
      <c r="L634" s="728">
        <v>385.52</v>
      </c>
    </row>
    <row r="635" spans="1:12" s="335" customFormat="1" ht="12" x14ac:dyDescent="0.2">
      <c r="A635" s="335" t="s">
        <v>1605</v>
      </c>
      <c r="B635" s="335" t="s">
        <v>1606</v>
      </c>
      <c r="C635" s="733">
        <v>43282</v>
      </c>
      <c r="D635" s="734">
        <v>43307</v>
      </c>
      <c r="E635" s="738">
        <v>43404</v>
      </c>
      <c r="F635" s="663">
        <v>5621</v>
      </c>
      <c r="G635" s="663">
        <v>703</v>
      </c>
      <c r="H635" s="663"/>
      <c r="I635" s="663">
        <v>4918</v>
      </c>
      <c r="J635" s="728">
        <v>367.33</v>
      </c>
      <c r="K635" s="728">
        <v>119.38</v>
      </c>
      <c r="L635" s="728">
        <v>247.95</v>
      </c>
    </row>
    <row r="636" spans="1:12" s="335" customFormat="1" ht="12" x14ac:dyDescent="0.2">
      <c r="A636" s="335" t="s">
        <v>1607</v>
      </c>
      <c r="B636" s="335" t="s">
        <v>1608</v>
      </c>
      <c r="C636" s="733">
        <v>43282</v>
      </c>
      <c r="D636" s="734">
        <v>43307</v>
      </c>
      <c r="E636" s="738">
        <v>43404</v>
      </c>
      <c r="F636" s="663">
        <v>5921</v>
      </c>
      <c r="G636" s="663">
        <v>740</v>
      </c>
      <c r="H636" s="663"/>
      <c r="I636" s="663">
        <v>5181</v>
      </c>
      <c r="J636" s="728">
        <v>386.93</v>
      </c>
      <c r="K636" s="728">
        <v>125.75</v>
      </c>
      <c r="L636" s="728">
        <v>261.18</v>
      </c>
    </row>
    <row r="637" spans="1:12" s="335" customFormat="1" ht="12" x14ac:dyDescent="0.2">
      <c r="A637" s="335" t="s">
        <v>1609</v>
      </c>
      <c r="B637" s="335" t="s">
        <v>1610</v>
      </c>
      <c r="C637" s="733">
        <v>43282</v>
      </c>
      <c r="D637" s="734">
        <v>43307</v>
      </c>
      <c r="E637" s="738">
        <v>43404</v>
      </c>
      <c r="F637" s="663">
        <v>7092</v>
      </c>
      <c r="G637" s="663">
        <v>887</v>
      </c>
      <c r="H637" s="663"/>
      <c r="I637" s="663">
        <v>6205</v>
      </c>
      <c r="J637" s="728">
        <v>463.47</v>
      </c>
      <c r="K637" s="728">
        <v>150.63</v>
      </c>
      <c r="L637" s="728">
        <v>312.83999999999997</v>
      </c>
    </row>
    <row r="638" spans="1:12" s="335" customFormat="1" ht="12" x14ac:dyDescent="0.2">
      <c r="A638" s="335" t="s">
        <v>1611</v>
      </c>
      <c r="B638" s="335" t="s">
        <v>1612</v>
      </c>
      <c r="C638" s="733">
        <v>43282</v>
      </c>
      <c r="D638" s="734">
        <v>43307</v>
      </c>
      <c r="E638" s="738">
        <v>43408</v>
      </c>
      <c r="F638" s="663">
        <v>3615</v>
      </c>
      <c r="G638" s="663">
        <v>678</v>
      </c>
      <c r="H638" s="663"/>
      <c r="I638" s="663">
        <v>2937</v>
      </c>
      <c r="J638" s="728">
        <v>420.78</v>
      </c>
      <c r="K638" s="728">
        <v>136.75</v>
      </c>
      <c r="L638" s="728">
        <v>284.02999999999997</v>
      </c>
    </row>
    <row r="639" spans="1:12" s="335" customFormat="1" ht="12" x14ac:dyDescent="0.2">
      <c r="A639" s="335" t="s">
        <v>1613</v>
      </c>
      <c r="B639" s="335" t="s">
        <v>1614</v>
      </c>
      <c r="C639" s="733">
        <v>43282</v>
      </c>
      <c r="D639" s="734">
        <v>43307</v>
      </c>
      <c r="E639" s="738">
        <v>43404</v>
      </c>
      <c r="F639" s="663">
        <v>7092</v>
      </c>
      <c r="G639" s="663">
        <v>887</v>
      </c>
      <c r="H639" s="663"/>
      <c r="I639" s="663">
        <v>6205</v>
      </c>
      <c r="J639" s="728">
        <v>463.47</v>
      </c>
      <c r="K639" s="728">
        <v>150.63</v>
      </c>
      <c r="L639" s="728">
        <v>312.83999999999997</v>
      </c>
    </row>
    <row r="640" spans="1:12" s="335" customFormat="1" ht="12" x14ac:dyDescent="0.2">
      <c r="A640" s="335" t="s">
        <v>1615</v>
      </c>
      <c r="B640" s="335" t="s">
        <v>1616</v>
      </c>
      <c r="C640" s="733">
        <v>43282</v>
      </c>
      <c r="D640" s="734">
        <v>43308</v>
      </c>
      <c r="E640" s="738">
        <v>43391</v>
      </c>
      <c r="F640" s="663">
        <v>2400</v>
      </c>
      <c r="G640" s="663">
        <v>240</v>
      </c>
      <c r="H640" s="663"/>
      <c r="I640" s="663">
        <v>2160</v>
      </c>
      <c r="J640" s="728">
        <v>105.82</v>
      </c>
      <c r="K640" s="728">
        <v>34.39</v>
      </c>
      <c r="L640" s="728">
        <v>71.430000000000007</v>
      </c>
    </row>
    <row r="641" spans="1:12" s="335" customFormat="1" ht="12" x14ac:dyDescent="0.2">
      <c r="A641" s="335" t="s">
        <v>1617</v>
      </c>
      <c r="B641" s="335" t="s">
        <v>1618</v>
      </c>
      <c r="C641" s="733">
        <v>43282</v>
      </c>
      <c r="D641" s="734">
        <v>43308</v>
      </c>
      <c r="E641" s="738">
        <v>43398</v>
      </c>
      <c r="F641" s="663">
        <v>2446</v>
      </c>
      <c r="G641" s="663">
        <v>306</v>
      </c>
      <c r="H641" s="663"/>
      <c r="I641" s="663">
        <v>2140</v>
      </c>
      <c r="J641" s="728">
        <v>158.38</v>
      </c>
      <c r="K641" s="728">
        <v>51.47</v>
      </c>
      <c r="L641" s="728">
        <v>106.91</v>
      </c>
    </row>
    <row r="642" spans="1:12" s="335" customFormat="1" ht="12" x14ac:dyDescent="0.2">
      <c r="A642" s="335" t="s">
        <v>1619</v>
      </c>
      <c r="B642" s="335" t="s">
        <v>1620</v>
      </c>
      <c r="C642" s="733">
        <v>43282</v>
      </c>
      <c r="D642" s="734">
        <v>43307</v>
      </c>
      <c r="E642" s="738">
        <v>43428</v>
      </c>
      <c r="F642" s="663">
        <v>4666</v>
      </c>
      <c r="G642" s="663">
        <v>700</v>
      </c>
      <c r="H642" s="663"/>
      <c r="I642" s="663">
        <v>3966</v>
      </c>
      <c r="J642" s="728">
        <v>398.53</v>
      </c>
      <c r="K642" s="728">
        <v>129.52000000000001</v>
      </c>
      <c r="L642" s="728">
        <v>269.01</v>
      </c>
    </row>
    <row r="643" spans="1:12" s="335" customFormat="1" ht="12" x14ac:dyDescent="0.2">
      <c r="A643" s="335" t="s">
        <v>1621</v>
      </c>
      <c r="B643" s="335" t="s">
        <v>1622</v>
      </c>
      <c r="C643" s="733">
        <v>43282</v>
      </c>
      <c r="D643" s="734">
        <v>43308</v>
      </c>
      <c r="E643" s="738">
        <v>43404</v>
      </c>
      <c r="F643" s="663">
        <v>4497</v>
      </c>
      <c r="G643" s="663">
        <v>450</v>
      </c>
      <c r="H643" s="663"/>
      <c r="I643" s="663">
        <v>4047</v>
      </c>
      <c r="J643" s="728">
        <v>198.27</v>
      </c>
      <c r="K643" s="728">
        <v>64.44</v>
      </c>
      <c r="L643" s="728">
        <v>133.83000000000001</v>
      </c>
    </row>
    <row r="644" spans="1:12" s="335" customFormat="1" ht="12" x14ac:dyDescent="0.2">
      <c r="A644" s="335" t="s">
        <v>1652</v>
      </c>
      <c r="B644" s="335" t="s">
        <v>23086</v>
      </c>
      <c r="C644" s="733">
        <v>43282</v>
      </c>
      <c r="D644" s="734">
        <v>43308</v>
      </c>
      <c r="E644" s="738">
        <v>43398</v>
      </c>
      <c r="F644" s="663">
        <v>2437</v>
      </c>
      <c r="G644" s="663">
        <v>305</v>
      </c>
      <c r="H644" s="663"/>
      <c r="I644" s="663">
        <v>2132</v>
      </c>
      <c r="J644" s="728">
        <v>157.81</v>
      </c>
      <c r="K644" s="728">
        <v>51.29</v>
      </c>
      <c r="L644" s="728">
        <v>106.52</v>
      </c>
    </row>
    <row r="645" spans="1:12" s="335" customFormat="1" ht="12" x14ac:dyDescent="0.2">
      <c r="A645" s="335" t="s">
        <v>1623</v>
      </c>
      <c r="B645" s="335" t="s">
        <v>1624</v>
      </c>
      <c r="C645" s="733">
        <v>43282</v>
      </c>
      <c r="D645" s="734">
        <v>43308</v>
      </c>
      <c r="E645" s="738">
        <v>43446</v>
      </c>
      <c r="F645" s="663">
        <v>3325</v>
      </c>
      <c r="G645" s="663">
        <v>499</v>
      </c>
      <c r="H645" s="663"/>
      <c r="I645" s="663">
        <v>2826</v>
      </c>
      <c r="J645" s="728">
        <v>283.99</v>
      </c>
      <c r="K645" s="728">
        <v>92.3</v>
      </c>
      <c r="L645" s="728">
        <v>191.69</v>
      </c>
    </row>
    <row r="646" spans="1:12" s="335" customFormat="1" ht="12" x14ac:dyDescent="0.2">
      <c r="A646" s="335" t="s">
        <v>1625</v>
      </c>
      <c r="B646" s="335" t="s">
        <v>1626</v>
      </c>
      <c r="C646" s="733">
        <v>43282</v>
      </c>
      <c r="D646" s="734">
        <v>43308</v>
      </c>
      <c r="E646" s="738">
        <v>43402</v>
      </c>
      <c r="F646" s="663">
        <v>4828</v>
      </c>
      <c r="G646" s="663">
        <v>483</v>
      </c>
      <c r="H646" s="663"/>
      <c r="I646" s="663">
        <v>4345</v>
      </c>
      <c r="J646" s="728">
        <v>212.86</v>
      </c>
      <c r="K646" s="728">
        <v>69.180000000000007</v>
      </c>
      <c r="L646" s="728">
        <v>143.68</v>
      </c>
    </row>
    <row r="647" spans="1:12" s="335" customFormat="1" ht="12" x14ac:dyDescent="0.2">
      <c r="A647" s="335" t="s">
        <v>1627</v>
      </c>
      <c r="B647" s="335" t="s">
        <v>1628</v>
      </c>
      <c r="C647" s="733">
        <v>43282</v>
      </c>
      <c r="D647" s="734">
        <v>43308</v>
      </c>
      <c r="E647" s="738">
        <v>43398</v>
      </c>
      <c r="F647" s="663">
        <v>4104</v>
      </c>
      <c r="G647" s="663">
        <v>513</v>
      </c>
      <c r="H647" s="663"/>
      <c r="I647" s="663">
        <v>3591</v>
      </c>
      <c r="J647" s="728">
        <v>265.73</v>
      </c>
      <c r="K647" s="728">
        <v>86.36</v>
      </c>
      <c r="L647" s="728">
        <v>179.37</v>
      </c>
    </row>
    <row r="648" spans="1:12" s="335" customFormat="1" ht="12" x14ac:dyDescent="0.2">
      <c r="A648" s="335" t="s">
        <v>1629</v>
      </c>
      <c r="B648" s="335" t="s">
        <v>1630</v>
      </c>
      <c r="C648" s="733">
        <v>43282</v>
      </c>
      <c r="D648" s="734">
        <v>43310</v>
      </c>
      <c r="E648" s="738">
        <v>43401</v>
      </c>
      <c r="F648" s="663">
        <v>2905</v>
      </c>
      <c r="G648" s="663">
        <v>436</v>
      </c>
      <c r="H648" s="663"/>
      <c r="I648" s="663">
        <v>2469</v>
      </c>
      <c r="J648" s="728">
        <v>250.41</v>
      </c>
      <c r="K648" s="728">
        <v>81.38</v>
      </c>
      <c r="L648" s="728">
        <v>169.03</v>
      </c>
    </row>
    <row r="649" spans="1:12" s="335" customFormat="1" ht="12" x14ac:dyDescent="0.2">
      <c r="A649" s="335" t="s">
        <v>1631</v>
      </c>
      <c r="B649" s="335" t="s">
        <v>1632</v>
      </c>
      <c r="C649" s="733">
        <v>43282</v>
      </c>
      <c r="D649" s="734">
        <v>43310</v>
      </c>
      <c r="E649" s="738">
        <v>43401</v>
      </c>
      <c r="F649" s="663">
        <v>2699</v>
      </c>
      <c r="G649" s="663">
        <v>337</v>
      </c>
      <c r="H649" s="663"/>
      <c r="I649" s="663">
        <v>2362</v>
      </c>
      <c r="J649" s="728">
        <v>174.77</v>
      </c>
      <c r="K649" s="728">
        <v>56.8</v>
      </c>
      <c r="L649" s="728">
        <v>117.97</v>
      </c>
    </row>
    <row r="650" spans="1:12" s="335" customFormat="1" ht="12" x14ac:dyDescent="0.2">
      <c r="A650" s="335" t="s">
        <v>1633</v>
      </c>
      <c r="B650" s="335" t="s">
        <v>1634</v>
      </c>
      <c r="C650" s="733">
        <v>43282</v>
      </c>
      <c r="D650" s="734">
        <v>43311</v>
      </c>
      <c r="E650" s="738">
        <v>43408</v>
      </c>
      <c r="F650" s="663">
        <v>3673</v>
      </c>
      <c r="G650" s="663">
        <v>459</v>
      </c>
      <c r="H650" s="663"/>
      <c r="I650" s="663">
        <v>3214</v>
      </c>
      <c r="J650" s="728">
        <v>240.03</v>
      </c>
      <c r="K650" s="728">
        <v>78.010000000000005</v>
      </c>
      <c r="L650" s="728">
        <v>162.02000000000001</v>
      </c>
    </row>
    <row r="651" spans="1:12" s="335" customFormat="1" ht="12" x14ac:dyDescent="0.2">
      <c r="A651" s="335" t="s">
        <v>1635</v>
      </c>
      <c r="B651" s="335" t="s">
        <v>1636</v>
      </c>
      <c r="C651" s="733">
        <v>43282</v>
      </c>
      <c r="D651" s="734">
        <v>43311</v>
      </c>
      <c r="E651" s="738">
        <v>43457</v>
      </c>
      <c r="F651" s="663">
        <v>2106</v>
      </c>
      <c r="G651" s="663">
        <v>316</v>
      </c>
      <c r="H651" s="663"/>
      <c r="I651" s="663">
        <v>1790</v>
      </c>
      <c r="J651" s="728">
        <v>197.88</v>
      </c>
      <c r="K651" s="728">
        <v>64.31</v>
      </c>
      <c r="L651" s="728">
        <v>133.57</v>
      </c>
    </row>
    <row r="652" spans="1:12" s="335" customFormat="1" ht="12" x14ac:dyDescent="0.2">
      <c r="A652" s="335" t="s">
        <v>1637</v>
      </c>
      <c r="B652" s="335" t="s">
        <v>1638</v>
      </c>
      <c r="C652" s="733">
        <v>43282</v>
      </c>
      <c r="D652" s="734">
        <v>43311</v>
      </c>
      <c r="E652" s="738">
        <v>43410</v>
      </c>
      <c r="F652" s="663">
        <v>3328</v>
      </c>
      <c r="G652" s="663">
        <v>416</v>
      </c>
      <c r="H652" s="663"/>
      <c r="I652" s="663">
        <v>2912</v>
      </c>
      <c r="J652" s="728">
        <v>215.49</v>
      </c>
      <c r="K652" s="728">
        <v>70.03</v>
      </c>
      <c r="L652" s="728">
        <v>145.46</v>
      </c>
    </row>
    <row r="653" spans="1:12" s="335" customFormat="1" ht="12" x14ac:dyDescent="0.2">
      <c r="A653" s="335" t="s">
        <v>1639</v>
      </c>
      <c r="B653" s="335" t="s">
        <v>1640</v>
      </c>
      <c r="C653" s="733">
        <v>43282</v>
      </c>
      <c r="D653" s="734">
        <v>43311</v>
      </c>
      <c r="E653" s="738">
        <v>43403</v>
      </c>
      <c r="F653" s="663">
        <v>4196</v>
      </c>
      <c r="G653" s="663">
        <v>420</v>
      </c>
      <c r="H653" s="663"/>
      <c r="I653" s="663">
        <v>3776</v>
      </c>
      <c r="J653" s="728">
        <v>185.01</v>
      </c>
      <c r="K653" s="728">
        <v>60.13</v>
      </c>
      <c r="L653" s="728">
        <v>124.88</v>
      </c>
    </row>
    <row r="654" spans="1:12" s="335" customFormat="1" ht="12" x14ac:dyDescent="0.2">
      <c r="A654" s="335" t="s">
        <v>1641</v>
      </c>
      <c r="B654" s="335" t="s">
        <v>1642</v>
      </c>
      <c r="C654" s="733">
        <v>43282</v>
      </c>
      <c r="D654" s="734">
        <v>43311</v>
      </c>
      <c r="E654" s="738">
        <v>43408</v>
      </c>
      <c r="F654" s="663">
        <v>3633</v>
      </c>
      <c r="G654" s="663">
        <v>454</v>
      </c>
      <c r="H654" s="663"/>
      <c r="I654" s="663">
        <v>3179</v>
      </c>
      <c r="J654" s="728">
        <v>237.42</v>
      </c>
      <c r="K654" s="728">
        <v>77.16</v>
      </c>
      <c r="L654" s="728">
        <v>160.26</v>
      </c>
    </row>
    <row r="655" spans="1:12" s="335" customFormat="1" ht="12" x14ac:dyDescent="0.2">
      <c r="A655" s="335" t="s">
        <v>1643</v>
      </c>
      <c r="B655" s="335" t="s">
        <v>1353</v>
      </c>
      <c r="C655" s="733">
        <v>43282</v>
      </c>
      <c r="D655" s="734">
        <v>43311</v>
      </c>
      <c r="E655" s="738">
        <v>43433</v>
      </c>
      <c r="F655" s="663">
        <v>2633</v>
      </c>
      <c r="G655" s="663">
        <v>395</v>
      </c>
      <c r="H655" s="663"/>
      <c r="I655" s="663">
        <v>2238</v>
      </c>
      <c r="J655" s="728">
        <v>226.96</v>
      </c>
      <c r="K655" s="728">
        <v>73.760000000000005</v>
      </c>
      <c r="L655" s="728">
        <v>153.19999999999999</v>
      </c>
    </row>
    <row r="656" spans="1:12" s="335" customFormat="1" ht="12" x14ac:dyDescent="0.2">
      <c r="A656" s="335" t="s">
        <v>1644</v>
      </c>
      <c r="B656" s="335" t="s">
        <v>1645</v>
      </c>
      <c r="C656" s="733">
        <v>43282</v>
      </c>
      <c r="D656" s="734">
        <v>43308</v>
      </c>
      <c r="E656" s="738">
        <v>43351</v>
      </c>
      <c r="F656" s="663">
        <v>2454</v>
      </c>
      <c r="G656" s="663">
        <v>368</v>
      </c>
      <c r="H656" s="663"/>
      <c r="I656" s="663">
        <v>2086</v>
      </c>
      <c r="J656" s="728">
        <v>230.58</v>
      </c>
      <c r="K656" s="728">
        <v>74.94</v>
      </c>
      <c r="L656" s="728">
        <v>155.63999999999999</v>
      </c>
    </row>
    <row r="657" spans="1:12" s="335" customFormat="1" ht="12" x14ac:dyDescent="0.2">
      <c r="A657" s="335" t="s">
        <v>1646</v>
      </c>
      <c r="B657" s="335" t="s">
        <v>1647</v>
      </c>
      <c r="C657" s="733">
        <v>43282</v>
      </c>
      <c r="D657" s="734">
        <v>43311</v>
      </c>
      <c r="E657" s="738">
        <v>43438</v>
      </c>
      <c r="F657" s="663">
        <v>2741</v>
      </c>
      <c r="G657" s="663">
        <v>343</v>
      </c>
      <c r="H657" s="663"/>
      <c r="I657" s="663">
        <v>2398</v>
      </c>
      <c r="J657" s="728">
        <v>179.13</v>
      </c>
      <c r="K657" s="728">
        <v>58.22</v>
      </c>
      <c r="L657" s="728">
        <v>120.91</v>
      </c>
    </row>
    <row r="658" spans="1:12" s="335" customFormat="1" ht="12" x14ac:dyDescent="0.2">
      <c r="A658" s="335" t="s">
        <v>1648</v>
      </c>
      <c r="B658" s="335" t="s">
        <v>1649</v>
      </c>
      <c r="C658" s="733">
        <v>43282</v>
      </c>
      <c r="D658" s="734">
        <v>43311</v>
      </c>
      <c r="E658" s="738">
        <v>43417</v>
      </c>
      <c r="F658" s="663">
        <v>7415</v>
      </c>
      <c r="G658" s="663">
        <v>1112</v>
      </c>
      <c r="H658" s="663"/>
      <c r="I658" s="663">
        <v>6303</v>
      </c>
      <c r="J658" s="728">
        <v>633.32000000000005</v>
      </c>
      <c r="K658" s="728">
        <v>205.83</v>
      </c>
      <c r="L658" s="728">
        <v>427.49</v>
      </c>
    </row>
    <row r="659" spans="1:12" s="335" customFormat="1" ht="12" x14ac:dyDescent="0.2">
      <c r="A659" s="335" t="s">
        <v>1356</v>
      </c>
      <c r="B659" s="335" t="s">
        <v>1357</v>
      </c>
      <c r="C659" s="733">
        <v>43282</v>
      </c>
      <c r="D659" s="734">
        <v>43311</v>
      </c>
      <c r="E659" s="738">
        <v>43404</v>
      </c>
      <c r="F659" s="663">
        <v>7092</v>
      </c>
      <c r="G659" s="663">
        <v>887</v>
      </c>
      <c r="H659" s="663"/>
      <c r="I659" s="663">
        <v>6205</v>
      </c>
      <c r="J659" s="728">
        <v>463.47</v>
      </c>
      <c r="K659" s="728">
        <v>150.63</v>
      </c>
      <c r="L659" s="728">
        <v>312.83999999999997</v>
      </c>
    </row>
    <row r="660" spans="1:12" s="335" customFormat="1" ht="12" x14ac:dyDescent="0.2">
      <c r="A660" s="335" t="s">
        <v>1349</v>
      </c>
      <c r="B660" s="335" t="s">
        <v>1350</v>
      </c>
      <c r="C660" s="733">
        <v>43282</v>
      </c>
      <c r="D660" s="734">
        <v>43311</v>
      </c>
      <c r="E660" s="738">
        <v>43408</v>
      </c>
      <c r="F660" s="663">
        <v>4432</v>
      </c>
      <c r="G660" s="663">
        <v>665</v>
      </c>
      <c r="H660" s="663"/>
      <c r="I660" s="663">
        <v>3767</v>
      </c>
      <c r="J660" s="728">
        <v>382.03</v>
      </c>
      <c r="K660" s="728">
        <v>124.16</v>
      </c>
      <c r="L660" s="728">
        <v>257.87</v>
      </c>
    </row>
    <row r="661" spans="1:12" s="335" customFormat="1" ht="12" x14ac:dyDescent="0.2">
      <c r="A661" s="335" t="s">
        <v>1342</v>
      </c>
      <c r="B661" s="335" t="s">
        <v>1343</v>
      </c>
      <c r="C661" s="733">
        <v>43282</v>
      </c>
      <c r="D661" s="734">
        <v>43312</v>
      </c>
      <c r="E661" s="738">
        <v>43435</v>
      </c>
      <c r="F661" s="663">
        <v>2206</v>
      </c>
      <c r="G661" s="663">
        <v>276</v>
      </c>
      <c r="H661" s="663"/>
      <c r="I661" s="663">
        <v>1930</v>
      </c>
      <c r="J661" s="728">
        <v>144.16</v>
      </c>
      <c r="K661" s="728">
        <v>46.85</v>
      </c>
      <c r="L661" s="728">
        <v>97.31</v>
      </c>
    </row>
    <row r="662" spans="1:12" s="335" customFormat="1" ht="12" x14ac:dyDescent="0.2">
      <c r="A662" s="335" t="s">
        <v>1336</v>
      </c>
      <c r="B662" s="335" t="s">
        <v>1337</v>
      </c>
      <c r="C662" s="733">
        <v>43282</v>
      </c>
      <c r="D662" s="734">
        <v>43312</v>
      </c>
      <c r="E662" s="738">
        <v>43408</v>
      </c>
      <c r="F662" s="663">
        <v>3056</v>
      </c>
      <c r="G662" s="663">
        <v>382</v>
      </c>
      <c r="H662" s="663"/>
      <c r="I662" s="663">
        <v>2674</v>
      </c>
      <c r="J662" s="728">
        <v>199.71</v>
      </c>
      <c r="K662" s="728">
        <v>64.91</v>
      </c>
      <c r="L662" s="728">
        <v>134.80000000000001</v>
      </c>
    </row>
    <row r="663" spans="1:12" s="335" customFormat="1" ht="12" x14ac:dyDescent="0.2">
      <c r="A663" s="335" t="s">
        <v>1344</v>
      </c>
      <c r="B663" s="335" t="s">
        <v>1345</v>
      </c>
      <c r="C663" s="733">
        <v>43282</v>
      </c>
      <c r="D663" s="734">
        <v>43312</v>
      </c>
      <c r="E663" s="738">
        <v>43434</v>
      </c>
      <c r="F663" s="663">
        <v>1999</v>
      </c>
      <c r="G663" s="663">
        <v>250</v>
      </c>
      <c r="H663" s="663"/>
      <c r="I663" s="663">
        <v>1749</v>
      </c>
      <c r="J663" s="728">
        <v>130.63999999999999</v>
      </c>
      <c r="K663" s="728">
        <v>42.46</v>
      </c>
      <c r="L663" s="728">
        <v>88.18</v>
      </c>
    </row>
    <row r="664" spans="1:12" s="335" customFormat="1" ht="12" x14ac:dyDescent="0.2">
      <c r="A664" s="335" t="s">
        <v>1340</v>
      </c>
      <c r="B664" s="335" t="s">
        <v>1341</v>
      </c>
      <c r="C664" s="733">
        <v>43282</v>
      </c>
      <c r="D664" s="734">
        <v>43312</v>
      </c>
      <c r="E664" s="738">
        <v>43441</v>
      </c>
      <c r="F664" s="663">
        <v>2907</v>
      </c>
      <c r="G664" s="663">
        <v>363</v>
      </c>
      <c r="H664" s="663"/>
      <c r="I664" s="663">
        <v>2544</v>
      </c>
      <c r="J664" s="728">
        <v>189.97</v>
      </c>
      <c r="K664" s="728">
        <v>61.74</v>
      </c>
      <c r="L664" s="728">
        <v>128.22999999999999</v>
      </c>
    </row>
    <row r="665" spans="1:12" s="335" customFormat="1" ht="12" x14ac:dyDescent="0.2">
      <c r="A665" s="335" t="s">
        <v>1354</v>
      </c>
      <c r="B665" s="335" t="s">
        <v>1355</v>
      </c>
      <c r="C665" s="733">
        <v>43282</v>
      </c>
      <c r="D665" s="734">
        <v>43312</v>
      </c>
      <c r="E665" s="738">
        <v>43403</v>
      </c>
      <c r="F665" s="663">
        <v>1250</v>
      </c>
      <c r="G665" s="663">
        <v>188</v>
      </c>
      <c r="H665" s="663"/>
      <c r="I665" s="663">
        <v>1062</v>
      </c>
      <c r="J665" s="728">
        <v>107.75</v>
      </c>
      <c r="K665" s="728">
        <v>35.020000000000003</v>
      </c>
      <c r="L665" s="728">
        <v>72.73</v>
      </c>
    </row>
    <row r="666" spans="1:12" s="335" customFormat="1" ht="12" x14ac:dyDescent="0.2">
      <c r="A666" s="335" t="s">
        <v>1346</v>
      </c>
      <c r="B666" s="335" t="s">
        <v>1347</v>
      </c>
      <c r="C666" s="733">
        <v>43282</v>
      </c>
      <c r="D666" s="734">
        <v>43312</v>
      </c>
      <c r="E666" s="738">
        <v>43409</v>
      </c>
      <c r="F666" s="663">
        <v>5488</v>
      </c>
      <c r="G666" s="663">
        <v>686</v>
      </c>
      <c r="H666" s="663"/>
      <c r="I666" s="663">
        <v>4802</v>
      </c>
      <c r="J666" s="728">
        <v>355.35</v>
      </c>
      <c r="K666" s="728">
        <v>115.49</v>
      </c>
      <c r="L666" s="728">
        <v>239.86</v>
      </c>
    </row>
    <row r="667" spans="1:12" s="335" customFormat="1" ht="12" x14ac:dyDescent="0.2">
      <c r="A667" s="335" t="s">
        <v>1326</v>
      </c>
      <c r="B667" s="335" t="s">
        <v>1327</v>
      </c>
      <c r="C667" s="733">
        <v>43282</v>
      </c>
      <c r="D667" s="734">
        <v>43312</v>
      </c>
      <c r="E667" s="738">
        <v>43450</v>
      </c>
      <c r="F667" s="663">
        <v>2454</v>
      </c>
      <c r="G667" s="663">
        <v>368</v>
      </c>
      <c r="H667" s="663"/>
      <c r="I667" s="663">
        <v>2086</v>
      </c>
      <c r="J667" s="728">
        <v>230.58</v>
      </c>
      <c r="K667" s="728">
        <v>74.94</v>
      </c>
      <c r="L667" s="728">
        <v>155.63999999999999</v>
      </c>
    </row>
    <row r="668" spans="1:12" s="335" customFormat="1" ht="12" x14ac:dyDescent="0.2">
      <c r="A668" s="335" t="s">
        <v>1338</v>
      </c>
      <c r="B668" s="335" t="s">
        <v>1339</v>
      </c>
      <c r="C668" s="733">
        <v>43282</v>
      </c>
      <c r="D668" s="734">
        <v>43312</v>
      </c>
      <c r="E668" s="738">
        <v>43408</v>
      </c>
      <c r="F668" s="663">
        <v>4108</v>
      </c>
      <c r="G668" s="663">
        <v>514</v>
      </c>
      <c r="H668" s="663"/>
      <c r="I668" s="663">
        <v>3594</v>
      </c>
      <c r="J668" s="728">
        <v>268.45999999999998</v>
      </c>
      <c r="K668" s="728">
        <v>87.25</v>
      </c>
      <c r="L668" s="728">
        <v>181.21</v>
      </c>
    </row>
    <row r="669" spans="1:12" s="335" customFormat="1" ht="12" x14ac:dyDescent="0.2">
      <c r="A669" s="335" t="s">
        <v>1320</v>
      </c>
      <c r="B669" s="335" t="s">
        <v>1321</v>
      </c>
      <c r="C669" s="733">
        <v>43282</v>
      </c>
      <c r="D669" s="734">
        <v>43312</v>
      </c>
      <c r="E669" s="738">
        <v>43409</v>
      </c>
      <c r="F669" s="663">
        <v>2039</v>
      </c>
      <c r="G669" s="663">
        <v>255</v>
      </c>
      <c r="H669" s="663"/>
      <c r="I669" s="663">
        <v>1784</v>
      </c>
      <c r="J669" s="728">
        <v>132.03</v>
      </c>
      <c r="K669" s="728">
        <v>42.91</v>
      </c>
      <c r="L669" s="728">
        <v>89.12</v>
      </c>
    </row>
    <row r="670" spans="1:12" s="335" customFormat="1" ht="12" x14ac:dyDescent="0.2">
      <c r="A670" s="335" t="s">
        <v>1332</v>
      </c>
      <c r="B670" s="335" t="s">
        <v>1333</v>
      </c>
      <c r="C670" s="733">
        <v>43282</v>
      </c>
      <c r="D670" s="734">
        <v>43312</v>
      </c>
      <c r="E670" s="738">
        <v>43464</v>
      </c>
      <c r="F670" s="663">
        <v>6088</v>
      </c>
      <c r="G670" s="663">
        <v>913</v>
      </c>
      <c r="H670" s="663"/>
      <c r="I670" s="663">
        <v>5175</v>
      </c>
      <c r="J670" s="728">
        <v>572.03</v>
      </c>
      <c r="K670" s="728">
        <v>185.91</v>
      </c>
      <c r="L670" s="728">
        <v>386.12</v>
      </c>
    </row>
    <row r="671" spans="1:12" s="335" customFormat="1" ht="12" x14ac:dyDescent="0.2">
      <c r="A671" s="335" t="s">
        <v>1328</v>
      </c>
      <c r="B671" s="335" t="s">
        <v>1329</v>
      </c>
      <c r="C671" s="733">
        <v>43282</v>
      </c>
      <c r="D671" s="734">
        <v>43312</v>
      </c>
      <c r="E671" s="738">
        <v>43450</v>
      </c>
      <c r="F671" s="663">
        <v>2346</v>
      </c>
      <c r="G671" s="663">
        <v>352</v>
      </c>
      <c r="H671" s="663"/>
      <c r="I671" s="663">
        <v>1994</v>
      </c>
      <c r="J671" s="728">
        <v>220.43</v>
      </c>
      <c r="K671" s="728">
        <v>71.64</v>
      </c>
      <c r="L671" s="728">
        <v>148.79</v>
      </c>
    </row>
    <row r="672" spans="1:12" s="335" customFormat="1" ht="12" x14ac:dyDescent="0.2">
      <c r="A672" s="335" t="s">
        <v>1351</v>
      </c>
      <c r="B672" s="335" t="s">
        <v>1352</v>
      </c>
      <c r="C672" s="733">
        <v>43282</v>
      </c>
      <c r="D672" s="734">
        <v>43311</v>
      </c>
      <c r="E672" s="738">
        <v>43434</v>
      </c>
      <c r="F672" s="663">
        <v>2508</v>
      </c>
      <c r="G672" s="663">
        <v>376</v>
      </c>
      <c r="H672" s="663"/>
      <c r="I672" s="663">
        <v>2132</v>
      </c>
      <c r="J672" s="728">
        <v>216.19</v>
      </c>
      <c r="K672" s="728">
        <v>70.260000000000005</v>
      </c>
      <c r="L672" s="728">
        <v>145.93</v>
      </c>
    </row>
    <row r="673" spans="1:12" s="335" customFormat="1" ht="12" x14ac:dyDescent="0.2">
      <c r="A673" s="335" t="s">
        <v>1324</v>
      </c>
      <c r="B673" s="335" t="s">
        <v>1325</v>
      </c>
      <c r="C673" s="733">
        <v>43282</v>
      </c>
      <c r="D673" s="734">
        <v>43312</v>
      </c>
      <c r="E673" s="738">
        <v>43450</v>
      </c>
      <c r="F673" s="663">
        <v>3110</v>
      </c>
      <c r="G673" s="663">
        <v>467</v>
      </c>
      <c r="H673" s="663"/>
      <c r="I673" s="663">
        <v>2643</v>
      </c>
      <c r="J673" s="728">
        <v>292.22000000000003</v>
      </c>
      <c r="K673" s="728">
        <v>94.97</v>
      </c>
      <c r="L673" s="728">
        <v>197.25</v>
      </c>
    </row>
    <row r="674" spans="1:12" s="335" customFormat="1" ht="12" x14ac:dyDescent="0.2">
      <c r="A674" s="335" t="s">
        <v>1330</v>
      </c>
      <c r="B674" s="335" t="s">
        <v>1331</v>
      </c>
      <c r="C674" s="733">
        <v>43282</v>
      </c>
      <c r="D674" s="734">
        <v>43312</v>
      </c>
      <c r="E674" s="738">
        <v>43471</v>
      </c>
      <c r="F674" s="663">
        <v>3110</v>
      </c>
      <c r="G674" s="663">
        <v>467</v>
      </c>
      <c r="H674" s="663"/>
      <c r="I674" s="663">
        <v>2643</v>
      </c>
      <c r="J674" s="728">
        <v>292.22000000000003</v>
      </c>
      <c r="K674" s="728">
        <v>94.97</v>
      </c>
      <c r="L674" s="728">
        <v>197.25</v>
      </c>
    </row>
    <row r="675" spans="1:12" s="335" customFormat="1" ht="12" x14ac:dyDescent="0.2">
      <c r="A675" s="335" t="s">
        <v>1334</v>
      </c>
      <c r="B675" s="335" t="s">
        <v>1335</v>
      </c>
      <c r="C675" s="733">
        <v>43282</v>
      </c>
      <c r="D675" s="734">
        <v>43301</v>
      </c>
      <c r="E675" s="738">
        <v>43450</v>
      </c>
      <c r="F675" s="663">
        <v>2910</v>
      </c>
      <c r="G675" s="663">
        <v>437</v>
      </c>
      <c r="H675" s="663"/>
      <c r="I675" s="663">
        <v>2473</v>
      </c>
      <c r="J675" s="728">
        <v>273.42</v>
      </c>
      <c r="K675" s="728">
        <v>88.86</v>
      </c>
      <c r="L675" s="728">
        <v>184.56</v>
      </c>
    </row>
    <row r="676" spans="1:12" s="335" customFormat="1" ht="12" x14ac:dyDescent="0.2">
      <c r="A676" s="335" t="s">
        <v>1322</v>
      </c>
      <c r="B676" s="335" t="s">
        <v>1323</v>
      </c>
      <c r="C676" s="733">
        <v>43282</v>
      </c>
      <c r="D676" s="734">
        <v>43305</v>
      </c>
      <c r="E676" s="738">
        <v>43450</v>
      </c>
      <c r="F676" s="663">
        <v>2346</v>
      </c>
      <c r="G676" s="663">
        <v>352</v>
      </c>
      <c r="H676" s="663"/>
      <c r="I676" s="663">
        <v>1994</v>
      </c>
      <c r="J676" s="728">
        <v>220.43</v>
      </c>
      <c r="K676" s="728">
        <v>71.64</v>
      </c>
      <c r="L676" s="728">
        <v>148.79</v>
      </c>
    </row>
    <row r="677" spans="1:12" s="335" customFormat="1" ht="12" x14ac:dyDescent="0.2">
      <c r="A677" s="335" t="s">
        <v>1656</v>
      </c>
      <c r="B677" s="335" t="s">
        <v>1657</v>
      </c>
      <c r="C677" s="688" t="str">
        <f>TEXT(D677,"mmm-yy")</f>
        <v>Aug-18</v>
      </c>
      <c r="D677" s="734">
        <v>43313</v>
      </c>
      <c r="E677" s="738">
        <v>43422</v>
      </c>
      <c r="F677" s="663">
        <v>3614</v>
      </c>
      <c r="G677" s="663">
        <v>452</v>
      </c>
      <c r="H677" s="663"/>
      <c r="I677" s="663">
        <v>162.86000000000001</v>
      </c>
      <c r="J677" s="728">
        <v>236.18</v>
      </c>
      <c r="K677" s="728">
        <v>76.760000000000005</v>
      </c>
      <c r="L677" s="728">
        <v>159.41999999999999</v>
      </c>
    </row>
    <row r="678" spans="1:12" s="335" customFormat="1" ht="12" x14ac:dyDescent="0.2">
      <c r="A678" s="335" t="s">
        <v>1658</v>
      </c>
      <c r="B678" s="335" t="s">
        <v>1659</v>
      </c>
      <c r="C678" s="688" t="str">
        <f t="shared" ref="C678:C741" si="2">TEXT(D678,"mmm-yy")</f>
        <v>Aug-18</v>
      </c>
      <c r="D678" s="734">
        <v>43313</v>
      </c>
      <c r="E678" s="738">
        <v>43422</v>
      </c>
      <c r="F678" s="663">
        <v>2234</v>
      </c>
      <c r="G678" s="663">
        <v>335</v>
      </c>
      <c r="H678" s="663"/>
      <c r="I678" s="663">
        <v>100.42</v>
      </c>
      <c r="J678" s="728">
        <v>192.58</v>
      </c>
      <c r="K678" s="728">
        <v>62.59</v>
      </c>
      <c r="L678" s="728">
        <v>129.99</v>
      </c>
    </row>
    <row r="679" spans="1:12" s="335" customFormat="1" ht="12" x14ac:dyDescent="0.2">
      <c r="A679" s="335" t="s">
        <v>1660</v>
      </c>
      <c r="B679" s="335" t="s">
        <v>1661</v>
      </c>
      <c r="C679" s="688" t="str">
        <f t="shared" si="2"/>
        <v>Aug-18</v>
      </c>
      <c r="D679" s="734">
        <v>43313</v>
      </c>
      <c r="E679" s="738">
        <v>43444</v>
      </c>
      <c r="F679" s="663">
        <v>6890</v>
      </c>
      <c r="G679" s="663">
        <v>861</v>
      </c>
      <c r="H679" s="663"/>
      <c r="I679" s="663">
        <v>309.75</v>
      </c>
      <c r="J679" s="728">
        <v>450.27</v>
      </c>
      <c r="K679" s="728">
        <v>146.34</v>
      </c>
      <c r="L679" s="728">
        <v>303.93</v>
      </c>
    </row>
    <row r="680" spans="1:12" s="335" customFormat="1" ht="12" x14ac:dyDescent="0.2">
      <c r="A680" s="335" t="s">
        <v>1662</v>
      </c>
      <c r="B680" s="335" t="s">
        <v>1663</v>
      </c>
      <c r="C680" s="688" t="str">
        <f t="shared" si="2"/>
        <v>Aug-18</v>
      </c>
      <c r="D680" s="734">
        <v>43313</v>
      </c>
      <c r="E680" s="738">
        <v>43457</v>
      </c>
      <c r="F680" s="663">
        <v>2454</v>
      </c>
      <c r="G680" s="663">
        <v>368</v>
      </c>
      <c r="H680" s="663"/>
      <c r="I680" s="663">
        <v>110.31</v>
      </c>
      <c r="J680" s="728">
        <v>230.58</v>
      </c>
      <c r="K680" s="728">
        <v>74.94</v>
      </c>
      <c r="L680" s="728">
        <v>155.63999999999999</v>
      </c>
    </row>
    <row r="681" spans="1:12" s="335" customFormat="1" ht="12" x14ac:dyDescent="0.2">
      <c r="A681" s="335" t="s">
        <v>1664</v>
      </c>
      <c r="B681" s="335" t="s">
        <v>1665</v>
      </c>
      <c r="C681" s="688" t="str">
        <f t="shared" si="2"/>
        <v>Aug-18</v>
      </c>
      <c r="D681" s="734">
        <v>43313</v>
      </c>
      <c r="E681" s="738">
        <v>43409</v>
      </c>
      <c r="F681" s="663">
        <v>1920</v>
      </c>
      <c r="G681" s="663">
        <v>240</v>
      </c>
      <c r="H681" s="663"/>
      <c r="I681" s="663">
        <v>86.41</v>
      </c>
      <c r="J681" s="728">
        <v>124.31</v>
      </c>
      <c r="K681" s="728">
        <v>40.4</v>
      </c>
      <c r="L681" s="728">
        <v>83.91</v>
      </c>
    </row>
    <row r="682" spans="1:12" s="335" customFormat="1" ht="12" x14ac:dyDescent="0.2">
      <c r="A682" s="335" t="s">
        <v>1666</v>
      </c>
      <c r="B682" s="335" t="s">
        <v>1667</v>
      </c>
      <c r="C682" s="688" t="str">
        <f t="shared" si="2"/>
        <v>Aug-18</v>
      </c>
      <c r="D682" s="734">
        <v>43313</v>
      </c>
      <c r="E682" s="738">
        <v>43409</v>
      </c>
      <c r="F682" s="663">
        <v>2039</v>
      </c>
      <c r="G682" s="663">
        <v>255</v>
      </c>
      <c r="H682" s="663"/>
      <c r="I682" s="663">
        <v>91.89</v>
      </c>
      <c r="J682" s="728">
        <v>132.03</v>
      </c>
      <c r="K682" s="728">
        <v>42.91</v>
      </c>
      <c r="L682" s="728">
        <v>89.12</v>
      </c>
    </row>
    <row r="683" spans="1:12" s="335" customFormat="1" ht="12" x14ac:dyDescent="0.2">
      <c r="A683" s="335" t="s">
        <v>1668</v>
      </c>
      <c r="B683" s="335" t="s">
        <v>1669</v>
      </c>
      <c r="C683" s="688" t="str">
        <f t="shared" si="2"/>
        <v>Aug-18</v>
      </c>
      <c r="D683" s="734">
        <v>43313</v>
      </c>
      <c r="E683" s="738">
        <v>43408</v>
      </c>
      <c r="F683" s="663">
        <v>3697</v>
      </c>
      <c r="G683" s="663">
        <v>370</v>
      </c>
      <c r="H683" s="663"/>
      <c r="I683" s="663">
        <v>166.66</v>
      </c>
      <c r="J683" s="728">
        <v>163.01</v>
      </c>
      <c r="K683" s="728">
        <v>52.98</v>
      </c>
      <c r="L683" s="728">
        <v>110.03</v>
      </c>
    </row>
    <row r="684" spans="1:12" s="335" customFormat="1" ht="12" x14ac:dyDescent="0.2">
      <c r="A684" s="335" t="s">
        <v>1670</v>
      </c>
      <c r="B684" s="335" t="s">
        <v>1671</v>
      </c>
      <c r="C684" s="688" t="str">
        <f t="shared" si="2"/>
        <v>Aug-18</v>
      </c>
      <c r="D684" s="734">
        <v>43313</v>
      </c>
      <c r="E684" s="738">
        <v>43409</v>
      </c>
      <c r="F684" s="663">
        <v>2039</v>
      </c>
      <c r="G684" s="663">
        <v>255</v>
      </c>
      <c r="H684" s="663"/>
      <c r="I684" s="663">
        <v>91.89</v>
      </c>
      <c r="J684" s="728">
        <v>132.03</v>
      </c>
      <c r="K684" s="728">
        <v>42.91</v>
      </c>
      <c r="L684" s="728">
        <v>89.12</v>
      </c>
    </row>
    <row r="685" spans="1:12" s="335" customFormat="1" ht="12" x14ac:dyDescent="0.2">
      <c r="A685" s="335" t="s">
        <v>1672</v>
      </c>
      <c r="B685" s="335" t="s">
        <v>1673</v>
      </c>
      <c r="C685" s="688" t="str">
        <f t="shared" si="2"/>
        <v>Aug-18</v>
      </c>
      <c r="D685" s="734">
        <v>43313</v>
      </c>
      <c r="E685" s="738">
        <v>43438</v>
      </c>
      <c r="F685" s="663">
        <v>5505</v>
      </c>
      <c r="G685" s="663">
        <v>826</v>
      </c>
      <c r="H685" s="663"/>
      <c r="I685" s="663">
        <v>248.01</v>
      </c>
      <c r="J685" s="728">
        <v>470.18</v>
      </c>
      <c r="K685" s="728">
        <v>152.81</v>
      </c>
      <c r="L685" s="728">
        <v>317.37</v>
      </c>
    </row>
    <row r="686" spans="1:12" s="335" customFormat="1" ht="12" x14ac:dyDescent="0.2">
      <c r="A686" s="335" t="s">
        <v>1674</v>
      </c>
      <c r="B686" s="335" t="s">
        <v>1675</v>
      </c>
      <c r="C686" s="688" t="str">
        <f t="shared" si="2"/>
        <v>Aug-18</v>
      </c>
      <c r="D686" s="734">
        <v>43313</v>
      </c>
      <c r="E686" s="738">
        <v>43441</v>
      </c>
      <c r="F686" s="663">
        <v>2159</v>
      </c>
      <c r="G686" s="663">
        <v>270</v>
      </c>
      <c r="H686" s="663"/>
      <c r="I686" s="663">
        <v>97.27</v>
      </c>
      <c r="J686" s="728">
        <v>141.09</v>
      </c>
      <c r="K686" s="728">
        <v>45.85</v>
      </c>
      <c r="L686" s="728">
        <v>95.24</v>
      </c>
    </row>
    <row r="687" spans="1:12" s="335" customFormat="1" ht="12" x14ac:dyDescent="0.2">
      <c r="A687" s="335" t="s">
        <v>1676</v>
      </c>
      <c r="B687" s="335" t="s">
        <v>1677</v>
      </c>
      <c r="C687" s="688" t="str">
        <f t="shared" si="2"/>
        <v>Aug-18</v>
      </c>
      <c r="D687" s="734">
        <v>43313</v>
      </c>
      <c r="E687" s="738">
        <v>43404</v>
      </c>
      <c r="F687" s="663">
        <v>5958</v>
      </c>
      <c r="G687" s="663">
        <v>1117</v>
      </c>
      <c r="H687" s="663"/>
      <c r="I687" s="663">
        <v>268.01</v>
      </c>
      <c r="J687" s="728">
        <v>699.88</v>
      </c>
      <c r="K687" s="728">
        <v>227.46</v>
      </c>
      <c r="L687" s="728">
        <v>472.42</v>
      </c>
    </row>
    <row r="688" spans="1:12" s="335" customFormat="1" ht="12" x14ac:dyDescent="0.2">
      <c r="A688" s="335" t="s">
        <v>1678</v>
      </c>
      <c r="B688" s="335" t="s">
        <v>1679</v>
      </c>
      <c r="C688" s="688" t="str">
        <f t="shared" si="2"/>
        <v>Aug-18</v>
      </c>
      <c r="D688" s="734">
        <v>43313</v>
      </c>
      <c r="E688" s="738">
        <v>43408</v>
      </c>
      <c r="F688" s="663">
        <v>2039</v>
      </c>
      <c r="G688" s="663">
        <v>204</v>
      </c>
      <c r="H688" s="663"/>
      <c r="I688" s="663">
        <v>91.86</v>
      </c>
      <c r="J688" s="728">
        <v>89.9</v>
      </c>
      <c r="K688" s="728">
        <v>29.22</v>
      </c>
      <c r="L688" s="728">
        <v>60.68</v>
      </c>
    </row>
    <row r="689" spans="1:12" s="335" customFormat="1" ht="12" x14ac:dyDescent="0.2">
      <c r="A689" s="335" t="s">
        <v>1680</v>
      </c>
      <c r="B689" s="335" t="s">
        <v>1681</v>
      </c>
      <c r="C689" s="688" t="str">
        <f t="shared" si="2"/>
        <v>Aug-18</v>
      </c>
      <c r="D689" s="734">
        <v>43313</v>
      </c>
      <c r="E689" s="738">
        <v>43439</v>
      </c>
      <c r="F689" s="663">
        <v>2648</v>
      </c>
      <c r="G689" s="663">
        <v>331</v>
      </c>
      <c r="H689" s="663"/>
      <c r="I689" s="663">
        <v>119.15</v>
      </c>
      <c r="J689" s="728">
        <v>173.05</v>
      </c>
      <c r="K689" s="728">
        <v>56.24</v>
      </c>
      <c r="L689" s="728">
        <v>116.81</v>
      </c>
    </row>
    <row r="690" spans="1:12" s="335" customFormat="1" ht="12" x14ac:dyDescent="0.2">
      <c r="A690" s="335" t="s">
        <v>1682</v>
      </c>
      <c r="B690" s="335" t="s">
        <v>1683</v>
      </c>
      <c r="C690" s="688" t="str">
        <f t="shared" si="2"/>
        <v>Aug-18</v>
      </c>
      <c r="D690" s="734">
        <v>43314</v>
      </c>
      <c r="E690" s="738">
        <v>43464</v>
      </c>
      <c r="F690" s="663">
        <v>3110</v>
      </c>
      <c r="G690" s="663">
        <v>467</v>
      </c>
      <c r="H690" s="663"/>
      <c r="I690" s="663">
        <v>140.43</v>
      </c>
      <c r="J690" s="728">
        <v>292.22000000000003</v>
      </c>
      <c r="K690" s="728">
        <v>94.97</v>
      </c>
      <c r="L690" s="728">
        <v>197.25</v>
      </c>
    </row>
    <row r="691" spans="1:12" s="335" customFormat="1" ht="12" x14ac:dyDescent="0.2">
      <c r="A691" s="335" t="s">
        <v>1684</v>
      </c>
      <c r="B691" s="335" t="s">
        <v>1685</v>
      </c>
      <c r="C691" s="688" t="str">
        <f t="shared" si="2"/>
        <v>Aug-18</v>
      </c>
      <c r="D691" s="734">
        <v>43314</v>
      </c>
      <c r="E691" s="738">
        <v>43464</v>
      </c>
      <c r="F691" s="663">
        <v>2454</v>
      </c>
      <c r="G691" s="663">
        <v>368</v>
      </c>
      <c r="H691" s="663"/>
      <c r="I691" s="663">
        <v>110.31</v>
      </c>
      <c r="J691" s="728">
        <v>230.58</v>
      </c>
      <c r="K691" s="728">
        <v>74.94</v>
      </c>
      <c r="L691" s="728">
        <v>155.63999999999999</v>
      </c>
    </row>
    <row r="692" spans="1:12" s="335" customFormat="1" ht="12" x14ac:dyDescent="0.2">
      <c r="A692" s="335" t="s">
        <v>1686</v>
      </c>
      <c r="B692" s="335" t="s">
        <v>1687</v>
      </c>
      <c r="C692" s="688" t="str">
        <f t="shared" si="2"/>
        <v>Aug-18</v>
      </c>
      <c r="D692" s="734">
        <v>43314</v>
      </c>
      <c r="E692" s="738">
        <v>43418</v>
      </c>
      <c r="F692" s="663">
        <v>4755</v>
      </c>
      <c r="G692" s="663">
        <v>594</v>
      </c>
      <c r="H692" s="663"/>
      <c r="I692" s="663">
        <v>213.57</v>
      </c>
      <c r="J692" s="728">
        <v>310.74</v>
      </c>
      <c r="K692" s="728">
        <v>100.99</v>
      </c>
      <c r="L692" s="728">
        <v>209.75</v>
      </c>
    </row>
    <row r="693" spans="1:12" s="335" customFormat="1" ht="12" x14ac:dyDescent="0.2">
      <c r="A693" s="335" t="s">
        <v>1688</v>
      </c>
      <c r="B693" s="335" t="s">
        <v>1689</v>
      </c>
      <c r="C693" s="688" t="str">
        <f t="shared" si="2"/>
        <v>Aug-18</v>
      </c>
      <c r="D693" s="734">
        <v>43314</v>
      </c>
      <c r="E693" s="738">
        <v>43418</v>
      </c>
      <c r="F693" s="663">
        <v>4755</v>
      </c>
      <c r="G693" s="663">
        <v>594</v>
      </c>
      <c r="H693" s="663"/>
      <c r="I693" s="663">
        <v>213.57</v>
      </c>
      <c r="J693" s="728">
        <v>310.74</v>
      </c>
      <c r="K693" s="728">
        <v>100.99</v>
      </c>
      <c r="L693" s="728">
        <v>209.75</v>
      </c>
    </row>
    <row r="694" spans="1:12" s="335" customFormat="1" ht="12" x14ac:dyDescent="0.2">
      <c r="A694" s="335" t="s">
        <v>1690</v>
      </c>
      <c r="B694" s="335" t="s">
        <v>1691</v>
      </c>
      <c r="C694" s="688" t="str">
        <f t="shared" si="2"/>
        <v>Aug-18</v>
      </c>
      <c r="D694" s="734">
        <v>43314</v>
      </c>
      <c r="E694" s="738">
        <v>43411</v>
      </c>
      <c r="F694" s="663">
        <v>6586</v>
      </c>
      <c r="G694" s="663">
        <v>823</v>
      </c>
      <c r="H694" s="663"/>
      <c r="I694" s="663">
        <v>296.08999999999997</v>
      </c>
      <c r="J694" s="728">
        <v>430.39</v>
      </c>
      <c r="K694" s="728">
        <v>139.88</v>
      </c>
      <c r="L694" s="728">
        <v>290.51</v>
      </c>
    </row>
    <row r="695" spans="1:12" s="335" customFormat="1" ht="12" x14ac:dyDescent="0.2">
      <c r="A695" s="335" t="s">
        <v>1692</v>
      </c>
      <c r="B695" s="335" t="s">
        <v>1693</v>
      </c>
      <c r="C695" s="688" t="str">
        <f t="shared" si="2"/>
        <v>Aug-18</v>
      </c>
      <c r="D695" s="734">
        <v>43314</v>
      </c>
      <c r="E695" s="738">
        <v>43419</v>
      </c>
      <c r="F695" s="663">
        <v>2445</v>
      </c>
      <c r="G695" s="663">
        <v>245</v>
      </c>
      <c r="H695" s="663"/>
      <c r="I695" s="663">
        <v>110.52</v>
      </c>
      <c r="J695" s="728">
        <v>107.81</v>
      </c>
      <c r="K695" s="728">
        <v>35.04</v>
      </c>
      <c r="L695" s="728">
        <v>72.77</v>
      </c>
    </row>
    <row r="696" spans="1:12" s="335" customFormat="1" ht="12" x14ac:dyDescent="0.2">
      <c r="A696" s="335" t="s">
        <v>1694</v>
      </c>
      <c r="B696" s="335" t="s">
        <v>1695</v>
      </c>
      <c r="C696" s="688" t="str">
        <f t="shared" si="2"/>
        <v>Aug-18</v>
      </c>
      <c r="D696" s="734">
        <v>43314</v>
      </c>
      <c r="E696" s="738">
        <v>43409</v>
      </c>
      <c r="F696" s="663">
        <v>4929</v>
      </c>
      <c r="G696" s="663">
        <v>616</v>
      </c>
      <c r="H696" s="663"/>
      <c r="I696" s="663">
        <v>221.69</v>
      </c>
      <c r="J696" s="728">
        <v>319.16000000000003</v>
      </c>
      <c r="K696" s="728">
        <v>103.73</v>
      </c>
      <c r="L696" s="728">
        <v>215.43</v>
      </c>
    </row>
    <row r="697" spans="1:12" s="335" customFormat="1" ht="12" x14ac:dyDescent="0.2">
      <c r="A697" s="335" t="s">
        <v>1696</v>
      </c>
      <c r="B697" s="335" t="s">
        <v>1697</v>
      </c>
      <c r="C697" s="688" t="str">
        <f t="shared" si="2"/>
        <v>Aug-18</v>
      </c>
      <c r="D697" s="734">
        <v>43314</v>
      </c>
      <c r="E697" s="738">
        <v>43439</v>
      </c>
      <c r="F697" s="663">
        <v>2361</v>
      </c>
      <c r="G697" s="663">
        <v>295</v>
      </c>
      <c r="H697" s="663"/>
      <c r="I697" s="663">
        <v>106.11</v>
      </c>
      <c r="J697" s="728">
        <v>154.29</v>
      </c>
      <c r="K697" s="728">
        <v>50.14</v>
      </c>
      <c r="L697" s="728">
        <v>104.15</v>
      </c>
    </row>
    <row r="698" spans="1:12" s="335" customFormat="1" ht="12" x14ac:dyDescent="0.2">
      <c r="A698" s="335" t="s">
        <v>1698</v>
      </c>
      <c r="B698" s="335" t="s">
        <v>1699</v>
      </c>
      <c r="C698" s="688" t="str">
        <f t="shared" si="2"/>
        <v>Aug-18</v>
      </c>
      <c r="D698" s="734">
        <v>43315</v>
      </c>
      <c r="E698" s="738">
        <v>43416</v>
      </c>
      <c r="F698" s="663">
        <v>3454</v>
      </c>
      <c r="G698" s="663">
        <v>518</v>
      </c>
      <c r="H698" s="663"/>
      <c r="I698" s="663">
        <v>155.32</v>
      </c>
      <c r="J698" s="728">
        <v>297.73</v>
      </c>
      <c r="K698" s="728">
        <v>96.76</v>
      </c>
      <c r="L698" s="728">
        <v>200.97</v>
      </c>
    </row>
    <row r="699" spans="1:12" s="335" customFormat="1" ht="12" x14ac:dyDescent="0.2">
      <c r="A699" s="335" t="s">
        <v>1700</v>
      </c>
      <c r="B699" s="335" t="s">
        <v>1701</v>
      </c>
      <c r="C699" s="688" t="str">
        <f t="shared" si="2"/>
        <v>Aug-18</v>
      </c>
      <c r="D699" s="734">
        <v>43315</v>
      </c>
      <c r="E699" s="738">
        <v>43442</v>
      </c>
      <c r="F699" s="663">
        <v>2947</v>
      </c>
      <c r="G699" s="663">
        <v>368</v>
      </c>
      <c r="H699" s="663"/>
      <c r="I699" s="663">
        <v>132.22</v>
      </c>
      <c r="J699" s="728">
        <v>192.59</v>
      </c>
      <c r="K699" s="728">
        <v>62.59</v>
      </c>
      <c r="L699" s="728">
        <v>130</v>
      </c>
    </row>
    <row r="700" spans="1:12" s="335" customFormat="1" ht="12" x14ac:dyDescent="0.2">
      <c r="A700" s="335" t="s">
        <v>1702</v>
      </c>
      <c r="B700" s="335" t="s">
        <v>1703</v>
      </c>
      <c r="C700" s="688" t="str">
        <f t="shared" si="2"/>
        <v>Aug-18</v>
      </c>
      <c r="D700" s="734">
        <v>43315</v>
      </c>
      <c r="E700" s="738" t="s">
        <v>1704</v>
      </c>
      <c r="F700" s="663">
        <v>14895</v>
      </c>
      <c r="G700" s="663">
        <v>2234</v>
      </c>
      <c r="H700" s="663"/>
      <c r="I700" s="663">
        <v>669.97</v>
      </c>
      <c r="J700" s="728">
        <v>1283.94</v>
      </c>
      <c r="K700" s="728">
        <v>417.28</v>
      </c>
      <c r="L700" s="728">
        <v>866.66</v>
      </c>
    </row>
    <row r="701" spans="1:12" s="335" customFormat="1" ht="12" x14ac:dyDescent="0.2">
      <c r="A701" s="335" t="s">
        <v>1705</v>
      </c>
      <c r="B701" s="335" t="s">
        <v>1706</v>
      </c>
      <c r="C701" s="688" t="str">
        <f t="shared" si="2"/>
        <v>Aug-18</v>
      </c>
      <c r="D701" s="734">
        <v>43317</v>
      </c>
      <c r="E701" s="738">
        <v>43439</v>
      </c>
      <c r="F701" s="663">
        <v>6586</v>
      </c>
      <c r="G701" s="663">
        <v>823</v>
      </c>
      <c r="H701" s="663"/>
      <c r="I701" s="663">
        <v>296.08999999999997</v>
      </c>
      <c r="J701" s="728">
        <v>430.39</v>
      </c>
      <c r="K701" s="728">
        <v>139.88</v>
      </c>
      <c r="L701" s="728">
        <v>290.51</v>
      </c>
    </row>
    <row r="702" spans="1:12" s="335" customFormat="1" ht="12" x14ac:dyDescent="0.2">
      <c r="A702" s="335" t="s">
        <v>1707</v>
      </c>
      <c r="B702" s="335" t="s">
        <v>1261</v>
      </c>
      <c r="C702" s="688" t="str">
        <f t="shared" si="2"/>
        <v>Aug-18</v>
      </c>
      <c r="D702" s="734">
        <v>43317</v>
      </c>
      <c r="E702" s="738">
        <v>43456</v>
      </c>
      <c r="F702" s="663">
        <v>5569</v>
      </c>
      <c r="G702" s="663">
        <v>835</v>
      </c>
      <c r="H702" s="663"/>
      <c r="I702" s="663">
        <v>250.29</v>
      </c>
      <c r="J702" s="728">
        <v>475.64</v>
      </c>
      <c r="K702" s="728">
        <v>154.58000000000001</v>
      </c>
      <c r="L702" s="728">
        <v>321.06</v>
      </c>
    </row>
    <row r="703" spans="1:12" s="335" customFormat="1" ht="12" x14ac:dyDescent="0.2">
      <c r="A703" s="335" t="s">
        <v>1708</v>
      </c>
      <c r="B703" s="335" t="s">
        <v>1709</v>
      </c>
      <c r="C703" s="688" t="str">
        <f t="shared" si="2"/>
        <v>Aug-18</v>
      </c>
      <c r="D703" s="734">
        <v>43318</v>
      </c>
      <c r="E703" s="738">
        <v>43440</v>
      </c>
      <c r="F703" s="663">
        <v>2286</v>
      </c>
      <c r="G703" s="663">
        <v>286</v>
      </c>
      <c r="H703" s="663"/>
      <c r="I703" s="663">
        <v>103.11</v>
      </c>
      <c r="J703" s="728">
        <v>149.38999999999999</v>
      </c>
      <c r="K703" s="728">
        <v>48.55</v>
      </c>
      <c r="L703" s="728">
        <v>100.84</v>
      </c>
    </row>
    <row r="704" spans="1:12" s="335" customFormat="1" ht="12" x14ac:dyDescent="0.2">
      <c r="A704" s="335" t="s">
        <v>1710</v>
      </c>
      <c r="B704" s="335" t="s">
        <v>1711</v>
      </c>
      <c r="C704" s="688" t="str">
        <f t="shared" si="2"/>
        <v>Aug-18</v>
      </c>
      <c r="D704" s="734">
        <v>43318</v>
      </c>
      <c r="E704" s="738">
        <v>43408</v>
      </c>
      <c r="F704" s="663">
        <v>2469</v>
      </c>
      <c r="G704" s="663">
        <v>309</v>
      </c>
      <c r="H704" s="663"/>
      <c r="I704" s="663">
        <v>111.48</v>
      </c>
      <c r="J704" s="728">
        <v>161.35</v>
      </c>
      <c r="K704" s="728">
        <v>52.44</v>
      </c>
      <c r="L704" s="728">
        <v>108.91</v>
      </c>
    </row>
    <row r="705" spans="1:12" s="335" customFormat="1" ht="12" x14ac:dyDescent="0.2">
      <c r="A705" s="335" t="s">
        <v>1712</v>
      </c>
      <c r="B705" s="335" t="s">
        <v>1713</v>
      </c>
      <c r="C705" s="688" t="str">
        <f t="shared" si="2"/>
        <v>Aug-18</v>
      </c>
      <c r="D705" s="734">
        <v>43318</v>
      </c>
      <c r="E705" s="738">
        <v>43408</v>
      </c>
      <c r="F705" s="663">
        <v>2905</v>
      </c>
      <c r="G705" s="663">
        <v>436</v>
      </c>
      <c r="H705" s="663"/>
      <c r="I705" s="663">
        <v>130.97</v>
      </c>
      <c r="J705" s="728">
        <v>250.41</v>
      </c>
      <c r="K705" s="728">
        <v>81.38</v>
      </c>
      <c r="L705" s="728">
        <v>169.03</v>
      </c>
    </row>
    <row r="706" spans="1:12" s="335" customFormat="1" ht="12" x14ac:dyDescent="0.2">
      <c r="A706" s="335" t="s">
        <v>1714</v>
      </c>
      <c r="B706" s="335" t="s">
        <v>1715</v>
      </c>
      <c r="C706" s="688" t="str">
        <f t="shared" si="2"/>
        <v>Aug-18</v>
      </c>
      <c r="D706" s="734">
        <v>43318</v>
      </c>
      <c r="E706" s="738">
        <v>43408</v>
      </c>
      <c r="F706" s="663">
        <v>18454</v>
      </c>
      <c r="G706" s="663">
        <v>2652</v>
      </c>
      <c r="H706" s="663"/>
      <c r="I706" s="663">
        <v>830.66</v>
      </c>
      <c r="J706" s="728">
        <v>1493.66</v>
      </c>
      <c r="K706" s="728">
        <v>485.44</v>
      </c>
      <c r="L706" s="728">
        <v>1008.22</v>
      </c>
    </row>
    <row r="707" spans="1:12" s="335" customFormat="1" ht="12" x14ac:dyDescent="0.2">
      <c r="A707" s="335" t="s">
        <v>1716</v>
      </c>
      <c r="B707" s="335" t="s">
        <v>1717</v>
      </c>
      <c r="C707" s="688" t="str">
        <f t="shared" si="2"/>
        <v>Aug-18</v>
      </c>
      <c r="D707" s="734">
        <v>43318</v>
      </c>
      <c r="E707" s="738">
        <v>43410</v>
      </c>
      <c r="F707" s="663">
        <v>4316</v>
      </c>
      <c r="G707" s="663">
        <v>647</v>
      </c>
      <c r="H707" s="663"/>
      <c r="I707" s="663">
        <v>193.85</v>
      </c>
      <c r="J707" s="728">
        <v>368.62</v>
      </c>
      <c r="K707" s="728">
        <v>119.8</v>
      </c>
      <c r="L707" s="728">
        <v>248.82</v>
      </c>
    </row>
    <row r="708" spans="1:12" s="335" customFormat="1" ht="12" x14ac:dyDescent="0.2">
      <c r="A708" s="335" t="s">
        <v>1718</v>
      </c>
      <c r="B708" s="335" t="s">
        <v>1719</v>
      </c>
      <c r="C708" s="688" t="str">
        <f t="shared" si="2"/>
        <v>Aug-18</v>
      </c>
      <c r="D708" s="734">
        <v>43318</v>
      </c>
      <c r="E708" s="738">
        <v>43443</v>
      </c>
      <c r="F708" s="663">
        <v>2106</v>
      </c>
      <c r="G708" s="663">
        <v>316</v>
      </c>
      <c r="H708" s="663"/>
      <c r="I708" s="663">
        <v>94.87</v>
      </c>
      <c r="J708" s="728">
        <v>197.88</v>
      </c>
      <c r="K708" s="728">
        <v>64.31</v>
      </c>
      <c r="L708" s="728">
        <v>133.57</v>
      </c>
    </row>
    <row r="709" spans="1:12" s="335" customFormat="1" ht="12" x14ac:dyDescent="0.2">
      <c r="A709" s="335" t="s">
        <v>1720</v>
      </c>
      <c r="B709" s="335" t="s">
        <v>1721</v>
      </c>
      <c r="C709" s="688" t="str">
        <f t="shared" si="2"/>
        <v>Aug-18</v>
      </c>
      <c r="D709" s="734">
        <v>43318</v>
      </c>
      <c r="E709" s="738">
        <v>43408</v>
      </c>
      <c r="F709" s="663">
        <v>3498</v>
      </c>
      <c r="G709" s="663">
        <v>437</v>
      </c>
      <c r="H709" s="663"/>
      <c r="I709" s="663">
        <v>157.15</v>
      </c>
      <c r="J709" s="728">
        <v>228.59</v>
      </c>
      <c r="K709" s="728">
        <v>74.290000000000006</v>
      </c>
      <c r="L709" s="728">
        <v>154.30000000000001</v>
      </c>
    </row>
    <row r="710" spans="1:12" s="335" customFormat="1" ht="12" x14ac:dyDescent="0.2">
      <c r="A710" s="335" t="s">
        <v>1722</v>
      </c>
      <c r="B710" s="335" t="s">
        <v>1723</v>
      </c>
      <c r="C710" s="688" t="str">
        <f t="shared" si="2"/>
        <v>Aug-18</v>
      </c>
      <c r="D710" s="734">
        <v>43318</v>
      </c>
      <c r="E710" s="738">
        <v>43410</v>
      </c>
      <c r="F710" s="663">
        <v>3156</v>
      </c>
      <c r="G710" s="663">
        <v>395</v>
      </c>
      <c r="H710" s="663"/>
      <c r="I710" s="663">
        <v>142.49</v>
      </c>
      <c r="J710" s="728">
        <v>206.25</v>
      </c>
      <c r="K710" s="728">
        <v>67.03</v>
      </c>
      <c r="L710" s="728">
        <v>139.22</v>
      </c>
    </row>
    <row r="711" spans="1:12" s="335" customFormat="1" ht="12" x14ac:dyDescent="0.2">
      <c r="A711" s="335" t="s">
        <v>1724</v>
      </c>
      <c r="B711" s="335" t="s">
        <v>1725</v>
      </c>
      <c r="C711" s="688" t="str">
        <f t="shared" si="2"/>
        <v>Aug-18</v>
      </c>
      <c r="D711" s="734">
        <v>43319</v>
      </c>
      <c r="E711" s="738">
        <v>43442</v>
      </c>
      <c r="F711" s="663">
        <v>3623</v>
      </c>
      <c r="G711" s="663">
        <v>453</v>
      </c>
      <c r="H711" s="663"/>
      <c r="I711" s="663">
        <v>163.13</v>
      </c>
      <c r="J711" s="728">
        <v>236.77</v>
      </c>
      <c r="K711" s="728">
        <v>76.95</v>
      </c>
      <c r="L711" s="728">
        <v>159.82</v>
      </c>
    </row>
    <row r="712" spans="1:12" s="335" customFormat="1" ht="12" x14ac:dyDescent="0.2">
      <c r="A712" s="335" t="s">
        <v>1726</v>
      </c>
      <c r="B712" s="335" t="s">
        <v>1727</v>
      </c>
      <c r="C712" s="688" t="str">
        <f t="shared" si="2"/>
        <v>Aug-18</v>
      </c>
      <c r="D712" s="734">
        <v>43318</v>
      </c>
      <c r="E712" s="738">
        <v>43471</v>
      </c>
      <c r="F712" s="663">
        <v>2626</v>
      </c>
      <c r="G712" s="663">
        <v>394</v>
      </c>
      <c r="H712" s="663"/>
      <c r="I712" s="663">
        <v>118.25</v>
      </c>
      <c r="J712" s="728">
        <v>246.74</v>
      </c>
      <c r="K712" s="728">
        <v>80.19</v>
      </c>
      <c r="L712" s="728">
        <v>166.55</v>
      </c>
    </row>
    <row r="713" spans="1:12" s="335" customFormat="1" ht="12" x14ac:dyDescent="0.2">
      <c r="A713" s="335" t="s">
        <v>1728</v>
      </c>
      <c r="B713" s="335" t="s">
        <v>1729</v>
      </c>
      <c r="C713" s="688" t="str">
        <f t="shared" si="2"/>
        <v>Aug-18</v>
      </c>
      <c r="D713" s="734">
        <v>43319</v>
      </c>
      <c r="E713" s="738">
        <v>43446</v>
      </c>
      <c r="F713" s="663">
        <v>2471</v>
      </c>
      <c r="G713" s="663">
        <v>309</v>
      </c>
      <c r="H713" s="663"/>
      <c r="I713" s="663">
        <v>111.3</v>
      </c>
      <c r="J713" s="728">
        <v>161.47999999999999</v>
      </c>
      <c r="K713" s="728">
        <v>52.48</v>
      </c>
      <c r="L713" s="728">
        <v>109</v>
      </c>
    </row>
    <row r="714" spans="1:12" s="335" customFormat="1" ht="12" x14ac:dyDescent="0.2">
      <c r="A714" s="335" t="s">
        <v>1730</v>
      </c>
      <c r="B714" s="335" t="s">
        <v>1731</v>
      </c>
      <c r="C714" s="688" t="str">
        <f t="shared" si="2"/>
        <v>Aug-18</v>
      </c>
      <c r="D714" s="734">
        <v>43319</v>
      </c>
      <c r="E714" s="738">
        <v>43410</v>
      </c>
      <c r="F714" s="663">
        <v>5624</v>
      </c>
      <c r="G714" s="663">
        <v>844</v>
      </c>
      <c r="H714" s="663"/>
      <c r="I714" s="663">
        <v>253.5</v>
      </c>
      <c r="J714" s="728">
        <v>480.34</v>
      </c>
      <c r="K714" s="728">
        <v>156.11000000000001</v>
      </c>
      <c r="L714" s="728">
        <v>324.23</v>
      </c>
    </row>
    <row r="715" spans="1:12" s="335" customFormat="1" ht="12" x14ac:dyDescent="0.2">
      <c r="A715" s="335" t="s">
        <v>1732</v>
      </c>
      <c r="B715" s="335" t="s">
        <v>1733</v>
      </c>
      <c r="C715" s="688" t="str">
        <f t="shared" si="2"/>
        <v>Aug-18</v>
      </c>
      <c r="D715" s="734">
        <v>43319</v>
      </c>
      <c r="E715" s="738">
        <v>43411</v>
      </c>
      <c r="F715" s="663">
        <v>4755</v>
      </c>
      <c r="G715" s="663">
        <v>594</v>
      </c>
      <c r="H715" s="663"/>
      <c r="I715" s="663">
        <v>213.57</v>
      </c>
      <c r="J715" s="728">
        <v>310.74</v>
      </c>
      <c r="K715" s="728">
        <v>100.99</v>
      </c>
      <c r="L715" s="728">
        <v>209.75</v>
      </c>
    </row>
    <row r="716" spans="1:12" s="335" customFormat="1" ht="12" x14ac:dyDescent="0.2">
      <c r="A716" s="335" t="s">
        <v>1734</v>
      </c>
      <c r="B716" s="335" t="s">
        <v>1735</v>
      </c>
      <c r="C716" s="688" t="str">
        <f t="shared" si="2"/>
        <v>Aug-18</v>
      </c>
      <c r="D716" s="734">
        <v>43319</v>
      </c>
      <c r="E716" s="738">
        <v>43411</v>
      </c>
      <c r="F716" s="663">
        <v>5921</v>
      </c>
      <c r="G716" s="663">
        <v>740</v>
      </c>
      <c r="H716" s="663"/>
      <c r="I716" s="663">
        <v>266.3</v>
      </c>
      <c r="J716" s="728">
        <v>386.93</v>
      </c>
      <c r="K716" s="728">
        <v>125.75</v>
      </c>
      <c r="L716" s="728">
        <v>261.18</v>
      </c>
    </row>
    <row r="717" spans="1:12" s="335" customFormat="1" ht="12" x14ac:dyDescent="0.2">
      <c r="A717" s="335" t="s">
        <v>1736</v>
      </c>
      <c r="B717" s="335" t="s">
        <v>1737</v>
      </c>
      <c r="C717" s="688" t="str">
        <f t="shared" si="2"/>
        <v>Aug-18</v>
      </c>
      <c r="D717" s="734">
        <v>43319</v>
      </c>
      <c r="E717" s="738">
        <v>43422</v>
      </c>
      <c r="F717" s="663">
        <v>7092</v>
      </c>
      <c r="G717" s="663">
        <v>887</v>
      </c>
      <c r="H717" s="663"/>
      <c r="I717" s="663">
        <v>319.60000000000002</v>
      </c>
      <c r="J717" s="728">
        <v>463.47</v>
      </c>
      <c r="K717" s="728">
        <v>150.63</v>
      </c>
      <c r="L717" s="728">
        <v>312.83999999999997</v>
      </c>
    </row>
    <row r="718" spans="1:12" s="335" customFormat="1" ht="12" x14ac:dyDescent="0.2">
      <c r="A718" s="335" t="s">
        <v>1738</v>
      </c>
      <c r="B718" s="335" t="s">
        <v>1739</v>
      </c>
      <c r="C718" s="688" t="str">
        <f t="shared" si="2"/>
        <v>Aug-18</v>
      </c>
      <c r="D718" s="734">
        <v>43320</v>
      </c>
      <c r="E718" s="738">
        <v>43447</v>
      </c>
      <c r="F718" s="663">
        <v>2326</v>
      </c>
      <c r="G718" s="663">
        <v>291</v>
      </c>
      <c r="H718" s="663"/>
      <c r="I718" s="663">
        <v>104.91</v>
      </c>
      <c r="J718" s="728">
        <v>152</v>
      </c>
      <c r="K718" s="728">
        <v>49.4</v>
      </c>
      <c r="L718" s="728">
        <v>102.6</v>
      </c>
    </row>
    <row r="719" spans="1:12" s="335" customFormat="1" ht="12" x14ac:dyDescent="0.2">
      <c r="A719" s="335" t="s">
        <v>1740</v>
      </c>
      <c r="B719" s="335" t="s">
        <v>1741</v>
      </c>
      <c r="C719" s="688" t="str">
        <f t="shared" si="2"/>
        <v>Aug-18</v>
      </c>
      <c r="D719" s="734">
        <v>43318</v>
      </c>
      <c r="E719" s="738">
        <v>43454</v>
      </c>
      <c r="F719" s="663">
        <v>15542</v>
      </c>
      <c r="G719" s="663">
        <v>2331</v>
      </c>
      <c r="H719" s="663"/>
      <c r="I719" s="663">
        <v>699.04</v>
      </c>
      <c r="J719" s="728">
        <v>1339.72</v>
      </c>
      <c r="K719" s="728">
        <v>435.41</v>
      </c>
      <c r="L719" s="728">
        <v>904.31</v>
      </c>
    </row>
    <row r="720" spans="1:12" s="335" customFormat="1" ht="12" x14ac:dyDescent="0.2">
      <c r="A720" s="335" t="s">
        <v>1742</v>
      </c>
      <c r="B720" s="335" t="s">
        <v>1743</v>
      </c>
      <c r="C720" s="688" t="str">
        <f t="shared" si="2"/>
        <v>Aug-18</v>
      </c>
      <c r="D720" s="734">
        <v>43318</v>
      </c>
      <c r="E720" s="738">
        <v>43471</v>
      </c>
      <c r="F720" s="663">
        <v>4550</v>
      </c>
      <c r="G720" s="663">
        <v>683</v>
      </c>
      <c r="H720" s="663"/>
      <c r="I720" s="663">
        <v>205.23</v>
      </c>
      <c r="J720" s="728">
        <v>427.51</v>
      </c>
      <c r="K720" s="728">
        <v>138.94</v>
      </c>
      <c r="L720" s="728">
        <v>288.57</v>
      </c>
    </row>
    <row r="721" spans="1:12" s="335" customFormat="1" ht="12" x14ac:dyDescent="0.2">
      <c r="A721" s="335" t="s">
        <v>1744</v>
      </c>
      <c r="B721" s="335" t="s">
        <v>1745</v>
      </c>
      <c r="C721" s="688" t="str">
        <f t="shared" si="2"/>
        <v>Aug-18</v>
      </c>
      <c r="D721" s="734">
        <v>43318</v>
      </c>
      <c r="E721" s="738">
        <v>43443</v>
      </c>
      <c r="F721" s="663">
        <v>2106</v>
      </c>
      <c r="G721" s="663">
        <v>316</v>
      </c>
      <c r="H721" s="663"/>
      <c r="I721" s="663">
        <v>94.87</v>
      </c>
      <c r="J721" s="728">
        <v>197.88</v>
      </c>
      <c r="K721" s="728">
        <v>64.31</v>
      </c>
      <c r="L721" s="728">
        <v>133.57</v>
      </c>
    </row>
    <row r="722" spans="1:12" s="335" customFormat="1" ht="12" x14ac:dyDescent="0.2">
      <c r="A722" s="335" t="s">
        <v>1746</v>
      </c>
      <c r="B722" s="335" t="s">
        <v>1747</v>
      </c>
      <c r="C722" s="688" t="str">
        <f t="shared" si="2"/>
        <v>Aug-18</v>
      </c>
      <c r="D722" s="734">
        <v>43320</v>
      </c>
      <c r="E722" s="738">
        <v>43410</v>
      </c>
      <c r="F722" s="663">
        <v>2654</v>
      </c>
      <c r="G722" s="663">
        <v>332</v>
      </c>
      <c r="H722" s="663"/>
      <c r="I722" s="663">
        <v>119.69</v>
      </c>
      <c r="J722" s="728">
        <v>171.85</v>
      </c>
      <c r="K722" s="728">
        <v>55.85</v>
      </c>
      <c r="L722" s="728">
        <v>116</v>
      </c>
    </row>
    <row r="723" spans="1:12" s="335" customFormat="1" ht="12" x14ac:dyDescent="0.2">
      <c r="A723" s="335" t="s">
        <v>1748</v>
      </c>
      <c r="B723" s="335" t="s">
        <v>1749</v>
      </c>
      <c r="C723" s="688" t="str">
        <f t="shared" si="2"/>
        <v>Aug-18</v>
      </c>
      <c r="D723" s="734">
        <v>43319</v>
      </c>
      <c r="E723" s="738">
        <v>43410</v>
      </c>
      <c r="F723" s="663">
        <v>7092</v>
      </c>
      <c r="G723" s="663">
        <v>887</v>
      </c>
      <c r="H723" s="663"/>
      <c r="I723" s="663">
        <v>319.60000000000002</v>
      </c>
      <c r="J723" s="728">
        <v>463.47</v>
      </c>
      <c r="K723" s="728">
        <v>150.63</v>
      </c>
      <c r="L723" s="728">
        <v>312.83999999999997</v>
      </c>
    </row>
    <row r="724" spans="1:12" s="335" customFormat="1" ht="12" x14ac:dyDescent="0.2">
      <c r="A724" s="335" t="s">
        <v>1750</v>
      </c>
      <c r="B724" s="335" t="s">
        <v>1751</v>
      </c>
      <c r="C724" s="688" t="str">
        <f t="shared" si="2"/>
        <v>Aug-18</v>
      </c>
      <c r="D724" s="734">
        <v>43320</v>
      </c>
      <c r="E724" s="738">
        <v>43450</v>
      </c>
      <c r="F724" s="663">
        <v>2106</v>
      </c>
      <c r="G724" s="663">
        <v>316</v>
      </c>
      <c r="H724" s="663"/>
      <c r="I724" s="663">
        <v>94.87</v>
      </c>
      <c r="J724" s="728">
        <v>197.88</v>
      </c>
      <c r="K724" s="728">
        <v>64.31</v>
      </c>
      <c r="L724" s="728">
        <v>133.57</v>
      </c>
    </row>
    <row r="725" spans="1:12" s="335" customFormat="1" ht="12" x14ac:dyDescent="0.2">
      <c r="A725" s="335" t="s">
        <v>1752</v>
      </c>
      <c r="B725" s="335" t="s">
        <v>1753</v>
      </c>
      <c r="C725" s="688" t="str">
        <f t="shared" si="2"/>
        <v>Aug-18</v>
      </c>
      <c r="D725" s="734">
        <v>43320</v>
      </c>
      <c r="E725" s="738">
        <v>43415</v>
      </c>
      <c r="F725" s="663">
        <v>4432</v>
      </c>
      <c r="G725" s="663">
        <v>665</v>
      </c>
      <c r="H725" s="663"/>
      <c r="I725" s="663">
        <v>199.63</v>
      </c>
      <c r="J725" s="728">
        <v>382.03</v>
      </c>
      <c r="K725" s="728">
        <v>124.16</v>
      </c>
      <c r="L725" s="728">
        <v>257.87</v>
      </c>
    </row>
    <row r="726" spans="1:12" s="335" customFormat="1" ht="12" x14ac:dyDescent="0.2">
      <c r="A726" s="335" t="s">
        <v>1754</v>
      </c>
      <c r="B726" s="335" t="s">
        <v>1755</v>
      </c>
      <c r="C726" s="688" t="str">
        <f t="shared" si="2"/>
        <v>Aug-18</v>
      </c>
      <c r="D726" s="734">
        <v>43320</v>
      </c>
      <c r="E726" s="738">
        <v>43485</v>
      </c>
      <c r="F726" s="663">
        <v>2694</v>
      </c>
      <c r="G726" s="663">
        <v>404</v>
      </c>
      <c r="H726" s="663"/>
      <c r="I726" s="663">
        <v>121.1</v>
      </c>
      <c r="J726" s="728">
        <v>253.13</v>
      </c>
      <c r="K726" s="728">
        <v>82.27</v>
      </c>
      <c r="L726" s="728">
        <v>170.86</v>
      </c>
    </row>
    <row r="727" spans="1:12" s="335" customFormat="1" ht="12" x14ac:dyDescent="0.2">
      <c r="A727" s="335" t="s">
        <v>1756</v>
      </c>
      <c r="B727" s="335" t="s">
        <v>1757</v>
      </c>
      <c r="C727" s="688" t="str">
        <f t="shared" si="2"/>
        <v>Aug-18</v>
      </c>
      <c r="D727" s="734">
        <v>43320</v>
      </c>
      <c r="E727" s="738">
        <v>43822</v>
      </c>
      <c r="F727" s="663">
        <v>2258</v>
      </c>
      <c r="G727" s="663">
        <v>339</v>
      </c>
      <c r="H727" s="663"/>
      <c r="I727" s="663">
        <v>101.89</v>
      </c>
      <c r="J727" s="728">
        <v>212.16</v>
      </c>
      <c r="K727" s="728">
        <v>68.95</v>
      </c>
      <c r="L727" s="728">
        <v>143.21</v>
      </c>
    </row>
    <row r="728" spans="1:12" s="335" customFormat="1" ht="12" x14ac:dyDescent="0.2">
      <c r="A728" s="335" t="s">
        <v>1758</v>
      </c>
      <c r="B728" s="335" t="s">
        <v>1759</v>
      </c>
      <c r="C728" s="688" t="str">
        <f t="shared" si="2"/>
        <v>Aug-18</v>
      </c>
      <c r="D728" s="734">
        <v>43320</v>
      </c>
      <c r="E728" s="738">
        <v>43822</v>
      </c>
      <c r="F728" s="663">
        <v>2106</v>
      </c>
      <c r="G728" s="663">
        <v>316</v>
      </c>
      <c r="H728" s="663"/>
      <c r="I728" s="663">
        <v>94.87</v>
      </c>
      <c r="J728" s="728">
        <v>197.88</v>
      </c>
      <c r="K728" s="728">
        <v>64.31</v>
      </c>
      <c r="L728" s="728">
        <v>133.57</v>
      </c>
    </row>
    <row r="729" spans="1:12" s="335" customFormat="1" ht="12" x14ac:dyDescent="0.2">
      <c r="A729" s="335" t="s">
        <v>1760</v>
      </c>
      <c r="B729" s="335" t="s">
        <v>1761</v>
      </c>
      <c r="C729" s="688" t="str">
        <f t="shared" si="2"/>
        <v>Aug-18</v>
      </c>
      <c r="D729" s="734">
        <v>43320</v>
      </c>
      <c r="E729" s="738">
        <v>43822</v>
      </c>
      <c r="F729" s="663">
        <v>2106</v>
      </c>
      <c r="G729" s="663">
        <v>316</v>
      </c>
      <c r="H729" s="663"/>
      <c r="I729" s="663">
        <v>94.87</v>
      </c>
      <c r="J729" s="728">
        <v>197.88</v>
      </c>
      <c r="K729" s="728">
        <v>64.31</v>
      </c>
      <c r="L729" s="728">
        <v>133.57</v>
      </c>
    </row>
    <row r="730" spans="1:12" s="335" customFormat="1" ht="12" x14ac:dyDescent="0.2">
      <c r="A730" s="335" t="s">
        <v>1762</v>
      </c>
      <c r="B730" s="335" t="s">
        <v>1763</v>
      </c>
      <c r="C730" s="688" t="str">
        <f t="shared" si="2"/>
        <v>Aug-18</v>
      </c>
      <c r="D730" s="734">
        <v>43320</v>
      </c>
      <c r="E730" s="738">
        <v>43822</v>
      </c>
      <c r="F730" s="663">
        <v>3454</v>
      </c>
      <c r="G730" s="663">
        <v>518</v>
      </c>
      <c r="H730" s="663"/>
      <c r="I730" s="663">
        <v>155.32</v>
      </c>
      <c r="J730" s="728">
        <v>324.52999999999997</v>
      </c>
      <c r="K730" s="728">
        <v>105.47</v>
      </c>
      <c r="L730" s="728">
        <v>219.06</v>
      </c>
    </row>
    <row r="731" spans="1:12" s="335" customFormat="1" ht="12" x14ac:dyDescent="0.2">
      <c r="A731" s="335" t="s">
        <v>1764</v>
      </c>
      <c r="B731" s="335" t="s">
        <v>1765</v>
      </c>
      <c r="C731" s="688" t="str">
        <f t="shared" si="2"/>
        <v>Aug-18</v>
      </c>
      <c r="D731" s="734">
        <v>43321</v>
      </c>
      <c r="E731" s="738">
        <v>43412</v>
      </c>
      <c r="F731" s="663">
        <v>4914</v>
      </c>
      <c r="G731" s="663">
        <v>737</v>
      </c>
      <c r="H731" s="663"/>
      <c r="I731" s="663">
        <v>221.04</v>
      </c>
      <c r="J731" s="728">
        <v>419.71</v>
      </c>
      <c r="K731" s="728">
        <v>136.41</v>
      </c>
      <c r="L731" s="728">
        <v>283.3</v>
      </c>
    </row>
    <row r="732" spans="1:12" s="335" customFormat="1" ht="12" x14ac:dyDescent="0.2">
      <c r="A732" s="335" t="s">
        <v>1766</v>
      </c>
      <c r="B732" s="335" t="s">
        <v>1767</v>
      </c>
      <c r="C732" s="688" t="str">
        <f t="shared" si="2"/>
        <v>Aug-18</v>
      </c>
      <c r="D732" s="734">
        <v>43321</v>
      </c>
      <c r="E732" s="738">
        <v>43457</v>
      </c>
      <c r="F732" s="663">
        <v>2454</v>
      </c>
      <c r="G732" s="663">
        <v>368</v>
      </c>
      <c r="H732" s="663"/>
      <c r="I732" s="663">
        <v>110.31</v>
      </c>
      <c r="J732" s="728">
        <v>230.58</v>
      </c>
      <c r="K732" s="728">
        <v>74.94</v>
      </c>
      <c r="L732" s="728">
        <v>155.63999999999999</v>
      </c>
    </row>
    <row r="733" spans="1:12" s="335" customFormat="1" ht="12" x14ac:dyDescent="0.2">
      <c r="A733" s="335" t="s">
        <v>1768</v>
      </c>
      <c r="B733" s="335" t="s">
        <v>1769</v>
      </c>
      <c r="C733" s="688" t="str">
        <f t="shared" si="2"/>
        <v>Aug-18</v>
      </c>
      <c r="D733" s="734">
        <v>43321</v>
      </c>
      <c r="E733" s="738">
        <v>43411</v>
      </c>
      <c r="F733" s="663">
        <v>4874</v>
      </c>
      <c r="G733" s="663">
        <v>731</v>
      </c>
      <c r="H733" s="663"/>
      <c r="I733" s="663">
        <v>219.25</v>
      </c>
      <c r="J733" s="728">
        <v>416.29</v>
      </c>
      <c r="K733" s="728">
        <v>135.29</v>
      </c>
      <c r="L733" s="728">
        <v>281</v>
      </c>
    </row>
    <row r="734" spans="1:12" s="335" customFormat="1" ht="12" x14ac:dyDescent="0.2">
      <c r="A734" s="335" t="s">
        <v>1770</v>
      </c>
      <c r="B734" s="335" t="s">
        <v>1771</v>
      </c>
      <c r="C734" s="688" t="str">
        <f t="shared" si="2"/>
        <v>Aug-18</v>
      </c>
      <c r="D734" s="734">
        <v>43321</v>
      </c>
      <c r="E734" s="738">
        <v>43419</v>
      </c>
      <c r="F734" s="663">
        <v>12239</v>
      </c>
      <c r="G734" s="663">
        <v>1836</v>
      </c>
      <c r="H734" s="663"/>
      <c r="I734" s="663">
        <v>550.85</v>
      </c>
      <c r="J734" s="728">
        <v>1055.01</v>
      </c>
      <c r="K734" s="728">
        <v>342.88</v>
      </c>
      <c r="L734" s="728">
        <v>712.13</v>
      </c>
    </row>
    <row r="735" spans="1:12" s="335" customFormat="1" ht="12" x14ac:dyDescent="0.2">
      <c r="A735" s="335" t="s">
        <v>1772</v>
      </c>
      <c r="B735" s="335" t="s">
        <v>1773</v>
      </c>
      <c r="C735" s="688" t="str">
        <f t="shared" si="2"/>
        <v>Aug-18</v>
      </c>
      <c r="D735" s="734">
        <v>43321</v>
      </c>
      <c r="E735" s="738">
        <v>43416</v>
      </c>
      <c r="F735" s="663">
        <v>2039</v>
      </c>
      <c r="G735" s="663">
        <v>255</v>
      </c>
      <c r="H735" s="663"/>
      <c r="I735" s="663">
        <v>91.89</v>
      </c>
      <c r="J735" s="728">
        <v>132.03</v>
      </c>
      <c r="K735" s="728">
        <v>42.91</v>
      </c>
      <c r="L735" s="728">
        <v>89.12</v>
      </c>
    </row>
    <row r="736" spans="1:12" s="335" customFormat="1" ht="12" x14ac:dyDescent="0.2">
      <c r="A736" s="335" t="s">
        <v>1774</v>
      </c>
      <c r="B736" s="335" t="s">
        <v>1775</v>
      </c>
      <c r="C736" s="688" t="str">
        <f t="shared" si="2"/>
        <v>Aug-18</v>
      </c>
      <c r="D736" s="734">
        <v>43321</v>
      </c>
      <c r="E736" s="738">
        <v>43445</v>
      </c>
      <c r="F736" s="663">
        <v>5141</v>
      </c>
      <c r="G736" s="663">
        <v>771</v>
      </c>
      <c r="H736" s="663"/>
      <c r="I736" s="663">
        <v>231.22</v>
      </c>
      <c r="J736" s="728">
        <v>439.09</v>
      </c>
      <c r="K736" s="728">
        <v>142.69999999999999</v>
      </c>
      <c r="L736" s="728">
        <v>296.39</v>
      </c>
    </row>
    <row r="737" spans="1:12" s="335" customFormat="1" ht="12" x14ac:dyDescent="0.2">
      <c r="A737" s="335" t="s">
        <v>1776</v>
      </c>
      <c r="B737" s="335" t="s">
        <v>1777</v>
      </c>
      <c r="C737" s="688" t="str">
        <f t="shared" si="2"/>
        <v>Aug-18</v>
      </c>
      <c r="D737" s="734">
        <v>43314</v>
      </c>
      <c r="E737" s="738">
        <v>43457</v>
      </c>
      <c r="F737" s="663">
        <v>2746</v>
      </c>
      <c r="G737" s="663">
        <v>412</v>
      </c>
      <c r="H737" s="663"/>
      <c r="I737" s="663">
        <v>123.65</v>
      </c>
      <c r="J737" s="728">
        <v>258.02</v>
      </c>
      <c r="K737" s="728">
        <v>83.86</v>
      </c>
      <c r="L737" s="728">
        <v>174.16</v>
      </c>
    </row>
    <row r="738" spans="1:12" s="335" customFormat="1" ht="12" x14ac:dyDescent="0.2">
      <c r="A738" s="335" t="s">
        <v>1778</v>
      </c>
      <c r="B738" s="335" t="s">
        <v>1779</v>
      </c>
      <c r="C738" s="688" t="str">
        <f t="shared" si="2"/>
        <v>Aug-18</v>
      </c>
      <c r="D738" s="734">
        <v>43321</v>
      </c>
      <c r="E738" s="738">
        <v>43457</v>
      </c>
      <c r="F738" s="663">
        <v>2454</v>
      </c>
      <c r="G738" s="663">
        <v>391</v>
      </c>
      <c r="H738" s="663"/>
      <c r="I738" s="663">
        <v>110.48</v>
      </c>
      <c r="J738" s="728">
        <v>230.58</v>
      </c>
      <c r="K738" s="728">
        <v>74.94</v>
      </c>
      <c r="L738" s="728">
        <v>155.63999999999999</v>
      </c>
    </row>
    <row r="739" spans="1:12" s="335" customFormat="1" ht="12" x14ac:dyDescent="0.2">
      <c r="A739" s="335" t="s">
        <v>1780</v>
      </c>
      <c r="B739" s="335" t="s">
        <v>1781</v>
      </c>
      <c r="C739" s="688" t="str">
        <f t="shared" si="2"/>
        <v>Aug-18</v>
      </c>
      <c r="D739" s="734">
        <v>43315</v>
      </c>
      <c r="E739" s="738">
        <v>43424</v>
      </c>
      <c r="F739" s="663">
        <v>6274</v>
      </c>
      <c r="G739" s="663">
        <v>941</v>
      </c>
      <c r="H739" s="663"/>
      <c r="I739" s="663">
        <v>282.24</v>
      </c>
      <c r="J739" s="728">
        <v>535.87</v>
      </c>
      <c r="K739" s="728">
        <v>174.16</v>
      </c>
      <c r="L739" s="728">
        <v>361.71</v>
      </c>
    </row>
    <row r="740" spans="1:12" s="335" customFormat="1" ht="12" x14ac:dyDescent="0.2">
      <c r="A740" s="335" t="s">
        <v>1782</v>
      </c>
      <c r="B740" s="335" t="s">
        <v>1783</v>
      </c>
      <c r="C740" s="688" t="str">
        <f t="shared" si="2"/>
        <v>Aug-18</v>
      </c>
      <c r="D740" s="734">
        <v>43321</v>
      </c>
      <c r="E740" s="738">
        <v>43415</v>
      </c>
      <c r="F740" s="663">
        <v>2039</v>
      </c>
      <c r="G740" s="663">
        <v>204</v>
      </c>
      <c r="H740" s="663"/>
      <c r="I740" s="663">
        <v>91.86</v>
      </c>
      <c r="J740" s="728">
        <v>89.9</v>
      </c>
      <c r="K740" s="728">
        <v>29.22</v>
      </c>
      <c r="L740" s="728">
        <v>60.68</v>
      </c>
    </row>
    <row r="741" spans="1:12" s="335" customFormat="1" ht="12" x14ac:dyDescent="0.2">
      <c r="A741" s="335" t="s">
        <v>1784</v>
      </c>
      <c r="B741" s="335" t="s">
        <v>1785</v>
      </c>
      <c r="C741" s="688" t="str">
        <f t="shared" si="2"/>
        <v>Aug-18</v>
      </c>
      <c r="D741" s="734">
        <v>43321</v>
      </c>
      <c r="E741" s="738">
        <v>43442</v>
      </c>
      <c r="F741" s="663">
        <v>2266</v>
      </c>
      <c r="G741" s="663">
        <v>340</v>
      </c>
      <c r="H741" s="663"/>
      <c r="I741" s="663">
        <v>102.06</v>
      </c>
      <c r="J741" s="728">
        <v>212.91</v>
      </c>
      <c r="K741" s="728">
        <v>69.2</v>
      </c>
      <c r="L741" s="728">
        <v>143.71</v>
      </c>
    </row>
    <row r="742" spans="1:12" s="335" customFormat="1" ht="12" x14ac:dyDescent="0.2">
      <c r="A742" s="335" t="s">
        <v>1786</v>
      </c>
      <c r="B742" s="335" t="s">
        <v>1787</v>
      </c>
      <c r="C742" s="688" t="str">
        <f t="shared" ref="C742:C805" si="3">TEXT(D742,"mmm-yy")</f>
        <v>Aug-18</v>
      </c>
      <c r="D742" s="734">
        <v>43321</v>
      </c>
      <c r="E742" s="738">
        <v>43415</v>
      </c>
      <c r="F742" s="663">
        <v>2905</v>
      </c>
      <c r="G742" s="663">
        <v>436</v>
      </c>
      <c r="H742" s="663"/>
      <c r="I742" s="663">
        <v>130.97</v>
      </c>
      <c r="J742" s="728">
        <v>250.41</v>
      </c>
      <c r="K742" s="728">
        <v>81.38</v>
      </c>
      <c r="L742" s="728">
        <v>169.03</v>
      </c>
    </row>
    <row r="743" spans="1:12" s="335" customFormat="1" ht="12" x14ac:dyDescent="0.2">
      <c r="A743" s="335" t="s">
        <v>1788</v>
      </c>
      <c r="B743" s="335" t="s">
        <v>1789</v>
      </c>
      <c r="C743" s="688" t="str">
        <f t="shared" si="3"/>
        <v>Aug-18</v>
      </c>
      <c r="D743" s="734">
        <v>43322</v>
      </c>
      <c r="E743" s="738">
        <v>43412</v>
      </c>
      <c r="F743" s="663">
        <v>2862</v>
      </c>
      <c r="G743" s="663">
        <v>286</v>
      </c>
      <c r="H743" s="663"/>
      <c r="I743" s="663">
        <v>128.6</v>
      </c>
      <c r="J743" s="728">
        <v>126.18</v>
      </c>
      <c r="K743" s="728">
        <v>41.01</v>
      </c>
      <c r="L743" s="728">
        <v>85.17</v>
      </c>
    </row>
    <row r="744" spans="1:12" s="335" customFormat="1" ht="12" x14ac:dyDescent="0.2">
      <c r="A744" s="335" t="s">
        <v>1790</v>
      </c>
      <c r="B744" s="335" t="s">
        <v>1791</v>
      </c>
      <c r="C744" s="688" t="str">
        <f t="shared" si="3"/>
        <v>Aug-18</v>
      </c>
      <c r="D744" s="734">
        <v>43322</v>
      </c>
      <c r="E744" s="738">
        <v>43445</v>
      </c>
      <c r="F744" s="663">
        <v>2431</v>
      </c>
      <c r="G744" s="663">
        <v>304</v>
      </c>
      <c r="H744" s="663"/>
      <c r="I744" s="663">
        <v>109.51</v>
      </c>
      <c r="J744" s="728">
        <v>158.86000000000001</v>
      </c>
      <c r="K744" s="728">
        <v>51.63</v>
      </c>
      <c r="L744" s="728">
        <v>107.23</v>
      </c>
    </row>
    <row r="745" spans="1:12" s="335" customFormat="1" ht="12" x14ac:dyDescent="0.2">
      <c r="A745" s="335" t="s">
        <v>1792</v>
      </c>
      <c r="B745" s="335" t="s">
        <v>1793</v>
      </c>
      <c r="C745" s="688" t="str">
        <f t="shared" si="3"/>
        <v>Aug-18</v>
      </c>
      <c r="D745" s="734">
        <v>43321</v>
      </c>
      <c r="E745" s="738">
        <v>43422</v>
      </c>
      <c r="F745" s="663">
        <v>2039</v>
      </c>
      <c r="G745" s="663">
        <v>204</v>
      </c>
      <c r="H745" s="663"/>
      <c r="I745" s="663">
        <v>91.86</v>
      </c>
      <c r="J745" s="728">
        <v>89.9</v>
      </c>
      <c r="K745" s="728">
        <v>29.22</v>
      </c>
      <c r="L745" s="728">
        <v>60.68</v>
      </c>
    </row>
    <row r="746" spans="1:12" s="335" customFormat="1" ht="12" x14ac:dyDescent="0.2">
      <c r="A746" s="335" t="s">
        <v>1794</v>
      </c>
      <c r="B746" s="335" t="s">
        <v>1795</v>
      </c>
      <c r="C746" s="688" t="str">
        <f t="shared" si="3"/>
        <v>Aug-18</v>
      </c>
      <c r="D746" s="734">
        <v>43322</v>
      </c>
      <c r="E746" s="738">
        <v>43375</v>
      </c>
      <c r="F746" s="663">
        <v>250</v>
      </c>
      <c r="G746" s="663">
        <v>25</v>
      </c>
      <c r="H746" s="663"/>
      <c r="I746" s="663">
        <v>11.26</v>
      </c>
      <c r="J746" s="728">
        <v>11.02</v>
      </c>
      <c r="K746" s="728">
        <v>3.58</v>
      </c>
      <c r="L746" s="728">
        <v>7.44</v>
      </c>
    </row>
    <row r="747" spans="1:12" s="335" customFormat="1" ht="12" x14ac:dyDescent="0.2">
      <c r="A747" s="335" t="s">
        <v>1796</v>
      </c>
      <c r="B747" s="335" t="s">
        <v>1797</v>
      </c>
      <c r="C747" s="688" t="str">
        <f t="shared" si="3"/>
        <v>Aug-18</v>
      </c>
      <c r="D747" s="734">
        <v>43322</v>
      </c>
      <c r="E747" s="738">
        <v>43375</v>
      </c>
      <c r="F747" s="663">
        <v>2607</v>
      </c>
      <c r="G747" s="663">
        <v>261</v>
      </c>
      <c r="H747" s="663"/>
      <c r="I747" s="663">
        <v>117.61</v>
      </c>
      <c r="J747" s="728">
        <v>114.95</v>
      </c>
      <c r="K747" s="728">
        <v>37.36</v>
      </c>
      <c r="L747" s="728">
        <v>77.59</v>
      </c>
    </row>
    <row r="748" spans="1:12" s="335" customFormat="1" ht="12" x14ac:dyDescent="0.2">
      <c r="A748" s="335" t="s">
        <v>1798</v>
      </c>
      <c r="B748" s="335" t="s">
        <v>1799</v>
      </c>
      <c r="C748" s="688" t="str">
        <f t="shared" si="3"/>
        <v>Aug-18</v>
      </c>
      <c r="D748" s="734">
        <v>43322</v>
      </c>
      <c r="E748" s="738">
        <v>43445</v>
      </c>
      <c r="F748" s="663">
        <v>2812</v>
      </c>
      <c r="G748" s="663">
        <v>422</v>
      </c>
      <c r="H748" s="663"/>
      <c r="I748" s="663">
        <v>126.73</v>
      </c>
      <c r="J748" s="728">
        <v>242.39</v>
      </c>
      <c r="K748" s="728">
        <v>78.78</v>
      </c>
      <c r="L748" s="728">
        <v>163.61000000000001</v>
      </c>
    </row>
    <row r="749" spans="1:12" s="335" customFormat="1" ht="12" x14ac:dyDescent="0.2">
      <c r="A749" s="335" t="s">
        <v>1800</v>
      </c>
      <c r="B749" s="335" t="s">
        <v>1801</v>
      </c>
      <c r="C749" s="688" t="str">
        <f t="shared" si="3"/>
        <v>Aug-18</v>
      </c>
      <c r="D749" s="734">
        <v>43321</v>
      </c>
      <c r="E749" s="738">
        <v>43453</v>
      </c>
      <c r="F749" s="663">
        <v>2366</v>
      </c>
      <c r="G749" s="663">
        <v>296</v>
      </c>
      <c r="H749" s="663"/>
      <c r="I749" s="663">
        <v>106.7</v>
      </c>
      <c r="J749" s="728">
        <v>154.62</v>
      </c>
      <c r="K749" s="728">
        <v>50.25</v>
      </c>
      <c r="L749" s="728">
        <v>104.37</v>
      </c>
    </row>
    <row r="750" spans="1:12" s="335" customFormat="1" ht="12" x14ac:dyDescent="0.2">
      <c r="A750" s="335" t="s">
        <v>1802</v>
      </c>
      <c r="B750" s="335" t="s">
        <v>1803</v>
      </c>
      <c r="C750" s="688" t="str">
        <f t="shared" si="3"/>
        <v>Aug-18</v>
      </c>
      <c r="D750" s="734">
        <v>43318</v>
      </c>
      <c r="E750" s="738">
        <v>43503</v>
      </c>
      <c r="F750" s="663">
        <v>942</v>
      </c>
      <c r="G750" s="663">
        <v>141</v>
      </c>
      <c r="H750" s="663"/>
      <c r="I750" s="663">
        <v>42.09</v>
      </c>
      <c r="J750" s="728">
        <v>88.51</v>
      </c>
      <c r="K750" s="728">
        <v>28.77</v>
      </c>
      <c r="L750" s="728">
        <v>59.74</v>
      </c>
    </row>
    <row r="751" spans="1:12" s="335" customFormat="1" ht="12" x14ac:dyDescent="0.2">
      <c r="A751" s="335" t="s">
        <v>1804</v>
      </c>
      <c r="B751" s="335" t="s">
        <v>1805</v>
      </c>
      <c r="C751" s="688" t="str">
        <f t="shared" si="3"/>
        <v>Aug-18</v>
      </c>
      <c r="D751" s="734">
        <v>43324</v>
      </c>
      <c r="E751" s="738">
        <v>43415</v>
      </c>
      <c r="F751" s="663">
        <v>5420</v>
      </c>
      <c r="G751" s="663">
        <v>813</v>
      </c>
      <c r="H751" s="663"/>
      <c r="I751" s="663">
        <v>243.93</v>
      </c>
      <c r="J751" s="728">
        <v>462.92</v>
      </c>
      <c r="K751" s="728">
        <v>150.44999999999999</v>
      </c>
      <c r="L751" s="728">
        <v>312.47000000000003</v>
      </c>
    </row>
    <row r="752" spans="1:12" s="335" customFormat="1" ht="12" x14ac:dyDescent="0.2">
      <c r="A752" s="335" t="s">
        <v>1806</v>
      </c>
      <c r="B752" s="335" t="s">
        <v>1807</v>
      </c>
      <c r="C752" s="688" t="str">
        <f t="shared" si="3"/>
        <v>Aug-18</v>
      </c>
      <c r="D752" s="734">
        <v>43324</v>
      </c>
      <c r="E752" s="738">
        <v>43422</v>
      </c>
      <c r="F752" s="663">
        <v>5082</v>
      </c>
      <c r="G752" s="663">
        <v>762</v>
      </c>
      <c r="H752" s="663"/>
      <c r="I752" s="663">
        <v>228.39</v>
      </c>
      <c r="J752" s="728">
        <v>434.06</v>
      </c>
      <c r="K752" s="728">
        <v>141.07</v>
      </c>
      <c r="L752" s="728">
        <v>292.99</v>
      </c>
    </row>
    <row r="753" spans="1:12" s="335" customFormat="1" ht="12" x14ac:dyDescent="0.2">
      <c r="A753" s="335" t="s">
        <v>1808</v>
      </c>
      <c r="B753" s="335" t="s">
        <v>1809</v>
      </c>
      <c r="C753" s="688" t="str">
        <f t="shared" si="3"/>
        <v>Aug-18</v>
      </c>
      <c r="D753" s="734">
        <v>43324</v>
      </c>
      <c r="E753" s="738">
        <v>43450</v>
      </c>
      <c r="F753" s="663">
        <v>2106</v>
      </c>
      <c r="G753" s="663">
        <v>316</v>
      </c>
      <c r="H753" s="663"/>
      <c r="I753" s="663">
        <v>94.87</v>
      </c>
      <c r="J753" s="728">
        <v>197.88</v>
      </c>
      <c r="K753" s="728">
        <v>64.31</v>
      </c>
      <c r="L753" s="728">
        <v>133.57</v>
      </c>
    </row>
    <row r="754" spans="1:12" s="335" customFormat="1" ht="12" x14ac:dyDescent="0.2">
      <c r="A754" s="335" t="s">
        <v>1810</v>
      </c>
      <c r="B754" s="335" t="s">
        <v>1811</v>
      </c>
      <c r="C754" s="688" t="str">
        <f t="shared" si="3"/>
        <v>Aug-18</v>
      </c>
      <c r="D754" s="734">
        <v>43325</v>
      </c>
      <c r="E754" s="738">
        <v>43422</v>
      </c>
      <c r="F754" s="663">
        <v>3633</v>
      </c>
      <c r="G754" s="663">
        <v>454</v>
      </c>
      <c r="H754" s="663"/>
      <c r="I754" s="663">
        <v>163.34</v>
      </c>
      <c r="J754" s="728">
        <v>237.42</v>
      </c>
      <c r="K754" s="728">
        <v>77.16</v>
      </c>
      <c r="L754" s="728">
        <v>160.26</v>
      </c>
    </row>
    <row r="755" spans="1:12" s="335" customFormat="1" ht="12" x14ac:dyDescent="0.2">
      <c r="A755" s="335" t="s">
        <v>1812</v>
      </c>
      <c r="B755" s="335" t="s">
        <v>1813</v>
      </c>
      <c r="C755" s="688" t="str">
        <f t="shared" si="3"/>
        <v>Aug-18</v>
      </c>
      <c r="D755" s="734">
        <v>43325</v>
      </c>
      <c r="E755" s="738">
        <v>43445</v>
      </c>
      <c r="F755" s="663">
        <v>1624</v>
      </c>
      <c r="G755" s="663">
        <v>305</v>
      </c>
      <c r="H755" s="663"/>
      <c r="I755" s="663">
        <v>73.58</v>
      </c>
      <c r="J755" s="728">
        <v>190.77</v>
      </c>
      <c r="K755" s="728">
        <v>62</v>
      </c>
      <c r="L755" s="728">
        <v>128.77000000000001</v>
      </c>
    </row>
    <row r="756" spans="1:12" s="335" customFormat="1" ht="12" x14ac:dyDescent="0.2">
      <c r="A756" s="335" t="s">
        <v>1814</v>
      </c>
      <c r="B756" s="335" t="s">
        <v>1815</v>
      </c>
      <c r="C756" s="688" t="str">
        <f t="shared" si="3"/>
        <v>Aug-18</v>
      </c>
      <c r="D756" s="734">
        <v>43325</v>
      </c>
      <c r="E756" s="738">
        <v>43415</v>
      </c>
      <c r="F756" s="663">
        <v>3324</v>
      </c>
      <c r="G756" s="663">
        <v>332</v>
      </c>
      <c r="H756" s="663"/>
      <c r="I756" s="663">
        <v>149.19999999999999</v>
      </c>
      <c r="J756" s="728">
        <v>146.55000000000001</v>
      </c>
      <c r="K756" s="728">
        <v>47.63</v>
      </c>
      <c r="L756" s="728">
        <v>98.92</v>
      </c>
    </row>
    <row r="757" spans="1:12" s="335" customFormat="1" ht="12" x14ac:dyDescent="0.2">
      <c r="A757" s="335" t="s">
        <v>1816</v>
      </c>
      <c r="B757" s="335" t="s">
        <v>1817</v>
      </c>
      <c r="C757" s="688" t="str">
        <f t="shared" si="3"/>
        <v>Aug-18</v>
      </c>
      <c r="D757" s="734">
        <v>43325</v>
      </c>
      <c r="E757" s="738">
        <v>43471</v>
      </c>
      <c r="F757" s="663">
        <v>3590</v>
      </c>
      <c r="G757" s="663">
        <v>539</v>
      </c>
      <c r="H757" s="663"/>
      <c r="I757" s="663">
        <v>162.03</v>
      </c>
      <c r="J757" s="728">
        <v>337.32</v>
      </c>
      <c r="K757" s="728">
        <v>109.63</v>
      </c>
      <c r="L757" s="728">
        <v>227.69</v>
      </c>
    </row>
    <row r="758" spans="1:12" s="335" customFormat="1" ht="12" x14ac:dyDescent="0.2">
      <c r="A758" s="335" t="s">
        <v>1818</v>
      </c>
      <c r="B758" s="335" t="s">
        <v>1819</v>
      </c>
      <c r="C758" s="688" t="str">
        <f t="shared" si="3"/>
        <v>Aug-18</v>
      </c>
      <c r="D758" s="734">
        <v>43325</v>
      </c>
      <c r="E758" s="738">
        <v>43478</v>
      </c>
      <c r="F758" s="663">
        <v>2106</v>
      </c>
      <c r="G758" s="663">
        <v>316</v>
      </c>
      <c r="H758" s="663"/>
      <c r="I758" s="663">
        <v>94.87</v>
      </c>
      <c r="J758" s="728">
        <v>197.88</v>
      </c>
      <c r="K758" s="728">
        <v>64.31</v>
      </c>
      <c r="L758" s="728">
        <v>133.57</v>
      </c>
    </row>
    <row r="759" spans="1:12" s="335" customFormat="1" ht="12" x14ac:dyDescent="0.2">
      <c r="A759" s="335" t="s">
        <v>1820</v>
      </c>
      <c r="B759" s="335" t="s">
        <v>1821</v>
      </c>
      <c r="C759" s="688" t="str">
        <f t="shared" si="3"/>
        <v>Aug-18</v>
      </c>
      <c r="D759" s="734">
        <v>43325</v>
      </c>
      <c r="E759" s="738">
        <v>43422</v>
      </c>
      <c r="F759" s="663">
        <v>4432</v>
      </c>
      <c r="G759" s="663">
        <v>665</v>
      </c>
      <c r="H759" s="663"/>
      <c r="I759" s="663">
        <v>199.63</v>
      </c>
      <c r="J759" s="728">
        <v>382.03</v>
      </c>
      <c r="K759" s="728">
        <v>124.16</v>
      </c>
      <c r="L759" s="728">
        <v>257.87</v>
      </c>
    </row>
    <row r="760" spans="1:12" s="335" customFormat="1" ht="12" x14ac:dyDescent="0.2">
      <c r="A760" s="335" t="s">
        <v>1822</v>
      </c>
      <c r="B760" s="335" t="s">
        <v>1823</v>
      </c>
      <c r="C760" s="688" t="str">
        <f t="shared" si="3"/>
        <v>Aug-18</v>
      </c>
      <c r="D760" s="734">
        <v>43325</v>
      </c>
      <c r="E760" s="738">
        <v>43415</v>
      </c>
      <c r="F760" s="663">
        <v>1920</v>
      </c>
      <c r="G760" s="663">
        <v>192</v>
      </c>
      <c r="H760" s="663"/>
      <c r="I760" s="663">
        <v>86.41</v>
      </c>
      <c r="J760" s="728">
        <v>84.65</v>
      </c>
      <c r="K760" s="728">
        <v>27.51</v>
      </c>
      <c r="L760" s="728">
        <v>57.14</v>
      </c>
    </row>
    <row r="761" spans="1:12" s="335" customFormat="1" ht="12" x14ac:dyDescent="0.2">
      <c r="A761" s="335" t="s">
        <v>1824</v>
      </c>
      <c r="B761" s="335" t="s">
        <v>1825</v>
      </c>
      <c r="C761" s="688" t="str">
        <f t="shared" si="3"/>
        <v>Aug-18</v>
      </c>
      <c r="D761" s="734">
        <v>43325</v>
      </c>
      <c r="E761" s="738">
        <v>43445</v>
      </c>
      <c r="F761" s="663">
        <v>1320</v>
      </c>
      <c r="G761" s="663">
        <v>248</v>
      </c>
      <c r="H761" s="663"/>
      <c r="I761" s="663">
        <v>59.9</v>
      </c>
      <c r="J761" s="728">
        <v>155.07</v>
      </c>
      <c r="K761" s="728">
        <v>50.4</v>
      </c>
      <c r="L761" s="728">
        <v>104.67</v>
      </c>
    </row>
    <row r="762" spans="1:12" s="335" customFormat="1" ht="12" x14ac:dyDescent="0.2">
      <c r="A762" s="335" t="s">
        <v>1826</v>
      </c>
      <c r="B762" s="335" t="s">
        <v>1827</v>
      </c>
      <c r="C762" s="688" t="str">
        <f t="shared" si="3"/>
        <v>Aug-18</v>
      </c>
      <c r="D762" s="734">
        <v>43325</v>
      </c>
      <c r="E762" s="738">
        <v>43452</v>
      </c>
      <c r="F762" s="663">
        <v>2556</v>
      </c>
      <c r="G762" s="663">
        <v>320</v>
      </c>
      <c r="H762" s="663"/>
      <c r="I762" s="663">
        <v>115.49</v>
      </c>
      <c r="J762" s="728">
        <v>167.04</v>
      </c>
      <c r="K762" s="728">
        <v>54.29</v>
      </c>
      <c r="L762" s="728">
        <v>112.75</v>
      </c>
    </row>
    <row r="763" spans="1:12" s="335" customFormat="1" ht="12" x14ac:dyDescent="0.2">
      <c r="A763" s="335" t="s">
        <v>1828</v>
      </c>
      <c r="B763" s="335" t="s">
        <v>1829</v>
      </c>
      <c r="C763" s="688" t="str">
        <f t="shared" si="3"/>
        <v>Aug-18</v>
      </c>
      <c r="D763" s="734">
        <v>43324</v>
      </c>
      <c r="E763" s="738">
        <v>43471</v>
      </c>
      <c r="F763" s="663">
        <v>2106</v>
      </c>
      <c r="G763" s="663">
        <v>316</v>
      </c>
      <c r="H763" s="663"/>
      <c r="I763" s="663">
        <v>94.87</v>
      </c>
      <c r="J763" s="728">
        <v>197.88</v>
      </c>
      <c r="K763" s="728">
        <v>64.31</v>
      </c>
      <c r="L763" s="728">
        <v>133.57</v>
      </c>
    </row>
    <row r="764" spans="1:12" s="335" customFormat="1" ht="12" x14ac:dyDescent="0.2">
      <c r="A764" s="335" t="s">
        <v>1830</v>
      </c>
      <c r="B764" s="335" t="s">
        <v>1831</v>
      </c>
      <c r="C764" s="688" t="str">
        <f t="shared" si="3"/>
        <v>Aug-18</v>
      </c>
      <c r="D764" s="734">
        <v>43326</v>
      </c>
      <c r="E764" s="738">
        <v>43419</v>
      </c>
      <c r="F764" s="663">
        <v>6598</v>
      </c>
      <c r="G764" s="663">
        <v>990</v>
      </c>
      <c r="H764" s="663"/>
      <c r="I764" s="663">
        <v>297.19</v>
      </c>
      <c r="J764" s="728">
        <v>568.74</v>
      </c>
      <c r="K764" s="728">
        <v>184.84</v>
      </c>
      <c r="L764" s="728">
        <v>383.9</v>
      </c>
    </row>
    <row r="765" spans="1:12" s="335" customFormat="1" ht="12" x14ac:dyDescent="0.2">
      <c r="A765" s="335" t="s">
        <v>1832</v>
      </c>
      <c r="B765" s="335" t="s">
        <v>1833</v>
      </c>
      <c r="C765" s="688" t="str">
        <f t="shared" si="3"/>
        <v>Aug-18</v>
      </c>
      <c r="D765" s="734">
        <v>43325</v>
      </c>
      <c r="E765" s="738">
        <v>43449</v>
      </c>
      <c r="F765" s="663">
        <v>1964</v>
      </c>
      <c r="G765" s="663">
        <v>246</v>
      </c>
      <c r="H765" s="663"/>
      <c r="I765" s="663">
        <v>88.87</v>
      </c>
      <c r="J765" s="728">
        <v>128.34</v>
      </c>
      <c r="K765" s="728">
        <v>41.71</v>
      </c>
      <c r="L765" s="728">
        <v>86.63</v>
      </c>
    </row>
    <row r="766" spans="1:12" s="335" customFormat="1" ht="12" x14ac:dyDescent="0.2">
      <c r="A766" s="335" t="s">
        <v>1834</v>
      </c>
      <c r="B766" s="335" t="s">
        <v>1835</v>
      </c>
      <c r="C766" s="688" t="str">
        <f t="shared" si="3"/>
        <v>Aug-18</v>
      </c>
      <c r="D766" s="734">
        <v>43326</v>
      </c>
      <c r="E766" s="738">
        <v>43429</v>
      </c>
      <c r="F766" s="663">
        <v>2039</v>
      </c>
      <c r="G766" s="663">
        <v>204</v>
      </c>
      <c r="H766" s="663"/>
      <c r="I766" s="663">
        <v>91.86</v>
      </c>
      <c r="J766" s="728">
        <v>89.9</v>
      </c>
      <c r="K766" s="728">
        <v>29.22</v>
      </c>
      <c r="L766" s="728">
        <v>60.68</v>
      </c>
    </row>
    <row r="767" spans="1:12" s="335" customFormat="1" ht="12" x14ac:dyDescent="0.2">
      <c r="A767" s="335" t="s">
        <v>1836</v>
      </c>
      <c r="B767" s="335" t="s">
        <v>1837</v>
      </c>
      <c r="C767" s="688" t="str">
        <f t="shared" si="3"/>
        <v>Aug-18</v>
      </c>
      <c r="D767" s="734">
        <v>43325</v>
      </c>
      <c r="E767" s="738">
        <v>43447</v>
      </c>
      <c r="F767" s="663">
        <v>1964</v>
      </c>
      <c r="G767" s="663">
        <v>246</v>
      </c>
      <c r="H767" s="663"/>
      <c r="I767" s="663">
        <v>88.87</v>
      </c>
      <c r="J767" s="728">
        <v>128.34</v>
      </c>
      <c r="K767" s="728">
        <v>41.71</v>
      </c>
      <c r="L767" s="728">
        <v>86.63</v>
      </c>
    </row>
    <row r="768" spans="1:12" s="335" customFormat="1" ht="12" x14ac:dyDescent="0.2">
      <c r="A768" s="335" t="s">
        <v>1838</v>
      </c>
      <c r="B768" s="335" t="s">
        <v>1839</v>
      </c>
      <c r="C768" s="688" t="str">
        <f t="shared" si="3"/>
        <v>Aug-18</v>
      </c>
      <c r="D768" s="734">
        <v>43325</v>
      </c>
      <c r="E768" s="738">
        <v>43417</v>
      </c>
      <c r="F768" s="663">
        <v>2039</v>
      </c>
      <c r="G768" s="663">
        <v>204</v>
      </c>
      <c r="H768" s="663"/>
      <c r="I768" s="663">
        <v>91.86</v>
      </c>
      <c r="J768" s="728">
        <v>89.9</v>
      </c>
      <c r="K768" s="728">
        <v>29.22</v>
      </c>
      <c r="L768" s="728">
        <v>60.68</v>
      </c>
    </row>
    <row r="769" spans="1:12" s="335" customFormat="1" ht="12" x14ac:dyDescent="0.2">
      <c r="A769" s="335" t="s">
        <v>1840</v>
      </c>
      <c r="B769" s="335" t="s">
        <v>1841</v>
      </c>
      <c r="C769" s="688" t="str">
        <f t="shared" si="3"/>
        <v>Aug-18</v>
      </c>
      <c r="D769" s="734">
        <v>43325</v>
      </c>
      <c r="E769" s="738">
        <v>43454</v>
      </c>
      <c r="F769" s="663">
        <v>2234</v>
      </c>
      <c r="G769" s="663">
        <v>335</v>
      </c>
      <c r="H769" s="663"/>
      <c r="I769" s="663">
        <v>100.42</v>
      </c>
      <c r="J769" s="728">
        <v>192.58</v>
      </c>
      <c r="K769" s="728">
        <v>62.59</v>
      </c>
      <c r="L769" s="728">
        <v>129.99</v>
      </c>
    </row>
    <row r="770" spans="1:12" s="335" customFormat="1" ht="12" x14ac:dyDescent="0.2">
      <c r="A770" s="335" t="s">
        <v>1842</v>
      </c>
      <c r="B770" s="335" t="s">
        <v>1843</v>
      </c>
      <c r="C770" s="688" t="str">
        <f t="shared" si="3"/>
        <v>Aug-18</v>
      </c>
      <c r="D770" s="734">
        <v>43325</v>
      </c>
      <c r="E770" s="738">
        <v>43464</v>
      </c>
      <c r="F770" s="663">
        <v>2106</v>
      </c>
      <c r="G770" s="663">
        <v>316</v>
      </c>
      <c r="H770" s="663"/>
      <c r="I770" s="663">
        <v>94.87</v>
      </c>
      <c r="J770" s="728">
        <v>197.88</v>
      </c>
      <c r="K770" s="728">
        <v>64.31</v>
      </c>
      <c r="L770" s="728">
        <v>133.57</v>
      </c>
    </row>
    <row r="771" spans="1:12" s="335" customFormat="1" ht="12" x14ac:dyDescent="0.2">
      <c r="A771" s="335" t="s">
        <v>1844</v>
      </c>
      <c r="B771" s="335" t="s">
        <v>1845</v>
      </c>
      <c r="C771" s="688" t="str">
        <f t="shared" si="3"/>
        <v>Aug-18</v>
      </c>
      <c r="D771" s="734">
        <v>43325</v>
      </c>
      <c r="E771" s="738">
        <v>43389</v>
      </c>
      <c r="F771" s="663">
        <v>840</v>
      </c>
      <c r="G771" s="663">
        <v>84</v>
      </c>
      <c r="H771" s="663"/>
      <c r="I771" s="663">
        <v>37.799999999999997</v>
      </c>
      <c r="J771" s="728">
        <v>37.04</v>
      </c>
      <c r="K771" s="728">
        <v>12.04</v>
      </c>
      <c r="L771" s="728">
        <v>25</v>
      </c>
    </row>
    <row r="772" spans="1:12" s="335" customFormat="1" ht="12" x14ac:dyDescent="0.2">
      <c r="A772" s="335" t="s">
        <v>1846</v>
      </c>
      <c r="B772" s="335" t="s">
        <v>1847</v>
      </c>
      <c r="C772" s="688" t="str">
        <f t="shared" si="3"/>
        <v>Aug-18</v>
      </c>
      <c r="D772" s="734">
        <v>43326</v>
      </c>
      <c r="E772" s="738">
        <v>43416</v>
      </c>
      <c r="F772" s="663">
        <v>7092</v>
      </c>
      <c r="G772" s="663">
        <v>887</v>
      </c>
      <c r="H772" s="663"/>
      <c r="I772" s="663">
        <v>319.60000000000002</v>
      </c>
      <c r="J772" s="728">
        <v>463.47</v>
      </c>
      <c r="K772" s="728">
        <v>150.63</v>
      </c>
      <c r="L772" s="728">
        <v>312.83999999999997</v>
      </c>
    </row>
    <row r="773" spans="1:12" s="335" customFormat="1" ht="12" x14ac:dyDescent="0.2">
      <c r="A773" s="335" t="s">
        <v>1848</v>
      </c>
      <c r="B773" s="335" t="s">
        <v>1849</v>
      </c>
      <c r="C773" s="688" t="str">
        <f t="shared" si="3"/>
        <v>Aug-18</v>
      </c>
      <c r="D773" s="734">
        <v>43325</v>
      </c>
      <c r="E773" s="738">
        <v>43415</v>
      </c>
      <c r="F773" s="663">
        <v>1800</v>
      </c>
      <c r="G773" s="663">
        <v>225</v>
      </c>
      <c r="H773" s="663"/>
      <c r="I773" s="663">
        <v>80.989999999999995</v>
      </c>
      <c r="J773" s="728">
        <v>117.63</v>
      </c>
      <c r="K773" s="728">
        <v>38.229999999999997</v>
      </c>
      <c r="L773" s="728">
        <v>79.400000000000006</v>
      </c>
    </row>
    <row r="774" spans="1:12" s="335" customFormat="1" ht="12" x14ac:dyDescent="0.2">
      <c r="A774" s="335" t="s">
        <v>1850</v>
      </c>
      <c r="B774" s="335" t="s">
        <v>1851</v>
      </c>
      <c r="C774" s="688" t="str">
        <f t="shared" si="3"/>
        <v>Aug-18</v>
      </c>
      <c r="D774" s="734">
        <v>43325</v>
      </c>
      <c r="E774" s="738">
        <v>43422</v>
      </c>
      <c r="F774" s="663">
        <v>3178</v>
      </c>
      <c r="G774" s="663">
        <v>477</v>
      </c>
      <c r="H774" s="663"/>
      <c r="I774" s="663">
        <v>143.31</v>
      </c>
      <c r="J774" s="728">
        <v>273.94</v>
      </c>
      <c r="K774" s="728">
        <v>89.03</v>
      </c>
      <c r="L774" s="728">
        <v>184.91</v>
      </c>
    </row>
    <row r="775" spans="1:12" s="335" customFormat="1" ht="12" x14ac:dyDescent="0.2">
      <c r="A775" s="335" t="s">
        <v>1852</v>
      </c>
      <c r="B775" s="335" t="s">
        <v>1853</v>
      </c>
      <c r="C775" s="688" t="str">
        <f t="shared" si="3"/>
        <v>Aug-18</v>
      </c>
      <c r="D775" s="734">
        <v>43325</v>
      </c>
      <c r="E775" s="738">
        <v>43464</v>
      </c>
      <c r="F775" s="663">
        <v>2106</v>
      </c>
      <c r="G775" s="663">
        <v>316</v>
      </c>
      <c r="H775" s="663"/>
      <c r="I775" s="663">
        <v>94.87</v>
      </c>
      <c r="J775" s="728">
        <v>197.88</v>
      </c>
      <c r="K775" s="728">
        <v>64.31</v>
      </c>
      <c r="L775" s="728">
        <v>133.57</v>
      </c>
    </row>
    <row r="776" spans="1:12" s="335" customFormat="1" ht="12" x14ac:dyDescent="0.2">
      <c r="A776" s="335" t="s">
        <v>1854</v>
      </c>
      <c r="B776" s="335" t="s">
        <v>1855</v>
      </c>
      <c r="C776" s="688" t="str">
        <f t="shared" si="3"/>
        <v>Aug-18</v>
      </c>
      <c r="D776" s="734">
        <v>43326</v>
      </c>
      <c r="E776" s="738">
        <v>43450</v>
      </c>
      <c r="F776" s="663">
        <v>7286</v>
      </c>
      <c r="G776" s="663">
        <v>1093</v>
      </c>
      <c r="H776" s="663"/>
      <c r="I776" s="663">
        <v>328</v>
      </c>
      <c r="J776" s="728">
        <v>622.29999999999995</v>
      </c>
      <c r="K776" s="728">
        <v>202.25</v>
      </c>
      <c r="L776" s="728">
        <v>420.05</v>
      </c>
    </row>
    <row r="777" spans="1:12" s="335" customFormat="1" ht="12" x14ac:dyDescent="0.2">
      <c r="A777" s="335" t="s">
        <v>1856</v>
      </c>
      <c r="B777" s="335" t="s">
        <v>1857</v>
      </c>
      <c r="C777" s="688" t="str">
        <f t="shared" si="3"/>
        <v>Aug-18</v>
      </c>
      <c r="D777" s="734">
        <v>43326</v>
      </c>
      <c r="E777" s="738">
        <v>43464</v>
      </c>
      <c r="F777" s="663">
        <v>2771</v>
      </c>
      <c r="G777" s="663">
        <v>346</v>
      </c>
      <c r="H777" s="663"/>
      <c r="I777" s="663">
        <v>124.32</v>
      </c>
      <c r="J777" s="728">
        <v>181.08</v>
      </c>
      <c r="K777" s="728">
        <v>58.85</v>
      </c>
      <c r="L777" s="728">
        <v>122.23</v>
      </c>
    </row>
    <row r="778" spans="1:12" s="335" customFormat="1" ht="12" x14ac:dyDescent="0.2">
      <c r="A778" s="335" t="s">
        <v>1858</v>
      </c>
      <c r="B778" s="335" t="s">
        <v>1859</v>
      </c>
      <c r="C778" s="688" t="str">
        <f t="shared" si="3"/>
        <v>Aug-18</v>
      </c>
      <c r="D778" s="734">
        <v>43326</v>
      </c>
      <c r="E778" s="738">
        <v>43448</v>
      </c>
      <c r="F778" s="663">
        <v>3788</v>
      </c>
      <c r="G778" s="663">
        <v>474</v>
      </c>
      <c r="H778" s="663"/>
      <c r="I778" s="663">
        <v>170.95</v>
      </c>
      <c r="J778" s="728">
        <v>247.54</v>
      </c>
      <c r="K778" s="728">
        <v>80.45</v>
      </c>
      <c r="L778" s="728">
        <v>167.09</v>
      </c>
    </row>
    <row r="779" spans="1:12" s="335" customFormat="1" ht="12" x14ac:dyDescent="0.2">
      <c r="A779" s="335" t="s">
        <v>1860</v>
      </c>
      <c r="B779" s="335" t="s">
        <v>1861</v>
      </c>
      <c r="C779" s="688" t="str">
        <f t="shared" si="3"/>
        <v>Aug-18</v>
      </c>
      <c r="D779" s="734">
        <v>43326</v>
      </c>
      <c r="E779" s="738">
        <v>43423</v>
      </c>
      <c r="F779" s="663">
        <v>2039</v>
      </c>
      <c r="G779" s="663">
        <v>255</v>
      </c>
      <c r="H779" s="663"/>
      <c r="I779" s="663">
        <v>91.89</v>
      </c>
      <c r="J779" s="728">
        <v>132.03</v>
      </c>
      <c r="K779" s="728">
        <v>42.91</v>
      </c>
      <c r="L779" s="728">
        <v>89.12</v>
      </c>
    </row>
    <row r="780" spans="1:12" s="335" customFormat="1" ht="12" x14ac:dyDescent="0.2">
      <c r="A780" s="335" t="s">
        <v>1862</v>
      </c>
      <c r="B780" s="335" t="s">
        <v>1863</v>
      </c>
      <c r="C780" s="688" t="str">
        <f t="shared" si="3"/>
        <v>Aug-18</v>
      </c>
      <c r="D780" s="734">
        <v>43326</v>
      </c>
      <c r="E780" s="738">
        <v>43446</v>
      </c>
      <c r="F780" s="663">
        <v>2448</v>
      </c>
      <c r="G780" s="663">
        <v>306</v>
      </c>
      <c r="H780" s="663"/>
      <c r="I780" s="663">
        <v>110.16</v>
      </c>
      <c r="J780" s="728">
        <v>159.97</v>
      </c>
      <c r="K780" s="728">
        <v>51.99</v>
      </c>
      <c r="L780" s="728">
        <v>107.98</v>
      </c>
    </row>
    <row r="781" spans="1:12" s="335" customFormat="1" ht="12" x14ac:dyDescent="0.2">
      <c r="A781" s="335" t="s">
        <v>1864</v>
      </c>
      <c r="B781" s="335" t="s">
        <v>1865</v>
      </c>
      <c r="C781" s="688" t="str">
        <f t="shared" si="3"/>
        <v>Aug-18</v>
      </c>
      <c r="D781" s="734">
        <v>43326</v>
      </c>
      <c r="E781" s="738">
        <v>43429</v>
      </c>
      <c r="F781" s="663">
        <v>3342</v>
      </c>
      <c r="G781" s="663">
        <v>418</v>
      </c>
      <c r="H781" s="663"/>
      <c r="I781" s="663">
        <v>150.63</v>
      </c>
      <c r="J781" s="728">
        <v>218.4</v>
      </c>
      <c r="K781" s="728">
        <v>70.98</v>
      </c>
      <c r="L781" s="728">
        <v>147.41999999999999</v>
      </c>
    </row>
    <row r="782" spans="1:12" s="335" customFormat="1" ht="12" x14ac:dyDescent="0.2">
      <c r="A782" s="335" t="s">
        <v>1866</v>
      </c>
      <c r="B782" s="335" t="s">
        <v>1867</v>
      </c>
      <c r="C782" s="688" t="str">
        <f t="shared" si="3"/>
        <v>Aug-18</v>
      </c>
      <c r="D782" s="734">
        <v>43327</v>
      </c>
      <c r="E782" s="738">
        <v>43347</v>
      </c>
      <c r="F782" s="663">
        <v>1005</v>
      </c>
      <c r="G782" s="663">
        <v>101</v>
      </c>
      <c r="H782" s="663"/>
      <c r="I782" s="663">
        <v>45.73</v>
      </c>
      <c r="J782" s="728">
        <v>44.31</v>
      </c>
      <c r="K782" s="728">
        <v>14.4</v>
      </c>
      <c r="L782" s="728">
        <v>29.91</v>
      </c>
    </row>
    <row r="783" spans="1:12" s="335" customFormat="1" ht="12" x14ac:dyDescent="0.2">
      <c r="A783" s="335" t="s">
        <v>1868</v>
      </c>
      <c r="B783" s="335" t="s">
        <v>1869</v>
      </c>
      <c r="C783" s="688" t="str">
        <f t="shared" si="3"/>
        <v>Aug-18</v>
      </c>
      <c r="D783" s="734">
        <v>43327</v>
      </c>
      <c r="E783" s="738">
        <v>43424</v>
      </c>
      <c r="F783" s="663">
        <v>1920</v>
      </c>
      <c r="G783" s="663">
        <v>240</v>
      </c>
      <c r="H783" s="663"/>
      <c r="I783" s="663">
        <v>86.41</v>
      </c>
      <c r="J783" s="728">
        <v>124.31</v>
      </c>
      <c r="K783" s="728">
        <v>40.4</v>
      </c>
      <c r="L783" s="728">
        <v>83.91</v>
      </c>
    </row>
    <row r="784" spans="1:12" s="335" customFormat="1" ht="12" x14ac:dyDescent="0.2">
      <c r="A784" s="335" t="s">
        <v>1870</v>
      </c>
      <c r="B784" s="335" t="s">
        <v>1871</v>
      </c>
      <c r="C784" s="688" t="str">
        <f t="shared" si="3"/>
        <v>Aug-18</v>
      </c>
      <c r="D784" s="734">
        <v>43327</v>
      </c>
      <c r="E784" s="738">
        <v>43422</v>
      </c>
      <c r="F784" s="663">
        <v>2234</v>
      </c>
      <c r="G784" s="663">
        <v>335</v>
      </c>
      <c r="H784" s="663"/>
      <c r="I784" s="663">
        <v>100.42</v>
      </c>
      <c r="J784" s="728">
        <v>192.58</v>
      </c>
      <c r="K784" s="728">
        <v>62.59</v>
      </c>
      <c r="L784" s="728">
        <v>129.99</v>
      </c>
    </row>
    <row r="785" spans="1:12" s="335" customFormat="1" ht="12" x14ac:dyDescent="0.2">
      <c r="A785" s="335" t="s">
        <v>1872</v>
      </c>
      <c r="B785" s="335" t="s">
        <v>1873</v>
      </c>
      <c r="C785" s="688" t="str">
        <f t="shared" si="3"/>
        <v>Aug-18</v>
      </c>
      <c r="D785" s="734">
        <v>43327</v>
      </c>
      <c r="E785" s="738">
        <v>43431</v>
      </c>
      <c r="F785" s="663">
        <v>2234</v>
      </c>
      <c r="G785" s="663">
        <v>335</v>
      </c>
      <c r="H785" s="663"/>
      <c r="I785" s="663">
        <v>100.42</v>
      </c>
      <c r="J785" s="728">
        <v>192.58</v>
      </c>
      <c r="K785" s="728">
        <v>62.59</v>
      </c>
      <c r="L785" s="728">
        <v>129.99</v>
      </c>
    </row>
    <row r="786" spans="1:12" s="335" customFormat="1" ht="12" x14ac:dyDescent="0.2">
      <c r="A786" s="335" t="s">
        <v>1874</v>
      </c>
      <c r="B786" s="335" t="s">
        <v>1875</v>
      </c>
      <c r="C786" s="688" t="str">
        <f t="shared" si="3"/>
        <v>Aug-18</v>
      </c>
      <c r="D786" s="734">
        <v>43327</v>
      </c>
      <c r="E786" s="738">
        <v>43427</v>
      </c>
      <c r="F786" s="663">
        <v>6918</v>
      </c>
      <c r="G786" s="663">
        <v>865</v>
      </c>
      <c r="H786" s="663"/>
      <c r="I786" s="663">
        <v>311.52999999999997</v>
      </c>
      <c r="J786" s="728">
        <v>452.09</v>
      </c>
      <c r="K786" s="728">
        <v>146.93</v>
      </c>
      <c r="L786" s="728">
        <v>305.16000000000003</v>
      </c>
    </row>
    <row r="787" spans="1:12" s="335" customFormat="1" ht="12" x14ac:dyDescent="0.2">
      <c r="A787" s="335" t="s">
        <v>1876</v>
      </c>
      <c r="B787" s="335" t="s">
        <v>1877</v>
      </c>
      <c r="C787" s="688" t="str">
        <f t="shared" si="3"/>
        <v>Aug-18</v>
      </c>
      <c r="D787" s="734">
        <v>43327</v>
      </c>
      <c r="E787" s="738">
        <v>43447</v>
      </c>
      <c r="F787" s="663">
        <v>2341</v>
      </c>
      <c r="G787" s="663">
        <v>293</v>
      </c>
      <c r="H787" s="663"/>
      <c r="I787" s="663">
        <v>105.71</v>
      </c>
      <c r="J787" s="728">
        <v>152.97999999999999</v>
      </c>
      <c r="K787" s="728">
        <v>49.72</v>
      </c>
      <c r="L787" s="728">
        <v>103.26</v>
      </c>
    </row>
    <row r="788" spans="1:12" s="335" customFormat="1" ht="12" x14ac:dyDescent="0.2">
      <c r="A788" s="335" t="s">
        <v>1878</v>
      </c>
      <c r="B788" s="335" t="s">
        <v>1879</v>
      </c>
      <c r="C788" s="688" t="str">
        <f t="shared" si="3"/>
        <v>Aug-18</v>
      </c>
      <c r="D788" s="734">
        <v>43327</v>
      </c>
      <c r="E788" s="738">
        <v>43417</v>
      </c>
      <c r="F788" s="663">
        <v>6988</v>
      </c>
      <c r="G788" s="663">
        <v>1310</v>
      </c>
      <c r="H788" s="663"/>
      <c r="I788" s="663">
        <v>314.22000000000003</v>
      </c>
      <c r="J788" s="728">
        <v>820.89</v>
      </c>
      <c r="K788" s="728">
        <v>266.79000000000002</v>
      </c>
      <c r="L788" s="728">
        <v>554.1</v>
      </c>
    </row>
    <row r="789" spans="1:12" s="335" customFormat="1" ht="12" x14ac:dyDescent="0.2">
      <c r="A789" s="335" t="s">
        <v>1880</v>
      </c>
      <c r="B789" s="335" t="s">
        <v>1881</v>
      </c>
      <c r="C789" s="688" t="str">
        <f t="shared" si="3"/>
        <v>Aug-18</v>
      </c>
      <c r="D789" s="734">
        <v>43327</v>
      </c>
      <c r="E789" s="738">
        <v>43417</v>
      </c>
      <c r="F789" s="663">
        <v>2142</v>
      </c>
      <c r="G789" s="663">
        <v>214</v>
      </c>
      <c r="H789" s="663"/>
      <c r="I789" s="663">
        <v>96.21</v>
      </c>
      <c r="J789" s="728">
        <v>94.43</v>
      </c>
      <c r="K789" s="728">
        <v>30.69</v>
      </c>
      <c r="L789" s="728">
        <v>63.74</v>
      </c>
    </row>
    <row r="790" spans="1:12" s="335" customFormat="1" ht="12" x14ac:dyDescent="0.2">
      <c r="A790" s="335" t="s">
        <v>1882</v>
      </c>
      <c r="B790" s="335" t="s">
        <v>1883</v>
      </c>
      <c r="C790" s="688" t="str">
        <f t="shared" si="3"/>
        <v>Aug-18</v>
      </c>
      <c r="D790" s="734">
        <v>43327</v>
      </c>
      <c r="E790" s="738">
        <v>43448</v>
      </c>
      <c r="F790" s="663">
        <v>3201</v>
      </c>
      <c r="G790" s="663">
        <v>400</v>
      </c>
      <c r="H790" s="663"/>
      <c r="I790" s="663">
        <v>143.91</v>
      </c>
      <c r="J790" s="728">
        <v>209.18</v>
      </c>
      <c r="K790" s="728">
        <v>67.98</v>
      </c>
      <c r="L790" s="728">
        <v>141.19999999999999</v>
      </c>
    </row>
    <row r="791" spans="1:12" s="335" customFormat="1" ht="12" x14ac:dyDescent="0.2">
      <c r="A791" s="335" t="s">
        <v>1884</v>
      </c>
      <c r="B791" s="335" t="s">
        <v>1885</v>
      </c>
      <c r="C791" s="688" t="str">
        <f t="shared" si="3"/>
        <v>Aug-18</v>
      </c>
      <c r="D791" s="734">
        <v>43326</v>
      </c>
      <c r="E791" s="738">
        <v>43416</v>
      </c>
      <c r="F791" s="663">
        <v>2331</v>
      </c>
      <c r="G791" s="663">
        <v>291</v>
      </c>
      <c r="H791" s="663"/>
      <c r="I791" s="663">
        <v>104.53</v>
      </c>
      <c r="J791" s="728">
        <v>150.93</v>
      </c>
      <c r="K791" s="728">
        <v>49.05</v>
      </c>
      <c r="L791" s="728">
        <v>101.88</v>
      </c>
    </row>
    <row r="792" spans="1:12" s="335" customFormat="1" ht="12" x14ac:dyDescent="0.2">
      <c r="A792" s="335" t="s">
        <v>1886</v>
      </c>
      <c r="B792" s="335" t="s">
        <v>1887</v>
      </c>
      <c r="C792" s="688" t="str">
        <f t="shared" si="3"/>
        <v>Aug-18</v>
      </c>
      <c r="D792" s="734">
        <v>43328</v>
      </c>
      <c r="E792" s="738">
        <v>43419</v>
      </c>
      <c r="F792" s="663">
        <v>7361</v>
      </c>
      <c r="G792" s="663">
        <v>1104</v>
      </c>
      <c r="H792" s="663"/>
      <c r="I792" s="663">
        <v>331.12</v>
      </c>
      <c r="J792" s="728">
        <v>628.70000000000005</v>
      </c>
      <c r="K792" s="728">
        <v>204.33</v>
      </c>
      <c r="L792" s="728">
        <v>424.37</v>
      </c>
    </row>
    <row r="793" spans="1:12" s="335" customFormat="1" ht="12" x14ac:dyDescent="0.2">
      <c r="A793" s="335" t="s">
        <v>1888</v>
      </c>
      <c r="B793" s="335" t="s">
        <v>1889</v>
      </c>
      <c r="C793" s="688" t="str">
        <f t="shared" si="3"/>
        <v>Aug-18</v>
      </c>
      <c r="D793" s="734">
        <v>43328</v>
      </c>
      <c r="E793" s="738">
        <v>43418</v>
      </c>
      <c r="F793" s="663">
        <v>4755</v>
      </c>
      <c r="G793" s="663">
        <v>594</v>
      </c>
      <c r="H793" s="663"/>
      <c r="I793" s="663">
        <v>213.57</v>
      </c>
      <c r="J793" s="728">
        <v>310.74</v>
      </c>
      <c r="K793" s="728">
        <v>100.99</v>
      </c>
      <c r="L793" s="728">
        <v>209.75</v>
      </c>
    </row>
    <row r="794" spans="1:12" s="335" customFormat="1" ht="12" x14ac:dyDescent="0.2">
      <c r="A794" s="335" t="s">
        <v>1890</v>
      </c>
      <c r="B794" s="335" t="s">
        <v>1891</v>
      </c>
      <c r="C794" s="688" t="str">
        <f t="shared" si="3"/>
        <v>Aug-18</v>
      </c>
      <c r="D794" s="734">
        <v>43328</v>
      </c>
      <c r="E794" s="738">
        <v>43418</v>
      </c>
      <c r="F794" s="663">
        <v>5755</v>
      </c>
      <c r="G794" s="663">
        <v>719</v>
      </c>
      <c r="H794" s="663"/>
      <c r="I794" s="663">
        <v>258.57</v>
      </c>
      <c r="J794" s="728">
        <v>376.09</v>
      </c>
      <c r="K794" s="728">
        <v>122.23</v>
      </c>
      <c r="L794" s="728">
        <v>253.86</v>
      </c>
    </row>
    <row r="795" spans="1:12" s="335" customFormat="1" ht="12" x14ac:dyDescent="0.2">
      <c r="A795" s="335" t="s">
        <v>1892</v>
      </c>
      <c r="B795" s="335" t="s">
        <v>1893</v>
      </c>
      <c r="C795" s="688" t="str">
        <f t="shared" si="3"/>
        <v>Aug-18</v>
      </c>
      <c r="D795" s="734">
        <v>43328</v>
      </c>
      <c r="E795" s="738">
        <v>43418</v>
      </c>
      <c r="F795" s="663">
        <v>2676</v>
      </c>
      <c r="G795" s="663">
        <v>502</v>
      </c>
      <c r="H795" s="663"/>
      <c r="I795" s="663">
        <v>120.68</v>
      </c>
      <c r="J795" s="728">
        <v>314.33999999999997</v>
      </c>
      <c r="K795" s="728">
        <v>102.16</v>
      </c>
      <c r="L795" s="728">
        <v>212.18</v>
      </c>
    </row>
    <row r="796" spans="1:12" s="335" customFormat="1" ht="12" x14ac:dyDescent="0.2">
      <c r="A796" s="335" t="s">
        <v>1894</v>
      </c>
      <c r="B796" s="335" t="s">
        <v>1895</v>
      </c>
      <c r="C796" s="688" t="str">
        <f t="shared" si="3"/>
        <v>Aug-18</v>
      </c>
      <c r="D796" s="734">
        <v>43328</v>
      </c>
      <c r="E796" s="738">
        <v>43418</v>
      </c>
      <c r="F796" s="663">
        <v>4432</v>
      </c>
      <c r="G796" s="663">
        <v>665</v>
      </c>
      <c r="H796" s="663"/>
      <c r="I796" s="663">
        <v>199.63</v>
      </c>
      <c r="J796" s="728">
        <v>382.03</v>
      </c>
      <c r="K796" s="728">
        <v>124.16</v>
      </c>
      <c r="L796" s="728">
        <v>257.87</v>
      </c>
    </row>
    <row r="797" spans="1:12" s="335" customFormat="1" ht="12" x14ac:dyDescent="0.2">
      <c r="A797" s="335" t="s">
        <v>1896</v>
      </c>
      <c r="B797" s="335" t="s">
        <v>1897</v>
      </c>
      <c r="C797" s="688" t="str">
        <f t="shared" si="3"/>
        <v>Aug-18</v>
      </c>
      <c r="D797" s="734">
        <v>43328</v>
      </c>
      <c r="E797" s="738">
        <v>43471</v>
      </c>
      <c r="F797" s="663">
        <v>2106</v>
      </c>
      <c r="G797" s="663">
        <v>316</v>
      </c>
      <c r="H797" s="663"/>
      <c r="I797" s="663">
        <v>94.87</v>
      </c>
      <c r="J797" s="728">
        <v>197.88</v>
      </c>
      <c r="K797" s="728">
        <v>64.31</v>
      </c>
      <c r="L797" s="728">
        <v>133.57</v>
      </c>
    </row>
    <row r="798" spans="1:12" s="335" customFormat="1" ht="12" x14ac:dyDescent="0.2">
      <c r="A798" s="335" t="s">
        <v>1898</v>
      </c>
      <c r="B798" s="335" t="s">
        <v>1899</v>
      </c>
      <c r="C798" s="688" t="str">
        <f t="shared" si="3"/>
        <v>Aug-18</v>
      </c>
      <c r="D798" s="734">
        <v>43327</v>
      </c>
      <c r="E798" s="738">
        <v>43417</v>
      </c>
      <c r="F798" s="663">
        <v>9191</v>
      </c>
      <c r="G798" s="663">
        <v>1379</v>
      </c>
      <c r="H798" s="663"/>
      <c r="I798" s="663">
        <v>413.97</v>
      </c>
      <c r="J798" s="728">
        <v>785.01</v>
      </c>
      <c r="K798" s="728">
        <v>255.13</v>
      </c>
      <c r="L798" s="728">
        <v>529.88</v>
      </c>
    </row>
    <row r="799" spans="1:12" s="335" customFormat="1" ht="12" x14ac:dyDescent="0.2">
      <c r="A799" s="335" t="s">
        <v>1900</v>
      </c>
      <c r="B799" s="335" t="s">
        <v>1901</v>
      </c>
      <c r="C799" s="688" t="str">
        <f t="shared" si="3"/>
        <v>Aug-18</v>
      </c>
      <c r="D799" s="734">
        <v>43329</v>
      </c>
      <c r="E799" s="738">
        <v>43457</v>
      </c>
      <c r="F799" s="663">
        <v>4660</v>
      </c>
      <c r="G799" s="663">
        <v>874</v>
      </c>
      <c r="H799" s="663"/>
      <c r="I799" s="663">
        <v>209.97</v>
      </c>
      <c r="J799" s="728">
        <v>547.41</v>
      </c>
      <c r="K799" s="728">
        <v>177.91</v>
      </c>
      <c r="L799" s="728">
        <v>369.5</v>
      </c>
    </row>
    <row r="800" spans="1:12" s="335" customFormat="1" ht="12" x14ac:dyDescent="0.2">
      <c r="A800" s="335" t="s">
        <v>1902</v>
      </c>
      <c r="B800" s="335" t="s">
        <v>1903</v>
      </c>
      <c r="C800" s="688" t="str">
        <f t="shared" si="3"/>
        <v>Aug-18</v>
      </c>
      <c r="D800" s="734">
        <v>43329</v>
      </c>
      <c r="E800" s="738">
        <v>43419</v>
      </c>
      <c r="F800" s="663">
        <v>2616</v>
      </c>
      <c r="G800" s="663">
        <v>262</v>
      </c>
      <c r="H800" s="663"/>
      <c r="I800" s="663">
        <v>118.12</v>
      </c>
      <c r="J800" s="728">
        <v>115.33</v>
      </c>
      <c r="K800" s="728">
        <v>37.479999999999997</v>
      </c>
      <c r="L800" s="728">
        <v>77.849999999999994</v>
      </c>
    </row>
    <row r="801" spans="1:12" s="335" customFormat="1" ht="12" x14ac:dyDescent="0.2">
      <c r="A801" s="335" t="s">
        <v>1904</v>
      </c>
      <c r="B801" s="335" t="s">
        <v>1905</v>
      </c>
      <c r="C801" s="688" t="str">
        <f t="shared" si="3"/>
        <v>Aug-18</v>
      </c>
      <c r="D801" s="734">
        <v>43329</v>
      </c>
      <c r="E801" s="738">
        <v>43427</v>
      </c>
      <c r="F801" s="663">
        <v>3279</v>
      </c>
      <c r="G801" s="663">
        <v>615</v>
      </c>
      <c r="H801" s="663"/>
      <c r="I801" s="663">
        <v>147.76</v>
      </c>
      <c r="J801" s="728">
        <v>385.18</v>
      </c>
      <c r="K801" s="728">
        <v>125.18</v>
      </c>
      <c r="L801" s="728">
        <v>260</v>
      </c>
    </row>
    <row r="802" spans="1:12" s="335" customFormat="1" ht="12" x14ac:dyDescent="0.2">
      <c r="A802" s="335" t="s">
        <v>1906</v>
      </c>
      <c r="B802" s="335" t="s">
        <v>1907</v>
      </c>
      <c r="C802" s="688" t="str">
        <f t="shared" si="3"/>
        <v>Aug-18</v>
      </c>
      <c r="D802" s="734">
        <v>43328</v>
      </c>
      <c r="E802" s="738">
        <v>43433</v>
      </c>
      <c r="F802" s="663">
        <v>4758</v>
      </c>
      <c r="G802" s="663">
        <v>714</v>
      </c>
      <c r="H802" s="663"/>
      <c r="I802" s="663">
        <v>214.43</v>
      </c>
      <c r="J802" s="728">
        <v>406.38</v>
      </c>
      <c r="K802" s="728">
        <v>132.07</v>
      </c>
      <c r="L802" s="728">
        <v>274.31</v>
      </c>
    </row>
    <row r="803" spans="1:12" s="335" customFormat="1" ht="12" x14ac:dyDescent="0.2">
      <c r="A803" s="335" t="s">
        <v>1908</v>
      </c>
      <c r="B803" s="335" t="s">
        <v>1909</v>
      </c>
      <c r="C803" s="688" t="str">
        <f t="shared" si="3"/>
        <v>Aug-18</v>
      </c>
      <c r="D803" s="734">
        <v>43328</v>
      </c>
      <c r="E803" s="738">
        <v>43425</v>
      </c>
      <c r="F803" s="663">
        <v>4215</v>
      </c>
      <c r="G803" s="663">
        <v>527</v>
      </c>
      <c r="H803" s="663"/>
      <c r="I803" s="663">
        <v>189.78</v>
      </c>
      <c r="J803" s="728">
        <v>275.45</v>
      </c>
      <c r="K803" s="728">
        <v>89.52</v>
      </c>
      <c r="L803" s="728">
        <v>185.93</v>
      </c>
    </row>
    <row r="804" spans="1:12" s="335" customFormat="1" ht="12" x14ac:dyDescent="0.2">
      <c r="A804" s="335" t="s">
        <v>1910</v>
      </c>
      <c r="B804" s="335" t="s">
        <v>1911</v>
      </c>
      <c r="C804" s="688" t="str">
        <f t="shared" si="3"/>
        <v>Aug-18</v>
      </c>
      <c r="D804" s="734">
        <v>43328</v>
      </c>
      <c r="E804" s="738">
        <v>43422</v>
      </c>
      <c r="F804" s="663">
        <v>3507</v>
      </c>
      <c r="G804" s="663">
        <v>438</v>
      </c>
      <c r="H804" s="663"/>
      <c r="I804" s="663">
        <v>157.43</v>
      </c>
      <c r="J804" s="728">
        <v>229.18</v>
      </c>
      <c r="K804" s="728">
        <v>74.48</v>
      </c>
      <c r="L804" s="728">
        <v>154.69999999999999</v>
      </c>
    </row>
    <row r="805" spans="1:12" s="335" customFormat="1" ht="12" x14ac:dyDescent="0.2">
      <c r="A805" s="335" t="s">
        <v>1912</v>
      </c>
      <c r="B805" s="335" t="s">
        <v>1913</v>
      </c>
      <c r="C805" s="688" t="str">
        <f t="shared" si="3"/>
        <v>Aug-18</v>
      </c>
      <c r="D805" s="734">
        <v>43328</v>
      </c>
      <c r="E805" s="738">
        <v>43429</v>
      </c>
      <c r="F805" s="663">
        <v>2905</v>
      </c>
      <c r="G805" s="663">
        <v>436</v>
      </c>
      <c r="H805" s="663"/>
      <c r="I805" s="663">
        <v>130.97</v>
      </c>
      <c r="J805" s="728">
        <v>250.41</v>
      </c>
      <c r="K805" s="728">
        <v>81.38</v>
      </c>
      <c r="L805" s="728">
        <v>169.03</v>
      </c>
    </row>
    <row r="806" spans="1:12" s="335" customFormat="1" ht="12" x14ac:dyDescent="0.2">
      <c r="A806" s="335" t="s">
        <v>1914</v>
      </c>
      <c r="B806" s="335" t="s">
        <v>1915</v>
      </c>
      <c r="C806" s="688" t="str">
        <f t="shared" ref="C806:C869" si="4">TEXT(D806,"mmm-yy")</f>
        <v>Aug-18</v>
      </c>
      <c r="D806" s="734">
        <v>43328</v>
      </c>
      <c r="E806" s="738">
        <v>43422</v>
      </c>
      <c r="F806" s="663">
        <v>3454</v>
      </c>
      <c r="G806" s="663">
        <v>518</v>
      </c>
      <c r="H806" s="663"/>
      <c r="I806" s="663">
        <v>155.32</v>
      </c>
      <c r="J806" s="728">
        <v>297.73</v>
      </c>
      <c r="K806" s="728">
        <v>96.76</v>
      </c>
      <c r="L806" s="728">
        <v>200.97</v>
      </c>
    </row>
    <row r="807" spans="1:12" s="335" customFormat="1" ht="12" x14ac:dyDescent="0.2">
      <c r="A807" s="335" t="s">
        <v>1916</v>
      </c>
      <c r="B807" s="335" t="s">
        <v>1917</v>
      </c>
      <c r="C807" s="688" t="str">
        <f t="shared" si="4"/>
        <v>Aug-18</v>
      </c>
      <c r="D807" s="734">
        <v>43328</v>
      </c>
      <c r="E807" s="738">
        <v>43423</v>
      </c>
      <c r="F807" s="663">
        <v>3418</v>
      </c>
      <c r="G807" s="663">
        <v>427</v>
      </c>
      <c r="H807" s="663"/>
      <c r="I807" s="663">
        <v>153.55000000000001</v>
      </c>
      <c r="J807" s="728">
        <v>223.36</v>
      </c>
      <c r="K807" s="728">
        <v>72.59</v>
      </c>
      <c r="L807" s="728">
        <v>150.77000000000001</v>
      </c>
    </row>
    <row r="808" spans="1:12" s="335" customFormat="1" ht="12" x14ac:dyDescent="0.2">
      <c r="A808" s="335" t="s">
        <v>1918</v>
      </c>
      <c r="B808" s="335" t="s">
        <v>1919</v>
      </c>
      <c r="C808" s="688" t="str">
        <f t="shared" si="4"/>
        <v>Aug-18</v>
      </c>
      <c r="D808" s="734">
        <v>43328</v>
      </c>
      <c r="E808" s="738">
        <v>43423</v>
      </c>
      <c r="F808" s="663">
        <v>2960</v>
      </c>
      <c r="G808" s="663">
        <v>555</v>
      </c>
      <c r="H808" s="663"/>
      <c r="I808" s="663">
        <v>133.22</v>
      </c>
      <c r="J808" s="728">
        <v>347.71</v>
      </c>
      <c r="K808" s="728">
        <v>113.01</v>
      </c>
      <c r="L808" s="728">
        <v>234.7</v>
      </c>
    </row>
    <row r="809" spans="1:12" s="335" customFormat="1" ht="12" x14ac:dyDescent="0.2">
      <c r="A809" s="335" t="s">
        <v>1920</v>
      </c>
      <c r="B809" s="335" t="s">
        <v>1921</v>
      </c>
      <c r="C809" s="688" t="str">
        <f t="shared" si="4"/>
        <v>Aug-18</v>
      </c>
      <c r="D809" s="734">
        <v>43329</v>
      </c>
      <c r="E809" s="738">
        <v>43423</v>
      </c>
      <c r="F809" s="663">
        <v>6038</v>
      </c>
      <c r="G809" s="663">
        <v>906</v>
      </c>
      <c r="H809" s="663"/>
      <c r="I809" s="663">
        <v>272.02999999999997</v>
      </c>
      <c r="J809" s="728">
        <v>515.71</v>
      </c>
      <c r="K809" s="728">
        <v>167.61</v>
      </c>
      <c r="L809" s="728">
        <v>348.1</v>
      </c>
    </row>
    <row r="810" spans="1:12" s="335" customFormat="1" ht="12" x14ac:dyDescent="0.2">
      <c r="A810" s="335" t="s">
        <v>1922</v>
      </c>
      <c r="B810" s="335" t="s">
        <v>1923</v>
      </c>
      <c r="C810" s="688" t="str">
        <f t="shared" si="4"/>
        <v>Aug-18</v>
      </c>
      <c r="D810" s="734">
        <v>43329</v>
      </c>
      <c r="E810" s="738">
        <v>43452</v>
      </c>
      <c r="F810" s="663">
        <v>2398</v>
      </c>
      <c r="G810" s="663">
        <v>300</v>
      </c>
      <c r="H810" s="663"/>
      <c r="I810" s="663">
        <v>108.15</v>
      </c>
      <c r="J810" s="728">
        <v>156.71</v>
      </c>
      <c r="K810" s="728">
        <v>50.93</v>
      </c>
      <c r="L810" s="728">
        <v>105.78</v>
      </c>
    </row>
    <row r="811" spans="1:12" s="335" customFormat="1" ht="12" x14ac:dyDescent="0.2">
      <c r="A811" s="335" t="s">
        <v>1924</v>
      </c>
      <c r="B811" s="335" t="s">
        <v>1925</v>
      </c>
      <c r="C811" s="688" t="str">
        <f t="shared" si="4"/>
        <v>Aug-18</v>
      </c>
      <c r="D811" s="734">
        <v>43329</v>
      </c>
      <c r="E811" s="738">
        <v>43423</v>
      </c>
      <c r="F811" s="663">
        <v>3368</v>
      </c>
      <c r="G811" s="663">
        <v>421</v>
      </c>
      <c r="H811" s="663"/>
      <c r="I811" s="663">
        <v>151.54</v>
      </c>
      <c r="J811" s="728">
        <v>220.1</v>
      </c>
      <c r="K811" s="728">
        <v>71.53</v>
      </c>
      <c r="L811" s="728">
        <v>148.57</v>
      </c>
    </row>
    <row r="812" spans="1:12" s="335" customFormat="1" ht="12" x14ac:dyDescent="0.2">
      <c r="A812" s="335" t="s">
        <v>1926</v>
      </c>
      <c r="B812" s="335" t="s">
        <v>1927</v>
      </c>
      <c r="C812" s="688" t="str">
        <f t="shared" si="4"/>
        <v>Aug-18</v>
      </c>
      <c r="D812" s="734">
        <v>43329</v>
      </c>
      <c r="E812" s="738">
        <v>43457</v>
      </c>
      <c r="F812" s="663">
        <v>2454</v>
      </c>
      <c r="G812" s="663">
        <v>368</v>
      </c>
      <c r="H812" s="663"/>
      <c r="I812" s="663">
        <v>110.31</v>
      </c>
      <c r="J812" s="728">
        <v>230.58</v>
      </c>
      <c r="K812" s="728">
        <v>74.94</v>
      </c>
      <c r="L812" s="728">
        <v>155.63999999999999</v>
      </c>
    </row>
    <row r="813" spans="1:12" s="335" customFormat="1" ht="12" x14ac:dyDescent="0.2">
      <c r="A813" s="335" t="s">
        <v>1928</v>
      </c>
      <c r="B813" s="335" t="s">
        <v>1929</v>
      </c>
      <c r="C813" s="688" t="str">
        <f t="shared" si="4"/>
        <v>Aug-18</v>
      </c>
      <c r="D813" s="734">
        <v>43329</v>
      </c>
      <c r="E813" s="738">
        <v>43457</v>
      </c>
      <c r="F813" s="663">
        <v>5600</v>
      </c>
      <c r="G813" s="663">
        <v>1050</v>
      </c>
      <c r="H813" s="663"/>
      <c r="I813" s="663">
        <v>252.01</v>
      </c>
      <c r="J813" s="728">
        <v>657.84</v>
      </c>
      <c r="K813" s="728">
        <v>213.8</v>
      </c>
      <c r="L813" s="728">
        <v>444.04</v>
      </c>
    </row>
    <row r="814" spans="1:12" s="335" customFormat="1" ht="12" x14ac:dyDescent="0.2">
      <c r="A814" s="335" t="s">
        <v>1930</v>
      </c>
      <c r="B814" s="335" t="s">
        <v>1931</v>
      </c>
      <c r="C814" s="688" t="str">
        <f t="shared" si="4"/>
        <v>Aug-18</v>
      </c>
      <c r="D814" s="734">
        <v>43329</v>
      </c>
      <c r="E814" s="738">
        <v>43452</v>
      </c>
      <c r="F814" s="663">
        <v>2142</v>
      </c>
      <c r="G814" s="663">
        <v>268</v>
      </c>
      <c r="H814" s="663"/>
      <c r="I814" s="663">
        <v>96.63</v>
      </c>
      <c r="J814" s="728">
        <v>139.97999999999999</v>
      </c>
      <c r="K814" s="728">
        <v>45.49</v>
      </c>
      <c r="L814" s="728">
        <v>94.49</v>
      </c>
    </row>
    <row r="815" spans="1:12" s="335" customFormat="1" ht="12" x14ac:dyDescent="0.2">
      <c r="A815" s="335" t="s">
        <v>1932</v>
      </c>
      <c r="B815" s="335" t="s">
        <v>1933</v>
      </c>
      <c r="C815" s="688" t="str">
        <f t="shared" si="4"/>
        <v>Aug-18</v>
      </c>
      <c r="D815" s="734">
        <v>43332</v>
      </c>
      <c r="E815" s="738">
        <v>43423</v>
      </c>
      <c r="F815" s="663">
        <v>2234</v>
      </c>
      <c r="G815" s="663">
        <v>335</v>
      </c>
      <c r="H815" s="663"/>
      <c r="I815" s="663">
        <v>100.42</v>
      </c>
      <c r="J815" s="728">
        <v>192.58</v>
      </c>
      <c r="K815" s="728">
        <v>62.59</v>
      </c>
      <c r="L815" s="728">
        <v>129.99</v>
      </c>
    </row>
    <row r="816" spans="1:12" s="335" customFormat="1" ht="12" x14ac:dyDescent="0.2">
      <c r="A816" s="335" t="s">
        <v>1934</v>
      </c>
      <c r="B816" s="335" t="s">
        <v>1935</v>
      </c>
      <c r="C816" s="688" t="str">
        <f t="shared" si="4"/>
        <v>Aug-18</v>
      </c>
      <c r="D816" s="734">
        <v>43332</v>
      </c>
      <c r="E816" s="738">
        <v>43429</v>
      </c>
      <c r="F816" s="663">
        <v>4548</v>
      </c>
      <c r="G816" s="663">
        <v>569</v>
      </c>
      <c r="H816" s="663"/>
      <c r="I816" s="663">
        <v>205.15</v>
      </c>
      <c r="J816" s="728">
        <v>297.20999999999998</v>
      </c>
      <c r="K816" s="728">
        <v>96.59</v>
      </c>
      <c r="L816" s="728">
        <v>200.62</v>
      </c>
    </row>
    <row r="817" spans="1:12" s="335" customFormat="1" ht="12" x14ac:dyDescent="0.2">
      <c r="A817" s="335" t="s">
        <v>1936</v>
      </c>
      <c r="B817" s="335" t="s">
        <v>1937</v>
      </c>
      <c r="C817" s="688" t="str">
        <f t="shared" si="4"/>
        <v>Aug-18</v>
      </c>
      <c r="D817" s="734">
        <v>43332</v>
      </c>
      <c r="E817" s="738">
        <v>43422</v>
      </c>
      <c r="F817" s="663">
        <v>4755</v>
      </c>
      <c r="G817" s="663">
        <v>594</v>
      </c>
      <c r="H817" s="663"/>
      <c r="I817" s="663">
        <v>213.57</v>
      </c>
      <c r="J817" s="728">
        <v>310.74</v>
      </c>
      <c r="K817" s="728">
        <v>100.99</v>
      </c>
      <c r="L817" s="728">
        <v>209.75</v>
      </c>
    </row>
    <row r="818" spans="1:12" s="335" customFormat="1" ht="12" x14ac:dyDescent="0.2">
      <c r="A818" s="335" t="s">
        <v>1938</v>
      </c>
      <c r="B818" s="335" t="s">
        <v>1939</v>
      </c>
      <c r="C818" s="688" t="str">
        <f t="shared" si="4"/>
        <v>Aug-18</v>
      </c>
      <c r="D818" s="734">
        <v>43332</v>
      </c>
      <c r="E818" s="738">
        <v>43423</v>
      </c>
      <c r="F818" s="663">
        <v>3240</v>
      </c>
      <c r="G818" s="663">
        <v>324</v>
      </c>
      <c r="H818" s="663"/>
      <c r="I818" s="663">
        <v>145.80000000000001</v>
      </c>
      <c r="J818" s="728">
        <v>142.86000000000001</v>
      </c>
      <c r="K818" s="728">
        <v>46.43</v>
      </c>
      <c r="L818" s="728">
        <v>96.43</v>
      </c>
    </row>
    <row r="819" spans="1:12" s="335" customFormat="1" ht="12" x14ac:dyDescent="0.2">
      <c r="A819" s="335" t="s">
        <v>1940</v>
      </c>
      <c r="B819" s="335" t="s">
        <v>1941</v>
      </c>
      <c r="C819" s="688" t="str">
        <f t="shared" si="4"/>
        <v>Aug-18</v>
      </c>
      <c r="D819" s="734">
        <v>43332</v>
      </c>
      <c r="E819" s="738">
        <v>43427</v>
      </c>
      <c r="F819" s="663">
        <v>3310</v>
      </c>
      <c r="G819" s="663">
        <v>414</v>
      </c>
      <c r="H819" s="663"/>
      <c r="I819" s="663">
        <v>149.19</v>
      </c>
      <c r="J819" s="728">
        <v>216.31</v>
      </c>
      <c r="K819" s="728">
        <v>70.3</v>
      </c>
      <c r="L819" s="728">
        <v>146.01</v>
      </c>
    </row>
    <row r="820" spans="1:12" s="335" customFormat="1" ht="12" x14ac:dyDescent="0.2">
      <c r="A820" s="335" t="s">
        <v>1942</v>
      </c>
      <c r="B820" s="335" t="s">
        <v>1943</v>
      </c>
      <c r="C820" s="688" t="str">
        <f t="shared" si="4"/>
        <v>Aug-18</v>
      </c>
      <c r="D820" s="734">
        <v>43331</v>
      </c>
      <c r="E820" s="738">
        <v>43457</v>
      </c>
      <c r="F820" s="663">
        <v>7549</v>
      </c>
      <c r="G820" s="663">
        <v>1132</v>
      </c>
      <c r="H820" s="663"/>
      <c r="I820" s="663">
        <v>339.31</v>
      </c>
      <c r="J820" s="728">
        <v>709.3</v>
      </c>
      <c r="K820" s="728">
        <v>230.52</v>
      </c>
      <c r="L820" s="728">
        <v>478.78</v>
      </c>
    </row>
    <row r="821" spans="1:12" s="335" customFormat="1" ht="12" x14ac:dyDescent="0.2">
      <c r="A821" s="335" t="s">
        <v>1944</v>
      </c>
      <c r="B821" s="335" t="s">
        <v>1945</v>
      </c>
      <c r="C821" s="688" t="str">
        <f t="shared" si="4"/>
        <v>Aug-18</v>
      </c>
      <c r="D821" s="734">
        <v>43329</v>
      </c>
      <c r="E821" s="738">
        <v>43457</v>
      </c>
      <c r="F821" s="663">
        <v>2106</v>
      </c>
      <c r="G821" s="663">
        <v>316</v>
      </c>
      <c r="H821" s="663"/>
      <c r="I821" s="663">
        <v>94.87</v>
      </c>
      <c r="J821" s="728">
        <v>197.88</v>
      </c>
      <c r="K821" s="728">
        <v>64.31</v>
      </c>
      <c r="L821" s="728">
        <v>133.57</v>
      </c>
    </row>
    <row r="822" spans="1:12" s="335" customFormat="1" ht="12" x14ac:dyDescent="0.2">
      <c r="A822" s="335" t="s">
        <v>1946</v>
      </c>
      <c r="B822" s="335" t="s">
        <v>1947</v>
      </c>
      <c r="C822" s="688" t="str">
        <f t="shared" si="4"/>
        <v>Aug-18</v>
      </c>
      <c r="D822" s="734">
        <v>43332</v>
      </c>
      <c r="E822" s="738">
        <v>43423</v>
      </c>
      <c r="F822" s="663">
        <v>8930</v>
      </c>
      <c r="G822" s="663">
        <v>893</v>
      </c>
      <c r="H822" s="663"/>
      <c r="I822" s="663">
        <v>401.86</v>
      </c>
      <c r="J822" s="728">
        <v>393.73</v>
      </c>
      <c r="K822" s="728">
        <v>127.96</v>
      </c>
      <c r="L822" s="728">
        <v>265.77</v>
      </c>
    </row>
    <row r="823" spans="1:12" s="335" customFormat="1" ht="12" x14ac:dyDescent="0.2">
      <c r="A823" s="335" t="s">
        <v>1948</v>
      </c>
      <c r="B823" s="335" t="s">
        <v>1949</v>
      </c>
      <c r="C823" s="688" t="str">
        <f t="shared" si="4"/>
        <v>Aug-18</v>
      </c>
      <c r="D823" s="734">
        <v>43332</v>
      </c>
      <c r="E823" s="738">
        <v>43423</v>
      </c>
      <c r="F823" s="663">
        <v>3112</v>
      </c>
      <c r="G823" s="663">
        <v>467</v>
      </c>
      <c r="H823" s="663"/>
      <c r="I823" s="663">
        <v>140.22999999999999</v>
      </c>
      <c r="J823" s="728">
        <v>292.39999999999998</v>
      </c>
      <c r="K823" s="728">
        <v>95.03</v>
      </c>
      <c r="L823" s="728">
        <v>197.37</v>
      </c>
    </row>
    <row r="824" spans="1:12" s="335" customFormat="1" ht="12" x14ac:dyDescent="0.2">
      <c r="A824" s="335" t="s">
        <v>1950</v>
      </c>
      <c r="B824" s="335" t="s">
        <v>1951</v>
      </c>
      <c r="C824" s="688" t="str">
        <f t="shared" si="4"/>
        <v>Aug-18</v>
      </c>
      <c r="D824" s="734">
        <v>43332</v>
      </c>
      <c r="E824" s="738">
        <v>43436</v>
      </c>
      <c r="F824" s="663">
        <v>4099</v>
      </c>
      <c r="G824" s="663">
        <v>512</v>
      </c>
      <c r="H824" s="663"/>
      <c r="I824" s="663">
        <v>184.06</v>
      </c>
      <c r="J824" s="728">
        <v>267.87</v>
      </c>
      <c r="K824" s="728">
        <v>87.06</v>
      </c>
      <c r="L824" s="728">
        <v>180.81</v>
      </c>
    </row>
    <row r="825" spans="1:12" s="335" customFormat="1" ht="12" x14ac:dyDescent="0.2">
      <c r="A825" s="335" t="s">
        <v>1952</v>
      </c>
      <c r="B825" s="335" t="s">
        <v>1953</v>
      </c>
      <c r="C825" s="688" t="str">
        <f t="shared" si="4"/>
        <v>Aug-18</v>
      </c>
      <c r="D825" s="734">
        <v>43333</v>
      </c>
      <c r="E825" s="738">
        <v>43453</v>
      </c>
      <c r="F825" s="663">
        <v>1576</v>
      </c>
      <c r="G825" s="663">
        <v>296</v>
      </c>
      <c r="H825" s="663"/>
      <c r="I825" s="663">
        <v>71.42</v>
      </c>
      <c r="J825" s="728">
        <v>185.14</v>
      </c>
      <c r="K825" s="728">
        <v>60.17</v>
      </c>
      <c r="L825" s="728">
        <v>124.97</v>
      </c>
    </row>
    <row r="826" spans="1:12" s="335" customFormat="1" ht="12" x14ac:dyDescent="0.2">
      <c r="A826" s="335" t="s">
        <v>1954</v>
      </c>
      <c r="B826" s="335" t="s">
        <v>1955</v>
      </c>
      <c r="C826" s="688" t="str">
        <f t="shared" si="4"/>
        <v>Aug-18</v>
      </c>
      <c r="D826" s="734">
        <v>43333</v>
      </c>
      <c r="E826" s="738">
        <v>43506</v>
      </c>
      <c r="F826" s="663">
        <v>4790</v>
      </c>
      <c r="G826" s="663">
        <v>719</v>
      </c>
      <c r="H826" s="663"/>
      <c r="I826" s="663">
        <v>216.02</v>
      </c>
      <c r="J826" s="728">
        <v>450.07</v>
      </c>
      <c r="K826" s="728">
        <v>146.27000000000001</v>
      </c>
      <c r="L826" s="728">
        <v>303.8</v>
      </c>
    </row>
    <row r="827" spans="1:12" s="335" customFormat="1" ht="12" x14ac:dyDescent="0.2">
      <c r="A827" s="335" t="s">
        <v>1956</v>
      </c>
      <c r="B827" s="335" t="s">
        <v>1957</v>
      </c>
      <c r="C827" s="688" t="str">
        <f t="shared" si="4"/>
        <v>Aug-18</v>
      </c>
      <c r="D827" s="734">
        <v>43333</v>
      </c>
      <c r="E827" s="738">
        <v>43429</v>
      </c>
      <c r="F827" s="663">
        <v>3682</v>
      </c>
      <c r="G827" s="663">
        <v>460</v>
      </c>
      <c r="H827" s="663"/>
      <c r="I827" s="663">
        <v>165.42</v>
      </c>
      <c r="J827" s="728">
        <v>240.62</v>
      </c>
      <c r="K827" s="728">
        <v>78.2</v>
      </c>
      <c r="L827" s="728">
        <v>162.41999999999999</v>
      </c>
    </row>
    <row r="828" spans="1:12" s="335" customFormat="1" ht="12" x14ac:dyDescent="0.2">
      <c r="A828" s="335" t="s">
        <v>1958</v>
      </c>
      <c r="B828" s="335" t="s">
        <v>1959</v>
      </c>
      <c r="C828" s="688" t="str">
        <f t="shared" si="4"/>
        <v>Aug-18</v>
      </c>
      <c r="D828" s="734">
        <v>43333</v>
      </c>
      <c r="E828" s="738">
        <v>43459</v>
      </c>
      <c r="F828" s="663">
        <v>2736</v>
      </c>
      <c r="G828" s="663">
        <v>342</v>
      </c>
      <c r="H828" s="663"/>
      <c r="I828" s="663">
        <v>123.11</v>
      </c>
      <c r="J828" s="728">
        <v>178.8</v>
      </c>
      <c r="K828" s="728">
        <v>58.11</v>
      </c>
      <c r="L828" s="728">
        <v>120.69</v>
      </c>
    </row>
    <row r="829" spans="1:12" s="335" customFormat="1" ht="12" x14ac:dyDescent="0.2">
      <c r="A829" s="335" t="s">
        <v>1960</v>
      </c>
      <c r="B829" s="335" t="s">
        <v>1961</v>
      </c>
      <c r="C829" s="688" t="str">
        <f t="shared" si="4"/>
        <v>Aug-18</v>
      </c>
      <c r="D829" s="734">
        <v>43333</v>
      </c>
      <c r="E829" s="738">
        <v>43425</v>
      </c>
      <c r="F829" s="663">
        <v>2039</v>
      </c>
      <c r="G829" s="663">
        <v>204</v>
      </c>
      <c r="H829" s="663"/>
      <c r="I829" s="663">
        <v>91.86</v>
      </c>
      <c r="J829" s="728">
        <v>89.9</v>
      </c>
      <c r="K829" s="728">
        <v>29.22</v>
      </c>
      <c r="L829" s="728">
        <v>60.68</v>
      </c>
    </row>
    <row r="830" spans="1:12" s="335" customFormat="1" ht="12" x14ac:dyDescent="0.2">
      <c r="A830" s="335" t="s">
        <v>1962</v>
      </c>
      <c r="B830" s="335" t="s">
        <v>1963</v>
      </c>
      <c r="C830" s="688" t="str">
        <f t="shared" si="4"/>
        <v>Aug-18</v>
      </c>
      <c r="D830" s="734">
        <v>43332</v>
      </c>
      <c r="E830" s="738">
        <v>43452</v>
      </c>
      <c r="F830" s="663">
        <v>2957</v>
      </c>
      <c r="G830" s="663">
        <v>370</v>
      </c>
      <c r="H830" s="663"/>
      <c r="I830" s="663">
        <v>133.43</v>
      </c>
      <c r="J830" s="728">
        <v>193.23</v>
      </c>
      <c r="K830" s="728">
        <v>62.8</v>
      </c>
      <c r="L830" s="728">
        <v>130.43</v>
      </c>
    </row>
    <row r="831" spans="1:12" s="335" customFormat="1" ht="12" x14ac:dyDescent="0.2">
      <c r="A831" s="335" t="s">
        <v>1964</v>
      </c>
      <c r="B831" s="335" t="s">
        <v>1965</v>
      </c>
      <c r="C831" s="688" t="str">
        <f t="shared" si="4"/>
        <v>Aug-18</v>
      </c>
      <c r="D831" s="734">
        <v>43333</v>
      </c>
      <c r="E831" s="738">
        <v>43424</v>
      </c>
      <c r="F831" s="663">
        <v>2928</v>
      </c>
      <c r="G831" s="663">
        <v>293</v>
      </c>
      <c r="H831" s="663"/>
      <c r="I831" s="663">
        <v>131.96</v>
      </c>
      <c r="J831" s="728">
        <v>129.1</v>
      </c>
      <c r="K831" s="728">
        <v>41.96</v>
      </c>
      <c r="L831" s="728">
        <v>87.14</v>
      </c>
    </row>
    <row r="832" spans="1:12" s="335" customFormat="1" ht="12" x14ac:dyDescent="0.2">
      <c r="A832" s="335" t="s">
        <v>1966</v>
      </c>
      <c r="B832" s="335" t="s">
        <v>1967</v>
      </c>
      <c r="C832" s="688" t="str">
        <f t="shared" si="4"/>
        <v>Aug-18</v>
      </c>
      <c r="D832" s="734">
        <v>43333</v>
      </c>
      <c r="E832" s="738">
        <v>43455</v>
      </c>
      <c r="F832" s="663">
        <v>2803</v>
      </c>
      <c r="G832" s="663">
        <v>350</v>
      </c>
      <c r="H832" s="663"/>
      <c r="I832" s="663">
        <v>125.76</v>
      </c>
      <c r="J832" s="728">
        <v>183.17</v>
      </c>
      <c r="K832" s="728">
        <v>59.53</v>
      </c>
      <c r="L832" s="728">
        <v>123.64</v>
      </c>
    </row>
    <row r="833" spans="1:12" s="335" customFormat="1" ht="12" x14ac:dyDescent="0.2">
      <c r="A833" s="335" t="s">
        <v>1968</v>
      </c>
      <c r="B833" s="335" t="s">
        <v>1969</v>
      </c>
      <c r="C833" s="688" t="str">
        <f t="shared" si="4"/>
        <v>Aug-18</v>
      </c>
      <c r="D833" s="734">
        <v>43333</v>
      </c>
      <c r="E833" s="738">
        <v>43434</v>
      </c>
      <c r="F833" s="663">
        <v>7092</v>
      </c>
      <c r="G833" s="663">
        <v>887</v>
      </c>
      <c r="H833" s="663"/>
      <c r="I833" s="663">
        <v>319.60000000000002</v>
      </c>
      <c r="J833" s="728">
        <v>463.47</v>
      </c>
      <c r="K833" s="728">
        <v>150.63</v>
      </c>
      <c r="L833" s="728">
        <v>312.83999999999997</v>
      </c>
    </row>
    <row r="834" spans="1:12" s="335" customFormat="1" ht="12" x14ac:dyDescent="0.2">
      <c r="A834" s="335" t="s">
        <v>1970</v>
      </c>
      <c r="B834" s="335" t="s">
        <v>1971</v>
      </c>
      <c r="C834" s="688" t="str">
        <f t="shared" si="4"/>
        <v>Aug-18</v>
      </c>
      <c r="D834" s="734">
        <v>43333</v>
      </c>
      <c r="E834" s="738">
        <v>43434</v>
      </c>
      <c r="F834" s="663">
        <v>5324</v>
      </c>
      <c r="G834" s="663">
        <v>799</v>
      </c>
      <c r="H834" s="663"/>
      <c r="I834" s="663">
        <v>240</v>
      </c>
      <c r="J834" s="728">
        <v>454.73</v>
      </c>
      <c r="K834" s="728">
        <v>147.79</v>
      </c>
      <c r="L834" s="728">
        <v>306.94</v>
      </c>
    </row>
    <row r="835" spans="1:12" s="335" customFormat="1" ht="12" x14ac:dyDescent="0.2">
      <c r="A835" s="335" t="s">
        <v>1972</v>
      </c>
      <c r="B835" s="335" t="s">
        <v>1973</v>
      </c>
      <c r="C835" s="688" t="str">
        <f t="shared" si="4"/>
        <v>Aug-18</v>
      </c>
      <c r="D835" s="734">
        <v>43334</v>
      </c>
      <c r="E835" s="738">
        <v>43425</v>
      </c>
      <c r="F835" s="663">
        <v>2039</v>
      </c>
      <c r="G835" s="663">
        <v>204</v>
      </c>
      <c r="H835" s="663"/>
      <c r="I835" s="663">
        <v>91.86</v>
      </c>
      <c r="J835" s="728">
        <v>89.9</v>
      </c>
      <c r="K835" s="728">
        <v>29.22</v>
      </c>
      <c r="L835" s="728">
        <v>60.68</v>
      </c>
    </row>
    <row r="836" spans="1:12" s="335" customFormat="1" ht="12" x14ac:dyDescent="0.2">
      <c r="A836" s="335" t="s">
        <v>1974</v>
      </c>
      <c r="B836" s="335" t="s">
        <v>1975</v>
      </c>
      <c r="C836" s="688" t="str">
        <f t="shared" si="4"/>
        <v>Aug-18</v>
      </c>
      <c r="D836" s="734">
        <v>43334</v>
      </c>
      <c r="E836" s="738">
        <v>43426</v>
      </c>
      <c r="F836" s="663">
        <v>2039</v>
      </c>
      <c r="G836" s="663">
        <v>204</v>
      </c>
      <c r="H836" s="663"/>
      <c r="I836" s="663">
        <v>91.86</v>
      </c>
      <c r="J836" s="728">
        <v>89.9</v>
      </c>
      <c r="K836" s="728">
        <v>29.22</v>
      </c>
      <c r="L836" s="728">
        <v>60.68</v>
      </c>
    </row>
    <row r="837" spans="1:12" s="335" customFormat="1" ht="12" x14ac:dyDescent="0.2">
      <c r="A837" s="335" t="s">
        <v>1976</v>
      </c>
      <c r="B837" s="335" t="s">
        <v>1977</v>
      </c>
      <c r="C837" s="688" t="str">
        <f t="shared" si="4"/>
        <v>Aug-18</v>
      </c>
      <c r="D837" s="734">
        <v>43334</v>
      </c>
      <c r="E837" s="738">
        <v>43464</v>
      </c>
      <c r="F837" s="663">
        <v>2106</v>
      </c>
      <c r="G837" s="663">
        <v>316</v>
      </c>
      <c r="H837" s="663"/>
      <c r="I837" s="663">
        <v>94.87</v>
      </c>
      <c r="J837" s="728">
        <v>197.88</v>
      </c>
      <c r="K837" s="728">
        <v>64.31</v>
      </c>
      <c r="L837" s="728">
        <v>133.57</v>
      </c>
    </row>
    <row r="838" spans="1:12" s="335" customFormat="1" ht="12" x14ac:dyDescent="0.2">
      <c r="A838" s="335" t="s">
        <v>1978</v>
      </c>
      <c r="B838" s="335" t="s">
        <v>1979</v>
      </c>
      <c r="C838" s="688" t="str">
        <f t="shared" si="4"/>
        <v>Aug-18</v>
      </c>
      <c r="D838" s="734">
        <v>43334</v>
      </c>
      <c r="E838" s="738">
        <v>43457</v>
      </c>
      <c r="F838" s="663">
        <v>2106</v>
      </c>
      <c r="G838" s="663">
        <v>316</v>
      </c>
      <c r="H838" s="663"/>
      <c r="I838" s="663">
        <v>94.87</v>
      </c>
      <c r="J838" s="728">
        <v>197.88</v>
      </c>
      <c r="K838" s="728">
        <v>64.31</v>
      </c>
      <c r="L838" s="728">
        <v>133.57</v>
      </c>
    </row>
    <row r="839" spans="1:12" s="335" customFormat="1" ht="12" x14ac:dyDescent="0.2">
      <c r="A839" s="335" t="s">
        <v>1980</v>
      </c>
      <c r="B839" s="335" t="s">
        <v>1981</v>
      </c>
      <c r="C839" s="688" t="str">
        <f t="shared" si="4"/>
        <v>Aug-18</v>
      </c>
      <c r="D839" s="734">
        <v>43334</v>
      </c>
      <c r="E839" s="738">
        <v>43424</v>
      </c>
      <c r="F839" s="663">
        <v>2927</v>
      </c>
      <c r="G839" s="663">
        <v>366</v>
      </c>
      <c r="H839" s="663"/>
      <c r="I839" s="663">
        <v>131.81</v>
      </c>
      <c r="J839" s="728">
        <v>191.29</v>
      </c>
      <c r="K839" s="728">
        <v>62.17</v>
      </c>
      <c r="L839" s="728">
        <v>129.12</v>
      </c>
    </row>
    <row r="840" spans="1:12" s="335" customFormat="1" ht="12" x14ac:dyDescent="0.2">
      <c r="A840" s="335" t="s">
        <v>1982</v>
      </c>
      <c r="B840" s="335" t="s">
        <v>1983</v>
      </c>
      <c r="C840" s="688" t="str">
        <f t="shared" si="4"/>
        <v>Aug-18</v>
      </c>
      <c r="D840" s="734">
        <v>43334</v>
      </c>
      <c r="E840" s="738">
        <v>43424</v>
      </c>
      <c r="F840" s="663">
        <v>1284</v>
      </c>
      <c r="G840" s="663">
        <v>241</v>
      </c>
      <c r="H840" s="663"/>
      <c r="I840" s="663">
        <v>58.03</v>
      </c>
      <c r="J840" s="728">
        <v>150.83000000000001</v>
      </c>
      <c r="K840" s="728">
        <v>49.02</v>
      </c>
      <c r="L840" s="728">
        <v>101.81</v>
      </c>
    </row>
    <row r="841" spans="1:12" s="335" customFormat="1" ht="12" x14ac:dyDescent="0.2">
      <c r="A841" s="335" t="s">
        <v>1984</v>
      </c>
      <c r="B841" s="335" t="s">
        <v>1985</v>
      </c>
      <c r="C841" s="688" t="str">
        <f t="shared" si="4"/>
        <v>Aug-18</v>
      </c>
      <c r="D841" s="734">
        <v>43334</v>
      </c>
      <c r="E841" s="738">
        <v>43431</v>
      </c>
      <c r="F841" s="663">
        <v>3742</v>
      </c>
      <c r="G841" s="663">
        <v>374</v>
      </c>
      <c r="H841" s="663"/>
      <c r="I841" s="663">
        <v>168.2</v>
      </c>
      <c r="J841" s="728">
        <v>164.98</v>
      </c>
      <c r="K841" s="728">
        <v>53.62</v>
      </c>
      <c r="L841" s="728">
        <v>111.36</v>
      </c>
    </row>
    <row r="842" spans="1:12" s="335" customFormat="1" ht="12" x14ac:dyDescent="0.2">
      <c r="A842" s="335" t="s">
        <v>1986</v>
      </c>
      <c r="B842" s="335" t="s">
        <v>1987</v>
      </c>
      <c r="C842" s="688" t="str">
        <f t="shared" si="4"/>
        <v>Aug-18</v>
      </c>
      <c r="D842" s="734">
        <v>43334</v>
      </c>
      <c r="E842" s="738">
        <v>43424</v>
      </c>
      <c r="F842" s="663">
        <v>1807</v>
      </c>
      <c r="G842" s="663">
        <v>181</v>
      </c>
      <c r="H842" s="663"/>
      <c r="I842" s="663">
        <v>81.62</v>
      </c>
      <c r="J842" s="728">
        <v>79.67</v>
      </c>
      <c r="K842" s="728">
        <v>25.89</v>
      </c>
      <c r="L842" s="728">
        <v>53.78</v>
      </c>
    </row>
    <row r="843" spans="1:12" s="335" customFormat="1" ht="12" x14ac:dyDescent="0.2">
      <c r="A843" s="335" t="s">
        <v>1988</v>
      </c>
      <c r="B843" s="335" t="s">
        <v>1989</v>
      </c>
      <c r="C843" s="688" t="str">
        <f t="shared" si="4"/>
        <v>Aug-18</v>
      </c>
      <c r="D843" s="734">
        <v>43334</v>
      </c>
      <c r="E843" s="738">
        <v>43424</v>
      </c>
      <c r="F843" s="663">
        <v>12014</v>
      </c>
      <c r="G843" s="663">
        <v>2253</v>
      </c>
      <c r="H843" s="663"/>
      <c r="I843" s="663">
        <v>541.04</v>
      </c>
      <c r="J843" s="728">
        <v>1411.29</v>
      </c>
      <c r="K843" s="728">
        <v>458.67</v>
      </c>
      <c r="L843" s="728">
        <v>952.62</v>
      </c>
    </row>
    <row r="844" spans="1:12" s="335" customFormat="1" ht="12" x14ac:dyDescent="0.2">
      <c r="A844" s="335" t="s">
        <v>1990</v>
      </c>
      <c r="B844" s="335" t="s">
        <v>1991</v>
      </c>
      <c r="C844" s="688" t="str">
        <f t="shared" si="4"/>
        <v>Aug-18</v>
      </c>
      <c r="D844" s="734">
        <v>43334</v>
      </c>
      <c r="E844" s="738">
        <v>43424</v>
      </c>
      <c r="F844" s="663">
        <v>3644</v>
      </c>
      <c r="G844" s="663">
        <v>456</v>
      </c>
      <c r="H844" s="663"/>
      <c r="I844" s="663">
        <v>164.47</v>
      </c>
      <c r="J844" s="728">
        <v>238.13</v>
      </c>
      <c r="K844" s="728">
        <v>77.39</v>
      </c>
      <c r="L844" s="728">
        <v>160.74</v>
      </c>
    </row>
    <row r="845" spans="1:12" s="335" customFormat="1" ht="12" x14ac:dyDescent="0.2">
      <c r="A845" s="335" t="s">
        <v>1992</v>
      </c>
      <c r="B845" s="335" t="s">
        <v>1993</v>
      </c>
      <c r="C845" s="688" t="str">
        <f t="shared" si="4"/>
        <v>Aug-18</v>
      </c>
      <c r="D845" s="734">
        <v>43334</v>
      </c>
      <c r="E845" s="738">
        <v>43441</v>
      </c>
      <c r="F845" s="663">
        <v>4964</v>
      </c>
      <c r="G845" s="663">
        <v>621</v>
      </c>
      <c r="H845" s="663"/>
      <c r="I845" s="663">
        <v>223.85</v>
      </c>
      <c r="J845" s="728">
        <v>324.39999999999998</v>
      </c>
      <c r="K845" s="728">
        <v>105.43</v>
      </c>
      <c r="L845" s="728">
        <v>218.97</v>
      </c>
    </row>
    <row r="846" spans="1:12" s="335" customFormat="1" ht="12" x14ac:dyDescent="0.2">
      <c r="A846" s="335" t="s">
        <v>1994</v>
      </c>
      <c r="B846" s="335" t="s">
        <v>1995</v>
      </c>
      <c r="C846" s="688" t="str">
        <f t="shared" si="4"/>
        <v>Aug-18</v>
      </c>
      <c r="D846" s="734">
        <v>43335</v>
      </c>
      <c r="E846" s="738">
        <v>43426</v>
      </c>
      <c r="F846" s="663">
        <v>2087</v>
      </c>
      <c r="G846" s="663">
        <v>209</v>
      </c>
      <c r="H846" s="663"/>
      <c r="I846" s="663">
        <v>94.22</v>
      </c>
      <c r="J846" s="728">
        <v>92.02</v>
      </c>
      <c r="K846" s="728">
        <v>29.91</v>
      </c>
      <c r="L846" s="728">
        <v>62.11</v>
      </c>
    </row>
    <row r="847" spans="1:12" s="335" customFormat="1" ht="12" x14ac:dyDescent="0.2">
      <c r="A847" s="335" t="s">
        <v>1996</v>
      </c>
      <c r="B847" s="335" t="s">
        <v>1997</v>
      </c>
      <c r="C847" s="688" t="str">
        <f t="shared" si="4"/>
        <v>Aug-18</v>
      </c>
      <c r="D847" s="734">
        <v>43335</v>
      </c>
      <c r="E847" s="738">
        <v>43457</v>
      </c>
      <c r="F847" s="663">
        <v>5876</v>
      </c>
      <c r="G847" s="663">
        <v>1102</v>
      </c>
      <c r="H847" s="663"/>
      <c r="I847" s="663">
        <v>264.68</v>
      </c>
      <c r="J847" s="728">
        <v>690.25</v>
      </c>
      <c r="K847" s="728">
        <v>224.33</v>
      </c>
      <c r="L847" s="728">
        <v>465.92</v>
      </c>
    </row>
    <row r="848" spans="1:12" s="335" customFormat="1" ht="12" x14ac:dyDescent="0.2">
      <c r="A848" s="335" t="s">
        <v>1998</v>
      </c>
      <c r="B848" s="335" t="s">
        <v>1999</v>
      </c>
      <c r="C848" s="688" t="str">
        <f t="shared" si="4"/>
        <v>Aug-18</v>
      </c>
      <c r="D848" s="734">
        <v>43335</v>
      </c>
      <c r="E848" s="738">
        <v>43463</v>
      </c>
      <c r="F848" s="663">
        <v>2639</v>
      </c>
      <c r="G848" s="663">
        <v>330</v>
      </c>
      <c r="H848" s="663"/>
      <c r="I848" s="663">
        <v>118.88</v>
      </c>
      <c r="J848" s="728">
        <v>172.46</v>
      </c>
      <c r="K848" s="728">
        <v>56.05</v>
      </c>
      <c r="L848" s="728">
        <v>116.41</v>
      </c>
    </row>
    <row r="849" spans="1:12" s="335" customFormat="1" ht="12" x14ac:dyDescent="0.2">
      <c r="A849" s="335" t="s">
        <v>2000</v>
      </c>
      <c r="B849" s="335" t="s">
        <v>2001</v>
      </c>
      <c r="C849" s="688" t="str">
        <f t="shared" si="4"/>
        <v>Aug-18</v>
      </c>
      <c r="D849" s="734">
        <v>43333</v>
      </c>
      <c r="E849" s="738">
        <v>43519</v>
      </c>
      <c r="F849" s="663">
        <v>16004</v>
      </c>
      <c r="G849" s="663">
        <v>2300</v>
      </c>
      <c r="H849" s="663"/>
      <c r="I849" s="663">
        <v>720.45</v>
      </c>
      <c r="J849" s="728">
        <v>1295.3599999999999</v>
      </c>
      <c r="K849" s="728">
        <v>420.99</v>
      </c>
      <c r="L849" s="728">
        <v>874.37</v>
      </c>
    </row>
    <row r="850" spans="1:12" s="335" customFormat="1" ht="12" x14ac:dyDescent="0.2">
      <c r="A850" s="335" t="s">
        <v>2002</v>
      </c>
      <c r="B850" s="335" t="s">
        <v>2003</v>
      </c>
      <c r="C850" s="688" t="str">
        <f t="shared" si="4"/>
        <v>Aug-18</v>
      </c>
      <c r="D850" s="734">
        <v>43335</v>
      </c>
      <c r="E850" s="738">
        <v>43425</v>
      </c>
      <c r="F850" s="663">
        <v>2630</v>
      </c>
      <c r="G850" s="663">
        <v>395</v>
      </c>
      <c r="H850" s="663"/>
      <c r="I850" s="663">
        <v>118.83</v>
      </c>
      <c r="J850" s="728">
        <v>226.71</v>
      </c>
      <c r="K850" s="728">
        <v>73.680000000000007</v>
      </c>
      <c r="L850" s="728">
        <v>153.03</v>
      </c>
    </row>
    <row r="851" spans="1:12" s="335" customFormat="1" ht="12" x14ac:dyDescent="0.2">
      <c r="A851" s="335" t="s">
        <v>2004</v>
      </c>
      <c r="B851" s="335" t="s">
        <v>2005</v>
      </c>
      <c r="C851" s="688" t="str">
        <f t="shared" si="4"/>
        <v>Aug-18</v>
      </c>
      <c r="D851" s="734">
        <v>43335</v>
      </c>
      <c r="E851" s="738">
        <v>43478</v>
      </c>
      <c r="F851" s="663">
        <v>2106</v>
      </c>
      <c r="G851" s="663">
        <v>316</v>
      </c>
      <c r="H851" s="663"/>
      <c r="I851" s="663">
        <v>94.87</v>
      </c>
      <c r="J851" s="728">
        <v>197.88</v>
      </c>
      <c r="K851" s="728">
        <v>64.31</v>
      </c>
      <c r="L851" s="728">
        <v>133.57</v>
      </c>
    </row>
    <row r="852" spans="1:12" s="335" customFormat="1" ht="12" x14ac:dyDescent="0.2">
      <c r="A852" s="335" t="s">
        <v>2006</v>
      </c>
      <c r="B852" s="335" t="s">
        <v>2007</v>
      </c>
      <c r="C852" s="688" t="str">
        <f t="shared" si="4"/>
        <v>Aug-18</v>
      </c>
      <c r="D852" s="734">
        <v>43335</v>
      </c>
      <c r="E852" s="738">
        <v>43516</v>
      </c>
      <c r="F852" s="663">
        <v>2650</v>
      </c>
      <c r="G852" s="663">
        <v>331</v>
      </c>
      <c r="H852" s="663"/>
      <c r="I852" s="663">
        <v>118.98</v>
      </c>
      <c r="J852" s="728">
        <v>173.18</v>
      </c>
      <c r="K852" s="728">
        <v>56.28</v>
      </c>
      <c r="L852" s="728">
        <v>116.9</v>
      </c>
    </row>
    <row r="853" spans="1:12" s="335" customFormat="1" ht="12" x14ac:dyDescent="0.2">
      <c r="A853" s="335" t="s">
        <v>2008</v>
      </c>
      <c r="B853" s="335" t="s">
        <v>2009</v>
      </c>
      <c r="C853" s="688" t="str">
        <f t="shared" si="4"/>
        <v>Aug-18</v>
      </c>
      <c r="D853" s="734">
        <v>43335</v>
      </c>
      <c r="E853" s="738">
        <v>43429</v>
      </c>
      <c r="F853" s="663">
        <v>3454</v>
      </c>
      <c r="G853" s="663">
        <v>518</v>
      </c>
      <c r="H853" s="663"/>
      <c r="I853" s="663">
        <v>155.32</v>
      </c>
      <c r="J853" s="728">
        <v>297.73</v>
      </c>
      <c r="K853" s="728">
        <v>96.76</v>
      </c>
      <c r="L853" s="728">
        <v>200.97</v>
      </c>
    </row>
    <row r="854" spans="1:12" s="335" customFormat="1" ht="12" x14ac:dyDescent="0.2">
      <c r="A854" s="335" t="s">
        <v>2010</v>
      </c>
      <c r="B854" s="335" t="s">
        <v>2011</v>
      </c>
      <c r="C854" s="688" t="str">
        <f t="shared" si="4"/>
        <v>Aug-18</v>
      </c>
      <c r="D854" s="734">
        <v>43336</v>
      </c>
      <c r="E854" s="738">
        <v>43457</v>
      </c>
      <c r="F854" s="663">
        <v>2454</v>
      </c>
      <c r="G854" s="663">
        <v>368</v>
      </c>
      <c r="H854" s="663"/>
      <c r="I854" s="663">
        <v>110.31</v>
      </c>
      <c r="J854" s="728">
        <v>230.58</v>
      </c>
      <c r="K854" s="728">
        <v>74.94</v>
      </c>
      <c r="L854" s="728">
        <v>155.63999999999999</v>
      </c>
    </row>
    <row r="855" spans="1:12" s="335" customFormat="1" ht="12" x14ac:dyDescent="0.2">
      <c r="A855" s="335" t="s">
        <v>2012</v>
      </c>
      <c r="B855" s="335" t="s">
        <v>2013</v>
      </c>
      <c r="C855" s="688" t="str">
        <f t="shared" si="4"/>
        <v>Aug-18</v>
      </c>
      <c r="D855" s="734">
        <v>43335</v>
      </c>
      <c r="E855" s="738">
        <v>43457</v>
      </c>
      <c r="F855" s="663">
        <v>5818</v>
      </c>
      <c r="G855" s="663">
        <v>1091</v>
      </c>
      <c r="H855" s="663"/>
      <c r="I855" s="663">
        <v>261.95</v>
      </c>
      <c r="J855" s="728">
        <v>683.44</v>
      </c>
      <c r="K855" s="728">
        <v>222.12</v>
      </c>
      <c r="L855" s="728">
        <v>461.32</v>
      </c>
    </row>
    <row r="856" spans="1:12" s="335" customFormat="1" ht="12" x14ac:dyDescent="0.2">
      <c r="A856" s="335" t="s">
        <v>2014</v>
      </c>
      <c r="B856" s="335" t="s">
        <v>2015</v>
      </c>
      <c r="C856" s="688" t="str">
        <f t="shared" si="4"/>
        <v>Aug-18</v>
      </c>
      <c r="D856" s="734">
        <v>43334</v>
      </c>
      <c r="E856" s="738">
        <v>43466</v>
      </c>
      <c r="F856" s="663">
        <v>2801</v>
      </c>
      <c r="G856" s="663">
        <v>350</v>
      </c>
      <c r="H856" s="663"/>
      <c r="I856" s="663">
        <v>125.91</v>
      </c>
      <c r="J856" s="728">
        <v>183.05</v>
      </c>
      <c r="K856" s="728">
        <v>59.49</v>
      </c>
      <c r="L856" s="728">
        <v>123.56</v>
      </c>
    </row>
    <row r="857" spans="1:12" s="335" customFormat="1" ht="12" x14ac:dyDescent="0.2">
      <c r="A857" s="335" t="s">
        <v>2016</v>
      </c>
      <c r="B857" s="335" t="s">
        <v>1865</v>
      </c>
      <c r="C857" s="688" t="str">
        <f t="shared" si="4"/>
        <v>Aug-18</v>
      </c>
      <c r="D857" s="734">
        <v>43335</v>
      </c>
      <c r="E857" s="738">
        <v>43429</v>
      </c>
      <c r="F857" s="663">
        <v>250</v>
      </c>
      <c r="G857" s="663">
        <v>31</v>
      </c>
      <c r="H857" s="663"/>
      <c r="I857" s="663">
        <v>11</v>
      </c>
      <c r="J857" s="728">
        <v>16.34</v>
      </c>
      <c r="K857" s="728">
        <v>5.31</v>
      </c>
      <c r="L857" s="728">
        <v>11.03</v>
      </c>
    </row>
    <row r="858" spans="1:12" s="335" customFormat="1" ht="12" x14ac:dyDescent="0.2">
      <c r="A858" s="335" t="s">
        <v>2017</v>
      </c>
      <c r="B858" s="335" t="s">
        <v>2018</v>
      </c>
      <c r="C858" s="688" t="str">
        <f t="shared" si="4"/>
        <v>Aug-18</v>
      </c>
      <c r="D858" s="734">
        <v>43327</v>
      </c>
      <c r="E858" s="738">
        <v>43464</v>
      </c>
      <c r="F858" s="663">
        <v>4550</v>
      </c>
      <c r="G858" s="663">
        <v>683</v>
      </c>
      <c r="H858" s="663"/>
      <c r="I858" s="663">
        <v>205.23</v>
      </c>
      <c r="J858" s="728">
        <v>427.51</v>
      </c>
      <c r="K858" s="728">
        <v>138.94</v>
      </c>
      <c r="L858" s="728">
        <v>288.57</v>
      </c>
    </row>
    <row r="859" spans="1:12" s="335" customFormat="1" ht="12" x14ac:dyDescent="0.2">
      <c r="A859" s="335" t="s">
        <v>2019</v>
      </c>
      <c r="B859" s="335" t="s">
        <v>2020</v>
      </c>
      <c r="C859" s="688" t="str">
        <f t="shared" si="4"/>
        <v>Aug-18</v>
      </c>
      <c r="D859" s="734">
        <v>43336</v>
      </c>
      <c r="E859" s="738">
        <v>43426</v>
      </c>
      <c r="F859" s="663">
        <v>13503</v>
      </c>
      <c r="G859" s="663">
        <v>2532</v>
      </c>
      <c r="H859" s="663"/>
      <c r="I859" s="663">
        <v>607.86</v>
      </c>
      <c r="J859" s="728">
        <v>1586.21</v>
      </c>
      <c r="K859" s="728">
        <v>515.52</v>
      </c>
      <c r="L859" s="728">
        <v>1070.69</v>
      </c>
    </row>
    <row r="860" spans="1:12" s="335" customFormat="1" ht="12" x14ac:dyDescent="0.2">
      <c r="A860" s="335" t="s">
        <v>2021</v>
      </c>
      <c r="B860" s="335" t="s">
        <v>2022</v>
      </c>
      <c r="C860" s="688" t="str">
        <f t="shared" si="4"/>
        <v>Aug-18</v>
      </c>
      <c r="D860" s="734">
        <v>43336</v>
      </c>
      <c r="E860" s="738">
        <v>43426</v>
      </c>
      <c r="F860" s="663">
        <v>6586</v>
      </c>
      <c r="G860" s="663">
        <v>823</v>
      </c>
      <c r="H860" s="663"/>
      <c r="I860" s="663">
        <v>296.08999999999997</v>
      </c>
      <c r="J860" s="728">
        <v>430.39</v>
      </c>
      <c r="K860" s="728">
        <v>139.88</v>
      </c>
      <c r="L860" s="728">
        <v>290.51</v>
      </c>
    </row>
    <row r="861" spans="1:12" s="335" customFormat="1" ht="12" x14ac:dyDescent="0.2">
      <c r="A861" s="335" t="s">
        <v>2023</v>
      </c>
      <c r="B861" s="335" t="s">
        <v>2024</v>
      </c>
      <c r="C861" s="688" t="str">
        <f t="shared" si="4"/>
        <v>Aug-18</v>
      </c>
      <c r="D861" s="734">
        <v>43336</v>
      </c>
      <c r="E861" s="738">
        <v>43456</v>
      </c>
      <c r="F861" s="663">
        <v>3403</v>
      </c>
      <c r="G861" s="663">
        <v>510</v>
      </c>
      <c r="H861" s="663"/>
      <c r="I861" s="663">
        <v>152.69</v>
      </c>
      <c r="J861" s="728">
        <v>293.33</v>
      </c>
      <c r="K861" s="728">
        <v>95.33</v>
      </c>
      <c r="L861" s="728">
        <v>198</v>
      </c>
    </row>
    <row r="862" spans="1:12" s="335" customFormat="1" ht="12" x14ac:dyDescent="0.2">
      <c r="A862" s="335" t="s">
        <v>2025</v>
      </c>
      <c r="B862" s="335" t="s">
        <v>2026</v>
      </c>
      <c r="C862" s="688" t="str">
        <f t="shared" si="4"/>
        <v>Aug-18</v>
      </c>
      <c r="D862" s="734">
        <v>43336</v>
      </c>
      <c r="E862" s="738">
        <v>43456</v>
      </c>
      <c r="F862" s="663">
        <v>3403</v>
      </c>
      <c r="G862" s="663">
        <v>510</v>
      </c>
      <c r="H862" s="663"/>
      <c r="I862" s="663">
        <v>152.69</v>
      </c>
      <c r="J862" s="728">
        <v>293.33</v>
      </c>
      <c r="K862" s="728">
        <v>95.33</v>
      </c>
      <c r="L862" s="728">
        <v>198</v>
      </c>
    </row>
    <row r="863" spans="1:12" s="335" customFormat="1" ht="12" x14ac:dyDescent="0.2">
      <c r="A863" s="335" t="s">
        <v>2027</v>
      </c>
      <c r="B863" s="335" t="s">
        <v>2028</v>
      </c>
      <c r="C863" s="688" t="str">
        <f t="shared" si="4"/>
        <v>Aug-18</v>
      </c>
      <c r="D863" s="734">
        <v>43336</v>
      </c>
      <c r="E863" s="738">
        <v>43456</v>
      </c>
      <c r="F863" s="663">
        <v>2464</v>
      </c>
      <c r="G863" s="663">
        <v>370</v>
      </c>
      <c r="H863" s="663"/>
      <c r="I863" s="663">
        <v>111.26</v>
      </c>
      <c r="J863" s="728">
        <v>212.4</v>
      </c>
      <c r="K863" s="728">
        <v>69.03</v>
      </c>
      <c r="L863" s="728">
        <v>143.37</v>
      </c>
    </row>
    <row r="864" spans="1:12" s="335" customFormat="1" ht="12" x14ac:dyDescent="0.2">
      <c r="A864" s="335" t="s">
        <v>2029</v>
      </c>
      <c r="B864" s="335" t="s">
        <v>2030</v>
      </c>
      <c r="C864" s="688" t="str">
        <f t="shared" si="4"/>
        <v>Aug-18</v>
      </c>
      <c r="D864" s="734">
        <v>43339</v>
      </c>
      <c r="E864" s="738">
        <v>43478</v>
      </c>
      <c r="F864" s="663">
        <v>1348</v>
      </c>
      <c r="G864" s="663">
        <v>215</v>
      </c>
      <c r="H864" s="663"/>
      <c r="I864" s="663">
        <v>43.69</v>
      </c>
      <c r="J864" s="728">
        <v>126.65</v>
      </c>
      <c r="K864" s="728">
        <v>41.16</v>
      </c>
      <c r="L864" s="728">
        <v>85.49</v>
      </c>
    </row>
    <row r="865" spans="1:12" s="335" customFormat="1" ht="12" x14ac:dyDescent="0.2">
      <c r="A865" s="335" t="s">
        <v>2031</v>
      </c>
      <c r="B865" s="335" t="s">
        <v>2032</v>
      </c>
      <c r="C865" s="688" t="str">
        <f t="shared" si="4"/>
        <v>Aug-18</v>
      </c>
      <c r="D865" s="734">
        <v>43339</v>
      </c>
      <c r="E865" s="738">
        <v>43468</v>
      </c>
      <c r="F865" s="663">
        <v>2934</v>
      </c>
      <c r="G865" s="663">
        <v>440</v>
      </c>
      <c r="H865" s="663"/>
      <c r="I865" s="663">
        <v>131.91999999999999</v>
      </c>
      <c r="J865" s="728">
        <v>252.91</v>
      </c>
      <c r="K865" s="728">
        <v>82.2</v>
      </c>
      <c r="L865" s="728">
        <v>170.71</v>
      </c>
    </row>
    <row r="866" spans="1:12" s="335" customFormat="1" ht="12" x14ac:dyDescent="0.2">
      <c r="A866" s="335" t="s">
        <v>2033</v>
      </c>
      <c r="B866" s="335" t="s">
        <v>2034</v>
      </c>
      <c r="C866" s="688" t="str">
        <f t="shared" si="4"/>
        <v>Aug-18</v>
      </c>
      <c r="D866" s="734">
        <v>43336</v>
      </c>
      <c r="E866" s="738">
        <v>43492</v>
      </c>
      <c r="F866" s="663">
        <v>3080</v>
      </c>
      <c r="G866" s="663">
        <v>462</v>
      </c>
      <c r="H866" s="663"/>
      <c r="I866" s="663">
        <v>138.58000000000001</v>
      </c>
      <c r="J866" s="728">
        <v>289.39999999999998</v>
      </c>
      <c r="K866" s="728">
        <v>94.06</v>
      </c>
      <c r="L866" s="728">
        <v>195.35</v>
      </c>
    </row>
    <row r="867" spans="1:12" s="335" customFormat="1" ht="12" x14ac:dyDescent="0.2">
      <c r="A867" s="335" t="s">
        <v>2035</v>
      </c>
      <c r="B867" s="335" t="s">
        <v>2036</v>
      </c>
      <c r="C867" s="688" t="str">
        <f t="shared" si="4"/>
        <v>Aug-18</v>
      </c>
      <c r="D867" s="734">
        <v>43339</v>
      </c>
      <c r="E867" s="738">
        <v>43433</v>
      </c>
      <c r="F867" s="663">
        <v>7092</v>
      </c>
      <c r="G867" s="663">
        <v>887</v>
      </c>
      <c r="H867" s="663"/>
      <c r="I867" s="663">
        <v>319.60000000000002</v>
      </c>
      <c r="J867" s="728">
        <v>463.47</v>
      </c>
      <c r="K867" s="728">
        <v>150.63</v>
      </c>
      <c r="L867" s="728">
        <v>312.83999999999997</v>
      </c>
    </row>
    <row r="868" spans="1:12" s="335" customFormat="1" ht="12" x14ac:dyDescent="0.2">
      <c r="A868" s="335" t="s">
        <v>2037</v>
      </c>
      <c r="B868" s="335" t="s">
        <v>2038</v>
      </c>
      <c r="C868" s="688" t="str">
        <f t="shared" si="4"/>
        <v>Aug-18</v>
      </c>
      <c r="D868" s="734">
        <v>43339</v>
      </c>
      <c r="E868" s="738">
        <v>43439</v>
      </c>
      <c r="F868" s="663">
        <v>6586</v>
      </c>
      <c r="G868" s="663">
        <v>823</v>
      </c>
      <c r="H868" s="663"/>
      <c r="I868" s="663">
        <v>296.08999999999997</v>
      </c>
      <c r="J868" s="728">
        <v>430.39</v>
      </c>
      <c r="K868" s="728">
        <v>139.88</v>
      </c>
      <c r="L868" s="728">
        <v>290.51</v>
      </c>
    </row>
    <row r="869" spans="1:12" s="335" customFormat="1" ht="12" x14ac:dyDescent="0.2">
      <c r="A869" s="335" t="s">
        <v>2039</v>
      </c>
      <c r="B869" s="335" t="s">
        <v>2040</v>
      </c>
      <c r="C869" s="688" t="str">
        <f t="shared" si="4"/>
        <v>Aug-18</v>
      </c>
      <c r="D869" s="734">
        <v>43339</v>
      </c>
      <c r="E869" s="738">
        <v>43459</v>
      </c>
      <c r="F869" s="663">
        <v>2126</v>
      </c>
      <c r="G869" s="663">
        <v>266</v>
      </c>
      <c r="H869" s="663"/>
      <c r="I869" s="663">
        <v>95.92</v>
      </c>
      <c r="J869" s="728">
        <v>138.93</v>
      </c>
      <c r="K869" s="728">
        <v>45.15</v>
      </c>
      <c r="L869" s="728">
        <v>93.78</v>
      </c>
    </row>
    <row r="870" spans="1:12" s="335" customFormat="1" ht="12" x14ac:dyDescent="0.2">
      <c r="A870" s="335" t="s">
        <v>2041</v>
      </c>
      <c r="B870" s="335" t="s">
        <v>2042</v>
      </c>
      <c r="C870" s="688" t="str">
        <f t="shared" ref="C870:C933" si="5">TEXT(D870,"mmm-yy")</f>
        <v>Aug-18</v>
      </c>
      <c r="D870" s="734">
        <v>43339</v>
      </c>
      <c r="E870" s="738">
        <v>43434</v>
      </c>
      <c r="F870" s="663">
        <v>13949</v>
      </c>
      <c r="G870" s="663">
        <v>2092</v>
      </c>
      <c r="H870" s="663"/>
      <c r="I870" s="663">
        <v>627.29999999999995</v>
      </c>
      <c r="J870" s="728">
        <v>1202.4000000000001</v>
      </c>
      <c r="K870" s="728">
        <v>390.78</v>
      </c>
      <c r="L870" s="728">
        <v>811.62</v>
      </c>
    </row>
    <row r="871" spans="1:12" s="335" customFormat="1" ht="12" x14ac:dyDescent="0.2">
      <c r="A871" s="335" t="s">
        <v>2043</v>
      </c>
      <c r="B871" s="335" t="s">
        <v>2044</v>
      </c>
      <c r="C871" s="688" t="str">
        <f t="shared" si="5"/>
        <v>Aug-18</v>
      </c>
      <c r="D871" s="734">
        <v>43339</v>
      </c>
      <c r="E871" s="738">
        <v>43492</v>
      </c>
      <c r="F871" s="663">
        <v>3110</v>
      </c>
      <c r="G871" s="663">
        <v>467</v>
      </c>
      <c r="H871" s="663"/>
      <c r="I871" s="663">
        <v>140.43</v>
      </c>
      <c r="J871" s="728">
        <v>292.22000000000003</v>
      </c>
      <c r="K871" s="728">
        <v>94.97</v>
      </c>
      <c r="L871" s="728">
        <v>197.25</v>
      </c>
    </row>
    <row r="872" spans="1:12" s="335" customFormat="1" ht="12" x14ac:dyDescent="0.2">
      <c r="A872" s="335" t="s">
        <v>2045</v>
      </c>
      <c r="B872" s="335" t="s">
        <v>2046</v>
      </c>
      <c r="C872" s="688" t="str">
        <f t="shared" si="5"/>
        <v>Aug-18</v>
      </c>
      <c r="D872" s="734">
        <v>43339</v>
      </c>
      <c r="E872" s="738">
        <v>43464</v>
      </c>
      <c r="F872" s="663">
        <v>2106</v>
      </c>
      <c r="G872" s="663">
        <v>316</v>
      </c>
      <c r="H872" s="663"/>
      <c r="I872" s="663">
        <v>94.87</v>
      </c>
      <c r="J872" s="728">
        <v>197.88</v>
      </c>
      <c r="K872" s="728">
        <v>64.31</v>
      </c>
      <c r="L872" s="728">
        <v>133.57</v>
      </c>
    </row>
    <row r="873" spans="1:12" s="335" customFormat="1" ht="12" x14ac:dyDescent="0.2">
      <c r="A873" s="335" t="s">
        <v>2047</v>
      </c>
      <c r="B873" s="335" t="s">
        <v>2048</v>
      </c>
      <c r="C873" s="688" t="str">
        <f t="shared" si="5"/>
        <v>Aug-18</v>
      </c>
      <c r="D873" s="734">
        <v>43339</v>
      </c>
      <c r="E873" s="738">
        <v>43464</v>
      </c>
      <c r="F873" s="663">
        <v>2106</v>
      </c>
      <c r="G873" s="663">
        <v>316</v>
      </c>
      <c r="H873" s="663"/>
      <c r="I873" s="663">
        <v>94.87</v>
      </c>
      <c r="J873" s="728">
        <v>197.88</v>
      </c>
      <c r="K873" s="728">
        <v>64.31</v>
      </c>
      <c r="L873" s="728">
        <v>133.57</v>
      </c>
    </row>
    <row r="874" spans="1:12" s="335" customFormat="1" ht="12" x14ac:dyDescent="0.2">
      <c r="A874" s="335" t="s">
        <v>2049</v>
      </c>
      <c r="B874" s="335" t="s">
        <v>2050</v>
      </c>
      <c r="C874" s="688" t="str">
        <f t="shared" si="5"/>
        <v>Aug-18</v>
      </c>
      <c r="D874" s="734">
        <v>43339</v>
      </c>
      <c r="E874" s="738">
        <v>43464</v>
      </c>
      <c r="F874" s="663">
        <v>3280</v>
      </c>
      <c r="G874" s="663">
        <v>492</v>
      </c>
      <c r="H874" s="663"/>
      <c r="I874" s="663">
        <v>147.58000000000001</v>
      </c>
      <c r="J874" s="728">
        <v>308.19</v>
      </c>
      <c r="K874" s="728">
        <v>100.16</v>
      </c>
      <c r="L874" s="728">
        <v>208.03</v>
      </c>
    </row>
    <row r="875" spans="1:12" s="335" customFormat="1" ht="12" x14ac:dyDescent="0.2">
      <c r="A875" s="335" t="s">
        <v>2051</v>
      </c>
      <c r="B875" s="335" t="s">
        <v>2052</v>
      </c>
      <c r="C875" s="688" t="str">
        <f t="shared" si="5"/>
        <v>Aug-18</v>
      </c>
      <c r="D875" s="734">
        <v>43339</v>
      </c>
      <c r="E875" s="738">
        <v>43429</v>
      </c>
      <c r="F875" s="663">
        <v>3076</v>
      </c>
      <c r="G875" s="663">
        <v>308</v>
      </c>
      <c r="H875" s="663"/>
      <c r="I875" s="663">
        <v>138.82</v>
      </c>
      <c r="J875" s="728">
        <v>135.62</v>
      </c>
      <c r="K875" s="728">
        <v>44.08</v>
      </c>
      <c r="L875" s="728">
        <v>91.54</v>
      </c>
    </row>
    <row r="876" spans="1:12" s="335" customFormat="1" ht="12" x14ac:dyDescent="0.2">
      <c r="A876" s="335" t="s">
        <v>2053</v>
      </c>
      <c r="B876" s="335" t="s">
        <v>2054</v>
      </c>
      <c r="C876" s="688" t="str">
        <f t="shared" si="5"/>
        <v>Aug-18</v>
      </c>
      <c r="D876" s="734">
        <v>43339</v>
      </c>
      <c r="E876" s="738">
        <v>43471</v>
      </c>
      <c r="F876" s="663">
        <v>2614</v>
      </c>
      <c r="G876" s="663">
        <v>392</v>
      </c>
      <c r="H876" s="663"/>
      <c r="I876" s="663">
        <v>117.52</v>
      </c>
      <c r="J876" s="728">
        <v>245.61</v>
      </c>
      <c r="K876" s="728">
        <v>79.819999999999993</v>
      </c>
      <c r="L876" s="728">
        <v>165.79</v>
      </c>
    </row>
    <row r="877" spans="1:12" s="335" customFormat="1" ht="12" x14ac:dyDescent="0.2">
      <c r="A877" s="335" t="s">
        <v>2055</v>
      </c>
      <c r="B877" s="335" t="s">
        <v>2056</v>
      </c>
      <c r="C877" s="688" t="str">
        <f t="shared" si="5"/>
        <v>Aug-18</v>
      </c>
      <c r="D877" s="734">
        <v>43339</v>
      </c>
      <c r="E877" s="738">
        <v>43460</v>
      </c>
      <c r="F877" s="663">
        <v>2929</v>
      </c>
      <c r="G877" s="663">
        <v>366</v>
      </c>
      <c r="H877" s="663"/>
      <c r="I877" s="663">
        <v>131.66999999999999</v>
      </c>
      <c r="J877" s="728">
        <v>191.41</v>
      </c>
      <c r="K877" s="728">
        <v>62.21</v>
      </c>
      <c r="L877" s="728">
        <v>129.19999999999999</v>
      </c>
    </row>
    <row r="878" spans="1:12" s="335" customFormat="1" ht="12" x14ac:dyDescent="0.2">
      <c r="A878" s="335" t="s">
        <v>2057</v>
      </c>
      <c r="B878" s="335" t="s">
        <v>2058</v>
      </c>
      <c r="C878" s="688" t="str">
        <f t="shared" si="5"/>
        <v>Aug-18</v>
      </c>
      <c r="D878" s="734">
        <v>43339</v>
      </c>
      <c r="E878" s="738">
        <v>43443</v>
      </c>
      <c r="F878" s="663">
        <v>4432</v>
      </c>
      <c r="G878" s="663">
        <v>665</v>
      </c>
      <c r="H878" s="663"/>
      <c r="I878" s="663">
        <v>199.63</v>
      </c>
      <c r="J878" s="728">
        <v>382.03</v>
      </c>
      <c r="K878" s="728">
        <v>124.16</v>
      </c>
      <c r="L878" s="728">
        <v>257.87</v>
      </c>
    </row>
    <row r="879" spans="1:12" s="335" customFormat="1" ht="12" x14ac:dyDescent="0.2">
      <c r="A879" s="335" t="s">
        <v>2059</v>
      </c>
      <c r="B879" s="335" t="s">
        <v>2060</v>
      </c>
      <c r="C879" s="688" t="str">
        <f t="shared" si="5"/>
        <v>Aug-18</v>
      </c>
      <c r="D879" s="734">
        <v>43339</v>
      </c>
      <c r="E879" s="738">
        <v>43348</v>
      </c>
      <c r="F879" s="663">
        <v>7449</v>
      </c>
      <c r="G879" s="663">
        <v>1117</v>
      </c>
      <c r="H879" s="663"/>
      <c r="I879" s="663">
        <v>334.83</v>
      </c>
      <c r="J879" s="728">
        <v>642.1</v>
      </c>
      <c r="K879" s="728">
        <v>208.68</v>
      </c>
      <c r="L879" s="728">
        <v>433.42</v>
      </c>
    </row>
    <row r="880" spans="1:12" s="335" customFormat="1" ht="12" x14ac:dyDescent="0.2">
      <c r="A880" s="335" t="s">
        <v>2061</v>
      </c>
      <c r="B880" s="335" t="s">
        <v>2062</v>
      </c>
      <c r="C880" s="688" t="str">
        <f t="shared" si="5"/>
        <v>Aug-18</v>
      </c>
      <c r="D880" s="734">
        <v>43339</v>
      </c>
      <c r="E880" s="738">
        <v>43434</v>
      </c>
      <c r="F880" s="663">
        <v>3263</v>
      </c>
      <c r="G880" s="663">
        <v>408</v>
      </c>
      <c r="H880" s="663"/>
      <c r="I880" s="663">
        <v>146.96</v>
      </c>
      <c r="J880" s="728">
        <v>213.23</v>
      </c>
      <c r="K880" s="728">
        <v>69.3</v>
      </c>
      <c r="L880" s="728">
        <v>143.93</v>
      </c>
    </row>
    <row r="881" spans="1:12" s="335" customFormat="1" ht="12" x14ac:dyDescent="0.2">
      <c r="A881" s="335" t="s">
        <v>2063</v>
      </c>
      <c r="B881" s="335" t="s">
        <v>2064</v>
      </c>
      <c r="C881" s="688" t="str">
        <f t="shared" si="5"/>
        <v>Aug-18</v>
      </c>
      <c r="D881" s="734">
        <v>43339</v>
      </c>
      <c r="E881" s="738">
        <v>43436</v>
      </c>
      <c r="F881" s="663">
        <v>3279</v>
      </c>
      <c r="G881" s="663">
        <v>615</v>
      </c>
      <c r="H881" s="663"/>
      <c r="I881" s="663">
        <v>147.76</v>
      </c>
      <c r="J881" s="728">
        <v>385.18</v>
      </c>
      <c r="K881" s="728">
        <v>125.18</v>
      </c>
      <c r="L881" s="728">
        <v>260</v>
      </c>
    </row>
    <row r="882" spans="1:12" s="335" customFormat="1" ht="12" x14ac:dyDescent="0.2">
      <c r="A882" s="335" t="s">
        <v>2065</v>
      </c>
      <c r="B882" s="335" t="s">
        <v>2066</v>
      </c>
      <c r="C882" s="688" t="str">
        <f t="shared" si="5"/>
        <v>Aug-18</v>
      </c>
      <c r="D882" s="734">
        <v>43339</v>
      </c>
      <c r="E882" s="738">
        <v>43443</v>
      </c>
      <c r="F882" s="663">
        <v>3279</v>
      </c>
      <c r="G882" s="663">
        <v>615</v>
      </c>
      <c r="H882" s="663"/>
      <c r="I882" s="663">
        <v>147.76</v>
      </c>
      <c r="J882" s="728">
        <v>385.18</v>
      </c>
      <c r="K882" s="728">
        <v>125.18</v>
      </c>
      <c r="L882" s="728">
        <v>260</v>
      </c>
    </row>
    <row r="883" spans="1:12" s="335" customFormat="1" ht="12" x14ac:dyDescent="0.2">
      <c r="A883" s="335" t="s">
        <v>2067</v>
      </c>
      <c r="B883" s="335" t="s">
        <v>2068</v>
      </c>
      <c r="C883" s="688" t="str">
        <f t="shared" si="5"/>
        <v>Aug-18</v>
      </c>
      <c r="D883" s="734">
        <v>43340</v>
      </c>
      <c r="E883" s="738">
        <v>43460</v>
      </c>
      <c r="F883" s="663">
        <v>2313</v>
      </c>
      <c r="G883" s="663">
        <v>289</v>
      </c>
      <c r="H883" s="663"/>
      <c r="I883" s="663">
        <v>103.95</v>
      </c>
      <c r="J883" s="728">
        <v>151.16</v>
      </c>
      <c r="K883" s="728">
        <v>49.13</v>
      </c>
      <c r="L883" s="728">
        <v>102.03</v>
      </c>
    </row>
    <row r="884" spans="1:12" s="335" customFormat="1" ht="12" x14ac:dyDescent="0.2">
      <c r="A884" s="335" t="s">
        <v>2069</v>
      </c>
      <c r="B884" s="335" t="s">
        <v>2070</v>
      </c>
      <c r="C884" s="688" t="str">
        <f t="shared" si="5"/>
        <v>Aug-18</v>
      </c>
      <c r="D884" s="734">
        <v>43340</v>
      </c>
      <c r="E884" s="738">
        <v>43443</v>
      </c>
      <c r="F884" s="663">
        <v>3279</v>
      </c>
      <c r="G884" s="663">
        <v>615</v>
      </c>
      <c r="H884" s="663"/>
      <c r="I884" s="663">
        <v>147.76</v>
      </c>
      <c r="J884" s="728">
        <v>385.18</v>
      </c>
      <c r="K884" s="728">
        <v>125.18</v>
      </c>
      <c r="L884" s="728">
        <v>260</v>
      </c>
    </row>
    <row r="885" spans="1:12" s="335" customFormat="1" ht="12" x14ac:dyDescent="0.2">
      <c r="A885" s="335" t="s">
        <v>2071</v>
      </c>
      <c r="B885" s="335" t="s">
        <v>2072</v>
      </c>
      <c r="C885" s="688" t="str">
        <f t="shared" si="5"/>
        <v>Aug-18</v>
      </c>
      <c r="D885" s="734">
        <v>43339</v>
      </c>
      <c r="E885" s="738">
        <v>43436</v>
      </c>
      <c r="F885" s="663">
        <v>4082</v>
      </c>
      <c r="G885" s="663">
        <v>612</v>
      </c>
      <c r="H885" s="663"/>
      <c r="I885" s="663">
        <v>183.36</v>
      </c>
      <c r="J885" s="728">
        <v>351.87</v>
      </c>
      <c r="K885" s="728">
        <v>114.36</v>
      </c>
      <c r="L885" s="728">
        <v>237.51</v>
      </c>
    </row>
    <row r="886" spans="1:12" s="335" customFormat="1" ht="12" x14ac:dyDescent="0.2">
      <c r="A886" s="335" t="s">
        <v>2073</v>
      </c>
      <c r="B886" s="335" t="s">
        <v>2074</v>
      </c>
      <c r="C886" s="688" t="str">
        <f t="shared" si="5"/>
        <v>Aug-18</v>
      </c>
      <c r="D886" s="734">
        <v>43340</v>
      </c>
      <c r="E886" s="738">
        <v>43466</v>
      </c>
      <c r="F886" s="663">
        <v>2513</v>
      </c>
      <c r="G886" s="663">
        <v>314</v>
      </c>
      <c r="H886" s="663"/>
      <c r="I886" s="663">
        <v>112.95</v>
      </c>
      <c r="J886" s="728">
        <v>164.22</v>
      </c>
      <c r="K886" s="728">
        <v>53.37</v>
      </c>
      <c r="L886" s="728">
        <v>110.85</v>
      </c>
    </row>
    <row r="887" spans="1:12" s="335" customFormat="1" ht="12" x14ac:dyDescent="0.2">
      <c r="A887" s="335" t="s">
        <v>2075</v>
      </c>
      <c r="B887" s="335" t="s">
        <v>2076</v>
      </c>
      <c r="C887" s="688" t="str">
        <f t="shared" si="5"/>
        <v>Aug-18</v>
      </c>
      <c r="D887" s="734">
        <v>43339</v>
      </c>
      <c r="E887" s="738">
        <v>43524</v>
      </c>
      <c r="F887" s="663">
        <v>4543</v>
      </c>
      <c r="G887" s="663">
        <v>681</v>
      </c>
      <c r="H887" s="663"/>
      <c r="I887" s="663">
        <v>203.95</v>
      </c>
      <c r="J887" s="728">
        <v>426.86</v>
      </c>
      <c r="K887" s="728">
        <v>138.72999999999999</v>
      </c>
      <c r="L887" s="728">
        <v>288.13</v>
      </c>
    </row>
    <row r="888" spans="1:12" s="335" customFormat="1" ht="12" x14ac:dyDescent="0.2">
      <c r="A888" s="335" t="s">
        <v>2077</v>
      </c>
      <c r="B888" s="335" t="s">
        <v>2078</v>
      </c>
      <c r="C888" s="688" t="str">
        <f t="shared" si="5"/>
        <v>Aug-18</v>
      </c>
      <c r="D888" s="734">
        <v>43332</v>
      </c>
      <c r="E888" s="738">
        <v>43429</v>
      </c>
      <c r="F888" s="663">
        <v>2232</v>
      </c>
      <c r="G888" s="663">
        <v>223</v>
      </c>
      <c r="H888" s="663"/>
      <c r="I888" s="663">
        <v>100.23</v>
      </c>
      <c r="J888" s="728">
        <v>98.41</v>
      </c>
      <c r="K888" s="728">
        <v>31.98</v>
      </c>
      <c r="L888" s="728">
        <v>66.430000000000007</v>
      </c>
    </row>
    <row r="889" spans="1:12" s="335" customFormat="1" ht="12" x14ac:dyDescent="0.2">
      <c r="A889" s="335" t="s">
        <v>2079</v>
      </c>
      <c r="B889" s="335" t="s">
        <v>2080</v>
      </c>
      <c r="C889" s="688" t="str">
        <f t="shared" si="5"/>
        <v>Aug-18</v>
      </c>
      <c r="D889" s="734">
        <v>43340</v>
      </c>
      <c r="E889" s="738">
        <v>43461</v>
      </c>
      <c r="F889" s="663">
        <v>9104</v>
      </c>
      <c r="G889" s="663">
        <v>1366</v>
      </c>
      <c r="H889" s="663"/>
      <c r="I889" s="663">
        <v>410.05</v>
      </c>
      <c r="J889" s="728">
        <v>784.77</v>
      </c>
      <c r="K889" s="728">
        <v>255.05</v>
      </c>
      <c r="L889" s="728">
        <v>529.72</v>
      </c>
    </row>
    <row r="890" spans="1:12" s="335" customFormat="1" ht="12" x14ac:dyDescent="0.2">
      <c r="A890" s="335" t="s">
        <v>2081</v>
      </c>
      <c r="B890" s="335" t="s">
        <v>2082</v>
      </c>
      <c r="C890" s="688" t="str">
        <f t="shared" si="5"/>
        <v>Aug-18</v>
      </c>
      <c r="D890" s="734">
        <v>43340</v>
      </c>
      <c r="E890" s="738">
        <v>43436</v>
      </c>
      <c r="F890" s="663">
        <v>3279</v>
      </c>
      <c r="G890" s="663">
        <v>615</v>
      </c>
      <c r="H890" s="663"/>
      <c r="I890" s="663">
        <v>147.76</v>
      </c>
      <c r="J890" s="728">
        <v>385.18</v>
      </c>
      <c r="K890" s="728">
        <v>125.18</v>
      </c>
      <c r="L890" s="728">
        <v>260</v>
      </c>
    </row>
    <row r="891" spans="1:12" s="335" customFormat="1" ht="12" x14ac:dyDescent="0.2">
      <c r="A891" s="335" t="s">
        <v>2083</v>
      </c>
      <c r="B891" s="335" t="s">
        <v>2084</v>
      </c>
      <c r="C891" s="688" t="str">
        <f t="shared" si="5"/>
        <v>Aug-18</v>
      </c>
      <c r="D891" s="734">
        <v>43340</v>
      </c>
      <c r="E891" s="738">
        <v>43436</v>
      </c>
      <c r="F891" s="663">
        <v>5926</v>
      </c>
      <c r="G891" s="663">
        <v>889</v>
      </c>
      <c r="H891" s="663"/>
      <c r="I891" s="663">
        <v>266.75</v>
      </c>
      <c r="J891" s="728">
        <v>510.82</v>
      </c>
      <c r="K891" s="728">
        <v>166.02</v>
      </c>
      <c r="L891" s="728">
        <v>344.8</v>
      </c>
    </row>
    <row r="892" spans="1:12" s="335" customFormat="1" ht="12" x14ac:dyDescent="0.2">
      <c r="A892" s="335" t="s">
        <v>2085</v>
      </c>
      <c r="B892" s="335" t="s">
        <v>2086</v>
      </c>
      <c r="C892" s="688" t="str">
        <f t="shared" si="5"/>
        <v>Aug-18</v>
      </c>
      <c r="D892" s="734">
        <v>43340</v>
      </c>
      <c r="E892" s="738">
        <v>43460</v>
      </c>
      <c r="F892" s="663">
        <v>2234</v>
      </c>
      <c r="G892" s="663">
        <v>335</v>
      </c>
      <c r="H892" s="663"/>
      <c r="I892" s="663">
        <v>100.42</v>
      </c>
      <c r="J892" s="728">
        <v>192.58</v>
      </c>
      <c r="K892" s="728">
        <v>62.59</v>
      </c>
      <c r="L892" s="728">
        <v>129.99</v>
      </c>
    </row>
    <row r="893" spans="1:12" s="335" customFormat="1" ht="12" x14ac:dyDescent="0.2">
      <c r="A893" s="335" t="s">
        <v>2087</v>
      </c>
      <c r="B893" s="335" t="s">
        <v>2088</v>
      </c>
      <c r="C893" s="688" t="str">
        <f t="shared" si="5"/>
        <v>Aug-18</v>
      </c>
      <c r="D893" s="734">
        <v>43340</v>
      </c>
      <c r="E893" s="738">
        <v>43492</v>
      </c>
      <c r="F893" s="663">
        <v>2934</v>
      </c>
      <c r="G893" s="663">
        <v>440</v>
      </c>
      <c r="H893" s="663"/>
      <c r="I893" s="663">
        <v>131.9</v>
      </c>
      <c r="J893" s="728">
        <v>275.69</v>
      </c>
      <c r="K893" s="728">
        <v>89.6</v>
      </c>
      <c r="L893" s="728">
        <v>186.09</v>
      </c>
    </row>
    <row r="894" spans="1:12" s="335" customFormat="1" ht="12" x14ac:dyDescent="0.2">
      <c r="A894" s="335" t="s">
        <v>2089</v>
      </c>
      <c r="B894" s="335" t="s">
        <v>2090</v>
      </c>
      <c r="C894" s="688" t="str">
        <f t="shared" si="5"/>
        <v>Aug-18</v>
      </c>
      <c r="D894" s="734">
        <v>43340</v>
      </c>
      <c r="E894" s="738">
        <v>43433</v>
      </c>
      <c r="F894" s="663">
        <v>15918</v>
      </c>
      <c r="G894" s="663">
        <v>2388</v>
      </c>
      <c r="H894" s="663"/>
      <c r="I894" s="663">
        <v>716.56</v>
      </c>
      <c r="J894" s="728">
        <v>1372.13</v>
      </c>
      <c r="K894" s="728">
        <v>445.94</v>
      </c>
      <c r="L894" s="728">
        <v>926.19</v>
      </c>
    </row>
    <row r="895" spans="1:12" s="335" customFormat="1" ht="12" x14ac:dyDescent="0.2">
      <c r="A895" s="335" t="s">
        <v>2091</v>
      </c>
      <c r="B895" s="335" t="s">
        <v>2092</v>
      </c>
      <c r="C895" s="688" t="str">
        <f t="shared" si="5"/>
        <v>Aug-18</v>
      </c>
      <c r="D895" s="734">
        <v>43340</v>
      </c>
      <c r="E895" s="738">
        <v>43462</v>
      </c>
      <c r="F895" s="663">
        <v>2535</v>
      </c>
      <c r="G895" s="663">
        <v>317</v>
      </c>
      <c r="H895" s="663"/>
      <c r="I895" s="663">
        <v>114.19</v>
      </c>
      <c r="J895" s="728">
        <v>165.66</v>
      </c>
      <c r="K895" s="728">
        <v>53.84</v>
      </c>
      <c r="L895" s="728">
        <v>111.82</v>
      </c>
    </row>
    <row r="896" spans="1:12" s="335" customFormat="1" ht="12" x14ac:dyDescent="0.2">
      <c r="A896" s="335" t="s">
        <v>2093</v>
      </c>
      <c r="B896" s="335" t="s">
        <v>2094</v>
      </c>
      <c r="C896" s="688" t="str">
        <f t="shared" si="5"/>
        <v>Aug-18</v>
      </c>
      <c r="D896" s="734">
        <v>43340</v>
      </c>
      <c r="E896" s="738">
        <v>43437</v>
      </c>
      <c r="F896" s="663">
        <v>5360</v>
      </c>
      <c r="G896" s="663">
        <v>536</v>
      </c>
      <c r="H896" s="663"/>
      <c r="I896" s="663">
        <v>241.21</v>
      </c>
      <c r="J896" s="728">
        <v>236.31</v>
      </c>
      <c r="K896" s="728">
        <v>76.8</v>
      </c>
      <c r="L896" s="728">
        <v>159.51</v>
      </c>
    </row>
    <row r="897" spans="1:12" s="335" customFormat="1" ht="12" x14ac:dyDescent="0.2">
      <c r="A897" s="335" t="s">
        <v>2095</v>
      </c>
      <c r="B897" s="335" t="s">
        <v>2096</v>
      </c>
      <c r="C897" s="688" t="str">
        <f t="shared" si="5"/>
        <v>Aug-18</v>
      </c>
      <c r="D897" s="734">
        <v>43340</v>
      </c>
      <c r="E897" s="738">
        <v>43460</v>
      </c>
      <c r="F897" s="663">
        <v>2969</v>
      </c>
      <c r="G897" s="663">
        <v>371</v>
      </c>
      <c r="H897" s="663"/>
      <c r="I897" s="663">
        <v>133.46</v>
      </c>
      <c r="J897" s="728">
        <v>194.03</v>
      </c>
      <c r="K897" s="728">
        <v>63.06</v>
      </c>
      <c r="L897" s="728">
        <v>130.97</v>
      </c>
    </row>
    <row r="898" spans="1:12" s="335" customFormat="1" ht="12" x14ac:dyDescent="0.2">
      <c r="A898" s="335" t="s">
        <v>2097</v>
      </c>
      <c r="B898" s="335" t="s">
        <v>2098</v>
      </c>
      <c r="C898" s="688" t="str">
        <f t="shared" si="5"/>
        <v>Aug-18</v>
      </c>
      <c r="D898" s="734">
        <v>43340</v>
      </c>
      <c r="E898" s="738">
        <v>43431</v>
      </c>
      <c r="F898" s="663">
        <v>13638</v>
      </c>
      <c r="G898" s="663">
        <v>2046</v>
      </c>
      <c r="H898" s="663"/>
      <c r="I898" s="663">
        <v>613.96</v>
      </c>
      <c r="J898" s="728">
        <v>1175.5999999999999</v>
      </c>
      <c r="K898" s="728">
        <v>382.07</v>
      </c>
      <c r="L898" s="728">
        <v>793.53</v>
      </c>
    </row>
    <row r="899" spans="1:12" s="335" customFormat="1" ht="12" x14ac:dyDescent="0.2">
      <c r="A899" s="335" t="s">
        <v>2099</v>
      </c>
      <c r="B899" s="335" t="s">
        <v>2100</v>
      </c>
      <c r="C899" s="688" t="str">
        <f t="shared" si="5"/>
        <v>Aug-18</v>
      </c>
      <c r="D899" s="734">
        <v>43341</v>
      </c>
      <c r="E899" s="738">
        <v>43463</v>
      </c>
      <c r="F899" s="663">
        <v>1221</v>
      </c>
      <c r="G899" s="663">
        <v>153</v>
      </c>
      <c r="H899" s="663"/>
      <c r="I899" s="663">
        <v>55.32</v>
      </c>
      <c r="J899" s="728">
        <v>79.790000000000006</v>
      </c>
      <c r="K899" s="728">
        <v>25.93</v>
      </c>
      <c r="L899" s="728">
        <v>53.86</v>
      </c>
    </row>
    <row r="900" spans="1:12" s="335" customFormat="1" ht="12" x14ac:dyDescent="0.2">
      <c r="A900" s="335" t="s">
        <v>2101</v>
      </c>
      <c r="B900" s="335" t="s">
        <v>2102</v>
      </c>
      <c r="C900" s="688" t="str">
        <f t="shared" si="5"/>
        <v>Aug-18</v>
      </c>
      <c r="D900" s="734">
        <v>43340</v>
      </c>
      <c r="E900" s="738">
        <v>43433</v>
      </c>
      <c r="F900" s="663">
        <v>7959</v>
      </c>
      <c r="G900" s="663">
        <v>796</v>
      </c>
      <c r="H900" s="663"/>
      <c r="I900" s="663">
        <v>358.27</v>
      </c>
      <c r="J900" s="728">
        <v>350.91</v>
      </c>
      <c r="K900" s="728">
        <v>114.05</v>
      </c>
      <c r="L900" s="728">
        <v>236.86</v>
      </c>
    </row>
    <row r="901" spans="1:12" s="335" customFormat="1" ht="12" x14ac:dyDescent="0.2">
      <c r="A901" s="335" t="s">
        <v>2103</v>
      </c>
      <c r="B901" s="335" t="s">
        <v>2104</v>
      </c>
      <c r="C901" s="688" t="str">
        <f t="shared" si="5"/>
        <v>Aug-18</v>
      </c>
      <c r="D901" s="734">
        <v>43340</v>
      </c>
      <c r="E901" s="738">
        <v>43433</v>
      </c>
      <c r="F901" s="663">
        <v>2039</v>
      </c>
      <c r="G901" s="663">
        <v>204</v>
      </c>
      <c r="H901" s="663"/>
      <c r="I901" s="663">
        <v>91.86</v>
      </c>
      <c r="J901" s="728">
        <v>89.9</v>
      </c>
      <c r="K901" s="728">
        <v>29.22</v>
      </c>
      <c r="L901" s="728">
        <v>60.68</v>
      </c>
    </row>
    <row r="902" spans="1:12" s="335" customFormat="1" ht="12" x14ac:dyDescent="0.2">
      <c r="A902" s="335" t="s">
        <v>2105</v>
      </c>
      <c r="B902" s="335" t="s">
        <v>2106</v>
      </c>
      <c r="C902" s="688" t="str">
        <f t="shared" si="5"/>
        <v>Aug-18</v>
      </c>
      <c r="D902" s="734">
        <v>43341</v>
      </c>
      <c r="E902" s="738">
        <v>43431</v>
      </c>
      <c r="F902" s="663">
        <v>5921</v>
      </c>
      <c r="G902" s="663">
        <v>740</v>
      </c>
      <c r="H902" s="663"/>
      <c r="I902" s="663">
        <v>266.3</v>
      </c>
      <c r="J902" s="728">
        <v>386.93</v>
      </c>
      <c r="K902" s="728">
        <v>125.75</v>
      </c>
      <c r="L902" s="728">
        <v>261.18</v>
      </c>
    </row>
    <row r="903" spans="1:12" s="335" customFormat="1" ht="12" x14ac:dyDescent="0.2">
      <c r="A903" s="335" t="s">
        <v>2107</v>
      </c>
      <c r="B903" s="335" t="s">
        <v>2108</v>
      </c>
      <c r="C903" s="688" t="str">
        <f t="shared" si="5"/>
        <v>Aug-18</v>
      </c>
      <c r="D903" s="734">
        <v>43341</v>
      </c>
      <c r="E903" s="738">
        <v>43478</v>
      </c>
      <c r="F903" s="663">
        <v>2106</v>
      </c>
      <c r="G903" s="663">
        <v>316</v>
      </c>
      <c r="H903" s="663"/>
      <c r="I903" s="663">
        <v>94.87</v>
      </c>
      <c r="J903" s="728">
        <v>197.88</v>
      </c>
      <c r="K903" s="728">
        <v>64.31</v>
      </c>
      <c r="L903" s="728">
        <v>133.57</v>
      </c>
    </row>
    <row r="904" spans="1:12" s="335" customFormat="1" ht="12" x14ac:dyDescent="0.2">
      <c r="A904" s="335" t="s">
        <v>2109</v>
      </c>
      <c r="B904" s="335" t="s">
        <v>2110</v>
      </c>
      <c r="C904" s="688" t="str">
        <f t="shared" si="5"/>
        <v>Aug-18</v>
      </c>
      <c r="D904" s="734">
        <v>43341</v>
      </c>
      <c r="E904" s="738">
        <v>43463</v>
      </c>
      <c r="F904" s="663">
        <v>2336</v>
      </c>
      <c r="G904" s="663">
        <v>292</v>
      </c>
      <c r="H904" s="663"/>
      <c r="I904" s="663">
        <v>105.12</v>
      </c>
      <c r="J904" s="728">
        <v>152.65</v>
      </c>
      <c r="K904" s="728">
        <v>49.61</v>
      </c>
      <c r="L904" s="728">
        <v>103.04</v>
      </c>
    </row>
    <row r="905" spans="1:12" s="335" customFormat="1" ht="12" x14ac:dyDescent="0.2">
      <c r="A905" s="335" t="s">
        <v>2111</v>
      </c>
      <c r="B905" s="335" t="s">
        <v>2112</v>
      </c>
      <c r="C905" s="688" t="str">
        <f t="shared" si="5"/>
        <v>Aug-18</v>
      </c>
      <c r="D905" s="734">
        <v>43341</v>
      </c>
      <c r="E905" s="738">
        <v>43506</v>
      </c>
      <c r="F905" s="663">
        <v>4964</v>
      </c>
      <c r="G905" s="663">
        <v>745</v>
      </c>
      <c r="H905" s="663"/>
      <c r="I905" s="663">
        <v>223.74</v>
      </c>
      <c r="J905" s="728">
        <v>466.42</v>
      </c>
      <c r="K905" s="728">
        <v>151.59</v>
      </c>
      <c r="L905" s="728">
        <v>314.83</v>
      </c>
    </row>
    <row r="906" spans="1:12" s="335" customFormat="1" ht="12" x14ac:dyDescent="0.2">
      <c r="A906" s="335" t="s">
        <v>2113</v>
      </c>
      <c r="B906" s="335" t="s">
        <v>2114</v>
      </c>
      <c r="C906" s="688" t="str">
        <f t="shared" si="5"/>
        <v>Aug-18</v>
      </c>
      <c r="D906" s="734">
        <v>43341</v>
      </c>
      <c r="E906" s="738">
        <v>43450</v>
      </c>
      <c r="F906" s="663">
        <v>6038</v>
      </c>
      <c r="G906" s="663">
        <v>906</v>
      </c>
      <c r="H906" s="663"/>
      <c r="I906" s="663">
        <v>272.02999999999997</v>
      </c>
      <c r="J906" s="728">
        <v>515.71</v>
      </c>
      <c r="K906" s="728">
        <v>167.61</v>
      </c>
      <c r="L906" s="728">
        <v>348.1</v>
      </c>
    </row>
    <row r="907" spans="1:12" s="335" customFormat="1" ht="12" x14ac:dyDescent="0.2">
      <c r="A907" s="335" t="s">
        <v>2115</v>
      </c>
      <c r="B907" s="335" t="s">
        <v>2116</v>
      </c>
      <c r="C907" s="688" t="str">
        <f t="shared" si="5"/>
        <v>Aug-18</v>
      </c>
      <c r="D907" s="734">
        <v>43341</v>
      </c>
      <c r="E907" s="738">
        <v>43443</v>
      </c>
      <c r="F907" s="663">
        <v>5497</v>
      </c>
      <c r="G907" s="663">
        <v>825</v>
      </c>
      <c r="H907" s="663"/>
      <c r="I907" s="663">
        <v>247.83</v>
      </c>
      <c r="J907" s="728">
        <v>469.5</v>
      </c>
      <c r="K907" s="728">
        <v>152.59</v>
      </c>
      <c r="L907" s="728">
        <v>316.91000000000003</v>
      </c>
    </row>
    <row r="908" spans="1:12" s="335" customFormat="1" ht="12" x14ac:dyDescent="0.2">
      <c r="A908" s="335" t="s">
        <v>2117</v>
      </c>
      <c r="B908" s="335" t="s">
        <v>2118</v>
      </c>
      <c r="C908" s="688" t="str">
        <f t="shared" si="5"/>
        <v>Aug-18</v>
      </c>
      <c r="D908" s="734">
        <v>43341</v>
      </c>
      <c r="E908" s="738">
        <v>43431</v>
      </c>
      <c r="F908" s="663">
        <v>5584</v>
      </c>
      <c r="G908" s="663">
        <v>838</v>
      </c>
      <c r="H908" s="663"/>
      <c r="I908" s="663">
        <v>251.68</v>
      </c>
      <c r="J908" s="728">
        <v>481.33</v>
      </c>
      <c r="K908" s="728">
        <v>156.43</v>
      </c>
      <c r="L908" s="728">
        <v>324.89999999999998</v>
      </c>
    </row>
    <row r="909" spans="1:12" s="335" customFormat="1" ht="12" x14ac:dyDescent="0.2">
      <c r="A909" s="335" t="s">
        <v>2119</v>
      </c>
      <c r="B909" s="335" t="s">
        <v>2120</v>
      </c>
      <c r="C909" s="688" t="str">
        <f t="shared" si="5"/>
        <v>Aug-18</v>
      </c>
      <c r="D909" s="734">
        <v>43341</v>
      </c>
      <c r="E909" s="738">
        <v>43461</v>
      </c>
      <c r="F909" s="663">
        <v>2383</v>
      </c>
      <c r="G909" s="663">
        <v>298</v>
      </c>
      <c r="H909" s="663"/>
      <c r="I909" s="663">
        <v>107.35</v>
      </c>
      <c r="J909" s="728">
        <v>155.72999999999999</v>
      </c>
      <c r="K909" s="728">
        <v>50.61</v>
      </c>
      <c r="L909" s="728">
        <v>105.12</v>
      </c>
    </row>
    <row r="910" spans="1:12" s="335" customFormat="1" ht="12" x14ac:dyDescent="0.2">
      <c r="A910" s="335" t="s">
        <v>2121</v>
      </c>
      <c r="B910" s="335" t="s">
        <v>2122</v>
      </c>
      <c r="C910" s="688" t="str">
        <f t="shared" si="5"/>
        <v>Aug-18</v>
      </c>
      <c r="D910" s="734">
        <v>43341</v>
      </c>
      <c r="E910" s="738">
        <v>43478</v>
      </c>
      <c r="F910" s="663">
        <v>6322</v>
      </c>
      <c r="G910" s="663">
        <v>790</v>
      </c>
      <c r="H910" s="663"/>
      <c r="I910" s="663">
        <v>284.22000000000003</v>
      </c>
      <c r="J910" s="728">
        <v>413.14</v>
      </c>
      <c r="K910" s="728">
        <v>134.27000000000001</v>
      </c>
      <c r="L910" s="728">
        <v>278.87</v>
      </c>
    </row>
    <row r="911" spans="1:12" s="335" customFormat="1" ht="12" x14ac:dyDescent="0.2">
      <c r="A911" s="335" t="s">
        <v>2123</v>
      </c>
      <c r="B911" s="335" t="s">
        <v>2124</v>
      </c>
      <c r="C911" s="688" t="str">
        <f t="shared" si="5"/>
        <v>Aug-18</v>
      </c>
      <c r="D911" s="734">
        <v>43342</v>
      </c>
      <c r="E911" s="738">
        <v>43443</v>
      </c>
      <c r="F911" s="663">
        <v>2234</v>
      </c>
      <c r="G911" s="663">
        <v>335</v>
      </c>
      <c r="H911" s="663"/>
      <c r="I911" s="663">
        <v>100.42</v>
      </c>
      <c r="J911" s="728">
        <v>192.58</v>
      </c>
      <c r="K911" s="728">
        <v>62.59</v>
      </c>
      <c r="L911" s="728">
        <v>129.99</v>
      </c>
    </row>
    <row r="912" spans="1:12" s="335" customFormat="1" ht="12" x14ac:dyDescent="0.2">
      <c r="A912" s="335" t="s">
        <v>2125</v>
      </c>
      <c r="B912" s="335" t="s">
        <v>2126</v>
      </c>
      <c r="C912" s="688" t="str">
        <f t="shared" si="5"/>
        <v>Aug-18</v>
      </c>
      <c r="D912" s="734">
        <v>43343</v>
      </c>
      <c r="E912" s="738">
        <v>43467</v>
      </c>
      <c r="F912" s="663">
        <v>2673</v>
      </c>
      <c r="G912" s="663">
        <v>334</v>
      </c>
      <c r="H912" s="663"/>
      <c r="I912" s="663">
        <v>120.15</v>
      </c>
      <c r="J912" s="728">
        <v>174.68</v>
      </c>
      <c r="K912" s="728">
        <v>56.77</v>
      </c>
      <c r="L912" s="728">
        <v>117.91</v>
      </c>
    </row>
    <row r="913" spans="1:12" s="335" customFormat="1" ht="12" x14ac:dyDescent="0.2">
      <c r="A913" s="335" t="s">
        <v>2127</v>
      </c>
      <c r="B913" s="335" t="s">
        <v>2128</v>
      </c>
      <c r="C913" s="688" t="str">
        <f t="shared" si="5"/>
        <v>Aug-18</v>
      </c>
      <c r="D913" s="734">
        <v>43343</v>
      </c>
      <c r="E913" s="738">
        <v>43470</v>
      </c>
      <c r="F913" s="663">
        <v>2647</v>
      </c>
      <c r="G913" s="663">
        <v>331</v>
      </c>
      <c r="H913" s="663"/>
      <c r="I913" s="663">
        <v>119.22</v>
      </c>
      <c r="J913" s="728">
        <v>172.98</v>
      </c>
      <c r="K913" s="728">
        <v>56.22</v>
      </c>
      <c r="L913" s="728">
        <v>116.76</v>
      </c>
    </row>
    <row r="914" spans="1:12" s="335" customFormat="1" ht="12" x14ac:dyDescent="0.2">
      <c r="A914" s="335" t="s">
        <v>2129</v>
      </c>
      <c r="B914" s="335" t="s">
        <v>2130</v>
      </c>
      <c r="C914" s="688" t="str">
        <f t="shared" si="5"/>
        <v>Aug-18</v>
      </c>
      <c r="D914" s="734">
        <v>43334</v>
      </c>
      <c r="E914" s="738">
        <v>43457</v>
      </c>
      <c r="F914" s="663">
        <v>2633</v>
      </c>
      <c r="G914" s="663">
        <v>395</v>
      </c>
      <c r="H914" s="663"/>
      <c r="I914" s="663">
        <v>118.51</v>
      </c>
      <c r="J914" s="728">
        <v>247.41</v>
      </c>
      <c r="K914" s="728">
        <v>80.41</v>
      </c>
      <c r="L914" s="728">
        <v>167</v>
      </c>
    </row>
    <row r="915" spans="1:12" s="335" customFormat="1" ht="12" x14ac:dyDescent="0.2">
      <c r="A915" s="335" t="s">
        <v>2131</v>
      </c>
      <c r="B915" s="335" t="s">
        <v>2132</v>
      </c>
      <c r="C915" s="688" t="str">
        <f t="shared" si="5"/>
        <v>Aug-18</v>
      </c>
      <c r="D915" s="734">
        <v>43341</v>
      </c>
      <c r="E915" s="738">
        <v>43443</v>
      </c>
      <c r="F915" s="663">
        <v>3934</v>
      </c>
      <c r="G915" s="663">
        <v>590</v>
      </c>
      <c r="H915" s="663"/>
      <c r="I915" s="663">
        <v>176.92</v>
      </c>
      <c r="J915" s="728">
        <v>339.11</v>
      </c>
      <c r="K915" s="728">
        <v>110.21</v>
      </c>
      <c r="L915" s="728">
        <v>228.9</v>
      </c>
    </row>
    <row r="916" spans="1:12" s="335" customFormat="1" ht="12" x14ac:dyDescent="0.2">
      <c r="A916" s="335" t="s">
        <v>2133</v>
      </c>
      <c r="B916" s="335" t="s">
        <v>2134</v>
      </c>
      <c r="C916" s="688" t="str">
        <f t="shared" si="5"/>
        <v>Aug-18</v>
      </c>
      <c r="D916" s="734">
        <v>43342</v>
      </c>
      <c r="E916" s="738">
        <v>43436</v>
      </c>
      <c r="F916" s="663">
        <v>2039</v>
      </c>
      <c r="G916" s="663">
        <v>204</v>
      </c>
      <c r="H916" s="663"/>
      <c r="I916" s="663">
        <v>91.86</v>
      </c>
      <c r="J916" s="728">
        <v>89.9</v>
      </c>
      <c r="K916" s="728">
        <v>29.22</v>
      </c>
      <c r="L916" s="728">
        <v>60.68</v>
      </c>
    </row>
    <row r="917" spans="1:12" s="335" customFormat="1" ht="12" x14ac:dyDescent="0.2">
      <c r="A917" s="335" t="s">
        <v>2135</v>
      </c>
      <c r="B917" s="335" t="s">
        <v>2136</v>
      </c>
      <c r="C917" s="688" t="str">
        <f t="shared" si="5"/>
        <v>Aug-18</v>
      </c>
      <c r="D917" s="734">
        <v>43342</v>
      </c>
      <c r="E917" s="738">
        <v>43436</v>
      </c>
      <c r="F917" s="663">
        <v>2039</v>
      </c>
      <c r="G917" s="663">
        <v>204</v>
      </c>
      <c r="H917" s="663"/>
      <c r="I917" s="663">
        <v>91.86</v>
      </c>
      <c r="J917" s="728">
        <v>89.9</v>
      </c>
      <c r="K917" s="728">
        <v>29.22</v>
      </c>
      <c r="L917" s="728">
        <v>60.68</v>
      </c>
    </row>
    <row r="918" spans="1:12" s="335" customFormat="1" ht="12" x14ac:dyDescent="0.2">
      <c r="A918" s="335" t="s">
        <v>2137</v>
      </c>
      <c r="B918" s="335" t="s">
        <v>2138</v>
      </c>
      <c r="C918" s="688" t="str">
        <f t="shared" si="5"/>
        <v>Aug-18</v>
      </c>
      <c r="D918" s="734">
        <v>43342</v>
      </c>
      <c r="E918" s="738">
        <v>43436</v>
      </c>
      <c r="F918" s="663">
        <v>2039</v>
      </c>
      <c r="G918" s="663">
        <v>204</v>
      </c>
      <c r="H918" s="663"/>
      <c r="I918" s="663">
        <v>91.86</v>
      </c>
      <c r="J918" s="728">
        <v>89.9</v>
      </c>
      <c r="K918" s="728">
        <v>29.22</v>
      </c>
      <c r="L918" s="728">
        <v>60.68</v>
      </c>
    </row>
    <row r="919" spans="1:12" s="335" customFormat="1" ht="12" x14ac:dyDescent="0.2">
      <c r="A919" s="335" t="s">
        <v>2139</v>
      </c>
      <c r="B919" s="335" t="s">
        <v>2140</v>
      </c>
      <c r="C919" s="688" t="str">
        <f t="shared" si="5"/>
        <v>Aug-18</v>
      </c>
      <c r="D919" s="734">
        <v>43342</v>
      </c>
      <c r="E919" s="738">
        <v>43466</v>
      </c>
      <c r="F919" s="663">
        <v>2741</v>
      </c>
      <c r="G919" s="663">
        <v>343</v>
      </c>
      <c r="H919" s="663"/>
      <c r="I919" s="663">
        <v>123.71</v>
      </c>
      <c r="J919" s="728">
        <v>179.13</v>
      </c>
      <c r="K919" s="728">
        <v>58.22</v>
      </c>
      <c r="L919" s="728">
        <v>120.91</v>
      </c>
    </row>
    <row r="920" spans="1:12" s="335" customFormat="1" ht="12" x14ac:dyDescent="0.2">
      <c r="A920" s="335" t="s">
        <v>2141</v>
      </c>
      <c r="B920" s="335" t="s">
        <v>2142</v>
      </c>
      <c r="C920" s="688" t="str">
        <f t="shared" si="5"/>
        <v>Aug-18</v>
      </c>
      <c r="D920" s="734">
        <v>43342</v>
      </c>
      <c r="E920" s="738">
        <v>43434</v>
      </c>
      <c r="F920" s="663">
        <v>7740</v>
      </c>
      <c r="G920" s="663">
        <v>1161</v>
      </c>
      <c r="H920" s="663"/>
      <c r="I920" s="663">
        <v>348.27</v>
      </c>
      <c r="J920" s="728">
        <v>667.19</v>
      </c>
      <c r="K920" s="728">
        <v>216.84</v>
      </c>
      <c r="L920" s="728">
        <v>450.35</v>
      </c>
    </row>
    <row r="921" spans="1:12" s="335" customFormat="1" ht="12" x14ac:dyDescent="0.2">
      <c r="A921" s="335" t="s">
        <v>2143</v>
      </c>
      <c r="B921" s="335" t="s">
        <v>2144</v>
      </c>
      <c r="C921" s="688" t="str">
        <f t="shared" si="5"/>
        <v>Aug-18</v>
      </c>
      <c r="D921" s="734">
        <v>43343</v>
      </c>
      <c r="E921" s="738">
        <v>43438</v>
      </c>
      <c r="F921" s="663">
        <v>5239</v>
      </c>
      <c r="G921" s="663">
        <v>655</v>
      </c>
      <c r="H921" s="663"/>
      <c r="I921" s="663">
        <v>235.89</v>
      </c>
      <c r="J921" s="728">
        <v>339.23</v>
      </c>
      <c r="K921" s="728">
        <v>110.25</v>
      </c>
      <c r="L921" s="728">
        <v>228.98</v>
      </c>
    </row>
    <row r="922" spans="1:12" s="335" customFormat="1" ht="12" x14ac:dyDescent="0.2">
      <c r="A922" s="335" t="s">
        <v>2145</v>
      </c>
      <c r="B922" s="335" t="s">
        <v>2146</v>
      </c>
      <c r="C922" s="688" t="str">
        <f t="shared" si="5"/>
        <v>Aug-18</v>
      </c>
      <c r="D922" s="734">
        <v>43341</v>
      </c>
      <c r="E922" s="738">
        <v>43485</v>
      </c>
      <c r="F922" s="663">
        <v>1348</v>
      </c>
      <c r="G922" s="663">
        <v>215</v>
      </c>
      <c r="H922" s="663"/>
      <c r="I922" s="663">
        <v>60.92</v>
      </c>
      <c r="J922" s="728">
        <v>126.65</v>
      </c>
      <c r="K922" s="728">
        <v>41.16</v>
      </c>
      <c r="L922" s="728">
        <v>85.49</v>
      </c>
    </row>
    <row r="923" spans="1:12" s="335" customFormat="1" ht="12" x14ac:dyDescent="0.2">
      <c r="A923" s="335" t="s">
        <v>2147</v>
      </c>
      <c r="B923" s="335" t="s">
        <v>2148</v>
      </c>
      <c r="C923" s="688" t="str">
        <f t="shared" si="5"/>
        <v>Aug-18</v>
      </c>
      <c r="D923" s="734">
        <v>43340</v>
      </c>
      <c r="E923" s="738">
        <v>43461</v>
      </c>
      <c r="F923" s="663">
        <v>10995</v>
      </c>
      <c r="G923" s="663">
        <v>1649</v>
      </c>
      <c r="H923" s="663"/>
      <c r="I923" s="663">
        <v>494.57</v>
      </c>
      <c r="J923" s="728">
        <v>939.08</v>
      </c>
      <c r="K923" s="728">
        <v>305.2</v>
      </c>
      <c r="L923" s="728">
        <v>633.88</v>
      </c>
    </row>
    <row r="924" spans="1:12" s="335" customFormat="1" ht="12" x14ac:dyDescent="0.2">
      <c r="A924" s="335" t="s">
        <v>2149</v>
      </c>
      <c r="B924" s="335" t="s">
        <v>2150</v>
      </c>
      <c r="C924" s="688" t="str">
        <f t="shared" si="5"/>
        <v>Aug-18</v>
      </c>
      <c r="D924" s="734">
        <v>43342</v>
      </c>
      <c r="E924" s="738">
        <v>43439</v>
      </c>
      <c r="F924" s="663">
        <v>10740</v>
      </c>
      <c r="G924" s="663">
        <v>1611</v>
      </c>
      <c r="H924" s="663"/>
      <c r="I924" s="663">
        <v>483.35</v>
      </c>
      <c r="J924" s="728">
        <v>917.3</v>
      </c>
      <c r="K924" s="728">
        <v>298.12</v>
      </c>
      <c r="L924" s="728">
        <v>619.17999999999995</v>
      </c>
    </row>
    <row r="925" spans="1:12" s="335" customFormat="1" ht="12" x14ac:dyDescent="0.2">
      <c r="A925" s="335" t="s">
        <v>2151</v>
      </c>
      <c r="B925" s="335" t="s">
        <v>2152</v>
      </c>
      <c r="C925" s="688" t="str">
        <f t="shared" si="5"/>
        <v>Aug-18</v>
      </c>
      <c r="D925" s="734">
        <v>43343</v>
      </c>
      <c r="E925" s="738">
        <v>43434</v>
      </c>
      <c r="F925" s="663">
        <v>6259</v>
      </c>
      <c r="G925" s="663">
        <v>939</v>
      </c>
      <c r="H925" s="663"/>
      <c r="I925" s="663">
        <v>281.77999999999997</v>
      </c>
      <c r="J925" s="728">
        <v>539.53</v>
      </c>
      <c r="K925" s="728">
        <v>175.35</v>
      </c>
      <c r="L925" s="728">
        <v>364.18</v>
      </c>
    </row>
    <row r="926" spans="1:12" s="335" customFormat="1" ht="12" x14ac:dyDescent="0.2">
      <c r="A926" s="335" t="s">
        <v>2153</v>
      </c>
      <c r="B926" s="335" t="s">
        <v>2154</v>
      </c>
      <c r="C926" s="688" t="str">
        <f t="shared" si="5"/>
        <v>Aug-18</v>
      </c>
      <c r="D926" s="734">
        <v>43343</v>
      </c>
      <c r="E926" s="738">
        <v>43433</v>
      </c>
      <c r="F926" s="663">
        <v>6222</v>
      </c>
      <c r="G926" s="663">
        <v>933</v>
      </c>
      <c r="H926" s="663"/>
      <c r="I926" s="663">
        <v>279.7</v>
      </c>
      <c r="J926" s="728">
        <v>531.41999999999996</v>
      </c>
      <c r="K926" s="728">
        <v>172.71</v>
      </c>
      <c r="L926" s="728">
        <v>358.71</v>
      </c>
    </row>
    <row r="927" spans="1:12" s="335" customFormat="1" ht="12" x14ac:dyDescent="0.2">
      <c r="A927" s="335" t="s">
        <v>2155</v>
      </c>
      <c r="B927" s="335" t="s">
        <v>2156</v>
      </c>
      <c r="C927" s="688" t="str">
        <f t="shared" si="5"/>
        <v>Aug-18</v>
      </c>
      <c r="D927" s="734">
        <v>43342</v>
      </c>
      <c r="E927" s="738">
        <v>43485</v>
      </c>
      <c r="F927" s="663">
        <v>2626</v>
      </c>
      <c r="G927" s="663">
        <v>394</v>
      </c>
      <c r="H927" s="663"/>
      <c r="I927" s="663">
        <v>118.25</v>
      </c>
      <c r="J927" s="728">
        <v>246.74</v>
      </c>
      <c r="K927" s="728">
        <v>80.19</v>
      </c>
      <c r="L927" s="728">
        <v>166.55</v>
      </c>
    </row>
    <row r="928" spans="1:12" s="335" customFormat="1" ht="12" x14ac:dyDescent="0.2">
      <c r="A928" s="335" t="s">
        <v>2157</v>
      </c>
      <c r="B928" s="335" t="s">
        <v>2158</v>
      </c>
      <c r="C928" s="688" t="str">
        <f t="shared" si="5"/>
        <v>Aug-18</v>
      </c>
      <c r="D928" s="734">
        <v>43343</v>
      </c>
      <c r="E928" s="738">
        <v>43450</v>
      </c>
      <c r="F928" s="663">
        <v>5693</v>
      </c>
      <c r="G928" s="663">
        <v>854</v>
      </c>
      <c r="H928" s="663"/>
      <c r="I928" s="663">
        <v>256.25</v>
      </c>
      <c r="J928" s="728">
        <v>486.24</v>
      </c>
      <c r="K928" s="728">
        <v>158.03</v>
      </c>
      <c r="L928" s="728">
        <v>328.21</v>
      </c>
    </row>
    <row r="929" spans="1:12" s="335" customFormat="1" ht="12" x14ac:dyDescent="0.2">
      <c r="A929" s="335" t="s">
        <v>2159</v>
      </c>
      <c r="B929" s="335" t="s">
        <v>2160</v>
      </c>
      <c r="C929" s="688" t="str">
        <f t="shared" si="5"/>
        <v>Aug-18</v>
      </c>
      <c r="D929" s="734">
        <v>43343</v>
      </c>
      <c r="E929" s="738">
        <v>43439</v>
      </c>
      <c r="F929" s="663">
        <v>6586</v>
      </c>
      <c r="G929" s="663">
        <v>823</v>
      </c>
      <c r="H929" s="663"/>
      <c r="I929" s="663">
        <v>296.08999999999997</v>
      </c>
      <c r="J929" s="728">
        <v>430.39</v>
      </c>
      <c r="K929" s="728">
        <v>139.88</v>
      </c>
      <c r="L929" s="728">
        <v>290.51</v>
      </c>
    </row>
    <row r="930" spans="1:12" s="335" customFormat="1" ht="12" x14ac:dyDescent="0.2">
      <c r="A930" s="335" t="s">
        <v>2161</v>
      </c>
      <c r="B930" s="335" t="s">
        <v>2162</v>
      </c>
      <c r="C930" s="688" t="str">
        <f t="shared" si="5"/>
        <v>Aug-18</v>
      </c>
      <c r="D930" s="734">
        <v>43335</v>
      </c>
      <c r="E930" s="738">
        <v>43455</v>
      </c>
      <c r="F930" s="663">
        <v>1117</v>
      </c>
      <c r="G930" s="663">
        <v>168</v>
      </c>
      <c r="H930" s="663"/>
      <c r="I930" s="663">
        <v>50.72</v>
      </c>
      <c r="J930" s="728">
        <v>96.28</v>
      </c>
      <c r="K930" s="728">
        <v>31.29</v>
      </c>
      <c r="L930" s="728">
        <v>64.989999999999995</v>
      </c>
    </row>
    <row r="931" spans="1:12" s="335" customFormat="1" ht="12" x14ac:dyDescent="0.2">
      <c r="A931" s="626" t="s">
        <v>2163</v>
      </c>
      <c r="B931" s="626" t="s">
        <v>2164</v>
      </c>
      <c r="C931" s="688" t="str">
        <f t="shared" si="5"/>
        <v>Sep-18</v>
      </c>
      <c r="D931" s="739">
        <v>43344</v>
      </c>
      <c r="E931" s="739">
        <v>43436</v>
      </c>
      <c r="F931" s="663">
        <v>3074</v>
      </c>
      <c r="G931" s="663">
        <v>384</v>
      </c>
      <c r="H931" s="663"/>
      <c r="I931" s="663">
        <v>2690</v>
      </c>
      <c r="J931" s="728">
        <f>SUM(K931:L931)</f>
        <v>199.05</v>
      </c>
      <c r="K931" s="728">
        <v>64.69</v>
      </c>
      <c r="L931" s="728">
        <v>134.36000000000001</v>
      </c>
    </row>
    <row r="932" spans="1:12" s="335" customFormat="1" ht="12" x14ac:dyDescent="0.2">
      <c r="A932" s="626" t="s">
        <v>2165</v>
      </c>
      <c r="B932" s="626" t="s">
        <v>2166</v>
      </c>
      <c r="C932" s="688" t="str">
        <f t="shared" si="5"/>
        <v>Sep-18</v>
      </c>
      <c r="D932" s="739">
        <v>43344</v>
      </c>
      <c r="E932" s="739">
        <v>43436</v>
      </c>
      <c r="F932" s="663">
        <v>4399</v>
      </c>
      <c r="G932" s="663">
        <v>550</v>
      </c>
      <c r="H932" s="663"/>
      <c r="I932" s="663">
        <v>3849</v>
      </c>
      <c r="J932" s="728">
        <f t="shared" ref="J932:J995" si="6">SUM(K932:L932)</f>
        <v>284.83</v>
      </c>
      <c r="K932" s="728">
        <v>92.57</v>
      </c>
      <c r="L932" s="728">
        <v>192.26</v>
      </c>
    </row>
    <row r="933" spans="1:12" s="335" customFormat="1" ht="12" x14ac:dyDescent="0.2">
      <c r="A933" s="626" t="s">
        <v>2167</v>
      </c>
      <c r="B933" s="626" t="s">
        <v>2168</v>
      </c>
      <c r="C933" s="688" t="str">
        <f t="shared" si="5"/>
        <v>Sep-18</v>
      </c>
      <c r="D933" s="739">
        <v>43346</v>
      </c>
      <c r="E933" s="739">
        <v>43443</v>
      </c>
      <c r="F933" s="663">
        <v>3894</v>
      </c>
      <c r="G933" s="663">
        <v>584</v>
      </c>
      <c r="H933" s="663"/>
      <c r="I933" s="663">
        <v>3310</v>
      </c>
      <c r="J933" s="728">
        <f t="shared" si="6"/>
        <v>335.65999999999997</v>
      </c>
      <c r="K933" s="728">
        <v>109.09</v>
      </c>
      <c r="L933" s="728">
        <v>226.57</v>
      </c>
    </row>
    <row r="934" spans="1:12" s="335" customFormat="1" ht="12" x14ac:dyDescent="0.2">
      <c r="A934" s="626" t="s">
        <v>2169</v>
      </c>
      <c r="B934" s="626" t="s">
        <v>2170</v>
      </c>
      <c r="C934" s="688" t="str">
        <f t="shared" ref="C934:C997" si="7">TEXT(D934,"mmm-yy")</f>
        <v>Sep-18</v>
      </c>
      <c r="D934" s="739">
        <v>43346</v>
      </c>
      <c r="E934" s="739">
        <v>43436</v>
      </c>
      <c r="F934" s="663">
        <v>5961</v>
      </c>
      <c r="G934" s="663">
        <v>745</v>
      </c>
      <c r="H934" s="663"/>
      <c r="I934" s="663">
        <v>5216</v>
      </c>
      <c r="J934" s="728">
        <f t="shared" si="6"/>
        <v>389.56</v>
      </c>
      <c r="K934" s="728">
        <v>126.61</v>
      </c>
      <c r="L934" s="728">
        <v>262.95</v>
      </c>
    </row>
    <row r="935" spans="1:12" s="335" customFormat="1" ht="12" x14ac:dyDescent="0.2">
      <c r="A935" s="626" t="s">
        <v>2171</v>
      </c>
      <c r="B935" s="626" t="s">
        <v>2172</v>
      </c>
      <c r="C935" s="688" t="str">
        <f t="shared" si="7"/>
        <v>Sep-18</v>
      </c>
      <c r="D935" s="739">
        <v>43346</v>
      </c>
      <c r="E935" s="739">
        <v>43437</v>
      </c>
      <c r="F935" s="663">
        <v>3454</v>
      </c>
      <c r="G935" s="663">
        <v>518</v>
      </c>
      <c r="H935" s="663"/>
      <c r="I935" s="663">
        <v>2936</v>
      </c>
      <c r="J935" s="728">
        <f t="shared" si="6"/>
        <v>297.73</v>
      </c>
      <c r="K935" s="728">
        <v>96.76</v>
      </c>
      <c r="L935" s="728">
        <v>200.97</v>
      </c>
    </row>
    <row r="936" spans="1:12" s="335" customFormat="1" ht="12" x14ac:dyDescent="0.2">
      <c r="A936" s="626" t="s">
        <v>2173</v>
      </c>
      <c r="B936" s="626" t="s">
        <v>2174</v>
      </c>
      <c r="C936" s="688" t="str">
        <f t="shared" si="7"/>
        <v>Sep-18</v>
      </c>
      <c r="D936" s="739">
        <v>43346</v>
      </c>
      <c r="E936" s="739">
        <v>43440</v>
      </c>
      <c r="F936" s="663">
        <v>2039</v>
      </c>
      <c r="G936" s="663">
        <v>204</v>
      </c>
      <c r="H936" s="663"/>
      <c r="I936" s="663">
        <v>1835</v>
      </c>
      <c r="J936" s="728">
        <f t="shared" si="6"/>
        <v>89.9</v>
      </c>
      <c r="K936" s="728">
        <v>29.22</v>
      </c>
      <c r="L936" s="728">
        <v>60.68</v>
      </c>
    </row>
    <row r="937" spans="1:12" s="335" customFormat="1" ht="12" x14ac:dyDescent="0.2">
      <c r="A937" s="626" t="s">
        <v>2175</v>
      </c>
      <c r="B937" s="626" t="s">
        <v>2176</v>
      </c>
      <c r="C937" s="688" t="str">
        <f t="shared" si="7"/>
        <v>Sep-18</v>
      </c>
      <c r="D937" s="739">
        <v>43346</v>
      </c>
      <c r="E937" s="739">
        <v>43534</v>
      </c>
      <c r="F937" s="663">
        <v>3110</v>
      </c>
      <c r="G937" s="663">
        <v>467</v>
      </c>
      <c r="H937" s="663"/>
      <c r="I937" s="663">
        <v>2643</v>
      </c>
      <c r="J937" s="728">
        <f t="shared" si="6"/>
        <v>292.22000000000003</v>
      </c>
      <c r="K937" s="728">
        <v>94.97</v>
      </c>
      <c r="L937" s="728">
        <v>197.25</v>
      </c>
    </row>
    <row r="938" spans="1:12" s="335" customFormat="1" ht="12" x14ac:dyDescent="0.2">
      <c r="A938" s="626" t="s">
        <v>2177</v>
      </c>
      <c r="B938" s="626" t="s">
        <v>2178</v>
      </c>
      <c r="C938" s="688" t="str">
        <f t="shared" si="7"/>
        <v>Sep-18</v>
      </c>
      <c r="D938" s="739">
        <v>43346</v>
      </c>
      <c r="E938" s="739">
        <v>43436</v>
      </c>
      <c r="F938" s="663">
        <v>3454</v>
      </c>
      <c r="G938" s="663">
        <v>518</v>
      </c>
      <c r="H938" s="663"/>
      <c r="I938" s="663">
        <v>2936</v>
      </c>
      <c r="J938" s="728">
        <f t="shared" si="6"/>
        <v>297.73</v>
      </c>
      <c r="K938" s="728">
        <v>96.76</v>
      </c>
      <c r="L938" s="728">
        <v>200.97</v>
      </c>
    </row>
    <row r="939" spans="1:12" s="335" customFormat="1" ht="12" x14ac:dyDescent="0.2">
      <c r="A939" s="626" t="s">
        <v>2179</v>
      </c>
      <c r="B939" s="626" t="s">
        <v>2180</v>
      </c>
      <c r="C939" s="688" t="str">
        <f t="shared" si="7"/>
        <v>Sep-18</v>
      </c>
      <c r="D939" s="739">
        <v>43346</v>
      </c>
      <c r="E939" s="739">
        <v>43455</v>
      </c>
      <c r="F939" s="663">
        <v>7994</v>
      </c>
      <c r="G939" s="663">
        <v>1499</v>
      </c>
      <c r="H939" s="663"/>
      <c r="I939" s="663">
        <v>6495</v>
      </c>
      <c r="J939" s="728">
        <f t="shared" si="6"/>
        <v>939.05</v>
      </c>
      <c r="K939" s="728">
        <v>305.19</v>
      </c>
      <c r="L939" s="728">
        <v>633.86</v>
      </c>
    </row>
    <row r="940" spans="1:12" s="335" customFormat="1" ht="12" x14ac:dyDescent="0.2">
      <c r="A940" s="626" t="s">
        <v>2181</v>
      </c>
      <c r="B940" s="626" t="s">
        <v>2182</v>
      </c>
      <c r="C940" s="688" t="str">
        <f t="shared" si="7"/>
        <v>Sep-18</v>
      </c>
      <c r="D940" s="739">
        <v>43346</v>
      </c>
      <c r="E940" s="739">
        <v>43442</v>
      </c>
      <c r="F940" s="663">
        <v>2708</v>
      </c>
      <c r="G940" s="663">
        <v>339</v>
      </c>
      <c r="H940" s="663"/>
      <c r="I940" s="663">
        <v>2369</v>
      </c>
      <c r="J940" s="728">
        <f t="shared" si="6"/>
        <v>176.96</v>
      </c>
      <c r="K940" s="728">
        <v>57.51</v>
      </c>
      <c r="L940" s="728">
        <v>119.45</v>
      </c>
    </row>
    <row r="941" spans="1:12" s="335" customFormat="1" ht="12" x14ac:dyDescent="0.2">
      <c r="A941" s="626" t="s">
        <v>2183</v>
      </c>
      <c r="B941" s="626" t="s">
        <v>2184</v>
      </c>
      <c r="C941" s="688" t="str">
        <f t="shared" si="7"/>
        <v>Sep-18</v>
      </c>
      <c r="D941" s="739">
        <v>43346</v>
      </c>
      <c r="E941" s="739">
        <v>43437</v>
      </c>
      <c r="F941" s="663">
        <v>2056</v>
      </c>
      <c r="G941" s="663">
        <v>206</v>
      </c>
      <c r="H941" s="663"/>
      <c r="I941" s="663">
        <v>1850</v>
      </c>
      <c r="J941" s="728">
        <f t="shared" si="6"/>
        <v>61.19</v>
      </c>
      <c r="K941" s="728">
        <v>19.89</v>
      </c>
      <c r="L941" s="728">
        <v>41.3</v>
      </c>
    </row>
    <row r="942" spans="1:12" s="335" customFormat="1" ht="12" x14ac:dyDescent="0.2">
      <c r="A942" s="626" t="s">
        <v>2185</v>
      </c>
      <c r="B942" s="626" t="s">
        <v>2186</v>
      </c>
      <c r="C942" s="688" t="str">
        <f t="shared" si="7"/>
        <v>Sep-18</v>
      </c>
      <c r="D942" s="739">
        <v>43346</v>
      </c>
      <c r="E942" s="739">
        <v>43442</v>
      </c>
      <c r="F942" s="663">
        <v>4526</v>
      </c>
      <c r="G942" s="663">
        <v>566</v>
      </c>
      <c r="H942" s="663"/>
      <c r="I942" s="663">
        <v>3960</v>
      </c>
      <c r="J942" s="728">
        <f t="shared" si="6"/>
        <v>295.77999999999997</v>
      </c>
      <c r="K942" s="728">
        <v>96.13</v>
      </c>
      <c r="L942" s="728">
        <v>199.65</v>
      </c>
    </row>
    <row r="943" spans="1:12" s="335" customFormat="1" ht="12" x14ac:dyDescent="0.2">
      <c r="A943" s="626" t="s">
        <v>2187</v>
      </c>
      <c r="B943" s="626" t="s">
        <v>2188</v>
      </c>
      <c r="C943" s="688" t="str">
        <f t="shared" si="7"/>
        <v>Sep-18</v>
      </c>
      <c r="D943" s="739">
        <v>43347</v>
      </c>
      <c r="E943" s="739">
        <v>43440</v>
      </c>
      <c r="F943" s="663">
        <v>2039</v>
      </c>
      <c r="G943" s="663">
        <v>204</v>
      </c>
      <c r="H943" s="663"/>
      <c r="I943" s="663">
        <v>1835</v>
      </c>
      <c r="J943" s="728">
        <f t="shared" si="6"/>
        <v>89.9</v>
      </c>
      <c r="K943" s="728">
        <v>29.22</v>
      </c>
      <c r="L943" s="728">
        <v>60.68</v>
      </c>
    </row>
    <row r="944" spans="1:12" s="335" customFormat="1" ht="12" x14ac:dyDescent="0.2">
      <c r="A944" s="626" t="s">
        <v>2189</v>
      </c>
      <c r="B944" s="626" t="s">
        <v>2190</v>
      </c>
      <c r="C944" s="688" t="str">
        <f t="shared" si="7"/>
        <v>Sep-18</v>
      </c>
      <c r="D944" s="739">
        <v>43347</v>
      </c>
      <c r="E944" s="739">
        <v>43477</v>
      </c>
      <c r="F944" s="663">
        <v>3537</v>
      </c>
      <c r="G944" s="663">
        <v>442</v>
      </c>
      <c r="H944" s="663"/>
      <c r="I944" s="663">
        <v>3095</v>
      </c>
      <c r="J944" s="728">
        <f t="shared" si="6"/>
        <v>231.14000000000001</v>
      </c>
      <c r="K944" s="728">
        <v>75.12</v>
      </c>
      <c r="L944" s="728">
        <v>156.02000000000001</v>
      </c>
    </row>
    <row r="945" spans="1:12" s="335" customFormat="1" ht="12" x14ac:dyDescent="0.2">
      <c r="A945" s="626" t="s">
        <v>2191</v>
      </c>
      <c r="B945" s="626" t="s">
        <v>2192</v>
      </c>
      <c r="C945" s="688" t="str">
        <f t="shared" si="7"/>
        <v>Sep-18</v>
      </c>
      <c r="D945" s="739">
        <v>43347</v>
      </c>
      <c r="E945" s="739">
        <v>43451</v>
      </c>
      <c r="F945" s="663">
        <v>2039</v>
      </c>
      <c r="G945" s="663">
        <v>204</v>
      </c>
      <c r="H945" s="663"/>
      <c r="I945" s="663">
        <v>1835</v>
      </c>
      <c r="J945" s="728">
        <f t="shared" si="6"/>
        <v>89.9</v>
      </c>
      <c r="K945" s="728">
        <v>29.22</v>
      </c>
      <c r="L945" s="728">
        <v>60.68</v>
      </c>
    </row>
    <row r="946" spans="1:12" s="335" customFormat="1" ht="12" x14ac:dyDescent="0.2">
      <c r="A946" s="626" t="s">
        <v>2193</v>
      </c>
      <c r="B946" s="626" t="s">
        <v>2194</v>
      </c>
      <c r="C946" s="688" t="str">
        <f t="shared" si="7"/>
        <v>Sep-18</v>
      </c>
      <c r="D946" s="739">
        <v>43347</v>
      </c>
      <c r="E946" s="739">
        <v>43467</v>
      </c>
      <c r="F946" s="663">
        <v>1576</v>
      </c>
      <c r="G946" s="663">
        <v>296</v>
      </c>
      <c r="H946" s="663"/>
      <c r="I946" s="663">
        <v>1280</v>
      </c>
      <c r="J946" s="728">
        <f t="shared" si="6"/>
        <v>185.14</v>
      </c>
      <c r="K946" s="728">
        <v>60.17</v>
      </c>
      <c r="L946" s="728">
        <v>124.97</v>
      </c>
    </row>
    <row r="947" spans="1:12" s="335" customFormat="1" ht="12" x14ac:dyDescent="0.2">
      <c r="A947" s="626" t="s">
        <v>2195</v>
      </c>
      <c r="B947" s="626" t="s">
        <v>2196</v>
      </c>
      <c r="C947" s="688" t="str">
        <f t="shared" si="7"/>
        <v>Sep-18</v>
      </c>
      <c r="D947" s="739">
        <v>43347</v>
      </c>
      <c r="E947" s="739">
        <v>43618</v>
      </c>
      <c r="F947" s="663">
        <v>2106</v>
      </c>
      <c r="G947" s="663">
        <v>316</v>
      </c>
      <c r="H947" s="663"/>
      <c r="I947" s="663">
        <v>1790</v>
      </c>
      <c r="J947" s="728">
        <f t="shared" si="6"/>
        <v>197.88</v>
      </c>
      <c r="K947" s="728">
        <v>64.31</v>
      </c>
      <c r="L947" s="728">
        <v>133.57</v>
      </c>
    </row>
    <row r="948" spans="1:12" s="335" customFormat="1" ht="12" x14ac:dyDescent="0.2">
      <c r="A948" s="626" t="s">
        <v>2197</v>
      </c>
      <c r="B948" s="626" t="s">
        <v>2198</v>
      </c>
      <c r="C948" s="688" t="str">
        <f t="shared" si="7"/>
        <v>Sep-18</v>
      </c>
      <c r="D948" s="739">
        <v>43347</v>
      </c>
      <c r="E948" s="739">
        <v>43444</v>
      </c>
      <c r="F948" s="663">
        <v>3342</v>
      </c>
      <c r="G948" s="663">
        <v>334</v>
      </c>
      <c r="H948" s="663"/>
      <c r="I948" s="663">
        <v>3008</v>
      </c>
      <c r="J948" s="728">
        <f t="shared" si="6"/>
        <v>147.35</v>
      </c>
      <c r="K948" s="728">
        <v>47.89</v>
      </c>
      <c r="L948" s="728">
        <v>99.46</v>
      </c>
    </row>
    <row r="949" spans="1:12" s="335" customFormat="1" ht="12" x14ac:dyDescent="0.2">
      <c r="A949" s="626" t="s">
        <v>2199</v>
      </c>
      <c r="B949" s="626" t="s">
        <v>2200</v>
      </c>
      <c r="C949" s="688" t="str">
        <f t="shared" si="7"/>
        <v>Sep-18</v>
      </c>
      <c r="D949" s="739">
        <v>43347</v>
      </c>
      <c r="E949" s="739">
        <v>43492</v>
      </c>
      <c r="F949" s="663">
        <v>2106</v>
      </c>
      <c r="G949" s="663">
        <v>316</v>
      </c>
      <c r="H949" s="663"/>
      <c r="I949" s="663">
        <v>1790</v>
      </c>
      <c r="J949" s="728">
        <f t="shared" si="6"/>
        <v>197.88</v>
      </c>
      <c r="K949" s="728">
        <v>64.31</v>
      </c>
      <c r="L949" s="728">
        <v>133.57</v>
      </c>
    </row>
    <row r="950" spans="1:12" s="335" customFormat="1" ht="12" x14ac:dyDescent="0.2">
      <c r="A950" s="626" t="s">
        <v>2201</v>
      </c>
      <c r="B950" s="626" t="s">
        <v>2202</v>
      </c>
      <c r="C950" s="688" t="str">
        <f t="shared" si="7"/>
        <v>Sep-18</v>
      </c>
      <c r="D950" s="739">
        <v>43347</v>
      </c>
      <c r="E950" s="739">
        <v>43442</v>
      </c>
      <c r="F950" s="663">
        <v>3490</v>
      </c>
      <c r="G950" s="663">
        <v>436</v>
      </c>
      <c r="H950" s="663"/>
      <c r="I950" s="663">
        <v>3054</v>
      </c>
      <c r="J950" s="728">
        <f t="shared" si="6"/>
        <v>228.07</v>
      </c>
      <c r="K950" s="728">
        <v>74.12</v>
      </c>
      <c r="L950" s="728">
        <v>153.94999999999999</v>
      </c>
    </row>
    <row r="951" spans="1:12" s="335" customFormat="1" ht="12" x14ac:dyDescent="0.2">
      <c r="A951" s="626" t="s">
        <v>2203</v>
      </c>
      <c r="B951" s="626" t="s">
        <v>2204</v>
      </c>
      <c r="C951" s="688" t="str">
        <f t="shared" si="7"/>
        <v>Sep-18</v>
      </c>
      <c r="D951" s="739">
        <v>43347</v>
      </c>
      <c r="E951" s="739">
        <v>43490</v>
      </c>
      <c r="F951" s="663">
        <v>7092</v>
      </c>
      <c r="G951" s="663">
        <v>887</v>
      </c>
      <c r="H951" s="663"/>
      <c r="I951" s="663">
        <v>6205</v>
      </c>
      <c r="J951" s="728">
        <f t="shared" si="6"/>
        <v>463.46999999999997</v>
      </c>
      <c r="K951" s="728">
        <v>150.63</v>
      </c>
      <c r="L951" s="728">
        <v>312.83999999999997</v>
      </c>
    </row>
    <row r="952" spans="1:12" s="335" customFormat="1" ht="12" x14ac:dyDescent="0.2">
      <c r="A952" s="626" t="s">
        <v>2205</v>
      </c>
      <c r="B952" s="626" t="s">
        <v>2206</v>
      </c>
      <c r="C952" s="688" t="str">
        <f t="shared" si="7"/>
        <v>Sep-18</v>
      </c>
      <c r="D952" s="739">
        <v>43347</v>
      </c>
      <c r="E952" s="739">
        <v>43440</v>
      </c>
      <c r="F952" s="663">
        <v>4012</v>
      </c>
      <c r="G952" s="663">
        <v>502</v>
      </c>
      <c r="H952" s="663"/>
      <c r="I952" s="663">
        <v>3510</v>
      </c>
      <c r="J952" s="728">
        <f t="shared" si="6"/>
        <v>262.18</v>
      </c>
      <c r="K952" s="728">
        <v>85.21</v>
      </c>
      <c r="L952" s="728">
        <v>176.97</v>
      </c>
    </row>
    <row r="953" spans="1:12" s="335" customFormat="1" ht="12" x14ac:dyDescent="0.2">
      <c r="A953" s="626" t="s">
        <v>2207</v>
      </c>
      <c r="B953" s="626" t="s">
        <v>2208</v>
      </c>
      <c r="C953" s="688" t="str">
        <f t="shared" si="7"/>
        <v>Sep-18</v>
      </c>
      <c r="D953" s="739">
        <v>43346</v>
      </c>
      <c r="E953" s="739">
        <v>43469</v>
      </c>
      <c r="F953" s="663">
        <v>4813</v>
      </c>
      <c r="G953" s="663">
        <v>602</v>
      </c>
      <c r="H953" s="663"/>
      <c r="I953" s="663">
        <v>4211</v>
      </c>
      <c r="J953" s="728">
        <f t="shared" si="6"/>
        <v>314.52999999999997</v>
      </c>
      <c r="K953" s="728">
        <v>102.22</v>
      </c>
      <c r="L953" s="728">
        <v>212.31</v>
      </c>
    </row>
    <row r="954" spans="1:12" s="335" customFormat="1" ht="12" x14ac:dyDescent="0.2">
      <c r="A954" s="626" t="s">
        <v>2209</v>
      </c>
      <c r="B954" s="626" t="s">
        <v>2210</v>
      </c>
      <c r="C954" s="688" t="str">
        <f t="shared" si="7"/>
        <v>Sep-18</v>
      </c>
      <c r="D954" s="739">
        <v>43347</v>
      </c>
      <c r="E954" s="739">
        <v>43446</v>
      </c>
      <c r="F954" s="663">
        <v>5621</v>
      </c>
      <c r="G954" s="663">
        <v>703</v>
      </c>
      <c r="H954" s="663"/>
      <c r="I954" s="663">
        <v>4918</v>
      </c>
      <c r="J954" s="728">
        <f t="shared" si="6"/>
        <v>367.33</v>
      </c>
      <c r="K954" s="728">
        <v>119.38</v>
      </c>
      <c r="L954" s="728">
        <v>247.95</v>
      </c>
    </row>
    <row r="955" spans="1:12" s="335" customFormat="1" ht="12" x14ac:dyDescent="0.2">
      <c r="A955" s="626" t="s">
        <v>2211</v>
      </c>
      <c r="B955" s="626" t="s">
        <v>2212</v>
      </c>
      <c r="C955" s="688" t="str">
        <f t="shared" si="7"/>
        <v>Sep-18</v>
      </c>
      <c r="D955" s="739">
        <v>43347</v>
      </c>
      <c r="E955" s="739">
        <v>43485</v>
      </c>
      <c r="F955" s="663">
        <v>8596</v>
      </c>
      <c r="G955" s="663">
        <v>1612</v>
      </c>
      <c r="H955" s="663"/>
      <c r="I955" s="663">
        <v>6984</v>
      </c>
      <c r="J955" s="728">
        <f t="shared" si="6"/>
        <v>1009.78</v>
      </c>
      <c r="K955" s="728">
        <v>328.18</v>
      </c>
      <c r="L955" s="728">
        <v>681.6</v>
      </c>
    </row>
    <row r="956" spans="1:12" s="335" customFormat="1" ht="12" x14ac:dyDescent="0.2">
      <c r="A956" s="626" t="s">
        <v>2213</v>
      </c>
      <c r="B956" s="626" t="s">
        <v>2214</v>
      </c>
      <c r="C956" s="688" t="str">
        <f t="shared" si="7"/>
        <v>Sep-18</v>
      </c>
      <c r="D956" s="739">
        <v>43344</v>
      </c>
      <c r="E956" s="739">
        <v>43462</v>
      </c>
      <c r="F956" s="663">
        <v>3451</v>
      </c>
      <c r="G956" s="663">
        <v>518</v>
      </c>
      <c r="H956" s="663"/>
      <c r="I956" s="663">
        <v>2933</v>
      </c>
      <c r="J956" s="728">
        <f t="shared" si="6"/>
        <v>294.74</v>
      </c>
      <c r="K956" s="728">
        <v>95.79</v>
      </c>
      <c r="L956" s="728">
        <v>198.95</v>
      </c>
    </row>
    <row r="957" spans="1:12" s="335" customFormat="1" ht="12" x14ac:dyDescent="0.2">
      <c r="A957" s="626" t="s">
        <v>2215</v>
      </c>
      <c r="B957" s="626" t="s">
        <v>2216</v>
      </c>
      <c r="C957" s="688" t="str">
        <f t="shared" si="7"/>
        <v>Sep-18</v>
      </c>
      <c r="D957" s="739">
        <v>43347</v>
      </c>
      <c r="E957" s="739">
        <v>43440</v>
      </c>
      <c r="F957" s="663">
        <v>3990</v>
      </c>
      <c r="G957" s="663">
        <v>499</v>
      </c>
      <c r="H957" s="663"/>
      <c r="I957" s="663">
        <v>3491</v>
      </c>
      <c r="J957" s="728">
        <f t="shared" si="6"/>
        <v>260.74</v>
      </c>
      <c r="K957" s="728">
        <v>84.74</v>
      </c>
      <c r="L957" s="728">
        <v>176</v>
      </c>
    </row>
    <row r="958" spans="1:12" s="335" customFormat="1" ht="12" x14ac:dyDescent="0.2">
      <c r="A958" s="626" t="s">
        <v>2217</v>
      </c>
      <c r="B958" s="626" t="s">
        <v>2218</v>
      </c>
      <c r="C958" s="688" t="str">
        <f t="shared" si="7"/>
        <v>Sep-18</v>
      </c>
      <c r="D958" s="739">
        <v>43348</v>
      </c>
      <c r="E958" s="739">
        <v>43469</v>
      </c>
      <c r="F958" s="663">
        <v>3950</v>
      </c>
      <c r="G958" s="663">
        <v>592</v>
      </c>
      <c r="H958" s="663"/>
      <c r="I958" s="663">
        <v>3358</v>
      </c>
      <c r="J958" s="728">
        <f t="shared" si="6"/>
        <v>337.38</v>
      </c>
      <c r="K958" s="728">
        <v>109.65</v>
      </c>
      <c r="L958" s="728">
        <v>227.73</v>
      </c>
    </row>
    <row r="959" spans="1:12" s="335" customFormat="1" ht="12" x14ac:dyDescent="0.2">
      <c r="A959" s="626" t="s">
        <v>2219</v>
      </c>
      <c r="B959" s="626" t="s">
        <v>2220</v>
      </c>
      <c r="C959" s="688" t="str">
        <f t="shared" si="7"/>
        <v>Sep-18</v>
      </c>
      <c r="D959" s="739">
        <v>43348</v>
      </c>
      <c r="E959" s="739">
        <v>43485</v>
      </c>
      <c r="F959" s="663">
        <v>3114</v>
      </c>
      <c r="G959" s="663">
        <v>467</v>
      </c>
      <c r="H959" s="663"/>
      <c r="I959" s="663">
        <v>2647</v>
      </c>
      <c r="J959" s="728">
        <f t="shared" si="6"/>
        <v>292.59000000000003</v>
      </c>
      <c r="K959" s="728">
        <v>95.09</v>
      </c>
      <c r="L959" s="728">
        <v>197.5</v>
      </c>
    </row>
    <row r="960" spans="1:12" s="335" customFormat="1" ht="12" x14ac:dyDescent="0.2">
      <c r="A960" s="626" t="s">
        <v>2221</v>
      </c>
      <c r="B960" s="626" t="s">
        <v>2222</v>
      </c>
      <c r="C960" s="688" t="str">
        <f t="shared" si="7"/>
        <v>Sep-18</v>
      </c>
      <c r="D960" s="739">
        <v>43348</v>
      </c>
      <c r="E960" s="739">
        <v>43450</v>
      </c>
      <c r="F960" s="663">
        <v>4432</v>
      </c>
      <c r="G960" s="663">
        <v>665</v>
      </c>
      <c r="H960" s="663"/>
      <c r="I960" s="663">
        <v>3767</v>
      </c>
      <c r="J960" s="728">
        <f t="shared" si="6"/>
        <v>382.03</v>
      </c>
      <c r="K960" s="728">
        <v>124.16</v>
      </c>
      <c r="L960" s="728">
        <v>257.87</v>
      </c>
    </row>
    <row r="961" spans="1:12" s="335" customFormat="1" ht="12" x14ac:dyDescent="0.2">
      <c r="A961" s="626" t="s">
        <v>2223</v>
      </c>
      <c r="B961" s="626" t="s">
        <v>2224</v>
      </c>
      <c r="C961" s="688" t="str">
        <f t="shared" si="7"/>
        <v>Sep-18</v>
      </c>
      <c r="D961" s="739">
        <v>43348</v>
      </c>
      <c r="E961" s="739">
        <v>43450</v>
      </c>
      <c r="F961" s="663">
        <v>4432</v>
      </c>
      <c r="G961" s="663">
        <v>665</v>
      </c>
      <c r="H961" s="663"/>
      <c r="I961" s="663">
        <v>3767</v>
      </c>
      <c r="J961" s="728">
        <f t="shared" si="6"/>
        <v>382.03</v>
      </c>
      <c r="K961" s="728">
        <v>124.16</v>
      </c>
      <c r="L961" s="728">
        <v>257.87</v>
      </c>
    </row>
    <row r="962" spans="1:12" s="335" customFormat="1" ht="12" x14ac:dyDescent="0.2">
      <c r="A962" s="626" t="s">
        <v>2225</v>
      </c>
      <c r="B962" s="626" t="s">
        <v>2226</v>
      </c>
      <c r="C962" s="688" t="str">
        <f t="shared" si="7"/>
        <v>Sep-18</v>
      </c>
      <c r="D962" s="739">
        <v>43348</v>
      </c>
      <c r="E962" s="739">
        <v>43441</v>
      </c>
      <c r="F962" s="663">
        <v>7340</v>
      </c>
      <c r="G962" s="663">
        <v>1101</v>
      </c>
      <c r="H962" s="663"/>
      <c r="I962" s="663">
        <v>6239</v>
      </c>
      <c r="J962" s="728">
        <f t="shared" si="6"/>
        <v>632.71</v>
      </c>
      <c r="K962" s="728">
        <v>205.63</v>
      </c>
      <c r="L962" s="728">
        <v>427.08</v>
      </c>
    </row>
    <row r="963" spans="1:12" s="335" customFormat="1" ht="12" x14ac:dyDescent="0.2">
      <c r="A963" s="626" t="s">
        <v>2227</v>
      </c>
      <c r="B963" s="626" t="s">
        <v>2228</v>
      </c>
      <c r="C963" s="688" t="str">
        <f t="shared" si="7"/>
        <v>Sep-18</v>
      </c>
      <c r="D963" s="739">
        <v>43348</v>
      </c>
      <c r="E963" s="739">
        <v>43473</v>
      </c>
      <c r="F963" s="663">
        <v>2949</v>
      </c>
      <c r="G963" s="663">
        <v>369</v>
      </c>
      <c r="H963" s="663"/>
      <c r="I963" s="663">
        <v>2580</v>
      </c>
      <c r="J963" s="728">
        <f t="shared" si="6"/>
        <v>192.71</v>
      </c>
      <c r="K963" s="728">
        <v>62.63</v>
      </c>
      <c r="L963" s="728">
        <v>130.08000000000001</v>
      </c>
    </row>
    <row r="964" spans="1:12" s="335" customFormat="1" ht="12" x14ac:dyDescent="0.2">
      <c r="A964" s="626" t="s">
        <v>2229</v>
      </c>
      <c r="B964" s="626" t="s">
        <v>2230</v>
      </c>
      <c r="C964" s="688" t="str">
        <f t="shared" si="7"/>
        <v>Sep-18</v>
      </c>
      <c r="D964" s="739">
        <v>43347</v>
      </c>
      <c r="E964" s="739">
        <v>43443</v>
      </c>
      <c r="F964" s="663">
        <v>4484</v>
      </c>
      <c r="G964" s="663">
        <v>561</v>
      </c>
      <c r="H964" s="663"/>
      <c r="I964" s="663">
        <v>3923</v>
      </c>
      <c r="J964" s="728">
        <f t="shared" si="6"/>
        <v>293.02</v>
      </c>
      <c r="K964" s="728">
        <v>95.23</v>
      </c>
      <c r="L964" s="728">
        <v>197.79</v>
      </c>
    </row>
    <row r="965" spans="1:12" s="335" customFormat="1" ht="12" x14ac:dyDescent="0.2">
      <c r="A965" s="626" t="s">
        <v>2231</v>
      </c>
      <c r="B965" s="626" t="s">
        <v>2232</v>
      </c>
      <c r="C965" s="688" t="str">
        <f t="shared" si="7"/>
        <v>Sep-18</v>
      </c>
      <c r="D965" s="739">
        <v>43346</v>
      </c>
      <c r="E965" s="739">
        <v>43406</v>
      </c>
      <c r="F965" s="663">
        <v>2347</v>
      </c>
      <c r="G965" s="663">
        <v>293</v>
      </c>
      <c r="H965" s="663"/>
      <c r="I965" s="663">
        <v>2054</v>
      </c>
      <c r="J965" s="728">
        <f t="shared" si="6"/>
        <v>151.97</v>
      </c>
      <c r="K965" s="728">
        <v>49.39</v>
      </c>
      <c r="L965" s="728">
        <v>102.58</v>
      </c>
    </row>
    <row r="966" spans="1:12" s="335" customFormat="1" ht="12" x14ac:dyDescent="0.2">
      <c r="A966" s="626" t="s">
        <v>2233</v>
      </c>
      <c r="B966" s="626" t="s">
        <v>2234</v>
      </c>
      <c r="C966" s="688" t="str">
        <f t="shared" si="7"/>
        <v>Sep-18</v>
      </c>
      <c r="D966" s="739">
        <v>43346</v>
      </c>
      <c r="E966" s="739">
        <v>43443</v>
      </c>
      <c r="F966" s="663">
        <v>3454</v>
      </c>
      <c r="G966" s="663">
        <v>518</v>
      </c>
      <c r="H966" s="663"/>
      <c r="I966" s="663">
        <v>2936</v>
      </c>
      <c r="J966" s="728">
        <f t="shared" si="6"/>
        <v>297.73</v>
      </c>
      <c r="K966" s="728">
        <v>96.76</v>
      </c>
      <c r="L966" s="728">
        <v>200.97</v>
      </c>
    </row>
    <row r="967" spans="1:12" s="335" customFormat="1" ht="12" x14ac:dyDescent="0.2">
      <c r="A967" s="626" t="s">
        <v>2235</v>
      </c>
      <c r="B967" s="626" t="s">
        <v>2236</v>
      </c>
      <c r="C967" s="688" t="str">
        <f t="shared" si="7"/>
        <v>Sep-18</v>
      </c>
      <c r="D967" s="739">
        <v>43346</v>
      </c>
      <c r="E967" s="739">
        <v>43443</v>
      </c>
      <c r="F967" s="663">
        <v>2039</v>
      </c>
      <c r="G967" s="663">
        <v>204</v>
      </c>
      <c r="H967" s="663"/>
      <c r="I967" s="663">
        <v>1835</v>
      </c>
      <c r="J967" s="728">
        <f t="shared" si="6"/>
        <v>89.9</v>
      </c>
      <c r="K967" s="728">
        <v>29.22</v>
      </c>
      <c r="L967" s="728">
        <v>60.68</v>
      </c>
    </row>
    <row r="968" spans="1:12" s="335" customFormat="1" ht="12" x14ac:dyDescent="0.2">
      <c r="A968" s="626" t="s">
        <v>2237</v>
      </c>
      <c r="B968" s="626" t="s">
        <v>2238</v>
      </c>
      <c r="C968" s="688" t="str">
        <f t="shared" si="7"/>
        <v>Sep-18</v>
      </c>
      <c r="D968" s="739">
        <v>43349</v>
      </c>
      <c r="E968" s="739">
        <v>43457</v>
      </c>
      <c r="F968" s="663">
        <v>2234</v>
      </c>
      <c r="G968" s="663">
        <v>335</v>
      </c>
      <c r="H968" s="663"/>
      <c r="I968" s="663">
        <v>1899</v>
      </c>
      <c r="J968" s="728">
        <f t="shared" si="6"/>
        <v>192.58</v>
      </c>
      <c r="K968" s="728">
        <v>62.59</v>
      </c>
      <c r="L968" s="728">
        <v>129.99</v>
      </c>
    </row>
    <row r="969" spans="1:12" s="335" customFormat="1" ht="12" x14ac:dyDescent="0.2">
      <c r="A969" s="626" t="s">
        <v>2239</v>
      </c>
      <c r="B969" s="626" t="s">
        <v>2240</v>
      </c>
      <c r="C969" s="688" t="str">
        <f t="shared" si="7"/>
        <v>Sep-18</v>
      </c>
      <c r="D969" s="739">
        <v>43349</v>
      </c>
      <c r="E969" s="739">
        <v>43439</v>
      </c>
      <c r="F969" s="663">
        <v>3104</v>
      </c>
      <c r="G969" s="663">
        <v>310</v>
      </c>
      <c r="H969" s="663"/>
      <c r="I969" s="663">
        <v>2794</v>
      </c>
      <c r="J969" s="728">
        <f t="shared" si="6"/>
        <v>136.85999999999999</v>
      </c>
      <c r="K969" s="728">
        <v>44.48</v>
      </c>
      <c r="L969" s="728">
        <v>92.38</v>
      </c>
    </row>
    <row r="970" spans="1:12" s="335" customFormat="1" ht="12" x14ac:dyDescent="0.2">
      <c r="A970" s="626" t="s">
        <v>2241</v>
      </c>
      <c r="B970" s="626" t="s">
        <v>2242</v>
      </c>
      <c r="C970" s="688" t="str">
        <f t="shared" si="7"/>
        <v>Sep-18</v>
      </c>
      <c r="D970" s="739">
        <v>43349</v>
      </c>
      <c r="E970" s="739">
        <v>43445</v>
      </c>
      <c r="F970" s="663">
        <v>2039</v>
      </c>
      <c r="G970" s="663">
        <v>204</v>
      </c>
      <c r="H970" s="663"/>
      <c r="I970" s="663">
        <v>1835</v>
      </c>
      <c r="J970" s="728">
        <f t="shared" si="6"/>
        <v>89.9</v>
      </c>
      <c r="K970" s="728">
        <v>29.22</v>
      </c>
      <c r="L970" s="728">
        <v>60.68</v>
      </c>
    </row>
    <row r="971" spans="1:12" s="335" customFormat="1" ht="12" x14ac:dyDescent="0.2">
      <c r="A971" s="626" t="s">
        <v>2243</v>
      </c>
      <c r="B971" s="626" t="s">
        <v>2244</v>
      </c>
      <c r="C971" s="688" t="str">
        <f t="shared" si="7"/>
        <v>Sep-18</v>
      </c>
      <c r="D971" s="739">
        <v>43349</v>
      </c>
      <c r="E971" s="739">
        <v>43439</v>
      </c>
      <c r="F971" s="663">
        <v>7715</v>
      </c>
      <c r="G971" s="663">
        <v>1447</v>
      </c>
      <c r="H971" s="663"/>
      <c r="I971" s="663">
        <v>6268</v>
      </c>
      <c r="J971" s="728">
        <f t="shared" si="6"/>
        <v>906.28</v>
      </c>
      <c r="K971" s="728">
        <v>294.54000000000002</v>
      </c>
      <c r="L971" s="728">
        <v>611.74</v>
      </c>
    </row>
    <row r="972" spans="1:12" s="335" customFormat="1" ht="12" x14ac:dyDescent="0.2">
      <c r="A972" s="626" t="s">
        <v>2245</v>
      </c>
      <c r="B972" s="626" t="s">
        <v>2246</v>
      </c>
      <c r="C972" s="688" t="str">
        <f t="shared" si="7"/>
        <v>Sep-18</v>
      </c>
      <c r="D972" s="739">
        <v>43349</v>
      </c>
      <c r="E972" s="739">
        <v>43439</v>
      </c>
      <c r="F972" s="663">
        <v>2624</v>
      </c>
      <c r="G972" s="663">
        <v>262</v>
      </c>
      <c r="H972" s="663"/>
      <c r="I972" s="663">
        <v>2362</v>
      </c>
      <c r="J972" s="728">
        <f t="shared" si="6"/>
        <v>115.69</v>
      </c>
      <c r="K972" s="728">
        <v>37.6</v>
      </c>
      <c r="L972" s="728">
        <v>78.09</v>
      </c>
    </row>
    <row r="973" spans="1:12" s="335" customFormat="1" ht="12" x14ac:dyDescent="0.2">
      <c r="A973" s="626" t="s">
        <v>2247</v>
      </c>
      <c r="B973" s="626" t="s">
        <v>2248</v>
      </c>
      <c r="C973" s="688" t="str">
        <f t="shared" si="7"/>
        <v>Sep-18</v>
      </c>
      <c r="D973" s="739">
        <v>43348</v>
      </c>
      <c r="E973" s="739">
        <v>43473</v>
      </c>
      <c r="F973" s="663">
        <v>1936</v>
      </c>
      <c r="G973" s="663">
        <v>242</v>
      </c>
      <c r="H973" s="663"/>
      <c r="I973" s="663">
        <v>1694</v>
      </c>
      <c r="J973" s="728">
        <f t="shared" si="6"/>
        <v>126.52000000000001</v>
      </c>
      <c r="K973" s="728">
        <v>41.12</v>
      </c>
      <c r="L973" s="728">
        <v>85.4</v>
      </c>
    </row>
    <row r="974" spans="1:12" s="335" customFormat="1" ht="12" x14ac:dyDescent="0.2">
      <c r="A974" s="626" t="s">
        <v>2249</v>
      </c>
      <c r="B974" s="626" t="s">
        <v>2250</v>
      </c>
      <c r="C974" s="688" t="str">
        <f t="shared" si="7"/>
        <v>Sep-18</v>
      </c>
      <c r="D974" s="739">
        <v>43349</v>
      </c>
      <c r="E974" s="739">
        <v>43486</v>
      </c>
      <c r="F974" s="663">
        <v>2679</v>
      </c>
      <c r="G974" s="663">
        <v>335</v>
      </c>
      <c r="H974" s="663"/>
      <c r="I974" s="663">
        <v>2344</v>
      </c>
      <c r="J974" s="728">
        <f t="shared" si="6"/>
        <v>175.07</v>
      </c>
      <c r="K974" s="728">
        <v>56.9</v>
      </c>
      <c r="L974" s="728">
        <v>118.17</v>
      </c>
    </row>
    <row r="975" spans="1:12" s="335" customFormat="1" ht="12" x14ac:dyDescent="0.2">
      <c r="A975" s="626" t="s">
        <v>2251</v>
      </c>
      <c r="B975" s="626" t="s">
        <v>2252</v>
      </c>
      <c r="C975" s="688" t="str">
        <f t="shared" si="7"/>
        <v>Sep-18</v>
      </c>
      <c r="D975" s="739">
        <v>43349</v>
      </c>
      <c r="E975" s="739">
        <v>43446</v>
      </c>
      <c r="F975" s="663">
        <v>4755</v>
      </c>
      <c r="G975" s="663">
        <v>594</v>
      </c>
      <c r="H975" s="663"/>
      <c r="I975" s="663">
        <v>4161</v>
      </c>
      <c r="J975" s="728">
        <f t="shared" si="6"/>
        <v>310.74</v>
      </c>
      <c r="K975" s="728">
        <v>100.99</v>
      </c>
      <c r="L975" s="728">
        <v>209.75</v>
      </c>
    </row>
    <row r="976" spans="1:12" s="335" customFormat="1" ht="12" x14ac:dyDescent="0.2">
      <c r="A976" s="626" t="s">
        <v>2253</v>
      </c>
      <c r="B976" s="626" t="s">
        <v>2254</v>
      </c>
      <c r="C976" s="688" t="str">
        <f t="shared" si="7"/>
        <v>Sep-18</v>
      </c>
      <c r="D976" s="739">
        <v>43349</v>
      </c>
      <c r="E976" s="739">
        <v>43446</v>
      </c>
      <c r="F976" s="663">
        <v>4964</v>
      </c>
      <c r="G976" s="663">
        <v>621</v>
      </c>
      <c r="H976" s="663"/>
      <c r="I976" s="663">
        <v>4343</v>
      </c>
      <c r="J976" s="728">
        <f t="shared" si="6"/>
        <v>324.39999999999998</v>
      </c>
      <c r="K976" s="728">
        <v>105.43</v>
      </c>
      <c r="L976" s="728">
        <v>218.97</v>
      </c>
    </row>
    <row r="977" spans="1:12" s="335" customFormat="1" ht="12" x14ac:dyDescent="0.2">
      <c r="A977" s="626" t="s">
        <v>2255</v>
      </c>
      <c r="B977" s="626" t="s">
        <v>2256</v>
      </c>
      <c r="C977" s="688" t="str">
        <f t="shared" si="7"/>
        <v>Sep-18</v>
      </c>
      <c r="D977" s="739">
        <v>43349</v>
      </c>
      <c r="E977" s="739">
        <v>43439</v>
      </c>
      <c r="F977" s="663">
        <v>7802</v>
      </c>
      <c r="G977" s="663">
        <v>1463</v>
      </c>
      <c r="H977" s="663"/>
      <c r="I977" s="663">
        <v>6339</v>
      </c>
      <c r="J977" s="728">
        <f t="shared" si="6"/>
        <v>916.5</v>
      </c>
      <c r="K977" s="728">
        <v>297.86</v>
      </c>
      <c r="L977" s="728">
        <v>618.64</v>
      </c>
    </row>
    <row r="978" spans="1:12" s="335" customFormat="1" ht="12" x14ac:dyDescent="0.2">
      <c r="A978" s="626" t="s">
        <v>2257</v>
      </c>
      <c r="B978" s="626" t="s">
        <v>2258</v>
      </c>
      <c r="C978" s="688" t="str">
        <f t="shared" si="7"/>
        <v>Sep-18</v>
      </c>
      <c r="D978" s="739">
        <v>43349</v>
      </c>
      <c r="E978" s="739">
        <v>43444</v>
      </c>
      <c r="F978" s="663">
        <v>6676</v>
      </c>
      <c r="G978" s="663">
        <v>835</v>
      </c>
      <c r="H978" s="663"/>
      <c r="I978" s="663">
        <v>5841</v>
      </c>
      <c r="J978" s="728">
        <f t="shared" si="6"/>
        <v>436.27</v>
      </c>
      <c r="K978" s="728">
        <v>141.79</v>
      </c>
      <c r="L978" s="728">
        <v>294.48</v>
      </c>
    </row>
    <row r="979" spans="1:12" s="335" customFormat="1" ht="12" x14ac:dyDescent="0.2">
      <c r="A979" s="626" t="s">
        <v>2259</v>
      </c>
      <c r="B979" s="626" t="s">
        <v>2260</v>
      </c>
      <c r="C979" s="688" t="str">
        <f t="shared" si="7"/>
        <v>Sep-18</v>
      </c>
      <c r="D979" s="739">
        <v>43349</v>
      </c>
      <c r="E979" s="739">
        <v>43446</v>
      </c>
      <c r="F979" s="663">
        <v>3676</v>
      </c>
      <c r="G979" s="663">
        <v>460</v>
      </c>
      <c r="H979" s="663"/>
      <c r="I979" s="663">
        <v>3216</v>
      </c>
      <c r="J979" s="728">
        <f t="shared" si="6"/>
        <v>240.22</v>
      </c>
      <c r="K979" s="728">
        <v>78.069999999999993</v>
      </c>
      <c r="L979" s="728">
        <v>162.15</v>
      </c>
    </row>
    <row r="980" spans="1:12" s="335" customFormat="1" ht="12" x14ac:dyDescent="0.2">
      <c r="A980" s="626" t="s">
        <v>2261</v>
      </c>
      <c r="B980" s="626" t="s">
        <v>2262</v>
      </c>
      <c r="C980" s="688" t="str">
        <f t="shared" si="7"/>
        <v>Sep-18</v>
      </c>
      <c r="D980" s="739">
        <v>43349</v>
      </c>
      <c r="E980" s="739">
        <v>43461</v>
      </c>
      <c r="F980" s="663">
        <v>4732</v>
      </c>
      <c r="G980" s="663">
        <v>592</v>
      </c>
      <c r="H980" s="663"/>
      <c r="I980" s="663">
        <v>4140</v>
      </c>
      <c r="J980" s="728">
        <f t="shared" si="6"/>
        <v>309.23</v>
      </c>
      <c r="K980" s="728">
        <v>100.5</v>
      </c>
      <c r="L980" s="728">
        <v>208.73</v>
      </c>
    </row>
    <row r="981" spans="1:12" s="335" customFormat="1" ht="12" x14ac:dyDescent="0.2">
      <c r="A981" s="626" t="s">
        <v>2263</v>
      </c>
      <c r="B981" s="626" t="s">
        <v>2264</v>
      </c>
      <c r="C981" s="688" t="str">
        <f t="shared" si="7"/>
        <v>Sep-18</v>
      </c>
      <c r="D981" s="739">
        <v>43349</v>
      </c>
      <c r="E981" s="739">
        <v>43445</v>
      </c>
      <c r="F981" s="663">
        <v>5252</v>
      </c>
      <c r="G981" s="663">
        <v>657</v>
      </c>
      <c r="H981" s="663"/>
      <c r="I981" s="663">
        <v>4595</v>
      </c>
      <c r="J981" s="728">
        <f t="shared" si="6"/>
        <v>343.21999999999997</v>
      </c>
      <c r="K981" s="728">
        <v>111.55</v>
      </c>
      <c r="L981" s="728">
        <v>231.67</v>
      </c>
    </row>
    <row r="982" spans="1:12" s="335" customFormat="1" ht="12" x14ac:dyDescent="0.2">
      <c r="A982" s="626" t="s">
        <v>2265</v>
      </c>
      <c r="B982" s="626" t="s">
        <v>2266</v>
      </c>
      <c r="C982" s="688" t="str">
        <f t="shared" si="7"/>
        <v>Sep-18</v>
      </c>
      <c r="D982" s="739">
        <v>43350</v>
      </c>
      <c r="E982" s="739">
        <v>43440</v>
      </c>
      <c r="F982" s="663">
        <v>3214</v>
      </c>
      <c r="G982" s="663">
        <v>482</v>
      </c>
      <c r="H982" s="663"/>
      <c r="I982" s="663">
        <v>2732</v>
      </c>
      <c r="J982" s="728">
        <f t="shared" si="6"/>
        <v>277.05</v>
      </c>
      <c r="K982" s="728">
        <v>90.04</v>
      </c>
      <c r="L982" s="728">
        <v>187.01</v>
      </c>
    </row>
    <row r="983" spans="1:12" s="335" customFormat="1" ht="12" x14ac:dyDescent="0.2">
      <c r="A983" s="626" t="s">
        <v>2267</v>
      </c>
      <c r="B983" s="626" t="s">
        <v>2268</v>
      </c>
      <c r="C983" s="688" t="str">
        <f t="shared" si="7"/>
        <v>Sep-18</v>
      </c>
      <c r="D983" s="739">
        <v>43350</v>
      </c>
      <c r="E983" s="739">
        <v>43450</v>
      </c>
      <c r="F983" s="663">
        <v>2039</v>
      </c>
      <c r="G983" s="663">
        <v>204</v>
      </c>
      <c r="H983" s="663"/>
      <c r="I983" s="663">
        <v>1835</v>
      </c>
      <c r="J983" s="728">
        <f t="shared" si="6"/>
        <v>89.9</v>
      </c>
      <c r="K983" s="728">
        <v>29.22</v>
      </c>
      <c r="L983" s="728">
        <v>60.68</v>
      </c>
    </row>
    <row r="984" spans="1:12" s="335" customFormat="1" ht="12" x14ac:dyDescent="0.2">
      <c r="A984" s="626" t="s">
        <v>2269</v>
      </c>
      <c r="B984" s="626" t="s">
        <v>2270</v>
      </c>
      <c r="C984" s="688" t="str">
        <f t="shared" si="7"/>
        <v>Sep-18</v>
      </c>
      <c r="D984" s="739">
        <v>43350</v>
      </c>
      <c r="E984" s="739">
        <v>43440</v>
      </c>
      <c r="F984" s="663">
        <v>12372</v>
      </c>
      <c r="G984" s="663">
        <v>1856</v>
      </c>
      <c r="H984" s="663"/>
      <c r="I984" s="663">
        <v>10516</v>
      </c>
      <c r="J984" s="728">
        <f t="shared" si="6"/>
        <v>1066.46</v>
      </c>
      <c r="K984" s="728">
        <v>346.6</v>
      </c>
      <c r="L984" s="728">
        <v>719.86</v>
      </c>
    </row>
    <row r="985" spans="1:12" s="335" customFormat="1" ht="12" x14ac:dyDescent="0.2">
      <c r="A985" s="626" t="s">
        <v>2271</v>
      </c>
      <c r="B985" s="626" t="s">
        <v>2272</v>
      </c>
      <c r="C985" s="688" t="str">
        <f t="shared" si="7"/>
        <v>Sep-18</v>
      </c>
      <c r="D985" s="739">
        <v>43350</v>
      </c>
      <c r="E985" s="739">
        <v>43473</v>
      </c>
      <c r="F985" s="663">
        <v>2723</v>
      </c>
      <c r="G985" s="663">
        <v>340</v>
      </c>
      <c r="H985" s="663"/>
      <c r="I985" s="663">
        <v>2383</v>
      </c>
      <c r="J985" s="728">
        <f t="shared" si="6"/>
        <v>177.94</v>
      </c>
      <c r="K985" s="728">
        <v>57.83</v>
      </c>
      <c r="L985" s="728">
        <v>120.11</v>
      </c>
    </row>
    <row r="986" spans="1:12" s="335" customFormat="1" ht="12" x14ac:dyDescent="0.2">
      <c r="A986" s="626" t="s">
        <v>2273</v>
      </c>
      <c r="B986" s="626" t="s">
        <v>2274</v>
      </c>
      <c r="C986" s="688" t="str">
        <f t="shared" si="7"/>
        <v>Sep-18</v>
      </c>
      <c r="D986" s="739">
        <v>43350</v>
      </c>
      <c r="E986" s="739">
        <v>43476</v>
      </c>
      <c r="F986" s="663">
        <v>2106</v>
      </c>
      <c r="G986" s="663">
        <v>316</v>
      </c>
      <c r="H986" s="663"/>
      <c r="I986" s="663">
        <v>1790</v>
      </c>
      <c r="J986" s="728">
        <f t="shared" si="6"/>
        <v>197.88</v>
      </c>
      <c r="K986" s="728">
        <v>64.31</v>
      </c>
      <c r="L986" s="728">
        <v>133.57</v>
      </c>
    </row>
    <row r="987" spans="1:12" s="335" customFormat="1" ht="12" x14ac:dyDescent="0.2">
      <c r="A987" s="626" t="s">
        <v>2275</v>
      </c>
      <c r="B987" s="626" t="s">
        <v>2276</v>
      </c>
      <c r="C987" s="688" t="str">
        <f t="shared" si="7"/>
        <v>Sep-18</v>
      </c>
      <c r="D987" s="739">
        <v>43350</v>
      </c>
      <c r="E987" s="739">
        <v>43440</v>
      </c>
      <c r="F987" s="663">
        <v>1774</v>
      </c>
      <c r="G987" s="663">
        <v>222</v>
      </c>
      <c r="H987" s="663"/>
      <c r="I987" s="663">
        <v>1552</v>
      </c>
      <c r="J987" s="728">
        <f t="shared" si="6"/>
        <v>114.86</v>
      </c>
      <c r="K987" s="728">
        <v>37.33</v>
      </c>
      <c r="L987" s="728">
        <v>77.53</v>
      </c>
    </row>
    <row r="988" spans="1:12" s="335" customFormat="1" ht="12" x14ac:dyDescent="0.2">
      <c r="A988" s="626" t="s">
        <v>2277</v>
      </c>
      <c r="B988" s="626" t="s">
        <v>2278</v>
      </c>
      <c r="C988" s="688" t="str">
        <f t="shared" si="7"/>
        <v>Sep-18</v>
      </c>
      <c r="D988" s="739">
        <v>43350</v>
      </c>
      <c r="E988" s="739">
        <v>43136</v>
      </c>
      <c r="F988" s="663">
        <v>1876</v>
      </c>
      <c r="G988" s="663">
        <v>352</v>
      </c>
      <c r="H988" s="663"/>
      <c r="I988" s="663">
        <v>1524</v>
      </c>
      <c r="J988" s="728">
        <f t="shared" si="6"/>
        <v>220.37</v>
      </c>
      <c r="K988" s="728">
        <v>71.62</v>
      </c>
      <c r="L988" s="728">
        <v>148.75</v>
      </c>
    </row>
    <row r="989" spans="1:12" s="335" customFormat="1" ht="12" x14ac:dyDescent="0.2">
      <c r="A989" s="626" t="s">
        <v>2279</v>
      </c>
      <c r="B989" s="626" t="s">
        <v>2066</v>
      </c>
      <c r="C989" s="688" t="str">
        <f t="shared" si="7"/>
        <v>Sep-18</v>
      </c>
      <c r="D989" s="739">
        <v>43349</v>
      </c>
      <c r="E989" s="739">
        <v>43450</v>
      </c>
      <c r="F989" s="663">
        <v>3279</v>
      </c>
      <c r="G989" s="663">
        <v>615</v>
      </c>
      <c r="H989" s="663"/>
      <c r="I989" s="663">
        <v>2664</v>
      </c>
      <c r="J989" s="728">
        <f t="shared" si="6"/>
        <v>385.18</v>
      </c>
      <c r="K989" s="728">
        <v>125.18</v>
      </c>
      <c r="L989" s="728">
        <v>260</v>
      </c>
    </row>
    <row r="990" spans="1:12" s="335" customFormat="1" ht="12" x14ac:dyDescent="0.2">
      <c r="A990" s="626" t="s">
        <v>2280</v>
      </c>
      <c r="B990" s="626" t="s">
        <v>2281</v>
      </c>
      <c r="C990" s="688" t="str">
        <f t="shared" si="7"/>
        <v>Sep-18</v>
      </c>
      <c r="D990" s="739">
        <v>43349</v>
      </c>
      <c r="E990" s="739">
        <v>43445</v>
      </c>
      <c r="F990" s="663">
        <v>4503</v>
      </c>
      <c r="G990" s="663">
        <v>844</v>
      </c>
      <c r="H990" s="663"/>
      <c r="I990" s="663">
        <v>3659</v>
      </c>
      <c r="J990" s="728">
        <f t="shared" si="6"/>
        <v>528.96</v>
      </c>
      <c r="K990" s="728">
        <v>171.91</v>
      </c>
      <c r="L990" s="728">
        <v>357.05</v>
      </c>
    </row>
    <row r="991" spans="1:12" s="335" customFormat="1" ht="12" x14ac:dyDescent="0.2">
      <c r="A991" s="626" t="s">
        <v>2282</v>
      </c>
      <c r="B991" s="626" t="s">
        <v>2283</v>
      </c>
      <c r="C991" s="688" t="str">
        <f t="shared" si="7"/>
        <v>Sep-18</v>
      </c>
      <c r="D991" s="739">
        <v>43349</v>
      </c>
      <c r="E991" s="739">
        <v>43443</v>
      </c>
      <c r="F991" s="663">
        <v>3279</v>
      </c>
      <c r="G991" s="663">
        <v>615</v>
      </c>
      <c r="H991" s="663"/>
      <c r="I991" s="663">
        <v>2664</v>
      </c>
      <c r="J991" s="728">
        <f t="shared" si="6"/>
        <v>385.18</v>
      </c>
      <c r="K991" s="728">
        <v>125.18</v>
      </c>
      <c r="L991" s="728">
        <v>260</v>
      </c>
    </row>
    <row r="992" spans="1:12" s="335" customFormat="1" ht="12" x14ac:dyDescent="0.2">
      <c r="A992" s="626" t="s">
        <v>2284</v>
      </c>
      <c r="B992" s="626" t="s">
        <v>2285</v>
      </c>
      <c r="C992" s="688" t="str">
        <f t="shared" si="7"/>
        <v>Sep-18</v>
      </c>
      <c r="D992" s="739">
        <v>43349</v>
      </c>
      <c r="E992" s="739">
        <v>43441</v>
      </c>
      <c r="F992" s="663">
        <v>3059</v>
      </c>
      <c r="G992" s="663">
        <v>459</v>
      </c>
      <c r="H992" s="663"/>
      <c r="I992" s="663">
        <v>2600</v>
      </c>
      <c r="J992" s="728">
        <f t="shared" si="6"/>
        <v>263.69</v>
      </c>
      <c r="K992" s="728">
        <v>85.7</v>
      </c>
      <c r="L992" s="728">
        <v>177.99</v>
      </c>
    </row>
    <row r="993" spans="1:12" s="335" customFormat="1" ht="12" x14ac:dyDescent="0.2">
      <c r="A993" s="626" t="s">
        <v>2286</v>
      </c>
      <c r="B993" s="626" t="s">
        <v>2287</v>
      </c>
      <c r="C993" s="688" t="str">
        <f t="shared" si="7"/>
        <v>Sep-18</v>
      </c>
      <c r="D993" s="739">
        <v>43350</v>
      </c>
      <c r="E993" s="739">
        <v>43445</v>
      </c>
      <c r="F993" s="663">
        <v>4243</v>
      </c>
      <c r="G993" s="663">
        <v>530</v>
      </c>
      <c r="H993" s="663"/>
      <c r="I993" s="663">
        <v>3713</v>
      </c>
      <c r="J993" s="728">
        <f t="shared" si="6"/>
        <v>274.74</v>
      </c>
      <c r="K993" s="728">
        <v>89.29</v>
      </c>
      <c r="L993" s="728">
        <v>185.45</v>
      </c>
    </row>
    <row r="994" spans="1:12" s="335" customFormat="1" ht="12" x14ac:dyDescent="0.2">
      <c r="A994" s="626" t="s">
        <v>2288</v>
      </c>
      <c r="B994" s="626" t="s">
        <v>2289</v>
      </c>
      <c r="C994" s="688" t="str">
        <f t="shared" si="7"/>
        <v>Sep-18</v>
      </c>
      <c r="D994" s="739">
        <v>43344</v>
      </c>
      <c r="E994" s="739">
        <v>43431</v>
      </c>
      <c r="F994" s="663">
        <v>3759</v>
      </c>
      <c r="G994" s="663">
        <v>376</v>
      </c>
      <c r="H994" s="663"/>
      <c r="I994" s="663">
        <v>3383</v>
      </c>
      <c r="J994" s="728">
        <f t="shared" si="6"/>
        <v>165.73000000000002</v>
      </c>
      <c r="K994" s="728">
        <v>53.86</v>
      </c>
      <c r="L994" s="728">
        <v>111.87</v>
      </c>
    </row>
    <row r="995" spans="1:12" s="335" customFormat="1" ht="12" x14ac:dyDescent="0.2">
      <c r="A995" s="626" t="s">
        <v>2290</v>
      </c>
      <c r="B995" s="626" t="s">
        <v>2291</v>
      </c>
      <c r="C995" s="688" t="str">
        <f t="shared" si="7"/>
        <v>Sep-18</v>
      </c>
      <c r="D995" s="739">
        <v>43349</v>
      </c>
      <c r="E995" s="739">
        <v>43457</v>
      </c>
      <c r="F995" s="663">
        <v>4836</v>
      </c>
      <c r="G995" s="663">
        <v>484</v>
      </c>
      <c r="H995" s="663"/>
      <c r="I995" s="663">
        <v>4352</v>
      </c>
      <c r="J995" s="728">
        <f t="shared" si="6"/>
        <v>213.21999999999997</v>
      </c>
      <c r="K995" s="728">
        <v>69.3</v>
      </c>
      <c r="L995" s="728">
        <v>143.91999999999999</v>
      </c>
    </row>
    <row r="996" spans="1:12" s="335" customFormat="1" ht="12" x14ac:dyDescent="0.2">
      <c r="A996" s="626" t="s">
        <v>2292</v>
      </c>
      <c r="B996" s="626" t="s">
        <v>2293</v>
      </c>
      <c r="C996" s="688" t="str">
        <f t="shared" si="7"/>
        <v>Sep-18</v>
      </c>
      <c r="D996" s="739">
        <v>43352</v>
      </c>
      <c r="E996" s="739">
        <v>43492</v>
      </c>
      <c r="F996" s="663">
        <v>2426</v>
      </c>
      <c r="G996" s="663">
        <v>364</v>
      </c>
      <c r="H996" s="663"/>
      <c r="I996" s="663">
        <v>2062</v>
      </c>
      <c r="J996" s="728">
        <f t="shared" ref="J996:J1059" si="8">SUM(K996:L996)</f>
        <v>227.94</v>
      </c>
      <c r="K996" s="728">
        <v>74.08</v>
      </c>
      <c r="L996" s="728">
        <v>153.86000000000001</v>
      </c>
    </row>
    <row r="997" spans="1:12" s="335" customFormat="1" ht="12" x14ac:dyDescent="0.2">
      <c r="A997" s="626" t="s">
        <v>2294</v>
      </c>
      <c r="B997" s="626" t="s">
        <v>2295</v>
      </c>
      <c r="C997" s="688" t="str">
        <f t="shared" si="7"/>
        <v>Sep-18</v>
      </c>
      <c r="D997" s="739">
        <v>43353</v>
      </c>
      <c r="E997" s="739">
        <v>43477</v>
      </c>
      <c r="F997" s="663">
        <v>5957</v>
      </c>
      <c r="G997" s="663">
        <v>745</v>
      </c>
      <c r="H997" s="663"/>
      <c r="I997" s="663">
        <v>5212</v>
      </c>
      <c r="J997" s="728">
        <f t="shared" si="8"/>
        <v>389.28999999999996</v>
      </c>
      <c r="K997" s="728">
        <v>126.52</v>
      </c>
      <c r="L997" s="728">
        <v>262.77</v>
      </c>
    </row>
    <row r="998" spans="1:12" s="335" customFormat="1" ht="12" x14ac:dyDescent="0.2">
      <c r="A998" s="626" t="s">
        <v>2296</v>
      </c>
      <c r="B998" s="626" t="s">
        <v>2297</v>
      </c>
      <c r="C998" s="688" t="str">
        <f t="shared" ref="C998:C1061" si="9">TEXT(D998,"mmm-yy")</f>
        <v>Sep-18</v>
      </c>
      <c r="D998" s="739">
        <v>43353</v>
      </c>
      <c r="E998" s="739">
        <v>43457</v>
      </c>
      <c r="F998" s="663">
        <v>6723</v>
      </c>
      <c r="G998" s="663">
        <v>1008</v>
      </c>
      <c r="H998" s="663"/>
      <c r="I998" s="663">
        <v>5715</v>
      </c>
      <c r="J998" s="728">
        <f t="shared" si="8"/>
        <v>574.21</v>
      </c>
      <c r="K998" s="728">
        <v>186.62</v>
      </c>
      <c r="L998" s="728">
        <v>387.59</v>
      </c>
    </row>
    <row r="999" spans="1:12" s="335" customFormat="1" ht="12" x14ac:dyDescent="0.2">
      <c r="A999" s="626" t="s">
        <v>2298</v>
      </c>
      <c r="B999" s="626" t="s">
        <v>2299</v>
      </c>
      <c r="C999" s="688" t="str">
        <f t="shared" si="9"/>
        <v>Sep-18</v>
      </c>
      <c r="D999" s="739">
        <v>43353</v>
      </c>
      <c r="E999" s="739">
        <v>43477</v>
      </c>
      <c r="F999" s="663">
        <v>2354</v>
      </c>
      <c r="G999" s="663">
        <v>294</v>
      </c>
      <c r="H999" s="663"/>
      <c r="I999" s="663">
        <v>2060</v>
      </c>
      <c r="J999" s="728">
        <f t="shared" si="8"/>
        <v>153.84</v>
      </c>
      <c r="K999" s="728">
        <v>50</v>
      </c>
      <c r="L999" s="728">
        <v>103.84</v>
      </c>
    </row>
    <row r="1000" spans="1:12" s="335" customFormat="1" ht="12" x14ac:dyDescent="0.2">
      <c r="A1000" s="626" t="s">
        <v>2300</v>
      </c>
      <c r="B1000" s="626" t="s">
        <v>2301</v>
      </c>
      <c r="C1000" s="688" t="str">
        <f t="shared" si="9"/>
        <v>Sep-18</v>
      </c>
      <c r="D1000" s="739">
        <v>43353</v>
      </c>
      <c r="E1000" s="739">
        <v>43454</v>
      </c>
      <c r="F1000" s="663">
        <v>9866</v>
      </c>
      <c r="G1000" s="663">
        <v>1480</v>
      </c>
      <c r="H1000" s="663"/>
      <c r="I1000" s="663">
        <v>8386</v>
      </c>
      <c r="J1000" s="728">
        <f t="shared" si="8"/>
        <v>842.65</v>
      </c>
      <c r="K1000" s="728">
        <v>273.86</v>
      </c>
      <c r="L1000" s="728">
        <v>568.79</v>
      </c>
    </row>
    <row r="1001" spans="1:12" s="335" customFormat="1" ht="12" x14ac:dyDescent="0.2">
      <c r="A1001" s="626" t="s">
        <v>2302</v>
      </c>
      <c r="B1001" s="626" t="s">
        <v>2303</v>
      </c>
      <c r="C1001" s="688" t="str">
        <f t="shared" si="9"/>
        <v>Sep-18</v>
      </c>
      <c r="D1001" s="739">
        <v>43353</v>
      </c>
      <c r="E1001" s="739">
        <v>43446</v>
      </c>
      <c r="F1001" s="663">
        <v>3798</v>
      </c>
      <c r="G1001" s="663">
        <v>475</v>
      </c>
      <c r="H1001" s="663"/>
      <c r="I1001" s="663">
        <v>3323</v>
      </c>
      <c r="J1001" s="728">
        <f t="shared" si="8"/>
        <v>248.20999999999998</v>
      </c>
      <c r="K1001" s="728">
        <v>80.67</v>
      </c>
      <c r="L1001" s="728">
        <v>167.54</v>
      </c>
    </row>
    <row r="1002" spans="1:12" s="335" customFormat="1" ht="12" x14ac:dyDescent="0.2">
      <c r="A1002" s="626" t="s">
        <v>2304</v>
      </c>
      <c r="B1002" s="626" t="s">
        <v>2305</v>
      </c>
      <c r="C1002" s="688" t="str">
        <f t="shared" si="9"/>
        <v>Sep-18</v>
      </c>
      <c r="D1002" s="739">
        <v>43353</v>
      </c>
      <c r="E1002" s="739">
        <v>43449</v>
      </c>
      <c r="F1002" s="663">
        <v>2851</v>
      </c>
      <c r="G1002" s="663">
        <v>356</v>
      </c>
      <c r="H1002" s="663"/>
      <c r="I1002" s="663">
        <v>2495</v>
      </c>
      <c r="J1002" s="728">
        <f t="shared" si="8"/>
        <v>184.61</v>
      </c>
      <c r="K1002" s="728">
        <v>60</v>
      </c>
      <c r="L1002" s="728">
        <v>124.61</v>
      </c>
    </row>
    <row r="1003" spans="1:12" s="335" customFormat="1" ht="12" x14ac:dyDescent="0.2">
      <c r="A1003" s="626" t="s">
        <v>2306</v>
      </c>
      <c r="B1003" s="626" t="s">
        <v>2307</v>
      </c>
      <c r="C1003" s="688" t="str">
        <f t="shared" si="9"/>
        <v>Sep-18</v>
      </c>
      <c r="D1003" s="739">
        <v>43353</v>
      </c>
      <c r="E1003" s="739">
        <v>43473</v>
      </c>
      <c r="F1003" s="663">
        <v>1576</v>
      </c>
      <c r="G1003" s="663">
        <v>296</v>
      </c>
      <c r="H1003" s="663"/>
      <c r="I1003" s="663">
        <v>1280</v>
      </c>
      <c r="J1003" s="728">
        <f t="shared" si="8"/>
        <v>249.94</v>
      </c>
      <c r="K1003" s="728">
        <v>81.23</v>
      </c>
      <c r="L1003" s="728">
        <v>168.71</v>
      </c>
    </row>
    <row r="1004" spans="1:12" s="335" customFormat="1" ht="12" x14ac:dyDescent="0.2">
      <c r="A1004" s="626" t="s">
        <v>2308</v>
      </c>
      <c r="B1004" s="626" t="s">
        <v>2309</v>
      </c>
      <c r="C1004" s="688" t="str">
        <f t="shared" si="9"/>
        <v>Sep-18</v>
      </c>
      <c r="D1004" s="739">
        <v>43353</v>
      </c>
      <c r="E1004" s="739">
        <v>43451</v>
      </c>
      <c r="F1004" s="663">
        <v>4215</v>
      </c>
      <c r="G1004" s="663">
        <v>527</v>
      </c>
      <c r="H1004" s="663"/>
      <c r="I1004" s="663">
        <v>3688</v>
      </c>
      <c r="J1004" s="728">
        <f t="shared" si="8"/>
        <v>275.45</v>
      </c>
      <c r="K1004" s="728">
        <v>89.52</v>
      </c>
      <c r="L1004" s="728">
        <v>185.93</v>
      </c>
    </row>
    <row r="1005" spans="1:12" s="335" customFormat="1" ht="12" x14ac:dyDescent="0.2">
      <c r="A1005" s="626" t="s">
        <v>2310</v>
      </c>
      <c r="B1005" s="626" t="s">
        <v>2311</v>
      </c>
      <c r="C1005" s="688" t="str">
        <f t="shared" si="9"/>
        <v>Sep-18</v>
      </c>
      <c r="D1005" s="739">
        <v>43353</v>
      </c>
      <c r="E1005" s="739">
        <v>43467</v>
      </c>
      <c r="F1005" s="663">
        <v>5621</v>
      </c>
      <c r="G1005" s="663">
        <v>703</v>
      </c>
      <c r="H1005" s="663"/>
      <c r="I1005" s="663">
        <v>4918</v>
      </c>
      <c r="J1005" s="728">
        <f t="shared" si="8"/>
        <v>367.33</v>
      </c>
      <c r="K1005" s="728">
        <v>119.38</v>
      </c>
      <c r="L1005" s="728">
        <v>247.95</v>
      </c>
    </row>
    <row r="1006" spans="1:12" s="335" customFormat="1" ht="12" x14ac:dyDescent="0.2">
      <c r="A1006" s="626" t="s">
        <v>2312</v>
      </c>
      <c r="B1006" s="626" t="s">
        <v>2313</v>
      </c>
      <c r="C1006" s="688" t="str">
        <f t="shared" si="9"/>
        <v>Sep-18</v>
      </c>
      <c r="D1006" s="739">
        <v>43354</v>
      </c>
      <c r="E1006" s="739">
        <v>43444</v>
      </c>
      <c r="F1006" s="663">
        <v>2970</v>
      </c>
      <c r="G1006" s="663">
        <v>371</v>
      </c>
      <c r="H1006" s="663"/>
      <c r="I1006" s="663">
        <v>2599</v>
      </c>
      <c r="J1006" s="728">
        <f t="shared" si="8"/>
        <v>192.31</v>
      </c>
      <c r="K1006" s="728">
        <v>62.5</v>
      </c>
      <c r="L1006" s="728">
        <v>129.81</v>
      </c>
    </row>
    <row r="1007" spans="1:12" s="335" customFormat="1" ht="12" x14ac:dyDescent="0.2">
      <c r="A1007" s="626" t="s">
        <v>2314</v>
      </c>
      <c r="B1007" s="626" t="s">
        <v>2315</v>
      </c>
      <c r="C1007" s="688" t="str">
        <f t="shared" si="9"/>
        <v>Sep-18</v>
      </c>
      <c r="D1007" s="739">
        <v>43353</v>
      </c>
      <c r="E1007" s="739">
        <v>43492</v>
      </c>
      <c r="F1007" s="663">
        <v>2954</v>
      </c>
      <c r="G1007" s="663">
        <v>471</v>
      </c>
      <c r="H1007" s="663"/>
      <c r="I1007" s="663">
        <v>2483</v>
      </c>
      <c r="J1007" s="728">
        <f t="shared" si="8"/>
        <v>277.56</v>
      </c>
      <c r="K1007" s="728">
        <v>90.21</v>
      </c>
      <c r="L1007" s="728">
        <v>187.35</v>
      </c>
    </row>
    <row r="1008" spans="1:12" s="335" customFormat="1" ht="12" x14ac:dyDescent="0.2">
      <c r="A1008" s="626" t="s">
        <v>2316</v>
      </c>
      <c r="B1008" s="626" t="s">
        <v>2317</v>
      </c>
      <c r="C1008" s="688" t="str">
        <f t="shared" si="9"/>
        <v>Sep-18</v>
      </c>
      <c r="D1008" s="739">
        <v>43353</v>
      </c>
      <c r="E1008" s="739">
        <v>43447</v>
      </c>
      <c r="F1008" s="663">
        <v>8802</v>
      </c>
      <c r="G1008" s="663">
        <v>1100</v>
      </c>
      <c r="H1008" s="663"/>
      <c r="I1008" s="663">
        <v>7702</v>
      </c>
      <c r="J1008" s="728">
        <f t="shared" si="8"/>
        <v>575.21</v>
      </c>
      <c r="K1008" s="728">
        <v>186.94</v>
      </c>
      <c r="L1008" s="728">
        <v>388.27</v>
      </c>
    </row>
    <row r="1009" spans="1:12" s="335" customFormat="1" ht="12" x14ac:dyDescent="0.2">
      <c r="A1009" s="626" t="s">
        <v>2318</v>
      </c>
      <c r="B1009" s="626" t="s">
        <v>2319</v>
      </c>
      <c r="C1009" s="688" t="str">
        <f t="shared" si="9"/>
        <v>Sep-18</v>
      </c>
      <c r="D1009" s="739">
        <v>43353</v>
      </c>
      <c r="E1009" s="739">
        <v>43445</v>
      </c>
      <c r="F1009" s="663">
        <v>2039</v>
      </c>
      <c r="G1009" s="663">
        <v>204</v>
      </c>
      <c r="H1009" s="663"/>
      <c r="I1009" s="663">
        <v>1835</v>
      </c>
      <c r="J1009" s="728">
        <f t="shared" si="8"/>
        <v>89.9</v>
      </c>
      <c r="K1009" s="728">
        <v>29.22</v>
      </c>
      <c r="L1009" s="728">
        <v>60.68</v>
      </c>
    </row>
    <row r="1010" spans="1:12" s="335" customFormat="1" ht="12" x14ac:dyDescent="0.2">
      <c r="A1010" s="626" t="s">
        <v>2320</v>
      </c>
      <c r="B1010" s="626" t="s">
        <v>2321</v>
      </c>
      <c r="C1010" s="688" t="str">
        <f t="shared" si="9"/>
        <v>Sep-18</v>
      </c>
      <c r="D1010" s="739">
        <v>43353</v>
      </c>
      <c r="E1010" s="739">
        <v>43444</v>
      </c>
      <c r="F1010" s="663">
        <v>1920</v>
      </c>
      <c r="G1010" s="663">
        <v>192</v>
      </c>
      <c r="H1010" s="663"/>
      <c r="I1010" s="663">
        <v>1728</v>
      </c>
      <c r="J1010" s="728">
        <f t="shared" si="8"/>
        <v>84.65</v>
      </c>
      <c r="K1010" s="728">
        <v>27.51</v>
      </c>
      <c r="L1010" s="728">
        <v>57.14</v>
      </c>
    </row>
    <row r="1011" spans="1:12" s="335" customFormat="1" ht="12" x14ac:dyDescent="0.2">
      <c r="A1011" s="626" t="s">
        <v>2322</v>
      </c>
      <c r="B1011" s="626" t="s">
        <v>2323</v>
      </c>
      <c r="C1011" s="688" t="str">
        <f t="shared" si="9"/>
        <v>Sep-18</v>
      </c>
      <c r="D1011" s="739">
        <v>43353</v>
      </c>
      <c r="E1011" s="739">
        <v>43450</v>
      </c>
      <c r="F1011" s="663">
        <v>2039</v>
      </c>
      <c r="G1011" s="663">
        <v>204</v>
      </c>
      <c r="H1011" s="663"/>
      <c r="I1011" s="663">
        <v>1835</v>
      </c>
      <c r="J1011" s="728">
        <f t="shared" si="8"/>
        <v>89.9</v>
      </c>
      <c r="K1011" s="728">
        <v>29.22</v>
      </c>
      <c r="L1011" s="728">
        <v>60.68</v>
      </c>
    </row>
    <row r="1012" spans="1:12" s="335" customFormat="1" ht="12" x14ac:dyDescent="0.2">
      <c r="A1012" s="626" t="s">
        <v>2324</v>
      </c>
      <c r="B1012" s="626" t="s">
        <v>2325</v>
      </c>
      <c r="C1012" s="688" t="str">
        <f t="shared" si="9"/>
        <v>Sep-18</v>
      </c>
      <c r="D1012" s="739">
        <v>43353</v>
      </c>
      <c r="E1012" s="739">
        <v>43478</v>
      </c>
      <c r="F1012" s="663">
        <v>2454</v>
      </c>
      <c r="G1012" s="663">
        <v>368</v>
      </c>
      <c r="H1012" s="663"/>
      <c r="I1012" s="663">
        <v>2086</v>
      </c>
      <c r="J1012" s="728">
        <f t="shared" si="8"/>
        <v>230.57999999999998</v>
      </c>
      <c r="K1012" s="728">
        <v>74.94</v>
      </c>
      <c r="L1012" s="728">
        <v>155.63999999999999</v>
      </c>
    </row>
    <row r="1013" spans="1:12" s="335" customFormat="1" ht="12" x14ac:dyDescent="0.2">
      <c r="A1013" s="626" t="s">
        <v>2326</v>
      </c>
      <c r="B1013" s="626" t="s">
        <v>2327</v>
      </c>
      <c r="C1013" s="688" t="str">
        <f t="shared" si="9"/>
        <v>Sep-18</v>
      </c>
      <c r="D1013" s="739">
        <v>43353</v>
      </c>
      <c r="E1013" s="739">
        <v>43457</v>
      </c>
      <c r="F1013" s="663">
        <v>3465</v>
      </c>
      <c r="G1013" s="663">
        <v>433</v>
      </c>
      <c r="H1013" s="663"/>
      <c r="I1013" s="663">
        <v>3032</v>
      </c>
      <c r="J1013" s="728">
        <f t="shared" si="8"/>
        <v>226.43</v>
      </c>
      <c r="K1013" s="728">
        <v>73.59</v>
      </c>
      <c r="L1013" s="728">
        <v>152.84</v>
      </c>
    </row>
    <row r="1014" spans="1:12" s="335" customFormat="1" ht="12" x14ac:dyDescent="0.2">
      <c r="A1014" s="626" t="s">
        <v>2328</v>
      </c>
      <c r="B1014" s="626" t="s">
        <v>2329</v>
      </c>
      <c r="C1014" s="688" t="str">
        <f t="shared" si="9"/>
        <v>Sep-18</v>
      </c>
      <c r="D1014" s="739">
        <v>43353</v>
      </c>
      <c r="E1014" s="739">
        <v>43457</v>
      </c>
      <c r="F1014" s="663">
        <v>660</v>
      </c>
      <c r="G1014" s="663">
        <v>83</v>
      </c>
      <c r="H1014" s="663"/>
      <c r="I1014" s="663">
        <v>577</v>
      </c>
      <c r="J1014" s="728">
        <f t="shared" si="8"/>
        <v>102.69999999999999</v>
      </c>
      <c r="K1014" s="728">
        <v>33.380000000000003</v>
      </c>
      <c r="L1014" s="728">
        <v>69.319999999999993</v>
      </c>
    </row>
    <row r="1015" spans="1:12" s="335" customFormat="1" ht="12" x14ac:dyDescent="0.2">
      <c r="A1015" s="626" t="s">
        <v>2330</v>
      </c>
      <c r="B1015" s="626" t="s">
        <v>2331</v>
      </c>
      <c r="C1015" s="688" t="str">
        <f t="shared" si="9"/>
        <v>Sep-18</v>
      </c>
      <c r="D1015" s="739">
        <v>43354</v>
      </c>
      <c r="E1015" s="739">
        <v>43485</v>
      </c>
      <c r="F1015" s="663">
        <v>7784</v>
      </c>
      <c r="G1015" s="663">
        <v>1459</v>
      </c>
      <c r="H1015" s="663"/>
      <c r="I1015" s="663">
        <v>6325</v>
      </c>
      <c r="J1015" s="728">
        <f t="shared" si="8"/>
        <v>914.3900000000001</v>
      </c>
      <c r="K1015" s="728">
        <v>297.18</v>
      </c>
      <c r="L1015" s="728">
        <v>617.21</v>
      </c>
    </row>
    <row r="1016" spans="1:12" s="335" customFormat="1" ht="12" x14ac:dyDescent="0.2">
      <c r="A1016" s="626" t="s">
        <v>2332</v>
      </c>
      <c r="B1016" s="626" t="s">
        <v>2333</v>
      </c>
      <c r="C1016" s="688" t="str">
        <f t="shared" si="9"/>
        <v>Sep-18</v>
      </c>
      <c r="D1016" s="739">
        <v>43354</v>
      </c>
      <c r="E1016" s="739">
        <v>43444</v>
      </c>
      <c r="F1016" s="663">
        <v>8437</v>
      </c>
      <c r="G1016" s="663">
        <v>1266</v>
      </c>
      <c r="H1016" s="663"/>
      <c r="I1016" s="663">
        <v>7171</v>
      </c>
      <c r="J1016" s="728">
        <f t="shared" si="8"/>
        <v>727.27</v>
      </c>
      <c r="K1016" s="728">
        <v>236.36</v>
      </c>
      <c r="L1016" s="728">
        <v>490.91</v>
      </c>
    </row>
    <row r="1017" spans="1:12" s="335" customFormat="1" ht="12" x14ac:dyDescent="0.2">
      <c r="A1017" s="626" t="s">
        <v>2334</v>
      </c>
      <c r="B1017" s="626" t="s">
        <v>2335</v>
      </c>
      <c r="C1017" s="688" t="str">
        <f t="shared" si="9"/>
        <v>Sep-18</v>
      </c>
      <c r="D1017" s="739">
        <v>43354</v>
      </c>
      <c r="E1017" s="739">
        <v>43444</v>
      </c>
      <c r="F1017" s="663">
        <v>1920</v>
      </c>
      <c r="G1017" s="663">
        <v>192</v>
      </c>
      <c r="H1017" s="663"/>
      <c r="I1017" s="663">
        <v>1728</v>
      </c>
      <c r="J1017" s="728">
        <f t="shared" si="8"/>
        <v>84.65</v>
      </c>
      <c r="K1017" s="728">
        <v>27.51</v>
      </c>
      <c r="L1017" s="728">
        <v>57.14</v>
      </c>
    </row>
    <row r="1018" spans="1:12" s="335" customFormat="1" ht="12" x14ac:dyDescent="0.2">
      <c r="A1018" s="626" t="s">
        <v>2336</v>
      </c>
      <c r="B1018" s="626" t="s">
        <v>2337</v>
      </c>
      <c r="C1018" s="688" t="str">
        <f t="shared" si="9"/>
        <v>Sep-18</v>
      </c>
      <c r="D1018" s="739">
        <v>43354</v>
      </c>
      <c r="E1018" s="739">
        <v>43478</v>
      </c>
      <c r="F1018" s="663">
        <v>2106</v>
      </c>
      <c r="G1018" s="663">
        <v>316</v>
      </c>
      <c r="H1018" s="663"/>
      <c r="I1018" s="663">
        <v>1790</v>
      </c>
      <c r="J1018" s="728">
        <f t="shared" si="8"/>
        <v>197.88</v>
      </c>
      <c r="K1018" s="728">
        <v>64.31</v>
      </c>
      <c r="L1018" s="728">
        <v>133.57</v>
      </c>
    </row>
    <row r="1019" spans="1:12" s="335" customFormat="1" ht="12" x14ac:dyDescent="0.2">
      <c r="A1019" s="626" t="s">
        <v>2338</v>
      </c>
      <c r="B1019" s="626" t="s">
        <v>2339</v>
      </c>
      <c r="C1019" s="688" t="str">
        <f t="shared" si="9"/>
        <v>Sep-18</v>
      </c>
      <c r="D1019" s="739">
        <v>43354</v>
      </c>
      <c r="E1019" s="739">
        <v>43445</v>
      </c>
      <c r="F1019" s="663">
        <v>10224</v>
      </c>
      <c r="G1019" s="663">
        <v>1534</v>
      </c>
      <c r="H1019" s="663"/>
      <c r="I1019" s="663">
        <v>8690</v>
      </c>
      <c r="J1019" s="728">
        <f t="shared" si="8"/>
        <v>881.31</v>
      </c>
      <c r="K1019" s="728">
        <v>286.43</v>
      </c>
      <c r="L1019" s="728">
        <v>594.88</v>
      </c>
    </row>
    <row r="1020" spans="1:12" s="335" customFormat="1" ht="12" x14ac:dyDescent="0.2">
      <c r="A1020" s="626" t="s">
        <v>2340</v>
      </c>
      <c r="B1020" s="626" t="s">
        <v>2341</v>
      </c>
      <c r="C1020" s="688" t="str">
        <f t="shared" si="9"/>
        <v>Sep-18</v>
      </c>
      <c r="D1020" s="739">
        <v>43354</v>
      </c>
      <c r="E1020" s="739">
        <v>43444</v>
      </c>
      <c r="F1020" s="663">
        <v>5526</v>
      </c>
      <c r="G1020" s="663">
        <v>829</v>
      </c>
      <c r="H1020" s="663"/>
      <c r="I1020" s="663">
        <v>4697</v>
      </c>
      <c r="J1020" s="728">
        <f t="shared" si="8"/>
        <v>476.32</v>
      </c>
      <c r="K1020" s="728">
        <v>154.80000000000001</v>
      </c>
      <c r="L1020" s="728">
        <v>321.52</v>
      </c>
    </row>
    <row r="1021" spans="1:12" s="335" customFormat="1" ht="12" x14ac:dyDescent="0.2">
      <c r="A1021" s="626" t="s">
        <v>2342</v>
      </c>
      <c r="B1021" s="626" t="s">
        <v>2343</v>
      </c>
      <c r="C1021" s="688" t="str">
        <f t="shared" si="9"/>
        <v>Sep-18</v>
      </c>
      <c r="D1021" s="739">
        <v>43354</v>
      </c>
      <c r="E1021" s="739">
        <v>43373</v>
      </c>
      <c r="F1021" s="663">
        <v>752</v>
      </c>
      <c r="G1021" s="663">
        <v>75</v>
      </c>
      <c r="H1021" s="663"/>
      <c r="I1021" s="663">
        <v>677</v>
      </c>
      <c r="J1021" s="728">
        <f t="shared" si="8"/>
        <v>33.159999999999997</v>
      </c>
      <c r="K1021" s="728">
        <v>10.78</v>
      </c>
      <c r="L1021" s="728">
        <v>22.38</v>
      </c>
    </row>
    <row r="1022" spans="1:12" s="335" customFormat="1" ht="12" x14ac:dyDescent="0.2">
      <c r="A1022" s="626" t="s">
        <v>2344</v>
      </c>
      <c r="B1022" s="626" t="s">
        <v>2345</v>
      </c>
      <c r="C1022" s="688" t="str">
        <f t="shared" si="9"/>
        <v>Sep-18</v>
      </c>
      <c r="D1022" s="739">
        <v>43355</v>
      </c>
      <c r="E1022" s="739">
        <v>43446</v>
      </c>
      <c r="F1022" s="663">
        <v>4277</v>
      </c>
      <c r="G1022" s="663">
        <v>428</v>
      </c>
      <c r="H1022" s="663"/>
      <c r="I1022" s="663">
        <v>3849</v>
      </c>
      <c r="J1022" s="728">
        <f t="shared" si="8"/>
        <v>188.58</v>
      </c>
      <c r="K1022" s="728">
        <v>61.29</v>
      </c>
      <c r="L1022" s="728">
        <v>127.29</v>
      </c>
    </row>
    <row r="1023" spans="1:12" s="335" customFormat="1" ht="12" x14ac:dyDescent="0.2">
      <c r="A1023" s="626" t="s">
        <v>2346</v>
      </c>
      <c r="B1023" s="626" t="s">
        <v>2347</v>
      </c>
      <c r="C1023" s="688" t="str">
        <f t="shared" si="9"/>
        <v>Sep-18</v>
      </c>
      <c r="D1023" s="739">
        <v>43355</v>
      </c>
      <c r="E1023" s="739">
        <v>43445</v>
      </c>
      <c r="F1023" s="663">
        <v>4181</v>
      </c>
      <c r="G1023" s="663">
        <v>523</v>
      </c>
      <c r="H1023" s="663"/>
      <c r="I1023" s="663">
        <v>3658</v>
      </c>
      <c r="J1023" s="728">
        <f t="shared" si="8"/>
        <v>273.23</v>
      </c>
      <c r="K1023" s="728">
        <v>88.8</v>
      </c>
      <c r="L1023" s="728">
        <v>184.43</v>
      </c>
    </row>
    <row r="1024" spans="1:12" s="335" customFormat="1" ht="12" x14ac:dyDescent="0.2">
      <c r="A1024" s="626" t="s">
        <v>2348</v>
      </c>
      <c r="B1024" s="626" t="s">
        <v>2349</v>
      </c>
      <c r="C1024" s="688" t="str">
        <f t="shared" si="9"/>
        <v>Sep-18</v>
      </c>
      <c r="D1024" s="739">
        <v>43354</v>
      </c>
      <c r="E1024" s="739">
        <v>43446</v>
      </c>
      <c r="F1024" s="663">
        <v>3680</v>
      </c>
      <c r="G1024" s="663">
        <v>368</v>
      </c>
      <c r="H1024" s="663"/>
      <c r="I1024" s="663">
        <v>3312</v>
      </c>
      <c r="J1024" s="728">
        <f t="shared" si="8"/>
        <v>162.25</v>
      </c>
      <c r="K1024" s="728">
        <v>52.73</v>
      </c>
      <c r="L1024" s="728">
        <v>109.52</v>
      </c>
    </row>
    <row r="1025" spans="1:12" s="335" customFormat="1" ht="12" x14ac:dyDescent="0.2">
      <c r="A1025" s="626" t="s">
        <v>2350</v>
      </c>
      <c r="B1025" s="626" t="s">
        <v>2351</v>
      </c>
      <c r="C1025" s="688" t="str">
        <f t="shared" si="9"/>
        <v>Sep-18</v>
      </c>
      <c r="D1025" s="739">
        <v>43355</v>
      </c>
      <c r="E1025" s="739">
        <v>43445</v>
      </c>
      <c r="F1025" s="663">
        <v>4197</v>
      </c>
      <c r="G1025" s="663">
        <v>525</v>
      </c>
      <c r="H1025" s="663"/>
      <c r="I1025" s="663">
        <v>3672</v>
      </c>
      <c r="J1025" s="728">
        <f t="shared" si="8"/>
        <v>274.27</v>
      </c>
      <c r="K1025" s="728">
        <v>89.14</v>
      </c>
      <c r="L1025" s="728">
        <v>185.13</v>
      </c>
    </row>
    <row r="1026" spans="1:12" s="335" customFormat="1" ht="12" x14ac:dyDescent="0.2">
      <c r="A1026" s="626" t="s">
        <v>2352</v>
      </c>
      <c r="B1026" s="626" t="s">
        <v>2353</v>
      </c>
      <c r="C1026" s="688" t="str">
        <f t="shared" si="9"/>
        <v>Sep-18</v>
      </c>
      <c r="D1026" s="739">
        <v>43344</v>
      </c>
      <c r="E1026" s="739">
        <v>43462</v>
      </c>
      <c r="F1026" s="663">
        <v>3067</v>
      </c>
      <c r="G1026" s="663">
        <v>460</v>
      </c>
      <c r="H1026" s="663"/>
      <c r="I1026" s="663">
        <v>2607</v>
      </c>
      <c r="J1026" s="728">
        <f t="shared" si="8"/>
        <v>261.95999999999998</v>
      </c>
      <c r="K1026" s="728">
        <v>85.14</v>
      </c>
      <c r="L1026" s="728">
        <v>176.82</v>
      </c>
    </row>
    <row r="1027" spans="1:12" s="335" customFormat="1" ht="12" x14ac:dyDescent="0.2">
      <c r="A1027" s="626" t="s">
        <v>2354</v>
      </c>
      <c r="B1027" s="626" t="s">
        <v>2355</v>
      </c>
      <c r="C1027" s="688" t="str">
        <f t="shared" si="9"/>
        <v>Sep-18</v>
      </c>
      <c r="D1027" s="739">
        <v>43355</v>
      </c>
      <c r="E1027" s="739">
        <v>43476</v>
      </c>
      <c r="F1027" s="663">
        <v>2208</v>
      </c>
      <c r="G1027" s="663">
        <v>276</v>
      </c>
      <c r="H1027" s="663"/>
      <c r="I1027" s="663">
        <v>1932</v>
      </c>
      <c r="J1027" s="728">
        <f t="shared" si="8"/>
        <v>144.29000000000002</v>
      </c>
      <c r="K1027" s="728">
        <v>46.89</v>
      </c>
      <c r="L1027" s="728">
        <v>97.4</v>
      </c>
    </row>
    <row r="1028" spans="1:12" s="335" customFormat="1" ht="12" x14ac:dyDescent="0.2">
      <c r="A1028" s="626" t="s">
        <v>2356</v>
      </c>
      <c r="B1028" s="626" t="s">
        <v>2357</v>
      </c>
      <c r="C1028" s="688" t="str">
        <f t="shared" si="9"/>
        <v>Sep-18</v>
      </c>
      <c r="D1028" s="739">
        <v>43355</v>
      </c>
      <c r="E1028" s="739">
        <v>43445</v>
      </c>
      <c r="F1028" s="663">
        <v>2854</v>
      </c>
      <c r="G1028" s="663">
        <v>357</v>
      </c>
      <c r="H1028" s="663"/>
      <c r="I1028" s="663">
        <v>2497</v>
      </c>
      <c r="J1028" s="728">
        <f t="shared" si="8"/>
        <v>184.8</v>
      </c>
      <c r="K1028" s="728">
        <v>60.06</v>
      </c>
      <c r="L1028" s="728">
        <v>124.74</v>
      </c>
    </row>
    <row r="1029" spans="1:12" s="335" customFormat="1" ht="12" x14ac:dyDescent="0.2">
      <c r="A1029" s="626" t="s">
        <v>2358</v>
      </c>
      <c r="B1029" s="626" t="s">
        <v>2359</v>
      </c>
      <c r="C1029" s="688" t="str">
        <f t="shared" si="9"/>
        <v>Sep-18</v>
      </c>
      <c r="D1029" s="739">
        <v>43355</v>
      </c>
      <c r="E1029" s="739">
        <v>43447</v>
      </c>
      <c r="F1029" s="663">
        <v>2039</v>
      </c>
      <c r="G1029" s="663">
        <v>204</v>
      </c>
      <c r="H1029" s="663"/>
      <c r="I1029" s="663">
        <v>1835</v>
      </c>
      <c r="J1029" s="728">
        <f t="shared" si="8"/>
        <v>89.9</v>
      </c>
      <c r="K1029" s="728">
        <v>29.22</v>
      </c>
      <c r="L1029" s="728">
        <v>60.68</v>
      </c>
    </row>
    <row r="1030" spans="1:12" s="335" customFormat="1" ht="12" x14ac:dyDescent="0.2">
      <c r="A1030" s="626" t="s">
        <v>2360</v>
      </c>
      <c r="B1030" s="626" t="s">
        <v>2361</v>
      </c>
      <c r="C1030" s="688" t="str">
        <f t="shared" si="9"/>
        <v>Sep-18</v>
      </c>
      <c r="D1030" s="739">
        <v>43355</v>
      </c>
      <c r="E1030" s="739">
        <v>43453</v>
      </c>
      <c r="F1030" s="663">
        <v>5921</v>
      </c>
      <c r="G1030" s="663">
        <v>740</v>
      </c>
      <c r="H1030" s="663"/>
      <c r="I1030" s="663">
        <v>5181</v>
      </c>
      <c r="J1030" s="728">
        <f t="shared" si="8"/>
        <v>386.93</v>
      </c>
      <c r="K1030" s="728">
        <v>125.75</v>
      </c>
      <c r="L1030" s="728">
        <v>261.18</v>
      </c>
    </row>
    <row r="1031" spans="1:12" s="335" customFormat="1" ht="12" x14ac:dyDescent="0.2">
      <c r="A1031" s="626" t="s">
        <v>2362</v>
      </c>
      <c r="B1031" s="626" t="s">
        <v>2363</v>
      </c>
      <c r="C1031" s="688" t="str">
        <f t="shared" si="9"/>
        <v>Sep-18</v>
      </c>
      <c r="D1031" s="739">
        <v>43355</v>
      </c>
      <c r="E1031" s="739">
        <v>43445</v>
      </c>
      <c r="F1031" s="663">
        <v>2876</v>
      </c>
      <c r="G1031" s="663">
        <v>288</v>
      </c>
      <c r="H1031" s="663"/>
      <c r="I1031" s="663">
        <v>2588</v>
      </c>
      <c r="J1031" s="728">
        <f t="shared" si="8"/>
        <v>126.80000000000001</v>
      </c>
      <c r="K1031" s="728">
        <v>41.21</v>
      </c>
      <c r="L1031" s="728">
        <v>85.59</v>
      </c>
    </row>
    <row r="1032" spans="1:12" s="335" customFormat="1" ht="12" x14ac:dyDescent="0.2">
      <c r="A1032" s="626" t="s">
        <v>2364</v>
      </c>
      <c r="B1032" s="626" t="s">
        <v>2365</v>
      </c>
      <c r="C1032" s="688" t="str">
        <f t="shared" si="9"/>
        <v>Sep-18</v>
      </c>
      <c r="D1032" s="739">
        <v>43355</v>
      </c>
      <c r="E1032" s="739">
        <v>43460</v>
      </c>
      <c r="F1032" s="663">
        <v>5881</v>
      </c>
      <c r="G1032" s="663">
        <v>735</v>
      </c>
      <c r="H1032" s="663"/>
      <c r="I1032" s="663">
        <v>5146</v>
      </c>
      <c r="J1032" s="728">
        <f t="shared" si="8"/>
        <v>384.33000000000004</v>
      </c>
      <c r="K1032" s="728">
        <v>124.91</v>
      </c>
      <c r="L1032" s="728">
        <v>259.42</v>
      </c>
    </row>
    <row r="1033" spans="1:12" s="335" customFormat="1" ht="12" x14ac:dyDescent="0.2">
      <c r="A1033" s="626" t="s">
        <v>2366</v>
      </c>
      <c r="B1033" s="626" t="s">
        <v>2367</v>
      </c>
      <c r="C1033" s="688" t="str">
        <f t="shared" si="9"/>
        <v>Sep-18</v>
      </c>
      <c r="D1033" s="739">
        <v>43353</v>
      </c>
      <c r="E1033" s="739">
        <v>43444</v>
      </c>
      <c r="F1033" s="663">
        <v>5243</v>
      </c>
      <c r="G1033" s="663">
        <v>655</v>
      </c>
      <c r="H1033" s="663"/>
      <c r="I1033" s="663">
        <v>4588</v>
      </c>
      <c r="J1033" s="728">
        <f t="shared" si="8"/>
        <v>339.48</v>
      </c>
      <c r="K1033" s="728">
        <v>110.33</v>
      </c>
      <c r="L1033" s="728">
        <v>229.15</v>
      </c>
    </row>
    <row r="1034" spans="1:12" s="335" customFormat="1" ht="12" x14ac:dyDescent="0.2">
      <c r="A1034" s="626" t="s">
        <v>2368</v>
      </c>
      <c r="B1034" s="626" t="s">
        <v>2369</v>
      </c>
      <c r="C1034" s="688" t="str">
        <f t="shared" si="9"/>
        <v>Sep-18</v>
      </c>
      <c r="D1034" s="739">
        <v>43354</v>
      </c>
      <c r="E1034" s="739">
        <v>43450</v>
      </c>
      <c r="F1034" s="663">
        <v>3669</v>
      </c>
      <c r="G1034" s="663">
        <v>459</v>
      </c>
      <c r="H1034" s="663"/>
      <c r="I1034" s="663">
        <v>3210</v>
      </c>
      <c r="J1034" s="728">
        <f t="shared" si="8"/>
        <v>239.78</v>
      </c>
      <c r="K1034" s="728">
        <v>77.930000000000007</v>
      </c>
      <c r="L1034" s="728">
        <v>161.85</v>
      </c>
    </row>
    <row r="1035" spans="1:12" s="335" customFormat="1" ht="12" x14ac:dyDescent="0.2">
      <c r="A1035" s="626" t="s">
        <v>2370</v>
      </c>
      <c r="B1035" s="626" t="s">
        <v>2371</v>
      </c>
      <c r="C1035" s="688" t="str">
        <f t="shared" si="9"/>
        <v>Sep-18</v>
      </c>
      <c r="D1035" s="739">
        <v>43355</v>
      </c>
      <c r="E1035" s="739">
        <v>43446</v>
      </c>
      <c r="F1035" s="663">
        <v>5129</v>
      </c>
      <c r="G1035" s="663">
        <v>641</v>
      </c>
      <c r="H1035" s="663"/>
      <c r="I1035" s="663">
        <v>4488</v>
      </c>
      <c r="J1035" s="728">
        <f t="shared" si="8"/>
        <v>335.18</v>
      </c>
      <c r="K1035" s="728">
        <v>108.93</v>
      </c>
      <c r="L1035" s="728">
        <v>226.25</v>
      </c>
    </row>
    <row r="1036" spans="1:12" s="335" customFormat="1" ht="12" x14ac:dyDescent="0.2">
      <c r="A1036" s="626" t="s">
        <v>2372</v>
      </c>
      <c r="B1036" s="626" t="s">
        <v>2373</v>
      </c>
      <c r="C1036" s="688" t="str">
        <f t="shared" si="9"/>
        <v>Sep-18</v>
      </c>
      <c r="D1036" s="739">
        <v>43355</v>
      </c>
      <c r="E1036" s="739">
        <v>43447</v>
      </c>
      <c r="F1036" s="663">
        <v>7680</v>
      </c>
      <c r="G1036" s="663">
        <v>1152</v>
      </c>
      <c r="H1036" s="663"/>
      <c r="I1036" s="663">
        <v>6528</v>
      </c>
      <c r="J1036" s="728">
        <f t="shared" si="8"/>
        <v>662.02</v>
      </c>
      <c r="K1036" s="728">
        <v>215.16</v>
      </c>
      <c r="L1036" s="728">
        <v>446.86</v>
      </c>
    </row>
    <row r="1037" spans="1:12" s="335" customFormat="1" ht="12" x14ac:dyDescent="0.2">
      <c r="A1037" s="626" t="s">
        <v>2374</v>
      </c>
      <c r="B1037" s="626" t="s">
        <v>2375</v>
      </c>
      <c r="C1037" s="688" t="str">
        <f t="shared" si="9"/>
        <v>Sep-18</v>
      </c>
      <c r="D1037" s="739">
        <v>43355</v>
      </c>
      <c r="E1037" s="739">
        <v>43447</v>
      </c>
      <c r="F1037" s="663">
        <v>8367</v>
      </c>
      <c r="G1037" s="663">
        <v>1255</v>
      </c>
      <c r="H1037" s="663"/>
      <c r="I1037" s="663">
        <v>7112</v>
      </c>
      <c r="J1037" s="728">
        <f t="shared" si="8"/>
        <v>721.23</v>
      </c>
      <c r="K1037" s="728">
        <v>234.4</v>
      </c>
      <c r="L1037" s="728">
        <v>486.83</v>
      </c>
    </row>
    <row r="1038" spans="1:12" s="335" customFormat="1" ht="12" x14ac:dyDescent="0.2">
      <c r="A1038" s="626" t="s">
        <v>2376</v>
      </c>
      <c r="B1038" s="626" t="s">
        <v>2377</v>
      </c>
      <c r="C1038" s="688" t="str">
        <f t="shared" si="9"/>
        <v>Sep-18</v>
      </c>
      <c r="D1038" s="739">
        <v>43356</v>
      </c>
      <c r="E1038" s="739">
        <v>43476</v>
      </c>
      <c r="F1038" s="663">
        <v>2797</v>
      </c>
      <c r="G1038" s="663">
        <v>350</v>
      </c>
      <c r="H1038" s="663"/>
      <c r="I1038" s="663">
        <v>2447</v>
      </c>
      <c r="J1038" s="728">
        <f t="shared" si="8"/>
        <v>182.78</v>
      </c>
      <c r="K1038" s="728">
        <v>59.4</v>
      </c>
      <c r="L1038" s="728">
        <v>123.38</v>
      </c>
    </row>
    <row r="1039" spans="1:12" s="335" customFormat="1" ht="12" x14ac:dyDescent="0.2">
      <c r="A1039" s="626" t="s">
        <v>2378</v>
      </c>
      <c r="B1039" s="626" t="s">
        <v>2379</v>
      </c>
      <c r="C1039" s="688" t="str">
        <f t="shared" si="9"/>
        <v>Sep-18</v>
      </c>
      <c r="D1039" s="739">
        <v>43356</v>
      </c>
      <c r="E1039" s="739">
        <v>43480</v>
      </c>
      <c r="F1039" s="663">
        <v>3195</v>
      </c>
      <c r="G1039" s="663">
        <v>399</v>
      </c>
      <c r="H1039" s="663"/>
      <c r="I1039" s="663">
        <v>2796</v>
      </c>
      <c r="J1039" s="728">
        <f t="shared" si="8"/>
        <v>208.79000000000002</v>
      </c>
      <c r="K1039" s="728">
        <v>67.86</v>
      </c>
      <c r="L1039" s="728">
        <v>140.93</v>
      </c>
    </row>
    <row r="1040" spans="1:12" s="335" customFormat="1" ht="12" x14ac:dyDescent="0.2">
      <c r="A1040" s="626" t="s">
        <v>2380</v>
      </c>
      <c r="B1040" s="626" t="s">
        <v>2381</v>
      </c>
      <c r="C1040" s="688" t="str">
        <f t="shared" si="9"/>
        <v>Sep-18</v>
      </c>
      <c r="D1040" s="739">
        <v>43355</v>
      </c>
      <c r="E1040" s="739">
        <v>43477</v>
      </c>
      <c r="F1040" s="663">
        <v>2633</v>
      </c>
      <c r="G1040" s="663">
        <v>395</v>
      </c>
      <c r="H1040" s="663"/>
      <c r="I1040" s="663">
        <v>2238</v>
      </c>
      <c r="J1040" s="728">
        <f t="shared" si="8"/>
        <v>226.95999999999998</v>
      </c>
      <c r="K1040" s="728">
        <v>73.760000000000005</v>
      </c>
      <c r="L1040" s="728">
        <v>153.19999999999999</v>
      </c>
    </row>
    <row r="1041" spans="1:12" s="335" customFormat="1" ht="12" x14ac:dyDescent="0.2">
      <c r="A1041" s="626" t="s">
        <v>2382</v>
      </c>
      <c r="B1041" s="626" t="s">
        <v>2383</v>
      </c>
      <c r="C1041" s="688" t="str">
        <f t="shared" si="9"/>
        <v>Sep-18</v>
      </c>
      <c r="D1041" s="739">
        <v>43355</v>
      </c>
      <c r="E1041" s="739">
        <v>43475</v>
      </c>
      <c r="F1041" s="663">
        <v>2633</v>
      </c>
      <c r="G1041" s="663">
        <v>395</v>
      </c>
      <c r="H1041" s="663"/>
      <c r="I1041" s="663">
        <v>2238</v>
      </c>
      <c r="J1041" s="728">
        <f t="shared" si="8"/>
        <v>226.95999999999998</v>
      </c>
      <c r="K1041" s="728">
        <v>73.760000000000005</v>
      </c>
      <c r="L1041" s="728">
        <v>153.19999999999999</v>
      </c>
    </row>
    <row r="1042" spans="1:12" s="335" customFormat="1" ht="12" x14ac:dyDescent="0.2">
      <c r="A1042" s="626" t="s">
        <v>2384</v>
      </c>
      <c r="B1042" s="626" t="s">
        <v>2385</v>
      </c>
      <c r="C1042" s="688" t="str">
        <f t="shared" si="9"/>
        <v>Sep-18</v>
      </c>
      <c r="D1042" s="739">
        <v>43354</v>
      </c>
      <c r="E1042" s="739">
        <v>43475</v>
      </c>
      <c r="F1042" s="663">
        <v>4463</v>
      </c>
      <c r="G1042" s="663">
        <v>669</v>
      </c>
      <c r="H1042" s="663"/>
      <c r="I1042" s="663">
        <v>3794</v>
      </c>
      <c r="J1042" s="728">
        <f t="shared" si="8"/>
        <v>384.71000000000004</v>
      </c>
      <c r="K1042" s="728">
        <v>125.03</v>
      </c>
      <c r="L1042" s="728">
        <v>259.68</v>
      </c>
    </row>
    <row r="1043" spans="1:12" s="335" customFormat="1" ht="12" x14ac:dyDescent="0.2">
      <c r="A1043" s="626" t="s">
        <v>2386</v>
      </c>
      <c r="B1043" s="626" t="s">
        <v>2387</v>
      </c>
      <c r="C1043" s="688" t="str">
        <f t="shared" si="9"/>
        <v>Sep-18</v>
      </c>
      <c r="D1043" s="739">
        <v>43356</v>
      </c>
      <c r="E1043" s="739">
        <v>43478</v>
      </c>
      <c r="F1043" s="663">
        <v>2454</v>
      </c>
      <c r="G1043" s="663">
        <v>368</v>
      </c>
      <c r="H1043" s="663"/>
      <c r="I1043" s="663">
        <v>2086</v>
      </c>
      <c r="J1043" s="728">
        <f t="shared" si="8"/>
        <v>230.57999999999998</v>
      </c>
      <c r="K1043" s="728">
        <v>74.94</v>
      </c>
      <c r="L1043" s="728">
        <v>155.63999999999999</v>
      </c>
    </row>
    <row r="1044" spans="1:12" s="335" customFormat="1" ht="12" x14ac:dyDescent="0.2">
      <c r="A1044" s="626" t="s">
        <v>2388</v>
      </c>
      <c r="B1044" s="626" t="s">
        <v>2389</v>
      </c>
      <c r="C1044" s="688" t="str">
        <f t="shared" si="9"/>
        <v>Sep-18</v>
      </c>
      <c r="D1044" s="739">
        <v>43356</v>
      </c>
      <c r="E1044" s="739">
        <v>43487</v>
      </c>
      <c r="F1044" s="663">
        <v>2839</v>
      </c>
      <c r="G1044" s="663">
        <v>532</v>
      </c>
      <c r="H1044" s="663"/>
      <c r="I1044" s="663">
        <v>2307</v>
      </c>
      <c r="J1044" s="728">
        <f t="shared" si="8"/>
        <v>333.5</v>
      </c>
      <c r="K1044" s="728">
        <v>108.39</v>
      </c>
      <c r="L1044" s="728">
        <v>225.11</v>
      </c>
    </row>
    <row r="1045" spans="1:12" s="335" customFormat="1" ht="12" x14ac:dyDescent="0.2">
      <c r="A1045" s="626" t="s">
        <v>2390</v>
      </c>
      <c r="B1045" s="626" t="s">
        <v>2391</v>
      </c>
      <c r="C1045" s="688" t="str">
        <f t="shared" si="9"/>
        <v>Sep-18</v>
      </c>
      <c r="D1045" s="739">
        <v>43356</v>
      </c>
      <c r="E1045" s="739">
        <v>43451</v>
      </c>
      <c r="F1045" s="663">
        <v>2907</v>
      </c>
      <c r="G1045" s="663">
        <v>363</v>
      </c>
      <c r="H1045" s="663"/>
      <c r="I1045" s="663">
        <v>2544</v>
      </c>
      <c r="J1045" s="728">
        <f t="shared" si="8"/>
        <v>188.22</v>
      </c>
      <c r="K1045" s="728">
        <v>61.17</v>
      </c>
      <c r="L1045" s="728">
        <v>127.05</v>
      </c>
    </row>
    <row r="1046" spans="1:12" s="335" customFormat="1" ht="12" x14ac:dyDescent="0.2">
      <c r="A1046" s="626" t="s">
        <v>2392</v>
      </c>
      <c r="B1046" s="626" t="s">
        <v>2393</v>
      </c>
      <c r="C1046" s="688" t="str">
        <f t="shared" si="9"/>
        <v>Sep-18</v>
      </c>
      <c r="D1046" s="739">
        <v>43363</v>
      </c>
      <c r="E1046" s="739">
        <v>43446</v>
      </c>
      <c r="F1046" s="663">
        <v>4492</v>
      </c>
      <c r="G1046" s="663">
        <v>842</v>
      </c>
      <c r="H1046" s="663"/>
      <c r="I1046" s="663">
        <v>3650</v>
      </c>
      <c r="J1046" s="728">
        <f t="shared" si="8"/>
        <v>527.67000000000007</v>
      </c>
      <c r="K1046" s="728">
        <v>171.49</v>
      </c>
      <c r="L1046" s="728">
        <v>356.18</v>
      </c>
    </row>
    <row r="1047" spans="1:12" s="335" customFormat="1" ht="12" x14ac:dyDescent="0.2">
      <c r="A1047" s="626" t="s">
        <v>2394</v>
      </c>
      <c r="B1047" s="626" t="s">
        <v>2395</v>
      </c>
      <c r="C1047" s="688" t="str">
        <f t="shared" si="9"/>
        <v>Sep-18</v>
      </c>
      <c r="D1047" s="739">
        <v>43356</v>
      </c>
      <c r="E1047" s="739">
        <v>43457</v>
      </c>
      <c r="F1047" s="663">
        <v>2971</v>
      </c>
      <c r="G1047" s="663">
        <v>371</v>
      </c>
      <c r="H1047" s="663"/>
      <c r="I1047" s="663">
        <v>2600</v>
      </c>
      <c r="J1047" s="728">
        <f t="shared" si="8"/>
        <v>194.15</v>
      </c>
      <c r="K1047" s="728">
        <v>63.1</v>
      </c>
      <c r="L1047" s="728">
        <v>131.05000000000001</v>
      </c>
    </row>
    <row r="1048" spans="1:12" s="335" customFormat="1" ht="12" x14ac:dyDescent="0.2">
      <c r="A1048" s="626" t="s">
        <v>2396</v>
      </c>
      <c r="B1048" s="626" t="s">
        <v>2397</v>
      </c>
      <c r="C1048" s="688" t="str">
        <f t="shared" si="9"/>
        <v>Sep-18</v>
      </c>
      <c r="D1048" s="739">
        <v>43356</v>
      </c>
      <c r="E1048" s="739">
        <v>43457</v>
      </c>
      <c r="F1048" s="663">
        <v>9380</v>
      </c>
      <c r="G1048" s="663">
        <v>1407</v>
      </c>
      <c r="H1048" s="663"/>
      <c r="I1048" s="663">
        <v>7973</v>
      </c>
      <c r="J1048" s="728">
        <f t="shared" si="8"/>
        <v>808.55</v>
      </c>
      <c r="K1048" s="728">
        <v>262.77999999999997</v>
      </c>
      <c r="L1048" s="728">
        <v>545.77</v>
      </c>
    </row>
    <row r="1049" spans="1:12" s="335" customFormat="1" ht="12" x14ac:dyDescent="0.2">
      <c r="A1049" s="626" t="s">
        <v>2398</v>
      </c>
      <c r="B1049" s="626" t="s">
        <v>2399</v>
      </c>
      <c r="C1049" s="688" t="str">
        <f t="shared" si="9"/>
        <v>Sep-18</v>
      </c>
      <c r="D1049" s="739">
        <v>43356</v>
      </c>
      <c r="E1049" s="739">
        <v>43451</v>
      </c>
      <c r="F1049" s="663">
        <v>4058</v>
      </c>
      <c r="G1049" s="663">
        <v>609</v>
      </c>
      <c r="H1049" s="663"/>
      <c r="I1049" s="663">
        <v>3449</v>
      </c>
      <c r="J1049" s="728">
        <f t="shared" si="8"/>
        <v>349.79</v>
      </c>
      <c r="K1049" s="728">
        <v>113.68</v>
      </c>
      <c r="L1049" s="728">
        <v>236.11</v>
      </c>
    </row>
    <row r="1050" spans="1:12" s="335" customFormat="1" ht="12" x14ac:dyDescent="0.2">
      <c r="A1050" s="626" t="s">
        <v>2400</v>
      </c>
      <c r="B1050" s="626" t="s">
        <v>2401</v>
      </c>
      <c r="C1050" s="688" t="str">
        <f t="shared" si="9"/>
        <v>Sep-18</v>
      </c>
      <c r="D1050" s="739">
        <v>43356</v>
      </c>
      <c r="E1050" s="739">
        <v>43452</v>
      </c>
      <c r="F1050" s="663">
        <v>2039</v>
      </c>
      <c r="G1050" s="663">
        <v>204</v>
      </c>
      <c r="H1050" s="663"/>
      <c r="I1050" s="663">
        <v>1835</v>
      </c>
      <c r="J1050" s="728">
        <f t="shared" si="8"/>
        <v>89.9</v>
      </c>
      <c r="K1050" s="728">
        <v>29.22</v>
      </c>
      <c r="L1050" s="728">
        <v>60.68</v>
      </c>
    </row>
    <row r="1051" spans="1:12" s="335" customFormat="1" ht="12" x14ac:dyDescent="0.2">
      <c r="A1051" s="626" t="s">
        <v>2402</v>
      </c>
      <c r="B1051" s="626" t="s">
        <v>2403</v>
      </c>
      <c r="C1051" s="688" t="str">
        <f t="shared" si="9"/>
        <v>Sep-18</v>
      </c>
      <c r="D1051" s="739">
        <v>43356</v>
      </c>
      <c r="E1051" s="739">
        <v>43416</v>
      </c>
      <c r="F1051" s="663">
        <v>1966</v>
      </c>
      <c r="G1051" s="663">
        <v>246</v>
      </c>
      <c r="H1051" s="663"/>
      <c r="I1051" s="663">
        <v>1720</v>
      </c>
      <c r="J1051" s="728">
        <f t="shared" si="8"/>
        <v>127.30000000000001</v>
      </c>
      <c r="K1051" s="728">
        <v>41.37</v>
      </c>
      <c r="L1051" s="728">
        <v>85.93</v>
      </c>
    </row>
    <row r="1052" spans="1:12" s="335" customFormat="1" ht="12" x14ac:dyDescent="0.2">
      <c r="A1052" s="626" t="s">
        <v>2404</v>
      </c>
      <c r="B1052" s="626" t="s">
        <v>2405</v>
      </c>
      <c r="C1052" s="688" t="str">
        <f t="shared" si="9"/>
        <v>Sep-18</v>
      </c>
      <c r="D1052" s="739">
        <v>43356</v>
      </c>
      <c r="E1052" s="739">
        <v>43485</v>
      </c>
      <c r="F1052" s="663">
        <v>2926</v>
      </c>
      <c r="G1052" s="663">
        <v>439</v>
      </c>
      <c r="H1052" s="663"/>
      <c r="I1052" s="663">
        <v>2487</v>
      </c>
      <c r="J1052" s="728">
        <f t="shared" si="8"/>
        <v>274.93</v>
      </c>
      <c r="K1052" s="728">
        <v>89.35</v>
      </c>
      <c r="L1052" s="728">
        <v>185.58</v>
      </c>
    </row>
    <row r="1053" spans="1:12" s="335" customFormat="1" ht="12" x14ac:dyDescent="0.2">
      <c r="A1053" s="626" t="s">
        <v>2406</v>
      </c>
      <c r="B1053" s="626" t="s">
        <v>2407</v>
      </c>
      <c r="C1053" s="688" t="str">
        <f t="shared" si="9"/>
        <v>Sep-18</v>
      </c>
      <c r="D1053" s="739">
        <v>43357</v>
      </c>
      <c r="E1053" s="739">
        <v>43485</v>
      </c>
      <c r="F1053" s="663">
        <v>4800</v>
      </c>
      <c r="G1053" s="663">
        <v>900</v>
      </c>
      <c r="H1053" s="663"/>
      <c r="I1053" s="663">
        <v>3900</v>
      </c>
      <c r="J1053" s="728">
        <f t="shared" si="8"/>
        <v>563.85</v>
      </c>
      <c r="K1053" s="728">
        <v>183.25</v>
      </c>
      <c r="L1053" s="728">
        <v>380.6</v>
      </c>
    </row>
    <row r="1054" spans="1:12" s="335" customFormat="1" ht="12" x14ac:dyDescent="0.2">
      <c r="A1054" s="626" t="s">
        <v>2408</v>
      </c>
      <c r="B1054" s="626" t="s">
        <v>2409</v>
      </c>
      <c r="C1054" s="688" t="str">
        <f t="shared" si="9"/>
        <v>Sep-18</v>
      </c>
      <c r="D1054" s="739">
        <v>43357</v>
      </c>
      <c r="E1054" s="739">
        <v>43452</v>
      </c>
      <c r="F1054" s="663">
        <v>2166</v>
      </c>
      <c r="G1054" s="663">
        <v>217</v>
      </c>
      <c r="H1054" s="663"/>
      <c r="I1054" s="663">
        <v>1949</v>
      </c>
      <c r="J1054" s="728">
        <f t="shared" si="8"/>
        <v>95.5</v>
      </c>
      <c r="K1054" s="728">
        <v>31.04</v>
      </c>
      <c r="L1054" s="728">
        <v>64.459999999999994</v>
      </c>
    </row>
    <row r="1055" spans="1:12" s="335" customFormat="1" ht="12" x14ac:dyDescent="0.2">
      <c r="A1055" s="626" t="s">
        <v>2410</v>
      </c>
      <c r="B1055" s="626" t="s">
        <v>2411</v>
      </c>
      <c r="C1055" s="688" t="str">
        <f t="shared" si="9"/>
        <v>Sep-18</v>
      </c>
      <c r="D1055" s="739">
        <v>43356</v>
      </c>
      <c r="E1055" s="739">
        <v>43449</v>
      </c>
      <c r="F1055" s="663">
        <v>3293</v>
      </c>
      <c r="G1055" s="663">
        <v>412</v>
      </c>
      <c r="H1055" s="663"/>
      <c r="I1055" s="663">
        <v>2881</v>
      </c>
      <c r="J1055" s="728">
        <f t="shared" si="8"/>
        <v>215.2</v>
      </c>
      <c r="K1055" s="728">
        <v>69.94</v>
      </c>
      <c r="L1055" s="728">
        <v>145.26</v>
      </c>
    </row>
    <row r="1056" spans="1:12" s="335" customFormat="1" ht="12" x14ac:dyDescent="0.2">
      <c r="A1056" s="626" t="s">
        <v>2412</v>
      </c>
      <c r="B1056" s="626" t="s">
        <v>2413</v>
      </c>
      <c r="C1056" s="688" t="str">
        <f t="shared" si="9"/>
        <v>Sep-18</v>
      </c>
      <c r="D1056" s="739">
        <v>43357</v>
      </c>
      <c r="E1056" s="739">
        <v>43453</v>
      </c>
      <c r="F1056" s="663">
        <v>6814</v>
      </c>
      <c r="G1056" s="663">
        <v>1022</v>
      </c>
      <c r="H1056" s="663"/>
      <c r="I1056" s="663">
        <v>5792</v>
      </c>
      <c r="J1056" s="728">
        <f t="shared" si="8"/>
        <v>587.36</v>
      </c>
      <c r="K1056" s="728">
        <v>190.89</v>
      </c>
      <c r="L1056" s="728">
        <v>396.47</v>
      </c>
    </row>
    <row r="1057" spans="1:12" s="335" customFormat="1" ht="12" x14ac:dyDescent="0.2">
      <c r="A1057" s="626" t="s">
        <v>2414</v>
      </c>
      <c r="B1057" s="626" t="s">
        <v>2415</v>
      </c>
      <c r="C1057" s="688" t="str">
        <f t="shared" si="9"/>
        <v>Sep-18</v>
      </c>
      <c r="D1057" s="739">
        <v>43357</v>
      </c>
      <c r="E1057" s="739">
        <v>43478</v>
      </c>
      <c r="F1057" s="663">
        <v>6319</v>
      </c>
      <c r="G1057" s="663">
        <v>1185</v>
      </c>
      <c r="H1057" s="663"/>
      <c r="I1057" s="663">
        <v>5134</v>
      </c>
      <c r="J1057" s="728">
        <f t="shared" si="8"/>
        <v>742.29</v>
      </c>
      <c r="K1057" s="728">
        <v>241.24</v>
      </c>
      <c r="L1057" s="728">
        <v>501.05</v>
      </c>
    </row>
    <row r="1058" spans="1:12" s="335" customFormat="1" ht="12" x14ac:dyDescent="0.2">
      <c r="A1058" s="626" t="s">
        <v>2416</v>
      </c>
      <c r="B1058" s="626" t="s">
        <v>2417</v>
      </c>
      <c r="C1058" s="688" t="str">
        <f t="shared" si="9"/>
        <v>Sep-18</v>
      </c>
      <c r="D1058" s="739">
        <v>43357</v>
      </c>
      <c r="E1058" s="739">
        <v>43450</v>
      </c>
      <c r="F1058" s="663">
        <v>4166</v>
      </c>
      <c r="G1058" s="663">
        <v>625</v>
      </c>
      <c r="H1058" s="663"/>
      <c r="I1058" s="663">
        <v>3541</v>
      </c>
      <c r="J1058" s="728">
        <f t="shared" si="8"/>
        <v>355.82</v>
      </c>
      <c r="K1058" s="728">
        <v>115.64</v>
      </c>
      <c r="L1058" s="728">
        <v>240.18</v>
      </c>
    </row>
    <row r="1059" spans="1:12" s="335" customFormat="1" ht="12" x14ac:dyDescent="0.2">
      <c r="A1059" s="626" t="s">
        <v>2418</v>
      </c>
      <c r="B1059" s="626" t="s">
        <v>2419</v>
      </c>
      <c r="C1059" s="688" t="str">
        <f t="shared" si="9"/>
        <v>Sep-18</v>
      </c>
      <c r="D1059" s="739">
        <v>43357</v>
      </c>
      <c r="E1059" s="739">
        <v>43450</v>
      </c>
      <c r="F1059" s="663">
        <v>4464</v>
      </c>
      <c r="G1059" s="663">
        <v>670</v>
      </c>
      <c r="H1059" s="663"/>
      <c r="I1059" s="663">
        <v>3794</v>
      </c>
      <c r="J1059" s="728">
        <f t="shared" si="8"/>
        <v>381.27</v>
      </c>
      <c r="K1059" s="728">
        <v>123.91</v>
      </c>
      <c r="L1059" s="728">
        <v>257.36</v>
      </c>
    </row>
    <row r="1060" spans="1:12" s="335" customFormat="1" ht="12" x14ac:dyDescent="0.2">
      <c r="A1060" s="626" t="s">
        <v>2420</v>
      </c>
      <c r="B1060" s="626" t="s">
        <v>2421</v>
      </c>
      <c r="C1060" s="688" t="str">
        <f t="shared" si="9"/>
        <v>Sep-18</v>
      </c>
      <c r="D1060" s="739">
        <v>43355</v>
      </c>
      <c r="E1060" s="739">
        <v>43445</v>
      </c>
      <c r="F1060" s="663">
        <v>10375</v>
      </c>
      <c r="G1060" s="663">
        <v>1945</v>
      </c>
      <c r="H1060" s="663"/>
      <c r="I1060" s="663">
        <v>8430</v>
      </c>
      <c r="J1060" s="728">
        <f t="shared" ref="J1060:J1123" si="10">SUM(K1060:L1060)</f>
        <v>1218.76</v>
      </c>
      <c r="K1060" s="728">
        <v>396.1</v>
      </c>
      <c r="L1060" s="728">
        <v>822.66</v>
      </c>
    </row>
    <row r="1061" spans="1:12" s="335" customFormat="1" ht="12" x14ac:dyDescent="0.2">
      <c r="A1061" s="626" t="s">
        <v>2422</v>
      </c>
      <c r="B1061" s="626" t="s">
        <v>2423</v>
      </c>
      <c r="C1061" s="688" t="str">
        <f t="shared" si="9"/>
        <v>Sep-18</v>
      </c>
      <c r="D1061" s="739">
        <v>43356</v>
      </c>
      <c r="E1061" s="739">
        <v>43446</v>
      </c>
      <c r="F1061" s="663">
        <v>7095</v>
      </c>
      <c r="G1061" s="663">
        <v>1064</v>
      </c>
      <c r="H1061" s="663"/>
      <c r="I1061" s="663">
        <v>6031</v>
      </c>
      <c r="J1061" s="728">
        <f t="shared" si="10"/>
        <v>611.59</v>
      </c>
      <c r="K1061" s="728">
        <v>198.77</v>
      </c>
      <c r="L1061" s="728">
        <v>412.82</v>
      </c>
    </row>
    <row r="1062" spans="1:12" s="335" customFormat="1" ht="12" x14ac:dyDescent="0.2">
      <c r="A1062" s="626" t="s">
        <v>2424</v>
      </c>
      <c r="B1062" s="626" t="s">
        <v>2425</v>
      </c>
      <c r="C1062" s="688" t="str">
        <f t="shared" ref="C1062:C1125" si="11">TEXT(D1062,"mmm-yy")</f>
        <v>Sep-18</v>
      </c>
      <c r="D1062" s="739">
        <v>43356</v>
      </c>
      <c r="E1062" s="739">
        <v>43442</v>
      </c>
      <c r="F1062" s="663">
        <v>40</v>
      </c>
      <c r="G1062" s="663">
        <v>5</v>
      </c>
      <c r="H1062" s="663"/>
      <c r="I1062" s="663">
        <v>35</v>
      </c>
      <c r="J1062" s="728">
        <f t="shared" si="10"/>
        <v>2.62</v>
      </c>
      <c r="K1062" s="728">
        <v>0.85</v>
      </c>
      <c r="L1062" s="728">
        <v>1.77</v>
      </c>
    </row>
    <row r="1063" spans="1:12" s="335" customFormat="1" ht="12" x14ac:dyDescent="0.2">
      <c r="A1063" s="626" t="s">
        <v>2426</v>
      </c>
      <c r="B1063" s="626" t="s">
        <v>2427</v>
      </c>
      <c r="C1063" s="688" t="str">
        <f t="shared" si="11"/>
        <v>Sep-18</v>
      </c>
      <c r="D1063" s="739">
        <v>43357</v>
      </c>
      <c r="E1063" s="739">
        <v>43452</v>
      </c>
      <c r="F1063" s="663">
        <v>9267</v>
      </c>
      <c r="G1063" s="663">
        <v>1390</v>
      </c>
      <c r="H1063" s="663"/>
      <c r="I1063" s="663">
        <v>7877</v>
      </c>
      <c r="J1063" s="728">
        <f t="shared" si="10"/>
        <v>798.82</v>
      </c>
      <c r="K1063" s="728">
        <v>259.62</v>
      </c>
      <c r="L1063" s="728">
        <v>539.20000000000005</v>
      </c>
    </row>
    <row r="1064" spans="1:12" s="335" customFormat="1" ht="12" x14ac:dyDescent="0.2">
      <c r="A1064" s="626" t="s">
        <v>2428</v>
      </c>
      <c r="B1064" s="626" t="s">
        <v>2429</v>
      </c>
      <c r="C1064" s="688" t="str">
        <f t="shared" si="11"/>
        <v>Sep-18</v>
      </c>
      <c r="D1064" s="739">
        <v>43357</v>
      </c>
      <c r="E1064" s="739">
        <v>43450</v>
      </c>
      <c r="F1064" s="663">
        <v>4115</v>
      </c>
      <c r="G1064" s="663">
        <v>514</v>
      </c>
      <c r="H1064" s="663"/>
      <c r="I1064" s="663">
        <v>3601</v>
      </c>
      <c r="J1064" s="728">
        <f t="shared" si="10"/>
        <v>268.92</v>
      </c>
      <c r="K1064" s="728">
        <v>87.4</v>
      </c>
      <c r="L1064" s="728">
        <v>181.52</v>
      </c>
    </row>
    <row r="1065" spans="1:12" s="335" customFormat="1" ht="12" x14ac:dyDescent="0.2">
      <c r="A1065" s="626" t="s">
        <v>2430</v>
      </c>
      <c r="B1065" s="626" t="s">
        <v>2431</v>
      </c>
      <c r="C1065" s="688" t="str">
        <f t="shared" si="11"/>
        <v>Sep-18</v>
      </c>
      <c r="D1065" s="739">
        <v>43360</v>
      </c>
      <c r="E1065" s="739">
        <v>43454</v>
      </c>
      <c r="F1065" s="663">
        <v>3328</v>
      </c>
      <c r="G1065" s="663">
        <v>416</v>
      </c>
      <c r="H1065" s="663"/>
      <c r="I1065" s="663">
        <v>2912</v>
      </c>
      <c r="J1065" s="728">
        <f t="shared" si="10"/>
        <v>217.48000000000002</v>
      </c>
      <c r="K1065" s="728">
        <v>70.680000000000007</v>
      </c>
      <c r="L1065" s="728">
        <v>146.80000000000001</v>
      </c>
    </row>
    <row r="1066" spans="1:12" s="335" customFormat="1" ht="12" x14ac:dyDescent="0.2">
      <c r="A1066" s="626" t="s">
        <v>2432</v>
      </c>
      <c r="B1066" s="626" t="s">
        <v>2433</v>
      </c>
      <c r="C1066" s="688" t="str">
        <f t="shared" si="11"/>
        <v>Sep-18</v>
      </c>
      <c r="D1066" s="739">
        <v>43349</v>
      </c>
      <c r="E1066" s="739">
        <v>43469</v>
      </c>
      <c r="F1066" s="663">
        <v>2262</v>
      </c>
      <c r="G1066" s="663">
        <v>360</v>
      </c>
      <c r="H1066" s="663"/>
      <c r="I1066" s="663">
        <v>1902</v>
      </c>
      <c r="J1066" s="728">
        <f t="shared" si="10"/>
        <v>212.53</v>
      </c>
      <c r="K1066" s="728">
        <v>69.069999999999993</v>
      </c>
      <c r="L1066" s="728">
        <v>143.46</v>
      </c>
    </row>
    <row r="1067" spans="1:12" s="335" customFormat="1" ht="12" x14ac:dyDescent="0.2">
      <c r="A1067" s="626" t="s">
        <v>2434</v>
      </c>
      <c r="B1067" s="626" t="s">
        <v>2435</v>
      </c>
      <c r="C1067" s="688" t="str">
        <f t="shared" si="11"/>
        <v>Sep-18</v>
      </c>
      <c r="D1067" s="739">
        <v>43360</v>
      </c>
      <c r="E1067" s="739">
        <v>43450</v>
      </c>
      <c r="F1067" s="663">
        <v>4432</v>
      </c>
      <c r="G1067" s="663">
        <v>665</v>
      </c>
      <c r="H1067" s="663"/>
      <c r="I1067" s="663">
        <v>3767</v>
      </c>
      <c r="J1067" s="728">
        <f t="shared" si="10"/>
        <v>382.03</v>
      </c>
      <c r="K1067" s="728">
        <v>124.16</v>
      </c>
      <c r="L1067" s="728">
        <v>257.87</v>
      </c>
    </row>
    <row r="1068" spans="1:12" s="335" customFormat="1" ht="12" x14ac:dyDescent="0.2">
      <c r="A1068" s="626" t="s">
        <v>2436</v>
      </c>
      <c r="B1068" s="626" t="s">
        <v>2437</v>
      </c>
      <c r="C1068" s="688" t="str">
        <f t="shared" si="11"/>
        <v>Sep-18</v>
      </c>
      <c r="D1068" s="739">
        <v>43360</v>
      </c>
      <c r="E1068" s="739">
        <v>43481</v>
      </c>
      <c r="F1068" s="663">
        <v>2276</v>
      </c>
      <c r="G1068" s="663">
        <v>285</v>
      </c>
      <c r="H1068" s="663"/>
      <c r="I1068" s="663">
        <v>1991</v>
      </c>
      <c r="J1068" s="728">
        <f t="shared" si="10"/>
        <v>148.74</v>
      </c>
      <c r="K1068" s="728">
        <v>48.34</v>
      </c>
      <c r="L1068" s="728">
        <v>100.4</v>
      </c>
    </row>
    <row r="1069" spans="1:12" s="335" customFormat="1" ht="12" x14ac:dyDescent="0.2">
      <c r="A1069" s="626" t="s">
        <v>2438</v>
      </c>
      <c r="B1069" s="626" t="s">
        <v>2439</v>
      </c>
      <c r="C1069" s="688" t="str">
        <f t="shared" si="11"/>
        <v>Sep-18</v>
      </c>
      <c r="D1069" s="739">
        <v>43360</v>
      </c>
      <c r="E1069" s="739">
        <v>43450</v>
      </c>
      <c r="F1069" s="663">
        <v>3454</v>
      </c>
      <c r="G1069" s="663">
        <v>518</v>
      </c>
      <c r="H1069" s="663"/>
      <c r="I1069" s="663">
        <v>2936</v>
      </c>
      <c r="J1069" s="728">
        <f t="shared" si="10"/>
        <v>297.73</v>
      </c>
      <c r="K1069" s="728">
        <v>96.76</v>
      </c>
      <c r="L1069" s="728">
        <v>200.97</v>
      </c>
    </row>
    <row r="1070" spans="1:12" s="335" customFormat="1" ht="12" x14ac:dyDescent="0.2">
      <c r="A1070" s="626" t="s">
        <v>2440</v>
      </c>
      <c r="B1070" s="626" t="s">
        <v>2441</v>
      </c>
      <c r="C1070" s="688" t="str">
        <f t="shared" si="11"/>
        <v>Sep-18</v>
      </c>
      <c r="D1070" s="739">
        <v>43360</v>
      </c>
      <c r="E1070" s="739">
        <v>43450</v>
      </c>
      <c r="F1070" s="663">
        <v>2234</v>
      </c>
      <c r="G1070" s="663">
        <v>335</v>
      </c>
      <c r="H1070" s="663"/>
      <c r="I1070" s="663">
        <v>1899</v>
      </c>
      <c r="J1070" s="728">
        <f t="shared" si="10"/>
        <v>192.58</v>
      </c>
      <c r="K1070" s="728">
        <v>62.59</v>
      </c>
      <c r="L1070" s="728">
        <v>129.99</v>
      </c>
    </row>
    <row r="1071" spans="1:12" s="335" customFormat="1" ht="12" x14ac:dyDescent="0.2">
      <c r="A1071" s="626" t="s">
        <v>2442</v>
      </c>
      <c r="B1071" s="626" t="s">
        <v>2443</v>
      </c>
      <c r="C1071" s="688" t="str">
        <f t="shared" si="11"/>
        <v>Sep-18</v>
      </c>
      <c r="D1071" s="739">
        <v>43359</v>
      </c>
      <c r="E1071" s="739">
        <v>43499</v>
      </c>
      <c r="F1071" s="663">
        <v>2106</v>
      </c>
      <c r="G1071" s="663">
        <v>316</v>
      </c>
      <c r="H1071" s="663"/>
      <c r="I1071" s="663">
        <v>1790</v>
      </c>
      <c r="J1071" s="728">
        <f t="shared" si="10"/>
        <v>197.88</v>
      </c>
      <c r="K1071" s="728">
        <v>64.31</v>
      </c>
      <c r="L1071" s="728">
        <v>133.57</v>
      </c>
    </row>
    <row r="1072" spans="1:12" s="335" customFormat="1" ht="12" x14ac:dyDescent="0.2">
      <c r="A1072" s="626" t="s">
        <v>2444</v>
      </c>
      <c r="B1072" s="626" t="s">
        <v>2445</v>
      </c>
      <c r="C1072" s="688" t="str">
        <f t="shared" si="11"/>
        <v>Sep-18</v>
      </c>
      <c r="D1072" s="739">
        <v>43361</v>
      </c>
      <c r="E1072" s="739">
        <v>43484</v>
      </c>
      <c r="F1072" s="663">
        <v>5310</v>
      </c>
      <c r="G1072" s="663">
        <v>664</v>
      </c>
      <c r="H1072" s="663"/>
      <c r="I1072" s="663">
        <v>4646</v>
      </c>
      <c r="J1072" s="728">
        <f t="shared" si="10"/>
        <v>347.01</v>
      </c>
      <c r="K1072" s="728">
        <v>112.78</v>
      </c>
      <c r="L1072" s="728">
        <v>234.23</v>
      </c>
    </row>
    <row r="1073" spans="1:12" s="335" customFormat="1" ht="12" x14ac:dyDescent="0.2">
      <c r="A1073" s="626" t="s">
        <v>2446</v>
      </c>
      <c r="B1073" s="626" t="s">
        <v>2447</v>
      </c>
      <c r="C1073" s="688" t="str">
        <f t="shared" si="11"/>
        <v>Sep-18</v>
      </c>
      <c r="D1073" s="739">
        <v>43361</v>
      </c>
      <c r="E1073" s="739">
        <v>43457</v>
      </c>
      <c r="F1073" s="663">
        <v>2873</v>
      </c>
      <c r="G1073" s="663">
        <v>359</v>
      </c>
      <c r="H1073" s="663"/>
      <c r="I1073" s="663">
        <v>2514</v>
      </c>
      <c r="J1073" s="728">
        <f t="shared" si="10"/>
        <v>186.03</v>
      </c>
      <c r="K1073" s="728">
        <v>60.46</v>
      </c>
      <c r="L1073" s="728">
        <v>125.57</v>
      </c>
    </row>
    <row r="1074" spans="1:12" s="335" customFormat="1" ht="12" x14ac:dyDescent="0.2">
      <c r="A1074" s="626" t="s">
        <v>2448</v>
      </c>
      <c r="B1074" s="626" t="s">
        <v>2449</v>
      </c>
      <c r="C1074" s="688" t="str">
        <f t="shared" si="11"/>
        <v>Sep-18</v>
      </c>
      <c r="D1074" s="739">
        <v>43360</v>
      </c>
      <c r="E1074" s="739">
        <v>43451</v>
      </c>
      <c r="F1074" s="663">
        <v>5678</v>
      </c>
      <c r="G1074" s="663">
        <v>852</v>
      </c>
      <c r="H1074" s="663"/>
      <c r="I1074" s="663">
        <v>4826</v>
      </c>
      <c r="J1074" s="728">
        <f t="shared" si="10"/>
        <v>489.45</v>
      </c>
      <c r="K1074" s="728">
        <v>159.07</v>
      </c>
      <c r="L1074" s="728">
        <v>330.38</v>
      </c>
    </row>
    <row r="1075" spans="1:12" s="335" customFormat="1" ht="12" x14ac:dyDescent="0.2">
      <c r="A1075" s="626" t="s">
        <v>2450</v>
      </c>
      <c r="B1075" s="626" t="s">
        <v>2451</v>
      </c>
      <c r="C1075" s="688" t="str">
        <f t="shared" si="11"/>
        <v>Sep-18</v>
      </c>
      <c r="D1075" s="739">
        <v>43360</v>
      </c>
      <c r="E1075" s="739">
        <v>43454</v>
      </c>
      <c r="F1075" s="663">
        <v>8522</v>
      </c>
      <c r="G1075" s="663">
        <v>1065</v>
      </c>
      <c r="H1075" s="663"/>
      <c r="I1075" s="663">
        <v>7457</v>
      </c>
      <c r="J1075" s="728">
        <f t="shared" si="10"/>
        <v>556.91000000000008</v>
      </c>
      <c r="K1075" s="728">
        <v>181</v>
      </c>
      <c r="L1075" s="728">
        <v>375.91</v>
      </c>
    </row>
    <row r="1076" spans="1:12" s="335" customFormat="1" ht="12" x14ac:dyDescent="0.2">
      <c r="A1076" s="626" t="s">
        <v>2452</v>
      </c>
      <c r="B1076" s="626" t="s">
        <v>2453</v>
      </c>
      <c r="C1076" s="688" t="str">
        <f t="shared" si="11"/>
        <v>Sep-18</v>
      </c>
      <c r="D1076" s="739">
        <v>43361</v>
      </c>
      <c r="E1076" s="739">
        <v>43488</v>
      </c>
      <c r="F1076" s="663">
        <v>2728</v>
      </c>
      <c r="G1076" s="663">
        <v>341</v>
      </c>
      <c r="H1076" s="663"/>
      <c r="I1076" s="663">
        <v>2387</v>
      </c>
      <c r="J1076" s="728">
        <f t="shared" si="10"/>
        <v>178.26999999999998</v>
      </c>
      <c r="K1076" s="728">
        <v>57.94</v>
      </c>
      <c r="L1076" s="728">
        <v>120.33</v>
      </c>
    </row>
    <row r="1077" spans="1:12" s="335" customFormat="1" ht="12" x14ac:dyDescent="0.2">
      <c r="A1077" s="626" t="s">
        <v>2454</v>
      </c>
      <c r="B1077" s="626" t="s">
        <v>2455</v>
      </c>
      <c r="C1077" s="688" t="str">
        <f t="shared" si="11"/>
        <v>Sep-18</v>
      </c>
      <c r="D1077" s="739">
        <v>43361</v>
      </c>
      <c r="E1077" s="739">
        <v>43451</v>
      </c>
      <c r="F1077" s="663">
        <v>2322</v>
      </c>
      <c r="G1077" s="663">
        <v>232</v>
      </c>
      <c r="H1077" s="663"/>
      <c r="I1077" s="663">
        <v>2090</v>
      </c>
      <c r="J1077" s="728">
        <f t="shared" si="10"/>
        <v>102.37</v>
      </c>
      <c r="K1077" s="728">
        <v>33.270000000000003</v>
      </c>
      <c r="L1077" s="728">
        <v>69.099999999999994</v>
      </c>
    </row>
    <row r="1078" spans="1:12" s="335" customFormat="1" ht="12" x14ac:dyDescent="0.2">
      <c r="A1078" s="626" t="s">
        <v>2456</v>
      </c>
      <c r="B1078" s="626" t="s">
        <v>2457</v>
      </c>
      <c r="C1078" s="688" t="str">
        <f t="shared" si="11"/>
        <v>Sep-18</v>
      </c>
      <c r="D1078" s="739">
        <v>43361</v>
      </c>
      <c r="E1078" s="739">
        <v>43457</v>
      </c>
      <c r="F1078" s="663">
        <v>3178</v>
      </c>
      <c r="G1078" s="663">
        <v>477</v>
      </c>
      <c r="H1078" s="663"/>
      <c r="I1078" s="663">
        <v>2701</v>
      </c>
      <c r="J1078" s="728">
        <f t="shared" si="10"/>
        <v>273.94</v>
      </c>
      <c r="K1078" s="728">
        <v>89.03</v>
      </c>
      <c r="L1078" s="728">
        <v>184.91</v>
      </c>
    </row>
    <row r="1079" spans="1:12" s="335" customFormat="1" ht="12" x14ac:dyDescent="0.2">
      <c r="A1079" s="626" t="s">
        <v>2458</v>
      </c>
      <c r="B1079" s="626" t="s">
        <v>2459</v>
      </c>
      <c r="C1079" s="688" t="str">
        <f t="shared" si="11"/>
        <v>Sep-18</v>
      </c>
      <c r="D1079" s="739">
        <v>43361</v>
      </c>
      <c r="E1079" s="739">
        <v>43464</v>
      </c>
      <c r="F1079" s="663">
        <v>3934</v>
      </c>
      <c r="G1079" s="663">
        <v>590</v>
      </c>
      <c r="H1079" s="663"/>
      <c r="I1079" s="663">
        <v>3344</v>
      </c>
      <c r="J1079" s="728">
        <f t="shared" si="10"/>
        <v>339.11</v>
      </c>
      <c r="K1079" s="728">
        <v>110.21</v>
      </c>
      <c r="L1079" s="728">
        <v>228.9</v>
      </c>
    </row>
    <row r="1080" spans="1:12" s="335" customFormat="1" ht="12" x14ac:dyDescent="0.2">
      <c r="A1080" s="626" t="s">
        <v>2460</v>
      </c>
      <c r="B1080" s="626" t="s">
        <v>2461</v>
      </c>
      <c r="C1080" s="688" t="str">
        <f t="shared" si="11"/>
        <v>Sep-18</v>
      </c>
      <c r="D1080" s="739">
        <v>43361</v>
      </c>
      <c r="E1080" s="739">
        <v>43451</v>
      </c>
      <c r="F1080" s="663">
        <v>4432</v>
      </c>
      <c r="G1080" s="663">
        <v>665</v>
      </c>
      <c r="H1080" s="663"/>
      <c r="I1080" s="663">
        <v>3767</v>
      </c>
      <c r="J1080" s="728">
        <f t="shared" si="10"/>
        <v>382.03</v>
      </c>
      <c r="K1080" s="728">
        <v>124.16</v>
      </c>
      <c r="L1080" s="728">
        <v>257.87</v>
      </c>
    </row>
    <row r="1081" spans="1:12" s="335" customFormat="1" ht="12" x14ac:dyDescent="0.2">
      <c r="A1081" s="626" t="s">
        <v>2462</v>
      </c>
      <c r="B1081" s="626" t="s">
        <v>2463</v>
      </c>
      <c r="C1081" s="688" t="str">
        <f t="shared" si="11"/>
        <v>Sep-18</v>
      </c>
      <c r="D1081" s="739">
        <v>43360</v>
      </c>
      <c r="E1081" s="739">
        <v>43481</v>
      </c>
      <c r="F1081" s="663">
        <v>2080</v>
      </c>
      <c r="G1081" s="663">
        <v>312</v>
      </c>
      <c r="H1081" s="663"/>
      <c r="I1081" s="663">
        <v>1768</v>
      </c>
      <c r="J1081" s="728">
        <f t="shared" si="10"/>
        <v>195.44</v>
      </c>
      <c r="K1081" s="728">
        <v>63.52</v>
      </c>
      <c r="L1081" s="728">
        <v>131.91999999999999</v>
      </c>
    </row>
    <row r="1082" spans="1:12" s="335" customFormat="1" ht="12" x14ac:dyDescent="0.2">
      <c r="A1082" s="626" t="s">
        <v>2464</v>
      </c>
      <c r="B1082" s="626" t="s">
        <v>2465</v>
      </c>
      <c r="C1082" s="688" t="str">
        <f t="shared" si="11"/>
        <v>Sep-18</v>
      </c>
      <c r="D1082" s="739">
        <v>43361</v>
      </c>
      <c r="E1082" s="739">
        <v>43485</v>
      </c>
      <c r="F1082" s="663">
        <v>2106</v>
      </c>
      <c r="G1082" s="663">
        <v>316</v>
      </c>
      <c r="H1082" s="663"/>
      <c r="I1082" s="663">
        <v>1790</v>
      </c>
      <c r="J1082" s="728">
        <f t="shared" si="10"/>
        <v>197.88</v>
      </c>
      <c r="K1082" s="728">
        <v>64.31</v>
      </c>
      <c r="L1082" s="728">
        <v>133.57</v>
      </c>
    </row>
    <row r="1083" spans="1:12" s="335" customFormat="1" ht="12" x14ac:dyDescent="0.2">
      <c r="A1083" s="626" t="s">
        <v>2466</v>
      </c>
      <c r="B1083" s="626" t="s">
        <v>2467</v>
      </c>
      <c r="C1083" s="688" t="str">
        <f t="shared" si="11"/>
        <v>Sep-18</v>
      </c>
      <c r="D1083" s="739">
        <v>43359</v>
      </c>
      <c r="E1083" s="739">
        <v>43506</v>
      </c>
      <c r="F1083" s="663">
        <v>3254</v>
      </c>
      <c r="G1083" s="663">
        <v>488</v>
      </c>
      <c r="H1083" s="663"/>
      <c r="I1083" s="663">
        <v>2766</v>
      </c>
      <c r="J1083" s="728">
        <f t="shared" si="10"/>
        <v>305.75</v>
      </c>
      <c r="K1083" s="728">
        <v>99.37</v>
      </c>
      <c r="L1083" s="728">
        <v>206.38</v>
      </c>
    </row>
    <row r="1084" spans="1:12" s="335" customFormat="1" ht="12" x14ac:dyDescent="0.2">
      <c r="A1084" s="626" t="s">
        <v>2468</v>
      </c>
      <c r="B1084" s="626" t="s">
        <v>2469</v>
      </c>
      <c r="C1084" s="688" t="str">
        <f t="shared" si="11"/>
        <v>Sep-18</v>
      </c>
      <c r="D1084" s="739">
        <v>43361</v>
      </c>
      <c r="E1084" s="739">
        <v>43451</v>
      </c>
      <c r="F1084" s="663">
        <v>5073</v>
      </c>
      <c r="G1084" s="663">
        <v>634</v>
      </c>
      <c r="H1084" s="663"/>
      <c r="I1084" s="663">
        <v>4439</v>
      </c>
      <c r="J1084" s="728">
        <f t="shared" si="10"/>
        <v>328.47</v>
      </c>
      <c r="K1084" s="728">
        <v>106.75</v>
      </c>
      <c r="L1084" s="728">
        <v>221.72</v>
      </c>
    </row>
    <row r="1085" spans="1:12" s="335" customFormat="1" ht="12" x14ac:dyDescent="0.2">
      <c r="A1085" s="626" t="s">
        <v>2470</v>
      </c>
      <c r="B1085" s="626" t="s">
        <v>2471</v>
      </c>
      <c r="C1085" s="688" t="str">
        <f t="shared" si="11"/>
        <v>Sep-18</v>
      </c>
      <c r="D1085" s="739">
        <v>43360</v>
      </c>
      <c r="E1085" s="739">
        <v>43492</v>
      </c>
      <c r="F1085" s="663">
        <v>2106</v>
      </c>
      <c r="G1085" s="663">
        <v>316</v>
      </c>
      <c r="H1085" s="663"/>
      <c r="I1085" s="663">
        <v>1790</v>
      </c>
      <c r="J1085" s="728">
        <f t="shared" si="10"/>
        <v>197.88</v>
      </c>
      <c r="K1085" s="728">
        <v>64.31</v>
      </c>
      <c r="L1085" s="728">
        <v>133.57</v>
      </c>
    </row>
    <row r="1086" spans="1:12" s="335" customFormat="1" ht="12" x14ac:dyDescent="0.2">
      <c r="A1086" s="626" t="s">
        <v>2472</v>
      </c>
      <c r="B1086" s="626" t="s">
        <v>2473</v>
      </c>
      <c r="C1086" s="688" t="str">
        <f t="shared" si="11"/>
        <v>Sep-18</v>
      </c>
      <c r="D1086" s="739">
        <v>43361</v>
      </c>
      <c r="E1086" s="739">
        <v>43492</v>
      </c>
      <c r="F1086" s="663">
        <v>4855</v>
      </c>
      <c r="G1086" s="663">
        <v>728</v>
      </c>
      <c r="H1086" s="663"/>
      <c r="I1086" s="663">
        <v>4127</v>
      </c>
      <c r="J1086" s="728">
        <f t="shared" si="10"/>
        <v>418.5</v>
      </c>
      <c r="K1086" s="728">
        <v>136.01</v>
      </c>
      <c r="L1086" s="728">
        <v>282.49</v>
      </c>
    </row>
    <row r="1087" spans="1:12" s="335" customFormat="1" ht="12" x14ac:dyDescent="0.2">
      <c r="A1087" s="626" t="s">
        <v>2474</v>
      </c>
      <c r="B1087" s="626" t="s">
        <v>2475</v>
      </c>
      <c r="C1087" s="688" t="str">
        <f t="shared" si="11"/>
        <v>Sep-18</v>
      </c>
      <c r="D1087" s="739">
        <v>43361</v>
      </c>
      <c r="E1087" s="739">
        <v>43452</v>
      </c>
      <c r="F1087" s="663">
        <v>6513</v>
      </c>
      <c r="G1087" s="663">
        <v>977</v>
      </c>
      <c r="H1087" s="663"/>
      <c r="I1087" s="663">
        <v>5536</v>
      </c>
      <c r="J1087" s="728">
        <f t="shared" si="10"/>
        <v>561.41999999999996</v>
      </c>
      <c r="K1087" s="728">
        <v>182.46</v>
      </c>
      <c r="L1087" s="728">
        <v>378.96</v>
      </c>
    </row>
    <row r="1088" spans="1:12" s="335" customFormat="1" ht="12" x14ac:dyDescent="0.2">
      <c r="A1088" s="626" t="s">
        <v>2476</v>
      </c>
      <c r="B1088" s="626" t="s">
        <v>2477</v>
      </c>
      <c r="C1088" s="688" t="str">
        <f t="shared" si="11"/>
        <v>Sep-18</v>
      </c>
      <c r="D1088" s="739">
        <v>43361</v>
      </c>
      <c r="E1088" s="739">
        <v>43477</v>
      </c>
      <c r="F1088" s="663">
        <v>500</v>
      </c>
      <c r="G1088" s="663">
        <v>63</v>
      </c>
      <c r="H1088" s="663"/>
      <c r="I1088" s="663">
        <v>437</v>
      </c>
      <c r="J1088" s="728">
        <f t="shared" si="10"/>
        <v>32.67</v>
      </c>
      <c r="K1088" s="728">
        <v>10.62</v>
      </c>
      <c r="L1088" s="728">
        <v>22.05</v>
      </c>
    </row>
    <row r="1089" spans="1:12" s="335" customFormat="1" ht="12" x14ac:dyDescent="0.2">
      <c r="A1089" s="626" t="s">
        <v>2478</v>
      </c>
      <c r="B1089" s="626" t="s">
        <v>2479</v>
      </c>
      <c r="C1089" s="688" t="str">
        <f t="shared" si="11"/>
        <v>Sep-18</v>
      </c>
      <c r="D1089" s="739">
        <v>43361</v>
      </c>
      <c r="E1089" s="739">
        <v>43461</v>
      </c>
      <c r="F1089" s="663">
        <v>18260</v>
      </c>
      <c r="G1089" s="663">
        <v>2624</v>
      </c>
      <c r="H1089" s="663"/>
      <c r="I1089" s="663">
        <v>15636</v>
      </c>
      <c r="J1089" s="728">
        <f t="shared" si="10"/>
        <v>1477.97</v>
      </c>
      <c r="K1089" s="728">
        <v>480.34</v>
      </c>
      <c r="L1089" s="728">
        <v>997.63</v>
      </c>
    </row>
    <row r="1090" spans="1:12" s="335" customFormat="1" ht="12" x14ac:dyDescent="0.2">
      <c r="A1090" s="626" t="s">
        <v>2480</v>
      </c>
      <c r="B1090" s="626" t="s">
        <v>2481</v>
      </c>
      <c r="C1090" s="688" t="str">
        <f t="shared" si="11"/>
        <v>Sep-18</v>
      </c>
      <c r="D1090" s="739">
        <v>43361</v>
      </c>
      <c r="E1090" s="739">
        <v>43485</v>
      </c>
      <c r="F1090" s="663">
        <v>2454</v>
      </c>
      <c r="G1090" s="663">
        <v>368</v>
      </c>
      <c r="H1090" s="663"/>
      <c r="I1090" s="663">
        <v>2086</v>
      </c>
      <c r="J1090" s="728">
        <f t="shared" si="10"/>
        <v>230.57999999999998</v>
      </c>
      <c r="K1090" s="728">
        <v>74.94</v>
      </c>
      <c r="L1090" s="728">
        <v>155.63999999999999</v>
      </c>
    </row>
    <row r="1091" spans="1:12" s="335" customFormat="1" ht="12" x14ac:dyDescent="0.2">
      <c r="A1091" s="626" t="s">
        <v>2482</v>
      </c>
      <c r="B1091" s="626" t="s">
        <v>2483</v>
      </c>
      <c r="C1091" s="688" t="str">
        <f t="shared" si="11"/>
        <v>Sep-18</v>
      </c>
      <c r="D1091" s="739">
        <v>43360</v>
      </c>
      <c r="E1091" s="739">
        <v>43492</v>
      </c>
      <c r="F1091" s="663">
        <v>2035</v>
      </c>
      <c r="G1091" s="663">
        <v>305</v>
      </c>
      <c r="H1091" s="663"/>
      <c r="I1091" s="663">
        <v>1730</v>
      </c>
      <c r="J1091" s="728">
        <f t="shared" si="10"/>
        <v>191.20999999999998</v>
      </c>
      <c r="K1091" s="728">
        <v>62.14</v>
      </c>
      <c r="L1091" s="728">
        <v>129.07</v>
      </c>
    </row>
    <row r="1092" spans="1:12" s="335" customFormat="1" ht="12" x14ac:dyDescent="0.2">
      <c r="A1092" s="626" t="s">
        <v>2484</v>
      </c>
      <c r="B1092" s="626" t="s">
        <v>2485</v>
      </c>
      <c r="C1092" s="688" t="str">
        <f t="shared" si="11"/>
        <v>Sep-18</v>
      </c>
      <c r="D1092" s="739">
        <v>43359</v>
      </c>
      <c r="E1092" s="739">
        <v>43499</v>
      </c>
      <c r="F1092" s="663">
        <v>1348</v>
      </c>
      <c r="G1092" s="663">
        <v>215</v>
      </c>
      <c r="H1092" s="663"/>
      <c r="I1092" s="663">
        <v>1133</v>
      </c>
      <c r="J1092" s="728">
        <f t="shared" si="10"/>
        <v>126.64999999999999</v>
      </c>
      <c r="K1092" s="728">
        <v>41.16</v>
      </c>
      <c r="L1092" s="728">
        <v>85.49</v>
      </c>
    </row>
    <row r="1093" spans="1:12" s="335" customFormat="1" ht="12" x14ac:dyDescent="0.2">
      <c r="A1093" s="626" t="s">
        <v>2486</v>
      </c>
      <c r="B1093" s="626" t="s">
        <v>2487</v>
      </c>
      <c r="C1093" s="688" t="str">
        <f t="shared" si="11"/>
        <v>Sep-18</v>
      </c>
      <c r="D1093" s="739">
        <v>43362</v>
      </c>
      <c r="E1093" s="739">
        <v>43454</v>
      </c>
      <c r="F1093" s="663">
        <v>10918</v>
      </c>
      <c r="G1093" s="663">
        <v>1365</v>
      </c>
      <c r="H1093" s="663"/>
      <c r="I1093" s="663">
        <v>9553</v>
      </c>
      <c r="J1093" s="728">
        <f t="shared" si="10"/>
        <v>706.93000000000006</v>
      </c>
      <c r="K1093" s="728">
        <v>229.75</v>
      </c>
      <c r="L1093" s="728">
        <v>477.18</v>
      </c>
    </row>
    <row r="1094" spans="1:12" s="335" customFormat="1" ht="12" x14ac:dyDescent="0.2">
      <c r="A1094" s="626" t="s">
        <v>2488</v>
      </c>
      <c r="B1094" s="626" t="s">
        <v>2489</v>
      </c>
      <c r="C1094" s="688" t="str">
        <f t="shared" si="11"/>
        <v>Sep-18</v>
      </c>
      <c r="D1094" s="739">
        <v>43361</v>
      </c>
      <c r="E1094" s="739">
        <v>43462</v>
      </c>
      <c r="F1094" s="663">
        <v>5399</v>
      </c>
      <c r="G1094" s="663">
        <v>810</v>
      </c>
      <c r="H1094" s="663"/>
      <c r="I1094" s="663">
        <v>4589</v>
      </c>
      <c r="J1094" s="728">
        <f t="shared" si="10"/>
        <v>465.39</v>
      </c>
      <c r="K1094" s="728">
        <v>151.25</v>
      </c>
      <c r="L1094" s="728">
        <v>314.14</v>
      </c>
    </row>
    <row r="1095" spans="1:12" s="335" customFormat="1" ht="12" x14ac:dyDescent="0.2">
      <c r="A1095" s="626" t="s">
        <v>2490</v>
      </c>
      <c r="B1095" s="626" t="s">
        <v>2491</v>
      </c>
      <c r="C1095" s="688" t="str">
        <f t="shared" si="11"/>
        <v>Sep-18</v>
      </c>
      <c r="D1095" s="739">
        <v>43362</v>
      </c>
      <c r="E1095" s="739">
        <v>43452</v>
      </c>
      <c r="F1095" s="663">
        <v>3934</v>
      </c>
      <c r="G1095" s="663">
        <v>590</v>
      </c>
      <c r="H1095" s="663"/>
      <c r="I1095" s="663">
        <v>3344</v>
      </c>
      <c r="J1095" s="728">
        <f t="shared" si="10"/>
        <v>339.11</v>
      </c>
      <c r="K1095" s="728">
        <v>110.21</v>
      </c>
      <c r="L1095" s="728">
        <v>228.9</v>
      </c>
    </row>
    <row r="1096" spans="1:12" s="335" customFormat="1" ht="12" x14ac:dyDescent="0.2">
      <c r="A1096" s="626" t="s">
        <v>2492</v>
      </c>
      <c r="B1096" s="626" t="s">
        <v>2493</v>
      </c>
      <c r="C1096" s="688" t="str">
        <f t="shared" si="11"/>
        <v>Sep-18</v>
      </c>
      <c r="D1096" s="739">
        <v>43362</v>
      </c>
      <c r="E1096" s="739">
        <v>43454</v>
      </c>
      <c r="F1096" s="663">
        <v>4893</v>
      </c>
      <c r="G1096" s="663">
        <v>612</v>
      </c>
      <c r="H1096" s="663"/>
      <c r="I1096" s="663">
        <v>4281</v>
      </c>
      <c r="J1096" s="728">
        <f t="shared" si="10"/>
        <v>316.82</v>
      </c>
      <c r="K1096" s="728">
        <v>102.97</v>
      </c>
      <c r="L1096" s="728">
        <v>213.85</v>
      </c>
    </row>
    <row r="1097" spans="1:12" s="335" customFormat="1" ht="12" x14ac:dyDescent="0.2">
      <c r="A1097" s="626" t="s">
        <v>2494</v>
      </c>
      <c r="B1097" s="626" t="s">
        <v>2495</v>
      </c>
      <c r="C1097" s="688" t="str">
        <f t="shared" si="11"/>
        <v>Sep-18</v>
      </c>
      <c r="D1097" s="739">
        <v>43359</v>
      </c>
      <c r="E1097" s="739">
        <v>43493</v>
      </c>
      <c r="F1097" s="663">
        <v>2921</v>
      </c>
      <c r="G1097" s="663">
        <v>365</v>
      </c>
      <c r="H1097" s="663"/>
      <c r="I1097" s="663">
        <v>2556</v>
      </c>
      <c r="J1097" s="728">
        <f t="shared" si="10"/>
        <v>189.14</v>
      </c>
      <c r="K1097" s="728">
        <v>61.47</v>
      </c>
      <c r="L1097" s="728">
        <v>127.67</v>
      </c>
    </row>
    <row r="1098" spans="1:12" s="335" customFormat="1" ht="12" x14ac:dyDescent="0.2">
      <c r="A1098" s="626" t="s">
        <v>2496</v>
      </c>
      <c r="B1098" s="626" t="s">
        <v>2497</v>
      </c>
      <c r="C1098" s="688" t="str">
        <f t="shared" si="11"/>
        <v>Sep-18</v>
      </c>
      <c r="D1098" s="739">
        <v>43362</v>
      </c>
      <c r="E1098" s="739">
        <v>43457</v>
      </c>
      <c r="F1098" s="663">
        <v>3934</v>
      </c>
      <c r="G1098" s="663">
        <v>590</v>
      </c>
      <c r="H1098" s="663"/>
      <c r="I1098" s="663">
        <v>3344</v>
      </c>
      <c r="J1098" s="728">
        <f t="shared" si="10"/>
        <v>339.11</v>
      </c>
      <c r="K1098" s="728">
        <v>110.21</v>
      </c>
      <c r="L1098" s="728">
        <v>228.9</v>
      </c>
    </row>
    <row r="1099" spans="1:12" s="335" customFormat="1" ht="12" x14ac:dyDescent="0.2">
      <c r="A1099" s="626" t="s">
        <v>2498</v>
      </c>
      <c r="B1099" s="626" t="s">
        <v>2499</v>
      </c>
      <c r="C1099" s="688" t="str">
        <f t="shared" si="11"/>
        <v>Sep-18</v>
      </c>
      <c r="D1099" s="739">
        <v>43362</v>
      </c>
      <c r="E1099" s="739">
        <v>43499</v>
      </c>
      <c r="F1099" s="663">
        <v>2106</v>
      </c>
      <c r="G1099" s="663">
        <v>316</v>
      </c>
      <c r="H1099" s="663"/>
      <c r="I1099" s="663">
        <v>1790</v>
      </c>
      <c r="J1099" s="728">
        <f t="shared" si="10"/>
        <v>197.88</v>
      </c>
      <c r="K1099" s="728">
        <v>64.31</v>
      </c>
      <c r="L1099" s="728">
        <v>133.57</v>
      </c>
    </row>
    <row r="1100" spans="1:12" s="335" customFormat="1" ht="12" x14ac:dyDescent="0.2">
      <c r="A1100" s="626" t="s">
        <v>2500</v>
      </c>
      <c r="B1100" s="626" t="s">
        <v>2501</v>
      </c>
      <c r="C1100" s="688" t="str">
        <f t="shared" si="11"/>
        <v>Sep-18</v>
      </c>
      <c r="D1100" s="739">
        <v>43362</v>
      </c>
      <c r="E1100" s="739">
        <v>43458</v>
      </c>
      <c r="F1100" s="663">
        <v>2200</v>
      </c>
      <c r="G1100" s="663">
        <v>220</v>
      </c>
      <c r="H1100" s="663"/>
      <c r="I1100" s="663">
        <v>1980</v>
      </c>
      <c r="J1100" s="728">
        <f t="shared" si="10"/>
        <v>97.01</v>
      </c>
      <c r="K1100" s="728">
        <v>31.53</v>
      </c>
      <c r="L1100" s="728">
        <v>65.48</v>
      </c>
    </row>
    <row r="1101" spans="1:12" s="335" customFormat="1" ht="12" x14ac:dyDescent="0.2">
      <c r="A1101" s="626" t="s">
        <v>2502</v>
      </c>
      <c r="B1101" s="626" t="s">
        <v>2503</v>
      </c>
      <c r="C1101" s="688" t="str">
        <f t="shared" si="11"/>
        <v>Sep-18</v>
      </c>
      <c r="D1101" s="739">
        <v>43362</v>
      </c>
      <c r="E1101" s="739">
        <v>43457</v>
      </c>
      <c r="F1101" s="663">
        <v>3150</v>
      </c>
      <c r="G1101" s="663">
        <v>394</v>
      </c>
      <c r="H1101" s="663"/>
      <c r="I1101" s="663">
        <v>2756</v>
      </c>
      <c r="J1101" s="728">
        <f t="shared" si="10"/>
        <v>205.85</v>
      </c>
      <c r="K1101" s="728">
        <v>66.900000000000006</v>
      </c>
      <c r="L1101" s="728">
        <v>138.94999999999999</v>
      </c>
    </row>
    <row r="1102" spans="1:12" s="335" customFormat="1" ht="12" x14ac:dyDescent="0.2">
      <c r="A1102" s="626" t="s">
        <v>2504</v>
      </c>
      <c r="B1102" s="626" t="s">
        <v>2505</v>
      </c>
      <c r="C1102" s="688" t="str">
        <f t="shared" si="11"/>
        <v>Sep-18</v>
      </c>
      <c r="D1102" s="739">
        <v>43362</v>
      </c>
      <c r="E1102" s="739">
        <v>43401</v>
      </c>
      <c r="F1102" s="663">
        <v>1698</v>
      </c>
      <c r="G1102" s="663">
        <v>170</v>
      </c>
      <c r="H1102" s="663"/>
      <c r="I1102" s="663">
        <v>1528</v>
      </c>
      <c r="J1102" s="728">
        <f t="shared" si="10"/>
        <v>140.82</v>
      </c>
      <c r="K1102" s="728">
        <v>45.77</v>
      </c>
      <c r="L1102" s="728">
        <v>95.05</v>
      </c>
    </row>
    <row r="1103" spans="1:12" s="335" customFormat="1" ht="12" x14ac:dyDescent="0.2">
      <c r="A1103" s="626" t="s">
        <v>2506</v>
      </c>
      <c r="B1103" s="626" t="s">
        <v>2507</v>
      </c>
      <c r="C1103" s="688" t="str">
        <f t="shared" si="11"/>
        <v>Sep-18</v>
      </c>
      <c r="D1103" s="739">
        <v>43359</v>
      </c>
      <c r="E1103" s="739">
        <v>43451</v>
      </c>
      <c r="F1103" s="663">
        <v>3453</v>
      </c>
      <c r="G1103" s="663">
        <v>518</v>
      </c>
      <c r="H1103" s="663"/>
      <c r="I1103" s="663">
        <v>2935</v>
      </c>
      <c r="J1103" s="728">
        <f t="shared" si="10"/>
        <v>297.64</v>
      </c>
      <c r="K1103" s="728">
        <v>96.73</v>
      </c>
      <c r="L1103" s="728">
        <v>200.91</v>
      </c>
    </row>
    <row r="1104" spans="1:12" s="335" customFormat="1" ht="12" x14ac:dyDescent="0.2">
      <c r="A1104" s="626" t="s">
        <v>2508</v>
      </c>
      <c r="B1104" s="626" t="s">
        <v>2509</v>
      </c>
      <c r="C1104" s="688" t="str">
        <f t="shared" si="11"/>
        <v>Sep-18</v>
      </c>
      <c r="D1104" s="739">
        <v>43364</v>
      </c>
      <c r="E1104" s="739">
        <v>43457</v>
      </c>
      <c r="F1104" s="663">
        <v>4579</v>
      </c>
      <c r="G1104" s="663">
        <v>458</v>
      </c>
      <c r="H1104" s="663"/>
      <c r="I1104" s="663">
        <v>4121</v>
      </c>
      <c r="J1104" s="728">
        <f t="shared" si="10"/>
        <v>201.89</v>
      </c>
      <c r="K1104" s="728">
        <v>65.61</v>
      </c>
      <c r="L1104" s="728">
        <v>136.28</v>
      </c>
    </row>
    <row r="1105" spans="1:12" s="335" customFormat="1" ht="12" x14ac:dyDescent="0.2">
      <c r="A1105" s="626" t="s">
        <v>2510</v>
      </c>
      <c r="B1105" s="626" t="s">
        <v>2511</v>
      </c>
      <c r="C1105" s="688" t="str">
        <f t="shared" si="11"/>
        <v>Sep-18</v>
      </c>
      <c r="D1105" s="739">
        <v>43364</v>
      </c>
      <c r="E1105" s="739">
        <v>43454</v>
      </c>
      <c r="F1105" s="663">
        <v>4323</v>
      </c>
      <c r="G1105" s="663">
        <v>648</v>
      </c>
      <c r="H1105" s="663"/>
      <c r="I1105" s="663">
        <v>3675</v>
      </c>
      <c r="J1105" s="728">
        <f t="shared" si="10"/>
        <v>369.23</v>
      </c>
      <c r="K1105" s="728">
        <v>120</v>
      </c>
      <c r="L1105" s="728">
        <v>249.23</v>
      </c>
    </row>
    <row r="1106" spans="1:12" s="335" customFormat="1" ht="12" x14ac:dyDescent="0.2">
      <c r="A1106" s="626" t="s">
        <v>2512</v>
      </c>
      <c r="B1106" s="626" t="s">
        <v>2513</v>
      </c>
      <c r="C1106" s="688" t="str">
        <f t="shared" si="11"/>
        <v>Sep-18</v>
      </c>
      <c r="D1106" s="739">
        <v>43364</v>
      </c>
      <c r="E1106" s="739">
        <v>43454</v>
      </c>
      <c r="F1106" s="663">
        <v>11430</v>
      </c>
      <c r="G1106" s="663">
        <v>1714</v>
      </c>
      <c r="H1106" s="663"/>
      <c r="I1106" s="663">
        <v>9716</v>
      </c>
      <c r="J1106" s="728">
        <f t="shared" si="10"/>
        <v>976.24</v>
      </c>
      <c r="K1106" s="728">
        <v>317.27999999999997</v>
      </c>
      <c r="L1106" s="728">
        <v>658.96</v>
      </c>
    </row>
    <row r="1107" spans="1:12" s="335" customFormat="1" ht="12" x14ac:dyDescent="0.2">
      <c r="A1107" s="626" t="s">
        <v>2514</v>
      </c>
      <c r="B1107" s="626" t="s">
        <v>2515</v>
      </c>
      <c r="C1107" s="688" t="str">
        <f t="shared" si="11"/>
        <v>Sep-18</v>
      </c>
      <c r="D1107" s="739">
        <v>43362</v>
      </c>
      <c r="E1107" s="739">
        <v>43485</v>
      </c>
      <c r="F1107" s="663">
        <v>2604</v>
      </c>
      <c r="G1107" s="663">
        <v>391</v>
      </c>
      <c r="H1107" s="663"/>
      <c r="I1107" s="663">
        <v>2213</v>
      </c>
      <c r="J1107" s="728">
        <f t="shared" si="10"/>
        <v>244.67000000000002</v>
      </c>
      <c r="K1107" s="728">
        <v>79.52</v>
      </c>
      <c r="L1107" s="728">
        <v>165.15</v>
      </c>
    </row>
    <row r="1108" spans="1:12" s="335" customFormat="1" ht="12" x14ac:dyDescent="0.2">
      <c r="A1108" s="626" t="s">
        <v>2516</v>
      </c>
      <c r="B1108" s="626" t="s">
        <v>2517</v>
      </c>
      <c r="C1108" s="688" t="str">
        <f t="shared" si="11"/>
        <v>Sep-18</v>
      </c>
      <c r="D1108" s="739">
        <v>43363</v>
      </c>
      <c r="E1108" s="739">
        <v>43484</v>
      </c>
      <c r="F1108" s="663">
        <v>2527</v>
      </c>
      <c r="G1108" s="663">
        <v>316</v>
      </c>
      <c r="H1108" s="663"/>
      <c r="I1108" s="663">
        <v>2211</v>
      </c>
      <c r="J1108" s="728">
        <f t="shared" si="10"/>
        <v>165.14</v>
      </c>
      <c r="K1108" s="728">
        <v>53.67</v>
      </c>
      <c r="L1108" s="728">
        <v>111.47</v>
      </c>
    </row>
    <row r="1109" spans="1:12" s="335" customFormat="1" ht="12" x14ac:dyDescent="0.2">
      <c r="A1109" s="626" t="s">
        <v>2518</v>
      </c>
      <c r="B1109" s="626" t="s">
        <v>2519</v>
      </c>
      <c r="C1109" s="688" t="str">
        <f t="shared" si="11"/>
        <v>Sep-18</v>
      </c>
      <c r="D1109" s="739">
        <v>43363</v>
      </c>
      <c r="E1109" s="739">
        <v>43453</v>
      </c>
      <c r="F1109" s="663">
        <v>2863</v>
      </c>
      <c r="G1109" s="663">
        <v>286</v>
      </c>
      <c r="H1109" s="663"/>
      <c r="I1109" s="663">
        <v>2577</v>
      </c>
      <c r="J1109" s="728">
        <f t="shared" si="10"/>
        <v>126.22</v>
      </c>
      <c r="K1109" s="728">
        <v>41.02</v>
      </c>
      <c r="L1109" s="728">
        <v>85.2</v>
      </c>
    </row>
    <row r="1110" spans="1:12" s="335" customFormat="1" ht="12" x14ac:dyDescent="0.2">
      <c r="A1110" s="626" t="s">
        <v>2520</v>
      </c>
      <c r="B1110" s="626" t="s">
        <v>2521</v>
      </c>
      <c r="C1110" s="688" t="str">
        <f t="shared" si="11"/>
        <v>Sep-18</v>
      </c>
      <c r="D1110" s="739">
        <v>43363</v>
      </c>
      <c r="E1110" s="739">
        <v>43483</v>
      </c>
      <c r="F1110" s="663">
        <v>2532</v>
      </c>
      <c r="G1110" s="663">
        <v>317</v>
      </c>
      <c r="H1110" s="663"/>
      <c r="I1110" s="663">
        <v>2215</v>
      </c>
      <c r="J1110" s="728">
        <f t="shared" si="10"/>
        <v>165.47</v>
      </c>
      <c r="K1110" s="728">
        <v>53.78</v>
      </c>
      <c r="L1110" s="728">
        <v>111.69</v>
      </c>
    </row>
    <row r="1111" spans="1:12" s="335" customFormat="1" ht="12" x14ac:dyDescent="0.2">
      <c r="A1111" s="626" t="s">
        <v>2522</v>
      </c>
      <c r="B1111" s="626" t="s">
        <v>2523</v>
      </c>
      <c r="C1111" s="688" t="str">
        <f t="shared" si="11"/>
        <v>Sep-18</v>
      </c>
      <c r="D1111" s="739">
        <v>43363</v>
      </c>
      <c r="E1111" s="739">
        <v>43458</v>
      </c>
      <c r="F1111" s="663">
        <v>5937</v>
      </c>
      <c r="G1111" s="663">
        <v>1113</v>
      </c>
      <c r="H1111" s="663"/>
      <c r="I1111" s="663">
        <v>4824</v>
      </c>
      <c r="J1111" s="728">
        <f t="shared" si="10"/>
        <v>697.42</v>
      </c>
      <c r="K1111" s="728">
        <v>226.66</v>
      </c>
      <c r="L1111" s="728">
        <v>470.76</v>
      </c>
    </row>
    <row r="1112" spans="1:12" s="335" customFormat="1" ht="12" x14ac:dyDescent="0.2">
      <c r="A1112" s="626" t="s">
        <v>2524</v>
      </c>
      <c r="B1112" s="626" t="s">
        <v>2525</v>
      </c>
      <c r="C1112" s="688" t="str">
        <f t="shared" si="11"/>
        <v>Sep-18</v>
      </c>
      <c r="D1112" s="739">
        <v>43363</v>
      </c>
      <c r="E1112" s="739">
        <v>43453</v>
      </c>
      <c r="F1112" s="663">
        <v>2200</v>
      </c>
      <c r="G1112" s="663">
        <v>220</v>
      </c>
      <c r="H1112" s="663"/>
      <c r="I1112" s="663">
        <v>1980</v>
      </c>
      <c r="J1112" s="728">
        <f t="shared" si="10"/>
        <v>97.01</v>
      </c>
      <c r="K1112" s="728">
        <v>31.53</v>
      </c>
      <c r="L1112" s="728">
        <v>65.48</v>
      </c>
    </row>
    <row r="1113" spans="1:12" s="335" customFormat="1" ht="12" x14ac:dyDescent="0.2">
      <c r="A1113" s="626" t="s">
        <v>2526</v>
      </c>
      <c r="B1113" s="626" t="s">
        <v>2527</v>
      </c>
      <c r="C1113" s="688" t="str">
        <f t="shared" si="11"/>
        <v>Sep-18</v>
      </c>
      <c r="D1113" s="739">
        <v>43363</v>
      </c>
      <c r="E1113" s="739">
        <v>43453</v>
      </c>
      <c r="F1113" s="663">
        <v>4536</v>
      </c>
      <c r="G1113" s="663">
        <v>454</v>
      </c>
      <c r="H1113" s="663"/>
      <c r="I1113" s="663">
        <v>4082</v>
      </c>
      <c r="J1113" s="728">
        <f t="shared" si="10"/>
        <v>199.99</v>
      </c>
      <c r="K1113" s="728">
        <v>65</v>
      </c>
      <c r="L1113" s="728">
        <v>134.99</v>
      </c>
    </row>
    <row r="1114" spans="1:12" s="335" customFormat="1" ht="12" x14ac:dyDescent="0.2">
      <c r="A1114" s="626" t="s">
        <v>2528</v>
      </c>
      <c r="B1114" s="626" t="s">
        <v>2529</v>
      </c>
      <c r="C1114" s="688" t="str">
        <f t="shared" si="11"/>
        <v>Sep-18</v>
      </c>
      <c r="D1114" s="739">
        <v>43363</v>
      </c>
      <c r="E1114" s="739">
        <v>43483</v>
      </c>
      <c r="F1114" s="663">
        <v>2892</v>
      </c>
      <c r="G1114" s="663">
        <v>542</v>
      </c>
      <c r="H1114" s="663"/>
      <c r="I1114" s="663">
        <v>2350</v>
      </c>
      <c r="J1114" s="728">
        <f t="shared" si="10"/>
        <v>339.73</v>
      </c>
      <c r="K1114" s="728">
        <v>110.41</v>
      </c>
      <c r="L1114" s="728">
        <v>229.32</v>
      </c>
    </row>
    <row r="1115" spans="1:12" s="335" customFormat="1" ht="12" x14ac:dyDescent="0.2">
      <c r="A1115" s="626" t="s">
        <v>2530</v>
      </c>
      <c r="B1115" s="626" t="s">
        <v>2531</v>
      </c>
      <c r="C1115" s="688" t="str">
        <f t="shared" si="11"/>
        <v>Sep-18</v>
      </c>
      <c r="D1115" s="739">
        <v>43363</v>
      </c>
      <c r="E1115" s="739">
        <v>43453</v>
      </c>
      <c r="F1115" s="663">
        <v>7092</v>
      </c>
      <c r="G1115" s="663">
        <v>887</v>
      </c>
      <c r="H1115" s="663"/>
      <c r="I1115" s="663">
        <v>6205</v>
      </c>
      <c r="J1115" s="728">
        <f t="shared" si="10"/>
        <v>463.46999999999997</v>
      </c>
      <c r="K1115" s="728">
        <v>150.63</v>
      </c>
      <c r="L1115" s="728">
        <v>312.83999999999997</v>
      </c>
    </row>
    <row r="1116" spans="1:12" s="335" customFormat="1" ht="12" x14ac:dyDescent="0.2">
      <c r="A1116" s="626" t="s">
        <v>2532</v>
      </c>
      <c r="B1116" s="626" t="s">
        <v>2533</v>
      </c>
      <c r="C1116" s="688" t="str">
        <f t="shared" si="11"/>
        <v>Sep-18</v>
      </c>
      <c r="D1116" s="739">
        <v>43363</v>
      </c>
      <c r="E1116" s="739">
        <v>43453</v>
      </c>
      <c r="F1116" s="663">
        <v>5755</v>
      </c>
      <c r="G1116" s="663">
        <v>719</v>
      </c>
      <c r="H1116" s="663"/>
      <c r="I1116" s="663">
        <v>5036</v>
      </c>
      <c r="J1116" s="728">
        <f t="shared" si="10"/>
        <v>376.09000000000003</v>
      </c>
      <c r="K1116" s="728">
        <v>122.23</v>
      </c>
      <c r="L1116" s="728">
        <v>253.86</v>
      </c>
    </row>
    <row r="1117" spans="1:12" s="335" customFormat="1" ht="12" x14ac:dyDescent="0.2">
      <c r="A1117" s="626" t="s">
        <v>2534</v>
      </c>
      <c r="B1117" s="626" t="s">
        <v>2535</v>
      </c>
      <c r="C1117" s="688" t="str">
        <f t="shared" si="11"/>
        <v>Sep-18</v>
      </c>
      <c r="D1117" s="739">
        <v>43363</v>
      </c>
      <c r="E1117" s="739">
        <v>43453</v>
      </c>
      <c r="F1117" s="663">
        <v>4755</v>
      </c>
      <c r="G1117" s="663">
        <v>594</v>
      </c>
      <c r="H1117" s="663"/>
      <c r="I1117" s="663">
        <v>4161</v>
      </c>
      <c r="J1117" s="728">
        <f t="shared" si="10"/>
        <v>310.74</v>
      </c>
      <c r="K1117" s="728">
        <v>100.99</v>
      </c>
      <c r="L1117" s="728">
        <v>209.75</v>
      </c>
    </row>
    <row r="1118" spans="1:12" s="335" customFormat="1" ht="12" x14ac:dyDescent="0.2">
      <c r="A1118" s="626" t="s">
        <v>2536</v>
      </c>
      <c r="B1118" s="626" t="s">
        <v>2537</v>
      </c>
      <c r="C1118" s="688" t="str">
        <f t="shared" si="11"/>
        <v>Sep-18</v>
      </c>
      <c r="D1118" s="739">
        <v>43363</v>
      </c>
      <c r="E1118" s="739">
        <v>43453</v>
      </c>
      <c r="F1118" s="663">
        <v>4964</v>
      </c>
      <c r="G1118" s="663">
        <v>621</v>
      </c>
      <c r="H1118" s="663"/>
      <c r="I1118" s="663">
        <v>4343</v>
      </c>
      <c r="J1118" s="728">
        <f t="shared" si="10"/>
        <v>324.39999999999998</v>
      </c>
      <c r="K1118" s="728">
        <v>105.43</v>
      </c>
      <c r="L1118" s="728">
        <v>218.97</v>
      </c>
    </row>
    <row r="1119" spans="1:12" s="335" customFormat="1" ht="12" x14ac:dyDescent="0.2">
      <c r="A1119" s="626" t="s">
        <v>2538</v>
      </c>
      <c r="B1119" s="626" t="s">
        <v>2539</v>
      </c>
      <c r="C1119" s="688" t="str">
        <f t="shared" si="11"/>
        <v>Sep-18</v>
      </c>
      <c r="D1119" s="739">
        <v>43366</v>
      </c>
      <c r="E1119" s="739">
        <v>43457</v>
      </c>
      <c r="F1119" s="663">
        <v>3990</v>
      </c>
      <c r="G1119" s="663">
        <v>499</v>
      </c>
      <c r="H1119" s="663"/>
      <c r="I1119" s="663">
        <v>3491</v>
      </c>
      <c r="J1119" s="728">
        <f t="shared" si="10"/>
        <v>260.74</v>
      </c>
      <c r="K1119" s="728">
        <v>84.74</v>
      </c>
      <c r="L1119" s="728">
        <v>176</v>
      </c>
    </row>
    <row r="1120" spans="1:12" s="335" customFormat="1" ht="12" x14ac:dyDescent="0.2">
      <c r="A1120" s="626" t="s">
        <v>2540</v>
      </c>
      <c r="B1120" s="626" t="s">
        <v>2541</v>
      </c>
      <c r="C1120" s="688" t="str">
        <f t="shared" si="11"/>
        <v>Sep-18</v>
      </c>
      <c r="D1120" s="739">
        <v>43361</v>
      </c>
      <c r="E1120" s="739">
        <v>43485</v>
      </c>
      <c r="F1120" s="663">
        <v>2794</v>
      </c>
      <c r="G1120" s="663">
        <v>419</v>
      </c>
      <c r="H1120" s="663"/>
      <c r="I1120" s="663">
        <v>2375</v>
      </c>
      <c r="J1120" s="728">
        <f t="shared" si="10"/>
        <v>262.52999999999997</v>
      </c>
      <c r="K1120" s="728">
        <v>85.32</v>
      </c>
      <c r="L1120" s="728">
        <v>177.21</v>
      </c>
    </row>
    <row r="1121" spans="1:12" s="335" customFormat="1" ht="12" x14ac:dyDescent="0.2">
      <c r="A1121" s="626" t="s">
        <v>2542</v>
      </c>
      <c r="B1121" s="626" t="s">
        <v>2543</v>
      </c>
      <c r="C1121" s="688" t="str">
        <f t="shared" si="11"/>
        <v>Sep-18</v>
      </c>
      <c r="D1121" s="739">
        <v>43361</v>
      </c>
      <c r="E1121" s="739">
        <v>43451</v>
      </c>
      <c r="F1121" s="663">
        <v>9125</v>
      </c>
      <c r="G1121" s="663">
        <v>1369</v>
      </c>
      <c r="H1121" s="663"/>
      <c r="I1121" s="663">
        <v>7756</v>
      </c>
      <c r="J1121" s="728">
        <f t="shared" si="10"/>
        <v>779.36</v>
      </c>
      <c r="K1121" s="728">
        <v>253.29</v>
      </c>
      <c r="L1121" s="728">
        <v>526.07000000000005</v>
      </c>
    </row>
    <row r="1122" spans="1:12" s="335" customFormat="1" ht="12" x14ac:dyDescent="0.2">
      <c r="A1122" s="626" t="s">
        <v>2544</v>
      </c>
      <c r="B1122" s="626" t="s">
        <v>2545</v>
      </c>
      <c r="C1122" s="688" t="str">
        <f t="shared" si="11"/>
        <v>Sep-18</v>
      </c>
      <c r="D1122" s="739">
        <v>43361</v>
      </c>
      <c r="E1122" s="739">
        <v>43455</v>
      </c>
      <c r="F1122" s="663">
        <v>6322</v>
      </c>
      <c r="G1122" s="663">
        <v>948</v>
      </c>
      <c r="H1122" s="663"/>
      <c r="I1122" s="663">
        <v>5374</v>
      </c>
      <c r="J1122" s="728">
        <f t="shared" si="10"/>
        <v>544.95000000000005</v>
      </c>
      <c r="K1122" s="728">
        <v>177.11</v>
      </c>
      <c r="L1122" s="728">
        <v>367.84</v>
      </c>
    </row>
    <row r="1123" spans="1:12" s="335" customFormat="1" ht="12" x14ac:dyDescent="0.2">
      <c r="A1123" s="626" t="s">
        <v>2546</v>
      </c>
      <c r="B1123" s="626" t="s">
        <v>2547</v>
      </c>
      <c r="C1123" s="688" t="str">
        <f t="shared" si="11"/>
        <v>Sep-18</v>
      </c>
      <c r="D1123" s="739">
        <v>43364</v>
      </c>
      <c r="E1123" s="739">
        <v>43454</v>
      </c>
      <c r="F1123" s="663">
        <v>9959</v>
      </c>
      <c r="G1123" s="663">
        <v>1494</v>
      </c>
      <c r="H1123" s="663"/>
      <c r="I1123" s="663">
        <v>8465</v>
      </c>
      <c r="J1123" s="728">
        <f t="shared" si="10"/>
        <v>858.46</v>
      </c>
      <c r="K1123" s="728">
        <v>279</v>
      </c>
      <c r="L1123" s="728">
        <v>579.46</v>
      </c>
    </row>
    <row r="1124" spans="1:12" s="335" customFormat="1" ht="12" x14ac:dyDescent="0.2">
      <c r="A1124" s="626" t="s">
        <v>2548</v>
      </c>
      <c r="B1124" s="626" t="s">
        <v>2549</v>
      </c>
      <c r="C1124" s="688" t="str">
        <f t="shared" si="11"/>
        <v>Sep-18</v>
      </c>
      <c r="D1124" s="739">
        <v>43362</v>
      </c>
      <c r="E1124" s="739">
        <v>43450</v>
      </c>
      <c r="F1124" s="663">
        <v>2039</v>
      </c>
      <c r="G1124" s="663">
        <v>204</v>
      </c>
      <c r="H1124" s="663"/>
      <c r="I1124" s="663">
        <v>1835</v>
      </c>
      <c r="J1124" s="728">
        <f t="shared" ref="J1124:J1187" si="12">SUM(K1124:L1124)</f>
        <v>89.9</v>
      </c>
      <c r="K1124" s="728">
        <v>29.22</v>
      </c>
      <c r="L1124" s="728">
        <v>60.68</v>
      </c>
    </row>
    <row r="1125" spans="1:12" s="335" customFormat="1" ht="12" x14ac:dyDescent="0.2">
      <c r="A1125" s="626" t="s">
        <v>2550</v>
      </c>
      <c r="B1125" s="626" t="s">
        <v>2551</v>
      </c>
      <c r="C1125" s="688" t="str">
        <f t="shared" si="11"/>
        <v>Sep-18</v>
      </c>
      <c r="D1125" s="739">
        <v>43363</v>
      </c>
      <c r="E1125" s="739">
        <v>43457</v>
      </c>
      <c r="F1125" s="663">
        <v>7952</v>
      </c>
      <c r="G1125" s="663">
        <v>1193</v>
      </c>
      <c r="H1125" s="663"/>
      <c r="I1125" s="663">
        <v>6759</v>
      </c>
      <c r="J1125" s="728">
        <f t="shared" si="12"/>
        <v>685.47</v>
      </c>
      <c r="K1125" s="728">
        <v>222.78</v>
      </c>
      <c r="L1125" s="728">
        <v>462.69</v>
      </c>
    </row>
    <row r="1126" spans="1:12" s="335" customFormat="1" ht="12" x14ac:dyDescent="0.2">
      <c r="A1126" s="626" t="s">
        <v>2552</v>
      </c>
      <c r="B1126" s="626" t="s">
        <v>2553</v>
      </c>
      <c r="C1126" s="688" t="str">
        <f t="shared" ref="C1126:C1189" si="13">TEXT(D1126,"mmm-yy")</f>
        <v>Sep-18</v>
      </c>
      <c r="D1126" s="739">
        <v>43367</v>
      </c>
      <c r="E1126" s="739">
        <v>43457</v>
      </c>
      <c r="F1126" s="663">
        <v>2104</v>
      </c>
      <c r="G1126" s="663">
        <v>394</v>
      </c>
      <c r="H1126" s="663"/>
      <c r="I1126" s="663">
        <v>1710</v>
      </c>
      <c r="J1126" s="728">
        <f t="shared" si="12"/>
        <v>247.16000000000003</v>
      </c>
      <c r="K1126" s="728">
        <v>80.33</v>
      </c>
      <c r="L1126" s="728">
        <v>166.83</v>
      </c>
    </row>
    <row r="1127" spans="1:12" s="335" customFormat="1" ht="12" x14ac:dyDescent="0.2">
      <c r="A1127" s="626" t="s">
        <v>2554</v>
      </c>
      <c r="B1127" s="626" t="s">
        <v>2555</v>
      </c>
      <c r="C1127" s="688" t="str">
        <f t="shared" si="13"/>
        <v>Sep-18</v>
      </c>
      <c r="D1127" s="739">
        <v>43367</v>
      </c>
      <c r="E1127" s="739">
        <v>43487</v>
      </c>
      <c r="F1127" s="663">
        <v>8590</v>
      </c>
      <c r="G1127" s="663">
        <v>1288</v>
      </c>
      <c r="H1127" s="663"/>
      <c r="I1127" s="663">
        <v>7302</v>
      </c>
      <c r="J1127" s="728">
        <f t="shared" si="12"/>
        <v>733.67000000000007</v>
      </c>
      <c r="K1127" s="728">
        <v>238.44</v>
      </c>
      <c r="L1127" s="728">
        <v>495.23</v>
      </c>
    </row>
    <row r="1128" spans="1:12" s="335" customFormat="1" ht="12" x14ac:dyDescent="0.2">
      <c r="A1128" s="626" t="s">
        <v>2556</v>
      </c>
      <c r="B1128" s="626" t="s">
        <v>2557</v>
      </c>
      <c r="C1128" s="688" t="str">
        <f t="shared" si="13"/>
        <v>Sep-18</v>
      </c>
      <c r="D1128" s="739">
        <v>43362</v>
      </c>
      <c r="E1128" s="739">
        <v>43482</v>
      </c>
      <c r="F1128" s="663">
        <v>2810</v>
      </c>
      <c r="G1128" s="663">
        <v>351</v>
      </c>
      <c r="H1128" s="663"/>
      <c r="I1128" s="663">
        <v>2459</v>
      </c>
      <c r="J1128" s="728">
        <f t="shared" si="12"/>
        <v>181.94</v>
      </c>
      <c r="K1128" s="728">
        <v>59.13</v>
      </c>
      <c r="L1128" s="728">
        <v>122.81</v>
      </c>
    </row>
    <row r="1129" spans="1:12" s="335" customFormat="1" ht="12" x14ac:dyDescent="0.2">
      <c r="A1129" s="626" t="s">
        <v>2558</v>
      </c>
      <c r="B1129" s="626" t="s">
        <v>2559</v>
      </c>
      <c r="C1129" s="688" t="str">
        <f t="shared" si="13"/>
        <v>Sep-18</v>
      </c>
      <c r="D1129" s="739">
        <v>43362</v>
      </c>
      <c r="E1129" s="739">
        <v>43452</v>
      </c>
      <c r="F1129" s="663">
        <v>2123</v>
      </c>
      <c r="G1129" s="663">
        <v>265</v>
      </c>
      <c r="H1129" s="663"/>
      <c r="I1129" s="663">
        <v>1858</v>
      </c>
      <c r="J1129" s="728">
        <f t="shared" si="12"/>
        <v>137.47</v>
      </c>
      <c r="K1129" s="728">
        <v>44.68</v>
      </c>
      <c r="L1129" s="728">
        <v>92.79</v>
      </c>
    </row>
    <row r="1130" spans="1:12" s="335" customFormat="1" ht="12" x14ac:dyDescent="0.2">
      <c r="A1130" s="626" t="s">
        <v>2560</v>
      </c>
      <c r="B1130" s="626" t="s">
        <v>2561</v>
      </c>
      <c r="C1130" s="688" t="str">
        <f t="shared" si="13"/>
        <v>Sep-18</v>
      </c>
      <c r="D1130" s="739">
        <v>43367</v>
      </c>
      <c r="E1130" s="739">
        <v>43495</v>
      </c>
      <c r="F1130" s="663">
        <v>2354</v>
      </c>
      <c r="G1130" s="663">
        <v>294</v>
      </c>
      <c r="H1130" s="663"/>
      <c r="I1130" s="663">
        <v>2060</v>
      </c>
      <c r="J1130" s="728">
        <f t="shared" si="12"/>
        <v>153.84</v>
      </c>
      <c r="K1130" s="728">
        <v>50</v>
      </c>
      <c r="L1130" s="728">
        <v>103.84</v>
      </c>
    </row>
    <row r="1131" spans="1:12" s="335" customFormat="1" ht="12" x14ac:dyDescent="0.2">
      <c r="A1131" s="626" t="s">
        <v>2562</v>
      </c>
      <c r="B1131" s="626" t="s">
        <v>2563</v>
      </c>
      <c r="C1131" s="688" t="str">
        <f t="shared" si="13"/>
        <v>Sep-18</v>
      </c>
      <c r="D1131" s="739">
        <v>43367</v>
      </c>
      <c r="E1131" s="739">
        <v>43506</v>
      </c>
      <c r="F1131" s="663">
        <v>3386</v>
      </c>
      <c r="G1131" s="663">
        <v>508</v>
      </c>
      <c r="H1131" s="663"/>
      <c r="I1131" s="663">
        <v>2878</v>
      </c>
      <c r="J1131" s="728">
        <f t="shared" si="12"/>
        <v>318.14999999999998</v>
      </c>
      <c r="K1131" s="728">
        <v>103.4</v>
      </c>
      <c r="L1131" s="728">
        <v>214.75</v>
      </c>
    </row>
    <row r="1132" spans="1:12" s="335" customFormat="1" ht="12" x14ac:dyDescent="0.2">
      <c r="A1132" s="626" t="s">
        <v>2564</v>
      </c>
      <c r="B1132" s="626" t="s">
        <v>2565</v>
      </c>
      <c r="C1132" s="688" t="str">
        <f t="shared" si="13"/>
        <v>Sep-18</v>
      </c>
      <c r="D1132" s="739">
        <v>43367</v>
      </c>
      <c r="E1132" s="739">
        <v>43487</v>
      </c>
      <c r="F1132" s="663">
        <v>2220</v>
      </c>
      <c r="G1132" s="663">
        <v>278</v>
      </c>
      <c r="H1132" s="663"/>
      <c r="I1132" s="663">
        <v>1942</v>
      </c>
      <c r="J1132" s="728">
        <f t="shared" si="12"/>
        <v>145.07</v>
      </c>
      <c r="K1132" s="728">
        <v>47.15</v>
      </c>
      <c r="L1132" s="728">
        <v>97.92</v>
      </c>
    </row>
    <row r="1133" spans="1:12" s="335" customFormat="1" ht="12" x14ac:dyDescent="0.2">
      <c r="A1133" s="626" t="s">
        <v>2566</v>
      </c>
      <c r="B1133" s="626" t="s">
        <v>2567</v>
      </c>
      <c r="C1133" s="688" t="str">
        <f t="shared" si="13"/>
        <v>Sep-18</v>
      </c>
      <c r="D1133" s="739">
        <v>43367</v>
      </c>
      <c r="E1133" s="739">
        <v>43488</v>
      </c>
      <c r="F1133" s="663">
        <v>2376</v>
      </c>
      <c r="G1133" s="663">
        <v>297</v>
      </c>
      <c r="H1133" s="663"/>
      <c r="I1133" s="663">
        <v>2079</v>
      </c>
      <c r="J1133" s="728">
        <f t="shared" si="12"/>
        <v>155.27000000000001</v>
      </c>
      <c r="K1133" s="728">
        <v>50.46</v>
      </c>
      <c r="L1133" s="728">
        <v>104.81</v>
      </c>
    </row>
    <row r="1134" spans="1:12" s="335" customFormat="1" ht="12" x14ac:dyDescent="0.2">
      <c r="A1134" s="626" t="s">
        <v>2568</v>
      </c>
      <c r="B1134" s="626" t="s">
        <v>2569</v>
      </c>
      <c r="C1134" s="688" t="str">
        <f t="shared" si="13"/>
        <v>Sep-18</v>
      </c>
      <c r="D1134" s="739">
        <v>43367</v>
      </c>
      <c r="E1134" s="739">
        <v>43469</v>
      </c>
      <c r="F1134" s="663">
        <v>6163</v>
      </c>
      <c r="G1134" s="663">
        <v>924</v>
      </c>
      <c r="H1134" s="663"/>
      <c r="I1134" s="663">
        <v>5239</v>
      </c>
      <c r="J1134" s="728">
        <f t="shared" si="12"/>
        <v>531.26</v>
      </c>
      <c r="K1134" s="728">
        <v>172.66</v>
      </c>
      <c r="L1134" s="728">
        <v>358.6</v>
      </c>
    </row>
    <row r="1135" spans="1:12" s="335" customFormat="1" ht="12" x14ac:dyDescent="0.2">
      <c r="A1135" s="626" t="s">
        <v>2570</v>
      </c>
      <c r="B1135" s="626" t="s">
        <v>2571</v>
      </c>
      <c r="C1135" s="688" t="str">
        <f t="shared" si="13"/>
        <v>Sep-18</v>
      </c>
      <c r="D1135" s="739">
        <v>43367</v>
      </c>
      <c r="E1135" s="739">
        <v>43457</v>
      </c>
      <c r="F1135" s="663">
        <v>2934</v>
      </c>
      <c r="G1135" s="663">
        <v>367</v>
      </c>
      <c r="H1135" s="663"/>
      <c r="I1135" s="663">
        <v>2567</v>
      </c>
      <c r="J1135" s="728">
        <f t="shared" si="12"/>
        <v>191.73</v>
      </c>
      <c r="K1135" s="728">
        <v>62.31</v>
      </c>
      <c r="L1135" s="728">
        <v>129.41999999999999</v>
      </c>
    </row>
    <row r="1136" spans="1:12" s="335" customFormat="1" ht="12" x14ac:dyDescent="0.2">
      <c r="A1136" s="626" t="s">
        <v>2572</v>
      </c>
      <c r="B1136" s="626" t="s">
        <v>2573</v>
      </c>
      <c r="C1136" s="688" t="str">
        <f t="shared" si="13"/>
        <v>Sep-18</v>
      </c>
      <c r="D1136" s="739">
        <v>43366</v>
      </c>
      <c r="E1136" s="739">
        <v>43492</v>
      </c>
      <c r="F1136" s="663">
        <v>2694</v>
      </c>
      <c r="G1136" s="663">
        <v>404</v>
      </c>
      <c r="H1136" s="663"/>
      <c r="I1136" s="663">
        <v>2290</v>
      </c>
      <c r="J1136" s="728">
        <f t="shared" si="12"/>
        <v>253.13</v>
      </c>
      <c r="K1136" s="728">
        <v>82.27</v>
      </c>
      <c r="L1136" s="728">
        <v>170.86</v>
      </c>
    </row>
    <row r="1137" spans="1:12" s="335" customFormat="1" ht="12" x14ac:dyDescent="0.2">
      <c r="A1137" s="626" t="s">
        <v>2574</v>
      </c>
      <c r="B1137" s="626" t="s">
        <v>2575</v>
      </c>
      <c r="C1137" s="688" t="str">
        <f t="shared" si="13"/>
        <v>Sep-18</v>
      </c>
      <c r="D1137" s="739">
        <v>43365</v>
      </c>
      <c r="E1137" s="739">
        <v>43520</v>
      </c>
      <c r="F1137" s="663">
        <v>7820</v>
      </c>
      <c r="G1137" s="663">
        <v>1466</v>
      </c>
      <c r="H1137" s="663"/>
      <c r="I1137" s="663">
        <v>6354</v>
      </c>
      <c r="J1137" s="728">
        <f t="shared" si="12"/>
        <v>918.62000000000012</v>
      </c>
      <c r="K1137" s="728">
        <v>298.55</v>
      </c>
      <c r="L1137" s="728">
        <v>620.07000000000005</v>
      </c>
    </row>
    <row r="1138" spans="1:12" s="335" customFormat="1" ht="12" x14ac:dyDescent="0.2">
      <c r="A1138" s="626" t="s">
        <v>2576</v>
      </c>
      <c r="B1138" s="626" t="s">
        <v>2577</v>
      </c>
      <c r="C1138" s="688" t="str">
        <f t="shared" si="13"/>
        <v>Sep-18</v>
      </c>
      <c r="D1138" s="739">
        <v>43362</v>
      </c>
      <c r="E1138" s="739">
        <v>43464</v>
      </c>
      <c r="F1138" s="663">
        <v>4432</v>
      </c>
      <c r="G1138" s="663">
        <v>665</v>
      </c>
      <c r="H1138" s="663"/>
      <c r="I1138" s="663">
        <v>3767</v>
      </c>
      <c r="J1138" s="728">
        <f t="shared" si="12"/>
        <v>382.03</v>
      </c>
      <c r="K1138" s="728">
        <v>124.16</v>
      </c>
      <c r="L1138" s="728">
        <v>257.87</v>
      </c>
    </row>
    <row r="1139" spans="1:12" s="335" customFormat="1" ht="12" x14ac:dyDescent="0.2">
      <c r="A1139" s="626" t="s">
        <v>2578</v>
      </c>
      <c r="B1139" s="626" t="s">
        <v>2579</v>
      </c>
      <c r="C1139" s="688" t="str">
        <f t="shared" si="13"/>
        <v>Sep-18</v>
      </c>
      <c r="D1139" s="739">
        <v>43362</v>
      </c>
      <c r="E1139" s="739">
        <v>43459</v>
      </c>
      <c r="F1139" s="663">
        <v>2375</v>
      </c>
      <c r="G1139" s="663">
        <v>297</v>
      </c>
      <c r="H1139" s="663"/>
      <c r="I1139" s="663">
        <v>2078</v>
      </c>
      <c r="J1139" s="728">
        <f t="shared" si="12"/>
        <v>153.78</v>
      </c>
      <c r="K1139" s="728">
        <v>49.98</v>
      </c>
      <c r="L1139" s="728">
        <v>103.8</v>
      </c>
    </row>
    <row r="1140" spans="1:12" s="335" customFormat="1" ht="12" x14ac:dyDescent="0.2">
      <c r="A1140" s="626" t="s">
        <v>2580</v>
      </c>
      <c r="B1140" s="626" t="s">
        <v>2581</v>
      </c>
      <c r="C1140" s="688" t="str">
        <f t="shared" si="13"/>
        <v>Sep-18</v>
      </c>
      <c r="D1140" s="739">
        <v>43363</v>
      </c>
      <c r="E1140" s="739">
        <v>43483</v>
      </c>
      <c r="F1140" s="663">
        <v>7092</v>
      </c>
      <c r="G1140" s="663">
        <v>887</v>
      </c>
      <c r="H1140" s="663"/>
      <c r="I1140" s="663">
        <v>6205</v>
      </c>
      <c r="J1140" s="728">
        <f t="shared" si="12"/>
        <v>463.46999999999997</v>
      </c>
      <c r="K1140" s="728">
        <v>150.63</v>
      </c>
      <c r="L1140" s="728">
        <v>312.83999999999997</v>
      </c>
    </row>
    <row r="1141" spans="1:12" s="335" customFormat="1" ht="12" x14ac:dyDescent="0.2">
      <c r="A1141" s="626" t="s">
        <v>2582</v>
      </c>
      <c r="B1141" s="626" t="s">
        <v>2583</v>
      </c>
      <c r="C1141" s="688" t="str">
        <f t="shared" si="13"/>
        <v>Sep-18</v>
      </c>
      <c r="D1141" s="739">
        <v>43363</v>
      </c>
      <c r="E1141" s="739">
        <v>43467</v>
      </c>
      <c r="F1141" s="663">
        <v>10981</v>
      </c>
      <c r="G1141" s="663">
        <v>1373</v>
      </c>
      <c r="H1141" s="663"/>
      <c r="I1141" s="663">
        <v>9608</v>
      </c>
      <c r="J1141" s="728">
        <f t="shared" si="12"/>
        <v>717.61</v>
      </c>
      <c r="K1141" s="728">
        <v>233.22</v>
      </c>
      <c r="L1141" s="728">
        <v>484.39</v>
      </c>
    </row>
    <row r="1142" spans="1:12" s="335" customFormat="1" ht="12" x14ac:dyDescent="0.2">
      <c r="A1142" s="626" t="s">
        <v>2584</v>
      </c>
      <c r="B1142" s="626" t="s">
        <v>2585</v>
      </c>
      <c r="C1142" s="688" t="str">
        <f t="shared" si="13"/>
        <v>Sep-18</v>
      </c>
      <c r="D1142" s="739">
        <v>43364</v>
      </c>
      <c r="E1142" s="739">
        <v>43491</v>
      </c>
      <c r="F1142" s="663">
        <v>2957</v>
      </c>
      <c r="G1142" s="663">
        <v>370</v>
      </c>
      <c r="H1142" s="663"/>
      <c r="I1142" s="663">
        <v>2587</v>
      </c>
      <c r="J1142" s="728">
        <f t="shared" si="12"/>
        <v>193.23000000000002</v>
      </c>
      <c r="K1142" s="728">
        <v>62.8</v>
      </c>
      <c r="L1142" s="728">
        <v>130.43</v>
      </c>
    </row>
    <row r="1143" spans="1:12" s="335" customFormat="1" ht="12" x14ac:dyDescent="0.2">
      <c r="A1143" s="626" t="s">
        <v>2586</v>
      </c>
      <c r="B1143" s="626" t="s">
        <v>2587</v>
      </c>
      <c r="C1143" s="688" t="str">
        <f t="shared" si="13"/>
        <v>Sep-18</v>
      </c>
      <c r="D1143" s="739">
        <v>43364</v>
      </c>
      <c r="E1143" s="739">
        <v>43468</v>
      </c>
      <c r="F1143" s="663">
        <v>5694</v>
      </c>
      <c r="G1143" s="663">
        <v>854</v>
      </c>
      <c r="H1143" s="663"/>
      <c r="I1143" s="663">
        <v>4840</v>
      </c>
      <c r="J1143" s="728">
        <f t="shared" si="12"/>
        <v>490.83000000000004</v>
      </c>
      <c r="K1143" s="728">
        <v>159.52000000000001</v>
      </c>
      <c r="L1143" s="728">
        <v>331.31</v>
      </c>
    </row>
    <row r="1144" spans="1:12" s="335" customFormat="1" ht="12" x14ac:dyDescent="0.2">
      <c r="A1144" s="626" t="s">
        <v>2588</v>
      </c>
      <c r="B1144" s="626" t="s">
        <v>2589</v>
      </c>
      <c r="C1144" s="688" t="str">
        <f t="shared" si="13"/>
        <v>Sep-18</v>
      </c>
      <c r="D1144" s="739">
        <v>43364</v>
      </c>
      <c r="E1144" s="739">
        <v>43475</v>
      </c>
      <c r="F1144" s="663">
        <v>6658</v>
      </c>
      <c r="G1144" s="663">
        <v>999</v>
      </c>
      <c r="H1144" s="663"/>
      <c r="I1144" s="663">
        <v>5659</v>
      </c>
      <c r="J1144" s="728">
        <f t="shared" si="12"/>
        <v>573.91</v>
      </c>
      <c r="K1144" s="728">
        <v>186.52</v>
      </c>
      <c r="L1144" s="728">
        <v>387.39</v>
      </c>
    </row>
    <row r="1145" spans="1:12" s="335" customFormat="1" ht="12" x14ac:dyDescent="0.2">
      <c r="A1145" s="626" t="s">
        <v>2590</v>
      </c>
      <c r="B1145" s="626" t="s">
        <v>2591</v>
      </c>
      <c r="C1145" s="688" t="str">
        <f t="shared" si="13"/>
        <v>Sep-18</v>
      </c>
      <c r="D1145" s="739">
        <v>43364</v>
      </c>
      <c r="E1145" s="739">
        <v>43471</v>
      </c>
      <c r="F1145" s="663">
        <v>6388</v>
      </c>
      <c r="G1145" s="663">
        <v>639</v>
      </c>
      <c r="H1145" s="663"/>
      <c r="I1145" s="663">
        <v>5749</v>
      </c>
      <c r="J1145" s="728">
        <f t="shared" si="12"/>
        <v>281.64</v>
      </c>
      <c r="K1145" s="728">
        <v>91.53</v>
      </c>
      <c r="L1145" s="728">
        <v>190.11</v>
      </c>
    </row>
    <row r="1146" spans="1:12" s="335" customFormat="1" ht="12" x14ac:dyDescent="0.2">
      <c r="A1146" s="626" t="s">
        <v>2592</v>
      </c>
      <c r="B1146" s="626" t="s">
        <v>2593</v>
      </c>
      <c r="C1146" s="688" t="str">
        <f t="shared" si="13"/>
        <v>Sep-18</v>
      </c>
      <c r="D1146" s="739">
        <v>43362</v>
      </c>
      <c r="E1146" s="739">
        <v>43499</v>
      </c>
      <c r="F1146" s="663">
        <v>2022</v>
      </c>
      <c r="G1146" s="663">
        <v>322</v>
      </c>
      <c r="H1146" s="663"/>
      <c r="I1146" s="663">
        <v>1700</v>
      </c>
      <c r="J1146" s="728">
        <f t="shared" si="12"/>
        <v>189.99</v>
      </c>
      <c r="K1146" s="728">
        <v>61.75</v>
      </c>
      <c r="L1146" s="728">
        <v>128.24</v>
      </c>
    </row>
    <row r="1147" spans="1:12" s="335" customFormat="1" ht="12" x14ac:dyDescent="0.2">
      <c r="A1147" s="626" t="s">
        <v>2594</v>
      </c>
      <c r="B1147" s="626" t="s">
        <v>2595</v>
      </c>
      <c r="C1147" s="688" t="str">
        <f t="shared" si="13"/>
        <v>Sep-18</v>
      </c>
      <c r="D1147" s="739">
        <v>43363</v>
      </c>
      <c r="E1147" s="739">
        <v>43459</v>
      </c>
      <c r="F1147" s="663">
        <v>7039</v>
      </c>
      <c r="G1147" s="663">
        <v>880</v>
      </c>
      <c r="H1147" s="663"/>
      <c r="I1147" s="663">
        <v>6159</v>
      </c>
      <c r="J1147" s="728">
        <f t="shared" si="12"/>
        <v>460</v>
      </c>
      <c r="K1147" s="728">
        <v>149.5</v>
      </c>
      <c r="L1147" s="728">
        <v>310.5</v>
      </c>
    </row>
    <row r="1148" spans="1:12" s="335" customFormat="1" ht="12" x14ac:dyDescent="0.2">
      <c r="A1148" s="626" t="s">
        <v>2596</v>
      </c>
      <c r="B1148" s="626" t="s">
        <v>2597</v>
      </c>
      <c r="C1148" s="688" t="str">
        <f t="shared" si="13"/>
        <v>Sep-18</v>
      </c>
      <c r="D1148" s="739">
        <v>43363</v>
      </c>
      <c r="E1148" s="739">
        <v>43465</v>
      </c>
      <c r="F1148" s="663">
        <v>2234</v>
      </c>
      <c r="G1148" s="663">
        <v>335</v>
      </c>
      <c r="H1148" s="663"/>
      <c r="I1148" s="663">
        <v>1899</v>
      </c>
      <c r="J1148" s="728">
        <f t="shared" si="12"/>
        <v>192.58</v>
      </c>
      <c r="K1148" s="728">
        <v>62.59</v>
      </c>
      <c r="L1148" s="728">
        <v>129.99</v>
      </c>
    </row>
    <row r="1149" spans="1:12" s="335" customFormat="1" ht="12" x14ac:dyDescent="0.2">
      <c r="A1149" s="626" t="s">
        <v>2598</v>
      </c>
      <c r="B1149" s="626" t="s">
        <v>2599</v>
      </c>
      <c r="C1149" s="688" t="str">
        <f t="shared" si="13"/>
        <v>Sep-18</v>
      </c>
      <c r="D1149" s="739">
        <v>43362</v>
      </c>
      <c r="E1149" s="739">
        <v>43458</v>
      </c>
      <c r="F1149" s="663">
        <v>3759</v>
      </c>
      <c r="G1149" s="663">
        <v>564</v>
      </c>
      <c r="H1149" s="663"/>
      <c r="I1149" s="663">
        <v>3195</v>
      </c>
      <c r="J1149" s="728">
        <f t="shared" si="12"/>
        <v>324.02999999999997</v>
      </c>
      <c r="K1149" s="728">
        <v>105.31</v>
      </c>
      <c r="L1149" s="728">
        <v>218.72</v>
      </c>
    </row>
    <row r="1150" spans="1:12" s="335" customFormat="1" ht="12" x14ac:dyDescent="0.2">
      <c r="A1150" s="626" t="s">
        <v>2600</v>
      </c>
      <c r="B1150" s="626" t="s">
        <v>2601</v>
      </c>
      <c r="C1150" s="688" t="str">
        <f t="shared" si="13"/>
        <v>Sep-18</v>
      </c>
      <c r="D1150" s="739">
        <v>43363</v>
      </c>
      <c r="E1150" s="739">
        <v>43478</v>
      </c>
      <c r="F1150" s="663">
        <v>6057</v>
      </c>
      <c r="G1150" s="663">
        <v>909</v>
      </c>
      <c r="H1150" s="663"/>
      <c r="I1150" s="663">
        <v>5148</v>
      </c>
      <c r="J1150" s="728">
        <f t="shared" si="12"/>
        <v>517.32999999999993</v>
      </c>
      <c r="K1150" s="728">
        <v>168.13</v>
      </c>
      <c r="L1150" s="728">
        <v>349.2</v>
      </c>
    </row>
    <row r="1151" spans="1:12" s="335" customFormat="1" ht="12" x14ac:dyDescent="0.2">
      <c r="A1151" s="626" t="s">
        <v>2602</v>
      </c>
      <c r="B1151" s="626" t="s">
        <v>2603</v>
      </c>
      <c r="C1151" s="688" t="str">
        <f t="shared" si="13"/>
        <v>Sep-18</v>
      </c>
      <c r="D1151" s="739">
        <v>43361</v>
      </c>
      <c r="E1151" s="739">
        <v>43471</v>
      </c>
      <c r="F1151" s="663">
        <v>2819</v>
      </c>
      <c r="G1151" s="663">
        <v>423</v>
      </c>
      <c r="H1151" s="663"/>
      <c r="I1151" s="663">
        <v>2396</v>
      </c>
      <c r="J1151" s="728">
        <f t="shared" si="12"/>
        <v>243.01</v>
      </c>
      <c r="K1151" s="728">
        <v>78.98</v>
      </c>
      <c r="L1151" s="728">
        <v>164.03</v>
      </c>
    </row>
    <row r="1152" spans="1:12" s="335" customFormat="1" ht="12" x14ac:dyDescent="0.2">
      <c r="A1152" s="626" t="s">
        <v>2604</v>
      </c>
      <c r="B1152" s="626" t="s">
        <v>2605</v>
      </c>
      <c r="C1152" s="688" t="str">
        <f t="shared" si="13"/>
        <v>Sep-18</v>
      </c>
      <c r="D1152" s="739">
        <v>43363</v>
      </c>
      <c r="E1152" s="739">
        <v>43459</v>
      </c>
      <c r="F1152" s="663">
        <v>3776</v>
      </c>
      <c r="G1152" s="663">
        <v>708</v>
      </c>
      <c r="H1152" s="663"/>
      <c r="I1152" s="663">
        <v>3068</v>
      </c>
      <c r="J1152" s="728">
        <f t="shared" si="12"/>
        <v>443.57000000000005</v>
      </c>
      <c r="K1152" s="728">
        <v>144.16</v>
      </c>
      <c r="L1152" s="728">
        <v>299.41000000000003</v>
      </c>
    </row>
    <row r="1153" spans="1:12" s="335" customFormat="1" ht="12" x14ac:dyDescent="0.2">
      <c r="A1153" s="626" t="s">
        <v>2606</v>
      </c>
      <c r="B1153" s="626" t="s">
        <v>2607</v>
      </c>
      <c r="C1153" s="688" t="str">
        <f t="shared" si="13"/>
        <v>Sep-18</v>
      </c>
      <c r="D1153" s="739">
        <v>43364</v>
      </c>
      <c r="E1153" s="739">
        <v>43461</v>
      </c>
      <c r="F1153" s="663">
        <v>9120</v>
      </c>
      <c r="G1153" s="663">
        <v>1368</v>
      </c>
      <c r="H1153" s="663"/>
      <c r="I1153" s="663">
        <v>7752</v>
      </c>
      <c r="J1153" s="728">
        <f t="shared" si="12"/>
        <v>786.15</v>
      </c>
      <c r="K1153" s="728">
        <v>255.5</v>
      </c>
      <c r="L1153" s="728">
        <v>530.65</v>
      </c>
    </row>
    <row r="1154" spans="1:12" s="335" customFormat="1" ht="12" x14ac:dyDescent="0.2">
      <c r="A1154" s="626" t="s">
        <v>2608</v>
      </c>
      <c r="B1154" s="626" t="s">
        <v>2609</v>
      </c>
      <c r="C1154" s="688" t="str">
        <f t="shared" si="13"/>
        <v>Sep-18</v>
      </c>
      <c r="D1154" s="739">
        <v>43362</v>
      </c>
      <c r="E1154" s="739">
        <v>43454</v>
      </c>
      <c r="F1154" s="663">
        <v>9879</v>
      </c>
      <c r="G1154" s="663">
        <v>1482</v>
      </c>
      <c r="H1154" s="663"/>
      <c r="I1154" s="663">
        <v>8397</v>
      </c>
      <c r="J1154" s="728">
        <f t="shared" si="12"/>
        <v>851.56999999999994</v>
      </c>
      <c r="K1154" s="728">
        <v>276.76</v>
      </c>
      <c r="L1154" s="728">
        <v>574.80999999999995</v>
      </c>
    </row>
    <row r="1155" spans="1:12" s="335" customFormat="1" ht="12" x14ac:dyDescent="0.2">
      <c r="A1155" s="626" t="s">
        <v>2610</v>
      </c>
      <c r="B1155" s="626" t="s">
        <v>2611</v>
      </c>
      <c r="C1155" s="688" t="str">
        <f t="shared" si="13"/>
        <v>Sep-18</v>
      </c>
      <c r="D1155" s="739">
        <v>43361</v>
      </c>
      <c r="E1155" s="739">
        <v>43453</v>
      </c>
      <c r="F1155" s="663">
        <v>8193</v>
      </c>
      <c r="G1155" s="663">
        <v>1229</v>
      </c>
      <c r="H1155" s="663"/>
      <c r="I1155" s="663">
        <v>6964</v>
      </c>
      <c r="J1155" s="728">
        <f t="shared" si="12"/>
        <v>706.24</v>
      </c>
      <c r="K1155" s="728">
        <v>229.53</v>
      </c>
      <c r="L1155" s="728">
        <v>476.71</v>
      </c>
    </row>
    <row r="1156" spans="1:12" s="335" customFormat="1" ht="12" x14ac:dyDescent="0.2">
      <c r="A1156" s="626" t="s">
        <v>2612</v>
      </c>
      <c r="B1156" s="626" t="s">
        <v>2613</v>
      </c>
      <c r="C1156" s="688" t="str">
        <f t="shared" si="13"/>
        <v>Sep-18</v>
      </c>
      <c r="D1156" s="739">
        <v>43368</v>
      </c>
      <c r="E1156" s="739">
        <v>43490</v>
      </c>
      <c r="F1156" s="663">
        <v>2865</v>
      </c>
      <c r="G1156" s="663">
        <v>358</v>
      </c>
      <c r="H1156" s="663"/>
      <c r="I1156" s="663">
        <v>2507</v>
      </c>
      <c r="J1156" s="728">
        <f t="shared" si="12"/>
        <v>187.23</v>
      </c>
      <c r="K1156" s="728">
        <v>60.85</v>
      </c>
      <c r="L1156" s="728">
        <v>126.38</v>
      </c>
    </row>
    <row r="1157" spans="1:12" s="335" customFormat="1" ht="12" x14ac:dyDescent="0.2">
      <c r="A1157" s="626" t="s">
        <v>2614</v>
      </c>
      <c r="B1157" s="626" t="s">
        <v>2479</v>
      </c>
      <c r="C1157" s="688" t="str">
        <f t="shared" si="13"/>
        <v>Sep-18</v>
      </c>
      <c r="D1157" s="739">
        <v>43367</v>
      </c>
      <c r="E1157" s="739">
        <v>43461</v>
      </c>
      <c r="F1157" s="663">
        <v>5445</v>
      </c>
      <c r="G1157" s="663">
        <v>782</v>
      </c>
      <c r="H1157" s="663"/>
      <c r="I1157" s="663">
        <v>4663</v>
      </c>
      <c r="J1157" s="728">
        <f t="shared" si="12"/>
        <v>440.71000000000004</v>
      </c>
      <c r="K1157" s="728">
        <v>143.22999999999999</v>
      </c>
      <c r="L1157" s="728">
        <v>297.48</v>
      </c>
    </row>
    <row r="1158" spans="1:12" s="335" customFormat="1" ht="12" x14ac:dyDescent="0.2">
      <c r="A1158" s="626" t="s">
        <v>2615</v>
      </c>
      <c r="B1158" s="626" t="s">
        <v>2616</v>
      </c>
      <c r="C1158" s="688" t="str">
        <f t="shared" si="13"/>
        <v>Sep-18</v>
      </c>
      <c r="D1158" s="739">
        <v>43368</v>
      </c>
      <c r="E1158" s="739">
        <v>43489</v>
      </c>
      <c r="F1158" s="663">
        <v>2865</v>
      </c>
      <c r="G1158" s="663">
        <v>358</v>
      </c>
      <c r="H1158" s="663"/>
      <c r="I1158" s="663">
        <v>2507</v>
      </c>
      <c r="J1158" s="728">
        <f t="shared" si="12"/>
        <v>187.23</v>
      </c>
      <c r="K1158" s="728">
        <v>60.85</v>
      </c>
      <c r="L1158" s="728">
        <v>126.38</v>
      </c>
    </row>
    <row r="1159" spans="1:12" s="335" customFormat="1" ht="12" x14ac:dyDescent="0.2">
      <c r="A1159" s="626" t="s">
        <v>2617</v>
      </c>
      <c r="B1159" s="626" t="s">
        <v>2618</v>
      </c>
      <c r="C1159" s="688" t="str">
        <f t="shared" si="13"/>
        <v>Sep-18</v>
      </c>
      <c r="D1159" s="739">
        <v>43368</v>
      </c>
      <c r="E1159" s="739">
        <v>43467</v>
      </c>
      <c r="F1159" s="663">
        <v>11946</v>
      </c>
      <c r="G1159" s="663">
        <v>1493</v>
      </c>
      <c r="H1159" s="663"/>
      <c r="I1159" s="663">
        <v>10453</v>
      </c>
      <c r="J1159" s="728">
        <f t="shared" si="12"/>
        <v>780.67000000000007</v>
      </c>
      <c r="K1159" s="728">
        <v>253.72</v>
      </c>
      <c r="L1159" s="728">
        <v>526.95000000000005</v>
      </c>
    </row>
    <row r="1160" spans="1:12" s="335" customFormat="1" ht="12" x14ac:dyDescent="0.2">
      <c r="A1160" s="626" t="s">
        <v>2619</v>
      </c>
      <c r="B1160" s="626" t="s">
        <v>2620</v>
      </c>
      <c r="C1160" s="688" t="str">
        <f t="shared" si="13"/>
        <v>Sep-18</v>
      </c>
      <c r="D1160" s="739">
        <v>43368</v>
      </c>
      <c r="E1160" s="739">
        <v>43478</v>
      </c>
      <c r="F1160" s="663">
        <v>19000</v>
      </c>
      <c r="G1160" s="663">
        <v>2730</v>
      </c>
      <c r="H1160" s="663"/>
      <c r="I1160" s="663">
        <v>16270</v>
      </c>
      <c r="J1160" s="728">
        <f t="shared" si="12"/>
        <v>1537.87</v>
      </c>
      <c r="K1160" s="728">
        <v>499.81</v>
      </c>
      <c r="L1160" s="728">
        <v>1038.06</v>
      </c>
    </row>
    <row r="1161" spans="1:12" s="335" customFormat="1" ht="12" x14ac:dyDescent="0.2">
      <c r="A1161" s="626" t="s">
        <v>2621</v>
      </c>
      <c r="B1161" s="626" t="s">
        <v>2622</v>
      </c>
      <c r="C1161" s="688" t="str">
        <f t="shared" si="13"/>
        <v>Sep-18</v>
      </c>
      <c r="D1161" s="739">
        <v>43368</v>
      </c>
      <c r="E1161" s="739">
        <v>43460</v>
      </c>
      <c r="F1161" s="663">
        <v>3879</v>
      </c>
      <c r="G1161" s="663">
        <v>388</v>
      </c>
      <c r="H1161" s="663"/>
      <c r="I1161" s="663">
        <v>3491</v>
      </c>
      <c r="J1161" s="728">
        <f t="shared" si="12"/>
        <v>171.01999999999998</v>
      </c>
      <c r="K1161" s="728">
        <v>55.58</v>
      </c>
      <c r="L1161" s="728">
        <v>115.44</v>
      </c>
    </row>
    <row r="1162" spans="1:12" s="335" customFormat="1" ht="12" x14ac:dyDescent="0.2">
      <c r="A1162" s="626" t="s">
        <v>2623</v>
      </c>
      <c r="B1162" s="626" t="s">
        <v>2624</v>
      </c>
      <c r="C1162" s="688" t="str">
        <f t="shared" si="13"/>
        <v>Sep-18</v>
      </c>
      <c r="D1162" s="739">
        <v>43368</v>
      </c>
      <c r="E1162" s="739">
        <v>43490</v>
      </c>
      <c r="F1162" s="663">
        <v>2187</v>
      </c>
      <c r="G1162" s="663">
        <v>328</v>
      </c>
      <c r="H1162" s="663"/>
      <c r="I1162" s="663">
        <v>1859</v>
      </c>
      <c r="J1162" s="728">
        <f t="shared" si="12"/>
        <v>188.52</v>
      </c>
      <c r="K1162" s="728">
        <v>61.27</v>
      </c>
      <c r="L1162" s="728">
        <v>127.25</v>
      </c>
    </row>
    <row r="1163" spans="1:12" s="335" customFormat="1" ht="12" x14ac:dyDescent="0.2">
      <c r="A1163" s="626" t="s">
        <v>2625</v>
      </c>
      <c r="B1163" s="626" t="s">
        <v>2626</v>
      </c>
      <c r="C1163" s="688" t="str">
        <f t="shared" si="13"/>
        <v>Sep-18</v>
      </c>
      <c r="D1163" s="739">
        <v>43362</v>
      </c>
      <c r="E1163" s="739">
        <v>43458</v>
      </c>
      <c r="F1163" s="663">
        <v>5559</v>
      </c>
      <c r="G1163" s="663">
        <v>834</v>
      </c>
      <c r="H1163" s="663"/>
      <c r="I1163" s="663">
        <v>4725</v>
      </c>
      <c r="J1163" s="728">
        <f t="shared" si="12"/>
        <v>479.17999999999995</v>
      </c>
      <c r="K1163" s="728">
        <v>155.72999999999999</v>
      </c>
      <c r="L1163" s="728">
        <v>323.45</v>
      </c>
    </row>
    <row r="1164" spans="1:12" s="335" customFormat="1" ht="12" x14ac:dyDescent="0.2">
      <c r="A1164" s="626" t="s">
        <v>2627</v>
      </c>
      <c r="B1164" s="626" t="s">
        <v>2628</v>
      </c>
      <c r="C1164" s="688" t="str">
        <f t="shared" si="13"/>
        <v>Sep-18</v>
      </c>
      <c r="D1164" s="739">
        <v>43364</v>
      </c>
      <c r="E1164" s="739">
        <v>43475</v>
      </c>
      <c r="F1164" s="663">
        <v>5094</v>
      </c>
      <c r="G1164" s="663">
        <v>764</v>
      </c>
      <c r="H1164" s="663"/>
      <c r="I1164" s="663">
        <v>4330</v>
      </c>
      <c r="J1164" s="728">
        <f t="shared" si="12"/>
        <v>439.1</v>
      </c>
      <c r="K1164" s="728">
        <v>142.71</v>
      </c>
      <c r="L1164" s="728">
        <v>296.39</v>
      </c>
    </row>
    <row r="1165" spans="1:12" s="335" customFormat="1" ht="12" x14ac:dyDescent="0.2">
      <c r="A1165" s="626" t="s">
        <v>2629</v>
      </c>
      <c r="B1165" s="626" t="s">
        <v>2630</v>
      </c>
      <c r="C1165" s="688" t="str">
        <f t="shared" si="13"/>
        <v>Sep-18</v>
      </c>
      <c r="D1165" s="739">
        <v>43368</v>
      </c>
      <c r="E1165" s="739">
        <v>43476</v>
      </c>
      <c r="F1165" s="663">
        <v>5627</v>
      </c>
      <c r="G1165" s="663">
        <v>844</v>
      </c>
      <c r="H1165" s="663"/>
      <c r="I1165" s="663">
        <v>4783</v>
      </c>
      <c r="J1165" s="728">
        <f t="shared" si="12"/>
        <v>485.05</v>
      </c>
      <c r="K1165" s="728">
        <v>157.63999999999999</v>
      </c>
      <c r="L1165" s="728">
        <v>327.41000000000003</v>
      </c>
    </row>
    <row r="1166" spans="1:12" s="335" customFormat="1" ht="12" x14ac:dyDescent="0.2">
      <c r="A1166" s="626" t="s">
        <v>2631</v>
      </c>
      <c r="B1166" s="626" t="s">
        <v>2632</v>
      </c>
      <c r="C1166" s="688" t="str">
        <f t="shared" si="13"/>
        <v>Sep-18</v>
      </c>
      <c r="D1166" s="739">
        <v>43368</v>
      </c>
      <c r="E1166" s="739">
        <v>43465</v>
      </c>
      <c r="F1166" s="663">
        <v>2234</v>
      </c>
      <c r="G1166" s="663">
        <v>335</v>
      </c>
      <c r="H1166" s="663"/>
      <c r="I1166" s="663">
        <v>1899</v>
      </c>
      <c r="J1166" s="728">
        <f t="shared" si="12"/>
        <v>192.58</v>
      </c>
      <c r="K1166" s="728">
        <v>62.59</v>
      </c>
      <c r="L1166" s="728">
        <v>129.99</v>
      </c>
    </row>
    <row r="1167" spans="1:12" s="335" customFormat="1" ht="12" x14ac:dyDescent="0.2">
      <c r="A1167" s="626" t="s">
        <v>2633</v>
      </c>
      <c r="B1167" s="626" t="s">
        <v>2634</v>
      </c>
      <c r="C1167" s="688" t="str">
        <f t="shared" si="13"/>
        <v>Sep-18</v>
      </c>
      <c r="D1167" s="739">
        <v>43369</v>
      </c>
      <c r="E1167" s="739">
        <v>43465</v>
      </c>
      <c r="F1167" s="663">
        <v>2234</v>
      </c>
      <c r="G1167" s="663">
        <v>335</v>
      </c>
      <c r="H1167" s="663"/>
      <c r="I1167" s="663">
        <v>1899</v>
      </c>
      <c r="J1167" s="728">
        <f t="shared" si="12"/>
        <v>192.58</v>
      </c>
      <c r="K1167" s="728">
        <v>62.59</v>
      </c>
      <c r="L1167" s="728">
        <v>129.99</v>
      </c>
    </row>
    <row r="1168" spans="1:12" s="335" customFormat="1" ht="12" x14ac:dyDescent="0.2">
      <c r="A1168" s="626" t="s">
        <v>2635</v>
      </c>
      <c r="B1168" s="626" t="s">
        <v>2636</v>
      </c>
      <c r="C1168" s="688" t="str">
        <f t="shared" si="13"/>
        <v>Sep-18</v>
      </c>
      <c r="D1168" s="739">
        <v>43368</v>
      </c>
      <c r="E1168" s="739">
        <v>43465</v>
      </c>
      <c r="F1168" s="663">
        <v>9000</v>
      </c>
      <c r="G1168" s="663">
        <v>1350</v>
      </c>
      <c r="H1168" s="663"/>
      <c r="I1168" s="663">
        <v>7650</v>
      </c>
      <c r="J1168" s="728">
        <f t="shared" si="12"/>
        <v>768.69</v>
      </c>
      <c r="K1168" s="728">
        <v>249.82</v>
      </c>
      <c r="L1168" s="728">
        <v>518.87</v>
      </c>
    </row>
    <row r="1169" spans="1:12" s="335" customFormat="1" ht="12" x14ac:dyDescent="0.2">
      <c r="A1169" s="626" t="s">
        <v>2637</v>
      </c>
      <c r="B1169" s="626" t="s">
        <v>2638</v>
      </c>
      <c r="C1169" s="688" t="str">
        <f t="shared" si="13"/>
        <v>Sep-18</v>
      </c>
      <c r="D1169" s="739">
        <v>43368</v>
      </c>
      <c r="E1169" s="739">
        <v>43496</v>
      </c>
      <c r="F1169" s="663">
        <v>4203</v>
      </c>
      <c r="G1169" s="663">
        <v>630</v>
      </c>
      <c r="H1169" s="663"/>
      <c r="I1169" s="663">
        <v>3573</v>
      </c>
      <c r="J1169" s="728">
        <f t="shared" si="12"/>
        <v>358.98</v>
      </c>
      <c r="K1169" s="728">
        <v>116.67</v>
      </c>
      <c r="L1169" s="728">
        <v>242.31</v>
      </c>
    </row>
    <row r="1170" spans="1:12" s="335" customFormat="1" ht="12" x14ac:dyDescent="0.2">
      <c r="A1170" s="626" t="s">
        <v>2639</v>
      </c>
      <c r="B1170" s="626" t="s">
        <v>2640</v>
      </c>
      <c r="C1170" s="688" t="str">
        <f t="shared" si="13"/>
        <v>Sep-18</v>
      </c>
      <c r="D1170" s="739">
        <v>43368</v>
      </c>
      <c r="E1170" s="739">
        <v>43520</v>
      </c>
      <c r="F1170" s="663">
        <v>2544</v>
      </c>
      <c r="G1170" s="663">
        <v>382</v>
      </c>
      <c r="H1170" s="663"/>
      <c r="I1170" s="663">
        <v>2162</v>
      </c>
      <c r="J1170" s="728">
        <f t="shared" si="12"/>
        <v>239.04</v>
      </c>
      <c r="K1170" s="728">
        <v>77.69</v>
      </c>
      <c r="L1170" s="728">
        <v>161.35</v>
      </c>
    </row>
    <row r="1171" spans="1:12" s="335" customFormat="1" ht="12" x14ac:dyDescent="0.2">
      <c r="A1171" s="626" t="s">
        <v>2641</v>
      </c>
      <c r="B1171" s="626" t="s">
        <v>2642</v>
      </c>
      <c r="C1171" s="688" t="str">
        <f t="shared" si="13"/>
        <v>Sep-18</v>
      </c>
      <c r="D1171" s="739">
        <v>43369</v>
      </c>
      <c r="E1171" s="739">
        <v>43454</v>
      </c>
      <c r="F1171" s="663">
        <v>265</v>
      </c>
      <c r="G1171" s="663">
        <v>40</v>
      </c>
      <c r="H1171" s="663"/>
      <c r="I1171" s="663">
        <v>225</v>
      </c>
      <c r="J1171" s="728">
        <f t="shared" si="12"/>
        <v>22.84</v>
      </c>
      <c r="K1171" s="728">
        <v>7.42</v>
      </c>
      <c r="L1171" s="728">
        <v>15.42</v>
      </c>
    </row>
    <row r="1172" spans="1:12" s="335" customFormat="1" ht="12" x14ac:dyDescent="0.2">
      <c r="A1172" s="626" t="s">
        <v>2643</v>
      </c>
      <c r="B1172" s="626" t="s">
        <v>2644</v>
      </c>
      <c r="C1172" s="688" t="str">
        <f t="shared" si="13"/>
        <v>Sep-18</v>
      </c>
      <c r="D1172" s="739">
        <v>43368</v>
      </c>
      <c r="E1172" s="739">
        <v>43458</v>
      </c>
      <c r="F1172" s="663">
        <v>3661</v>
      </c>
      <c r="G1172" s="663">
        <v>458</v>
      </c>
      <c r="H1172" s="663"/>
      <c r="I1172" s="663">
        <v>3203</v>
      </c>
      <c r="J1172" s="728">
        <f t="shared" si="12"/>
        <v>239.24</v>
      </c>
      <c r="K1172" s="728">
        <v>77.75</v>
      </c>
      <c r="L1172" s="728">
        <v>161.49</v>
      </c>
    </row>
    <row r="1173" spans="1:12" s="335" customFormat="1" ht="12" x14ac:dyDescent="0.2">
      <c r="A1173" s="626" t="s">
        <v>2645</v>
      </c>
      <c r="B1173" s="626" t="s">
        <v>2646</v>
      </c>
      <c r="C1173" s="688" t="str">
        <f t="shared" si="13"/>
        <v>Sep-18</v>
      </c>
      <c r="D1173" s="739">
        <v>43368</v>
      </c>
      <c r="E1173" s="739">
        <v>43466</v>
      </c>
      <c r="F1173" s="663">
        <v>5888</v>
      </c>
      <c r="G1173" s="663">
        <v>736</v>
      </c>
      <c r="H1173" s="663"/>
      <c r="I1173" s="663">
        <v>5152</v>
      </c>
      <c r="J1173" s="728">
        <f t="shared" si="12"/>
        <v>381.24</v>
      </c>
      <c r="K1173" s="728">
        <v>123.9</v>
      </c>
      <c r="L1173" s="728">
        <v>257.33999999999997</v>
      </c>
    </row>
    <row r="1174" spans="1:12" s="335" customFormat="1" ht="12" x14ac:dyDescent="0.2">
      <c r="A1174" s="626" t="s">
        <v>2647</v>
      </c>
      <c r="B1174" s="626" t="s">
        <v>2648</v>
      </c>
      <c r="C1174" s="688" t="str">
        <f t="shared" si="13"/>
        <v>Sep-18</v>
      </c>
      <c r="D1174" s="739">
        <v>43364</v>
      </c>
      <c r="E1174" s="739">
        <v>43461</v>
      </c>
      <c r="F1174" s="663">
        <v>7958</v>
      </c>
      <c r="G1174" s="663">
        <v>1194</v>
      </c>
      <c r="H1174" s="663"/>
      <c r="I1174" s="663">
        <v>6764</v>
      </c>
      <c r="J1174" s="728">
        <f t="shared" si="12"/>
        <v>685.98</v>
      </c>
      <c r="K1174" s="728">
        <v>222.94</v>
      </c>
      <c r="L1174" s="728">
        <v>463.04</v>
      </c>
    </row>
    <row r="1175" spans="1:12" s="335" customFormat="1" ht="12" x14ac:dyDescent="0.2">
      <c r="A1175" s="626" t="s">
        <v>2649</v>
      </c>
      <c r="B1175" s="626" t="s">
        <v>2650</v>
      </c>
      <c r="C1175" s="688" t="str">
        <f t="shared" si="13"/>
        <v>Sep-18</v>
      </c>
      <c r="D1175" s="739">
        <v>43364</v>
      </c>
      <c r="E1175" s="739">
        <v>43467</v>
      </c>
      <c r="F1175" s="663">
        <v>11606</v>
      </c>
      <c r="G1175" s="663">
        <v>1741</v>
      </c>
      <c r="H1175" s="663"/>
      <c r="I1175" s="663">
        <v>9865</v>
      </c>
      <c r="J1175" s="728">
        <f t="shared" si="12"/>
        <v>1000.43</v>
      </c>
      <c r="K1175" s="728">
        <v>325.14</v>
      </c>
      <c r="L1175" s="728">
        <v>675.29</v>
      </c>
    </row>
    <row r="1176" spans="1:12" s="335" customFormat="1" ht="12" x14ac:dyDescent="0.2">
      <c r="A1176" s="626" t="s">
        <v>2651</v>
      </c>
      <c r="B1176" s="626" t="s">
        <v>2652</v>
      </c>
      <c r="C1176" s="688" t="str">
        <f t="shared" si="13"/>
        <v>Sep-18</v>
      </c>
      <c r="D1176" s="739">
        <v>43364</v>
      </c>
      <c r="E1176" s="739">
        <v>43460</v>
      </c>
      <c r="F1176" s="663">
        <v>10744</v>
      </c>
      <c r="G1176" s="663">
        <v>1612</v>
      </c>
      <c r="H1176" s="663"/>
      <c r="I1176" s="663">
        <v>9132</v>
      </c>
      <c r="J1176" s="728">
        <f t="shared" si="12"/>
        <v>926.13</v>
      </c>
      <c r="K1176" s="728">
        <v>300.99</v>
      </c>
      <c r="L1176" s="728">
        <v>625.14</v>
      </c>
    </row>
    <row r="1177" spans="1:12" s="335" customFormat="1" ht="12" x14ac:dyDescent="0.2">
      <c r="A1177" s="626" t="s">
        <v>2653</v>
      </c>
      <c r="B1177" s="626" t="s">
        <v>2654</v>
      </c>
      <c r="C1177" s="688" t="str">
        <f t="shared" si="13"/>
        <v>Sep-18</v>
      </c>
      <c r="D1177" s="739">
        <v>43364</v>
      </c>
      <c r="E1177" s="739">
        <v>43462</v>
      </c>
      <c r="F1177" s="663">
        <v>10995</v>
      </c>
      <c r="G1177" s="663">
        <v>1649</v>
      </c>
      <c r="H1177" s="663"/>
      <c r="I1177" s="663">
        <v>9346</v>
      </c>
      <c r="J1177" s="728">
        <f t="shared" si="12"/>
        <v>947.78</v>
      </c>
      <c r="K1177" s="728">
        <v>308.02999999999997</v>
      </c>
      <c r="L1177" s="728">
        <v>639.75</v>
      </c>
    </row>
    <row r="1178" spans="1:12" s="335" customFormat="1" ht="12" x14ac:dyDescent="0.2">
      <c r="A1178" s="626" t="s">
        <v>2655</v>
      </c>
      <c r="B1178" s="626" t="s">
        <v>2656</v>
      </c>
      <c r="C1178" s="688" t="str">
        <f t="shared" si="13"/>
        <v>Sep-18</v>
      </c>
      <c r="D1178" s="739">
        <v>43369</v>
      </c>
      <c r="E1178" s="739">
        <v>43464</v>
      </c>
      <c r="F1178" s="663">
        <v>2039</v>
      </c>
      <c r="G1178" s="663">
        <v>204</v>
      </c>
      <c r="H1178" s="663"/>
      <c r="I1178" s="663">
        <v>1835</v>
      </c>
      <c r="J1178" s="728">
        <f t="shared" si="12"/>
        <v>89.9</v>
      </c>
      <c r="K1178" s="728">
        <v>29.22</v>
      </c>
      <c r="L1178" s="728">
        <v>60.68</v>
      </c>
    </row>
    <row r="1179" spans="1:12" s="335" customFormat="1" ht="12" x14ac:dyDescent="0.2">
      <c r="A1179" s="626" t="s">
        <v>2657</v>
      </c>
      <c r="B1179" s="626" t="s">
        <v>2658</v>
      </c>
      <c r="C1179" s="688" t="str">
        <f t="shared" si="13"/>
        <v>Sep-18</v>
      </c>
      <c r="D1179" s="739">
        <v>43369</v>
      </c>
      <c r="E1179" s="739">
        <v>43472</v>
      </c>
      <c r="F1179" s="663">
        <v>3969</v>
      </c>
      <c r="G1179" s="663">
        <v>496</v>
      </c>
      <c r="H1179" s="663"/>
      <c r="I1179" s="663">
        <v>3473</v>
      </c>
      <c r="J1179" s="728">
        <f t="shared" si="12"/>
        <v>256.99</v>
      </c>
      <c r="K1179" s="728">
        <v>83.52</v>
      </c>
      <c r="L1179" s="728">
        <v>173.47</v>
      </c>
    </row>
    <row r="1180" spans="1:12" s="335" customFormat="1" ht="12" x14ac:dyDescent="0.2">
      <c r="A1180" s="626" t="s">
        <v>2659</v>
      </c>
      <c r="B1180" s="626" t="s">
        <v>2660</v>
      </c>
      <c r="C1180" s="688" t="str">
        <f t="shared" si="13"/>
        <v>Sep-18</v>
      </c>
      <c r="D1180" s="739">
        <v>43369</v>
      </c>
      <c r="E1180" s="739">
        <v>43468</v>
      </c>
      <c r="F1180" s="663">
        <v>2039</v>
      </c>
      <c r="G1180" s="663">
        <v>204</v>
      </c>
      <c r="H1180" s="663"/>
      <c r="I1180" s="663">
        <v>1835</v>
      </c>
      <c r="J1180" s="728">
        <f t="shared" si="12"/>
        <v>89.9</v>
      </c>
      <c r="K1180" s="728">
        <v>29.22</v>
      </c>
      <c r="L1180" s="728">
        <v>60.68</v>
      </c>
    </row>
    <row r="1181" spans="1:12" s="335" customFormat="1" ht="12" x14ac:dyDescent="0.2">
      <c r="A1181" s="626" t="s">
        <v>2661</v>
      </c>
      <c r="B1181" s="626" t="s">
        <v>2662</v>
      </c>
      <c r="C1181" s="688" t="str">
        <f t="shared" si="13"/>
        <v>Sep-18</v>
      </c>
      <c r="D1181" s="739">
        <v>43369</v>
      </c>
      <c r="E1181" s="739">
        <v>43495</v>
      </c>
      <c r="F1181" s="663">
        <v>2720</v>
      </c>
      <c r="G1181" s="663">
        <v>340</v>
      </c>
      <c r="H1181" s="663"/>
      <c r="I1181" s="663">
        <v>2380</v>
      </c>
      <c r="J1181" s="728">
        <f t="shared" si="12"/>
        <v>177.75</v>
      </c>
      <c r="K1181" s="728">
        <v>57.77</v>
      </c>
      <c r="L1181" s="728">
        <v>119.98</v>
      </c>
    </row>
    <row r="1182" spans="1:12" s="335" customFormat="1" ht="12" x14ac:dyDescent="0.2">
      <c r="A1182" s="626" t="s">
        <v>2663</v>
      </c>
      <c r="B1182" s="626" t="s">
        <v>2664</v>
      </c>
      <c r="C1182" s="688" t="str">
        <f t="shared" si="13"/>
        <v>Sep-18</v>
      </c>
      <c r="D1182" s="739">
        <v>43369</v>
      </c>
      <c r="E1182" s="739">
        <v>43454</v>
      </c>
      <c r="F1182" s="663">
        <v>390</v>
      </c>
      <c r="G1182" s="663">
        <v>49</v>
      </c>
      <c r="H1182" s="663"/>
      <c r="I1182" s="663">
        <v>341</v>
      </c>
      <c r="J1182" s="728">
        <f t="shared" si="12"/>
        <v>25.490000000000002</v>
      </c>
      <c r="K1182" s="728">
        <v>8.2799999999999994</v>
      </c>
      <c r="L1182" s="728">
        <v>17.21</v>
      </c>
    </row>
    <row r="1183" spans="1:12" s="335" customFormat="1" ht="12" x14ac:dyDescent="0.2">
      <c r="A1183" s="626" t="s">
        <v>2665</v>
      </c>
      <c r="B1183" s="626" t="s">
        <v>2666</v>
      </c>
      <c r="C1183" s="688" t="str">
        <f t="shared" si="13"/>
        <v>Sep-18</v>
      </c>
      <c r="D1183" s="739">
        <v>43369</v>
      </c>
      <c r="E1183" s="739">
        <v>43503</v>
      </c>
      <c r="F1183" s="663">
        <v>2266</v>
      </c>
      <c r="G1183" s="663">
        <v>340</v>
      </c>
      <c r="H1183" s="663"/>
      <c r="I1183" s="663">
        <v>1926</v>
      </c>
      <c r="J1183" s="728">
        <f t="shared" si="12"/>
        <v>212.91000000000003</v>
      </c>
      <c r="K1183" s="728">
        <v>69.2</v>
      </c>
      <c r="L1183" s="728">
        <v>143.71</v>
      </c>
    </row>
    <row r="1184" spans="1:12" s="335" customFormat="1" ht="12" x14ac:dyDescent="0.2">
      <c r="A1184" s="626" t="s">
        <v>2667</v>
      </c>
      <c r="B1184" s="626" t="s">
        <v>2668</v>
      </c>
      <c r="C1184" s="688" t="str">
        <f t="shared" si="13"/>
        <v>Sep-18</v>
      </c>
      <c r="D1184" s="739">
        <v>43369</v>
      </c>
      <c r="E1184" s="739">
        <v>43466</v>
      </c>
      <c r="F1184" s="663">
        <v>6070</v>
      </c>
      <c r="G1184" s="663">
        <v>910</v>
      </c>
      <c r="H1184" s="663"/>
      <c r="I1184" s="663">
        <v>5160</v>
      </c>
      <c r="J1184" s="728">
        <f t="shared" si="12"/>
        <v>518.43000000000006</v>
      </c>
      <c r="K1184" s="728">
        <v>168.49</v>
      </c>
      <c r="L1184" s="728">
        <v>349.94</v>
      </c>
    </row>
    <row r="1185" spans="1:12" s="335" customFormat="1" ht="12" x14ac:dyDescent="0.2">
      <c r="A1185" s="626" t="s">
        <v>2669</v>
      </c>
      <c r="B1185" s="626" t="s">
        <v>2670</v>
      </c>
      <c r="C1185" s="688" t="str">
        <f t="shared" si="13"/>
        <v>Sep-18</v>
      </c>
      <c r="D1185" s="739">
        <v>43369</v>
      </c>
      <c r="E1185" s="739">
        <v>43459</v>
      </c>
      <c r="F1185" s="663">
        <v>2600</v>
      </c>
      <c r="G1185" s="663">
        <v>260</v>
      </c>
      <c r="H1185" s="663"/>
      <c r="I1185" s="663">
        <v>2340</v>
      </c>
      <c r="J1185" s="728">
        <f t="shared" si="12"/>
        <v>114.63999999999999</v>
      </c>
      <c r="K1185" s="728">
        <v>37.26</v>
      </c>
      <c r="L1185" s="728">
        <v>77.38</v>
      </c>
    </row>
    <row r="1186" spans="1:12" s="335" customFormat="1" ht="12" x14ac:dyDescent="0.2">
      <c r="A1186" s="626" t="s">
        <v>2671</v>
      </c>
      <c r="B1186" s="626" t="s">
        <v>2672</v>
      </c>
      <c r="C1186" s="688" t="str">
        <f t="shared" si="13"/>
        <v>Sep-18</v>
      </c>
      <c r="D1186" s="739">
        <v>43369</v>
      </c>
      <c r="E1186" s="739">
        <v>43459</v>
      </c>
      <c r="F1186" s="663">
        <v>4142</v>
      </c>
      <c r="G1186" s="663">
        <v>414</v>
      </c>
      <c r="H1186" s="663"/>
      <c r="I1186" s="663">
        <v>3728</v>
      </c>
      <c r="J1186" s="728">
        <f t="shared" si="12"/>
        <v>182.62</v>
      </c>
      <c r="K1186" s="728">
        <v>59.35</v>
      </c>
      <c r="L1186" s="728">
        <v>123.27</v>
      </c>
    </row>
    <row r="1187" spans="1:12" s="335" customFormat="1" ht="12" x14ac:dyDescent="0.2">
      <c r="A1187" s="626" t="s">
        <v>2673</v>
      </c>
      <c r="B1187" s="626" t="s">
        <v>2674</v>
      </c>
      <c r="C1187" s="688" t="str">
        <f t="shared" si="13"/>
        <v>Sep-18</v>
      </c>
      <c r="D1187" s="739">
        <v>43369</v>
      </c>
      <c r="E1187" s="739">
        <v>43499</v>
      </c>
      <c r="F1187" s="663">
        <v>9030</v>
      </c>
      <c r="G1187" s="663">
        <v>1693</v>
      </c>
      <c r="H1187" s="663"/>
      <c r="I1187" s="663">
        <v>7337</v>
      </c>
      <c r="J1187" s="728">
        <f t="shared" si="12"/>
        <v>1060.76</v>
      </c>
      <c r="K1187" s="728">
        <v>344.75</v>
      </c>
      <c r="L1187" s="728">
        <v>716.01</v>
      </c>
    </row>
    <row r="1188" spans="1:12" s="335" customFormat="1" ht="12" x14ac:dyDescent="0.2">
      <c r="A1188" s="626" t="s">
        <v>2675</v>
      </c>
      <c r="B1188" s="626" t="s">
        <v>2676</v>
      </c>
      <c r="C1188" s="688" t="str">
        <f t="shared" si="13"/>
        <v>Sep-18</v>
      </c>
      <c r="D1188" s="739">
        <v>43369</v>
      </c>
      <c r="E1188" s="739">
        <v>43459</v>
      </c>
      <c r="F1188" s="663">
        <v>2127</v>
      </c>
      <c r="G1188" s="663">
        <v>213</v>
      </c>
      <c r="H1188" s="663"/>
      <c r="I1188" s="663">
        <v>1914</v>
      </c>
      <c r="J1188" s="728">
        <f t="shared" ref="J1188:J1251" si="14">SUM(K1188:L1188)</f>
        <v>93.78</v>
      </c>
      <c r="K1188" s="728">
        <v>30.48</v>
      </c>
      <c r="L1188" s="728">
        <v>63.3</v>
      </c>
    </row>
    <row r="1189" spans="1:12" s="335" customFormat="1" ht="12" x14ac:dyDescent="0.2">
      <c r="A1189" s="626" t="s">
        <v>2677</v>
      </c>
      <c r="B1189" s="626" t="s">
        <v>2678</v>
      </c>
      <c r="C1189" s="688" t="str">
        <f t="shared" si="13"/>
        <v>Sep-18</v>
      </c>
      <c r="D1189" s="739">
        <v>43369</v>
      </c>
      <c r="E1189" s="739">
        <v>43141</v>
      </c>
      <c r="F1189" s="663">
        <v>2106</v>
      </c>
      <c r="G1189" s="663">
        <v>316</v>
      </c>
      <c r="H1189" s="663"/>
      <c r="I1189" s="663">
        <v>1790</v>
      </c>
      <c r="J1189" s="728">
        <f t="shared" si="14"/>
        <v>197.88</v>
      </c>
      <c r="K1189" s="728">
        <v>64.31</v>
      </c>
      <c r="L1189" s="728">
        <v>133.57</v>
      </c>
    </row>
    <row r="1190" spans="1:12" s="335" customFormat="1" ht="12" x14ac:dyDescent="0.2">
      <c r="A1190" s="626" t="s">
        <v>2679</v>
      </c>
      <c r="B1190" s="626" t="s">
        <v>2680</v>
      </c>
      <c r="C1190" s="688" t="str">
        <f t="shared" ref="C1190:C1253" si="15">TEXT(D1190,"mmm-yy")</f>
        <v>Sep-18</v>
      </c>
      <c r="D1190" s="739">
        <v>43369</v>
      </c>
      <c r="E1190" s="739">
        <v>43513</v>
      </c>
      <c r="F1190" s="663">
        <v>2454</v>
      </c>
      <c r="G1190" s="663">
        <v>368</v>
      </c>
      <c r="H1190" s="663"/>
      <c r="I1190" s="663">
        <v>2086</v>
      </c>
      <c r="J1190" s="728">
        <f t="shared" si="14"/>
        <v>230.57999999999998</v>
      </c>
      <c r="K1190" s="728">
        <v>74.94</v>
      </c>
      <c r="L1190" s="728">
        <v>155.63999999999999</v>
      </c>
    </row>
    <row r="1191" spans="1:12" s="335" customFormat="1" ht="12" x14ac:dyDescent="0.2">
      <c r="A1191" s="626" t="s">
        <v>2681</v>
      </c>
      <c r="B1191" s="626" t="s">
        <v>2682</v>
      </c>
      <c r="C1191" s="688" t="str">
        <f t="shared" si="15"/>
        <v>Sep-18</v>
      </c>
      <c r="D1191" s="739">
        <v>43369</v>
      </c>
      <c r="E1191" s="739">
        <v>43460</v>
      </c>
      <c r="F1191" s="663">
        <v>4755</v>
      </c>
      <c r="G1191" s="663">
        <v>594</v>
      </c>
      <c r="H1191" s="663"/>
      <c r="I1191" s="663">
        <v>4161</v>
      </c>
      <c r="J1191" s="728">
        <f t="shared" si="14"/>
        <v>310.74</v>
      </c>
      <c r="K1191" s="728">
        <v>100.99</v>
      </c>
      <c r="L1191" s="728">
        <v>209.75</v>
      </c>
    </row>
    <row r="1192" spans="1:12" s="335" customFormat="1" ht="12" x14ac:dyDescent="0.2">
      <c r="A1192" s="626" t="s">
        <v>2683</v>
      </c>
      <c r="B1192" s="626" t="s">
        <v>2684</v>
      </c>
      <c r="C1192" s="688" t="str">
        <f t="shared" si="15"/>
        <v>Sep-18</v>
      </c>
      <c r="D1192" s="739">
        <v>43369</v>
      </c>
      <c r="E1192" s="739">
        <v>43467</v>
      </c>
      <c r="F1192" s="663">
        <v>10271</v>
      </c>
      <c r="G1192" s="663">
        <v>1284</v>
      </c>
      <c r="H1192" s="663"/>
      <c r="I1192" s="663">
        <v>8987</v>
      </c>
      <c r="J1192" s="728">
        <f t="shared" si="14"/>
        <v>671.21</v>
      </c>
      <c r="K1192" s="728">
        <v>218.14</v>
      </c>
      <c r="L1192" s="728">
        <v>453.07</v>
      </c>
    </row>
    <row r="1193" spans="1:12" s="335" customFormat="1" ht="12" x14ac:dyDescent="0.2">
      <c r="A1193" s="626" t="s">
        <v>2685</v>
      </c>
      <c r="B1193" s="626" t="s">
        <v>2686</v>
      </c>
      <c r="C1193" s="688" t="str">
        <f t="shared" si="15"/>
        <v>Sep-18</v>
      </c>
      <c r="D1193" s="739">
        <v>43368</v>
      </c>
      <c r="E1193" s="739">
        <v>43490</v>
      </c>
      <c r="F1193" s="663">
        <v>5345</v>
      </c>
      <c r="G1193" s="663">
        <v>802</v>
      </c>
      <c r="H1193" s="663"/>
      <c r="I1193" s="663">
        <v>4543</v>
      </c>
      <c r="J1193" s="728">
        <f t="shared" si="14"/>
        <v>456.52</v>
      </c>
      <c r="K1193" s="728">
        <v>148.37</v>
      </c>
      <c r="L1193" s="728">
        <v>308.14999999999998</v>
      </c>
    </row>
    <row r="1194" spans="1:12" s="335" customFormat="1" ht="12" x14ac:dyDescent="0.2">
      <c r="A1194" s="626" t="s">
        <v>2687</v>
      </c>
      <c r="B1194" s="626" t="s">
        <v>2688</v>
      </c>
      <c r="C1194" s="688" t="str">
        <f t="shared" si="15"/>
        <v>Sep-18</v>
      </c>
      <c r="D1194" s="739">
        <v>43370</v>
      </c>
      <c r="E1194" s="739">
        <v>43460</v>
      </c>
      <c r="F1194" s="663">
        <v>2876</v>
      </c>
      <c r="G1194" s="663">
        <v>288</v>
      </c>
      <c r="H1194" s="663"/>
      <c r="I1194" s="663">
        <v>2588</v>
      </c>
      <c r="J1194" s="728">
        <f t="shared" si="14"/>
        <v>126.80000000000001</v>
      </c>
      <c r="K1194" s="728">
        <v>41.21</v>
      </c>
      <c r="L1194" s="728">
        <v>85.59</v>
      </c>
    </row>
    <row r="1195" spans="1:12" s="335" customFormat="1" ht="12" x14ac:dyDescent="0.2">
      <c r="A1195" s="626" t="s">
        <v>2689</v>
      </c>
      <c r="B1195" s="626" t="s">
        <v>2690</v>
      </c>
      <c r="C1195" s="688" t="str">
        <f t="shared" si="15"/>
        <v>Sep-18</v>
      </c>
      <c r="D1195" s="739">
        <v>43370</v>
      </c>
      <c r="E1195" s="739">
        <v>43460</v>
      </c>
      <c r="F1195" s="663">
        <v>2401</v>
      </c>
      <c r="G1195" s="663">
        <v>300</v>
      </c>
      <c r="H1195" s="663"/>
      <c r="I1195" s="663">
        <v>2101</v>
      </c>
      <c r="J1195" s="728">
        <f t="shared" si="14"/>
        <v>155.47</v>
      </c>
      <c r="K1195" s="728">
        <v>50.53</v>
      </c>
      <c r="L1195" s="728">
        <v>104.94</v>
      </c>
    </row>
    <row r="1196" spans="1:12" s="335" customFormat="1" ht="12" x14ac:dyDescent="0.2">
      <c r="A1196" s="626" t="s">
        <v>2691</v>
      </c>
      <c r="B1196" s="626" t="s">
        <v>2692</v>
      </c>
      <c r="C1196" s="688" t="str">
        <f t="shared" si="15"/>
        <v>Sep-18</v>
      </c>
      <c r="D1196" s="739">
        <v>43369</v>
      </c>
      <c r="E1196" s="739">
        <v>43473</v>
      </c>
      <c r="F1196" s="663">
        <v>4655</v>
      </c>
      <c r="G1196" s="663">
        <v>873</v>
      </c>
      <c r="H1196" s="663"/>
      <c r="I1196" s="663">
        <v>3782</v>
      </c>
      <c r="J1196" s="728">
        <f t="shared" si="14"/>
        <v>541.85</v>
      </c>
      <c r="K1196" s="728">
        <v>176.1</v>
      </c>
      <c r="L1196" s="728">
        <v>365.75</v>
      </c>
    </row>
    <row r="1197" spans="1:12" s="335" customFormat="1" ht="12" x14ac:dyDescent="0.2">
      <c r="A1197" s="626" t="s">
        <v>2693</v>
      </c>
      <c r="B1197" s="626" t="s">
        <v>2694</v>
      </c>
      <c r="C1197" s="688" t="str">
        <f t="shared" si="15"/>
        <v>Sep-18</v>
      </c>
      <c r="D1197" s="739">
        <v>43369</v>
      </c>
      <c r="E1197" s="739">
        <v>43460</v>
      </c>
      <c r="F1197" s="663">
        <v>4215</v>
      </c>
      <c r="G1197" s="663">
        <v>527</v>
      </c>
      <c r="H1197" s="663"/>
      <c r="I1197" s="663">
        <v>3688</v>
      </c>
      <c r="J1197" s="728">
        <f t="shared" si="14"/>
        <v>275.45</v>
      </c>
      <c r="K1197" s="728">
        <v>89.52</v>
      </c>
      <c r="L1197" s="728">
        <v>185.93</v>
      </c>
    </row>
    <row r="1198" spans="1:12" s="335" customFormat="1" ht="12" x14ac:dyDescent="0.2">
      <c r="A1198" s="626" t="s">
        <v>2695</v>
      </c>
      <c r="B1198" s="626" t="s">
        <v>2696</v>
      </c>
      <c r="C1198" s="688" t="str">
        <f t="shared" si="15"/>
        <v>Sep-18</v>
      </c>
      <c r="D1198" s="739">
        <v>43368</v>
      </c>
      <c r="E1198" s="739">
        <v>43466</v>
      </c>
      <c r="F1198" s="663">
        <v>6491</v>
      </c>
      <c r="G1198" s="663">
        <v>974</v>
      </c>
      <c r="H1198" s="663"/>
      <c r="I1198" s="663">
        <v>5517</v>
      </c>
      <c r="J1198" s="728">
        <f t="shared" si="14"/>
        <v>559.53</v>
      </c>
      <c r="K1198" s="728">
        <v>181.85</v>
      </c>
      <c r="L1198" s="728">
        <v>377.68</v>
      </c>
    </row>
    <row r="1199" spans="1:12" s="335" customFormat="1" ht="12" x14ac:dyDescent="0.2">
      <c r="A1199" s="626" t="s">
        <v>2697</v>
      </c>
      <c r="B1199" s="626" t="s">
        <v>2698</v>
      </c>
      <c r="C1199" s="688" t="str">
        <f t="shared" si="15"/>
        <v>Sep-18</v>
      </c>
      <c r="D1199" s="739">
        <v>43369</v>
      </c>
      <c r="E1199" s="739">
        <v>43468</v>
      </c>
      <c r="F1199" s="663">
        <v>7101</v>
      </c>
      <c r="G1199" s="663">
        <v>1065</v>
      </c>
      <c r="H1199" s="663"/>
      <c r="I1199" s="663">
        <v>6036</v>
      </c>
      <c r="J1199" s="728">
        <f t="shared" si="14"/>
        <v>612.11</v>
      </c>
      <c r="K1199" s="728">
        <v>198.94</v>
      </c>
      <c r="L1199" s="728">
        <v>413.17</v>
      </c>
    </row>
    <row r="1200" spans="1:12" s="335" customFormat="1" ht="12" x14ac:dyDescent="0.2">
      <c r="A1200" s="626" t="s">
        <v>2699</v>
      </c>
      <c r="B1200" s="626" t="s">
        <v>2700</v>
      </c>
      <c r="C1200" s="688" t="str">
        <f t="shared" si="15"/>
        <v>Sep-18</v>
      </c>
      <c r="D1200" s="739">
        <v>43369</v>
      </c>
      <c r="E1200" s="739">
        <v>43472</v>
      </c>
      <c r="F1200" s="663">
        <v>5140</v>
      </c>
      <c r="G1200" s="663">
        <v>771</v>
      </c>
      <c r="H1200" s="663"/>
      <c r="I1200" s="663">
        <v>4369</v>
      </c>
      <c r="J1200" s="728">
        <f t="shared" si="14"/>
        <v>443.07</v>
      </c>
      <c r="K1200" s="728">
        <v>144</v>
      </c>
      <c r="L1200" s="728">
        <v>299.07</v>
      </c>
    </row>
    <row r="1201" spans="1:12" s="335" customFormat="1" ht="12" x14ac:dyDescent="0.2">
      <c r="A1201" s="626" t="s">
        <v>2701</v>
      </c>
      <c r="B1201" s="626" t="s">
        <v>2702</v>
      </c>
      <c r="C1201" s="688" t="str">
        <f t="shared" si="15"/>
        <v>Sep-18</v>
      </c>
      <c r="D1201" s="739">
        <v>43370</v>
      </c>
      <c r="E1201" s="739">
        <v>43465</v>
      </c>
      <c r="F1201" s="663">
        <v>11269</v>
      </c>
      <c r="G1201" s="663">
        <v>1619</v>
      </c>
      <c r="H1201" s="663"/>
      <c r="I1201" s="663">
        <v>9650</v>
      </c>
      <c r="J1201" s="728">
        <f t="shared" si="14"/>
        <v>912.1099999999999</v>
      </c>
      <c r="K1201" s="728">
        <v>296.44</v>
      </c>
      <c r="L1201" s="728">
        <v>615.66999999999996</v>
      </c>
    </row>
    <row r="1202" spans="1:12" s="335" customFormat="1" ht="12" x14ac:dyDescent="0.2">
      <c r="A1202" s="626" t="s">
        <v>2703</v>
      </c>
      <c r="B1202" s="626" t="s">
        <v>2704</v>
      </c>
      <c r="C1202" s="688" t="str">
        <f t="shared" si="15"/>
        <v>Sep-18</v>
      </c>
      <c r="D1202" s="739">
        <v>43370</v>
      </c>
      <c r="E1202" s="739">
        <v>43471</v>
      </c>
      <c r="F1202" s="663">
        <v>2039</v>
      </c>
      <c r="G1202" s="663">
        <v>204</v>
      </c>
      <c r="H1202" s="663"/>
      <c r="I1202" s="663">
        <v>1835</v>
      </c>
      <c r="J1202" s="728">
        <f t="shared" si="14"/>
        <v>89.9</v>
      </c>
      <c r="K1202" s="728">
        <v>29.22</v>
      </c>
      <c r="L1202" s="728">
        <v>60.68</v>
      </c>
    </row>
    <row r="1203" spans="1:12" s="335" customFormat="1" ht="12" x14ac:dyDescent="0.2">
      <c r="A1203" s="626" t="s">
        <v>2705</v>
      </c>
      <c r="B1203" s="626" t="s">
        <v>2706</v>
      </c>
      <c r="C1203" s="688" t="str">
        <f t="shared" si="15"/>
        <v>Sep-18</v>
      </c>
      <c r="D1203" s="739">
        <v>43370</v>
      </c>
      <c r="E1203" s="739">
        <v>43460</v>
      </c>
      <c r="F1203" s="663">
        <v>3960</v>
      </c>
      <c r="G1203" s="663">
        <v>396</v>
      </c>
      <c r="H1203" s="663"/>
      <c r="I1203" s="663">
        <v>3564</v>
      </c>
      <c r="J1203" s="728">
        <f t="shared" si="14"/>
        <v>174.61</v>
      </c>
      <c r="K1203" s="728">
        <v>56.75</v>
      </c>
      <c r="L1203" s="728">
        <v>117.86</v>
      </c>
    </row>
    <row r="1204" spans="1:12" s="335" customFormat="1" ht="12" x14ac:dyDescent="0.2">
      <c r="A1204" s="626" t="s">
        <v>2707</v>
      </c>
      <c r="B1204" s="626" t="s">
        <v>2708</v>
      </c>
      <c r="C1204" s="688" t="str">
        <f t="shared" si="15"/>
        <v>Sep-18</v>
      </c>
      <c r="D1204" s="739">
        <v>43370</v>
      </c>
      <c r="E1204" s="739">
        <v>43496</v>
      </c>
      <c r="F1204" s="663">
        <v>2779</v>
      </c>
      <c r="G1204" s="663">
        <v>347</v>
      </c>
      <c r="H1204" s="663"/>
      <c r="I1204" s="663">
        <v>2432</v>
      </c>
      <c r="J1204" s="728">
        <f t="shared" si="14"/>
        <v>181.61</v>
      </c>
      <c r="K1204" s="728">
        <v>59.02</v>
      </c>
      <c r="L1204" s="728">
        <v>122.59</v>
      </c>
    </row>
    <row r="1205" spans="1:12" s="335" customFormat="1" ht="12" x14ac:dyDescent="0.2">
      <c r="A1205" s="626" t="s">
        <v>2709</v>
      </c>
      <c r="B1205" s="626" t="s">
        <v>2710</v>
      </c>
      <c r="C1205" s="688" t="str">
        <f t="shared" si="15"/>
        <v>Sep-18</v>
      </c>
      <c r="D1205" s="739">
        <v>43371</v>
      </c>
      <c r="E1205" s="739">
        <v>43474</v>
      </c>
      <c r="F1205" s="663">
        <v>5450</v>
      </c>
      <c r="G1205" s="663">
        <v>681</v>
      </c>
      <c r="H1205" s="663"/>
      <c r="I1205" s="663">
        <v>4769</v>
      </c>
      <c r="J1205" s="728">
        <f t="shared" si="14"/>
        <v>356.15</v>
      </c>
      <c r="K1205" s="728">
        <v>115.75</v>
      </c>
      <c r="L1205" s="728">
        <v>240.4</v>
      </c>
    </row>
    <row r="1206" spans="1:12" s="335" customFormat="1" ht="12" x14ac:dyDescent="0.2">
      <c r="A1206" s="626" t="s">
        <v>2711</v>
      </c>
      <c r="B1206" s="626" t="s">
        <v>2712</v>
      </c>
      <c r="C1206" s="688" t="str">
        <f t="shared" si="15"/>
        <v>Sep-18</v>
      </c>
      <c r="D1206" s="739">
        <v>43371</v>
      </c>
      <c r="E1206" s="739">
        <v>43102</v>
      </c>
      <c r="F1206" s="663">
        <v>6655</v>
      </c>
      <c r="G1206" s="663">
        <v>832</v>
      </c>
      <c r="H1206" s="663"/>
      <c r="I1206" s="663">
        <v>5823</v>
      </c>
      <c r="J1206" s="728">
        <f t="shared" si="14"/>
        <v>434.9</v>
      </c>
      <c r="K1206" s="728">
        <v>141.34</v>
      </c>
      <c r="L1206" s="728">
        <v>293.56</v>
      </c>
    </row>
    <row r="1207" spans="1:12" s="335" customFormat="1" ht="12" x14ac:dyDescent="0.2">
      <c r="A1207" s="626" t="s">
        <v>2713</v>
      </c>
      <c r="B1207" s="626" t="s">
        <v>2714</v>
      </c>
      <c r="C1207" s="688" t="str">
        <f t="shared" si="15"/>
        <v>Sep-18</v>
      </c>
      <c r="D1207" s="739">
        <v>43370</v>
      </c>
      <c r="E1207" s="739">
        <v>43513</v>
      </c>
      <c r="F1207" s="663">
        <v>2454</v>
      </c>
      <c r="G1207" s="663">
        <v>368</v>
      </c>
      <c r="H1207" s="663"/>
      <c r="I1207" s="663">
        <v>2086</v>
      </c>
      <c r="J1207" s="728">
        <f t="shared" si="14"/>
        <v>230.57999999999998</v>
      </c>
      <c r="K1207" s="728">
        <v>74.94</v>
      </c>
      <c r="L1207" s="728">
        <v>155.63999999999999</v>
      </c>
    </row>
    <row r="1208" spans="1:12" s="335" customFormat="1" ht="12" x14ac:dyDescent="0.2">
      <c r="A1208" s="626" t="s">
        <v>2715</v>
      </c>
      <c r="B1208" s="626" t="s">
        <v>2716</v>
      </c>
      <c r="C1208" s="688" t="str">
        <f t="shared" si="15"/>
        <v>Sep-18</v>
      </c>
      <c r="D1208" s="739">
        <v>43371</v>
      </c>
      <c r="E1208" s="739">
        <v>43465</v>
      </c>
      <c r="F1208" s="663">
        <v>5921</v>
      </c>
      <c r="G1208" s="663">
        <v>740</v>
      </c>
      <c r="H1208" s="663"/>
      <c r="I1208" s="663">
        <v>5181</v>
      </c>
      <c r="J1208" s="728">
        <f t="shared" si="14"/>
        <v>386.93</v>
      </c>
      <c r="K1208" s="728">
        <v>125.75</v>
      </c>
      <c r="L1208" s="728">
        <v>261.18</v>
      </c>
    </row>
    <row r="1209" spans="1:12" s="335" customFormat="1" ht="12" x14ac:dyDescent="0.2">
      <c r="A1209" s="626" t="s">
        <v>2717</v>
      </c>
      <c r="B1209" s="626" t="s">
        <v>2718</v>
      </c>
      <c r="C1209" s="688" t="str">
        <f t="shared" si="15"/>
        <v>Sep-18</v>
      </c>
      <c r="D1209" s="739">
        <v>43371</v>
      </c>
      <c r="E1209" s="739">
        <v>43467</v>
      </c>
      <c r="F1209" s="663">
        <v>4755</v>
      </c>
      <c r="G1209" s="663">
        <v>594</v>
      </c>
      <c r="H1209" s="663"/>
      <c r="I1209" s="663">
        <v>4161</v>
      </c>
      <c r="J1209" s="728">
        <f t="shared" si="14"/>
        <v>310.74</v>
      </c>
      <c r="K1209" s="728">
        <v>100.99</v>
      </c>
      <c r="L1209" s="728">
        <v>209.75</v>
      </c>
    </row>
    <row r="1210" spans="1:12" s="335" customFormat="1" ht="12" x14ac:dyDescent="0.2">
      <c r="A1210" s="626" t="s">
        <v>2719</v>
      </c>
      <c r="B1210" s="626" t="s">
        <v>2720</v>
      </c>
      <c r="C1210" s="688" t="str">
        <f t="shared" si="15"/>
        <v>Sep-18</v>
      </c>
      <c r="D1210" s="739">
        <v>43371</v>
      </c>
      <c r="E1210" s="739">
        <v>43513</v>
      </c>
      <c r="F1210" s="663">
        <v>3634</v>
      </c>
      <c r="G1210" s="663">
        <v>545</v>
      </c>
      <c r="H1210" s="663"/>
      <c r="I1210" s="663">
        <v>3089</v>
      </c>
      <c r="J1210" s="728">
        <f t="shared" si="14"/>
        <v>341.45</v>
      </c>
      <c r="K1210" s="728">
        <v>110.97</v>
      </c>
      <c r="L1210" s="728">
        <v>230.48</v>
      </c>
    </row>
    <row r="1211" spans="1:12" s="335" customFormat="1" ht="12" x14ac:dyDescent="0.2">
      <c r="A1211" s="626" t="s">
        <v>2721</v>
      </c>
      <c r="B1211" s="626" t="s">
        <v>2722</v>
      </c>
      <c r="C1211" s="688" t="str">
        <f t="shared" si="15"/>
        <v>Sep-18</v>
      </c>
      <c r="D1211" s="739">
        <v>43371</v>
      </c>
      <c r="E1211" s="739">
        <v>43464</v>
      </c>
      <c r="F1211" s="663">
        <v>4432</v>
      </c>
      <c r="G1211" s="663">
        <v>665</v>
      </c>
      <c r="H1211" s="663"/>
      <c r="I1211" s="663">
        <v>3767</v>
      </c>
      <c r="J1211" s="728">
        <f t="shared" si="14"/>
        <v>382.03</v>
      </c>
      <c r="K1211" s="728">
        <v>124.16</v>
      </c>
      <c r="L1211" s="728">
        <v>257.87</v>
      </c>
    </row>
    <row r="1212" spans="1:12" s="335" customFormat="1" ht="12" x14ac:dyDescent="0.2">
      <c r="A1212" s="626" t="s">
        <v>2723</v>
      </c>
      <c r="B1212" s="626" t="s">
        <v>2724</v>
      </c>
      <c r="C1212" s="688" t="str">
        <f t="shared" si="15"/>
        <v>Sep-18</v>
      </c>
      <c r="D1212" s="739">
        <v>43371</v>
      </c>
      <c r="E1212" s="739">
        <v>43491</v>
      </c>
      <c r="F1212" s="663">
        <v>7324</v>
      </c>
      <c r="G1212" s="663">
        <v>1099</v>
      </c>
      <c r="H1212" s="663"/>
      <c r="I1212" s="663">
        <v>6225</v>
      </c>
      <c r="J1212" s="728">
        <f t="shared" si="14"/>
        <v>631.32999999999993</v>
      </c>
      <c r="K1212" s="728">
        <v>205.18</v>
      </c>
      <c r="L1212" s="728">
        <v>426.15</v>
      </c>
    </row>
    <row r="1213" spans="1:12" s="335" customFormat="1" ht="12" x14ac:dyDescent="0.2">
      <c r="A1213" s="626" t="s">
        <v>2725</v>
      </c>
      <c r="B1213" s="626" t="s">
        <v>2726</v>
      </c>
      <c r="C1213" s="688" t="str">
        <f t="shared" si="15"/>
        <v>Sep-18</v>
      </c>
      <c r="D1213" s="739">
        <v>43371</v>
      </c>
      <c r="E1213" s="739">
        <v>43468</v>
      </c>
      <c r="F1213" s="663">
        <v>6655</v>
      </c>
      <c r="G1213" s="663">
        <v>832</v>
      </c>
      <c r="H1213" s="663"/>
      <c r="I1213" s="663">
        <v>5823</v>
      </c>
      <c r="J1213" s="728">
        <f t="shared" si="14"/>
        <v>434.9</v>
      </c>
      <c r="K1213" s="728">
        <v>141.34</v>
      </c>
      <c r="L1213" s="728">
        <v>293.56</v>
      </c>
    </row>
    <row r="1214" spans="1:12" s="335" customFormat="1" ht="12" x14ac:dyDescent="0.2">
      <c r="A1214" s="626" t="s">
        <v>2727</v>
      </c>
      <c r="B1214" s="626" t="s">
        <v>2728</v>
      </c>
      <c r="C1214" s="688" t="str">
        <f t="shared" si="15"/>
        <v>Sep-18</v>
      </c>
      <c r="D1214" s="739">
        <v>43371</v>
      </c>
      <c r="E1214" s="739">
        <v>43492</v>
      </c>
      <c r="F1214" s="663">
        <v>9128</v>
      </c>
      <c r="G1214" s="663">
        <v>1711</v>
      </c>
      <c r="H1214" s="663"/>
      <c r="I1214" s="663">
        <v>7417</v>
      </c>
      <c r="J1214" s="728">
        <f t="shared" si="14"/>
        <v>1072.27</v>
      </c>
      <c r="K1214" s="728">
        <v>348.49</v>
      </c>
      <c r="L1214" s="728">
        <v>723.78</v>
      </c>
    </row>
    <row r="1215" spans="1:12" s="335" customFormat="1" ht="12" x14ac:dyDescent="0.2">
      <c r="A1215" s="626" t="s">
        <v>2729</v>
      </c>
      <c r="B1215" s="626" t="s">
        <v>2730</v>
      </c>
      <c r="C1215" s="688" t="str">
        <f t="shared" si="15"/>
        <v>Sep-18</v>
      </c>
      <c r="D1215" s="739">
        <v>43370</v>
      </c>
      <c r="E1215" s="739">
        <v>43464</v>
      </c>
      <c r="F1215" s="663">
        <v>3587</v>
      </c>
      <c r="G1215" s="663">
        <v>448</v>
      </c>
      <c r="H1215" s="663"/>
      <c r="I1215" s="663">
        <v>3139</v>
      </c>
      <c r="J1215" s="728">
        <f t="shared" si="14"/>
        <v>234.41</v>
      </c>
      <c r="K1215" s="728">
        <v>76.180000000000007</v>
      </c>
      <c r="L1215" s="728">
        <v>158.22999999999999</v>
      </c>
    </row>
    <row r="1216" spans="1:12" s="335" customFormat="1" ht="12" x14ac:dyDescent="0.2">
      <c r="A1216" s="626" t="s">
        <v>2731</v>
      </c>
      <c r="B1216" s="626" t="s">
        <v>2732</v>
      </c>
      <c r="C1216" s="688" t="str">
        <f t="shared" si="15"/>
        <v>Sep-18</v>
      </c>
      <c r="D1216" s="739">
        <v>43370</v>
      </c>
      <c r="E1216" s="739">
        <v>43475</v>
      </c>
      <c r="F1216" s="663">
        <v>6770</v>
      </c>
      <c r="G1216" s="663">
        <v>1016</v>
      </c>
      <c r="H1216" s="663"/>
      <c r="I1216" s="663">
        <v>5754</v>
      </c>
      <c r="J1216" s="728">
        <f t="shared" si="14"/>
        <v>583.57000000000005</v>
      </c>
      <c r="K1216" s="728">
        <v>189.66</v>
      </c>
      <c r="L1216" s="728">
        <v>393.91</v>
      </c>
    </row>
    <row r="1217" spans="1:12" s="335" customFormat="1" ht="12" x14ac:dyDescent="0.2">
      <c r="A1217" s="626" t="s">
        <v>2733</v>
      </c>
      <c r="B1217" s="626" t="s">
        <v>2734</v>
      </c>
      <c r="C1217" s="688" t="str">
        <f t="shared" si="15"/>
        <v>Sep-18</v>
      </c>
      <c r="D1217" s="739">
        <v>43371</v>
      </c>
      <c r="E1217" s="739">
        <v>43492</v>
      </c>
      <c r="F1217" s="663">
        <v>6268</v>
      </c>
      <c r="G1217" s="663">
        <v>1175</v>
      </c>
      <c r="H1217" s="663"/>
      <c r="I1217" s="663">
        <v>5093</v>
      </c>
      <c r="J1217" s="728">
        <f t="shared" si="14"/>
        <v>736.3</v>
      </c>
      <c r="K1217" s="728">
        <v>239.3</v>
      </c>
      <c r="L1217" s="728">
        <v>497</v>
      </c>
    </row>
    <row r="1218" spans="1:12" s="335" customFormat="1" ht="12" x14ac:dyDescent="0.2">
      <c r="A1218" s="626" t="s">
        <v>2735</v>
      </c>
      <c r="B1218" s="626" t="s">
        <v>2736</v>
      </c>
      <c r="C1218" s="688" t="str">
        <f t="shared" si="15"/>
        <v>Sep-18</v>
      </c>
      <c r="D1218" s="739">
        <v>43373</v>
      </c>
      <c r="E1218" s="739">
        <v>43434</v>
      </c>
      <c r="F1218" s="663">
        <v>1175</v>
      </c>
      <c r="G1218" s="663">
        <v>147</v>
      </c>
      <c r="H1218" s="663"/>
      <c r="I1218" s="663">
        <v>1028</v>
      </c>
      <c r="J1218" s="728">
        <f t="shared" si="14"/>
        <v>76.09</v>
      </c>
      <c r="K1218" s="728">
        <v>24.73</v>
      </c>
      <c r="L1218" s="728">
        <v>51.36</v>
      </c>
    </row>
    <row r="1219" spans="1:12" s="335" customFormat="1" ht="12" x14ac:dyDescent="0.2">
      <c r="A1219" s="335" t="s">
        <v>2737</v>
      </c>
      <c r="B1219" s="335" t="s">
        <v>1505</v>
      </c>
      <c r="C1219" s="688" t="str">
        <f t="shared" si="15"/>
        <v>Oct-18</v>
      </c>
      <c r="D1219" s="738">
        <v>43374</v>
      </c>
      <c r="E1219" s="738">
        <v>43389</v>
      </c>
      <c r="F1219" s="663">
        <v>1275</v>
      </c>
      <c r="G1219" s="663">
        <v>191</v>
      </c>
      <c r="H1219" s="663"/>
      <c r="I1219" s="663">
        <v>1084</v>
      </c>
      <c r="J1219" s="728">
        <f t="shared" si="14"/>
        <v>108.9</v>
      </c>
      <c r="K1219" s="728">
        <v>35.39</v>
      </c>
      <c r="L1219" s="728">
        <v>73.510000000000005</v>
      </c>
    </row>
    <row r="1220" spans="1:12" s="335" customFormat="1" ht="12" x14ac:dyDescent="0.2">
      <c r="A1220" s="335" t="s">
        <v>2738</v>
      </c>
      <c r="B1220" s="335" t="s">
        <v>2739</v>
      </c>
      <c r="C1220" s="688" t="str">
        <f t="shared" si="15"/>
        <v>Oct-18</v>
      </c>
      <c r="D1220" s="738">
        <v>43374</v>
      </c>
      <c r="E1220" s="738">
        <v>43468</v>
      </c>
      <c r="F1220" s="663">
        <v>2039</v>
      </c>
      <c r="G1220" s="663">
        <v>204</v>
      </c>
      <c r="H1220" s="663"/>
      <c r="I1220" s="663">
        <v>1835</v>
      </c>
      <c r="J1220" s="728">
        <f t="shared" si="14"/>
        <v>89.9</v>
      </c>
      <c r="K1220" s="728">
        <v>29.22</v>
      </c>
      <c r="L1220" s="728">
        <v>60.68</v>
      </c>
    </row>
    <row r="1221" spans="1:12" s="335" customFormat="1" ht="12" x14ac:dyDescent="0.2">
      <c r="A1221" s="335" t="s">
        <v>2740</v>
      </c>
      <c r="B1221" s="335" t="s">
        <v>2741</v>
      </c>
      <c r="C1221" s="688" t="str">
        <f t="shared" si="15"/>
        <v>Oct-18</v>
      </c>
      <c r="D1221" s="738">
        <v>43374</v>
      </c>
      <c r="E1221" s="738">
        <v>43472</v>
      </c>
      <c r="F1221" s="663">
        <v>2000</v>
      </c>
      <c r="G1221" s="663">
        <v>250</v>
      </c>
      <c r="H1221" s="663"/>
      <c r="I1221" s="663">
        <v>1750</v>
      </c>
      <c r="J1221" s="728">
        <f t="shared" si="14"/>
        <v>129.5</v>
      </c>
      <c r="K1221" s="728">
        <v>42.09</v>
      </c>
      <c r="L1221" s="728">
        <v>87.41</v>
      </c>
    </row>
    <row r="1222" spans="1:12" s="335" customFormat="1" ht="12" x14ac:dyDescent="0.2">
      <c r="A1222" s="335" t="s">
        <v>2742</v>
      </c>
      <c r="B1222" s="335" t="s">
        <v>2743</v>
      </c>
      <c r="C1222" s="688" t="str">
        <f t="shared" si="15"/>
        <v>Oct-18</v>
      </c>
      <c r="D1222" s="738">
        <v>43374</v>
      </c>
      <c r="E1222" s="738">
        <v>43466</v>
      </c>
      <c r="F1222" s="663">
        <v>3800</v>
      </c>
      <c r="G1222" s="663">
        <v>380</v>
      </c>
      <c r="H1222" s="663"/>
      <c r="I1222" s="663">
        <v>3420</v>
      </c>
      <c r="J1222" s="728">
        <f t="shared" si="14"/>
        <v>167.54000000000002</v>
      </c>
      <c r="K1222" s="728">
        <v>54.45</v>
      </c>
      <c r="L1222" s="728">
        <v>113.09</v>
      </c>
    </row>
    <row r="1223" spans="1:12" s="335" customFormat="1" ht="12" x14ac:dyDescent="0.2">
      <c r="A1223" s="335" t="s">
        <v>2744</v>
      </c>
      <c r="B1223" s="335" t="s">
        <v>2745</v>
      </c>
      <c r="C1223" s="688" t="str">
        <f t="shared" si="15"/>
        <v>Oct-18</v>
      </c>
      <c r="D1223" s="738">
        <v>43375</v>
      </c>
      <c r="E1223" s="738">
        <v>43496</v>
      </c>
      <c r="F1223" s="663">
        <v>4301</v>
      </c>
      <c r="G1223" s="663">
        <v>538</v>
      </c>
      <c r="H1223" s="663"/>
      <c r="I1223" s="663">
        <v>3763</v>
      </c>
      <c r="J1223" s="728">
        <f t="shared" si="14"/>
        <v>281.07</v>
      </c>
      <c r="K1223" s="728">
        <v>91.35</v>
      </c>
      <c r="L1223" s="728">
        <v>189.72</v>
      </c>
    </row>
    <row r="1224" spans="1:12" s="335" customFormat="1" ht="12" x14ac:dyDescent="0.2">
      <c r="A1224" s="335" t="s">
        <v>2746</v>
      </c>
      <c r="B1224" s="335" t="s">
        <v>2747</v>
      </c>
      <c r="C1224" s="688" t="str">
        <f t="shared" si="15"/>
        <v>Oct-18</v>
      </c>
      <c r="D1224" s="738">
        <v>43375</v>
      </c>
      <c r="E1224" s="738">
        <v>43465</v>
      </c>
      <c r="F1224" s="663">
        <v>3159</v>
      </c>
      <c r="G1224" s="663">
        <v>316</v>
      </c>
      <c r="H1224" s="663"/>
      <c r="I1224" s="663">
        <v>2843</v>
      </c>
      <c r="J1224" s="728">
        <f t="shared" si="14"/>
        <v>139.29</v>
      </c>
      <c r="K1224" s="728">
        <v>45.27</v>
      </c>
      <c r="L1224" s="728">
        <v>94.02</v>
      </c>
    </row>
    <row r="1225" spans="1:12" s="335" customFormat="1" ht="12" x14ac:dyDescent="0.2">
      <c r="A1225" s="335" t="s">
        <v>2748</v>
      </c>
      <c r="B1225" s="335" t="s">
        <v>2749</v>
      </c>
      <c r="C1225" s="688" t="str">
        <f t="shared" si="15"/>
        <v>Oct-18</v>
      </c>
      <c r="D1225" s="738">
        <v>43375</v>
      </c>
      <c r="E1225" s="738">
        <v>43465</v>
      </c>
      <c r="F1225" s="663">
        <v>3456</v>
      </c>
      <c r="G1225" s="663">
        <v>346</v>
      </c>
      <c r="H1225" s="663"/>
      <c r="I1225" s="663">
        <v>3110</v>
      </c>
      <c r="J1225" s="728">
        <f t="shared" si="14"/>
        <v>152.37</v>
      </c>
      <c r="K1225" s="728">
        <v>49.52</v>
      </c>
      <c r="L1225" s="728">
        <v>102.85</v>
      </c>
    </row>
    <row r="1226" spans="1:12" s="335" customFormat="1" ht="12" x14ac:dyDescent="0.2">
      <c r="A1226" s="335" t="s">
        <v>2750</v>
      </c>
      <c r="B1226" s="335" t="s">
        <v>2751</v>
      </c>
      <c r="C1226" s="688" t="str">
        <f t="shared" si="15"/>
        <v>Oct-18</v>
      </c>
      <c r="D1226" s="738">
        <v>43375</v>
      </c>
      <c r="E1226" s="738">
        <v>43472</v>
      </c>
      <c r="F1226" s="663">
        <v>2000</v>
      </c>
      <c r="G1226" s="663">
        <v>250</v>
      </c>
      <c r="H1226" s="663"/>
      <c r="I1226" s="663">
        <v>1750</v>
      </c>
      <c r="J1226" s="728">
        <f t="shared" si="14"/>
        <v>129.5</v>
      </c>
      <c r="K1226" s="728">
        <v>42.09</v>
      </c>
      <c r="L1226" s="728">
        <v>87.41</v>
      </c>
    </row>
    <row r="1227" spans="1:12" s="335" customFormat="1" ht="12" x14ac:dyDescent="0.2">
      <c r="A1227" s="335" t="s">
        <v>2752</v>
      </c>
      <c r="B1227" s="335" t="s">
        <v>2753</v>
      </c>
      <c r="C1227" s="688" t="str">
        <f t="shared" si="15"/>
        <v>Oct-18</v>
      </c>
      <c r="D1227" s="738">
        <v>43375</v>
      </c>
      <c r="E1227" s="738">
        <v>43513</v>
      </c>
      <c r="F1227" s="663">
        <v>2106</v>
      </c>
      <c r="G1227" s="663">
        <v>316</v>
      </c>
      <c r="H1227" s="663"/>
      <c r="I1227" s="663">
        <v>1790</v>
      </c>
      <c r="J1227" s="728">
        <f t="shared" si="14"/>
        <v>197.88</v>
      </c>
      <c r="K1227" s="728">
        <v>64.31</v>
      </c>
      <c r="L1227" s="728">
        <v>133.57</v>
      </c>
    </row>
    <row r="1228" spans="1:12" s="335" customFormat="1" ht="12" x14ac:dyDescent="0.2">
      <c r="A1228" s="335" t="s">
        <v>2754</v>
      </c>
      <c r="B1228" s="335" t="s">
        <v>2755</v>
      </c>
      <c r="C1228" s="688" t="str">
        <f t="shared" si="15"/>
        <v>Oct-18</v>
      </c>
      <c r="D1228" s="738">
        <v>43375</v>
      </c>
      <c r="E1228" s="738">
        <v>43457</v>
      </c>
      <c r="F1228" s="663">
        <v>75</v>
      </c>
      <c r="G1228" s="663">
        <v>8</v>
      </c>
      <c r="H1228" s="663"/>
      <c r="I1228" s="663">
        <v>67</v>
      </c>
      <c r="J1228" s="728">
        <f t="shared" si="14"/>
        <v>3.31</v>
      </c>
      <c r="K1228" s="728">
        <v>1.08</v>
      </c>
      <c r="L1228" s="728">
        <v>2.23</v>
      </c>
    </row>
    <row r="1229" spans="1:12" s="335" customFormat="1" ht="12" x14ac:dyDescent="0.2">
      <c r="A1229" s="335" t="s">
        <v>2756</v>
      </c>
      <c r="B1229" s="335" t="s">
        <v>2757</v>
      </c>
      <c r="C1229" s="688" t="str">
        <f t="shared" si="15"/>
        <v>Oct-18</v>
      </c>
      <c r="D1229" s="738">
        <v>43375</v>
      </c>
      <c r="E1229" s="738">
        <v>43495</v>
      </c>
      <c r="F1229" s="663">
        <v>3337</v>
      </c>
      <c r="G1229" s="663">
        <v>417</v>
      </c>
      <c r="H1229" s="663"/>
      <c r="I1229" s="663">
        <v>2920</v>
      </c>
      <c r="J1229" s="728">
        <f t="shared" si="14"/>
        <v>218.07</v>
      </c>
      <c r="K1229" s="728">
        <v>70.87</v>
      </c>
      <c r="L1229" s="728">
        <v>147.19999999999999</v>
      </c>
    </row>
    <row r="1230" spans="1:12" s="335" customFormat="1" ht="12" x14ac:dyDescent="0.2">
      <c r="A1230" s="335" t="s">
        <v>2758</v>
      </c>
      <c r="B1230" s="335" t="s">
        <v>2759</v>
      </c>
      <c r="C1230" s="688" t="str">
        <f t="shared" si="15"/>
        <v>Oct-18</v>
      </c>
      <c r="D1230" s="738">
        <v>43375</v>
      </c>
      <c r="E1230" s="738">
        <v>43496</v>
      </c>
      <c r="F1230" s="663">
        <v>2492</v>
      </c>
      <c r="G1230" s="663">
        <v>312</v>
      </c>
      <c r="H1230" s="663"/>
      <c r="I1230" s="663">
        <v>2180</v>
      </c>
      <c r="J1230" s="728">
        <f t="shared" si="14"/>
        <v>162.86000000000001</v>
      </c>
      <c r="K1230" s="728">
        <v>52.93</v>
      </c>
      <c r="L1230" s="728">
        <v>109.93</v>
      </c>
    </row>
    <row r="1231" spans="1:12" s="335" customFormat="1" ht="12" x14ac:dyDescent="0.2">
      <c r="A1231" s="335" t="s">
        <v>2760</v>
      </c>
      <c r="B1231" s="335" t="s">
        <v>2761</v>
      </c>
      <c r="C1231" s="688" t="str">
        <f t="shared" si="15"/>
        <v>Oct-18</v>
      </c>
      <c r="D1231" s="738">
        <v>43375</v>
      </c>
      <c r="E1231" s="738">
        <v>43475</v>
      </c>
      <c r="F1231" s="663">
        <v>3615</v>
      </c>
      <c r="G1231" s="663">
        <v>678</v>
      </c>
      <c r="H1231" s="663"/>
      <c r="I1231" s="663">
        <v>2937</v>
      </c>
      <c r="J1231" s="728">
        <f t="shared" si="14"/>
        <v>420.78</v>
      </c>
      <c r="K1231" s="728">
        <v>136.75</v>
      </c>
      <c r="L1231" s="728">
        <v>284.02999999999997</v>
      </c>
    </row>
    <row r="1232" spans="1:12" s="335" customFormat="1" ht="12" x14ac:dyDescent="0.2">
      <c r="A1232" s="335" t="s">
        <v>2762</v>
      </c>
      <c r="B1232" s="335" t="s">
        <v>2763</v>
      </c>
      <c r="C1232" s="688" t="str">
        <f t="shared" si="15"/>
        <v>Oct-18</v>
      </c>
      <c r="D1232" s="738">
        <v>43375</v>
      </c>
      <c r="E1232" s="738">
        <v>43474</v>
      </c>
      <c r="F1232" s="663">
        <v>2015</v>
      </c>
      <c r="G1232" s="663">
        <v>378</v>
      </c>
      <c r="H1232" s="663"/>
      <c r="I1232" s="663">
        <v>1637</v>
      </c>
      <c r="J1232" s="728">
        <f t="shared" si="14"/>
        <v>234.55</v>
      </c>
      <c r="K1232" s="728">
        <v>76.23</v>
      </c>
      <c r="L1232" s="728">
        <v>158.32</v>
      </c>
    </row>
    <row r="1233" spans="1:12" s="335" customFormat="1" ht="12" x14ac:dyDescent="0.2">
      <c r="A1233" s="335" t="s">
        <v>2764</v>
      </c>
      <c r="B1233" s="335" t="s">
        <v>1115</v>
      </c>
      <c r="C1233" s="688" t="str">
        <f t="shared" si="15"/>
        <v>Oct-18</v>
      </c>
      <c r="D1233" s="738">
        <v>43374</v>
      </c>
      <c r="E1233" s="738">
        <v>43475</v>
      </c>
      <c r="F1233" s="663">
        <v>11422</v>
      </c>
      <c r="G1233" s="663">
        <v>1713</v>
      </c>
      <c r="H1233" s="663"/>
      <c r="I1233" s="663">
        <v>9709</v>
      </c>
      <c r="J1233" s="728">
        <f t="shared" si="14"/>
        <v>984.58</v>
      </c>
      <c r="K1233" s="728">
        <v>319.99</v>
      </c>
      <c r="L1233" s="728">
        <v>664.59</v>
      </c>
    </row>
    <row r="1234" spans="1:12" s="335" customFormat="1" ht="12" x14ac:dyDescent="0.2">
      <c r="A1234" s="335" t="s">
        <v>2765</v>
      </c>
      <c r="B1234" s="335" t="s">
        <v>2766</v>
      </c>
      <c r="C1234" s="688" t="str">
        <f t="shared" si="15"/>
        <v>Oct-18</v>
      </c>
      <c r="D1234" s="738">
        <v>43376</v>
      </c>
      <c r="E1234" s="738">
        <v>43434</v>
      </c>
      <c r="F1234" s="663">
        <v>275</v>
      </c>
      <c r="G1234" s="663">
        <v>34</v>
      </c>
      <c r="H1234" s="663"/>
      <c r="I1234" s="663">
        <v>241</v>
      </c>
      <c r="J1234" s="728">
        <f t="shared" si="14"/>
        <v>17.97</v>
      </c>
      <c r="K1234" s="728">
        <v>5.84</v>
      </c>
      <c r="L1234" s="728">
        <v>12.13</v>
      </c>
    </row>
    <row r="1235" spans="1:12" s="335" customFormat="1" ht="12" x14ac:dyDescent="0.2">
      <c r="A1235" s="335" t="s">
        <v>2767</v>
      </c>
      <c r="B1235" s="335" t="s">
        <v>2768</v>
      </c>
      <c r="C1235" s="688" t="str">
        <f t="shared" si="15"/>
        <v>Oct-18</v>
      </c>
      <c r="D1235" s="738">
        <v>43375</v>
      </c>
      <c r="E1235" s="738">
        <v>43496</v>
      </c>
      <c r="F1235" s="663">
        <v>4403</v>
      </c>
      <c r="G1235" s="663">
        <v>660</v>
      </c>
      <c r="H1235" s="663"/>
      <c r="I1235" s="663">
        <v>3743</v>
      </c>
      <c r="J1235" s="728">
        <f t="shared" si="14"/>
        <v>376.06</v>
      </c>
      <c r="K1235" s="728">
        <v>122.22</v>
      </c>
      <c r="L1235" s="728">
        <v>253.84</v>
      </c>
    </row>
    <row r="1236" spans="1:12" s="335" customFormat="1" ht="12" x14ac:dyDescent="0.2">
      <c r="A1236" s="335" t="s">
        <v>2769</v>
      </c>
      <c r="B1236" s="335" t="s">
        <v>2770</v>
      </c>
      <c r="C1236" s="688" t="str">
        <f t="shared" si="15"/>
        <v>Oct-18</v>
      </c>
      <c r="D1236" s="738">
        <v>43377</v>
      </c>
      <c r="E1236" s="738">
        <v>43587</v>
      </c>
      <c r="F1236" s="663">
        <v>2487</v>
      </c>
      <c r="G1236" s="663">
        <v>311</v>
      </c>
      <c r="H1236" s="663"/>
      <c r="I1236" s="663">
        <v>2176</v>
      </c>
      <c r="J1236" s="728">
        <f t="shared" si="14"/>
        <v>162.53</v>
      </c>
      <c r="K1236" s="728">
        <v>52.82</v>
      </c>
      <c r="L1236" s="728">
        <v>109.71</v>
      </c>
    </row>
    <row r="1237" spans="1:12" s="335" customFormat="1" ht="12" x14ac:dyDescent="0.2">
      <c r="A1237" s="335" t="s">
        <v>2771</v>
      </c>
      <c r="B1237" s="335" t="s">
        <v>2772</v>
      </c>
      <c r="C1237" s="688" t="str">
        <f t="shared" si="15"/>
        <v>Oct-18</v>
      </c>
      <c r="D1237" s="738">
        <v>43377</v>
      </c>
      <c r="E1237" s="738">
        <v>43587</v>
      </c>
      <c r="F1237" s="663">
        <v>2512</v>
      </c>
      <c r="G1237" s="663">
        <v>314</v>
      </c>
      <c r="H1237" s="663"/>
      <c r="I1237" s="663">
        <v>2198</v>
      </c>
      <c r="J1237" s="728">
        <f t="shared" si="14"/>
        <v>164.16</v>
      </c>
      <c r="K1237" s="728">
        <v>53.35</v>
      </c>
      <c r="L1237" s="728">
        <v>110.81</v>
      </c>
    </row>
    <row r="1238" spans="1:12" s="335" customFormat="1" ht="12" x14ac:dyDescent="0.2">
      <c r="A1238" s="335" t="s">
        <v>2773</v>
      </c>
      <c r="B1238" s="335" t="s">
        <v>2774</v>
      </c>
      <c r="C1238" s="688" t="str">
        <f t="shared" si="15"/>
        <v>Oct-18</v>
      </c>
      <c r="D1238" s="738">
        <v>43377</v>
      </c>
      <c r="E1238" s="738">
        <v>43480</v>
      </c>
      <c r="F1238" s="663">
        <v>4255</v>
      </c>
      <c r="G1238" s="663">
        <v>798</v>
      </c>
      <c r="H1238" s="663"/>
      <c r="I1238" s="663">
        <v>3457</v>
      </c>
      <c r="J1238" s="728">
        <f t="shared" si="14"/>
        <v>495.28999999999996</v>
      </c>
      <c r="K1238" s="728">
        <v>160.97</v>
      </c>
      <c r="L1238" s="728">
        <v>334.32</v>
      </c>
    </row>
    <row r="1239" spans="1:12" s="335" customFormat="1" ht="12" x14ac:dyDescent="0.2">
      <c r="A1239" s="335" t="s">
        <v>2775</v>
      </c>
      <c r="B1239" s="335" t="s">
        <v>2776</v>
      </c>
      <c r="C1239" s="688" t="str">
        <f t="shared" si="15"/>
        <v>Oct-18</v>
      </c>
      <c r="D1239" s="738">
        <v>43377</v>
      </c>
      <c r="E1239" s="738">
        <v>43497</v>
      </c>
      <c r="F1239" s="663">
        <v>4176</v>
      </c>
      <c r="G1239" s="663">
        <v>626</v>
      </c>
      <c r="H1239" s="663"/>
      <c r="I1239" s="663">
        <v>3550</v>
      </c>
      <c r="J1239" s="728">
        <f t="shared" si="14"/>
        <v>356.67</v>
      </c>
      <c r="K1239" s="728">
        <v>115.92</v>
      </c>
      <c r="L1239" s="728">
        <v>240.75</v>
      </c>
    </row>
    <row r="1240" spans="1:12" s="335" customFormat="1" ht="12" x14ac:dyDescent="0.2">
      <c r="A1240" s="335" t="s">
        <v>2777</v>
      </c>
      <c r="B1240" s="335" t="s">
        <v>2778</v>
      </c>
      <c r="C1240" s="688" t="str">
        <f t="shared" si="15"/>
        <v>Oct-18</v>
      </c>
      <c r="D1240" s="738">
        <v>43376</v>
      </c>
      <c r="E1240" s="738">
        <v>43467</v>
      </c>
      <c r="F1240" s="663">
        <v>6479</v>
      </c>
      <c r="G1240" s="663">
        <v>810</v>
      </c>
      <c r="H1240" s="663"/>
      <c r="I1240" s="663">
        <v>5669</v>
      </c>
      <c r="J1240" s="728">
        <f t="shared" si="14"/>
        <v>423.41</v>
      </c>
      <c r="K1240" s="728">
        <v>137.61000000000001</v>
      </c>
      <c r="L1240" s="728">
        <v>285.8</v>
      </c>
    </row>
    <row r="1241" spans="1:12" s="335" customFormat="1" ht="12" x14ac:dyDescent="0.2">
      <c r="A1241" s="335" t="s">
        <v>2779</v>
      </c>
      <c r="B1241" s="335" t="s">
        <v>2780</v>
      </c>
      <c r="C1241" s="688" t="str">
        <f t="shared" si="15"/>
        <v>Oct-18</v>
      </c>
      <c r="D1241" s="738">
        <v>43376</v>
      </c>
      <c r="E1241" s="738">
        <v>43515</v>
      </c>
      <c r="F1241" s="663">
        <v>2787</v>
      </c>
      <c r="G1241" s="663">
        <v>348</v>
      </c>
      <c r="H1241" s="663"/>
      <c r="I1241" s="663">
        <v>2439</v>
      </c>
      <c r="J1241" s="728">
        <f t="shared" si="14"/>
        <v>182.13</v>
      </c>
      <c r="K1241" s="728">
        <v>59.19</v>
      </c>
      <c r="L1241" s="728">
        <v>122.94</v>
      </c>
    </row>
    <row r="1242" spans="1:12" s="335" customFormat="1" ht="12" x14ac:dyDescent="0.2">
      <c r="A1242" s="335" t="s">
        <v>2781</v>
      </c>
      <c r="B1242" s="335" t="s">
        <v>2782</v>
      </c>
      <c r="C1242" s="688" t="str">
        <f t="shared" si="15"/>
        <v>Oct-18</v>
      </c>
      <c r="D1242" s="738">
        <v>43375</v>
      </c>
      <c r="E1242" s="738">
        <v>43474</v>
      </c>
      <c r="F1242" s="663">
        <v>10952</v>
      </c>
      <c r="G1242" s="663">
        <v>1643</v>
      </c>
      <c r="H1242" s="663"/>
      <c r="I1242" s="663">
        <v>9309</v>
      </c>
      <c r="J1242" s="728">
        <f t="shared" si="14"/>
        <v>944.06</v>
      </c>
      <c r="K1242" s="728">
        <v>306.82</v>
      </c>
      <c r="L1242" s="728">
        <v>637.24</v>
      </c>
    </row>
    <row r="1243" spans="1:12" s="335" customFormat="1" ht="12" x14ac:dyDescent="0.2">
      <c r="A1243" s="335" t="s">
        <v>2783</v>
      </c>
      <c r="B1243" s="335" t="s">
        <v>2784</v>
      </c>
      <c r="C1243" s="688" t="str">
        <f t="shared" si="15"/>
        <v>Oct-18</v>
      </c>
      <c r="D1243" s="738">
        <v>43376</v>
      </c>
      <c r="E1243" s="738">
        <v>43466</v>
      </c>
      <c r="F1243" s="663">
        <v>7160</v>
      </c>
      <c r="G1243" s="663">
        <v>1342</v>
      </c>
      <c r="H1243" s="663"/>
      <c r="I1243" s="663">
        <v>5818</v>
      </c>
      <c r="J1243" s="728">
        <f t="shared" si="14"/>
        <v>841.08</v>
      </c>
      <c r="K1243" s="728">
        <v>273.35000000000002</v>
      </c>
      <c r="L1243" s="728">
        <v>567.73</v>
      </c>
    </row>
    <row r="1244" spans="1:12" s="335" customFormat="1" ht="12" x14ac:dyDescent="0.2">
      <c r="A1244" s="335" t="s">
        <v>2785</v>
      </c>
      <c r="B1244" s="335" t="s">
        <v>2786</v>
      </c>
      <c r="C1244" s="688" t="str">
        <f t="shared" si="15"/>
        <v>Oct-18</v>
      </c>
      <c r="D1244" s="738">
        <v>43376</v>
      </c>
      <c r="E1244" s="738">
        <v>43471</v>
      </c>
      <c r="F1244" s="663">
        <v>4432</v>
      </c>
      <c r="G1244" s="663">
        <v>665</v>
      </c>
      <c r="H1244" s="663"/>
      <c r="I1244" s="663">
        <v>3767</v>
      </c>
      <c r="J1244" s="728">
        <f t="shared" si="14"/>
        <v>382.03</v>
      </c>
      <c r="K1244" s="728">
        <v>124.16</v>
      </c>
      <c r="L1244" s="728">
        <v>257.87</v>
      </c>
    </row>
    <row r="1245" spans="1:12" s="335" customFormat="1" ht="12" x14ac:dyDescent="0.2">
      <c r="A1245" s="335" t="s">
        <v>2787</v>
      </c>
      <c r="B1245" s="335" t="s">
        <v>2788</v>
      </c>
      <c r="C1245" s="688" t="str">
        <f t="shared" si="15"/>
        <v>Oct-18</v>
      </c>
      <c r="D1245" s="738">
        <v>43376</v>
      </c>
      <c r="E1245" s="738">
        <v>43499</v>
      </c>
      <c r="F1245" s="663">
        <v>6662</v>
      </c>
      <c r="G1245" s="663">
        <v>999</v>
      </c>
      <c r="H1245" s="663"/>
      <c r="I1245" s="663">
        <v>5663</v>
      </c>
      <c r="J1245" s="728">
        <f t="shared" si="14"/>
        <v>569.01</v>
      </c>
      <c r="K1245" s="728">
        <v>184.93</v>
      </c>
      <c r="L1245" s="728">
        <v>384.08</v>
      </c>
    </row>
    <row r="1246" spans="1:12" s="335" customFormat="1" ht="12" x14ac:dyDescent="0.2">
      <c r="A1246" s="335" t="s">
        <v>2789</v>
      </c>
      <c r="B1246" s="335" t="s">
        <v>2790</v>
      </c>
      <c r="C1246" s="688" t="str">
        <f t="shared" si="15"/>
        <v>Oct-18</v>
      </c>
      <c r="D1246" s="738">
        <v>43376</v>
      </c>
      <c r="E1246" s="738">
        <v>43501</v>
      </c>
      <c r="F1246" s="663">
        <v>4616</v>
      </c>
      <c r="G1246" s="663">
        <v>865</v>
      </c>
      <c r="H1246" s="663"/>
      <c r="I1246" s="663">
        <v>3751</v>
      </c>
      <c r="J1246" s="728">
        <f t="shared" si="14"/>
        <v>542.25</v>
      </c>
      <c r="K1246" s="728">
        <v>176.23</v>
      </c>
      <c r="L1246" s="728">
        <v>366.02</v>
      </c>
    </row>
    <row r="1247" spans="1:12" s="335" customFormat="1" ht="12" x14ac:dyDescent="0.2">
      <c r="A1247" s="335" t="s">
        <v>2791</v>
      </c>
      <c r="B1247" s="335" t="s">
        <v>2792</v>
      </c>
      <c r="C1247" s="688" t="str">
        <f t="shared" si="15"/>
        <v>Oct-18</v>
      </c>
      <c r="D1247" s="738">
        <v>43376</v>
      </c>
      <c r="E1247" s="738">
        <v>43466</v>
      </c>
      <c r="F1247" s="663">
        <v>9789</v>
      </c>
      <c r="G1247" s="663">
        <v>1468</v>
      </c>
      <c r="H1247" s="663"/>
      <c r="I1247" s="663">
        <v>8321</v>
      </c>
      <c r="J1247" s="728">
        <f t="shared" si="14"/>
        <v>836.09</v>
      </c>
      <c r="K1247" s="728">
        <v>271.73</v>
      </c>
      <c r="L1247" s="728">
        <v>564.36</v>
      </c>
    </row>
    <row r="1248" spans="1:12" s="335" customFormat="1" ht="12" x14ac:dyDescent="0.2">
      <c r="A1248" s="335" t="s">
        <v>2793</v>
      </c>
      <c r="B1248" s="335" t="s">
        <v>2794</v>
      </c>
      <c r="C1248" s="688" t="str">
        <f t="shared" si="15"/>
        <v>Oct-18</v>
      </c>
      <c r="D1248" s="738">
        <v>43376</v>
      </c>
      <c r="E1248" s="738">
        <v>43466</v>
      </c>
      <c r="F1248" s="663">
        <v>3706</v>
      </c>
      <c r="G1248" s="663">
        <v>556</v>
      </c>
      <c r="H1248" s="663"/>
      <c r="I1248" s="663">
        <v>3150</v>
      </c>
      <c r="J1248" s="728">
        <f t="shared" si="14"/>
        <v>319.45</v>
      </c>
      <c r="K1248" s="728">
        <v>103.82</v>
      </c>
      <c r="L1248" s="728">
        <v>215.63</v>
      </c>
    </row>
    <row r="1249" spans="1:12" s="335" customFormat="1" ht="12" x14ac:dyDescent="0.2">
      <c r="A1249" s="335" t="s">
        <v>2795</v>
      </c>
      <c r="B1249" s="335" t="s">
        <v>2796</v>
      </c>
      <c r="C1249" s="688" t="str">
        <f t="shared" si="15"/>
        <v>Oct-18</v>
      </c>
      <c r="D1249" s="738">
        <v>43376</v>
      </c>
      <c r="E1249" s="738">
        <v>43502</v>
      </c>
      <c r="F1249" s="663">
        <v>2301</v>
      </c>
      <c r="G1249" s="663">
        <v>288</v>
      </c>
      <c r="H1249" s="663"/>
      <c r="I1249" s="663">
        <v>2013</v>
      </c>
      <c r="J1249" s="728">
        <f t="shared" si="14"/>
        <v>148.99</v>
      </c>
      <c r="K1249" s="728">
        <v>48.42</v>
      </c>
      <c r="L1249" s="728">
        <v>100.57</v>
      </c>
    </row>
    <row r="1250" spans="1:12" s="335" customFormat="1" ht="12" x14ac:dyDescent="0.2">
      <c r="A1250" s="335" t="s">
        <v>2797</v>
      </c>
      <c r="B1250" s="335" t="s">
        <v>2798</v>
      </c>
      <c r="C1250" s="688" t="str">
        <f t="shared" si="15"/>
        <v>Oct-18</v>
      </c>
      <c r="D1250" s="738">
        <v>43376</v>
      </c>
      <c r="E1250" s="738">
        <v>43467</v>
      </c>
      <c r="F1250" s="663">
        <v>6816</v>
      </c>
      <c r="G1250" s="663">
        <v>852</v>
      </c>
      <c r="H1250" s="663"/>
      <c r="I1250" s="663">
        <v>5964</v>
      </c>
      <c r="J1250" s="728">
        <f t="shared" si="14"/>
        <v>445.42</v>
      </c>
      <c r="K1250" s="728">
        <v>144.76</v>
      </c>
      <c r="L1250" s="728">
        <v>300.66000000000003</v>
      </c>
    </row>
    <row r="1251" spans="1:12" s="335" customFormat="1" ht="12" x14ac:dyDescent="0.2">
      <c r="A1251" s="335" t="s">
        <v>2799</v>
      </c>
      <c r="B1251" s="335" t="s">
        <v>2800</v>
      </c>
      <c r="C1251" s="688" t="str">
        <f t="shared" si="15"/>
        <v>Oct-18</v>
      </c>
      <c r="D1251" s="738">
        <v>43376</v>
      </c>
      <c r="E1251" s="738">
        <v>43471</v>
      </c>
      <c r="F1251" s="663">
        <v>2000</v>
      </c>
      <c r="G1251" s="663">
        <v>250</v>
      </c>
      <c r="H1251" s="663"/>
      <c r="I1251" s="663">
        <v>1750</v>
      </c>
      <c r="J1251" s="728">
        <f t="shared" si="14"/>
        <v>129.5</v>
      </c>
      <c r="K1251" s="728">
        <v>42.09</v>
      </c>
      <c r="L1251" s="728">
        <v>87.41</v>
      </c>
    </row>
    <row r="1252" spans="1:12" s="335" customFormat="1" ht="12" x14ac:dyDescent="0.2">
      <c r="A1252" s="335" t="s">
        <v>2801</v>
      </c>
      <c r="B1252" s="335" t="s">
        <v>2802</v>
      </c>
      <c r="C1252" s="688" t="str">
        <f t="shared" si="15"/>
        <v>Oct-18</v>
      </c>
      <c r="D1252" s="738">
        <v>43376</v>
      </c>
      <c r="E1252" s="738">
        <v>43484</v>
      </c>
      <c r="F1252" s="663">
        <v>5814</v>
      </c>
      <c r="G1252" s="663">
        <v>727</v>
      </c>
      <c r="H1252" s="663"/>
      <c r="I1252" s="663">
        <v>5087</v>
      </c>
      <c r="J1252" s="728">
        <f t="shared" ref="J1252:J1315" si="16">SUM(K1252:L1252)</f>
        <v>379.94</v>
      </c>
      <c r="K1252" s="728">
        <v>123.48</v>
      </c>
      <c r="L1252" s="728">
        <v>256.45999999999998</v>
      </c>
    </row>
    <row r="1253" spans="1:12" s="335" customFormat="1" ht="12" x14ac:dyDescent="0.2">
      <c r="A1253" s="335" t="s">
        <v>2803</v>
      </c>
      <c r="B1253" s="335" t="s">
        <v>2804</v>
      </c>
      <c r="C1253" s="688" t="str">
        <f t="shared" si="15"/>
        <v>Oct-18</v>
      </c>
      <c r="D1253" s="738">
        <v>43376</v>
      </c>
      <c r="E1253" s="738">
        <v>43474</v>
      </c>
      <c r="F1253" s="663">
        <v>7092</v>
      </c>
      <c r="G1253" s="663">
        <v>887</v>
      </c>
      <c r="H1253" s="663"/>
      <c r="I1253" s="663">
        <v>6205</v>
      </c>
      <c r="J1253" s="728">
        <f t="shared" si="16"/>
        <v>463.46999999999997</v>
      </c>
      <c r="K1253" s="728">
        <v>150.63</v>
      </c>
      <c r="L1253" s="728">
        <v>312.83999999999997</v>
      </c>
    </row>
    <row r="1254" spans="1:12" s="335" customFormat="1" ht="12" x14ac:dyDescent="0.2">
      <c r="A1254" s="335" t="s">
        <v>2805</v>
      </c>
      <c r="B1254" s="335" t="s">
        <v>2806</v>
      </c>
      <c r="C1254" s="688" t="str">
        <f t="shared" ref="C1254:C1317" si="17">TEXT(D1254,"mmm-yy")</f>
        <v>Oct-18</v>
      </c>
      <c r="D1254" s="738">
        <v>43376</v>
      </c>
      <c r="E1254" s="738">
        <v>43466</v>
      </c>
      <c r="F1254" s="663">
        <v>4241</v>
      </c>
      <c r="G1254" s="663">
        <v>636</v>
      </c>
      <c r="H1254" s="663"/>
      <c r="I1254" s="663">
        <v>3605</v>
      </c>
      <c r="J1254" s="728">
        <f t="shared" si="16"/>
        <v>362.22</v>
      </c>
      <c r="K1254" s="728">
        <v>117.72</v>
      </c>
      <c r="L1254" s="728">
        <v>244.5</v>
      </c>
    </row>
    <row r="1255" spans="1:12" s="335" customFormat="1" ht="12" x14ac:dyDescent="0.2">
      <c r="A1255" s="335" t="s">
        <v>2807</v>
      </c>
      <c r="B1255" s="335" t="s">
        <v>2808</v>
      </c>
      <c r="C1255" s="688" t="str">
        <f t="shared" si="17"/>
        <v>Oct-18</v>
      </c>
      <c r="D1255" s="738">
        <v>43376</v>
      </c>
      <c r="E1255" s="738">
        <v>43478</v>
      </c>
      <c r="F1255" s="663">
        <v>3171</v>
      </c>
      <c r="G1255" s="663">
        <v>396</v>
      </c>
      <c r="H1255" s="663"/>
      <c r="I1255" s="663">
        <v>2775</v>
      </c>
      <c r="J1255" s="728">
        <f t="shared" si="16"/>
        <v>207.23</v>
      </c>
      <c r="K1255" s="728">
        <v>67.349999999999994</v>
      </c>
      <c r="L1255" s="728">
        <v>139.88</v>
      </c>
    </row>
    <row r="1256" spans="1:12" s="335" customFormat="1" ht="12" x14ac:dyDescent="0.2">
      <c r="A1256" s="335" t="s">
        <v>2809</v>
      </c>
      <c r="B1256" s="335" t="s">
        <v>2810</v>
      </c>
      <c r="C1256" s="688" t="str">
        <f t="shared" si="17"/>
        <v>Oct-18</v>
      </c>
      <c r="D1256" s="738">
        <v>43375</v>
      </c>
      <c r="E1256" s="738">
        <v>43527</v>
      </c>
      <c r="F1256" s="663">
        <v>2454</v>
      </c>
      <c r="G1256" s="663">
        <v>368</v>
      </c>
      <c r="H1256" s="663"/>
      <c r="I1256" s="663">
        <v>2086</v>
      </c>
      <c r="J1256" s="728">
        <f t="shared" si="16"/>
        <v>230.57999999999998</v>
      </c>
      <c r="K1256" s="728">
        <v>74.94</v>
      </c>
      <c r="L1256" s="728">
        <v>155.63999999999999</v>
      </c>
    </row>
    <row r="1257" spans="1:12" s="335" customFormat="1" ht="12" x14ac:dyDescent="0.2">
      <c r="A1257" s="335" t="s">
        <v>2811</v>
      </c>
      <c r="B1257" s="335" t="s">
        <v>2812</v>
      </c>
      <c r="C1257" s="688" t="str">
        <f t="shared" si="17"/>
        <v>Oct-18</v>
      </c>
      <c r="D1257" s="738">
        <v>43375</v>
      </c>
      <c r="E1257" s="738">
        <v>43466</v>
      </c>
      <c r="F1257" s="663">
        <v>2960</v>
      </c>
      <c r="G1257" s="663">
        <v>444</v>
      </c>
      <c r="H1257" s="663"/>
      <c r="I1257" s="663">
        <v>2516</v>
      </c>
      <c r="J1257" s="728">
        <f t="shared" si="16"/>
        <v>255.16</v>
      </c>
      <c r="K1257" s="728">
        <v>82.93</v>
      </c>
      <c r="L1257" s="728">
        <v>172.23</v>
      </c>
    </row>
    <row r="1258" spans="1:12" s="335" customFormat="1" ht="12" x14ac:dyDescent="0.2">
      <c r="A1258" s="335" t="s">
        <v>2813</v>
      </c>
      <c r="B1258" s="335" t="s">
        <v>2814</v>
      </c>
      <c r="C1258" s="688" t="str">
        <f t="shared" si="17"/>
        <v>Oct-18</v>
      </c>
      <c r="D1258" s="738">
        <v>43377</v>
      </c>
      <c r="E1258" s="738">
        <v>43513</v>
      </c>
      <c r="F1258" s="663">
        <v>2306</v>
      </c>
      <c r="G1258" s="663">
        <v>346</v>
      </c>
      <c r="H1258" s="663"/>
      <c r="I1258" s="663">
        <v>1960</v>
      </c>
      <c r="J1258" s="728">
        <f t="shared" si="16"/>
        <v>216.67000000000002</v>
      </c>
      <c r="K1258" s="728">
        <v>70.42</v>
      </c>
      <c r="L1258" s="728">
        <v>146.25</v>
      </c>
    </row>
    <row r="1259" spans="1:12" s="335" customFormat="1" ht="12" x14ac:dyDescent="0.2">
      <c r="A1259" s="335" t="s">
        <v>2815</v>
      </c>
      <c r="B1259" s="335" t="s">
        <v>2816</v>
      </c>
      <c r="C1259" s="688" t="str">
        <f t="shared" si="17"/>
        <v>Oct-18</v>
      </c>
      <c r="D1259" s="738">
        <v>43376</v>
      </c>
      <c r="E1259" s="738">
        <v>43499</v>
      </c>
      <c r="F1259" s="663">
        <v>2454</v>
      </c>
      <c r="G1259" s="663">
        <v>368</v>
      </c>
      <c r="H1259" s="663"/>
      <c r="I1259" s="663">
        <v>2086</v>
      </c>
      <c r="J1259" s="728">
        <f t="shared" si="16"/>
        <v>230.57999999999998</v>
      </c>
      <c r="K1259" s="728">
        <v>74.94</v>
      </c>
      <c r="L1259" s="728">
        <v>155.63999999999999</v>
      </c>
    </row>
    <row r="1260" spans="1:12" s="335" customFormat="1" ht="12" x14ac:dyDescent="0.2">
      <c r="A1260" s="335" t="s">
        <v>2817</v>
      </c>
      <c r="B1260" s="335" t="s">
        <v>2818</v>
      </c>
      <c r="C1260" s="688" t="str">
        <f t="shared" si="17"/>
        <v>Oct-18</v>
      </c>
      <c r="D1260" s="738">
        <v>43376</v>
      </c>
      <c r="E1260" s="738">
        <v>43499</v>
      </c>
      <c r="F1260" s="663">
        <v>292</v>
      </c>
      <c r="G1260" s="663">
        <v>44</v>
      </c>
      <c r="H1260" s="663"/>
      <c r="I1260" s="663">
        <v>248</v>
      </c>
      <c r="J1260" s="728">
        <f t="shared" si="16"/>
        <v>27.439999999999998</v>
      </c>
      <c r="K1260" s="728">
        <v>8.92</v>
      </c>
      <c r="L1260" s="728">
        <v>18.52</v>
      </c>
    </row>
    <row r="1261" spans="1:12" s="335" customFormat="1" ht="12" x14ac:dyDescent="0.2">
      <c r="A1261" s="335" t="s">
        <v>2819</v>
      </c>
      <c r="B1261" s="335" t="s">
        <v>2820</v>
      </c>
      <c r="C1261" s="688" t="str">
        <f t="shared" si="17"/>
        <v>Oct-18</v>
      </c>
      <c r="D1261" s="738">
        <v>43378</v>
      </c>
      <c r="E1261" s="738">
        <v>43527</v>
      </c>
      <c r="F1261" s="663">
        <v>3110</v>
      </c>
      <c r="G1261" s="663">
        <v>467</v>
      </c>
      <c r="H1261" s="663"/>
      <c r="I1261" s="663">
        <v>2643</v>
      </c>
      <c r="J1261" s="728">
        <f t="shared" si="16"/>
        <v>292.22000000000003</v>
      </c>
      <c r="K1261" s="728">
        <v>94.97</v>
      </c>
      <c r="L1261" s="728">
        <v>197.25</v>
      </c>
    </row>
    <row r="1262" spans="1:12" s="335" customFormat="1" ht="12" x14ac:dyDescent="0.2">
      <c r="A1262" s="335" t="s">
        <v>2821</v>
      </c>
      <c r="B1262" s="335" t="s">
        <v>2822</v>
      </c>
      <c r="C1262" s="688" t="str">
        <f t="shared" si="17"/>
        <v>Oct-18</v>
      </c>
      <c r="D1262" s="738">
        <v>43376</v>
      </c>
      <c r="E1262" s="738">
        <v>43520</v>
      </c>
      <c r="F1262" s="663">
        <v>2106</v>
      </c>
      <c r="G1262" s="663">
        <v>316</v>
      </c>
      <c r="H1262" s="663"/>
      <c r="I1262" s="663">
        <v>1790</v>
      </c>
      <c r="J1262" s="728">
        <f t="shared" si="16"/>
        <v>197.88</v>
      </c>
      <c r="K1262" s="728">
        <v>64.31</v>
      </c>
      <c r="L1262" s="728">
        <v>133.57</v>
      </c>
    </row>
    <row r="1263" spans="1:12" s="335" customFormat="1" ht="12" x14ac:dyDescent="0.2">
      <c r="A1263" s="335" t="s">
        <v>2823</v>
      </c>
      <c r="B1263" s="335" t="s">
        <v>2824</v>
      </c>
      <c r="C1263" s="688" t="str">
        <f t="shared" si="17"/>
        <v>Oct-18</v>
      </c>
      <c r="D1263" s="738">
        <v>43375</v>
      </c>
      <c r="E1263" s="738">
        <v>43499</v>
      </c>
      <c r="F1263" s="663">
        <v>2774</v>
      </c>
      <c r="G1263" s="663">
        <v>416</v>
      </c>
      <c r="H1263" s="663"/>
      <c r="I1263" s="663">
        <v>2358</v>
      </c>
      <c r="J1263" s="728">
        <f t="shared" si="16"/>
        <v>260.64999999999998</v>
      </c>
      <c r="K1263" s="728">
        <v>84.71</v>
      </c>
      <c r="L1263" s="728">
        <v>175.94</v>
      </c>
    </row>
    <row r="1264" spans="1:12" s="335" customFormat="1" ht="12" x14ac:dyDescent="0.2">
      <c r="A1264" s="335" t="s">
        <v>2825</v>
      </c>
      <c r="B1264" s="335" t="s">
        <v>2826</v>
      </c>
      <c r="C1264" s="688" t="str">
        <f t="shared" si="17"/>
        <v>Oct-18</v>
      </c>
      <c r="D1264" s="738">
        <v>43377</v>
      </c>
      <c r="E1264" s="738">
        <v>43468</v>
      </c>
      <c r="F1264" s="663">
        <v>2727</v>
      </c>
      <c r="G1264" s="663">
        <v>341</v>
      </c>
      <c r="H1264" s="663"/>
      <c r="I1264" s="663">
        <v>2386</v>
      </c>
      <c r="J1264" s="728">
        <f t="shared" si="16"/>
        <v>178.21</v>
      </c>
      <c r="K1264" s="728">
        <v>57.92</v>
      </c>
      <c r="L1264" s="728">
        <v>120.29</v>
      </c>
    </row>
    <row r="1265" spans="1:12" s="335" customFormat="1" ht="12" x14ac:dyDescent="0.2">
      <c r="A1265" s="335" t="s">
        <v>2827</v>
      </c>
      <c r="B1265" s="335" t="s">
        <v>2828</v>
      </c>
      <c r="C1265" s="688" t="str">
        <f t="shared" si="17"/>
        <v>Oct-18</v>
      </c>
      <c r="D1265" s="738">
        <v>43376</v>
      </c>
      <c r="E1265" s="738">
        <v>43494</v>
      </c>
      <c r="F1265" s="663">
        <v>2417</v>
      </c>
      <c r="G1265" s="663">
        <v>302</v>
      </c>
      <c r="H1265" s="663"/>
      <c r="I1265" s="663">
        <v>2115</v>
      </c>
      <c r="J1265" s="728">
        <f t="shared" si="16"/>
        <v>157.96</v>
      </c>
      <c r="K1265" s="728">
        <v>51.34</v>
      </c>
      <c r="L1265" s="728">
        <v>106.62</v>
      </c>
    </row>
    <row r="1266" spans="1:12" s="335" customFormat="1" ht="12" x14ac:dyDescent="0.2">
      <c r="A1266" s="335" t="s">
        <v>2829</v>
      </c>
      <c r="B1266" s="335" t="s">
        <v>2830</v>
      </c>
      <c r="C1266" s="688" t="str">
        <f t="shared" si="17"/>
        <v>Oct-18</v>
      </c>
      <c r="D1266" s="738">
        <v>43376</v>
      </c>
      <c r="E1266" s="738">
        <v>43527</v>
      </c>
      <c r="F1266" s="663">
        <v>5737</v>
      </c>
      <c r="G1266" s="663">
        <v>1076</v>
      </c>
      <c r="H1266" s="663"/>
      <c r="I1266" s="663">
        <v>4661</v>
      </c>
      <c r="J1266" s="728">
        <f t="shared" si="16"/>
        <v>673.93</v>
      </c>
      <c r="K1266" s="728">
        <v>219.03</v>
      </c>
      <c r="L1266" s="728">
        <v>454.9</v>
      </c>
    </row>
    <row r="1267" spans="1:12" s="335" customFormat="1" ht="12" x14ac:dyDescent="0.2">
      <c r="A1267" s="335" t="s">
        <v>2831</v>
      </c>
      <c r="B1267" s="335" t="s">
        <v>2832</v>
      </c>
      <c r="C1267" s="688" t="str">
        <f t="shared" si="17"/>
        <v>Oct-18</v>
      </c>
      <c r="D1267" s="738">
        <v>43378</v>
      </c>
      <c r="E1267" s="738">
        <v>43138</v>
      </c>
      <c r="F1267" s="663">
        <v>3718</v>
      </c>
      <c r="G1267" s="663">
        <v>465</v>
      </c>
      <c r="H1267" s="663"/>
      <c r="I1267" s="663">
        <v>3253</v>
      </c>
      <c r="J1267" s="728">
        <f t="shared" si="16"/>
        <v>242.98</v>
      </c>
      <c r="K1267" s="728">
        <v>78.97</v>
      </c>
      <c r="L1267" s="728">
        <v>164.01</v>
      </c>
    </row>
    <row r="1268" spans="1:12" s="335" customFormat="1" ht="12" x14ac:dyDescent="0.2">
      <c r="A1268" s="335" t="s">
        <v>2833</v>
      </c>
      <c r="B1268" s="335" t="s">
        <v>2834</v>
      </c>
      <c r="C1268" s="688" t="str">
        <f t="shared" si="17"/>
        <v>Oct-18</v>
      </c>
      <c r="D1268" s="738">
        <v>43378</v>
      </c>
      <c r="E1268" s="738">
        <v>43468</v>
      </c>
      <c r="F1268" s="663">
        <v>4889</v>
      </c>
      <c r="G1268" s="663">
        <v>733</v>
      </c>
      <c r="H1268" s="663"/>
      <c r="I1268" s="663">
        <v>4156</v>
      </c>
      <c r="J1268" s="728">
        <f t="shared" si="16"/>
        <v>417.57000000000005</v>
      </c>
      <c r="K1268" s="728">
        <v>135.71</v>
      </c>
      <c r="L1268" s="728">
        <v>281.86</v>
      </c>
    </row>
    <row r="1269" spans="1:12" s="335" customFormat="1" ht="12" x14ac:dyDescent="0.2">
      <c r="A1269" s="335" t="s">
        <v>2835</v>
      </c>
      <c r="B1269" s="335" t="s">
        <v>2836</v>
      </c>
      <c r="C1269" s="688" t="str">
        <f t="shared" si="17"/>
        <v>Oct-18</v>
      </c>
      <c r="D1269" s="738">
        <v>43378</v>
      </c>
      <c r="E1269" s="738">
        <v>43468</v>
      </c>
      <c r="F1269" s="663">
        <v>1973</v>
      </c>
      <c r="G1269" s="663">
        <v>197</v>
      </c>
      <c r="H1269" s="663"/>
      <c r="I1269" s="663">
        <v>1776</v>
      </c>
      <c r="J1269" s="728">
        <f t="shared" si="16"/>
        <v>86.99</v>
      </c>
      <c r="K1269" s="728">
        <v>28.27</v>
      </c>
      <c r="L1269" s="728">
        <v>58.72</v>
      </c>
    </row>
    <row r="1270" spans="1:12" s="335" customFormat="1" ht="12" x14ac:dyDescent="0.2">
      <c r="A1270" s="335" t="s">
        <v>2837</v>
      </c>
      <c r="B1270" s="335" t="s">
        <v>2838</v>
      </c>
      <c r="C1270" s="688" t="str">
        <f t="shared" si="17"/>
        <v>Oct-18</v>
      </c>
      <c r="D1270" s="738">
        <v>43378</v>
      </c>
      <c r="E1270" s="738">
        <v>43471</v>
      </c>
      <c r="F1270" s="663">
        <v>2403</v>
      </c>
      <c r="G1270" s="663">
        <v>300</v>
      </c>
      <c r="H1270" s="663"/>
      <c r="I1270" s="663">
        <v>2103</v>
      </c>
      <c r="J1270" s="728">
        <f t="shared" si="16"/>
        <v>157.04</v>
      </c>
      <c r="K1270" s="728">
        <v>51.04</v>
      </c>
      <c r="L1270" s="728">
        <v>106</v>
      </c>
    </row>
    <row r="1271" spans="1:12" s="335" customFormat="1" ht="12" x14ac:dyDescent="0.2">
      <c r="A1271" s="335" t="s">
        <v>2839</v>
      </c>
      <c r="B1271" s="335" t="s">
        <v>2840</v>
      </c>
      <c r="C1271" s="688" t="str">
        <f t="shared" si="17"/>
        <v>Oct-18</v>
      </c>
      <c r="D1271" s="738">
        <v>43378</v>
      </c>
      <c r="E1271" s="738">
        <v>43471</v>
      </c>
      <c r="F1271" s="663">
        <v>3602</v>
      </c>
      <c r="G1271" s="663">
        <v>450</v>
      </c>
      <c r="H1271" s="663"/>
      <c r="I1271" s="663">
        <v>3152</v>
      </c>
      <c r="J1271" s="728">
        <f t="shared" si="16"/>
        <v>235.39</v>
      </c>
      <c r="K1271" s="728">
        <v>76.5</v>
      </c>
      <c r="L1271" s="728">
        <v>158.88999999999999</v>
      </c>
    </row>
    <row r="1272" spans="1:12" s="335" customFormat="1" ht="12" x14ac:dyDescent="0.2">
      <c r="A1272" s="335" t="s">
        <v>2841</v>
      </c>
      <c r="B1272" s="335" t="s">
        <v>2842</v>
      </c>
      <c r="C1272" s="688" t="str">
        <f t="shared" si="17"/>
        <v>Oct-18</v>
      </c>
      <c r="D1272" s="738">
        <v>43378</v>
      </c>
      <c r="E1272" s="738">
        <v>43501</v>
      </c>
      <c r="F1272" s="663">
        <v>2482</v>
      </c>
      <c r="G1272" s="663">
        <v>310</v>
      </c>
      <c r="H1272" s="663"/>
      <c r="I1272" s="663">
        <v>2172</v>
      </c>
      <c r="J1272" s="728">
        <f t="shared" si="16"/>
        <v>162.20999999999998</v>
      </c>
      <c r="K1272" s="728">
        <v>52.72</v>
      </c>
      <c r="L1272" s="728">
        <v>109.49</v>
      </c>
    </row>
    <row r="1273" spans="1:12" s="335" customFormat="1" ht="12" x14ac:dyDescent="0.2">
      <c r="A1273" s="335" t="s">
        <v>2843</v>
      </c>
      <c r="B1273" s="335" t="s">
        <v>2844</v>
      </c>
      <c r="C1273" s="688" t="str">
        <f t="shared" si="17"/>
        <v>Oct-18</v>
      </c>
      <c r="D1273" s="738">
        <v>43378</v>
      </c>
      <c r="E1273" s="738">
        <v>43468</v>
      </c>
      <c r="F1273" s="663">
        <v>3989</v>
      </c>
      <c r="G1273" s="663">
        <v>748</v>
      </c>
      <c r="H1273" s="663"/>
      <c r="I1273" s="663">
        <v>3241</v>
      </c>
      <c r="J1273" s="728">
        <f t="shared" si="16"/>
        <v>468.59000000000003</v>
      </c>
      <c r="K1273" s="728">
        <v>152.29</v>
      </c>
      <c r="L1273" s="728">
        <v>316.3</v>
      </c>
    </row>
    <row r="1274" spans="1:12" s="335" customFormat="1" ht="12" x14ac:dyDescent="0.2">
      <c r="A1274" s="335" t="s">
        <v>2845</v>
      </c>
      <c r="B1274" s="335" t="s">
        <v>2846</v>
      </c>
      <c r="C1274" s="688" t="str">
        <f t="shared" si="17"/>
        <v>Oct-18</v>
      </c>
      <c r="D1274" s="738">
        <v>43378</v>
      </c>
      <c r="E1274" s="738">
        <v>43478</v>
      </c>
      <c r="F1274" s="663">
        <v>2888</v>
      </c>
      <c r="G1274" s="663">
        <v>542</v>
      </c>
      <c r="H1274" s="663"/>
      <c r="I1274" s="663">
        <v>2346</v>
      </c>
      <c r="J1274" s="728">
        <f t="shared" si="16"/>
        <v>339.26</v>
      </c>
      <c r="K1274" s="728">
        <v>110.26</v>
      </c>
      <c r="L1274" s="728">
        <v>229</v>
      </c>
    </row>
    <row r="1275" spans="1:12" s="335" customFormat="1" ht="12" x14ac:dyDescent="0.2">
      <c r="A1275" s="335" t="s">
        <v>2847</v>
      </c>
      <c r="B1275" s="335" t="s">
        <v>2848</v>
      </c>
      <c r="C1275" s="688" t="str">
        <f t="shared" si="17"/>
        <v>Oct-18</v>
      </c>
      <c r="D1275" s="738">
        <v>43378</v>
      </c>
      <c r="E1275" s="738">
        <v>43520</v>
      </c>
      <c r="F1275" s="663">
        <v>2883</v>
      </c>
      <c r="G1275" s="663">
        <v>432</v>
      </c>
      <c r="H1275" s="663"/>
      <c r="I1275" s="663">
        <v>2451</v>
      </c>
      <c r="J1275" s="728">
        <f t="shared" si="16"/>
        <v>270.89</v>
      </c>
      <c r="K1275" s="728">
        <v>88.04</v>
      </c>
      <c r="L1275" s="728">
        <v>182.85</v>
      </c>
    </row>
    <row r="1276" spans="1:12" s="335" customFormat="1" ht="12" x14ac:dyDescent="0.2">
      <c r="A1276" s="335" t="s">
        <v>2849</v>
      </c>
      <c r="B1276" s="335" t="s">
        <v>2850</v>
      </c>
      <c r="C1276" s="688" t="str">
        <f t="shared" si="17"/>
        <v>Oct-18</v>
      </c>
      <c r="D1276" s="738">
        <v>43378</v>
      </c>
      <c r="E1276" s="738">
        <v>43474</v>
      </c>
      <c r="F1276" s="663">
        <v>4060</v>
      </c>
      <c r="G1276" s="663">
        <v>609</v>
      </c>
      <c r="H1276" s="663"/>
      <c r="I1276" s="663">
        <v>3451</v>
      </c>
      <c r="J1276" s="728">
        <f t="shared" si="16"/>
        <v>349.96999999999997</v>
      </c>
      <c r="K1276" s="728">
        <v>113.74</v>
      </c>
      <c r="L1276" s="728">
        <v>236.23</v>
      </c>
    </row>
    <row r="1277" spans="1:12" s="335" customFormat="1" ht="12" x14ac:dyDescent="0.2">
      <c r="A1277" s="335" t="s">
        <v>2851</v>
      </c>
      <c r="B1277" s="335" t="s">
        <v>2798</v>
      </c>
      <c r="C1277" s="688" t="str">
        <f t="shared" si="17"/>
        <v>Oct-18</v>
      </c>
      <c r="D1277" s="738">
        <v>43378</v>
      </c>
      <c r="E1277" s="738">
        <v>43498</v>
      </c>
      <c r="F1277" s="663">
        <v>6656</v>
      </c>
      <c r="G1277" s="663">
        <v>832</v>
      </c>
      <c r="H1277" s="663"/>
      <c r="I1277" s="663">
        <v>5824</v>
      </c>
      <c r="J1277" s="728">
        <f t="shared" si="16"/>
        <v>434.98</v>
      </c>
      <c r="K1277" s="728">
        <v>141.37</v>
      </c>
      <c r="L1277" s="728">
        <v>293.61</v>
      </c>
    </row>
    <row r="1278" spans="1:12" s="335" customFormat="1" ht="12" x14ac:dyDescent="0.2">
      <c r="A1278" s="335" t="s">
        <v>2852</v>
      </c>
      <c r="B1278" s="335" t="s">
        <v>2778</v>
      </c>
      <c r="C1278" s="688" t="str">
        <f t="shared" si="17"/>
        <v>Oct-18</v>
      </c>
      <c r="D1278" s="738">
        <v>43378</v>
      </c>
      <c r="E1278" s="738">
        <v>43498</v>
      </c>
      <c r="F1278" s="663">
        <v>6203</v>
      </c>
      <c r="G1278" s="663">
        <v>775</v>
      </c>
      <c r="H1278" s="663"/>
      <c r="I1278" s="663">
        <v>5428</v>
      </c>
      <c r="J1278" s="728">
        <f t="shared" si="16"/>
        <v>405.36</v>
      </c>
      <c r="K1278" s="728">
        <v>131.74</v>
      </c>
      <c r="L1278" s="728">
        <v>273.62</v>
      </c>
    </row>
    <row r="1279" spans="1:12" s="335" customFormat="1" ht="12" x14ac:dyDescent="0.2">
      <c r="A1279" s="335" t="s">
        <v>2853</v>
      </c>
      <c r="B1279" s="335" t="s">
        <v>2854</v>
      </c>
      <c r="C1279" s="688" t="str">
        <f t="shared" si="17"/>
        <v>Oct-18</v>
      </c>
      <c r="D1279" s="738">
        <v>43381</v>
      </c>
      <c r="E1279" s="738">
        <v>43475</v>
      </c>
      <c r="F1279" s="663">
        <v>3399</v>
      </c>
      <c r="G1279" s="663">
        <v>340</v>
      </c>
      <c r="H1279" s="663"/>
      <c r="I1279" s="663">
        <v>3059</v>
      </c>
      <c r="J1279" s="728">
        <f t="shared" si="16"/>
        <v>149.87</v>
      </c>
      <c r="K1279" s="728">
        <v>48.71</v>
      </c>
      <c r="L1279" s="728">
        <v>101.16</v>
      </c>
    </row>
    <row r="1280" spans="1:12" s="335" customFormat="1" ht="12" x14ac:dyDescent="0.2">
      <c r="A1280" s="335" t="s">
        <v>2855</v>
      </c>
      <c r="B1280" s="335" t="s">
        <v>2856</v>
      </c>
      <c r="C1280" s="688" t="str">
        <f t="shared" si="17"/>
        <v>Oct-18</v>
      </c>
      <c r="D1280" s="738">
        <v>43381</v>
      </c>
      <c r="E1280" s="738">
        <v>43471</v>
      </c>
      <c r="F1280" s="663">
        <v>2854</v>
      </c>
      <c r="G1280" s="663">
        <v>357</v>
      </c>
      <c r="H1280" s="663"/>
      <c r="I1280" s="663">
        <v>2497</v>
      </c>
      <c r="J1280" s="728">
        <f t="shared" si="16"/>
        <v>184.8</v>
      </c>
      <c r="K1280" s="728">
        <v>60.06</v>
      </c>
      <c r="L1280" s="728">
        <v>124.74</v>
      </c>
    </row>
    <row r="1281" spans="1:12" s="335" customFormat="1" ht="12" x14ac:dyDescent="0.2">
      <c r="A1281" s="335" t="s">
        <v>2857</v>
      </c>
      <c r="B1281" s="335" t="s">
        <v>2858</v>
      </c>
      <c r="C1281" s="688" t="str">
        <f t="shared" si="17"/>
        <v>Oct-18</v>
      </c>
      <c r="D1281" s="738">
        <v>43381</v>
      </c>
      <c r="E1281" s="738">
        <v>43473</v>
      </c>
      <c r="F1281" s="663">
        <v>3295</v>
      </c>
      <c r="G1281" s="663">
        <v>618</v>
      </c>
      <c r="H1281" s="663"/>
      <c r="I1281" s="663">
        <v>2677</v>
      </c>
      <c r="J1281" s="728">
        <f t="shared" si="16"/>
        <v>383.53999999999996</v>
      </c>
      <c r="K1281" s="728">
        <v>124.65</v>
      </c>
      <c r="L1281" s="728">
        <v>258.89</v>
      </c>
    </row>
    <row r="1282" spans="1:12" s="335" customFormat="1" ht="12" x14ac:dyDescent="0.2">
      <c r="A1282" s="335" t="s">
        <v>2859</v>
      </c>
      <c r="B1282" s="335" t="s">
        <v>2860</v>
      </c>
      <c r="C1282" s="688" t="str">
        <f t="shared" si="17"/>
        <v>Oct-18</v>
      </c>
      <c r="D1282" s="738">
        <v>43381</v>
      </c>
      <c r="E1282" s="738">
        <v>43473</v>
      </c>
      <c r="F1282" s="663">
        <v>2372</v>
      </c>
      <c r="G1282" s="663">
        <v>237</v>
      </c>
      <c r="H1282" s="663"/>
      <c r="I1282" s="663">
        <v>2135</v>
      </c>
      <c r="J1282" s="728">
        <f t="shared" si="16"/>
        <v>104.58000000000001</v>
      </c>
      <c r="K1282" s="728">
        <v>33.99</v>
      </c>
      <c r="L1282" s="728">
        <v>70.59</v>
      </c>
    </row>
    <row r="1283" spans="1:12" s="335" customFormat="1" ht="12" x14ac:dyDescent="0.2">
      <c r="A1283" s="335" t="s">
        <v>2861</v>
      </c>
      <c r="B1283" s="335" t="s">
        <v>2862</v>
      </c>
      <c r="C1283" s="688" t="str">
        <f t="shared" si="17"/>
        <v>Oct-18</v>
      </c>
      <c r="D1283" s="738">
        <v>43380</v>
      </c>
      <c r="E1283" s="738">
        <v>43480</v>
      </c>
      <c r="F1283" s="663">
        <v>2015</v>
      </c>
      <c r="G1283" s="663">
        <v>378</v>
      </c>
      <c r="H1283" s="663"/>
      <c r="I1283" s="663">
        <v>1637</v>
      </c>
      <c r="J1283" s="728">
        <f t="shared" si="16"/>
        <v>234.55</v>
      </c>
      <c r="K1283" s="728">
        <v>76.23</v>
      </c>
      <c r="L1283" s="728">
        <v>158.32</v>
      </c>
    </row>
    <row r="1284" spans="1:12" s="335" customFormat="1" ht="12" x14ac:dyDescent="0.2">
      <c r="A1284" s="335" t="s">
        <v>2863</v>
      </c>
      <c r="B1284" s="335" t="s">
        <v>2864</v>
      </c>
      <c r="C1284" s="688" t="str">
        <f t="shared" si="17"/>
        <v>Oct-18</v>
      </c>
      <c r="D1284" s="738">
        <v>43381</v>
      </c>
      <c r="E1284" s="738">
        <v>43475</v>
      </c>
      <c r="F1284" s="663">
        <v>2200</v>
      </c>
      <c r="G1284" s="663">
        <v>220</v>
      </c>
      <c r="H1284" s="663"/>
      <c r="I1284" s="663">
        <v>1980</v>
      </c>
      <c r="J1284" s="728">
        <f t="shared" si="16"/>
        <v>97.01</v>
      </c>
      <c r="K1284" s="728">
        <v>31.53</v>
      </c>
      <c r="L1284" s="728">
        <v>65.48</v>
      </c>
    </row>
    <row r="1285" spans="1:12" s="335" customFormat="1" ht="12" x14ac:dyDescent="0.2">
      <c r="A1285" s="335" t="s">
        <v>2865</v>
      </c>
      <c r="B1285" s="335" t="s">
        <v>2866</v>
      </c>
      <c r="C1285" s="688" t="str">
        <f t="shared" si="17"/>
        <v>Oct-18</v>
      </c>
      <c r="D1285" s="738">
        <v>43381</v>
      </c>
      <c r="E1285" s="738">
        <v>43478</v>
      </c>
      <c r="F1285" s="663">
        <v>4432</v>
      </c>
      <c r="G1285" s="663">
        <v>665</v>
      </c>
      <c r="H1285" s="663"/>
      <c r="I1285" s="663">
        <v>3767</v>
      </c>
      <c r="J1285" s="728">
        <f t="shared" si="16"/>
        <v>382.03</v>
      </c>
      <c r="K1285" s="728">
        <v>124.16</v>
      </c>
      <c r="L1285" s="728">
        <v>257.87</v>
      </c>
    </row>
    <row r="1286" spans="1:12" s="335" customFormat="1" ht="12" x14ac:dyDescent="0.2">
      <c r="A1286" s="335" t="s">
        <v>2867</v>
      </c>
      <c r="B1286" s="335" t="s">
        <v>2868</v>
      </c>
      <c r="C1286" s="688" t="str">
        <f t="shared" si="17"/>
        <v>Oct-18</v>
      </c>
      <c r="D1286" s="738">
        <v>43381</v>
      </c>
      <c r="E1286" s="738">
        <v>43474</v>
      </c>
      <c r="F1286" s="663">
        <v>2752</v>
      </c>
      <c r="G1286" s="663">
        <v>413</v>
      </c>
      <c r="H1286" s="663"/>
      <c r="I1286" s="663">
        <v>2339</v>
      </c>
      <c r="J1286" s="728">
        <f t="shared" si="16"/>
        <v>237.22</v>
      </c>
      <c r="K1286" s="728">
        <v>77.099999999999994</v>
      </c>
      <c r="L1286" s="728">
        <v>160.12</v>
      </c>
    </row>
    <row r="1287" spans="1:12" s="335" customFormat="1" ht="12" x14ac:dyDescent="0.2">
      <c r="A1287" s="335" t="s">
        <v>2869</v>
      </c>
      <c r="B1287" s="335" t="s">
        <v>2870</v>
      </c>
      <c r="C1287" s="688" t="str">
        <f t="shared" si="17"/>
        <v>Oct-18</v>
      </c>
      <c r="D1287" s="738">
        <v>43375</v>
      </c>
      <c r="E1287" s="738">
        <v>43465</v>
      </c>
      <c r="F1287" s="663">
        <v>5803</v>
      </c>
      <c r="G1287" s="663">
        <v>1088</v>
      </c>
      <c r="H1287" s="663"/>
      <c r="I1287" s="663">
        <v>4715</v>
      </c>
      <c r="J1287" s="728">
        <f t="shared" si="16"/>
        <v>675.47</v>
      </c>
      <c r="K1287" s="728">
        <v>219.53</v>
      </c>
      <c r="L1287" s="728">
        <v>455.94</v>
      </c>
    </row>
    <row r="1288" spans="1:12" s="335" customFormat="1" ht="12" x14ac:dyDescent="0.2">
      <c r="A1288" s="335" t="s">
        <v>2871</v>
      </c>
      <c r="B1288" s="335" t="s">
        <v>2872</v>
      </c>
      <c r="C1288" s="688" t="str">
        <f t="shared" si="17"/>
        <v>Oct-18</v>
      </c>
      <c r="D1288" s="738">
        <v>43375</v>
      </c>
      <c r="E1288" s="738">
        <v>43489</v>
      </c>
      <c r="F1288" s="663">
        <v>5963</v>
      </c>
      <c r="G1288" s="663">
        <v>1118</v>
      </c>
      <c r="H1288" s="663"/>
      <c r="I1288" s="663">
        <v>4845</v>
      </c>
      <c r="J1288" s="728">
        <f t="shared" si="16"/>
        <v>694.09</v>
      </c>
      <c r="K1288" s="728">
        <v>225.58</v>
      </c>
      <c r="L1288" s="728">
        <v>468.51</v>
      </c>
    </row>
    <row r="1289" spans="1:12" s="335" customFormat="1" ht="12" x14ac:dyDescent="0.2">
      <c r="A1289" s="335" t="s">
        <v>2873</v>
      </c>
      <c r="B1289" s="335" t="s">
        <v>2874</v>
      </c>
      <c r="C1289" s="688" t="str">
        <f t="shared" si="17"/>
        <v>Oct-18</v>
      </c>
      <c r="D1289" s="738">
        <v>43381</v>
      </c>
      <c r="E1289" s="738">
        <v>43471</v>
      </c>
      <c r="F1289" s="663">
        <v>8582</v>
      </c>
      <c r="G1289" s="663">
        <v>1287</v>
      </c>
      <c r="H1289" s="663"/>
      <c r="I1289" s="663">
        <v>7295</v>
      </c>
      <c r="J1289" s="728">
        <f t="shared" si="16"/>
        <v>739.78</v>
      </c>
      <c r="K1289" s="728">
        <v>240.43</v>
      </c>
      <c r="L1289" s="728">
        <v>499.35</v>
      </c>
    </row>
    <row r="1290" spans="1:12" s="335" customFormat="1" ht="12" x14ac:dyDescent="0.2">
      <c r="A1290" s="335" t="s">
        <v>2875</v>
      </c>
      <c r="B1290" s="335" t="s">
        <v>2876</v>
      </c>
      <c r="C1290" s="688" t="str">
        <f t="shared" si="17"/>
        <v>Oct-18</v>
      </c>
      <c r="D1290" s="738">
        <v>43381</v>
      </c>
      <c r="E1290" s="738">
        <v>43473</v>
      </c>
      <c r="F1290" s="663">
        <v>3419</v>
      </c>
      <c r="G1290" s="663">
        <v>427</v>
      </c>
      <c r="H1290" s="663"/>
      <c r="I1290" s="663">
        <v>2992</v>
      </c>
      <c r="J1290" s="728">
        <f t="shared" si="16"/>
        <v>223.42000000000002</v>
      </c>
      <c r="K1290" s="728">
        <v>72.61</v>
      </c>
      <c r="L1290" s="728">
        <v>150.81</v>
      </c>
    </row>
    <row r="1291" spans="1:12" s="335" customFormat="1" ht="12" x14ac:dyDescent="0.2">
      <c r="A1291" s="335" t="s">
        <v>2877</v>
      </c>
      <c r="B1291" s="335" t="s">
        <v>2878</v>
      </c>
      <c r="C1291" s="688" t="str">
        <f t="shared" si="17"/>
        <v>Oct-18</v>
      </c>
      <c r="D1291" s="738">
        <v>43375</v>
      </c>
      <c r="E1291" s="738">
        <v>43495</v>
      </c>
      <c r="F1291" s="663">
        <v>4562</v>
      </c>
      <c r="G1291" s="663">
        <v>855</v>
      </c>
      <c r="H1291" s="663"/>
      <c r="I1291" s="663">
        <v>3707</v>
      </c>
      <c r="J1291" s="728">
        <f t="shared" si="16"/>
        <v>531.02</v>
      </c>
      <c r="K1291" s="728">
        <v>172.58</v>
      </c>
      <c r="L1291" s="728">
        <v>358.44</v>
      </c>
    </row>
    <row r="1292" spans="1:12" s="335" customFormat="1" ht="12" x14ac:dyDescent="0.2">
      <c r="A1292" s="335" t="s">
        <v>2879</v>
      </c>
      <c r="B1292" s="335" t="s">
        <v>2880</v>
      </c>
      <c r="C1292" s="688" t="str">
        <f t="shared" si="17"/>
        <v>Oct-18</v>
      </c>
      <c r="D1292" s="738">
        <v>43381</v>
      </c>
      <c r="E1292" s="738">
        <v>43473</v>
      </c>
      <c r="F1292" s="663">
        <v>7259</v>
      </c>
      <c r="G1292" s="663">
        <v>1089</v>
      </c>
      <c r="H1292" s="663"/>
      <c r="I1292" s="663">
        <v>6170</v>
      </c>
      <c r="J1292" s="728">
        <f t="shared" si="16"/>
        <v>625.73</v>
      </c>
      <c r="K1292" s="728">
        <v>203.36</v>
      </c>
      <c r="L1292" s="728">
        <v>422.37</v>
      </c>
    </row>
    <row r="1293" spans="1:12" s="335" customFormat="1" ht="12" x14ac:dyDescent="0.2">
      <c r="A1293" s="335" t="s">
        <v>2881</v>
      </c>
      <c r="B1293" s="335" t="s">
        <v>2882</v>
      </c>
      <c r="C1293" s="688" t="str">
        <f t="shared" si="17"/>
        <v>Oct-18</v>
      </c>
      <c r="D1293" s="738">
        <v>43382</v>
      </c>
      <c r="E1293" s="738">
        <v>43474</v>
      </c>
      <c r="F1293" s="663">
        <v>7690</v>
      </c>
      <c r="G1293" s="663">
        <v>1105</v>
      </c>
      <c r="H1293" s="663"/>
      <c r="I1293" s="663">
        <v>6585</v>
      </c>
      <c r="J1293" s="728">
        <f t="shared" si="16"/>
        <v>622.42999999999995</v>
      </c>
      <c r="K1293" s="728">
        <v>202.29</v>
      </c>
      <c r="L1293" s="728">
        <v>420.14</v>
      </c>
    </row>
    <row r="1294" spans="1:12" s="335" customFormat="1" ht="12" x14ac:dyDescent="0.2">
      <c r="A1294" s="335" t="s">
        <v>2883</v>
      </c>
      <c r="B1294" s="335" t="s">
        <v>2884</v>
      </c>
      <c r="C1294" s="688" t="str">
        <f t="shared" si="17"/>
        <v>Oct-18</v>
      </c>
      <c r="D1294" s="738">
        <v>43382</v>
      </c>
      <c r="E1294" s="738">
        <v>43472</v>
      </c>
      <c r="F1294" s="663">
        <v>2036</v>
      </c>
      <c r="G1294" s="663">
        <v>204</v>
      </c>
      <c r="H1294" s="663"/>
      <c r="I1294" s="663">
        <v>1832</v>
      </c>
      <c r="J1294" s="728">
        <f t="shared" si="16"/>
        <v>89.76</v>
      </c>
      <c r="K1294" s="728">
        <v>29.17</v>
      </c>
      <c r="L1294" s="728">
        <v>60.59</v>
      </c>
    </row>
    <row r="1295" spans="1:12" s="335" customFormat="1" ht="12" x14ac:dyDescent="0.2">
      <c r="A1295" s="335" t="s">
        <v>2885</v>
      </c>
      <c r="B1295" s="335" t="s">
        <v>2886</v>
      </c>
      <c r="C1295" s="688" t="str">
        <f t="shared" si="17"/>
        <v>Oct-18</v>
      </c>
      <c r="D1295" s="738">
        <v>43382</v>
      </c>
      <c r="E1295" s="738">
        <v>43475</v>
      </c>
      <c r="F1295" s="663">
        <v>13010</v>
      </c>
      <c r="G1295" s="663">
        <v>1952</v>
      </c>
      <c r="H1295" s="663"/>
      <c r="I1295" s="663">
        <v>11058</v>
      </c>
      <c r="J1295" s="728">
        <f t="shared" si="16"/>
        <v>1121.47</v>
      </c>
      <c r="K1295" s="728">
        <v>364.48</v>
      </c>
      <c r="L1295" s="728">
        <v>756.99</v>
      </c>
    </row>
    <row r="1296" spans="1:12" s="335" customFormat="1" ht="12" x14ac:dyDescent="0.2">
      <c r="A1296" s="335" t="s">
        <v>2887</v>
      </c>
      <c r="B1296" s="335" t="s">
        <v>2888</v>
      </c>
      <c r="C1296" s="688" t="str">
        <f t="shared" si="17"/>
        <v>Oct-18</v>
      </c>
      <c r="D1296" s="738">
        <v>43382</v>
      </c>
      <c r="E1296" s="738">
        <v>43469</v>
      </c>
      <c r="F1296" s="663">
        <v>2468</v>
      </c>
      <c r="G1296" s="663">
        <v>308</v>
      </c>
      <c r="H1296" s="663"/>
      <c r="I1296" s="663">
        <v>2160</v>
      </c>
      <c r="J1296" s="728">
        <f t="shared" si="16"/>
        <v>159.81</v>
      </c>
      <c r="K1296" s="728">
        <v>51.94</v>
      </c>
      <c r="L1296" s="728">
        <v>107.87</v>
      </c>
    </row>
    <row r="1297" spans="1:12" s="335" customFormat="1" ht="12" x14ac:dyDescent="0.2">
      <c r="A1297" s="335" t="s">
        <v>2889</v>
      </c>
      <c r="B1297" s="335" t="s">
        <v>2890</v>
      </c>
      <c r="C1297" s="688" t="str">
        <f t="shared" si="17"/>
        <v>Oct-18</v>
      </c>
      <c r="D1297" s="738">
        <v>43382</v>
      </c>
      <c r="E1297" s="738">
        <v>43513</v>
      </c>
      <c r="F1297" s="663">
        <v>2454</v>
      </c>
      <c r="G1297" s="663">
        <v>368</v>
      </c>
      <c r="H1297" s="663"/>
      <c r="I1297" s="663">
        <v>2086</v>
      </c>
      <c r="J1297" s="728">
        <f t="shared" si="16"/>
        <v>230.57999999999998</v>
      </c>
      <c r="K1297" s="728">
        <v>74.94</v>
      </c>
      <c r="L1297" s="728">
        <v>155.63999999999999</v>
      </c>
    </row>
    <row r="1298" spans="1:12" s="335" customFormat="1" ht="12" x14ac:dyDescent="0.2">
      <c r="A1298" s="335" t="s">
        <v>2891</v>
      </c>
      <c r="B1298" s="335" t="s">
        <v>2892</v>
      </c>
      <c r="C1298" s="688" t="str">
        <f t="shared" si="17"/>
        <v>Oct-18</v>
      </c>
      <c r="D1298" s="738">
        <v>43382</v>
      </c>
      <c r="E1298" s="738">
        <v>43618</v>
      </c>
      <c r="F1298" s="663">
        <v>2654</v>
      </c>
      <c r="G1298" s="663">
        <v>398</v>
      </c>
      <c r="H1298" s="663"/>
      <c r="I1298" s="663">
        <v>2256</v>
      </c>
      <c r="J1298" s="728">
        <f t="shared" si="16"/>
        <v>249.38</v>
      </c>
      <c r="K1298" s="728">
        <v>81.05</v>
      </c>
      <c r="L1298" s="728">
        <v>168.33</v>
      </c>
    </row>
    <row r="1299" spans="1:12" s="335" customFormat="1" ht="12" x14ac:dyDescent="0.2">
      <c r="A1299" s="335" t="s">
        <v>2893</v>
      </c>
      <c r="B1299" s="335" t="s">
        <v>2894</v>
      </c>
      <c r="C1299" s="688" t="str">
        <f t="shared" si="17"/>
        <v>Oct-18</v>
      </c>
      <c r="D1299" s="738">
        <v>43382</v>
      </c>
      <c r="E1299" s="738">
        <v>43473</v>
      </c>
      <c r="F1299" s="663">
        <v>6070</v>
      </c>
      <c r="G1299" s="663">
        <v>910</v>
      </c>
      <c r="H1299" s="663"/>
      <c r="I1299" s="663">
        <v>5160</v>
      </c>
      <c r="J1299" s="728">
        <f t="shared" si="16"/>
        <v>518.43000000000006</v>
      </c>
      <c r="K1299" s="728">
        <v>168.49</v>
      </c>
      <c r="L1299" s="728">
        <v>349.94</v>
      </c>
    </row>
    <row r="1300" spans="1:12" s="335" customFormat="1" ht="12" x14ac:dyDescent="0.2">
      <c r="A1300" s="335" t="s">
        <v>2895</v>
      </c>
      <c r="B1300" s="335" t="s">
        <v>2896</v>
      </c>
      <c r="C1300" s="688" t="str">
        <f t="shared" si="17"/>
        <v>Oct-18</v>
      </c>
      <c r="D1300" s="738">
        <v>43382</v>
      </c>
      <c r="E1300" s="738">
        <v>43478</v>
      </c>
      <c r="F1300" s="663">
        <v>2680</v>
      </c>
      <c r="G1300" s="663">
        <v>335</v>
      </c>
      <c r="H1300" s="663"/>
      <c r="I1300" s="663">
        <v>2345</v>
      </c>
      <c r="J1300" s="728">
        <f t="shared" si="16"/>
        <v>173.53</v>
      </c>
      <c r="K1300" s="728">
        <v>56.4</v>
      </c>
      <c r="L1300" s="728">
        <v>117.13</v>
      </c>
    </row>
    <row r="1301" spans="1:12" s="335" customFormat="1" ht="12" x14ac:dyDescent="0.2">
      <c r="A1301" s="335" t="s">
        <v>2897</v>
      </c>
      <c r="B1301" s="335" t="s">
        <v>2898</v>
      </c>
      <c r="C1301" s="688" t="str">
        <f t="shared" si="17"/>
        <v>Oct-18</v>
      </c>
      <c r="D1301" s="738">
        <v>43382</v>
      </c>
      <c r="E1301" s="738">
        <v>43508</v>
      </c>
      <c r="F1301" s="663">
        <v>8425</v>
      </c>
      <c r="G1301" s="663">
        <v>1053</v>
      </c>
      <c r="H1301" s="663"/>
      <c r="I1301" s="663">
        <v>7372</v>
      </c>
      <c r="J1301" s="728">
        <f t="shared" si="16"/>
        <v>550.57999999999993</v>
      </c>
      <c r="K1301" s="728">
        <v>178.94</v>
      </c>
      <c r="L1301" s="728">
        <v>371.64</v>
      </c>
    </row>
    <row r="1302" spans="1:12" s="335" customFormat="1" ht="12" x14ac:dyDescent="0.2">
      <c r="A1302" s="335" t="s">
        <v>2899</v>
      </c>
      <c r="B1302" s="335" t="s">
        <v>2900</v>
      </c>
      <c r="C1302" s="688" t="str">
        <f t="shared" si="17"/>
        <v>Oct-18</v>
      </c>
      <c r="D1302" s="738">
        <v>43382</v>
      </c>
      <c r="E1302" s="738">
        <v>43473</v>
      </c>
      <c r="F1302" s="663">
        <v>3371</v>
      </c>
      <c r="G1302" s="663">
        <v>421</v>
      </c>
      <c r="H1302" s="663"/>
      <c r="I1302" s="663">
        <v>2950</v>
      </c>
      <c r="J1302" s="728">
        <f t="shared" si="16"/>
        <v>220.29</v>
      </c>
      <c r="K1302" s="728">
        <v>71.59</v>
      </c>
      <c r="L1302" s="728">
        <v>148.69999999999999</v>
      </c>
    </row>
    <row r="1303" spans="1:12" s="335" customFormat="1" ht="12" x14ac:dyDescent="0.2">
      <c r="A1303" s="335" t="s">
        <v>2901</v>
      </c>
      <c r="B1303" s="335" t="s">
        <v>2902</v>
      </c>
      <c r="C1303" s="688" t="str">
        <f t="shared" si="17"/>
        <v>Oct-18</v>
      </c>
      <c r="D1303" s="738">
        <v>43382</v>
      </c>
      <c r="E1303" s="738">
        <v>43474</v>
      </c>
      <c r="F1303" s="663">
        <v>3676</v>
      </c>
      <c r="G1303" s="663">
        <v>460</v>
      </c>
      <c r="H1303" s="663"/>
      <c r="I1303" s="663">
        <v>3216</v>
      </c>
      <c r="J1303" s="728">
        <f t="shared" si="16"/>
        <v>240.22</v>
      </c>
      <c r="K1303" s="728">
        <v>78.069999999999993</v>
      </c>
      <c r="L1303" s="728">
        <v>162.15</v>
      </c>
    </row>
    <row r="1304" spans="1:12" s="335" customFormat="1" ht="12" x14ac:dyDescent="0.2">
      <c r="A1304" s="335" t="s">
        <v>2903</v>
      </c>
      <c r="B1304" s="335" t="s">
        <v>2904</v>
      </c>
      <c r="C1304" s="688" t="str">
        <f t="shared" si="17"/>
        <v>Oct-18</v>
      </c>
      <c r="D1304" s="738">
        <v>43382</v>
      </c>
      <c r="E1304" s="738">
        <v>43448</v>
      </c>
      <c r="F1304" s="663">
        <v>2242</v>
      </c>
      <c r="G1304" s="663">
        <v>280</v>
      </c>
      <c r="H1304" s="663"/>
      <c r="I1304" s="663">
        <v>1962</v>
      </c>
      <c r="J1304" s="728">
        <f t="shared" si="16"/>
        <v>145.16999999999999</v>
      </c>
      <c r="K1304" s="728">
        <v>47.18</v>
      </c>
      <c r="L1304" s="728">
        <v>97.99</v>
      </c>
    </row>
    <row r="1305" spans="1:12" s="335" customFormat="1" ht="12" x14ac:dyDescent="0.2">
      <c r="A1305" s="335" t="s">
        <v>2905</v>
      </c>
      <c r="B1305" s="335" t="s">
        <v>2906</v>
      </c>
      <c r="C1305" s="688" t="str">
        <f t="shared" si="17"/>
        <v>Oct-18</v>
      </c>
      <c r="D1305" s="738">
        <v>43382</v>
      </c>
      <c r="E1305" s="738">
        <v>43474</v>
      </c>
      <c r="F1305" s="663">
        <v>13098</v>
      </c>
      <c r="G1305" s="663">
        <v>1965</v>
      </c>
      <c r="H1305" s="663"/>
      <c r="I1305" s="663">
        <v>11133</v>
      </c>
      <c r="J1305" s="728">
        <f t="shared" si="16"/>
        <v>1129.05</v>
      </c>
      <c r="K1305" s="728">
        <v>366.94</v>
      </c>
      <c r="L1305" s="728">
        <v>762.11</v>
      </c>
    </row>
    <row r="1306" spans="1:12" s="335" customFormat="1" ht="12" x14ac:dyDescent="0.2">
      <c r="A1306" s="335" t="s">
        <v>2907</v>
      </c>
      <c r="B1306" s="335" t="s">
        <v>2908</v>
      </c>
      <c r="C1306" s="688" t="str">
        <f t="shared" si="17"/>
        <v>Oct-18</v>
      </c>
      <c r="D1306" s="738">
        <v>43382</v>
      </c>
      <c r="E1306" s="738">
        <v>43472</v>
      </c>
      <c r="F1306" s="663">
        <v>3457</v>
      </c>
      <c r="G1306" s="663">
        <v>346</v>
      </c>
      <c r="H1306" s="663"/>
      <c r="I1306" s="663">
        <v>3111</v>
      </c>
      <c r="J1306" s="728">
        <f t="shared" si="16"/>
        <v>152.41999999999999</v>
      </c>
      <c r="K1306" s="728">
        <v>49.54</v>
      </c>
      <c r="L1306" s="728">
        <v>102.88</v>
      </c>
    </row>
    <row r="1307" spans="1:12" s="335" customFormat="1" ht="12" x14ac:dyDescent="0.2">
      <c r="A1307" s="335" t="s">
        <v>2909</v>
      </c>
      <c r="B1307" s="335" t="s">
        <v>2910</v>
      </c>
      <c r="C1307" s="688" t="str">
        <f t="shared" si="17"/>
        <v>Oct-18</v>
      </c>
      <c r="D1307" s="738">
        <v>43382</v>
      </c>
      <c r="E1307" s="738">
        <v>43481</v>
      </c>
      <c r="F1307" s="663">
        <v>3234</v>
      </c>
      <c r="G1307" s="663">
        <v>323</v>
      </c>
      <c r="H1307" s="663"/>
      <c r="I1307" s="663">
        <v>2911</v>
      </c>
      <c r="J1307" s="728">
        <f t="shared" si="16"/>
        <v>142.59</v>
      </c>
      <c r="K1307" s="728">
        <v>46.34</v>
      </c>
      <c r="L1307" s="728">
        <v>96.25</v>
      </c>
    </row>
    <row r="1308" spans="1:12" s="335" customFormat="1" ht="12" x14ac:dyDescent="0.2">
      <c r="A1308" s="335" t="s">
        <v>2911</v>
      </c>
      <c r="B1308" s="335" t="s">
        <v>2912</v>
      </c>
      <c r="C1308" s="688" t="str">
        <f t="shared" si="17"/>
        <v>Oct-18</v>
      </c>
      <c r="D1308" s="738">
        <v>43382</v>
      </c>
      <c r="E1308" s="738">
        <v>43503</v>
      </c>
      <c r="F1308" s="663">
        <v>2996</v>
      </c>
      <c r="G1308" s="663">
        <v>375</v>
      </c>
      <c r="H1308" s="663"/>
      <c r="I1308" s="663">
        <v>2621</v>
      </c>
      <c r="J1308" s="728">
        <f t="shared" si="16"/>
        <v>195.79</v>
      </c>
      <c r="K1308" s="728">
        <v>63.63</v>
      </c>
      <c r="L1308" s="728">
        <v>132.16</v>
      </c>
    </row>
    <row r="1309" spans="1:12" s="335" customFormat="1" ht="12" x14ac:dyDescent="0.2">
      <c r="A1309" s="335" t="s">
        <v>2913</v>
      </c>
      <c r="B1309" s="335" t="s">
        <v>2914</v>
      </c>
      <c r="C1309" s="688" t="str">
        <f t="shared" si="17"/>
        <v>Oct-18</v>
      </c>
      <c r="D1309" s="738">
        <v>43382</v>
      </c>
      <c r="E1309" s="738">
        <v>43503</v>
      </c>
      <c r="F1309" s="663">
        <v>1519</v>
      </c>
      <c r="G1309" s="663">
        <v>285</v>
      </c>
      <c r="H1309" s="663"/>
      <c r="I1309" s="663">
        <v>1234</v>
      </c>
      <c r="J1309" s="728">
        <f t="shared" si="16"/>
        <v>178.43</v>
      </c>
      <c r="K1309" s="728">
        <v>57.99</v>
      </c>
      <c r="L1309" s="728">
        <v>120.44</v>
      </c>
    </row>
    <row r="1310" spans="1:12" s="335" customFormat="1" ht="12" x14ac:dyDescent="0.2">
      <c r="A1310" s="335" t="s">
        <v>2915</v>
      </c>
      <c r="B1310" s="335" t="s">
        <v>2916</v>
      </c>
      <c r="C1310" s="688" t="str">
        <f t="shared" si="17"/>
        <v>Oct-18</v>
      </c>
      <c r="D1310" s="738">
        <v>43382</v>
      </c>
      <c r="E1310" s="738">
        <v>43503</v>
      </c>
      <c r="F1310" s="663">
        <v>5133</v>
      </c>
      <c r="G1310" s="663">
        <v>770</v>
      </c>
      <c r="H1310" s="663"/>
      <c r="I1310" s="663">
        <v>4363</v>
      </c>
      <c r="J1310" s="728">
        <f t="shared" si="16"/>
        <v>442.46000000000004</v>
      </c>
      <c r="K1310" s="728">
        <v>143.80000000000001</v>
      </c>
      <c r="L1310" s="728">
        <v>298.66000000000003</v>
      </c>
    </row>
    <row r="1311" spans="1:12" s="335" customFormat="1" ht="12" x14ac:dyDescent="0.2">
      <c r="A1311" s="335" t="s">
        <v>2917</v>
      </c>
      <c r="B1311" s="335" t="s">
        <v>2918</v>
      </c>
      <c r="C1311" s="688" t="str">
        <f t="shared" si="17"/>
        <v>Oct-18</v>
      </c>
      <c r="D1311" s="738">
        <v>43382</v>
      </c>
      <c r="E1311" s="738">
        <v>43513</v>
      </c>
      <c r="F1311" s="663">
        <v>3158</v>
      </c>
      <c r="G1311" s="663">
        <v>474</v>
      </c>
      <c r="H1311" s="663"/>
      <c r="I1311" s="663">
        <v>2684</v>
      </c>
      <c r="J1311" s="728">
        <f t="shared" si="16"/>
        <v>296.73</v>
      </c>
      <c r="K1311" s="728">
        <v>96.44</v>
      </c>
      <c r="L1311" s="728">
        <v>200.29</v>
      </c>
    </row>
    <row r="1312" spans="1:12" s="335" customFormat="1" ht="12" x14ac:dyDescent="0.2">
      <c r="A1312" s="335" t="s">
        <v>2919</v>
      </c>
      <c r="B1312" s="335" t="s">
        <v>2920</v>
      </c>
      <c r="C1312" s="688" t="str">
        <f t="shared" si="17"/>
        <v>Oct-18</v>
      </c>
      <c r="D1312" s="738">
        <v>43382</v>
      </c>
      <c r="E1312" s="738">
        <v>43473</v>
      </c>
      <c r="F1312" s="663">
        <v>6752</v>
      </c>
      <c r="G1312" s="663">
        <v>844</v>
      </c>
      <c r="H1312" s="663"/>
      <c r="I1312" s="663">
        <v>5908</v>
      </c>
      <c r="J1312" s="728">
        <f t="shared" si="16"/>
        <v>437.19000000000005</v>
      </c>
      <c r="K1312" s="728">
        <v>142.09</v>
      </c>
      <c r="L1312" s="728">
        <v>295.10000000000002</v>
      </c>
    </row>
    <row r="1313" spans="1:12" s="335" customFormat="1" ht="12" x14ac:dyDescent="0.2">
      <c r="A1313" s="335" t="s">
        <v>2921</v>
      </c>
      <c r="B1313" s="335" t="s">
        <v>2922</v>
      </c>
      <c r="C1313" s="688" t="str">
        <f t="shared" si="17"/>
        <v>Oct-18</v>
      </c>
      <c r="D1313" s="738">
        <v>43382</v>
      </c>
      <c r="E1313" s="738">
        <v>43496</v>
      </c>
      <c r="F1313" s="663">
        <v>6003</v>
      </c>
      <c r="G1313" s="663">
        <v>900</v>
      </c>
      <c r="H1313" s="663"/>
      <c r="I1313" s="663">
        <v>5103</v>
      </c>
      <c r="J1313" s="728">
        <f t="shared" si="16"/>
        <v>512.71</v>
      </c>
      <c r="K1313" s="728">
        <v>166.63</v>
      </c>
      <c r="L1313" s="728">
        <v>346.08</v>
      </c>
    </row>
    <row r="1314" spans="1:12" s="335" customFormat="1" ht="12" x14ac:dyDescent="0.2">
      <c r="A1314" s="335" t="s">
        <v>2923</v>
      </c>
      <c r="B1314" s="335" t="s">
        <v>2924</v>
      </c>
      <c r="C1314" s="688" t="str">
        <f t="shared" si="17"/>
        <v>Oct-18</v>
      </c>
      <c r="D1314" s="738">
        <v>43382</v>
      </c>
      <c r="E1314" s="738">
        <v>43478</v>
      </c>
      <c r="F1314" s="663">
        <v>3178</v>
      </c>
      <c r="G1314" s="663">
        <v>477</v>
      </c>
      <c r="H1314" s="663"/>
      <c r="I1314" s="663">
        <v>2701</v>
      </c>
      <c r="J1314" s="728">
        <f t="shared" si="16"/>
        <v>273.94</v>
      </c>
      <c r="K1314" s="728">
        <v>89.03</v>
      </c>
      <c r="L1314" s="728">
        <v>184.91</v>
      </c>
    </row>
    <row r="1315" spans="1:12" s="335" customFormat="1" ht="12" x14ac:dyDescent="0.2">
      <c r="A1315" s="335" t="s">
        <v>2925</v>
      </c>
      <c r="B1315" s="335" t="s">
        <v>2926</v>
      </c>
      <c r="C1315" s="688" t="str">
        <f t="shared" si="17"/>
        <v>Oct-18</v>
      </c>
      <c r="D1315" s="738">
        <v>43382</v>
      </c>
      <c r="E1315" s="738">
        <v>43473</v>
      </c>
      <c r="F1315" s="663">
        <v>2854</v>
      </c>
      <c r="G1315" s="663">
        <v>357</v>
      </c>
      <c r="H1315" s="663"/>
      <c r="I1315" s="663">
        <v>2497</v>
      </c>
      <c r="J1315" s="728">
        <f t="shared" si="16"/>
        <v>184.8</v>
      </c>
      <c r="K1315" s="728">
        <v>60.06</v>
      </c>
      <c r="L1315" s="728">
        <v>124.74</v>
      </c>
    </row>
    <row r="1316" spans="1:12" s="335" customFormat="1" ht="12" x14ac:dyDescent="0.2">
      <c r="A1316" s="335" t="s">
        <v>2927</v>
      </c>
      <c r="B1316" s="335" t="s">
        <v>2928</v>
      </c>
      <c r="C1316" s="688" t="str">
        <f t="shared" si="17"/>
        <v>Oct-18</v>
      </c>
      <c r="D1316" s="738">
        <v>43383</v>
      </c>
      <c r="E1316" s="738">
        <v>43506</v>
      </c>
      <c r="F1316" s="663">
        <v>2454</v>
      </c>
      <c r="G1316" s="663">
        <v>368</v>
      </c>
      <c r="H1316" s="663"/>
      <c r="I1316" s="663">
        <v>2086</v>
      </c>
      <c r="J1316" s="728">
        <f t="shared" ref="J1316:J1379" si="18">SUM(K1316:L1316)</f>
        <v>230.57999999999998</v>
      </c>
      <c r="K1316" s="728">
        <v>74.94</v>
      </c>
      <c r="L1316" s="728">
        <v>155.63999999999999</v>
      </c>
    </row>
    <row r="1317" spans="1:12" s="335" customFormat="1" ht="12" x14ac:dyDescent="0.2">
      <c r="A1317" s="335" t="s">
        <v>2929</v>
      </c>
      <c r="B1317" s="335" t="s">
        <v>2930</v>
      </c>
      <c r="C1317" s="688" t="str">
        <f t="shared" si="17"/>
        <v>Oct-18</v>
      </c>
      <c r="D1317" s="738">
        <v>43383</v>
      </c>
      <c r="E1317" s="738">
        <v>43508</v>
      </c>
      <c r="F1317" s="663">
        <v>2482</v>
      </c>
      <c r="G1317" s="663">
        <v>310</v>
      </c>
      <c r="H1317" s="663"/>
      <c r="I1317" s="663">
        <v>2172</v>
      </c>
      <c r="J1317" s="728">
        <f t="shared" si="18"/>
        <v>162.20999999999998</v>
      </c>
      <c r="K1317" s="728">
        <v>52.72</v>
      </c>
      <c r="L1317" s="728">
        <v>109.49</v>
      </c>
    </row>
    <row r="1318" spans="1:12" s="335" customFormat="1" ht="12" x14ac:dyDescent="0.2">
      <c r="A1318" s="335" t="s">
        <v>2931</v>
      </c>
      <c r="B1318" s="335" t="s">
        <v>2932</v>
      </c>
      <c r="C1318" s="688" t="str">
        <f t="shared" ref="C1318:C1381" si="19">TEXT(D1318,"mmm-yy")</f>
        <v>Oct-18</v>
      </c>
      <c r="D1318" s="738">
        <v>43383</v>
      </c>
      <c r="E1318" s="738">
        <v>43496</v>
      </c>
      <c r="F1318" s="663">
        <v>6003</v>
      </c>
      <c r="G1318" s="663">
        <v>900</v>
      </c>
      <c r="H1318" s="663"/>
      <c r="I1318" s="663">
        <v>5103</v>
      </c>
      <c r="J1318" s="728">
        <f t="shared" si="18"/>
        <v>512.71</v>
      </c>
      <c r="K1318" s="728">
        <v>166.63</v>
      </c>
      <c r="L1318" s="728">
        <v>346.08</v>
      </c>
    </row>
    <row r="1319" spans="1:12" s="335" customFormat="1" ht="12" x14ac:dyDescent="0.2">
      <c r="A1319" s="335" t="s">
        <v>2933</v>
      </c>
      <c r="B1319" s="335" t="s">
        <v>2934</v>
      </c>
      <c r="C1319" s="688" t="str">
        <f t="shared" si="19"/>
        <v>Oct-18</v>
      </c>
      <c r="D1319" s="738">
        <v>43383</v>
      </c>
      <c r="E1319" s="738">
        <v>43473</v>
      </c>
      <c r="F1319" s="663">
        <v>2630</v>
      </c>
      <c r="G1319" s="663">
        <v>329</v>
      </c>
      <c r="H1319" s="663"/>
      <c r="I1319" s="663">
        <v>2301</v>
      </c>
      <c r="J1319" s="728">
        <f t="shared" si="18"/>
        <v>170.29000000000002</v>
      </c>
      <c r="K1319" s="728">
        <v>55.34</v>
      </c>
      <c r="L1319" s="728">
        <v>114.95</v>
      </c>
    </row>
    <row r="1320" spans="1:12" s="335" customFormat="1" ht="12" x14ac:dyDescent="0.2">
      <c r="A1320" s="335" t="s">
        <v>2935</v>
      </c>
      <c r="B1320" s="335" t="s">
        <v>2936</v>
      </c>
      <c r="C1320" s="688" t="str">
        <f t="shared" si="19"/>
        <v>Oct-18</v>
      </c>
      <c r="D1320" s="738">
        <v>43383</v>
      </c>
      <c r="E1320" s="738">
        <v>43484</v>
      </c>
      <c r="F1320" s="663">
        <v>2454</v>
      </c>
      <c r="G1320" s="663">
        <v>368</v>
      </c>
      <c r="H1320" s="663"/>
      <c r="I1320" s="663">
        <v>2086</v>
      </c>
      <c r="J1320" s="728">
        <f t="shared" si="18"/>
        <v>230.57999999999998</v>
      </c>
      <c r="K1320" s="728">
        <v>74.94</v>
      </c>
      <c r="L1320" s="728">
        <v>155.63999999999999</v>
      </c>
    </row>
    <row r="1321" spans="1:12" s="335" customFormat="1" ht="12" x14ac:dyDescent="0.2">
      <c r="A1321" s="335" t="s">
        <v>2937</v>
      </c>
      <c r="B1321" s="335" t="s">
        <v>2938</v>
      </c>
      <c r="C1321" s="688" t="str">
        <f t="shared" si="19"/>
        <v>Oct-18</v>
      </c>
      <c r="D1321" s="738">
        <v>43382</v>
      </c>
      <c r="E1321" s="738">
        <v>43473</v>
      </c>
      <c r="F1321" s="663">
        <v>2630</v>
      </c>
      <c r="G1321" s="663">
        <v>329</v>
      </c>
      <c r="H1321" s="663"/>
      <c r="I1321" s="663">
        <v>2301</v>
      </c>
      <c r="J1321" s="728">
        <f t="shared" si="18"/>
        <v>170.29000000000002</v>
      </c>
      <c r="K1321" s="728">
        <v>55.34</v>
      </c>
      <c r="L1321" s="728">
        <v>114.95</v>
      </c>
    </row>
    <row r="1322" spans="1:12" s="335" customFormat="1" ht="12" x14ac:dyDescent="0.2">
      <c r="A1322" s="335" t="s">
        <v>2939</v>
      </c>
      <c r="B1322" s="335" t="s">
        <v>2940</v>
      </c>
      <c r="C1322" s="688" t="str">
        <f t="shared" si="19"/>
        <v>Oct-18</v>
      </c>
      <c r="D1322" s="738">
        <v>43383</v>
      </c>
      <c r="E1322" s="738">
        <v>43509</v>
      </c>
      <c r="F1322" s="663">
        <v>4468</v>
      </c>
      <c r="G1322" s="663">
        <v>559</v>
      </c>
      <c r="H1322" s="663"/>
      <c r="I1322" s="663">
        <v>3909</v>
      </c>
      <c r="J1322" s="728">
        <f t="shared" si="18"/>
        <v>291.98</v>
      </c>
      <c r="K1322" s="728">
        <v>94.89</v>
      </c>
      <c r="L1322" s="728">
        <v>197.09</v>
      </c>
    </row>
    <row r="1323" spans="1:12" s="335" customFormat="1" ht="12" x14ac:dyDescent="0.2">
      <c r="A1323" s="335" t="s">
        <v>2941</v>
      </c>
      <c r="B1323" s="335" t="s">
        <v>2942</v>
      </c>
      <c r="C1323" s="688" t="str">
        <f t="shared" si="19"/>
        <v>Oct-18</v>
      </c>
      <c r="D1323" s="738">
        <v>43383</v>
      </c>
      <c r="E1323" s="738">
        <v>43491</v>
      </c>
      <c r="F1323" s="663">
        <v>3332</v>
      </c>
      <c r="G1323" s="663">
        <v>417</v>
      </c>
      <c r="H1323" s="663"/>
      <c r="I1323" s="663">
        <v>2915</v>
      </c>
      <c r="J1323" s="728">
        <f t="shared" si="18"/>
        <v>217.75</v>
      </c>
      <c r="K1323" s="728">
        <v>70.77</v>
      </c>
      <c r="L1323" s="728">
        <v>146.97999999999999</v>
      </c>
    </row>
    <row r="1324" spans="1:12" s="335" customFormat="1" ht="12" x14ac:dyDescent="0.2">
      <c r="A1324" s="335" t="s">
        <v>2943</v>
      </c>
      <c r="B1324" s="335" t="s">
        <v>2944</v>
      </c>
      <c r="C1324" s="688" t="str">
        <f t="shared" si="19"/>
        <v>Oct-18</v>
      </c>
      <c r="D1324" s="738">
        <v>43384</v>
      </c>
      <c r="E1324" s="738">
        <v>43515</v>
      </c>
      <c r="F1324" s="663">
        <v>2482</v>
      </c>
      <c r="G1324" s="663">
        <v>310</v>
      </c>
      <c r="H1324" s="663"/>
      <c r="I1324" s="663">
        <v>2172</v>
      </c>
      <c r="J1324" s="728">
        <f t="shared" si="18"/>
        <v>162.20999999999998</v>
      </c>
      <c r="K1324" s="728">
        <v>52.72</v>
      </c>
      <c r="L1324" s="728">
        <v>109.49</v>
      </c>
    </row>
    <row r="1325" spans="1:12" s="335" customFormat="1" ht="12" x14ac:dyDescent="0.2">
      <c r="A1325" s="335" t="s">
        <v>2945</v>
      </c>
      <c r="B1325" s="335" t="s">
        <v>2946</v>
      </c>
      <c r="C1325" s="688" t="str">
        <f t="shared" si="19"/>
        <v>Oct-18</v>
      </c>
      <c r="D1325" s="738">
        <v>43384</v>
      </c>
      <c r="E1325" s="738">
        <v>43517</v>
      </c>
      <c r="F1325" s="663">
        <v>5764</v>
      </c>
      <c r="G1325" s="663">
        <v>721</v>
      </c>
      <c r="H1325" s="663"/>
      <c r="I1325" s="663">
        <v>5043</v>
      </c>
      <c r="J1325" s="728">
        <f t="shared" si="18"/>
        <v>376.68</v>
      </c>
      <c r="K1325" s="728">
        <v>122.42</v>
      </c>
      <c r="L1325" s="728">
        <v>254.26</v>
      </c>
    </row>
    <row r="1326" spans="1:12" s="335" customFormat="1" ht="12" x14ac:dyDescent="0.2">
      <c r="A1326" s="335" t="s">
        <v>2947</v>
      </c>
      <c r="B1326" s="335" t="s">
        <v>2948</v>
      </c>
      <c r="C1326" s="688" t="str">
        <f t="shared" si="19"/>
        <v>Oct-18</v>
      </c>
      <c r="D1326" s="738">
        <v>43384</v>
      </c>
      <c r="E1326" s="738">
        <v>43478</v>
      </c>
      <c r="F1326" s="663">
        <v>2160</v>
      </c>
      <c r="G1326" s="663">
        <v>216</v>
      </c>
      <c r="H1326" s="663"/>
      <c r="I1326" s="663">
        <v>1944</v>
      </c>
      <c r="J1326" s="728">
        <f t="shared" si="18"/>
        <v>95.23</v>
      </c>
      <c r="K1326" s="728">
        <v>30.95</v>
      </c>
      <c r="L1326" s="728">
        <v>64.28</v>
      </c>
    </row>
    <row r="1327" spans="1:12" s="335" customFormat="1" ht="12" x14ac:dyDescent="0.2">
      <c r="A1327" s="335" t="s">
        <v>2949</v>
      </c>
      <c r="B1327" s="335" t="s">
        <v>2950</v>
      </c>
      <c r="C1327" s="688" t="str">
        <f t="shared" si="19"/>
        <v>Oct-18</v>
      </c>
      <c r="D1327" s="738">
        <v>43384</v>
      </c>
      <c r="E1327" s="738">
        <v>43488</v>
      </c>
      <c r="F1327" s="663">
        <v>5921</v>
      </c>
      <c r="G1327" s="663">
        <v>740</v>
      </c>
      <c r="H1327" s="663"/>
      <c r="I1327" s="663">
        <v>5181</v>
      </c>
      <c r="J1327" s="728">
        <f t="shared" si="18"/>
        <v>386.93</v>
      </c>
      <c r="K1327" s="728">
        <v>125.75</v>
      </c>
      <c r="L1327" s="728">
        <v>261.18</v>
      </c>
    </row>
    <row r="1328" spans="1:12" s="335" customFormat="1" ht="12" x14ac:dyDescent="0.2">
      <c r="A1328" s="335" t="s">
        <v>2951</v>
      </c>
      <c r="B1328" s="335" t="s">
        <v>2952</v>
      </c>
      <c r="C1328" s="688" t="str">
        <f t="shared" si="19"/>
        <v>Oct-18</v>
      </c>
      <c r="D1328" s="738">
        <v>43382</v>
      </c>
      <c r="E1328" s="738">
        <v>43525</v>
      </c>
      <c r="F1328" s="663">
        <v>3057</v>
      </c>
      <c r="G1328" s="663">
        <v>382</v>
      </c>
      <c r="H1328" s="663"/>
      <c r="I1328" s="663">
        <v>2675</v>
      </c>
      <c r="J1328" s="728">
        <f t="shared" si="18"/>
        <v>199.78</v>
      </c>
      <c r="K1328" s="728">
        <v>64.930000000000007</v>
      </c>
      <c r="L1328" s="728">
        <v>134.85</v>
      </c>
    </row>
    <row r="1329" spans="1:12" s="335" customFormat="1" ht="12" x14ac:dyDescent="0.2">
      <c r="A1329" s="335" t="s">
        <v>2953</v>
      </c>
      <c r="B1329" s="335" t="s">
        <v>2954</v>
      </c>
      <c r="C1329" s="688" t="str">
        <f t="shared" si="19"/>
        <v>Oct-18</v>
      </c>
      <c r="D1329" s="738">
        <v>43384</v>
      </c>
      <c r="E1329" s="738">
        <v>43483</v>
      </c>
      <c r="F1329" s="663">
        <v>6549</v>
      </c>
      <c r="G1329" s="663">
        <v>819</v>
      </c>
      <c r="H1329" s="663"/>
      <c r="I1329" s="663">
        <v>5730</v>
      </c>
      <c r="J1329" s="728">
        <f t="shared" si="18"/>
        <v>427.97</v>
      </c>
      <c r="K1329" s="728">
        <v>139.09</v>
      </c>
      <c r="L1329" s="728">
        <v>288.88</v>
      </c>
    </row>
    <row r="1330" spans="1:12" s="335" customFormat="1" ht="12" x14ac:dyDescent="0.2">
      <c r="A1330" s="335" t="s">
        <v>2955</v>
      </c>
      <c r="B1330" s="335" t="s">
        <v>2956</v>
      </c>
      <c r="C1330" s="688" t="str">
        <f t="shared" si="19"/>
        <v>Oct-18</v>
      </c>
      <c r="D1330" s="738">
        <v>43384</v>
      </c>
      <c r="E1330" s="738">
        <v>43474</v>
      </c>
      <c r="F1330" s="663">
        <v>5824</v>
      </c>
      <c r="G1330" s="663">
        <v>728</v>
      </c>
      <c r="H1330" s="663"/>
      <c r="I1330" s="663">
        <v>5096</v>
      </c>
      <c r="J1330" s="728">
        <f t="shared" si="18"/>
        <v>380.61</v>
      </c>
      <c r="K1330" s="728">
        <v>123.7</v>
      </c>
      <c r="L1330" s="728">
        <v>256.91000000000003</v>
      </c>
    </row>
    <row r="1331" spans="1:12" s="335" customFormat="1" ht="12" x14ac:dyDescent="0.2">
      <c r="A1331" s="335" t="s">
        <v>2957</v>
      </c>
      <c r="B1331" s="335" t="s">
        <v>2958</v>
      </c>
      <c r="C1331" s="688" t="str">
        <f t="shared" si="19"/>
        <v>Oct-18</v>
      </c>
      <c r="D1331" s="738">
        <v>43382</v>
      </c>
      <c r="E1331" s="738">
        <v>43520</v>
      </c>
      <c r="F1331" s="663">
        <v>2774</v>
      </c>
      <c r="G1331" s="663">
        <v>416</v>
      </c>
      <c r="H1331" s="663"/>
      <c r="I1331" s="663">
        <v>2358</v>
      </c>
      <c r="J1331" s="728">
        <f t="shared" si="18"/>
        <v>260.64999999999998</v>
      </c>
      <c r="K1331" s="728">
        <v>84.71</v>
      </c>
      <c r="L1331" s="728">
        <v>175.94</v>
      </c>
    </row>
    <row r="1332" spans="1:12" s="335" customFormat="1" ht="12" x14ac:dyDescent="0.2">
      <c r="A1332" s="335" t="s">
        <v>2959</v>
      </c>
      <c r="B1332" s="335" t="s">
        <v>2960</v>
      </c>
      <c r="C1332" s="688" t="str">
        <f t="shared" si="19"/>
        <v>Oct-18</v>
      </c>
      <c r="D1332" s="738">
        <v>43384</v>
      </c>
      <c r="E1332" s="738">
        <v>43467</v>
      </c>
      <c r="F1332" s="663">
        <v>3438</v>
      </c>
      <c r="G1332" s="663">
        <v>430</v>
      </c>
      <c r="H1332" s="663"/>
      <c r="I1332" s="663">
        <v>3008</v>
      </c>
      <c r="J1332" s="728">
        <f t="shared" si="18"/>
        <v>224.67000000000002</v>
      </c>
      <c r="K1332" s="728">
        <v>73.02</v>
      </c>
      <c r="L1332" s="728">
        <v>151.65</v>
      </c>
    </row>
    <row r="1333" spans="1:12" s="335" customFormat="1" ht="12" x14ac:dyDescent="0.2">
      <c r="A1333" s="335" t="s">
        <v>2961</v>
      </c>
      <c r="B1333" s="335" t="s">
        <v>2962</v>
      </c>
      <c r="C1333" s="688" t="str">
        <f t="shared" si="19"/>
        <v>Oct-18</v>
      </c>
      <c r="D1333" s="738">
        <v>43384</v>
      </c>
      <c r="E1333" s="738">
        <v>43474</v>
      </c>
      <c r="F1333" s="663">
        <v>14976</v>
      </c>
      <c r="G1333" s="663">
        <v>1872</v>
      </c>
      <c r="H1333" s="663"/>
      <c r="I1333" s="663">
        <v>13104</v>
      </c>
      <c r="J1333" s="728">
        <f t="shared" si="18"/>
        <v>978.68000000000006</v>
      </c>
      <c r="K1333" s="728">
        <v>318.07</v>
      </c>
      <c r="L1333" s="728">
        <v>660.61</v>
      </c>
    </row>
    <row r="1334" spans="1:12" s="335" customFormat="1" ht="12" x14ac:dyDescent="0.2">
      <c r="A1334" s="335" t="s">
        <v>2963</v>
      </c>
      <c r="B1334" s="335" t="s">
        <v>2964</v>
      </c>
      <c r="C1334" s="688" t="str">
        <f t="shared" si="19"/>
        <v>Oct-18</v>
      </c>
      <c r="D1334" s="738">
        <v>43384</v>
      </c>
      <c r="E1334" s="738">
        <v>43481</v>
      </c>
      <c r="F1334" s="663">
        <v>7092</v>
      </c>
      <c r="G1334" s="663">
        <v>887</v>
      </c>
      <c r="H1334" s="663"/>
      <c r="I1334" s="663">
        <v>6205</v>
      </c>
      <c r="J1334" s="728">
        <f t="shared" si="18"/>
        <v>463.46999999999997</v>
      </c>
      <c r="K1334" s="728">
        <v>150.63</v>
      </c>
      <c r="L1334" s="728">
        <v>312.83999999999997</v>
      </c>
    </row>
    <row r="1335" spans="1:12" s="335" customFormat="1" ht="12" x14ac:dyDescent="0.2">
      <c r="A1335" s="335" t="s">
        <v>2965</v>
      </c>
      <c r="B1335" s="335" t="s">
        <v>2966</v>
      </c>
      <c r="C1335" s="688" t="str">
        <f t="shared" si="19"/>
        <v>Oct-18</v>
      </c>
      <c r="D1335" s="738">
        <v>43384</v>
      </c>
      <c r="E1335" s="738">
        <v>43481</v>
      </c>
      <c r="F1335" s="663">
        <v>7092</v>
      </c>
      <c r="G1335" s="663">
        <v>887</v>
      </c>
      <c r="H1335" s="663"/>
      <c r="I1335" s="663">
        <v>6205</v>
      </c>
      <c r="J1335" s="728">
        <f t="shared" si="18"/>
        <v>463.46999999999997</v>
      </c>
      <c r="K1335" s="728">
        <v>150.63</v>
      </c>
      <c r="L1335" s="728">
        <v>312.83999999999997</v>
      </c>
    </row>
    <row r="1336" spans="1:12" s="335" customFormat="1" ht="12" x14ac:dyDescent="0.2">
      <c r="A1336" s="335" t="s">
        <v>2967</v>
      </c>
      <c r="B1336" s="335" t="s">
        <v>2968</v>
      </c>
      <c r="C1336" s="688" t="str">
        <f t="shared" si="19"/>
        <v>Oct-18</v>
      </c>
      <c r="D1336" s="738">
        <v>43384</v>
      </c>
      <c r="E1336" s="738">
        <v>43482</v>
      </c>
      <c r="F1336" s="663">
        <v>2982</v>
      </c>
      <c r="G1336" s="663">
        <v>373</v>
      </c>
      <c r="H1336" s="663"/>
      <c r="I1336" s="663">
        <v>2609</v>
      </c>
      <c r="J1336" s="728">
        <f t="shared" si="18"/>
        <v>194.87</v>
      </c>
      <c r="K1336" s="728">
        <v>63.33</v>
      </c>
      <c r="L1336" s="728">
        <v>131.54</v>
      </c>
    </row>
    <row r="1337" spans="1:12" s="335" customFormat="1" ht="12" x14ac:dyDescent="0.2">
      <c r="A1337" s="335" t="s">
        <v>2969</v>
      </c>
      <c r="B1337" s="335" t="s">
        <v>2970</v>
      </c>
      <c r="C1337" s="688" t="str">
        <f t="shared" si="19"/>
        <v>Oct-18</v>
      </c>
      <c r="D1337" s="738">
        <v>43384</v>
      </c>
      <c r="E1337" s="738">
        <v>43478</v>
      </c>
      <c r="F1337" s="663">
        <v>3609</v>
      </c>
      <c r="G1337" s="663">
        <v>451</v>
      </c>
      <c r="H1337" s="663"/>
      <c r="I1337" s="663">
        <v>3158</v>
      </c>
      <c r="J1337" s="728">
        <f t="shared" si="18"/>
        <v>235.85</v>
      </c>
      <c r="K1337" s="728">
        <v>76.650000000000006</v>
      </c>
      <c r="L1337" s="728">
        <v>159.19999999999999</v>
      </c>
    </row>
    <row r="1338" spans="1:12" s="335" customFormat="1" ht="12" x14ac:dyDescent="0.2">
      <c r="A1338" s="335" t="s">
        <v>2971</v>
      </c>
      <c r="B1338" s="335" t="s">
        <v>2972</v>
      </c>
      <c r="C1338" s="688" t="str">
        <f t="shared" si="19"/>
        <v>Oct-18</v>
      </c>
      <c r="D1338" s="738">
        <v>43384</v>
      </c>
      <c r="E1338" s="738">
        <v>43506</v>
      </c>
      <c r="F1338" s="663">
        <v>3318</v>
      </c>
      <c r="G1338" s="663">
        <v>498</v>
      </c>
      <c r="H1338" s="663"/>
      <c r="I1338" s="663">
        <v>2820</v>
      </c>
      <c r="J1338" s="728">
        <f t="shared" si="18"/>
        <v>311.76</v>
      </c>
      <c r="K1338" s="728">
        <v>101.32</v>
      </c>
      <c r="L1338" s="728">
        <v>210.44</v>
      </c>
    </row>
    <row r="1339" spans="1:12" s="335" customFormat="1" ht="12" x14ac:dyDescent="0.2">
      <c r="A1339" s="335" t="s">
        <v>2973</v>
      </c>
      <c r="B1339" s="335" t="s">
        <v>2974</v>
      </c>
      <c r="C1339" s="688" t="str">
        <f t="shared" si="19"/>
        <v>Oct-18</v>
      </c>
      <c r="D1339" s="738">
        <v>43384</v>
      </c>
      <c r="E1339" s="738">
        <v>43524</v>
      </c>
      <c r="F1339" s="663">
        <v>2657</v>
      </c>
      <c r="G1339" s="663">
        <v>332</v>
      </c>
      <c r="H1339" s="663"/>
      <c r="I1339" s="663">
        <v>2325</v>
      </c>
      <c r="J1339" s="728">
        <f t="shared" si="18"/>
        <v>174.69</v>
      </c>
      <c r="K1339" s="728">
        <v>56.77</v>
      </c>
      <c r="L1339" s="728">
        <v>117.92</v>
      </c>
    </row>
    <row r="1340" spans="1:12" s="335" customFormat="1" ht="12" x14ac:dyDescent="0.2">
      <c r="A1340" s="335" t="s">
        <v>2975</v>
      </c>
      <c r="B1340" s="335" t="s">
        <v>2976</v>
      </c>
      <c r="C1340" s="688" t="str">
        <f t="shared" si="19"/>
        <v>Oct-18</v>
      </c>
      <c r="D1340" s="738">
        <v>43384</v>
      </c>
      <c r="E1340" s="738">
        <v>43475</v>
      </c>
      <c r="F1340" s="663">
        <v>2681</v>
      </c>
      <c r="G1340" s="663">
        <v>335</v>
      </c>
      <c r="H1340" s="663"/>
      <c r="I1340" s="663">
        <v>2346</v>
      </c>
      <c r="J1340" s="728">
        <f t="shared" si="18"/>
        <v>175.2</v>
      </c>
      <c r="K1340" s="728">
        <v>56.94</v>
      </c>
      <c r="L1340" s="728">
        <v>118.26</v>
      </c>
    </row>
    <row r="1341" spans="1:12" s="335" customFormat="1" ht="12" x14ac:dyDescent="0.2">
      <c r="A1341" s="335" t="s">
        <v>2977</v>
      </c>
      <c r="B1341" s="335" t="s">
        <v>2978</v>
      </c>
      <c r="C1341" s="688" t="str">
        <f t="shared" si="19"/>
        <v>Oct-18</v>
      </c>
      <c r="D1341" s="738">
        <v>43385</v>
      </c>
      <c r="E1341" s="738">
        <v>43495</v>
      </c>
      <c r="F1341" s="663">
        <v>7092</v>
      </c>
      <c r="G1341" s="663">
        <v>887</v>
      </c>
      <c r="H1341" s="663"/>
      <c r="I1341" s="663">
        <v>6205</v>
      </c>
      <c r="J1341" s="728">
        <f t="shared" si="18"/>
        <v>463.46999999999997</v>
      </c>
      <c r="K1341" s="728">
        <v>150.63</v>
      </c>
      <c r="L1341" s="728">
        <v>312.83999999999997</v>
      </c>
    </row>
    <row r="1342" spans="1:12" s="335" customFormat="1" ht="12" x14ac:dyDescent="0.2">
      <c r="A1342" s="335" t="s">
        <v>2979</v>
      </c>
      <c r="B1342" s="335" t="s">
        <v>2980</v>
      </c>
      <c r="C1342" s="688" t="str">
        <f t="shared" si="19"/>
        <v>Oct-18</v>
      </c>
      <c r="D1342" s="738">
        <v>43385</v>
      </c>
      <c r="E1342" s="738">
        <v>43481</v>
      </c>
      <c r="F1342" s="663">
        <v>7092</v>
      </c>
      <c r="G1342" s="663">
        <v>887</v>
      </c>
      <c r="H1342" s="663"/>
      <c r="I1342" s="663">
        <v>6205</v>
      </c>
      <c r="J1342" s="728">
        <f t="shared" si="18"/>
        <v>463.46999999999997</v>
      </c>
      <c r="K1342" s="728">
        <v>150.63</v>
      </c>
      <c r="L1342" s="728">
        <v>312.83999999999997</v>
      </c>
    </row>
    <row r="1343" spans="1:12" s="335" customFormat="1" ht="12" x14ac:dyDescent="0.2">
      <c r="A1343" s="335" t="s">
        <v>2981</v>
      </c>
      <c r="B1343" s="335" t="s">
        <v>2982</v>
      </c>
      <c r="C1343" s="688" t="str">
        <f t="shared" si="19"/>
        <v>Oct-18</v>
      </c>
      <c r="D1343" s="738">
        <v>43385</v>
      </c>
      <c r="E1343" s="738">
        <v>43475</v>
      </c>
      <c r="F1343" s="663">
        <v>11348</v>
      </c>
      <c r="G1343" s="663">
        <v>2128</v>
      </c>
      <c r="H1343" s="663"/>
      <c r="I1343" s="663">
        <v>9220</v>
      </c>
      <c r="J1343" s="728">
        <f t="shared" si="18"/>
        <v>1333.05</v>
      </c>
      <c r="K1343" s="728">
        <v>433.24</v>
      </c>
      <c r="L1343" s="728">
        <v>899.81</v>
      </c>
    </row>
    <row r="1344" spans="1:12" s="335" customFormat="1" ht="12" x14ac:dyDescent="0.2">
      <c r="A1344" s="335" t="s">
        <v>2983</v>
      </c>
      <c r="B1344" s="335" t="s">
        <v>2984</v>
      </c>
      <c r="C1344" s="688" t="str">
        <f t="shared" si="19"/>
        <v>Oct-18</v>
      </c>
      <c r="D1344" s="738">
        <v>43385</v>
      </c>
      <c r="E1344" s="738">
        <v>43479</v>
      </c>
      <c r="F1344" s="663">
        <v>9023</v>
      </c>
      <c r="G1344" s="663">
        <v>1353</v>
      </c>
      <c r="H1344" s="663"/>
      <c r="I1344" s="663">
        <v>7670</v>
      </c>
      <c r="J1344" s="728">
        <f t="shared" si="18"/>
        <v>770.65000000000009</v>
      </c>
      <c r="K1344" s="728">
        <v>250.46</v>
      </c>
      <c r="L1344" s="728">
        <v>520.19000000000005</v>
      </c>
    </row>
    <row r="1345" spans="1:12" s="335" customFormat="1" ht="12" x14ac:dyDescent="0.2">
      <c r="A1345" s="335" t="s">
        <v>2985</v>
      </c>
      <c r="B1345" s="335" t="s">
        <v>2986</v>
      </c>
      <c r="C1345" s="688" t="str">
        <f t="shared" si="19"/>
        <v>Oct-18</v>
      </c>
      <c r="D1345" s="738">
        <v>43385</v>
      </c>
      <c r="E1345" s="738">
        <v>43479</v>
      </c>
      <c r="F1345" s="663">
        <v>4919</v>
      </c>
      <c r="G1345" s="663">
        <v>615</v>
      </c>
      <c r="H1345" s="663"/>
      <c r="I1345" s="663">
        <v>4304</v>
      </c>
      <c r="J1345" s="728">
        <f t="shared" si="18"/>
        <v>318.51</v>
      </c>
      <c r="K1345" s="728">
        <v>103.52</v>
      </c>
      <c r="L1345" s="728">
        <v>214.99</v>
      </c>
    </row>
    <row r="1346" spans="1:12" s="335" customFormat="1" ht="12" x14ac:dyDescent="0.2">
      <c r="A1346" s="335" t="s">
        <v>2987</v>
      </c>
      <c r="B1346" s="335" t="s">
        <v>2988</v>
      </c>
      <c r="C1346" s="688" t="str">
        <f t="shared" si="19"/>
        <v>Oct-18</v>
      </c>
      <c r="D1346" s="738">
        <v>43385</v>
      </c>
      <c r="E1346" s="738">
        <v>43480</v>
      </c>
      <c r="F1346" s="663">
        <v>11512</v>
      </c>
      <c r="G1346" s="663">
        <v>1727</v>
      </c>
      <c r="H1346" s="663"/>
      <c r="I1346" s="663">
        <v>9785</v>
      </c>
      <c r="J1346" s="728">
        <f t="shared" si="18"/>
        <v>992.34</v>
      </c>
      <c r="K1346" s="728">
        <v>322.51</v>
      </c>
      <c r="L1346" s="728">
        <v>669.83</v>
      </c>
    </row>
    <row r="1347" spans="1:12" s="335" customFormat="1" ht="12" x14ac:dyDescent="0.2">
      <c r="A1347" s="335" t="s">
        <v>2989</v>
      </c>
      <c r="B1347" s="335" t="s">
        <v>2990</v>
      </c>
      <c r="C1347" s="688" t="str">
        <f t="shared" si="19"/>
        <v>Oct-18</v>
      </c>
      <c r="D1347" s="738">
        <v>43385</v>
      </c>
      <c r="E1347" s="738">
        <v>43508</v>
      </c>
      <c r="F1347" s="663">
        <v>3108</v>
      </c>
      <c r="G1347" s="663">
        <v>389</v>
      </c>
      <c r="H1347" s="663"/>
      <c r="I1347" s="663">
        <v>2719</v>
      </c>
      <c r="J1347" s="728">
        <f t="shared" si="18"/>
        <v>203.11</v>
      </c>
      <c r="K1347" s="728">
        <v>66.010000000000005</v>
      </c>
      <c r="L1347" s="728">
        <v>137.1</v>
      </c>
    </row>
    <row r="1348" spans="1:12" s="335" customFormat="1" ht="12" x14ac:dyDescent="0.2">
      <c r="A1348" s="335" t="s">
        <v>2991</v>
      </c>
      <c r="B1348" s="335" t="s">
        <v>2992</v>
      </c>
      <c r="C1348" s="688" t="str">
        <f t="shared" si="19"/>
        <v>Oct-18</v>
      </c>
      <c r="D1348" s="738">
        <v>43385</v>
      </c>
      <c r="E1348" s="738">
        <v>43505</v>
      </c>
      <c r="F1348" s="663">
        <v>3185</v>
      </c>
      <c r="G1348" s="663">
        <v>478</v>
      </c>
      <c r="H1348" s="663"/>
      <c r="I1348" s="663">
        <v>2707</v>
      </c>
      <c r="J1348" s="728">
        <f t="shared" si="18"/>
        <v>272.02999999999997</v>
      </c>
      <c r="K1348" s="728">
        <v>88.41</v>
      </c>
      <c r="L1348" s="728">
        <v>183.62</v>
      </c>
    </row>
    <row r="1349" spans="1:12" s="335" customFormat="1" ht="12" x14ac:dyDescent="0.2">
      <c r="A1349" s="335" t="s">
        <v>2993</v>
      </c>
      <c r="B1349" s="335" t="s">
        <v>2994</v>
      </c>
      <c r="C1349" s="688" t="str">
        <f t="shared" si="19"/>
        <v>Oct-18</v>
      </c>
      <c r="D1349" s="738">
        <v>43385</v>
      </c>
      <c r="E1349" s="738">
        <v>43478</v>
      </c>
      <c r="F1349" s="663">
        <v>2200</v>
      </c>
      <c r="G1349" s="663">
        <v>275</v>
      </c>
      <c r="H1349" s="663"/>
      <c r="I1349" s="663">
        <v>1925</v>
      </c>
      <c r="J1349" s="728">
        <f t="shared" si="18"/>
        <v>142.45999999999998</v>
      </c>
      <c r="K1349" s="728">
        <v>46.3</v>
      </c>
      <c r="L1349" s="728">
        <v>96.16</v>
      </c>
    </row>
    <row r="1350" spans="1:12" s="335" customFormat="1" ht="12" x14ac:dyDescent="0.2">
      <c r="A1350" s="335" t="s">
        <v>2995</v>
      </c>
      <c r="B1350" s="335" t="s">
        <v>2996</v>
      </c>
      <c r="C1350" s="688" t="str">
        <f t="shared" si="19"/>
        <v>Oct-18</v>
      </c>
      <c r="D1350" s="738">
        <v>43385</v>
      </c>
      <c r="E1350" s="738">
        <v>43475</v>
      </c>
      <c r="F1350" s="663">
        <v>4889</v>
      </c>
      <c r="G1350" s="663">
        <v>733</v>
      </c>
      <c r="H1350" s="663"/>
      <c r="I1350" s="663">
        <v>4156</v>
      </c>
      <c r="J1350" s="728">
        <f t="shared" si="18"/>
        <v>417.57000000000005</v>
      </c>
      <c r="K1350" s="728">
        <v>135.71</v>
      </c>
      <c r="L1350" s="728">
        <v>281.86</v>
      </c>
    </row>
    <row r="1351" spans="1:12" s="335" customFormat="1" ht="12" x14ac:dyDescent="0.2">
      <c r="A1351" s="335" t="s">
        <v>2997</v>
      </c>
      <c r="B1351" s="335" t="s">
        <v>2998</v>
      </c>
      <c r="C1351" s="688" t="str">
        <f t="shared" si="19"/>
        <v>Oct-18</v>
      </c>
      <c r="D1351" s="738">
        <v>43387</v>
      </c>
      <c r="E1351" s="738">
        <v>43510</v>
      </c>
      <c r="F1351" s="663">
        <v>3232</v>
      </c>
      <c r="G1351" s="663">
        <v>404</v>
      </c>
      <c r="H1351" s="663"/>
      <c r="I1351" s="663">
        <v>2828</v>
      </c>
      <c r="J1351" s="728">
        <f t="shared" si="18"/>
        <v>211.20999999999998</v>
      </c>
      <c r="K1351" s="728">
        <v>68.64</v>
      </c>
      <c r="L1351" s="728">
        <v>142.57</v>
      </c>
    </row>
    <row r="1352" spans="1:12" s="335" customFormat="1" ht="12" x14ac:dyDescent="0.2">
      <c r="A1352" s="335" t="s">
        <v>2999</v>
      </c>
      <c r="B1352" s="335" t="s">
        <v>3000</v>
      </c>
      <c r="C1352" s="688" t="str">
        <f t="shared" si="19"/>
        <v>Oct-18</v>
      </c>
      <c r="D1352" s="738">
        <v>43387</v>
      </c>
      <c r="E1352" s="738">
        <v>43469</v>
      </c>
      <c r="F1352" s="663">
        <v>3262</v>
      </c>
      <c r="G1352" s="663">
        <v>408</v>
      </c>
      <c r="H1352" s="663"/>
      <c r="I1352" s="663">
        <v>2854</v>
      </c>
      <c r="J1352" s="728">
        <f t="shared" si="18"/>
        <v>211.22</v>
      </c>
      <c r="K1352" s="728">
        <v>68.650000000000006</v>
      </c>
      <c r="L1352" s="728">
        <v>142.57</v>
      </c>
    </row>
    <row r="1353" spans="1:12" s="335" customFormat="1" ht="12" x14ac:dyDescent="0.2">
      <c r="A1353" s="335" t="s">
        <v>3001</v>
      </c>
      <c r="B1353" s="335" t="s">
        <v>3002</v>
      </c>
      <c r="C1353" s="688" t="str">
        <f t="shared" si="19"/>
        <v>Oct-18</v>
      </c>
      <c r="D1353" s="738">
        <v>43387</v>
      </c>
      <c r="E1353" s="738">
        <v>43480</v>
      </c>
      <c r="F1353" s="663">
        <v>1949</v>
      </c>
      <c r="G1353" s="663">
        <v>244</v>
      </c>
      <c r="H1353" s="663"/>
      <c r="I1353" s="663">
        <v>1705</v>
      </c>
      <c r="J1353" s="728">
        <f t="shared" si="18"/>
        <v>127.36</v>
      </c>
      <c r="K1353" s="728">
        <v>41.39</v>
      </c>
      <c r="L1353" s="728">
        <v>85.97</v>
      </c>
    </row>
    <row r="1354" spans="1:12" s="335" customFormat="1" ht="12" x14ac:dyDescent="0.2">
      <c r="A1354" s="335" t="s">
        <v>3003</v>
      </c>
      <c r="B1354" s="335" t="s">
        <v>3004</v>
      </c>
      <c r="C1354" s="688" t="str">
        <f t="shared" si="19"/>
        <v>Oct-18</v>
      </c>
      <c r="D1354" s="738">
        <v>43387</v>
      </c>
      <c r="E1354" s="738">
        <v>43527</v>
      </c>
      <c r="F1354" s="663">
        <v>2454</v>
      </c>
      <c r="G1354" s="663">
        <v>368</v>
      </c>
      <c r="H1354" s="663"/>
      <c r="I1354" s="663">
        <v>2086</v>
      </c>
      <c r="J1354" s="728">
        <f t="shared" si="18"/>
        <v>230.57999999999998</v>
      </c>
      <c r="K1354" s="728">
        <v>74.94</v>
      </c>
      <c r="L1354" s="728">
        <v>155.63999999999999</v>
      </c>
    </row>
    <row r="1355" spans="1:12" s="335" customFormat="1" ht="12" x14ac:dyDescent="0.2">
      <c r="A1355" s="335" t="s">
        <v>3005</v>
      </c>
      <c r="B1355" s="335" t="s">
        <v>3006</v>
      </c>
      <c r="C1355" s="688" t="str">
        <f t="shared" si="19"/>
        <v>Oct-18</v>
      </c>
      <c r="D1355" s="738">
        <v>43387</v>
      </c>
      <c r="E1355" s="738">
        <v>43520</v>
      </c>
      <c r="F1355" s="663">
        <v>2454</v>
      </c>
      <c r="G1355" s="663">
        <v>368</v>
      </c>
      <c r="H1355" s="663"/>
      <c r="I1355" s="663">
        <v>2086</v>
      </c>
      <c r="J1355" s="728">
        <f t="shared" si="18"/>
        <v>230.57999999999998</v>
      </c>
      <c r="K1355" s="728">
        <v>74.94</v>
      </c>
      <c r="L1355" s="728">
        <v>155.63999999999999</v>
      </c>
    </row>
    <row r="1356" spans="1:12" s="335" customFormat="1" ht="12" x14ac:dyDescent="0.2">
      <c r="A1356" s="335" t="s">
        <v>3007</v>
      </c>
      <c r="B1356" s="335" t="s">
        <v>3008</v>
      </c>
      <c r="C1356" s="688" t="str">
        <f t="shared" si="19"/>
        <v>Oct-18</v>
      </c>
      <c r="D1356" s="738">
        <v>43387</v>
      </c>
      <c r="E1356" s="738">
        <v>43485</v>
      </c>
      <c r="F1356" s="663">
        <v>2000</v>
      </c>
      <c r="G1356" s="663">
        <v>250</v>
      </c>
      <c r="H1356" s="663"/>
      <c r="I1356" s="663">
        <v>1750</v>
      </c>
      <c r="J1356" s="728">
        <f t="shared" si="18"/>
        <v>129.5</v>
      </c>
      <c r="K1356" s="728">
        <v>42.09</v>
      </c>
      <c r="L1356" s="728">
        <v>87.41</v>
      </c>
    </row>
    <row r="1357" spans="1:12" s="335" customFormat="1" ht="12" x14ac:dyDescent="0.2">
      <c r="A1357" s="335" t="s">
        <v>3009</v>
      </c>
      <c r="B1357" s="335" t="s">
        <v>3010</v>
      </c>
      <c r="C1357" s="688" t="str">
        <f t="shared" si="19"/>
        <v>Oct-18</v>
      </c>
      <c r="D1357" s="738">
        <v>43388</v>
      </c>
      <c r="E1357" s="738">
        <v>43517</v>
      </c>
      <c r="F1357" s="663">
        <v>6573</v>
      </c>
      <c r="G1357" s="663">
        <v>822</v>
      </c>
      <c r="H1357" s="663"/>
      <c r="I1357" s="663">
        <v>5751</v>
      </c>
      <c r="J1357" s="728">
        <f t="shared" si="18"/>
        <v>429.53999999999996</v>
      </c>
      <c r="K1357" s="728">
        <v>139.6</v>
      </c>
      <c r="L1357" s="728">
        <v>289.94</v>
      </c>
    </row>
    <row r="1358" spans="1:12" s="335" customFormat="1" ht="12" x14ac:dyDescent="0.2">
      <c r="A1358" s="335" t="s">
        <v>3011</v>
      </c>
      <c r="B1358" s="335" t="s">
        <v>3012</v>
      </c>
      <c r="C1358" s="688" t="str">
        <f t="shared" si="19"/>
        <v>Oct-18</v>
      </c>
      <c r="D1358" s="738">
        <v>43388</v>
      </c>
      <c r="E1358" s="738">
        <v>43493</v>
      </c>
      <c r="F1358" s="663">
        <v>5717</v>
      </c>
      <c r="G1358" s="663">
        <v>858</v>
      </c>
      <c r="H1358" s="663"/>
      <c r="I1358" s="663">
        <v>4859</v>
      </c>
      <c r="J1358" s="728">
        <f t="shared" si="18"/>
        <v>488.29</v>
      </c>
      <c r="K1358" s="728">
        <v>158.69</v>
      </c>
      <c r="L1358" s="728">
        <v>329.6</v>
      </c>
    </row>
    <row r="1359" spans="1:12" s="335" customFormat="1" ht="12" x14ac:dyDescent="0.2">
      <c r="A1359" s="335" t="s">
        <v>3013</v>
      </c>
      <c r="B1359" s="335" t="s">
        <v>3014</v>
      </c>
      <c r="C1359" s="688" t="str">
        <f t="shared" si="19"/>
        <v>Oct-18</v>
      </c>
      <c r="D1359" s="738">
        <v>43388</v>
      </c>
      <c r="E1359" s="738">
        <v>43513</v>
      </c>
      <c r="F1359" s="663">
        <v>2454</v>
      </c>
      <c r="G1359" s="663">
        <v>368</v>
      </c>
      <c r="H1359" s="663"/>
      <c r="I1359" s="663">
        <v>2086</v>
      </c>
      <c r="J1359" s="728">
        <f t="shared" si="18"/>
        <v>230.57999999999998</v>
      </c>
      <c r="K1359" s="728">
        <v>74.94</v>
      </c>
      <c r="L1359" s="728">
        <v>155.63999999999999</v>
      </c>
    </row>
    <row r="1360" spans="1:12" s="335" customFormat="1" ht="12" x14ac:dyDescent="0.2">
      <c r="A1360" s="335" t="s">
        <v>3015</v>
      </c>
      <c r="B1360" s="335" t="s">
        <v>3016</v>
      </c>
      <c r="C1360" s="688" t="str">
        <f t="shared" si="19"/>
        <v>Oct-18</v>
      </c>
      <c r="D1360" s="738">
        <v>43388</v>
      </c>
      <c r="E1360" s="738">
        <v>43482</v>
      </c>
      <c r="F1360" s="663">
        <v>2520</v>
      </c>
      <c r="G1360" s="663">
        <v>252</v>
      </c>
      <c r="H1360" s="663"/>
      <c r="I1360" s="663">
        <v>2268</v>
      </c>
      <c r="J1360" s="728">
        <f t="shared" si="18"/>
        <v>111.11</v>
      </c>
      <c r="K1360" s="728">
        <v>36.11</v>
      </c>
      <c r="L1360" s="728">
        <v>75</v>
      </c>
    </row>
    <row r="1361" spans="1:12" s="335" customFormat="1" ht="12" x14ac:dyDescent="0.2">
      <c r="A1361" s="335" t="s">
        <v>3017</v>
      </c>
      <c r="B1361" s="335" t="s">
        <v>3018</v>
      </c>
      <c r="C1361" s="688" t="str">
        <f t="shared" si="19"/>
        <v>Oct-18</v>
      </c>
      <c r="D1361" s="738">
        <v>43388</v>
      </c>
      <c r="E1361" s="738">
        <v>43482</v>
      </c>
      <c r="F1361" s="663">
        <v>2200</v>
      </c>
      <c r="G1361" s="663">
        <v>220</v>
      </c>
      <c r="H1361" s="663"/>
      <c r="I1361" s="663">
        <v>1980</v>
      </c>
      <c r="J1361" s="728">
        <f t="shared" si="18"/>
        <v>97.01</v>
      </c>
      <c r="K1361" s="728">
        <v>31.53</v>
      </c>
      <c r="L1361" s="728">
        <v>65.48</v>
      </c>
    </row>
    <row r="1362" spans="1:12" s="335" customFormat="1" ht="12" x14ac:dyDescent="0.2">
      <c r="A1362" s="335" t="s">
        <v>3019</v>
      </c>
      <c r="B1362" s="335" t="s">
        <v>3020</v>
      </c>
      <c r="C1362" s="688" t="str">
        <f t="shared" si="19"/>
        <v>Oct-18</v>
      </c>
      <c r="D1362" s="738">
        <v>43382</v>
      </c>
      <c r="E1362" s="738">
        <v>43472</v>
      </c>
      <c r="F1362" s="663">
        <v>3016</v>
      </c>
      <c r="G1362" s="663">
        <v>565</v>
      </c>
      <c r="H1362" s="663"/>
      <c r="I1362" s="663">
        <v>2451</v>
      </c>
      <c r="J1362" s="728">
        <f t="shared" si="18"/>
        <v>354.29</v>
      </c>
      <c r="K1362" s="728">
        <v>115.14</v>
      </c>
      <c r="L1362" s="728">
        <v>239.15</v>
      </c>
    </row>
    <row r="1363" spans="1:12" s="335" customFormat="1" ht="12" x14ac:dyDescent="0.2">
      <c r="A1363" s="335" t="s">
        <v>3021</v>
      </c>
      <c r="B1363" s="335" t="s">
        <v>3022</v>
      </c>
      <c r="C1363" s="688" t="str">
        <f t="shared" si="19"/>
        <v>Oct-18</v>
      </c>
      <c r="D1363" s="738">
        <v>43388</v>
      </c>
      <c r="E1363" s="738">
        <v>43485</v>
      </c>
      <c r="F1363" s="663">
        <v>2720</v>
      </c>
      <c r="G1363" s="663">
        <v>340</v>
      </c>
      <c r="H1363" s="663"/>
      <c r="I1363" s="663">
        <v>2380</v>
      </c>
      <c r="J1363" s="728">
        <f t="shared" si="18"/>
        <v>176.12</v>
      </c>
      <c r="K1363" s="728">
        <v>57.24</v>
      </c>
      <c r="L1363" s="728">
        <v>118.88</v>
      </c>
    </row>
    <row r="1364" spans="1:12" s="335" customFormat="1" ht="12" x14ac:dyDescent="0.2">
      <c r="A1364" s="335" t="s">
        <v>3023</v>
      </c>
      <c r="B1364" s="335" t="s">
        <v>3024</v>
      </c>
      <c r="C1364" s="688" t="str">
        <f t="shared" si="19"/>
        <v>Oct-18</v>
      </c>
      <c r="D1364" s="738">
        <v>43388</v>
      </c>
      <c r="E1364" s="738">
        <v>43491</v>
      </c>
      <c r="F1364" s="663">
        <v>125</v>
      </c>
      <c r="G1364" s="663">
        <v>16</v>
      </c>
      <c r="H1364" s="663"/>
      <c r="I1364" s="663">
        <v>109</v>
      </c>
      <c r="J1364" s="728">
        <f t="shared" si="18"/>
        <v>8.18</v>
      </c>
      <c r="K1364" s="728">
        <v>2.66</v>
      </c>
      <c r="L1364" s="728">
        <v>5.52</v>
      </c>
    </row>
    <row r="1365" spans="1:12" s="335" customFormat="1" ht="12" x14ac:dyDescent="0.2">
      <c r="A1365" s="335" t="s">
        <v>3025</v>
      </c>
      <c r="B1365" s="335" t="s">
        <v>3026</v>
      </c>
      <c r="C1365" s="688" t="str">
        <f t="shared" si="19"/>
        <v>Oct-18</v>
      </c>
      <c r="D1365" s="738">
        <v>43388</v>
      </c>
      <c r="E1365" s="738">
        <v>43469</v>
      </c>
      <c r="F1365" s="663">
        <v>2412</v>
      </c>
      <c r="G1365" s="663">
        <v>301</v>
      </c>
      <c r="H1365" s="663"/>
      <c r="I1365" s="663">
        <v>2111</v>
      </c>
      <c r="J1365" s="728">
        <f t="shared" si="18"/>
        <v>156.18</v>
      </c>
      <c r="K1365" s="728">
        <v>50.76</v>
      </c>
      <c r="L1365" s="728">
        <v>105.42</v>
      </c>
    </row>
    <row r="1366" spans="1:12" s="335" customFormat="1" ht="12" x14ac:dyDescent="0.2">
      <c r="A1366" s="335" t="s">
        <v>3027</v>
      </c>
      <c r="B1366" s="335" t="s">
        <v>3028</v>
      </c>
      <c r="C1366" s="688" t="str">
        <f t="shared" si="19"/>
        <v>Oct-18</v>
      </c>
      <c r="D1366" s="738">
        <v>43388</v>
      </c>
      <c r="E1366" s="738">
        <v>43522</v>
      </c>
      <c r="F1366" s="663">
        <v>5067</v>
      </c>
      <c r="G1366" s="663">
        <v>760</v>
      </c>
      <c r="H1366" s="663"/>
      <c r="I1366" s="663">
        <v>4307</v>
      </c>
      <c r="J1366" s="728">
        <f t="shared" si="18"/>
        <v>432.77</v>
      </c>
      <c r="K1366" s="728">
        <v>140.65</v>
      </c>
      <c r="L1366" s="728">
        <v>292.12</v>
      </c>
    </row>
    <row r="1367" spans="1:12" s="335" customFormat="1" ht="12" x14ac:dyDescent="0.2">
      <c r="A1367" s="335" t="s">
        <v>3029</v>
      </c>
      <c r="B1367" s="335" t="s">
        <v>3030</v>
      </c>
      <c r="C1367" s="688" t="str">
        <f t="shared" si="19"/>
        <v>Oct-18</v>
      </c>
      <c r="D1367" s="738">
        <v>43388</v>
      </c>
      <c r="E1367" s="738">
        <v>43485</v>
      </c>
      <c r="F1367" s="663">
        <v>2200</v>
      </c>
      <c r="G1367" s="663">
        <v>275</v>
      </c>
      <c r="H1367" s="663"/>
      <c r="I1367" s="663">
        <v>1925</v>
      </c>
      <c r="J1367" s="728">
        <f t="shared" si="18"/>
        <v>142.45999999999998</v>
      </c>
      <c r="K1367" s="728">
        <v>46.3</v>
      </c>
      <c r="L1367" s="728">
        <v>96.16</v>
      </c>
    </row>
    <row r="1368" spans="1:12" s="335" customFormat="1" ht="12" x14ac:dyDescent="0.2">
      <c r="A1368" s="335" t="s">
        <v>3031</v>
      </c>
      <c r="B1368" s="335" t="s">
        <v>3032</v>
      </c>
      <c r="C1368" s="688" t="str">
        <f t="shared" si="19"/>
        <v>Oct-18</v>
      </c>
      <c r="D1368" s="738">
        <v>43388</v>
      </c>
      <c r="E1368" s="738">
        <v>43499</v>
      </c>
      <c r="F1368" s="663">
        <v>1619</v>
      </c>
      <c r="G1368" s="663">
        <v>304</v>
      </c>
      <c r="H1368" s="663"/>
      <c r="I1368" s="663">
        <v>1315</v>
      </c>
      <c r="J1368" s="728">
        <f t="shared" si="18"/>
        <v>190.18</v>
      </c>
      <c r="K1368" s="728">
        <v>61.81</v>
      </c>
      <c r="L1368" s="728">
        <v>128.37</v>
      </c>
    </row>
    <row r="1369" spans="1:12" s="335" customFormat="1" ht="12" x14ac:dyDescent="0.2">
      <c r="A1369" s="335" t="s">
        <v>3033</v>
      </c>
      <c r="B1369" s="335" t="s">
        <v>3034</v>
      </c>
      <c r="C1369" s="688" t="str">
        <f t="shared" si="19"/>
        <v>Oct-18</v>
      </c>
      <c r="D1369" s="738">
        <v>43388</v>
      </c>
      <c r="E1369" s="738">
        <v>43485</v>
      </c>
      <c r="F1369" s="663">
        <v>2000</v>
      </c>
      <c r="G1369" s="663">
        <v>250</v>
      </c>
      <c r="H1369" s="663"/>
      <c r="I1369" s="663">
        <v>1750</v>
      </c>
      <c r="J1369" s="728">
        <f t="shared" si="18"/>
        <v>129.5</v>
      </c>
      <c r="K1369" s="728">
        <v>42.09</v>
      </c>
      <c r="L1369" s="728">
        <v>87.41</v>
      </c>
    </row>
    <row r="1370" spans="1:12" s="335" customFormat="1" ht="12" x14ac:dyDescent="0.2">
      <c r="A1370" s="335" t="s">
        <v>3035</v>
      </c>
      <c r="B1370" s="335" t="s">
        <v>3036</v>
      </c>
      <c r="C1370" s="688" t="str">
        <f t="shared" si="19"/>
        <v>Oct-18</v>
      </c>
      <c r="D1370" s="738">
        <v>43389</v>
      </c>
      <c r="E1370" s="738">
        <v>43480</v>
      </c>
      <c r="F1370" s="663">
        <v>920</v>
      </c>
      <c r="G1370" s="663">
        <v>92</v>
      </c>
      <c r="H1370" s="663"/>
      <c r="I1370" s="663">
        <v>828</v>
      </c>
      <c r="J1370" s="728">
        <f t="shared" si="18"/>
        <v>40.56</v>
      </c>
      <c r="K1370" s="728">
        <v>13.18</v>
      </c>
      <c r="L1370" s="728">
        <v>27.38</v>
      </c>
    </row>
    <row r="1371" spans="1:12" s="335" customFormat="1" ht="12" x14ac:dyDescent="0.2">
      <c r="A1371" s="335" t="s">
        <v>3037</v>
      </c>
      <c r="B1371" s="335" t="s">
        <v>3038</v>
      </c>
      <c r="C1371" s="688" t="str">
        <f t="shared" si="19"/>
        <v>Oct-18</v>
      </c>
      <c r="D1371" s="738">
        <v>43389</v>
      </c>
      <c r="E1371" s="738">
        <v>43480</v>
      </c>
      <c r="F1371" s="663">
        <v>2057</v>
      </c>
      <c r="G1371" s="663">
        <v>206</v>
      </c>
      <c r="H1371" s="663"/>
      <c r="I1371" s="663">
        <v>1851</v>
      </c>
      <c r="J1371" s="728">
        <f t="shared" si="18"/>
        <v>90.69</v>
      </c>
      <c r="K1371" s="728">
        <v>29.47</v>
      </c>
      <c r="L1371" s="728">
        <v>61.22</v>
      </c>
    </row>
    <row r="1372" spans="1:12" s="335" customFormat="1" ht="12" x14ac:dyDescent="0.2">
      <c r="A1372" s="335" t="s">
        <v>3039</v>
      </c>
      <c r="B1372" s="335" t="s">
        <v>3040</v>
      </c>
      <c r="C1372" s="688" t="str">
        <f t="shared" si="19"/>
        <v>Oct-18</v>
      </c>
      <c r="D1372" s="738">
        <v>43389</v>
      </c>
      <c r="E1372" s="738">
        <v>43520</v>
      </c>
      <c r="F1372" s="663">
        <v>2586</v>
      </c>
      <c r="G1372" s="663">
        <v>388</v>
      </c>
      <c r="H1372" s="663"/>
      <c r="I1372" s="663">
        <v>2198</v>
      </c>
      <c r="J1372" s="728">
        <f t="shared" si="18"/>
        <v>242.98</v>
      </c>
      <c r="K1372" s="728">
        <v>78.97</v>
      </c>
      <c r="L1372" s="728">
        <v>164.01</v>
      </c>
    </row>
    <row r="1373" spans="1:12" s="335" customFormat="1" ht="12" x14ac:dyDescent="0.2">
      <c r="A1373" s="335" t="s">
        <v>3041</v>
      </c>
      <c r="B1373" s="335" t="s">
        <v>3042</v>
      </c>
      <c r="C1373" s="688" t="str">
        <f t="shared" si="19"/>
        <v>Oct-18</v>
      </c>
      <c r="D1373" s="738">
        <v>43389</v>
      </c>
      <c r="E1373" s="738">
        <v>43512</v>
      </c>
      <c r="F1373" s="663">
        <v>3303</v>
      </c>
      <c r="G1373" s="663">
        <v>413</v>
      </c>
      <c r="H1373" s="663"/>
      <c r="I1373" s="663">
        <v>2890</v>
      </c>
      <c r="J1373" s="728">
        <f t="shared" si="18"/>
        <v>215.85</v>
      </c>
      <c r="K1373" s="728">
        <v>70.150000000000006</v>
      </c>
      <c r="L1373" s="728">
        <v>145.69999999999999</v>
      </c>
    </row>
    <row r="1374" spans="1:12" s="335" customFormat="1" ht="12" x14ac:dyDescent="0.2">
      <c r="A1374" s="335" t="s">
        <v>3043</v>
      </c>
      <c r="B1374" s="335" t="s">
        <v>3044</v>
      </c>
      <c r="C1374" s="688" t="str">
        <f t="shared" si="19"/>
        <v>Oct-18</v>
      </c>
      <c r="D1374" s="738">
        <v>43388</v>
      </c>
      <c r="E1374" s="738">
        <v>43485</v>
      </c>
      <c r="F1374" s="663">
        <v>3631</v>
      </c>
      <c r="G1374" s="663">
        <v>454</v>
      </c>
      <c r="H1374" s="663"/>
      <c r="I1374" s="663">
        <v>3177</v>
      </c>
      <c r="J1374" s="728">
        <f t="shared" si="18"/>
        <v>237.29</v>
      </c>
      <c r="K1374" s="728">
        <v>77.12</v>
      </c>
      <c r="L1374" s="728">
        <v>160.16999999999999</v>
      </c>
    </row>
    <row r="1375" spans="1:12" s="335" customFormat="1" ht="12" x14ac:dyDescent="0.2">
      <c r="A1375" s="335" t="s">
        <v>3045</v>
      </c>
      <c r="B1375" s="335" t="s">
        <v>3046</v>
      </c>
      <c r="C1375" s="688" t="str">
        <f t="shared" si="19"/>
        <v>Oct-18</v>
      </c>
      <c r="D1375" s="738">
        <v>43389</v>
      </c>
      <c r="E1375" s="738">
        <v>43479</v>
      </c>
      <c r="F1375" s="663">
        <v>3503</v>
      </c>
      <c r="G1375" s="663">
        <v>350</v>
      </c>
      <c r="H1375" s="663"/>
      <c r="I1375" s="663">
        <v>3153</v>
      </c>
      <c r="J1375" s="728">
        <f t="shared" si="18"/>
        <v>154.44</v>
      </c>
      <c r="K1375" s="728">
        <v>50.19</v>
      </c>
      <c r="L1375" s="728">
        <v>104.25</v>
      </c>
    </row>
    <row r="1376" spans="1:12" s="335" customFormat="1" ht="12" x14ac:dyDescent="0.2">
      <c r="A1376" s="335" t="s">
        <v>3047</v>
      </c>
      <c r="B1376" s="335" t="s">
        <v>3048</v>
      </c>
      <c r="C1376" s="688" t="str">
        <f t="shared" si="19"/>
        <v>Oct-18</v>
      </c>
      <c r="D1376" s="738">
        <v>43389</v>
      </c>
      <c r="E1376" s="738">
        <v>43510</v>
      </c>
      <c r="F1376" s="663">
        <v>2642</v>
      </c>
      <c r="G1376" s="663">
        <v>330</v>
      </c>
      <c r="H1376" s="663"/>
      <c r="I1376" s="663">
        <v>2312</v>
      </c>
      <c r="J1376" s="728">
        <f t="shared" si="18"/>
        <v>172.65</v>
      </c>
      <c r="K1376" s="728">
        <v>56.11</v>
      </c>
      <c r="L1376" s="728">
        <v>116.54</v>
      </c>
    </row>
    <row r="1377" spans="1:12" s="335" customFormat="1" ht="12" x14ac:dyDescent="0.2">
      <c r="A1377" s="335" t="s">
        <v>3049</v>
      </c>
      <c r="B1377" s="335" t="s">
        <v>3050</v>
      </c>
      <c r="C1377" s="688" t="str">
        <f t="shared" si="19"/>
        <v>Oct-18</v>
      </c>
      <c r="D1377" s="738">
        <v>43389</v>
      </c>
      <c r="E1377" s="738">
        <v>43534</v>
      </c>
      <c r="F1377" s="663">
        <v>2934</v>
      </c>
      <c r="G1377" s="663">
        <v>440</v>
      </c>
      <c r="H1377" s="663"/>
      <c r="I1377" s="663">
        <v>2494</v>
      </c>
      <c r="J1377" s="728">
        <f t="shared" si="18"/>
        <v>275.69</v>
      </c>
      <c r="K1377" s="728">
        <v>89.6</v>
      </c>
      <c r="L1377" s="728">
        <v>186.09</v>
      </c>
    </row>
    <row r="1378" spans="1:12" s="335" customFormat="1" ht="12" x14ac:dyDescent="0.2">
      <c r="A1378" s="335" t="s">
        <v>3051</v>
      </c>
      <c r="B1378" s="335" t="s">
        <v>3052</v>
      </c>
      <c r="C1378" s="688" t="str">
        <f t="shared" si="19"/>
        <v>Oct-18</v>
      </c>
      <c r="D1378" s="738">
        <v>43389</v>
      </c>
      <c r="E1378" s="738">
        <v>43479</v>
      </c>
      <c r="F1378" s="663">
        <v>2446</v>
      </c>
      <c r="G1378" s="663">
        <v>306</v>
      </c>
      <c r="H1378" s="663"/>
      <c r="I1378" s="663">
        <v>2140</v>
      </c>
      <c r="J1378" s="728">
        <f t="shared" si="18"/>
        <v>158.38</v>
      </c>
      <c r="K1378" s="728">
        <v>51.47</v>
      </c>
      <c r="L1378" s="728">
        <v>106.91</v>
      </c>
    </row>
    <row r="1379" spans="1:12" s="335" customFormat="1" ht="12" x14ac:dyDescent="0.2">
      <c r="A1379" s="335" t="s">
        <v>3053</v>
      </c>
      <c r="B1379" s="335" t="s">
        <v>3054</v>
      </c>
      <c r="C1379" s="688" t="str">
        <f t="shared" si="19"/>
        <v>Oct-18</v>
      </c>
      <c r="D1379" s="738">
        <v>43389</v>
      </c>
      <c r="E1379" s="738">
        <v>43509</v>
      </c>
      <c r="F1379" s="663">
        <v>3168</v>
      </c>
      <c r="G1379" s="663">
        <v>475</v>
      </c>
      <c r="H1379" s="663"/>
      <c r="I1379" s="663">
        <v>2693</v>
      </c>
      <c r="J1379" s="728">
        <f t="shared" si="18"/>
        <v>273.08000000000004</v>
      </c>
      <c r="K1379" s="728">
        <v>88.75</v>
      </c>
      <c r="L1379" s="728">
        <v>184.33</v>
      </c>
    </row>
    <row r="1380" spans="1:12" s="335" customFormat="1" ht="12" x14ac:dyDescent="0.2">
      <c r="A1380" s="335" t="s">
        <v>3055</v>
      </c>
      <c r="B1380" s="335" t="s">
        <v>3056</v>
      </c>
      <c r="C1380" s="688" t="str">
        <f t="shared" si="19"/>
        <v>Oct-18</v>
      </c>
      <c r="D1380" s="738">
        <v>43389</v>
      </c>
      <c r="E1380" s="738">
        <v>43480</v>
      </c>
      <c r="F1380" s="663">
        <v>3661</v>
      </c>
      <c r="G1380" s="663">
        <v>458</v>
      </c>
      <c r="H1380" s="663"/>
      <c r="I1380" s="663">
        <v>3203</v>
      </c>
      <c r="J1380" s="728">
        <f t="shared" ref="J1380:J1443" si="20">SUM(K1380:L1380)</f>
        <v>239.24</v>
      </c>
      <c r="K1380" s="728">
        <v>77.75</v>
      </c>
      <c r="L1380" s="728">
        <v>161.49</v>
      </c>
    </row>
    <row r="1381" spans="1:12" s="335" customFormat="1" ht="12" x14ac:dyDescent="0.2">
      <c r="A1381" s="335" t="s">
        <v>3057</v>
      </c>
      <c r="B1381" s="335" t="s">
        <v>3058</v>
      </c>
      <c r="C1381" s="688" t="str">
        <f t="shared" si="19"/>
        <v>Oct-18</v>
      </c>
      <c r="D1381" s="738">
        <v>43389</v>
      </c>
      <c r="E1381" s="738">
        <v>43512</v>
      </c>
      <c r="F1381" s="663">
        <v>4398</v>
      </c>
      <c r="G1381" s="663">
        <v>660</v>
      </c>
      <c r="H1381" s="663"/>
      <c r="I1381" s="663">
        <v>3738</v>
      </c>
      <c r="J1381" s="728">
        <f t="shared" si="20"/>
        <v>379.11</v>
      </c>
      <c r="K1381" s="728">
        <v>123.21</v>
      </c>
      <c r="L1381" s="728">
        <v>255.9</v>
      </c>
    </row>
    <row r="1382" spans="1:12" s="335" customFormat="1" ht="12" x14ac:dyDescent="0.2">
      <c r="A1382" s="335" t="s">
        <v>3059</v>
      </c>
      <c r="B1382" s="335" t="s">
        <v>3060</v>
      </c>
      <c r="C1382" s="688" t="str">
        <f t="shared" ref="C1382:C1445" si="21">TEXT(D1382,"mmm-yy")</f>
        <v>Oct-18</v>
      </c>
      <c r="D1382" s="738">
        <v>43389</v>
      </c>
      <c r="E1382" s="738">
        <v>43480</v>
      </c>
      <c r="F1382" s="663">
        <v>2893</v>
      </c>
      <c r="G1382" s="663">
        <v>362</v>
      </c>
      <c r="H1382" s="663"/>
      <c r="I1382" s="663">
        <v>2531</v>
      </c>
      <c r="J1382" s="728">
        <f t="shared" si="20"/>
        <v>189.05</v>
      </c>
      <c r="K1382" s="728">
        <v>61.44</v>
      </c>
      <c r="L1382" s="728">
        <v>127.61</v>
      </c>
    </row>
    <row r="1383" spans="1:12" s="335" customFormat="1" ht="12" x14ac:dyDescent="0.2">
      <c r="A1383" s="335" t="s">
        <v>3061</v>
      </c>
      <c r="B1383" s="335" t="s">
        <v>3062</v>
      </c>
      <c r="C1383" s="688" t="str">
        <f t="shared" si="21"/>
        <v>Oct-18</v>
      </c>
      <c r="D1383" s="738">
        <v>43389</v>
      </c>
      <c r="E1383" s="738">
        <v>43481</v>
      </c>
      <c r="F1383" s="663">
        <v>3587</v>
      </c>
      <c r="G1383" s="663">
        <v>448</v>
      </c>
      <c r="H1383" s="663"/>
      <c r="I1383" s="663">
        <v>3139</v>
      </c>
      <c r="J1383" s="728">
        <f t="shared" si="20"/>
        <v>234.41</v>
      </c>
      <c r="K1383" s="728">
        <v>76.180000000000007</v>
      </c>
      <c r="L1383" s="728">
        <v>158.22999999999999</v>
      </c>
    </row>
    <row r="1384" spans="1:12" s="335" customFormat="1" ht="12" x14ac:dyDescent="0.2">
      <c r="A1384" s="335" t="s">
        <v>3063</v>
      </c>
      <c r="B1384" s="335" t="s">
        <v>3064</v>
      </c>
      <c r="C1384" s="688" t="str">
        <f t="shared" si="21"/>
        <v>Oct-18</v>
      </c>
      <c r="D1384" s="738">
        <v>43389</v>
      </c>
      <c r="E1384" s="738">
        <v>43469</v>
      </c>
      <c r="F1384" s="663">
        <v>2812</v>
      </c>
      <c r="G1384" s="663">
        <v>351</v>
      </c>
      <c r="H1384" s="663"/>
      <c r="I1384" s="663">
        <v>2461</v>
      </c>
      <c r="J1384" s="728">
        <f t="shared" si="20"/>
        <v>182.07</v>
      </c>
      <c r="K1384" s="728">
        <v>59.17</v>
      </c>
      <c r="L1384" s="728">
        <v>122.9</v>
      </c>
    </row>
    <row r="1385" spans="1:12" s="335" customFormat="1" ht="12" x14ac:dyDescent="0.2">
      <c r="A1385" s="335" t="s">
        <v>3065</v>
      </c>
      <c r="B1385" s="335" t="s">
        <v>3066</v>
      </c>
      <c r="C1385" s="688" t="str">
        <f t="shared" si="21"/>
        <v>Oct-18</v>
      </c>
      <c r="D1385" s="738">
        <v>43389</v>
      </c>
      <c r="E1385" s="738">
        <v>43541</v>
      </c>
      <c r="F1385" s="663">
        <v>2106</v>
      </c>
      <c r="G1385" s="663">
        <v>316</v>
      </c>
      <c r="H1385" s="663"/>
      <c r="I1385" s="663">
        <v>1790</v>
      </c>
      <c r="J1385" s="728">
        <f t="shared" si="20"/>
        <v>197.88</v>
      </c>
      <c r="K1385" s="728">
        <v>64.31</v>
      </c>
      <c r="L1385" s="728">
        <v>133.57</v>
      </c>
    </row>
    <row r="1386" spans="1:12" s="335" customFormat="1" ht="12" x14ac:dyDescent="0.2">
      <c r="A1386" s="335" t="s">
        <v>3067</v>
      </c>
      <c r="B1386" s="335" t="s">
        <v>3068</v>
      </c>
      <c r="C1386" s="688" t="str">
        <f t="shared" si="21"/>
        <v>Oct-18</v>
      </c>
      <c r="D1386" s="738">
        <v>43390</v>
      </c>
      <c r="E1386" s="738">
        <v>43480</v>
      </c>
      <c r="F1386" s="663">
        <v>3616</v>
      </c>
      <c r="G1386" s="663">
        <v>362</v>
      </c>
      <c r="H1386" s="663"/>
      <c r="I1386" s="663">
        <v>3254</v>
      </c>
      <c r="J1386" s="728">
        <f t="shared" si="20"/>
        <v>159.42000000000002</v>
      </c>
      <c r="K1386" s="728">
        <v>51.81</v>
      </c>
      <c r="L1386" s="728">
        <v>107.61</v>
      </c>
    </row>
    <row r="1387" spans="1:12" s="335" customFormat="1" ht="12" x14ac:dyDescent="0.2">
      <c r="A1387" s="335" t="s">
        <v>3069</v>
      </c>
      <c r="B1387" s="335" t="s">
        <v>3070</v>
      </c>
      <c r="C1387" s="688" t="str">
        <f t="shared" si="21"/>
        <v>Oct-18</v>
      </c>
      <c r="D1387" s="738">
        <v>43389</v>
      </c>
      <c r="E1387" s="738">
        <v>43527</v>
      </c>
      <c r="F1387" s="663">
        <v>7301</v>
      </c>
      <c r="G1387" s="663">
        <v>913</v>
      </c>
      <c r="H1387" s="663"/>
      <c r="I1387" s="663">
        <v>6388</v>
      </c>
      <c r="J1387" s="728">
        <f t="shared" si="20"/>
        <v>477.11</v>
      </c>
      <c r="K1387" s="728">
        <v>155.06</v>
      </c>
      <c r="L1387" s="728">
        <v>322.05</v>
      </c>
    </row>
    <row r="1388" spans="1:12" s="335" customFormat="1" ht="12" x14ac:dyDescent="0.2">
      <c r="A1388" s="335" t="s">
        <v>3071</v>
      </c>
      <c r="B1388" s="335" t="s">
        <v>3072</v>
      </c>
      <c r="C1388" s="688" t="str">
        <f t="shared" si="21"/>
        <v>Oct-18</v>
      </c>
      <c r="D1388" s="738">
        <v>43388</v>
      </c>
      <c r="E1388" s="738">
        <v>43520</v>
      </c>
      <c r="F1388" s="663">
        <v>3010</v>
      </c>
      <c r="G1388" s="663">
        <v>452</v>
      </c>
      <c r="H1388" s="663"/>
      <c r="I1388" s="663">
        <v>2558</v>
      </c>
      <c r="J1388" s="728">
        <f t="shared" si="20"/>
        <v>282.82</v>
      </c>
      <c r="K1388" s="728">
        <v>91.92</v>
      </c>
      <c r="L1388" s="728">
        <v>190.9</v>
      </c>
    </row>
    <row r="1389" spans="1:12" s="335" customFormat="1" ht="12" x14ac:dyDescent="0.2">
      <c r="A1389" s="335" t="s">
        <v>3073</v>
      </c>
      <c r="B1389" s="335" t="s">
        <v>3074</v>
      </c>
      <c r="C1389" s="688" t="str">
        <f t="shared" si="21"/>
        <v>Oct-18</v>
      </c>
      <c r="D1389" s="738">
        <v>43390</v>
      </c>
      <c r="E1389" s="738">
        <v>43481</v>
      </c>
      <c r="F1389" s="663">
        <v>2210</v>
      </c>
      <c r="G1389" s="663">
        <v>221</v>
      </c>
      <c r="H1389" s="663"/>
      <c r="I1389" s="663">
        <v>1989</v>
      </c>
      <c r="J1389" s="728">
        <f t="shared" si="20"/>
        <v>97.44</v>
      </c>
      <c r="K1389" s="728">
        <v>31.67</v>
      </c>
      <c r="L1389" s="728">
        <v>65.77</v>
      </c>
    </row>
    <row r="1390" spans="1:12" s="335" customFormat="1" ht="12" x14ac:dyDescent="0.2">
      <c r="A1390" s="335" t="s">
        <v>3075</v>
      </c>
      <c r="B1390" s="335" t="s">
        <v>3076</v>
      </c>
      <c r="C1390" s="688" t="str">
        <f t="shared" si="21"/>
        <v>Oct-18</v>
      </c>
      <c r="D1390" s="738">
        <v>43390</v>
      </c>
      <c r="E1390" s="738">
        <v>43480</v>
      </c>
      <c r="F1390" s="663">
        <v>7925</v>
      </c>
      <c r="G1390" s="663">
        <v>1189</v>
      </c>
      <c r="H1390" s="663"/>
      <c r="I1390" s="663">
        <v>6736</v>
      </c>
      <c r="J1390" s="728">
        <f t="shared" si="20"/>
        <v>676.87</v>
      </c>
      <c r="K1390" s="728">
        <v>219.98</v>
      </c>
      <c r="L1390" s="728">
        <v>456.89</v>
      </c>
    </row>
    <row r="1391" spans="1:12" s="335" customFormat="1" ht="12" x14ac:dyDescent="0.2">
      <c r="A1391" s="335" t="s">
        <v>3077</v>
      </c>
      <c r="B1391" s="335" t="s">
        <v>3078</v>
      </c>
      <c r="C1391" s="688" t="str">
        <f t="shared" si="21"/>
        <v>Oct-18</v>
      </c>
      <c r="D1391" s="738">
        <v>43390</v>
      </c>
      <c r="E1391" s="738">
        <v>43453</v>
      </c>
      <c r="F1391" s="663">
        <v>4393</v>
      </c>
      <c r="G1391" s="663">
        <v>549</v>
      </c>
      <c r="H1391" s="663"/>
      <c r="I1391" s="663">
        <v>3844</v>
      </c>
      <c r="J1391" s="728">
        <f t="shared" si="20"/>
        <v>284.44</v>
      </c>
      <c r="K1391" s="728">
        <v>92.44</v>
      </c>
      <c r="L1391" s="728">
        <v>192</v>
      </c>
    </row>
    <row r="1392" spans="1:12" s="335" customFormat="1" ht="12" x14ac:dyDescent="0.2">
      <c r="A1392" s="335" t="s">
        <v>3079</v>
      </c>
      <c r="B1392" s="335" t="s">
        <v>3080</v>
      </c>
      <c r="C1392" s="688" t="str">
        <f t="shared" si="21"/>
        <v>Oct-18</v>
      </c>
      <c r="D1392" s="738">
        <v>43390</v>
      </c>
      <c r="E1392" s="738">
        <v>43517</v>
      </c>
      <c r="F1392" s="663">
        <v>5162</v>
      </c>
      <c r="G1392" s="663">
        <v>774</v>
      </c>
      <c r="H1392" s="663"/>
      <c r="I1392" s="663">
        <v>4388</v>
      </c>
      <c r="J1392" s="728">
        <f t="shared" si="20"/>
        <v>440.89</v>
      </c>
      <c r="K1392" s="728">
        <v>143.29</v>
      </c>
      <c r="L1392" s="728">
        <v>297.60000000000002</v>
      </c>
    </row>
    <row r="1393" spans="1:12" s="335" customFormat="1" ht="12" x14ac:dyDescent="0.2">
      <c r="A1393" s="335" t="s">
        <v>3081</v>
      </c>
      <c r="B1393" s="335" t="s">
        <v>3082</v>
      </c>
      <c r="C1393" s="688" t="str">
        <f t="shared" si="21"/>
        <v>Oct-18</v>
      </c>
      <c r="D1393" s="738">
        <v>43390</v>
      </c>
      <c r="E1393" s="738">
        <v>43480</v>
      </c>
      <c r="F1393" s="663">
        <v>7331</v>
      </c>
      <c r="G1393" s="663">
        <v>1100</v>
      </c>
      <c r="H1393" s="663"/>
      <c r="I1393" s="663">
        <v>6231</v>
      </c>
      <c r="J1393" s="728">
        <f t="shared" si="20"/>
        <v>626.13</v>
      </c>
      <c r="K1393" s="728">
        <v>203.49</v>
      </c>
      <c r="L1393" s="728">
        <v>422.64</v>
      </c>
    </row>
    <row r="1394" spans="1:12" s="335" customFormat="1" ht="12" x14ac:dyDescent="0.2">
      <c r="A1394" s="335" t="s">
        <v>3083</v>
      </c>
      <c r="B1394" s="335" t="s">
        <v>3084</v>
      </c>
      <c r="C1394" s="688" t="str">
        <f t="shared" si="21"/>
        <v>Oct-18</v>
      </c>
      <c r="D1394" s="738">
        <v>43390</v>
      </c>
      <c r="E1394" s="738">
        <v>43492</v>
      </c>
      <c r="F1394" s="663">
        <v>2234</v>
      </c>
      <c r="G1394" s="663">
        <v>335</v>
      </c>
      <c r="H1394" s="663"/>
      <c r="I1394" s="663">
        <v>1899</v>
      </c>
      <c r="J1394" s="728">
        <f t="shared" si="20"/>
        <v>192.58</v>
      </c>
      <c r="K1394" s="728">
        <v>62.59</v>
      </c>
      <c r="L1394" s="728">
        <v>129.99</v>
      </c>
    </row>
    <row r="1395" spans="1:12" s="335" customFormat="1" ht="12" x14ac:dyDescent="0.2">
      <c r="A1395" s="335" t="s">
        <v>3085</v>
      </c>
      <c r="B1395" s="335" t="s">
        <v>3086</v>
      </c>
      <c r="C1395" s="688" t="str">
        <f t="shared" si="21"/>
        <v>Oct-18</v>
      </c>
      <c r="D1395" s="738">
        <v>43390</v>
      </c>
      <c r="E1395" s="738">
        <v>43483</v>
      </c>
      <c r="F1395" s="663">
        <v>5654</v>
      </c>
      <c r="G1395" s="663">
        <v>1060</v>
      </c>
      <c r="H1395" s="663"/>
      <c r="I1395" s="663">
        <v>4594</v>
      </c>
      <c r="J1395" s="728">
        <f t="shared" si="20"/>
        <v>664.18000000000006</v>
      </c>
      <c r="K1395" s="728">
        <v>215.86</v>
      </c>
      <c r="L1395" s="728">
        <v>448.32</v>
      </c>
    </row>
    <row r="1396" spans="1:12" s="335" customFormat="1" ht="12" x14ac:dyDescent="0.2">
      <c r="A1396" s="335" t="s">
        <v>3087</v>
      </c>
      <c r="B1396" s="335" t="s">
        <v>3088</v>
      </c>
      <c r="C1396" s="688" t="str">
        <f t="shared" si="21"/>
        <v>Oct-18</v>
      </c>
      <c r="D1396" s="738">
        <v>43390</v>
      </c>
      <c r="E1396" s="738">
        <v>43487</v>
      </c>
      <c r="F1396" s="663">
        <v>6065</v>
      </c>
      <c r="G1396" s="663">
        <v>607</v>
      </c>
      <c r="H1396" s="663"/>
      <c r="I1396" s="663">
        <v>5458</v>
      </c>
      <c r="J1396" s="728">
        <f t="shared" si="20"/>
        <v>267.40999999999997</v>
      </c>
      <c r="K1396" s="728">
        <v>86.91</v>
      </c>
      <c r="L1396" s="728">
        <v>180.5</v>
      </c>
    </row>
    <row r="1397" spans="1:12" s="335" customFormat="1" ht="12" x14ac:dyDescent="0.2">
      <c r="A1397" s="335" t="s">
        <v>3089</v>
      </c>
      <c r="B1397" s="335" t="s">
        <v>3090</v>
      </c>
      <c r="C1397" s="688" t="str">
        <f t="shared" si="21"/>
        <v>Oct-18</v>
      </c>
      <c r="D1397" s="738">
        <v>43390</v>
      </c>
      <c r="E1397" s="738">
        <v>43480</v>
      </c>
      <c r="F1397" s="663">
        <v>2699</v>
      </c>
      <c r="G1397" s="663">
        <v>337</v>
      </c>
      <c r="H1397" s="663"/>
      <c r="I1397" s="663">
        <v>2362</v>
      </c>
      <c r="J1397" s="728">
        <f t="shared" si="20"/>
        <v>174.76999999999998</v>
      </c>
      <c r="K1397" s="728">
        <v>56.8</v>
      </c>
      <c r="L1397" s="728">
        <v>117.97</v>
      </c>
    </row>
    <row r="1398" spans="1:12" s="335" customFormat="1" ht="12" x14ac:dyDescent="0.2">
      <c r="A1398" s="335" t="s">
        <v>3091</v>
      </c>
      <c r="B1398" s="335" t="s">
        <v>3092</v>
      </c>
      <c r="C1398" s="688" t="str">
        <f t="shared" si="21"/>
        <v>Oct-18</v>
      </c>
      <c r="D1398" s="738">
        <v>43390</v>
      </c>
      <c r="E1398" s="738">
        <v>43482</v>
      </c>
      <c r="F1398" s="663">
        <v>3307</v>
      </c>
      <c r="G1398" s="663">
        <v>331</v>
      </c>
      <c r="H1398" s="663"/>
      <c r="I1398" s="663">
        <v>2976</v>
      </c>
      <c r="J1398" s="728">
        <f t="shared" si="20"/>
        <v>145.81</v>
      </c>
      <c r="K1398" s="728">
        <v>47.39</v>
      </c>
      <c r="L1398" s="728">
        <v>98.42</v>
      </c>
    </row>
    <row r="1399" spans="1:12" s="335" customFormat="1" ht="12" x14ac:dyDescent="0.2">
      <c r="A1399" s="335" t="s">
        <v>3093</v>
      </c>
      <c r="B1399" s="335" t="s">
        <v>3094</v>
      </c>
      <c r="C1399" s="688" t="str">
        <f t="shared" si="21"/>
        <v>Oct-18</v>
      </c>
      <c r="D1399" s="738">
        <v>43390</v>
      </c>
      <c r="E1399" s="738">
        <v>43553</v>
      </c>
      <c r="F1399" s="663">
        <v>3586</v>
      </c>
      <c r="G1399" s="663">
        <v>448</v>
      </c>
      <c r="H1399" s="663"/>
      <c r="I1399" s="663">
        <v>3138</v>
      </c>
      <c r="J1399" s="728">
        <f t="shared" si="20"/>
        <v>232.19</v>
      </c>
      <c r="K1399" s="728">
        <v>75.459999999999994</v>
      </c>
      <c r="L1399" s="728">
        <v>156.72999999999999</v>
      </c>
    </row>
    <row r="1400" spans="1:12" s="335" customFormat="1" ht="12" x14ac:dyDescent="0.2">
      <c r="A1400" s="335" t="s">
        <v>3095</v>
      </c>
      <c r="B1400" s="335" t="s">
        <v>3096</v>
      </c>
      <c r="C1400" s="688" t="str">
        <f t="shared" si="21"/>
        <v>Oct-18</v>
      </c>
      <c r="D1400" s="738">
        <v>43390</v>
      </c>
      <c r="E1400" s="738">
        <v>43481</v>
      </c>
      <c r="F1400" s="663">
        <v>5481</v>
      </c>
      <c r="G1400" s="663">
        <v>822</v>
      </c>
      <c r="H1400" s="663"/>
      <c r="I1400" s="663">
        <v>4659</v>
      </c>
      <c r="J1400" s="728">
        <f t="shared" si="20"/>
        <v>472.46000000000004</v>
      </c>
      <c r="K1400" s="728">
        <v>153.55000000000001</v>
      </c>
      <c r="L1400" s="728">
        <v>318.91000000000003</v>
      </c>
    </row>
    <row r="1401" spans="1:12" s="335" customFormat="1" ht="12" x14ac:dyDescent="0.2">
      <c r="A1401" s="335" t="s">
        <v>3097</v>
      </c>
      <c r="B1401" s="335" t="s">
        <v>3098</v>
      </c>
      <c r="C1401" s="688" t="str">
        <f t="shared" si="21"/>
        <v>Oct-18</v>
      </c>
      <c r="D1401" s="738">
        <v>43390</v>
      </c>
      <c r="E1401" s="738">
        <v>43512</v>
      </c>
      <c r="F1401" s="663">
        <v>4934</v>
      </c>
      <c r="G1401" s="663">
        <v>740</v>
      </c>
      <c r="H1401" s="663"/>
      <c r="I1401" s="663">
        <v>4194</v>
      </c>
      <c r="J1401" s="728">
        <f t="shared" si="20"/>
        <v>421.40999999999997</v>
      </c>
      <c r="K1401" s="728">
        <v>136.96</v>
      </c>
      <c r="L1401" s="728">
        <v>284.45</v>
      </c>
    </row>
    <row r="1402" spans="1:12" s="335" customFormat="1" ht="12" x14ac:dyDescent="0.2">
      <c r="A1402" s="335" t="s">
        <v>3099</v>
      </c>
      <c r="B1402" s="335" t="s">
        <v>3100</v>
      </c>
      <c r="C1402" s="688" t="str">
        <f t="shared" si="21"/>
        <v>Oct-18</v>
      </c>
      <c r="D1402" s="738">
        <v>43390</v>
      </c>
      <c r="E1402" s="738">
        <v>43486</v>
      </c>
      <c r="F1402" s="663">
        <v>7101</v>
      </c>
      <c r="G1402" s="663">
        <v>1065</v>
      </c>
      <c r="H1402" s="663"/>
      <c r="I1402" s="663">
        <v>6036</v>
      </c>
      <c r="J1402" s="728">
        <f t="shared" si="20"/>
        <v>612.11</v>
      </c>
      <c r="K1402" s="728">
        <v>198.94</v>
      </c>
      <c r="L1402" s="728">
        <v>413.17</v>
      </c>
    </row>
    <row r="1403" spans="1:12" s="335" customFormat="1" ht="12" x14ac:dyDescent="0.2">
      <c r="A1403" s="335" t="s">
        <v>3101</v>
      </c>
      <c r="B1403" s="335" t="s">
        <v>3102</v>
      </c>
      <c r="C1403" s="688" t="str">
        <f t="shared" si="21"/>
        <v>Oct-18</v>
      </c>
      <c r="D1403" s="738">
        <v>43391</v>
      </c>
      <c r="E1403" s="738">
        <v>43482</v>
      </c>
      <c r="F1403" s="663">
        <v>2432</v>
      </c>
      <c r="G1403" s="663">
        <v>243</v>
      </c>
      <c r="H1403" s="663"/>
      <c r="I1403" s="663">
        <v>2189</v>
      </c>
      <c r="J1403" s="728">
        <f t="shared" si="20"/>
        <v>107.22999999999999</v>
      </c>
      <c r="K1403" s="728">
        <v>34.85</v>
      </c>
      <c r="L1403" s="728">
        <v>72.38</v>
      </c>
    </row>
    <row r="1404" spans="1:12" s="335" customFormat="1" ht="12" x14ac:dyDescent="0.2">
      <c r="A1404" s="335" t="s">
        <v>3103</v>
      </c>
      <c r="B1404" s="335" t="s">
        <v>3104</v>
      </c>
      <c r="C1404" s="688" t="str">
        <f t="shared" si="21"/>
        <v>Oct-18</v>
      </c>
      <c r="D1404" s="738">
        <v>43390</v>
      </c>
      <c r="E1404" s="738">
        <v>43424</v>
      </c>
      <c r="F1404" s="663">
        <v>1020</v>
      </c>
      <c r="G1404" s="663">
        <v>153</v>
      </c>
      <c r="H1404" s="663"/>
      <c r="I1404" s="663">
        <v>867</v>
      </c>
      <c r="J1404" s="728">
        <f t="shared" si="20"/>
        <v>87.11</v>
      </c>
      <c r="K1404" s="728">
        <v>28.31</v>
      </c>
      <c r="L1404" s="728">
        <v>58.8</v>
      </c>
    </row>
    <row r="1405" spans="1:12" s="335" customFormat="1" ht="12" x14ac:dyDescent="0.2">
      <c r="A1405" s="335" t="s">
        <v>3105</v>
      </c>
      <c r="B1405" s="335" t="s">
        <v>3106</v>
      </c>
      <c r="C1405" s="688" t="str">
        <f t="shared" si="21"/>
        <v>Oct-18</v>
      </c>
      <c r="D1405" s="738">
        <v>43390</v>
      </c>
      <c r="E1405" s="738">
        <v>43483</v>
      </c>
      <c r="F1405" s="663">
        <v>12061</v>
      </c>
      <c r="G1405" s="663">
        <v>1809</v>
      </c>
      <c r="H1405" s="663"/>
      <c r="I1405" s="663">
        <v>10252</v>
      </c>
      <c r="J1405" s="728">
        <f t="shared" si="20"/>
        <v>1039.6599999999999</v>
      </c>
      <c r="K1405" s="728">
        <v>337.89</v>
      </c>
      <c r="L1405" s="728">
        <v>701.77</v>
      </c>
    </row>
    <row r="1406" spans="1:12" s="335" customFormat="1" ht="12" x14ac:dyDescent="0.2">
      <c r="A1406" s="335" t="s">
        <v>3107</v>
      </c>
      <c r="B1406" s="335" t="s">
        <v>3108</v>
      </c>
      <c r="C1406" s="688" t="str">
        <f t="shared" si="21"/>
        <v>Oct-18</v>
      </c>
      <c r="D1406" s="738">
        <v>43390</v>
      </c>
      <c r="E1406" s="738">
        <v>43516</v>
      </c>
      <c r="F1406" s="663">
        <v>4040</v>
      </c>
      <c r="G1406" s="663">
        <v>505</v>
      </c>
      <c r="H1406" s="663"/>
      <c r="I1406" s="663">
        <v>3535</v>
      </c>
      <c r="J1406" s="728">
        <f t="shared" si="20"/>
        <v>261.58999999999997</v>
      </c>
      <c r="K1406" s="728">
        <v>85.02</v>
      </c>
      <c r="L1406" s="728">
        <v>176.57</v>
      </c>
    </row>
    <row r="1407" spans="1:12" s="335" customFormat="1" ht="12" x14ac:dyDescent="0.2">
      <c r="A1407" s="335" t="s">
        <v>3109</v>
      </c>
      <c r="B1407" s="335" t="s">
        <v>3110</v>
      </c>
      <c r="C1407" s="688" t="str">
        <f t="shared" si="21"/>
        <v>Oct-18</v>
      </c>
      <c r="D1407" s="738">
        <v>43391</v>
      </c>
      <c r="E1407" s="738">
        <v>43527</v>
      </c>
      <c r="F1407" s="663">
        <v>2106</v>
      </c>
      <c r="G1407" s="663">
        <v>316</v>
      </c>
      <c r="H1407" s="663"/>
      <c r="I1407" s="663">
        <v>1790</v>
      </c>
      <c r="J1407" s="728">
        <f t="shared" si="20"/>
        <v>197.88</v>
      </c>
      <c r="K1407" s="728">
        <v>64.31</v>
      </c>
      <c r="L1407" s="728">
        <v>133.57</v>
      </c>
    </row>
    <row r="1408" spans="1:12" s="335" customFormat="1" ht="12" x14ac:dyDescent="0.2">
      <c r="A1408" s="335" t="s">
        <v>3111</v>
      </c>
      <c r="B1408" s="335" t="s">
        <v>3112</v>
      </c>
      <c r="C1408" s="688" t="str">
        <f t="shared" si="21"/>
        <v>Oct-18</v>
      </c>
      <c r="D1408" s="738">
        <v>43391</v>
      </c>
      <c r="E1408" s="738">
        <v>43492</v>
      </c>
      <c r="F1408" s="663">
        <v>2015</v>
      </c>
      <c r="G1408" s="663">
        <v>378</v>
      </c>
      <c r="H1408" s="663"/>
      <c r="I1408" s="663">
        <v>1637</v>
      </c>
      <c r="J1408" s="728">
        <f t="shared" si="20"/>
        <v>234.55</v>
      </c>
      <c r="K1408" s="728">
        <v>76.23</v>
      </c>
      <c r="L1408" s="728">
        <v>158.32</v>
      </c>
    </row>
    <row r="1409" spans="1:12" s="335" customFormat="1" ht="12" x14ac:dyDescent="0.2">
      <c r="A1409" s="335" t="s">
        <v>3113</v>
      </c>
      <c r="B1409" s="335" t="s">
        <v>3114</v>
      </c>
      <c r="C1409" s="688" t="str">
        <f t="shared" si="21"/>
        <v>Oct-18</v>
      </c>
      <c r="D1409" s="738">
        <v>43391</v>
      </c>
      <c r="E1409" s="738">
        <v>43486</v>
      </c>
      <c r="F1409" s="663">
        <v>2832</v>
      </c>
      <c r="G1409" s="663">
        <v>354</v>
      </c>
      <c r="H1409" s="663"/>
      <c r="I1409" s="663">
        <v>2478</v>
      </c>
      <c r="J1409" s="728">
        <f t="shared" si="20"/>
        <v>185.07</v>
      </c>
      <c r="K1409" s="728">
        <v>60.15</v>
      </c>
      <c r="L1409" s="728">
        <v>124.92</v>
      </c>
    </row>
    <row r="1410" spans="1:12" s="335" customFormat="1" ht="12" x14ac:dyDescent="0.2">
      <c r="A1410" s="335" t="s">
        <v>3115</v>
      </c>
      <c r="B1410" s="335" t="s">
        <v>3116</v>
      </c>
      <c r="C1410" s="688" t="str">
        <f t="shared" si="21"/>
        <v>Oct-18</v>
      </c>
      <c r="D1410" s="738">
        <v>43391</v>
      </c>
      <c r="E1410" s="738">
        <v>43493</v>
      </c>
      <c r="F1410" s="663">
        <v>3136</v>
      </c>
      <c r="G1410" s="663">
        <v>470</v>
      </c>
      <c r="H1410" s="663"/>
      <c r="I1410" s="663">
        <v>2666</v>
      </c>
      <c r="J1410" s="728">
        <f t="shared" si="20"/>
        <v>270.33</v>
      </c>
      <c r="K1410" s="728">
        <v>87.86</v>
      </c>
      <c r="L1410" s="728">
        <v>182.47</v>
      </c>
    </row>
    <row r="1411" spans="1:12" s="335" customFormat="1" ht="12" x14ac:dyDescent="0.2">
      <c r="A1411" s="335" t="s">
        <v>3117</v>
      </c>
      <c r="B1411" s="335" t="s">
        <v>3118</v>
      </c>
      <c r="C1411" s="688" t="str">
        <f t="shared" si="21"/>
        <v>Oct-18</v>
      </c>
      <c r="D1411" s="738">
        <v>43391</v>
      </c>
      <c r="E1411" s="738">
        <v>43492</v>
      </c>
      <c r="F1411" s="663">
        <v>4213</v>
      </c>
      <c r="G1411" s="663">
        <v>527</v>
      </c>
      <c r="H1411" s="663"/>
      <c r="I1411" s="663">
        <v>3686</v>
      </c>
      <c r="J1411" s="728">
        <f t="shared" si="20"/>
        <v>275.32</v>
      </c>
      <c r="K1411" s="728">
        <v>89.48</v>
      </c>
      <c r="L1411" s="728">
        <v>185.84</v>
      </c>
    </row>
    <row r="1412" spans="1:12" s="335" customFormat="1" ht="12" x14ac:dyDescent="0.2">
      <c r="A1412" s="335" t="s">
        <v>3119</v>
      </c>
      <c r="B1412" s="335" t="s">
        <v>3120</v>
      </c>
      <c r="C1412" s="688" t="str">
        <f t="shared" si="21"/>
        <v>Oct-18</v>
      </c>
      <c r="D1412" s="738">
        <v>43391</v>
      </c>
      <c r="E1412" s="738">
        <v>43516</v>
      </c>
      <c r="F1412" s="663">
        <v>2976</v>
      </c>
      <c r="G1412" s="663">
        <v>372</v>
      </c>
      <c r="H1412" s="663"/>
      <c r="I1412" s="663">
        <v>2604</v>
      </c>
      <c r="J1412" s="728">
        <f t="shared" si="20"/>
        <v>192.7</v>
      </c>
      <c r="K1412" s="728">
        <v>62.63</v>
      </c>
      <c r="L1412" s="728">
        <v>130.07</v>
      </c>
    </row>
    <row r="1413" spans="1:12" s="335" customFormat="1" ht="12" x14ac:dyDescent="0.2">
      <c r="A1413" s="335" t="s">
        <v>3121</v>
      </c>
      <c r="B1413" s="335" t="s">
        <v>3122</v>
      </c>
      <c r="C1413" s="688" t="str">
        <f t="shared" si="21"/>
        <v>Oct-18</v>
      </c>
      <c r="D1413" s="738">
        <v>43391</v>
      </c>
      <c r="E1413" s="738">
        <v>43485</v>
      </c>
      <c r="F1413" s="663">
        <v>2578</v>
      </c>
      <c r="G1413" s="663">
        <v>322</v>
      </c>
      <c r="H1413" s="663"/>
      <c r="I1413" s="663">
        <v>2256</v>
      </c>
      <c r="J1413" s="728">
        <f t="shared" si="20"/>
        <v>168.47</v>
      </c>
      <c r="K1413" s="728">
        <v>54.75</v>
      </c>
      <c r="L1413" s="728">
        <v>113.72</v>
      </c>
    </row>
    <row r="1414" spans="1:12" s="335" customFormat="1" ht="12" x14ac:dyDescent="0.2">
      <c r="A1414" s="335" t="s">
        <v>3123</v>
      </c>
      <c r="B1414" s="335" t="s">
        <v>3124</v>
      </c>
      <c r="C1414" s="688" t="str">
        <f t="shared" si="21"/>
        <v>Oct-18</v>
      </c>
      <c r="D1414" s="738">
        <v>43391</v>
      </c>
      <c r="E1414" s="738">
        <v>43492</v>
      </c>
      <c r="F1414" s="663">
        <v>5399</v>
      </c>
      <c r="G1414" s="663">
        <v>1012</v>
      </c>
      <c r="H1414" s="663"/>
      <c r="I1414" s="663">
        <v>4387</v>
      </c>
      <c r="J1414" s="728">
        <f t="shared" si="20"/>
        <v>628.44000000000005</v>
      </c>
      <c r="K1414" s="728">
        <v>204.24</v>
      </c>
      <c r="L1414" s="728">
        <v>424.2</v>
      </c>
    </row>
    <row r="1415" spans="1:12" s="335" customFormat="1" ht="12" x14ac:dyDescent="0.2">
      <c r="A1415" s="335" t="s">
        <v>3125</v>
      </c>
      <c r="B1415" s="335" t="s">
        <v>3126</v>
      </c>
      <c r="C1415" s="688" t="str">
        <f t="shared" si="21"/>
        <v>Oct-18</v>
      </c>
      <c r="D1415" s="738">
        <v>43391</v>
      </c>
      <c r="E1415" s="738">
        <v>43495</v>
      </c>
      <c r="F1415" s="663">
        <v>4095</v>
      </c>
      <c r="G1415" s="663">
        <v>768</v>
      </c>
      <c r="H1415" s="663"/>
      <c r="I1415" s="663">
        <v>3327</v>
      </c>
      <c r="J1415" s="728">
        <f t="shared" si="20"/>
        <v>476.65</v>
      </c>
      <c r="K1415" s="728">
        <v>154.91</v>
      </c>
      <c r="L1415" s="728">
        <v>321.74</v>
      </c>
    </row>
    <row r="1416" spans="1:12" s="335" customFormat="1" ht="12" x14ac:dyDescent="0.2">
      <c r="A1416" s="335" t="s">
        <v>3127</v>
      </c>
      <c r="B1416" s="335" t="s">
        <v>3128</v>
      </c>
      <c r="C1416" s="688" t="str">
        <f t="shared" si="21"/>
        <v>Oct-18</v>
      </c>
      <c r="D1416" s="738">
        <v>43390</v>
      </c>
      <c r="E1416" s="738">
        <v>43481</v>
      </c>
      <c r="F1416" s="663">
        <v>3753</v>
      </c>
      <c r="G1416" s="663">
        <v>469</v>
      </c>
      <c r="H1416" s="663"/>
      <c r="I1416" s="663">
        <v>3284</v>
      </c>
      <c r="J1416" s="728">
        <f t="shared" si="20"/>
        <v>243.01</v>
      </c>
      <c r="K1416" s="728">
        <v>78.98</v>
      </c>
      <c r="L1416" s="728">
        <v>164.03</v>
      </c>
    </row>
    <row r="1417" spans="1:12" s="335" customFormat="1" ht="12" x14ac:dyDescent="0.2">
      <c r="A1417" s="335" t="s">
        <v>3129</v>
      </c>
      <c r="B1417" s="335" t="s">
        <v>3130</v>
      </c>
      <c r="C1417" s="688" t="str">
        <f t="shared" si="21"/>
        <v>Oct-18</v>
      </c>
      <c r="D1417" s="738">
        <v>43391</v>
      </c>
      <c r="E1417" s="738">
        <v>43527</v>
      </c>
      <c r="F1417" s="663">
        <v>5328</v>
      </c>
      <c r="G1417" s="663">
        <v>999</v>
      </c>
      <c r="H1417" s="663"/>
      <c r="I1417" s="663">
        <v>4329</v>
      </c>
      <c r="J1417" s="728">
        <f t="shared" si="20"/>
        <v>625.88</v>
      </c>
      <c r="K1417" s="728">
        <v>203.41</v>
      </c>
      <c r="L1417" s="728">
        <v>422.47</v>
      </c>
    </row>
    <row r="1418" spans="1:12" s="335" customFormat="1" ht="12" x14ac:dyDescent="0.2">
      <c r="A1418" s="335" t="s">
        <v>3131</v>
      </c>
      <c r="B1418" s="335" t="s">
        <v>3132</v>
      </c>
      <c r="C1418" s="688" t="str">
        <f t="shared" si="21"/>
        <v>Oct-18</v>
      </c>
      <c r="D1418" s="738">
        <v>43391</v>
      </c>
      <c r="E1418" s="738">
        <v>43482</v>
      </c>
      <c r="F1418" s="663">
        <v>3939</v>
      </c>
      <c r="G1418" s="663">
        <v>492</v>
      </c>
      <c r="H1418" s="663"/>
      <c r="I1418" s="663">
        <v>3447</v>
      </c>
      <c r="J1418" s="728">
        <f t="shared" si="20"/>
        <v>255.05</v>
      </c>
      <c r="K1418" s="728">
        <v>82.89</v>
      </c>
      <c r="L1418" s="728">
        <v>172.16</v>
      </c>
    </row>
    <row r="1419" spans="1:12" s="335" customFormat="1" ht="12" x14ac:dyDescent="0.2">
      <c r="A1419" s="335" t="s">
        <v>3133</v>
      </c>
      <c r="B1419" s="335" t="s">
        <v>3134</v>
      </c>
      <c r="C1419" s="688" t="str">
        <f t="shared" si="21"/>
        <v>Oct-18</v>
      </c>
      <c r="D1419" s="738">
        <v>43389</v>
      </c>
      <c r="E1419" s="738">
        <v>43511</v>
      </c>
      <c r="F1419" s="663">
        <v>2176</v>
      </c>
      <c r="G1419" s="663">
        <v>272</v>
      </c>
      <c r="H1419" s="663"/>
      <c r="I1419" s="663">
        <v>1904</v>
      </c>
      <c r="J1419" s="728">
        <f t="shared" si="20"/>
        <v>142.20999999999998</v>
      </c>
      <c r="K1419" s="728">
        <v>46.22</v>
      </c>
      <c r="L1419" s="728">
        <v>95.99</v>
      </c>
    </row>
    <row r="1420" spans="1:12" s="335" customFormat="1" ht="12" x14ac:dyDescent="0.2">
      <c r="A1420" s="335" t="s">
        <v>3135</v>
      </c>
      <c r="B1420" s="335" t="s">
        <v>3136</v>
      </c>
      <c r="C1420" s="688" t="str">
        <f t="shared" si="21"/>
        <v>Oct-18</v>
      </c>
      <c r="D1420" s="738">
        <v>43391</v>
      </c>
      <c r="E1420" s="738">
        <v>43481</v>
      </c>
      <c r="F1420" s="663">
        <v>8554</v>
      </c>
      <c r="G1420" s="663">
        <v>1283</v>
      </c>
      <c r="H1420" s="663"/>
      <c r="I1420" s="663">
        <v>7271</v>
      </c>
      <c r="J1420" s="728">
        <f t="shared" si="20"/>
        <v>737.34999999999991</v>
      </c>
      <c r="K1420" s="728">
        <v>239.64</v>
      </c>
      <c r="L1420" s="728">
        <v>497.71</v>
      </c>
    </row>
    <row r="1421" spans="1:12" s="335" customFormat="1" ht="12" x14ac:dyDescent="0.2">
      <c r="A1421" s="335" t="s">
        <v>3137</v>
      </c>
      <c r="B1421" s="335" t="s">
        <v>3138</v>
      </c>
      <c r="C1421" s="688" t="str">
        <f t="shared" si="21"/>
        <v>Oct-18</v>
      </c>
      <c r="D1421" s="738">
        <v>43392</v>
      </c>
      <c r="E1421" s="738">
        <v>43482</v>
      </c>
      <c r="F1421" s="663">
        <v>3964</v>
      </c>
      <c r="G1421" s="663">
        <v>595</v>
      </c>
      <c r="H1421" s="663"/>
      <c r="I1421" s="663">
        <v>3369</v>
      </c>
      <c r="J1421" s="728">
        <f t="shared" si="20"/>
        <v>338.56</v>
      </c>
      <c r="K1421" s="728">
        <v>110.03</v>
      </c>
      <c r="L1421" s="728">
        <v>228.53</v>
      </c>
    </row>
    <row r="1422" spans="1:12" s="335" customFormat="1" ht="12" x14ac:dyDescent="0.2">
      <c r="A1422" s="335" t="s">
        <v>3139</v>
      </c>
      <c r="B1422" s="335" t="s">
        <v>3140</v>
      </c>
      <c r="C1422" s="688" t="str">
        <f t="shared" si="21"/>
        <v>Oct-18</v>
      </c>
      <c r="D1422" s="738">
        <v>43392</v>
      </c>
      <c r="E1422" s="738">
        <v>43520</v>
      </c>
      <c r="F1422" s="663">
        <v>2768</v>
      </c>
      <c r="G1422" s="663">
        <v>346</v>
      </c>
      <c r="H1422" s="663"/>
      <c r="I1422" s="663">
        <v>2422</v>
      </c>
      <c r="J1422" s="728">
        <f t="shared" si="20"/>
        <v>179.23000000000002</v>
      </c>
      <c r="K1422" s="728">
        <v>58.25</v>
      </c>
      <c r="L1422" s="728">
        <v>120.98</v>
      </c>
    </row>
    <row r="1423" spans="1:12" s="335" customFormat="1" ht="12" x14ac:dyDescent="0.2">
      <c r="A1423" s="335" t="s">
        <v>3141</v>
      </c>
      <c r="B1423" s="335" t="s">
        <v>3142</v>
      </c>
      <c r="C1423" s="688" t="str">
        <f t="shared" si="21"/>
        <v>Oct-18</v>
      </c>
      <c r="D1423" s="738">
        <v>43392</v>
      </c>
      <c r="E1423" s="738">
        <v>43789</v>
      </c>
      <c r="F1423" s="663">
        <v>753</v>
      </c>
      <c r="G1423" s="663">
        <v>75</v>
      </c>
      <c r="H1423" s="663"/>
      <c r="I1423" s="663">
        <v>678</v>
      </c>
      <c r="J1423" s="728">
        <f t="shared" si="20"/>
        <v>33.200000000000003</v>
      </c>
      <c r="K1423" s="728">
        <v>10.79</v>
      </c>
      <c r="L1423" s="728">
        <v>22.41</v>
      </c>
    </row>
    <row r="1424" spans="1:12" s="335" customFormat="1" ht="12" x14ac:dyDescent="0.2">
      <c r="A1424" s="335" t="s">
        <v>3143</v>
      </c>
      <c r="B1424" s="335" t="s">
        <v>3144</v>
      </c>
      <c r="C1424" s="688" t="str">
        <f t="shared" si="21"/>
        <v>Oct-18</v>
      </c>
      <c r="D1424" s="738">
        <v>43392</v>
      </c>
      <c r="E1424" s="738">
        <v>43527</v>
      </c>
      <c r="F1424" s="663">
        <v>2106</v>
      </c>
      <c r="G1424" s="663">
        <v>316</v>
      </c>
      <c r="H1424" s="663"/>
      <c r="I1424" s="663">
        <v>1790</v>
      </c>
      <c r="J1424" s="728">
        <f t="shared" si="20"/>
        <v>197.88</v>
      </c>
      <c r="K1424" s="728">
        <v>64.31</v>
      </c>
      <c r="L1424" s="728">
        <v>133.57</v>
      </c>
    </row>
    <row r="1425" spans="1:12" s="335" customFormat="1" ht="12" x14ac:dyDescent="0.2">
      <c r="A1425" s="335" t="s">
        <v>3145</v>
      </c>
      <c r="B1425" s="335" t="s">
        <v>3146</v>
      </c>
      <c r="C1425" s="688" t="str">
        <f t="shared" si="21"/>
        <v>Oct-18</v>
      </c>
      <c r="D1425" s="738">
        <v>43392</v>
      </c>
      <c r="E1425" s="738">
        <v>43527</v>
      </c>
      <c r="F1425" s="663">
        <v>2106</v>
      </c>
      <c r="G1425" s="663">
        <v>316</v>
      </c>
      <c r="H1425" s="663"/>
      <c r="I1425" s="663">
        <v>1790</v>
      </c>
      <c r="J1425" s="728">
        <f t="shared" si="20"/>
        <v>197.88</v>
      </c>
      <c r="K1425" s="728">
        <v>64.31</v>
      </c>
      <c r="L1425" s="728">
        <v>133.57</v>
      </c>
    </row>
    <row r="1426" spans="1:12" s="335" customFormat="1" ht="12" x14ac:dyDescent="0.2">
      <c r="A1426" s="335" t="s">
        <v>3147</v>
      </c>
      <c r="B1426" s="335" t="s">
        <v>3148</v>
      </c>
      <c r="C1426" s="688" t="str">
        <f t="shared" si="21"/>
        <v>Oct-18</v>
      </c>
      <c r="D1426" s="738">
        <v>43392</v>
      </c>
      <c r="E1426" s="738">
        <v>43527</v>
      </c>
      <c r="F1426" s="663">
        <v>2106</v>
      </c>
      <c r="G1426" s="663">
        <v>316</v>
      </c>
      <c r="H1426" s="663"/>
      <c r="I1426" s="663">
        <v>1790</v>
      </c>
      <c r="J1426" s="728">
        <f t="shared" si="20"/>
        <v>197.88</v>
      </c>
      <c r="K1426" s="728">
        <v>64.31</v>
      </c>
      <c r="L1426" s="728">
        <v>133.57</v>
      </c>
    </row>
    <row r="1427" spans="1:12" s="335" customFormat="1" ht="12" x14ac:dyDescent="0.2">
      <c r="A1427" s="335" t="s">
        <v>3149</v>
      </c>
      <c r="B1427" s="335" t="s">
        <v>3150</v>
      </c>
      <c r="C1427" s="688" t="str">
        <f t="shared" si="21"/>
        <v>Oct-18</v>
      </c>
      <c r="D1427" s="738">
        <v>43392</v>
      </c>
      <c r="E1427" s="738">
        <v>43485</v>
      </c>
      <c r="F1427" s="663">
        <v>2200</v>
      </c>
      <c r="G1427" s="663">
        <v>220</v>
      </c>
      <c r="H1427" s="663"/>
      <c r="I1427" s="663">
        <v>1980</v>
      </c>
      <c r="J1427" s="728">
        <f t="shared" si="20"/>
        <v>97.01</v>
      </c>
      <c r="K1427" s="728">
        <v>31.53</v>
      </c>
      <c r="L1427" s="728">
        <v>65.48</v>
      </c>
    </row>
    <row r="1428" spans="1:12" s="335" customFormat="1" ht="12" x14ac:dyDescent="0.2">
      <c r="A1428" s="335" t="s">
        <v>3151</v>
      </c>
      <c r="B1428" s="335" t="s">
        <v>3152</v>
      </c>
      <c r="C1428" s="688" t="str">
        <f t="shared" si="21"/>
        <v>Oct-18</v>
      </c>
      <c r="D1428" s="738">
        <v>43392</v>
      </c>
      <c r="E1428" s="738">
        <v>43485</v>
      </c>
      <c r="F1428" s="663">
        <v>2039</v>
      </c>
      <c r="G1428" s="663">
        <v>204</v>
      </c>
      <c r="H1428" s="663"/>
      <c r="I1428" s="663">
        <v>1835</v>
      </c>
      <c r="J1428" s="728">
        <f t="shared" si="20"/>
        <v>89.9</v>
      </c>
      <c r="K1428" s="728">
        <v>29.22</v>
      </c>
      <c r="L1428" s="728">
        <v>60.68</v>
      </c>
    </row>
    <row r="1429" spans="1:12" s="335" customFormat="1" ht="12" x14ac:dyDescent="0.2">
      <c r="A1429" s="335" t="s">
        <v>3153</v>
      </c>
      <c r="B1429" s="335" t="s">
        <v>3154</v>
      </c>
      <c r="C1429" s="688" t="str">
        <f t="shared" si="21"/>
        <v>Oct-18</v>
      </c>
      <c r="D1429" s="738">
        <v>43392</v>
      </c>
      <c r="E1429" s="738">
        <v>43485</v>
      </c>
      <c r="F1429" s="663">
        <v>2200</v>
      </c>
      <c r="G1429" s="663">
        <v>220</v>
      </c>
      <c r="H1429" s="663"/>
      <c r="I1429" s="663">
        <v>1980</v>
      </c>
      <c r="J1429" s="728">
        <f t="shared" si="20"/>
        <v>97.01</v>
      </c>
      <c r="K1429" s="728">
        <v>31.53</v>
      </c>
      <c r="L1429" s="728">
        <v>65.48</v>
      </c>
    </row>
    <row r="1430" spans="1:12" s="335" customFormat="1" ht="12" x14ac:dyDescent="0.2">
      <c r="A1430" s="335" t="s">
        <v>3155</v>
      </c>
      <c r="B1430" s="335" t="s">
        <v>3156</v>
      </c>
      <c r="C1430" s="688" t="str">
        <f t="shared" si="21"/>
        <v>Oct-18</v>
      </c>
      <c r="D1430" s="738">
        <v>43392</v>
      </c>
      <c r="E1430" s="738">
        <v>43488</v>
      </c>
      <c r="F1430" s="663">
        <v>5209</v>
      </c>
      <c r="G1430" s="663">
        <v>781</v>
      </c>
      <c r="H1430" s="663"/>
      <c r="I1430" s="663">
        <v>4428</v>
      </c>
      <c r="J1430" s="728">
        <f t="shared" si="20"/>
        <v>444.9</v>
      </c>
      <c r="K1430" s="728">
        <v>144.59</v>
      </c>
      <c r="L1430" s="728">
        <v>300.31</v>
      </c>
    </row>
    <row r="1431" spans="1:12" s="335" customFormat="1" ht="12" x14ac:dyDescent="0.2">
      <c r="A1431" s="335" t="s">
        <v>3157</v>
      </c>
      <c r="B1431" s="335" t="s">
        <v>3158</v>
      </c>
      <c r="C1431" s="688" t="str">
        <f t="shared" si="21"/>
        <v>Oct-18</v>
      </c>
      <c r="D1431" s="738">
        <v>43392</v>
      </c>
      <c r="E1431" s="738">
        <v>43492</v>
      </c>
      <c r="F1431" s="663">
        <v>3811</v>
      </c>
      <c r="G1431" s="663">
        <v>476</v>
      </c>
      <c r="H1431" s="663"/>
      <c r="I1431" s="663">
        <v>3335</v>
      </c>
      <c r="J1431" s="728">
        <f t="shared" si="20"/>
        <v>249.05</v>
      </c>
      <c r="K1431" s="728">
        <v>80.94</v>
      </c>
      <c r="L1431" s="728">
        <v>168.11</v>
      </c>
    </row>
    <row r="1432" spans="1:12" s="335" customFormat="1" ht="12" x14ac:dyDescent="0.2">
      <c r="A1432" s="335" t="s">
        <v>3159</v>
      </c>
      <c r="B1432" s="335" t="s">
        <v>3160</v>
      </c>
      <c r="C1432" s="688" t="str">
        <f t="shared" si="21"/>
        <v>Oct-18</v>
      </c>
      <c r="D1432" s="738">
        <v>43392</v>
      </c>
      <c r="E1432" s="738">
        <v>43527</v>
      </c>
      <c r="F1432" s="663">
        <v>3110</v>
      </c>
      <c r="G1432" s="663">
        <v>467</v>
      </c>
      <c r="H1432" s="663"/>
      <c r="I1432" s="663">
        <v>2643</v>
      </c>
      <c r="J1432" s="728">
        <f t="shared" si="20"/>
        <v>292.22000000000003</v>
      </c>
      <c r="K1432" s="728">
        <v>94.97</v>
      </c>
      <c r="L1432" s="728">
        <v>197.25</v>
      </c>
    </row>
    <row r="1433" spans="1:12" s="335" customFormat="1" ht="12" x14ac:dyDescent="0.2">
      <c r="A1433" s="335" t="s">
        <v>3161</v>
      </c>
      <c r="B1433" s="335" t="s">
        <v>3162</v>
      </c>
      <c r="C1433" s="688" t="str">
        <f t="shared" si="21"/>
        <v>Oct-18</v>
      </c>
      <c r="D1433" s="738">
        <v>43392</v>
      </c>
      <c r="E1433" s="738">
        <v>43482</v>
      </c>
      <c r="F1433" s="663">
        <v>2697</v>
      </c>
      <c r="G1433" s="663">
        <v>270</v>
      </c>
      <c r="H1433" s="663"/>
      <c r="I1433" s="663">
        <v>2427</v>
      </c>
      <c r="J1433" s="728">
        <f t="shared" si="20"/>
        <v>118.91</v>
      </c>
      <c r="K1433" s="728">
        <v>38.65</v>
      </c>
      <c r="L1433" s="728">
        <v>80.260000000000005</v>
      </c>
    </row>
    <row r="1434" spans="1:12" s="335" customFormat="1" ht="12" x14ac:dyDescent="0.2">
      <c r="A1434" s="335" t="s">
        <v>3163</v>
      </c>
      <c r="B1434" s="335" t="s">
        <v>3164</v>
      </c>
      <c r="C1434" s="688" t="str">
        <f t="shared" si="21"/>
        <v>Oct-18</v>
      </c>
      <c r="D1434" s="738">
        <v>43392</v>
      </c>
      <c r="E1434" s="738">
        <v>43476</v>
      </c>
      <c r="F1434" s="663">
        <v>3027</v>
      </c>
      <c r="G1434" s="663">
        <v>378</v>
      </c>
      <c r="H1434" s="663"/>
      <c r="I1434" s="663">
        <v>2649</v>
      </c>
      <c r="J1434" s="728">
        <f t="shared" si="20"/>
        <v>196</v>
      </c>
      <c r="K1434" s="728">
        <v>63.7</v>
      </c>
      <c r="L1434" s="728">
        <v>132.30000000000001</v>
      </c>
    </row>
    <row r="1435" spans="1:12" s="335" customFormat="1" ht="12" x14ac:dyDescent="0.2">
      <c r="A1435" s="335" t="s">
        <v>3165</v>
      </c>
      <c r="B1435" s="335" t="s">
        <v>3166</v>
      </c>
      <c r="C1435" s="688" t="str">
        <f t="shared" si="21"/>
        <v>Oct-18</v>
      </c>
      <c r="D1435" s="738">
        <v>43392</v>
      </c>
      <c r="E1435" s="738">
        <v>43518</v>
      </c>
      <c r="F1435" s="663">
        <v>2369</v>
      </c>
      <c r="G1435" s="663">
        <v>296</v>
      </c>
      <c r="H1435" s="663"/>
      <c r="I1435" s="663">
        <v>2073</v>
      </c>
      <c r="J1435" s="728">
        <f t="shared" si="20"/>
        <v>154.82</v>
      </c>
      <c r="K1435" s="728">
        <v>50.32</v>
      </c>
      <c r="L1435" s="728">
        <v>104.5</v>
      </c>
    </row>
    <row r="1436" spans="1:12" s="335" customFormat="1" ht="12" x14ac:dyDescent="0.2">
      <c r="A1436" s="335" t="s">
        <v>3167</v>
      </c>
      <c r="B1436" s="335" t="s">
        <v>3168</v>
      </c>
      <c r="C1436" s="688" t="str">
        <f t="shared" si="21"/>
        <v>Oct-18</v>
      </c>
      <c r="D1436" s="738">
        <v>43394</v>
      </c>
      <c r="E1436" s="738">
        <v>43499</v>
      </c>
      <c r="F1436" s="663">
        <v>14333</v>
      </c>
      <c r="G1436" s="663">
        <v>2150</v>
      </c>
      <c r="H1436" s="663"/>
      <c r="I1436" s="663">
        <v>12183</v>
      </c>
      <c r="J1436" s="728">
        <f t="shared" si="20"/>
        <v>1235.51</v>
      </c>
      <c r="K1436" s="728">
        <v>401.54</v>
      </c>
      <c r="L1436" s="728">
        <v>833.97</v>
      </c>
    </row>
    <row r="1437" spans="1:12" s="335" customFormat="1" ht="12" x14ac:dyDescent="0.2">
      <c r="A1437" s="335" t="s">
        <v>3169</v>
      </c>
      <c r="B1437" s="335" t="s">
        <v>3170</v>
      </c>
      <c r="C1437" s="688" t="str">
        <f t="shared" si="21"/>
        <v>Oct-18</v>
      </c>
      <c r="D1437" s="738">
        <v>43394</v>
      </c>
      <c r="E1437" s="738">
        <v>43489</v>
      </c>
      <c r="F1437" s="663">
        <v>7655</v>
      </c>
      <c r="G1437" s="663">
        <v>1148</v>
      </c>
      <c r="H1437" s="663"/>
      <c r="I1437" s="663">
        <v>6507</v>
      </c>
      <c r="J1437" s="728">
        <f t="shared" si="20"/>
        <v>659.87</v>
      </c>
      <c r="K1437" s="728">
        <v>214.46</v>
      </c>
      <c r="L1437" s="728">
        <v>445.41</v>
      </c>
    </row>
    <row r="1438" spans="1:12" s="335" customFormat="1" ht="12" x14ac:dyDescent="0.2">
      <c r="A1438" s="335" t="s">
        <v>3171</v>
      </c>
      <c r="B1438" s="335" t="s">
        <v>3172</v>
      </c>
      <c r="C1438" s="688" t="str">
        <f t="shared" si="21"/>
        <v>Oct-18</v>
      </c>
      <c r="D1438" s="738">
        <v>43394</v>
      </c>
      <c r="E1438" s="738">
        <v>43485</v>
      </c>
      <c r="F1438" s="663">
        <v>4432</v>
      </c>
      <c r="G1438" s="663">
        <v>665</v>
      </c>
      <c r="H1438" s="663"/>
      <c r="I1438" s="663">
        <v>3767</v>
      </c>
      <c r="J1438" s="728">
        <f t="shared" si="20"/>
        <v>382.03</v>
      </c>
      <c r="K1438" s="728">
        <v>124.16</v>
      </c>
      <c r="L1438" s="728">
        <v>257.87</v>
      </c>
    </row>
    <row r="1439" spans="1:12" s="335" customFormat="1" ht="12" x14ac:dyDescent="0.2">
      <c r="A1439" s="335" t="s">
        <v>3173</v>
      </c>
      <c r="B1439" s="335" t="s">
        <v>3174</v>
      </c>
      <c r="C1439" s="688" t="str">
        <f t="shared" si="21"/>
        <v>Oct-18</v>
      </c>
      <c r="D1439" s="738">
        <v>43395</v>
      </c>
      <c r="E1439" s="738">
        <v>43518</v>
      </c>
      <c r="F1439" s="663">
        <v>11932</v>
      </c>
      <c r="G1439" s="663">
        <v>1790</v>
      </c>
      <c r="H1439" s="663"/>
      <c r="I1439" s="663">
        <v>10142</v>
      </c>
      <c r="J1439" s="728">
        <f t="shared" si="20"/>
        <v>1028.53</v>
      </c>
      <c r="K1439" s="728">
        <v>334.27</v>
      </c>
      <c r="L1439" s="728">
        <v>694.26</v>
      </c>
    </row>
    <row r="1440" spans="1:12" s="335" customFormat="1" ht="12" x14ac:dyDescent="0.2">
      <c r="A1440" s="335" t="s">
        <v>3175</v>
      </c>
      <c r="B1440" s="335" t="s">
        <v>3176</v>
      </c>
      <c r="C1440" s="688" t="str">
        <f t="shared" si="21"/>
        <v>Oct-18</v>
      </c>
      <c r="D1440" s="738">
        <v>43395</v>
      </c>
      <c r="E1440" s="738">
        <v>43492</v>
      </c>
      <c r="F1440" s="663">
        <v>2200</v>
      </c>
      <c r="G1440" s="663">
        <v>275</v>
      </c>
      <c r="H1440" s="663"/>
      <c r="I1440" s="663">
        <v>1925</v>
      </c>
      <c r="J1440" s="728">
        <f t="shared" si="20"/>
        <v>142.45999999999998</v>
      </c>
      <c r="K1440" s="728">
        <v>46.3</v>
      </c>
      <c r="L1440" s="728">
        <v>96.16</v>
      </c>
    </row>
    <row r="1441" spans="1:12" s="335" customFormat="1" ht="12" x14ac:dyDescent="0.2">
      <c r="A1441" s="335" t="s">
        <v>3177</v>
      </c>
      <c r="B1441" s="335" t="s">
        <v>3178</v>
      </c>
      <c r="C1441" s="688" t="str">
        <f t="shared" si="21"/>
        <v>Oct-18</v>
      </c>
      <c r="D1441" s="738">
        <v>43395</v>
      </c>
      <c r="E1441" s="738">
        <v>43486</v>
      </c>
      <c r="F1441" s="663">
        <v>3520</v>
      </c>
      <c r="G1441" s="663">
        <v>352</v>
      </c>
      <c r="H1441" s="663"/>
      <c r="I1441" s="663">
        <v>3168</v>
      </c>
      <c r="J1441" s="728">
        <f t="shared" si="20"/>
        <v>155.19999999999999</v>
      </c>
      <c r="K1441" s="728">
        <v>50.44</v>
      </c>
      <c r="L1441" s="728">
        <v>104.76</v>
      </c>
    </row>
    <row r="1442" spans="1:12" s="335" customFormat="1" ht="12" x14ac:dyDescent="0.2">
      <c r="A1442" s="335" t="s">
        <v>3179</v>
      </c>
      <c r="B1442" s="335" t="s">
        <v>3180</v>
      </c>
      <c r="C1442" s="688" t="str">
        <f t="shared" si="21"/>
        <v>Oct-18</v>
      </c>
      <c r="D1442" s="738">
        <v>43395</v>
      </c>
      <c r="E1442" s="738">
        <v>43516</v>
      </c>
      <c r="F1442" s="663">
        <v>6523</v>
      </c>
      <c r="G1442" s="663">
        <v>815</v>
      </c>
      <c r="H1442" s="663"/>
      <c r="I1442" s="663">
        <v>5708</v>
      </c>
      <c r="J1442" s="728">
        <f t="shared" si="20"/>
        <v>426.28</v>
      </c>
      <c r="K1442" s="728">
        <v>138.54</v>
      </c>
      <c r="L1442" s="728">
        <v>287.74</v>
      </c>
    </row>
    <row r="1443" spans="1:12" s="335" customFormat="1" ht="12" x14ac:dyDescent="0.2">
      <c r="A1443" s="335" t="s">
        <v>3181</v>
      </c>
      <c r="B1443" s="335" t="s">
        <v>3182</v>
      </c>
      <c r="C1443" s="688" t="str">
        <f t="shared" si="21"/>
        <v>Oct-18</v>
      </c>
      <c r="D1443" s="738">
        <v>43395</v>
      </c>
      <c r="E1443" s="738">
        <v>43580</v>
      </c>
      <c r="F1443" s="663">
        <v>5693</v>
      </c>
      <c r="G1443" s="663">
        <v>854</v>
      </c>
      <c r="H1443" s="663"/>
      <c r="I1443" s="663">
        <v>4839</v>
      </c>
      <c r="J1443" s="728">
        <f t="shared" si="20"/>
        <v>534.91999999999996</v>
      </c>
      <c r="K1443" s="728">
        <v>173.85</v>
      </c>
      <c r="L1443" s="728">
        <v>361.07</v>
      </c>
    </row>
    <row r="1444" spans="1:12" s="335" customFormat="1" ht="12" x14ac:dyDescent="0.2">
      <c r="A1444" s="335" t="s">
        <v>3183</v>
      </c>
      <c r="B1444" s="335" t="s">
        <v>3184</v>
      </c>
      <c r="C1444" s="688" t="str">
        <f t="shared" si="21"/>
        <v>Oct-18</v>
      </c>
      <c r="D1444" s="738">
        <v>43395</v>
      </c>
      <c r="E1444" s="738">
        <v>43486</v>
      </c>
      <c r="F1444" s="663">
        <v>5890</v>
      </c>
      <c r="G1444" s="663">
        <v>883</v>
      </c>
      <c r="H1444" s="663"/>
      <c r="I1444" s="663">
        <v>5007</v>
      </c>
      <c r="J1444" s="728">
        <f t="shared" ref="J1444:J1507" si="22">SUM(K1444:L1444)</f>
        <v>503.07</v>
      </c>
      <c r="K1444" s="728">
        <v>163.5</v>
      </c>
      <c r="L1444" s="728">
        <v>339.57</v>
      </c>
    </row>
    <row r="1445" spans="1:12" s="335" customFormat="1" ht="12" x14ac:dyDescent="0.2">
      <c r="A1445" s="335" t="s">
        <v>3185</v>
      </c>
      <c r="B1445" s="335" t="s">
        <v>3186</v>
      </c>
      <c r="C1445" s="688" t="str">
        <f t="shared" si="21"/>
        <v>Oct-18</v>
      </c>
      <c r="D1445" s="738">
        <v>43395</v>
      </c>
      <c r="E1445" s="738">
        <v>43515</v>
      </c>
      <c r="F1445" s="663">
        <v>2220</v>
      </c>
      <c r="G1445" s="663">
        <v>278</v>
      </c>
      <c r="H1445" s="663"/>
      <c r="I1445" s="663">
        <v>1942</v>
      </c>
      <c r="J1445" s="728">
        <f t="shared" si="22"/>
        <v>145.07</v>
      </c>
      <c r="K1445" s="728">
        <v>47.15</v>
      </c>
      <c r="L1445" s="728">
        <v>97.92</v>
      </c>
    </row>
    <row r="1446" spans="1:12" s="335" customFormat="1" ht="12" x14ac:dyDescent="0.2">
      <c r="A1446" s="335" t="s">
        <v>3187</v>
      </c>
      <c r="B1446" s="335" t="s">
        <v>3188</v>
      </c>
      <c r="C1446" s="688" t="str">
        <f t="shared" ref="C1446:C1509" si="23">TEXT(D1446,"mmm-yy")</f>
        <v>Oct-18</v>
      </c>
      <c r="D1446" s="738">
        <v>43395</v>
      </c>
      <c r="E1446" s="738">
        <v>43486</v>
      </c>
      <c r="F1446" s="663">
        <v>4200</v>
      </c>
      <c r="G1446" s="663">
        <v>525</v>
      </c>
      <c r="H1446" s="663"/>
      <c r="I1446" s="663">
        <v>3675</v>
      </c>
      <c r="J1446" s="728">
        <f t="shared" si="22"/>
        <v>274.47000000000003</v>
      </c>
      <c r="K1446" s="728">
        <v>89.2</v>
      </c>
      <c r="L1446" s="728">
        <v>185.27</v>
      </c>
    </row>
    <row r="1447" spans="1:12" s="335" customFormat="1" ht="12" x14ac:dyDescent="0.2">
      <c r="A1447" s="335" t="s">
        <v>3189</v>
      </c>
      <c r="B1447" s="335" t="s">
        <v>3190</v>
      </c>
      <c r="C1447" s="688" t="str">
        <f t="shared" si="23"/>
        <v>Oct-18</v>
      </c>
      <c r="D1447" s="738">
        <v>43395</v>
      </c>
      <c r="E1447" s="738">
        <v>43487</v>
      </c>
      <c r="F1447" s="663">
        <v>3816</v>
      </c>
      <c r="G1447" s="663">
        <v>477</v>
      </c>
      <c r="H1447" s="663"/>
      <c r="I1447" s="663">
        <v>3339</v>
      </c>
      <c r="J1447" s="728">
        <f t="shared" si="22"/>
        <v>249.38</v>
      </c>
      <c r="K1447" s="728">
        <v>81.05</v>
      </c>
      <c r="L1447" s="728">
        <v>168.33</v>
      </c>
    </row>
    <row r="1448" spans="1:12" s="335" customFormat="1" ht="12" x14ac:dyDescent="0.2">
      <c r="A1448" s="335" t="s">
        <v>3191</v>
      </c>
      <c r="B1448" s="335" t="s">
        <v>3192</v>
      </c>
      <c r="C1448" s="688" t="str">
        <f t="shared" si="23"/>
        <v>Oct-18</v>
      </c>
      <c r="D1448" s="738">
        <v>43395</v>
      </c>
      <c r="E1448" s="738">
        <v>43455</v>
      </c>
      <c r="F1448" s="663">
        <v>2466</v>
      </c>
      <c r="G1448" s="663">
        <v>308</v>
      </c>
      <c r="H1448" s="663"/>
      <c r="I1448" s="663">
        <v>2158</v>
      </c>
      <c r="J1448" s="728">
        <f t="shared" si="22"/>
        <v>159.67000000000002</v>
      </c>
      <c r="K1448" s="728">
        <v>51.89</v>
      </c>
      <c r="L1448" s="728">
        <v>107.78</v>
      </c>
    </row>
    <row r="1449" spans="1:12" s="335" customFormat="1" ht="12" x14ac:dyDescent="0.2">
      <c r="A1449" s="335" t="s">
        <v>3193</v>
      </c>
      <c r="B1449" s="335" t="s">
        <v>3194</v>
      </c>
      <c r="C1449" s="688" t="str">
        <f t="shared" si="23"/>
        <v>Oct-18</v>
      </c>
      <c r="D1449" s="738">
        <v>43395</v>
      </c>
      <c r="E1449" s="738">
        <v>43455</v>
      </c>
      <c r="F1449" s="663">
        <v>3012</v>
      </c>
      <c r="G1449" s="663">
        <v>376</v>
      </c>
      <c r="H1449" s="663"/>
      <c r="I1449" s="663">
        <v>2636</v>
      </c>
      <c r="J1449" s="728">
        <f t="shared" si="22"/>
        <v>195.01999999999998</v>
      </c>
      <c r="K1449" s="728">
        <v>63.38</v>
      </c>
      <c r="L1449" s="728">
        <v>131.63999999999999</v>
      </c>
    </row>
    <row r="1450" spans="1:12" s="335" customFormat="1" ht="12" x14ac:dyDescent="0.2">
      <c r="A1450" s="335" t="s">
        <v>3195</v>
      </c>
      <c r="B1450" s="335" t="s">
        <v>3196</v>
      </c>
      <c r="C1450" s="688" t="str">
        <f t="shared" si="23"/>
        <v>Oct-18</v>
      </c>
      <c r="D1450" s="738">
        <v>43395</v>
      </c>
      <c r="E1450" s="738">
        <v>43455</v>
      </c>
      <c r="F1450" s="663">
        <v>3287</v>
      </c>
      <c r="G1450" s="663">
        <v>411</v>
      </c>
      <c r="H1450" s="663"/>
      <c r="I1450" s="663">
        <v>2876</v>
      </c>
      <c r="J1450" s="728">
        <f t="shared" si="22"/>
        <v>212.82999999999998</v>
      </c>
      <c r="K1450" s="728">
        <v>69.17</v>
      </c>
      <c r="L1450" s="728">
        <v>143.66</v>
      </c>
    </row>
    <row r="1451" spans="1:12" s="335" customFormat="1" ht="12" x14ac:dyDescent="0.2">
      <c r="A1451" s="335" t="s">
        <v>3197</v>
      </c>
      <c r="B1451" s="335" t="s">
        <v>3198</v>
      </c>
      <c r="C1451" s="688" t="str">
        <f t="shared" si="23"/>
        <v>Oct-18</v>
      </c>
      <c r="D1451" s="738">
        <v>43395</v>
      </c>
      <c r="E1451" s="738">
        <v>43455</v>
      </c>
      <c r="F1451" s="663">
        <v>2334</v>
      </c>
      <c r="G1451" s="663">
        <v>292</v>
      </c>
      <c r="H1451" s="663"/>
      <c r="I1451" s="663">
        <v>2042</v>
      </c>
      <c r="J1451" s="728">
        <f t="shared" si="22"/>
        <v>151.13</v>
      </c>
      <c r="K1451" s="728">
        <v>49.12</v>
      </c>
      <c r="L1451" s="728">
        <v>102.01</v>
      </c>
    </row>
    <row r="1452" spans="1:12" s="335" customFormat="1" ht="12" x14ac:dyDescent="0.2">
      <c r="A1452" s="335" t="s">
        <v>3199</v>
      </c>
      <c r="B1452" s="335" t="s">
        <v>3200</v>
      </c>
      <c r="C1452" s="688" t="str">
        <f t="shared" si="23"/>
        <v>Oct-18</v>
      </c>
      <c r="D1452" s="738">
        <v>43395</v>
      </c>
      <c r="E1452" s="738">
        <v>43455</v>
      </c>
      <c r="F1452" s="663">
        <v>2334</v>
      </c>
      <c r="G1452" s="663">
        <v>292</v>
      </c>
      <c r="H1452" s="663"/>
      <c r="I1452" s="663">
        <v>2042</v>
      </c>
      <c r="J1452" s="728">
        <f t="shared" si="22"/>
        <v>151.13</v>
      </c>
      <c r="K1452" s="728">
        <v>49.12</v>
      </c>
      <c r="L1452" s="728">
        <v>102.01</v>
      </c>
    </row>
    <row r="1453" spans="1:12" s="335" customFormat="1" ht="12" x14ac:dyDescent="0.2">
      <c r="A1453" s="335" t="s">
        <v>3201</v>
      </c>
      <c r="B1453" s="335" t="s">
        <v>3202</v>
      </c>
      <c r="C1453" s="688" t="str">
        <f t="shared" si="23"/>
        <v>Oct-18</v>
      </c>
      <c r="D1453" s="738">
        <v>43395</v>
      </c>
      <c r="E1453" s="738">
        <v>43455</v>
      </c>
      <c r="F1453" s="663">
        <v>2892</v>
      </c>
      <c r="G1453" s="663">
        <v>361</v>
      </c>
      <c r="H1453" s="663"/>
      <c r="I1453" s="663">
        <v>2531</v>
      </c>
      <c r="J1453" s="728">
        <f t="shared" si="22"/>
        <v>187.26</v>
      </c>
      <c r="K1453" s="728">
        <v>60.86</v>
      </c>
      <c r="L1453" s="728">
        <v>126.4</v>
      </c>
    </row>
    <row r="1454" spans="1:12" s="335" customFormat="1" ht="12" x14ac:dyDescent="0.2">
      <c r="A1454" s="335" t="s">
        <v>3203</v>
      </c>
      <c r="B1454" s="335" t="s">
        <v>3204</v>
      </c>
      <c r="C1454" s="688" t="str">
        <f t="shared" si="23"/>
        <v>Oct-18</v>
      </c>
      <c r="D1454" s="738">
        <v>43395</v>
      </c>
      <c r="E1454" s="738">
        <v>43485</v>
      </c>
      <c r="F1454" s="663">
        <v>2388</v>
      </c>
      <c r="G1454" s="663">
        <v>299</v>
      </c>
      <c r="H1454" s="663"/>
      <c r="I1454" s="663">
        <v>2089</v>
      </c>
      <c r="J1454" s="728">
        <f t="shared" si="22"/>
        <v>154.62</v>
      </c>
      <c r="K1454" s="728">
        <v>50.25</v>
      </c>
      <c r="L1454" s="728">
        <v>104.37</v>
      </c>
    </row>
    <row r="1455" spans="1:12" s="335" customFormat="1" ht="12" x14ac:dyDescent="0.2">
      <c r="A1455" s="335" t="s">
        <v>3205</v>
      </c>
      <c r="B1455" s="335" t="s">
        <v>3206</v>
      </c>
      <c r="C1455" s="688" t="str">
        <f t="shared" si="23"/>
        <v>Oct-18</v>
      </c>
      <c r="D1455" s="738">
        <v>43395</v>
      </c>
      <c r="E1455" s="738">
        <v>43455</v>
      </c>
      <c r="F1455" s="663">
        <v>3292</v>
      </c>
      <c r="G1455" s="663">
        <v>411</v>
      </c>
      <c r="H1455" s="663"/>
      <c r="I1455" s="663">
        <v>2881</v>
      </c>
      <c r="J1455" s="728">
        <f t="shared" si="22"/>
        <v>213.16</v>
      </c>
      <c r="K1455" s="728">
        <v>69.28</v>
      </c>
      <c r="L1455" s="728">
        <v>143.88</v>
      </c>
    </row>
    <row r="1456" spans="1:12" s="335" customFormat="1" ht="12" x14ac:dyDescent="0.2">
      <c r="A1456" s="335" t="s">
        <v>3207</v>
      </c>
      <c r="B1456" s="335" t="s">
        <v>3208</v>
      </c>
      <c r="C1456" s="688" t="str">
        <f t="shared" si="23"/>
        <v>Oct-18</v>
      </c>
      <c r="D1456" s="738">
        <v>43395</v>
      </c>
      <c r="E1456" s="738">
        <v>43485</v>
      </c>
      <c r="F1456" s="663">
        <v>4497</v>
      </c>
      <c r="G1456" s="663">
        <v>562</v>
      </c>
      <c r="H1456" s="663"/>
      <c r="I1456" s="663">
        <v>3935</v>
      </c>
      <c r="J1456" s="728">
        <f t="shared" si="22"/>
        <v>291.18</v>
      </c>
      <c r="K1456" s="728">
        <v>94.63</v>
      </c>
      <c r="L1456" s="728">
        <v>196.55</v>
      </c>
    </row>
    <row r="1457" spans="1:12" s="335" customFormat="1" ht="12" x14ac:dyDescent="0.2">
      <c r="A1457" s="335" t="s">
        <v>3209</v>
      </c>
      <c r="B1457" s="335" t="s">
        <v>3210</v>
      </c>
      <c r="C1457" s="688" t="str">
        <f t="shared" si="23"/>
        <v>Oct-18</v>
      </c>
      <c r="D1457" s="738">
        <v>43395</v>
      </c>
      <c r="E1457" s="738">
        <v>43455</v>
      </c>
      <c r="F1457" s="663">
        <v>2697</v>
      </c>
      <c r="G1457" s="663">
        <v>337</v>
      </c>
      <c r="H1457" s="663"/>
      <c r="I1457" s="663">
        <v>2360</v>
      </c>
      <c r="J1457" s="728">
        <f t="shared" si="22"/>
        <v>174.62</v>
      </c>
      <c r="K1457" s="728">
        <v>56.75</v>
      </c>
      <c r="L1457" s="728">
        <v>117.87</v>
      </c>
    </row>
    <row r="1458" spans="1:12" s="335" customFormat="1" ht="12" x14ac:dyDescent="0.2">
      <c r="A1458" s="335" t="s">
        <v>3211</v>
      </c>
      <c r="B1458" s="335" t="s">
        <v>3212</v>
      </c>
      <c r="C1458" s="688" t="str">
        <f t="shared" si="23"/>
        <v>Oct-18</v>
      </c>
      <c r="D1458" s="738">
        <v>43395</v>
      </c>
      <c r="E1458" s="738">
        <v>43455</v>
      </c>
      <c r="F1458" s="663">
        <v>3143</v>
      </c>
      <c r="G1458" s="663">
        <v>393</v>
      </c>
      <c r="H1458" s="663"/>
      <c r="I1458" s="663">
        <v>2750</v>
      </c>
      <c r="J1458" s="728">
        <f t="shared" si="22"/>
        <v>203.51</v>
      </c>
      <c r="K1458" s="728">
        <v>66.14</v>
      </c>
      <c r="L1458" s="728">
        <v>137.37</v>
      </c>
    </row>
    <row r="1459" spans="1:12" s="335" customFormat="1" ht="12" x14ac:dyDescent="0.2">
      <c r="A1459" s="335" t="s">
        <v>3213</v>
      </c>
      <c r="B1459" s="335" t="s">
        <v>3214</v>
      </c>
      <c r="C1459" s="688" t="str">
        <f t="shared" si="23"/>
        <v>Oct-18</v>
      </c>
      <c r="D1459" s="738">
        <v>43395</v>
      </c>
      <c r="E1459" s="738">
        <v>43485</v>
      </c>
      <c r="F1459" s="663">
        <v>5487</v>
      </c>
      <c r="G1459" s="663">
        <v>686</v>
      </c>
      <c r="H1459" s="663"/>
      <c r="I1459" s="663">
        <v>4801</v>
      </c>
      <c r="J1459" s="728">
        <f t="shared" si="22"/>
        <v>355.28999999999996</v>
      </c>
      <c r="K1459" s="728">
        <v>115.47</v>
      </c>
      <c r="L1459" s="728">
        <v>239.82</v>
      </c>
    </row>
    <row r="1460" spans="1:12" s="335" customFormat="1" ht="12" x14ac:dyDescent="0.2">
      <c r="A1460" s="335" t="s">
        <v>3215</v>
      </c>
      <c r="B1460" s="335" t="s">
        <v>3216</v>
      </c>
      <c r="C1460" s="688" t="str">
        <f t="shared" si="23"/>
        <v>Oct-18</v>
      </c>
      <c r="D1460" s="738">
        <v>43395</v>
      </c>
      <c r="E1460" s="738">
        <v>43455</v>
      </c>
      <c r="F1460" s="663">
        <v>3507</v>
      </c>
      <c r="G1460" s="663">
        <v>438</v>
      </c>
      <c r="H1460" s="663"/>
      <c r="I1460" s="663">
        <v>3069</v>
      </c>
      <c r="J1460" s="728">
        <f t="shared" si="22"/>
        <v>227.07999999999998</v>
      </c>
      <c r="K1460" s="728">
        <v>73.8</v>
      </c>
      <c r="L1460" s="728">
        <v>153.28</v>
      </c>
    </row>
    <row r="1461" spans="1:12" s="335" customFormat="1" ht="12" x14ac:dyDescent="0.2">
      <c r="A1461" s="335" t="s">
        <v>3217</v>
      </c>
      <c r="B1461" s="335" t="s">
        <v>3218</v>
      </c>
      <c r="C1461" s="688" t="str">
        <f t="shared" si="23"/>
        <v>Oct-18</v>
      </c>
      <c r="D1461" s="738">
        <v>43395</v>
      </c>
      <c r="E1461" s="738">
        <v>43455</v>
      </c>
      <c r="F1461" s="663">
        <v>2678</v>
      </c>
      <c r="G1461" s="663">
        <v>335</v>
      </c>
      <c r="H1461" s="663"/>
      <c r="I1461" s="663">
        <v>2343</v>
      </c>
      <c r="J1461" s="728">
        <f t="shared" si="22"/>
        <v>173.41</v>
      </c>
      <c r="K1461" s="728">
        <v>56.36</v>
      </c>
      <c r="L1461" s="728">
        <v>117.05</v>
      </c>
    </row>
    <row r="1462" spans="1:12" s="335" customFormat="1" ht="12" x14ac:dyDescent="0.2">
      <c r="A1462" s="335" t="s">
        <v>3219</v>
      </c>
      <c r="B1462" s="335" t="s">
        <v>3220</v>
      </c>
      <c r="C1462" s="688" t="str">
        <f t="shared" si="23"/>
        <v>Oct-18</v>
      </c>
      <c r="D1462" s="738">
        <v>43395</v>
      </c>
      <c r="E1462" s="738">
        <v>43485</v>
      </c>
      <c r="F1462" s="663">
        <v>4492</v>
      </c>
      <c r="G1462" s="663">
        <v>561</v>
      </c>
      <c r="H1462" s="663"/>
      <c r="I1462" s="663">
        <v>3931</v>
      </c>
      <c r="J1462" s="728">
        <f t="shared" si="22"/>
        <v>290.86</v>
      </c>
      <c r="K1462" s="728">
        <v>94.53</v>
      </c>
      <c r="L1462" s="728">
        <v>196.33</v>
      </c>
    </row>
    <row r="1463" spans="1:12" s="335" customFormat="1" ht="12" x14ac:dyDescent="0.2">
      <c r="A1463" s="335" t="s">
        <v>3221</v>
      </c>
      <c r="B1463" s="335" t="s">
        <v>3222</v>
      </c>
      <c r="C1463" s="688" t="str">
        <f t="shared" si="23"/>
        <v>Oct-18</v>
      </c>
      <c r="D1463" s="738">
        <v>43392</v>
      </c>
      <c r="E1463" s="738">
        <v>43741</v>
      </c>
      <c r="F1463" s="663">
        <v>3438</v>
      </c>
      <c r="G1463" s="663">
        <v>516</v>
      </c>
      <c r="H1463" s="663"/>
      <c r="I1463" s="663">
        <v>2922</v>
      </c>
      <c r="J1463" s="728">
        <f t="shared" si="22"/>
        <v>323.04000000000002</v>
      </c>
      <c r="K1463" s="728">
        <v>104.99</v>
      </c>
      <c r="L1463" s="728">
        <v>218.05</v>
      </c>
    </row>
    <row r="1464" spans="1:12" s="335" customFormat="1" ht="12" x14ac:dyDescent="0.2">
      <c r="A1464" s="335" t="s">
        <v>3223</v>
      </c>
      <c r="B1464" s="335" t="s">
        <v>3224</v>
      </c>
      <c r="C1464" s="688" t="str">
        <f t="shared" si="23"/>
        <v>Oct-18</v>
      </c>
      <c r="D1464" s="738">
        <v>43395</v>
      </c>
      <c r="E1464" s="738">
        <v>43455</v>
      </c>
      <c r="F1464" s="663">
        <v>3204</v>
      </c>
      <c r="G1464" s="663">
        <v>400</v>
      </c>
      <c r="H1464" s="663"/>
      <c r="I1464" s="663">
        <v>2804</v>
      </c>
      <c r="J1464" s="728">
        <f t="shared" si="22"/>
        <v>207.45</v>
      </c>
      <c r="K1464" s="728">
        <v>67.42</v>
      </c>
      <c r="L1464" s="728">
        <v>140.03</v>
      </c>
    </row>
    <row r="1465" spans="1:12" s="335" customFormat="1" ht="12" x14ac:dyDescent="0.2">
      <c r="A1465" s="335" t="s">
        <v>3225</v>
      </c>
      <c r="B1465" s="335" t="s">
        <v>3226</v>
      </c>
      <c r="C1465" s="688" t="str">
        <f t="shared" si="23"/>
        <v>Oct-18</v>
      </c>
      <c r="D1465" s="738">
        <v>43395</v>
      </c>
      <c r="E1465" s="738">
        <v>43486</v>
      </c>
      <c r="F1465" s="663">
        <v>2153</v>
      </c>
      <c r="G1465" s="663">
        <v>269</v>
      </c>
      <c r="H1465" s="663"/>
      <c r="I1465" s="663">
        <v>1884</v>
      </c>
      <c r="J1465" s="728">
        <f t="shared" si="22"/>
        <v>139.41</v>
      </c>
      <c r="K1465" s="728">
        <v>45.31</v>
      </c>
      <c r="L1465" s="728">
        <v>94.1</v>
      </c>
    </row>
    <row r="1466" spans="1:12" s="335" customFormat="1" ht="12" x14ac:dyDescent="0.2">
      <c r="A1466" s="335" t="s">
        <v>3227</v>
      </c>
      <c r="B1466" s="335" t="s">
        <v>3228</v>
      </c>
      <c r="C1466" s="688" t="str">
        <f t="shared" si="23"/>
        <v>Oct-18</v>
      </c>
      <c r="D1466" s="738">
        <v>43395</v>
      </c>
      <c r="E1466" s="738">
        <v>43486</v>
      </c>
      <c r="F1466" s="663">
        <v>2491</v>
      </c>
      <c r="G1466" s="663">
        <v>311</v>
      </c>
      <c r="H1466" s="663"/>
      <c r="I1466" s="663">
        <v>2180</v>
      </c>
      <c r="J1466" s="728">
        <f t="shared" si="22"/>
        <v>161.29000000000002</v>
      </c>
      <c r="K1466" s="728">
        <v>52.42</v>
      </c>
      <c r="L1466" s="728">
        <v>108.87</v>
      </c>
    </row>
    <row r="1467" spans="1:12" s="335" customFormat="1" ht="12" x14ac:dyDescent="0.2">
      <c r="A1467" s="335" t="s">
        <v>3229</v>
      </c>
      <c r="B1467" s="335" t="s">
        <v>3230</v>
      </c>
      <c r="C1467" s="688" t="str">
        <f t="shared" si="23"/>
        <v>Oct-18</v>
      </c>
      <c r="D1467" s="738">
        <v>43395</v>
      </c>
      <c r="E1467" s="738">
        <v>43486</v>
      </c>
      <c r="F1467" s="663">
        <v>2451</v>
      </c>
      <c r="G1467" s="663">
        <v>306</v>
      </c>
      <c r="H1467" s="663"/>
      <c r="I1467" s="663">
        <v>2145</v>
      </c>
      <c r="J1467" s="728">
        <f t="shared" si="22"/>
        <v>158.69999999999999</v>
      </c>
      <c r="K1467" s="728">
        <v>51.58</v>
      </c>
      <c r="L1467" s="728">
        <v>107.12</v>
      </c>
    </row>
    <row r="1468" spans="1:12" s="335" customFormat="1" ht="12" x14ac:dyDescent="0.2">
      <c r="A1468" s="335" t="s">
        <v>3231</v>
      </c>
      <c r="B1468" s="335" t="s">
        <v>3232</v>
      </c>
      <c r="C1468" s="688" t="str">
        <f t="shared" si="23"/>
        <v>Oct-18</v>
      </c>
      <c r="D1468" s="738">
        <v>43395</v>
      </c>
      <c r="E1468" s="738">
        <v>43486</v>
      </c>
      <c r="F1468" s="663">
        <v>6549</v>
      </c>
      <c r="G1468" s="663">
        <v>819</v>
      </c>
      <c r="H1468" s="663"/>
      <c r="I1468" s="663">
        <v>5730</v>
      </c>
      <c r="J1468" s="728">
        <f t="shared" si="22"/>
        <v>427.97</v>
      </c>
      <c r="K1468" s="728">
        <v>139.09</v>
      </c>
      <c r="L1468" s="728">
        <v>288.88</v>
      </c>
    </row>
    <row r="1469" spans="1:12" s="335" customFormat="1" ht="12" x14ac:dyDescent="0.2">
      <c r="A1469" s="335" t="s">
        <v>3233</v>
      </c>
      <c r="B1469" s="335" t="s">
        <v>3234</v>
      </c>
      <c r="C1469" s="688" t="str">
        <f t="shared" si="23"/>
        <v>Oct-18</v>
      </c>
      <c r="D1469" s="738">
        <v>43395</v>
      </c>
      <c r="E1469" s="738">
        <v>43486</v>
      </c>
      <c r="F1469" s="663">
        <v>2520</v>
      </c>
      <c r="G1469" s="663">
        <v>315</v>
      </c>
      <c r="H1469" s="663"/>
      <c r="I1469" s="663">
        <v>2205</v>
      </c>
      <c r="J1469" s="728">
        <f t="shared" si="22"/>
        <v>163.17000000000002</v>
      </c>
      <c r="K1469" s="728">
        <v>53.03</v>
      </c>
      <c r="L1469" s="728">
        <v>110.14</v>
      </c>
    </row>
    <row r="1470" spans="1:12" s="335" customFormat="1" ht="12" x14ac:dyDescent="0.2">
      <c r="A1470" s="335" t="s">
        <v>3235</v>
      </c>
      <c r="B1470" s="335" t="s">
        <v>3236</v>
      </c>
      <c r="C1470" s="688" t="str">
        <f t="shared" si="23"/>
        <v>Oct-18</v>
      </c>
      <c r="D1470" s="738">
        <v>43395</v>
      </c>
      <c r="E1470" s="738">
        <v>43486</v>
      </c>
      <c r="F1470" s="663">
        <v>1440</v>
      </c>
      <c r="G1470" s="663">
        <v>180</v>
      </c>
      <c r="H1470" s="663"/>
      <c r="I1470" s="663">
        <v>1260</v>
      </c>
      <c r="J1470" s="728">
        <f t="shared" si="22"/>
        <v>93.23</v>
      </c>
      <c r="K1470" s="728">
        <v>30.3</v>
      </c>
      <c r="L1470" s="728">
        <v>62.93</v>
      </c>
    </row>
    <row r="1471" spans="1:12" s="335" customFormat="1" ht="12" x14ac:dyDescent="0.2">
      <c r="A1471" s="335" t="s">
        <v>3237</v>
      </c>
      <c r="B1471" s="335" t="s">
        <v>3238</v>
      </c>
      <c r="C1471" s="688" t="str">
        <f t="shared" si="23"/>
        <v>Oct-18</v>
      </c>
      <c r="D1471" s="738">
        <v>43395</v>
      </c>
      <c r="E1471" s="738">
        <v>43486</v>
      </c>
      <c r="F1471" s="663">
        <v>2955</v>
      </c>
      <c r="G1471" s="663">
        <v>369</v>
      </c>
      <c r="H1471" s="663"/>
      <c r="I1471" s="663">
        <v>2586</v>
      </c>
      <c r="J1471" s="728">
        <f t="shared" si="22"/>
        <v>191.33</v>
      </c>
      <c r="K1471" s="728">
        <v>62.18</v>
      </c>
      <c r="L1471" s="728">
        <v>129.15</v>
      </c>
    </row>
    <row r="1472" spans="1:12" s="335" customFormat="1" ht="12" x14ac:dyDescent="0.2">
      <c r="A1472" s="335" t="s">
        <v>3239</v>
      </c>
      <c r="B1472" s="335" t="s">
        <v>3240</v>
      </c>
      <c r="C1472" s="688" t="str">
        <f t="shared" si="23"/>
        <v>Oct-18</v>
      </c>
      <c r="D1472" s="738">
        <v>43396</v>
      </c>
      <c r="E1472" s="738">
        <v>43486</v>
      </c>
      <c r="F1472" s="663">
        <v>2466</v>
      </c>
      <c r="G1472" s="663">
        <v>308</v>
      </c>
      <c r="H1472" s="663"/>
      <c r="I1472" s="663">
        <v>2158</v>
      </c>
      <c r="J1472" s="728">
        <f t="shared" si="22"/>
        <v>159.67000000000002</v>
      </c>
      <c r="K1472" s="728">
        <v>51.89</v>
      </c>
      <c r="L1472" s="728">
        <v>107.78</v>
      </c>
    </row>
    <row r="1473" spans="1:12" s="335" customFormat="1" ht="12" x14ac:dyDescent="0.2">
      <c r="A1473" s="335" t="s">
        <v>3241</v>
      </c>
      <c r="B1473" s="335" t="s">
        <v>3242</v>
      </c>
      <c r="C1473" s="688" t="str">
        <f t="shared" si="23"/>
        <v>Oct-18</v>
      </c>
      <c r="D1473" s="738">
        <v>43396</v>
      </c>
      <c r="E1473" s="738">
        <v>43486</v>
      </c>
      <c r="F1473" s="663">
        <v>4615</v>
      </c>
      <c r="G1473" s="663">
        <v>577</v>
      </c>
      <c r="H1473" s="663"/>
      <c r="I1473" s="663">
        <v>4038</v>
      </c>
      <c r="J1473" s="728">
        <f t="shared" si="22"/>
        <v>298.82</v>
      </c>
      <c r="K1473" s="728">
        <v>97.12</v>
      </c>
      <c r="L1473" s="728">
        <v>201.7</v>
      </c>
    </row>
    <row r="1474" spans="1:12" s="335" customFormat="1" ht="12" x14ac:dyDescent="0.2">
      <c r="A1474" s="335" t="s">
        <v>3243</v>
      </c>
      <c r="B1474" s="335" t="s">
        <v>3244</v>
      </c>
      <c r="C1474" s="688" t="str">
        <f t="shared" si="23"/>
        <v>Oct-18</v>
      </c>
      <c r="D1474" s="738">
        <v>43396</v>
      </c>
      <c r="E1474" s="738">
        <v>43486</v>
      </c>
      <c r="F1474" s="663">
        <v>3156</v>
      </c>
      <c r="G1474" s="663">
        <v>395</v>
      </c>
      <c r="H1474" s="663"/>
      <c r="I1474" s="663">
        <v>2761</v>
      </c>
      <c r="J1474" s="728">
        <f t="shared" si="22"/>
        <v>204.36</v>
      </c>
      <c r="K1474" s="728">
        <v>66.42</v>
      </c>
      <c r="L1474" s="728">
        <v>137.94</v>
      </c>
    </row>
    <row r="1475" spans="1:12" s="335" customFormat="1" ht="12" x14ac:dyDescent="0.2">
      <c r="A1475" s="335" t="s">
        <v>3245</v>
      </c>
      <c r="B1475" s="335" t="s">
        <v>3246</v>
      </c>
      <c r="C1475" s="688" t="str">
        <f t="shared" si="23"/>
        <v>Oct-18</v>
      </c>
      <c r="D1475" s="738">
        <v>43396</v>
      </c>
      <c r="E1475" s="738">
        <v>43486</v>
      </c>
      <c r="F1475" s="663">
        <v>2734</v>
      </c>
      <c r="G1475" s="663">
        <v>342</v>
      </c>
      <c r="H1475" s="663"/>
      <c r="I1475" s="663">
        <v>2392</v>
      </c>
      <c r="J1475" s="728">
        <f t="shared" si="22"/>
        <v>177.01999999999998</v>
      </c>
      <c r="K1475" s="728">
        <v>57.53</v>
      </c>
      <c r="L1475" s="728">
        <v>119.49</v>
      </c>
    </row>
    <row r="1476" spans="1:12" s="335" customFormat="1" ht="12" x14ac:dyDescent="0.2">
      <c r="A1476" s="335" t="s">
        <v>3247</v>
      </c>
      <c r="B1476" s="335" t="s">
        <v>3248</v>
      </c>
      <c r="C1476" s="688" t="str">
        <f t="shared" si="23"/>
        <v>Oct-18</v>
      </c>
      <c r="D1476" s="738">
        <v>43396</v>
      </c>
      <c r="E1476" s="738">
        <v>43486</v>
      </c>
      <c r="F1476" s="663">
        <v>2310</v>
      </c>
      <c r="G1476" s="663">
        <v>289</v>
      </c>
      <c r="H1476" s="663"/>
      <c r="I1476" s="663">
        <v>2021</v>
      </c>
      <c r="J1476" s="728">
        <f t="shared" si="22"/>
        <v>149.57</v>
      </c>
      <c r="K1476" s="728">
        <v>48.61</v>
      </c>
      <c r="L1476" s="728">
        <v>100.96</v>
      </c>
    </row>
    <row r="1477" spans="1:12" s="335" customFormat="1" ht="12" x14ac:dyDescent="0.2">
      <c r="A1477" s="335" t="s">
        <v>3249</v>
      </c>
      <c r="B1477" s="335" t="s">
        <v>3250</v>
      </c>
      <c r="C1477" s="688" t="str">
        <f t="shared" si="23"/>
        <v>Oct-18</v>
      </c>
      <c r="D1477" s="738">
        <v>43396</v>
      </c>
      <c r="E1477" s="738">
        <v>43486</v>
      </c>
      <c r="F1477" s="663">
        <v>2530</v>
      </c>
      <c r="G1477" s="663">
        <v>316</v>
      </c>
      <c r="H1477" s="663"/>
      <c r="I1477" s="663">
        <v>2214</v>
      </c>
      <c r="J1477" s="728">
        <f t="shared" si="22"/>
        <v>163.82</v>
      </c>
      <c r="K1477" s="728">
        <v>53.24</v>
      </c>
      <c r="L1477" s="728">
        <v>110.58</v>
      </c>
    </row>
    <row r="1478" spans="1:12" s="335" customFormat="1" ht="12" x14ac:dyDescent="0.2">
      <c r="A1478" s="335" t="s">
        <v>3251</v>
      </c>
      <c r="B1478" s="335" t="s">
        <v>3252</v>
      </c>
      <c r="C1478" s="688" t="str">
        <f t="shared" si="23"/>
        <v>Oct-18</v>
      </c>
      <c r="D1478" s="738">
        <v>43396</v>
      </c>
      <c r="E1478" s="738">
        <v>43486</v>
      </c>
      <c r="F1478" s="663">
        <v>2160</v>
      </c>
      <c r="G1478" s="663">
        <v>270</v>
      </c>
      <c r="H1478" s="663"/>
      <c r="I1478" s="663">
        <v>1890</v>
      </c>
      <c r="J1478" s="728">
        <f t="shared" si="22"/>
        <v>139.87</v>
      </c>
      <c r="K1478" s="728">
        <v>45.46</v>
      </c>
      <c r="L1478" s="728">
        <v>94.41</v>
      </c>
    </row>
    <row r="1479" spans="1:12" s="335" customFormat="1" ht="12" x14ac:dyDescent="0.2">
      <c r="A1479" s="335" t="s">
        <v>3253</v>
      </c>
      <c r="B1479" s="335" t="s">
        <v>3254</v>
      </c>
      <c r="C1479" s="688" t="str">
        <f t="shared" si="23"/>
        <v>Oct-18</v>
      </c>
      <c r="D1479" s="738">
        <v>43396</v>
      </c>
      <c r="E1479" s="738">
        <v>43486</v>
      </c>
      <c r="F1479" s="663">
        <v>2404</v>
      </c>
      <c r="G1479" s="663">
        <v>300</v>
      </c>
      <c r="H1479" s="663"/>
      <c r="I1479" s="663">
        <v>2104</v>
      </c>
      <c r="J1479" s="728">
        <f t="shared" si="22"/>
        <v>155.66</v>
      </c>
      <c r="K1479" s="728">
        <v>50.59</v>
      </c>
      <c r="L1479" s="728">
        <v>105.07</v>
      </c>
    </row>
    <row r="1480" spans="1:12" s="335" customFormat="1" ht="12" x14ac:dyDescent="0.2">
      <c r="A1480" s="335" t="s">
        <v>3255</v>
      </c>
      <c r="B1480" s="335" t="s">
        <v>3256</v>
      </c>
      <c r="C1480" s="688" t="str">
        <f t="shared" si="23"/>
        <v>Oct-18</v>
      </c>
      <c r="D1480" s="738">
        <v>43396</v>
      </c>
      <c r="E1480" s="738">
        <v>43486</v>
      </c>
      <c r="F1480" s="663">
        <v>2714</v>
      </c>
      <c r="G1480" s="663">
        <v>339</v>
      </c>
      <c r="H1480" s="663"/>
      <c r="I1480" s="663">
        <v>2375</v>
      </c>
      <c r="J1480" s="728">
        <f t="shared" si="22"/>
        <v>175.73000000000002</v>
      </c>
      <c r="K1480" s="728">
        <v>57.11</v>
      </c>
      <c r="L1480" s="728">
        <v>118.62</v>
      </c>
    </row>
    <row r="1481" spans="1:12" s="335" customFormat="1" ht="12" x14ac:dyDescent="0.2">
      <c r="A1481" s="335" t="s">
        <v>3257</v>
      </c>
      <c r="B1481" s="335" t="s">
        <v>3258</v>
      </c>
      <c r="C1481" s="688" t="str">
        <f t="shared" si="23"/>
        <v>Oct-18</v>
      </c>
      <c r="D1481" s="738">
        <v>43396</v>
      </c>
      <c r="E1481" s="738">
        <v>43486</v>
      </c>
      <c r="F1481" s="663">
        <v>2361</v>
      </c>
      <c r="G1481" s="663">
        <v>295</v>
      </c>
      <c r="H1481" s="663"/>
      <c r="I1481" s="663">
        <v>2066</v>
      </c>
      <c r="J1481" s="728">
        <f t="shared" si="22"/>
        <v>152.87</v>
      </c>
      <c r="K1481" s="728">
        <v>49.68</v>
      </c>
      <c r="L1481" s="728">
        <v>103.19</v>
      </c>
    </row>
    <row r="1482" spans="1:12" s="335" customFormat="1" ht="12" x14ac:dyDescent="0.2">
      <c r="A1482" s="335" t="s">
        <v>3259</v>
      </c>
      <c r="B1482" s="335" t="s">
        <v>3260</v>
      </c>
      <c r="C1482" s="688" t="str">
        <f t="shared" si="23"/>
        <v>Oct-18</v>
      </c>
      <c r="D1482" s="738">
        <v>43396</v>
      </c>
      <c r="E1482" s="738">
        <v>43486</v>
      </c>
      <c r="F1482" s="663">
        <v>2076</v>
      </c>
      <c r="G1482" s="663">
        <v>260</v>
      </c>
      <c r="H1482" s="663"/>
      <c r="I1482" s="663">
        <v>1816</v>
      </c>
      <c r="J1482" s="728">
        <f t="shared" si="22"/>
        <v>134.42000000000002</v>
      </c>
      <c r="K1482" s="728">
        <v>43.69</v>
      </c>
      <c r="L1482" s="728">
        <v>90.73</v>
      </c>
    </row>
    <row r="1483" spans="1:12" s="335" customFormat="1" ht="12" x14ac:dyDescent="0.2">
      <c r="A1483" s="335" t="s">
        <v>3261</v>
      </c>
      <c r="B1483" s="335" t="s">
        <v>3262</v>
      </c>
      <c r="C1483" s="688" t="str">
        <f t="shared" si="23"/>
        <v>Oct-18</v>
      </c>
      <c r="D1483" s="738">
        <v>372110</v>
      </c>
      <c r="E1483" s="738">
        <v>43517</v>
      </c>
      <c r="F1483" s="663">
        <v>6929</v>
      </c>
      <c r="G1483" s="663">
        <v>866</v>
      </c>
      <c r="H1483" s="663"/>
      <c r="I1483" s="663">
        <v>6063</v>
      </c>
      <c r="J1483" s="728">
        <f t="shared" si="22"/>
        <v>452.80999999999995</v>
      </c>
      <c r="K1483" s="728">
        <v>147.16</v>
      </c>
      <c r="L1483" s="728">
        <v>305.64999999999998</v>
      </c>
    </row>
    <row r="1484" spans="1:12" s="335" customFormat="1" ht="12" x14ac:dyDescent="0.2">
      <c r="A1484" s="335" t="s">
        <v>3263</v>
      </c>
      <c r="B1484" s="335" t="s">
        <v>3264</v>
      </c>
      <c r="C1484" s="688" t="str">
        <f t="shared" si="23"/>
        <v>Oct-18</v>
      </c>
      <c r="D1484" s="738">
        <v>43395</v>
      </c>
      <c r="E1484" s="738">
        <v>43486</v>
      </c>
      <c r="F1484" s="663">
        <v>3513</v>
      </c>
      <c r="G1484" s="663">
        <v>439</v>
      </c>
      <c r="H1484" s="663"/>
      <c r="I1484" s="663">
        <v>3074</v>
      </c>
      <c r="J1484" s="728">
        <f t="shared" si="22"/>
        <v>227.47</v>
      </c>
      <c r="K1484" s="728">
        <v>73.930000000000007</v>
      </c>
      <c r="L1484" s="728">
        <v>153.54</v>
      </c>
    </row>
    <row r="1485" spans="1:12" s="335" customFormat="1" ht="12" x14ac:dyDescent="0.2">
      <c r="A1485" s="335" t="s">
        <v>3265</v>
      </c>
      <c r="B1485" s="335" t="s">
        <v>3266</v>
      </c>
      <c r="C1485" s="688" t="str">
        <f t="shared" si="23"/>
        <v>Oct-18</v>
      </c>
      <c r="D1485" s="738">
        <v>43396</v>
      </c>
      <c r="E1485" s="738">
        <v>43486</v>
      </c>
      <c r="F1485" s="663">
        <v>4338</v>
      </c>
      <c r="G1485" s="663">
        <v>542</v>
      </c>
      <c r="H1485" s="663"/>
      <c r="I1485" s="663">
        <v>3796</v>
      </c>
      <c r="J1485" s="728">
        <f t="shared" si="22"/>
        <v>280.89</v>
      </c>
      <c r="K1485" s="728">
        <v>91.29</v>
      </c>
      <c r="L1485" s="728">
        <v>189.6</v>
      </c>
    </row>
    <row r="1486" spans="1:12" s="335" customFormat="1" ht="12" x14ac:dyDescent="0.2">
      <c r="A1486" s="335" t="s">
        <v>3267</v>
      </c>
      <c r="B1486" s="335" t="s">
        <v>3268</v>
      </c>
      <c r="C1486" s="688" t="str">
        <f t="shared" si="23"/>
        <v>Oct-18</v>
      </c>
      <c r="D1486" s="738">
        <v>43396</v>
      </c>
      <c r="E1486" s="738">
        <v>43486</v>
      </c>
      <c r="F1486" s="663">
        <v>2400</v>
      </c>
      <c r="G1486" s="663">
        <v>300</v>
      </c>
      <c r="H1486" s="663"/>
      <c r="I1486" s="663">
        <v>2100</v>
      </c>
      <c r="J1486" s="728">
        <f t="shared" si="22"/>
        <v>155.41</v>
      </c>
      <c r="K1486" s="728">
        <v>50.51</v>
      </c>
      <c r="L1486" s="728">
        <v>104.9</v>
      </c>
    </row>
    <row r="1487" spans="1:12" s="335" customFormat="1" ht="12" x14ac:dyDescent="0.2">
      <c r="A1487" s="335" t="s">
        <v>3269</v>
      </c>
      <c r="B1487" s="335" t="s">
        <v>3270</v>
      </c>
      <c r="C1487" s="688" t="str">
        <f t="shared" si="23"/>
        <v>Oct-18</v>
      </c>
      <c r="D1487" s="738">
        <v>43396</v>
      </c>
      <c r="E1487" s="738">
        <v>43456</v>
      </c>
      <c r="F1487" s="663">
        <v>2810</v>
      </c>
      <c r="G1487" s="663">
        <v>351</v>
      </c>
      <c r="H1487" s="663"/>
      <c r="I1487" s="663">
        <v>2459</v>
      </c>
      <c r="J1487" s="728">
        <f t="shared" si="22"/>
        <v>181.94</v>
      </c>
      <c r="K1487" s="728">
        <v>59.13</v>
      </c>
      <c r="L1487" s="728">
        <v>122.81</v>
      </c>
    </row>
    <row r="1488" spans="1:12" s="335" customFormat="1" ht="12" x14ac:dyDescent="0.2">
      <c r="A1488" s="335" t="s">
        <v>3271</v>
      </c>
      <c r="B1488" s="335" t="s">
        <v>3272</v>
      </c>
      <c r="C1488" s="688" t="str">
        <f t="shared" si="23"/>
        <v>Oct-18</v>
      </c>
      <c r="D1488" s="738">
        <v>43396</v>
      </c>
      <c r="E1488" s="738">
        <v>43456</v>
      </c>
      <c r="F1488" s="663">
        <v>2294</v>
      </c>
      <c r="G1488" s="663">
        <v>287</v>
      </c>
      <c r="H1488" s="663"/>
      <c r="I1488" s="663">
        <v>2007</v>
      </c>
      <c r="J1488" s="728">
        <f t="shared" si="22"/>
        <v>148.53</v>
      </c>
      <c r="K1488" s="728">
        <v>48.27</v>
      </c>
      <c r="L1488" s="728">
        <v>100.26</v>
      </c>
    </row>
    <row r="1489" spans="1:12" s="335" customFormat="1" ht="12" x14ac:dyDescent="0.2">
      <c r="A1489" s="335" t="s">
        <v>3273</v>
      </c>
      <c r="B1489" s="335" t="s">
        <v>3274</v>
      </c>
      <c r="C1489" s="688" t="str">
        <f t="shared" si="23"/>
        <v>Oct-18</v>
      </c>
      <c r="D1489" s="738">
        <v>43396</v>
      </c>
      <c r="E1489" s="738">
        <v>43456</v>
      </c>
      <c r="F1489" s="663">
        <v>3124</v>
      </c>
      <c r="G1489" s="663">
        <v>390</v>
      </c>
      <c r="H1489" s="663"/>
      <c r="I1489" s="663">
        <v>2734</v>
      </c>
      <c r="J1489" s="728">
        <f t="shared" si="22"/>
        <v>202.27999999999997</v>
      </c>
      <c r="K1489" s="728">
        <v>65.739999999999995</v>
      </c>
      <c r="L1489" s="728">
        <v>136.54</v>
      </c>
    </row>
    <row r="1490" spans="1:12" s="335" customFormat="1" ht="12" x14ac:dyDescent="0.2">
      <c r="A1490" s="335" t="s">
        <v>3275</v>
      </c>
      <c r="B1490" s="335" t="s">
        <v>3276</v>
      </c>
      <c r="C1490" s="688" t="str">
        <f t="shared" si="23"/>
        <v>Oct-18</v>
      </c>
      <c r="D1490" s="738">
        <v>43396</v>
      </c>
      <c r="E1490" s="738">
        <v>43456</v>
      </c>
      <c r="F1490" s="663">
        <v>2696</v>
      </c>
      <c r="G1490" s="663">
        <v>337</v>
      </c>
      <c r="H1490" s="663"/>
      <c r="I1490" s="663">
        <v>2359</v>
      </c>
      <c r="J1490" s="728">
        <f t="shared" si="22"/>
        <v>174.56</v>
      </c>
      <c r="K1490" s="728">
        <v>56.73</v>
      </c>
      <c r="L1490" s="728">
        <v>117.83</v>
      </c>
    </row>
    <row r="1491" spans="1:12" s="335" customFormat="1" ht="12" x14ac:dyDescent="0.2">
      <c r="A1491" s="335" t="s">
        <v>3277</v>
      </c>
      <c r="B1491" s="335" t="s">
        <v>3278</v>
      </c>
      <c r="C1491" s="688" t="str">
        <f t="shared" si="23"/>
        <v>Oct-18</v>
      </c>
      <c r="D1491" s="738">
        <v>43396</v>
      </c>
      <c r="E1491" s="738">
        <v>43486</v>
      </c>
      <c r="F1491" s="663">
        <v>2391</v>
      </c>
      <c r="G1491" s="663">
        <v>299</v>
      </c>
      <c r="H1491" s="663"/>
      <c r="I1491" s="663">
        <v>2092</v>
      </c>
      <c r="J1491" s="728">
        <f t="shared" si="22"/>
        <v>154.82</v>
      </c>
      <c r="K1491" s="728">
        <v>50.32</v>
      </c>
      <c r="L1491" s="728">
        <v>104.5</v>
      </c>
    </row>
    <row r="1492" spans="1:12" s="335" customFormat="1" ht="12" x14ac:dyDescent="0.2">
      <c r="A1492" s="335" t="s">
        <v>3279</v>
      </c>
      <c r="B1492" s="335" t="s">
        <v>3280</v>
      </c>
      <c r="C1492" s="688" t="str">
        <f t="shared" si="23"/>
        <v>Oct-18</v>
      </c>
      <c r="D1492" s="738">
        <v>43396</v>
      </c>
      <c r="E1492" s="738">
        <v>43456</v>
      </c>
      <c r="F1492" s="663">
        <v>2190</v>
      </c>
      <c r="G1492" s="663">
        <v>274</v>
      </c>
      <c r="H1492" s="663"/>
      <c r="I1492" s="663">
        <v>1916</v>
      </c>
      <c r="J1492" s="728">
        <f t="shared" si="22"/>
        <v>141.79</v>
      </c>
      <c r="K1492" s="728">
        <v>46.08</v>
      </c>
      <c r="L1492" s="728">
        <v>95.71</v>
      </c>
    </row>
    <row r="1493" spans="1:12" s="335" customFormat="1" ht="12" x14ac:dyDescent="0.2">
      <c r="A1493" s="335" t="s">
        <v>3281</v>
      </c>
      <c r="B1493" s="335" t="s">
        <v>3282</v>
      </c>
      <c r="C1493" s="688" t="str">
        <f t="shared" si="23"/>
        <v>Oct-18</v>
      </c>
      <c r="D1493" s="738">
        <v>43396</v>
      </c>
      <c r="E1493" s="738">
        <v>43534</v>
      </c>
      <c r="F1493" s="663">
        <v>2106</v>
      </c>
      <c r="G1493" s="663">
        <v>316</v>
      </c>
      <c r="H1493" s="663"/>
      <c r="I1493" s="663">
        <v>1790</v>
      </c>
      <c r="J1493" s="728">
        <f t="shared" si="22"/>
        <v>197.88</v>
      </c>
      <c r="K1493" s="728">
        <v>64.31</v>
      </c>
      <c r="L1493" s="728">
        <v>133.57</v>
      </c>
    </row>
    <row r="1494" spans="1:12" s="335" customFormat="1" ht="12" x14ac:dyDescent="0.2">
      <c r="A1494" s="335" t="s">
        <v>3283</v>
      </c>
      <c r="B1494" s="335" t="s">
        <v>3284</v>
      </c>
      <c r="C1494" s="688" t="str">
        <f t="shared" si="23"/>
        <v>Oct-18</v>
      </c>
      <c r="D1494" s="738">
        <v>43396</v>
      </c>
      <c r="E1494" s="738">
        <v>43520</v>
      </c>
      <c r="F1494" s="663">
        <v>2106</v>
      </c>
      <c r="G1494" s="663">
        <v>316</v>
      </c>
      <c r="H1494" s="663"/>
      <c r="I1494" s="663">
        <v>1790</v>
      </c>
      <c r="J1494" s="728">
        <f t="shared" si="22"/>
        <v>197.88</v>
      </c>
      <c r="K1494" s="728">
        <v>64.31</v>
      </c>
      <c r="L1494" s="728">
        <v>133.57</v>
      </c>
    </row>
    <row r="1495" spans="1:12" s="335" customFormat="1" ht="12" x14ac:dyDescent="0.2">
      <c r="A1495" s="335" t="s">
        <v>3285</v>
      </c>
      <c r="B1495" s="335" t="s">
        <v>3286</v>
      </c>
      <c r="C1495" s="688" t="str">
        <f t="shared" si="23"/>
        <v>Oct-18</v>
      </c>
      <c r="D1495" s="738">
        <v>43396</v>
      </c>
      <c r="E1495" s="738">
        <v>43486</v>
      </c>
      <c r="F1495" s="663">
        <v>5040</v>
      </c>
      <c r="G1495" s="663">
        <v>630</v>
      </c>
      <c r="H1495" s="663"/>
      <c r="I1495" s="663">
        <v>4410</v>
      </c>
      <c r="J1495" s="728">
        <f t="shared" si="22"/>
        <v>326.34000000000003</v>
      </c>
      <c r="K1495" s="728">
        <v>106.06</v>
      </c>
      <c r="L1495" s="728">
        <v>220.28</v>
      </c>
    </row>
    <row r="1496" spans="1:12" s="335" customFormat="1" ht="12" x14ac:dyDescent="0.2">
      <c r="A1496" s="335" t="s">
        <v>3287</v>
      </c>
      <c r="B1496" s="335" t="s">
        <v>3288</v>
      </c>
      <c r="C1496" s="688" t="str">
        <f t="shared" si="23"/>
        <v>Oct-18</v>
      </c>
      <c r="D1496" s="738">
        <v>43395</v>
      </c>
      <c r="E1496" s="738">
        <v>43486</v>
      </c>
      <c r="F1496" s="663">
        <v>3513</v>
      </c>
      <c r="G1496" s="663">
        <v>439</v>
      </c>
      <c r="H1496" s="663"/>
      <c r="I1496" s="663">
        <v>3074</v>
      </c>
      <c r="J1496" s="728">
        <f t="shared" si="22"/>
        <v>227.47</v>
      </c>
      <c r="K1496" s="728">
        <v>73.930000000000007</v>
      </c>
      <c r="L1496" s="728">
        <v>153.54</v>
      </c>
    </row>
    <row r="1497" spans="1:12" s="335" customFormat="1" ht="12" x14ac:dyDescent="0.2">
      <c r="A1497" s="335" t="s">
        <v>3289</v>
      </c>
      <c r="B1497" s="335" t="s">
        <v>3290</v>
      </c>
      <c r="C1497" s="688" t="str">
        <f t="shared" si="23"/>
        <v>Oct-18</v>
      </c>
      <c r="D1497" s="738">
        <v>43396</v>
      </c>
      <c r="E1497" s="738">
        <v>43456</v>
      </c>
      <c r="F1497" s="663">
        <v>2783</v>
      </c>
      <c r="G1497" s="663">
        <v>348</v>
      </c>
      <c r="H1497" s="663"/>
      <c r="I1497" s="663">
        <v>2435</v>
      </c>
      <c r="J1497" s="728">
        <f t="shared" si="22"/>
        <v>180.21</v>
      </c>
      <c r="K1497" s="728">
        <v>58.57</v>
      </c>
      <c r="L1497" s="728">
        <v>121.64</v>
      </c>
    </row>
    <row r="1498" spans="1:12" s="335" customFormat="1" ht="12" x14ac:dyDescent="0.2">
      <c r="A1498" s="335" t="s">
        <v>3291</v>
      </c>
      <c r="B1498" s="335" t="s">
        <v>3292</v>
      </c>
      <c r="C1498" s="688" t="str">
        <f t="shared" si="23"/>
        <v>Oct-18</v>
      </c>
      <c r="D1498" s="738">
        <v>43396</v>
      </c>
      <c r="E1498" s="738">
        <v>43456</v>
      </c>
      <c r="F1498" s="663">
        <v>2512</v>
      </c>
      <c r="G1498" s="663">
        <v>314</v>
      </c>
      <c r="H1498" s="663"/>
      <c r="I1498" s="663">
        <v>2198</v>
      </c>
      <c r="J1498" s="728">
        <f t="shared" si="22"/>
        <v>162.65</v>
      </c>
      <c r="K1498" s="728">
        <v>52.86</v>
      </c>
      <c r="L1498" s="728">
        <v>109.79</v>
      </c>
    </row>
    <row r="1499" spans="1:12" s="335" customFormat="1" ht="12" x14ac:dyDescent="0.2">
      <c r="A1499" s="335" t="s">
        <v>3293</v>
      </c>
      <c r="B1499" s="335" t="s">
        <v>3294</v>
      </c>
      <c r="C1499" s="688" t="str">
        <f t="shared" si="23"/>
        <v>Oct-18</v>
      </c>
      <c r="D1499" s="738">
        <v>43396</v>
      </c>
      <c r="E1499" s="738">
        <v>43456</v>
      </c>
      <c r="F1499" s="663">
        <v>2723</v>
      </c>
      <c r="G1499" s="663">
        <v>340</v>
      </c>
      <c r="H1499" s="663"/>
      <c r="I1499" s="663">
        <v>2383</v>
      </c>
      <c r="J1499" s="728">
        <f t="shared" si="22"/>
        <v>176.31</v>
      </c>
      <c r="K1499" s="728">
        <v>57.3</v>
      </c>
      <c r="L1499" s="728">
        <v>119.01</v>
      </c>
    </row>
    <row r="1500" spans="1:12" s="335" customFormat="1" ht="12" x14ac:dyDescent="0.2">
      <c r="A1500" s="335" t="s">
        <v>3295</v>
      </c>
      <c r="B1500" s="335" t="s">
        <v>3296</v>
      </c>
      <c r="C1500" s="688" t="str">
        <f t="shared" si="23"/>
        <v>Oct-18</v>
      </c>
      <c r="D1500" s="738">
        <v>43396</v>
      </c>
      <c r="E1500" s="738">
        <v>43519</v>
      </c>
      <c r="F1500" s="663">
        <v>4017</v>
      </c>
      <c r="G1500" s="663">
        <v>603</v>
      </c>
      <c r="H1500" s="663"/>
      <c r="I1500" s="663">
        <v>3414</v>
      </c>
      <c r="J1500" s="728">
        <f t="shared" si="22"/>
        <v>346.27</v>
      </c>
      <c r="K1500" s="728">
        <v>112.54</v>
      </c>
      <c r="L1500" s="728">
        <v>233.73</v>
      </c>
    </row>
    <row r="1501" spans="1:12" s="335" customFormat="1" ht="12" x14ac:dyDescent="0.2">
      <c r="A1501" s="335" t="s">
        <v>3297</v>
      </c>
      <c r="B1501" s="335" t="s">
        <v>3298</v>
      </c>
      <c r="C1501" s="688" t="str">
        <f t="shared" si="23"/>
        <v>Oct-18</v>
      </c>
      <c r="D1501" s="738">
        <v>43396</v>
      </c>
      <c r="E1501" s="738">
        <v>43486</v>
      </c>
      <c r="F1501" s="663">
        <v>2195</v>
      </c>
      <c r="G1501" s="663">
        <v>274</v>
      </c>
      <c r="H1501" s="663"/>
      <c r="I1501" s="663">
        <v>1921</v>
      </c>
      <c r="J1501" s="728">
        <f t="shared" si="22"/>
        <v>142.13</v>
      </c>
      <c r="K1501" s="728">
        <v>46.19</v>
      </c>
      <c r="L1501" s="728">
        <v>95.94</v>
      </c>
    </row>
    <row r="1502" spans="1:12" s="335" customFormat="1" ht="12" x14ac:dyDescent="0.2">
      <c r="A1502" s="335" t="s">
        <v>3299</v>
      </c>
      <c r="B1502" s="335" t="s">
        <v>3300</v>
      </c>
      <c r="C1502" s="688" t="str">
        <f t="shared" si="23"/>
        <v>Oct-18</v>
      </c>
      <c r="D1502" s="738">
        <v>43396</v>
      </c>
      <c r="E1502" s="738">
        <v>43486</v>
      </c>
      <c r="F1502" s="663">
        <v>2186</v>
      </c>
      <c r="G1502" s="663">
        <v>273</v>
      </c>
      <c r="H1502" s="663"/>
      <c r="I1502" s="663">
        <v>1913</v>
      </c>
      <c r="J1502" s="728">
        <f t="shared" si="22"/>
        <v>141.54000000000002</v>
      </c>
      <c r="K1502" s="728">
        <v>46</v>
      </c>
      <c r="L1502" s="728">
        <v>95.54</v>
      </c>
    </row>
    <row r="1503" spans="1:12" s="335" customFormat="1" ht="12" x14ac:dyDescent="0.2">
      <c r="A1503" s="335" t="s">
        <v>3301</v>
      </c>
      <c r="B1503" s="335" t="s">
        <v>3302</v>
      </c>
      <c r="C1503" s="688" t="str">
        <f t="shared" si="23"/>
        <v>Oct-18</v>
      </c>
      <c r="D1503" s="738">
        <v>43396</v>
      </c>
      <c r="E1503" s="738">
        <v>43456</v>
      </c>
      <c r="F1503" s="663">
        <v>2467</v>
      </c>
      <c r="G1503" s="663">
        <v>308</v>
      </c>
      <c r="H1503" s="663"/>
      <c r="I1503" s="663">
        <v>2159</v>
      </c>
      <c r="J1503" s="728">
        <f t="shared" si="22"/>
        <v>159.72999999999999</v>
      </c>
      <c r="K1503" s="728">
        <v>51.91</v>
      </c>
      <c r="L1503" s="728">
        <v>107.82</v>
      </c>
    </row>
    <row r="1504" spans="1:12" s="335" customFormat="1" ht="12" x14ac:dyDescent="0.2">
      <c r="A1504" s="335" t="s">
        <v>3303</v>
      </c>
      <c r="B1504" s="335" t="s">
        <v>3304</v>
      </c>
      <c r="C1504" s="688" t="str">
        <f t="shared" si="23"/>
        <v>Oct-18</v>
      </c>
      <c r="D1504" s="738">
        <v>43396</v>
      </c>
      <c r="E1504" s="738">
        <v>43486</v>
      </c>
      <c r="F1504" s="663">
        <v>3513</v>
      </c>
      <c r="G1504" s="663">
        <v>439</v>
      </c>
      <c r="H1504" s="663"/>
      <c r="I1504" s="663">
        <v>3074</v>
      </c>
      <c r="J1504" s="728">
        <f t="shared" si="22"/>
        <v>227.47</v>
      </c>
      <c r="K1504" s="728">
        <v>73.930000000000007</v>
      </c>
      <c r="L1504" s="728">
        <v>153.54</v>
      </c>
    </row>
    <row r="1505" spans="1:12" s="335" customFormat="1" ht="12" x14ac:dyDescent="0.2">
      <c r="A1505" s="335" t="s">
        <v>3305</v>
      </c>
      <c r="B1505" s="335" t="s">
        <v>3306</v>
      </c>
      <c r="C1505" s="688" t="str">
        <f t="shared" si="23"/>
        <v>Oct-18</v>
      </c>
      <c r="D1505" s="738">
        <v>43396</v>
      </c>
      <c r="E1505" s="738">
        <v>43456</v>
      </c>
      <c r="F1505" s="663">
        <v>2360</v>
      </c>
      <c r="G1505" s="663">
        <v>295</v>
      </c>
      <c r="H1505" s="663"/>
      <c r="I1505" s="663">
        <v>2065</v>
      </c>
      <c r="J1505" s="728">
        <f t="shared" si="22"/>
        <v>152.81</v>
      </c>
      <c r="K1505" s="728">
        <v>49.66</v>
      </c>
      <c r="L1505" s="728">
        <v>103.15</v>
      </c>
    </row>
    <row r="1506" spans="1:12" s="335" customFormat="1" ht="12" x14ac:dyDescent="0.2">
      <c r="A1506" s="335" t="s">
        <v>3307</v>
      </c>
      <c r="B1506" s="335" t="s">
        <v>3308</v>
      </c>
      <c r="C1506" s="688" t="str">
        <f t="shared" si="23"/>
        <v>Oct-18</v>
      </c>
      <c r="D1506" s="738">
        <v>43396</v>
      </c>
      <c r="E1506" s="738">
        <v>43489</v>
      </c>
      <c r="F1506" s="663">
        <v>15821</v>
      </c>
      <c r="G1506" s="663">
        <v>1978</v>
      </c>
      <c r="H1506" s="663"/>
      <c r="I1506" s="663">
        <v>13843</v>
      </c>
      <c r="J1506" s="728">
        <f t="shared" si="22"/>
        <v>1033.9000000000001</v>
      </c>
      <c r="K1506" s="728">
        <v>336.02</v>
      </c>
      <c r="L1506" s="728">
        <v>697.88</v>
      </c>
    </row>
    <row r="1507" spans="1:12" s="335" customFormat="1" ht="12" x14ac:dyDescent="0.2">
      <c r="A1507" s="335" t="s">
        <v>3309</v>
      </c>
      <c r="B1507" s="335" t="s">
        <v>3310</v>
      </c>
      <c r="C1507" s="688" t="str">
        <f t="shared" si="23"/>
        <v>Oct-18</v>
      </c>
      <c r="D1507" s="738">
        <v>43396</v>
      </c>
      <c r="E1507" s="738">
        <v>43524</v>
      </c>
      <c r="F1507" s="663">
        <v>5372</v>
      </c>
      <c r="G1507" s="663">
        <v>806</v>
      </c>
      <c r="H1507" s="663"/>
      <c r="I1507" s="663">
        <v>4566</v>
      </c>
      <c r="J1507" s="728">
        <f t="shared" si="22"/>
        <v>458.82</v>
      </c>
      <c r="K1507" s="728">
        <v>149.12</v>
      </c>
      <c r="L1507" s="728">
        <v>309.7</v>
      </c>
    </row>
    <row r="1508" spans="1:12" s="335" customFormat="1" ht="12" x14ac:dyDescent="0.2">
      <c r="A1508" s="335" t="s">
        <v>3311</v>
      </c>
      <c r="B1508" s="335" t="s">
        <v>3312</v>
      </c>
      <c r="C1508" s="688" t="str">
        <f t="shared" si="23"/>
        <v>Oct-18</v>
      </c>
      <c r="D1508" s="738">
        <v>43396</v>
      </c>
      <c r="E1508" s="738">
        <v>43486</v>
      </c>
      <c r="F1508" s="663">
        <v>7776</v>
      </c>
      <c r="G1508" s="663">
        <v>972</v>
      </c>
      <c r="H1508" s="663"/>
      <c r="I1508" s="663">
        <v>6804</v>
      </c>
      <c r="J1508" s="728">
        <f t="shared" ref="J1508:J1571" si="24">SUM(K1508:L1508)</f>
        <v>508.15999999999997</v>
      </c>
      <c r="K1508" s="728">
        <v>165.15</v>
      </c>
      <c r="L1508" s="728">
        <v>343.01</v>
      </c>
    </row>
    <row r="1509" spans="1:12" s="335" customFormat="1" ht="12" x14ac:dyDescent="0.2">
      <c r="A1509" s="335" t="s">
        <v>3313</v>
      </c>
      <c r="B1509" s="335" t="s">
        <v>3314</v>
      </c>
      <c r="C1509" s="688" t="str">
        <f t="shared" si="23"/>
        <v>Oct-18</v>
      </c>
      <c r="D1509" s="738">
        <v>43396</v>
      </c>
      <c r="E1509" s="738">
        <v>43488</v>
      </c>
      <c r="F1509" s="663">
        <v>12106</v>
      </c>
      <c r="G1509" s="663">
        <v>1513</v>
      </c>
      <c r="H1509" s="663"/>
      <c r="I1509" s="663">
        <v>10593</v>
      </c>
      <c r="J1509" s="728">
        <f t="shared" si="24"/>
        <v>791.13</v>
      </c>
      <c r="K1509" s="728">
        <v>257.12</v>
      </c>
      <c r="L1509" s="728">
        <v>534.01</v>
      </c>
    </row>
    <row r="1510" spans="1:12" s="335" customFormat="1" ht="12" x14ac:dyDescent="0.2">
      <c r="A1510" s="335" t="s">
        <v>3315</v>
      </c>
      <c r="B1510" s="335" t="s">
        <v>3316</v>
      </c>
      <c r="C1510" s="688" t="str">
        <f t="shared" ref="C1510:C1573" si="25">TEXT(D1510,"mmm-yy")</f>
        <v>Oct-18</v>
      </c>
      <c r="D1510" s="738">
        <v>43396</v>
      </c>
      <c r="E1510" s="738">
        <v>43486</v>
      </c>
      <c r="F1510" s="663">
        <v>2355</v>
      </c>
      <c r="G1510" s="663">
        <v>294</v>
      </c>
      <c r="H1510" s="663"/>
      <c r="I1510" s="663">
        <v>2061</v>
      </c>
      <c r="J1510" s="728">
        <f t="shared" si="24"/>
        <v>152.49</v>
      </c>
      <c r="K1510" s="728">
        <v>49.56</v>
      </c>
      <c r="L1510" s="728">
        <v>102.93</v>
      </c>
    </row>
    <row r="1511" spans="1:12" s="335" customFormat="1" ht="12" x14ac:dyDescent="0.2">
      <c r="A1511" s="335" t="s">
        <v>3317</v>
      </c>
      <c r="B1511" s="335" t="s">
        <v>3318</v>
      </c>
      <c r="C1511" s="688" t="str">
        <f t="shared" si="25"/>
        <v>Oct-18</v>
      </c>
      <c r="D1511" s="738">
        <v>43396</v>
      </c>
      <c r="E1511" s="738">
        <v>43456</v>
      </c>
      <c r="F1511" s="663">
        <v>2781</v>
      </c>
      <c r="G1511" s="663">
        <v>348</v>
      </c>
      <c r="H1511" s="663"/>
      <c r="I1511" s="663">
        <v>2433</v>
      </c>
      <c r="J1511" s="728">
        <f t="shared" si="24"/>
        <v>180.07</v>
      </c>
      <c r="K1511" s="728">
        <v>58.52</v>
      </c>
      <c r="L1511" s="728">
        <v>121.55</v>
      </c>
    </row>
    <row r="1512" spans="1:12" s="335" customFormat="1" ht="12" x14ac:dyDescent="0.2">
      <c r="A1512" s="335" t="s">
        <v>3319</v>
      </c>
      <c r="B1512" s="335" t="s">
        <v>3320</v>
      </c>
      <c r="C1512" s="688" t="str">
        <f t="shared" si="25"/>
        <v>Oct-18</v>
      </c>
      <c r="D1512" s="738">
        <v>43374</v>
      </c>
      <c r="E1512" s="738">
        <v>43527</v>
      </c>
      <c r="F1512" s="663">
        <v>4368</v>
      </c>
      <c r="G1512" s="663">
        <v>655</v>
      </c>
      <c r="H1512" s="663"/>
      <c r="I1512" s="663">
        <v>3713</v>
      </c>
      <c r="J1512" s="728">
        <f t="shared" si="24"/>
        <v>410.41999999999996</v>
      </c>
      <c r="K1512" s="728">
        <v>133.38999999999999</v>
      </c>
      <c r="L1512" s="728">
        <v>277.02999999999997</v>
      </c>
    </row>
    <row r="1513" spans="1:12" s="335" customFormat="1" ht="12" x14ac:dyDescent="0.2">
      <c r="A1513" s="335" t="s">
        <v>3321</v>
      </c>
      <c r="B1513" s="335" t="s">
        <v>3322</v>
      </c>
      <c r="C1513" s="688" t="str">
        <f t="shared" si="25"/>
        <v>Oct-18</v>
      </c>
      <c r="D1513" s="738">
        <v>43384</v>
      </c>
      <c r="E1513" s="738">
        <v>43479</v>
      </c>
      <c r="F1513" s="663">
        <v>3845</v>
      </c>
      <c r="G1513" s="663">
        <v>481</v>
      </c>
      <c r="H1513" s="663"/>
      <c r="I1513" s="663">
        <v>3364</v>
      </c>
      <c r="J1513" s="728">
        <f t="shared" si="24"/>
        <v>251.27</v>
      </c>
      <c r="K1513" s="728">
        <v>81.66</v>
      </c>
      <c r="L1513" s="728">
        <v>169.61</v>
      </c>
    </row>
    <row r="1514" spans="1:12" s="335" customFormat="1" ht="12" x14ac:dyDescent="0.2">
      <c r="A1514" s="335" t="s">
        <v>3323</v>
      </c>
      <c r="B1514" s="335" t="s">
        <v>3324</v>
      </c>
      <c r="C1514" s="688" t="str">
        <f t="shared" si="25"/>
        <v>Oct-18</v>
      </c>
      <c r="D1514" s="738">
        <v>43396</v>
      </c>
      <c r="E1514" s="738">
        <v>43479</v>
      </c>
      <c r="F1514" s="663">
        <v>895</v>
      </c>
      <c r="G1514" s="663">
        <v>112</v>
      </c>
      <c r="H1514" s="663"/>
      <c r="I1514" s="663">
        <v>783</v>
      </c>
      <c r="J1514" s="728">
        <f t="shared" si="24"/>
        <v>58.489999999999995</v>
      </c>
      <c r="K1514" s="728">
        <v>19.010000000000002</v>
      </c>
      <c r="L1514" s="728">
        <v>39.479999999999997</v>
      </c>
    </row>
    <row r="1515" spans="1:12" s="335" customFormat="1" ht="12" x14ac:dyDescent="0.2">
      <c r="A1515" s="335" t="s">
        <v>3325</v>
      </c>
      <c r="B1515" s="335" t="s">
        <v>3326</v>
      </c>
      <c r="C1515" s="688" t="str">
        <f t="shared" si="25"/>
        <v>Oct-18</v>
      </c>
      <c r="D1515" s="738">
        <v>43396</v>
      </c>
      <c r="E1515" s="738">
        <v>43492</v>
      </c>
      <c r="F1515" s="663">
        <v>3587</v>
      </c>
      <c r="G1515" s="663">
        <v>448</v>
      </c>
      <c r="H1515" s="663"/>
      <c r="I1515" s="663">
        <v>3139</v>
      </c>
      <c r="J1515" s="728">
        <f t="shared" si="24"/>
        <v>234.41</v>
      </c>
      <c r="K1515" s="728">
        <v>76.180000000000007</v>
      </c>
      <c r="L1515" s="728">
        <v>158.22999999999999</v>
      </c>
    </row>
    <row r="1516" spans="1:12" s="335" customFormat="1" ht="12" x14ac:dyDescent="0.2">
      <c r="A1516" s="335" t="s">
        <v>3327</v>
      </c>
      <c r="B1516" s="335" t="s">
        <v>3328</v>
      </c>
      <c r="C1516" s="688" t="str">
        <f t="shared" si="25"/>
        <v>Oct-18</v>
      </c>
      <c r="D1516" s="738">
        <v>43396</v>
      </c>
      <c r="E1516" s="738">
        <v>43602</v>
      </c>
      <c r="F1516" s="663">
        <v>2454</v>
      </c>
      <c r="G1516" s="663">
        <v>368</v>
      </c>
      <c r="H1516" s="663"/>
      <c r="I1516" s="663">
        <v>2086</v>
      </c>
      <c r="J1516" s="728">
        <f t="shared" si="24"/>
        <v>230.57999999999998</v>
      </c>
      <c r="K1516" s="728">
        <v>74.94</v>
      </c>
      <c r="L1516" s="728">
        <v>155.63999999999999</v>
      </c>
    </row>
    <row r="1517" spans="1:12" s="335" customFormat="1" ht="12" x14ac:dyDescent="0.2">
      <c r="A1517" s="335" t="s">
        <v>3329</v>
      </c>
      <c r="B1517" s="335" t="s">
        <v>3330</v>
      </c>
      <c r="C1517" s="688" t="str">
        <f t="shared" si="25"/>
        <v>Oct-18</v>
      </c>
      <c r="D1517" s="738">
        <v>43396</v>
      </c>
      <c r="E1517" s="738">
        <v>43527</v>
      </c>
      <c r="F1517" s="663">
        <v>2106</v>
      </c>
      <c r="G1517" s="663">
        <v>316</v>
      </c>
      <c r="H1517" s="663"/>
      <c r="I1517" s="663">
        <v>1790</v>
      </c>
      <c r="J1517" s="728">
        <f t="shared" si="24"/>
        <v>197.88</v>
      </c>
      <c r="K1517" s="728">
        <v>64.31</v>
      </c>
      <c r="L1517" s="728">
        <v>133.57</v>
      </c>
    </row>
    <row r="1518" spans="1:12" s="335" customFormat="1" ht="12" x14ac:dyDescent="0.2">
      <c r="A1518" s="335" t="s">
        <v>3331</v>
      </c>
      <c r="B1518" s="335" t="s">
        <v>3332</v>
      </c>
      <c r="C1518" s="688" t="str">
        <f t="shared" si="25"/>
        <v>Oct-18</v>
      </c>
      <c r="D1518" s="738">
        <v>43396</v>
      </c>
      <c r="E1518" s="738">
        <v>43488</v>
      </c>
      <c r="F1518" s="663">
        <v>5921</v>
      </c>
      <c r="G1518" s="663">
        <v>740</v>
      </c>
      <c r="H1518" s="663"/>
      <c r="I1518" s="663">
        <v>5181</v>
      </c>
      <c r="J1518" s="728">
        <f t="shared" si="24"/>
        <v>386.93</v>
      </c>
      <c r="K1518" s="728">
        <v>125.75</v>
      </c>
      <c r="L1518" s="728">
        <v>261.18</v>
      </c>
    </row>
    <row r="1519" spans="1:12" s="335" customFormat="1" ht="12" x14ac:dyDescent="0.2">
      <c r="A1519" s="335" t="s">
        <v>3333</v>
      </c>
      <c r="B1519" s="335" t="s">
        <v>3334</v>
      </c>
      <c r="C1519" s="688" t="str">
        <f t="shared" si="25"/>
        <v>Oct-18</v>
      </c>
      <c r="D1519" s="738">
        <v>43396</v>
      </c>
      <c r="E1519" s="738">
        <v>43497</v>
      </c>
      <c r="F1519" s="663">
        <v>7092</v>
      </c>
      <c r="G1519" s="663">
        <v>887</v>
      </c>
      <c r="H1519" s="663"/>
      <c r="I1519" s="663">
        <v>6205</v>
      </c>
      <c r="J1519" s="728">
        <f t="shared" si="24"/>
        <v>463.46999999999997</v>
      </c>
      <c r="K1519" s="728">
        <v>150.63</v>
      </c>
      <c r="L1519" s="728">
        <v>312.83999999999997</v>
      </c>
    </row>
    <row r="1520" spans="1:12" s="335" customFormat="1" ht="12" x14ac:dyDescent="0.2">
      <c r="A1520" s="335" t="s">
        <v>3335</v>
      </c>
      <c r="B1520" s="335" t="s">
        <v>3336</v>
      </c>
      <c r="C1520" s="688" t="str">
        <f t="shared" si="25"/>
        <v>Oct-18</v>
      </c>
      <c r="D1520" s="738">
        <v>43396</v>
      </c>
      <c r="E1520" s="738">
        <v>43497</v>
      </c>
      <c r="F1520" s="663">
        <v>9260</v>
      </c>
      <c r="G1520" s="663">
        <v>1736</v>
      </c>
      <c r="H1520" s="663"/>
      <c r="I1520" s="663">
        <v>7524</v>
      </c>
      <c r="J1520" s="728">
        <f t="shared" si="24"/>
        <v>1087.78</v>
      </c>
      <c r="K1520" s="728">
        <v>353.53</v>
      </c>
      <c r="L1520" s="728">
        <v>734.25</v>
      </c>
    </row>
    <row r="1521" spans="1:12" s="335" customFormat="1" ht="12" x14ac:dyDescent="0.2">
      <c r="A1521" s="335" t="s">
        <v>3337</v>
      </c>
      <c r="B1521" s="335" t="s">
        <v>3338</v>
      </c>
      <c r="C1521" s="688" t="str">
        <f t="shared" si="25"/>
        <v>Oct-18</v>
      </c>
      <c r="D1521" s="738">
        <v>43396</v>
      </c>
      <c r="E1521" s="738">
        <v>43495</v>
      </c>
      <c r="F1521" s="663">
        <v>6459</v>
      </c>
      <c r="G1521" s="663">
        <v>969</v>
      </c>
      <c r="H1521" s="663"/>
      <c r="I1521" s="663">
        <v>5490</v>
      </c>
      <c r="J1521" s="728">
        <f t="shared" si="24"/>
        <v>551.66</v>
      </c>
      <c r="K1521" s="728">
        <v>179.29</v>
      </c>
      <c r="L1521" s="728">
        <v>372.37</v>
      </c>
    </row>
    <row r="1522" spans="1:12" s="335" customFormat="1" ht="12" x14ac:dyDescent="0.2">
      <c r="A1522" s="335" t="s">
        <v>3339</v>
      </c>
      <c r="B1522" s="335" t="s">
        <v>3340</v>
      </c>
      <c r="C1522" s="688" t="str">
        <f t="shared" si="25"/>
        <v>Oct-18</v>
      </c>
      <c r="D1522" s="738">
        <v>43396</v>
      </c>
      <c r="E1522" s="738">
        <v>43487</v>
      </c>
      <c r="F1522" s="663">
        <v>2205</v>
      </c>
      <c r="G1522" s="663">
        <v>221</v>
      </c>
      <c r="H1522" s="663"/>
      <c r="I1522" s="663">
        <v>1984</v>
      </c>
      <c r="J1522" s="728">
        <f t="shared" si="24"/>
        <v>97.22</v>
      </c>
      <c r="K1522" s="728">
        <v>31.6</v>
      </c>
      <c r="L1522" s="728">
        <v>65.62</v>
      </c>
    </row>
    <row r="1523" spans="1:12" s="335" customFormat="1" ht="12" x14ac:dyDescent="0.2">
      <c r="A1523" s="335" t="s">
        <v>3341</v>
      </c>
      <c r="B1523" s="335" t="s">
        <v>3342</v>
      </c>
      <c r="C1523" s="688" t="str">
        <f t="shared" si="25"/>
        <v>Oct-18</v>
      </c>
      <c r="D1523" s="738">
        <v>43396</v>
      </c>
      <c r="E1523" s="738">
        <v>43487</v>
      </c>
      <c r="F1523" s="663">
        <v>2329</v>
      </c>
      <c r="G1523" s="663">
        <v>291</v>
      </c>
      <c r="H1523" s="663"/>
      <c r="I1523" s="663">
        <v>2038</v>
      </c>
      <c r="J1523" s="728">
        <f t="shared" si="24"/>
        <v>150.80000000000001</v>
      </c>
      <c r="K1523" s="728">
        <v>49.01</v>
      </c>
      <c r="L1523" s="728">
        <v>101.79</v>
      </c>
    </row>
    <row r="1524" spans="1:12" s="335" customFormat="1" ht="12" x14ac:dyDescent="0.2">
      <c r="A1524" s="335" t="s">
        <v>3343</v>
      </c>
      <c r="B1524" s="335" t="s">
        <v>3344</v>
      </c>
      <c r="C1524" s="688" t="str">
        <f t="shared" si="25"/>
        <v>Oct-18</v>
      </c>
      <c r="D1524" s="738">
        <v>43396</v>
      </c>
      <c r="E1524" s="738">
        <v>43499</v>
      </c>
      <c r="F1524" s="663">
        <v>3575</v>
      </c>
      <c r="G1524" s="663">
        <v>447</v>
      </c>
      <c r="H1524" s="663"/>
      <c r="I1524" s="663">
        <v>3128</v>
      </c>
      <c r="J1524" s="728">
        <f t="shared" si="24"/>
        <v>233.63</v>
      </c>
      <c r="K1524" s="728">
        <v>75.930000000000007</v>
      </c>
      <c r="L1524" s="728">
        <v>157.69999999999999</v>
      </c>
    </row>
    <row r="1525" spans="1:12" s="335" customFormat="1" ht="12" x14ac:dyDescent="0.2">
      <c r="A1525" s="335" t="s">
        <v>3345</v>
      </c>
      <c r="B1525" s="335" t="s">
        <v>3346</v>
      </c>
      <c r="C1525" s="688" t="str">
        <f t="shared" si="25"/>
        <v>Oct-18</v>
      </c>
      <c r="D1525" s="738">
        <v>43396</v>
      </c>
      <c r="E1525" s="738">
        <v>43489</v>
      </c>
      <c r="F1525" s="663">
        <v>2107</v>
      </c>
      <c r="G1525" s="663">
        <v>263</v>
      </c>
      <c r="H1525" s="663"/>
      <c r="I1525" s="663">
        <v>1844</v>
      </c>
      <c r="J1525" s="728">
        <f t="shared" si="24"/>
        <v>136.43</v>
      </c>
      <c r="K1525" s="728">
        <v>44.34</v>
      </c>
      <c r="L1525" s="728">
        <v>92.09</v>
      </c>
    </row>
    <row r="1526" spans="1:12" s="335" customFormat="1" ht="12" x14ac:dyDescent="0.2">
      <c r="A1526" s="335" t="s">
        <v>3347</v>
      </c>
      <c r="B1526" s="335" t="s">
        <v>3348</v>
      </c>
      <c r="C1526" s="688" t="str">
        <f t="shared" si="25"/>
        <v>Oct-18</v>
      </c>
      <c r="D1526" s="738">
        <v>43396</v>
      </c>
      <c r="E1526" s="738">
        <v>43517</v>
      </c>
      <c r="F1526" s="663">
        <v>2675</v>
      </c>
      <c r="G1526" s="663">
        <v>334</v>
      </c>
      <c r="H1526" s="663"/>
      <c r="I1526" s="663">
        <v>2341</v>
      </c>
      <c r="J1526" s="728">
        <f t="shared" si="24"/>
        <v>174.81</v>
      </c>
      <c r="K1526" s="728">
        <v>56.81</v>
      </c>
      <c r="L1526" s="728">
        <v>118</v>
      </c>
    </row>
    <row r="1527" spans="1:12" s="335" customFormat="1" ht="12" x14ac:dyDescent="0.2">
      <c r="A1527" s="335" t="s">
        <v>3349</v>
      </c>
      <c r="B1527" s="335" t="s">
        <v>3350</v>
      </c>
      <c r="C1527" s="688" t="str">
        <f t="shared" si="25"/>
        <v>Oct-18</v>
      </c>
      <c r="D1527" s="738">
        <v>43397</v>
      </c>
      <c r="E1527" s="738">
        <v>43492</v>
      </c>
      <c r="F1527" s="663">
        <v>2200</v>
      </c>
      <c r="G1527" s="663">
        <v>220</v>
      </c>
      <c r="H1527" s="663"/>
      <c r="I1527" s="663">
        <v>1980</v>
      </c>
      <c r="J1527" s="728">
        <f t="shared" si="24"/>
        <v>97.01</v>
      </c>
      <c r="K1527" s="728">
        <v>31.53</v>
      </c>
      <c r="L1527" s="728">
        <v>65.48</v>
      </c>
    </row>
    <row r="1528" spans="1:12" s="335" customFormat="1" ht="12" x14ac:dyDescent="0.2">
      <c r="A1528" s="335" t="s">
        <v>3351</v>
      </c>
      <c r="B1528" s="335" t="s">
        <v>3352</v>
      </c>
      <c r="C1528" s="688" t="str">
        <f t="shared" si="25"/>
        <v>Oct-18</v>
      </c>
      <c r="D1528" s="738">
        <v>43397</v>
      </c>
      <c r="E1528" s="738">
        <v>43524</v>
      </c>
      <c r="F1528" s="663">
        <v>2062</v>
      </c>
      <c r="G1528" s="663">
        <v>258</v>
      </c>
      <c r="H1528" s="663"/>
      <c r="I1528" s="663">
        <v>1804</v>
      </c>
      <c r="J1528" s="728">
        <f t="shared" si="24"/>
        <v>134.76</v>
      </c>
      <c r="K1528" s="728">
        <v>43.8</v>
      </c>
      <c r="L1528" s="728">
        <v>90.96</v>
      </c>
    </row>
    <row r="1529" spans="1:12" s="335" customFormat="1" ht="12" x14ac:dyDescent="0.2">
      <c r="A1529" s="335" t="s">
        <v>3353</v>
      </c>
      <c r="B1529" s="335" t="s">
        <v>3354</v>
      </c>
      <c r="C1529" s="688" t="str">
        <f t="shared" si="25"/>
        <v>Oct-18</v>
      </c>
      <c r="D1529" s="738">
        <v>43397</v>
      </c>
      <c r="E1529" s="738">
        <v>43487</v>
      </c>
      <c r="F1529" s="663">
        <v>2913</v>
      </c>
      <c r="G1529" s="663">
        <v>364</v>
      </c>
      <c r="H1529" s="663"/>
      <c r="I1529" s="663">
        <v>2549</v>
      </c>
      <c r="J1529" s="728">
        <f t="shared" si="24"/>
        <v>188.62</v>
      </c>
      <c r="K1529" s="728">
        <v>61.3</v>
      </c>
      <c r="L1529" s="728">
        <v>127.32</v>
      </c>
    </row>
    <row r="1530" spans="1:12" s="335" customFormat="1" ht="12" x14ac:dyDescent="0.2">
      <c r="A1530" s="335" t="s">
        <v>3355</v>
      </c>
      <c r="B1530" s="335" t="s">
        <v>3356</v>
      </c>
      <c r="C1530" s="688" t="str">
        <f t="shared" si="25"/>
        <v>Oct-18</v>
      </c>
      <c r="D1530" s="738">
        <v>43397</v>
      </c>
      <c r="E1530" s="738">
        <v>43489</v>
      </c>
      <c r="F1530" s="663">
        <v>2854</v>
      </c>
      <c r="G1530" s="663">
        <v>357</v>
      </c>
      <c r="H1530" s="663"/>
      <c r="I1530" s="663">
        <v>2497</v>
      </c>
      <c r="J1530" s="728">
        <f t="shared" si="24"/>
        <v>184.8</v>
      </c>
      <c r="K1530" s="728">
        <v>60.06</v>
      </c>
      <c r="L1530" s="728">
        <v>124.74</v>
      </c>
    </row>
    <row r="1531" spans="1:12" s="335" customFormat="1" ht="12" x14ac:dyDescent="0.2">
      <c r="A1531" s="335" t="s">
        <v>3357</v>
      </c>
      <c r="B1531" s="335" t="s">
        <v>3358</v>
      </c>
      <c r="C1531" s="688" t="str">
        <f t="shared" si="25"/>
        <v>Oct-18</v>
      </c>
      <c r="D1531" s="738">
        <v>43397</v>
      </c>
      <c r="E1531" s="738">
        <v>43488</v>
      </c>
      <c r="F1531" s="663">
        <v>3479</v>
      </c>
      <c r="G1531" s="663">
        <v>348</v>
      </c>
      <c r="H1531" s="663"/>
      <c r="I1531" s="663">
        <v>3131</v>
      </c>
      <c r="J1531" s="728">
        <f t="shared" si="24"/>
        <v>153.39000000000001</v>
      </c>
      <c r="K1531" s="728">
        <v>49.85</v>
      </c>
      <c r="L1531" s="728">
        <v>103.54</v>
      </c>
    </row>
    <row r="1532" spans="1:12" s="335" customFormat="1" ht="12" x14ac:dyDescent="0.2">
      <c r="A1532" s="335" t="s">
        <v>3359</v>
      </c>
      <c r="B1532" s="335" t="s">
        <v>3360</v>
      </c>
      <c r="C1532" s="688" t="str">
        <f t="shared" si="25"/>
        <v>Oct-18</v>
      </c>
      <c r="D1532" s="738">
        <v>43397</v>
      </c>
      <c r="E1532" s="738">
        <v>43487</v>
      </c>
      <c r="F1532" s="663">
        <v>2137</v>
      </c>
      <c r="G1532" s="663">
        <v>214</v>
      </c>
      <c r="H1532" s="663"/>
      <c r="I1532" s="663">
        <v>1923</v>
      </c>
      <c r="J1532" s="728">
        <f t="shared" si="24"/>
        <v>94.22</v>
      </c>
      <c r="K1532" s="728">
        <v>30.62</v>
      </c>
      <c r="L1532" s="728">
        <v>63.6</v>
      </c>
    </row>
    <row r="1533" spans="1:12" s="335" customFormat="1" ht="12" x14ac:dyDescent="0.2">
      <c r="A1533" s="335" t="s">
        <v>3361</v>
      </c>
      <c r="B1533" s="335" t="s">
        <v>3362</v>
      </c>
      <c r="C1533" s="688" t="str">
        <f t="shared" si="25"/>
        <v>Oct-18</v>
      </c>
      <c r="D1533" s="738">
        <v>43397</v>
      </c>
      <c r="E1533" s="738">
        <v>43518</v>
      </c>
      <c r="F1533" s="663">
        <v>6618</v>
      </c>
      <c r="G1533" s="663">
        <v>993</v>
      </c>
      <c r="H1533" s="663"/>
      <c r="I1533" s="663">
        <v>5625</v>
      </c>
      <c r="J1533" s="728">
        <f t="shared" si="24"/>
        <v>763.08</v>
      </c>
      <c r="K1533" s="728">
        <v>248</v>
      </c>
      <c r="L1533" s="728">
        <v>515.08000000000004</v>
      </c>
    </row>
    <row r="1534" spans="1:12" s="335" customFormat="1" ht="12" x14ac:dyDescent="0.2">
      <c r="A1534" s="335" t="s">
        <v>3363</v>
      </c>
      <c r="B1534" s="335" t="s">
        <v>3364</v>
      </c>
      <c r="C1534" s="688" t="str">
        <f t="shared" si="25"/>
        <v>Oct-18</v>
      </c>
      <c r="D1534" s="738">
        <v>43397</v>
      </c>
      <c r="E1534" s="738">
        <v>43497</v>
      </c>
      <c r="F1534" s="663">
        <v>10456</v>
      </c>
      <c r="G1534" s="663">
        <v>1960</v>
      </c>
      <c r="H1534" s="663"/>
      <c r="I1534" s="663">
        <v>8496</v>
      </c>
      <c r="J1534" s="728">
        <f t="shared" si="24"/>
        <v>1228.27</v>
      </c>
      <c r="K1534" s="728">
        <v>399.19</v>
      </c>
      <c r="L1534" s="728">
        <v>829.08</v>
      </c>
    </row>
    <row r="1535" spans="1:12" s="335" customFormat="1" ht="12" x14ac:dyDescent="0.2">
      <c r="A1535" s="335" t="s">
        <v>3365</v>
      </c>
      <c r="B1535" s="335" t="s">
        <v>3366</v>
      </c>
      <c r="C1535" s="688" t="str">
        <f t="shared" si="25"/>
        <v>Oct-18</v>
      </c>
      <c r="D1535" s="738">
        <v>43397</v>
      </c>
      <c r="E1535" s="738">
        <v>43524</v>
      </c>
      <c r="F1535" s="663">
        <v>2106</v>
      </c>
      <c r="G1535" s="663">
        <v>316</v>
      </c>
      <c r="H1535" s="663"/>
      <c r="I1535" s="663">
        <v>1790</v>
      </c>
      <c r="J1535" s="728">
        <f t="shared" si="24"/>
        <v>197.88</v>
      </c>
      <c r="K1535" s="728">
        <v>64.31</v>
      </c>
      <c r="L1535" s="728">
        <v>133.57</v>
      </c>
    </row>
    <row r="1536" spans="1:12" s="335" customFormat="1" ht="12" x14ac:dyDescent="0.2">
      <c r="A1536" s="335" t="s">
        <v>3367</v>
      </c>
      <c r="B1536" s="335" t="s">
        <v>3368</v>
      </c>
      <c r="C1536" s="688" t="str">
        <f t="shared" si="25"/>
        <v>Oct-18</v>
      </c>
      <c r="D1536" s="738">
        <v>43397</v>
      </c>
      <c r="E1536" s="738">
        <v>43492</v>
      </c>
      <c r="F1536" s="663">
        <v>3587</v>
      </c>
      <c r="G1536" s="663">
        <v>448</v>
      </c>
      <c r="H1536" s="663"/>
      <c r="I1536" s="663">
        <v>3139</v>
      </c>
      <c r="J1536" s="728">
        <f t="shared" si="24"/>
        <v>234.41</v>
      </c>
      <c r="K1536" s="728">
        <v>76.180000000000007</v>
      </c>
      <c r="L1536" s="728">
        <v>158.22999999999999</v>
      </c>
    </row>
    <row r="1537" spans="1:12" s="335" customFormat="1" ht="12" x14ac:dyDescent="0.2">
      <c r="A1537" s="335" t="s">
        <v>3369</v>
      </c>
      <c r="B1537" s="335" t="s">
        <v>3370</v>
      </c>
      <c r="C1537" s="688" t="str">
        <f t="shared" si="25"/>
        <v>Oct-18</v>
      </c>
      <c r="D1537" s="738">
        <v>43397</v>
      </c>
      <c r="E1537" s="738">
        <v>43491</v>
      </c>
      <c r="F1537" s="663">
        <v>12167</v>
      </c>
      <c r="G1537" s="663">
        <v>1825</v>
      </c>
      <c r="H1537" s="663"/>
      <c r="I1537" s="663">
        <v>10342</v>
      </c>
      <c r="J1537" s="728">
        <f t="shared" si="24"/>
        <v>1048.79</v>
      </c>
      <c r="K1537" s="728">
        <v>340.86</v>
      </c>
      <c r="L1537" s="728">
        <v>707.93</v>
      </c>
    </row>
    <row r="1538" spans="1:12" s="335" customFormat="1" ht="12" x14ac:dyDescent="0.2">
      <c r="A1538" s="335" t="s">
        <v>3371</v>
      </c>
      <c r="B1538" s="335" t="s">
        <v>3372</v>
      </c>
      <c r="C1538" s="688" t="str">
        <f t="shared" si="25"/>
        <v>Oct-18</v>
      </c>
      <c r="D1538" s="738">
        <v>43397</v>
      </c>
      <c r="E1538" s="738">
        <v>43487</v>
      </c>
      <c r="F1538" s="663">
        <v>2442</v>
      </c>
      <c r="G1538" s="663">
        <v>305</v>
      </c>
      <c r="H1538" s="663"/>
      <c r="I1538" s="663">
        <v>2137</v>
      </c>
      <c r="J1538" s="728">
        <f t="shared" si="24"/>
        <v>158.12</v>
      </c>
      <c r="K1538" s="728">
        <v>51.39</v>
      </c>
      <c r="L1538" s="728">
        <v>106.73</v>
      </c>
    </row>
    <row r="1539" spans="1:12" s="335" customFormat="1" ht="12" x14ac:dyDescent="0.2">
      <c r="A1539" s="335" t="s">
        <v>3373</v>
      </c>
      <c r="B1539" s="335" t="s">
        <v>3374</v>
      </c>
      <c r="C1539" s="688" t="str">
        <f t="shared" si="25"/>
        <v>Oct-18</v>
      </c>
      <c r="D1539" s="738">
        <v>43397</v>
      </c>
      <c r="E1539" s="738">
        <v>43489</v>
      </c>
      <c r="F1539" s="663">
        <v>4798</v>
      </c>
      <c r="G1539" s="663">
        <v>720</v>
      </c>
      <c r="H1539" s="663"/>
      <c r="I1539" s="663">
        <v>4078</v>
      </c>
      <c r="J1539" s="728">
        <f t="shared" si="24"/>
        <v>413.59000000000003</v>
      </c>
      <c r="K1539" s="728">
        <v>134.41999999999999</v>
      </c>
      <c r="L1539" s="728">
        <v>279.17</v>
      </c>
    </row>
    <row r="1540" spans="1:12" s="335" customFormat="1" ht="12" x14ac:dyDescent="0.2">
      <c r="A1540" s="335" t="s">
        <v>3375</v>
      </c>
      <c r="B1540" s="335" t="s">
        <v>3376</v>
      </c>
      <c r="C1540" s="688" t="str">
        <f t="shared" si="25"/>
        <v>Oct-18</v>
      </c>
      <c r="D1540" s="738">
        <v>43397</v>
      </c>
      <c r="E1540" s="738">
        <v>43487</v>
      </c>
      <c r="F1540" s="663">
        <v>5528</v>
      </c>
      <c r="G1540" s="663">
        <v>553</v>
      </c>
      <c r="H1540" s="663"/>
      <c r="I1540" s="663">
        <v>4975</v>
      </c>
      <c r="J1540" s="728">
        <f t="shared" si="24"/>
        <v>243.73000000000002</v>
      </c>
      <c r="K1540" s="728">
        <v>79.209999999999994</v>
      </c>
      <c r="L1540" s="728">
        <v>164.52</v>
      </c>
    </row>
    <row r="1541" spans="1:12" s="335" customFormat="1" ht="12" x14ac:dyDescent="0.2">
      <c r="A1541" s="335" t="s">
        <v>3377</v>
      </c>
      <c r="B1541" s="335" t="s">
        <v>3378</v>
      </c>
      <c r="C1541" s="688" t="str">
        <f t="shared" si="25"/>
        <v>Oct-18</v>
      </c>
      <c r="D1541" s="738">
        <v>43397</v>
      </c>
      <c r="E1541" s="738">
        <v>43457</v>
      </c>
      <c r="F1541" s="663">
        <v>3900</v>
      </c>
      <c r="G1541" s="663">
        <v>488</v>
      </c>
      <c r="H1541" s="663"/>
      <c r="I1541" s="663">
        <v>3412</v>
      </c>
      <c r="J1541" s="728">
        <f t="shared" si="24"/>
        <v>252.53</v>
      </c>
      <c r="K1541" s="728">
        <v>82.07</v>
      </c>
      <c r="L1541" s="728">
        <v>170.46</v>
      </c>
    </row>
    <row r="1542" spans="1:12" s="335" customFormat="1" ht="12" x14ac:dyDescent="0.2">
      <c r="A1542" s="335" t="s">
        <v>3379</v>
      </c>
      <c r="B1542" s="335" t="s">
        <v>3380</v>
      </c>
      <c r="C1542" s="688" t="str">
        <f t="shared" si="25"/>
        <v>Oct-18</v>
      </c>
      <c r="D1542" s="738">
        <v>43395</v>
      </c>
      <c r="E1542" s="738">
        <v>43486</v>
      </c>
      <c r="F1542" s="663">
        <v>2215</v>
      </c>
      <c r="G1542" s="663">
        <v>277</v>
      </c>
      <c r="H1542" s="663"/>
      <c r="I1542" s="663">
        <v>1938</v>
      </c>
      <c r="J1542" s="728">
        <f t="shared" si="24"/>
        <v>143.42000000000002</v>
      </c>
      <c r="K1542" s="728">
        <v>46.61</v>
      </c>
      <c r="L1542" s="728">
        <v>96.81</v>
      </c>
    </row>
    <row r="1543" spans="1:12" s="335" customFormat="1" ht="12" x14ac:dyDescent="0.2">
      <c r="A1543" s="335" t="s">
        <v>3381</v>
      </c>
      <c r="B1543" s="335" t="s">
        <v>3382</v>
      </c>
      <c r="C1543" s="688" t="str">
        <f t="shared" si="25"/>
        <v>Oct-18</v>
      </c>
      <c r="D1543" s="738">
        <v>43397</v>
      </c>
      <c r="E1543" s="738">
        <v>43497</v>
      </c>
      <c r="F1543" s="663">
        <v>8008</v>
      </c>
      <c r="G1543" s="663">
        <v>1501</v>
      </c>
      <c r="H1543" s="663"/>
      <c r="I1543" s="663">
        <v>6507</v>
      </c>
      <c r="J1543" s="728">
        <f t="shared" si="24"/>
        <v>940.7</v>
      </c>
      <c r="K1543" s="728">
        <v>305.73</v>
      </c>
      <c r="L1543" s="728">
        <v>634.97</v>
      </c>
    </row>
    <row r="1544" spans="1:12" s="335" customFormat="1" ht="12" x14ac:dyDescent="0.2">
      <c r="A1544" s="335" t="s">
        <v>3383</v>
      </c>
      <c r="B1544" s="335" t="s">
        <v>3384</v>
      </c>
      <c r="C1544" s="688" t="str">
        <f t="shared" si="25"/>
        <v>Oct-18</v>
      </c>
      <c r="D1544" s="738">
        <v>43397</v>
      </c>
      <c r="E1544" s="738">
        <v>43494</v>
      </c>
      <c r="F1544" s="663">
        <v>7206</v>
      </c>
      <c r="G1544" s="663">
        <v>1351</v>
      </c>
      <c r="H1544" s="663"/>
      <c r="I1544" s="663">
        <v>5855</v>
      </c>
      <c r="J1544" s="728">
        <f t="shared" si="24"/>
        <v>846.49</v>
      </c>
      <c r="K1544" s="728">
        <v>275.11</v>
      </c>
      <c r="L1544" s="728">
        <v>571.38</v>
      </c>
    </row>
    <row r="1545" spans="1:12" s="335" customFormat="1" ht="12" x14ac:dyDescent="0.2">
      <c r="A1545" s="335" t="s">
        <v>3385</v>
      </c>
      <c r="B1545" s="335" t="s">
        <v>3386</v>
      </c>
      <c r="C1545" s="688" t="str">
        <f t="shared" si="25"/>
        <v>Oct-18</v>
      </c>
      <c r="D1545" s="738">
        <v>43397</v>
      </c>
      <c r="E1545" s="738">
        <v>43488</v>
      </c>
      <c r="F1545" s="663">
        <v>2461</v>
      </c>
      <c r="G1545" s="663">
        <v>246</v>
      </c>
      <c r="H1545" s="663"/>
      <c r="I1545" s="663">
        <v>2215</v>
      </c>
      <c r="J1545" s="728">
        <f t="shared" si="24"/>
        <v>108.50999999999999</v>
      </c>
      <c r="K1545" s="728">
        <v>35.270000000000003</v>
      </c>
      <c r="L1545" s="728">
        <v>73.239999999999995</v>
      </c>
    </row>
    <row r="1546" spans="1:12" s="335" customFormat="1" ht="12" x14ac:dyDescent="0.2">
      <c r="A1546" s="335" t="s">
        <v>3387</v>
      </c>
      <c r="B1546" s="335" t="s">
        <v>3388</v>
      </c>
      <c r="C1546" s="688" t="str">
        <f t="shared" si="25"/>
        <v>Oct-18</v>
      </c>
      <c r="D1546" s="738">
        <v>43398</v>
      </c>
      <c r="E1546" s="738">
        <v>43492</v>
      </c>
      <c r="F1546" s="663">
        <v>9412</v>
      </c>
      <c r="G1546" s="663">
        <v>1412</v>
      </c>
      <c r="H1546" s="663"/>
      <c r="I1546" s="663">
        <v>8000</v>
      </c>
      <c r="J1546" s="728">
        <f t="shared" si="24"/>
        <v>811.31999999999994</v>
      </c>
      <c r="K1546" s="728">
        <v>263.68</v>
      </c>
      <c r="L1546" s="728">
        <v>547.64</v>
      </c>
    </row>
    <row r="1547" spans="1:12" s="335" customFormat="1" ht="12" x14ac:dyDescent="0.2">
      <c r="A1547" s="335" t="s">
        <v>3389</v>
      </c>
      <c r="B1547" s="335" t="s">
        <v>3390</v>
      </c>
      <c r="C1547" s="688" t="str">
        <f t="shared" si="25"/>
        <v>Oct-18</v>
      </c>
      <c r="D1547" s="738">
        <v>43378</v>
      </c>
      <c r="E1547" s="738">
        <v>43106</v>
      </c>
      <c r="F1547" s="663">
        <v>9517</v>
      </c>
      <c r="G1547" s="663">
        <v>1428</v>
      </c>
      <c r="H1547" s="663"/>
      <c r="I1547" s="663">
        <v>8089</v>
      </c>
      <c r="J1547" s="728">
        <f t="shared" si="24"/>
        <v>812.83999999999992</v>
      </c>
      <c r="K1547" s="728">
        <v>264.17</v>
      </c>
      <c r="L1547" s="728">
        <v>548.66999999999996</v>
      </c>
    </row>
    <row r="1548" spans="1:12" s="335" customFormat="1" ht="12" x14ac:dyDescent="0.2">
      <c r="A1548" s="335" t="s">
        <v>3391</v>
      </c>
      <c r="B1548" s="335" t="s">
        <v>3392</v>
      </c>
      <c r="C1548" s="688" t="str">
        <f t="shared" si="25"/>
        <v>Oct-18</v>
      </c>
      <c r="D1548" s="738">
        <v>43398</v>
      </c>
      <c r="E1548" s="738">
        <v>43506</v>
      </c>
      <c r="F1548" s="663">
        <v>9412</v>
      </c>
      <c r="G1548" s="663">
        <v>1412</v>
      </c>
      <c r="H1548" s="663"/>
      <c r="I1548" s="663">
        <v>8000</v>
      </c>
      <c r="J1548" s="728">
        <f t="shared" si="24"/>
        <v>811.31999999999994</v>
      </c>
      <c r="K1548" s="728">
        <v>263.68</v>
      </c>
      <c r="L1548" s="728">
        <v>547.64</v>
      </c>
    </row>
    <row r="1549" spans="1:12" s="335" customFormat="1" ht="12" x14ac:dyDescent="0.2">
      <c r="A1549" s="335" t="s">
        <v>3393</v>
      </c>
      <c r="B1549" s="335" t="s">
        <v>3394</v>
      </c>
      <c r="C1549" s="688" t="str">
        <f t="shared" si="25"/>
        <v>Oct-18</v>
      </c>
      <c r="D1549" s="738">
        <v>43398</v>
      </c>
      <c r="E1549" s="738">
        <v>43489</v>
      </c>
      <c r="F1549" s="663">
        <v>4258</v>
      </c>
      <c r="G1549" s="663">
        <v>532</v>
      </c>
      <c r="H1549" s="663"/>
      <c r="I1549" s="663">
        <v>3726</v>
      </c>
      <c r="J1549" s="728">
        <f t="shared" si="24"/>
        <v>275.70999999999998</v>
      </c>
      <c r="K1549" s="728">
        <v>89.61</v>
      </c>
      <c r="L1549" s="728">
        <v>186.1</v>
      </c>
    </row>
    <row r="1550" spans="1:12" s="335" customFormat="1" ht="12" x14ac:dyDescent="0.2">
      <c r="A1550" s="335" t="s">
        <v>3395</v>
      </c>
      <c r="B1550" s="335" t="s">
        <v>3396</v>
      </c>
      <c r="C1550" s="688" t="str">
        <f t="shared" si="25"/>
        <v>Oct-18</v>
      </c>
      <c r="D1550" s="738">
        <v>43398</v>
      </c>
      <c r="E1550" s="738">
        <v>43522</v>
      </c>
      <c r="F1550" s="663">
        <v>3407</v>
      </c>
      <c r="G1550" s="663">
        <v>426</v>
      </c>
      <c r="H1550" s="663"/>
      <c r="I1550" s="663">
        <v>2981</v>
      </c>
      <c r="J1550" s="728">
        <f t="shared" si="24"/>
        <v>222.64999999999998</v>
      </c>
      <c r="K1550" s="728">
        <v>72.36</v>
      </c>
      <c r="L1550" s="728">
        <v>150.29</v>
      </c>
    </row>
    <row r="1551" spans="1:12" s="335" customFormat="1" ht="12" x14ac:dyDescent="0.2">
      <c r="A1551" s="335" t="s">
        <v>3397</v>
      </c>
      <c r="B1551" s="335" t="s">
        <v>3398</v>
      </c>
      <c r="C1551" s="688" t="str">
        <f t="shared" si="25"/>
        <v>Oct-18</v>
      </c>
      <c r="D1551" s="738">
        <v>43398</v>
      </c>
      <c r="E1551" s="738">
        <v>43578</v>
      </c>
      <c r="F1551" s="663">
        <v>12663</v>
      </c>
      <c r="G1551" s="663">
        <v>1583</v>
      </c>
      <c r="H1551" s="663"/>
      <c r="I1551" s="663">
        <v>11080</v>
      </c>
      <c r="J1551" s="728">
        <f t="shared" si="24"/>
        <v>827.53</v>
      </c>
      <c r="K1551" s="728">
        <v>268.95</v>
      </c>
      <c r="L1551" s="728">
        <v>558.58000000000004</v>
      </c>
    </row>
    <row r="1552" spans="1:12" s="335" customFormat="1" ht="12" x14ac:dyDescent="0.2">
      <c r="A1552" s="335" t="s">
        <v>3399</v>
      </c>
      <c r="B1552" s="335" t="s">
        <v>3400</v>
      </c>
      <c r="C1552" s="688" t="str">
        <f t="shared" si="25"/>
        <v>Oct-18</v>
      </c>
      <c r="D1552" s="738">
        <v>43398</v>
      </c>
      <c r="E1552" s="738">
        <v>43497</v>
      </c>
      <c r="F1552" s="663">
        <v>11766</v>
      </c>
      <c r="G1552" s="663">
        <v>1765</v>
      </c>
      <c r="H1552" s="663"/>
      <c r="I1552" s="663">
        <v>10001</v>
      </c>
      <c r="J1552" s="728">
        <f t="shared" si="24"/>
        <v>1014.22</v>
      </c>
      <c r="K1552" s="728">
        <v>329.62</v>
      </c>
      <c r="L1552" s="728">
        <v>684.6</v>
      </c>
    </row>
    <row r="1553" spans="1:12" s="335" customFormat="1" ht="12" x14ac:dyDescent="0.2">
      <c r="A1553" s="335" t="s">
        <v>3401</v>
      </c>
      <c r="B1553" s="335" t="s">
        <v>3402</v>
      </c>
      <c r="C1553" s="688" t="str">
        <f t="shared" si="25"/>
        <v>Oct-18</v>
      </c>
      <c r="D1553" s="738">
        <v>43398</v>
      </c>
      <c r="E1553" s="738">
        <v>43518</v>
      </c>
      <c r="F1553" s="663">
        <v>16119</v>
      </c>
      <c r="G1553" s="663">
        <v>2015</v>
      </c>
      <c r="H1553" s="663"/>
      <c r="I1553" s="663">
        <v>14104</v>
      </c>
      <c r="J1553" s="728">
        <f t="shared" si="24"/>
        <v>1053.3800000000001</v>
      </c>
      <c r="K1553" s="728">
        <v>342.35</v>
      </c>
      <c r="L1553" s="728">
        <v>711.03</v>
      </c>
    </row>
    <row r="1554" spans="1:12" s="335" customFormat="1" ht="12" x14ac:dyDescent="0.2">
      <c r="A1554" s="335" t="s">
        <v>3403</v>
      </c>
      <c r="B1554" s="335" t="s">
        <v>3404</v>
      </c>
      <c r="C1554" s="688" t="str">
        <f t="shared" si="25"/>
        <v>Oct-18</v>
      </c>
      <c r="D1554" s="738">
        <v>43398</v>
      </c>
      <c r="E1554" s="738">
        <v>43522</v>
      </c>
      <c r="F1554" s="663">
        <v>3183</v>
      </c>
      <c r="G1554" s="663">
        <v>398</v>
      </c>
      <c r="H1554" s="663"/>
      <c r="I1554" s="663">
        <v>2785</v>
      </c>
      <c r="J1554" s="728">
        <f t="shared" si="24"/>
        <v>208.01</v>
      </c>
      <c r="K1554" s="728">
        <v>67.599999999999994</v>
      </c>
      <c r="L1554" s="728">
        <v>140.41</v>
      </c>
    </row>
    <row r="1555" spans="1:12" s="335" customFormat="1" ht="12" x14ac:dyDescent="0.2">
      <c r="A1555" s="335" t="s">
        <v>3405</v>
      </c>
      <c r="B1555" s="335" t="s">
        <v>3406</v>
      </c>
      <c r="C1555" s="688" t="str">
        <f t="shared" si="25"/>
        <v>Oct-18</v>
      </c>
      <c r="D1555" s="738">
        <v>43398</v>
      </c>
      <c r="E1555" s="738">
        <v>43519</v>
      </c>
      <c r="F1555" s="663">
        <v>2245</v>
      </c>
      <c r="G1555" s="663">
        <v>281</v>
      </c>
      <c r="H1555" s="663"/>
      <c r="I1555" s="663">
        <v>1964</v>
      </c>
      <c r="J1555" s="728">
        <f t="shared" si="24"/>
        <v>146.71</v>
      </c>
      <c r="K1555" s="728">
        <v>47.68</v>
      </c>
      <c r="L1555" s="728">
        <v>99.03</v>
      </c>
    </row>
    <row r="1556" spans="1:12" s="335" customFormat="1" ht="12" x14ac:dyDescent="0.2">
      <c r="A1556" s="335" t="s">
        <v>3407</v>
      </c>
      <c r="B1556" s="335" t="s">
        <v>3408</v>
      </c>
      <c r="C1556" s="688" t="str">
        <f t="shared" si="25"/>
        <v>Oct-18</v>
      </c>
      <c r="D1556" s="738">
        <v>43398</v>
      </c>
      <c r="E1556" s="738">
        <v>43524</v>
      </c>
      <c r="F1556" s="663">
        <v>2106</v>
      </c>
      <c r="G1556" s="663">
        <v>316</v>
      </c>
      <c r="H1556" s="663"/>
      <c r="I1556" s="663">
        <v>1790</v>
      </c>
      <c r="J1556" s="728">
        <f t="shared" si="24"/>
        <v>197.88</v>
      </c>
      <c r="K1556" s="728">
        <v>64.31</v>
      </c>
      <c r="L1556" s="728">
        <v>133.57</v>
      </c>
    </row>
    <row r="1557" spans="1:12" s="335" customFormat="1" ht="12" x14ac:dyDescent="0.2">
      <c r="A1557" s="335" t="s">
        <v>3409</v>
      </c>
      <c r="B1557" s="335" t="s">
        <v>3410</v>
      </c>
      <c r="C1557" s="688" t="str">
        <f t="shared" si="25"/>
        <v>Oct-18</v>
      </c>
      <c r="D1557" s="738">
        <v>43398</v>
      </c>
      <c r="E1557" s="738">
        <v>43501</v>
      </c>
      <c r="F1557" s="663">
        <v>1510</v>
      </c>
      <c r="G1557" s="663">
        <v>283</v>
      </c>
      <c r="H1557" s="663"/>
      <c r="I1557" s="663">
        <v>1227</v>
      </c>
      <c r="J1557" s="728">
        <f t="shared" si="24"/>
        <v>177.38</v>
      </c>
      <c r="K1557" s="728">
        <v>57.65</v>
      </c>
      <c r="L1557" s="728">
        <v>119.73</v>
      </c>
    </row>
    <row r="1558" spans="1:12" s="335" customFormat="1" ht="12" x14ac:dyDescent="0.2">
      <c r="A1558" s="335" t="s">
        <v>3411</v>
      </c>
      <c r="B1558" s="335" t="s">
        <v>3412</v>
      </c>
      <c r="C1558" s="688" t="str">
        <f t="shared" si="25"/>
        <v>Oct-18</v>
      </c>
      <c r="D1558" s="738">
        <v>43398</v>
      </c>
      <c r="E1558" s="738">
        <v>43501</v>
      </c>
      <c r="F1558" s="663">
        <v>499</v>
      </c>
      <c r="G1558" s="663">
        <v>94</v>
      </c>
      <c r="H1558" s="663"/>
      <c r="I1558" s="663">
        <v>405</v>
      </c>
      <c r="J1558" s="728">
        <f t="shared" si="24"/>
        <v>58.620000000000005</v>
      </c>
      <c r="K1558" s="728">
        <v>19.05</v>
      </c>
      <c r="L1558" s="728">
        <v>39.57</v>
      </c>
    </row>
    <row r="1559" spans="1:12" s="335" customFormat="1" ht="12" x14ac:dyDescent="0.2">
      <c r="A1559" s="335" t="s">
        <v>3413</v>
      </c>
      <c r="B1559" s="335" t="s">
        <v>3414</v>
      </c>
      <c r="C1559" s="688" t="str">
        <f t="shared" si="25"/>
        <v>Oct-18</v>
      </c>
      <c r="D1559" s="738">
        <v>43398</v>
      </c>
      <c r="E1559" s="738">
        <v>43499</v>
      </c>
      <c r="F1559" s="663">
        <v>8032</v>
      </c>
      <c r="G1559" s="663">
        <v>1205</v>
      </c>
      <c r="H1559" s="663"/>
      <c r="I1559" s="663">
        <v>6827</v>
      </c>
      <c r="J1559" s="728">
        <f t="shared" si="24"/>
        <v>692.36</v>
      </c>
      <c r="K1559" s="728">
        <v>225.02</v>
      </c>
      <c r="L1559" s="728">
        <v>467.34</v>
      </c>
    </row>
    <row r="1560" spans="1:12" s="335" customFormat="1" ht="12" x14ac:dyDescent="0.2">
      <c r="A1560" s="335" t="s">
        <v>3415</v>
      </c>
      <c r="B1560" s="335" t="s">
        <v>3416</v>
      </c>
      <c r="C1560" s="688" t="str">
        <f t="shared" si="25"/>
        <v>Oct-18</v>
      </c>
      <c r="D1560" s="738">
        <v>43398</v>
      </c>
      <c r="E1560" s="738">
        <v>43527</v>
      </c>
      <c r="F1560" s="663">
        <v>2454</v>
      </c>
      <c r="G1560" s="663">
        <v>368</v>
      </c>
      <c r="H1560" s="663"/>
      <c r="I1560" s="663">
        <v>2086</v>
      </c>
      <c r="J1560" s="728">
        <f t="shared" si="24"/>
        <v>230.57999999999998</v>
      </c>
      <c r="K1560" s="728">
        <v>74.94</v>
      </c>
      <c r="L1560" s="728">
        <v>155.63999999999999</v>
      </c>
    </row>
    <row r="1561" spans="1:12" s="335" customFormat="1" ht="12" x14ac:dyDescent="0.2">
      <c r="A1561" s="335" t="s">
        <v>3417</v>
      </c>
      <c r="B1561" s="335" t="s">
        <v>3418</v>
      </c>
      <c r="C1561" s="688" t="str">
        <f t="shared" si="25"/>
        <v>Oct-18</v>
      </c>
      <c r="D1561" s="738">
        <v>43398</v>
      </c>
      <c r="E1561" s="738">
        <v>43534</v>
      </c>
      <c r="F1561" s="663">
        <v>2106</v>
      </c>
      <c r="G1561" s="663">
        <v>316</v>
      </c>
      <c r="H1561" s="663"/>
      <c r="I1561" s="663">
        <v>1790</v>
      </c>
      <c r="J1561" s="728">
        <f t="shared" si="24"/>
        <v>197.88</v>
      </c>
      <c r="K1561" s="728">
        <v>64.31</v>
      </c>
      <c r="L1561" s="728">
        <v>133.57</v>
      </c>
    </row>
    <row r="1562" spans="1:12" s="335" customFormat="1" ht="12" x14ac:dyDescent="0.2">
      <c r="A1562" s="335" t="s">
        <v>3419</v>
      </c>
      <c r="B1562" s="335" t="s">
        <v>3420</v>
      </c>
      <c r="C1562" s="688" t="str">
        <f t="shared" si="25"/>
        <v>Oct-18</v>
      </c>
      <c r="D1562" s="738">
        <v>43399</v>
      </c>
      <c r="E1562" s="738">
        <v>43493</v>
      </c>
      <c r="F1562" s="663">
        <v>10250</v>
      </c>
      <c r="G1562" s="663">
        <v>1537</v>
      </c>
      <c r="H1562" s="663"/>
      <c r="I1562" s="663">
        <v>8713</v>
      </c>
      <c r="J1562" s="728">
        <f t="shared" si="24"/>
        <v>875.44999999999993</v>
      </c>
      <c r="K1562" s="728">
        <v>284.52</v>
      </c>
      <c r="L1562" s="728">
        <v>590.92999999999995</v>
      </c>
    </row>
    <row r="1563" spans="1:12" s="335" customFormat="1" ht="12" x14ac:dyDescent="0.2">
      <c r="A1563" s="335" t="s">
        <v>3421</v>
      </c>
      <c r="B1563" s="335" t="s">
        <v>3422</v>
      </c>
      <c r="C1563" s="688" t="str">
        <f t="shared" si="25"/>
        <v>Oct-18</v>
      </c>
      <c r="D1563" s="738">
        <v>43398</v>
      </c>
      <c r="E1563" s="738">
        <v>43488</v>
      </c>
      <c r="F1563" s="663">
        <v>2655</v>
      </c>
      <c r="G1563" s="663">
        <v>332</v>
      </c>
      <c r="H1563" s="663"/>
      <c r="I1563" s="663">
        <v>2323</v>
      </c>
      <c r="J1563" s="728">
        <f t="shared" si="24"/>
        <v>171.91</v>
      </c>
      <c r="K1563" s="728">
        <v>55.87</v>
      </c>
      <c r="L1563" s="728">
        <v>116.04</v>
      </c>
    </row>
    <row r="1564" spans="1:12" s="335" customFormat="1" ht="12" x14ac:dyDescent="0.2">
      <c r="A1564" s="335" t="s">
        <v>3423</v>
      </c>
      <c r="B1564" s="335" t="s">
        <v>3424</v>
      </c>
      <c r="C1564" s="688" t="str">
        <f t="shared" si="25"/>
        <v>Oct-18</v>
      </c>
      <c r="D1564" s="738">
        <v>43399</v>
      </c>
      <c r="E1564" s="738">
        <v>43534</v>
      </c>
      <c r="F1564" s="663">
        <v>2106</v>
      </c>
      <c r="G1564" s="663">
        <v>316</v>
      </c>
      <c r="H1564" s="663"/>
      <c r="I1564" s="663">
        <v>1790</v>
      </c>
      <c r="J1564" s="728">
        <f t="shared" si="24"/>
        <v>197.88</v>
      </c>
      <c r="K1564" s="728">
        <v>64.31</v>
      </c>
      <c r="L1564" s="728">
        <v>133.57</v>
      </c>
    </row>
    <row r="1565" spans="1:12" s="335" customFormat="1" ht="12" x14ac:dyDescent="0.2">
      <c r="A1565" s="335" t="s">
        <v>3425</v>
      </c>
      <c r="B1565" s="335" t="s">
        <v>3426</v>
      </c>
      <c r="C1565" s="688" t="str">
        <f t="shared" si="25"/>
        <v>Oct-18</v>
      </c>
      <c r="D1565" s="738">
        <v>43399</v>
      </c>
      <c r="E1565" s="738">
        <v>43492</v>
      </c>
      <c r="F1565" s="663">
        <v>8774</v>
      </c>
      <c r="G1565" s="663">
        <v>1316</v>
      </c>
      <c r="H1565" s="663"/>
      <c r="I1565" s="663">
        <v>7458</v>
      </c>
      <c r="J1565" s="728">
        <f t="shared" si="24"/>
        <v>756.31</v>
      </c>
      <c r="K1565" s="728">
        <v>245.8</v>
      </c>
      <c r="L1565" s="728">
        <v>510.51</v>
      </c>
    </row>
    <row r="1566" spans="1:12" s="335" customFormat="1" ht="12" x14ac:dyDescent="0.2">
      <c r="A1566" s="335" t="s">
        <v>3427</v>
      </c>
      <c r="B1566" s="335" t="s">
        <v>3428</v>
      </c>
      <c r="C1566" s="688" t="str">
        <f t="shared" si="25"/>
        <v>Oct-18</v>
      </c>
      <c r="D1566" s="738">
        <v>43399</v>
      </c>
      <c r="E1566" s="738">
        <v>43524</v>
      </c>
      <c r="F1566" s="663">
        <v>5671</v>
      </c>
      <c r="G1566" s="663">
        <v>709</v>
      </c>
      <c r="H1566" s="663"/>
      <c r="I1566" s="663">
        <v>4962</v>
      </c>
      <c r="J1566" s="728">
        <f t="shared" si="24"/>
        <v>370.61</v>
      </c>
      <c r="K1566" s="728">
        <v>120.45</v>
      </c>
      <c r="L1566" s="728">
        <v>250.16</v>
      </c>
    </row>
    <row r="1567" spans="1:12" s="335" customFormat="1" ht="12" x14ac:dyDescent="0.2">
      <c r="A1567" s="335" t="s">
        <v>3429</v>
      </c>
      <c r="B1567" s="335" t="s">
        <v>3430</v>
      </c>
      <c r="C1567" s="688" t="str">
        <f t="shared" si="25"/>
        <v>Oct-18</v>
      </c>
      <c r="D1567" s="738">
        <v>43399</v>
      </c>
      <c r="E1567" s="738">
        <v>43492</v>
      </c>
      <c r="F1567" s="663">
        <v>2234</v>
      </c>
      <c r="G1567" s="663">
        <v>335</v>
      </c>
      <c r="H1567" s="663"/>
      <c r="I1567" s="663">
        <v>1899</v>
      </c>
      <c r="J1567" s="728">
        <f t="shared" si="24"/>
        <v>192.58</v>
      </c>
      <c r="K1567" s="728">
        <v>62.59</v>
      </c>
      <c r="L1567" s="728">
        <v>129.99</v>
      </c>
    </row>
    <row r="1568" spans="1:12" s="335" customFormat="1" ht="12" x14ac:dyDescent="0.2">
      <c r="A1568" s="335" t="s">
        <v>3431</v>
      </c>
      <c r="B1568" s="335" t="s">
        <v>3432</v>
      </c>
      <c r="C1568" s="688" t="str">
        <f t="shared" si="25"/>
        <v>Oct-18</v>
      </c>
      <c r="D1568" s="738">
        <v>43399</v>
      </c>
      <c r="E1568" s="738">
        <v>43522</v>
      </c>
      <c r="F1568" s="663">
        <v>2991</v>
      </c>
      <c r="G1568" s="663">
        <v>374</v>
      </c>
      <c r="H1568" s="663"/>
      <c r="I1568" s="663">
        <v>2617</v>
      </c>
      <c r="J1568" s="728">
        <f t="shared" si="24"/>
        <v>195.47</v>
      </c>
      <c r="K1568" s="728">
        <v>63.53</v>
      </c>
      <c r="L1568" s="728">
        <v>131.94</v>
      </c>
    </row>
    <row r="1569" spans="1:12" s="335" customFormat="1" ht="12" x14ac:dyDescent="0.2">
      <c r="A1569" s="335" t="s">
        <v>3433</v>
      </c>
      <c r="B1569" s="335" t="s">
        <v>3434</v>
      </c>
      <c r="C1569" s="688" t="str">
        <f t="shared" si="25"/>
        <v>Oct-18</v>
      </c>
      <c r="D1569" s="738">
        <v>43399</v>
      </c>
      <c r="E1569" s="738">
        <v>43534</v>
      </c>
      <c r="F1569" s="663">
        <v>3438</v>
      </c>
      <c r="G1569" s="663">
        <v>516</v>
      </c>
      <c r="H1569" s="663"/>
      <c r="I1569" s="663">
        <v>2922</v>
      </c>
      <c r="J1569" s="728">
        <f t="shared" si="24"/>
        <v>323.04000000000002</v>
      </c>
      <c r="K1569" s="728">
        <v>104.99</v>
      </c>
      <c r="L1569" s="728">
        <v>218.05</v>
      </c>
    </row>
    <row r="1570" spans="1:12" s="335" customFormat="1" ht="12" x14ac:dyDescent="0.2">
      <c r="A1570" s="335" t="s">
        <v>3435</v>
      </c>
      <c r="B1570" s="335" t="s">
        <v>3436</v>
      </c>
      <c r="C1570" s="688" t="str">
        <f t="shared" si="25"/>
        <v>Oct-18</v>
      </c>
      <c r="D1570" s="738">
        <v>43399</v>
      </c>
      <c r="E1570" s="738">
        <v>43459</v>
      </c>
      <c r="F1570" s="663">
        <v>2574</v>
      </c>
      <c r="G1570" s="663">
        <v>322</v>
      </c>
      <c r="H1570" s="663"/>
      <c r="I1570" s="663">
        <v>2252</v>
      </c>
      <c r="J1570" s="728">
        <f t="shared" si="24"/>
        <v>166.67000000000002</v>
      </c>
      <c r="K1570" s="728">
        <v>54.17</v>
      </c>
      <c r="L1570" s="728">
        <v>112.5</v>
      </c>
    </row>
    <row r="1571" spans="1:12" s="335" customFormat="1" ht="12" x14ac:dyDescent="0.2">
      <c r="A1571" s="335" t="s">
        <v>3437</v>
      </c>
      <c r="B1571" s="335" t="s">
        <v>3438</v>
      </c>
      <c r="C1571" s="688" t="str">
        <f t="shared" si="25"/>
        <v>Oct-18</v>
      </c>
      <c r="D1571" s="738">
        <v>43399</v>
      </c>
      <c r="E1571" s="738">
        <v>43527</v>
      </c>
      <c r="F1571" s="663">
        <v>2106</v>
      </c>
      <c r="G1571" s="663">
        <v>316</v>
      </c>
      <c r="H1571" s="663"/>
      <c r="I1571" s="663">
        <v>1790</v>
      </c>
      <c r="J1571" s="728">
        <f t="shared" si="24"/>
        <v>197.88</v>
      </c>
      <c r="K1571" s="728">
        <v>64.31</v>
      </c>
      <c r="L1571" s="728">
        <v>133.57</v>
      </c>
    </row>
    <row r="1572" spans="1:12" s="335" customFormat="1" ht="12" x14ac:dyDescent="0.2">
      <c r="A1572" s="335" t="s">
        <v>3439</v>
      </c>
      <c r="B1572" s="335" t="s">
        <v>3440</v>
      </c>
      <c r="C1572" s="688" t="str">
        <f t="shared" si="25"/>
        <v>Oct-18</v>
      </c>
      <c r="D1572" s="738">
        <v>43398</v>
      </c>
      <c r="E1572" s="738">
        <v>43518</v>
      </c>
      <c r="F1572" s="663">
        <v>2571</v>
      </c>
      <c r="G1572" s="663">
        <v>321</v>
      </c>
      <c r="H1572" s="663"/>
      <c r="I1572" s="663">
        <v>2250</v>
      </c>
      <c r="J1572" s="728">
        <f t="shared" ref="J1572:J1635" si="26">SUM(K1572:L1572)</f>
        <v>168.01999999999998</v>
      </c>
      <c r="K1572" s="728">
        <v>54.61</v>
      </c>
      <c r="L1572" s="728">
        <v>113.41</v>
      </c>
    </row>
    <row r="1573" spans="1:12" s="335" customFormat="1" ht="12" x14ac:dyDescent="0.2">
      <c r="A1573" s="335" t="s">
        <v>3441</v>
      </c>
      <c r="B1573" s="335" t="s">
        <v>3442</v>
      </c>
      <c r="C1573" s="688" t="str">
        <f t="shared" si="25"/>
        <v>Oct-18</v>
      </c>
      <c r="D1573" s="738">
        <v>43399</v>
      </c>
      <c r="E1573" s="738">
        <v>43489</v>
      </c>
      <c r="F1573" s="663">
        <v>6718</v>
      </c>
      <c r="G1573" s="663">
        <v>840</v>
      </c>
      <c r="H1573" s="663"/>
      <c r="I1573" s="663">
        <v>5878</v>
      </c>
      <c r="J1573" s="728">
        <f t="shared" si="26"/>
        <v>439.02</v>
      </c>
      <c r="K1573" s="728">
        <v>142.68</v>
      </c>
      <c r="L1573" s="728">
        <v>296.33999999999997</v>
      </c>
    </row>
    <row r="1574" spans="1:12" s="335" customFormat="1" ht="12" x14ac:dyDescent="0.2">
      <c r="A1574" s="335" t="s">
        <v>3443</v>
      </c>
      <c r="B1574" s="335" t="s">
        <v>3444</v>
      </c>
      <c r="C1574" s="688" t="str">
        <f t="shared" ref="C1574:C1637" si="27">TEXT(D1574,"mmm-yy")</f>
        <v>Oct-18</v>
      </c>
      <c r="D1574" s="738">
        <v>43399</v>
      </c>
      <c r="E1574" s="738">
        <v>43489</v>
      </c>
      <c r="F1574" s="663">
        <v>6949</v>
      </c>
      <c r="G1574" s="663">
        <v>869</v>
      </c>
      <c r="H1574" s="663"/>
      <c r="I1574" s="663">
        <v>6080</v>
      </c>
      <c r="J1574" s="728">
        <f t="shared" si="26"/>
        <v>454.12</v>
      </c>
      <c r="K1574" s="728">
        <v>147.59</v>
      </c>
      <c r="L1574" s="728">
        <v>306.52999999999997</v>
      </c>
    </row>
    <row r="1575" spans="1:12" s="335" customFormat="1" ht="12" x14ac:dyDescent="0.2">
      <c r="A1575" s="335" t="s">
        <v>3445</v>
      </c>
      <c r="B1575" s="335" t="s">
        <v>3446</v>
      </c>
      <c r="C1575" s="688" t="str">
        <f t="shared" si="27"/>
        <v>Oct-18</v>
      </c>
      <c r="D1575" s="738">
        <v>43399</v>
      </c>
      <c r="E1575" s="738">
        <v>43489</v>
      </c>
      <c r="F1575" s="663">
        <v>2142</v>
      </c>
      <c r="G1575" s="663">
        <v>214</v>
      </c>
      <c r="H1575" s="663"/>
      <c r="I1575" s="663">
        <v>1928</v>
      </c>
      <c r="J1575" s="728">
        <f t="shared" si="26"/>
        <v>94.43</v>
      </c>
      <c r="K1575" s="728">
        <v>30.69</v>
      </c>
      <c r="L1575" s="728">
        <v>63.74</v>
      </c>
    </row>
    <row r="1576" spans="1:12" s="335" customFormat="1" ht="12" x14ac:dyDescent="0.2">
      <c r="A1576" s="335" t="s">
        <v>3447</v>
      </c>
      <c r="B1576" s="335" t="s">
        <v>3448</v>
      </c>
      <c r="C1576" s="688" t="str">
        <f t="shared" si="27"/>
        <v>Oct-18</v>
      </c>
      <c r="D1576" s="738">
        <v>43399</v>
      </c>
      <c r="E1576" s="738">
        <v>43489</v>
      </c>
      <c r="F1576" s="663">
        <v>4717</v>
      </c>
      <c r="G1576" s="663">
        <v>590</v>
      </c>
      <c r="H1576" s="663"/>
      <c r="I1576" s="663">
        <v>4127</v>
      </c>
      <c r="J1576" s="728">
        <f t="shared" si="26"/>
        <v>308.25</v>
      </c>
      <c r="K1576" s="728">
        <v>100.18</v>
      </c>
      <c r="L1576" s="728">
        <v>208.07</v>
      </c>
    </row>
    <row r="1577" spans="1:12" s="335" customFormat="1" ht="12" x14ac:dyDescent="0.2">
      <c r="A1577" s="335" t="s">
        <v>3449</v>
      </c>
      <c r="B1577" s="335" t="s">
        <v>3450</v>
      </c>
      <c r="C1577" s="688" t="str">
        <f t="shared" si="27"/>
        <v>Oct-18</v>
      </c>
      <c r="D1577" s="738">
        <v>43399</v>
      </c>
      <c r="E1577" s="738">
        <v>43579</v>
      </c>
      <c r="F1577" s="663">
        <v>17256</v>
      </c>
      <c r="G1577" s="663">
        <v>2588</v>
      </c>
      <c r="H1577" s="663"/>
      <c r="I1577" s="663">
        <v>14668</v>
      </c>
      <c r="J1577" s="728">
        <f t="shared" si="26"/>
        <v>1487.47</v>
      </c>
      <c r="K1577" s="728">
        <v>483.43</v>
      </c>
      <c r="L1577" s="728">
        <v>1004.04</v>
      </c>
    </row>
    <row r="1578" spans="1:12" s="335" customFormat="1" ht="12" x14ac:dyDescent="0.2">
      <c r="A1578" s="335" t="s">
        <v>3451</v>
      </c>
      <c r="B1578" s="335" t="s">
        <v>3452</v>
      </c>
      <c r="C1578" s="688" t="str">
        <f t="shared" si="27"/>
        <v>Oct-18</v>
      </c>
      <c r="D1578" s="738">
        <v>43400</v>
      </c>
      <c r="E1578" s="738">
        <v>43508</v>
      </c>
      <c r="F1578" s="663">
        <v>2000</v>
      </c>
      <c r="G1578" s="663">
        <v>200</v>
      </c>
      <c r="H1578" s="663"/>
      <c r="I1578" s="663">
        <v>1800</v>
      </c>
      <c r="J1578" s="728">
        <f t="shared" si="26"/>
        <v>88.18</v>
      </c>
      <c r="K1578" s="728">
        <v>28.66</v>
      </c>
      <c r="L1578" s="728">
        <v>59.52</v>
      </c>
    </row>
    <row r="1579" spans="1:12" s="335" customFormat="1" ht="12" x14ac:dyDescent="0.2">
      <c r="A1579" s="335" t="s">
        <v>3453</v>
      </c>
      <c r="B1579" s="335" t="s">
        <v>3454</v>
      </c>
      <c r="C1579" s="688" t="str">
        <f t="shared" si="27"/>
        <v>Oct-18</v>
      </c>
      <c r="D1579" s="738">
        <v>43399</v>
      </c>
      <c r="E1579" s="738">
        <v>43499</v>
      </c>
      <c r="F1579" s="663">
        <v>2000</v>
      </c>
      <c r="G1579" s="663">
        <v>200</v>
      </c>
      <c r="H1579" s="663"/>
      <c r="I1579" s="663">
        <v>1800</v>
      </c>
      <c r="J1579" s="728">
        <f t="shared" si="26"/>
        <v>88.18</v>
      </c>
      <c r="K1579" s="728">
        <v>28.66</v>
      </c>
      <c r="L1579" s="728">
        <v>59.52</v>
      </c>
    </row>
    <row r="1580" spans="1:12" s="335" customFormat="1" ht="12" x14ac:dyDescent="0.2">
      <c r="A1580" s="335" t="s">
        <v>3455</v>
      </c>
      <c r="B1580" s="335" t="s">
        <v>3456</v>
      </c>
      <c r="C1580" s="688" t="str">
        <f t="shared" si="27"/>
        <v>Oct-18</v>
      </c>
      <c r="D1580" s="738">
        <v>43401</v>
      </c>
      <c r="E1580" s="738">
        <v>43522</v>
      </c>
      <c r="F1580" s="663">
        <v>2739</v>
      </c>
      <c r="G1580" s="663">
        <v>342</v>
      </c>
      <c r="H1580" s="663"/>
      <c r="I1580" s="663">
        <v>2397</v>
      </c>
      <c r="J1580" s="728">
        <f t="shared" si="26"/>
        <v>178.99</v>
      </c>
      <c r="K1580" s="728">
        <v>58.17</v>
      </c>
      <c r="L1580" s="728">
        <v>120.82</v>
      </c>
    </row>
    <row r="1581" spans="1:12" s="335" customFormat="1" ht="12" x14ac:dyDescent="0.2">
      <c r="A1581" s="335" t="s">
        <v>3457</v>
      </c>
      <c r="B1581" s="335" t="s">
        <v>3458</v>
      </c>
      <c r="C1581" s="688" t="str">
        <f t="shared" si="27"/>
        <v>Oct-18</v>
      </c>
      <c r="D1581" s="738">
        <v>43399</v>
      </c>
      <c r="E1581" s="738">
        <v>43490</v>
      </c>
      <c r="F1581" s="663">
        <v>8804</v>
      </c>
      <c r="G1581" s="663">
        <v>1101</v>
      </c>
      <c r="H1581" s="663"/>
      <c r="I1581" s="663">
        <v>7703</v>
      </c>
      <c r="J1581" s="728">
        <f t="shared" si="26"/>
        <v>575.35</v>
      </c>
      <c r="K1581" s="728">
        <v>186.99</v>
      </c>
      <c r="L1581" s="728">
        <v>388.36</v>
      </c>
    </row>
    <row r="1582" spans="1:12" s="335" customFormat="1" ht="12" x14ac:dyDescent="0.2">
      <c r="A1582" s="335" t="s">
        <v>3459</v>
      </c>
      <c r="B1582" s="335" t="s">
        <v>3460</v>
      </c>
      <c r="C1582" s="688" t="str">
        <f t="shared" si="27"/>
        <v>Oct-18</v>
      </c>
      <c r="D1582" s="738">
        <v>43398</v>
      </c>
      <c r="E1582" s="738">
        <v>43488</v>
      </c>
      <c r="F1582" s="663">
        <v>2547</v>
      </c>
      <c r="G1582" s="663">
        <v>318</v>
      </c>
      <c r="H1582" s="663"/>
      <c r="I1582" s="663">
        <v>2229</v>
      </c>
      <c r="J1582" s="728">
        <f t="shared" si="26"/>
        <v>166.44</v>
      </c>
      <c r="K1582" s="728">
        <v>54.09</v>
      </c>
      <c r="L1582" s="728">
        <v>112.35</v>
      </c>
    </row>
    <row r="1583" spans="1:12" s="335" customFormat="1" ht="12" x14ac:dyDescent="0.2">
      <c r="A1583" s="335" t="s">
        <v>3461</v>
      </c>
      <c r="B1583" s="335" t="s">
        <v>3462</v>
      </c>
      <c r="C1583" s="688" t="str">
        <f t="shared" si="27"/>
        <v>Oct-18</v>
      </c>
      <c r="D1583" s="738">
        <v>43401</v>
      </c>
      <c r="E1583" s="738">
        <v>43490</v>
      </c>
      <c r="F1583" s="663">
        <v>8765</v>
      </c>
      <c r="G1583" s="663">
        <v>1260</v>
      </c>
      <c r="H1583" s="663"/>
      <c r="I1583" s="663">
        <v>7505</v>
      </c>
      <c r="J1583" s="728">
        <f t="shared" si="26"/>
        <v>709.44</v>
      </c>
      <c r="K1583" s="728">
        <v>230.57</v>
      </c>
      <c r="L1583" s="728">
        <v>478.87</v>
      </c>
    </row>
    <row r="1584" spans="1:12" s="335" customFormat="1" ht="12" x14ac:dyDescent="0.2">
      <c r="A1584" s="335" t="s">
        <v>3463</v>
      </c>
      <c r="B1584" s="335" t="s">
        <v>3464</v>
      </c>
      <c r="C1584" s="688" t="str">
        <f t="shared" si="27"/>
        <v>Oct-18</v>
      </c>
      <c r="D1584" s="738">
        <v>43401</v>
      </c>
      <c r="E1584" s="738">
        <v>43527</v>
      </c>
      <c r="F1584" s="663">
        <v>2454</v>
      </c>
      <c r="G1584" s="663">
        <v>368</v>
      </c>
      <c r="H1584" s="663"/>
      <c r="I1584" s="663">
        <v>2086</v>
      </c>
      <c r="J1584" s="728">
        <f t="shared" si="26"/>
        <v>230.57999999999998</v>
      </c>
      <c r="K1584" s="728">
        <v>74.94</v>
      </c>
      <c r="L1584" s="728">
        <v>155.63999999999999</v>
      </c>
    </row>
    <row r="1585" spans="1:12" s="335" customFormat="1" ht="12" x14ac:dyDescent="0.2">
      <c r="A1585" s="335" t="s">
        <v>3465</v>
      </c>
      <c r="B1585" s="335" t="s">
        <v>3466</v>
      </c>
      <c r="C1585" s="688" t="str">
        <f t="shared" si="27"/>
        <v>Oct-18</v>
      </c>
      <c r="D1585" s="738">
        <v>43401</v>
      </c>
      <c r="E1585" s="738">
        <v>43527</v>
      </c>
      <c r="F1585" s="663">
        <v>2638</v>
      </c>
      <c r="G1585" s="663">
        <v>396</v>
      </c>
      <c r="H1585" s="663"/>
      <c r="I1585" s="663">
        <v>2242</v>
      </c>
      <c r="J1585" s="728">
        <f t="shared" si="26"/>
        <v>247.87</v>
      </c>
      <c r="K1585" s="728">
        <v>80.56</v>
      </c>
      <c r="L1585" s="728">
        <v>167.31</v>
      </c>
    </row>
    <row r="1586" spans="1:12" s="335" customFormat="1" ht="12" x14ac:dyDescent="0.2">
      <c r="A1586" s="335" t="s">
        <v>3467</v>
      </c>
      <c r="B1586" s="335" t="s">
        <v>3468</v>
      </c>
      <c r="C1586" s="688" t="str">
        <f t="shared" si="27"/>
        <v>Oct-18</v>
      </c>
      <c r="D1586" s="738">
        <v>43401</v>
      </c>
      <c r="E1586" s="738">
        <v>43527</v>
      </c>
      <c r="F1586" s="663">
        <v>2454</v>
      </c>
      <c r="G1586" s="663">
        <v>368</v>
      </c>
      <c r="H1586" s="663"/>
      <c r="I1586" s="663">
        <v>2086</v>
      </c>
      <c r="J1586" s="728">
        <f t="shared" si="26"/>
        <v>230.57999999999998</v>
      </c>
      <c r="K1586" s="728">
        <v>74.94</v>
      </c>
      <c r="L1586" s="728">
        <v>155.63999999999999</v>
      </c>
    </row>
    <row r="1587" spans="1:12" s="335" customFormat="1" ht="12" x14ac:dyDescent="0.2">
      <c r="A1587" s="335" t="s">
        <v>3469</v>
      </c>
      <c r="B1587" s="335" t="s">
        <v>3470</v>
      </c>
      <c r="C1587" s="688" t="str">
        <f t="shared" si="27"/>
        <v>Oct-18</v>
      </c>
      <c r="D1587" s="738">
        <v>43402</v>
      </c>
      <c r="E1587" s="738">
        <v>43527</v>
      </c>
      <c r="F1587" s="663">
        <v>3072</v>
      </c>
      <c r="G1587" s="663">
        <v>489</v>
      </c>
      <c r="H1587" s="663"/>
      <c r="I1587" s="663">
        <v>2583</v>
      </c>
      <c r="J1587" s="728">
        <f t="shared" si="26"/>
        <v>288.64999999999998</v>
      </c>
      <c r="K1587" s="728">
        <v>93.81</v>
      </c>
      <c r="L1587" s="728">
        <v>194.84</v>
      </c>
    </row>
    <row r="1588" spans="1:12" s="335" customFormat="1" ht="12" x14ac:dyDescent="0.2">
      <c r="A1588" s="335" t="s">
        <v>3471</v>
      </c>
      <c r="B1588" s="335" t="s">
        <v>3472</v>
      </c>
      <c r="C1588" s="688" t="str">
        <f t="shared" si="27"/>
        <v>Oct-18</v>
      </c>
      <c r="D1588" s="738">
        <v>43402</v>
      </c>
      <c r="E1588" s="738">
        <v>43462</v>
      </c>
      <c r="F1588" s="663">
        <v>2466</v>
      </c>
      <c r="G1588" s="663">
        <v>308</v>
      </c>
      <c r="H1588" s="663"/>
      <c r="I1588" s="663">
        <v>2158</v>
      </c>
      <c r="J1588" s="728">
        <f t="shared" si="26"/>
        <v>159.67000000000002</v>
      </c>
      <c r="K1588" s="728">
        <v>51.89</v>
      </c>
      <c r="L1588" s="728">
        <v>107.78</v>
      </c>
    </row>
    <row r="1589" spans="1:12" s="335" customFormat="1" ht="12" x14ac:dyDescent="0.2">
      <c r="A1589" s="335" t="s">
        <v>3473</v>
      </c>
      <c r="B1589" s="335" t="s">
        <v>3474</v>
      </c>
      <c r="C1589" s="688" t="str">
        <f t="shared" si="27"/>
        <v>Oct-18</v>
      </c>
      <c r="D1589" s="738">
        <v>43402</v>
      </c>
      <c r="E1589" s="738">
        <v>43527</v>
      </c>
      <c r="F1589" s="663">
        <v>2106</v>
      </c>
      <c r="G1589" s="663">
        <v>316</v>
      </c>
      <c r="H1589" s="663"/>
      <c r="I1589" s="663">
        <v>1790</v>
      </c>
      <c r="J1589" s="728">
        <f t="shared" si="26"/>
        <v>197.88</v>
      </c>
      <c r="K1589" s="728">
        <v>64.31</v>
      </c>
      <c r="L1589" s="728">
        <v>133.57</v>
      </c>
    </row>
    <row r="1590" spans="1:12" s="335" customFormat="1" ht="12" x14ac:dyDescent="0.2">
      <c r="A1590" s="335" t="s">
        <v>3475</v>
      </c>
      <c r="B1590" s="335" t="s">
        <v>3476</v>
      </c>
      <c r="C1590" s="688" t="str">
        <f t="shared" si="27"/>
        <v>Oct-18</v>
      </c>
      <c r="D1590" s="738">
        <v>43402</v>
      </c>
      <c r="E1590" s="738">
        <v>43462</v>
      </c>
      <c r="F1590" s="663">
        <v>2924</v>
      </c>
      <c r="G1590" s="663">
        <v>365</v>
      </c>
      <c r="H1590" s="663"/>
      <c r="I1590" s="663">
        <v>2559</v>
      </c>
      <c r="J1590" s="728">
        <f t="shared" si="26"/>
        <v>189.32999999999998</v>
      </c>
      <c r="K1590" s="728">
        <v>61.53</v>
      </c>
      <c r="L1590" s="728">
        <v>127.8</v>
      </c>
    </row>
    <row r="1591" spans="1:12" s="335" customFormat="1" ht="12" x14ac:dyDescent="0.2">
      <c r="A1591" s="335" t="s">
        <v>3477</v>
      </c>
      <c r="B1591" s="335" t="s">
        <v>3478</v>
      </c>
      <c r="C1591" s="688" t="str">
        <f t="shared" si="27"/>
        <v>Oct-18</v>
      </c>
      <c r="D1591" s="738">
        <v>43402</v>
      </c>
      <c r="E1591" s="738">
        <v>43499</v>
      </c>
      <c r="F1591" s="663">
        <v>2630</v>
      </c>
      <c r="G1591" s="663">
        <v>395</v>
      </c>
      <c r="H1591" s="663"/>
      <c r="I1591" s="663">
        <v>2235</v>
      </c>
      <c r="J1591" s="728">
        <f t="shared" si="26"/>
        <v>226.71</v>
      </c>
      <c r="K1591" s="728">
        <v>73.680000000000007</v>
      </c>
      <c r="L1591" s="728">
        <v>153.03</v>
      </c>
    </row>
    <row r="1592" spans="1:12" s="335" customFormat="1" ht="12" x14ac:dyDescent="0.2">
      <c r="A1592" s="335" t="s">
        <v>3479</v>
      </c>
      <c r="B1592" s="335" t="s">
        <v>3480</v>
      </c>
      <c r="C1592" s="688" t="str">
        <f t="shared" si="27"/>
        <v>Oct-18</v>
      </c>
      <c r="D1592" s="738">
        <v>43402</v>
      </c>
      <c r="E1592" s="738">
        <v>43492</v>
      </c>
      <c r="F1592" s="663">
        <v>2960</v>
      </c>
      <c r="G1592" s="663">
        <v>444</v>
      </c>
      <c r="H1592" s="663"/>
      <c r="I1592" s="663">
        <v>2516</v>
      </c>
      <c r="J1592" s="728">
        <f t="shared" si="26"/>
        <v>255.16</v>
      </c>
      <c r="K1592" s="728">
        <v>82.93</v>
      </c>
      <c r="L1592" s="728">
        <v>172.23</v>
      </c>
    </row>
    <row r="1593" spans="1:12" s="335" customFormat="1" ht="12" x14ac:dyDescent="0.2">
      <c r="A1593" s="335" t="s">
        <v>3481</v>
      </c>
      <c r="B1593" s="335" t="s">
        <v>3482</v>
      </c>
      <c r="C1593" s="688" t="str">
        <f t="shared" si="27"/>
        <v>Oct-18</v>
      </c>
      <c r="D1593" s="738">
        <v>43402</v>
      </c>
      <c r="E1593" s="738">
        <v>43534</v>
      </c>
      <c r="F1593" s="663">
        <v>2106</v>
      </c>
      <c r="G1593" s="663">
        <v>316</v>
      </c>
      <c r="H1593" s="663"/>
      <c r="I1593" s="663">
        <v>1790</v>
      </c>
      <c r="J1593" s="728">
        <f t="shared" si="26"/>
        <v>197.88</v>
      </c>
      <c r="K1593" s="728">
        <v>64.31</v>
      </c>
      <c r="L1593" s="728">
        <v>133.57</v>
      </c>
    </row>
    <row r="1594" spans="1:12" s="335" customFormat="1" ht="12" x14ac:dyDescent="0.2">
      <c r="A1594" s="335" t="s">
        <v>3483</v>
      </c>
      <c r="B1594" s="335" t="s">
        <v>3484</v>
      </c>
      <c r="C1594" s="688" t="str">
        <f t="shared" si="27"/>
        <v>Oct-18</v>
      </c>
      <c r="D1594" s="738">
        <v>43402</v>
      </c>
      <c r="E1594" s="738">
        <v>43493</v>
      </c>
      <c r="F1594" s="663">
        <v>11055</v>
      </c>
      <c r="G1594" s="663">
        <v>1658</v>
      </c>
      <c r="H1594" s="663"/>
      <c r="I1594" s="663">
        <v>9397</v>
      </c>
      <c r="J1594" s="728">
        <f t="shared" si="26"/>
        <v>944.21</v>
      </c>
      <c r="K1594" s="728">
        <v>306.87</v>
      </c>
      <c r="L1594" s="728">
        <v>637.34</v>
      </c>
    </row>
    <row r="1595" spans="1:12" s="335" customFormat="1" ht="12" x14ac:dyDescent="0.2">
      <c r="A1595" s="335" t="s">
        <v>3485</v>
      </c>
      <c r="B1595" s="335" t="s">
        <v>3486</v>
      </c>
      <c r="C1595" s="688" t="str">
        <f t="shared" si="27"/>
        <v>Oct-18</v>
      </c>
      <c r="D1595" s="738">
        <v>43402</v>
      </c>
      <c r="E1595" s="738">
        <v>43527</v>
      </c>
      <c r="F1595" s="663">
        <v>3038</v>
      </c>
      <c r="G1595" s="663">
        <v>456</v>
      </c>
      <c r="H1595" s="663"/>
      <c r="I1595" s="663">
        <v>2582</v>
      </c>
      <c r="J1595" s="728">
        <f t="shared" si="26"/>
        <v>285.45</v>
      </c>
      <c r="K1595" s="728">
        <v>92.77</v>
      </c>
      <c r="L1595" s="728">
        <v>192.68</v>
      </c>
    </row>
    <row r="1596" spans="1:12" s="335" customFormat="1" ht="12" x14ac:dyDescent="0.2">
      <c r="A1596" s="335" t="s">
        <v>3487</v>
      </c>
      <c r="B1596" s="335" t="s">
        <v>3488</v>
      </c>
      <c r="C1596" s="688" t="str">
        <f t="shared" si="27"/>
        <v>Oct-18</v>
      </c>
      <c r="D1596" s="738">
        <v>43402</v>
      </c>
      <c r="E1596" s="738">
        <v>43525</v>
      </c>
      <c r="F1596" s="663">
        <v>1254</v>
      </c>
      <c r="G1596" s="663">
        <v>235</v>
      </c>
      <c r="H1596" s="663"/>
      <c r="I1596" s="663">
        <v>1019</v>
      </c>
      <c r="J1596" s="728">
        <f t="shared" si="26"/>
        <v>147.31</v>
      </c>
      <c r="K1596" s="728">
        <v>47.88</v>
      </c>
      <c r="L1596" s="728">
        <v>99.43</v>
      </c>
    </row>
    <row r="1597" spans="1:12" s="335" customFormat="1" ht="12" x14ac:dyDescent="0.2">
      <c r="A1597" s="335" t="s">
        <v>3489</v>
      </c>
      <c r="B1597" s="335" t="s">
        <v>3490</v>
      </c>
      <c r="C1597" s="688" t="str">
        <f t="shared" si="27"/>
        <v>Oct-18</v>
      </c>
      <c r="D1597" s="738">
        <v>43402</v>
      </c>
      <c r="E1597" s="738">
        <v>43501</v>
      </c>
      <c r="F1597" s="663">
        <v>2847</v>
      </c>
      <c r="G1597" s="663">
        <v>285</v>
      </c>
      <c r="H1597" s="663"/>
      <c r="I1597" s="663">
        <v>2562</v>
      </c>
      <c r="J1597" s="728">
        <f t="shared" si="26"/>
        <v>125.53</v>
      </c>
      <c r="K1597" s="728">
        <v>40.799999999999997</v>
      </c>
      <c r="L1597" s="728">
        <v>84.73</v>
      </c>
    </row>
    <row r="1598" spans="1:12" s="335" customFormat="1" ht="12" x14ac:dyDescent="0.2">
      <c r="A1598" s="335" t="s">
        <v>3491</v>
      </c>
      <c r="B1598" s="335" t="s">
        <v>3492</v>
      </c>
      <c r="C1598" s="688" t="str">
        <f t="shared" si="27"/>
        <v>Oct-18</v>
      </c>
      <c r="D1598" s="738">
        <v>43397</v>
      </c>
      <c r="E1598" s="738">
        <v>43517</v>
      </c>
      <c r="F1598" s="663">
        <v>1613</v>
      </c>
      <c r="G1598" s="663">
        <v>202</v>
      </c>
      <c r="H1598" s="663"/>
      <c r="I1598" s="663">
        <v>1411</v>
      </c>
      <c r="J1598" s="728">
        <f t="shared" si="26"/>
        <v>105.41</v>
      </c>
      <c r="K1598" s="728">
        <v>34.26</v>
      </c>
      <c r="L1598" s="728">
        <v>71.150000000000006</v>
      </c>
    </row>
    <row r="1599" spans="1:12" s="335" customFormat="1" ht="12" x14ac:dyDescent="0.2">
      <c r="A1599" s="335" t="s">
        <v>3493</v>
      </c>
      <c r="B1599" s="335" t="s">
        <v>3494</v>
      </c>
      <c r="C1599" s="688" t="str">
        <f t="shared" si="27"/>
        <v>Oct-18</v>
      </c>
      <c r="D1599" s="738">
        <v>43402</v>
      </c>
      <c r="E1599" s="738">
        <v>43493</v>
      </c>
      <c r="F1599" s="663">
        <v>2952</v>
      </c>
      <c r="G1599" s="663">
        <v>369</v>
      </c>
      <c r="H1599" s="663"/>
      <c r="I1599" s="663">
        <v>2583</v>
      </c>
      <c r="J1599" s="728">
        <f t="shared" si="26"/>
        <v>192.91000000000003</v>
      </c>
      <c r="K1599" s="728">
        <v>62.7</v>
      </c>
      <c r="L1599" s="728">
        <v>130.21</v>
      </c>
    </row>
    <row r="1600" spans="1:12" s="335" customFormat="1" ht="12" x14ac:dyDescent="0.2">
      <c r="A1600" s="335" t="s">
        <v>3495</v>
      </c>
      <c r="B1600" s="335" t="s">
        <v>3496</v>
      </c>
      <c r="C1600" s="688" t="str">
        <f t="shared" si="27"/>
        <v>Oct-18</v>
      </c>
      <c r="D1600" s="738">
        <v>43402</v>
      </c>
      <c r="E1600" s="738">
        <v>43463</v>
      </c>
      <c r="F1600" s="663">
        <v>2892</v>
      </c>
      <c r="G1600" s="663">
        <v>361</v>
      </c>
      <c r="H1600" s="663"/>
      <c r="I1600" s="663">
        <v>2531</v>
      </c>
      <c r="J1600" s="728">
        <f t="shared" si="26"/>
        <v>187.26</v>
      </c>
      <c r="K1600" s="728">
        <v>60.86</v>
      </c>
      <c r="L1600" s="728">
        <v>126.4</v>
      </c>
    </row>
    <row r="1601" spans="1:12" s="335" customFormat="1" ht="12" x14ac:dyDescent="0.2">
      <c r="A1601" s="335" t="s">
        <v>3497</v>
      </c>
      <c r="B1601" s="335" t="s">
        <v>3498</v>
      </c>
      <c r="C1601" s="688" t="str">
        <f t="shared" si="27"/>
        <v>Oct-18</v>
      </c>
      <c r="D1601" s="738">
        <v>43402</v>
      </c>
      <c r="E1601" s="738">
        <v>43526</v>
      </c>
      <c r="F1601" s="663">
        <v>4793</v>
      </c>
      <c r="G1601" s="663">
        <v>719</v>
      </c>
      <c r="H1601" s="663"/>
      <c r="I1601" s="663">
        <v>4074</v>
      </c>
      <c r="J1601" s="728">
        <f t="shared" si="26"/>
        <v>72.66</v>
      </c>
      <c r="K1601" s="728">
        <v>23.61</v>
      </c>
      <c r="L1601" s="728">
        <v>49.05</v>
      </c>
    </row>
    <row r="1602" spans="1:12" s="335" customFormat="1" ht="12" x14ac:dyDescent="0.2">
      <c r="A1602" s="335" t="s">
        <v>3499</v>
      </c>
      <c r="B1602" s="335" t="s">
        <v>3500</v>
      </c>
      <c r="C1602" s="688" t="str">
        <f t="shared" si="27"/>
        <v>Oct-18</v>
      </c>
      <c r="D1602" s="738">
        <v>43402</v>
      </c>
      <c r="E1602" s="738">
        <v>43527</v>
      </c>
      <c r="F1602" s="663">
        <v>3996</v>
      </c>
      <c r="G1602" s="663">
        <v>749</v>
      </c>
      <c r="H1602" s="663"/>
      <c r="I1602" s="663">
        <v>3247</v>
      </c>
      <c r="J1602" s="728">
        <f t="shared" si="26"/>
        <v>469.41</v>
      </c>
      <c r="K1602" s="728">
        <v>152.56</v>
      </c>
      <c r="L1602" s="728">
        <v>316.85000000000002</v>
      </c>
    </row>
    <row r="1603" spans="1:12" s="335" customFormat="1" ht="12" x14ac:dyDescent="0.2">
      <c r="A1603" s="335" t="s">
        <v>3501</v>
      </c>
      <c r="B1603" s="335" t="s">
        <v>3502</v>
      </c>
      <c r="C1603" s="688" t="str">
        <f t="shared" si="27"/>
        <v>Oct-18</v>
      </c>
      <c r="D1603" s="738">
        <v>43403</v>
      </c>
      <c r="E1603" s="738">
        <v>43446</v>
      </c>
      <c r="F1603" s="663">
        <v>3262</v>
      </c>
      <c r="G1603" s="663">
        <v>489</v>
      </c>
      <c r="H1603" s="663"/>
      <c r="I1603" s="663">
        <v>2773</v>
      </c>
      <c r="J1603" s="728">
        <f t="shared" si="26"/>
        <v>281.18</v>
      </c>
      <c r="K1603" s="728">
        <v>91.38</v>
      </c>
      <c r="L1603" s="728">
        <v>189.8</v>
      </c>
    </row>
    <row r="1604" spans="1:12" s="335" customFormat="1" ht="12" x14ac:dyDescent="0.2">
      <c r="A1604" s="335" t="s">
        <v>3503</v>
      </c>
      <c r="B1604" s="335" t="s">
        <v>3504</v>
      </c>
      <c r="C1604" s="688" t="str">
        <f t="shared" si="27"/>
        <v>Oct-18</v>
      </c>
      <c r="D1604" s="738">
        <v>43403</v>
      </c>
      <c r="E1604" s="738">
        <v>43504</v>
      </c>
      <c r="F1604" s="663">
        <v>6836</v>
      </c>
      <c r="G1604" s="663">
        <v>1025</v>
      </c>
      <c r="H1604" s="663"/>
      <c r="I1604" s="663">
        <v>5811</v>
      </c>
      <c r="J1604" s="728">
        <f t="shared" si="26"/>
        <v>589.26</v>
      </c>
      <c r="K1604" s="728">
        <v>191.51</v>
      </c>
      <c r="L1604" s="728">
        <v>397.75</v>
      </c>
    </row>
    <row r="1605" spans="1:12" s="335" customFormat="1" ht="12" x14ac:dyDescent="0.2">
      <c r="A1605" s="335" t="s">
        <v>3505</v>
      </c>
      <c r="B1605" s="335" t="s">
        <v>3506</v>
      </c>
      <c r="C1605" s="688" t="str">
        <f t="shared" si="27"/>
        <v>Oct-18</v>
      </c>
      <c r="D1605" s="738">
        <v>43403</v>
      </c>
      <c r="E1605" s="738">
        <v>43523</v>
      </c>
      <c r="F1605" s="663">
        <v>1511</v>
      </c>
      <c r="G1605" s="663">
        <v>189</v>
      </c>
      <c r="H1605" s="663"/>
      <c r="I1605" s="663">
        <v>1322</v>
      </c>
      <c r="J1605" s="728">
        <f t="shared" si="26"/>
        <v>98.740000000000009</v>
      </c>
      <c r="K1605" s="728">
        <v>32.090000000000003</v>
      </c>
      <c r="L1605" s="728">
        <v>66.650000000000006</v>
      </c>
    </row>
    <row r="1606" spans="1:12" s="335" customFormat="1" ht="12" x14ac:dyDescent="0.2">
      <c r="A1606" s="335" t="s">
        <v>3507</v>
      </c>
      <c r="B1606" s="335" t="s">
        <v>3508</v>
      </c>
      <c r="C1606" s="688" t="str">
        <f t="shared" si="27"/>
        <v>Oct-18</v>
      </c>
      <c r="D1606" s="738">
        <v>43403</v>
      </c>
      <c r="E1606" s="738">
        <v>43463</v>
      </c>
      <c r="F1606" s="663">
        <v>3264</v>
      </c>
      <c r="G1606" s="663">
        <v>408</v>
      </c>
      <c r="H1606" s="663"/>
      <c r="I1606" s="663">
        <v>2856</v>
      </c>
      <c r="J1606" s="728">
        <f t="shared" si="26"/>
        <v>211.35</v>
      </c>
      <c r="K1606" s="728">
        <v>68.69</v>
      </c>
      <c r="L1606" s="728">
        <v>142.66</v>
      </c>
    </row>
    <row r="1607" spans="1:12" s="335" customFormat="1" ht="12" x14ac:dyDescent="0.2">
      <c r="A1607" s="335" t="s">
        <v>3509</v>
      </c>
      <c r="B1607" s="335" t="s">
        <v>3510</v>
      </c>
      <c r="C1607" s="688" t="str">
        <f t="shared" si="27"/>
        <v>Oct-18</v>
      </c>
      <c r="D1607" s="738">
        <v>43403</v>
      </c>
      <c r="E1607" s="738">
        <v>43463</v>
      </c>
      <c r="F1607" s="663">
        <v>2603</v>
      </c>
      <c r="G1607" s="663">
        <v>325</v>
      </c>
      <c r="H1607" s="663"/>
      <c r="I1607" s="663">
        <v>2278</v>
      </c>
      <c r="J1607" s="728">
        <f t="shared" si="26"/>
        <v>168.55</v>
      </c>
      <c r="K1607" s="728">
        <v>54.78</v>
      </c>
      <c r="L1607" s="728">
        <v>113.77</v>
      </c>
    </row>
    <row r="1608" spans="1:12" s="335" customFormat="1" ht="12" x14ac:dyDescent="0.2">
      <c r="A1608" s="335" t="s">
        <v>3511</v>
      </c>
      <c r="B1608" s="335" t="s">
        <v>3512</v>
      </c>
      <c r="C1608" s="688" t="str">
        <f t="shared" si="27"/>
        <v>Oct-18</v>
      </c>
      <c r="D1608" s="738">
        <v>43403</v>
      </c>
      <c r="E1608" s="738">
        <v>43463</v>
      </c>
      <c r="F1608" s="663">
        <v>2817</v>
      </c>
      <c r="G1608" s="663">
        <v>352</v>
      </c>
      <c r="H1608" s="663"/>
      <c r="I1608" s="663">
        <v>2465</v>
      </c>
      <c r="J1608" s="728">
        <f t="shared" si="26"/>
        <v>182.4</v>
      </c>
      <c r="K1608" s="728">
        <v>59.28</v>
      </c>
      <c r="L1608" s="728">
        <v>123.12</v>
      </c>
    </row>
    <row r="1609" spans="1:12" s="335" customFormat="1" ht="12" x14ac:dyDescent="0.2">
      <c r="A1609" s="335" t="s">
        <v>3513</v>
      </c>
      <c r="B1609" s="335" t="s">
        <v>3514</v>
      </c>
      <c r="C1609" s="688" t="str">
        <f t="shared" si="27"/>
        <v>Oct-18</v>
      </c>
      <c r="D1609" s="738">
        <v>43403</v>
      </c>
      <c r="E1609" s="738">
        <v>43463</v>
      </c>
      <c r="F1609" s="663">
        <v>2915</v>
      </c>
      <c r="G1609" s="663">
        <v>364</v>
      </c>
      <c r="H1609" s="663"/>
      <c r="I1609" s="663">
        <v>2551</v>
      </c>
      <c r="J1609" s="728">
        <f t="shared" si="26"/>
        <v>188.74</v>
      </c>
      <c r="K1609" s="728">
        <v>61.34</v>
      </c>
      <c r="L1609" s="728">
        <v>127.4</v>
      </c>
    </row>
    <row r="1610" spans="1:12" s="335" customFormat="1" ht="12" x14ac:dyDescent="0.2">
      <c r="A1610" s="335" t="s">
        <v>3515</v>
      </c>
      <c r="B1610" s="335" t="s">
        <v>3516</v>
      </c>
      <c r="C1610" s="688" t="str">
        <f t="shared" si="27"/>
        <v>Oct-18</v>
      </c>
      <c r="D1610" s="738">
        <v>43403</v>
      </c>
      <c r="E1610" s="738">
        <v>43493</v>
      </c>
      <c r="F1610" s="663">
        <v>4239</v>
      </c>
      <c r="G1610" s="663">
        <v>530</v>
      </c>
      <c r="H1610" s="663"/>
      <c r="I1610" s="663">
        <v>3709</v>
      </c>
      <c r="J1610" s="728">
        <f t="shared" si="26"/>
        <v>274.47000000000003</v>
      </c>
      <c r="K1610" s="728">
        <v>89.2</v>
      </c>
      <c r="L1610" s="728">
        <v>185.27</v>
      </c>
    </row>
    <row r="1611" spans="1:12" s="335" customFormat="1" ht="12" x14ac:dyDescent="0.2">
      <c r="A1611" s="335" t="s">
        <v>3517</v>
      </c>
      <c r="B1611" s="335" t="s">
        <v>3518</v>
      </c>
      <c r="C1611" s="688" t="str">
        <f t="shared" si="27"/>
        <v>Oct-18</v>
      </c>
      <c r="D1611" s="738">
        <v>43403</v>
      </c>
      <c r="E1611" s="738">
        <v>43493</v>
      </c>
      <c r="F1611" s="663">
        <v>4444</v>
      </c>
      <c r="G1611" s="663">
        <v>555</v>
      </c>
      <c r="H1611" s="663"/>
      <c r="I1611" s="663">
        <v>3889</v>
      </c>
      <c r="J1611" s="728">
        <f t="shared" si="26"/>
        <v>287.75</v>
      </c>
      <c r="K1611" s="728">
        <v>93.52</v>
      </c>
      <c r="L1611" s="728">
        <v>194.23</v>
      </c>
    </row>
    <row r="1612" spans="1:12" s="335" customFormat="1" ht="12" x14ac:dyDescent="0.2">
      <c r="A1612" s="335" t="s">
        <v>3519</v>
      </c>
      <c r="B1612" s="335" t="s">
        <v>3520</v>
      </c>
      <c r="C1612" s="688" t="str">
        <f t="shared" si="27"/>
        <v>Oct-18</v>
      </c>
      <c r="D1612" s="738">
        <v>43403</v>
      </c>
      <c r="E1612" s="738">
        <v>43493</v>
      </c>
      <c r="F1612" s="663">
        <v>4239</v>
      </c>
      <c r="G1612" s="663">
        <v>530</v>
      </c>
      <c r="H1612" s="663"/>
      <c r="I1612" s="663">
        <v>3709</v>
      </c>
      <c r="J1612" s="728">
        <f t="shared" si="26"/>
        <v>274.47000000000003</v>
      </c>
      <c r="K1612" s="728">
        <v>89.2</v>
      </c>
      <c r="L1612" s="728">
        <v>185.27</v>
      </c>
    </row>
    <row r="1613" spans="1:12" s="335" customFormat="1" ht="12" x14ac:dyDescent="0.2">
      <c r="A1613" s="335" t="s">
        <v>3521</v>
      </c>
      <c r="B1613" s="335" t="s">
        <v>3522</v>
      </c>
      <c r="C1613" s="688" t="str">
        <f t="shared" si="27"/>
        <v>Oct-18</v>
      </c>
      <c r="D1613" s="738">
        <v>43403</v>
      </c>
      <c r="E1613" s="738">
        <v>43493</v>
      </c>
      <c r="F1613" s="663">
        <v>4539</v>
      </c>
      <c r="G1613" s="663">
        <v>567</v>
      </c>
      <c r="H1613" s="663"/>
      <c r="I1613" s="663">
        <v>3972</v>
      </c>
      <c r="J1613" s="728">
        <f t="shared" si="26"/>
        <v>293.89999999999998</v>
      </c>
      <c r="K1613" s="728">
        <v>95.52</v>
      </c>
      <c r="L1613" s="728">
        <v>198.38</v>
      </c>
    </row>
    <row r="1614" spans="1:12" s="335" customFormat="1" ht="12" x14ac:dyDescent="0.2">
      <c r="A1614" s="335" t="s">
        <v>3523</v>
      </c>
      <c r="B1614" s="335" t="s">
        <v>3524</v>
      </c>
      <c r="C1614" s="688" t="str">
        <f t="shared" si="27"/>
        <v>Oct-18</v>
      </c>
      <c r="D1614" s="738">
        <v>43403</v>
      </c>
      <c r="E1614" s="738">
        <v>43493</v>
      </c>
      <c r="F1614" s="663">
        <v>1600</v>
      </c>
      <c r="G1614" s="663">
        <v>200</v>
      </c>
      <c r="H1614" s="663"/>
      <c r="I1614" s="663">
        <v>1400</v>
      </c>
      <c r="J1614" s="728">
        <f t="shared" si="26"/>
        <v>103.60000000000001</v>
      </c>
      <c r="K1614" s="728">
        <v>33.67</v>
      </c>
      <c r="L1614" s="728">
        <v>69.930000000000007</v>
      </c>
    </row>
    <row r="1615" spans="1:12" s="335" customFormat="1" ht="12" x14ac:dyDescent="0.2">
      <c r="A1615" s="335" t="s">
        <v>3525</v>
      </c>
      <c r="B1615" s="335" t="s">
        <v>3526</v>
      </c>
      <c r="C1615" s="688" t="str">
        <f t="shared" si="27"/>
        <v>Oct-18</v>
      </c>
      <c r="D1615" s="738">
        <v>43403</v>
      </c>
      <c r="E1615" s="738">
        <v>43493</v>
      </c>
      <c r="F1615" s="663">
        <v>2634</v>
      </c>
      <c r="G1615" s="663">
        <v>329</v>
      </c>
      <c r="H1615" s="663"/>
      <c r="I1615" s="663">
        <v>2305</v>
      </c>
      <c r="J1615" s="728">
        <f t="shared" si="26"/>
        <v>170.55</v>
      </c>
      <c r="K1615" s="728">
        <v>55.43</v>
      </c>
      <c r="L1615" s="728">
        <v>115.12</v>
      </c>
    </row>
    <row r="1616" spans="1:12" s="335" customFormat="1" ht="12" x14ac:dyDescent="0.2">
      <c r="A1616" s="335" t="s">
        <v>3527</v>
      </c>
      <c r="B1616" s="335" t="s">
        <v>3528</v>
      </c>
      <c r="C1616" s="688" t="str">
        <f t="shared" si="27"/>
        <v>Oct-18</v>
      </c>
      <c r="D1616" s="738">
        <v>43403</v>
      </c>
      <c r="E1616" s="738">
        <v>43548</v>
      </c>
      <c r="F1616" s="663">
        <v>1348</v>
      </c>
      <c r="G1616" s="663">
        <v>215</v>
      </c>
      <c r="H1616" s="663"/>
      <c r="I1616" s="663">
        <v>1133</v>
      </c>
      <c r="J1616" s="728">
        <f t="shared" si="26"/>
        <v>126.64999999999999</v>
      </c>
      <c r="K1616" s="728">
        <v>41.16</v>
      </c>
      <c r="L1616" s="728">
        <v>85.49</v>
      </c>
    </row>
    <row r="1617" spans="1:12" s="335" customFormat="1" ht="12" x14ac:dyDescent="0.2">
      <c r="A1617" s="335" t="s">
        <v>3529</v>
      </c>
      <c r="B1617" s="335" t="s">
        <v>3530</v>
      </c>
      <c r="C1617" s="688" t="str">
        <f t="shared" si="27"/>
        <v>Oct-18</v>
      </c>
      <c r="D1617" s="738">
        <v>43403</v>
      </c>
      <c r="E1617" s="738">
        <v>43463</v>
      </c>
      <c r="F1617" s="663">
        <v>2401</v>
      </c>
      <c r="G1617" s="663">
        <v>300</v>
      </c>
      <c r="H1617" s="663"/>
      <c r="I1617" s="663">
        <v>2101</v>
      </c>
      <c r="J1617" s="728">
        <f t="shared" si="26"/>
        <v>155.47</v>
      </c>
      <c r="K1617" s="728">
        <v>50.53</v>
      </c>
      <c r="L1617" s="728">
        <v>104.94</v>
      </c>
    </row>
    <row r="1618" spans="1:12" s="335" customFormat="1" ht="12" x14ac:dyDescent="0.2">
      <c r="A1618" s="335" t="s">
        <v>3531</v>
      </c>
      <c r="B1618" s="335" t="s">
        <v>3532</v>
      </c>
      <c r="C1618" s="688" t="str">
        <f t="shared" si="27"/>
        <v>Oct-18</v>
      </c>
      <c r="D1618" s="738">
        <v>43403</v>
      </c>
      <c r="E1618" s="738">
        <v>43493</v>
      </c>
      <c r="F1618" s="663">
        <v>2257</v>
      </c>
      <c r="G1618" s="663">
        <v>282</v>
      </c>
      <c r="H1618" s="663"/>
      <c r="I1618" s="663">
        <v>1975</v>
      </c>
      <c r="J1618" s="728">
        <f t="shared" si="26"/>
        <v>146.13</v>
      </c>
      <c r="K1618" s="728">
        <v>47.49</v>
      </c>
      <c r="L1618" s="728">
        <v>98.64</v>
      </c>
    </row>
    <row r="1619" spans="1:12" s="335" customFormat="1" ht="12" x14ac:dyDescent="0.2">
      <c r="A1619" s="335" t="s">
        <v>3533</v>
      </c>
      <c r="B1619" s="335" t="s">
        <v>3534</v>
      </c>
      <c r="C1619" s="688" t="str">
        <f t="shared" si="27"/>
        <v>Oct-18</v>
      </c>
      <c r="D1619" s="738">
        <v>43403</v>
      </c>
      <c r="E1619" s="738">
        <v>43463</v>
      </c>
      <c r="F1619" s="663">
        <v>1946</v>
      </c>
      <c r="G1619" s="663">
        <v>243</v>
      </c>
      <c r="H1619" s="663"/>
      <c r="I1619" s="663">
        <v>1703</v>
      </c>
      <c r="J1619" s="728">
        <f t="shared" si="26"/>
        <v>126</v>
      </c>
      <c r="K1619" s="728">
        <v>40.950000000000003</v>
      </c>
      <c r="L1619" s="728">
        <v>85.05</v>
      </c>
    </row>
    <row r="1620" spans="1:12" s="335" customFormat="1" ht="12" x14ac:dyDescent="0.2">
      <c r="A1620" s="335" t="s">
        <v>3535</v>
      </c>
      <c r="B1620" s="335" t="s">
        <v>3536</v>
      </c>
      <c r="C1620" s="688" t="str">
        <f t="shared" si="27"/>
        <v>Oct-18</v>
      </c>
      <c r="D1620" s="738">
        <v>43403</v>
      </c>
      <c r="E1620" s="738">
        <v>43499</v>
      </c>
      <c r="F1620" s="663">
        <v>4412</v>
      </c>
      <c r="G1620" s="663">
        <v>827</v>
      </c>
      <c r="H1620" s="663"/>
      <c r="I1620" s="663">
        <v>3585</v>
      </c>
      <c r="J1620" s="728">
        <f t="shared" si="26"/>
        <v>518.28</v>
      </c>
      <c r="K1620" s="728">
        <v>168.44</v>
      </c>
      <c r="L1620" s="728">
        <v>349.84</v>
      </c>
    </row>
    <row r="1621" spans="1:12" s="335" customFormat="1" ht="12" x14ac:dyDescent="0.2">
      <c r="A1621" s="335" t="s">
        <v>3537</v>
      </c>
      <c r="B1621" s="335" t="s">
        <v>3538</v>
      </c>
      <c r="C1621" s="688" t="str">
        <f t="shared" si="27"/>
        <v>Oct-18</v>
      </c>
      <c r="D1621" s="738">
        <v>43403</v>
      </c>
      <c r="E1621" s="738">
        <v>43524</v>
      </c>
      <c r="F1621" s="663">
        <v>1511</v>
      </c>
      <c r="G1621" s="663">
        <v>189</v>
      </c>
      <c r="H1621" s="663"/>
      <c r="I1621" s="663">
        <v>1322</v>
      </c>
      <c r="J1621" s="728">
        <f t="shared" si="26"/>
        <v>98.740000000000009</v>
      </c>
      <c r="K1621" s="728">
        <v>32.090000000000003</v>
      </c>
      <c r="L1621" s="728">
        <v>66.650000000000006</v>
      </c>
    </row>
    <row r="1622" spans="1:12" s="335" customFormat="1" ht="12" x14ac:dyDescent="0.2">
      <c r="A1622" s="335" t="s">
        <v>3539</v>
      </c>
      <c r="B1622" s="335" t="s">
        <v>3540</v>
      </c>
      <c r="C1622" s="688" t="str">
        <f t="shared" si="27"/>
        <v>Oct-18</v>
      </c>
      <c r="D1622" s="738">
        <v>43403</v>
      </c>
      <c r="E1622" s="738">
        <v>43494</v>
      </c>
      <c r="F1622" s="663">
        <v>2518</v>
      </c>
      <c r="G1622" s="663">
        <v>252</v>
      </c>
      <c r="H1622" s="663"/>
      <c r="I1622" s="663">
        <v>2266</v>
      </c>
      <c r="J1622" s="728">
        <f t="shared" si="26"/>
        <v>111.02</v>
      </c>
      <c r="K1622" s="728">
        <v>36.08</v>
      </c>
      <c r="L1622" s="728">
        <v>74.94</v>
      </c>
    </row>
    <row r="1623" spans="1:12" s="335" customFormat="1" ht="12" x14ac:dyDescent="0.2">
      <c r="A1623" s="335" t="s">
        <v>3541</v>
      </c>
      <c r="B1623" s="335" t="s">
        <v>3542</v>
      </c>
      <c r="C1623" s="688" t="str">
        <f t="shared" si="27"/>
        <v>Oct-18</v>
      </c>
      <c r="D1623" s="738">
        <v>43403</v>
      </c>
      <c r="E1623" s="738">
        <v>43507</v>
      </c>
      <c r="F1623" s="663">
        <v>11993</v>
      </c>
      <c r="G1623" s="663">
        <v>1499</v>
      </c>
      <c r="H1623" s="663"/>
      <c r="I1623" s="663">
        <v>10494</v>
      </c>
      <c r="J1623" s="728">
        <f t="shared" si="26"/>
        <v>776.55</v>
      </c>
      <c r="K1623" s="728">
        <v>252.38</v>
      </c>
      <c r="L1623" s="728">
        <v>524.16999999999996</v>
      </c>
    </row>
    <row r="1624" spans="1:12" s="335" customFormat="1" ht="12" x14ac:dyDescent="0.2">
      <c r="A1624" s="335" t="s">
        <v>3543</v>
      </c>
      <c r="B1624" s="335" t="s">
        <v>3544</v>
      </c>
      <c r="C1624" s="688" t="str">
        <f t="shared" si="27"/>
        <v>Oct-18</v>
      </c>
      <c r="D1624" s="738">
        <v>43403</v>
      </c>
      <c r="E1624" s="738">
        <v>43463</v>
      </c>
      <c r="F1624" s="663">
        <v>2468</v>
      </c>
      <c r="G1624" s="663">
        <v>308</v>
      </c>
      <c r="H1624" s="663"/>
      <c r="I1624" s="663">
        <v>2160</v>
      </c>
      <c r="J1624" s="728">
        <f t="shared" si="26"/>
        <v>159.81</v>
      </c>
      <c r="K1624" s="728">
        <v>51.94</v>
      </c>
      <c r="L1624" s="728">
        <v>107.87</v>
      </c>
    </row>
    <row r="1625" spans="1:12" s="335" customFormat="1" ht="12" x14ac:dyDescent="0.2">
      <c r="A1625" s="335" t="s">
        <v>3545</v>
      </c>
      <c r="B1625" s="335" t="s">
        <v>3546</v>
      </c>
      <c r="C1625" s="688" t="str">
        <f t="shared" si="27"/>
        <v>Oct-18</v>
      </c>
      <c r="D1625" s="738">
        <v>43403</v>
      </c>
      <c r="E1625" s="738">
        <v>43496</v>
      </c>
      <c r="F1625" s="663">
        <v>5986</v>
      </c>
      <c r="G1625" s="663">
        <v>898</v>
      </c>
      <c r="H1625" s="663"/>
      <c r="I1625" s="663">
        <v>5088</v>
      </c>
      <c r="J1625" s="728">
        <f t="shared" si="26"/>
        <v>511.26</v>
      </c>
      <c r="K1625" s="728">
        <v>166.16</v>
      </c>
      <c r="L1625" s="728">
        <v>345.1</v>
      </c>
    </row>
    <row r="1626" spans="1:12" s="335" customFormat="1" ht="12" x14ac:dyDescent="0.2">
      <c r="A1626" s="335" t="s">
        <v>3547</v>
      </c>
      <c r="B1626" s="335" t="s">
        <v>3548</v>
      </c>
      <c r="C1626" s="688" t="str">
        <f t="shared" si="27"/>
        <v>Oct-18</v>
      </c>
      <c r="D1626" s="738">
        <v>43402</v>
      </c>
      <c r="E1626" s="738">
        <v>43565</v>
      </c>
      <c r="F1626" s="663">
        <v>6417</v>
      </c>
      <c r="G1626" s="663">
        <v>963</v>
      </c>
      <c r="H1626" s="663"/>
      <c r="I1626" s="663">
        <v>5454</v>
      </c>
      <c r="J1626" s="728">
        <f t="shared" si="26"/>
        <v>553.14</v>
      </c>
      <c r="K1626" s="728">
        <v>179.77</v>
      </c>
      <c r="L1626" s="728">
        <v>373.37</v>
      </c>
    </row>
    <row r="1627" spans="1:12" s="335" customFormat="1" ht="12" x14ac:dyDescent="0.2">
      <c r="A1627" s="335" t="s">
        <v>3549</v>
      </c>
      <c r="B1627" s="335" t="s">
        <v>3550</v>
      </c>
      <c r="C1627" s="688" t="str">
        <f t="shared" si="27"/>
        <v>Oct-18</v>
      </c>
      <c r="D1627" s="738">
        <v>43392</v>
      </c>
      <c r="E1627" s="738">
        <v>43487</v>
      </c>
      <c r="F1627" s="663">
        <v>5352</v>
      </c>
      <c r="G1627" s="663">
        <v>669</v>
      </c>
      <c r="H1627" s="663"/>
      <c r="I1627" s="663">
        <v>4683</v>
      </c>
      <c r="J1627" s="728">
        <f t="shared" si="26"/>
        <v>346.54999999999995</v>
      </c>
      <c r="K1627" s="728">
        <v>112.63</v>
      </c>
      <c r="L1627" s="728">
        <v>233.92</v>
      </c>
    </row>
    <row r="1628" spans="1:12" s="335" customFormat="1" ht="12" x14ac:dyDescent="0.2">
      <c r="A1628" s="335" t="s">
        <v>3551</v>
      </c>
      <c r="B1628" s="335" t="s">
        <v>3552</v>
      </c>
      <c r="C1628" s="688" t="str">
        <f t="shared" si="27"/>
        <v>Oct-18</v>
      </c>
      <c r="D1628" s="738">
        <v>43402</v>
      </c>
      <c r="E1628" s="738">
        <v>43541</v>
      </c>
      <c r="F1628" s="663">
        <v>2106</v>
      </c>
      <c r="G1628" s="663">
        <v>316</v>
      </c>
      <c r="H1628" s="663"/>
      <c r="I1628" s="663">
        <v>1790</v>
      </c>
      <c r="J1628" s="728">
        <f t="shared" si="26"/>
        <v>197.88</v>
      </c>
      <c r="K1628" s="728">
        <v>64.31</v>
      </c>
      <c r="L1628" s="728">
        <v>133.57</v>
      </c>
    </row>
    <row r="1629" spans="1:12" s="335" customFormat="1" ht="12" x14ac:dyDescent="0.2">
      <c r="A1629" s="335" t="s">
        <v>3553</v>
      </c>
      <c r="B1629" s="335" t="s">
        <v>3554</v>
      </c>
      <c r="C1629" s="688" t="str">
        <f t="shared" si="27"/>
        <v>Oct-18</v>
      </c>
      <c r="D1629" s="738">
        <v>43403</v>
      </c>
      <c r="E1629" s="738">
        <v>43494</v>
      </c>
      <c r="F1629" s="663">
        <v>11392</v>
      </c>
      <c r="G1629" s="663">
        <v>1709</v>
      </c>
      <c r="H1629" s="663"/>
      <c r="I1629" s="663">
        <v>9683</v>
      </c>
      <c r="J1629" s="728">
        <f t="shared" si="26"/>
        <v>972.99</v>
      </c>
      <c r="K1629" s="728">
        <v>316.22000000000003</v>
      </c>
      <c r="L1629" s="728">
        <v>656.77</v>
      </c>
    </row>
    <row r="1630" spans="1:12" s="335" customFormat="1" ht="12" x14ac:dyDescent="0.2">
      <c r="A1630" s="335" t="s">
        <v>3555</v>
      </c>
      <c r="B1630" s="335" t="s">
        <v>3556</v>
      </c>
      <c r="C1630" s="688" t="str">
        <f t="shared" si="27"/>
        <v>Oct-18</v>
      </c>
      <c r="D1630" s="738">
        <v>43403</v>
      </c>
      <c r="E1630" s="738">
        <v>43499</v>
      </c>
      <c r="F1630" s="663">
        <v>2000</v>
      </c>
      <c r="G1630" s="663">
        <v>250</v>
      </c>
      <c r="H1630" s="663"/>
      <c r="I1630" s="663">
        <v>1750</v>
      </c>
      <c r="J1630" s="728">
        <f t="shared" si="26"/>
        <v>129.5</v>
      </c>
      <c r="K1630" s="728">
        <v>42.09</v>
      </c>
      <c r="L1630" s="728">
        <v>87.41</v>
      </c>
    </row>
    <row r="1631" spans="1:12" s="335" customFormat="1" ht="12" x14ac:dyDescent="0.2">
      <c r="A1631" s="335" t="s">
        <v>3557</v>
      </c>
      <c r="B1631" s="335" t="s">
        <v>3558</v>
      </c>
      <c r="C1631" s="688" t="str">
        <f t="shared" si="27"/>
        <v>Oct-18</v>
      </c>
      <c r="D1631" s="738">
        <v>43403</v>
      </c>
      <c r="E1631" s="738">
        <v>43499</v>
      </c>
      <c r="F1631" s="663">
        <v>2000</v>
      </c>
      <c r="G1631" s="663">
        <v>250</v>
      </c>
      <c r="H1631" s="663"/>
      <c r="I1631" s="663">
        <v>1750</v>
      </c>
      <c r="J1631" s="728">
        <f t="shared" si="26"/>
        <v>129.5</v>
      </c>
      <c r="K1631" s="728">
        <v>42.09</v>
      </c>
      <c r="L1631" s="728">
        <v>87.41</v>
      </c>
    </row>
    <row r="1632" spans="1:12" s="335" customFormat="1" ht="12" x14ac:dyDescent="0.2">
      <c r="A1632" s="335" t="s">
        <v>3559</v>
      </c>
      <c r="B1632" s="335" t="s">
        <v>3560</v>
      </c>
      <c r="C1632" s="688" t="str">
        <f t="shared" si="27"/>
        <v>Oct-18</v>
      </c>
      <c r="D1632" s="738">
        <v>43403</v>
      </c>
      <c r="E1632" s="738">
        <v>43503</v>
      </c>
      <c r="F1632" s="663">
        <v>8560</v>
      </c>
      <c r="G1632" s="663">
        <v>1284</v>
      </c>
      <c r="H1632" s="663"/>
      <c r="I1632" s="663">
        <v>7276</v>
      </c>
      <c r="J1632" s="728">
        <f t="shared" si="26"/>
        <v>737.87</v>
      </c>
      <c r="K1632" s="728">
        <v>239.81</v>
      </c>
      <c r="L1632" s="728">
        <v>498.06</v>
      </c>
    </row>
    <row r="1633" spans="1:12" s="335" customFormat="1" ht="12" x14ac:dyDescent="0.2">
      <c r="A1633" s="335" t="s">
        <v>3561</v>
      </c>
      <c r="B1633" s="335" t="s">
        <v>3562</v>
      </c>
      <c r="C1633" s="688" t="str">
        <f t="shared" si="27"/>
        <v>Oct-18</v>
      </c>
      <c r="D1633" s="738">
        <v>43403</v>
      </c>
      <c r="E1633" s="738">
        <v>43494</v>
      </c>
      <c r="F1633" s="663">
        <v>2466</v>
      </c>
      <c r="G1633" s="663">
        <v>247</v>
      </c>
      <c r="H1633" s="663"/>
      <c r="I1633" s="663">
        <v>2219</v>
      </c>
      <c r="J1633" s="728">
        <f t="shared" si="26"/>
        <v>108.73</v>
      </c>
      <c r="K1633" s="728">
        <v>35.340000000000003</v>
      </c>
      <c r="L1633" s="728">
        <v>73.39</v>
      </c>
    </row>
    <row r="1634" spans="1:12" s="335" customFormat="1" ht="12" x14ac:dyDescent="0.2">
      <c r="A1634" s="335" t="s">
        <v>3563</v>
      </c>
      <c r="B1634" s="335" t="s">
        <v>3564</v>
      </c>
      <c r="C1634" s="688" t="str">
        <f t="shared" si="27"/>
        <v>Oct-18</v>
      </c>
      <c r="D1634" s="738">
        <v>43403</v>
      </c>
      <c r="E1634" s="738">
        <v>43494</v>
      </c>
      <c r="F1634" s="663">
        <v>4184</v>
      </c>
      <c r="G1634" s="663">
        <v>628</v>
      </c>
      <c r="H1634" s="663"/>
      <c r="I1634" s="663">
        <v>3556</v>
      </c>
      <c r="J1634" s="728">
        <f t="shared" si="26"/>
        <v>360.66999999999996</v>
      </c>
      <c r="K1634" s="728">
        <v>117.22</v>
      </c>
      <c r="L1634" s="728">
        <v>243.45</v>
      </c>
    </row>
    <row r="1635" spans="1:12" s="335" customFormat="1" ht="12" x14ac:dyDescent="0.2">
      <c r="A1635" s="335" t="s">
        <v>3565</v>
      </c>
      <c r="B1635" s="335" t="s">
        <v>3566</v>
      </c>
      <c r="C1635" s="688" t="str">
        <f t="shared" si="27"/>
        <v>Oct-18</v>
      </c>
      <c r="D1635" s="738">
        <v>43403</v>
      </c>
      <c r="E1635" s="738">
        <v>43495</v>
      </c>
      <c r="F1635" s="663">
        <v>3288</v>
      </c>
      <c r="G1635" s="663">
        <v>411</v>
      </c>
      <c r="H1635" s="663"/>
      <c r="I1635" s="663">
        <v>2877</v>
      </c>
      <c r="J1635" s="728">
        <f t="shared" si="26"/>
        <v>212.9</v>
      </c>
      <c r="K1635" s="728">
        <v>69.19</v>
      </c>
      <c r="L1635" s="728">
        <v>143.71</v>
      </c>
    </row>
    <row r="1636" spans="1:12" s="335" customFormat="1" ht="12" x14ac:dyDescent="0.2">
      <c r="A1636" s="335" t="s">
        <v>3567</v>
      </c>
      <c r="B1636" s="335" t="s">
        <v>3568</v>
      </c>
      <c r="C1636" s="688" t="str">
        <f t="shared" si="27"/>
        <v>Oct-18</v>
      </c>
      <c r="D1636" s="738">
        <v>43404</v>
      </c>
      <c r="E1636" s="738">
        <v>43494</v>
      </c>
      <c r="F1636" s="663">
        <v>2637</v>
      </c>
      <c r="G1636" s="663">
        <v>330</v>
      </c>
      <c r="H1636" s="663"/>
      <c r="I1636" s="663">
        <v>2307</v>
      </c>
      <c r="J1636" s="728">
        <f t="shared" ref="J1636:J1699" si="28">SUM(K1636:L1636)</f>
        <v>170.74</v>
      </c>
      <c r="K1636" s="728">
        <v>55.49</v>
      </c>
      <c r="L1636" s="728">
        <v>115.25</v>
      </c>
    </row>
    <row r="1637" spans="1:12" s="335" customFormat="1" ht="12" x14ac:dyDescent="0.2">
      <c r="A1637" s="335" t="s">
        <v>3569</v>
      </c>
      <c r="B1637" s="335" t="s">
        <v>3570</v>
      </c>
      <c r="C1637" s="688" t="str">
        <f t="shared" si="27"/>
        <v>Oct-18</v>
      </c>
      <c r="D1637" s="738">
        <v>43404</v>
      </c>
      <c r="E1637" s="738">
        <v>43466</v>
      </c>
      <c r="F1637" s="663">
        <v>275</v>
      </c>
      <c r="G1637" s="663">
        <v>34</v>
      </c>
      <c r="H1637" s="663"/>
      <c r="I1637" s="663">
        <v>241</v>
      </c>
      <c r="J1637" s="728">
        <f t="shared" si="28"/>
        <v>17.97</v>
      </c>
      <c r="K1637" s="728">
        <v>5.84</v>
      </c>
      <c r="L1637" s="728">
        <v>12.13</v>
      </c>
    </row>
    <row r="1638" spans="1:12" s="335" customFormat="1" ht="12" x14ac:dyDescent="0.2">
      <c r="A1638" s="335" t="s">
        <v>3571</v>
      </c>
      <c r="B1638" s="335" t="s">
        <v>3572</v>
      </c>
      <c r="C1638" s="688" t="str">
        <f t="shared" ref="C1638:C1701" si="29">TEXT(D1638,"mmm-yy")</f>
        <v>Oct-18</v>
      </c>
      <c r="D1638" s="738">
        <v>43404</v>
      </c>
      <c r="E1638" s="738">
        <v>43496</v>
      </c>
      <c r="F1638" s="663">
        <v>2000</v>
      </c>
      <c r="G1638" s="663">
        <v>200</v>
      </c>
      <c r="H1638" s="663"/>
      <c r="I1638" s="663">
        <v>1800</v>
      </c>
      <c r="J1638" s="728">
        <f t="shared" si="28"/>
        <v>88.18</v>
      </c>
      <c r="K1638" s="728">
        <v>28.66</v>
      </c>
      <c r="L1638" s="728">
        <v>59.52</v>
      </c>
    </row>
    <row r="1639" spans="1:12" s="335" customFormat="1" ht="12" x14ac:dyDescent="0.2">
      <c r="A1639" s="335" t="s">
        <v>3573</v>
      </c>
      <c r="B1639" s="335" t="s">
        <v>3574</v>
      </c>
      <c r="C1639" s="688" t="str">
        <f t="shared" si="29"/>
        <v>Oct-18</v>
      </c>
      <c r="D1639" s="738">
        <v>43404</v>
      </c>
      <c r="E1639" s="738">
        <v>43494</v>
      </c>
      <c r="F1639" s="663">
        <v>2406</v>
      </c>
      <c r="G1639" s="663">
        <v>301</v>
      </c>
      <c r="H1639" s="663"/>
      <c r="I1639" s="663">
        <v>2105</v>
      </c>
      <c r="J1639" s="728">
        <f t="shared" si="28"/>
        <v>155.79</v>
      </c>
      <c r="K1639" s="728">
        <v>50.63</v>
      </c>
      <c r="L1639" s="728">
        <v>105.16</v>
      </c>
    </row>
    <row r="1640" spans="1:12" s="335" customFormat="1" ht="12" x14ac:dyDescent="0.2">
      <c r="A1640" s="335" t="s">
        <v>3575</v>
      </c>
      <c r="B1640" s="335" t="s">
        <v>3576</v>
      </c>
      <c r="C1640" s="688" t="str">
        <f t="shared" si="29"/>
        <v>Oct-18</v>
      </c>
      <c r="D1640" s="738">
        <v>43404</v>
      </c>
      <c r="E1640" s="738">
        <v>43494</v>
      </c>
      <c r="F1640" s="663">
        <v>2124</v>
      </c>
      <c r="G1640" s="663">
        <v>265</v>
      </c>
      <c r="H1640" s="663"/>
      <c r="I1640" s="663">
        <v>1859</v>
      </c>
      <c r="J1640" s="728">
        <f t="shared" si="28"/>
        <v>137.53</v>
      </c>
      <c r="K1640" s="728">
        <v>44.7</v>
      </c>
      <c r="L1640" s="728">
        <v>92.83</v>
      </c>
    </row>
    <row r="1641" spans="1:12" s="335" customFormat="1" ht="12" x14ac:dyDescent="0.2">
      <c r="A1641" s="335" t="s">
        <v>3577</v>
      </c>
      <c r="B1641" s="335" t="s">
        <v>3578</v>
      </c>
      <c r="C1641" s="688" t="str">
        <f t="shared" si="29"/>
        <v>Oct-18</v>
      </c>
      <c r="D1641" s="738">
        <v>43404</v>
      </c>
      <c r="E1641" s="738">
        <v>43494</v>
      </c>
      <c r="F1641" s="663">
        <v>2630</v>
      </c>
      <c r="G1641" s="663">
        <v>329</v>
      </c>
      <c r="H1641" s="663"/>
      <c r="I1641" s="663">
        <v>2301</v>
      </c>
      <c r="J1641" s="728">
        <f t="shared" si="28"/>
        <v>170.29000000000002</v>
      </c>
      <c r="K1641" s="728">
        <v>55.34</v>
      </c>
      <c r="L1641" s="728">
        <v>114.95</v>
      </c>
    </row>
    <row r="1642" spans="1:12" s="335" customFormat="1" ht="12" x14ac:dyDescent="0.2">
      <c r="A1642" s="335" t="s">
        <v>3579</v>
      </c>
      <c r="B1642" s="335" t="s">
        <v>3580</v>
      </c>
      <c r="C1642" s="688" t="str">
        <f t="shared" si="29"/>
        <v>Oct-18</v>
      </c>
      <c r="D1642" s="738">
        <v>43404</v>
      </c>
      <c r="E1642" s="738">
        <v>43494</v>
      </c>
      <c r="F1642" s="663">
        <v>5149</v>
      </c>
      <c r="G1642" s="663">
        <v>644</v>
      </c>
      <c r="H1642" s="663"/>
      <c r="I1642" s="663">
        <v>4505</v>
      </c>
      <c r="J1642" s="728">
        <f t="shared" si="28"/>
        <v>333.41</v>
      </c>
      <c r="K1642" s="728">
        <v>108.36</v>
      </c>
      <c r="L1642" s="728">
        <v>225.05</v>
      </c>
    </row>
    <row r="1643" spans="1:12" s="335" customFormat="1" ht="12" x14ac:dyDescent="0.2">
      <c r="A1643" s="335" t="s">
        <v>3581</v>
      </c>
      <c r="B1643" s="335" t="s">
        <v>3582</v>
      </c>
      <c r="C1643" s="688" t="str">
        <f t="shared" si="29"/>
        <v>Oct-18</v>
      </c>
      <c r="D1643" s="738">
        <v>43404</v>
      </c>
      <c r="E1643" s="738">
        <v>43494</v>
      </c>
      <c r="F1643" s="663">
        <v>1996</v>
      </c>
      <c r="G1643" s="663">
        <v>250</v>
      </c>
      <c r="H1643" s="663"/>
      <c r="I1643" s="663">
        <v>1746</v>
      </c>
      <c r="J1643" s="728">
        <f t="shared" si="28"/>
        <v>129.24</v>
      </c>
      <c r="K1643" s="728">
        <v>42</v>
      </c>
      <c r="L1643" s="728">
        <v>87.24</v>
      </c>
    </row>
    <row r="1644" spans="1:12" s="335" customFormat="1" ht="12" x14ac:dyDescent="0.2">
      <c r="A1644" s="335" t="s">
        <v>3583</v>
      </c>
      <c r="B1644" s="335" t="s">
        <v>3584</v>
      </c>
      <c r="C1644" s="688" t="str">
        <f t="shared" si="29"/>
        <v>Oct-18</v>
      </c>
      <c r="D1644" s="738">
        <v>43404</v>
      </c>
      <c r="E1644" s="738">
        <v>43548</v>
      </c>
      <c r="F1644" s="663">
        <v>2106</v>
      </c>
      <c r="G1644" s="663">
        <v>316</v>
      </c>
      <c r="H1644" s="663"/>
      <c r="I1644" s="663">
        <v>1790</v>
      </c>
      <c r="J1644" s="728">
        <f t="shared" si="28"/>
        <v>197.88</v>
      </c>
      <c r="K1644" s="728">
        <v>64.31</v>
      </c>
      <c r="L1644" s="728">
        <v>133.57</v>
      </c>
    </row>
    <row r="1645" spans="1:12" s="335" customFormat="1" ht="12" x14ac:dyDescent="0.2">
      <c r="A1645" s="335" t="s">
        <v>3585</v>
      </c>
      <c r="B1645" s="335" t="s">
        <v>3586</v>
      </c>
      <c r="C1645" s="688" t="str">
        <f t="shared" si="29"/>
        <v>Oct-18</v>
      </c>
      <c r="D1645" s="738">
        <v>43404</v>
      </c>
      <c r="E1645" s="738">
        <v>43465</v>
      </c>
      <c r="F1645" s="663">
        <v>3882</v>
      </c>
      <c r="G1645" s="663">
        <v>485</v>
      </c>
      <c r="H1645" s="663"/>
      <c r="I1645" s="663">
        <v>3397</v>
      </c>
      <c r="J1645" s="728">
        <f t="shared" si="28"/>
        <v>251.35999999999999</v>
      </c>
      <c r="K1645" s="728">
        <v>81.69</v>
      </c>
      <c r="L1645" s="728">
        <v>169.67</v>
      </c>
    </row>
    <row r="1646" spans="1:12" s="335" customFormat="1" ht="12" x14ac:dyDescent="0.2">
      <c r="A1646" s="335" t="s">
        <v>3587</v>
      </c>
      <c r="B1646" s="335" t="s">
        <v>3588</v>
      </c>
      <c r="C1646" s="688" t="str">
        <f t="shared" si="29"/>
        <v>Oct-18</v>
      </c>
      <c r="D1646" s="738">
        <v>43404</v>
      </c>
      <c r="E1646" s="738">
        <v>43499</v>
      </c>
      <c r="F1646" s="663">
        <v>2000</v>
      </c>
      <c r="G1646" s="663">
        <v>200</v>
      </c>
      <c r="H1646" s="663"/>
      <c r="I1646" s="663">
        <v>1800</v>
      </c>
      <c r="J1646" s="728">
        <f t="shared" si="28"/>
        <v>88.18</v>
      </c>
      <c r="K1646" s="728">
        <v>28.66</v>
      </c>
      <c r="L1646" s="728">
        <v>59.52</v>
      </c>
    </row>
    <row r="1647" spans="1:12" s="335" customFormat="1" ht="12" x14ac:dyDescent="0.2">
      <c r="A1647" s="335" t="s">
        <v>3589</v>
      </c>
      <c r="B1647" s="335" t="s">
        <v>3590</v>
      </c>
      <c r="C1647" s="688" t="str">
        <f t="shared" si="29"/>
        <v>Oct-18</v>
      </c>
      <c r="D1647" s="738">
        <v>43404</v>
      </c>
      <c r="E1647" s="738">
        <v>43494</v>
      </c>
      <c r="F1647" s="663">
        <v>3044</v>
      </c>
      <c r="G1647" s="663">
        <v>380</v>
      </c>
      <c r="H1647" s="663"/>
      <c r="I1647" s="663">
        <v>2664</v>
      </c>
      <c r="J1647" s="728">
        <f t="shared" si="28"/>
        <v>197.1</v>
      </c>
      <c r="K1647" s="728">
        <v>64.06</v>
      </c>
      <c r="L1647" s="728">
        <v>133.04</v>
      </c>
    </row>
    <row r="1648" spans="1:12" s="335" customFormat="1" ht="12" x14ac:dyDescent="0.2">
      <c r="A1648" s="335" t="s">
        <v>3591</v>
      </c>
      <c r="B1648" s="335" t="s">
        <v>3592</v>
      </c>
      <c r="C1648" s="688" t="str">
        <f t="shared" si="29"/>
        <v>Oct-18</v>
      </c>
      <c r="D1648" s="738">
        <v>43404</v>
      </c>
      <c r="E1648" s="738">
        <v>43502</v>
      </c>
      <c r="F1648" s="663">
        <v>6444</v>
      </c>
      <c r="G1648" s="663">
        <v>967</v>
      </c>
      <c r="H1648" s="663"/>
      <c r="I1648" s="663">
        <v>5477</v>
      </c>
      <c r="J1648" s="728">
        <f t="shared" si="28"/>
        <v>555.47</v>
      </c>
      <c r="K1648" s="728">
        <v>180.53</v>
      </c>
      <c r="L1648" s="728">
        <v>374.94</v>
      </c>
    </row>
    <row r="1649" spans="1:12" s="335" customFormat="1" ht="12" x14ac:dyDescent="0.2">
      <c r="A1649" s="335" t="s">
        <v>3593</v>
      </c>
      <c r="B1649" s="335" t="s">
        <v>3594</v>
      </c>
      <c r="C1649" s="688" t="str">
        <f t="shared" si="29"/>
        <v>Oct-18</v>
      </c>
      <c r="D1649" s="738">
        <v>43404</v>
      </c>
      <c r="E1649" s="738">
        <v>43525</v>
      </c>
      <c r="F1649" s="663">
        <v>4108</v>
      </c>
      <c r="G1649" s="663">
        <v>770</v>
      </c>
      <c r="H1649" s="663"/>
      <c r="I1649" s="663">
        <v>3338</v>
      </c>
      <c r="J1649" s="728">
        <f t="shared" si="28"/>
        <v>482.56000000000006</v>
      </c>
      <c r="K1649" s="728">
        <v>156.83000000000001</v>
      </c>
      <c r="L1649" s="728">
        <v>325.73</v>
      </c>
    </row>
    <row r="1650" spans="1:12" s="335" customFormat="1" ht="12" x14ac:dyDescent="0.2">
      <c r="A1650" s="335" t="s">
        <v>3595</v>
      </c>
      <c r="B1650" s="335" t="s">
        <v>3596</v>
      </c>
      <c r="C1650" s="688" t="str">
        <f t="shared" si="29"/>
        <v>Oct-18</v>
      </c>
      <c r="D1650" s="738">
        <v>43404</v>
      </c>
      <c r="E1650" s="738">
        <v>43541</v>
      </c>
      <c r="F1650" s="663">
        <v>2106</v>
      </c>
      <c r="G1650" s="663">
        <v>316</v>
      </c>
      <c r="H1650" s="663"/>
      <c r="I1650" s="663">
        <v>1790</v>
      </c>
      <c r="J1650" s="728">
        <f t="shared" si="28"/>
        <v>197.88</v>
      </c>
      <c r="K1650" s="728">
        <v>64.31</v>
      </c>
      <c r="L1650" s="728">
        <v>133.57</v>
      </c>
    </row>
    <row r="1651" spans="1:12" s="335" customFormat="1" ht="12" x14ac:dyDescent="0.2">
      <c r="A1651" s="335" t="s">
        <v>3597</v>
      </c>
      <c r="B1651" s="335" t="s">
        <v>3598</v>
      </c>
      <c r="C1651" s="688" t="str">
        <f t="shared" si="29"/>
        <v>Oct-18</v>
      </c>
      <c r="D1651" s="738">
        <v>43404</v>
      </c>
      <c r="E1651" s="738">
        <v>43464</v>
      </c>
      <c r="F1651" s="663">
        <v>3255</v>
      </c>
      <c r="G1651" s="663">
        <v>407</v>
      </c>
      <c r="H1651" s="663"/>
      <c r="I1651" s="663">
        <v>2848</v>
      </c>
      <c r="J1651" s="728">
        <f t="shared" si="28"/>
        <v>210.77</v>
      </c>
      <c r="K1651" s="728">
        <v>68.5</v>
      </c>
      <c r="L1651" s="728">
        <v>142.27000000000001</v>
      </c>
    </row>
    <row r="1652" spans="1:12" s="335" customFormat="1" ht="12" x14ac:dyDescent="0.2">
      <c r="A1652" s="335" t="s">
        <v>3599</v>
      </c>
      <c r="B1652" s="335" t="s">
        <v>3600</v>
      </c>
      <c r="C1652" s="688" t="str">
        <f t="shared" si="29"/>
        <v>Oct-18</v>
      </c>
      <c r="D1652" s="738">
        <v>43404</v>
      </c>
      <c r="E1652" s="738">
        <v>43445</v>
      </c>
      <c r="F1652" s="663">
        <v>1275</v>
      </c>
      <c r="G1652" s="663">
        <v>191</v>
      </c>
      <c r="H1652" s="663"/>
      <c r="I1652" s="663">
        <v>1084</v>
      </c>
      <c r="J1652" s="728">
        <f t="shared" si="28"/>
        <v>108.9</v>
      </c>
      <c r="K1652" s="728">
        <v>35.39</v>
      </c>
      <c r="L1652" s="728">
        <v>73.510000000000005</v>
      </c>
    </row>
    <row r="1653" spans="1:12" s="335" customFormat="1" ht="12" x14ac:dyDescent="0.2">
      <c r="A1653" s="335" t="s">
        <v>3601</v>
      </c>
      <c r="B1653" s="335" t="s">
        <v>3602</v>
      </c>
      <c r="C1653" s="688" t="str">
        <f t="shared" si="29"/>
        <v>Oct-18</v>
      </c>
      <c r="D1653" s="738">
        <v>43403</v>
      </c>
      <c r="E1653" s="738">
        <v>43525</v>
      </c>
      <c r="F1653" s="663">
        <v>1080</v>
      </c>
      <c r="G1653" s="663">
        <v>216</v>
      </c>
      <c r="H1653" s="663"/>
      <c r="I1653" s="663">
        <v>864</v>
      </c>
      <c r="J1653" s="728">
        <f t="shared" si="28"/>
        <v>136.89000000000001</v>
      </c>
      <c r="K1653" s="728">
        <v>44.49</v>
      </c>
      <c r="L1653" s="728">
        <v>92.4</v>
      </c>
    </row>
    <row r="1654" spans="1:12" s="335" customFormat="1" ht="12" x14ac:dyDescent="0.2">
      <c r="A1654" s="335" t="s">
        <v>3603</v>
      </c>
      <c r="B1654" s="335" t="s">
        <v>3604</v>
      </c>
      <c r="C1654" s="688" t="str">
        <f t="shared" si="29"/>
        <v>Oct-18</v>
      </c>
      <c r="D1654" s="738">
        <v>43403</v>
      </c>
      <c r="E1654" s="738">
        <v>43493</v>
      </c>
      <c r="F1654" s="663">
        <v>5602</v>
      </c>
      <c r="G1654" s="663">
        <v>700</v>
      </c>
      <c r="H1654" s="663"/>
      <c r="I1654" s="663">
        <v>4902</v>
      </c>
      <c r="J1654" s="728">
        <f t="shared" si="28"/>
        <v>362.73</v>
      </c>
      <c r="K1654" s="728">
        <v>117.89</v>
      </c>
      <c r="L1654" s="728">
        <v>244.84</v>
      </c>
    </row>
    <row r="1655" spans="1:12" s="335" customFormat="1" ht="12" x14ac:dyDescent="0.2">
      <c r="A1655" s="335" t="s">
        <v>3605</v>
      </c>
      <c r="B1655" s="335" t="s">
        <v>3606</v>
      </c>
      <c r="C1655" s="688" t="str">
        <f t="shared" si="29"/>
        <v>Oct-18</v>
      </c>
      <c r="D1655" s="738">
        <v>43392</v>
      </c>
      <c r="E1655" s="738">
        <v>43512</v>
      </c>
      <c r="F1655" s="663">
        <v>2454</v>
      </c>
      <c r="G1655" s="663">
        <v>368</v>
      </c>
      <c r="H1655" s="663"/>
      <c r="I1655" s="663">
        <v>2086</v>
      </c>
      <c r="J1655" s="728">
        <f t="shared" si="28"/>
        <v>230.57999999999998</v>
      </c>
      <c r="K1655" s="728">
        <v>74.94</v>
      </c>
      <c r="L1655" s="728">
        <v>155.63999999999999</v>
      </c>
    </row>
    <row r="1656" spans="1:12" s="335" customFormat="1" ht="12" x14ac:dyDescent="0.2">
      <c r="A1656" s="335" t="s">
        <v>3607</v>
      </c>
      <c r="B1656" s="335" t="s">
        <v>3608</v>
      </c>
      <c r="C1656" s="688" t="str">
        <f t="shared" si="29"/>
        <v>Oct-18</v>
      </c>
      <c r="D1656" s="738">
        <v>43404</v>
      </c>
      <c r="E1656" s="738">
        <v>43494</v>
      </c>
      <c r="F1656" s="663">
        <v>6530</v>
      </c>
      <c r="G1656" s="663">
        <v>980</v>
      </c>
      <c r="H1656" s="663"/>
      <c r="I1656" s="663">
        <v>5550</v>
      </c>
      <c r="J1656" s="728">
        <f t="shared" si="28"/>
        <v>562.89</v>
      </c>
      <c r="K1656" s="728">
        <v>182.94</v>
      </c>
      <c r="L1656" s="728">
        <v>379.95</v>
      </c>
    </row>
    <row r="1657" spans="1:12" s="335" customFormat="1" ht="12" x14ac:dyDescent="0.2">
      <c r="A1657" s="335" t="s">
        <v>3609</v>
      </c>
      <c r="B1657" s="335" t="s">
        <v>3610</v>
      </c>
      <c r="C1657" s="688" t="str">
        <f t="shared" si="29"/>
        <v>Oct-18</v>
      </c>
      <c r="D1657" s="738">
        <v>43404</v>
      </c>
      <c r="E1657" s="738">
        <v>43495</v>
      </c>
      <c r="F1657" s="663">
        <v>4412</v>
      </c>
      <c r="G1657" s="663">
        <v>827</v>
      </c>
      <c r="H1657" s="663"/>
      <c r="I1657" s="663">
        <v>3585</v>
      </c>
      <c r="J1657" s="728">
        <f t="shared" si="28"/>
        <v>518.28</v>
      </c>
      <c r="K1657" s="728">
        <v>168.44</v>
      </c>
      <c r="L1657" s="728">
        <v>349.84</v>
      </c>
    </row>
    <row r="1658" spans="1:12" s="335" customFormat="1" ht="12" x14ac:dyDescent="0.2">
      <c r="A1658" s="335" t="s">
        <v>3611</v>
      </c>
      <c r="B1658" s="335" t="s">
        <v>3612</v>
      </c>
      <c r="C1658" s="688" t="str">
        <f t="shared" si="29"/>
        <v>Oct-18</v>
      </c>
      <c r="D1658" s="738">
        <v>43401</v>
      </c>
      <c r="E1658" s="738">
        <v>43527</v>
      </c>
      <c r="F1658" s="663">
        <v>4074</v>
      </c>
      <c r="G1658" s="663">
        <v>611</v>
      </c>
      <c r="H1658" s="663"/>
      <c r="I1658" s="663">
        <v>3463</v>
      </c>
      <c r="J1658" s="728">
        <f t="shared" si="28"/>
        <v>382.78999999999996</v>
      </c>
      <c r="K1658" s="728">
        <v>124.41</v>
      </c>
      <c r="L1658" s="728">
        <v>258.38</v>
      </c>
    </row>
    <row r="1659" spans="1:12" s="335" customFormat="1" ht="12" x14ac:dyDescent="0.2">
      <c r="A1659" s="335" t="s">
        <v>3613</v>
      </c>
      <c r="B1659" s="335" t="s">
        <v>3614</v>
      </c>
      <c r="C1659" s="688" t="str">
        <f t="shared" si="29"/>
        <v>Oct-18</v>
      </c>
      <c r="D1659" s="738">
        <v>43404</v>
      </c>
      <c r="E1659" s="738">
        <v>43465</v>
      </c>
      <c r="F1659" s="663">
        <v>3517</v>
      </c>
      <c r="G1659" s="663">
        <v>440</v>
      </c>
      <c r="H1659" s="663"/>
      <c r="I1659" s="663">
        <v>3077</v>
      </c>
      <c r="J1659" s="728">
        <f t="shared" si="28"/>
        <v>227.73000000000002</v>
      </c>
      <c r="K1659" s="728">
        <v>74.010000000000005</v>
      </c>
      <c r="L1659" s="728">
        <v>153.72</v>
      </c>
    </row>
    <row r="1660" spans="1:12" s="335" customFormat="1" ht="12" x14ac:dyDescent="0.2">
      <c r="A1660" s="335" t="s">
        <v>3615</v>
      </c>
      <c r="B1660" s="335" t="s">
        <v>3616</v>
      </c>
      <c r="C1660" s="688" t="str">
        <f t="shared" si="29"/>
        <v>Oct-18</v>
      </c>
      <c r="D1660" s="738">
        <v>43404</v>
      </c>
      <c r="E1660" s="738">
        <v>43525</v>
      </c>
      <c r="F1660" s="663">
        <v>7479</v>
      </c>
      <c r="G1660" s="663">
        <v>1402</v>
      </c>
      <c r="H1660" s="663"/>
      <c r="I1660" s="663">
        <v>6077</v>
      </c>
      <c r="J1660" s="728">
        <f t="shared" si="28"/>
        <v>870.55</v>
      </c>
      <c r="K1660" s="728">
        <v>282.93</v>
      </c>
      <c r="L1660" s="728">
        <v>587.62</v>
      </c>
    </row>
    <row r="1661" spans="1:12" s="335" customFormat="1" ht="12" x14ac:dyDescent="0.2">
      <c r="A1661" s="335" t="s">
        <v>3617</v>
      </c>
      <c r="B1661" s="335" t="s">
        <v>3618</v>
      </c>
      <c r="C1661" s="688" t="str">
        <f t="shared" si="29"/>
        <v>Oct-18</v>
      </c>
      <c r="D1661" s="738">
        <v>43404</v>
      </c>
      <c r="E1661" s="738">
        <v>43495</v>
      </c>
      <c r="F1661" s="663">
        <v>2610</v>
      </c>
      <c r="G1661" s="663">
        <v>326</v>
      </c>
      <c r="H1661" s="663"/>
      <c r="I1661" s="663">
        <v>2284</v>
      </c>
      <c r="J1661" s="728">
        <f t="shared" si="28"/>
        <v>169.01</v>
      </c>
      <c r="K1661" s="728">
        <v>54.93</v>
      </c>
      <c r="L1661" s="728">
        <v>114.08</v>
      </c>
    </row>
    <row r="1662" spans="1:12" s="335" customFormat="1" ht="12" x14ac:dyDescent="0.2">
      <c r="A1662" s="335" t="s">
        <v>3619</v>
      </c>
      <c r="B1662" s="335" t="s">
        <v>3620</v>
      </c>
      <c r="C1662" s="688" t="str">
        <f t="shared" si="29"/>
        <v>Oct-18</v>
      </c>
      <c r="D1662" s="738">
        <v>43402</v>
      </c>
      <c r="E1662" s="738">
        <v>43506</v>
      </c>
      <c r="F1662" s="663">
        <v>5617</v>
      </c>
      <c r="G1662" s="663">
        <v>843</v>
      </c>
      <c r="H1662" s="663"/>
      <c r="I1662" s="663">
        <v>4774</v>
      </c>
      <c r="J1662" s="728">
        <f t="shared" si="28"/>
        <v>479.75</v>
      </c>
      <c r="K1662" s="728">
        <v>155.91999999999999</v>
      </c>
      <c r="L1662" s="728">
        <v>323.83</v>
      </c>
    </row>
    <row r="1663" spans="1:12" s="335" customFormat="1" ht="12" x14ac:dyDescent="0.2">
      <c r="A1663" s="335" t="s">
        <v>3621</v>
      </c>
      <c r="B1663" s="335" t="s">
        <v>3622</v>
      </c>
      <c r="C1663" s="688" t="str">
        <f t="shared" si="29"/>
        <v>Oct-18</v>
      </c>
      <c r="D1663" s="738">
        <v>43404</v>
      </c>
      <c r="E1663" s="738">
        <v>43503</v>
      </c>
      <c r="F1663" s="663">
        <v>8092</v>
      </c>
      <c r="G1663" s="663">
        <v>1214</v>
      </c>
      <c r="H1663" s="663"/>
      <c r="I1663" s="663">
        <v>6878</v>
      </c>
      <c r="J1663" s="728">
        <f t="shared" si="28"/>
        <v>697.53</v>
      </c>
      <c r="K1663" s="728">
        <v>226.7</v>
      </c>
      <c r="L1663" s="728">
        <v>470.83</v>
      </c>
    </row>
    <row r="1664" spans="1:12" s="335" customFormat="1" ht="12" x14ac:dyDescent="0.2">
      <c r="A1664" s="335" t="s">
        <v>3623</v>
      </c>
      <c r="B1664" s="335" t="s">
        <v>3624</v>
      </c>
      <c r="C1664" s="688" t="str">
        <f t="shared" si="29"/>
        <v>Oct-18</v>
      </c>
      <c r="D1664" s="738">
        <v>43404</v>
      </c>
      <c r="E1664" s="738">
        <v>43524</v>
      </c>
      <c r="F1664" s="663">
        <v>2675</v>
      </c>
      <c r="G1664" s="663">
        <v>334</v>
      </c>
      <c r="H1664" s="663"/>
      <c r="I1664" s="663">
        <v>2341</v>
      </c>
      <c r="J1664" s="728">
        <f t="shared" si="28"/>
        <v>174.81</v>
      </c>
      <c r="K1664" s="728">
        <v>56.81</v>
      </c>
      <c r="L1664" s="728">
        <v>118</v>
      </c>
    </row>
    <row r="1665" spans="1:12" s="335" customFormat="1" ht="12" x14ac:dyDescent="0.2">
      <c r="A1665" s="335" t="s">
        <v>3625</v>
      </c>
      <c r="B1665" s="335" t="s">
        <v>3626</v>
      </c>
      <c r="C1665" s="688" t="str">
        <f t="shared" si="29"/>
        <v>Oct-18</v>
      </c>
      <c r="D1665" s="738">
        <v>43404</v>
      </c>
      <c r="E1665" s="738">
        <v>43532</v>
      </c>
      <c r="F1665" s="663">
        <v>3370</v>
      </c>
      <c r="G1665" s="663">
        <v>550</v>
      </c>
      <c r="H1665" s="663"/>
      <c r="I1665" s="663">
        <v>2820</v>
      </c>
      <c r="J1665" s="728">
        <f t="shared" si="28"/>
        <v>360.28</v>
      </c>
      <c r="K1665" s="728">
        <v>117.09</v>
      </c>
      <c r="L1665" s="728">
        <v>243.19</v>
      </c>
    </row>
    <row r="1666" spans="1:12" s="335" customFormat="1" ht="12" x14ac:dyDescent="0.2">
      <c r="A1666" s="335" t="s">
        <v>3627</v>
      </c>
      <c r="B1666" s="335" t="s">
        <v>3628</v>
      </c>
      <c r="C1666" s="688" t="str">
        <f t="shared" si="29"/>
        <v>Oct-18</v>
      </c>
      <c r="D1666" s="738">
        <v>43404</v>
      </c>
      <c r="E1666" s="738">
        <v>43485</v>
      </c>
      <c r="F1666" s="663">
        <v>5113</v>
      </c>
      <c r="G1666" s="663">
        <v>959</v>
      </c>
      <c r="H1666" s="663"/>
      <c r="I1666" s="663">
        <v>4154</v>
      </c>
      <c r="J1666" s="728">
        <f t="shared" si="28"/>
        <v>600.62</v>
      </c>
      <c r="K1666" s="728">
        <v>195.2</v>
      </c>
      <c r="L1666" s="728">
        <v>405.42</v>
      </c>
    </row>
    <row r="1667" spans="1:12" s="335" customFormat="1" ht="12" x14ac:dyDescent="0.2">
      <c r="A1667" s="335" t="s">
        <v>3629</v>
      </c>
      <c r="B1667" s="335" t="s">
        <v>3630</v>
      </c>
      <c r="C1667" s="688" t="str">
        <f t="shared" si="29"/>
        <v>Oct-18</v>
      </c>
      <c r="D1667" s="738">
        <v>43404</v>
      </c>
      <c r="E1667" s="738">
        <v>43496</v>
      </c>
      <c r="F1667" s="663">
        <v>3744</v>
      </c>
      <c r="G1667" s="663">
        <v>702</v>
      </c>
      <c r="H1667" s="663"/>
      <c r="I1667" s="663">
        <v>3042</v>
      </c>
      <c r="J1667" s="728">
        <f t="shared" si="28"/>
        <v>435.81</v>
      </c>
      <c r="K1667" s="728">
        <v>141.63999999999999</v>
      </c>
      <c r="L1667" s="728">
        <v>294.17</v>
      </c>
    </row>
    <row r="1668" spans="1:12" s="335" customFormat="1" ht="12" x14ac:dyDescent="0.2">
      <c r="A1668" s="335" t="s">
        <v>3631</v>
      </c>
      <c r="B1668" s="335" t="s">
        <v>3632</v>
      </c>
      <c r="C1668" s="688" t="str">
        <f t="shared" si="29"/>
        <v>Oct-18</v>
      </c>
      <c r="D1668" s="738">
        <v>43388</v>
      </c>
      <c r="E1668" s="738">
        <v>43169</v>
      </c>
      <c r="F1668" s="663">
        <v>3083</v>
      </c>
      <c r="G1668" s="663">
        <v>462</v>
      </c>
      <c r="H1668" s="663"/>
      <c r="I1668" s="663">
        <v>2621</v>
      </c>
      <c r="J1668" s="728">
        <f t="shared" si="28"/>
        <v>289.69</v>
      </c>
      <c r="K1668" s="728">
        <v>94.15</v>
      </c>
      <c r="L1668" s="728">
        <v>195.54</v>
      </c>
    </row>
    <row r="1669" spans="1:12" s="335" customFormat="1" ht="12" x14ac:dyDescent="0.2">
      <c r="A1669" s="335" t="s">
        <v>3633</v>
      </c>
      <c r="B1669" s="335" t="s">
        <v>3634</v>
      </c>
      <c r="C1669" s="688" t="str">
        <f t="shared" si="29"/>
        <v>Oct-18</v>
      </c>
      <c r="D1669" s="738">
        <v>43388</v>
      </c>
      <c r="E1669" s="738">
        <v>43520</v>
      </c>
      <c r="F1669" s="663">
        <v>2106</v>
      </c>
      <c r="G1669" s="663">
        <v>316</v>
      </c>
      <c r="H1669" s="663"/>
      <c r="I1669" s="663">
        <v>1790</v>
      </c>
      <c r="J1669" s="728">
        <f t="shared" si="28"/>
        <v>197.88</v>
      </c>
      <c r="K1669" s="728">
        <v>64.31</v>
      </c>
      <c r="L1669" s="728">
        <v>133.57</v>
      </c>
    </row>
    <row r="1670" spans="1:12" s="335" customFormat="1" ht="12" x14ac:dyDescent="0.2">
      <c r="A1670" s="335" t="s">
        <v>3635</v>
      </c>
      <c r="B1670" s="335" t="s">
        <v>3636</v>
      </c>
      <c r="C1670" s="688" t="str">
        <f t="shared" si="29"/>
        <v>Nov-18</v>
      </c>
      <c r="D1670" s="738">
        <v>43405</v>
      </c>
      <c r="E1670" s="738">
        <v>43486</v>
      </c>
      <c r="F1670" s="663">
        <v>3513</v>
      </c>
      <c r="G1670" s="663">
        <v>439</v>
      </c>
      <c r="H1670" s="663"/>
      <c r="I1670" s="663">
        <v>3074</v>
      </c>
      <c r="J1670" s="728">
        <f t="shared" si="28"/>
        <v>227.47</v>
      </c>
      <c r="K1670" s="728">
        <v>73.927750000000003</v>
      </c>
      <c r="L1670" s="728">
        <v>153.54225</v>
      </c>
    </row>
    <row r="1671" spans="1:12" s="335" customFormat="1" ht="12" x14ac:dyDescent="0.2">
      <c r="A1671" s="335" t="s">
        <v>3637</v>
      </c>
      <c r="B1671" s="335" t="s">
        <v>3638</v>
      </c>
      <c r="C1671" s="688" t="str">
        <f t="shared" si="29"/>
        <v>Nov-18</v>
      </c>
      <c r="D1671" s="738">
        <v>43405</v>
      </c>
      <c r="E1671" s="738">
        <v>43486</v>
      </c>
      <c r="F1671" s="663">
        <v>2688</v>
      </c>
      <c r="G1671" s="663">
        <v>336</v>
      </c>
      <c r="H1671" s="663"/>
      <c r="I1671" s="663">
        <v>2352</v>
      </c>
      <c r="J1671" s="728">
        <f t="shared" si="28"/>
        <v>174.04000000000002</v>
      </c>
      <c r="K1671" s="728">
        <v>56.563000000000009</v>
      </c>
      <c r="L1671" s="728">
        <v>117.47700000000002</v>
      </c>
    </row>
    <row r="1672" spans="1:12" s="335" customFormat="1" ht="12" x14ac:dyDescent="0.2">
      <c r="A1672" s="335" t="s">
        <v>3639</v>
      </c>
      <c r="B1672" s="335" t="s">
        <v>3640</v>
      </c>
      <c r="C1672" s="688" t="str">
        <f t="shared" si="29"/>
        <v>Nov-18</v>
      </c>
      <c r="D1672" s="738">
        <v>43405</v>
      </c>
      <c r="E1672" s="738">
        <v>43486</v>
      </c>
      <c r="F1672" s="663">
        <v>2239</v>
      </c>
      <c r="G1672" s="663">
        <v>280</v>
      </c>
      <c r="H1672" s="663"/>
      <c r="I1672" s="663">
        <v>1959</v>
      </c>
      <c r="J1672" s="728">
        <f t="shared" si="28"/>
        <v>144.98000000000002</v>
      </c>
      <c r="K1672" s="728">
        <v>47.118499999999997</v>
      </c>
      <c r="L1672" s="728">
        <v>97.861500000000007</v>
      </c>
    </row>
    <row r="1673" spans="1:12" s="335" customFormat="1" ht="12" x14ac:dyDescent="0.2">
      <c r="A1673" s="335" t="s">
        <v>3641</v>
      </c>
      <c r="B1673" s="335" t="s">
        <v>3642</v>
      </c>
      <c r="C1673" s="688" t="str">
        <f t="shared" si="29"/>
        <v>Nov-18</v>
      </c>
      <c r="D1673" s="738">
        <v>43405</v>
      </c>
      <c r="E1673" s="738">
        <v>43499</v>
      </c>
      <c r="F1673" s="663">
        <v>3935</v>
      </c>
      <c r="G1673" s="663">
        <v>738</v>
      </c>
      <c r="H1673" s="663"/>
      <c r="I1673" s="663">
        <v>3197</v>
      </c>
      <c r="J1673" s="728">
        <f t="shared" si="28"/>
        <v>458.03000000000009</v>
      </c>
      <c r="K1673" s="728">
        <v>148.85975000000002</v>
      </c>
      <c r="L1673" s="728">
        <v>309.17025000000007</v>
      </c>
    </row>
    <row r="1674" spans="1:12" s="335" customFormat="1" ht="12" x14ac:dyDescent="0.2">
      <c r="A1674" s="335" t="s">
        <v>3643</v>
      </c>
      <c r="B1674" s="335" t="s">
        <v>3644</v>
      </c>
      <c r="C1674" s="688" t="str">
        <f t="shared" si="29"/>
        <v>Nov-18</v>
      </c>
      <c r="D1674" s="738">
        <v>43405</v>
      </c>
      <c r="E1674" s="738">
        <v>43499</v>
      </c>
      <c r="F1674" s="663">
        <v>2460</v>
      </c>
      <c r="G1674" s="663">
        <v>308</v>
      </c>
      <c r="H1674" s="663"/>
      <c r="I1674" s="663">
        <v>2152</v>
      </c>
      <c r="J1674" s="728">
        <f t="shared" si="28"/>
        <v>160.76999999999998</v>
      </c>
      <c r="K1674" s="728">
        <v>52.250249999999994</v>
      </c>
      <c r="L1674" s="728">
        <v>108.51975</v>
      </c>
    </row>
    <row r="1675" spans="1:12" s="335" customFormat="1" ht="12" x14ac:dyDescent="0.2">
      <c r="A1675" s="335" t="s">
        <v>3645</v>
      </c>
      <c r="B1675" s="335" t="s">
        <v>3646</v>
      </c>
      <c r="C1675" s="688" t="str">
        <f t="shared" si="29"/>
        <v>Nov-18</v>
      </c>
      <c r="D1675" s="738">
        <v>43405</v>
      </c>
      <c r="E1675" s="738">
        <v>43525</v>
      </c>
      <c r="F1675" s="663">
        <v>2419</v>
      </c>
      <c r="G1675" s="663">
        <v>302</v>
      </c>
      <c r="H1675" s="663"/>
      <c r="I1675" s="663">
        <v>2117</v>
      </c>
      <c r="J1675" s="728">
        <f t="shared" si="28"/>
        <v>158.09</v>
      </c>
      <c r="K1675" s="728">
        <v>51.379250000000006</v>
      </c>
      <c r="L1675" s="728">
        <v>106.71075</v>
      </c>
    </row>
    <row r="1676" spans="1:12" s="335" customFormat="1" ht="12" x14ac:dyDescent="0.2">
      <c r="A1676" s="335" t="s">
        <v>3647</v>
      </c>
      <c r="B1676" s="335" t="s">
        <v>3648</v>
      </c>
      <c r="C1676" s="688" t="str">
        <f t="shared" si="29"/>
        <v>Nov-18</v>
      </c>
      <c r="D1676" s="738">
        <v>43405</v>
      </c>
      <c r="E1676" s="738">
        <v>43524</v>
      </c>
      <c r="F1676" s="663">
        <v>305</v>
      </c>
      <c r="G1676" s="663">
        <v>38</v>
      </c>
      <c r="H1676" s="663"/>
      <c r="I1676" s="663">
        <v>267</v>
      </c>
      <c r="J1676" s="728">
        <f t="shared" si="28"/>
        <v>19.93</v>
      </c>
      <c r="K1676" s="728">
        <v>6.4772499999999997</v>
      </c>
      <c r="L1676" s="728">
        <v>13.45275</v>
      </c>
    </row>
    <row r="1677" spans="1:12" s="335" customFormat="1" ht="12" x14ac:dyDescent="0.2">
      <c r="A1677" s="335" t="s">
        <v>3649</v>
      </c>
      <c r="B1677" s="335" t="s">
        <v>3650</v>
      </c>
      <c r="C1677" s="688" t="str">
        <f t="shared" si="29"/>
        <v>Nov-18</v>
      </c>
      <c r="D1677" s="738">
        <v>43405</v>
      </c>
      <c r="E1677" s="738">
        <v>43532</v>
      </c>
      <c r="F1677" s="663">
        <v>5530</v>
      </c>
      <c r="G1677" s="663">
        <v>691</v>
      </c>
      <c r="H1677" s="663"/>
      <c r="I1677" s="663">
        <v>4839</v>
      </c>
      <c r="J1677" s="728">
        <f t="shared" si="28"/>
        <v>361.38</v>
      </c>
      <c r="K1677" s="728">
        <v>117.4485</v>
      </c>
      <c r="L1677" s="728">
        <v>243.9315</v>
      </c>
    </row>
    <row r="1678" spans="1:12" s="335" customFormat="1" ht="12" x14ac:dyDescent="0.2">
      <c r="A1678" s="335" t="s">
        <v>3651</v>
      </c>
      <c r="B1678" s="335" t="s">
        <v>3652</v>
      </c>
      <c r="C1678" s="688" t="str">
        <f t="shared" si="29"/>
        <v>Nov-18</v>
      </c>
      <c r="D1678" s="738">
        <v>43405</v>
      </c>
      <c r="E1678" s="738">
        <v>43529</v>
      </c>
      <c r="F1678" s="663">
        <v>2611</v>
      </c>
      <c r="G1678" s="663">
        <v>326</v>
      </c>
      <c r="H1678" s="663"/>
      <c r="I1678" s="663">
        <v>2285</v>
      </c>
      <c r="J1678" s="728">
        <f t="shared" si="28"/>
        <v>170.62</v>
      </c>
      <c r="K1678" s="728">
        <v>55.451500000000003</v>
      </c>
      <c r="L1678" s="728">
        <v>115.16850000000001</v>
      </c>
    </row>
    <row r="1679" spans="1:12" s="335" customFormat="1" ht="12" x14ac:dyDescent="0.2">
      <c r="A1679" s="335" t="s">
        <v>3653</v>
      </c>
      <c r="B1679" s="335" t="s">
        <v>3654</v>
      </c>
      <c r="C1679" s="688" t="str">
        <f t="shared" si="29"/>
        <v>Nov-18</v>
      </c>
      <c r="D1679" s="738">
        <v>43405</v>
      </c>
      <c r="E1679" s="738">
        <v>43465</v>
      </c>
      <c r="F1679" s="663">
        <v>2551</v>
      </c>
      <c r="G1679" s="663">
        <v>319</v>
      </c>
      <c r="H1679" s="663"/>
      <c r="I1679" s="663">
        <v>2232</v>
      </c>
      <c r="J1679" s="728">
        <f t="shared" si="28"/>
        <v>165.17000000000002</v>
      </c>
      <c r="K1679" s="728">
        <v>53.680250000000001</v>
      </c>
      <c r="L1679" s="728">
        <v>111.48975</v>
      </c>
    </row>
    <row r="1680" spans="1:12" s="335" customFormat="1" ht="12" x14ac:dyDescent="0.2">
      <c r="A1680" s="335" t="s">
        <v>3655</v>
      </c>
      <c r="B1680" s="335" t="s">
        <v>3656</v>
      </c>
      <c r="C1680" s="688" t="str">
        <f t="shared" si="29"/>
        <v>Nov-18</v>
      </c>
      <c r="D1680" s="738">
        <v>43405</v>
      </c>
      <c r="E1680" s="738">
        <v>43512</v>
      </c>
      <c r="F1680" s="663">
        <v>2346</v>
      </c>
      <c r="G1680" s="663">
        <v>293</v>
      </c>
      <c r="H1680" s="663"/>
      <c r="I1680" s="663">
        <v>2053</v>
      </c>
      <c r="J1680" s="728">
        <f t="shared" si="28"/>
        <v>153.31</v>
      </c>
      <c r="K1680" s="728">
        <v>49.825749999999999</v>
      </c>
      <c r="L1680" s="728">
        <v>103.48425</v>
      </c>
    </row>
    <row r="1681" spans="1:12" s="335" customFormat="1" ht="12" x14ac:dyDescent="0.2">
      <c r="A1681" s="335" t="s">
        <v>3657</v>
      </c>
      <c r="B1681" s="335" t="s">
        <v>3658</v>
      </c>
      <c r="C1681" s="688" t="str">
        <f t="shared" si="29"/>
        <v>Nov-18</v>
      </c>
      <c r="D1681" s="738">
        <v>43405</v>
      </c>
      <c r="E1681" s="738">
        <v>43452</v>
      </c>
      <c r="F1681" s="663">
        <v>4056</v>
      </c>
      <c r="G1681" s="663">
        <v>608</v>
      </c>
      <c r="H1681" s="663"/>
      <c r="I1681" s="663">
        <v>3448</v>
      </c>
      <c r="J1681" s="728">
        <f t="shared" si="28"/>
        <v>349.63</v>
      </c>
      <c r="K1681" s="728">
        <v>113.62975</v>
      </c>
      <c r="L1681" s="728">
        <v>236.00025000000002</v>
      </c>
    </row>
    <row r="1682" spans="1:12" s="335" customFormat="1" ht="12" x14ac:dyDescent="0.2">
      <c r="A1682" s="335" t="s">
        <v>3659</v>
      </c>
      <c r="B1682" s="335" t="s">
        <v>3660</v>
      </c>
      <c r="C1682" s="688" t="str">
        <f t="shared" si="29"/>
        <v>Nov-18</v>
      </c>
      <c r="D1682" s="738">
        <v>43405</v>
      </c>
      <c r="E1682" s="738">
        <v>43495</v>
      </c>
      <c r="F1682" s="663">
        <v>2736</v>
      </c>
      <c r="G1682" s="663">
        <v>342</v>
      </c>
      <c r="H1682" s="663"/>
      <c r="I1682" s="663">
        <v>2394</v>
      </c>
      <c r="J1682" s="728">
        <f t="shared" si="28"/>
        <v>177.16000000000003</v>
      </c>
      <c r="K1682" s="728">
        <v>57.576999999999998</v>
      </c>
      <c r="L1682" s="728">
        <v>119.58300000000001</v>
      </c>
    </row>
    <row r="1683" spans="1:12" s="335" customFormat="1" ht="12" x14ac:dyDescent="0.2">
      <c r="A1683" s="335" t="s">
        <v>3661</v>
      </c>
      <c r="B1683" s="335" t="s">
        <v>3662</v>
      </c>
      <c r="C1683" s="688" t="str">
        <f t="shared" si="29"/>
        <v>Nov-18</v>
      </c>
      <c r="D1683" s="738">
        <v>43405</v>
      </c>
      <c r="E1683" s="738">
        <v>43523</v>
      </c>
      <c r="F1683" s="663">
        <v>305</v>
      </c>
      <c r="G1683" s="663">
        <v>38</v>
      </c>
      <c r="H1683" s="663"/>
      <c r="I1683" s="663">
        <v>267</v>
      </c>
      <c r="J1683" s="728">
        <f t="shared" si="28"/>
        <v>19.93</v>
      </c>
      <c r="K1683" s="728">
        <v>6.4772499999999997</v>
      </c>
      <c r="L1683" s="728">
        <v>13.45275</v>
      </c>
    </row>
    <row r="1684" spans="1:12" s="335" customFormat="1" ht="12" x14ac:dyDescent="0.2">
      <c r="A1684" s="335" t="s">
        <v>3663</v>
      </c>
      <c r="B1684" s="335" t="s">
        <v>3664</v>
      </c>
      <c r="C1684" s="688" t="str">
        <f t="shared" si="29"/>
        <v>Nov-18</v>
      </c>
      <c r="D1684" s="738">
        <v>43405</v>
      </c>
      <c r="E1684" s="738">
        <v>43534</v>
      </c>
      <c r="F1684" s="663">
        <v>2106</v>
      </c>
      <c r="G1684" s="663">
        <v>316</v>
      </c>
      <c r="H1684" s="663"/>
      <c r="I1684" s="663">
        <v>1790</v>
      </c>
      <c r="J1684" s="728">
        <f t="shared" si="28"/>
        <v>197.88000000000002</v>
      </c>
      <c r="K1684" s="728">
        <v>64.311000000000007</v>
      </c>
      <c r="L1684" s="728">
        <v>133.56900000000002</v>
      </c>
    </row>
    <row r="1685" spans="1:12" s="335" customFormat="1" ht="12" x14ac:dyDescent="0.2">
      <c r="A1685" s="335" t="s">
        <v>3665</v>
      </c>
      <c r="B1685" s="335" t="s">
        <v>3666</v>
      </c>
      <c r="C1685" s="688" t="str">
        <f t="shared" si="29"/>
        <v>Nov-18</v>
      </c>
      <c r="D1685" s="738">
        <v>43405</v>
      </c>
      <c r="E1685" s="738">
        <v>43534</v>
      </c>
      <c r="F1685" s="663">
        <v>2454</v>
      </c>
      <c r="G1685" s="663">
        <v>368</v>
      </c>
      <c r="H1685" s="663"/>
      <c r="I1685" s="663">
        <v>2086</v>
      </c>
      <c r="J1685" s="728">
        <f t="shared" si="28"/>
        <v>230.57999999999998</v>
      </c>
      <c r="K1685" s="728">
        <v>74.938499999999991</v>
      </c>
      <c r="L1685" s="728">
        <v>155.64150000000001</v>
      </c>
    </row>
    <row r="1686" spans="1:12" s="335" customFormat="1" ht="12" x14ac:dyDescent="0.2">
      <c r="A1686" s="335" t="s">
        <v>3667</v>
      </c>
      <c r="B1686" s="335" t="s">
        <v>3668</v>
      </c>
      <c r="C1686" s="688" t="str">
        <f t="shared" si="29"/>
        <v>Nov-18</v>
      </c>
      <c r="D1686" s="738">
        <v>43405</v>
      </c>
      <c r="E1686" s="738">
        <v>43465</v>
      </c>
      <c r="F1686" s="663">
        <v>2817</v>
      </c>
      <c r="G1686" s="663">
        <v>352</v>
      </c>
      <c r="H1686" s="663"/>
      <c r="I1686" s="663">
        <v>2465</v>
      </c>
      <c r="J1686" s="728">
        <f t="shared" si="28"/>
        <v>182.40000000000003</v>
      </c>
      <c r="K1686" s="728">
        <v>59.28</v>
      </c>
      <c r="L1686" s="728">
        <v>123.12000000000002</v>
      </c>
    </row>
    <row r="1687" spans="1:12" s="335" customFormat="1" ht="12" x14ac:dyDescent="0.2">
      <c r="A1687" s="335" t="s">
        <v>3669</v>
      </c>
      <c r="B1687" s="335" t="s">
        <v>3670</v>
      </c>
      <c r="C1687" s="688" t="str">
        <f t="shared" si="29"/>
        <v>Nov-18</v>
      </c>
      <c r="D1687" s="738">
        <v>43405</v>
      </c>
      <c r="E1687" s="738">
        <v>43495</v>
      </c>
      <c r="F1687" s="663">
        <v>1714</v>
      </c>
      <c r="G1687" s="663">
        <v>257</v>
      </c>
      <c r="H1687" s="663"/>
      <c r="I1687" s="663">
        <v>1457</v>
      </c>
      <c r="J1687" s="728">
        <f t="shared" si="28"/>
        <v>147.75</v>
      </c>
      <c r="K1687" s="728">
        <v>48.018750000000004</v>
      </c>
      <c r="L1687" s="728">
        <v>99.731250000000003</v>
      </c>
    </row>
    <row r="1688" spans="1:12" s="335" customFormat="1" ht="12" x14ac:dyDescent="0.2">
      <c r="A1688" s="335" t="s">
        <v>3671</v>
      </c>
      <c r="B1688" s="335" t="s">
        <v>3672</v>
      </c>
      <c r="C1688" s="688" t="str">
        <f t="shared" si="29"/>
        <v>Nov-18</v>
      </c>
      <c r="D1688" s="738">
        <v>43405</v>
      </c>
      <c r="E1688" s="738">
        <v>43525</v>
      </c>
      <c r="F1688" s="663">
        <v>3413</v>
      </c>
      <c r="G1688" s="663">
        <v>563</v>
      </c>
      <c r="H1688" s="663"/>
      <c r="I1688" s="663">
        <v>2850</v>
      </c>
      <c r="J1688" s="728">
        <f t="shared" si="28"/>
        <v>336.9</v>
      </c>
      <c r="K1688" s="728">
        <v>109.49249999999999</v>
      </c>
      <c r="L1688" s="728">
        <v>227.4075</v>
      </c>
    </row>
    <row r="1689" spans="1:12" s="335" customFormat="1" ht="12" x14ac:dyDescent="0.2">
      <c r="A1689" s="335" t="s">
        <v>3673</v>
      </c>
      <c r="B1689" s="335" t="s">
        <v>3674</v>
      </c>
      <c r="C1689" s="688" t="str">
        <f t="shared" si="29"/>
        <v>Nov-18</v>
      </c>
      <c r="D1689" s="738">
        <v>43405</v>
      </c>
      <c r="E1689" s="738">
        <v>43495</v>
      </c>
      <c r="F1689" s="663">
        <v>5934</v>
      </c>
      <c r="G1689" s="663">
        <v>742</v>
      </c>
      <c r="H1689" s="663"/>
      <c r="I1689" s="663">
        <v>5192</v>
      </c>
      <c r="J1689" s="728">
        <f t="shared" si="28"/>
        <v>384.22000000000008</v>
      </c>
      <c r="K1689" s="728">
        <v>124.87150000000001</v>
      </c>
      <c r="L1689" s="728">
        <v>259.34850000000006</v>
      </c>
    </row>
    <row r="1690" spans="1:12" s="335" customFormat="1" ht="12" x14ac:dyDescent="0.2">
      <c r="A1690" s="335" t="s">
        <v>3675</v>
      </c>
      <c r="B1690" s="335" t="s">
        <v>3676</v>
      </c>
      <c r="C1690" s="688" t="str">
        <f t="shared" si="29"/>
        <v>Nov-18</v>
      </c>
      <c r="D1690" s="738">
        <v>43405</v>
      </c>
      <c r="E1690" s="738">
        <v>43447</v>
      </c>
      <c r="F1690" s="663">
        <v>1800</v>
      </c>
      <c r="G1690" s="663">
        <v>270</v>
      </c>
      <c r="H1690" s="663"/>
      <c r="I1690" s="663">
        <v>1530</v>
      </c>
      <c r="J1690" s="728">
        <f t="shared" si="28"/>
        <v>155.17000000000002</v>
      </c>
      <c r="K1690" s="728">
        <v>50.430250000000001</v>
      </c>
      <c r="L1690" s="728">
        <v>104.73975</v>
      </c>
    </row>
    <row r="1691" spans="1:12" s="335" customFormat="1" ht="12" x14ac:dyDescent="0.2">
      <c r="A1691" s="335" t="s">
        <v>3677</v>
      </c>
      <c r="B1691" s="335" t="s">
        <v>3678</v>
      </c>
      <c r="C1691" s="688" t="str">
        <f t="shared" si="29"/>
        <v>Nov-18</v>
      </c>
      <c r="D1691" s="738">
        <v>43405</v>
      </c>
      <c r="E1691" s="738">
        <v>43496</v>
      </c>
      <c r="F1691" s="663">
        <v>7222</v>
      </c>
      <c r="G1691" s="663">
        <v>1083</v>
      </c>
      <c r="H1691" s="663"/>
      <c r="I1691" s="663">
        <v>6139</v>
      </c>
      <c r="J1691" s="728">
        <f t="shared" si="28"/>
        <v>622.53</v>
      </c>
      <c r="K1691" s="728">
        <v>202.32225</v>
      </c>
      <c r="L1691" s="728">
        <v>420.20775000000003</v>
      </c>
    </row>
    <row r="1692" spans="1:12" s="335" customFormat="1" ht="12" x14ac:dyDescent="0.2">
      <c r="A1692" s="335" t="s">
        <v>3679</v>
      </c>
      <c r="B1692" s="335" t="s">
        <v>3680</v>
      </c>
      <c r="C1692" s="688" t="str">
        <f t="shared" si="29"/>
        <v>Nov-18</v>
      </c>
      <c r="D1692" s="738">
        <v>43405</v>
      </c>
      <c r="E1692" s="738">
        <v>43527</v>
      </c>
      <c r="F1692" s="663">
        <v>2675</v>
      </c>
      <c r="G1692" s="663">
        <v>334</v>
      </c>
      <c r="H1692" s="663"/>
      <c r="I1692" s="663">
        <v>2341</v>
      </c>
      <c r="J1692" s="728">
        <f t="shared" si="28"/>
        <v>174.81</v>
      </c>
      <c r="K1692" s="728">
        <v>56.813250000000004</v>
      </c>
      <c r="L1692" s="728">
        <v>117.99675000000001</v>
      </c>
    </row>
    <row r="1693" spans="1:12" s="335" customFormat="1" ht="12" x14ac:dyDescent="0.2">
      <c r="A1693" s="335" t="s">
        <v>3681</v>
      </c>
      <c r="B1693" s="335" t="s">
        <v>3682</v>
      </c>
      <c r="C1693" s="688" t="str">
        <f t="shared" si="29"/>
        <v>Nov-18</v>
      </c>
      <c r="D1693" s="738">
        <v>43406</v>
      </c>
      <c r="E1693" s="738">
        <v>43500</v>
      </c>
      <c r="F1693" s="663">
        <v>5435</v>
      </c>
      <c r="G1693" s="663">
        <v>815</v>
      </c>
      <c r="H1693" s="663"/>
      <c r="I1693" s="663">
        <v>4620</v>
      </c>
      <c r="J1693" s="728">
        <f t="shared" si="28"/>
        <v>464.21</v>
      </c>
      <c r="K1693" s="728">
        <v>150.86824999999999</v>
      </c>
      <c r="L1693" s="728">
        <v>313.34174999999999</v>
      </c>
    </row>
    <row r="1694" spans="1:12" s="335" customFormat="1" ht="12" x14ac:dyDescent="0.2">
      <c r="A1694" s="335" t="s">
        <v>3683</v>
      </c>
      <c r="B1694" s="335" t="s">
        <v>3684</v>
      </c>
      <c r="C1694" s="688" t="str">
        <f t="shared" si="29"/>
        <v>Nov-18</v>
      </c>
      <c r="D1694" s="738">
        <v>43406</v>
      </c>
      <c r="E1694" s="738">
        <v>43500</v>
      </c>
      <c r="F1694" s="663">
        <v>3179</v>
      </c>
      <c r="G1694" s="663">
        <v>397</v>
      </c>
      <c r="H1694" s="663"/>
      <c r="I1694" s="663">
        <v>2782</v>
      </c>
      <c r="J1694" s="728">
        <f t="shared" si="28"/>
        <v>207.75</v>
      </c>
      <c r="K1694" s="728">
        <v>67.518749999999997</v>
      </c>
      <c r="L1694" s="728">
        <v>140.23125000000002</v>
      </c>
    </row>
    <row r="1695" spans="1:12" s="335" customFormat="1" ht="12" x14ac:dyDescent="0.2">
      <c r="A1695" s="335" t="s">
        <v>3685</v>
      </c>
      <c r="B1695" s="335" t="s">
        <v>3686</v>
      </c>
      <c r="C1695" s="688" t="str">
        <f t="shared" si="29"/>
        <v>Nov-18</v>
      </c>
      <c r="D1695" s="738">
        <v>43406</v>
      </c>
      <c r="E1695" s="738">
        <v>43496</v>
      </c>
      <c r="F1695" s="663">
        <v>3152</v>
      </c>
      <c r="G1695" s="663">
        <v>315</v>
      </c>
      <c r="H1695" s="663"/>
      <c r="I1695" s="663">
        <v>2837</v>
      </c>
      <c r="J1695" s="728">
        <f t="shared" si="28"/>
        <v>138.98000000000002</v>
      </c>
      <c r="K1695" s="728">
        <v>45.168500000000009</v>
      </c>
      <c r="L1695" s="728">
        <v>93.811500000000024</v>
      </c>
    </row>
    <row r="1696" spans="1:12" s="335" customFormat="1" ht="12" x14ac:dyDescent="0.2">
      <c r="A1696" s="335" t="s">
        <v>3687</v>
      </c>
      <c r="B1696" s="335" t="s">
        <v>3688</v>
      </c>
      <c r="C1696" s="688" t="str">
        <f t="shared" si="29"/>
        <v>Nov-18</v>
      </c>
      <c r="D1696" s="738">
        <v>43406</v>
      </c>
      <c r="E1696" s="738">
        <v>43500</v>
      </c>
      <c r="F1696" s="663">
        <v>11215</v>
      </c>
      <c r="G1696" s="663">
        <v>1682</v>
      </c>
      <c r="H1696" s="663"/>
      <c r="I1696" s="663">
        <v>9533</v>
      </c>
      <c r="J1696" s="728">
        <f t="shared" si="28"/>
        <v>957.86999999999989</v>
      </c>
      <c r="K1696" s="728">
        <v>311.30775</v>
      </c>
      <c r="L1696" s="728">
        <v>646.56224999999995</v>
      </c>
    </row>
    <row r="1697" spans="1:12" s="335" customFormat="1" ht="12" x14ac:dyDescent="0.2">
      <c r="A1697" s="335" t="s">
        <v>3689</v>
      </c>
      <c r="B1697" s="335" t="s">
        <v>3690</v>
      </c>
      <c r="C1697" s="688" t="str">
        <f t="shared" si="29"/>
        <v>Nov-18</v>
      </c>
      <c r="D1697" s="738">
        <v>43406</v>
      </c>
      <c r="E1697" s="738">
        <v>43466</v>
      </c>
      <c r="F1697" s="663">
        <v>3438</v>
      </c>
      <c r="G1697" s="663">
        <v>430</v>
      </c>
      <c r="H1697" s="663"/>
      <c r="I1697" s="663">
        <v>3008</v>
      </c>
      <c r="J1697" s="728">
        <f t="shared" si="28"/>
        <v>222.61</v>
      </c>
      <c r="K1697" s="728">
        <v>72.348249999999993</v>
      </c>
      <c r="L1697" s="728">
        <v>150.26175000000001</v>
      </c>
    </row>
    <row r="1698" spans="1:12" s="335" customFormat="1" ht="12" x14ac:dyDescent="0.2">
      <c r="A1698" s="335" t="s">
        <v>3691</v>
      </c>
      <c r="B1698" s="335" t="s">
        <v>3692</v>
      </c>
      <c r="C1698" s="688" t="str">
        <f t="shared" si="29"/>
        <v>Nov-18</v>
      </c>
      <c r="D1698" s="738">
        <v>43406</v>
      </c>
      <c r="E1698" s="738">
        <v>43496</v>
      </c>
      <c r="F1698" s="663">
        <v>5092</v>
      </c>
      <c r="G1698" s="663">
        <v>636</v>
      </c>
      <c r="H1698" s="663"/>
      <c r="I1698" s="663">
        <v>4456</v>
      </c>
      <c r="J1698" s="728">
        <f t="shared" si="28"/>
        <v>329.71000000000004</v>
      </c>
      <c r="K1698" s="728">
        <v>107.15575000000001</v>
      </c>
      <c r="L1698" s="728">
        <v>222.55425000000005</v>
      </c>
    </row>
    <row r="1699" spans="1:12" s="335" customFormat="1" ht="12" x14ac:dyDescent="0.2">
      <c r="A1699" s="335" t="s">
        <v>3693</v>
      </c>
      <c r="B1699" s="335" t="s">
        <v>3694</v>
      </c>
      <c r="C1699" s="688" t="str">
        <f t="shared" si="29"/>
        <v>Nov-18</v>
      </c>
      <c r="D1699" s="738">
        <v>43406</v>
      </c>
      <c r="E1699" s="738">
        <v>43496</v>
      </c>
      <c r="F1699" s="663">
        <v>3288</v>
      </c>
      <c r="G1699" s="663">
        <v>329</v>
      </c>
      <c r="H1699" s="663"/>
      <c r="I1699" s="663">
        <v>2959</v>
      </c>
      <c r="J1699" s="728">
        <f t="shared" si="28"/>
        <v>144.95999999999998</v>
      </c>
      <c r="K1699" s="728">
        <v>47.111999999999995</v>
      </c>
      <c r="L1699" s="728">
        <v>97.847999999999999</v>
      </c>
    </row>
    <row r="1700" spans="1:12" s="335" customFormat="1" ht="12" x14ac:dyDescent="0.2">
      <c r="A1700" s="335" t="s">
        <v>3695</v>
      </c>
      <c r="B1700" s="335" t="s">
        <v>3696</v>
      </c>
      <c r="C1700" s="688" t="str">
        <f t="shared" si="29"/>
        <v>Nov-18</v>
      </c>
      <c r="D1700" s="738">
        <v>43406</v>
      </c>
      <c r="E1700" s="738">
        <v>43496</v>
      </c>
      <c r="F1700" s="663">
        <v>6713</v>
      </c>
      <c r="G1700" s="663">
        <v>1007</v>
      </c>
      <c r="H1700" s="663"/>
      <c r="I1700" s="663">
        <v>5706</v>
      </c>
      <c r="J1700" s="728">
        <f t="shared" ref="J1700:J1763" si="30">SUM(K1700:L1700)</f>
        <v>578.67000000000007</v>
      </c>
      <c r="K1700" s="728">
        <v>188.06775000000002</v>
      </c>
      <c r="L1700" s="728">
        <v>390.60225000000008</v>
      </c>
    </row>
    <row r="1701" spans="1:12" s="335" customFormat="1" ht="12" x14ac:dyDescent="0.2">
      <c r="A1701" s="335" t="s">
        <v>3697</v>
      </c>
      <c r="B1701" s="335" t="s">
        <v>3698</v>
      </c>
      <c r="C1701" s="688" t="str">
        <f t="shared" si="29"/>
        <v>Nov-18</v>
      </c>
      <c r="D1701" s="738">
        <v>43406</v>
      </c>
      <c r="E1701" s="738">
        <v>43502</v>
      </c>
      <c r="F1701" s="663">
        <v>5921</v>
      </c>
      <c r="G1701" s="663">
        <v>740</v>
      </c>
      <c r="H1701" s="663"/>
      <c r="I1701" s="663">
        <v>5181</v>
      </c>
      <c r="J1701" s="728">
        <f t="shared" si="30"/>
        <v>386.93</v>
      </c>
      <c r="K1701" s="728">
        <v>125.75225</v>
      </c>
      <c r="L1701" s="728">
        <v>261.17775</v>
      </c>
    </row>
    <row r="1702" spans="1:12" s="335" customFormat="1" ht="12" x14ac:dyDescent="0.2">
      <c r="A1702" s="335" t="s">
        <v>3699</v>
      </c>
      <c r="B1702" s="335" t="s">
        <v>3700</v>
      </c>
      <c r="C1702" s="688" t="str">
        <f t="shared" ref="C1702:C1765" si="31">TEXT(D1702,"mmm-yy")</f>
        <v>Nov-18</v>
      </c>
      <c r="D1702" s="738">
        <v>43406</v>
      </c>
      <c r="E1702" s="738">
        <v>43496</v>
      </c>
      <c r="F1702" s="663">
        <v>2399</v>
      </c>
      <c r="G1702" s="663">
        <v>300</v>
      </c>
      <c r="H1702" s="663"/>
      <c r="I1702" s="663">
        <v>2099</v>
      </c>
      <c r="J1702" s="728">
        <f t="shared" si="30"/>
        <v>155.32999999999998</v>
      </c>
      <c r="K1702" s="728">
        <v>50.482249999999993</v>
      </c>
      <c r="L1702" s="728">
        <v>104.84774999999999</v>
      </c>
    </row>
    <row r="1703" spans="1:12" s="335" customFormat="1" ht="12" x14ac:dyDescent="0.2">
      <c r="A1703" s="335" t="s">
        <v>3701</v>
      </c>
      <c r="B1703" s="335" t="s">
        <v>3702</v>
      </c>
      <c r="C1703" s="688" t="str">
        <f t="shared" si="31"/>
        <v>Nov-18</v>
      </c>
      <c r="D1703" s="738">
        <v>43406</v>
      </c>
      <c r="E1703" s="738">
        <v>43504</v>
      </c>
      <c r="F1703" s="663">
        <v>7092</v>
      </c>
      <c r="G1703" s="663">
        <v>887</v>
      </c>
      <c r="H1703" s="663"/>
      <c r="I1703" s="663">
        <v>6205</v>
      </c>
      <c r="J1703" s="728">
        <f t="shared" si="30"/>
        <v>463.46999999999997</v>
      </c>
      <c r="K1703" s="728">
        <v>150.62774999999999</v>
      </c>
      <c r="L1703" s="728">
        <v>312.84224999999998</v>
      </c>
    </row>
    <row r="1704" spans="1:12" s="335" customFormat="1" ht="12" x14ac:dyDescent="0.2">
      <c r="A1704" s="335" t="s">
        <v>3703</v>
      </c>
      <c r="B1704" s="335" t="s">
        <v>3704</v>
      </c>
      <c r="C1704" s="688" t="str">
        <f t="shared" si="31"/>
        <v>Nov-18</v>
      </c>
      <c r="D1704" s="738">
        <v>43406</v>
      </c>
      <c r="E1704" s="738">
        <v>43428</v>
      </c>
      <c r="F1704" s="663">
        <v>2878</v>
      </c>
      <c r="G1704" s="663">
        <v>432</v>
      </c>
      <c r="H1704" s="663"/>
      <c r="I1704" s="663">
        <v>2446</v>
      </c>
      <c r="J1704" s="728">
        <f t="shared" si="30"/>
        <v>270.42000000000007</v>
      </c>
      <c r="K1704" s="728">
        <v>87.886500000000012</v>
      </c>
      <c r="L1704" s="728">
        <v>182.53350000000003</v>
      </c>
    </row>
    <row r="1705" spans="1:12" s="335" customFormat="1" ht="12" x14ac:dyDescent="0.2">
      <c r="A1705" s="335" t="s">
        <v>3705</v>
      </c>
      <c r="B1705" s="335" t="s">
        <v>3706</v>
      </c>
      <c r="C1705" s="688" t="str">
        <f t="shared" si="31"/>
        <v>Nov-18</v>
      </c>
      <c r="D1705" s="738">
        <v>43406</v>
      </c>
      <c r="E1705" s="738">
        <v>43496</v>
      </c>
      <c r="F1705" s="663">
        <v>2854</v>
      </c>
      <c r="G1705" s="663">
        <v>357</v>
      </c>
      <c r="H1705" s="663"/>
      <c r="I1705" s="663">
        <v>2497</v>
      </c>
      <c r="J1705" s="728">
        <f t="shared" si="30"/>
        <v>184.8</v>
      </c>
      <c r="K1705" s="728">
        <v>60.06</v>
      </c>
      <c r="L1705" s="728">
        <v>124.74000000000001</v>
      </c>
    </row>
    <row r="1706" spans="1:12" s="335" customFormat="1" ht="12" x14ac:dyDescent="0.2">
      <c r="A1706" s="335" t="s">
        <v>3707</v>
      </c>
      <c r="B1706" s="335" t="s">
        <v>3708</v>
      </c>
      <c r="C1706" s="688" t="str">
        <f t="shared" si="31"/>
        <v>Nov-18</v>
      </c>
      <c r="D1706" s="738">
        <v>43406</v>
      </c>
      <c r="E1706" s="738">
        <v>43533</v>
      </c>
      <c r="F1706" s="663">
        <v>2443</v>
      </c>
      <c r="G1706" s="663">
        <v>305</v>
      </c>
      <c r="H1706" s="663"/>
      <c r="I1706" s="663">
        <v>2138</v>
      </c>
      <c r="J1706" s="728">
        <f t="shared" si="30"/>
        <v>159.66</v>
      </c>
      <c r="K1706" s="728">
        <v>51.889499999999998</v>
      </c>
      <c r="L1706" s="728">
        <v>107.7705</v>
      </c>
    </row>
    <row r="1707" spans="1:12" s="335" customFormat="1" ht="12" x14ac:dyDescent="0.2">
      <c r="A1707" s="335" t="s">
        <v>3709</v>
      </c>
      <c r="B1707" s="335" t="s">
        <v>3710</v>
      </c>
      <c r="C1707" s="688" t="str">
        <f t="shared" si="31"/>
        <v>Nov-18</v>
      </c>
      <c r="D1707" s="738">
        <v>43406</v>
      </c>
      <c r="E1707" s="738">
        <v>43531</v>
      </c>
      <c r="F1707" s="663">
        <v>2564</v>
      </c>
      <c r="G1707" s="663">
        <v>385</v>
      </c>
      <c r="H1707" s="663"/>
      <c r="I1707" s="663">
        <v>2179</v>
      </c>
      <c r="J1707" s="728">
        <f t="shared" si="30"/>
        <v>221.01999999999998</v>
      </c>
      <c r="K1707" s="728">
        <v>71.831499999999991</v>
      </c>
      <c r="L1707" s="728">
        <v>149.1885</v>
      </c>
    </row>
    <row r="1708" spans="1:12" s="335" customFormat="1" ht="12" x14ac:dyDescent="0.2">
      <c r="A1708" s="335" t="s">
        <v>3711</v>
      </c>
      <c r="B1708" s="335" t="s">
        <v>3712</v>
      </c>
      <c r="C1708" s="688" t="str">
        <f t="shared" si="31"/>
        <v>Nov-18</v>
      </c>
      <c r="D1708" s="738">
        <v>43406</v>
      </c>
      <c r="E1708" s="738">
        <v>43496</v>
      </c>
      <c r="F1708" s="663">
        <v>5265</v>
      </c>
      <c r="G1708" s="663">
        <v>658</v>
      </c>
      <c r="H1708" s="663"/>
      <c r="I1708" s="663">
        <v>4607</v>
      </c>
      <c r="J1708" s="728">
        <f t="shared" si="30"/>
        <v>340.91</v>
      </c>
      <c r="K1708" s="728">
        <v>110.79575000000001</v>
      </c>
      <c r="L1708" s="728">
        <v>230.11425000000003</v>
      </c>
    </row>
    <row r="1709" spans="1:12" s="335" customFormat="1" ht="12" x14ac:dyDescent="0.2">
      <c r="A1709" s="335" t="s">
        <v>3713</v>
      </c>
      <c r="B1709" s="335" t="s">
        <v>3714</v>
      </c>
      <c r="C1709" s="688" t="str">
        <f t="shared" si="31"/>
        <v>Nov-18</v>
      </c>
      <c r="D1709" s="738">
        <v>43406</v>
      </c>
      <c r="E1709" s="738">
        <v>43534</v>
      </c>
      <c r="F1709" s="663">
        <v>2249</v>
      </c>
      <c r="G1709" s="663">
        <v>358</v>
      </c>
      <c r="H1709" s="663"/>
      <c r="I1709" s="663">
        <v>1891</v>
      </c>
      <c r="J1709" s="728">
        <f t="shared" si="30"/>
        <v>0</v>
      </c>
      <c r="K1709" s="728">
        <v>0</v>
      </c>
      <c r="L1709" s="728">
        <v>0</v>
      </c>
    </row>
    <row r="1710" spans="1:12" s="335" customFormat="1" ht="12" x14ac:dyDescent="0.2">
      <c r="A1710" s="335" t="s">
        <v>3715</v>
      </c>
      <c r="B1710" s="335" t="s">
        <v>3716</v>
      </c>
      <c r="C1710" s="688" t="str">
        <f t="shared" si="31"/>
        <v>Nov-18</v>
      </c>
      <c r="D1710" s="738">
        <v>43405</v>
      </c>
      <c r="E1710" s="738">
        <v>43495</v>
      </c>
      <c r="F1710" s="663">
        <v>4972</v>
      </c>
      <c r="G1710" s="663">
        <v>621</v>
      </c>
      <c r="H1710" s="663"/>
      <c r="I1710" s="663">
        <v>4351</v>
      </c>
      <c r="J1710" s="728">
        <f t="shared" si="30"/>
        <v>321.94</v>
      </c>
      <c r="K1710" s="728">
        <v>104.6305</v>
      </c>
      <c r="L1710" s="728">
        <v>217.30950000000001</v>
      </c>
    </row>
    <row r="1711" spans="1:12" s="335" customFormat="1" ht="12" x14ac:dyDescent="0.2">
      <c r="A1711" s="335" t="s">
        <v>3717</v>
      </c>
      <c r="B1711" s="335" t="s">
        <v>3718</v>
      </c>
      <c r="C1711" s="688" t="str">
        <f t="shared" si="31"/>
        <v>Nov-18</v>
      </c>
      <c r="D1711" s="738">
        <v>43406</v>
      </c>
      <c r="E1711" s="738">
        <v>43496</v>
      </c>
      <c r="F1711" s="663">
        <v>2335</v>
      </c>
      <c r="G1711" s="663">
        <v>292</v>
      </c>
      <c r="H1711" s="663"/>
      <c r="I1711" s="663">
        <v>2043</v>
      </c>
      <c r="J1711" s="728">
        <f t="shared" si="30"/>
        <v>151.19</v>
      </c>
      <c r="K1711" s="728">
        <v>49.136749999999999</v>
      </c>
      <c r="L1711" s="728">
        <v>102.05325000000001</v>
      </c>
    </row>
    <row r="1712" spans="1:12" s="335" customFormat="1" ht="12" x14ac:dyDescent="0.2">
      <c r="A1712" s="335" t="s">
        <v>3719</v>
      </c>
      <c r="B1712" s="335" t="s">
        <v>3720</v>
      </c>
      <c r="C1712" s="688" t="str">
        <f t="shared" si="31"/>
        <v>Nov-18</v>
      </c>
      <c r="D1712" s="738">
        <v>43408</v>
      </c>
      <c r="E1712" s="738">
        <v>43499</v>
      </c>
      <c r="F1712" s="663">
        <v>2000</v>
      </c>
      <c r="G1712" s="663">
        <v>200</v>
      </c>
      <c r="H1712" s="663"/>
      <c r="I1712" s="663">
        <v>1800</v>
      </c>
      <c r="J1712" s="728">
        <f t="shared" si="30"/>
        <v>88.18</v>
      </c>
      <c r="K1712" s="728">
        <v>28.658500000000004</v>
      </c>
      <c r="L1712" s="728">
        <v>59.52150000000001</v>
      </c>
    </row>
    <row r="1713" spans="1:12" s="335" customFormat="1" ht="12" x14ac:dyDescent="0.2">
      <c r="A1713" s="335" t="s">
        <v>3721</v>
      </c>
      <c r="B1713" s="335" t="s">
        <v>3722</v>
      </c>
      <c r="C1713" s="688" t="str">
        <f t="shared" si="31"/>
        <v>Nov-18</v>
      </c>
      <c r="D1713" s="738">
        <v>43408</v>
      </c>
      <c r="E1713" s="738">
        <v>43531</v>
      </c>
      <c r="F1713" s="663">
        <v>2630</v>
      </c>
      <c r="G1713" s="663">
        <v>395</v>
      </c>
      <c r="H1713" s="663"/>
      <c r="I1713" s="663">
        <v>2235</v>
      </c>
      <c r="J1713" s="728">
        <f t="shared" si="30"/>
        <v>226.71000000000004</v>
      </c>
      <c r="K1713" s="728">
        <v>73.680750000000003</v>
      </c>
      <c r="L1713" s="728">
        <v>153.02925000000002</v>
      </c>
    </row>
    <row r="1714" spans="1:12" s="335" customFormat="1" ht="12" x14ac:dyDescent="0.2">
      <c r="A1714" s="335" t="s">
        <v>3723</v>
      </c>
      <c r="B1714" s="335" t="s">
        <v>3724</v>
      </c>
      <c r="C1714" s="688" t="str">
        <f t="shared" si="31"/>
        <v>Nov-18</v>
      </c>
      <c r="D1714" s="738">
        <v>43408</v>
      </c>
      <c r="E1714" s="738">
        <v>43471</v>
      </c>
      <c r="F1714" s="663">
        <v>3038</v>
      </c>
      <c r="G1714" s="663">
        <v>380</v>
      </c>
      <c r="H1714" s="663"/>
      <c r="I1714" s="663">
        <v>2658</v>
      </c>
      <c r="J1714" s="728">
        <f t="shared" si="30"/>
        <v>196.71000000000004</v>
      </c>
      <c r="K1714" s="728">
        <v>63.930750000000003</v>
      </c>
      <c r="L1714" s="728">
        <v>132.77925000000002</v>
      </c>
    </row>
    <row r="1715" spans="1:12" s="335" customFormat="1" ht="12" x14ac:dyDescent="0.2">
      <c r="A1715" s="335" t="s">
        <v>3725</v>
      </c>
      <c r="B1715" s="335" t="s">
        <v>3726</v>
      </c>
      <c r="C1715" s="688" t="str">
        <f t="shared" si="31"/>
        <v>Nov-18</v>
      </c>
      <c r="D1715" s="738">
        <v>43408</v>
      </c>
      <c r="E1715" s="738">
        <v>43530</v>
      </c>
      <c r="F1715" s="663">
        <v>2556</v>
      </c>
      <c r="G1715" s="663">
        <v>320</v>
      </c>
      <c r="H1715" s="663"/>
      <c r="I1715" s="663">
        <v>2236</v>
      </c>
      <c r="J1715" s="728">
        <f t="shared" si="30"/>
        <v>167.04</v>
      </c>
      <c r="K1715" s="728">
        <v>54.287999999999997</v>
      </c>
      <c r="L1715" s="728">
        <v>112.752</v>
      </c>
    </row>
    <row r="1716" spans="1:12" s="335" customFormat="1" ht="12" x14ac:dyDescent="0.2">
      <c r="A1716" s="335" t="s">
        <v>3727</v>
      </c>
      <c r="B1716" s="335" t="s">
        <v>3728</v>
      </c>
      <c r="C1716" s="688" t="str">
        <f t="shared" si="31"/>
        <v>Nov-18</v>
      </c>
      <c r="D1716" s="738">
        <v>43408</v>
      </c>
      <c r="E1716" s="738">
        <v>43469</v>
      </c>
      <c r="F1716" s="663">
        <v>3507</v>
      </c>
      <c r="G1716" s="663">
        <v>438</v>
      </c>
      <c r="H1716" s="663"/>
      <c r="I1716" s="663">
        <v>3069</v>
      </c>
      <c r="J1716" s="728">
        <f t="shared" si="30"/>
        <v>227.07999999999998</v>
      </c>
      <c r="K1716" s="728">
        <v>73.801000000000002</v>
      </c>
      <c r="L1716" s="728">
        <v>153.279</v>
      </c>
    </row>
    <row r="1717" spans="1:12" s="335" customFormat="1" ht="12" x14ac:dyDescent="0.2">
      <c r="A1717" s="335" t="s">
        <v>3729</v>
      </c>
      <c r="B1717" s="335" t="s">
        <v>3730</v>
      </c>
      <c r="C1717" s="688" t="str">
        <f t="shared" si="31"/>
        <v>Nov-18</v>
      </c>
      <c r="D1717" s="738">
        <v>43409</v>
      </c>
      <c r="E1717" s="738">
        <v>43500</v>
      </c>
      <c r="F1717" s="663">
        <v>4079</v>
      </c>
      <c r="G1717" s="663">
        <v>510</v>
      </c>
      <c r="H1717" s="663"/>
      <c r="I1717" s="663">
        <v>3569</v>
      </c>
      <c r="J1717" s="728">
        <f t="shared" si="30"/>
        <v>266.56000000000006</v>
      </c>
      <c r="K1717" s="728">
        <v>86.632000000000005</v>
      </c>
      <c r="L1717" s="728">
        <v>179.92800000000003</v>
      </c>
    </row>
    <row r="1718" spans="1:12" s="335" customFormat="1" ht="12" x14ac:dyDescent="0.2">
      <c r="A1718" s="335" t="s">
        <v>3731</v>
      </c>
      <c r="B1718" s="335" t="s">
        <v>3732</v>
      </c>
      <c r="C1718" s="688" t="str">
        <f t="shared" si="31"/>
        <v>Nov-18</v>
      </c>
      <c r="D1718" s="738">
        <v>43409</v>
      </c>
      <c r="E1718" s="738">
        <v>43499</v>
      </c>
      <c r="F1718" s="663">
        <v>2335</v>
      </c>
      <c r="G1718" s="663">
        <v>292</v>
      </c>
      <c r="H1718" s="663"/>
      <c r="I1718" s="663">
        <v>2043</v>
      </c>
      <c r="J1718" s="728">
        <f t="shared" si="30"/>
        <v>151.19</v>
      </c>
      <c r="K1718" s="728">
        <v>49.136749999999999</v>
      </c>
      <c r="L1718" s="728">
        <v>102.05325000000001</v>
      </c>
    </row>
    <row r="1719" spans="1:12" s="335" customFormat="1" ht="12" x14ac:dyDescent="0.2">
      <c r="A1719" s="335" t="s">
        <v>3733</v>
      </c>
      <c r="B1719" s="335" t="s">
        <v>3734</v>
      </c>
      <c r="C1719" s="688" t="str">
        <f t="shared" si="31"/>
        <v>Nov-18</v>
      </c>
      <c r="D1719" s="738">
        <v>43409</v>
      </c>
      <c r="E1719" s="738">
        <v>43499</v>
      </c>
      <c r="F1719" s="663">
        <v>4239</v>
      </c>
      <c r="G1719" s="663">
        <v>530</v>
      </c>
      <c r="H1719" s="663"/>
      <c r="I1719" s="663">
        <v>3709</v>
      </c>
      <c r="J1719" s="728">
        <f t="shared" si="30"/>
        <v>274.47000000000003</v>
      </c>
      <c r="K1719" s="728">
        <v>89.202750000000009</v>
      </c>
      <c r="L1719" s="728">
        <v>185.26725000000002</v>
      </c>
    </row>
    <row r="1720" spans="1:12" s="335" customFormat="1" ht="12" x14ac:dyDescent="0.2">
      <c r="A1720" s="335" t="s">
        <v>3735</v>
      </c>
      <c r="B1720" s="335" t="s">
        <v>3736</v>
      </c>
      <c r="C1720" s="688" t="str">
        <f t="shared" si="31"/>
        <v>Nov-18</v>
      </c>
      <c r="D1720" s="738">
        <v>43409</v>
      </c>
      <c r="E1720" s="738">
        <v>43499</v>
      </c>
      <c r="F1720" s="663">
        <v>2860</v>
      </c>
      <c r="G1720" s="663">
        <v>357</v>
      </c>
      <c r="H1720" s="663"/>
      <c r="I1720" s="663">
        <v>2503</v>
      </c>
      <c r="J1720" s="728">
        <f t="shared" si="30"/>
        <v>185.18</v>
      </c>
      <c r="K1720" s="728">
        <v>60.183500000000002</v>
      </c>
      <c r="L1720" s="728">
        <v>124.99650000000001</v>
      </c>
    </row>
    <row r="1721" spans="1:12" s="335" customFormat="1" ht="12" x14ac:dyDescent="0.2">
      <c r="A1721" s="335" t="s">
        <v>3737</v>
      </c>
      <c r="B1721" s="335" t="s">
        <v>3738</v>
      </c>
      <c r="C1721" s="688" t="str">
        <f t="shared" si="31"/>
        <v>Nov-18</v>
      </c>
      <c r="D1721" s="738">
        <v>43409</v>
      </c>
      <c r="E1721" s="738">
        <v>43530</v>
      </c>
      <c r="F1721" s="663">
        <v>4760</v>
      </c>
      <c r="G1721" s="663">
        <v>684</v>
      </c>
      <c r="H1721" s="663"/>
      <c r="I1721" s="663">
        <v>4076</v>
      </c>
      <c r="J1721" s="728">
        <f t="shared" si="30"/>
        <v>385.27</v>
      </c>
      <c r="K1721" s="728">
        <v>125.21275</v>
      </c>
      <c r="L1721" s="728">
        <v>260.05725000000001</v>
      </c>
    </row>
    <row r="1722" spans="1:12" s="335" customFormat="1" ht="12" x14ac:dyDescent="0.2">
      <c r="A1722" s="335" t="s">
        <v>3739</v>
      </c>
      <c r="B1722" s="335" t="s">
        <v>3740</v>
      </c>
      <c r="C1722" s="688" t="str">
        <f t="shared" si="31"/>
        <v>Nov-18</v>
      </c>
      <c r="D1722" s="738">
        <v>43409</v>
      </c>
      <c r="E1722" s="738">
        <v>43530</v>
      </c>
      <c r="F1722" s="663">
        <v>3743</v>
      </c>
      <c r="G1722" s="663">
        <v>550</v>
      </c>
      <c r="H1722" s="663"/>
      <c r="I1722" s="663">
        <v>3193</v>
      </c>
      <c r="J1722" s="728">
        <f t="shared" si="30"/>
        <v>360.28</v>
      </c>
      <c r="K1722" s="728">
        <v>117.09099999999999</v>
      </c>
      <c r="L1722" s="728">
        <v>243.18899999999999</v>
      </c>
    </row>
    <row r="1723" spans="1:12" s="335" customFormat="1" ht="12" x14ac:dyDescent="0.2">
      <c r="A1723" s="335" t="s">
        <v>3741</v>
      </c>
      <c r="B1723" s="335" t="s">
        <v>3742</v>
      </c>
      <c r="C1723" s="688" t="str">
        <f t="shared" si="31"/>
        <v>Nov-18</v>
      </c>
      <c r="D1723" s="738">
        <v>43409</v>
      </c>
      <c r="E1723" s="738">
        <v>43499</v>
      </c>
      <c r="F1723" s="663">
        <v>1503</v>
      </c>
      <c r="G1723" s="663">
        <v>188</v>
      </c>
      <c r="H1723" s="663"/>
      <c r="I1723" s="663">
        <v>1315</v>
      </c>
      <c r="J1723" s="728">
        <f t="shared" si="30"/>
        <v>97.32</v>
      </c>
      <c r="K1723" s="728">
        <v>31.628999999999998</v>
      </c>
      <c r="L1723" s="728">
        <v>65.691000000000003</v>
      </c>
    </row>
    <row r="1724" spans="1:12" s="335" customFormat="1" ht="12" x14ac:dyDescent="0.2">
      <c r="A1724" s="335" t="s">
        <v>3743</v>
      </c>
      <c r="B1724" s="335" t="s">
        <v>3744</v>
      </c>
      <c r="C1724" s="688" t="str">
        <f t="shared" si="31"/>
        <v>Nov-18</v>
      </c>
      <c r="D1724" s="738">
        <v>43409</v>
      </c>
      <c r="E1724" s="738">
        <v>43499</v>
      </c>
      <c r="F1724" s="663">
        <v>2355</v>
      </c>
      <c r="G1724" s="663">
        <v>294</v>
      </c>
      <c r="H1724" s="663"/>
      <c r="I1724" s="663">
        <v>2061</v>
      </c>
      <c r="J1724" s="728">
        <f t="shared" si="30"/>
        <v>152.49</v>
      </c>
      <c r="K1724" s="728">
        <v>49.559250000000006</v>
      </c>
      <c r="L1724" s="728">
        <v>102.93075000000002</v>
      </c>
    </row>
    <row r="1725" spans="1:12" s="335" customFormat="1" ht="12" x14ac:dyDescent="0.2">
      <c r="A1725" s="335" t="s">
        <v>3745</v>
      </c>
      <c r="B1725" s="335" t="s">
        <v>3746</v>
      </c>
      <c r="C1725" s="688" t="str">
        <f t="shared" si="31"/>
        <v>Nov-18</v>
      </c>
      <c r="D1725" s="738">
        <v>43409</v>
      </c>
      <c r="E1725" s="738">
        <v>43469</v>
      </c>
      <c r="F1725" s="663">
        <v>3158</v>
      </c>
      <c r="G1725" s="663">
        <v>395</v>
      </c>
      <c r="H1725" s="663"/>
      <c r="I1725" s="663">
        <v>2763</v>
      </c>
      <c r="J1725" s="728">
        <f t="shared" si="30"/>
        <v>204.49</v>
      </c>
      <c r="K1725" s="728">
        <v>66.459250000000011</v>
      </c>
      <c r="L1725" s="728">
        <v>138.03075000000001</v>
      </c>
    </row>
    <row r="1726" spans="1:12" s="335" customFormat="1" ht="12" x14ac:dyDescent="0.2">
      <c r="A1726" s="335" t="s">
        <v>3747</v>
      </c>
      <c r="B1726" s="335" t="s">
        <v>3748</v>
      </c>
      <c r="C1726" s="688" t="str">
        <f t="shared" si="31"/>
        <v>Nov-18</v>
      </c>
      <c r="D1726" s="738">
        <v>43409</v>
      </c>
      <c r="E1726" s="738">
        <v>43453</v>
      </c>
      <c r="F1726" s="663">
        <v>1800</v>
      </c>
      <c r="G1726" s="663">
        <v>270</v>
      </c>
      <c r="H1726" s="663"/>
      <c r="I1726" s="663">
        <v>1530</v>
      </c>
      <c r="J1726" s="728">
        <f t="shared" si="30"/>
        <v>155.17000000000002</v>
      </c>
      <c r="K1726" s="728">
        <v>50.430250000000001</v>
      </c>
      <c r="L1726" s="728">
        <v>104.73975</v>
      </c>
    </row>
    <row r="1727" spans="1:12" s="335" customFormat="1" ht="12" x14ac:dyDescent="0.2">
      <c r="A1727" s="335" t="s">
        <v>3749</v>
      </c>
      <c r="B1727" s="335" t="s">
        <v>3750</v>
      </c>
      <c r="C1727" s="688" t="str">
        <f t="shared" si="31"/>
        <v>Nov-18</v>
      </c>
      <c r="D1727" s="738">
        <v>43409</v>
      </c>
      <c r="E1727" s="738">
        <v>43475</v>
      </c>
      <c r="F1727" s="663">
        <v>936</v>
      </c>
      <c r="G1727" s="663">
        <v>176</v>
      </c>
      <c r="H1727" s="663"/>
      <c r="I1727" s="663">
        <v>760</v>
      </c>
      <c r="J1727" s="728">
        <f t="shared" si="30"/>
        <v>109.96000000000001</v>
      </c>
      <c r="K1727" s="728">
        <v>35.737000000000002</v>
      </c>
      <c r="L1727" s="728">
        <v>74.223000000000013</v>
      </c>
    </row>
    <row r="1728" spans="1:12" s="335" customFormat="1" ht="12" x14ac:dyDescent="0.2">
      <c r="A1728" s="335" t="s">
        <v>3751</v>
      </c>
      <c r="B1728" s="335" t="s">
        <v>3752</v>
      </c>
      <c r="C1728" s="688" t="str">
        <f t="shared" si="31"/>
        <v>Nov-18</v>
      </c>
      <c r="D1728" s="738">
        <v>43405</v>
      </c>
      <c r="E1728" s="738">
        <v>43527</v>
      </c>
      <c r="F1728" s="663">
        <v>2106</v>
      </c>
      <c r="G1728" s="663">
        <v>316</v>
      </c>
      <c r="H1728" s="663"/>
      <c r="I1728" s="663">
        <v>1790</v>
      </c>
      <c r="J1728" s="728">
        <f t="shared" si="30"/>
        <v>197.88000000000002</v>
      </c>
      <c r="K1728" s="728">
        <v>64.311000000000007</v>
      </c>
      <c r="L1728" s="728">
        <v>133.56900000000002</v>
      </c>
    </row>
    <row r="1729" spans="1:12" s="335" customFormat="1" ht="12" x14ac:dyDescent="0.2">
      <c r="A1729" s="335" t="s">
        <v>3753</v>
      </c>
      <c r="B1729" s="335" t="s">
        <v>2270</v>
      </c>
      <c r="C1729" s="688" t="str">
        <f t="shared" si="31"/>
        <v>Nov-18</v>
      </c>
      <c r="D1729" s="738">
        <v>43409</v>
      </c>
      <c r="E1729" s="738">
        <v>43500</v>
      </c>
      <c r="F1729" s="663">
        <v>1144</v>
      </c>
      <c r="G1729" s="663">
        <v>172</v>
      </c>
      <c r="H1729" s="663"/>
      <c r="I1729" s="663">
        <v>972</v>
      </c>
      <c r="J1729" s="728">
        <f t="shared" si="30"/>
        <v>98.610000000000014</v>
      </c>
      <c r="K1729" s="728">
        <v>32.048250000000003</v>
      </c>
      <c r="L1729" s="728">
        <v>66.561750000000004</v>
      </c>
    </row>
    <row r="1730" spans="1:12" s="335" customFormat="1" ht="12" x14ac:dyDescent="0.2">
      <c r="A1730" s="335" t="s">
        <v>3754</v>
      </c>
      <c r="B1730" s="335" t="s">
        <v>3755</v>
      </c>
      <c r="C1730" s="688" t="str">
        <f t="shared" si="31"/>
        <v>Nov-18</v>
      </c>
      <c r="D1730" s="738">
        <v>43410</v>
      </c>
      <c r="E1730" s="738">
        <v>43501</v>
      </c>
      <c r="F1730" s="663">
        <v>2757</v>
      </c>
      <c r="G1730" s="663">
        <v>345</v>
      </c>
      <c r="H1730" s="663"/>
      <c r="I1730" s="663">
        <v>2412</v>
      </c>
      <c r="J1730" s="728">
        <f t="shared" si="30"/>
        <v>180.18</v>
      </c>
      <c r="K1730" s="728">
        <v>58.558500000000002</v>
      </c>
      <c r="L1730" s="728">
        <v>121.62150000000001</v>
      </c>
    </row>
    <row r="1731" spans="1:12" s="335" customFormat="1" ht="12" x14ac:dyDescent="0.2">
      <c r="A1731" s="335" t="s">
        <v>3756</v>
      </c>
      <c r="B1731" s="335" t="s">
        <v>3757</v>
      </c>
      <c r="C1731" s="688" t="str">
        <f t="shared" si="31"/>
        <v>Nov-18</v>
      </c>
      <c r="D1731" s="738">
        <v>43409</v>
      </c>
      <c r="E1731" s="738">
        <v>43499</v>
      </c>
      <c r="F1731" s="663">
        <v>2655</v>
      </c>
      <c r="G1731" s="663">
        <v>332</v>
      </c>
      <c r="H1731" s="663"/>
      <c r="I1731" s="663">
        <v>2323</v>
      </c>
      <c r="J1731" s="728">
        <f t="shared" si="30"/>
        <v>171.91000000000003</v>
      </c>
      <c r="K1731" s="728">
        <v>55.870750000000001</v>
      </c>
      <c r="L1731" s="728">
        <v>116.03925000000001</v>
      </c>
    </row>
    <row r="1732" spans="1:12" s="335" customFormat="1" ht="12" x14ac:dyDescent="0.2">
      <c r="A1732" s="335" t="s">
        <v>3758</v>
      </c>
      <c r="B1732" s="335" t="s">
        <v>3759</v>
      </c>
      <c r="C1732" s="688" t="str">
        <f t="shared" si="31"/>
        <v>Nov-18</v>
      </c>
      <c r="D1732" s="738">
        <v>43409</v>
      </c>
      <c r="E1732" s="738">
        <v>43530</v>
      </c>
      <c r="F1732" s="663">
        <v>2630</v>
      </c>
      <c r="G1732" s="663">
        <v>395</v>
      </c>
      <c r="H1732" s="663"/>
      <c r="I1732" s="663">
        <v>2235</v>
      </c>
      <c r="J1732" s="728">
        <f t="shared" si="30"/>
        <v>226.71000000000004</v>
      </c>
      <c r="K1732" s="728">
        <v>73.680750000000003</v>
      </c>
      <c r="L1732" s="728">
        <v>153.02925000000002</v>
      </c>
    </row>
    <row r="1733" spans="1:12" s="335" customFormat="1" ht="12" x14ac:dyDescent="0.2">
      <c r="A1733" s="335" t="s">
        <v>3760</v>
      </c>
      <c r="B1733" s="335" t="s">
        <v>3761</v>
      </c>
      <c r="C1733" s="688" t="str">
        <f t="shared" si="31"/>
        <v>Nov-18</v>
      </c>
      <c r="D1733" s="738">
        <v>43409</v>
      </c>
      <c r="E1733" s="738">
        <v>43504</v>
      </c>
      <c r="F1733" s="663">
        <v>8964</v>
      </c>
      <c r="G1733" s="663">
        <v>1345</v>
      </c>
      <c r="H1733" s="663"/>
      <c r="I1733" s="663">
        <v>7619</v>
      </c>
      <c r="J1733" s="728">
        <f t="shared" si="30"/>
        <v>772.70000000000016</v>
      </c>
      <c r="K1733" s="728">
        <v>251.12750000000003</v>
      </c>
      <c r="L1733" s="728">
        <v>521.5725000000001</v>
      </c>
    </row>
    <row r="1734" spans="1:12" s="335" customFormat="1" ht="12" x14ac:dyDescent="0.2">
      <c r="A1734" s="335" t="s">
        <v>3762</v>
      </c>
      <c r="B1734" s="335" t="s">
        <v>3763</v>
      </c>
      <c r="C1734" s="688" t="str">
        <f t="shared" si="31"/>
        <v>Nov-18</v>
      </c>
      <c r="D1734" s="738">
        <v>43409</v>
      </c>
      <c r="E1734" s="738">
        <v>43531</v>
      </c>
      <c r="F1734" s="663">
        <v>2431</v>
      </c>
      <c r="G1734" s="663">
        <v>304</v>
      </c>
      <c r="H1734" s="663"/>
      <c r="I1734" s="663">
        <v>2127</v>
      </c>
      <c r="J1734" s="728">
        <f t="shared" si="30"/>
        <v>158.86000000000001</v>
      </c>
      <c r="K1734" s="728">
        <v>51.629500000000007</v>
      </c>
      <c r="L1734" s="728">
        <v>107.23050000000002</v>
      </c>
    </row>
    <row r="1735" spans="1:12" s="335" customFormat="1" ht="12" x14ac:dyDescent="0.2">
      <c r="A1735" s="335" t="s">
        <v>3764</v>
      </c>
      <c r="B1735" s="335" t="s">
        <v>3765</v>
      </c>
      <c r="C1735" s="688" t="str">
        <f t="shared" si="31"/>
        <v>Nov-18</v>
      </c>
      <c r="D1735" s="738">
        <v>43409</v>
      </c>
      <c r="E1735" s="738">
        <v>43503</v>
      </c>
      <c r="F1735" s="663">
        <v>2000</v>
      </c>
      <c r="G1735" s="663">
        <v>200</v>
      </c>
      <c r="H1735" s="663"/>
      <c r="I1735" s="663">
        <v>1800</v>
      </c>
      <c r="J1735" s="728">
        <f t="shared" si="30"/>
        <v>88.18</v>
      </c>
      <c r="K1735" s="728">
        <v>28.658500000000004</v>
      </c>
      <c r="L1735" s="728">
        <v>59.52150000000001</v>
      </c>
    </row>
    <row r="1736" spans="1:12" s="335" customFormat="1" ht="12" x14ac:dyDescent="0.2">
      <c r="A1736" s="335" t="s">
        <v>3766</v>
      </c>
      <c r="B1736" s="335" t="s">
        <v>3767</v>
      </c>
      <c r="C1736" s="688" t="str">
        <f t="shared" si="31"/>
        <v>Nov-18</v>
      </c>
      <c r="D1736" s="738">
        <v>43409</v>
      </c>
      <c r="E1736" s="738">
        <v>43506</v>
      </c>
      <c r="F1736" s="663">
        <v>6673</v>
      </c>
      <c r="G1736" s="663">
        <v>834</v>
      </c>
      <c r="H1736" s="663"/>
      <c r="I1736" s="663">
        <v>5839</v>
      </c>
      <c r="J1736" s="728">
        <f t="shared" si="30"/>
        <v>436.09000000000003</v>
      </c>
      <c r="K1736" s="728">
        <v>141.72925000000001</v>
      </c>
      <c r="L1736" s="728">
        <v>294.36075000000005</v>
      </c>
    </row>
    <row r="1737" spans="1:12" s="335" customFormat="1" ht="12" x14ac:dyDescent="0.2">
      <c r="A1737" s="335" t="s">
        <v>3768</v>
      </c>
      <c r="B1737" s="335" t="s">
        <v>3769</v>
      </c>
      <c r="C1737" s="688" t="str">
        <f t="shared" si="31"/>
        <v>Nov-18</v>
      </c>
      <c r="D1737" s="738">
        <v>43409</v>
      </c>
      <c r="E1737" s="738">
        <v>43532</v>
      </c>
      <c r="F1737" s="663">
        <v>1080</v>
      </c>
      <c r="G1737" s="663">
        <v>216</v>
      </c>
      <c r="H1737" s="663"/>
      <c r="I1737" s="663">
        <v>864</v>
      </c>
      <c r="J1737" s="728">
        <f t="shared" si="30"/>
        <v>136.89000000000001</v>
      </c>
      <c r="K1737" s="728">
        <v>44.489250000000006</v>
      </c>
      <c r="L1737" s="728">
        <v>92.400750000000016</v>
      </c>
    </row>
    <row r="1738" spans="1:12" s="335" customFormat="1" ht="12" x14ac:dyDescent="0.2">
      <c r="A1738" s="335" t="s">
        <v>3770</v>
      </c>
      <c r="B1738" s="335" t="s">
        <v>3771</v>
      </c>
      <c r="C1738" s="688" t="str">
        <f t="shared" si="31"/>
        <v>Nov-18</v>
      </c>
      <c r="D1738" s="738">
        <v>43409</v>
      </c>
      <c r="E1738" s="738">
        <v>43501</v>
      </c>
      <c r="F1738" s="663">
        <v>2337</v>
      </c>
      <c r="G1738" s="663">
        <v>234</v>
      </c>
      <c r="H1738" s="663"/>
      <c r="I1738" s="663">
        <v>2103</v>
      </c>
      <c r="J1738" s="728">
        <f t="shared" si="30"/>
        <v>103.03999999999999</v>
      </c>
      <c r="K1738" s="728">
        <v>33.488</v>
      </c>
      <c r="L1738" s="728">
        <v>69.551999999999992</v>
      </c>
    </row>
    <row r="1739" spans="1:12" s="335" customFormat="1" ht="12" x14ac:dyDescent="0.2">
      <c r="A1739" s="335" t="s">
        <v>3772</v>
      </c>
      <c r="B1739" s="335" t="s">
        <v>3022</v>
      </c>
      <c r="C1739" s="688" t="str">
        <f t="shared" si="31"/>
        <v>Nov-18</v>
      </c>
      <c r="D1739" s="738">
        <v>43409</v>
      </c>
      <c r="E1739" s="738">
        <v>43506</v>
      </c>
      <c r="F1739" s="663">
        <v>2720</v>
      </c>
      <c r="G1739" s="663">
        <v>340</v>
      </c>
      <c r="H1739" s="663"/>
      <c r="I1739" s="663">
        <v>2380</v>
      </c>
      <c r="J1739" s="728">
        <f t="shared" si="30"/>
        <v>176.12</v>
      </c>
      <c r="K1739" s="728">
        <v>57.239000000000004</v>
      </c>
      <c r="L1739" s="728">
        <v>118.88100000000001</v>
      </c>
    </row>
    <row r="1740" spans="1:12" s="335" customFormat="1" ht="12" x14ac:dyDescent="0.2">
      <c r="A1740" s="335" t="s">
        <v>3773</v>
      </c>
      <c r="B1740" s="335" t="s">
        <v>3774</v>
      </c>
      <c r="C1740" s="688" t="str">
        <f t="shared" si="31"/>
        <v>Nov-18</v>
      </c>
      <c r="D1740" s="738">
        <v>43409</v>
      </c>
      <c r="E1740" s="738">
        <v>43506</v>
      </c>
      <c r="F1740" s="663">
        <v>3600</v>
      </c>
      <c r="G1740" s="663">
        <v>360</v>
      </c>
      <c r="H1740" s="663"/>
      <c r="I1740" s="663">
        <v>3240</v>
      </c>
      <c r="J1740" s="728">
        <f t="shared" si="30"/>
        <v>158.73000000000002</v>
      </c>
      <c r="K1740" s="728">
        <v>51.587250000000004</v>
      </c>
      <c r="L1740" s="728">
        <v>107.14275000000002</v>
      </c>
    </row>
    <row r="1741" spans="1:12" s="335" customFormat="1" ht="12" x14ac:dyDescent="0.2">
      <c r="A1741" s="335" t="s">
        <v>3775</v>
      </c>
      <c r="B1741" s="335" t="s">
        <v>3776</v>
      </c>
      <c r="C1741" s="688" t="str">
        <f t="shared" si="31"/>
        <v>Nov-18</v>
      </c>
      <c r="D1741" s="738">
        <v>43409</v>
      </c>
      <c r="E1741" s="738">
        <v>43541</v>
      </c>
      <c r="F1741" s="663">
        <v>2454</v>
      </c>
      <c r="G1741" s="663">
        <v>368</v>
      </c>
      <c r="H1741" s="663"/>
      <c r="I1741" s="663">
        <v>2086</v>
      </c>
      <c r="J1741" s="728">
        <f t="shared" si="30"/>
        <v>230.57999999999998</v>
      </c>
      <c r="K1741" s="728">
        <v>74.938499999999991</v>
      </c>
      <c r="L1741" s="728">
        <v>155.64150000000001</v>
      </c>
    </row>
    <row r="1742" spans="1:12" s="335" customFormat="1" ht="12" x14ac:dyDescent="0.2">
      <c r="A1742" s="335" t="s">
        <v>3777</v>
      </c>
      <c r="B1742" s="335" t="s">
        <v>3778</v>
      </c>
      <c r="C1742" s="688" t="str">
        <f t="shared" si="31"/>
        <v>Nov-18</v>
      </c>
      <c r="D1742" s="738">
        <v>43410</v>
      </c>
      <c r="E1742" s="738">
        <v>43534</v>
      </c>
      <c r="F1742" s="663">
        <v>2106</v>
      </c>
      <c r="G1742" s="663">
        <v>316</v>
      </c>
      <c r="H1742" s="663"/>
      <c r="I1742" s="663">
        <v>1790</v>
      </c>
      <c r="J1742" s="728">
        <f t="shared" si="30"/>
        <v>197.88000000000002</v>
      </c>
      <c r="K1742" s="728">
        <v>64.311000000000007</v>
      </c>
      <c r="L1742" s="728">
        <v>133.56900000000002</v>
      </c>
    </row>
    <row r="1743" spans="1:12" s="335" customFormat="1" ht="12" x14ac:dyDescent="0.2">
      <c r="A1743" s="335" t="s">
        <v>3779</v>
      </c>
      <c r="B1743" s="335" t="s">
        <v>3780</v>
      </c>
      <c r="C1743" s="688" t="str">
        <f t="shared" si="31"/>
        <v>Nov-18</v>
      </c>
      <c r="D1743" s="738">
        <v>43410</v>
      </c>
      <c r="E1743" s="738">
        <v>43530</v>
      </c>
      <c r="F1743" s="663">
        <v>2675</v>
      </c>
      <c r="G1743" s="663">
        <v>334</v>
      </c>
      <c r="H1743" s="663"/>
      <c r="I1743" s="663">
        <v>2341</v>
      </c>
      <c r="J1743" s="728">
        <f t="shared" si="30"/>
        <v>174.81</v>
      </c>
      <c r="K1743" s="728">
        <v>56.813250000000004</v>
      </c>
      <c r="L1743" s="728">
        <v>117.99675000000001</v>
      </c>
    </row>
    <row r="1744" spans="1:12" s="335" customFormat="1" ht="12" x14ac:dyDescent="0.2">
      <c r="A1744" s="335" t="s">
        <v>3781</v>
      </c>
      <c r="B1744" s="335" t="s">
        <v>3782</v>
      </c>
      <c r="C1744" s="688" t="str">
        <f t="shared" si="31"/>
        <v>Nov-18</v>
      </c>
      <c r="D1744" s="738">
        <v>43410</v>
      </c>
      <c r="E1744" s="738">
        <v>43541</v>
      </c>
      <c r="F1744" s="663">
        <v>2615</v>
      </c>
      <c r="G1744" s="663">
        <v>392</v>
      </c>
      <c r="H1744" s="663"/>
      <c r="I1744" s="663">
        <v>2223</v>
      </c>
      <c r="J1744" s="728">
        <f t="shared" si="30"/>
        <v>0</v>
      </c>
      <c r="K1744" s="728">
        <v>0</v>
      </c>
      <c r="L1744" s="728">
        <v>0</v>
      </c>
    </row>
    <row r="1745" spans="1:12" s="335" customFormat="1" ht="12" x14ac:dyDescent="0.2">
      <c r="A1745" s="335" t="s">
        <v>3783</v>
      </c>
      <c r="B1745" s="335" t="s">
        <v>3784</v>
      </c>
      <c r="C1745" s="688" t="str">
        <f t="shared" si="31"/>
        <v>Nov-18</v>
      </c>
      <c r="D1745" s="738">
        <v>43410</v>
      </c>
      <c r="E1745" s="738">
        <v>43548</v>
      </c>
      <c r="F1745" s="663">
        <v>2454</v>
      </c>
      <c r="G1745" s="663">
        <v>368</v>
      </c>
      <c r="H1745" s="663"/>
      <c r="I1745" s="663">
        <v>2086</v>
      </c>
      <c r="J1745" s="728">
        <f t="shared" si="30"/>
        <v>0</v>
      </c>
      <c r="K1745" s="728">
        <v>0</v>
      </c>
      <c r="L1745" s="728">
        <v>0</v>
      </c>
    </row>
    <row r="1746" spans="1:12" s="335" customFormat="1" ht="12" x14ac:dyDescent="0.2">
      <c r="A1746" s="335" t="s">
        <v>3785</v>
      </c>
      <c r="B1746" s="335" t="s">
        <v>3786</v>
      </c>
      <c r="C1746" s="688" t="str">
        <f t="shared" si="31"/>
        <v>Nov-18</v>
      </c>
      <c r="D1746" s="738">
        <v>43410</v>
      </c>
      <c r="E1746" s="738">
        <v>43541</v>
      </c>
      <c r="F1746" s="663">
        <v>2106</v>
      </c>
      <c r="G1746" s="663">
        <v>316</v>
      </c>
      <c r="H1746" s="663"/>
      <c r="I1746" s="663">
        <v>1790</v>
      </c>
      <c r="J1746" s="728">
        <f t="shared" si="30"/>
        <v>197.88000000000002</v>
      </c>
      <c r="K1746" s="728">
        <v>64.311000000000007</v>
      </c>
      <c r="L1746" s="728">
        <v>133.56900000000002</v>
      </c>
    </row>
    <row r="1747" spans="1:12" s="335" customFormat="1" ht="12" x14ac:dyDescent="0.2">
      <c r="A1747" s="335" t="s">
        <v>3787</v>
      </c>
      <c r="B1747" s="335" t="s">
        <v>3788</v>
      </c>
      <c r="C1747" s="688" t="str">
        <f t="shared" si="31"/>
        <v>Nov-18</v>
      </c>
      <c r="D1747" s="738">
        <v>43410</v>
      </c>
      <c r="E1747" s="738">
        <v>43534</v>
      </c>
      <c r="F1747" s="663">
        <v>2106</v>
      </c>
      <c r="G1747" s="663">
        <v>316</v>
      </c>
      <c r="H1747" s="663"/>
      <c r="I1747" s="663">
        <v>1790</v>
      </c>
      <c r="J1747" s="728">
        <f t="shared" si="30"/>
        <v>197.88000000000002</v>
      </c>
      <c r="K1747" s="728">
        <v>64.311000000000007</v>
      </c>
      <c r="L1747" s="728">
        <v>133.56900000000002</v>
      </c>
    </row>
    <row r="1748" spans="1:12" s="335" customFormat="1" ht="12" x14ac:dyDescent="0.2">
      <c r="A1748" s="335" t="s">
        <v>3789</v>
      </c>
      <c r="B1748" s="335" t="s">
        <v>3790</v>
      </c>
      <c r="C1748" s="688" t="str">
        <f t="shared" si="31"/>
        <v>Nov-18</v>
      </c>
      <c r="D1748" s="738">
        <v>43409</v>
      </c>
      <c r="E1748" s="738">
        <v>43503</v>
      </c>
      <c r="F1748" s="663">
        <v>2000</v>
      </c>
      <c r="G1748" s="663">
        <v>200</v>
      </c>
      <c r="H1748" s="663"/>
      <c r="I1748" s="663">
        <v>1800</v>
      </c>
      <c r="J1748" s="728">
        <f t="shared" si="30"/>
        <v>88.18</v>
      </c>
      <c r="K1748" s="728">
        <v>28.658500000000004</v>
      </c>
      <c r="L1748" s="728">
        <v>59.52150000000001</v>
      </c>
    </row>
    <row r="1749" spans="1:12" s="335" customFormat="1" ht="12" x14ac:dyDescent="0.2">
      <c r="A1749" s="335" t="s">
        <v>3791</v>
      </c>
      <c r="B1749" s="335" t="s">
        <v>3792</v>
      </c>
      <c r="C1749" s="688" t="str">
        <f t="shared" si="31"/>
        <v>Nov-18</v>
      </c>
      <c r="D1749" s="738">
        <v>43409</v>
      </c>
      <c r="E1749" s="738">
        <v>43501</v>
      </c>
      <c r="F1749" s="663">
        <v>6216</v>
      </c>
      <c r="G1749" s="663">
        <v>932</v>
      </c>
      <c r="H1749" s="663"/>
      <c r="I1749" s="663">
        <v>5284</v>
      </c>
      <c r="J1749" s="728">
        <f t="shared" si="30"/>
        <v>535.81999999999994</v>
      </c>
      <c r="K1749" s="728">
        <v>174.14149999999998</v>
      </c>
      <c r="L1749" s="728">
        <v>361.67849999999999</v>
      </c>
    </row>
    <row r="1750" spans="1:12" s="335" customFormat="1" ht="12" x14ac:dyDescent="0.2">
      <c r="A1750" s="335" t="s">
        <v>3793</v>
      </c>
      <c r="B1750" s="335" t="s">
        <v>3794</v>
      </c>
      <c r="C1750" s="688" t="str">
        <f t="shared" si="31"/>
        <v>Nov-18</v>
      </c>
      <c r="D1750" s="738">
        <v>43409</v>
      </c>
      <c r="E1750" s="738">
        <v>43507</v>
      </c>
      <c r="F1750" s="663">
        <v>2422</v>
      </c>
      <c r="G1750" s="663">
        <v>242</v>
      </c>
      <c r="H1750" s="663"/>
      <c r="I1750" s="663">
        <v>2180</v>
      </c>
      <c r="J1750" s="728">
        <f t="shared" si="30"/>
        <v>106.78</v>
      </c>
      <c r="K1750" s="728">
        <v>34.703499999999998</v>
      </c>
      <c r="L1750" s="728">
        <v>72.07650000000001</v>
      </c>
    </row>
    <row r="1751" spans="1:12" s="335" customFormat="1" ht="12" x14ac:dyDescent="0.2">
      <c r="A1751" s="335" t="s">
        <v>3795</v>
      </c>
      <c r="B1751" s="335" t="s">
        <v>3796</v>
      </c>
      <c r="C1751" s="688" t="str">
        <f t="shared" si="31"/>
        <v>Nov-18</v>
      </c>
      <c r="D1751" s="738">
        <v>43410</v>
      </c>
      <c r="E1751" s="738">
        <v>43501</v>
      </c>
      <c r="F1751" s="663">
        <v>3206</v>
      </c>
      <c r="G1751" s="663">
        <v>401</v>
      </c>
      <c r="H1751" s="663"/>
      <c r="I1751" s="663">
        <v>2805</v>
      </c>
      <c r="J1751" s="728">
        <f t="shared" si="30"/>
        <v>207.59000000000003</v>
      </c>
      <c r="K1751" s="728">
        <v>67.466750000000005</v>
      </c>
      <c r="L1751" s="728">
        <v>140.12325000000001</v>
      </c>
    </row>
    <row r="1752" spans="1:12" s="335" customFormat="1" ht="12" x14ac:dyDescent="0.2">
      <c r="A1752" s="335" t="s">
        <v>3797</v>
      </c>
      <c r="B1752" s="335" t="s">
        <v>3798</v>
      </c>
      <c r="C1752" s="688" t="str">
        <f t="shared" si="31"/>
        <v>Nov-18</v>
      </c>
      <c r="D1752" s="738">
        <v>43410</v>
      </c>
      <c r="E1752" s="738">
        <v>43531</v>
      </c>
      <c r="F1752" s="663">
        <v>3503</v>
      </c>
      <c r="G1752" s="663">
        <v>657</v>
      </c>
      <c r="H1752" s="663"/>
      <c r="I1752" s="663">
        <v>2846</v>
      </c>
      <c r="J1752" s="728">
        <f t="shared" si="30"/>
        <v>407.75000000000006</v>
      </c>
      <c r="K1752" s="728">
        <v>132.51875000000001</v>
      </c>
      <c r="L1752" s="728">
        <v>275.23125000000005</v>
      </c>
    </row>
    <row r="1753" spans="1:12" s="335" customFormat="1" ht="12" x14ac:dyDescent="0.2">
      <c r="A1753" s="335" t="s">
        <v>3799</v>
      </c>
      <c r="B1753" s="335" t="s">
        <v>3800</v>
      </c>
      <c r="C1753" s="688" t="str">
        <f t="shared" si="31"/>
        <v>Nov-18</v>
      </c>
      <c r="D1753" s="738">
        <v>43405</v>
      </c>
      <c r="E1753" s="738">
        <v>43524</v>
      </c>
      <c r="F1753" s="663">
        <v>3170</v>
      </c>
      <c r="G1753" s="663">
        <v>594</v>
      </c>
      <c r="H1753" s="663"/>
      <c r="I1753" s="663">
        <v>2576</v>
      </c>
      <c r="J1753" s="728">
        <f t="shared" si="30"/>
        <v>368.99</v>
      </c>
      <c r="K1753" s="728">
        <v>119.92175</v>
      </c>
      <c r="L1753" s="728">
        <v>249.06825000000003</v>
      </c>
    </row>
    <row r="1754" spans="1:12" s="335" customFormat="1" ht="12" x14ac:dyDescent="0.2">
      <c r="A1754" s="335" t="s">
        <v>3801</v>
      </c>
      <c r="B1754" s="335" t="s">
        <v>3802</v>
      </c>
      <c r="C1754" s="688" t="str">
        <f t="shared" si="31"/>
        <v>Nov-18</v>
      </c>
      <c r="D1754" s="738">
        <v>43411</v>
      </c>
      <c r="E1754" s="738">
        <v>43531</v>
      </c>
      <c r="F1754" s="663">
        <v>4173</v>
      </c>
      <c r="G1754" s="663">
        <v>782</v>
      </c>
      <c r="H1754" s="663"/>
      <c r="I1754" s="663">
        <v>3391</v>
      </c>
      <c r="J1754" s="728">
        <f t="shared" si="30"/>
        <v>490.21000000000004</v>
      </c>
      <c r="K1754" s="728">
        <v>159.31825000000001</v>
      </c>
      <c r="L1754" s="728">
        <v>330.89175</v>
      </c>
    </row>
    <row r="1755" spans="1:12" s="335" customFormat="1" ht="12" x14ac:dyDescent="0.2">
      <c r="A1755" s="335" t="s">
        <v>3803</v>
      </c>
      <c r="B1755" s="335" t="s">
        <v>3804</v>
      </c>
      <c r="C1755" s="688" t="str">
        <f t="shared" si="31"/>
        <v>Nov-18</v>
      </c>
      <c r="D1755" s="738">
        <v>43411</v>
      </c>
      <c r="E1755" s="738">
        <v>43531</v>
      </c>
      <c r="F1755" s="663">
        <v>2443</v>
      </c>
      <c r="G1755" s="663">
        <v>305</v>
      </c>
      <c r="H1755" s="663"/>
      <c r="I1755" s="663">
        <v>2138</v>
      </c>
      <c r="J1755" s="728">
        <f t="shared" si="30"/>
        <v>159.66</v>
      </c>
      <c r="K1755" s="728">
        <v>51.889499999999998</v>
      </c>
      <c r="L1755" s="728">
        <v>107.7705</v>
      </c>
    </row>
    <row r="1756" spans="1:12" s="335" customFormat="1" ht="12" x14ac:dyDescent="0.2">
      <c r="A1756" s="335" t="s">
        <v>3805</v>
      </c>
      <c r="B1756" s="335" t="s">
        <v>3806</v>
      </c>
      <c r="C1756" s="688" t="str">
        <f t="shared" si="31"/>
        <v>Nov-18</v>
      </c>
      <c r="D1756" s="738">
        <v>43411</v>
      </c>
      <c r="E1756" s="738">
        <v>43531</v>
      </c>
      <c r="F1756" s="663">
        <v>2209</v>
      </c>
      <c r="G1756" s="663">
        <v>276</v>
      </c>
      <c r="H1756" s="663"/>
      <c r="I1756" s="663">
        <v>1933</v>
      </c>
      <c r="J1756" s="728">
        <f t="shared" si="30"/>
        <v>144.36000000000001</v>
      </c>
      <c r="K1756" s="728">
        <v>46.917000000000009</v>
      </c>
      <c r="L1756" s="728">
        <v>97.443000000000012</v>
      </c>
    </row>
    <row r="1757" spans="1:12" s="335" customFormat="1" ht="12" x14ac:dyDescent="0.2">
      <c r="A1757" s="335" t="s">
        <v>3807</v>
      </c>
      <c r="B1757" s="335" t="s">
        <v>3808</v>
      </c>
      <c r="C1757" s="688" t="str">
        <f t="shared" si="31"/>
        <v>Nov-18</v>
      </c>
      <c r="D1757" s="738">
        <v>43411</v>
      </c>
      <c r="E1757" s="738">
        <v>43471</v>
      </c>
      <c r="F1757" s="663">
        <v>3411</v>
      </c>
      <c r="G1757" s="663">
        <v>426</v>
      </c>
      <c r="H1757" s="663"/>
      <c r="I1757" s="663">
        <v>2985</v>
      </c>
      <c r="J1757" s="728">
        <f t="shared" si="30"/>
        <v>220.86000000000004</v>
      </c>
      <c r="K1757" s="728">
        <v>71.779500000000013</v>
      </c>
      <c r="L1757" s="728">
        <v>149.08050000000003</v>
      </c>
    </row>
    <row r="1758" spans="1:12" s="335" customFormat="1" ht="12" x14ac:dyDescent="0.2">
      <c r="A1758" s="335" t="s">
        <v>3809</v>
      </c>
      <c r="B1758" s="335" t="s">
        <v>3810</v>
      </c>
      <c r="C1758" s="688" t="str">
        <f t="shared" si="31"/>
        <v>Nov-18</v>
      </c>
      <c r="D1758" s="738">
        <v>43408</v>
      </c>
      <c r="E1758" s="738">
        <v>43538</v>
      </c>
      <c r="F1758" s="663">
        <v>8854</v>
      </c>
      <c r="G1758" s="663">
        <v>1107</v>
      </c>
      <c r="H1758" s="663"/>
      <c r="I1758" s="663">
        <v>7747</v>
      </c>
      <c r="J1758" s="728">
        <f t="shared" si="30"/>
        <v>578.61</v>
      </c>
      <c r="K1758" s="728">
        <v>188.04825000000002</v>
      </c>
      <c r="L1758" s="728">
        <v>390.56175000000002</v>
      </c>
    </row>
    <row r="1759" spans="1:12" s="335" customFormat="1" ht="12" x14ac:dyDescent="0.2">
      <c r="A1759" s="335" t="s">
        <v>3811</v>
      </c>
      <c r="B1759" s="335" t="s">
        <v>3812</v>
      </c>
      <c r="C1759" s="688" t="str">
        <f t="shared" si="31"/>
        <v>Nov-18</v>
      </c>
      <c r="D1759" s="738">
        <v>43409</v>
      </c>
      <c r="E1759" s="738">
        <v>43529</v>
      </c>
      <c r="F1759" s="663">
        <v>3080</v>
      </c>
      <c r="G1759" s="663">
        <v>385</v>
      </c>
      <c r="H1759" s="663"/>
      <c r="I1759" s="663">
        <v>2695</v>
      </c>
      <c r="J1759" s="728">
        <f t="shared" si="30"/>
        <v>201.29000000000002</v>
      </c>
      <c r="K1759" s="728">
        <v>65.419250000000005</v>
      </c>
      <c r="L1759" s="728">
        <v>135.87075000000002</v>
      </c>
    </row>
    <row r="1760" spans="1:12" s="335" customFormat="1" ht="12" x14ac:dyDescent="0.2">
      <c r="A1760" s="335" t="s">
        <v>3813</v>
      </c>
      <c r="B1760" s="335" t="s">
        <v>3714</v>
      </c>
      <c r="C1760" s="688" t="str">
        <f t="shared" si="31"/>
        <v>Nov-18</v>
      </c>
      <c r="D1760" s="738">
        <v>43410</v>
      </c>
      <c r="E1760" s="738">
        <v>43534</v>
      </c>
      <c r="F1760" s="663">
        <v>1864</v>
      </c>
      <c r="G1760" s="663">
        <v>297</v>
      </c>
      <c r="H1760" s="663"/>
      <c r="I1760" s="663">
        <v>1567</v>
      </c>
      <c r="J1760" s="728">
        <f t="shared" si="30"/>
        <v>0</v>
      </c>
      <c r="K1760" s="728">
        <v>0</v>
      </c>
      <c r="L1760" s="728">
        <v>0</v>
      </c>
    </row>
    <row r="1761" spans="1:12" s="335" customFormat="1" ht="12" x14ac:dyDescent="0.2">
      <c r="A1761" s="335" t="s">
        <v>3814</v>
      </c>
      <c r="B1761" s="335" t="s">
        <v>3815</v>
      </c>
      <c r="C1761" s="688" t="str">
        <f t="shared" si="31"/>
        <v>Nov-18</v>
      </c>
      <c r="D1761" s="738">
        <v>43409</v>
      </c>
      <c r="E1761" s="738">
        <v>43530</v>
      </c>
      <c r="F1761" s="663">
        <v>3325</v>
      </c>
      <c r="G1761" s="663">
        <v>416</v>
      </c>
      <c r="H1761" s="663"/>
      <c r="I1761" s="663">
        <v>2909</v>
      </c>
      <c r="J1761" s="728">
        <f t="shared" si="30"/>
        <v>217.29</v>
      </c>
      <c r="K1761" s="728">
        <v>70.619249999999994</v>
      </c>
      <c r="L1761" s="728">
        <v>146.67075</v>
      </c>
    </row>
    <row r="1762" spans="1:12" s="335" customFormat="1" ht="12" x14ac:dyDescent="0.2">
      <c r="A1762" s="335" t="s">
        <v>3816</v>
      </c>
      <c r="B1762" s="335" t="s">
        <v>3817</v>
      </c>
      <c r="C1762" s="688" t="str">
        <f t="shared" si="31"/>
        <v>Nov-18</v>
      </c>
      <c r="D1762" s="738">
        <v>43411</v>
      </c>
      <c r="E1762" s="738">
        <v>43501</v>
      </c>
      <c r="F1762" s="663">
        <v>364</v>
      </c>
      <c r="G1762" s="663">
        <v>36</v>
      </c>
      <c r="H1762" s="663"/>
      <c r="I1762" s="663">
        <v>328</v>
      </c>
      <c r="J1762" s="728">
        <f t="shared" si="30"/>
        <v>16.04</v>
      </c>
      <c r="K1762" s="728">
        <v>5.2130000000000001</v>
      </c>
      <c r="L1762" s="728">
        <v>10.827</v>
      </c>
    </row>
    <row r="1763" spans="1:12" s="335" customFormat="1" ht="12" x14ac:dyDescent="0.2">
      <c r="A1763" s="335" t="s">
        <v>3818</v>
      </c>
      <c r="B1763" s="335" t="s">
        <v>3819</v>
      </c>
      <c r="C1763" s="688" t="str">
        <f t="shared" si="31"/>
        <v>Nov-18</v>
      </c>
      <c r="D1763" s="738">
        <v>43411</v>
      </c>
      <c r="E1763" s="738">
        <v>43503</v>
      </c>
      <c r="F1763" s="663">
        <v>6686</v>
      </c>
      <c r="G1763" s="663">
        <v>1003</v>
      </c>
      <c r="H1763" s="663"/>
      <c r="I1763" s="663">
        <v>5683</v>
      </c>
      <c r="J1763" s="728">
        <f t="shared" si="30"/>
        <v>576.33999999999992</v>
      </c>
      <c r="K1763" s="728">
        <v>187.31049999999999</v>
      </c>
      <c r="L1763" s="728">
        <v>389.02949999999998</v>
      </c>
    </row>
    <row r="1764" spans="1:12" s="335" customFormat="1" ht="12" x14ac:dyDescent="0.2">
      <c r="A1764" s="335" t="s">
        <v>3820</v>
      </c>
      <c r="B1764" s="335" t="s">
        <v>3821</v>
      </c>
      <c r="C1764" s="688" t="str">
        <f t="shared" si="31"/>
        <v>Nov-18</v>
      </c>
      <c r="D1764" s="738">
        <v>43411</v>
      </c>
      <c r="E1764" s="738">
        <v>43501</v>
      </c>
      <c r="F1764" s="663">
        <v>2770</v>
      </c>
      <c r="G1764" s="663">
        <v>277</v>
      </c>
      <c r="H1764" s="663"/>
      <c r="I1764" s="663">
        <v>2493</v>
      </c>
      <c r="J1764" s="728">
        <f t="shared" ref="J1764:J1827" si="32">SUM(K1764:L1764)</f>
        <v>122.13000000000001</v>
      </c>
      <c r="K1764" s="728">
        <v>39.692250000000001</v>
      </c>
      <c r="L1764" s="728">
        <v>82.437750000000008</v>
      </c>
    </row>
    <row r="1765" spans="1:12" s="335" customFormat="1" ht="12" x14ac:dyDescent="0.2">
      <c r="A1765" s="335" t="s">
        <v>3822</v>
      </c>
      <c r="B1765" s="335" t="s">
        <v>3823</v>
      </c>
      <c r="C1765" s="688" t="str">
        <f t="shared" si="31"/>
        <v>Nov-18</v>
      </c>
      <c r="D1765" s="738">
        <v>43411</v>
      </c>
      <c r="E1765" s="738">
        <v>43519</v>
      </c>
      <c r="F1765" s="663">
        <v>2927</v>
      </c>
      <c r="G1765" s="663">
        <v>366</v>
      </c>
      <c r="H1765" s="663"/>
      <c r="I1765" s="663">
        <v>2561</v>
      </c>
      <c r="J1765" s="728">
        <f t="shared" si="32"/>
        <v>191.29000000000002</v>
      </c>
      <c r="K1765" s="728">
        <v>62.169250000000005</v>
      </c>
      <c r="L1765" s="728">
        <v>129.12075000000002</v>
      </c>
    </row>
    <row r="1766" spans="1:12" s="335" customFormat="1" ht="12" x14ac:dyDescent="0.2">
      <c r="A1766" s="335" t="s">
        <v>3824</v>
      </c>
      <c r="B1766" s="335" t="s">
        <v>3825</v>
      </c>
      <c r="C1766" s="688" t="str">
        <f t="shared" ref="C1766:C1829" si="33">TEXT(D1766,"mmm-yy")</f>
        <v>Nov-18</v>
      </c>
      <c r="D1766" s="738">
        <v>43411</v>
      </c>
      <c r="E1766" s="738">
        <v>43512</v>
      </c>
      <c r="F1766" s="663">
        <v>3055</v>
      </c>
      <c r="G1766" s="663">
        <v>382</v>
      </c>
      <c r="H1766" s="663"/>
      <c r="I1766" s="663">
        <v>2673</v>
      </c>
      <c r="J1766" s="728">
        <f t="shared" si="32"/>
        <v>199.64</v>
      </c>
      <c r="K1766" s="728">
        <v>64.882999999999996</v>
      </c>
      <c r="L1766" s="728">
        <v>134.75700000000001</v>
      </c>
    </row>
    <row r="1767" spans="1:12" s="335" customFormat="1" ht="12" x14ac:dyDescent="0.2">
      <c r="A1767" s="335" t="s">
        <v>3826</v>
      </c>
      <c r="B1767" s="335" t="s">
        <v>3827</v>
      </c>
      <c r="C1767" s="688" t="str">
        <f t="shared" si="33"/>
        <v>Nov-18</v>
      </c>
      <c r="D1767" s="738">
        <v>43411</v>
      </c>
      <c r="E1767" s="738">
        <v>43503</v>
      </c>
      <c r="F1767" s="663">
        <v>2298</v>
      </c>
      <c r="G1767" s="663">
        <v>230</v>
      </c>
      <c r="H1767" s="663"/>
      <c r="I1767" s="663">
        <v>2068</v>
      </c>
      <c r="J1767" s="728">
        <f t="shared" si="32"/>
        <v>101.32000000000001</v>
      </c>
      <c r="K1767" s="728">
        <v>32.929000000000002</v>
      </c>
      <c r="L1767" s="728">
        <v>68.391000000000005</v>
      </c>
    </row>
    <row r="1768" spans="1:12" s="335" customFormat="1" ht="12" x14ac:dyDescent="0.2">
      <c r="A1768" s="335" t="s">
        <v>3828</v>
      </c>
      <c r="B1768" s="335" t="s">
        <v>3829</v>
      </c>
      <c r="C1768" s="688" t="str">
        <f t="shared" si="33"/>
        <v>Nov-18</v>
      </c>
      <c r="D1768" s="738">
        <v>43411</v>
      </c>
      <c r="E1768" s="738">
        <v>43508</v>
      </c>
      <c r="F1768" s="663">
        <v>2048</v>
      </c>
      <c r="G1768" s="663">
        <v>205</v>
      </c>
      <c r="H1768" s="663"/>
      <c r="I1768" s="663">
        <v>1843</v>
      </c>
      <c r="J1768" s="728">
        <f t="shared" si="32"/>
        <v>90.300000000000011</v>
      </c>
      <c r="K1768" s="728">
        <v>29.347500000000004</v>
      </c>
      <c r="L1768" s="728">
        <v>60.952500000000015</v>
      </c>
    </row>
    <row r="1769" spans="1:12" s="335" customFormat="1" ht="12" x14ac:dyDescent="0.2">
      <c r="A1769" s="335" t="s">
        <v>3830</v>
      </c>
      <c r="B1769" s="335" t="s">
        <v>3831</v>
      </c>
      <c r="C1769" s="688" t="str">
        <f t="shared" si="33"/>
        <v>Nov-18</v>
      </c>
      <c r="D1769" s="738">
        <v>43411</v>
      </c>
      <c r="E1769" s="738">
        <v>43501</v>
      </c>
      <c r="F1769" s="663">
        <v>5371</v>
      </c>
      <c r="G1769" s="663">
        <v>671</v>
      </c>
      <c r="H1769" s="663"/>
      <c r="I1769" s="663">
        <v>4700</v>
      </c>
      <c r="J1769" s="728">
        <f t="shared" si="32"/>
        <v>347.78</v>
      </c>
      <c r="K1769" s="728">
        <v>113.02849999999999</v>
      </c>
      <c r="L1769" s="728">
        <v>234.75149999999999</v>
      </c>
    </row>
    <row r="1770" spans="1:12" s="335" customFormat="1" ht="12" x14ac:dyDescent="0.2">
      <c r="A1770" s="335" t="s">
        <v>3832</v>
      </c>
      <c r="B1770" s="335" t="s">
        <v>3833</v>
      </c>
      <c r="C1770" s="688" t="str">
        <f t="shared" si="33"/>
        <v>Nov-18</v>
      </c>
      <c r="D1770" s="738">
        <v>43412</v>
      </c>
      <c r="E1770" s="738">
        <v>43502</v>
      </c>
      <c r="F1770" s="663">
        <v>5341</v>
      </c>
      <c r="G1770" s="663">
        <v>668</v>
      </c>
      <c r="H1770" s="663"/>
      <c r="I1770" s="663">
        <v>4673</v>
      </c>
      <c r="J1770" s="728">
        <f t="shared" si="32"/>
        <v>345.82000000000005</v>
      </c>
      <c r="K1770" s="728">
        <v>112.39150000000001</v>
      </c>
      <c r="L1770" s="728">
        <v>233.42850000000001</v>
      </c>
    </row>
    <row r="1771" spans="1:12" s="335" customFormat="1" ht="12" x14ac:dyDescent="0.2">
      <c r="A1771" s="335" t="s">
        <v>3834</v>
      </c>
      <c r="B1771" s="335" t="s">
        <v>3835</v>
      </c>
      <c r="C1771" s="688" t="str">
        <f t="shared" si="33"/>
        <v>Nov-18</v>
      </c>
      <c r="D1771" s="738">
        <v>43412</v>
      </c>
      <c r="E1771" s="738">
        <v>43503</v>
      </c>
      <c r="F1771" s="663">
        <v>2000</v>
      </c>
      <c r="G1771" s="663">
        <v>200</v>
      </c>
      <c r="H1771" s="663"/>
      <c r="I1771" s="663">
        <v>1800</v>
      </c>
      <c r="J1771" s="728">
        <f t="shared" si="32"/>
        <v>88.18</v>
      </c>
      <c r="K1771" s="728">
        <v>28.658500000000004</v>
      </c>
      <c r="L1771" s="728">
        <v>59.52150000000001</v>
      </c>
    </row>
    <row r="1772" spans="1:12" s="335" customFormat="1" ht="12" x14ac:dyDescent="0.2">
      <c r="A1772" s="335" t="s">
        <v>3836</v>
      </c>
      <c r="B1772" s="335" t="s">
        <v>3837</v>
      </c>
      <c r="C1772" s="688" t="str">
        <f t="shared" si="33"/>
        <v>Nov-18</v>
      </c>
      <c r="D1772" s="738">
        <v>43412</v>
      </c>
      <c r="E1772" s="738">
        <v>43538</v>
      </c>
      <c r="F1772" s="663">
        <v>12580</v>
      </c>
      <c r="G1772" s="663">
        <v>1573</v>
      </c>
      <c r="H1772" s="663"/>
      <c r="I1772" s="663">
        <v>11007</v>
      </c>
      <c r="J1772" s="728">
        <f t="shared" si="32"/>
        <v>822.1</v>
      </c>
      <c r="K1772" s="728">
        <v>267.1825</v>
      </c>
      <c r="L1772" s="728">
        <v>554.91750000000002</v>
      </c>
    </row>
    <row r="1773" spans="1:12" s="335" customFormat="1" ht="12" x14ac:dyDescent="0.2">
      <c r="A1773" s="335" t="s">
        <v>3838</v>
      </c>
      <c r="B1773" s="335" t="s">
        <v>3839</v>
      </c>
      <c r="C1773" s="688" t="str">
        <f t="shared" si="33"/>
        <v>Nov-18</v>
      </c>
      <c r="D1773" s="738">
        <v>43411</v>
      </c>
      <c r="E1773" s="738">
        <v>43472</v>
      </c>
      <c r="F1773" s="663">
        <v>3444</v>
      </c>
      <c r="G1773" s="663">
        <v>430</v>
      </c>
      <c r="H1773" s="663"/>
      <c r="I1773" s="663">
        <v>3014</v>
      </c>
      <c r="J1773" s="728">
        <f t="shared" si="32"/>
        <v>223.01000000000002</v>
      </c>
      <c r="K1773" s="728">
        <v>72.478250000000003</v>
      </c>
      <c r="L1773" s="728">
        <v>150.53175000000002</v>
      </c>
    </row>
    <row r="1774" spans="1:12" s="335" customFormat="1" ht="12" x14ac:dyDescent="0.2">
      <c r="A1774" s="335" t="s">
        <v>3840</v>
      </c>
      <c r="B1774" s="335" t="s">
        <v>3841</v>
      </c>
      <c r="C1774" s="688" t="str">
        <f t="shared" si="33"/>
        <v>Nov-18</v>
      </c>
      <c r="D1774" s="738">
        <v>43411</v>
      </c>
      <c r="E1774" s="738">
        <v>43503</v>
      </c>
      <c r="F1774" s="663">
        <v>14868</v>
      </c>
      <c r="G1774" s="663">
        <v>2230</v>
      </c>
      <c r="H1774" s="663"/>
      <c r="I1774" s="663">
        <v>12638</v>
      </c>
      <c r="J1774" s="728">
        <f t="shared" si="32"/>
        <v>1281.6199999999999</v>
      </c>
      <c r="K1774" s="728">
        <v>416.5265</v>
      </c>
      <c r="L1774" s="728">
        <v>865.09349999999995</v>
      </c>
    </row>
    <row r="1775" spans="1:12" s="335" customFormat="1" ht="12" x14ac:dyDescent="0.2">
      <c r="A1775" s="335" t="s">
        <v>3842</v>
      </c>
      <c r="B1775" s="335" t="s">
        <v>3843</v>
      </c>
      <c r="C1775" s="688" t="str">
        <f t="shared" si="33"/>
        <v>Nov-18</v>
      </c>
      <c r="D1775" s="738">
        <v>43411</v>
      </c>
      <c r="E1775" s="738">
        <v>43472</v>
      </c>
      <c r="F1775" s="663">
        <v>3406</v>
      </c>
      <c r="G1775" s="663">
        <v>426</v>
      </c>
      <c r="H1775" s="663"/>
      <c r="I1775" s="663">
        <v>2980</v>
      </c>
      <c r="J1775" s="728">
        <f t="shared" si="32"/>
        <v>220.53000000000003</v>
      </c>
      <c r="K1775" s="728">
        <v>71.672250000000005</v>
      </c>
      <c r="L1775" s="728">
        <v>148.85775000000004</v>
      </c>
    </row>
    <row r="1776" spans="1:12" s="335" customFormat="1" ht="12" x14ac:dyDescent="0.2">
      <c r="A1776" s="335" t="s">
        <v>3844</v>
      </c>
      <c r="B1776" s="335" t="s">
        <v>3845</v>
      </c>
      <c r="C1776" s="688" t="str">
        <f t="shared" si="33"/>
        <v>Nov-18</v>
      </c>
      <c r="D1776" s="738">
        <v>43412</v>
      </c>
      <c r="E1776" s="738">
        <v>43506</v>
      </c>
      <c r="F1776" s="663">
        <v>3631</v>
      </c>
      <c r="G1776" s="663">
        <v>454</v>
      </c>
      <c r="H1776" s="663"/>
      <c r="I1776" s="663">
        <v>3177</v>
      </c>
      <c r="J1776" s="728">
        <f t="shared" si="32"/>
        <v>237.29</v>
      </c>
      <c r="K1776" s="728">
        <v>77.119249999999994</v>
      </c>
      <c r="L1776" s="728">
        <v>160.17075</v>
      </c>
    </row>
    <row r="1777" spans="1:12" s="335" customFormat="1" ht="12" x14ac:dyDescent="0.2">
      <c r="A1777" s="335" t="s">
        <v>3846</v>
      </c>
      <c r="B1777" s="335" t="s">
        <v>3847</v>
      </c>
      <c r="C1777" s="688" t="str">
        <f t="shared" si="33"/>
        <v>Nov-18</v>
      </c>
      <c r="D1777" s="738">
        <v>43412</v>
      </c>
      <c r="E1777" s="738">
        <v>43461</v>
      </c>
      <c r="F1777" s="663">
        <v>1700</v>
      </c>
      <c r="G1777" s="663">
        <v>255</v>
      </c>
      <c r="H1777" s="663"/>
      <c r="I1777" s="663">
        <v>1445</v>
      </c>
      <c r="J1777" s="728">
        <f t="shared" si="32"/>
        <v>146.53</v>
      </c>
      <c r="K1777" s="728">
        <v>47.622250000000001</v>
      </c>
      <c r="L1777" s="728">
        <v>98.907750000000007</v>
      </c>
    </row>
    <row r="1778" spans="1:12" s="335" customFormat="1" ht="12" x14ac:dyDescent="0.2">
      <c r="A1778" s="335" t="s">
        <v>3848</v>
      </c>
      <c r="B1778" s="335" t="s">
        <v>3849</v>
      </c>
      <c r="C1778" s="688" t="str">
        <f t="shared" si="33"/>
        <v>Nov-18</v>
      </c>
      <c r="D1778" s="738">
        <v>43412</v>
      </c>
      <c r="E1778" s="738">
        <v>43548</v>
      </c>
      <c r="F1778" s="663">
        <v>2106</v>
      </c>
      <c r="G1778" s="663">
        <v>316</v>
      </c>
      <c r="H1778" s="663"/>
      <c r="I1778" s="663">
        <v>1790</v>
      </c>
      <c r="J1778" s="728">
        <f t="shared" si="32"/>
        <v>197.88000000000002</v>
      </c>
      <c r="K1778" s="728">
        <v>64.311000000000007</v>
      </c>
      <c r="L1778" s="728">
        <v>133.56900000000002</v>
      </c>
    </row>
    <row r="1779" spans="1:12" s="335" customFormat="1" ht="12" x14ac:dyDescent="0.2">
      <c r="A1779" s="335" t="s">
        <v>3850</v>
      </c>
      <c r="B1779" s="335" t="s">
        <v>3851</v>
      </c>
      <c r="C1779" s="688" t="str">
        <f t="shared" si="33"/>
        <v>Nov-18</v>
      </c>
      <c r="D1779" s="738">
        <v>43412</v>
      </c>
      <c r="E1779" s="738">
        <v>43514</v>
      </c>
      <c r="F1779" s="663">
        <v>5675</v>
      </c>
      <c r="G1779" s="663">
        <v>851</v>
      </c>
      <c r="H1779" s="663"/>
      <c r="I1779" s="663">
        <v>4824</v>
      </c>
      <c r="J1779" s="728">
        <f t="shared" si="32"/>
        <v>484.7000000000001</v>
      </c>
      <c r="K1779" s="728">
        <v>157.52750000000003</v>
      </c>
      <c r="L1779" s="728">
        <v>327.17250000000007</v>
      </c>
    </row>
    <row r="1780" spans="1:12" s="335" customFormat="1" ht="12" x14ac:dyDescent="0.2">
      <c r="A1780" s="335" t="s">
        <v>3852</v>
      </c>
      <c r="B1780" s="335" t="s">
        <v>3853</v>
      </c>
      <c r="C1780" s="688" t="str">
        <f t="shared" si="33"/>
        <v>Nov-18</v>
      </c>
      <c r="D1780" s="738">
        <v>43412</v>
      </c>
      <c r="E1780" s="738">
        <v>43532</v>
      </c>
      <c r="F1780" s="663">
        <v>1877</v>
      </c>
      <c r="G1780" s="663">
        <v>235</v>
      </c>
      <c r="H1780" s="663"/>
      <c r="I1780" s="663">
        <v>1642</v>
      </c>
      <c r="J1780" s="728">
        <f t="shared" si="32"/>
        <v>122.66999999999999</v>
      </c>
      <c r="K1780" s="728">
        <v>39.867749999999994</v>
      </c>
      <c r="L1780" s="728">
        <v>82.802250000000001</v>
      </c>
    </row>
    <row r="1781" spans="1:12" s="335" customFormat="1" ht="12" x14ac:dyDescent="0.2">
      <c r="A1781" s="335" t="s">
        <v>3854</v>
      </c>
      <c r="B1781" s="335" t="s">
        <v>3855</v>
      </c>
      <c r="C1781" s="688" t="str">
        <f t="shared" si="33"/>
        <v>Nov-18</v>
      </c>
      <c r="D1781" s="738">
        <v>43413</v>
      </c>
      <c r="E1781" s="738">
        <v>43533</v>
      </c>
      <c r="F1781" s="663">
        <v>4220</v>
      </c>
      <c r="G1781" s="663">
        <v>791</v>
      </c>
      <c r="H1781" s="663"/>
      <c r="I1781" s="663">
        <v>3429</v>
      </c>
      <c r="J1781" s="728">
        <f t="shared" si="32"/>
        <v>495.73000000000008</v>
      </c>
      <c r="K1781" s="728">
        <v>161.11225000000002</v>
      </c>
      <c r="L1781" s="728">
        <v>334.61775000000006</v>
      </c>
    </row>
    <row r="1782" spans="1:12" s="335" customFormat="1" ht="12" x14ac:dyDescent="0.2">
      <c r="A1782" s="335" t="s">
        <v>3856</v>
      </c>
      <c r="B1782" s="335" t="s">
        <v>3857</v>
      </c>
      <c r="C1782" s="688" t="str">
        <f t="shared" si="33"/>
        <v>Nov-18</v>
      </c>
      <c r="D1782" s="738">
        <v>43405</v>
      </c>
      <c r="E1782" s="738">
        <v>43533</v>
      </c>
      <c r="F1782" s="663">
        <v>7616</v>
      </c>
      <c r="G1782" s="663">
        <v>1094</v>
      </c>
      <c r="H1782" s="663"/>
      <c r="I1782" s="663">
        <v>6522</v>
      </c>
      <c r="J1782" s="728">
        <f t="shared" si="32"/>
        <v>616.42999999999995</v>
      </c>
      <c r="K1782" s="728">
        <v>200.33974999999998</v>
      </c>
      <c r="L1782" s="728">
        <v>416.09024999999997</v>
      </c>
    </row>
    <row r="1783" spans="1:12" s="335" customFormat="1" ht="12" x14ac:dyDescent="0.2">
      <c r="A1783" s="335" t="s">
        <v>3858</v>
      </c>
      <c r="B1783" s="335" t="s">
        <v>3859</v>
      </c>
      <c r="C1783" s="688" t="str">
        <f t="shared" si="33"/>
        <v>Nov-18</v>
      </c>
      <c r="D1783" s="738">
        <v>43411</v>
      </c>
      <c r="E1783" s="738">
        <v>43504</v>
      </c>
      <c r="F1783" s="663">
        <v>7949</v>
      </c>
      <c r="G1783" s="663">
        <v>1192</v>
      </c>
      <c r="H1783" s="663"/>
      <c r="I1783" s="663">
        <v>6757</v>
      </c>
      <c r="J1783" s="728">
        <f t="shared" si="32"/>
        <v>685.2</v>
      </c>
      <c r="K1783" s="728">
        <v>222.69000000000003</v>
      </c>
      <c r="L1783" s="728">
        <v>462.51000000000005</v>
      </c>
    </row>
    <row r="1784" spans="1:12" s="335" customFormat="1" ht="12" x14ac:dyDescent="0.2">
      <c r="A1784" s="335" t="s">
        <v>3860</v>
      </c>
      <c r="B1784" s="335" t="s">
        <v>3861</v>
      </c>
      <c r="C1784" s="688" t="str">
        <f t="shared" si="33"/>
        <v>Nov-18</v>
      </c>
      <c r="D1784" s="738">
        <v>43413</v>
      </c>
      <c r="E1784" s="738">
        <v>43473</v>
      </c>
      <c r="F1784" s="663">
        <v>2428</v>
      </c>
      <c r="G1784" s="663">
        <v>303</v>
      </c>
      <c r="H1784" s="663"/>
      <c r="I1784" s="663">
        <v>2125</v>
      </c>
      <c r="J1784" s="728">
        <f t="shared" si="32"/>
        <v>157.21</v>
      </c>
      <c r="K1784" s="728">
        <v>51.093250000000005</v>
      </c>
      <c r="L1784" s="728">
        <v>106.11675000000001</v>
      </c>
    </row>
    <row r="1785" spans="1:12" s="335" customFormat="1" ht="12" x14ac:dyDescent="0.2">
      <c r="A1785" s="335" t="s">
        <v>3862</v>
      </c>
      <c r="B1785" s="335" t="s">
        <v>3863</v>
      </c>
      <c r="C1785" s="688" t="str">
        <f t="shared" si="33"/>
        <v>Nov-18</v>
      </c>
      <c r="D1785" s="738">
        <v>43413</v>
      </c>
      <c r="E1785" s="738">
        <v>43536</v>
      </c>
      <c r="F1785" s="663">
        <v>2310</v>
      </c>
      <c r="G1785" s="663">
        <v>289</v>
      </c>
      <c r="H1785" s="663"/>
      <c r="I1785" s="663">
        <v>2021</v>
      </c>
      <c r="J1785" s="728">
        <f t="shared" si="32"/>
        <v>150.94999999999999</v>
      </c>
      <c r="K1785" s="728">
        <v>49.058749999999996</v>
      </c>
      <c r="L1785" s="728">
        <v>101.89125</v>
      </c>
    </row>
    <row r="1786" spans="1:12" s="335" customFormat="1" ht="12" x14ac:dyDescent="0.2">
      <c r="A1786" s="335" t="s">
        <v>3864</v>
      </c>
      <c r="B1786" s="335" t="s">
        <v>3865</v>
      </c>
      <c r="C1786" s="688" t="str">
        <f t="shared" si="33"/>
        <v>Nov-18</v>
      </c>
      <c r="D1786" s="738">
        <v>43413</v>
      </c>
      <c r="E1786" s="738">
        <v>43533</v>
      </c>
      <c r="F1786" s="663">
        <v>1576</v>
      </c>
      <c r="G1786" s="663">
        <v>296</v>
      </c>
      <c r="H1786" s="663"/>
      <c r="I1786" s="663">
        <v>1280</v>
      </c>
      <c r="J1786" s="728">
        <f t="shared" si="32"/>
        <v>185.14</v>
      </c>
      <c r="K1786" s="728">
        <v>60.170499999999997</v>
      </c>
      <c r="L1786" s="728">
        <v>124.9695</v>
      </c>
    </row>
    <row r="1787" spans="1:12" s="335" customFormat="1" ht="12" x14ac:dyDescent="0.2">
      <c r="A1787" s="335" t="s">
        <v>3866</v>
      </c>
      <c r="B1787" s="335" t="s">
        <v>3867</v>
      </c>
      <c r="C1787" s="688" t="str">
        <f t="shared" si="33"/>
        <v>Nov-18</v>
      </c>
      <c r="D1787" s="738">
        <v>43413</v>
      </c>
      <c r="E1787" s="738">
        <v>43503</v>
      </c>
      <c r="F1787" s="663">
        <v>2211</v>
      </c>
      <c r="G1787" s="663">
        <v>276</v>
      </c>
      <c r="H1787" s="663"/>
      <c r="I1787" s="663">
        <v>1935</v>
      </c>
      <c r="J1787" s="728">
        <f t="shared" si="32"/>
        <v>143.17000000000002</v>
      </c>
      <c r="K1787" s="728">
        <v>46.530250000000009</v>
      </c>
      <c r="L1787" s="728">
        <v>96.639750000000021</v>
      </c>
    </row>
    <row r="1788" spans="1:12" s="335" customFormat="1" ht="12" x14ac:dyDescent="0.2">
      <c r="A1788" s="335" t="s">
        <v>3868</v>
      </c>
      <c r="B1788" s="335" t="s">
        <v>3869</v>
      </c>
      <c r="C1788" s="688" t="str">
        <f t="shared" si="33"/>
        <v>Nov-18</v>
      </c>
      <c r="D1788" s="738">
        <v>43413</v>
      </c>
      <c r="E1788" s="738">
        <v>43503</v>
      </c>
      <c r="F1788" s="663">
        <v>2221</v>
      </c>
      <c r="G1788" s="663">
        <v>278</v>
      </c>
      <c r="H1788" s="663"/>
      <c r="I1788" s="663">
        <v>1943</v>
      </c>
      <c r="J1788" s="728">
        <f t="shared" si="32"/>
        <v>143.81</v>
      </c>
      <c r="K1788" s="728">
        <v>46.738250000000001</v>
      </c>
      <c r="L1788" s="728">
        <v>97.071750000000009</v>
      </c>
    </row>
    <row r="1789" spans="1:12" s="335" customFormat="1" ht="12" x14ac:dyDescent="0.2">
      <c r="A1789" s="335" t="s">
        <v>3870</v>
      </c>
      <c r="B1789" s="335" t="s">
        <v>3871</v>
      </c>
      <c r="C1789" s="688" t="str">
        <f t="shared" si="33"/>
        <v>Nov-18</v>
      </c>
      <c r="D1789" s="738">
        <v>43413</v>
      </c>
      <c r="E1789" s="738">
        <v>43503</v>
      </c>
      <c r="F1789" s="663">
        <v>1503</v>
      </c>
      <c r="G1789" s="663">
        <v>188</v>
      </c>
      <c r="H1789" s="663"/>
      <c r="I1789" s="663">
        <v>1315</v>
      </c>
      <c r="J1789" s="728">
        <f t="shared" si="32"/>
        <v>97.32</v>
      </c>
      <c r="K1789" s="728">
        <v>31.628999999999998</v>
      </c>
      <c r="L1789" s="728">
        <v>65.691000000000003</v>
      </c>
    </row>
    <row r="1790" spans="1:12" s="335" customFormat="1" ht="12" x14ac:dyDescent="0.2">
      <c r="A1790" s="335" t="s">
        <v>3872</v>
      </c>
      <c r="B1790" s="335" t="s">
        <v>3873</v>
      </c>
      <c r="C1790" s="688" t="str">
        <f t="shared" si="33"/>
        <v>Nov-18</v>
      </c>
      <c r="D1790" s="738">
        <v>43413</v>
      </c>
      <c r="E1790" s="738">
        <v>43503</v>
      </c>
      <c r="F1790" s="663">
        <v>1632</v>
      </c>
      <c r="G1790" s="663">
        <v>204</v>
      </c>
      <c r="H1790" s="663"/>
      <c r="I1790" s="663">
        <v>1428</v>
      </c>
      <c r="J1790" s="728">
        <f t="shared" si="32"/>
        <v>105.67000000000002</v>
      </c>
      <c r="K1790" s="728">
        <v>34.342750000000002</v>
      </c>
      <c r="L1790" s="728">
        <v>71.327250000000006</v>
      </c>
    </row>
    <row r="1791" spans="1:12" s="335" customFormat="1" ht="12" x14ac:dyDescent="0.2">
      <c r="A1791" s="335" t="s">
        <v>3874</v>
      </c>
      <c r="B1791" s="335" t="s">
        <v>3875</v>
      </c>
      <c r="C1791" s="688" t="str">
        <f t="shared" si="33"/>
        <v>Nov-18</v>
      </c>
      <c r="D1791" s="738">
        <v>43413</v>
      </c>
      <c r="E1791" s="738">
        <v>43503</v>
      </c>
      <c r="F1791" s="663">
        <v>1785</v>
      </c>
      <c r="G1791" s="663">
        <v>223</v>
      </c>
      <c r="H1791" s="663"/>
      <c r="I1791" s="663">
        <v>1562</v>
      </c>
      <c r="J1791" s="728">
        <f t="shared" si="32"/>
        <v>115.58000000000001</v>
      </c>
      <c r="K1791" s="728">
        <v>37.563499999999998</v>
      </c>
      <c r="L1791" s="728">
        <v>78.016500000000008</v>
      </c>
    </row>
    <row r="1792" spans="1:12" s="335" customFormat="1" ht="12" x14ac:dyDescent="0.2">
      <c r="A1792" s="335" t="s">
        <v>3876</v>
      </c>
      <c r="B1792" s="335" t="s">
        <v>3877</v>
      </c>
      <c r="C1792" s="688" t="str">
        <f t="shared" si="33"/>
        <v>Nov-18</v>
      </c>
      <c r="D1792" s="738">
        <v>43413</v>
      </c>
      <c r="E1792" s="738">
        <v>43504</v>
      </c>
      <c r="F1792" s="663">
        <v>5795</v>
      </c>
      <c r="G1792" s="663">
        <v>869</v>
      </c>
      <c r="H1792" s="663"/>
      <c r="I1792" s="663">
        <v>4926</v>
      </c>
      <c r="J1792" s="728">
        <f t="shared" si="32"/>
        <v>499.53</v>
      </c>
      <c r="K1792" s="728">
        <v>162.34725</v>
      </c>
      <c r="L1792" s="728">
        <v>337.18275</v>
      </c>
    </row>
    <row r="1793" spans="1:12" s="335" customFormat="1" ht="12" x14ac:dyDescent="0.2">
      <c r="A1793" s="335" t="s">
        <v>3878</v>
      </c>
      <c r="B1793" s="335" t="s">
        <v>3879</v>
      </c>
      <c r="C1793" s="688" t="str">
        <f t="shared" si="33"/>
        <v>Nov-18</v>
      </c>
      <c r="D1793" s="738">
        <v>43413</v>
      </c>
      <c r="E1793" s="738">
        <v>43503</v>
      </c>
      <c r="F1793" s="663">
        <v>2101</v>
      </c>
      <c r="G1793" s="663">
        <v>263</v>
      </c>
      <c r="H1793" s="663"/>
      <c r="I1793" s="663">
        <v>1838</v>
      </c>
      <c r="J1793" s="728">
        <f t="shared" si="32"/>
        <v>136.03</v>
      </c>
      <c r="K1793" s="728">
        <v>44.20975</v>
      </c>
      <c r="L1793" s="728">
        <v>91.820250000000001</v>
      </c>
    </row>
    <row r="1794" spans="1:12" s="335" customFormat="1" ht="12" x14ac:dyDescent="0.2">
      <c r="A1794" s="335" t="s">
        <v>3880</v>
      </c>
      <c r="B1794" s="335" t="s">
        <v>3881</v>
      </c>
      <c r="C1794" s="688" t="str">
        <f t="shared" si="33"/>
        <v>Nov-18</v>
      </c>
      <c r="D1794" s="738">
        <v>43413</v>
      </c>
      <c r="E1794" s="738">
        <v>43533</v>
      </c>
      <c r="F1794" s="663">
        <v>2841</v>
      </c>
      <c r="G1794" s="663">
        <v>355</v>
      </c>
      <c r="H1794" s="663"/>
      <c r="I1794" s="663">
        <v>2486</v>
      </c>
      <c r="J1794" s="728">
        <f t="shared" si="32"/>
        <v>185.66000000000003</v>
      </c>
      <c r="K1794" s="728">
        <v>60.339500000000001</v>
      </c>
      <c r="L1794" s="728">
        <v>125.32050000000001</v>
      </c>
    </row>
    <row r="1795" spans="1:12" s="335" customFormat="1" ht="12" x14ac:dyDescent="0.2">
      <c r="A1795" s="335" t="s">
        <v>3882</v>
      </c>
      <c r="B1795" s="335" t="s">
        <v>3883</v>
      </c>
      <c r="C1795" s="688" t="str">
        <f t="shared" si="33"/>
        <v>Nov-18</v>
      </c>
      <c r="D1795" s="738">
        <v>43405</v>
      </c>
      <c r="E1795" s="738">
        <v>43502</v>
      </c>
      <c r="F1795" s="663">
        <v>10695</v>
      </c>
      <c r="G1795" s="663">
        <v>1604</v>
      </c>
      <c r="H1795" s="663"/>
      <c r="I1795" s="663">
        <v>9091</v>
      </c>
      <c r="J1795" s="728">
        <f t="shared" si="32"/>
        <v>913.47</v>
      </c>
      <c r="K1795" s="728">
        <v>296.87774999999999</v>
      </c>
      <c r="L1795" s="728">
        <v>616.59225000000004</v>
      </c>
    </row>
    <row r="1796" spans="1:12" s="335" customFormat="1" ht="12" x14ac:dyDescent="0.2">
      <c r="A1796" s="335" t="s">
        <v>3884</v>
      </c>
      <c r="B1796" s="335" t="s">
        <v>3885</v>
      </c>
      <c r="C1796" s="688" t="str">
        <f t="shared" si="33"/>
        <v>Nov-18</v>
      </c>
      <c r="D1796" s="738">
        <v>43413</v>
      </c>
      <c r="E1796" s="738">
        <v>43507</v>
      </c>
      <c r="F1796" s="663">
        <v>6820</v>
      </c>
      <c r="G1796" s="663">
        <v>1023</v>
      </c>
      <c r="H1796" s="663"/>
      <c r="I1796" s="663">
        <v>5797</v>
      </c>
      <c r="J1796" s="728">
        <f t="shared" si="32"/>
        <v>582.5</v>
      </c>
      <c r="K1796" s="728">
        <v>189.3125</v>
      </c>
      <c r="L1796" s="728">
        <v>393.1875</v>
      </c>
    </row>
    <row r="1797" spans="1:12" s="335" customFormat="1" ht="12" x14ac:dyDescent="0.2">
      <c r="A1797" s="335" t="s">
        <v>3886</v>
      </c>
      <c r="B1797" s="335" t="s">
        <v>3887</v>
      </c>
      <c r="C1797" s="688" t="str">
        <f t="shared" si="33"/>
        <v>Nov-18</v>
      </c>
      <c r="D1797" s="738">
        <v>43412</v>
      </c>
      <c r="E1797" s="738">
        <v>43541</v>
      </c>
      <c r="F1797" s="663">
        <v>3630</v>
      </c>
      <c r="G1797" s="663">
        <v>545</v>
      </c>
      <c r="H1797" s="663"/>
      <c r="I1797" s="663">
        <v>3085</v>
      </c>
      <c r="J1797" s="728">
        <f t="shared" si="32"/>
        <v>341.07</v>
      </c>
      <c r="K1797" s="728">
        <v>110.84775</v>
      </c>
      <c r="L1797" s="728">
        <v>230.22225</v>
      </c>
    </row>
    <row r="1798" spans="1:12" s="335" customFormat="1" ht="12" x14ac:dyDescent="0.2">
      <c r="A1798" s="335" t="s">
        <v>3888</v>
      </c>
      <c r="B1798" s="335" t="s">
        <v>3889</v>
      </c>
      <c r="C1798" s="688" t="str">
        <f t="shared" si="33"/>
        <v>Nov-18</v>
      </c>
      <c r="D1798" s="738">
        <v>43413</v>
      </c>
      <c r="E1798" s="738">
        <v>43536</v>
      </c>
      <c r="F1798" s="663">
        <v>2675</v>
      </c>
      <c r="G1798" s="663">
        <v>334</v>
      </c>
      <c r="H1798" s="663"/>
      <c r="I1798" s="663">
        <v>2341</v>
      </c>
      <c r="J1798" s="728">
        <f t="shared" si="32"/>
        <v>174.81</v>
      </c>
      <c r="K1798" s="728">
        <v>56.813250000000004</v>
      </c>
      <c r="L1798" s="728">
        <v>117.99675000000001</v>
      </c>
    </row>
    <row r="1799" spans="1:12" s="335" customFormat="1" ht="12" x14ac:dyDescent="0.2">
      <c r="A1799" s="335" t="s">
        <v>3890</v>
      </c>
      <c r="B1799" s="335" t="s">
        <v>3891</v>
      </c>
      <c r="C1799" s="688" t="str">
        <f t="shared" si="33"/>
        <v>Nov-18</v>
      </c>
      <c r="D1799" s="738">
        <v>43412</v>
      </c>
      <c r="E1799" s="738">
        <v>43502</v>
      </c>
      <c r="F1799" s="663">
        <v>3513</v>
      </c>
      <c r="G1799" s="663">
        <v>439</v>
      </c>
      <c r="H1799" s="663"/>
      <c r="I1799" s="663">
        <v>3074</v>
      </c>
      <c r="J1799" s="728">
        <f t="shared" si="32"/>
        <v>227.47</v>
      </c>
      <c r="K1799" s="728">
        <v>73.927750000000003</v>
      </c>
      <c r="L1799" s="728">
        <v>153.54225</v>
      </c>
    </row>
    <row r="1800" spans="1:12" s="335" customFormat="1" ht="12" x14ac:dyDescent="0.2">
      <c r="A1800" s="335" t="s">
        <v>3892</v>
      </c>
      <c r="B1800" s="335" t="s">
        <v>3893</v>
      </c>
      <c r="C1800" s="688" t="str">
        <f t="shared" si="33"/>
        <v>Nov-18</v>
      </c>
      <c r="D1800" s="738">
        <v>43413</v>
      </c>
      <c r="E1800" s="738">
        <v>43503</v>
      </c>
      <c r="F1800" s="663">
        <v>7527</v>
      </c>
      <c r="G1800" s="663">
        <v>1129</v>
      </c>
      <c r="H1800" s="663"/>
      <c r="I1800" s="663">
        <v>6398</v>
      </c>
      <c r="J1800" s="728">
        <f t="shared" si="32"/>
        <v>648.82999999999993</v>
      </c>
      <c r="K1800" s="728">
        <v>210.86974999999998</v>
      </c>
      <c r="L1800" s="728">
        <v>437.96024999999997</v>
      </c>
    </row>
    <row r="1801" spans="1:12" s="335" customFormat="1" ht="12" x14ac:dyDescent="0.2">
      <c r="A1801" s="335" t="s">
        <v>3894</v>
      </c>
      <c r="B1801" s="335" t="s">
        <v>3895</v>
      </c>
      <c r="C1801" s="688" t="str">
        <f t="shared" si="33"/>
        <v>Nov-18</v>
      </c>
      <c r="D1801" s="738">
        <v>43413</v>
      </c>
      <c r="E1801" s="738">
        <v>43503</v>
      </c>
      <c r="F1801" s="663">
        <v>2317</v>
      </c>
      <c r="G1801" s="663">
        <v>290</v>
      </c>
      <c r="H1801" s="663"/>
      <c r="I1801" s="663">
        <v>2027</v>
      </c>
      <c r="J1801" s="728">
        <f t="shared" si="32"/>
        <v>150.03</v>
      </c>
      <c r="K1801" s="728">
        <v>48.759750000000004</v>
      </c>
      <c r="L1801" s="728">
        <v>101.27025</v>
      </c>
    </row>
    <row r="1802" spans="1:12" s="335" customFormat="1" ht="12" x14ac:dyDescent="0.2">
      <c r="A1802" s="335" t="s">
        <v>3896</v>
      </c>
      <c r="B1802" s="335" t="s">
        <v>3897</v>
      </c>
      <c r="C1802" s="688" t="str">
        <f t="shared" si="33"/>
        <v>Nov-18</v>
      </c>
      <c r="D1802" s="738">
        <v>43413</v>
      </c>
      <c r="E1802" s="738">
        <v>43503</v>
      </c>
      <c r="F1802" s="663">
        <v>2238</v>
      </c>
      <c r="G1802" s="663">
        <v>280</v>
      </c>
      <c r="H1802" s="663"/>
      <c r="I1802" s="663">
        <v>1958</v>
      </c>
      <c r="J1802" s="728">
        <f t="shared" si="32"/>
        <v>144.91</v>
      </c>
      <c r="K1802" s="728">
        <v>47.095750000000002</v>
      </c>
      <c r="L1802" s="728">
        <v>97.814250000000001</v>
      </c>
    </row>
    <row r="1803" spans="1:12" s="335" customFormat="1" ht="12" x14ac:dyDescent="0.2">
      <c r="A1803" s="740" t="s">
        <v>3898</v>
      </c>
      <c r="B1803" s="335" t="s">
        <v>3899</v>
      </c>
      <c r="C1803" s="688" t="str">
        <f t="shared" si="33"/>
        <v>Nov-18</v>
      </c>
      <c r="D1803" s="738">
        <v>43411</v>
      </c>
      <c r="E1803" s="738">
        <v>43501</v>
      </c>
      <c r="F1803" s="663">
        <v>1583</v>
      </c>
      <c r="G1803" s="663">
        <v>198</v>
      </c>
      <c r="H1803" s="663"/>
      <c r="I1803" s="663">
        <v>1385</v>
      </c>
      <c r="J1803" s="728">
        <f t="shared" si="32"/>
        <v>102.5</v>
      </c>
      <c r="K1803" s="728">
        <v>33.3125</v>
      </c>
      <c r="L1803" s="728">
        <v>69.1875</v>
      </c>
    </row>
    <row r="1804" spans="1:12" s="335" customFormat="1" ht="12" x14ac:dyDescent="0.2">
      <c r="A1804" s="335" t="s">
        <v>3900</v>
      </c>
      <c r="B1804" s="335" t="s">
        <v>3901</v>
      </c>
      <c r="C1804" s="688" t="str">
        <f t="shared" si="33"/>
        <v>Nov-18</v>
      </c>
      <c r="D1804" s="738">
        <v>43413</v>
      </c>
      <c r="E1804" s="738">
        <v>43508</v>
      </c>
      <c r="F1804" s="663">
        <v>5452</v>
      </c>
      <c r="G1804" s="663">
        <v>682</v>
      </c>
      <c r="H1804" s="663"/>
      <c r="I1804" s="663">
        <v>4770</v>
      </c>
      <c r="J1804" s="728">
        <f t="shared" si="32"/>
        <v>356.29000000000008</v>
      </c>
      <c r="K1804" s="728">
        <v>115.79425000000001</v>
      </c>
      <c r="L1804" s="728">
        <v>240.49575000000004</v>
      </c>
    </row>
    <row r="1805" spans="1:12" s="335" customFormat="1" ht="12" x14ac:dyDescent="0.2">
      <c r="A1805" s="335" t="s">
        <v>3902</v>
      </c>
      <c r="B1805" s="335" t="s">
        <v>3903</v>
      </c>
      <c r="C1805" s="688" t="str">
        <f t="shared" si="33"/>
        <v>Nov-18</v>
      </c>
      <c r="D1805" s="738">
        <v>43413</v>
      </c>
      <c r="E1805" s="738">
        <v>43473</v>
      </c>
      <c r="F1805" s="663">
        <v>2106</v>
      </c>
      <c r="G1805" s="663">
        <v>263</v>
      </c>
      <c r="H1805" s="663"/>
      <c r="I1805" s="663">
        <v>1843</v>
      </c>
      <c r="J1805" s="728">
        <f t="shared" si="32"/>
        <v>136.37</v>
      </c>
      <c r="K1805" s="728">
        <v>44.320250000000001</v>
      </c>
      <c r="L1805" s="728">
        <v>92.049750000000003</v>
      </c>
    </row>
    <row r="1806" spans="1:12" s="335" customFormat="1" ht="12" x14ac:dyDescent="0.2">
      <c r="A1806" s="335" t="s">
        <v>3904</v>
      </c>
      <c r="B1806" s="335" t="s">
        <v>3905</v>
      </c>
      <c r="C1806" s="688" t="str">
        <f t="shared" si="33"/>
        <v>Nov-18</v>
      </c>
      <c r="D1806" s="738">
        <v>43413</v>
      </c>
      <c r="E1806" s="738">
        <v>43509</v>
      </c>
      <c r="F1806" s="663">
        <v>5067</v>
      </c>
      <c r="G1806" s="663">
        <v>633</v>
      </c>
      <c r="H1806" s="663"/>
      <c r="I1806" s="663">
        <v>4434</v>
      </c>
      <c r="J1806" s="728">
        <f t="shared" si="32"/>
        <v>331.13</v>
      </c>
      <c r="K1806" s="728">
        <v>107.61725</v>
      </c>
      <c r="L1806" s="728">
        <v>223.51275000000001</v>
      </c>
    </row>
    <row r="1807" spans="1:12" s="335" customFormat="1" ht="12" x14ac:dyDescent="0.2">
      <c r="A1807" s="335" t="s">
        <v>3906</v>
      </c>
      <c r="B1807" s="335" t="s">
        <v>3907</v>
      </c>
      <c r="C1807" s="688" t="str">
        <f t="shared" si="33"/>
        <v>Nov-18</v>
      </c>
      <c r="D1807" s="738">
        <v>43405</v>
      </c>
      <c r="E1807" s="738">
        <v>43485</v>
      </c>
      <c r="F1807" s="663">
        <v>2328</v>
      </c>
      <c r="G1807" s="663">
        <v>291</v>
      </c>
      <c r="H1807" s="663"/>
      <c r="I1807" s="663">
        <v>2037</v>
      </c>
      <c r="J1807" s="728">
        <f t="shared" si="32"/>
        <v>150.74</v>
      </c>
      <c r="K1807" s="728">
        <v>48.990500000000004</v>
      </c>
      <c r="L1807" s="728">
        <v>101.74950000000001</v>
      </c>
    </row>
    <row r="1808" spans="1:12" s="335" customFormat="1" ht="12" x14ac:dyDescent="0.2">
      <c r="A1808" s="335" t="s">
        <v>3908</v>
      </c>
      <c r="B1808" s="335" t="s">
        <v>3909</v>
      </c>
      <c r="C1808" s="688" t="str">
        <f t="shared" si="33"/>
        <v>Nov-18</v>
      </c>
      <c r="D1808" s="738">
        <v>43405</v>
      </c>
      <c r="E1808" s="738">
        <v>43455</v>
      </c>
      <c r="F1808" s="663">
        <v>2468</v>
      </c>
      <c r="G1808" s="663">
        <v>308</v>
      </c>
      <c r="H1808" s="663"/>
      <c r="I1808" s="663">
        <v>2160</v>
      </c>
      <c r="J1808" s="728">
        <f t="shared" si="32"/>
        <v>159.81</v>
      </c>
      <c r="K1808" s="728">
        <v>51.938250000000004</v>
      </c>
      <c r="L1808" s="728">
        <v>107.87175000000001</v>
      </c>
    </row>
    <row r="1809" spans="1:12" s="335" customFormat="1" ht="12" x14ac:dyDescent="0.2">
      <c r="A1809" s="335" t="s">
        <v>3910</v>
      </c>
      <c r="B1809" s="335" t="s">
        <v>3911</v>
      </c>
      <c r="C1809" s="688" t="str">
        <f t="shared" si="33"/>
        <v>Nov-18</v>
      </c>
      <c r="D1809" s="738">
        <v>43405</v>
      </c>
      <c r="E1809" s="738">
        <v>43486</v>
      </c>
      <c r="F1809" s="663">
        <v>2184</v>
      </c>
      <c r="G1809" s="663">
        <v>273</v>
      </c>
      <c r="H1809" s="663"/>
      <c r="I1809" s="663">
        <v>1911</v>
      </c>
      <c r="J1809" s="728">
        <f t="shared" si="32"/>
        <v>141.42000000000002</v>
      </c>
      <c r="K1809" s="728">
        <v>45.961500000000001</v>
      </c>
      <c r="L1809" s="728">
        <v>95.458500000000001</v>
      </c>
    </row>
    <row r="1810" spans="1:12" s="335" customFormat="1" ht="12" x14ac:dyDescent="0.2">
      <c r="A1810" s="335" t="s">
        <v>3912</v>
      </c>
      <c r="B1810" s="335" t="s">
        <v>3913</v>
      </c>
      <c r="C1810" s="688" t="str">
        <f t="shared" si="33"/>
        <v>Nov-18</v>
      </c>
      <c r="D1810" s="738">
        <v>43405</v>
      </c>
      <c r="E1810" s="738">
        <v>43486</v>
      </c>
      <c r="F1810" s="663">
        <v>4467</v>
      </c>
      <c r="G1810" s="663">
        <v>558</v>
      </c>
      <c r="H1810" s="663"/>
      <c r="I1810" s="663">
        <v>3909</v>
      </c>
      <c r="J1810" s="728">
        <f t="shared" si="32"/>
        <v>289.23</v>
      </c>
      <c r="K1810" s="728">
        <v>93.999750000000006</v>
      </c>
      <c r="L1810" s="728">
        <v>195.23025000000001</v>
      </c>
    </row>
    <row r="1811" spans="1:12" s="335" customFormat="1" ht="12" x14ac:dyDescent="0.2">
      <c r="A1811" s="335" t="s">
        <v>3914</v>
      </c>
      <c r="B1811" s="335" t="s">
        <v>3915</v>
      </c>
      <c r="C1811" s="688" t="str">
        <f t="shared" si="33"/>
        <v>Nov-18</v>
      </c>
      <c r="D1811" s="738">
        <v>43405</v>
      </c>
      <c r="E1811" s="738">
        <v>43486</v>
      </c>
      <c r="F1811" s="663">
        <v>3919</v>
      </c>
      <c r="G1811" s="663">
        <v>490</v>
      </c>
      <c r="H1811" s="663"/>
      <c r="I1811" s="663">
        <v>3429</v>
      </c>
      <c r="J1811" s="728">
        <f t="shared" si="32"/>
        <v>253.75</v>
      </c>
      <c r="K1811" s="728">
        <v>82.46875</v>
      </c>
      <c r="L1811" s="728">
        <v>171.28125</v>
      </c>
    </row>
    <row r="1812" spans="1:12" s="335" customFormat="1" ht="12" x14ac:dyDescent="0.2">
      <c r="A1812" s="335" t="s">
        <v>3916</v>
      </c>
      <c r="B1812" s="335" t="s">
        <v>3917</v>
      </c>
      <c r="C1812" s="688" t="str">
        <f t="shared" si="33"/>
        <v>Nov-18</v>
      </c>
      <c r="D1812" s="738">
        <v>43405</v>
      </c>
      <c r="E1812" s="738">
        <v>43455</v>
      </c>
      <c r="F1812" s="663">
        <v>3130</v>
      </c>
      <c r="G1812" s="663">
        <v>391</v>
      </c>
      <c r="H1812" s="663"/>
      <c r="I1812" s="663">
        <v>2739</v>
      </c>
      <c r="J1812" s="728">
        <f t="shared" si="32"/>
        <v>202.67000000000002</v>
      </c>
      <c r="K1812" s="728">
        <v>65.867750000000001</v>
      </c>
      <c r="L1812" s="728">
        <v>136.80225000000002</v>
      </c>
    </row>
    <row r="1813" spans="1:12" s="335" customFormat="1" ht="12" x14ac:dyDescent="0.2">
      <c r="A1813" s="335" t="s">
        <v>3918</v>
      </c>
      <c r="B1813" s="335" t="s">
        <v>3919</v>
      </c>
      <c r="C1813" s="688" t="str">
        <f t="shared" si="33"/>
        <v>Nov-18</v>
      </c>
      <c r="D1813" s="738">
        <v>43412</v>
      </c>
      <c r="E1813" s="738">
        <v>43534</v>
      </c>
      <c r="F1813" s="663">
        <v>200</v>
      </c>
      <c r="G1813" s="663">
        <v>30</v>
      </c>
      <c r="H1813" s="663"/>
      <c r="I1813" s="663">
        <v>170</v>
      </c>
      <c r="J1813" s="728">
        <f t="shared" si="32"/>
        <v>18.79</v>
      </c>
      <c r="K1813" s="728">
        <v>6.1067499999999999</v>
      </c>
      <c r="L1813" s="728">
        <v>12.683250000000001</v>
      </c>
    </row>
    <row r="1814" spans="1:12" s="335" customFormat="1" ht="12" x14ac:dyDescent="0.2">
      <c r="A1814" s="335" t="s">
        <v>3920</v>
      </c>
      <c r="B1814" s="335" t="s">
        <v>3921</v>
      </c>
      <c r="C1814" s="688" t="str">
        <f t="shared" si="33"/>
        <v>Nov-18</v>
      </c>
      <c r="D1814" s="738">
        <v>43410</v>
      </c>
      <c r="E1814" s="738">
        <v>43532</v>
      </c>
      <c r="F1814" s="663">
        <v>3187</v>
      </c>
      <c r="G1814" s="663">
        <v>550</v>
      </c>
      <c r="H1814" s="663"/>
      <c r="I1814" s="663">
        <v>2637</v>
      </c>
      <c r="J1814" s="728">
        <f t="shared" si="32"/>
        <v>360.28</v>
      </c>
      <c r="K1814" s="728">
        <v>117.09099999999999</v>
      </c>
      <c r="L1814" s="728">
        <v>243.18899999999999</v>
      </c>
    </row>
    <row r="1815" spans="1:12" s="335" customFormat="1" ht="12" x14ac:dyDescent="0.2">
      <c r="A1815" s="335" t="s">
        <v>3922</v>
      </c>
      <c r="B1815" s="335" t="s">
        <v>3923</v>
      </c>
      <c r="C1815" s="688" t="str">
        <f t="shared" si="33"/>
        <v>Nov-18</v>
      </c>
      <c r="D1815" s="738">
        <v>43411</v>
      </c>
      <c r="E1815" s="738">
        <v>43531</v>
      </c>
      <c r="F1815" s="663">
        <v>3363</v>
      </c>
      <c r="G1815" s="663">
        <v>550</v>
      </c>
      <c r="H1815" s="663"/>
      <c r="I1815" s="663">
        <v>2813</v>
      </c>
      <c r="J1815" s="728">
        <f t="shared" si="32"/>
        <v>360.28</v>
      </c>
      <c r="K1815" s="728">
        <v>117.09099999999999</v>
      </c>
      <c r="L1815" s="728">
        <v>243.18899999999999</v>
      </c>
    </row>
    <row r="1816" spans="1:12" s="335" customFormat="1" ht="12" x14ac:dyDescent="0.2">
      <c r="A1816" s="335" t="s">
        <v>3924</v>
      </c>
      <c r="B1816" s="335" t="s">
        <v>3925</v>
      </c>
      <c r="C1816" s="688" t="str">
        <f t="shared" si="33"/>
        <v>Nov-18</v>
      </c>
      <c r="D1816" s="738">
        <v>43412</v>
      </c>
      <c r="E1816" s="738">
        <v>43532</v>
      </c>
      <c r="F1816" s="663">
        <v>4870</v>
      </c>
      <c r="G1816" s="663">
        <v>550</v>
      </c>
      <c r="H1816" s="663"/>
      <c r="I1816" s="663">
        <v>4320</v>
      </c>
      <c r="J1816" s="728">
        <f t="shared" si="32"/>
        <v>360.28</v>
      </c>
      <c r="K1816" s="728">
        <v>117.09099999999999</v>
      </c>
      <c r="L1816" s="728">
        <v>243.18899999999999</v>
      </c>
    </row>
    <row r="1817" spans="1:12" s="335" customFormat="1" ht="12" x14ac:dyDescent="0.2">
      <c r="A1817" s="335" t="s">
        <v>3926</v>
      </c>
      <c r="B1817" s="335" t="s">
        <v>3927</v>
      </c>
      <c r="C1817" s="688" t="str">
        <f t="shared" si="33"/>
        <v>Nov-18</v>
      </c>
      <c r="D1817" s="738">
        <v>43412</v>
      </c>
      <c r="E1817" s="738">
        <v>43168</v>
      </c>
      <c r="F1817" s="663">
        <v>3648</v>
      </c>
      <c r="G1817" s="663">
        <v>550</v>
      </c>
      <c r="H1817" s="663"/>
      <c r="I1817" s="663">
        <v>3098</v>
      </c>
      <c r="J1817" s="728">
        <f t="shared" si="32"/>
        <v>360.28</v>
      </c>
      <c r="K1817" s="728">
        <v>117.09099999999999</v>
      </c>
      <c r="L1817" s="728">
        <v>243.18899999999999</v>
      </c>
    </row>
    <row r="1818" spans="1:12" s="335" customFormat="1" ht="12" x14ac:dyDescent="0.2">
      <c r="A1818" s="335" t="s">
        <v>3928</v>
      </c>
      <c r="B1818" s="335" t="s">
        <v>3929</v>
      </c>
      <c r="C1818" s="688" t="str">
        <f t="shared" si="33"/>
        <v>Nov-18</v>
      </c>
      <c r="D1818" s="738">
        <v>43413</v>
      </c>
      <c r="E1818" s="738">
        <v>43141</v>
      </c>
      <c r="F1818" s="663">
        <v>3859</v>
      </c>
      <c r="G1818" s="663">
        <v>482</v>
      </c>
      <c r="H1818" s="663"/>
      <c r="I1818" s="663">
        <v>3377</v>
      </c>
      <c r="J1818" s="728">
        <f t="shared" si="32"/>
        <v>252.18</v>
      </c>
      <c r="K1818" s="728">
        <v>81.958500000000001</v>
      </c>
      <c r="L1818" s="728">
        <v>170.22150000000002</v>
      </c>
    </row>
    <row r="1819" spans="1:12" s="335" customFormat="1" ht="12" x14ac:dyDescent="0.2">
      <c r="A1819" s="335" t="s">
        <v>3930</v>
      </c>
      <c r="B1819" s="335" t="s">
        <v>3931</v>
      </c>
      <c r="C1819" s="688" t="str">
        <f t="shared" si="33"/>
        <v>Nov-18</v>
      </c>
      <c r="D1819" s="738">
        <v>43412</v>
      </c>
      <c r="E1819" s="738">
        <v>43171</v>
      </c>
      <c r="F1819" s="663">
        <v>4035</v>
      </c>
      <c r="G1819" s="663">
        <v>550</v>
      </c>
      <c r="H1819" s="663"/>
      <c r="I1819" s="663">
        <v>3485</v>
      </c>
      <c r="J1819" s="728">
        <f t="shared" si="32"/>
        <v>360.28</v>
      </c>
      <c r="K1819" s="728">
        <v>117.09099999999999</v>
      </c>
      <c r="L1819" s="728">
        <v>243.18899999999999</v>
      </c>
    </row>
    <row r="1820" spans="1:12" s="335" customFormat="1" ht="12" x14ac:dyDescent="0.2">
      <c r="A1820" s="335" t="s">
        <v>3932</v>
      </c>
      <c r="B1820" s="335" t="s">
        <v>3933</v>
      </c>
      <c r="C1820" s="688" t="str">
        <f t="shared" si="33"/>
        <v>Nov-18</v>
      </c>
      <c r="D1820" s="738">
        <v>43412</v>
      </c>
      <c r="E1820" s="738">
        <v>43172</v>
      </c>
      <c r="F1820" s="663">
        <v>5167</v>
      </c>
      <c r="G1820" s="663">
        <v>550</v>
      </c>
      <c r="H1820" s="663"/>
      <c r="I1820" s="663">
        <v>4617</v>
      </c>
      <c r="J1820" s="728">
        <f t="shared" si="32"/>
        <v>360.28</v>
      </c>
      <c r="K1820" s="728">
        <v>117.09099999999999</v>
      </c>
      <c r="L1820" s="728">
        <v>243.18899999999999</v>
      </c>
    </row>
    <row r="1821" spans="1:12" s="335" customFormat="1" ht="12" x14ac:dyDescent="0.2">
      <c r="A1821" s="335" t="s">
        <v>3934</v>
      </c>
      <c r="B1821" s="335" t="s">
        <v>3935</v>
      </c>
      <c r="C1821" s="688" t="str">
        <f t="shared" si="33"/>
        <v>Nov-18</v>
      </c>
      <c r="D1821" s="738">
        <v>43415</v>
      </c>
      <c r="E1821" s="738">
        <v>43771</v>
      </c>
      <c r="F1821" s="663">
        <v>12049</v>
      </c>
      <c r="G1821" s="663">
        <v>1807</v>
      </c>
      <c r="H1821" s="663"/>
      <c r="I1821" s="663">
        <v>10242</v>
      </c>
      <c r="J1821" s="728">
        <f t="shared" si="32"/>
        <v>1038.6200000000001</v>
      </c>
      <c r="K1821" s="728">
        <v>337.55150000000003</v>
      </c>
      <c r="L1821" s="728">
        <v>701.06850000000009</v>
      </c>
    </row>
    <row r="1822" spans="1:12" s="335" customFormat="1" ht="12" x14ac:dyDescent="0.2">
      <c r="A1822" s="335" t="s">
        <v>3936</v>
      </c>
      <c r="B1822" s="335" t="s">
        <v>3937</v>
      </c>
      <c r="C1822" s="688" t="str">
        <f t="shared" si="33"/>
        <v>Nov-18</v>
      </c>
      <c r="D1822" s="738">
        <v>43415</v>
      </c>
      <c r="E1822" s="738">
        <v>43537</v>
      </c>
      <c r="F1822" s="663">
        <v>4393</v>
      </c>
      <c r="G1822" s="663">
        <v>549</v>
      </c>
      <c r="H1822" s="663"/>
      <c r="I1822" s="663">
        <v>3844</v>
      </c>
      <c r="J1822" s="728">
        <f t="shared" si="32"/>
        <v>287.08</v>
      </c>
      <c r="K1822" s="728">
        <v>93.301000000000002</v>
      </c>
      <c r="L1822" s="728">
        <v>193.779</v>
      </c>
    </row>
    <row r="1823" spans="1:12" s="335" customFormat="1" ht="12" x14ac:dyDescent="0.2">
      <c r="A1823" s="335" t="s">
        <v>3938</v>
      </c>
      <c r="B1823" s="335" t="s">
        <v>3939</v>
      </c>
      <c r="C1823" s="688" t="str">
        <f t="shared" si="33"/>
        <v>Nov-18</v>
      </c>
      <c r="D1823" s="738">
        <v>43415</v>
      </c>
      <c r="E1823" s="738">
        <v>43423</v>
      </c>
      <c r="F1823" s="663">
        <v>3934</v>
      </c>
      <c r="G1823" s="663">
        <v>590</v>
      </c>
      <c r="H1823" s="663"/>
      <c r="I1823" s="663">
        <v>3344</v>
      </c>
      <c r="J1823" s="728">
        <f t="shared" si="32"/>
        <v>339.11</v>
      </c>
      <c r="K1823" s="728">
        <v>110.21075</v>
      </c>
      <c r="L1823" s="728">
        <v>228.89925000000002</v>
      </c>
    </row>
    <row r="1824" spans="1:12" s="335" customFormat="1" ht="12" x14ac:dyDescent="0.2">
      <c r="A1824" s="335" t="s">
        <v>3940</v>
      </c>
      <c r="B1824" s="335" t="s">
        <v>3941</v>
      </c>
      <c r="C1824" s="688" t="str">
        <f t="shared" si="33"/>
        <v>Nov-18</v>
      </c>
      <c r="D1824" s="738">
        <v>43415</v>
      </c>
      <c r="E1824" s="738">
        <v>43536</v>
      </c>
      <c r="F1824" s="663">
        <v>6164</v>
      </c>
      <c r="G1824" s="663">
        <v>771</v>
      </c>
      <c r="H1824" s="663"/>
      <c r="I1824" s="663">
        <v>5393</v>
      </c>
      <c r="J1824" s="728">
        <f t="shared" si="32"/>
        <v>402.81999999999994</v>
      </c>
      <c r="K1824" s="728">
        <v>130.91649999999998</v>
      </c>
      <c r="L1824" s="728">
        <v>271.90349999999995</v>
      </c>
    </row>
    <row r="1825" spans="1:12" s="335" customFormat="1" ht="12" x14ac:dyDescent="0.2">
      <c r="A1825" s="335" t="s">
        <v>3942</v>
      </c>
      <c r="B1825" s="335" t="s">
        <v>3943</v>
      </c>
      <c r="C1825" s="688" t="str">
        <f t="shared" si="33"/>
        <v>Nov-18</v>
      </c>
      <c r="D1825" s="738">
        <v>43416</v>
      </c>
      <c r="E1825" s="738">
        <v>43506</v>
      </c>
      <c r="F1825" s="663">
        <v>2446</v>
      </c>
      <c r="G1825" s="663">
        <v>306</v>
      </c>
      <c r="H1825" s="663"/>
      <c r="I1825" s="663">
        <v>2140</v>
      </c>
      <c r="J1825" s="728">
        <f t="shared" si="32"/>
        <v>158.38</v>
      </c>
      <c r="K1825" s="728">
        <v>51.473500000000001</v>
      </c>
      <c r="L1825" s="728">
        <v>106.90650000000001</v>
      </c>
    </row>
    <row r="1826" spans="1:12" s="335" customFormat="1" ht="12" x14ac:dyDescent="0.2">
      <c r="A1826" s="335" t="s">
        <v>3944</v>
      </c>
      <c r="B1826" s="335" t="s">
        <v>3945</v>
      </c>
      <c r="C1826" s="688" t="str">
        <f t="shared" si="33"/>
        <v>Nov-18</v>
      </c>
      <c r="D1826" s="738">
        <v>43416</v>
      </c>
      <c r="E1826" s="738">
        <v>43536</v>
      </c>
      <c r="F1826" s="663">
        <v>6200</v>
      </c>
      <c r="G1826" s="663">
        <v>775</v>
      </c>
      <c r="H1826" s="663"/>
      <c r="I1826" s="663">
        <v>5425</v>
      </c>
      <c r="J1826" s="728">
        <f t="shared" si="32"/>
        <v>405.17</v>
      </c>
      <c r="K1826" s="728">
        <v>131.68025</v>
      </c>
      <c r="L1826" s="728">
        <v>273.48975000000002</v>
      </c>
    </row>
    <row r="1827" spans="1:12" s="335" customFormat="1" ht="12" x14ac:dyDescent="0.2">
      <c r="A1827" s="335" t="s">
        <v>3946</v>
      </c>
      <c r="B1827" s="335" t="s">
        <v>3947</v>
      </c>
      <c r="C1827" s="688" t="str">
        <f t="shared" si="33"/>
        <v>Nov-18</v>
      </c>
      <c r="D1827" s="738">
        <v>43416</v>
      </c>
      <c r="E1827" s="738">
        <v>43476</v>
      </c>
      <c r="F1827" s="663">
        <v>2454</v>
      </c>
      <c r="G1827" s="663">
        <v>307</v>
      </c>
      <c r="H1827" s="663"/>
      <c r="I1827" s="663">
        <v>2147</v>
      </c>
      <c r="J1827" s="728">
        <f t="shared" si="32"/>
        <v>158.9</v>
      </c>
      <c r="K1827" s="728">
        <v>51.642500000000005</v>
      </c>
      <c r="L1827" s="728">
        <v>107.25750000000001</v>
      </c>
    </row>
    <row r="1828" spans="1:12" s="335" customFormat="1" ht="12" x14ac:dyDescent="0.2">
      <c r="A1828" s="335" t="s">
        <v>3948</v>
      </c>
      <c r="B1828" s="335" t="s">
        <v>3949</v>
      </c>
      <c r="C1828" s="688" t="str">
        <f t="shared" si="33"/>
        <v>Nov-18</v>
      </c>
      <c r="D1828" s="738">
        <v>43416</v>
      </c>
      <c r="E1828" s="738">
        <v>43506</v>
      </c>
      <c r="F1828" s="663">
        <v>7092</v>
      </c>
      <c r="G1828" s="663">
        <v>887</v>
      </c>
      <c r="H1828" s="663"/>
      <c r="I1828" s="663">
        <v>6205</v>
      </c>
      <c r="J1828" s="728">
        <f t="shared" ref="J1828:J1891" si="34">SUM(K1828:L1828)</f>
        <v>463.46999999999997</v>
      </c>
      <c r="K1828" s="728">
        <v>150.62774999999999</v>
      </c>
      <c r="L1828" s="728">
        <v>312.84224999999998</v>
      </c>
    </row>
    <row r="1829" spans="1:12" s="335" customFormat="1" ht="12" x14ac:dyDescent="0.2">
      <c r="A1829" s="335" t="s">
        <v>3950</v>
      </c>
      <c r="B1829" s="335" t="s">
        <v>3951</v>
      </c>
      <c r="C1829" s="688" t="str">
        <f t="shared" si="33"/>
        <v>Nov-18</v>
      </c>
      <c r="D1829" s="738">
        <v>43416</v>
      </c>
      <c r="E1829" s="738">
        <v>43506</v>
      </c>
      <c r="F1829" s="663">
        <v>7092</v>
      </c>
      <c r="G1829" s="663">
        <v>887</v>
      </c>
      <c r="H1829" s="663"/>
      <c r="I1829" s="663">
        <v>6205</v>
      </c>
      <c r="J1829" s="728">
        <f t="shared" si="34"/>
        <v>463.46999999999997</v>
      </c>
      <c r="K1829" s="728">
        <v>150.62774999999999</v>
      </c>
      <c r="L1829" s="728">
        <v>312.84224999999998</v>
      </c>
    </row>
    <row r="1830" spans="1:12" s="335" customFormat="1" ht="12" x14ac:dyDescent="0.2">
      <c r="A1830" s="335" t="s">
        <v>3952</v>
      </c>
      <c r="B1830" s="335" t="s">
        <v>3953</v>
      </c>
      <c r="C1830" s="688" t="str">
        <f t="shared" ref="C1830:C1893" si="35">TEXT(D1830,"mmm-yy")</f>
        <v>Nov-18</v>
      </c>
      <c r="D1830" s="738">
        <v>43416</v>
      </c>
      <c r="E1830" s="738">
        <v>43513</v>
      </c>
      <c r="F1830" s="663">
        <v>3508</v>
      </c>
      <c r="G1830" s="663">
        <v>526</v>
      </c>
      <c r="H1830" s="663"/>
      <c r="I1830" s="663">
        <v>2982</v>
      </c>
      <c r="J1830" s="728">
        <f t="shared" si="34"/>
        <v>302.39</v>
      </c>
      <c r="K1830" s="728">
        <v>98.276749999999993</v>
      </c>
      <c r="L1830" s="728">
        <v>204.11324999999999</v>
      </c>
    </row>
    <row r="1831" spans="1:12" s="335" customFormat="1" ht="12" x14ac:dyDescent="0.2">
      <c r="A1831" s="335" t="s">
        <v>3954</v>
      </c>
      <c r="B1831" s="335" t="s">
        <v>3955</v>
      </c>
      <c r="C1831" s="688" t="str">
        <f t="shared" si="35"/>
        <v>Nov-18</v>
      </c>
      <c r="D1831" s="738">
        <v>43416</v>
      </c>
      <c r="E1831" s="738">
        <v>43507</v>
      </c>
      <c r="F1831" s="663">
        <v>4235</v>
      </c>
      <c r="G1831" s="663">
        <v>635</v>
      </c>
      <c r="H1831" s="663"/>
      <c r="I1831" s="663">
        <v>3600</v>
      </c>
      <c r="J1831" s="728">
        <f t="shared" si="34"/>
        <v>361.71000000000004</v>
      </c>
      <c r="K1831" s="728">
        <v>117.55575000000002</v>
      </c>
      <c r="L1831" s="728">
        <v>244.15425000000005</v>
      </c>
    </row>
    <row r="1832" spans="1:12" s="335" customFormat="1" ht="12" x14ac:dyDescent="0.2">
      <c r="A1832" s="335" t="s">
        <v>3956</v>
      </c>
      <c r="B1832" s="335" t="s">
        <v>3957</v>
      </c>
      <c r="C1832" s="688" t="str">
        <f t="shared" si="35"/>
        <v>Nov-18</v>
      </c>
      <c r="D1832" s="738">
        <v>43416</v>
      </c>
      <c r="E1832" s="738">
        <v>43506</v>
      </c>
      <c r="F1832" s="663">
        <v>4432</v>
      </c>
      <c r="G1832" s="663">
        <v>665</v>
      </c>
      <c r="H1832" s="663"/>
      <c r="I1832" s="663">
        <v>3767</v>
      </c>
      <c r="J1832" s="728">
        <f t="shared" si="34"/>
        <v>382.03</v>
      </c>
      <c r="K1832" s="728">
        <v>124.15974999999999</v>
      </c>
      <c r="L1832" s="728">
        <v>257.87025</v>
      </c>
    </row>
    <row r="1833" spans="1:12" s="335" customFormat="1" ht="12" x14ac:dyDescent="0.2">
      <c r="A1833" s="335" t="s">
        <v>3958</v>
      </c>
      <c r="B1833" s="335" t="s">
        <v>3959</v>
      </c>
      <c r="C1833" s="688" t="str">
        <f t="shared" si="35"/>
        <v>Nov-18</v>
      </c>
      <c r="D1833" s="738">
        <v>43411</v>
      </c>
      <c r="E1833" s="738">
        <v>43532</v>
      </c>
      <c r="F1833" s="663">
        <v>1080</v>
      </c>
      <c r="G1833" s="663">
        <v>216</v>
      </c>
      <c r="H1833" s="663"/>
      <c r="I1833" s="663">
        <v>864</v>
      </c>
      <c r="J1833" s="728">
        <f t="shared" si="34"/>
        <v>136.89000000000001</v>
      </c>
      <c r="K1833" s="728">
        <v>44.489250000000006</v>
      </c>
      <c r="L1833" s="728">
        <v>92.400750000000016</v>
      </c>
    </row>
    <row r="1834" spans="1:12" s="335" customFormat="1" ht="12" x14ac:dyDescent="0.2">
      <c r="A1834" s="335" t="s">
        <v>3960</v>
      </c>
      <c r="B1834" s="335" t="s">
        <v>3961</v>
      </c>
      <c r="C1834" s="688" t="str">
        <f t="shared" si="35"/>
        <v>Nov-18</v>
      </c>
      <c r="D1834" s="738">
        <v>43416</v>
      </c>
      <c r="E1834" s="738">
        <v>43506</v>
      </c>
      <c r="F1834" s="663">
        <v>5191</v>
      </c>
      <c r="G1834" s="663">
        <v>649</v>
      </c>
      <c r="H1834" s="663"/>
      <c r="I1834" s="663">
        <v>4542</v>
      </c>
      <c r="J1834" s="728">
        <f t="shared" si="34"/>
        <v>339.23</v>
      </c>
      <c r="K1834" s="728">
        <v>110.24975000000001</v>
      </c>
      <c r="L1834" s="728">
        <v>228.98025000000004</v>
      </c>
    </row>
    <row r="1835" spans="1:12" s="335" customFormat="1" ht="12" x14ac:dyDescent="0.2">
      <c r="A1835" s="335" t="s">
        <v>3962</v>
      </c>
      <c r="B1835" s="335" t="s">
        <v>3963</v>
      </c>
      <c r="C1835" s="688" t="str">
        <f t="shared" si="35"/>
        <v>Nov-18</v>
      </c>
      <c r="D1835" s="738">
        <v>43413</v>
      </c>
      <c r="E1835" s="738">
        <v>43536</v>
      </c>
      <c r="F1835" s="663">
        <v>2532</v>
      </c>
      <c r="G1835" s="663">
        <v>317</v>
      </c>
      <c r="H1835" s="663"/>
      <c r="I1835" s="663">
        <v>2215</v>
      </c>
      <c r="J1835" s="728">
        <f t="shared" si="34"/>
        <v>165.47</v>
      </c>
      <c r="K1835" s="728">
        <v>53.777750000000005</v>
      </c>
      <c r="L1835" s="728">
        <v>111.69225</v>
      </c>
    </row>
    <row r="1836" spans="1:12" s="335" customFormat="1" ht="12" x14ac:dyDescent="0.2">
      <c r="A1836" s="335" t="s">
        <v>3964</v>
      </c>
      <c r="B1836" s="335" t="s">
        <v>3965</v>
      </c>
      <c r="C1836" s="688" t="str">
        <f t="shared" si="35"/>
        <v>Nov-18</v>
      </c>
      <c r="D1836" s="738">
        <v>43416</v>
      </c>
      <c r="E1836" s="335" t="s">
        <v>3966</v>
      </c>
      <c r="F1836" s="663">
        <v>9497</v>
      </c>
      <c r="G1836" s="663">
        <v>1187</v>
      </c>
      <c r="H1836" s="663"/>
      <c r="I1836" s="663">
        <v>8310</v>
      </c>
      <c r="J1836" s="728">
        <f t="shared" si="34"/>
        <v>620.62000000000012</v>
      </c>
      <c r="K1836" s="728">
        <v>201.70150000000001</v>
      </c>
      <c r="L1836" s="728">
        <v>418.91850000000005</v>
      </c>
    </row>
    <row r="1837" spans="1:12" s="335" customFormat="1" ht="12" x14ac:dyDescent="0.2">
      <c r="A1837" s="335" t="s">
        <v>3967</v>
      </c>
      <c r="B1837" s="335" t="s">
        <v>3968</v>
      </c>
      <c r="C1837" s="688" t="str">
        <f t="shared" si="35"/>
        <v>Nov-18</v>
      </c>
      <c r="D1837" s="738">
        <v>43415</v>
      </c>
      <c r="E1837" s="738">
        <v>43541</v>
      </c>
      <c r="F1837" s="663">
        <v>2426</v>
      </c>
      <c r="G1837" s="663">
        <v>364</v>
      </c>
      <c r="H1837" s="663"/>
      <c r="I1837" s="663">
        <v>2062</v>
      </c>
      <c r="J1837" s="728">
        <f t="shared" si="34"/>
        <v>227.94</v>
      </c>
      <c r="K1837" s="728">
        <v>74.080500000000001</v>
      </c>
      <c r="L1837" s="728">
        <v>153.8595</v>
      </c>
    </row>
    <row r="1838" spans="1:12" s="335" customFormat="1" ht="12" x14ac:dyDescent="0.2">
      <c r="A1838" s="335" t="s">
        <v>3969</v>
      </c>
      <c r="B1838" s="335" t="s">
        <v>3970</v>
      </c>
      <c r="C1838" s="688" t="str">
        <f t="shared" si="35"/>
        <v>Nov-18</v>
      </c>
      <c r="D1838" s="738">
        <v>43416</v>
      </c>
      <c r="E1838" s="738">
        <v>43476</v>
      </c>
      <c r="F1838" s="663">
        <v>2454</v>
      </c>
      <c r="G1838" s="663">
        <v>307</v>
      </c>
      <c r="H1838" s="663"/>
      <c r="I1838" s="663">
        <v>2147</v>
      </c>
      <c r="J1838" s="728">
        <f t="shared" si="34"/>
        <v>158.9</v>
      </c>
      <c r="K1838" s="728">
        <v>51.642500000000005</v>
      </c>
      <c r="L1838" s="728">
        <v>107.25750000000001</v>
      </c>
    </row>
    <row r="1839" spans="1:12" s="335" customFormat="1" ht="12" x14ac:dyDescent="0.2">
      <c r="A1839" s="335" t="s">
        <v>3971</v>
      </c>
      <c r="B1839" s="335" t="s">
        <v>3972</v>
      </c>
      <c r="C1839" s="688" t="str">
        <f t="shared" si="35"/>
        <v>Nov-18</v>
      </c>
      <c r="D1839" s="738">
        <v>43416</v>
      </c>
      <c r="E1839" s="738">
        <v>43536</v>
      </c>
      <c r="F1839" s="663">
        <v>2618</v>
      </c>
      <c r="G1839" s="663">
        <v>327</v>
      </c>
      <c r="H1839" s="663"/>
      <c r="I1839" s="663">
        <v>2291</v>
      </c>
      <c r="J1839" s="728">
        <f t="shared" si="34"/>
        <v>171.08</v>
      </c>
      <c r="K1839" s="728">
        <v>55.601000000000006</v>
      </c>
      <c r="L1839" s="728">
        <v>115.47900000000001</v>
      </c>
    </row>
    <row r="1840" spans="1:12" s="335" customFormat="1" ht="12" x14ac:dyDescent="0.2">
      <c r="A1840" s="335" t="s">
        <v>3973</v>
      </c>
      <c r="B1840" s="335" t="s">
        <v>3974</v>
      </c>
      <c r="C1840" s="688" t="str">
        <f t="shared" si="35"/>
        <v>Nov-18</v>
      </c>
      <c r="D1840" s="738">
        <v>43416</v>
      </c>
      <c r="E1840" s="738">
        <v>43536</v>
      </c>
      <c r="F1840" s="663">
        <v>3783</v>
      </c>
      <c r="G1840" s="663">
        <v>567</v>
      </c>
      <c r="H1840" s="663"/>
      <c r="I1840" s="663">
        <v>3216</v>
      </c>
      <c r="J1840" s="728">
        <f t="shared" si="34"/>
        <v>326.09000000000003</v>
      </c>
      <c r="K1840" s="728">
        <v>105.97925000000001</v>
      </c>
      <c r="L1840" s="728">
        <v>220.11075000000002</v>
      </c>
    </row>
    <row r="1841" spans="1:12" s="335" customFormat="1" ht="12" x14ac:dyDescent="0.2">
      <c r="A1841" s="335" t="s">
        <v>3975</v>
      </c>
      <c r="B1841" s="335" t="s">
        <v>3976</v>
      </c>
      <c r="C1841" s="688" t="str">
        <f t="shared" si="35"/>
        <v>Nov-18</v>
      </c>
      <c r="D1841" s="738">
        <v>43416</v>
      </c>
      <c r="E1841" s="738">
        <v>43509</v>
      </c>
      <c r="F1841" s="663">
        <v>7092</v>
      </c>
      <c r="G1841" s="663">
        <v>887</v>
      </c>
      <c r="H1841" s="663"/>
      <c r="I1841" s="663">
        <v>6205</v>
      </c>
      <c r="J1841" s="728">
        <f t="shared" si="34"/>
        <v>463.46999999999997</v>
      </c>
      <c r="K1841" s="728">
        <v>150.62774999999999</v>
      </c>
      <c r="L1841" s="728">
        <v>312.84224999999998</v>
      </c>
    </row>
    <row r="1842" spans="1:12" s="335" customFormat="1" ht="12" x14ac:dyDescent="0.2">
      <c r="A1842" s="335" t="s">
        <v>3977</v>
      </c>
      <c r="B1842" s="335" t="s">
        <v>3978</v>
      </c>
      <c r="C1842" s="688" t="str">
        <f t="shared" si="35"/>
        <v>Nov-18</v>
      </c>
      <c r="D1842" s="738">
        <v>43416</v>
      </c>
      <c r="E1842" s="738">
        <v>43540</v>
      </c>
      <c r="F1842" s="663">
        <v>2410</v>
      </c>
      <c r="G1842" s="663">
        <v>301</v>
      </c>
      <c r="H1842" s="663"/>
      <c r="I1842" s="663">
        <v>2109</v>
      </c>
      <c r="J1842" s="728">
        <f t="shared" si="34"/>
        <v>157.49</v>
      </c>
      <c r="K1842" s="728">
        <v>51.184250000000006</v>
      </c>
      <c r="L1842" s="728">
        <v>106.30575000000002</v>
      </c>
    </row>
    <row r="1843" spans="1:12" s="335" customFormat="1" ht="12" x14ac:dyDescent="0.2">
      <c r="A1843" s="335" t="s">
        <v>3979</v>
      </c>
      <c r="B1843" s="335" t="s">
        <v>3980</v>
      </c>
      <c r="C1843" s="688" t="str">
        <f t="shared" si="35"/>
        <v>Nov-18</v>
      </c>
      <c r="D1843" s="738">
        <v>43416</v>
      </c>
      <c r="E1843" s="738">
        <v>43548</v>
      </c>
      <c r="F1843" s="663">
        <v>1667</v>
      </c>
      <c r="G1843" s="663">
        <v>266</v>
      </c>
      <c r="H1843" s="663"/>
      <c r="I1843" s="663">
        <v>1401</v>
      </c>
      <c r="J1843" s="728">
        <f t="shared" si="34"/>
        <v>156.62</v>
      </c>
      <c r="K1843" s="728">
        <v>50.901500000000006</v>
      </c>
      <c r="L1843" s="728">
        <v>105.71850000000001</v>
      </c>
    </row>
    <row r="1844" spans="1:12" s="335" customFormat="1" ht="12" x14ac:dyDescent="0.2">
      <c r="A1844" s="335" t="s">
        <v>3981</v>
      </c>
      <c r="B1844" s="335" t="s">
        <v>3982</v>
      </c>
      <c r="C1844" s="688" t="str">
        <f t="shared" si="35"/>
        <v>Nov-18</v>
      </c>
      <c r="D1844" s="738">
        <v>43416</v>
      </c>
      <c r="E1844" s="738">
        <v>43507</v>
      </c>
      <c r="F1844" s="663">
        <v>2400</v>
      </c>
      <c r="G1844" s="663">
        <v>240</v>
      </c>
      <c r="H1844" s="663"/>
      <c r="I1844" s="663">
        <v>2160</v>
      </c>
      <c r="J1844" s="728">
        <f t="shared" si="34"/>
        <v>105.82000000000002</v>
      </c>
      <c r="K1844" s="728">
        <v>34.391500000000001</v>
      </c>
      <c r="L1844" s="728">
        <v>71.428500000000014</v>
      </c>
    </row>
    <row r="1845" spans="1:12" s="335" customFormat="1" ht="12" x14ac:dyDescent="0.2">
      <c r="A1845" s="335" t="s">
        <v>3983</v>
      </c>
      <c r="B1845" s="335" t="s">
        <v>3984</v>
      </c>
      <c r="C1845" s="688" t="str">
        <f t="shared" si="35"/>
        <v>Nov-18</v>
      </c>
      <c r="D1845" s="738">
        <v>43416</v>
      </c>
      <c r="E1845" s="738">
        <v>43506</v>
      </c>
      <c r="F1845" s="663">
        <v>2824</v>
      </c>
      <c r="G1845" s="663">
        <v>353</v>
      </c>
      <c r="H1845" s="663"/>
      <c r="I1845" s="663">
        <v>2471</v>
      </c>
      <c r="J1845" s="728">
        <f t="shared" si="34"/>
        <v>184.54999999999998</v>
      </c>
      <c r="K1845" s="728">
        <v>59.978749999999998</v>
      </c>
      <c r="L1845" s="728">
        <v>124.57124999999999</v>
      </c>
    </row>
    <row r="1846" spans="1:12" s="335" customFormat="1" ht="12" x14ac:dyDescent="0.2">
      <c r="A1846" s="335" t="s">
        <v>3985</v>
      </c>
      <c r="B1846" s="335" t="s">
        <v>3986</v>
      </c>
      <c r="C1846" s="688" t="str">
        <f t="shared" si="35"/>
        <v>Nov-18</v>
      </c>
      <c r="D1846" s="738">
        <v>43416</v>
      </c>
      <c r="E1846" s="738">
        <v>43476</v>
      </c>
      <c r="F1846" s="663">
        <v>2914</v>
      </c>
      <c r="G1846" s="663">
        <v>364</v>
      </c>
      <c r="H1846" s="663"/>
      <c r="I1846" s="663">
        <v>2550</v>
      </c>
      <c r="J1846" s="728">
        <f t="shared" si="34"/>
        <v>188.68</v>
      </c>
      <c r="K1846" s="728">
        <v>61.321000000000005</v>
      </c>
      <c r="L1846" s="728">
        <v>127.35900000000001</v>
      </c>
    </row>
    <row r="1847" spans="1:12" s="335" customFormat="1" ht="12" x14ac:dyDescent="0.2">
      <c r="A1847" s="335" t="s">
        <v>3987</v>
      </c>
      <c r="B1847" s="335" t="s">
        <v>3988</v>
      </c>
      <c r="C1847" s="688" t="str">
        <f t="shared" si="35"/>
        <v>Nov-18</v>
      </c>
      <c r="D1847" s="738">
        <v>43416</v>
      </c>
      <c r="E1847" s="738">
        <v>43541</v>
      </c>
      <c r="F1847" s="663">
        <v>3110</v>
      </c>
      <c r="G1847" s="663">
        <v>467</v>
      </c>
      <c r="H1847" s="663"/>
      <c r="I1847" s="663">
        <v>2643</v>
      </c>
      <c r="J1847" s="728">
        <f t="shared" si="34"/>
        <v>292.22000000000003</v>
      </c>
      <c r="K1847" s="728">
        <v>94.971500000000006</v>
      </c>
      <c r="L1847" s="728">
        <v>197.24850000000004</v>
      </c>
    </row>
    <row r="1848" spans="1:12" s="335" customFormat="1" ht="12" x14ac:dyDescent="0.2">
      <c r="A1848" s="335" t="s">
        <v>3989</v>
      </c>
      <c r="B1848" s="335" t="s">
        <v>3990</v>
      </c>
      <c r="C1848" s="688" t="str">
        <f t="shared" si="35"/>
        <v>Nov-18</v>
      </c>
      <c r="D1848" s="738">
        <v>43416</v>
      </c>
      <c r="E1848" s="738">
        <v>43506</v>
      </c>
      <c r="F1848" s="663">
        <v>7092</v>
      </c>
      <c r="G1848" s="663">
        <v>887</v>
      </c>
      <c r="H1848" s="663"/>
      <c r="I1848" s="663">
        <v>6205</v>
      </c>
      <c r="J1848" s="728">
        <f t="shared" si="34"/>
        <v>463.46999999999997</v>
      </c>
      <c r="K1848" s="728">
        <v>150.62774999999999</v>
      </c>
      <c r="L1848" s="728">
        <v>312.84224999999998</v>
      </c>
    </row>
    <row r="1849" spans="1:12" s="335" customFormat="1" ht="12" x14ac:dyDescent="0.2">
      <c r="A1849" s="335" t="s">
        <v>3991</v>
      </c>
      <c r="B1849" s="335" t="s">
        <v>3992</v>
      </c>
      <c r="C1849" s="688" t="str">
        <f t="shared" si="35"/>
        <v>Nov-18</v>
      </c>
      <c r="D1849" s="738">
        <v>43416</v>
      </c>
      <c r="E1849" s="738">
        <v>43510</v>
      </c>
      <c r="F1849" s="663">
        <v>2000</v>
      </c>
      <c r="G1849" s="663">
        <v>200</v>
      </c>
      <c r="H1849" s="663"/>
      <c r="I1849" s="663">
        <v>1800</v>
      </c>
      <c r="J1849" s="728">
        <f t="shared" si="34"/>
        <v>88.18</v>
      </c>
      <c r="K1849" s="728">
        <v>28.658500000000004</v>
      </c>
      <c r="L1849" s="728">
        <v>59.52150000000001</v>
      </c>
    </row>
    <row r="1850" spans="1:12" s="335" customFormat="1" ht="12" x14ac:dyDescent="0.2">
      <c r="A1850" s="335" t="s">
        <v>3993</v>
      </c>
      <c r="B1850" s="335" t="s">
        <v>3994</v>
      </c>
      <c r="C1850" s="688" t="str">
        <f t="shared" si="35"/>
        <v>Nov-18</v>
      </c>
      <c r="D1850" s="738">
        <v>43416</v>
      </c>
      <c r="E1850" s="738">
        <v>43476</v>
      </c>
      <c r="F1850" s="663">
        <v>2704</v>
      </c>
      <c r="G1850" s="663">
        <v>338</v>
      </c>
      <c r="H1850" s="663"/>
      <c r="I1850" s="663">
        <v>2366</v>
      </c>
      <c r="J1850" s="728">
        <f t="shared" si="34"/>
        <v>206.16000000000003</v>
      </c>
      <c r="K1850" s="728">
        <v>67.001999999999995</v>
      </c>
      <c r="L1850" s="728">
        <v>139.15800000000002</v>
      </c>
    </row>
    <row r="1851" spans="1:12" s="335" customFormat="1" ht="12" x14ac:dyDescent="0.2">
      <c r="A1851" s="335" t="s">
        <v>3995</v>
      </c>
      <c r="B1851" s="335" t="s">
        <v>3996</v>
      </c>
      <c r="C1851" s="688" t="str">
        <f t="shared" si="35"/>
        <v>Nov-18</v>
      </c>
      <c r="D1851" s="738">
        <v>43416</v>
      </c>
      <c r="E1851" s="738">
        <v>43593</v>
      </c>
      <c r="F1851" s="663">
        <v>6975</v>
      </c>
      <c r="G1851" s="663">
        <v>1046</v>
      </c>
      <c r="H1851" s="663"/>
      <c r="I1851" s="663">
        <v>5929</v>
      </c>
      <c r="J1851" s="728">
        <f t="shared" si="34"/>
        <v>601.24</v>
      </c>
      <c r="K1851" s="728">
        <v>195.40300000000002</v>
      </c>
      <c r="L1851" s="728">
        <v>405.83700000000005</v>
      </c>
    </row>
    <row r="1852" spans="1:12" s="335" customFormat="1" ht="12" x14ac:dyDescent="0.2">
      <c r="A1852" s="335" t="s">
        <v>3997</v>
      </c>
      <c r="B1852" s="335" t="s">
        <v>3998</v>
      </c>
      <c r="C1852" s="688" t="str">
        <f t="shared" si="35"/>
        <v>Nov-18</v>
      </c>
      <c r="D1852" s="738">
        <v>43416</v>
      </c>
      <c r="E1852" s="738">
        <v>43510</v>
      </c>
      <c r="F1852" s="663">
        <v>2000</v>
      </c>
      <c r="G1852" s="663">
        <v>200</v>
      </c>
      <c r="H1852" s="663"/>
      <c r="I1852" s="663">
        <v>1800</v>
      </c>
      <c r="J1852" s="728">
        <f t="shared" si="34"/>
        <v>88.18</v>
      </c>
      <c r="K1852" s="728">
        <v>28.658500000000004</v>
      </c>
      <c r="L1852" s="728">
        <v>59.52150000000001</v>
      </c>
    </row>
    <row r="1853" spans="1:12" s="335" customFormat="1" ht="12" x14ac:dyDescent="0.2">
      <c r="A1853" s="335" t="s">
        <v>3999</v>
      </c>
      <c r="B1853" s="335" t="s">
        <v>4000</v>
      </c>
      <c r="C1853" s="688" t="str">
        <f t="shared" si="35"/>
        <v>Nov-18</v>
      </c>
      <c r="D1853" s="738">
        <v>43416</v>
      </c>
      <c r="E1853" s="738">
        <v>43536</v>
      </c>
      <c r="F1853" s="663">
        <v>3006</v>
      </c>
      <c r="G1853" s="663">
        <v>376</v>
      </c>
      <c r="H1853" s="663"/>
      <c r="I1853" s="663">
        <v>2630</v>
      </c>
      <c r="J1853" s="728">
        <f t="shared" si="34"/>
        <v>196.44</v>
      </c>
      <c r="K1853" s="728">
        <v>63.843000000000004</v>
      </c>
      <c r="L1853" s="728">
        <v>132.59700000000001</v>
      </c>
    </row>
    <row r="1854" spans="1:12" s="335" customFormat="1" ht="12" x14ac:dyDescent="0.2">
      <c r="A1854" s="335" t="s">
        <v>4001</v>
      </c>
      <c r="B1854" s="335" t="s">
        <v>4002</v>
      </c>
      <c r="C1854" s="688" t="str">
        <f t="shared" si="35"/>
        <v>Nov-18</v>
      </c>
      <c r="D1854" s="738">
        <v>43413</v>
      </c>
      <c r="E1854" s="738">
        <v>43503</v>
      </c>
      <c r="F1854" s="663">
        <v>2955</v>
      </c>
      <c r="G1854" s="663">
        <v>369</v>
      </c>
      <c r="H1854" s="663"/>
      <c r="I1854" s="663">
        <v>2586</v>
      </c>
      <c r="J1854" s="728">
        <f t="shared" si="34"/>
        <v>191.33000000000004</v>
      </c>
      <c r="K1854" s="728">
        <v>62.182250000000003</v>
      </c>
      <c r="L1854" s="728">
        <v>129.14775000000003</v>
      </c>
    </row>
    <row r="1855" spans="1:12" s="335" customFormat="1" ht="12" x14ac:dyDescent="0.2">
      <c r="A1855" s="335" t="s">
        <v>4003</v>
      </c>
      <c r="B1855" s="335" t="s">
        <v>4004</v>
      </c>
      <c r="C1855" s="688" t="str">
        <f t="shared" si="35"/>
        <v>Nov-18</v>
      </c>
      <c r="D1855" s="738">
        <v>43411</v>
      </c>
      <c r="E1855" s="738">
        <v>43532</v>
      </c>
      <c r="F1855" s="663">
        <v>2717</v>
      </c>
      <c r="G1855" s="663">
        <v>550</v>
      </c>
      <c r="H1855" s="663"/>
      <c r="I1855" s="663">
        <v>2167</v>
      </c>
      <c r="J1855" s="728">
        <f t="shared" si="34"/>
        <v>360.28</v>
      </c>
      <c r="K1855" s="728">
        <v>117.09099999999999</v>
      </c>
      <c r="L1855" s="728">
        <v>243.18899999999999</v>
      </c>
    </row>
    <row r="1856" spans="1:12" s="335" customFormat="1" ht="12" x14ac:dyDescent="0.2">
      <c r="A1856" s="335" t="s">
        <v>4005</v>
      </c>
      <c r="B1856" s="335" t="s">
        <v>4006</v>
      </c>
      <c r="C1856" s="688" t="str">
        <f t="shared" si="35"/>
        <v>Nov-18</v>
      </c>
      <c r="D1856" s="738">
        <v>43416</v>
      </c>
      <c r="E1856" s="738">
        <v>43476</v>
      </c>
      <c r="F1856" s="663">
        <v>2697</v>
      </c>
      <c r="G1856" s="663">
        <v>337</v>
      </c>
      <c r="H1856" s="663"/>
      <c r="I1856" s="663">
        <v>2360</v>
      </c>
      <c r="J1856" s="728">
        <f t="shared" si="34"/>
        <v>174.62</v>
      </c>
      <c r="K1856" s="728">
        <v>56.7515</v>
      </c>
      <c r="L1856" s="728">
        <v>117.86850000000001</v>
      </c>
    </row>
    <row r="1857" spans="1:12" s="335" customFormat="1" ht="12" x14ac:dyDescent="0.2">
      <c r="A1857" s="335" t="s">
        <v>4007</v>
      </c>
      <c r="B1857" s="335" t="s">
        <v>4008</v>
      </c>
      <c r="C1857" s="688" t="str">
        <f t="shared" si="35"/>
        <v>Nov-18</v>
      </c>
      <c r="D1857" s="738">
        <v>43416</v>
      </c>
      <c r="E1857" s="738">
        <v>43546</v>
      </c>
      <c r="F1857" s="663">
        <v>2443</v>
      </c>
      <c r="G1857" s="663">
        <v>305</v>
      </c>
      <c r="H1857" s="663"/>
      <c r="I1857" s="663">
        <v>2138</v>
      </c>
      <c r="J1857" s="728">
        <f t="shared" si="34"/>
        <v>159.66</v>
      </c>
      <c r="K1857" s="728">
        <v>51.889499999999998</v>
      </c>
      <c r="L1857" s="728">
        <v>107.7705</v>
      </c>
    </row>
    <row r="1858" spans="1:12" s="335" customFormat="1" ht="12" x14ac:dyDescent="0.2">
      <c r="A1858" s="335" t="s">
        <v>4009</v>
      </c>
      <c r="B1858" s="335" t="s">
        <v>4010</v>
      </c>
      <c r="C1858" s="688" t="str">
        <f t="shared" si="35"/>
        <v>Nov-18</v>
      </c>
      <c r="D1858" s="738">
        <v>43416</v>
      </c>
      <c r="E1858" s="738">
        <v>43510</v>
      </c>
      <c r="F1858" s="663">
        <v>2000</v>
      </c>
      <c r="G1858" s="663">
        <v>250</v>
      </c>
      <c r="H1858" s="663"/>
      <c r="I1858" s="663">
        <v>1750</v>
      </c>
      <c r="J1858" s="728">
        <f t="shared" si="34"/>
        <v>129.5</v>
      </c>
      <c r="K1858" s="728">
        <v>42.087499999999999</v>
      </c>
      <c r="L1858" s="728">
        <v>87.412500000000009</v>
      </c>
    </row>
    <row r="1859" spans="1:12" s="335" customFormat="1" ht="12" x14ac:dyDescent="0.2">
      <c r="A1859" s="335" t="s">
        <v>4011</v>
      </c>
      <c r="B1859" s="335" t="s">
        <v>4012</v>
      </c>
      <c r="C1859" s="688" t="str">
        <f t="shared" si="35"/>
        <v>Nov-18</v>
      </c>
      <c r="D1859" s="738">
        <v>43416</v>
      </c>
      <c r="E1859" s="738">
        <v>43477</v>
      </c>
      <c r="F1859" s="663">
        <v>2468</v>
      </c>
      <c r="G1859" s="663">
        <v>308</v>
      </c>
      <c r="H1859" s="663"/>
      <c r="I1859" s="663">
        <v>2160</v>
      </c>
      <c r="J1859" s="728">
        <f t="shared" si="34"/>
        <v>159.81</v>
      </c>
      <c r="K1859" s="728">
        <v>51.938250000000004</v>
      </c>
      <c r="L1859" s="728">
        <v>107.87175000000001</v>
      </c>
    </row>
    <row r="1860" spans="1:12" s="335" customFormat="1" ht="12" x14ac:dyDescent="0.2">
      <c r="A1860" s="335" t="s">
        <v>4013</v>
      </c>
      <c r="B1860" s="335" t="s">
        <v>4014</v>
      </c>
      <c r="C1860" s="688" t="str">
        <f t="shared" si="35"/>
        <v>Nov-18</v>
      </c>
      <c r="D1860" s="738">
        <v>43416</v>
      </c>
      <c r="E1860" s="738">
        <v>43537</v>
      </c>
      <c r="F1860" s="663">
        <v>4753</v>
      </c>
      <c r="G1860" s="663">
        <v>550</v>
      </c>
      <c r="H1860" s="663"/>
      <c r="I1860" s="663">
        <v>4203</v>
      </c>
      <c r="J1860" s="728">
        <f t="shared" si="34"/>
        <v>360.28</v>
      </c>
      <c r="K1860" s="728">
        <v>117.09099999999999</v>
      </c>
      <c r="L1860" s="728">
        <v>243.18899999999999</v>
      </c>
    </row>
    <row r="1861" spans="1:12" s="335" customFormat="1" ht="12" x14ac:dyDescent="0.2">
      <c r="A1861" s="335" t="s">
        <v>4015</v>
      </c>
      <c r="B1861" s="335" t="s">
        <v>4016</v>
      </c>
      <c r="C1861" s="688" t="str">
        <f t="shared" si="35"/>
        <v>Nov-18</v>
      </c>
      <c r="D1861" s="738">
        <v>43416</v>
      </c>
      <c r="E1861" s="738">
        <v>43537</v>
      </c>
      <c r="F1861" s="663">
        <v>5000</v>
      </c>
      <c r="G1861" s="663">
        <v>550</v>
      </c>
      <c r="H1861" s="663"/>
      <c r="I1861" s="663">
        <v>4450</v>
      </c>
      <c r="J1861" s="728">
        <f t="shared" si="34"/>
        <v>360.28</v>
      </c>
      <c r="K1861" s="728">
        <v>117.09099999999999</v>
      </c>
      <c r="L1861" s="728">
        <v>243.18899999999999</v>
      </c>
    </row>
    <row r="1862" spans="1:12" s="335" customFormat="1" ht="12" x14ac:dyDescent="0.2">
      <c r="A1862" s="335" t="s">
        <v>4017</v>
      </c>
      <c r="B1862" s="335" t="s">
        <v>4018</v>
      </c>
      <c r="C1862" s="688" t="str">
        <f t="shared" si="35"/>
        <v>Nov-18</v>
      </c>
      <c r="D1862" s="738">
        <v>43417</v>
      </c>
      <c r="E1862" s="738">
        <v>43537</v>
      </c>
      <c r="F1862" s="663">
        <v>5865</v>
      </c>
      <c r="G1862" s="663">
        <v>550</v>
      </c>
      <c r="H1862" s="663"/>
      <c r="I1862" s="663">
        <v>5315</v>
      </c>
      <c r="J1862" s="728">
        <f t="shared" si="34"/>
        <v>360.28</v>
      </c>
      <c r="K1862" s="728">
        <v>117.09099999999999</v>
      </c>
      <c r="L1862" s="728">
        <v>243.18899999999999</v>
      </c>
    </row>
    <row r="1863" spans="1:12" s="335" customFormat="1" ht="12" x14ac:dyDescent="0.2">
      <c r="A1863" s="335" t="s">
        <v>4019</v>
      </c>
      <c r="B1863" s="335" t="s">
        <v>4020</v>
      </c>
      <c r="C1863" s="688" t="str">
        <f t="shared" si="35"/>
        <v>Nov-18</v>
      </c>
      <c r="D1863" s="738">
        <v>43417</v>
      </c>
      <c r="E1863" s="738">
        <v>43537</v>
      </c>
      <c r="F1863" s="663">
        <v>3189</v>
      </c>
      <c r="G1863" s="663">
        <v>550</v>
      </c>
      <c r="H1863" s="663"/>
      <c r="I1863" s="663">
        <v>2639</v>
      </c>
      <c r="J1863" s="728">
        <f t="shared" si="34"/>
        <v>360.28</v>
      </c>
      <c r="K1863" s="728">
        <v>117.09099999999999</v>
      </c>
      <c r="L1863" s="728">
        <v>243.18899999999999</v>
      </c>
    </row>
    <row r="1864" spans="1:12" s="335" customFormat="1" ht="12" x14ac:dyDescent="0.2">
      <c r="A1864" s="335" t="s">
        <v>4021</v>
      </c>
      <c r="B1864" s="335" t="s">
        <v>3782</v>
      </c>
      <c r="C1864" s="688" t="str">
        <f t="shared" si="35"/>
        <v>Nov-18</v>
      </c>
      <c r="D1864" s="738">
        <v>43413</v>
      </c>
      <c r="E1864" s="738">
        <v>43534</v>
      </c>
      <c r="F1864" s="663">
        <v>2520</v>
      </c>
      <c r="G1864" s="663">
        <v>378</v>
      </c>
      <c r="H1864" s="663"/>
      <c r="I1864" s="663">
        <v>2142</v>
      </c>
      <c r="J1864" s="728">
        <f t="shared" si="34"/>
        <v>236.78000000000003</v>
      </c>
      <c r="K1864" s="728">
        <v>76.953500000000005</v>
      </c>
      <c r="L1864" s="728">
        <v>159.82650000000004</v>
      </c>
    </row>
    <row r="1865" spans="1:12" s="335" customFormat="1" ht="12" x14ac:dyDescent="0.2">
      <c r="A1865" s="335" t="s">
        <v>4022</v>
      </c>
      <c r="B1865" s="335" t="s">
        <v>4023</v>
      </c>
      <c r="C1865" s="688" t="str">
        <f t="shared" si="35"/>
        <v>Nov-18</v>
      </c>
      <c r="D1865" s="738">
        <v>43416</v>
      </c>
      <c r="E1865" s="738">
        <v>43506</v>
      </c>
      <c r="F1865" s="663">
        <v>3661</v>
      </c>
      <c r="G1865" s="663">
        <v>458</v>
      </c>
      <c r="H1865" s="663"/>
      <c r="I1865" s="663">
        <v>3203</v>
      </c>
      <c r="J1865" s="728">
        <f t="shared" si="34"/>
        <v>239.24</v>
      </c>
      <c r="K1865" s="728">
        <v>77.753</v>
      </c>
      <c r="L1865" s="728">
        <v>161.48700000000002</v>
      </c>
    </row>
    <row r="1866" spans="1:12" s="335" customFormat="1" ht="12" x14ac:dyDescent="0.2">
      <c r="A1866" s="335" t="s">
        <v>4024</v>
      </c>
      <c r="B1866" s="335" t="s">
        <v>4025</v>
      </c>
      <c r="C1866" s="688" t="str">
        <f t="shared" si="35"/>
        <v>Nov-18</v>
      </c>
      <c r="D1866" s="738">
        <v>43416</v>
      </c>
      <c r="E1866" s="738">
        <v>43541</v>
      </c>
      <c r="F1866" s="663">
        <v>1348</v>
      </c>
      <c r="G1866" s="663">
        <v>215</v>
      </c>
      <c r="H1866" s="663"/>
      <c r="I1866" s="663">
        <v>1133</v>
      </c>
      <c r="J1866" s="728">
        <f t="shared" si="34"/>
        <v>126.64999999999999</v>
      </c>
      <c r="K1866" s="728">
        <v>41.161249999999995</v>
      </c>
      <c r="L1866" s="728">
        <v>85.488749999999996</v>
      </c>
    </row>
    <row r="1867" spans="1:12" s="335" customFormat="1" ht="12" x14ac:dyDescent="0.2">
      <c r="A1867" s="335" t="s">
        <v>4026</v>
      </c>
      <c r="B1867" s="335" t="s">
        <v>4027</v>
      </c>
      <c r="C1867" s="688" t="str">
        <f t="shared" si="35"/>
        <v>Nov-18</v>
      </c>
      <c r="D1867" s="738">
        <v>43417</v>
      </c>
      <c r="E1867" s="738">
        <v>43540</v>
      </c>
      <c r="F1867" s="663">
        <v>2792</v>
      </c>
      <c r="G1867" s="663">
        <v>349</v>
      </c>
      <c r="H1867" s="663"/>
      <c r="I1867" s="663">
        <v>2443</v>
      </c>
      <c r="J1867" s="728">
        <f t="shared" si="34"/>
        <v>180.78000000000003</v>
      </c>
      <c r="K1867" s="728">
        <v>58.753500000000003</v>
      </c>
      <c r="L1867" s="728">
        <v>122.02650000000001</v>
      </c>
    </row>
    <row r="1868" spans="1:12" s="335" customFormat="1" ht="12" x14ac:dyDescent="0.2">
      <c r="A1868" s="335" t="s">
        <v>4028</v>
      </c>
      <c r="B1868" s="335" t="s">
        <v>4029</v>
      </c>
      <c r="C1868" s="688" t="str">
        <f t="shared" si="35"/>
        <v>Nov-18</v>
      </c>
      <c r="D1868" s="738">
        <v>43417</v>
      </c>
      <c r="E1868" s="738">
        <v>43507</v>
      </c>
      <c r="F1868" s="663">
        <v>3417</v>
      </c>
      <c r="G1868" s="663">
        <v>342</v>
      </c>
      <c r="H1868" s="663"/>
      <c r="I1868" s="663">
        <v>3075</v>
      </c>
      <c r="J1868" s="728">
        <f t="shared" si="34"/>
        <v>150.65000000000003</v>
      </c>
      <c r="K1868" s="728">
        <v>48.961250000000007</v>
      </c>
      <c r="L1868" s="728">
        <v>101.68875000000001</v>
      </c>
    </row>
    <row r="1869" spans="1:12" s="335" customFormat="1" ht="12" x14ac:dyDescent="0.2">
      <c r="A1869" s="335" t="s">
        <v>4030</v>
      </c>
      <c r="B1869" s="335" t="s">
        <v>4031</v>
      </c>
      <c r="C1869" s="688" t="str">
        <f t="shared" si="35"/>
        <v>Nov-18</v>
      </c>
      <c r="D1869" s="738">
        <v>43417</v>
      </c>
      <c r="E1869" s="738">
        <v>43477</v>
      </c>
      <c r="F1869" s="663">
        <v>3307</v>
      </c>
      <c r="G1869" s="663">
        <v>413</v>
      </c>
      <c r="H1869" s="663"/>
      <c r="I1869" s="663">
        <v>2894</v>
      </c>
      <c r="J1869" s="728">
        <f t="shared" si="34"/>
        <v>214.13000000000002</v>
      </c>
      <c r="K1869" s="728">
        <v>69.592250000000007</v>
      </c>
      <c r="L1869" s="728">
        <v>144.53775000000002</v>
      </c>
    </row>
    <row r="1870" spans="1:12" s="335" customFormat="1" ht="12" x14ac:dyDescent="0.2">
      <c r="A1870" s="335" t="s">
        <v>4032</v>
      </c>
      <c r="B1870" s="335" t="s">
        <v>4033</v>
      </c>
      <c r="C1870" s="688" t="str">
        <f t="shared" si="35"/>
        <v>Nov-18</v>
      </c>
      <c r="D1870" s="738">
        <v>43417</v>
      </c>
      <c r="E1870" s="738">
        <v>43507</v>
      </c>
      <c r="F1870" s="663">
        <v>2295</v>
      </c>
      <c r="G1870" s="663">
        <v>287</v>
      </c>
      <c r="H1870" s="663"/>
      <c r="I1870" s="663">
        <v>2008</v>
      </c>
      <c r="J1870" s="728">
        <f t="shared" si="34"/>
        <v>148.61000000000001</v>
      </c>
      <c r="K1870" s="728">
        <v>48.298250000000003</v>
      </c>
      <c r="L1870" s="728">
        <v>100.31175000000002</v>
      </c>
    </row>
    <row r="1871" spans="1:12" s="335" customFormat="1" ht="12" x14ac:dyDescent="0.2">
      <c r="A1871" s="335" t="s">
        <v>4034</v>
      </c>
      <c r="B1871" s="335" t="s">
        <v>4035</v>
      </c>
      <c r="C1871" s="688" t="str">
        <f t="shared" si="35"/>
        <v>Nov-18</v>
      </c>
      <c r="D1871" s="738">
        <v>43417</v>
      </c>
      <c r="E1871" s="738">
        <v>43507</v>
      </c>
      <c r="F1871" s="663">
        <v>2600</v>
      </c>
      <c r="G1871" s="663">
        <v>325</v>
      </c>
      <c r="H1871" s="663"/>
      <c r="I1871" s="663">
        <v>2275</v>
      </c>
      <c r="J1871" s="728">
        <f t="shared" si="34"/>
        <v>168.36</v>
      </c>
      <c r="K1871" s="728">
        <v>54.717000000000006</v>
      </c>
      <c r="L1871" s="728">
        <v>113.64300000000001</v>
      </c>
    </row>
    <row r="1872" spans="1:12" s="335" customFormat="1" ht="12" x14ac:dyDescent="0.2">
      <c r="A1872" s="335" t="s">
        <v>4036</v>
      </c>
      <c r="B1872" s="335" t="s">
        <v>4037</v>
      </c>
      <c r="C1872" s="688" t="str">
        <f t="shared" si="35"/>
        <v>Nov-18</v>
      </c>
      <c r="D1872" s="738">
        <v>43417</v>
      </c>
      <c r="E1872" s="738">
        <v>43508</v>
      </c>
      <c r="F1872" s="663">
        <v>2262</v>
      </c>
      <c r="G1872" s="663">
        <v>283</v>
      </c>
      <c r="H1872" s="663"/>
      <c r="I1872" s="663">
        <v>1979</v>
      </c>
      <c r="J1872" s="728">
        <f t="shared" si="34"/>
        <v>146.46000000000004</v>
      </c>
      <c r="K1872" s="728">
        <v>47.599500000000006</v>
      </c>
      <c r="L1872" s="728">
        <v>98.860500000000016</v>
      </c>
    </row>
    <row r="1873" spans="1:12" s="335" customFormat="1" ht="12" x14ac:dyDescent="0.2">
      <c r="A1873" s="335" t="s">
        <v>4038</v>
      </c>
      <c r="B1873" s="335" t="s">
        <v>4039</v>
      </c>
      <c r="C1873" s="688" t="str">
        <f t="shared" si="35"/>
        <v>Nov-18</v>
      </c>
      <c r="D1873" s="738">
        <v>43417</v>
      </c>
      <c r="E1873" s="738">
        <v>43507</v>
      </c>
      <c r="F1873" s="663">
        <v>1904</v>
      </c>
      <c r="G1873" s="663">
        <v>238</v>
      </c>
      <c r="H1873" s="663"/>
      <c r="I1873" s="663">
        <v>1666</v>
      </c>
      <c r="J1873" s="728">
        <f t="shared" si="34"/>
        <v>123.28999999999999</v>
      </c>
      <c r="K1873" s="728">
        <v>40.069249999999997</v>
      </c>
      <c r="L1873" s="728">
        <v>83.220749999999995</v>
      </c>
    </row>
    <row r="1874" spans="1:12" s="335" customFormat="1" ht="12" x14ac:dyDescent="0.2">
      <c r="A1874" s="335" t="s">
        <v>4040</v>
      </c>
      <c r="B1874" s="335" t="s">
        <v>4041</v>
      </c>
      <c r="C1874" s="688" t="str">
        <f t="shared" si="35"/>
        <v>Nov-18</v>
      </c>
      <c r="D1874" s="738">
        <v>43417</v>
      </c>
      <c r="E1874" s="738">
        <v>43507</v>
      </c>
      <c r="F1874" s="663">
        <v>11729</v>
      </c>
      <c r="G1874" s="663">
        <v>1759</v>
      </c>
      <c r="H1874" s="663"/>
      <c r="I1874" s="663">
        <v>9970</v>
      </c>
      <c r="J1874" s="728">
        <f t="shared" si="34"/>
        <v>1001.78</v>
      </c>
      <c r="K1874" s="728">
        <v>325.57850000000002</v>
      </c>
      <c r="L1874" s="728">
        <v>676.20150000000001</v>
      </c>
    </row>
    <row r="1875" spans="1:12" s="335" customFormat="1" ht="12" x14ac:dyDescent="0.2">
      <c r="A1875" s="335" t="s">
        <v>4042</v>
      </c>
      <c r="B1875" s="335" t="s">
        <v>4043</v>
      </c>
      <c r="C1875" s="688" t="str">
        <f t="shared" si="35"/>
        <v>Nov-18</v>
      </c>
      <c r="D1875" s="738">
        <v>43417</v>
      </c>
      <c r="E1875" s="738">
        <v>43538</v>
      </c>
      <c r="F1875" s="663">
        <v>3951</v>
      </c>
      <c r="G1875" s="663">
        <v>741</v>
      </c>
      <c r="H1875" s="663"/>
      <c r="I1875" s="663">
        <v>3210</v>
      </c>
      <c r="J1875" s="728">
        <f t="shared" si="34"/>
        <v>464.13</v>
      </c>
      <c r="K1875" s="728">
        <v>150.84225000000001</v>
      </c>
      <c r="L1875" s="728">
        <v>313.28775000000002</v>
      </c>
    </row>
    <row r="1876" spans="1:12" s="335" customFormat="1" ht="12" x14ac:dyDescent="0.2">
      <c r="A1876" s="335" t="s">
        <v>4044</v>
      </c>
      <c r="B1876" s="335" t="s">
        <v>4045</v>
      </c>
      <c r="C1876" s="688" t="str">
        <f t="shared" si="35"/>
        <v>Nov-18</v>
      </c>
      <c r="D1876" s="738">
        <v>43417</v>
      </c>
      <c r="E1876" s="738">
        <v>43541</v>
      </c>
      <c r="F1876" s="663">
        <v>2454</v>
      </c>
      <c r="G1876" s="663">
        <v>368</v>
      </c>
      <c r="H1876" s="663"/>
      <c r="I1876" s="663">
        <v>2086</v>
      </c>
      <c r="J1876" s="728">
        <f t="shared" si="34"/>
        <v>230.57999999999998</v>
      </c>
      <c r="K1876" s="728">
        <v>74.938499999999991</v>
      </c>
      <c r="L1876" s="728">
        <v>155.64150000000001</v>
      </c>
    </row>
    <row r="1877" spans="1:12" s="335" customFormat="1" ht="12" x14ac:dyDescent="0.2">
      <c r="A1877" s="335" t="s">
        <v>4046</v>
      </c>
      <c r="B1877" s="335" t="s">
        <v>4047</v>
      </c>
      <c r="C1877" s="688" t="str">
        <f t="shared" si="35"/>
        <v>Nov-18</v>
      </c>
      <c r="D1877" s="738">
        <v>43417</v>
      </c>
      <c r="E1877" s="738">
        <v>43513</v>
      </c>
      <c r="F1877" s="663">
        <v>2000</v>
      </c>
      <c r="G1877" s="663">
        <v>250</v>
      </c>
      <c r="H1877" s="663"/>
      <c r="I1877" s="663">
        <v>1750</v>
      </c>
      <c r="J1877" s="728">
        <f t="shared" si="34"/>
        <v>129.5</v>
      </c>
      <c r="K1877" s="728">
        <v>42.087499999999999</v>
      </c>
      <c r="L1877" s="728">
        <v>87.412500000000009</v>
      </c>
    </row>
    <row r="1878" spans="1:12" s="335" customFormat="1" ht="12" x14ac:dyDescent="0.2">
      <c r="A1878" s="335" t="s">
        <v>4048</v>
      </c>
      <c r="B1878" s="335" t="s">
        <v>4049</v>
      </c>
      <c r="C1878" s="688" t="str">
        <f t="shared" si="35"/>
        <v>Nov-18</v>
      </c>
      <c r="D1878" s="738">
        <v>43417</v>
      </c>
      <c r="E1878" s="738">
        <v>43548</v>
      </c>
      <c r="F1878" s="663">
        <v>3026</v>
      </c>
      <c r="G1878" s="663">
        <v>482</v>
      </c>
      <c r="H1878" s="663"/>
      <c r="I1878" s="663">
        <v>2544</v>
      </c>
      <c r="J1878" s="728">
        <f t="shared" si="34"/>
        <v>284.33000000000004</v>
      </c>
      <c r="K1878" s="728">
        <v>92.407250000000005</v>
      </c>
      <c r="L1878" s="728">
        <v>191.92275000000001</v>
      </c>
    </row>
    <row r="1879" spans="1:12" s="335" customFormat="1" ht="12" x14ac:dyDescent="0.2">
      <c r="A1879" s="335" t="s">
        <v>4050</v>
      </c>
      <c r="B1879" s="335" t="s">
        <v>4051</v>
      </c>
      <c r="C1879" s="688" t="str">
        <f t="shared" si="35"/>
        <v>Nov-18</v>
      </c>
      <c r="D1879" s="738">
        <v>43417</v>
      </c>
      <c r="E1879" s="738">
        <v>43543</v>
      </c>
      <c r="F1879" s="663">
        <v>2581</v>
      </c>
      <c r="G1879" s="663">
        <v>484</v>
      </c>
      <c r="H1879" s="663"/>
      <c r="I1879" s="663">
        <v>2097</v>
      </c>
      <c r="J1879" s="728">
        <f t="shared" si="34"/>
        <v>300.43</v>
      </c>
      <c r="K1879" s="728">
        <v>97.639750000000006</v>
      </c>
      <c r="L1879" s="728">
        <v>202.79025000000001</v>
      </c>
    </row>
    <row r="1880" spans="1:12" s="335" customFormat="1" ht="12" x14ac:dyDescent="0.2">
      <c r="A1880" s="335" t="s">
        <v>4052</v>
      </c>
      <c r="B1880" s="335" t="s">
        <v>4053</v>
      </c>
      <c r="C1880" s="688" t="str">
        <f t="shared" si="35"/>
        <v>Nov-18</v>
      </c>
      <c r="D1880" s="738">
        <v>43418</v>
      </c>
      <c r="E1880" s="738">
        <v>43514</v>
      </c>
      <c r="F1880" s="663">
        <v>5415</v>
      </c>
      <c r="G1880" s="663">
        <v>812</v>
      </c>
      <c r="H1880" s="663"/>
      <c r="I1880" s="663">
        <v>4603</v>
      </c>
      <c r="J1880" s="728">
        <f t="shared" si="34"/>
        <v>462.49000000000007</v>
      </c>
      <c r="K1880" s="728">
        <v>150.30925000000002</v>
      </c>
      <c r="L1880" s="728">
        <v>312.18075000000005</v>
      </c>
    </row>
    <row r="1881" spans="1:12" s="335" customFormat="1" ht="12" x14ac:dyDescent="0.2">
      <c r="A1881" s="335" t="s">
        <v>4054</v>
      </c>
      <c r="B1881" s="335" t="s">
        <v>4055</v>
      </c>
      <c r="C1881" s="688" t="str">
        <f t="shared" si="35"/>
        <v>Nov-18</v>
      </c>
      <c r="D1881" s="738">
        <v>43418</v>
      </c>
      <c r="E1881" s="738">
        <v>43478</v>
      </c>
      <c r="F1881" s="663">
        <v>1930</v>
      </c>
      <c r="G1881" s="663">
        <v>241</v>
      </c>
      <c r="H1881" s="663"/>
      <c r="I1881" s="663">
        <v>1689</v>
      </c>
      <c r="J1881" s="728">
        <f t="shared" si="34"/>
        <v>124.96000000000001</v>
      </c>
      <c r="K1881" s="728">
        <v>40.612000000000002</v>
      </c>
      <c r="L1881" s="728">
        <v>84.347999999999999</v>
      </c>
    </row>
    <row r="1882" spans="1:12" s="335" customFormat="1" ht="12" x14ac:dyDescent="0.2">
      <c r="A1882" s="335" t="s">
        <v>4056</v>
      </c>
      <c r="B1882" s="335" t="s">
        <v>4057</v>
      </c>
      <c r="C1882" s="688" t="str">
        <f t="shared" si="35"/>
        <v>Nov-18</v>
      </c>
      <c r="D1882" s="738">
        <v>43418</v>
      </c>
      <c r="E1882" s="738">
        <v>43509</v>
      </c>
      <c r="F1882" s="663">
        <v>4479</v>
      </c>
      <c r="G1882" s="663">
        <v>840</v>
      </c>
      <c r="H1882" s="663"/>
      <c r="I1882" s="663">
        <v>3639</v>
      </c>
      <c r="J1882" s="728">
        <f t="shared" si="34"/>
        <v>526.15</v>
      </c>
      <c r="K1882" s="728">
        <v>170.99875</v>
      </c>
      <c r="L1882" s="728">
        <v>355.15125</v>
      </c>
    </row>
    <row r="1883" spans="1:12" s="335" customFormat="1" ht="12" x14ac:dyDescent="0.2">
      <c r="A1883" s="335" t="s">
        <v>4058</v>
      </c>
      <c r="B1883" s="335" t="s">
        <v>4059</v>
      </c>
      <c r="C1883" s="688" t="str">
        <f t="shared" si="35"/>
        <v>Nov-18</v>
      </c>
      <c r="D1883" s="738">
        <v>43417</v>
      </c>
      <c r="E1883" s="738">
        <v>43537</v>
      </c>
      <c r="F1883" s="663">
        <v>1080</v>
      </c>
      <c r="G1883" s="663">
        <v>216</v>
      </c>
      <c r="H1883" s="663"/>
      <c r="I1883" s="663">
        <v>864</v>
      </c>
      <c r="J1883" s="728">
        <f t="shared" si="34"/>
        <v>136.89000000000001</v>
      </c>
      <c r="K1883" s="728">
        <v>44.489250000000006</v>
      </c>
      <c r="L1883" s="728">
        <v>92.400750000000016</v>
      </c>
    </row>
    <row r="1884" spans="1:12" s="335" customFormat="1" ht="12" x14ac:dyDescent="0.2">
      <c r="A1884" s="335" t="s">
        <v>4060</v>
      </c>
      <c r="B1884" s="335" t="s">
        <v>4061</v>
      </c>
      <c r="C1884" s="688" t="str">
        <f t="shared" si="35"/>
        <v>Nov-18</v>
      </c>
      <c r="D1884" s="738">
        <v>43418</v>
      </c>
      <c r="E1884" s="738">
        <v>43520</v>
      </c>
      <c r="F1884" s="663">
        <v>3178</v>
      </c>
      <c r="G1884" s="663">
        <v>477</v>
      </c>
      <c r="H1884" s="663"/>
      <c r="I1884" s="663">
        <v>2701</v>
      </c>
      <c r="J1884" s="728">
        <f t="shared" si="34"/>
        <v>273.94</v>
      </c>
      <c r="K1884" s="728">
        <v>89.030500000000004</v>
      </c>
      <c r="L1884" s="728">
        <v>184.90950000000001</v>
      </c>
    </row>
    <row r="1885" spans="1:12" s="335" customFormat="1" ht="12" x14ac:dyDescent="0.2">
      <c r="A1885" s="335" t="s">
        <v>4062</v>
      </c>
      <c r="B1885" s="335" t="s">
        <v>4063</v>
      </c>
      <c r="C1885" s="688" t="str">
        <f t="shared" si="35"/>
        <v>Nov-18</v>
      </c>
      <c r="D1885" s="738">
        <v>43418</v>
      </c>
      <c r="E1885" s="738">
        <v>43508</v>
      </c>
      <c r="F1885" s="663">
        <v>3930</v>
      </c>
      <c r="G1885" s="663">
        <v>590</v>
      </c>
      <c r="H1885" s="663"/>
      <c r="I1885" s="663">
        <v>3340</v>
      </c>
      <c r="J1885" s="728">
        <f t="shared" si="34"/>
        <v>338.77</v>
      </c>
      <c r="K1885" s="728">
        <v>110.10025</v>
      </c>
      <c r="L1885" s="728">
        <v>228.66974999999999</v>
      </c>
    </row>
    <row r="1886" spans="1:12" s="335" customFormat="1" ht="12" x14ac:dyDescent="0.2">
      <c r="A1886" s="335" t="s">
        <v>4064</v>
      </c>
      <c r="B1886" s="335" t="s">
        <v>4065</v>
      </c>
      <c r="C1886" s="688" t="str">
        <f t="shared" si="35"/>
        <v>Nov-18</v>
      </c>
      <c r="D1886" s="738">
        <v>43418</v>
      </c>
      <c r="E1886" s="738">
        <v>43513</v>
      </c>
      <c r="F1886" s="663">
        <v>2722</v>
      </c>
      <c r="G1886" s="663">
        <v>340</v>
      </c>
      <c r="H1886" s="663"/>
      <c r="I1886" s="663">
        <v>2382</v>
      </c>
      <c r="J1886" s="728">
        <f t="shared" si="34"/>
        <v>177.88</v>
      </c>
      <c r="K1886" s="728">
        <v>57.811</v>
      </c>
      <c r="L1886" s="728">
        <v>120.069</v>
      </c>
    </row>
    <row r="1887" spans="1:12" s="335" customFormat="1" ht="12" x14ac:dyDescent="0.2">
      <c r="A1887" s="335" t="s">
        <v>4066</v>
      </c>
      <c r="B1887" s="335" t="s">
        <v>4067</v>
      </c>
      <c r="C1887" s="688" t="str">
        <f t="shared" si="35"/>
        <v>Nov-18</v>
      </c>
      <c r="D1887" s="738">
        <v>43418</v>
      </c>
      <c r="E1887" s="738">
        <v>43508</v>
      </c>
      <c r="F1887" s="663">
        <v>3288</v>
      </c>
      <c r="G1887" s="663">
        <v>411</v>
      </c>
      <c r="H1887" s="663"/>
      <c r="I1887" s="663">
        <v>2877</v>
      </c>
      <c r="J1887" s="728">
        <f t="shared" si="34"/>
        <v>212.90000000000003</v>
      </c>
      <c r="K1887" s="728">
        <v>69.19250000000001</v>
      </c>
      <c r="L1887" s="728">
        <v>143.70750000000001</v>
      </c>
    </row>
    <row r="1888" spans="1:12" s="335" customFormat="1" ht="12" x14ac:dyDescent="0.2">
      <c r="A1888" s="335" t="s">
        <v>4068</v>
      </c>
      <c r="B1888" s="335" t="s">
        <v>4069</v>
      </c>
      <c r="C1888" s="688" t="str">
        <f t="shared" si="35"/>
        <v>Nov-18</v>
      </c>
      <c r="D1888" s="738">
        <v>43418</v>
      </c>
      <c r="E1888" s="738">
        <v>43508</v>
      </c>
      <c r="F1888" s="663">
        <v>2058</v>
      </c>
      <c r="G1888" s="663">
        <v>206</v>
      </c>
      <c r="H1888" s="663"/>
      <c r="I1888" s="663">
        <v>1852</v>
      </c>
      <c r="J1888" s="728">
        <f t="shared" si="34"/>
        <v>90.74</v>
      </c>
      <c r="K1888" s="728">
        <v>29.490500000000001</v>
      </c>
      <c r="L1888" s="728">
        <v>61.249499999999998</v>
      </c>
    </row>
    <row r="1889" spans="1:12" s="335" customFormat="1" ht="12" x14ac:dyDescent="0.2">
      <c r="A1889" s="335" t="s">
        <v>4070</v>
      </c>
      <c r="B1889" s="335" t="s">
        <v>4071</v>
      </c>
      <c r="C1889" s="688" t="str">
        <f t="shared" si="35"/>
        <v>Nov-18</v>
      </c>
      <c r="D1889" s="738">
        <v>43418</v>
      </c>
      <c r="E1889" s="738">
        <v>43538</v>
      </c>
      <c r="F1889" s="663">
        <v>4638</v>
      </c>
      <c r="G1889" s="663">
        <v>550</v>
      </c>
      <c r="H1889" s="663"/>
      <c r="I1889" s="663">
        <v>4088</v>
      </c>
      <c r="J1889" s="728">
        <f t="shared" si="34"/>
        <v>360.28</v>
      </c>
      <c r="K1889" s="728">
        <v>117.09099999999999</v>
      </c>
      <c r="L1889" s="728">
        <v>243.18899999999999</v>
      </c>
    </row>
    <row r="1890" spans="1:12" s="335" customFormat="1" ht="12" x14ac:dyDescent="0.2">
      <c r="A1890" s="335" t="s">
        <v>4072</v>
      </c>
      <c r="B1890" s="335" t="s">
        <v>4073</v>
      </c>
      <c r="C1890" s="688" t="str">
        <f t="shared" si="35"/>
        <v>Nov-18</v>
      </c>
      <c r="D1890" s="738">
        <v>43418</v>
      </c>
      <c r="E1890" s="738">
        <v>43540</v>
      </c>
      <c r="F1890" s="663">
        <v>2610</v>
      </c>
      <c r="G1890" s="663">
        <v>326</v>
      </c>
      <c r="H1890" s="663"/>
      <c r="I1890" s="663">
        <v>2284</v>
      </c>
      <c r="J1890" s="728">
        <f t="shared" si="34"/>
        <v>170.56</v>
      </c>
      <c r="K1890" s="728">
        <v>55.432000000000002</v>
      </c>
      <c r="L1890" s="728">
        <v>115.12800000000001</v>
      </c>
    </row>
    <row r="1891" spans="1:12" s="335" customFormat="1" ht="12" x14ac:dyDescent="0.2">
      <c r="A1891" s="335" t="s">
        <v>4074</v>
      </c>
      <c r="B1891" s="335" t="s">
        <v>4075</v>
      </c>
      <c r="C1891" s="688" t="str">
        <f t="shared" si="35"/>
        <v>Nov-18</v>
      </c>
      <c r="D1891" s="738">
        <v>43418</v>
      </c>
      <c r="E1891" s="738">
        <v>43540</v>
      </c>
      <c r="F1891" s="663">
        <v>2472</v>
      </c>
      <c r="G1891" s="663">
        <v>309</v>
      </c>
      <c r="H1891" s="663"/>
      <c r="I1891" s="663">
        <v>2163</v>
      </c>
      <c r="J1891" s="728">
        <f t="shared" si="34"/>
        <v>161.54000000000002</v>
      </c>
      <c r="K1891" s="728">
        <v>52.500500000000009</v>
      </c>
      <c r="L1891" s="728">
        <v>109.03950000000002</v>
      </c>
    </row>
    <row r="1892" spans="1:12" s="335" customFormat="1" ht="12" x14ac:dyDescent="0.2">
      <c r="A1892" s="335" t="s">
        <v>4076</v>
      </c>
      <c r="B1892" s="335" t="s">
        <v>4077</v>
      </c>
      <c r="C1892" s="688" t="str">
        <f t="shared" si="35"/>
        <v>Nov-18</v>
      </c>
      <c r="D1892" s="738">
        <v>43417</v>
      </c>
      <c r="E1892" s="738">
        <v>43538</v>
      </c>
      <c r="F1892" s="663">
        <v>2426</v>
      </c>
      <c r="G1892" s="663">
        <v>364</v>
      </c>
      <c r="H1892" s="663"/>
      <c r="I1892" s="663">
        <v>2062</v>
      </c>
      <c r="J1892" s="728">
        <f t="shared" ref="J1892:J1955" si="36">SUM(K1892:L1892)</f>
        <v>227.94</v>
      </c>
      <c r="K1892" s="728">
        <v>74.080500000000001</v>
      </c>
      <c r="L1892" s="728">
        <v>153.8595</v>
      </c>
    </row>
    <row r="1893" spans="1:12" s="335" customFormat="1" ht="12" x14ac:dyDescent="0.2">
      <c r="A1893" s="335" t="s">
        <v>4078</v>
      </c>
      <c r="B1893" s="335" t="s">
        <v>4079</v>
      </c>
      <c r="C1893" s="688" t="str">
        <f t="shared" si="35"/>
        <v>Nov-18</v>
      </c>
      <c r="D1893" s="738">
        <v>43417</v>
      </c>
      <c r="E1893" s="738">
        <v>43538</v>
      </c>
      <c r="F1893" s="663">
        <v>140</v>
      </c>
      <c r="G1893" s="663">
        <v>21</v>
      </c>
      <c r="H1893" s="663"/>
      <c r="I1893" s="663">
        <v>119</v>
      </c>
      <c r="J1893" s="728">
        <f t="shared" si="36"/>
        <v>13.16</v>
      </c>
      <c r="K1893" s="728">
        <v>4.2770000000000001</v>
      </c>
      <c r="L1893" s="728">
        <v>8.8830000000000009</v>
      </c>
    </row>
    <row r="1894" spans="1:12" s="335" customFormat="1" ht="12" x14ac:dyDescent="0.2">
      <c r="A1894" s="335" t="s">
        <v>4080</v>
      </c>
      <c r="B1894" s="335" t="s">
        <v>4081</v>
      </c>
      <c r="C1894" s="688" t="str">
        <f t="shared" ref="C1894:C1957" si="37">TEXT(D1894,"mmm-yy")</f>
        <v>Nov-18</v>
      </c>
      <c r="D1894" s="738">
        <v>43418</v>
      </c>
      <c r="E1894" s="738">
        <v>43543</v>
      </c>
      <c r="F1894" s="663">
        <v>1552</v>
      </c>
      <c r="G1894" s="663">
        <v>291</v>
      </c>
      <c r="H1894" s="663"/>
      <c r="I1894" s="663">
        <v>1261</v>
      </c>
      <c r="J1894" s="728">
        <f t="shared" si="36"/>
        <v>182.31</v>
      </c>
      <c r="K1894" s="728">
        <v>59.250750000000004</v>
      </c>
      <c r="L1894" s="728">
        <v>123.05925000000001</v>
      </c>
    </row>
    <row r="1895" spans="1:12" s="335" customFormat="1" ht="12" x14ac:dyDescent="0.2">
      <c r="A1895" s="335" t="s">
        <v>4082</v>
      </c>
      <c r="B1895" s="335" t="s">
        <v>4083</v>
      </c>
      <c r="C1895" s="688" t="str">
        <f t="shared" si="37"/>
        <v>Nov-18</v>
      </c>
      <c r="D1895" s="738">
        <v>43418</v>
      </c>
      <c r="E1895" s="738">
        <v>43543</v>
      </c>
      <c r="F1895" s="663">
        <v>2860</v>
      </c>
      <c r="G1895" s="663">
        <v>429</v>
      </c>
      <c r="H1895" s="663"/>
      <c r="I1895" s="663">
        <v>2431</v>
      </c>
      <c r="J1895" s="728">
        <f t="shared" si="36"/>
        <v>246.53000000000003</v>
      </c>
      <c r="K1895" s="728">
        <v>80.122250000000008</v>
      </c>
      <c r="L1895" s="728">
        <v>166.40775000000002</v>
      </c>
    </row>
    <row r="1896" spans="1:12" s="335" customFormat="1" ht="12" x14ac:dyDescent="0.2">
      <c r="A1896" s="335" t="s">
        <v>4084</v>
      </c>
      <c r="B1896" s="335" t="s">
        <v>4085</v>
      </c>
      <c r="C1896" s="688" t="str">
        <f t="shared" si="37"/>
        <v>Nov-18</v>
      </c>
      <c r="D1896" s="738">
        <v>43418</v>
      </c>
      <c r="E1896" s="738">
        <v>43548</v>
      </c>
      <c r="F1896" s="663">
        <v>4158</v>
      </c>
      <c r="G1896" s="663">
        <v>624</v>
      </c>
      <c r="H1896" s="663"/>
      <c r="I1896" s="663">
        <v>3534</v>
      </c>
      <c r="J1896" s="728">
        <f t="shared" si="36"/>
        <v>390.68</v>
      </c>
      <c r="K1896" s="728">
        <v>126.97099999999999</v>
      </c>
      <c r="L1896" s="728">
        <v>263.709</v>
      </c>
    </row>
    <row r="1897" spans="1:12" s="335" customFormat="1" ht="12" x14ac:dyDescent="0.2">
      <c r="A1897" s="335" t="s">
        <v>4086</v>
      </c>
      <c r="B1897" s="335" t="s">
        <v>4087</v>
      </c>
      <c r="C1897" s="688" t="str">
        <f t="shared" si="37"/>
        <v>Nov-18</v>
      </c>
      <c r="D1897" s="738">
        <v>43419</v>
      </c>
      <c r="E1897" s="738">
        <v>43510</v>
      </c>
      <c r="F1897" s="663">
        <v>2000</v>
      </c>
      <c r="G1897" s="663">
        <v>200</v>
      </c>
      <c r="H1897" s="663"/>
      <c r="I1897" s="663">
        <v>1800</v>
      </c>
      <c r="J1897" s="728">
        <f t="shared" si="36"/>
        <v>103.83000000000001</v>
      </c>
      <c r="K1897" s="728">
        <v>33.744750000000003</v>
      </c>
      <c r="L1897" s="728">
        <v>70.085250000000002</v>
      </c>
    </row>
    <row r="1898" spans="1:12" s="335" customFormat="1" ht="12" x14ac:dyDescent="0.2">
      <c r="A1898" s="335" t="s">
        <v>4088</v>
      </c>
      <c r="B1898" s="335" t="s">
        <v>4089</v>
      </c>
      <c r="C1898" s="688" t="str">
        <f t="shared" si="37"/>
        <v>Nov-18</v>
      </c>
      <c r="D1898" s="738">
        <v>43419</v>
      </c>
      <c r="E1898" s="738">
        <v>43509</v>
      </c>
      <c r="F1898" s="663">
        <v>4239</v>
      </c>
      <c r="G1898" s="663">
        <v>530</v>
      </c>
      <c r="H1898" s="663"/>
      <c r="I1898" s="663">
        <v>3709</v>
      </c>
      <c r="J1898" s="728">
        <f t="shared" si="36"/>
        <v>274.47000000000003</v>
      </c>
      <c r="K1898" s="728">
        <v>89.202750000000009</v>
      </c>
      <c r="L1898" s="728">
        <v>185.26725000000002</v>
      </c>
    </row>
    <row r="1899" spans="1:12" s="335" customFormat="1" ht="12" x14ac:dyDescent="0.2">
      <c r="A1899" s="335" t="s">
        <v>4090</v>
      </c>
      <c r="B1899" s="335" t="s">
        <v>4091</v>
      </c>
      <c r="C1899" s="688" t="str">
        <f t="shared" si="37"/>
        <v>Nov-18</v>
      </c>
      <c r="D1899" s="738">
        <v>43419</v>
      </c>
      <c r="E1899" s="738">
        <v>43539</v>
      </c>
      <c r="F1899" s="663">
        <v>5705</v>
      </c>
      <c r="G1899" s="663">
        <v>856</v>
      </c>
      <c r="H1899" s="663"/>
      <c r="I1899" s="663">
        <v>4849</v>
      </c>
      <c r="J1899" s="728">
        <f t="shared" si="36"/>
        <v>487.26</v>
      </c>
      <c r="K1899" s="728">
        <v>158.3595</v>
      </c>
      <c r="L1899" s="728">
        <v>328.90050000000002</v>
      </c>
    </row>
    <row r="1900" spans="1:12" s="335" customFormat="1" ht="12" x14ac:dyDescent="0.2">
      <c r="A1900" s="335" t="s">
        <v>4092</v>
      </c>
      <c r="B1900" s="335" t="s">
        <v>4093</v>
      </c>
      <c r="C1900" s="688" t="str">
        <f t="shared" si="37"/>
        <v>Nov-18</v>
      </c>
      <c r="D1900" s="738">
        <v>43419</v>
      </c>
      <c r="E1900" s="738">
        <v>43573</v>
      </c>
      <c r="F1900" s="663">
        <v>1804</v>
      </c>
      <c r="G1900" s="663">
        <v>226</v>
      </c>
      <c r="H1900" s="663"/>
      <c r="I1900" s="663">
        <v>1578</v>
      </c>
      <c r="J1900" s="728">
        <f t="shared" si="36"/>
        <v>117.89</v>
      </c>
      <c r="K1900" s="728">
        <v>38.314250000000001</v>
      </c>
      <c r="L1900" s="728">
        <v>79.575749999999999</v>
      </c>
    </row>
    <row r="1901" spans="1:12" s="335" customFormat="1" ht="12" x14ac:dyDescent="0.2">
      <c r="A1901" s="335" t="s">
        <v>4094</v>
      </c>
      <c r="B1901" s="335" t="s">
        <v>4095</v>
      </c>
      <c r="C1901" s="688" t="str">
        <f t="shared" si="37"/>
        <v>Nov-18</v>
      </c>
      <c r="D1901" s="738">
        <v>43419</v>
      </c>
      <c r="E1901" s="738">
        <v>43597</v>
      </c>
      <c r="F1901" s="663">
        <v>2106</v>
      </c>
      <c r="G1901" s="663">
        <v>316</v>
      </c>
      <c r="H1901" s="663"/>
      <c r="I1901" s="663">
        <v>1790</v>
      </c>
      <c r="J1901" s="728">
        <f t="shared" si="36"/>
        <v>197.88000000000002</v>
      </c>
      <c r="K1901" s="728">
        <v>64.311000000000007</v>
      </c>
      <c r="L1901" s="728">
        <v>133.56900000000002</v>
      </c>
    </row>
    <row r="1902" spans="1:12" s="335" customFormat="1" ht="12" x14ac:dyDescent="0.2">
      <c r="A1902" s="335" t="s">
        <v>4096</v>
      </c>
      <c r="B1902" s="335" t="s">
        <v>4097</v>
      </c>
      <c r="C1902" s="688" t="str">
        <f t="shared" si="37"/>
        <v>Nov-18</v>
      </c>
      <c r="D1902" s="738">
        <v>43419</v>
      </c>
      <c r="E1902" s="738">
        <v>43509</v>
      </c>
      <c r="F1902" s="663">
        <v>2625</v>
      </c>
      <c r="G1902" s="663">
        <v>328</v>
      </c>
      <c r="H1902" s="663"/>
      <c r="I1902" s="663">
        <v>2297</v>
      </c>
      <c r="J1902" s="728">
        <f t="shared" si="36"/>
        <v>169.97000000000003</v>
      </c>
      <c r="K1902" s="728">
        <v>55.240250000000003</v>
      </c>
      <c r="L1902" s="728">
        <v>114.72975000000001</v>
      </c>
    </row>
    <row r="1903" spans="1:12" s="335" customFormat="1" ht="12" x14ac:dyDescent="0.2">
      <c r="A1903" s="335" t="s">
        <v>4098</v>
      </c>
      <c r="B1903" s="335" t="s">
        <v>4099</v>
      </c>
      <c r="C1903" s="688" t="str">
        <f t="shared" si="37"/>
        <v>Nov-18</v>
      </c>
      <c r="D1903" s="738">
        <v>43419</v>
      </c>
      <c r="E1903" s="738">
        <v>43509</v>
      </c>
      <c r="F1903" s="663">
        <v>2239</v>
      </c>
      <c r="G1903" s="663">
        <v>280</v>
      </c>
      <c r="H1903" s="663"/>
      <c r="I1903" s="663">
        <v>1959</v>
      </c>
      <c r="J1903" s="728">
        <f t="shared" si="36"/>
        <v>144.98000000000002</v>
      </c>
      <c r="K1903" s="728">
        <v>47.118499999999997</v>
      </c>
      <c r="L1903" s="728">
        <v>97.861500000000007</v>
      </c>
    </row>
    <row r="1904" spans="1:12" s="335" customFormat="1" ht="12" x14ac:dyDescent="0.2">
      <c r="A1904" s="335" t="s">
        <v>4100</v>
      </c>
      <c r="B1904" s="335" t="s">
        <v>4101</v>
      </c>
      <c r="C1904" s="688" t="str">
        <f t="shared" si="37"/>
        <v>Nov-18</v>
      </c>
      <c r="D1904" s="738">
        <v>43419</v>
      </c>
      <c r="E1904" s="738">
        <v>43516</v>
      </c>
      <c r="F1904" s="663">
        <v>4800</v>
      </c>
      <c r="G1904" s="663">
        <v>480</v>
      </c>
      <c r="H1904" s="663"/>
      <c r="I1904" s="663">
        <v>4320</v>
      </c>
      <c r="J1904" s="728">
        <f t="shared" si="36"/>
        <v>211.63000000000002</v>
      </c>
      <c r="K1904" s="728">
        <v>68.779750000000007</v>
      </c>
      <c r="L1904" s="728">
        <v>142.85025000000002</v>
      </c>
    </row>
    <row r="1905" spans="1:12" s="335" customFormat="1" ht="12" x14ac:dyDescent="0.2">
      <c r="A1905" s="335" t="s">
        <v>4102</v>
      </c>
      <c r="B1905" s="335" t="s">
        <v>4103</v>
      </c>
      <c r="C1905" s="688" t="str">
        <f t="shared" si="37"/>
        <v>Nov-18</v>
      </c>
      <c r="D1905" s="738">
        <v>43419</v>
      </c>
      <c r="E1905" s="335" t="s">
        <v>4104</v>
      </c>
      <c r="F1905" s="663">
        <v>4234</v>
      </c>
      <c r="G1905" s="663">
        <v>529</v>
      </c>
      <c r="H1905" s="663"/>
      <c r="I1905" s="663">
        <v>3705</v>
      </c>
      <c r="J1905" s="728">
        <f t="shared" si="36"/>
        <v>276.69</v>
      </c>
      <c r="K1905" s="728">
        <v>89.924250000000001</v>
      </c>
      <c r="L1905" s="728">
        <v>186.76575</v>
      </c>
    </row>
    <row r="1906" spans="1:12" s="335" customFormat="1" ht="12" x14ac:dyDescent="0.2">
      <c r="A1906" s="335" t="s">
        <v>4105</v>
      </c>
      <c r="B1906" s="335" t="s">
        <v>4106</v>
      </c>
      <c r="C1906" s="688" t="str">
        <f t="shared" si="37"/>
        <v>Nov-18</v>
      </c>
      <c r="D1906" s="738">
        <v>43419</v>
      </c>
      <c r="E1906" s="738">
        <v>43513</v>
      </c>
      <c r="F1906" s="663">
        <v>2720</v>
      </c>
      <c r="G1906" s="663">
        <v>340</v>
      </c>
      <c r="H1906" s="663"/>
      <c r="I1906" s="663">
        <v>2380</v>
      </c>
      <c r="J1906" s="728">
        <f t="shared" si="36"/>
        <v>176.12</v>
      </c>
      <c r="K1906" s="728">
        <v>57.239000000000004</v>
      </c>
      <c r="L1906" s="728">
        <v>118.88100000000001</v>
      </c>
    </row>
    <row r="1907" spans="1:12" s="335" customFormat="1" ht="12" x14ac:dyDescent="0.2">
      <c r="A1907" s="335" t="s">
        <v>4107</v>
      </c>
      <c r="B1907" s="335" t="s">
        <v>4108</v>
      </c>
      <c r="C1907" s="688" t="str">
        <f t="shared" si="37"/>
        <v>Nov-18</v>
      </c>
      <c r="D1907" s="738">
        <v>43419</v>
      </c>
      <c r="E1907" s="738">
        <v>43535</v>
      </c>
      <c r="F1907" s="663">
        <v>2000</v>
      </c>
      <c r="G1907" s="663">
        <v>200</v>
      </c>
      <c r="H1907" s="663"/>
      <c r="I1907" s="663">
        <v>1800</v>
      </c>
      <c r="J1907" s="728">
        <f t="shared" si="36"/>
        <v>88.18</v>
      </c>
      <c r="K1907" s="728">
        <v>28.658500000000004</v>
      </c>
      <c r="L1907" s="728">
        <v>59.52150000000001</v>
      </c>
    </row>
    <row r="1908" spans="1:12" s="335" customFormat="1" ht="12" x14ac:dyDescent="0.2">
      <c r="A1908" s="335" t="s">
        <v>4109</v>
      </c>
      <c r="B1908" s="335" t="s">
        <v>4110</v>
      </c>
      <c r="C1908" s="688" t="str">
        <f t="shared" si="37"/>
        <v>Nov-18</v>
      </c>
      <c r="D1908" s="738">
        <v>43418</v>
      </c>
      <c r="E1908" s="738">
        <v>43548</v>
      </c>
      <c r="F1908" s="663">
        <v>2383</v>
      </c>
      <c r="G1908" s="663">
        <v>357</v>
      </c>
      <c r="H1908" s="663"/>
      <c r="I1908" s="663">
        <v>2026</v>
      </c>
      <c r="J1908" s="728">
        <f t="shared" si="36"/>
        <v>223.90999999999997</v>
      </c>
      <c r="K1908" s="728">
        <v>72.770749999999992</v>
      </c>
      <c r="L1908" s="728">
        <v>151.13924999999998</v>
      </c>
    </row>
    <row r="1909" spans="1:12" s="335" customFormat="1" ht="12" x14ac:dyDescent="0.2">
      <c r="A1909" s="335" t="s">
        <v>4111</v>
      </c>
      <c r="B1909" s="335" t="s">
        <v>4112</v>
      </c>
      <c r="C1909" s="688" t="str">
        <f t="shared" si="37"/>
        <v>Nov-18</v>
      </c>
      <c r="D1909" s="738">
        <v>43419</v>
      </c>
      <c r="E1909" s="738">
        <v>43543</v>
      </c>
      <c r="F1909" s="663">
        <v>5556</v>
      </c>
      <c r="G1909" s="663">
        <v>695</v>
      </c>
      <c r="H1909" s="663"/>
      <c r="I1909" s="663">
        <v>4861</v>
      </c>
      <c r="J1909" s="728">
        <f t="shared" si="36"/>
        <v>363.08000000000004</v>
      </c>
      <c r="K1909" s="728">
        <v>118.00100000000002</v>
      </c>
      <c r="L1909" s="728">
        <v>245.07900000000004</v>
      </c>
    </row>
    <row r="1910" spans="1:12" s="335" customFormat="1" ht="12" x14ac:dyDescent="0.2">
      <c r="A1910" s="335" t="s">
        <v>4113</v>
      </c>
      <c r="B1910" s="335" t="s">
        <v>4114</v>
      </c>
      <c r="C1910" s="688" t="str">
        <f t="shared" si="37"/>
        <v>Nov-18</v>
      </c>
      <c r="D1910" s="738">
        <v>43417</v>
      </c>
      <c r="E1910" s="738">
        <v>43538</v>
      </c>
      <c r="F1910" s="663">
        <v>1050</v>
      </c>
      <c r="G1910" s="663">
        <v>197</v>
      </c>
      <c r="H1910" s="663"/>
      <c r="I1910" s="663">
        <v>853</v>
      </c>
      <c r="J1910" s="728">
        <f t="shared" si="36"/>
        <v>123.35000000000002</v>
      </c>
      <c r="K1910" s="728">
        <v>40.088750000000005</v>
      </c>
      <c r="L1910" s="728">
        <v>83.261250000000018</v>
      </c>
    </row>
    <row r="1911" spans="1:12" s="335" customFormat="1" ht="12" x14ac:dyDescent="0.2">
      <c r="A1911" s="335" t="s">
        <v>4115</v>
      </c>
      <c r="B1911" s="335" t="s">
        <v>4116</v>
      </c>
      <c r="C1911" s="688" t="str">
        <f t="shared" si="37"/>
        <v>Nov-18</v>
      </c>
      <c r="D1911" s="738">
        <v>43418</v>
      </c>
      <c r="E1911" s="738">
        <v>43538</v>
      </c>
      <c r="F1911" s="663">
        <v>1314</v>
      </c>
      <c r="G1911" s="663">
        <v>246</v>
      </c>
      <c r="H1911" s="663"/>
      <c r="I1911" s="663">
        <v>1068</v>
      </c>
      <c r="J1911" s="728">
        <f t="shared" si="36"/>
        <v>106.1627</v>
      </c>
      <c r="K1911" s="728">
        <v>34.502877500000004</v>
      </c>
      <c r="L1911" s="728">
        <v>71.659822500000004</v>
      </c>
    </row>
    <row r="1912" spans="1:12" s="335" customFormat="1" ht="12" x14ac:dyDescent="0.2">
      <c r="A1912" s="335" t="s">
        <v>4117</v>
      </c>
      <c r="B1912" s="335" t="s">
        <v>4118</v>
      </c>
      <c r="C1912" s="688" t="str">
        <f t="shared" si="37"/>
        <v>Nov-18</v>
      </c>
      <c r="D1912" s="738">
        <v>43420</v>
      </c>
      <c r="E1912" s="738">
        <v>43514</v>
      </c>
      <c r="F1912" s="663">
        <v>3366</v>
      </c>
      <c r="G1912" s="663">
        <v>421</v>
      </c>
      <c r="H1912" s="663"/>
      <c r="I1912" s="663">
        <v>2945</v>
      </c>
      <c r="J1912" s="728">
        <f t="shared" si="36"/>
        <v>219.96999999999997</v>
      </c>
      <c r="K1912" s="728">
        <v>71.490249999999989</v>
      </c>
      <c r="L1912" s="728">
        <v>148.47975</v>
      </c>
    </row>
    <row r="1913" spans="1:12" s="335" customFormat="1" ht="12" x14ac:dyDescent="0.2">
      <c r="A1913" s="335" t="s">
        <v>4119</v>
      </c>
      <c r="B1913" s="335" t="s">
        <v>4120</v>
      </c>
      <c r="C1913" s="688" t="str">
        <f t="shared" si="37"/>
        <v>Nov-18</v>
      </c>
      <c r="D1913" s="738">
        <v>43417</v>
      </c>
      <c r="E1913" s="738">
        <v>43555</v>
      </c>
      <c r="F1913" s="663">
        <v>2290</v>
      </c>
      <c r="G1913" s="663">
        <v>344</v>
      </c>
      <c r="H1913" s="663"/>
      <c r="I1913" s="663">
        <v>1946</v>
      </c>
      <c r="J1913" s="728">
        <f t="shared" si="36"/>
        <v>215.17000000000002</v>
      </c>
      <c r="K1913" s="728">
        <v>69.930250000000001</v>
      </c>
      <c r="L1913" s="728">
        <v>145.23975000000002</v>
      </c>
    </row>
    <row r="1914" spans="1:12" s="335" customFormat="1" ht="12" x14ac:dyDescent="0.2">
      <c r="A1914" s="335" t="s">
        <v>4121</v>
      </c>
      <c r="B1914" s="335" t="s">
        <v>4122</v>
      </c>
      <c r="C1914" s="688" t="str">
        <f t="shared" si="37"/>
        <v>Nov-18</v>
      </c>
      <c r="D1914" s="738">
        <v>43419</v>
      </c>
      <c r="E1914" s="738">
        <v>43548</v>
      </c>
      <c r="F1914" s="663">
        <v>2026</v>
      </c>
      <c r="G1914" s="663">
        <v>304</v>
      </c>
      <c r="H1914" s="663"/>
      <c r="I1914" s="663">
        <v>1722</v>
      </c>
      <c r="J1914" s="728">
        <f t="shared" si="36"/>
        <v>190.37</v>
      </c>
      <c r="K1914" s="728">
        <v>61.870250000000006</v>
      </c>
      <c r="L1914" s="728">
        <v>128.49975000000001</v>
      </c>
    </row>
    <row r="1915" spans="1:12" s="335" customFormat="1" ht="12" x14ac:dyDescent="0.2">
      <c r="A1915" s="335" t="s">
        <v>4123</v>
      </c>
      <c r="B1915" s="335" t="s">
        <v>4124</v>
      </c>
      <c r="C1915" s="688" t="str">
        <f t="shared" si="37"/>
        <v>Nov-18</v>
      </c>
      <c r="D1915" s="738">
        <v>43420</v>
      </c>
      <c r="E1915" s="738">
        <v>43548</v>
      </c>
      <c r="F1915" s="663">
        <v>2026</v>
      </c>
      <c r="G1915" s="663">
        <v>304</v>
      </c>
      <c r="H1915" s="663"/>
      <c r="I1915" s="663">
        <v>1722</v>
      </c>
      <c r="J1915" s="728">
        <f t="shared" si="36"/>
        <v>190.37</v>
      </c>
      <c r="K1915" s="728">
        <v>61.870250000000006</v>
      </c>
      <c r="L1915" s="728">
        <v>128.49975000000001</v>
      </c>
    </row>
    <row r="1916" spans="1:12" s="335" customFormat="1" ht="12" x14ac:dyDescent="0.2">
      <c r="A1916" s="335" t="s">
        <v>4125</v>
      </c>
      <c r="B1916" s="335" t="s">
        <v>4126</v>
      </c>
      <c r="C1916" s="688" t="str">
        <f t="shared" si="37"/>
        <v>Nov-18</v>
      </c>
      <c r="D1916" s="738">
        <v>43419</v>
      </c>
      <c r="E1916" s="738">
        <v>43509</v>
      </c>
      <c r="F1916" s="663">
        <v>5803</v>
      </c>
      <c r="G1916" s="663">
        <v>870</v>
      </c>
      <c r="H1916" s="663"/>
      <c r="I1916" s="663">
        <v>4933</v>
      </c>
      <c r="J1916" s="728">
        <f t="shared" si="36"/>
        <v>500.22</v>
      </c>
      <c r="K1916" s="728">
        <v>162.57149999999999</v>
      </c>
      <c r="L1916" s="728">
        <v>337.64850000000001</v>
      </c>
    </row>
    <row r="1917" spans="1:12" s="335" customFormat="1" ht="12" x14ac:dyDescent="0.2">
      <c r="A1917" s="335" t="s">
        <v>4127</v>
      </c>
      <c r="B1917" s="335" t="s">
        <v>4128</v>
      </c>
      <c r="C1917" s="688" t="str">
        <f t="shared" si="37"/>
        <v>Nov-18</v>
      </c>
      <c r="D1917" s="738">
        <v>43420</v>
      </c>
      <c r="E1917" s="738">
        <v>43548</v>
      </c>
      <c r="F1917" s="663">
        <v>3110</v>
      </c>
      <c r="G1917" s="663">
        <v>467</v>
      </c>
      <c r="H1917" s="663"/>
      <c r="I1917" s="663">
        <v>2643</v>
      </c>
      <c r="J1917" s="728">
        <f t="shared" si="36"/>
        <v>292.22000000000003</v>
      </c>
      <c r="K1917" s="728">
        <v>94.971500000000006</v>
      </c>
      <c r="L1917" s="728">
        <v>197.24850000000004</v>
      </c>
    </row>
    <row r="1918" spans="1:12" s="335" customFormat="1" ht="12" x14ac:dyDescent="0.2">
      <c r="A1918" s="335" t="s">
        <v>4129</v>
      </c>
      <c r="B1918" s="335" t="s">
        <v>4130</v>
      </c>
      <c r="C1918" s="688" t="str">
        <f t="shared" si="37"/>
        <v>Nov-18</v>
      </c>
      <c r="D1918" s="738">
        <v>43420</v>
      </c>
      <c r="E1918" s="738">
        <v>43548</v>
      </c>
      <c r="F1918" s="663">
        <v>3068</v>
      </c>
      <c r="G1918" s="663">
        <v>460</v>
      </c>
      <c r="H1918" s="663"/>
      <c r="I1918" s="663">
        <v>2608</v>
      </c>
      <c r="J1918" s="728">
        <f t="shared" si="36"/>
        <v>288.27</v>
      </c>
      <c r="K1918" s="728">
        <v>93.687749999999994</v>
      </c>
      <c r="L1918" s="728">
        <v>194.58224999999999</v>
      </c>
    </row>
    <row r="1919" spans="1:12" s="335" customFormat="1" ht="12" x14ac:dyDescent="0.2">
      <c r="A1919" s="335" t="s">
        <v>4131</v>
      </c>
      <c r="B1919" s="335" t="s">
        <v>4132</v>
      </c>
      <c r="C1919" s="688" t="str">
        <f t="shared" si="37"/>
        <v>Nov-18</v>
      </c>
      <c r="D1919" s="738">
        <v>43423</v>
      </c>
      <c r="E1919" s="738">
        <v>43797</v>
      </c>
      <c r="F1919" s="663">
        <v>4703</v>
      </c>
      <c r="G1919" s="663">
        <v>470</v>
      </c>
      <c r="H1919" s="663"/>
      <c r="I1919" s="663">
        <v>4233</v>
      </c>
      <c r="J1919" s="728">
        <f t="shared" si="36"/>
        <v>207.35000000000005</v>
      </c>
      <c r="K1919" s="728">
        <v>67.388750000000016</v>
      </c>
      <c r="L1919" s="728">
        <v>139.96125000000004</v>
      </c>
    </row>
    <row r="1920" spans="1:12" s="335" customFormat="1" ht="12" x14ac:dyDescent="0.2">
      <c r="A1920" s="335" t="s">
        <v>4133</v>
      </c>
      <c r="B1920" s="335" t="s">
        <v>4134</v>
      </c>
      <c r="C1920" s="688" t="str">
        <f t="shared" si="37"/>
        <v>Nov-18</v>
      </c>
      <c r="D1920" s="738">
        <v>43423</v>
      </c>
      <c r="E1920" s="738">
        <v>43793</v>
      </c>
      <c r="F1920" s="663">
        <v>2694</v>
      </c>
      <c r="G1920" s="663">
        <v>404</v>
      </c>
      <c r="H1920" s="663"/>
      <c r="I1920" s="663">
        <v>2290</v>
      </c>
      <c r="J1920" s="728">
        <f t="shared" si="36"/>
        <v>253.13</v>
      </c>
      <c r="K1920" s="728">
        <v>82.267250000000004</v>
      </c>
      <c r="L1920" s="728">
        <v>170.86275000000001</v>
      </c>
    </row>
    <row r="1921" spans="1:12" s="335" customFormat="1" ht="12" x14ac:dyDescent="0.2">
      <c r="A1921" s="335" t="s">
        <v>4135</v>
      </c>
      <c r="B1921" s="335" t="s">
        <v>4136</v>
      </c>
      <c r="C1921" s="688" t="str">
        <f t="shared" si="37"/>
        <v>Nov-18</v>
      </c>
      <c r="D1921" s="738">
        <v>43423</v>
      </c>
      <c r="E1921" s="738">
        <v>43788</v>
      </c>
      <c r="F1921" s="663">
        <v>2238</v>
      </c>
      <c r="G1921" s="663">
        <v>336</v>
      </c>
      <c r="H1921" s="663"/>
      <c r="I1921" s="663">
        <v>1902</v>
      </c>
      <c r="J1921" s="728">
        <f t="shared" si="36"/>
        <v>192.92000000000004</v>
      </c>
      <c r="K1921" s="728">
        <v>62.699000000000005</v>
      </c>
      <c r="L1921" s="728">
        <v>130.22100000000003</v>
      </c>
    </row>
    <row r="1922" spans="1:12" s="335" customFormat="1" ht="12" x14ac:dyDescent="0.2">
      <c r="A1922" s="335" t="s">
        <v>4137</v>
      </c>
      <c r="B1922" s="335" t="s">
        <v>4138</v>
      </c>
      <c r="C1922" s="688" t="str">
        <f t="shared" si="37"/>
        <v>Nov-18</v>
      </c>
      <c r="D1922" s="738">
        <v>43423</v>
      </c>
      <c r="E1922" s="738">
        <v>43797</v>
      </c>
      <c r="F1922" s="663">
        <v>300</v>
      </c>
      <c r="G1922" s="663">
        <v>30</v>
      </c>
      <c r="H1922" s="663"/>
      <c r="I1922" s="663">
        <v>270</v>
      </c>
      <c r="J1922" s="728">
        <f t="shared" si="36"/>
        <v>13.23</v>
      </c>
      <c r="K1922" s="728">
        <v>4.2997500000000004</v>
      </c>
      <c r="L1922" s="728">
        <v>8.9302500000000009</v>
      </c>
    </row>
    <row r="1923" spans="1:12" s="335" customFormat="1" ht="12" x14ac:dyDescent="0.2">
      <c r="A1923" s="335" t="s">
        <v>4139</v>
      </c>
      <c r="B1923" s="335" t="s">
        <v>4140</v>
      </c>
      <c r="C1923" s="688" t="str">
        <f t="shared" si="37"/>
        <v>Nov-18</v>
      </c>
      <c r="D1923" s="738">
        <v>43424</v>
      </c>
      <c r="E1923" s="738">
        <v>43788</v>
      </c>
      <c r="F1923" s="663">
        <v>4320</v>
      </c>
      <c r="G1923" s="663">
        <v>432</v>
      </c>
      <c r="H1923" s="663"/>
      <c r="I1923" s="663">
        <v>3888</v>
      </c>
      <c r="J1923" s="728">
        <f t="shared" si="36"/>
        <v>190.47</v>
      </c>
      <c r="K1923" s="728">
        <v>61.902750000000005</v>
      </c>
      <c r="L1923" s="728">
        <v>128.56725</v>
      </c>
    </row>
    <row r="1924" spans="1:12" s="335" customFormat="1" ht="12" x14ac:dyDescent="0.2">
      <c r="A1924" s="335" t="s">
        <v>4141</v>
      </c>
      <c r="B1924" s="335" t="s">
        <v>4142</v>
      </c>
      <c r="C1924" s="688" t="str">
        <f t="shared" si="37"/>
        <v>Nov-18</v>
      </c>
      <c r="D1924" s="738">
        <v>43424</v>
      </c>
      <c r="E1924" s="738">
        <v>43788</v>
      </c>
      <c r="F1924" s="663">
        <v>2658</v>
      </c>
      <c r="G1924" s="663">
        <v>332</v>
      </c>
      <c r="H1924" s="663"/>
      <c r="I1924" s="663">
        <v>2326</v>
      </c>
      <c r="J1924" s="728">
        <f t="shared" si="36"/>
        <v>172.11</v>
      </c>
      <c r="K1924" s="728">
        <v>55.935750000000006</v>
      </c>
      <c r="L1924" s="728">
        <v>116.17425000000001</v>
      </c>
    </row>
    <row r="1925" spans="1:12" s="335" customFormat="1" ht="12" x14ac:dyDescent="0.2">
      <c r="A1925" s="335" t="s">
        <v>4143</v>
      </c>
      <c r="B1925" s="335" t="s">
        <v>4144</v>
      </c>
      <c r="C1925" s="688" t="str">
        <f t="shared" si="37"/>
        <v>Nov-18</v>
      </c>
      <c r="D1925" s="738">
        <v>43424</v>
      </c>
      <c r="E1925" s="738">
        <v>43788</v>
      </c>
      <c r="F1925" s="663">
        <v>2000</v>
      </c>
      <c r="G1925" s="663">
        <v>200</v>
      </c>
      <c r="H1925" s="663"/>
      <c r="I1925" s="663">
        <v>1800</v>
      </c>
      <c r="J1925" s="728">
        <f t="shared" si="36"/>
        <v>88.18</v>
      </c>
      <c r="K1925" s="728">
        <v>28.658500000000004</v>
      </c>
      <c r="L1925" s="728">
        <v>59.52150000000001</v>
      </c>
    </row>
    <row r="1926" spans="1:12" s="335" customFormat="1" ht="12" x14ac:dyDescent="0.2">
      <c r="A1926" s="335" t="s">
        <v>4145</v>
      </c>
      <c r="B1926" s="335" t="s">
        <v>4146</v>
      </c>
      <c r="C1926" s="688" t="str">
        <f t="shared" si="37"/>
        <v>Nov-18</v>
      </c>
      <c r="D1926" s="738">
        <v>43422</v>
      </c>
      <c r="E1926" s="738">
        <v>43774</v>
      </c>
      <c r="F1926" s="663">
        <v>699</v>
      </c>
      <c r="G1926" s="663">
        <v>87</v>
      </c>
      <c r="H1926" s="663"/>
      <c r="I1926" s="663">
        <v>612</v>
      </c>
      <c r="J1926" s="728">
        <f t="shared" si="36"/>
        <v>45.260000000000005</v>
      </c>
      <c r="K1926" s="728">
        <v>14.709500000000002</v>
      </c>
      <c r="L1926" s="728">
        <v>30.550500000000007</v>
      </c>
    </row>
    <row r="1927" spans="1:12" s="335" customFormat="1" ht="12" x14ac:dyDescent="0.2">
      <c r="A1927" s="335" t="s">
        <v>4147</v>
      </c>
      <c r="B1927" s="335" t="s">
        <v>4148</v>
      </c>
      <c r="C1927" s="688" t="str">
        <f t="shared" si="37"/>
        <v>Nov-18</v>
      </c>
      <c r="D1927" s="738">
        <v>43424</v>
      </c>
      <c r="E1927" s="738">
        <v>43788</v>
      </c>
      <c r="F1927" s="663">
        <v>2080</v>
      </c>
      <c r="G1927" s="663">
        <v>208</v>
      </c>
      <c r="H1927" s="663"/>
      <c r="I1927" s="663">
        <v>1872</v>
      </c>
      <c r="J1927" s="728">
        <f t="shared" si="36"/>
        <v>91.71</v>
      </c>
      <c r="K1927" s="728">
        <v>29.80575</v>
      </c>
      <c r="L1927" s="728">
        <v>61.904249999999998</v>
      </c>
    </row>
    <row r="1928" spans="1:12" s="335" customFormat="1" ht="12" x14ac:dyDescent="0.2">
      <c r="A1928" s="335" t="s">
        <v>4149</v>
      </c>
      <c r="B1928" s="335" t="s">
        <v>4150</v>
      </c>
      <c r="C1928" s="688" t="str">
        <f t="shared" si="37"/>
        <v>Nov-18</v>
      </c>
      <c r="D1928" s="738">
        <v>43424</v>
      </c>
      <c r="E1928" s="738">
        <v>43788</v>
      </c>
      <c r="F1928" s="663">
        <v>2383</v>
      </c>
      <c r="G1928" s="663">
        <v>295</v>
      </c>
      <c r="H1928" s="663"/>
      <c r="I1928" s="663">
        <v>2088</v>
      </c>
      <c r="J1928" s="728">
        <f t="shared" si="36"/>
        <v>153.01</v>
      </c>
      <c r="K1928" s="728">
        <v>49.728249999999996</v>
      </c>
      <c r="L1928" s="728">
        <v>103.28175</v>
      </c>
    </row>
    <row r="1929" spans="1:12" s="335" customFormat="1" ht="12" x14ac:dyDescent="0.2">
      <c r="A1929" s="335" t="s">
        <v>4151</v>
      </c>
      <c r="B1929" s="335" t="s">
        <v>4152</v>
      </c>
      <c r="C1929" s="688" t="str">
        <f t="shared" si="37"/>
        <v>Nov-18</v>
      </c>
      <c r="D1929" s="738">
        <v>43424</v>
      </c>
      <c r="E1929" s="738">
        <v>43605</v>
      </c>
      <c r="F1929" s="663">
        <v>5873</v>
      </c>
      <c r="G1929" s="663">
        <v>881</v>
      </c>
      <c r="H1929" s="663"/>
      <c r="I1929" s="663">
        <v>4992</v>
      </c>
      <c r="J1929" s="728">
        <f t="shared" si="36"/>
        <v>506.25</v>
      </c>
      <c r="K1929" s="728">
        <v>164.53125</v>
      </c>
      <c r="L1929" s="728">
        <v>341.71875</v>
      </c>
    </row>
    <row r="1930" spans="1:12" s="335" customFormat="1" ht="12" x14ac:dyDescent="0.2">
      <c r="A1930" s="335" t="s">
        <v>4153</v>
      </c>
      <c r="B1930" s="335" t="s">
        <v>4154</v>
      </c>
      <c r="C1930" s="688" t="str">
        <f t="shared" si="37"/>
        <v>Nov-18</v>
      </c>
      <c r="D1930" s="738">
        <v>43424</v>
      </c>
      <c r="E1930" s="738">
        <v>43788</v>
      </c>
      <c r="F1930" s="663">
        <v>5781</v>
      </c>
      <c r="G1930" s="663">
        <v>1084</v>
      </c>
      <c r="H1930" s="663"/>
      <c r="I1930" s="663">
        <v>4697</v>
      </c>
      <c r="J1930" s="728">
        <f t="shared" si="36"/>
        <v>679.08999999999992</v>
      </c>
      <c r="K1930" s="728">
        <v>220.70424999999997</v>
      </c>
      <c r="L1930" s="728">
        <v>458.38574999999997</v>
      </c>
    </row>
    <row r="1931" spans="1:12" s="335" customFormat="1" ht="12" x14ac:dyDescent="0.2">
      <c r="A1931" s="335" t="s">
        <v>4155</v>
      </c>
      <c r="B1931" s="335" t="s">
        <v>4156</v>
      </c>
      <c r="C1931" s="688" t="str">
        <f t="shared" si="37"/>
        <v>Nov-18</v>
      </c>
      <c r="D1931" s="738">
        <v>43420</v>
      </c>
      <c r="E1931" s="738">
        <v>43510</v>
      </c>
      <c r="F1931" s="663">
        <v>5040</v>
      </c>
      <c r="G1931" s="663">
        <v>630</v>
      </c>
      <c r="H1931" s="663"/>
      <c r="I1931" s="663">
        <v>4410</v>
      </c>
      <c r="J1931" s="728">
        <f t="shared" si="36"/>
        <v>326.34000000000003</v>
      </c>
      <c r="K1931" s="728">
        <v>106.06050000000002</v>
      </c>
      <c r="L1931" s="728">
        <v>220.27950000000004</v>
      </c>
    </row>
    <row r="1932" spans="1:12" s="335" customFormat="1" ht="12" x14ac:dyDescent="0.2">
      <c r="A1932" s="335" t="s">
        <v>4157</v>
      </c>
      <c r="B1932" s="335" t="s">
        <v>4158</v>
      </c>
      <c r="C1932" s="688" t="str">
        <f t="shared" si="37"/>
        <v>Nov-18</v>
      </c>
      <c r="D1932" s="738">
        <v>43424</v>
      </c>
      <c r="E1932" s="738">
        <v>43789</v>
      </c>
      <c r="F1932" s="663">
        <v>4975</v>
      </c>
      <c r="G1932" s="663">
        <v>746</v>
      </c>
      <c r="H1932" s="663"/>
      <c r="I1932" s="663">
        <v>4229</v>
      </c>
      <c r="J1932" s="728">
        <f t="shared" si="36"/>
        <v>424.91999999999996</v>
      </c>
      <c r="K1932" s="728">
        <v>138.09899999999999</v>
      </c>
      <c r="L1932" s="728">
        <v>286.82099999999997</v>
      </c>
    </row>
    <row r="1933" spans="1:12" s="335" customFormat="1" ht="12" x14ac:dyDescent="0.2">
      <c r="A1933" s="335" t="s">
        <v>4159</v>
      </c>
      <c r="B1933" s="335" t="s">
        <v>4160</v>
      </c>
      <c r="C1933" s="688" t="str">
        <f t="shared" si="37"/>
        <v>Nov-18</v>
      </c>
      <c r="D1933" s="738">
        <v>43424</v>
      </c>
      <c r="E1933" s="738">
        <v>43800</v>
      </c>
      <c r="F1933" s="663">
        <v>2106</v>
      </c>
      <c r="G1933" s="663">
        <v>316</v>
      </c>
      <c r="H1933" s="663"/>
      <c r="I1933" s="663">
        <v>1790</v>
      </c>
      <c r="J1933" s="728">
        <f t="shared" si="36"/>
        <v>197.88000000000002</v>
      </c>
      <c r="K1933" s="728">
        <v>64.311000000000007</v>
      </c>
      <c r="L1933" s="728">
        <v>133.56900000000002</v>
      </c>
    </row>
    <row r="1934" spans="1:12" s="335" customFormat="1" ht="12" x14ac:dyDescent="0.2">
      <c r="A1934" s="335" t="s">
        <v>4161</v>
      </c>
      <c r="B1934" s="335" t="s">
        <v>4162</v>
      </c>
      <c r="C1934" s="688" t="str">
        <f t="shared" si="37"/>
        <v>Nov-18</v>
      </c>
      <c r="D1934" s="738">
        <v>43424</v>
      </c>
      <c r="E1934" s="738">
        <v>43792</v>
      </c>
      <c r="F1934" s="663">
        <v>2000</v>
      </c>
      <c r="G1934" s="663">
        <v>200</v>
      </c>
      <c r="H1934" s="663"/>
      <c r="I1934" s="663">
        <v>1800</v>
      </c>
      <c r="J1934" s="728">
        <f t="shared" si="36"/>
        <v>88.18</v>
      </c>
      <c r="K1934" s="728">
        <v>28.658500000000004</v>
      </c>
      <c r="L1934" s="728">
        <v>59.52150000000001</v>
      </c>
    </row>
    <row r="1935" spans="1:12" s="335" customFormat="1" ht="12" x14ac:dyDescent="0.2">
      <c r="A1935" s="335" t="s">
        <v>4163</v>
      </c>
      <c r="B1935" s="335" t="s">
        <v>4164</v>
      </c>
      <c r="C1935" s="688" t="str">
        <f t="shared" si="37"/>
        <v>Nov-18</v>
      </c>
      <c r="D1935" s="738">
        <v>43424</v>
      </c>
      <c r="E1935" s="738">
        <v>43788</v>
      </c>
      <c r="F1935" s="663">
        <v>2212</v>
      </c>
      <c r="G1935" s="663">
        <v>277</v>
      </c>
      <c r="H1935" s="663"/>
      <c r="I1935" s="663">
        <v>1935</v>
      </c>
      <c r="J1935" s="728">
        <f t="shared" si="36"/>
        <v>143.23000000000002</v>
      </c>
      <c r="K1935" s="728">
        <v>46.54975000000001</v>
      </c>
      <c r="L1935" s="728">
        <v>96.680250000000015</v>
      </c>
    </row>
    <row r="1936" spans="1:12" s="335" customFormat="1" ht="12" x14ac:dyDescent="0.2">
      <c r="A1936" s="335" t="s">
        <v>4165</v>
      </c>
      <c r="B1936" s="335" t="s">
        <v>4166</v>
      </c>
      <c r="C1936" s="688" t="str">
        <f t="shared" si="37"/>
        <v>Nov-18</v>
      </c>
      <c r="D1936" s="738">
        <v>43424</v>
      </c>
      <c r="E1936" s="738">
        <v>43789</v>
      </c>
      <c r="F1936" s="663">
        <v>3292</v>
      </c>
      <c r="G1936" s="663">
        <v>411</v>
      </c>
      <c r="H1936" s="663"/>
      <c r="I1936" s="663">
        <v>2881</v>
      </c>
      <c r="J1936" s="728">
        <f t="shared" si="36"/>
        <v>213.16000000000003</v>
      </c>
      <c r="K1936" s="728">
        <v>69.277000000000001</v>
      </c>
      <c r="L1936" s="728">
        <v>143.88300000000001</v>
      </c>
    </row>
    <row r="1937" spans="1:12" s="335" customFormat="1" ht="12" x14ac:dyDescent="0.2">
      <c r="A1937" s="335" t="s">
        <v>4167</v>
      </c>
      <c r="B1937" s="335" t="s">
        <v>4168</v>
      </c>
      <c r="C1937" s="688" t="str">
        <f t="shared" si="37"/>
        <v>Nov-18</v>
      </c>
      <c r="D1937" s="738">
        <v>43424</v>
      </c>
      <c r="E1937" s="738">
        <v>43789</v>
      </c>
      <c r="F1937" s="663">
        <v>2489</v>
      </c>
      <c r="G1937" s="663">
        <v>311</v>
      </c>
      <c r="H1937" s="663"/>
      <c r="I1937" s="663">
        <v>2178</v>
      </c>
      <c r="J1937" s="728">
        <f t="shared" si="36"/>
        <v>161.17000000000002</v>
      </c>
      <c r="K1937" s="728">
        <v>52.380250000000004</v>
      </c>
      <c r="L1937" s="728">
        <v>108.78975000000001</v>
      </c>
    </row>
    <row r="1938" spans="1:12" s="335" customFormat="1" ht="12" x14ac:dyDescent="0.2">
      <c r="A1938" s="335" t="s">
        <v>4169</v>
      </c>
      <c r="B1938" s="335" t="s">
        <v>4170</v>
      </c>
      <c r="C1938" s="688" t="str">
        <f t="shared" si="37"/>
        <v>Nov-18</v>
      </c>
      <c r="D1938" s="738">
        <v>43424</v>
      </c>
      <c r="E1938" s="738">
        <v>43789</v>
      </c>
      <c r="F1938" s="663">
        <v>2124</v>
      </c>
      <c r="G1938" s="663">
        <v>265</v>
      </c>
      <c r="H1938" s="663"/>
      <c r="I1938" s="663">
        <v>1859</v>
      </c>
      <c r="J1938" s="728">
        <f t="shared" si="36"/>
        <v>137.53</v>
      </c>
      <c r="K1938" s="728">
        <v>44.697250000000004</v>
      </c>
      <c r="L1938" s="728">
        <v>92.832750000000004</v>
      </c>
    </row>
    <row r="1939" spans="1:12" s="335" customFormat="1" ht="12" x14ac:dyDescent="0.2">
      <c r="A1939" s="335" t="s">
        <v>4171</v>
      </c>
      <c r="B1939" s="335" t="s">
        <v>4172</v>
      </c>
      <c r="C1939" s="688" t="str">
        <f t="shared" si="37"/>
        <v>Nov-18</v>
      </c>
      <c r="D1939" s="738">
        <v>43412</v>
      </c>
      <c r="E1939" s="738">
        <v>43541</v>
      </c>
      <c r="F1939" s="663">
        <v>2000</v>
      </c>
      <c r="G1939" s="663">
        <v>300</v>
      </c>
      <c r="H1939" s="663"/>
      <c r="I1939" s="663">
        <v>1700</v>
      </c>
      <c r="J1939" s="728">
        <f t="shared" si="36"/>
        <v>187.91000000000003</v>
      </c>
      <c r="K1939" s="728">
        <v>61.070750000000004</v>
      </c>
      <c r="L1939" s="728">
        <v>126.83925000000001</v>
      </c>
    </row>
    <row r="1940" spans="1:12" s="335" customFormat="1" ht="12" x14ac:dyDescent="0.2">
      <c r="A1940" s="335" t="s">
        <v>4173</v>
      </c>
      <c r="B1940" s="335" t="s">
        <v>4174</v>
      </c>
      <c r="C1940" s="688" t="str">
        <f t="shared" si="37"/>
        <v>Nov-18</v>
      </c>
      <c r="D1940" s="738">
        <v>43424</v>
      </c>
      <c r="E1940" s="738">
        <v>43789</v>
      </c>
      <c r="F1940" s="663">
        <v>2091</v>
      </c>
      <c r="G1940" s="663">
        <v>261</v>
      </c>
      <c r="H1940" s="663"/>
      <c r="I1940" s="663">
        <v>1830</v>
      </c>
      <c r="J1940" s="728">
        <f t="shared" si="36"/>
        <v>135.38999999999999</v>
      </c>
      <c r="K1940" s="728">
        <v>44.001749999999994</v>
      </c>
      <c r="L1940" s="728">
        <v>91.388249999999999</v>
      </c>
    </row>
    <row r="1941" spans="1:12" s="335" customFormat="1" ht="12" x14ac:dyDescent="0.2">
      <c r="A1941" s="335" t="s">
        <v>4175</v>
      </c>
      <c r="B1941" s="335" t="s">
        <v>4176</v>
      </c>
      <c r="C1941" s="688" t="str">
        <f t="shared" si="37"/>
        <v>Nov-18</v>
      </c>
      <c r="D1941" s="738">
        <v>43424</v>
      </c>
      <c r="E1941" s="738">
        <v>43788</v>
      </c>
      <c r="F1941" s="663">
        <v>650</v>
      </c>
      <c r="G1941" s="663">
        <v>130</v>
      </c>
      <c r="H1941" s="663"/>
      <c r="I1941" s="663">
        <v>520</v>
      </c>
      <c r="J1941" s="728">
        <f t="shared" si="36"/>
        <v>82.38</v>
      </c>
      <c r="K1941" s="728">
        <v>26.773499999999999</v>
      </c>
      <c r="L1941" s="728">
        <v>55.606500000000004</v>
      </c>
    </row>
    <row r="1942" spans="1:12" s="335" customFormat="1" ht="12" x14ac:dyDescent="0.2">
      <c r="A1942" s="335" t="s">
        <v>4177</v>
      </c>
      <c r="B1942" s="335" t="s">
        <v>4178</v>
      </c>
      <c r="C1942" s="688" t="str">
        <f t="shared" si="37"/>
        <v>Nov-18</v>
      </c>
      <c r="D1942" s="738">
        <v>43424</v>
      </c>
      <c r="E1942" s="738">
        <v>43788</v>
      </c>
      <c r="F1942" s="663">
        <v>1080</v>
      </c>
      <c r="G1942" s="663">
        <v>216</v>
      </c>
      <c r="H1942" s="663"/>
      <c r="I1942" s="663">
        <v>864</v>
      </c>
      <c r="J1942" s="728">
        <f t="shared" si="36"/>
        <v>92.4</v>
      </c>
      <c r="K1942" s="728">
        <v>30.03</v>
      </c>
      <c r="L1942" s="728">
        <v>62.370000000000005</v>
      </c>
    </row>
    <row r="1943" spans="1:12" s="335" customFormat="1" ht="12" x14ac:dyDescent="0.2">
      <c r="A1943" s="335" t="s">
        <v>4179</v>
      </c>
      <c r="B1943" s="335" t="s">
        <v>3784</v>
      </c>
      <c r="C1943" s="688" t="str">
        <f t="shared" si="37"/>
        <v>Nov-18</v>
      </c>
      <c r="D1943" s="738">
        <v>43411</v>
      </c>
      <c r="E1943" s="738">
        <v>43548</v>
      </c>
      <c r="F1943" s="663">
        <v>2374</v>
      </c>
      <c r="G1943" s="663">
        <v>356</v>
      </c>
      <c r="H1943" s="663"/>
      <c r="I1943" s="663">
        <v>2018</v>
      </c>
      <c r="J1943" s="728">
        <f t="shared" si="36"/>
        <v>223.07</v>
      </c>
      <c r="K1943" s="728">
        <v>72.497749999999996</v>
      </c>
      <c r="L1943" s="728">
        <v>150.57225</v>
      </c>
    </row>
    <row r="1944" spans="1:12" s="335" customFormat="1" ht="12" x14ac:dyDescent="0.2">
      <c r="A1944" s="335" t="s">
        <v>4180</v>
      </c>
      <c r="B1944" s="335" t="s">
        <v>4181</v>
      </c>
      <c r="C1944" s="688" t="str">
        <f t="shared" si="37"/>
        <v>Nov-18</v>
      </c>
      <c r="D1944" s="738">
        <v>43424</v>
      </c>
      <c r="E1944" s="738">
        <v>43789</v>
      </c>
      <c r="F1944" s="663">
        <v>2355</v>
      </c>
      <c r="G1944" s="663">
        <v>294</v>
      </c>
      <c r="H1944" s="663"/>
      <c r="I1944" s="663">
        <v>2061</v>
      </c>
      <c r="J1944" s="728">
        <f t="shared" si="36"/>
        <v>152.49</v>
      </c>
      <c r="K1944" s="728">
        <v>49.559250000000006</v>
      </c>
      <c r="L1944" s="728">
        <v>102.93075000000002</v>
      </c>
    </row>
    <row r="1945" spans="1:12" s="335" customFormat="1" ht="12" x14ac:dyDescent="0.2">
      <c r="A1945" s="335" t="s">
        <v>4182</v>
      </c>
      <c r="B1945" s="335" t="s">
        <v>4183</v>
      </c>
      <c r="C1945" s="688" t="str">
        <f t="shared" si="37"/>
        <v>Nov-18</v>
      </c>
      <c r="D1945" s="738">
        <v>43424</v>
      </c>
      <c r="E1945" s="738">
        <v>43789</v>
      </c>
      <c r="F1945" s="663">
        <v>4131</v>
      </c>
      <c r="G1945" s="663">
        <v>516</v>
      </c>
      <c r="H1945" s="663"/>
      <c r="I1945" s="663">
        <v>3615</v>
      </c>
      <c r="J1945" s="728">
        <f t="shared" si="36"/>
        <v>267.48</v>
      </c>
      <c r="K1945" s="728">
        <v>86.931000000000012</v>
      </c>
      <c r="L1945" s="728">
        <v>180.54900000000004</v>
      </c>
    </row>
    <row r="1946" spans="1:12" s="335" customFormat="1" ht="12" x14ac:dyDescent="0.2">
      <c r="A1946" s="335" t="s">
        <v>4184</v>
      </c>
      <c r="B1946" s="335" t="s">
        <v>4185</v>
      </c>
      <c r="C1946" s="688" t="str">
        <f t="shared" si="37"/>
        <v>Nov-18</v>
      </c>
      <c r="D1946" s="738">
        <v>43424</v>
      </c>
      <c r="E1946" s="738">
        <v>43792</v>
      </c>
      <c r="F1946" s="663">
        <v>2847</v>
      </c>
      <c r="G1946" s="663">
        <v>356</v>
      </c>
      <c r="H1946" s="663"/>
      <c r="I1946" s="663">
        <v>2491</v>
      </c>
      <c r="J1946" s="728">
        <f t="shared" si="36"/>
        <v>186.06</v>
      </c>
      <c r="K1946" s="728">
        <v>60.469500000000004</v>
      </c>
      <c r="L1946" s="728">
        <v>125.59050000000001</v>
      </c>
    </row>
    <row r="1947" spans="1:12" s="335" customFormat="1" ht="12" x14ac:dyDescent="0.2">
      <c r="A1947" s="335" t="s">
        <v>4186</v>
      </c>
      <c r="B1947" s="335" t="s">
        <v>4187</v>
      </c>
      <c r="C1947" s="688" t="str">
        <f t="shared" si="37"/>
        <v>Nov-18</v>
      </c>
      <c r="D1947" s="738">
        <v>43424</v>
      </c>
      <c r="E1947" s="738">
        <v>43789</v>
      </c>
      <c r="F1947" s="663">
        <v>2785</v>
      </c>
      <c r="G1947" s="663">
        <v>348</v>
      </c>
      <c r="H1947" s="663"/>
      <c r="I1947" s="663">
        <v>2437</v>
      </c>
      <c r="J1947" s="728">
        <f t="shared" si="36"/>
        <v>180.32999999999998</v>
      </c>
      <c r="K1947" s="728">
        <v>58.607249999999993</v>
      </c>
      <c r="L1947" s="728">
        <v>121.72274999999999</v>
      </c>
    </row>
    <row r="1948" spans="1:12" s="335" customFormat="1" ht="12" x14ac:dyDescent="0.2">
      <c r="A1948" s="335" t="s">
        <v>4188</v>
      </c>
      <c r="B1948" s="335" t="s">
        <v>4189</v>
      </c>
      <c r="C1948" s="688" t="str">
        <f t="shared" si="37"/>
        <v>Nov-18</v>
      </c>
      <c r="D1948" s="738">
        <v>43424</v>
      </c>
      <c r="E1948" s="738">
        <v>43788</v>
      </c>
      <c r="F1948" s="663">
        <v>2503</v>
      </c>
      <c r="G1948" s="663">
        <v>313</v>
      </c>
      <c r="H1948" s="663"/>
      <c r="I1948" s="663">
        <v>2190</v>
      </c>
      <c r="J1948" s="728">
        <f t="shared" si="36"/>
        <v>162.07</v>
      </c>
      <c r="K1948" s="728">
        <v>52.672750000000001</v>
      </c>
      <c r="L1948" s="728">
        <v>109.39725</v>
      </c>
    </row>
    <row r="1949" spans="1:12" s="335" customFormat="1" ht="12" x14ac:dyDescent="0.2">
      <c r="A1949" s="335" t="s">
        <v>4190</v>
      </c>
      <c r="B1949" s="335" t="s">
        <v>4191</v>
      </c>
      <c r="C1949" s="688" t="str">
        <f t="shared" si="37"/>
        <v>Nov-18</v>
      </c>
      <c r="D1949" s="738">
        <v>43424</v>
      </c>
      <c r="E1949" s="738">
        <v>43793</v>
      </c>
      <c r="F1949" s="663">
        <v>2026</v>
      </c>
      <c r="G1949" s="663">
        <v>304</v>
      </c>
      <c r="H1949" s="663"/>
      <c r="I1949" s="663">
        <v>1722</v>
      </c>
      <c r="J1949" s="728">
        <f t="shared" si="36"/>
        <v>190.37</v>
      </c>
      <c r="K1949" s="728">
        <v>61.870250000000006</v>
      </c>
      <c r="L1949" s="728">
        <v>128.49975000000001</v>
      </c>
    </row>
    <row r="1950" spans="1:12" s="335" customFormat="1" ht="12" x14ac:dyDescent="0.2">
      <c r="A1950" s="335" t="s">
        <v>4192</v>
      </c>
      <c r="B1950" s="335" t="s">
        <v>4193</v>
      </c>
      <c r="C1950" s="688" t="str">
        <f t="shared" si="37"/>
        <v>Nov-18</v>
      </c>
      <c r="D1950" s="738">
        <v>43424</v>
      </c>
      <c r="E1950" s="738">
        <v>43793</v>
      </c>
      <c r="F1950" s="663">
        <v>3068</v>
      </c>
      <c r="G1950" s="663">
        <v>460</v>
      </c>
      <c r="H1950" s="663"/>
      <c r="I1950" s="663">
        <v>2608</v>
      </c>
      <c r="J1950" s="728">
        <f t="shared" si="36"/>
        <v>190.37</v>
      </c>
      <c r="K1950" s="728">
        <v>61.870250000000006</v>
      </c>
      <c r="L1950" s="728">
        <v>128.49975000000001</v>
      </c>
    </row>
    <row r="1951" spans="1:12" s="335" customFormat="1" ht="12" x14ac:dyDescent="0.2">
      <c r="A1951" s="335" t="s">
        <v>4194</v>
      </c>
      <c r="B1951" s="335" t="s">
        <v>4195</v>
      </c>
      <c r="C1951" s="688" t="str">
        <f t="shared" si="37"/>
        <v>Nov-18</v>
      </c>
      <c r="D1951" s="738">
        <v>43424</v>
      </c>
      <c r="E1951" s="738">
        <v>43790</v>
      </c>
      <c r="F1951" s="663">
        <v>2042</v>
      </c>
      <c r="G1951" s="663">
        <v>255</v>
      </c>
      <c r="H1951" s="663"/>
      <c r="I1951" s="663">
        <v>1787</v>
      </c>
      <c r="J1951" s="728">
        <f t="shared" si="36"/>
        <v>133.44999999999999</v>
      </c>
      <c r="K1951" s="728">
        <v>43.371249999999996</v>
      </c>
      <c r="L1951" s="728">
        <v>90.078749999999999</v>
      </c>
    </row>
    <row r="1952" spans="1:12" s="335" customFormat="1" ht="12" x14ac:dyDescent="0.2">
      <c r="A1952" s="335" t="s">
        <v>4196</v>
      </c>
      <c r="B1952" s="335" t="s">
        <v>4197</v>
      </c>
      <c r="C1952" s="688" t="str">
        <f t="shared" si="37"/>
        <v>Nov-18</v>
      </c>
      <c r="D1952" s="738">
        <v>43424</v>
      </c>
      <c r="E1952" s="738">
        <v>43788</v>
      </c>
      <c r="F1952" s="663">
        <v>2431</v>
      </c>
      <c r="G1952" s="663">
        <v>304</v>
      </c>
      <c r="H1952" s="663"/>
      <c r="I1952" s="663">
        <v>2127</v>
      </c>
      <c r="J1952" s="728">
        <f t="shared" si="36"/>
        <v>157.41</v>
      </c>
      <c r="K1952" s="728">
        <v>51.158250000000002</v>
      </c>
      <c r="L1952" s="728">
        <v>106.25175</v>
      </c>
    </row>
    <row r="1953" spans="1:12" s="335" customFormat="1" ht="12" x14ac:dyDescent="0.2">
      <c r="A1953" s="335" t="s">
        <v>4198</v>
      </c>
      <c r="B1953" s="335" t="s">
        <v>4199</v>
      </c>
      <c r="C1953" s="688" t="str">
        <f t="shared" si="37"/>
        <v>Nov-18</v>
      </c>
      <c r="D1953" s="738">
        <v>43424</v>
      </c>
      <c r="E1953" s="738">
        <v>43791</v>
      </c>
      <c r="F1953" s="663">
        <v>6884</v>
      </c>
      <c r="G1953" s="663">
        <v>1033</v>
      </c>
      <c r="H1953" s="663"/>
      <c r="I1953" s="663">
        <v>5851</v>
      </c>
      <c r="J1953" s="728">
        <f t="shared" si="36"/>
        <v>593.41000000000008</v>
      </c>
      <c r="K1953" s="728">
        <v>192.85825000000003</v>
      </c>
      <c r="L1953" s="728">
        <v>400.55175000000008</v>
      </c>
    </row>
    <row r="1954" spans="1:12" s="335" customFormat="1" ht="12" x14ac:dyDescent="0.2">
      <c r="A1954" s="335" t="s">
        <v>4200</v>
      </c>
      <c r="B1954" s="335" t="s">
        <v>4201</v>
      </c>
      <c r="C1954" s="688" t="str">
        <f t="shared" si="37"/>
        <v>Nov-18</v>
      </c>
      <c r="D1954" s="738">
        <v>43424</v>
      </c>
      <c r="E1954" s="738">
        <v>43789</v>
      </c>
      <c r="F1954" s="663">
        <v>1050</v>
      </c>
      <c r="G1954" s="663">
        <v>197</v>
      </c>
      <c r="H1954" s="663"/>
      <c r="I1954" s="663">
        <v>853</v>
      </c>
      <c r="J1954" s="728">
        <f t="shared" si="36"/>
        <v>123.35000000000002</v>
      </c>
      <c r="K1954" s="728">
        <v>40.088750000000005</v>
      </c>
      <c r="L1954" s="728">
        <v>83.261250000000018</v>
      </c>
    </row>
    <row r="1955" spans="1:12" s="335" customFormat="1" ht="12" x14ac:dyDescent="0.2">
      <c r="A1955" s="335" t="s">
        <v>4202</v>
      </c>
      <c r="B1955" s="335" t="s">
        <v>4203</v>
      </c>
      <c r="C1955" s="688" t="str">
        <f t="shared" si="37"/>
        <v>Nov-18</v>
      </c>
      <c r="D1955" s="738">
        <v>43425</v>
      </c>
      <c r="E1955" s="738">
        <v>43791</v>
      </c>
      <c r="F1955" s="663">
        <v>3123</v>
      </c>
      <c r="G1955" s="663">
        <v>390</v>
      </c>
      <c r="H1955" s="663"/>
      <c r="I1955" s="663">
        <v>2733</v>
      </c>
      <c r="J1955" s="728">
        <f t="shared" si="36"/>
        <v>204.08999999999997</v>
      </c>
      <c r="K1955" s="728">
        <v>66.329249999999988</v>
      </c>
      <c r="L1955" s="728">
        <v>137.76075</v>
      </c>
    </row>
    <row r="1956" spans="1:12" s="335" customFormat="1" ht="12" x14ac:dyDescent="0.2">
      <c r="A1956" s="335" t="s">
        <v>4204</v>
      </c>
      <c r="B1956" s="335" t="s">
        <v>4205</v>
      </c>
      <c r="C1956" s="688" t="str">
        <f t="shared" si="37"/>
        <v>Nov-18</v>
      </c>
      <c r="D1956" s="738">
        <v>43425</v>
      </c>
      <c r="E1956" s="738">
        <v>43789</v>
      </c>
      <c r="F1956" s="663">
        <v>18454</v>
      </c>
      <c r="G1956" s="663">
        <v>2652</v>
      </c>
      <c r="H1956" s="663"/>
      <c r="I1956" s="663">
        <v>15802</v>
      </c>
      <c r="J1956" s="728">
        <f t="shared" ref="J1956:J2019" si="38">SUM(K1956:L1956)</f>
        <v>1493.6600000000003</v>
      </c>
      <c r="K1956" s="728">
        <v>485.43950000000007</v>
      </c>
      <c r="L1956" s="728">
        <v>1008.2205000000001</v>
      </c>
    </row>
    <row r="1957" spans="1:12" s="335" customFormat="1" ht="12" x14ac:dyDescent="0.2">
      <c r="A1957" s="335" t="s">
        <v>4206</v>
      </c>
      <c r="B1957" s="335" t="s">
        <v>4207</v>
      </c>
      <c r="C1957" s="688" t="str">
        <f t="shared" si="37"/>
        <v>Nov-18</v>
      </c>
      <c r="D1957" s="738">
        <v>43425</v>
      </c>
      <c r="E1957" s="738">
        <v>43789</v>
      </c>
      <c r="F1957" s="663">
        <v>4372</v>
      </c>
      <c r="G1957" s="663">
        <v>546</v>
      </c>
      <c r="H1957" s="663"/>
      <c r="I1957" s="663">
        <v>3826</v>
      </c>
      <c r="J1957" s="728">
        <f t="shared" si="38"/>
        <v>283.09000000000003</v>
      </c>
      <c r="K1957" s="728">
        <v>92.004250000000013</v>
      </c>
      <c r="L1957" s="728">
        <v>191.08575000000005</v>
      </c>
    </row>
    <row r="1958" spans="1:12" s="335" customFormat="1" ht="12" x14ac:dyDescent="0.2">
      <c r="A1958" s="335" t="s">
        <v>4208</v>
      </c>
      <c r="B1958" s="335" t="s">
        <v>4209</v>
      </c>
      <c r="C1958" s="688" t="str">
        <f t="shared" ref="C1958:C2021" si="39">TEXT(D1958,"mmm-yy")</f>
        <v>Nov-18</v>
      </c>
      <c r="D1958" s="738">
        <v>43425</v>
      </c>
      <c r="E1958" s="738">
        <v>43798</v>
      </c>
      <c r="F1958" s="663">
        <v>2354</v>
      </c>
      <c r="G1958" s="663">
        <v>294</v>
      </c>
      <c r="H1958" s="663"/>
      <c r="I1958" s="663">
        <v>2060</v>
      </c>
      <c r="J1958" s="728">
        <f t="shared" si="38"/>
        <v>241.09000000000003</v>
      </c>
      <c r="K1958" s="728">
        <v>78.354250000000008</v>
      </c>
      <c r="L1958" s="728">
        <v>162.73575000000002</v>
      </c>
    </row>
    <row r="1959" spans="1:12" s="335" customFormat="1" ht="12" x14ac:dyDescent="0.2">
      <c r="A1959" s="335" t="s">
        <v>4210</v>
      </c>
      <c r="B1959" s="335" t="s">
        <v>4211</v>
      </c>
      <c r="C1959" s="688" t="str">
        <f t="shared" si="39"/>
        <v>Nov-18</v>
      </c>
      <c r="D1959" s="738">
        <v>43425</v>
      </c>
      <c r="E1959" s="738">
        <v>43789</v>
      </c>
      <c r="F1959" s="663">
        <v>13880</v>
      </c>
      <c r="G1959" s="663">
        <v>2082</v>
      </c>
      <c r="H1959" s="663"/>
      <c r="I1959" s="663">
        <v>11798</v>
      </c>
      <c r="J1959" s="728">
        <f t="shared" si="38"/>
        <v>1196.46</v>
      </c>
      <c r="K1959" s="728">
        <v>388.84950000000003</v>
      </c>
      <c r="L1959" s="728">
        <v>807.61050000000012</v>
      </c>
    </row>
    <row r="1960" spans="1:12" s="335" customFormat="1" ht="12" x14ac:dyDescent="0.2">
      <c r="A1960" s="335" t="s">
        <v>4212</v>
      </c>
      <c r="B1960" s="335" t="s">
        <v>4213</v>
      </c>
      <c r="C1960" s="688" t="str">
        <f t="shared" si="39"/>
        <v>Nov-18</v>
      </c>
      <c r="D1960" s="738">
        <v>43424</v>
      </c>
      <c r="E1960" s="738">
        <v>43788</v>
      </c>
      <c r="F1960" s="663">
        <v>2982</v>
      </c>
      <c r="G1960" s="663">
        <v>550</v>
      </c>
      <c r="H1960" s="663"/>
      <c r="I1960" s="663">
        <v>2432</v>
      </c>
      <c r="J1960" s="728">
        <f t="shared" si="38"/>
        <v>360.28</v>
      </c>
      <c r="K1960" s="728">
        <v>117.09099999999999</v>
      </c>
      <c r="L1960" s="728">
        <v>243.18899999999999</v>
      </c>
    </row>
    <row r="1961" spans="1:12" s="335" customFormat="1" ht="12" x14ac:dyDescent="0.2">
      <c r="A1961" s="335" t="s">
        <v>4214</v>
      </c>
      <c r="B1961" s="335" t="s">
        <v>4215</v>
      </c>
      <c r="C1961" s="688" t="str">
        <f t="shared" si="39"/>
        <v>Nov-18</v>
      </c>
      <c r="D1961" s="738">
        <v>43425</v>
      </c>
      <c r="E1961" s="738">
        <v>43789</v>
      </c>
      <c r="F1961" s="663">
        <v>2845</v>
      </c>
      <c r="G1961" s="663">
        <v>356</v>
      </c>
      <c r="H1961" s="663"/>
      <c r="I1961" s="663">
        <v>2489</v>
      </c>
      <c r="J1961" s="728">
        <f t="shared" si="38"/>
        <v>185.91000000000003</v>
      </c>
      <c r="K1961" s="728">
        <v>60.420749999999998</v>
      </c>
      <c r="L1961" s="728">
        <v>125.48925000000001</v>
      </c>
    </row>
    <row r="1962" spans="1:12" s="335" customFormat="1" ht="12" x14ac:dyDescent="0.2">
      <c r="A1962" s="335" t="s">
        <v>4216</v>
      </c>
      <c r="B1962" s="335" t="s">
        <v>4217</v>
      </c>
      <c r="C1962" s="688" t="str">
        <f t="shared" si="39"/>
        <v>Nov-18</v>
      </c>
      <c r="D1962" s="738">
        <v>43425</v>
      </c>
      <c r="E1962" s="738">
        <v>43789</v>
      </c>
      <c r="F1962" s="663">
        <v>8472</v>
      </c>
      <c r="G1962" s="663">
        <v>1271</v>
      </c>
      <c r="H1962" s="663"/>
      <c r="I1962" s="663">
        <v>7201</v>
      </c>
      <c r="J1962" s="728">
        <f t="shared" si="38"/>
        <v>730.29</v>
      </c>
      <c r="K1962" s="728">
        <v>237.34424999999999</v>
      </c>
      <c r="L1962" s="728">
        <v>492.94575000000003</v>
      </c>
    </row>
    <row r="1963" spans="1:12" s="335" customFormat="1" ht="12" x14ac:dyDescent="0.2">
      <c r="A1963" s="335" t="s">
        <v>4218</v>
      </c>
      <c r="B1963" s="335" t="s">
        <v>4219</v>
      </c>
      <c r="C1963" s="688" t="str">
        <f t="shared" si="39"/>
        <v>Nov-18</v>
      </c>
      <c r="D1963" s="738">
        <v>43425</v>
      </c>
      <c r="E1963" s="738">
        <v>43789</v>
      </c>
      <c r="F1963" s="663">
        <v>3707</v>
      </c>
      <c r="G1963" s="663">
        <v>463</v>
      </c>
      <c r="H1963" s="663"/>
      <c r="I1963" s="663">
        <v>3244</v>
      </c>
      <c r="J1963" s="728">
        <f t="shared" si="38"/>
        <v>240.03000000000003</v>
      </c>
      <c r="K1963" s="728">
        <v>78.009750000000011</v>
      </c>
      <c r="L1963" s="728">
        <v>162.02025000000003</v>
      </c>
    </row>
    <row r="1964" spans="1:12" s="335" customFormat="1" ht="12" x14ac:dyDescent="0.2">
      <c r="A1964" s="335" t="s">
        <v>4220</v>
      </c>
      <c r="B1964" s="335" t="s">
        <v>4221</v>
      </c>
      <c r="C1964" s="688" t="str">
        <f t="shared" si="39"/>
        <v>Nov-18</v>
      </c>
      <c r="D1964" s="738">
        <v>43425</v>
      </c>
      <c r="E1964" s="738">
        <v>43792</v>
      </c>
      <c r="F1964" s="663">
        <v>2000</v>
      </c>
      <c r="G1964" s="663">
        <v>200</v>
      </c>
      <c r="H1964" s="663"/>
      <c r="I1964" s="663">
        <v>1800</v>
      </c>
      <c r="J1964" s="728">
        <f t="shared" si="38"/>
        <v>91.050000000000011</v>
      </c>
      <c r="K1964" s="728">
        <v>29.591250000000006</v>
      </c>
      <c r="L1964" s="728">
        <v>61.458750000000009</v>
      </c>
    </row>
    <row r="1965" spans="1:12" s="335" customFormat="1" ht="12" x14ac:dyDescent="0.2">
      <c r="A1965" s="335" t="s">
        <v>4222</v>
      </c>
      <c r="B1965" s="335" t="s">
        <v>4223</v>
      </c>
      <c r="C1965" s="688" t="str">
        <f t="shared" si="39"/>
        <v>Nov-18</v>
      </c>
      <c r="D1965" s="738">
        <v>43424</v>
      </c>
      <c r="E1965" s="738">
        <v>43793</v>
      </c>
      <c r="F1965" s="663">
        <v>2106</v>
      </c>
      <c r="G1965" s="663">
        <v>316</v>
      </c>
      <c r="H1965" s="663"/>
      <c r="I1965" s="663">
        <v>1790</v>
      </c>
      <c r="J1965" s="728">
        <f t="shared" si="38"/>
        <v>197.88000000000002</v>
      </c>
      <c r="K1965" s="728">
        <v>64.311000000000007</v>
      </c>
      <c r="L1965" s="728">
        <v>133.56900000000002</v>
      </c>
    </row>
    <row r="1966" spans="1:12" s="335" customFormat="1" ht="12" x14ac:dyDescent="0.2">
      <c r="A1966" s="335" t="s">
        <v>4224</v>
      </c>
      <c r="B1966" s="335" t="s">
        <v>4225</v>
      </c>
      <c r="C1966" s="688" t="str">
        <f t="shared" si="39"/>
        <v>Nov-18</v>
      </c>
      <c r="D1966" s="738">
        <v>43425</v>
      </c>
      <c r="E1966" s="738">
        <v>43790</v>
      </c>
      <c r="F1966" s="663">
        <v>3225</v>
      </c>
      <c r="G1966" s="663">
        <v>484</v>
      </c>
      <c r="H1966" s="663"/>
      <c r="I1966" s="663">
        <v>2741</v>
      </c>
      <c r="J1966" s="728">
        <f t="shared" si="38"/>
        <v>275.45</v>
      </c>
      <c r="K1966" s="728">
        <v>89.521249999999995</v>
      </c>
      <c r="L1966" s="728">
        <v>185.92875000000001</v>
      </c>
    </row>
    <row r="1967" spans="1:12" s="335" customFormat="1" ht="12" x14ac:dyDescent="0.2">
      <c r="A1967" s="335" t="s">
        <v>4226</v>
      </c>
      <c r="B1967" s="335" t="s">
        <v>4227</v>
      </c>
      <c r="C1967" s="688" t="str">
        <f t="shared" si="39"/>
        <v>Nov-18</v>
      </c>
      <c r="D1967" s="738">
        <v>43425</v>
      </c>
      <c r="E1967" s="738">
        <v>43790</v>
      </c>
      <c r="F1967" s="663">
        <v>28882</v>
      </c>
      <c r="G1967" s="663">
        <v>4332</v>
      </c>
      <c r="H1967" s="663"/>
      <c r="I1967" s="663">
        <v>24550</v>
      </c>
      <c r="J1967" s="728">
        <f t="shared" si="38"/>
        <v>2489.63</v>
      </c>
      <c r="K1967" s="728">
        <v>809.12975000000006</v>
      </c>
      <c r="L1967" s="728">
        <v>1680.5002500000003</v>
      </c>
    </row>
    <row r="1968" spans="1:12" s="335" customFormat="1" ht="12" x14ac:dyDescent="0.2">
      <c r="A1968" s="335" t="s">
        <v>4228</v>
      </c>
      <c r="B1968" s="335" t="s">
        <v>4229</v>
      </c>
      <c r="C1968" s="688" t="str">
        <f t="shared" si="39"/>
        <v>Nov-18</v>
      </c>
      <c r="D1968" s="738">
        <v>43425</v>
      </c>
      <c r="E1968" s="738">
        <v>43790</v>
      </c>
      <c r="F1968" s="663">
        <v>5131</v>
      </c>
      <c r="G1968" s="663">
        <v>641</v>
      </c>
      <c r="H1968" s="663"/>
      <c r="I1968" s="663">
        <v>4490</v>
      </c>
      <c r="J1968" s="728">
        <f t="shared" si="38"/>
        <v>332.24</v>
      </c>
      <c r="K1968" s="728">
        <v>107.97800000000001</v>
      </c>
      <c r="L1968" s="728">
        <v>224.26200000000003</v>
      </c>
    </row>
    <row r="1969" spans="1:12" s="335" customFormat="1" ht="12" x14ac:dyDescent="0.2">
      <c r="A1969" s="335" t="s">
        <v>4230</v>
      </c>
      <c r="B1969" s="335" t="s">
        <v>4231</v>
      </c>
      <c r="C1969" s="688" t="str">
        <f t="shared" si="39"/>
        <v>Nov-18</v>
      </c>
      <c r="D1969" s="738">
        <v>43425</v>
      </c>
      <c r="E1969" s="738">
        <v>43789</v>
      </c>
      <c r="F1969" s="663">
        <v>2812</v>
      </c>
      <c r="G1969" s="663">
        <v>527</v>
      </c>
      <c r="H1969" s="663"/>
      <c r="I1969" s="663">
        <v>2285</v>
      </c>
      <c r="J1969" s="728">
        <f t="shared" si="38"/>
        <v>330.33</v>
      </c>
      <c r="K1969" s="728">
        <v>107.35724999999999</v>
      </c>
      <c r="L1969" s="728">
        <v>222.97274999999999</v>
      </c>
    </row>
    <row r="1970" spans="1:12" s="335" customFormat="1" ht="12" x14ac:dyDescent="0.2">
      <c r="A1970" s="335" t="s">
        <v>4232</v>
      </c>
      <c r="B1970" s="335" t="s">
        <v>4233</v>
      </c>
      <c r="C1970" s="688" t="str">
        <f t="shared" si="39"/>
        <v>Nov-18</v>
      </c>
      <c r="D1970" s="738">
        <v>43425</v>
      </c>
      <c r="E1970" s="738">
        <v>43789</v>
      </c>
      <c r="F1970" s="663">
        <v>960</v>
      </c>
      <c r="G1970" s="663">
        <v>192</v>
      </c>
      <c r="H1970" s="663"/>
      <c r="I1970" s="663">
        <v>768</v>
      </c>
      <c r="J1970" s="728">
        <f t="shared" si="38"/>
        <v>121.67</v>
      </c>
      <c r="K1970" s="728">
        <v>39.542749999999998</v>
      </c>
      <c r="L1970" s="728">
        <v>82.127250000000004</v>
      </c>
    </row>
    <row r="1971" spans="1:12" s="335" customFormat="1" ht="12" x14ac:dyDescent="0.2">
      <c r="A1971" s="335" t="s">
        <v>4234</v>
      </c>
      <c r="B1971" s="335" t="s">
        <v>4235</v>
      </c>
      <c r="C1971" s="688" t="str">
        <f t="shared" si="39"/>
        <v>Nov-18</v>
      </c>
      <c r="D1971" s="738">
        <v>43425</v>
      </c>
      <c r="E1971" s="738">
        <v>43790</v>
      </c>
      <c r="F1971" s="663">
        <v>2561</v>
      </c>
      <c r="G1971" s="663">
        <v>320</v>
      </c>
      <c r="H1971" s="663"/>
      <c r="I1971" s="663">
        <v>2241</v>
      </c>
      <c r="J1971" s="728">
        <f t="shared" si="38"/>
        <v>165.82</v>
      </c>
      <c r="K1971" s="728">
        <v>53.891500000000001</v>
      </c>
      <c r="L1971" s="728">
        <v>111.9285</v>
      </c>
    </row>
    <row r="1972" spans="1:12" s="335" customFormat="1" ht="12" x14ac:dyDescent="0.2">
      <c r="A1972" s="335" t="s">
        <v>4236</v>
      </c>
      <c r="B1972" s="335" t="s">
        <v>4237</v>
      </c>
      <c r="C1972" s="688" t="str">
        <f t="shared" si="39"/>
        <v>Nov-18</v>
      </c>
      <c r="D1972" s="738">
        <v>43425</v>
      </c>
      <c r="E1972" s="738">
        <v>43795</v>
      </c>
      <c r="F1972" s="663">
        <v>2750</v>
      </c>
      <c r="G1972" s="663">
        <v>344</v>
      </c>
      <c r="H1972" s="663"/>
      <c r="I1972" s="663">
        <v>2406</v>
      </c>
      <c r="J1972" s="728">
        <f t="shared" si="38"/>
        <v>179.70999999999998</v>
      </c>
      <c r="K1972" s="728">
        <v>58.405749999999998</v>
      </c>
      <c r="L1972" s="728">
        <v>121.30425</v>
      </c>
    </row>
    <row r="1973" spans="1:12" s="335" customFormat="1" ht="12" x14ac:dyDescent="0.2">
      <c r="A1973" s="335" t="s">
        <v>4238</v>
      </c>
      <c r="B1973" s="335" t="s">
        <v>4239</v>
      </c>
      <c r="C1973" s="688" t="str">
        <f t="shared" si="39"/>
        <v>Nov-18</v>
      </c>
      <c r="D1973" s="738">
        <v>43425</v>
      </c>
      <c r="E1973" s="738">
        <v>43790</v>
      </c>
      <c r="F1973" s="663">
        <v>2189</v>
      </c>
      <c r="G1973" s="663">
        <v>274</v>
      </c>
      <c r="H1973" s="663"/>
      <c r="I1973" s="663">
        <v>1915</v>
      </c>
      <c r="J1973" s="728">
        <f t="shared" si="38"/>
        <v>191.34000000000003</v>
      </c>
      <c r="K1973" s="728">
        <v>62.185500000000005</v>
      </c>
      <c r="L1973" s="728">
        <v>129.15450000000001</v>
      </c>
    </row>
    <row r="1974" spans="1:12" s="335" customFormat="1" ht="12" x14ac:dyDescent="0.2">
      <c r="A1974" s="335" t="s">
        <v>4240</v>
      </c>
      <c r="B1974" s="335" t="s">
        <v>4241</v>
      </c>
      <c r="C1974" s="688" t="str">
        <f t="shared" si="39"/>
        <v>Nov-18</v>
      </c>
      <c r="D1974" s="738">
        <v>43425</v>
      </c>
      <c r="E1974" s="738">
        <v>43790</v>
      </c>
      <c r="F1974" s="663">
        <v>3061</v>
      </c>
      <c r="G1974" s="663">
        <v>306</v>
      </c>
      <c r="H1974" s="663"/>
      <c r="I1974" s="663">
        <v>2755</v>
      </c>
      <c r="J1974" s="728">
        <f t="shared" si="38"/>
        <v>134.95999999999998</v>
      </c>
      <c r="K1974" s="728">
        <v>43.861999999999995</v>
      </c>
      <c r="L1974" s="728">
        <v>91.097999999999999</v>
      </c>
    </row>
    <row r="1975" spans="1:12" s="335" customFormat="1" ht="12" x14ac:dyDescent="0.2">
      <c r="A1975" s="335" t="s">
        <v>4242</v>
      </c>
      <c r="B1975" s="335" t="s">
        <v>4243</v>
      </c>
      <c r="C1975" s="688" t="str">
        <f t="shared" si="39"/>
        <v>Nov-18</v>
      </c>
      <c r="D1975" s="738">
        <v>43425</v>
      </c>
      <c r="E1975" s="738">
        <v>43790</v>
      </c>
      <c r="F1975" s="663">
        <v>6758</v>
      </c>
      <c r="G1975" s="663">
        <v>1014</v>
      </c>
      <c r="H1975" s="663"/>
      <c r="I1975" s="663">
        <v>5744</v>
      </c>
      <c r="J1975" s="728">
        <f t="shared" si="38"/>
        <v>577.20000000000005</v>
      </c>
      <c r="K1975" s="728">
        <v>187.59000000000003</v>
      </c>
      <c r="L1975" s="728">
        <v>389.61000000000007</v>
      </c>
    </row>
    <row r="1976" spans="1:12" s="335" customFormat="1" ht="12" x14ac:dyDescent="0.2">
      <c r="A1976" s="335" t="s">
        <v>4244</v>
      </c>
      <c r="B1976" s="335" t="s">
        <v>4245</v>
      </c>
      <c r="C1976" s="688" t="str">
        <f t="shared" si="39"/>
        <v>Nov-18</v>
      </c>
      <c r="D1976" s="738">
        <v>43425</v>
      </c>
      <c r="E1976" s="738">
        <v>43790</v>
      </c>
      <c r="F1976" s="663">
        <v>2238</v>
      </c>
      <c r="G1976" s="663">
        <v>336</v>
      </c>
      <c r="H1976" s="663"/>
      <c r="I1976" s="663">
        <v>1902</v>
      </c>
      <c r="J1976" s="728">
        <f t="shared" si="38"/>
        <v>192.92000000000004</v>
      </c>
      <c r="K1976" s="728">
        <v>62.699000000000005</v>
      </c>
      <c r="L1976" s="728">
        <v>130.22100000000003</v>
      </c>
    </row>
    <row r="1977" spans="1:12" s="335" customFormat="1" ht="12" x14ac:dyDescent="0.2">
      <c r="A1977" s="335" t="s">
        <v>4246</v>
      </c>
      <c r="B1977" s="335" t="s">
        <v>4247</v>
      </c>
      <c r="C1977" s="688" t="str">
        <f t="shared" si="39"/>
        <v>Nov-18</v>
      </c>
      <c r="D1977" s="738">
        <v>43425</v>
      </c>
      <c r="E1977" s="738">
        <v>43789</v>
      </c>
      <c r="F1977" s="663">
        <v>2788</v>
      </c>
      <c r="G1977" s="663">
        <v>349</v>
      </c>
      <c r="H1977" s="663"/>
      <c r="I1977" s="663">
        <v>2439</v>
      </c>
      <c r="J1977" s="728">
        <f t="shared" si="38"/>
        <v>180.53000000000003</v>
      </c>
      <c r="K1977" s="728">
        <v>58.672250000000005</v>
      </c>
      <c r="L1977" s="728">
        <v>121.85775000000001</v>
      </c>
    </row>
    <row r="1978" spans="1:12" s="335" customFormat="1" ht="12" x14ac:dyDescent="0.2">
      <c r="A1978" s="335" t="s">
        <v>4248</v>
      </c>
      <c r="B1978" s="335" t="s">
        <v>4249</v>
      </c>
      <c r="C1978" s="688" t="str">
        <f t="shared" si="39"/>
        <v>Nov-18</v>
      </c>
      <c r="D1978" s="738">
        <v>43425</v>
      </c>
      <c r="E1978" s="738">
        <v>43790</v>
      </c>
      <c r="F1978" s="663">
        <v>3581</v>
      </c>
      <c r="G1978" s="663">
        <v>448</v>
      </c>
      <c r="H1978" s="663"/>
      <c r="I1978" s="663">
        <v>3133</v>
      </c>
      <c r="J1978" s="728">
        <f t="shared" si="38"/>
        <v>231.87000000000003</v>
      </c>
      <c r="K1978" s="728">
        <v>75.35775000000001</v>
      </c>
      <c r="L1978" s="728">
        <v>156.51225000000002</v>
      </c>
    </row>
    <row r="1979" spans="1:12" s="335" customFormat="1" ht="12" x14ac:dyDescent="0.2">
      <c r="A1979" s="335" t="s">
        <v>4250</v>
      </c>
      <c r="B1979" s="335" t="s">
        <v>4251</v>
      </c>
      <c r="C1979" s="688" t="str">
        <f t="shared" si="39"/>
        <v>Nov-18</v>
      </c>
      <c r="D1979" s="738">
        <v>43405</v>
      </c>
      <c r="E1979" s="738">
        <v>43527</v>
      </c>
      <c r="F1979" s="663">
        <v>2106</v>
      </c>
      <c r="G1979" s="663">
        <v>316</v>
      </c>
      <c r="H1979" s="663"/>
      <c r="I1979" s="663">
        <v>1790</v>
      </c>
      <c r="J1979" s="728">
        <f t="shared" si="38"/>
        <v>197.88000000000002</v>
      </c>
      <c r="K1979" s="728">
        <v>64.311000000000007</v>
      </c>
      <c r="L1979" s="728">
        <v>133.56900000000002</v>
      </c>
    </row>
    <row r="1980" spans="1:12" s="335" customFormat="1" ht="12" x14ac:dyDescent="0.2">
      <c r="A1980" s="335" t="s">
        <v>4252</v>
      </c>
      <c r="B1980" s="335" t="s">
        <v>4253</v>
      </c>
      <c r="C1980" s="688" t="str">
        <f t="shared" si="39"/>
        <v>Nov-18</v>
      </c>
      <c r="D1980" s="738">
        <v>43417</v>
      </c>
      <c r="E1980" s="738">
        <v>43537</v>
      </c>
      <c r="F1980" s="663">
        <v>1600</v>
      </c>
      <c r="G1980" s="663">
        <v>300</v>
      </c>
      <c r="H1980" s="663"/>
      <c r="I1980" s="663">
        <v>1300</v>
      </c>
      <c r="J1980" s="728">
        <f t="shared" si="38"/>
        <v>187.96000000000004</v>
      </c>
      <c r="K1980" s="728">
        <v>61.087000000000003</v>
      </c>
      <c r="L1980" s="728">
        <v>126.87300000000002</v>
      </c>
    </row>
    <row r="1981" spans="1:12" s="335" customFormat="1" ht="12" x14ac:dyDescent="0.2">
      <c r="A1981" s="335" t="s">
        <v>4254</v>
      </c>
      <c r="B1981" s="335" t="s">
        <v>4255</v>
      </c>
      <c r="C1981" s="688" t="str">
        <f t="shared" si="39"/>
        <v>Nov-18</v>
      </c>
      <c r="D1981" s="738">
        <v>43411</v>
      </c>
      <c r="E1981" s="738">
        <v>43498</v>
      </c>
      <c r="F1981" s="663">
        <v>3939</v>
      </c>
      <c r="G1981" s="663">
        <v>739</v>
      </c>
      <c r="H1981" s="663"/>
      <c r="I1981" s="663">
        <v>3200</v>
      </c>
      <c r="J1981" s="728">
        <f t="shared" si="38"/>
        <v>462.71000000000004</v>
      </c>
      <c r="K1981" s="728">
        <v>150.38075000000001</v>
      </c>
      <c r="L1981" s="728">
        <v>312.32925</v>
      </c>
    </row>
    <row r="1982" spans="1:12" s="335" customFormat="1" ht="12" x14ac:dyDescent="0.2">
      <c r="A1982" s="335" t="s">
        <v>4256</v>
      </c>
      <c r="B1982" s="335" t="s">
        <v>4257</v>
      </c>
      <c r="C1982" s="688" t="str">
        <f t="shared" si="39"/>
        <v>Nov-18</v>
      </c>
      <c r="D1982" s="738">
        <v>43426</v>
      </c>
      <c r="E1982" s="738">
        <v>43790</v>
      </c>
      <c r="F1982" s="663">
        <v>2796</v>
      </c>
      <c r="G1982" s="663">
        <v>280</v>
      </c>
      <c r="H1982" s="663"/>
      <c r="I1982" s="663">
        <v>2516</v>
      </c>
      <c r="J1982" s="728">
        <f t="shared" si="38"/>
        <v>123.27000000000001</v>
      </c>
      <c r="K1982" s="728">
        <v>40.062750000000001</v>
      </c>
      <c r="L1982" s="728">
        <v>83.207250000000002</v>
      </c>
    </row>
    <row r="1983" spans="1:12" s="335" customFormat="1" ht="12" x14ac:dyDescent="0.2">
      <c r="A1983" s="335" t="s">
        <v>4258</v>
      </c>
      <c r="B1983" s="335" t="s">
        <v>4259</v>
      </c>
      <c r="C1983" s="688" t="str">
        <f t="shared" si="39"/>
        <v>Nov-18</v>
      </c>
      <c r="D1983" s="738">
        <v>43426</v>
      </c>
      <c r="E1983" s="738">
        <v>43432</v>
      </c>
      <c r="F1983" s="663">
        <v>2329</v>
      </c>
      <c r="G1983" s="663">
        <v>291</v>
      </c>
      <c r="H1983" s="663"/>
      <c r="I1983" s="663">
        <v>2038</v>
      </c>
      <c r="J1983" s="728">
        <f t="shared" si="38"/>
        <v>150.80000000000001</v>
      </c>
      <c r="K1983" s="728">
        <v>49.010000000000005</v>
      </c>
      <c r="L1983" s="728">
        <v>101.79000000000002</v>
      </c>
    </row>
    <row r="1984" spans="1:12" s="335" customFormat="1" ht="12" x14ac:dyDescent="0.2">
      <c r="A1984" s="335" t="s">
        <v>4260</v>
      </c>
      <c r="B1984" s="335" t="s">
        <v>4261</v>
      </c>
      <c r="C1984" s="688" t="str">
        <f t="shared" si="39"/>
        <v>Nov-18</v>
      </c>
      <c r="D1984" s="738">
        <v>43426</v>
      </c>
      <c r="E1984" s="738">
        <v>43791</v>
      </c>
      <c r="F1984" s="663">
        <v>2250</v>
      </c>
      <c r="G1984" s="663">
        <v>281</v>
      </c>
      <c r="H1984" s="663"/>
      <c r="I1984" s="663">
        <v>1969</v>
      </c>
      <c r="J1984" s="728">
        <f t="shared" si="38"/>
        <v>147.04</v>
      </c>
      <c r="K1984" s="728">
        <v>47.787999999999997</v>
      </c>
      <c r="L1984" s="728">
        <v>99.251999999999995</v>
      </c>
    </row>
    <row r="1985" spans="1:12" s="335" customFormat="1" ht="12" x14ac:dyDescent="0.2">
      <c r="A1985" s="335" t="s">
        <v>4262</v>
      </c>
      <c r="B1985" s="335" t="s">
        <v>4263</v>
      </c>
      <c r="C1985" s="688" t="str">
        <f t="shared" si="39"/>
        <v>Nov-18</v>
      </c>
      <c r="D1985" s="738">
        <v>43426</v>
      </c>
      <c r="E1985" s="738">
        <v>43797</v>
      </c>
      <c r="F1985" s="663">
        <v>2792</v>
      </c>
      <c r="G1985" s="663">
        <v>279</v>
      </c>
      <c r="H1985" s="663"/>
      <c r="I1985" s="663">
        <v>2513</v>
      </c>
      <c r="J1985" s="728">
        <f t="shared" si="38"/>
        <v>123.1</v>
      </c>
      <c r="K1985" s="728">
        <v>40.0075</v>
      </c>
      <c r="L1985" s="728">
        <v>83.092500000000001</v>
      </c>
    </row>
    <row r="1986" spans="1:12" s="335" customFormat="1" ht="12" x14ac:dyDescent="0.2">
      <c r="A1986" s="335" t="s">
        <v>4264</v>
      </c>
      <c r="B1986" s="335" t="s">
        <v>4265</v>
      </c>
      <c r="C1986" s="688" t="str">
        <f t="shared" si="39"/>
        <v>Nov-18</v>
      </c>
      <c r="D1986" s="738">
        <v>43426</v>
      </c>
      <c r="E1986" s="738">
        <v>43790</v>
      </c>
      <c r="F1986" s="663">
        <v>1080</v>
      </c>
      <c r="G1986" s="663">
        <v>216</v>
      </c>
      <c r="H1986" s="663"/>
      <c r="I1986" s="663">
        <v>864</v>
      </c>
      <c r="J1986" s="728">
        <f t="shared" si="38"/>
        <v>136.89000000000001</v>
      </c>
      <c r="K1986" s="728">
        <v>44.489250000000006</v>
      </c>
      <c r="L1986" s="728">
        <v>92.400750000000016</v>
      </c>
    </row>
    <row r="1987" spans="1:12" s="335" customFormat="1" ht="12" x14ac:dyDescent="0.2">
      <c r="A1987" s="335" t="s">
        <v>4266</v>
      </c>
      <c r="B1987" s="335" t="s">
        <v>4267</v>
      </c>
      <c r="C1987" s="688" t="str">
        <f t="shared" si="39"/>
        <v>Nov-18</v>
      </c>
      <c r="D1987" s="738">
        <v>43426</v>
      </c>
      <c r="E1987" s="738">
        <v>43790</v>
      </c>
      <c r="F1987" s="663">
        <v>2655</v>
      </c>
      <c r="G1987" s="663">
        <v>332</v>
      </c>
      <c r="H1987" s="663"/>
      <c r="I1987" s="663">
        <v>2323</v>
      </c>
      <c r="J1987" s="728">
        <f t="shared" si="38"/>
        <v>171.91000000000003</v>
      </c>
      <c r="K1987" s="728">
        <v>55.870750000000001</v>
      </c>
      <c r="L1987" s="728">
        <v>116.03925000000001</v>
      </c>
    </row>
    <row r="1988" spans="1:12" s="335" customFormat="1" ht="12" x14ac:dyDescent="0.2">
      <c r="A1988" s="335" t="s">
        <v>4268</v>
      </c>
      <c r="B1988" s="335" t="s">
        <v>4269</v>
      </c>
      <c r="C1988" s="688" t="str">
        <f t="shared" si="39"/>
        <v>Nov-18</v>
      </c>
      <c r="D1988" s="738">
        <v>43426</v>
      </c>
      <c r="E1988" s="738">
        <v>43795</v>
      </c>
      <c r="F1988" s="663">
        <v>4182</v>
      </c>
      <c r="G1988" s="663">
        <v>627</v>
      </c>
      <c r="H1988" s="663"/>
      <c r="I1988" s="663">
        <v>3555</v>
      </c>
      <c r="J1988" s="728">
        <f t="shared" si="38"/>
        <v>360.49</v>
      </c>
      <c r="K1988" s="728">
        <v>117.15925</v>
      </c>
      <c r="L1988" s="728">
        <v>243.33075000000002</v>
      </c>
    </row>
    <row r="1989" spans="1:12" s="335" customFormat="1" ht="12" x14ac:dyDescent="0.2">
      <c r="A1989" s="335" t="s">
        <v>4270</v>
      </c>
      <c r="B1989" s="335" t="s">
        <v>4271</v>
      </c>
      <c r="C1989" s="688" t="str">
        <f t="shared" si="39"/>
        <v>Nov-18</v>
      </c>
      <c r="D1989" s="738">
        <v>43426</v>
      </c>
      <c r="E1989" s="738">
        <v>43606</v>
      </c>
      <c r="F1989" s="663">
        <v>6910</v>
      </c>
      <c r="G1989" s="663">
        <v>1037</v>
      </c>
      <c r="H1989" s="663"/>
      <c r="I1989" s="663">
        <v>5873</v>
      </c>
      <c r="J1989" s="728">
        <f t="shared" si="38"/>
        <v>595.64</v>
      </c>
      <c r="K1989" s="728">
        <v>193.583</v>
      </c>
      <c r="L1989" s="728">
        <v>402.05700000000002</v>
      </c>
    </row>
    <row r="1990" spans="1:12" s="335" customFormat="1" ht="12" x14ac:dyDescent="0.2">
      <c r="A1990" s="335" t="s">
        <v>4272</v>
      </c>
      <c r="B1990" s="335" t="s">
        <v>4273</v>
      </c>
      <c r="C1990" s="688" t="str">
        <f t="shared" si="39"/>
        <v>Nov-18</v>
      </c>
      <c r="D1990" s="738">
        <v>43426</v>
      </c>
      <c r="E1990" s="738">
        <v>43807</v>
      </c>
      <c r="F1990" s="663">
        <v>2106</v>
      </c>
      <c r="G1990" s="663">
        <v>316</v>
      </c>
      <c r="H1990" s="663"/>
      <c r="I1990" s="663">
        <v>1790</v>
      </c>
      <c r="J1990" s="728">
        <f t="shared" si="38"/>
        <v>197.88000000000002</v>
      </c>
      <c r="K1990" s="728">
        <v>64.311000000000007</v>
      </c>
      <c r="L1990" s="728">
        <v>133.56900000000002</v>
      </c>
    </row>
    <row r="1991" spans="1:12" s="335" customFormat="1" ht="12" x14ac:dyDescent="0.2">
      <c r="A1991" s="335" t="s">
        <v>4274</v>
      </c>
      <c r="B1991" s="335" t="s">
        <v>4275</v>
      </c>
      <c r="C1991" s="688" t="str">
        <f t="shared" si="39"/>
        <v>Nov-18</v>
      </c>
      <c r="D1991" s="738">
        <v>43426</v>
      </c>
      <c r="E1991" s="738">
        <v>43791</v>
      </c>
      <c r="F1991" s="663">
        <v>2251</v>
      </c>
      <c r="G1991" s="663">
        <v>281</v>
      </c>
      <c r="H1991" s="663"/>
      <c r="I1991" s="663">
        <v>1970</v>
      </c>
      <c r="J1991" s="728">
        <f t="shared" si="38"/>
        <v>145.75</v>
      </c>
      <c r="K1991" s="728">
        <v>47.368749999999999</v>
      </c>
      <c r="L1991" s="728">
        <v>98.381250000000009</v>
      </c>
    </row>
    <row r="1992" spans="1:12" s="335" customFormat="1" ht="12" x14ac:dyDescent="0.2">
      <c r="A1992" s="335" t="s">
        <v>4276</v>
      </c>
      <c r="B1992" s="335" t="s">
        <v>4277</v>
      </c>
      <c r="C1992" s="688" t="str">
        <f t="shared" si="39"/>
        <v>Nov-18</v>
      </c>
      <c r="D1992" s="738">
        <v>43426</v>
      </c>
      <c r="E1992" s="738">
        <v>43792</v>
      </c>
      <c r="F1992" s="663">
        <v>2779</v>
      </c>
      <c r="G1992" s="663">
        <v>347</v>
      </c>
      <c r="H1992" s="663"/>
      <c r="I1992" s="663">
        <v>2432</v>
      </c>
      <c r="J1992" s="728">
        <f t="shared" si="38"/>
        <v>179.94</v>
      </c>
      <c r="K1992" s="728">
        <v>58.480499999999999</v>
      </c>
      <c r="L1992" s="728">
        <v>121.45950000000001</v>
      </c>
    </row>
    <row r="1993" spans="1:12" s="335" customFormat="1" ht="12" x14ac:dyDescent="0.2">
      <c r="A1993" s="335" t="s">
        <v>4278</v>
      </c>
      <c r="B1993" s="335" t="s">
        <v>4279</v>
      </c>
      <c r="C1993" s="688" t="str">
        <f t="shared" si="39"/>
        <v>Nov-18</v>
      </c>
      <c r="D1993" s="738">
        <v>43426</v>
      </c>
      <c r="E1993" s="738">
        <v>43791</v>
      </c>
      <c r="F1993" s="663">
        <v>4866</v>
      </c>
      <c r="G1993" s="663">
        <v>550</v>
      </c>
      <c r="H1993" s="663"/>
      <c r="I1993" s="663">
        <v>4316</v>
      </c>
      <c r="J1993" s="728">
        <f t="shared" si="38"/>
        <v>360.28</v>
      </c>
      <c r="K1993" s="728">
        <v>117.09099999999999</v>
      </c>
      <c r="L1993" s="728">
        <v>243.18899999999999</v>
      </c>
    </row>
    <row r="1994" spans="1:12" s="335" customFormat="1" ht="12" x14ac:dyDescent="0.2">
      <c r="A1994" s="335" t="s">
        <v>4280</v>
      </c>
      <c r="B1994" s="335" t="s">
        <v>4281</v>
      </c>
      <c r="C1994" s="688" t="str">
        <f t="shared" si="39"/>
        <v>Nov-18</v>
      </c>
      <c r="D1994" s="738">
        <v>43425</v>
      </c>
      <c r="E1994" s="738">
        <v>43424</v>
      </c>
      <c r="F1994" s="663">
        <v>1143</v>
      </c>
      <c r="G1994" s="663">
        <v>550</v>
      </c>
      <c r="H1994" s="663"/>
      <c r="I1994" s="663">
        <v>593</v>
      </c>
      <c r="J1994" s="728">
        <f t="shared" si="38"/>
        <v>360.28</v>
      </c>
      <c r="K1994" s="728">
        <v>117.09099999999999</v>
      </c>
      <c r="L1994" s="728">
        <v>243.18899999999999</v>
      </c>
    </row>
    <row r="1995" spans="1:12" s="335" customFormat="1" ht="12" x14ac:dyDescent="0.2">
      <c r="A1995" s="335" t="s">
        <v>4282</v>
      </c>
      <c r="B1995" s="335" t="s">
        <v>4283</v>
      </c>
      <c r="C1995" s="688" t="str">
        <f t="shared" si="39"/>
        <v>Nov-18</v>
      </c>
      <c r="D1995" s="738">
        <v>43426</v>
      </c>
      <c r="E1995" s="738">
        <v>43798</v>
      </c>
      <c r="F1995" s="663">
        <v>5205</v>
      </c>
      <c r="G1995" s="663">
        <v>550</v>
      </c>
      <c r="H1995" s="663"/>
      <c r="I1995" s="663">
        <v>4655</v>
      </c>
      <c r="J1995" s="728">
        <f t="shared" si="38"/>
        <v>360.28</v>
      </c>
      <c r="K1995" s="728">
        <v>117.09099999999999</v>
      </c>
      <c r="L1995" s="728">
        <v>243.18899999999999</v>
      </c>
    </row>
    <row r="1996" spans="1:12" s="335" customFormat="1" ht="12" x14ac:dyDescent="0.2">
      <c r="A1996" s="335" t="s">
        <v>4284</v>
      </c>
      <c r="B1996" s="335" t="s">
        <v>4285</v>
      </c>
      <c r="C1996" s="688" t="str">
        <f t="shared" si="39"/>
        <v>Nov-18</v>
      </c>
      <c r="D1996" s="738">
        <v>43426</v>
      </c>
      <c r="E1996" s="738">
        <v>43791</v>
      </c>
      <c r="F1996" s="663">
        <v>2513</v>
      </c>
      <c r="G1996" s="663">
        <v>550</v>
      </c>
      <c r="H1996" s="663"/>
      <c r="I1996" s="663">
        <v>1963</v>
      </c>
      <c r="J1996" s="728">
        <f t="shared" si="38"/>
        <v>360.28</v>
      </c>
      <c r="K1996" s="728">
        <v>117.09099999999999</v>
      </c>
      <c r="L1996" s="728">
        <v>243.18899999999999</v>
      </c>
    </row>
    <row r="1997" spans="1:12" s="335" customFormat="1" ht="12" x14ac:dyDescent="0.2">
      <c r="A1997" s="335" t="s">
        <v>4286</v>
      </c>
      <c r="B1997" s="335" t="s">
        <v>4287</v>
      </c>
      <c r="C1997" s="688" t="str">
        <f t="shared" si="39"/>
        <v>Nov-18</v>
      </c>
      <c r="D1997" s="738">
        <v>43426</v>
      </c>
      <c r="E1997" s="738">
        <v>43791</v>
      </c>
      <c r="F1997" s="663">
        <v>4693</v>
      </c>
      <c r="G1997" s="663">
        <v>550</v>
      </c>
      <c r="H1997" s="663"/>
      <c r="I1997" s="663">
        <v>4143</v>
      </c>
      <c r="J1997" s="728">
        <f t="shared" si="38"/>
        <v>360.28</v>
      </c>
      <c r="K1997" s="728">
        <v>117.09099999999999</v>
      </c>
      <c r="L1997" s="728">
        <v>243.18899999999999</v>
      </c>
    </row>
    <row r="1998" spans="1:12" s="335" customFormat="1" ht="12" x14ac:dyDescent="0.2">
      <c r="A1998" s="335" t="s">
        <v>4288</v>
      </c>
      <c r="B1998" s="335" t="s">
        <v>4289</v>
      </c>
      <c r="C1998" s="688" t="str">
        <f t="shared" si="39"/>
        <v>Nov-18</v>
      </c>
      <c r="D1998" s="738">
        <v>43427</v>
      </c>
      <c r="E1998" s="738">
        <v>43791</v>
      </c>
      <c r="F1998" s="663">
        <v>3278</v>
      </c>
      <c r="G1998" s="663">
        <v>410</v>
      </c>
      <c r="H1998" s="663"/>
      <c r="I1998" s="663">
        <v>2868</v>
      </c>
      <c r="J1998" s="728">
        <f t="shared" si="38"/>
        <v>289.2</v>
      </c>
      <c r="K1998" s="728">
        <v>93.99</v>
      </c>
      <c r="L1998" s="728">
        <v>195.21</v>
      </c>
    </row>
    <row r="1999" spans="1:12" s="335" customFormat="1" ht="12" x14ac:dyDescent="0.2">
      <c r="A1999" s="335" t="s">
        <v>4290</v>
      </c>
      <c r="B1999" s="335" t="s">
        <v>4291</v>
      </c>
      <c r="C1999" s="688" t="str">
        <f t="shared" si="39"/>
        <v>Nov-18</v>
      </c>
      <c r="D1999" s="738">
        <v>43427</v>
      </c>
      <c r="E1999" s="738">
        <v>43791</v>
      </c>
      <c r="F1999" s="663">
        <v>1080</v>
      </c>
      <c r="G1999" s="663">
        <v>216</v>
      </c>
      <c r="H1999" s="663"/>
      <c r="I1999" s="663">
        <v>864</v>
      </c>
      <c r="J1999" s="728">
        <f t="shared" si="38"/>
        <v>136.89000000000001</v>
      </c>
      <c r="K1999" s="728">
        <v>44.489250000000006</v>
      </c>
      <c r="L1999" s="728">
        <v>92.400750000000016</v>
      </c>
    </row>
    <row r="2000" spans="1:12" s="335" customFormat="1" ht="12" x14ac:dyDescent="0.2">
      <c r="A2000" s="335" t="s">
        <v>4292</v>
      </c>
      <c r="B2000" s="335" t="s">
        <v>4293</v>
      </c>
      <c r="C2000" s="688" t="str">
        <f t="shared" si="39"/>
        <v>Nov-18</v>
      </c>
      <c r="D2000" s="738">
        <v>43427</v>
      </c>
      <c r="E2000" s="738">
        <v>43842</v>
      </c>
      <c r="F2000" s="663">
        <v>2026</v>
      </c>
      <c r="G2000" s="663">
        <v>304</v>
      </c>
      <c r="H2000" s="663"/>
      <c r="I2000" s="663">
        <v>1722</v>
      </c>
      <c r="J2000" s="728">
        <f t="shared" si="38"/>
        <v>190.37</v>
      </c>
      <c r="K2000" s="728">
        <v>61.870250000000006</v>
      </c>
      <c r="L2000" s="728">
        <v>128.49975000000001</v>
      </c>
    </row>
    <row r="2001" spans="1:12" s="335" customFormat="1" ht="12" x14ac:dyDescent="0.2">
      <c r="A2001" s="335" t="s">
        <v>4294</v>
      </c>
      <c r="B2001" s="335" t="s">
        <v>4295</v>
      </c>
      <c r="C2001" s="688" t="str">
        <f t="shared" si="39"/>
        <v>Nov-18</v>
      </c>
      <c r="D2001" s="738">
        <v>43427</v>
      </c>
      <c r="E2001" s="738">
        <v>43792</v>
      </c>
      <c r="F2001" s="663">
        <v>6162</v>
      </c>
      <c r="G2001" s="663">
        <v>616</v>
      </c>
      <c r="H2001" s="663"/>
      <c r="I2001" s="663">
        <v>5546</v>
      </c>
      <c r="J2001" s="728">
        <f t="shared" si="38"/>
        <v>271.69</v>
      </c>
      <c r="K2001" s="728">
        <v>88.299250000000001</v>
      </c>
      <c r="L2001" s="728">
        <v>183.39075</v>
      </c>
    </row>
    <row r="2002" spans="1:12" s="335" customFormat="1" ht="12" x14ac:dyDescent="0.2">
      <c r="A2002" s="335" t="s">
        <v>4296</v>
      </c>
      <c r="B2002" s="335" t="s">
        <v>4297</v>
      </c>
      <c r="C2002" s="688" t="str">
        <f t="shared" si="39"/>
        <v>Nov-18</v>
      </c>
      <c r="D2002" s="738">
        <v>43427</v>
      </c>
      <c r="E2002" s="738">
        <v>43792</v>
      </c>
      <c r="F2002" s="663">
        <v>3985</v>
      </c>
      <c r="G2002" s="663">
        <v>498</v>
      </c>
      <c r="H2002" s="663"/>
      <c r="I2002" s="663">
        <v>3487</v>
      </c>
      <c r="J2002" s="728">
        <f t="shared" si="38"/>
        <v>258.02999999999997</v>
      </c>
      <c r="K2002" s="728">
        <v>83.859749999999991</v>
      </c>
      <c r="L2002" s="728">
        <v>174.17024999999998</v>
      </c>
    </row>
    <row r="2003" spans="1:12" s="335" customFormat="1" ht="12" x14ac:dyDescent="0.2">
      <c r="A2003" s="335" t="s">
        <v>4298</v>
      </c>
      <c r="B2003" s="335" t="s">
        <v>4299</v>
      </c>
      <c r="C2003" s="688" t="str">
        <f t="shared" si="39"/>
        <v>Nov-18</v>
      </c>
      <c r="D2003" s="738">
        <v>43427</v>
      </c>
      <c r="E2003" s="738">
        <v>43796</v>
      </c>
      <c r="F2003" s="663">
        <v>1925</v>
      </c>
      <c r="G2003" s="663">
        <v>193</v>
      </c>
      <c r="H2003" s="663"/>
      <c r="I2003" s="663">
        <v>1732</v>
      </c>
      <c r="J2003" s="728">
        <f t="shared" si="38"/>
        <v>84.87</v>
      </c>
      <c r="K2003" s="728">
        <v>27.582750000000001</v>
      </c>
      <c r="L2003" s="728">
        <v>57.287250000000007</v>
      </c>
    </row>
    <row r="2004" spans="1:12" s="335" customFormat="1" ht="12" x14ac:dyDescent="0.2">
      <c r="A2004" s="335" t="s">
        <v>4300</v>
      </c>
      <c r="B2004" s="335" t="s">
        <v>4301</v>
      </c>
      <c r="C2004" s="688" t="str">
        <f t="shared" si="39"/>
        <v>Nov-18</v>
      </c>
      <c r="D2004" s="738">
        <v>43427</v>
      </c>
      <c r="E2004" s="738">
        <v>43792</v>
      </c>
      <c r="F2004" s="663">
        <v>2261</v>
      </c>
      <c r="G2004" s="663">
        <v>283</v>
      </c>
      <c r="H2004" s="663"/>
      <c r="I2004" s="663">
        <v>1978</v>
      </c>
      <c r="J2004" s="728">
        <f t="shared" si="38"/>
        <v>146.38</v>
      </c>
      <c r="K2004" s="728">
        <v>47.573500000000003</v>
      </c>
      <c r="L2004" s="728">
        <v>98.8065</v>
      </c>
    </row>
    <row r="2005" spans="1:12" s="335" customFormat="1" ht="12" x14ac:dyDescent="0.2">
      <c r="A2005" s="335" t="s">
        <v>4302</v>
      </c>
      <c r="B2005" s="335" t="s">
        <v>4303</v>
      </c>
      <c r="C2005" s="688" t="str">
        <f t="shared" si="39"/>
        <v>Nov-18</v>
      </c>
      <c r="D2005" s="738">
        <v>43427</v>
      </c>
      <c r="E2005" s="738">
        <v>43792</v>
      </c>
      <c r="F2005" s="663">
        <v>2798</v>
      </c>
      <c r="G2005" s="663">
        <v>420</v>
      </c>
      <c r="H2005" s="663"/>
      <c r="I2005" s="663">
        <v>2378</v>
      </c>
      <c r="J2005" s="728">
        <f t="shared" si="38"/>
        <v>241.19000000000003</v>
      </c>
      <c r="K2005" s="728">
        <v>78.386750000000006</v>
      </c>
      <c r="L2005" s="728">
        <v>162.80325000000002</v>
      </c>
    </row>
    <row r="2006" spans="1:12" s="335" customFormat="1" ht="12" x14ac:dyDescent="0.2">
      <c r="A2006" s="335" t="s">
        <v>4304</v>
      </c>
      <c r="B2006" s="335" t="s">
        <v>4305</v>
      </c>
      <c r="C2006" s="688" t="str">
        <f t="shared" si="39"/>
        <v>Nov-18</v>
      </c>
      <c r="D2006" s="738">
        <v>43427</v>
      </c>
      <c r="E2006" s="738">
        <v>43790</v>
      </c>
      <c r="F2006" s="663">
        <v>2446</v>
      </c>
      <c r="G2006" s="663">
        <v>306</v>
      </c>
      <c r="H2006" s="663"/>
      <c r="I2006" s="663">
        <v>2140</v>
      </c>
      <c r="J2006" s="728">
        <f t="shared" si="38"/>
        <v>158.38</v>
      </c>
      <c r="K2006" s="728">
        <v>51.473500000000001</v>
      </c>
      <c r="L2006" s="728">
        <v>106.90650000000001</v>
      </c>
    </row>
    <row r="2007" spans="1:12" s="335" customFormat="1" ht="12" x14ac:dyDescent="0.2">
      <c r="A2007" s="335" t="s">
        <v>4306</v>
      </c>
      <c r="B2007" s="335" t="s">
        <v>4307</v>
      </c>
      <c r="C2007" s="688" t="str">
        <f t="shared" si="39"/>
        <v>Nov-18</v>
      </c>
      <c r="D2007" s="738">
        <v>43427</v>
      </c>
      <c r="E2007" s="738">
        <v>43799</v>
      </c>
      <c r="F2007" s="663">
        <v>1500</v>
      </c>
      <c r="G2007" s="663">
        <v>281</v>
      </c>
      <c r="H2007" s="663"/>
      <c r="I2007" s="663">
        <v>1219</v>
      </c>
      <c r="J2007" s="728">
        <f t="shared" si="38"/>
        <v>176.21</v>
      </c>
      <c r="K2007" s="728">
        <v>57.268250000000002</v>
      </c>
      <c r="L2007" s="728">
        <v>118.94175000000001</v>
      </c>
    </row>
    <row r="2008" spans="1:12" s="335" customFormat="1" ht="12" x14ac:dyDescent="0.2">
      <c r="A2008" s="335" t="s">
        <v>4308</v>
      </c>
      <c r="B2008" s="335" t="s">
        <v>4309</v>
      </c>
      <c r="C2008" s="688" t="str">
        <f t="shared" si="39"/>
        <v>Nov-18</v>
      </c>
      <c r="D2008" s="738">
        <v>43427</v>
      </c>
      <c r="E2008" s="738">
        <v>43792</v>
      </c>
      <c r="F2008" s="663">
        <v>3422</v>
      </c>
      <c r="G2008" s="663">
        <v>642</v>
      </c>
      <c r="H2008" s="663"/>
      <c r="I2008" s="663">
        <v>2780</v>
      </c>
      <c r="J2008" s="728">
        <f t="shared" si="38"/>
        <v>401.98</v>
      </c>
      <c r="K2008" s="728">
        <v>130.64349999999999</v>
      </c>
      <c r="L2008" s="728">
        <v>271.3365</v>
      </c>
    </row>
    <row r="2009" spans="1:12" s="335" customFormat="1" ht="12" x14ac:dyDescent="0.2">
      <c r="A2009" s="335" t="s">
        <v>4310</v>
      </c>
      <c r="B2009" s="335" t="s">
        <v>4311</v>
      </c>
      <c r="C2009" s="688" t="str">
        <f t="shared" si="39"/>
        <v>Nov-18</v>
      </c>
      <c r="D2009" s="738">
        <v>43427</v>
      </c>
      <c r="E2009" s="738">
        <v>43799</v>
      </c>
      <c r="F2009" s="663">
        <v>4000</v>
      </c>
      <c r="G2009" s="663">
        <v>750</v>
      </c>
      <c r="H2009" s="663"/>
      <c r="I2009" s="663">
        <v>3250</v>
      </c>
      <c r="J2009" s="728">
        <f t="shared" si="38"/>
        <v>469.88000000000005</v>
      </c>
      <c r="K2009" s="728">
        <v>152.71100000000001</v>
      </c>
      <c r="L2009" s="728">
        <v>317.16900000000004</v>
      </c>
    </row>
    <row r="2010" spans="1:12" s="335" customFormat="1" ht="12" x14ac:dyDescent="0.2">
      <c r="A2010" s="335" t="s">
        <v>4312</v>
      </c>
      <c r="B2010" s="335" t="s">
        <v>4313</v>
      </c>
      <c r="C2010" s="688" t="str">
        <f t="shared" si="39"/>
        <v>Nov-18</v>
      </c>
      <c r="D2010" s="738">
        <v>43427</v>
      </c>
      <c r="E2010" s="738">
        <v>43799</v>
      </c>
      <c r="F2010" s="663">
        <v>3771</v>
      </c>
      <c r="G2010" s="663">
        <v>707</v>
      </c>
      <c r="H2010" s="663"/>
      <c r="I2010" s="663">
        <v>3064</v>
      </c>
      <c r="J2010" s="728">
        <f t="shared" si="38"/>
        <v>442.98</v>
      </c>
      <c r="K2010" s="728">
        <v>143.96850000000001</v>
      </c>
      <c r="L2010" s="728">
        <v>299.01150000000001</v>
      </c>
    </row>
    <row r="2011" spans="1:12" s="335" customFormat="1" ht="12" x14ac:dyDescent="0.2">
      <c r="A2011" s="335" t="s">
        <v>4314</v>
      </c>
      <c r="B2011" s="335" t="s">
        <v>4315</v>
      </c>
      <c r="C2011" s="688" t="str">
        <f t="shared" si="39"/>
        <v>Nov-18</v>
      </c>
      <c r="D2011" s="738">
        <v>43427</v>
      </c>
      <c r="E2011" s="738">
        <v>43792</v>
      </c>
      <c r="F2011" s="663">
        <v>3744</v>
      </c>
      <c r="G2011" s="663">
        <v>702</v>
      </c>
      <c r="H2011" s="663"/>
      <c r="I2011" s="663">
        <v>3042</v>
      </c>
      <c r="J2011" s="728">
        <f t="shared" si="38"/>
        <v>439.81000000000006</v>
      </c>
      <c r="K2011" s="728">
        <v>142.93825000000001</v>
      </c>
      <c r="L2011" s="728">
        <v>296.87175000000002</v>
      </c>
    </row>
    <row r="2012" spans="1:12" s="335" customFormat="1" ht="12" x14ac:dyDescent="0.2">
      <c r="A2012" s="335" t="s">
        <v>4316</v>
      </c>
      <c r="B2012" s="335" t="s">
        <v>4317</v>
      </c>
      <c r="C2012" s="688" t="str">
        <f t="shared" si="39"/>
        <v>Nov-18</v>
      </c>
      <c r="D2012" s="738">
        <v>43427</v>
      </c>
      <c r="E2012" s="738">
        <v>43792</v>
      </c>
      <c r="F2012" s="663">
        <v>5921</v>
      </c>
      <c r="G2012" s="663">
        <v>740</v>
      </c>
      <c r="H2012" s="663"/>
      <c r="I2012" s="663">
        <v>5181</v>
      </c>
      <c r="J2012" s="728">
        <f t="shared" si="38"/>
        <v>386.93</v>
      </c>
      <c r="K2012" s="728">
        <v>125.75225</v>
      </c>
      <c r="L2012" s="728">
        <v>261.17775</v>
      </c>
    </row>
    <row r="2013" spans="1:12" s="335" customFormat="1" ht="12" x14ac:dyDescent="0.2">
      <c r="A2013" s="335" t="s">
        <v>4318</v>
      </c>
      <c r="B2013" s="335" t="s">
        <v>4319</v>
      </c>
      <c r="C2013" s="688" t="str">
        <f t="shared" si="39"/>
        <v>Nov-18</v>
      </c>
      <c r="D2013" s="738">
        <v>43427</v>
      </c>
      <c r="E2013" s="738">
        <v>43792</v>
      </c>
      <c r="F2013" s="663">
        <v>4729</v>
      </c>
      <c r="G2013" s="663">
        <v>591</v>
      </c>
      <c r="H2013" s="663"/>
      <c r="I2013" s="663">
        <v>4138</v>
      </c>
      <c r="J2013" s="728">
        <f t="shared" si="38"/>
        <v>306.21000000000004</v>
      </c>
      <c r="K2013" s="728">
        <v>99.518249999999995</v>
      </c>
      <c r="L2013" s="728">
        <v>206.69175000000001</v>
      </c>
    </row>
    <row r="2014" spans="1:12" s="335" customFormat="1" ht="12" x14ac:dyDescent="0.2">
      <c r="A2014" s="335" t="s">
        <v>4320</v>
      </c>
      <c r="B2014" s="335" t="s">
        <v>4321</v>
      </c>
      <c r="C2014" s="688" t="str">
        <f t="shared" si="39"/>
        <v>Nov-18</v>
      </c>
      <c r="D2014" s="738">
        <v>43430</v>
      </c>
      <c r="E2014" s="738">
        <v>43792</v>
      </c>
      <c r="F2014" s="663">
        <v>4321</v>
      </c>
      <c r="G2014" s="663">
        <v>810</v>
      </c>
      <c r="H2014" s="663"/>
      <c r="I2014" s="663">
        <v>3511</v>
      </c>
      <c r="J2014" s="728">
        <f t="shared" si="38"/>
        <v>507.59000000000003</v>
      </c>
      <c r="K2014" s="728">
        <v>164.96675000000002</v>
      </c>
      <c r="L2014" s="728">
        <v>342.62325000000004</v>
      </c>
    </row>
    <row r="2015" spans="1:12" s="335" customFormat="1" ht="12" x14ac:dyDescent="0.2">
      <c r="A2015" s="335" t="s">
        <v>4322</v>
      </c>
      <c r="B2015" s="335" t="s">
        <v>4323</v>
      </c>
      <c r="C2015" s="688" t="str">
        <f t="shared" si="39"/>
        <v>Nov-18</v>
      </c>
      <c r="D2015" s="738">
        <v>43430</v>
      </c>
      <c r="E2015" s="738">
        <v>43800</v>
      </c>
      <c r="F2015" s="663">
        <v>2000</v>
      </c>
      <c r="G2015" s="663">
        <v>300</v>
      </c>
      <c r="H2015" s="663"/>
      <c r="I2015" s="663">
        <v>1700</v>
      </c>
      <c r="J2015" s="728">
        <f t="shared" si="38"/>
        <v>187.91000000000003</v>
      </c>
      <c r="K2015" s="728">
        <v>61.070750000000004</v>
      </c>
      <c r="L2015" s="728">
        <v>126.83925000000001</v>
      </c>
    </row>
    <row r="2016" spans="1:12" s="335" customFormat="1" ht="12" x14ac:dyDescent="0.2">
      <c r="A2016" s="335" t="s">
        <v>4324</v>
      </c>
      <c r="B2016" s="335" t="s">
        <v>4325</v>
      </c>
      <c r="C2016" s="688" t="str">
        <f t="shared" si="39"/>
        <v>Nov-18</v>
      </c>
      <c r="D2016" s="738">
        <v>43430</v>
      </c>
      <c r="E2016" s="738">
        <v>43792</v>
      </c>
      <c r="F2016" s="663">
        <v>1080</v>
      </c>
      <c r="G2016" s="663">
        <v>216</v>
      </c>
      <c r="H2016" s="663"/>
      <c r="I2016" s="663">
        <v>864</v>
      </c>
      <c r="J2016" s="728">
        <f t="shared" si="38"/>
        <v>136.89000000000001</v>
      </c>
      <c r="K2016" s="728">
        <v>44.489250000000006</v>
      </c>
      <c r="L2016" s="728">
        <v>92.400750000000016</v>
      </c>
    </row>
    <row r="2017" spans="1:12" s="335" customFormat="1" ht="12" x14ac:dyDescent="0.2">
      <c r="A2017" s="335" t="s">
        <v>4326</v>
      </c>
      <c r="B2017" s="335" t="s">
        <v>4327</v>
      </c>
      <c r="C2017" s="688" t="str">
        <f t="shared" si="39"/>
        <v>Nov-18</v>
      </c>
      <c r="D2017" s="738">
        <v>43430</v>
      </c>
      <c r="E2017" s="738">
        <v>43792</v>
      </c>
      <c r="F2017" s="663">
        <v>1080</v>
      </c>
      <c r="G2017" s="663">
        <v>216</v>
      </c>
      <c r="H2017" s="663"/>
      <c r="I2017" s="663">
        <v>864</v>
      </c>
      <c r="J2017" s="728">
        <f t="shared" si="38"/>
        <v>136.89000000000001</v>
      </c>
      <c r="K2017" s="728">
        <v>44.489250000000006</v>
      </c>
      <c r="L2017" s="728">
        <v>92.400750000000016</v>
      </c>
    </row>
    <row r="2018" spans="1:12" s="335" customFormat="1" ht="12" x14ac:dyDescent="0.2">
      <c r="A2018" s="335" t="s">
        <v>4328</v>
      </c>
      <c r="B2018" s="335" t="s">
        <v>4329</v>
      </c>
      <c r="C2018" s="688" t="str">
        <f t="shared" si="39"/>
        <v>Nov-18</v>
      </c>
      <c r="D2018" s="738">
        <v>43430</v>
      </c>
      <c r="E2018" s="738">
        <v>43792</v>
      </c>
      <c r="F2018" s="663">
        <v>3279</v>
      </c>
      <c r="G2018" s="663">
        <v>615</v>
      </c>
      <c r="H2018" s="663"/>
      <c r="I2018" s="663">
        <v>2664</v>
      </c>
      <c r="J2018" s="728">
        <f t="shared" si="38"/>
        <v>385.18000000000006</v>
      </c>
      <c r="K2018" s="728">
        <v>125.18350000000001</v>
      </c>
      <c r="L2018" s="728">
        <v>259.99650000000003</v>
      </c>
    </row>
    <row r="2019" spans="1:12" s="335" customFormat="1" ht="12" x14ac:dyDescent="0.2">
      <c r="A2019" s="335" t="s">
        <v>4330</v>
      </c>
      <c r="B2019" s="335" t="s">
        <v>4331</v>
      </c>
      <c r="C2019" s="688" t="str">
        <f t="shared" si="39"/>
        <v>Nov-18</v>
      </c>
      <c r="D2019" s="738">
        <v>43429</v>
      </c>
      <c r="E2019" s="738">
        <v>43772</v>
      </c>
      <c r="F2019" s="663">
        <v>560</v>
      </c>
      <c r="G2019" s="663">
        <v>84</v>
      </c>
      <c r="H2019" s="663"/>
      <c r="I2019" s="663">
        <v>476</v>
      </c>
      <c r="J2019" s="728">
        <f t="shared" si="38"/>
        <v>52.620000000000005</v>
      </c>
      <c r="K2019" s="728">
        <v>17.101500000000001</v>
      </c>
      <c r="L2019" s="728">
        <v>35.518500000000003</v>
      </c>
    </row>
    <row r="2020" spans="1:12" s="335" customFormat="1" ht="12" x14ac:dyDescent="0.2">
      <c r="A2020" s="335" t="s">
        <v>4332</v>
      </c>
      <c r="B2020" s="335" t="s">
        <v>4333</v>
      </c>
      <c r="C2020" s="688" t="str">
        <f t="shared" si="39"/>
        <v>Nov-18</v>
      </c>
      <c r="D2020" s="738">
        <v>43430</v>
      </c>
      <c r="E2020" s="738">
        <v>43795</v>
      </c>
      <c r="F2020" s="663">
        <v>3374</v>
      </c>
      <c r="G2020" s="663">
        <v>422</v>
      </c>
      <c r="H2020" s="663"/>
      <c r="I2020" s="663">
        <v>2952</v>
      </c>
      <c r="J2020" s="728">
        <f t="shared" ref="J2020:J2083" si="40">SUM(K2020:L2020)</f>
        <v>218.46000000000004</v>
      </c>
      <c r="K2020" s="728">
        <v>70.999500000000012</v>
      </c>
      <c r="L2020" s="728">
        <v>147.46050000000002</v>
      </c>
    </row>
    <row r="2021" spans="1:12" s="335" customFormat="1" ht="12" x14ac:dyDescent="0.2">
      <c r="A2021" s="335" t="s">
        <v>4334</v>
      </c>
      <c r="B2021" s="335" t="s">
        <v>4335</v>
      </c>
      <c r="C2021" s="688" t="str">
        <f t="shared" si="39"/>
        <v>Nov-18</v>
      </c>
      <c r="D2021" s="738">
        <v>43430</v>
      </c>
      <c r="E2021" s="738">
        <v>43795</v>
      </c>
      <c r="F2021" s="663">
        <v>2610</v>
      </c>
      <c r="G2021" s="663">
        <v>326</v>
      </c>
      <c r="H2021" s="663"/>
      <c r="I2021" s="663">
        <v>2284</v>
      </c>
      <c r="J2021" s="728">
        <f t="shared" si="40"/>
        <v>169.01</v>
      </c>
      <c r="K2021" s="728">
        <v>54.928249999999998</v>
      </c>
      <c r="L2021" s="728">
        <v>114.08175</v>
      </c>
    </row>
    <row r="2022" spans="1:12" s="335" customFormat="1" ht="12" x14ac:dyDescent="0.2">
      <c r="A2022" s="335" t="s">
        <v>4336</v>
      </c>
      <c r="B2022" s="335" t="s">
        <v>4337</v>
      </c>
      <c r="C2022" s="688" t="str">
        <f t="shared" ref="C2022:C2085" si="41">TEXT(D2022,"mmm-yy")</f>
        <v>Nov-18</v>
      </c>
      <c r="D2022" s="738">
        <v>43430</v>
      </c>
      <c r="E2022" s="738">
        <v>43796</v>
      </c>
      <c r="F2022" s="663">
        <v>1600</v>
      </c>
      <c r="G2022" s="663">
        <v>200</v>
      </c>
      <c r="H2022" s="663"/>
      <c r="I2022" s="663">
        <v>1400</v>
      </c>
      <c r="J2022" s="728">
        <f t="shared" si="40"/>
        <v>103.60000000000001</v>
      </c>
      <c r="K2022" s="728">
        <v>33.67</v>
      </c>
      <c r="L2022" s="728">
        <v>69.930000000000007</v>
      </c>
    </row>
    <row r="2023" spans="1:12" s="335" customFormat="1" ht="12" x14ac:dyDescent="0.2">
      <c r="A2023" s="335" t="s">
        <v>4338</v>
      </c>
      <c r="B2023" s="335" t="s">
        <v>4339</v>
      </c>
      <c r="C2023" s="688" t="str">
        <f t="shared" si="41"/>
        <v>Nov-18</v>
      </c>
      <c r="D2023" s="738">
        <v>43430</v>
      </c>
      <c r="E2023" s="738">
        <v>43791</v>
      </c>
      <c r="F2023" s="663">
        <v>2751</v>
      </c>
      <c r="G2023" s="663">
        <v>344</v>
      </c>
      <c r="H2023" s="663"/>
      <c r="I2023" s="663">
        <v>2407</v>
      </c>
      <c r="J2023" s="728">
        <f t="shared" si="40"/>
        <v>179.78000000000003</v>
      </c>
      <c r="K2023" s="728">
        <v>58.4285</v>
      </c>
      <c r="L2023" s="728">
        <v>121.35150000000002</v>
      </c>
    </row>
    <row r="2024" spans="1:12" s="335" customFormat="1" ht="12" x14ac:dyDescent="0.2">
      <c r="A2024" s="335" t="s">
        <v>4340</v>
      </c>
      <c r="B2024" s="335" t="s">
        <v>4341</v>
      </c>
      <c r="C2024" s="688" t="str">
        <f t="shared" si="41"/>
        <v>Nov-18</v>
      </c>
      <c r="D2024" s="738">
        <v>43430</v>
      </c>
      <c r="E2024" s="738">
        <v>43806</v>
      </c>
      <c r="F2024" s="663">
        <v>1314</v>
      </c>
      <c r="G2024" s="663">
        <v>246</v>
      </c>
      <c r="H2024" s="663"/>
      <c r="I2024" s="663">
        <v>1068</v>
      </c>
      <c r="J2024" s="728">
        <f t="shared" si="40"/>
        <v>154.36000000000001</v>
      </c>
      <c r="K2024" s="728">
        <v>50.167000000000009</v>
      </c>
      <c r="L2024" s="728">
        <v>104.19300000000001</v>
      </c>
    </row>
    <row r="2025" spans="1:12" s="335" customFormat="1" ht="12" x14ac:dyDescent="0.2">
      <c r="A2025" s="335" t="s">
        <v>4342</v>
      </c>
      <c r="B2025" s="335" t="s">
        <v>4343</v>
      </c>
      <c r="C2025" s="688" t="str">
        <f t="shared" si="41"/>
        <v>Nov-18</v>
      </c>
      <c r="D2025" s="738">
        <v>43430</v>
      </c>
      <c r="E2025" s="738">
        <v>43797</v>
      </c>
      <c r="F2025" s="663">
        <v>2826</v>
      </c>
      <c r="G2025" s="663">
        <v>353</v>
      </c>
      <c r="H2025" s="663"/>
      <c r="I2025" s="663">
        <v>2473</v>
      </c>
      <c r="J2025" s="728">
        <f t="shared" si="40"/>
        <v>184.68</v>
      </c>
      <c r="K2025" s="728">
        <v>60.021000000000001</v>
      </c>
      <c r="L2025" s="728">
        <v>124.65900000000001</v>
      </c>
    </row>
    <row r="2026" spans="1:12" s="335" customFormat="1" ht="12" x14ac:dyDescent="0.2">
      <c r="A2026" s="335" t="s">
        <v>4344</v>
      </c>
      <c r="B2026" s="335" t="s">
        <v>4345</v>
      </c>
      <c r="C2026" s="688" t="str">
        <f t="shared" si="41"/>
        <v>Nov-18</v>
      </c>
      <c r="D2026" s="738">
        <v>43430</v>
      </c>
      <c r="E2026" s="738">
        <v>43834</v>
      </c>
      <c r="F2026" s="663">
        <v>2000</v>
      </c>
      <c r="G2026" s="663">
        <v>200</v>
      </c>
      <c r="H2026" s="663"/>
      <c r="I2026" s="663">
        <v>1800</v>
      </c>
      <c r="J2026" s="728">
        <f t="shared" si="40"/>
        <v>88.18</v>
      </c>
      <c r="K2026" s="728">
        <v>28.658500000000004</v>
      </c>
      <c r="L2026" s="728">
        <v>59.52150000000001</v>
      </c>
    </row>
    <row r="2027" spans="1:12" s="335" customFormat="1" ht="12" x14ac:dyDescent="0.2">
      <c r="A2027" s="335" t="s">
        <v>4346</v>
      </c>
      <c r="B2027" s="335" t="s">
        <v>4347</v>
      </c>
      <c r="C2027" s="688" t="str">
        <f t="shared" si="41"/>
        <v>Nov-18</v>
      </c>
      <c r="D2027" s="738">
        <v>43430</v>
      </c>
      <c r="E2027" s="738">
        <v>43797</v>
      </c>
      <c r="F2027" s="663">
        <v>2611</v>
      </c>
      <c r="G2027" s="663">
        <v>326</v>
      </c>
      <c r="H2027" s="663"/>
      <c r="I2027" s="663">
        <v>2285</v>
      </c>
      <c r="J2027" s="728">
        <f t="shared" si="40"/>
        <v>170.62</v>
      </c>
      <c r="K2027" s="728">
        <v>55.451500000000003</v>
      </c>
      <c r="L2027" s="728">
        <v>115.16850000000001</v>
      </c>
    </row>
    <row r="2028" spans="1:12" s="335" customFormat="1" ht="12" x14ac:dyDescent="0.2">
      <c r="A2028" s="335" t="s">
        <v>4348</v>
      </c>
      <c r="B2028" s="335" t="s">
        <v>4349</v>
      </c>
      <c r="C2028" s="688" t="str">
        <f t="shared" si="41"/>
        <v>Nov-18</v>
      </c>
      <c r="D2028" s="738">
        <v>43430</v>
      </c>
      <c r="E2028" s="738">
        <v>43793</v>
      </c>
      <c r="F2028" s="663">
        <v>2339</v>
      </c>
      <c r="G2028" s="663">
        <v>373</v>
      </c>
      <c r="H2028" s="663"/>
      <c r="I2028" s="663">
        <v>1966</v>
      </c>
      <c r="J2028" s="728">
        <f t="shared" si="40"/>
        <v>219.78000000000003</v>
      </c>
      <c r="K2028" s="728">
        <v>71.4285</v>
      </c>
      <c r="L2028" s="728">
        <v>148.35150000000002</v>
      </c>
    </row>
    <row r="2029" spans="1:12" s="335" customFormat="1" ht="12" x14ac:dyDescent="0.2">
      <c r="A2029" s="335" t="s">
        <v>4350</v>
      </c>
      <c r="B2029" s="335" t="s">
        <v>4351</v>
      </c>
      <c r="C2029" s="688" t="str">
        <f t="shared" si="41"/>
        <v>Nov-18</v>
      </c>
      <c r="D2029" s="738">
        <v>43430</v>
      </c>
      <c r="E2029" s="738">
        <v>43795</v>
      </c>
      <c r="F2029" s="663">
        <v>2698</v>
      </c>
      <c r="G2029" s="663">
        <v>337</v>
      </c>
      <c r="H2029" s="663"/>
      <c r="I2029" s="663">
        <v>2361</v>
      </c>
      <c r="J2029" s="728">
        <f t="shared" si="40"/>
        <v>174.7</v>
      </c>
      <c r="K2029" s="728">
        <v>56.777499999999996</v>
      </c>
      <c r="L2029" s="728">
        <v>117.9225</v>
      </c>
    </row>
    <row r="2030" spans="1:12" s="335" customFormat="1" ht="12" x14ac:dyDescent="0.2">
      <c r="A2030" s="335" t="s">
        <v>4352</v>
      </c>
      <c r="B2030" s="335" t="s">
        <v>4353</v>
      </c>
      <c r="C2030" s="688" t="str">
        <f t="shared" si="41"/>
        <v>Nov-18</v>
      </c>
      <c r="D2030" s="738">
        <v>43430</v>
      </c>
      <c r="E2030" s="738">
        <v>43795</v>
      </c>
      <c r="F2030" s="663">
        <v>3934</v>
      </c>
      <c r="G2030" s="663">
        <v>590</v>
      </c>
      <c r="H2030" s="663"/>
      <c r="I2030" s="663">
        <v>3344</v>
      </c>
      <c r="J2030" s="728">
        <f t="shared" si="40"/>
        <v>339.11</v>
      </c>
      <c r="K2030" s="728">
        <v>110.21075</v>
      </c>
      <c r="L2030" s="728">
        <v>228.89925000000002</v>
      </c>
    </row>
    <row r="2031" spans="1:12" s="335" customFormat="1" ht="12" x14ac:dyDescent="0.2">
      <c r="A2031" s="335" t="s">
        <v>4354</v>
      </c>
      <c r="B2031" s="335" t="s">
        <v>4355</v>
      </c>
      <c r="C2031" s="688" t="str">
        <f t="shared" si="41"/>
        <v>Nov-18</v>
      </c>
      <c r="D2031" s="738">
        <v>43430</v>
      </c>
      <c r="E2031" s="738">
        <v>43847</v>
      </c>
      <c r="F2031" s="663">
        <v>7323</v>
      </c>
      <c r="G2031" s="663">
        <v>915</v>
      </c>
      <c r="H2031" s="663"/>
      <c r="I2031" s="663">
        <v>6408</v>
      </c>
      <c r="J2031" s="728">
        <f t="shared" si="40"/>
        <v>478.55</v>
      </c>
      <c r="K2031" s="728">
        <v>155.52875</v>
      </c>
      <c r="L2031" s="728">
        <v>323.02125000000001</v>
      </c>
    </row>
    <row r="2032" spans="1:12" s="335" customFormat="1" ht="12" x14ac:dyDescent="0.2">
      <c r="A2032" s="335" t="s">
        <v>4356</v>
      </c>
      <c r="B2032" s="335" t="s">
        <v>4357</v>
      </c>
      <c r="C2032" s="688" t="str">
        <f t="shared" si="41"/>
        <v>Nov-18</v>
      </c>
      <c r="D2032" s="738">
        <v>43430</v>
      </c>
      <c r="E2032" s="738">
        <v>43846</v>
      </c>
      <c r="F2032" s="663">
        <v>2978</v>
      </c>
      <c r="G2032" s="663">
        <v>447</v>
      </c>
      <c r="H2032" s="663"/>
      <c r="I2032" s="663">
        <v>2531</v>
      </c>
      <c r="J2032" s="728">
        <f t="shared" si="40"/>
        <v>256.70000000000005</v>
      </c>
      <c r="K2032" s="728">
        <v>83.427500000000023</v>
      </c>
      <c r="L2032" s="728">
        <v>173.27250000000004</v>
      </c>
    </row>
    <row r="2033" spans="1:12" s="335" customFormat="1" ht="12" x14ac:dyDescent="0.2">
      <c r="A2033" s="335" t="s">
        <v>4358</v>
      </c>
      <c r="B2033" s="335" t="s">
        <v>4359</v>
      </c>
      <c r="C2033" s="688" t="str">
        <f t="shared" si="41"/>
        <v>Nov-18</v>
      </c>
      <c r="D2033" s="738">
        <v>43430</v>
      </c>
      <c r="E2033" s="738">
        <v>43797</v>
      </c>
      <c r="F2033" s="663">
        <v>2991</v>
      </c>
      <c r="G2033" s="663">
        <v>374</v>
      </c>
      <c r="H2033" s="663"/>
      <c r="I2033" s="663">
        <v>2617</v>
      </c>
      <c r="J2033" s="728">
        <f t="shared" si="40"/>
        <v>195.47</v>
      </c>
      <c r="K2033" s="728">
        <v>63.527750000000005</v>
      </c>
      <c r="L2033" s="728">
        <v>131.94225</v>
      </c>
    </row>
    <row r="2034" spans="1:12" s="335" customFormat="1" ht="12" x14ac:dyDescent="0.2">
      <c r="A2034" s="335" t="s">
        <v>4360</v>
      </c>
      <c r="B2034" s="335" t="s">
        <v>4361</v>
      </c>
      <c r="C2034" s="688" t="str">
        <f t="shared" si="41"/>
        <v>Nov-18</v>
      </c>
      <c r="D2034" s="738">
        <v>43430</v>
      </c>
      <c r="E2034" s="738">
        <v>43795</v>
      </c>
      <c r="F2034" s="663">
        <v>2454</v>
      </c>
      <c r="G2034" s="663">
        <v>307</v>
      </c>
      <c r="H2034" s="663"/>
      <c r="I2034" s="663">
        <v>2147</v>
      </c>
      <c r="J2034" s="728">
        <f t="shared" si="40"/>
        <v>158.9</v>
      </c>
      <c r="K2034" s="728">
        <v>51.642500000000005</v>
      </c>
      <c r="L2034" s="728">
        <v>107.25750000000001</v>
      </c>
    </row>
    <row r="2035" spans="1:12" s="335" customFormat="1" ht="12" x14ac:dyDescent="0.2">
      <c r="A2035" s="335" t="s">
        <v>4362</v>
      </c>
      <c r="B2035" s="335" t="s">
        <v>4363</v>
      </c>
      <c r="C2035" s="688" t="str">
        <f t="shared" si="41"/>
        <v>Nov-18</v>
      </c>
      <c r="D2035" s="738">
        <v>43430</v>
      </c>
      <c r="E2035" s="738">
        <v>43791</v>
      </c>
      <c r="F2035" s="663">
        <v>3375</v>
      </c>
      <c r="G2035" s="663">
        <v>550</v>
      </c>
      <c r="H2035" s="663"/>
      <c r="I2035" s="663">
        <v>2825</v>
      </c>
      <c r="J2035" s="728">
        <f t="shared" si="40"/>
        <v>360.28</v>
      </c>
      <c r="K2035" s="728">
        <v>117.09099999999999</v>
      </c>
      <c r="L2035" s="728">
        <v>243.18899999999999</v>
      </c>
    </row>
    <row r="2036" spans="1:12" s="335" customFormat="1" ht="12" x14ac:dyDescent="0.2">
      <c r="A2036" s="335" t="s">
        <v>4364</v>
      </c>
      <c r="B2036" s="335" t="s">
        <v>4365</v>
      </c>
      <c r="C2036" s="688" t="str">
        <f t="shared" si="41"/>
        <v>Nov-18</v>
      </c>
      <c r="D2036" s="738">
        <v>43431</v>
      </c>
      <c r="E2036" s="738">
        <v>43795</v>
      </c>
      <c r="F2036" s="663">
        <v>1080</v>
      </c>
      <c r="G2036" s="663">
        <v>216</v>
      </c>
      <c r="H2036" s="663"/>
      <c r="I2036" s="663">
        <v>864</v>
      </c>
      <c r="J2036" s="728">
        <f t="shared" si="40"/>
        <v>136.89000000000001</v>
      </c>
      <c r="K2036" s="728">
        <v>44.489250000000006</v>
      </c>
      <c r="L2036" s="728">
        <v>92.400750000000016</v>
      </c>
    </row>
    <row r="2037" spans="1:12" s="335" customFormat="1" ht="12" x14ac:dyDescent="0.2">
      <c r="A2037" s="335" t="s">
        <v>4366</v>
      </c>
      <c r="B2037" s="335" t="s">
        <v>4367</v>
      </c>
      <c r="C2037" s="688" t="str">
        <f t="shared" si="41"/>
        <v>Nov-18</v>
      </c>
      <c r="D2037" s="738">
        <v>43431</v>
      </c>
      <c r="E2037" s="738">
        <v>43792</v>
      </c>
      <c r="F2037" s="663">
        <v>1080</v>
      </c>
      <c r="G2037" s="663">
        <v>216</v>
      </c>
      <c r="H2037" s="663"/>
      <c r="I2037" s="663">
        <v>864</v>
      </c>
      <c r="J2037" s="728">
        <f t="shared" si="40"/>
        <v>136.89000000000001</v>
      </c>
      <c r="K2037" s="728">
        <v>44.489250000000006</v>
      </c>
      <c r="L2037" s="728">
        <v>92.400750000000016</v>
      </c>
    </row>
    <row r="2038" spans="1:12" s="335" customFormat="1" ht="12" x14ac:dyDescent="0.2">
      <c r="A2038" s="335" t="s">
        <v>4368</v>
      </c>
      <c r="B2038" s="335" t="s">
        <v>4369</v>
      </c>
      <c r="C2038" s="688" t="str">
        <f t="shared" si="41"/>
        <v>Nov-18</v>
      </c>
      <c r="D2038" s="738">
        <v>43431</v>
      </c>
      <c r="E2038" s="738">
        <v>43837</v>
      </c>
      <c r="F2038" s="663">
        <v>2403</v>
      </c>
      <c r="G2038" s="663">
        <v>300</v>
      </c>
      <c r="H2038" s="663"/>
      <c r="I2038" s="663">
        <v>2103</v>
      </c>
      <c r="J2038" s="728">
        <f t="shared" si="40"/>
        <v>157.04</v>
      </c>
      <c r="K2038" s="728">
        <v>51.037999999999997</v>
      </c>
      <c r="L2038" s="728">
        <v>106.002</v>
      </c>
    </row>
    <row r="2039" spans="1:12" s="335" customFormat="1" ht="12" x14ac:dyDescent="0.2">
      <c r="A2039" s="335" t="s">
        <v>4370</v>
      </c>
      <c r="B2039" s="335" t="s">
        <v>4371</v>
      </c>
      <c r="C2039" s="688" t="str">
        <f t="shared" si="41"/>
        <v>Nov-18</v>
      </c>
      <c r="D2039" s="738">
        <v>43431</v>
      </c>
      <c r="E2039" s="738">
        <v>43796</v>
      </c>
      <c r="F2039" s="663">
        <v>3444</v>
      </c>
      <c r="G2039" s="663">
        <v>430</v>
      </c>
      <c r="H2039" s="663"/>
      <c r="I2039" s="663">
        <v>3014</v>
      </c>
      <c r="J2039" s="728">
        <f t="shared" si="40"/>
        <v>223.01000000000002</v>
      </c>
      <c r="K2039" s="728">
        <v>72.478250000000003</v>
      </c>
      <c r="L2039" s="728">
        <v>150.53175000000002</v>
      </c>
    </row>
    <row r="2040" spans="1:12" s="335" customFormat="1" ht="12" x14ac:dyDescent="0.2">
      <c r="A2040" s="335" t="s">
        <v>4372</v>
      </c>
      <c r="B2040" s="335" t="s">
        <v>4373</v>
      </c>
      <c r="C2040" s="688" t="str">
        <f t="shared" si="41"/>
        <v>Nov-18</v>
      </c>
      <c r="D2040" s="738">
        <v>43431</v>
      </c>
      <c r="E2040" s="738">
        <v>43796</v>
      </c>
      <c r="F2040" s="663">
        <v>5820</v>
      </c>
      <c r="G2040" s="663">
        <v>873</v>
      </c>
      <c r="H2040" s="663"/>
      <c r="I2040" s="663">
        <v>4947</v>
      </c>
      <c r="J2040" s="728">
        <f t="shared" si="40"/>
        <v>497.08</v>
      </c>
      <c r="K2040" s="728">
        <v>161.55099999999999</v>
      </c>
      <c r="L2040" s="728">
        <v>335.529</v>
      </c>
    </row>
    <row r="2041" spans="1:12" s="335" customFormat="1" ht="12" x14ac:dyDescent="0.2">
      <c r="A2041" s="335" t="s">
        <v>4374</v>
      </c>
      <c r="B2041" s="335" t="s">
        <v>4375</v>
      </c>
      <c r="C2041" s="688" t="str">
        <f t="shared" si="41"/>
        <v>Nov-18</v>
      </c>
      <c r="D2041" s="738">
        <v>43405</v>
      </c>
      <c r="E2041" s="738">
        <v>43604</v>
      </c>
      <c r="F2041" s="663">
        <v>2574</v>
      </c>
      <c r="G2041" s="663">
        <v>386</v>
      </c>
      <c r="H2041" s="663"/>
      <c r="I2041" s="663">
        <v>2188</v>
      </c>
      <c r="J2041" s="728">
        <f t="shared" si="40"/>
        <v>241.85000000000002</v>
      </c>
      <c r="K2041" s="728">
        <v>78.601250000000007</v>
      </c>
      <c r="L2041" s="728">
        <v>163.24875</v>
      </c>
    </row>
    <row r="2042" spans="1:12" s="335" customFormat="1" ht="12" x14ac:dyDescent="0.2">
      <c r="A2042" s="335" t="s">
        <v>4376</v>
      </c>
      <c r="B2042" s="335" t="s">
        <v>4377</v>
      </c>
      <c r="C2042" s="688" t="str">
        <f t="shared" si="41"/>
        <v>Nov-18</v>
      </c>
      <c r="D2042" s="738">
        <v>43431</v>
      </c>
      <c r="E2042" s="738">
        <v>43796</v>
      </c>
      <c r="F2042" s="663">
        <v>3146</v>
      </c>
      <c r="G2042" s="663">
        <v>393</v>
      </c>
      <c r="H2042" s="663"/>
      <c r="I2042" s="663">
        <v>2753</v>
      </c>
      <c r="J2042" s="728">
        <f t="shared" si="40"/>
        <v>203.7</v>
      </c>
      <c r="K2042" s="728">
        <v>66.202500000000001</v>
      </c>
      <c r="L2042" s="728">
        <v>137.4975</v>
      </c>
    </row>
    <row r="2043" spans="1:12" s="335" customFormat="1" ht="12" x14ac:dyDescent="0.2">
      <c r="A2043" s="335" t="s">
        <v>4378</v>
      </c>
      <c r="B2043" s="335" t="s">
        <v>4379</v>
      </c>
      <c r="C2043" s="688" t="str">
        <f t="shared" si="41"/>
        <v>Nov-18</v>
      </c>
      <c r="D2043" s="738">
        <v>43431</v>
      </c>
      <c r="E2043" s="738">
        <v>43796</v>
      </c>
      <c r="F2043" s="663">
        <v>3421</v>
      </c>
      <c r="G2043" s="663">
        <v>641</v>
      </c>
      <c r="H2043" s="663"/>
      <c r="I2043" s="663">
        <v>2780</v>
      </c>
      <c r="J2043" s="728">
        <f t="shared" si="40"/>
        <v>401.87</v>
      </c>
      <c r="K2043" s="728">
        <v>130.60775000000001</v>
      </c>
      <c r="L2043" s="728">
        <v>271.26224999999999</v>
      </c>
    </row>
    <row r="2044" spans="1:12" s="335" customFormat="1" ht="12" x14ac:dyDescent="0.2">
      <c r="A2044" s="335" t="s">
        <v>4380</v>
      </c>
      <c r="B2044" s="335" t="s">
        <v>4381</v>
      </c>
      <c r="C2044" s="688" t="str">
        <f t="shared" si="41"/>
        <v>Nov-18</v>
      </c>
      <c r="D2044" s="738">
        <v>43431</v>
      </c>
      <c r="E2044" s="738">
        <v>43796</v>
      </c>
      <c r="F2044" s="663">
        <v>3421</v>
      </c>
      <c r="G2044" s="663">
        <v>641</v>
      </c>
      <c r="H2044" s="663"/>
      <c r="I2044" s="663">
        <v>2780</v>
      </c>
      <c r="J2044" s="728">
        <f t="shared" si="40"/>
        <v>401.87</v>
      </c>
      <c r="K2044" s="728">
        <v>130.60775000000001</v>
      </c>
      <c r="L2044" s="728">
        <v>271.26224999999999</v>
      </c>
    </row>
    <row r="2045" spans="1:12" s="335" customFormat="1" ht="12" x14ac:dyDescent="0.2">
      <c r="A2045" s="335" t="s">
        <v>4382</v>
      </c>
      <c r="B2045" s="335" t="s">
        <v>4383</v>
      </c>
      <c r="C2045" s="688" t="str">
        <f t="shared" si="41"/>
        <v>Nov-18</v>
      </c>
      <c r="D2045" s="738">
        <v>43431</v>
      </c>
      <c r="E2045" s="738">
        <v>43796</v>
      </c>
      <c r="F2045" s="663">
        <v>3292</v>
      </c>
      <c r="G2045" s="663">
        <v>617</v>
      </c>
      <c r="H2045" s="663"/>
      <c r="I2045" s="663">
        <v>2675</v>
      </c>
      <c r="J2045" s="728">
        <f t="shared" si="40"/>
        <v>386.71</v>
      </c>
      <c r="K2045" s="728">
        <v>125.68075</v>
      </c>
      <c r="L2045" s="728">
        <v>261.02924999999999</v>
      </c>
    </row>
    <row r="2046" spans="1:12" s="335" customFormat="1" ht="12" x14ac:dyDescent="0.2">
      <c r="A2046" s="335" t="s">
        <v>4384</v>
      </c>
      <c r="B2046" s="335" t="s">
        <v>4385</v>
      </c>
      <c r="C2046" s="688" t="str">
        <f t="shared" si="41"/>
        <v>Nov-18</v>
      </c>
      <c r="D2046" s="738">
        <v>43431</v>
      </c>
      <c r="E2046" s="738">
        <v>43796</v>
      </c>
      <c r="F2046" s="663">
        <v>3292</v>
      </c>
      <c r="G2046" s="663">
        <v>617</v>
      </c>
      <c r="H2046" s="663"/>
      <c r="I2046" s="663">
        <v>2675</v>
      </c>
      <c r="J2046" s="728">
        <f t="shared" si="40"/>
        <v>386.71</v>
      </c>
      <c r="K2046" s="728">
        <v>125.68075</v>
      </c>
      <c r="L2046" s="728">
        <v>261.02924999999999</v>
      </c>
    </row>
    <row r="2047" spans="1:12" s="335" customFormat="1" ht="12" x14ac:dyDescent="0.2">
      <c r="A2047" s="335" t="s">
        <v>4386</v>
      </c>
      <c r="B2047" s="335" t="s">
        <v>4387</v>
      </c>
      <c r="C2047" s="688" t="str">
        <f t="shared" si="41"/>
        <v>Nov-18</v>
      </c>
      <c r="D2047" s="738">
        <v>43431</v>
      </c>
      <c r="E2047" s="738">
        <v>43796</v>
      </c>
      <c r="F2047" s="663">
        <v>3229</v>
      </c>
      <c r="G2047" s="663">
        <v>404</v>
      </c>
      <c r="H2047" s="663"/>
      <c r="I2047" s="663">
        <v>2825</v>
      </c>
      <c r="J2047" s="728">
        <f t="shared" si="40"/>
        <v>211.01999999999998</v>
      </c>
      <c r="K2047" s="728">
        <v>68.581499999999991</v>
      </c>
      <c r="L2047" s="728">
        <v>142.4385</v>
      </c>
    </row>
    <row r="2048" spans="1:12" s="335" customFormat="1" ht="12" x14ac:dyDescent="0.2">
      <c r="A2048" s="335" t="s">
        <v>4388</v>
      </c>
      <c r="B2048" s="335" t="s">
        <v>4389</v>
      </c>
      <c r="C2048" s="688" t="str">
        <f t="shared" si="41"/>
        <v>Nov-18</v>
      </c>
      <c r="D2048" s="738">
        <v>43431</v>
      </c>
      <c r="E2048" s="738">
        <v>43796</v>
      </c>
      <c r="F2048" s="663">
        <v>4972</v>
      </c>
      <c r="G2048" s="663">
        <v>622</v>
      </c>
      <c r="H2048" s="663"/>
      <c r="I2048" s="663">
        <v>4350</v>
      </c>
      <c r="J2048" s="728">
        <f t="shared" si="40"/>
        <v>324.91999999999996</v>
      </c>
      <c r="K2048" s="728">
        <v>105.59899999999999</v>
      </c>
      <c r="L2048" s="728">
        <v>219.321</v>
      </c>
    </row>
    <row r="2049" spans="1:12" s="335" customFormat="1" ht="12" x14ac:dyDescent="0.2">
      <c r="A2049" s="335" t="s">
        <v>4390</v>
      </c>
      <c r="B2049" s="335" t="s">
        <v>4391</v>
      </c>
      <c r="C2049" s="688" t="str">
        <f t="shared" si="41"/>
        <v>Nov-18</v>
      </c>
      <c r="D2049" s="738">
        <v>43431</v>
      </c>
      <c r="E2049" s="738">
        <v>43796</v>
      </c>
      <c r="F2049" s="663">
        <v>2839</v>
      </c>
      <c r="G2049" s="663">
        <v>532</v>
      </c>
      <c r="H2049" s="663"/>
      <c r="I2049" s="663">
        <v>2307</v>
      </c>
      <c r="J2049" s="728">
        <f t="shared" si="40"/>
        <v>333.5</v>
      </c>
      <c r="K2049" s="728">
        <v>108.3875</v>
      </c>
      <c r="L2049" s="728">
        <v>225.11250000000001</v>
      </c>
    </row>
    <row r="2050" spans="1:12" s="335" customFormat="1" ht="12" x14ac:dyDescent="0.2">
      <c r="A2050" s="335" t="s">
        <v>4392</v>
      </c>
      <c r="B2050" s="335" t="s">
        <v>4393</v>
      </c>
      <c r="C2050" s="688" t="str">
        <f t="shared" si="41"/>
        <v>Nov-18</v>
      </c>
      <c r="D2050" s="738">
        <v>43431</v>
      </c>
      <c r="E2050" s="738">
        <v>43796</v>
      </c>
      <c r="F2050" s="663">
        <v>2849</v>
      </c>
      <c r="G2050" s="663">
        <v>534</v>
      </c>
      <c r="H2050" s="663"/>
      <c r="I2050" s="663">
        <v>2315</v>
      </c>
      <c r="J2050" s="728">
        <f t="shared" si="40"/>
        <v>334.67000000000007</v>
      </c>
      <c r="K2050" s="728">
        <v>108.76775000000001</v>
      </c>
      <c r="L2050" s="728">
        <v>225.90225000000004</v>
      </c>
    </row>
    <row r="2051" spans="1:12" s="335" customFormat="1" ht="12" x14ac:dyDescent="0.2">
      <c r="A2051" s="335" t="s">
        <v>4394</v>
      </c>
      <c r="B2051" s="335" t="s">
        <v>4395</v>
      </c>
      <c r="C2051" s="688" t="str">
        <f t="shared" si="41"/>
        <v>Nov-18</v>
      </c>
      <c r="D2051" s="738">
        <v>43431</v>
      </c>
      <c r="E2051" s="738">
        <v>43796</v>
      </c>
      <c r="F2051" s="663">
        <v>2565</v>
      </c>
      <c r="G2051" s="663">
        <v>481</v>
      </c>
      <c r="H2051" s="663"/>
      <c r="I2051" s="663">
        <v>2084</v>
      </c>
      <c r="J2051" s="728">
        <f t="shared" si="40"/>
        <v>298.56000000000006</v>
      </c>
      <c r="K2051" s="728">
        <v>97.032000000000011</v>
      </c>
      <c r="L2051" s="728">
        <v>201.52800000000002</v>
      </c>
    </row>
    <row r="2052" spans="1:12" s="335" customFormat="1" ht="12" x14ac:dyDescent="0.2">
      <c r="A2052" s="335" t="s">
        <v>4396</v>
      </c>
      <c r="B2052" s="335" t="s">
        <v>4397</v>
      </c>
      <c r="C2052" s="688" t="str">
        <f t="shared" si="41"/>
        <v>Nov-18</v>
      </c>
      <c r="D2052" s="738">
        <v>43431</v>
      </c>
      <c r="E2052" s="738">
        <v>43797</v>
      </c>
      <c r="F2052" s="663">
        <v>3002</v>
      </c>
      <c r="G2052" s="663">
        <v>563</v>
      </c>
      <c r="H2052" s="663"/>
      <c r="I2052" s="663">
        <v>2439</v>
      </c>
      <c r="J2052" s="728">
        <f t="shared" si="40"/>
        <v>349.44</v>
      </c>
      <c r="K2052" s="728">
        <v>113.568</v>
      </c>
      <c r="L2052" s="728">
        <v>235.87200000000001</v>
      </c>
    </row>
    <row r="2053" spans="1:12" s="335" customFormat="1" ht="12" x14ac:dyDescent="0.2">
      <c r="A2053" s="335" t="s">
        <v>4398</v>
      </c>
      <c r="B2053" s="335" t="s">
        <v>4399</v>
      </c>
      <c r="C2053" s="688" t="str">
        <f t="shared" si="41"/>
        <v>Nov-18</v>
      </c>
      <c r="D2053" s="738">
        <v>43431</v>
      </c>
      <c r="E2053" s="738">
        <v>43797</v>
      </c>
      <c r="F2053" s="663">
        <v>2531</v>
      </c>
      <c r="G2053" s="663">
        <v>316</v>
      </c>
      <c r="H2053" s="663"/>
      <c r="I2053" s="663">
        <v>2215</v>
      </c>
      <c r="J2053" s="728">
        <f t="shared" si="40"/>
        <v>163.88</v>
      </c>
      <c r="K2053" s="728">
        <v>53.261000000000003</v>
      </c>
      <c r="L2053" s="728">
        <v>110.619</v>
      </c>
    </row>
    <row r="2054" spans="1:12" s="335" customFormat="1" ht="12" x14ac:dyDescent="0.2">
      <c r="A2054" s="335" t="s">
        <v>4400</v>
      </c>
      <c r="B2054" s="335" t="s">
        <v>4401</v>
      </c>
      <c r="C2054" s="688" t="str">
        <f t="shared" si="41"/>
        <v>Nov-18</v>
      </c>
      <c r="D2054" s="738">
        <v>43431</v>
      </c>
      <c r="E2054" s="738">
        <v>43796</v>
      </c>
      <c r="F2054" s="663">
        <v>4432</v>
      </c>
      <c r="G2054" s="663">
        <v>665</v>
      </c>
      <c r="H2054" s="663"/>
      <c r="I2054" s="663">
        <v>3767</v>
      </c>
      <c r="J2054" s="728">
        <f t="shared" si="40"/>
        <v>382.03</v>
      </c>
      <c r="K2054" s="728">
        <v>124.15974999999999</v>
      </c>
      <c r="L2054" s="728">
        <v>257.87025</v>
      </c>
    </row>
    <row r="2055" spans="1:12" s="335" customFormat="1" ht="12" x14ac:dyDescent="0.2">
      <c r="A2055" s="335" t="s">
        <v>4402</v>
      </c>
      <c r="B2055" s="335" t="s">
        <v>4403</v>
      </c>
      <c r="C2055" s="688" t="str">
        <f t="shared" si="41"/>
        <v>Nov-18</v>
      </c>
      <c r="D2055" s="738">
        <v>43431</v>
      </c>
      <c r="E2055" s="738">
        <v>43796</v>
      </c>
      <c r="F2055" s="663">
        <v>7186</v>
      </c>
      <c r="G2055" s="663">
        <v>550</v>
      </c>
      <c r="H2055" s="663"/>
      <c r="I2055" s="663">
        <v>6636</v>
      </c>
      <c r="J2055" s="728">
        <f t="shared" si="40"/>
        <v>360.28</v>
      </c>
      <c r="K2055" s="728">
        <v>117.09099999999999</v>
      </c>
      <c r="L2055" s="728">
        <v>243.18899999999999</v>
      </c>
    </row>
    <row r="2056" spans="1:12" s="335" customFormat="1" ht="12" x14ac:dyDescent="0.2">
      <c r="A2056" s="335" t="s">
        <v>4404</v>
      </c>
      <c r="B2056" s="335" t="s">
        <v>4405</v>
      </c>
      <c r="C2056" s="688" t="str">
        <f t="shared" si="41"/>
        <v>Nov-18</v>
      </c>
      <c r="D2056" s="738">
        <v>43432</v>
      </c>
      <c r="E2056" s="738">
        <v>43796</v>
      </c>
      <c r="F2056" s="663">
        <v>1080</v>
      </c>
      <c r="G2056" s="663">
        <v>216</v>
      </c>
      <c r="H2056" s="663"/>
      <c r="I2056" s="663">
        <v>864</v>
      </c>
      <c r="J2056" s="728">
        <f t="shared" si="40"/>
        <v>136.89000000000001</v>
      </c>
      <c r="K2056" s="728">
        <v>44.489250000000006</v>
      </c>
      <c r="L2056" s="728">
        <v>92.400750000000016</v>
      </c>
    </row>
    <row r="2057" spans="1:12" s="335" customFormat="1" ht="12" x14ac:dyDescent="0.2">
      <c r="A2057" s="335" t="s">
        <v>4406</v>
      </c>
      <c r="B2057" s="335" t="s">
        <v>4407</v>
      </c>
      <c r="C2057" s="688" t="str">
        <f t="shared" si="41"/>
        <v>Nov-18</v>
      </c>
      <c r="D2057" s="738">
        <v>43432</v>
      </c>
      <c r="E2057" s="738">
        <v>43796</v>
      </c>
      <c r="F2057" s="663">
        <v>1413</v>
      </c>
      <c r="G2057" s="663">
        <v>177</v>
      </c>
      <c r="H2057" s="663"/>
      <c r="I2057" s="663">
        <v>1236</v>
      </c>
      <c r="J2057" s="728">
        <f t="shared" si="40"/>
        <v>91.49</v>
      </c>
      <c r="K2057" s="728">
        <v>29.734249999999999</v>
      </c>
      <c r="L2057" s="728">
        <v>61.755749999999999</v>
      </c>
    </row>
    <row r="2058" spans="1:12" s="335" customFormat="1" ht="12" x14ac:dyDescent="0.2">
      <c r="A2058" s="335" t="s">
        <v>4408</v>
      </c>
      <c r="B2058" s="335" t="s">
        <v>4409</v>
      </c>
      <c r="C2058" s="688" t="str">
        <f t="shared" si="41"/>
        <v>Nov-18</v>
      </c>
      <c r="D2058" s="738">
        <v>43432</v>
      </c>
      <c r="E2058" s="738">
        <v>43797</v>
      </c>
      <c r="F2058" s="663">
        <v>4083</v>
      </c>
      <c r="G2058" s="663">
        <v>766</v>
      </c>
      <c r="H2058" s="663"/>
      <c r="I2058" s="663">
        <v>3317</v>
      </c>
      <c r="J2058" s="728">
        <f t="shared" si="40"/>
        <v>479.63</v>
      </c>
      <c r="K2058" s="728">
        <v>155.87975</v>
      </c>
      <c r="L2058" s="728">
        <v>323.75024999999999</v>
      </c>
    </row>
    <row r="2059" spans="1:12" s="335" customFormat="1" ht="12" x14ac:dyDescent="0.2">
      <c r="A2059" s="335" t="s">
        <v>4410</v>
      </c>
      <c r="B2059" s="335" t="s">
        <v>4411</v>
      </c>
      <c r="C2059" s="688" t="str">
        <f t="shared" si="41"/>
        <v>Nov-18</v>
      </c>
      <c r="D2059" s="738">
        <v>43432</v>
      </c>
      <c r="E2059" s="738">
        <v>43797</v>
      </c>
      <c r="F2059" s="663">
        <v>3436</v>
      </c>
      <c r="G2059" s="663">
        <v>644</v>
      </c>
      <c r="H2059" s="663"/>
      <c r="I2059" s="663">
        <v>2792</v>
      </c>
      <c r="J2059" s="728">
        <f t="shared" si="40"/>
        <v>403.63000000000005</v>
      </c>
      <c r="K2059" s="728">
        <v>131.17975000000001</v>
      </c>
      <c r="L2059" s="728">
        <v>272.45025000000004</v>
      </c>
    </row>
    <row r="2060" spans="1:12" s="335" customFormat="1" ht="12" x14ac:dyDescent="0.2">
      <c r="A2060" s="335" t="s">
        <v>4412</v>
      </c>
      <c r="B2060" s="335" t="s">
        <v>4413</v>
      </c>
      <c r="C2060" s="688" t="str">
        <f t="shared" si="41"/>
        <v>Nov-18</v>
      </c>
      <c r="D2060" s="738">
        <v>43432</v>
      </c>
      <c r="E2060" s="738">
        <v>43797</v>
      </c>
      <c r="F2060" s="663">
        <v>3421</v>
      </c>
      <c r="G2060" s="663">
        <v>641</v>
      </c>
      <c r="H2060" s="663"/>
      <c r="I2060" s="663">
        <v>2780</v>
      </c>
      <c r="J2060" s="728">
        <f t="shared" si="40"/>
        <v>401.87</v>
      </c>
      <c r="K2060" s="728">
        <v>130.60775000000001</v>
      </c>
      <c r="L2060" s="728">
        <v>271.26224999999999</v>
      </c>
    </row>
    <row r="2061" spans="1:12" s="335" customFormat="1" ht="12" x14ac:dyDescent="0.2">
      <c r="A2061" s="335" t="s">
        <v>4414</v>
      </c>
      <c r="B2061" s="335" t="s">
        <v>4415</v>
      </c>
      <c r="C2061" s="688" t="str">
        <f t="shared" si="41"/>
        <v>Nov-18</v>
      </c>
      <c r="D2061" s="738">
        <v>43432</v>
      </c>
      <c r="E2061" s="738">
        <v>43797</v>
      </c>
      <c r="F2061" s="663">
        <v>3421</v>
      </c>
      <c r="G2061" s="663">
        <v>641</v>
      </c>
      <c r="H2061" s="663"/>
      <c r="I2061" s="663">
        <v>2780</v>
      </c>
      <c r="J2061" s="728">
        <f t="shared" si="40"/>
        <v>401.87</v>
      </c>
      <c r="K2061" s="728">
        <v>130.60775000000001</v>
      </c>
      <c r="L2061" s="728">
        <v>271.26224999999999</v>
      </c>
    </row>
    <row r="2062" spans="1:12" s="335" customFormat="1" ht="12" x14ac:dyDescent="0.2">
      <c r="A2062" s="335" t="s">
        <v>4416</v>
      </c>
      <c r="B2062" s="335" t="s">
        <v>4417</v>
      </c>
      <c r="C2062" s="688" t="str">
        <f t="shared" si="41"/>
        <v>Nov-18</v>
      </c>
      <c r="D2062" s="738">
        <v>43432</v>
      </c>
      <c r="E2062" s="738">
        <v>43797</v>
      </c>
      <c r="F2062" s="663">
        <v>3488</v>
      </c>
      <c r="G2062" s="663">
        <v>654</v>
      </c>
      <c r="H2062" s="663"/>
      <c r="I2062" s="663">
        <v>2834</v>
      </c>
      <c r="J2062" s="728">
        <f t="shared" si="40"/>
        <v>409.73</v>
      </c>
      <c r="K2062" s="728">
        <v>133.16225</v>
      </c>
      <c r="L2062" s="728">
        <v>276.56775000000005</v>
      </c>
    </row>
    <row r="2063" spans="1:12" s="335" customFormat="1" ht="12" x14ac:dyDescent="0.2">
      <c r="A2063" s="335" t="s">
        <v>4418</v>
      </c>
      <c r="B2063" s="335" t="s">
        <v>4419</v>
      </c>
      <c r="C2063" s="688" t="str">
        <f t="shared" si="41"/>
        <v>Nov-18</v>
      </c>
      <c r="D2063" s="738">
        <v>43432</v>
      </c>
      <c r="E2063" s="738">
        <v>43802</v>
      </c>
      <c r="F2063" s="663">
        <v>4432</v>
      </c>
      <c r="G2063" s="663">
        <v>665</v>
      </c>
      <c r="H2063" s="663"/>
      <c r="I2063" s="663">
        <v>3767</v>
      </c>
      <c r="J2063" s="728">
        <f t="shared" si="40"/>
        <v>382.03</v>
      </c>
      <c r="K2063" s="728">
        <v>124.15974999999999</v>
      </c>
      <c r="L2063" s="728">
        <v>257.87025</v>
      </c>
    </row>
    <row r="2064" spans="1:12" s="335" customFormat="1" ht="12" x14ac:dyDescent="0.2">
      <c r="A2064" s="335" t="s">
        <v>4420</v>
      </c>
      <c r="B2064" s="335" t="s">
        <v>4421</v>
      </c>
      <c r="C2064" s="688" t="str">
        <f t="shared" si="41"/>
        <v>Nov-18</v>
      </c>
      <c r="D2064" s="738">
        <v>43432</v>
      </c>
      <c r="E2064" s="738">
        <v>43800</v>
      </c>
      <c r="F2064" s="663">
        <v>2106</v>
      </c>
      <c r="G2064" s="663">
        <v>316</v>
      </c>
      <c r="H2064" s="663"/>
      <c r="I2064" s="663">
        <v>1790</v>
      </c>
      <c r="J2064" s="728">
        <f t="shared" si="40"/>
        <v>197.88000000000002</v>
      </c>
      <c r="K2064" s="728">
        <v>64.311000000000007</v>
      </c>
      <c r="L2064" s="728">
        <v>133.56900000000002</v>
      </c>
    </row>
    <row r="2065" spans="1:12" s="335" customFormat="1" ht="12" x14ac:dyDescent="0.2">
      <c r="A2065" s="335" t="s">
        <v>4422</v>
      </c>
      <c r="B2065" s="335" t="s">
        <v>4423</v>
      </c>
      <c r="C2065" s="688" t="str">
        <f t="shared" si="41"/>
        <v>Nov-18</v>
      </c>
      <c r="D2065" s="738">
        <v>43432</v>
      </c>
      <c r="E2065" s="738">
        <v>43797</v>
      </c>
      <c r="F2065" s="663">
        <v>2633</v>
      </c>
      <c r="G2065" s="663">
        <v>395</v>
      </c>
      <c r="H2065" s="663"/>
      <c r="I2065" s="663">
        <v>2238</v>
      </c>
      <c r="J2065" s="728">
        <f t="shared" si="40"/>
        <v>226.96</v>
      </c>
      <c r="K2065" s="728">
        <v>73.762</v>
      </c>
      <c r="L2065" s="728">
        <v>153.19800000000001</v>
      </c>
    </row>
    <row r="2066" spans="1:12" s="335" customFormat="1" ht="12" x14ac:dyDescent="0.2">
      <c r="A2066" s="335" t="s">
        <v>4424</v>
      </c>
      <c r="B2066" s="335" t="s">
        <v>4425</v>
      </c>
      <c r="C2066" s="688" t="str">
        <f t="shared" si="41"/>
        <v>Nov-18</v>
      </c>
      <c r="D2066" s="738">
        <v>43432</v>
      </c>
      <c r="E2066" s="738">
        <v>43795</v>
      </c>
      <c r="F2066" s="663">
        <v>330</v>
      </c>
      <c r="G2066" s="663">
        <v>50</v>
      </c>
      <c r="H2066" s="663"/>
      <c r="I2066" s="663">
        <v>280</v>
      </c>
      <c r="J2066" s="728">
        <f t="shared" si="40"/>
        <v>28.439999999999998</v>
      </c>
      <c r="K2066" s="728">
        <v>9.2430000000000003</v>
      </c>
      <c r="L2066" s="728">
        <v>19.196999999999999</v>
      </c>
    </row>
    <row r="2067" spans="1:12" s="335" customFormat="1" ht="12" x14ac:dyDescent="0.2">
      <c r="A2067" s="335" t="s">
        <v>4426</v>
      </c>
      <c r="B2067" s="335" t="s">
        <v>4427</v>
      </c>
      <c r="C2067" s="688" t="str">
        <f t="shared" si="41"/>
        <v>Nov-18</v>
      </c>
      <c r="D2067" s="738">
        <v>43432</v>
      </c>
      <c r="E2067" s="738">
        <v>43796</v>
      </c>
      <c r="F2067" s="663">
        <v>4581</v>
      </c>
      <c r="G2067" s="663">
        <v>687</v>
      </c>
      <c r="H2067" s="663"/>
      <c r="I2067" s="663">
        <v>3894</v>
      </c>
      <c r="J2067" s="728">
        <f t="shared" si="40"/>
        <v>391.26</v>
      </c>
      <c r="K2067" s="728">
        <v>127.15950000000001</v>
      </c>
      <c r="L2067" s="728">
        <v>264.10050000000001</v>
      </c>
    </row>
    <row r="2068" spans="1:12" s="335" customFormat="1" ht="12" x14ac:dyDescent="0.2">
      <c r="A2068" s="335" t="s">
        <v>4428</v>
      </c>
      <c r="B2068" s="335" t="s">
        <v>4429</v>
      </c>
      <c r="C2068" s="688" t="str">
        <f t="shared" si="41"/>
        <v>Nov-18</v>
      </c>
      <c r="D2068" s="738">
        <v>43432</v>
      </c>
      <c r="E2068" s="738">
        <v>43797</v>
      </c>
      <c r="F2068" s="663">
        <v>2000</v>
      </c>
      <c r="G2068" s="663">
        <v>200</v>
      </c>
      <c r="H2068" s="663"/>
      <c r="I2068" s="663">
        <v>1800</v>
      </c>
      <c r="J2068" s="728">
        <f t="shared" si="40"/>
        <v>88.18</v>
      </c>
      <c r="K2068" s="728">
        <v>28.658500000000004</v>
      </c>
      <c r="L2068" s="728">
        <v>59.52150000000001</v>
      </c>
    </row>
    <row r="2069" spans="1:12" s="335" customFormat="1" ht="12" x14ac:dyDescent="0.2">
      <c r="A2069" s="335" t="s">
        <v>4430</v>
      </c>
      <c r="B2069" s="335" t="s">
        <v>4431</v>
      </c>
      <c r="C2069" s="688" t="str">
        <f t="shared" si="41"/>
        <v>Nov-18</v>
      </c>
      <c r="D2069" s="738">
        <v>43432</v>
      </c>
      <c r="E2069" s="738">
        <v>43797</v>
      </c>
      <c r="F2069" s="663">
        <v>3559</v>
      </c>
      <c r="G2069" s="663">
        <v>667</v>
      </c>
      <c r="H2069" s="663"/>
      <c r="I2069" s="663">
        <v>2892</v>
      </c>
      <c r="J2069" s="728">
        <f t="shared" si="40"/>
        <v>418.07</v>
      </c>
      <c r="K2069" s="728">
        <v>135.87275</v>
      </c>
      <c r="L2069" s="728">
        <v>282.19725</v>
      </c>
    </row>
    <row r="2070" spans="1:12" s="335" customFormat="1" ht="12" x14ac:dyDescent="0.2">
      <c r="A2070" s="335" t="s">
        <v>4432</v>
      </c>
      <c r="B2070" s="335" t="s">
        <v>4433</v>
      </c>
      <c r="C2070" s="688" t="str">
        <f t="shared" si="41"/>
        <v>Nov-18</v>
      </c>
      <c r="D2070" s="738">
        <v>43432</v>
      </c>
      <c r="E2070" s="738">
        <v>43797</v>
      </c>
      <c r="F2070" s="663">
        <v>2826</v>
      </c>
      <c r="G2070" s="663">
        <v>353</v>
      </c>
      <c r="H2070" s="663"/>
      <c r="I2070" s="663">
        <v>2473</v>
      </c>
      <c r="J2070" s="728">
        <f t="shared" si="40"/>
        <v>182.98000000000002</v>
      </c>
      <c r="K2070" s="728">
        <v>59.468500000000006</v>
      </c>
      <c r="L2070" s="728">
        <v>123.51150000000003</v>
      </c>
    </row>
    <row r="2071" spans="1:12" s="335" customFormat="1" ht="12" x14ac:dyDescent="0.2">
      <c r="A2071" s="335" t="s">
        <v>4434</v>
      </c>
      <c r="B2071" s="335" t="s">
        <v>4435</v>
      </c>
      <c r="C2071" s="688" t="str">
        <f t="shared" si="41"/>
        <v>Nov-18</v>
      </c>
      <c r="D2071" s="738">
        <v>43432</v>
      </c>
      <c r="E2071" s="738">
        <v>43797</v>
      </c>
      <c r="F2071" s="663">
        <v>2873</v>
      </c>
      <c r="G2071" s="663">
        <v>359</v>
      </c>
      <c r="H2071" s="663"/>
      <c r="I2071" s="663">
        <v>2514</v>
      </c>
      <c r="J2071" s="728">
        <f t="shared" si="40"/>
        <v>187.75</v>
      </c>
      <c r="K2071" s="728">
        <v>61.018750000000004</v>
      </c>
      <c r="L2071" s="728">
        <v>126.73125</v>
      </c>
    </row>
    <row r="2072" spans="1:12" s="335" customFormat="1" ht="12" x14ac:dyDescent="0.2">
      <c r="A2072" s="335" t="s">
        <v>4436</v>
      </c>
      <c r="B2072" s="335" t="s">
        <v>4437</v>
      </c>
      <c r="C2072" s="688" t="str">
        <f t="shared" si="41"/>
        <v>Nov-18</v>
      </c>
      <c r="D2072" s="738">
        <v>43432</v>
      </c>
      <c r="E2072" s="738">
        <v>43797</v>
      </c>
      <c r="F2072" s="663">
        <v>2736</v>
      </c>
      <c r="G2072" s="663">
        <v>342</v>
      </c>
      <c r="H2072" s="663"/>
      <c r="I2072" s="663">
        <v>2394</v>
      </c>
      <c r="J2072" s="728">
        <f t="shared" si="40"/>
        <v>177.16000000000003</v>
      </c>
      <c r="K2072" s="728">
        <v>57.576999999999998</v>
      </c>
      <c r="L2072" s="728">
        <v>119.58300000000001</v>
      </c>
    </row>
    <row r="2073" spans="1:12" s="335" customFormat="1" ht="12" x14ac:dyDescent="0.2">
      <c r="A2073" s="335" t="s">
        <v>4438</v>
      </c>
      <c r="B2073" s="335" t="s">
        <v>4439</v>
      </c>
      <c r="C2073" s="688" t="str">
        <f t="shared" si="41"/>
        <v>Nov-18</v>
      </c>
      <c r="D2073" s="738">
        <v>43432</v>
      </c>
      <c r="E2073" s="738">
        <v>43797</v>
      </c>
      <c r="F2073" s="663">
        <v>500</v>
      </c>
      <c r="G2073" s="663">
        <v>94</v>
      </c>
      <c r="H2073" s="663"/>
      <c r="I2073" s="663">
        <v>406</v>
      </c>
      <c r="J2073" s="728">
        <f t="shared" si="40"/>
        <v>58.739999999999995</v>
      </c>
      <c r="K2073" s="728">
        <v>19.090499999999999</v>
      </c>
      <c r="L2073" s="728">
        <v>39.649499999999996</v>
      </c>
    </row>
    <row r="2074" spans="1:12" s="335" customFormat="1" ht="12" x14ac:dyDescent="0.2">
      <c r="A2074" s="335" t="s">
        <v>4440</v>
      </c>
      <c r="B2074" s="335" t="s">
        <v>4441</v>
      </c>
      <c r="C2074" s="688" t="str">
        <f t="shared" si="41"/>
        <v>Nov-18</v>
      </c>
      <c r="D2074" s="738">
        <v>43432</v>
      </c>
      <c r="E2074" s="738">
        <v>43797</v>
      </c>
      <c r="F2074" s="663">
        <v>4727</v>
      </c>
      <c r="G2074" s="663">
        <v>591</v>
      </c>
      <c r="H2074" s="663"/>
      <c r="I2074" s="663">
        <v>4136</v>
      </c>
      <c r="J2074" s="728">
        <f t="shared" si="40"/>
        <v>306.07</v>
      </c>
      <c r="K2074" s="728">
        <v>99.472750000000005</v>
      </c>
      <c r="L2074" s="728">
        <v>206.59725</v>
      </c>
    </row>
    <row r="2075" spans="1:12" s="335" customFormat="1" ht="12" x14ac:dyDescent="0.2">
      <c r="A2075" s="335" t="s">
        <v>4442</v>
      </c>
      <c r="B2075" s="335" t="s">
        <v>4443</v>
      </c>
      <c r="C2075" s="688" t="str">
        <f t="shared" si="41"/>
        <v>Nov-18</v>
      </c>
      <c r="D2075" s="738">
        <v>43432</v>
      </c>
      <c r="E2075" s="738">
        <v>43797</v>
      </c>
      <c r="F2075" s="663">
        <v>5004</v>
      </c>
      <c r="G2075" s="663">
        <v>625</v>
      </c>
      <c r="H2075" s="663"/>
      <c r="I2075" s="663">
        <v>4379</v>
      </c>
      <c r="J2075" s="728">
        <f t="shared" si="40"/>
        <v>324.01</v>
      </c>
      <c r="K2075" s="728">
        <v>105.30325000000001</v>
      </c>
      <c r="L2075" s="728">
        <v>218.70675</v>
      </c>
    </row>
    <row r="2076" spans="1:12" s="335" customFormat="1" ht="12" x14ac:dyDescent="0.2">
      <c r="A2076" s="335" t="s">
        <v>4444</v>
      </c>
      <c r="B2076" s="335" t="s">
        <v>4445</v>
      </c>
      <c r="C2076" s="688" t="str">
        <f t="shared" si="41"/>
        <v>Nov-18</v>
      </c>
      <c r="D2076" s="738">
        <v>43432</v>
      </c>
      <c r="E2076" s="738">
        <v>43613</v>
      </c>
      <c r="F2076" s="663">
        <v>4170</v>
      </c>
      <c r="G2076" s="663">
        <v>626</v>
      </c>
      <c r="H2076" s="663"/>
      <c r="I2076" s="663">
        <v>3544</v>
      </c>
      <c r="J2076" s="728">
        <f t="shared" si="40"/>
        <v>359.45</v>
      </c>
      <c r="K2076" s="728">
        <v>116.82125000000001</v>
      </c>
      <c r="L2076" s="728">
        <v>242.62875</v>
      </c>
    </row>
    <row r="2077" spans="1:12" s="335" customFormat="1" ht="12" x14ac:dyDescent="0.2">
      <c r="A2077" s="335" t="s">
        <v>4446</v>
      </c>
      <c r="B2077" s="335" t="s">
        <v>4447</v>
      </c>
      <c r="C2077" s="688" t="str">
        <f t="shared" si="41"/>
        <v>Nov-18</v>
      </c>
      <c r="D2077" s="738">
        <v>43433</v>
      </c>
      <c r="E2077" s="738">
        <v>43798</v>
      </c>
      <c r="F2077" s="663">
        <v>4540</v>
      </c>
      <c r="G2077" s="663">
        <v>851</v>
      </c>
      <c r="H2077" s="663"/>
      <c r="I2077" s="663">
        <v>3689</v>
      </c>
      <c r="J2077" s="728">
        <f t="shared" si="40"/>
        <v>533.32000000000005</v>
      </c>
      <c r="K2077" s="728">
        <v>173.32900000000004</v>
      </c>
      <c r="L2077" s="728">
        <v>359.99100000000004</v>
      </c>
    </row>
    <row r="2078" spans="1:12" s="335" customFormat="1" ht="12" x14ac:dyDescent="0.2">
      <c r="A2078" s="335" t="s">
        <v>4448</v>
      </c>
      <c r="B2078" s="335" t="s">
        <v>4449</v>
      </c>
      <c r="C2078" s="688" t="str">
        <f t="shared" si="41"/>
        <v>Nov-18</v>
      </c>
      <c r="D2078" s="738">
        <v>43433</v>
      </c>
      <c r="E2078" s="738">
        <v>43849</v>
      </c>
      <c r="F2078" s="663">
        <v>2638</v>
      </c>
      <c r="G2078" s="663">
        <v>396</v>
      </c>
      <c r="H2078" s="663"/>
      <c r="I2078" s="663">
        <v>2242</v>
      </c>
      <c r="J2078" s="728">
        <f t="shared" si="40"/>
        <v>247.87</v>
      </c>
      <c r="K2078" s="728">
        <v>80.557749999999999</v>
      </c>
      <c r="L2078" s="728">
        <v>167.31225000000001</v>
      </c>
    </row>
    <row r="2079" spans="1:12" s="335" customFormat="1" ht="12" x14ac:dyDescent="0.2">
      <c r="A2079" s="335" t="s">
        <v>4450</v>
      </c>
      <c r="B2079" s="335" t="s">
        <v>910</v>
      </c>
      <c r="C2079" s="688" t="str">
        <f t="shared" si="41"/>
        <v>Nov-18</v>
      </c>
      <c r="D2079" s="738">
        <v>43433</v>
      </c>
      <c r="E2079" s="738">
        <v>43798</v>
      </c>
      <c r="F2079" s="663">
        <v>1760</v>
      </c>
      <c r="G2079" s="663">
        <v>176</v>
      </c>
      <c r="H2079" s="663"/>
      <c r="I2079" s="663">
        <v>1584</v>
      </c>
      <c r="J2079" s="728">
        <f t="shared" si="40"/>
        <v>77.599999999999994</v>
      </c>
      <c r="K2079" s="728">
        <v>25.22</v>
      </c>
      <c r="L2079" s="728">
        <v>52.38</v>
      </c>
    </row>
    <row r="2080" spans="1:12" s="335" customFormat="1" ht="12" x14ac:dyDescent="0.2">
      <c r="A2080" s="335" t="s">
        <v>4451</v>
      </c>
      <c r="B2080" s="335" t="s">
        <v>4452</v>
      </c>
      <c r="C2080" s="688" t="str">
        <f t="shared" si="41"/>
        <v>Nov-18</v>
      </c>
      <c r="D2080" s="738">
        <v>43433</v>
      </c>
      <c r="E2080" s="738">
        <v>43798</v>
      </c>
      <c r="F2080" s="663">
        <v>4232</v>
      </c>
      <c r="G2080" s="663">
        <v>423</v>
      </c>
      <c r="H2080" s="663"/>
      <c r="I2080" s="663">
        <v>3809</v>
      </c>
      <c r="J2080" s="728">
        <f t="shared" si="40"/>
        <v>186.59000000000003</v>
      </c>
      <c r="K2080" s="728">
        <v>60.641750000000002</v>
      </c>
      <c r="L2080" s="728">
        <v>125.94825000000002</v>
      </c>
    </row>
    <row r="2081" spans="1:12" s="335" customFormat="1" ht="12" x14ac:dyDescent="0.2">
      <c r="A2081" s="335" t="s">
        <v>4453</v>
      </c>
      <c r="B2081" s="335" t="s">
        <v>4454</v>
      </c>
      <c r="C2081" s="688" t="str">
        <f t="shared" si="41"/>
        <v>Nov-18</v>
      </c>
      <c r="D2081" s="738">
        <v>43433</v>
      </c>
      <c r="E2081" s="738">
        <v>43798</v>
      </c>
      <c r="F2081" s="663">
        <v>2892</v>
      </c>
      <c r="G2081" s="663">
        <v>361</v>
      </c>
      <c r="H2081" s="663"/>
      <c r="I2081" s="663">
        <v>2531</v>
      </c>
      <c r="J2081" s="728">
        <f t="shared" si="40"/>
        <v>187.26</v>
      </c>
      <c r="K2081" s="728">
        <v>60.859499999999997</v>
      </c>
      <c r="L2081" s="728">
        <v>126.40050000000001</v>
      </c>
    </row>
    <row r="2082" spans="1:12" s="335" customFormat="1" ht="12" x14ac:dyDescent="0.2">
      <c r="A2082" s="335" t="s">
        <v>4455</v>
      </c>
      <c r="B2082" s="335" t="s">
        <v>4456</v>
      </c>
      <c r="C2082" s="688" t="str">
        <f t="shared" si="41"/>
        <v>Nov-18</v>
      </c>
      <c r="D2082" s="738">
        <v>43433</v>
      </c>
      <c r="E2082" s="738">
        <v>40179</v>
      </c>
      <c r="F2082" s="663">
        <v>4269</v>
      </c>
      <c r="G2082" s="663">
        <v>534</v>
      </c>
      <c r="H2082" s="663"/>
      <c r="I2082" s="663">
        <v>3735</v>
      </c>
      <c r="J2082" s="728">
        <f t="shared" si="40"/>
        <v>278.98</v>
      </c>
      <c r="K2082" s="728">
        <v>90.668500000000009</v>
      </c>
      <c r="L2082" s="728">
        <v>188.31150000000002</v>
      </c>
    </row>
    <row r="2083" spans="1:12" s="335" customFormat="1" ht="12" x14ac:dyDescent="0.2">
      <c r="A2083" s="335" t="s">
        <v>4457</v>
      </c>
      <c r="B2083" s="335" t="s">
        <v>4458</v>
      </c>
      <c r="C2083" s="688" t="str">
        <f t="shared" si="41"/>
        <v>Nov-18</v>
      </c>
      <c r="D2083" s="738">
        <v>43433</v>
      </c>
      <c r="E2083" s="738">
        <v>43701</v>
      </c>
      <c r="F2083" s="663">
        <v>9713</v>
      </c>
      <c r="G2083" s="663">
        <v>1457</v>
      </c>
      <c r="H2083" s="663"/>
      <c r="I2083" s="663">
        <v>8256</v>
      </c>
      <c r="J2083" s="728">
        <f t="shared" si="40"/>
        <v>837.2600000000001</v>
      </c>
      <c r="K2083" s="728">
        <v>272.10950000000003</v>
      </c>
      <c r="L2083" s="728">
        <v>565.15050000000008</v>
      </c>
    </row>
    <row r="2084" spans="1:12" s="335" customFormat="1" ht="12" x14ac:dyDescent="0.2">
      <c r="A2084" s="335" t="s">
        <v>4459</v>
      </c>
      <c r="B2084" s="335" t="s">
        <v>4460</v>
      </c>
      <c r="C2084" s="688" t="str">
        <f t="shared" si="41"/>
        <v>Nov-18</v>
      </c>
      <c r="D2084" s="738">
        <v>43433</v>
      </c>
      <c r="E2084" s="738">
        <v>43798</v>
      </c>
      <c r="F2084" s="663">
        <v>3744</v>
      </c>
      <c r="G2084" s="663">
        <v>468</v>
      </c>
      <c r="H2084" s="663"/>
      <c r="I2084" s="663">
        <v>3276</v>
      </c>
      <c r="J2084" s="728">
        <f t="shared" ref="J2084:J2147" si="42">SUM(K2084:L2084)</f>
        <v>242.43</v>
      </c>
      <c r="K2084" s="728">
        <v>78.789749999999998</v>
      </c>
      <c r="L2084" s="728">
        <v>163.64025000000001</v>
      </c>
    </row>
    <row r="2085" spans="1:12" s="335" customFormat="1" ht="12" x14ac:dyDescent="0.2">
      <c r="A2085" s="335" t="s">
        <v>4461</v>
      </c>
      <c r="B2085" s="335" t="s">
        <v>4462</v>
      </c>
      <c r="C2085" s="688" t="str">
        <f t="shared" si="41"/>
        <v>Nov-18</v>
      </c>
      <c r="D2085" s="738">
        <v>43433</v>
      </c>
      <c r="E2085" s="738">
        <v>43798</v>
      </c>
      <c r="F2085" s="663">
        <v>2675</v>
      </c>
      <c r="G2085" s="663">
        <v>334</v>
      </c>
      <c r="H2085" s="663"/>
      <c r="I2085" s="663">
        <v>2341</v>
      </c>
      <c r="J2085" s="728">
        <f t="shared" si="42"/>
        <v>174.81</v>
      </c>
      <c r="K2085" s="728">
        <v>56.813250000000004</v>
      </c>
      <c r="L2085" s="728">
        <v>117.99675000000001</v>
      </c>
    </row>
    <row r="2086" spans="1:12" s="335" customFormat="1" ht="12" x14ac:dyDescent="0.2">
      <c r="A2086" s="335" t="s">
        <v>4463</v>
      </c>
      <c r="B2086" s="335" t="s">
        <v>4464</v>
      </c>
      <c r="C2086" s="688" t="str">
        <f t="shared" ref="C2086:C2112" si="43">TEXT(D2086,"mmm-yy")</f>
        <v>Nov-18</v>
      </c>
      <c r="D2086" s="738">
        <v>43433</v>
      </c>
      <c r="E2086" s="738">
        <v>43804</v>
      </c>
      <c r="F2086" s="663">
        <v>2240</v>
      </c>
      <c r="G2086" s="663">
        <v>224</v>
      </c>
      <c r="H2086" s="663"/>
      <c r="I2086" s="663">
        <v>2016</v>
      </c>
      <c r="J2086" s="728">
        <f t="shared" si="42"/>
        <v>98.77000000000001</v>
      </c>
      <c r="K2086" s="728">
        <v>32.100250000000003</v>
      </c>
      <c r="L2086" s="728">
        <v>66.669750000000008</v>
      </c>
    </row>
    <row r="2087" spans="1:12" s="335" customFormat="1" ht="12" x14ac:dyDescent="0.2">
      <c r="A2087" s="335" t="s">
        <v>4465</v>
      </c>
      <c r="B2087" s="335" t="s">
        <v>4466</v>
      </c>
      <c r="C2087" s="688" t="str">
        <f t="shared" si="43"/>
        <v>Nov-18</v>
      </c>
      <c r="D2087" s="738">
        <v>43434</v>
      </c>
      <c r="E2087" s="738">
        <v>43733</v>
      </c>
      <c r="F2087" s="663">
        <v>1320</v>
      </c>
      <c r="G2087" s="663">
        <v>165</v>
      </c>
      <c r="H2087" s="663"/>
      <c r="I2087" s="663">
        <v>1155</v>
      </c>
      <c r="J2087" s="728">
        <f t="shared" si="42"/>
        <v>86.27</v>
      </c>
      <c r="K2087" s="728">
        <v>28.037749999999999</v>
      </c>
      <c r="L2087" s="728">
        <v>58.232250000000001</v>
      </c>
    </row>
    <row r="2088" spans="1:12" s="335" customFormat="1" ht="12" x14ac:dyDescent="0.2">
      <c r="A2088" s="335" t="s">
        <v>4467</v>
      </c>
      <c r="B2088" s="335" t="s">
        <v>4468</v>
      </c>
      <c r="C2088" s="688" t="str">
        <f t="shared" si="43"/>
        <v>Nov-18</v>
      </c>
      <c r="D2088" s="738">
        <v>43433</v>
      </c>
      <c r="E2088" s="738">
        <v>43798</v>
      </c>
      <c r="F2088" s="663">
        <v>3903</v>
      </c>
      <c r="G2088" s="663">
        <v>550</v>
      </c>
      <c r="H2088" s="663"/>
      <c r="I2088" s="663">
        <v>3353</v>
      </c>
      <c r="J2088" s="728">
        <f t="shared" si="42"/>
        <v>360.28</v>
      </c>
      <c r="K2088" s="728">
        <v>117.09099999999999</v>
      </c>
      <c r="L2088" s="728">
        <v>243.18899999999999</v>
      </c>
    </row>
    <row r="2089" spans="1:12" s="335" customFormat="1" ht="12" x14ac:dyDescent="0.2">
      <c r="A2089" s="335" t="s">
        <v>4469</v>
      </c>
      <c r="B2089" s="335" t="s">
        <v>4470</v>
      </c>
      <c r="C2089" s="688" t="str">
        <f t="shared" si="43"/>
        <v>Nov-18</v>
      </c>
      <c r="D2089" s="738">
        <v>43434</v>
      </c>
      <c r="E2089" s="738">
        <v>43813</v>
      </c>
      <c r="F2089" s="663">
        <v>4575</v>
      </c>
      <c r="G2089" s="663">
        <v>858</v>
      </c>
      <c r="H2089" s="663"/>
      <c r="I2089" s="663">
        <v>3717</v>
      </c>
      <c r="J2089" s="728">
        <f t="shared" si="42"/>
        <v>532.53</v>
      </c>
      <c r="K2089" s="728">
        <v>173.07225</v>
      </c>
      <c r="L2089" s="728">
        <v>359.45775000000003</v>
      </c>
    </row>
    <row r="2090" spans="1:12" s="335" customFormat="1" ht="12" x14ac:dyDescent="0.2">
      <c r="A2090" s="335" t="s">
        <v>4471</v>
      </c>
      <c r="B2090" s="335" t="s">
        <v>4472</v>
      </c>
      <c r="C2090" s="688" t="str">
        <f t="shared" si="43"/>
        <v>Nov-18</v>
      </c>
      <c r="D2090" s="738">
        <v>43433</v>
      </c>
      <c r="E2090" s="738">
        <v>43799</v>
      </c>
      <c r="F2090" s="663">
        <v>2708</v>
      </c>
      <c r="G2090" s="663">
        <v>339</v>
      </c>
      <c r="H2090" s="663"/>
      <c r="I2090" s="663">
        <v>2369</v>
      </c>
      <c r="J2090" s="728">
        <f t="shared" si="42"/>
        <v>175.35</v>
      </c>
      <c r="K2090" s="728">
        <v>56.988750000000003</v>
      </c>
      <c r="L2090" s="728">
        <v>118.36125</v>
      </c>
    </row>
    <row r="2091" spans="1:12" s="335" customFormat="1" ht="12" x14ac:dyDescent="0.2">
      <c r="A2091" s="335" t="s">
        <v>4473</v>
      </c>
      <c r="B2091" s="335" t="s">
        <v>4474</v>
      </c>
      <c r="C2091" s="688" t="str">
        <f t="shared" si="43"/>
        <v>Nov-18</v>
      </c>
      <c r="D2091" s="738">
        <v>43434</v>
      </c>
      <c r="E2091" s="738">
        <v>43802</v>
      </c>
      <c r="F2091" s="663">
        <v>3325</v>
      </c>
      <c r="G2091" s="663">
        <v>416</v>
      </c>
      <c r="H2091" s="663"/>
      <c r="I2091" s="663">
        <v>2909</v>
      </c>
      <c r="J2091" s="728">
        <f t="shared" si="42"/>
        <v>217.29</v>
      </c>
      <c r="K2091" s="728">
        <v>70.619249999999994</v>
      </c>
      <c r="L2091" s="728">
        <v>146.67075</v>
      </c>
    </row>
    <row r="2092" spans="1:12" s="335" customFormat="1" ht="12" x14ac:dyDescent="0.2">
      <c r="A2092" s="335" t="s">
        <v>4475</v>
      </c>
      <c r="B2092" s="335" t="s">
        <v>4476</v>
      </c>
      <c r="C2092" s="688" t="str">
        <f t="shared" si="43"/>
        <v>Nov-18</v>
      </c>
      <c r="D2092" s="738">
        <v>43434</v>
      </c>
      <c r="E2092" s="738">
        <v>43799</v>
      </c>
      <c r="F2092" s="663">
        <v>4645</v>
      </c>
      <c r="G2092" s="663">
        <v>581</v>
      </c>
      <c r="H2092" s="663"/>
      <c r="I2092" s="663">
        <v>4064</v>
      </c>
      <c r="J2092" s="728">
        <f t="shared" si="42"/>
        <v>300.77</v>
      </c>
      <c r="K2092" s="728">
        <v>97.750249999999994</v>
      </c>
      <c r="L2092" s="728">
        <v>203.01974999999999</v>
      </c>
    </row>
    <row r="2093" spans="1:12" s="335" customFormat="1" ht="12" x14ac:dyDescent="0.2">
      <c r="A2093" s="335" t="s">
        <v>4477</v>
      </c>
      <c r="B2093" s="335" t="s">
        <v>4478</v>
      </c>
      <c r="C2093" s="688" t="str">
        <f t="shared" si="43"/>
        <v>Nov-18</v>
      </c>
      <c r="D2093" s="738">
        <v>43434</v>
      </c>
      <c r="E2093" s="738">
        <v>43799</v>
      </c>
      <c r="F2093" s="663">
        <v>2538</v>
      </c>
      <c r="G2093" s="663">
        <v>317</v>
      </c>
      <c r="H2093" s="663"/>
      <c r="I2093" s="663">
        <v>2221</v>
      </c>
      <c r="J2093" s="728">
        <f t="shared" si="42"/>
        <v>164.34</v>
      </c>
      <c r="K2093" s="728">
        <v>53.410500000000006</v>
      </c>
      <c r="L2093" s="728">
        <v>110.9295</v>
      </c>
    </row>
    <row r="2094" spans="1:12" s="335" customFormat="1" ht="12" x14ac:dyDescent="0.2">
      <c r="A2094" s="335" t="s">
        <v>4479</v>
      </c>
      <c r="B2094" s="335" t="s">
        <v>4480</v>
      </c>
      <c r="C2094" s="688" t="str">
        <f t="shared" si="43"/>
        <v>Nov-18</v>
      </c>
      <c r="D2094" s="738">
        <v>43434</v>
      </c>
      <c r="E2094" s="738">
        <v>43439</v>
      </c>
      <c r="F2094" s="663">
        <v>2282</v>
      </c>
      <c r="G2094" s="663">
        <v>285</v>
      </c>
      <c r="H2094" s="663"/>
      <c r="I2094" s="663">
        <v>1997</v>
      </c>
      <c r="J2094" s="728">
        <f t="shared" si="42"/>
        <v>149.13</v>
      </c>
      <c r="K2094" s="728">
        <v>48.46725</v>
      </c>
      <c r="L2094" s="728">
        <v>100.66275</v>
      </c>
    </row>
    <row r="2095" spans="1:12" s="335" customFormat="1" ht="12" x14ac:dyDescent="0.2">
      <c r="A2095" s="335" t="s">
        <v>4481</v>
      </c>
      <c r="B2095" s="335" t="s">
        <v>4482</v>
      </c>
      <c r="C2095" s="688" t="str">
        <f t="shared" si="43"/>
        <v>Nov-18</v>
      </c>
      <c r="D2095" s="738">
        <v>43434</v>
      </c>
      <c r="E2095" s="738">
        <v>43802</v>
      </c>
      <c r="F2095" s="663">
        <v>2000</v>
      </c>
      <c r="G2095" s="663">
        <v>250</v>
      </c>
      <c r="H2095" s="663"/>
      <c r="I2095" s="663">
        <v>1750</v>
      </c>
      <c r="J2095" s="728">
        <f t="shared" si="42"/>
        <v>129.5</v>
      </c>
      <c r="K2095" s="728">
        <v>42.087499999999999</v>
      </c>
      <c r="L2095" s="728">
        <v>87.412500000000009</v>
      </c>
    </row>
    <row r="2096" spans="1:12" s="335" customFormat="1" ht="12" x14ac:dyDescent="0.2">
      <c r="A2096" s="335" t="s">
        <v>4483</v>
      </c>
      <c r="B2096" s="335" t="s">
        <v>4484</v>
      </c>
      <c r="C2096" s="688" t="str">
        <f t="shared" si="43"/>
        <v>Nov-18</v>
      </c>
      <c r="D2096" s="738">
        <v>43434</v>
      </c>
      <c r="E2096" s="738">
        <v>43799</v>
      </c>
      <c r="F2096" s="663">
        <v>3473</v>
      </c>
      <c r="G2096" s="663">
        <v>434</v>
      </c>
      <c r="H2096" s="663"/>
      <c r="I2096" s="663">
        <v>3039</v>
      </c>
      <c r="J2096" s="728">
        <f t="shared" si="42"/>
        <v>224.87</v>
      </c>
      <c r="K2096" s="728">
        <v>73.082750000000004</v>
      </c>
      <c r="L2096" s="728">
        <v>151.78725</v>
      </c>
    </row>
    <row r="2097" spans="1:12" s="335" customFormat="1" ht="12" x14ac:dyDescent="0.2">
      <c r="A2097" s="335" t="s">
        <v>4485</v>
      </c>
      <c r="B2097" s="335" t="s">
        <v>4486</v>
      </c>
      <c r="C2097" s="688" t="str">
        <f t="shared" si="43"/>
        <v>Nov-18</v>
      </c>
      <c r="D2097" s="738">
        <v>43434</v>
      </c>
      <c r="E2097" s="738">
        <v>43778</v>
      </c>
      <c r="F2097" s="663">
        <v>205</v>
      </c>
      <c r="G2097" s="663">
        <v>21</v>
      </c>
      <c r="H2097" s="663"/>
      <c r="I2097" s="663">
        <v>184</v>
      </c>
      <c r="J2097" s="728">
        <f t="shared" si="42"/>
        <v>9.0399999999999991</v>
      </c>
      <c r="K2097" s="728">
        <v>2.9379999999999997</v>
      </c>
      <c r="L2097" s="728">
        <v>6.1019999999999994</v>
      </c>
    </row>
    <row r="2098" spans="1:12" s="335" customFormat="1" ht="12" x14ac:dyDescent="0.2">
      <c r="A2098" s="335" t="s">
        <v>4487</v>
      </c>
      <c r="B2098" s="335" t="s">
        <v>4488</v>
      </c>
      <c r="C2098" s="688" t="str">
        <f t="shared" si="43"/>
        <v>Nov-18</v>
      </c>
      <c r="D2098" s="738">
        <v>43434</v>
      </c>
      <c r="E2098" s="738">
        <v>43799</v>
      </c>
      <c r="F2098" s="663">
        <v>2247</v>
      </c>
      <c r="G2098" s="663">
        <v>337</v>
      </c>
      <c r="H2098" s="663"/>
      <c r="I2098" s="663">
        <v>1910</v>
      </c>
      <c r="J2098" s="728">
        <f t="shared" si="42"/>
        <v>191.91000000000003</v>
      </c>
      <c r="K2098" s="728">
        <v>62.370750000000001</v>
      </c>
      <c r="L2098" s="728">
        <v>129.53925000000001</v>
      </c>
    </row>
    <row r="2099" spans="1:12" s="335" customFormat="1" ht="12" x14ac:dyDescent="0.2">
      <c r="A2099" s="335" t="s">
        <v>4489</v>
      </c>
      <c r="B2099" s="335" t="s">
        <v>4490</v>
      </c>
      <c r="C2099" s="688" t="str">
        <f t="shared" si="43"/>
        <v>Nov-18</v>
      </c>
      <c r="D2099" s="738">
        <v>43434</v>
      </c>
      <c r="E2099" s="738">
        <v>43799</v>
      </c>
      <c r="F2099" s="663">
        <v>4027</v>
      </c>
      <c r="G2099" s="663">
        <v>503</v>
      </c>
      <c r="H2099" s="663"/>
      <c r="I2099" s="663">
        <v>3524</v>
      </c>
      <c r="J2099" s="728">
        <f t="shared" si="42"/>
        <v>263.16999999999996</v>
      </c>
      <c r="K2099" s="728">
        <v>85.530249999999995</v>
      </c>
      <c r="L2099" s="728">
        <v>177.63974999999999</v>
      </c>
    </row>
    <row r="2100" spans="1:12" s="335" customFormat="1" ht="12" x14ac:dyDescent="0.2">
      <c r="A2100" s="335" t="s">
        <v>4491</v>
      </c>
      <c r="B2100" s="335" t="s">
        <v>4492</v>
      </c>
      <c r="C2100" s="688" t="str">
        <f t="shared" si="43"/>
        <v>Nov-18</v>
      </c>
      <c r="D2100" s="738">
        <v>43434</v>
      </c>
      <c r="E2100" s="738">
        <v>40211</v>
      </c>
      <c r="F2100" s="663">
        <v>5632</v>
      </c>
      <c r="G2100" s="663">
        <v>845</v>
      </c>
      <c r="H2100" s="663"/>
      <c r="I2100" s="663">
        <v>4787</v>
      </c>
      <c r="J2100" s="728">
        <f t="shared" si="42"/>
        <v>481.02000000000004</v>
      </c>
      <c r="K2100" s="728">
        <v>156.33150000000001</v>
      </c>
      <c r="L2100" s="728">
        <v>324.68850000000003</v>
      </c>
    </row>
    <row r="2101" spans="1:12" s="335" customFormat="1" ht="12" x14ac:dyDescent="0.2">
      <c r="A2101" s="335" t="s">
        <v>4493</v>
      </c>
      <c r="B2101" s="335" t="s">
        <v>2333</v>
      </c>
      <c r="C2101" s="688" t="str">
        <f t="shared" si="43"/>
        <v>Nov-18</v>
      </c>
      <c r="D2101" s="738">
        <v>43434</v>
      </c>
      <c r="E2101" s="738">
        <v>43719</v>
      </c>
      <c r="F2101" s="663">
        <v>2400</v>
      </c>
      <c r="G2101" s="663">
        <v>360</v>
      </c>
      <c r="H2101" s="663"/>
      <c r="I2101" s="663">
        <v>2040</v>
      </c>
      <c r="J2101" s="728">
        <f t="shared" si="42"/>
        <v>206.89</v>
      </c>
      <c r="K2101" s="728">
        <v>67.239249999999998</v>
      </c>
      <c r="L2101" s="728">
        <v>139.65074999999999</v>
      </c>
    </row>
    <row r="2102" spans="1:12" s="335" customFormat="1" ht="12" x14ac:dyDescent="0.2">
      <c r="A2102" s="335" t="s">
        <v>4494</v>
      </c>
      <c r="B2102" s="335" t="s">
        <v>4495</v>
      </c>
      <c r="C2102" s="688" t="str">
        <f t="shared" si="43"/>
        <v>Nov-18</v>
      </c>
      <c r="D2102" s="738">
        <v>43434</v>
      </c>
      <c r="E2102" s="738">
        <v>43802</v>
      </c>
      <c r="F2102" s="663">
        <v>2569</v>
      </c>
      <c r="G2102" s="663">
        <v>385</v>
      </c>
      <c r="H2102" s="663"/>
      <c r="I2102" s="663">
        <v>2184</v>
      </c>
      <c r="J2102" s="728">
        <f t="shared" si="42"/>
        <v>221.45</v>
      </c>
      <c r="K2102" s="728">
        <v>71.971249999999998</v>
      </c>
      <c r="L2102" s="728">
        <v>149.47874999999999</v>
      </c>
    </row>
    <row r="2103" spans="1:12" s="335" customFormat="1" ht="12" x14ac:dyDescent="0.2">
      <c r="A2103" s="335" t="s">
        <v>4496</v>
      </c>
      <c r="B2103" s="335" t="s">
        <v>4497</v>
      </c>
      <c r="C2103" s="688" t="str">
        <f t="shared" si="43"/>
        <v>Nov-18</v>
      </c>
      <c r="D2103" s="738">
        <v>43434</v>
      </c>
      <c r="E2103" s="738">
        <v>43624</v>
      </c>
      <c r="F2103" s="663">
        <v>8190</v>
      </c>
      <c r="G2103" s="663">
        <v>1229</v>
      </c>
      <c r="H2103" s="663"/>
      <c r="I2103" s="663">
        <v>6961</v>
      </c>
      <c r="J2103" s="728">
        <f t="shared" si="42"/>
        <v>705.98</v>
      </c>
      <c r="K2103" s="728">
        <v>229.4435</v>
      </c>
      <c r="L2103" s="728">
        <v>476.53650000000005</v>
      </c>
    </row>
    <row r="2104" spans="1:12" s="335" customFormat="1" ht="12" x14ac:dyDescent="0.2">
      <c r="A2104" s="335" t="s">
        <v>4498</v>
      </c>
      <c r="B2104" s="335" t="s">
        <v>4499</v>
      </c>
      <c r="C2104" s="688" t="str">
        <f t="shared" si="43"/>
        <v>Nov-18</v>
      </c>
      <c r="D2104" s="738">
        <v>43434</v>
      </c>
      <c r="E2104" s="738">
        <v>43799</v>
      </c>
      <c r="F2104" s="663">
        <v>4187</v>
      </c>
      <c r="G2104" s="663">
        <v>785</v>
      </c>
      <c r="H2104" s="663"/>
      <c r="I2104" s="663">
        <v>3402</v>
      </c>
      <c r="J2104" s="728">
        <f t="shared" si="42"/>
        <v>491.85</v>
      </c>
      <c r="K2104" s="728">
        <v>159.85125000000002</v>
      </c>
      <c r="L2104" s="728">
        <v>331.99875000000003</v>
      </c>
    </row>
    <row r="2105" spans="1:12" s="335" customFormat="1" ht="12" x14ac:dyDescent="0.2">
      <c r="A2105" s="335" t="s">
        <v>4500</v>
      </c>
      <c r="B2105" s="335" t="s">
        <v>4501</v>
      </c>
      <c r="C2105" s="688" t="str">
        <f t="shared" si="43"/>
        <v>Nov-18</v>
      </c>
      <c r="D2105" s="738">
        <v>43434</v>
      </c>
      <c r="E2105" s="738">
        <v>43799</v>
      </c>
      <c r="F2105" s="663">
        <v>3704</v>
      </c>
      <c r="G2105" s="663">
        <v>550</v>
      </c>
      <c r="H2105" s="663"/>
      <c r="I2105" s="663">
        <v>3154</v>
      </c>
      <c r="J2105" s="728">
        <f t="shared" si="42"/>
        <v>360.28</v>
      </c>
      <c r="K2105" s="728">
        <v>117.09099999999999</v>
      </c>
      <c r="L2105" s="728">
        <v>243.18899999999999</v>
      </c>
    </row>
    <row r="2106" spans="1:12" s="335" customFormat="1" ht="12" x14ac:dyDescent="0.2">
      <c r="A2106" s="335" t="s">
        <v>4502</v>
      </c>
      <c r="B2106" s="335" t="s">
        <v>4503</v>
      </c>
      <c r="C2106" s="688" t="str">
        <f t="shared" si="43"/>
        <v>Nov-18</v>
      </c>
      <c r="D2106" s="738">
        <v>43434</v>
      </c>
      <c r="E2106" s="738">
        <v>43799</v>
      </c>
      <c r="F2106" s="663">
        <v>2371</v>
      </c>
      <c r="G2106" s="663">
        <v>550</v>
      </c>
      <c r="H2106" s="663"/>
      <c r="I2106" s="663">
        <v>1821</v>
      </c>
      <c r="J2106" s="728">
        <f t="shared" si="42"/>
        <v>360.28</v>
      </c>
      <c r="K2106" s="728">
        <v>117.09099999999999</v>
      </c>
      <c r="L2106" s="728">
        <v>243.18899999999999</v>
      </c>
    </row>
    <row r="2107" spans="1:12" s="335" customFormat="1" ht="12" x14ac:dyDescent="0.2">
      <c r="A2107" s="335" t="s">
        <v>4504</v>
      </c>
      <c r="B2107" s="335" t="s">
        <v>4505</v>
      </c>
      <c r="C2107" s="688" t="str">
        <f t="shared" si="43"/>
        <v>Nov-18</v>
      </c>
      <c r="D2107" s="738">
        <v>43434</v>
      </c>
      <c r="E2107" s="738">
        <v>43799</v>
      </c>
      <c r="F2107" s="663">
        <v>3195</v>
      </c>
      <c r="G2107" s="663">
        <v>550</v>
      </c>
      <c r="H2107" s="663"/>
      <c r="I2107" s="663">
        <v>2645</v>
      </c>
      <c r="J2107" s="728">
        <f t="shared" si="42"/>
        <v>360.28</v>
      </c>
      <c r="K2107" s="728">
        <v>117.09099999999999</v>
      </c>
      <c r="L2107" s="728">
        <v>243.18899999999999</v>
      </c>
    </row>
    <row r="2108" spans="1:12" s="335" customFormat="1" ht="12" x14ac:dyDescent="0.2">
      <c r="A2108" s="335" t="s">
        <v>4506</v>
      </c>
      <c r="B2108" s="335" t="s">
        <v>4507</v>
      </c>
      <c r="C2108" s="688" t="str">
        <f t="shared" si="43"/>
        <v>Nov-18</v>
      </c>
      <c r="D2108" s="738">
        <v>43416</v>
      </c>
      <c r="E2108" s="738">
        <v>43507</v>
      </c>
      <c r="F2108" s="663">
        <v>7855</v>
      </c>
      <c r="G2108" s="663">
        <v>982</v>
      </c>
      <c r="H2108" s="663"/>
      <c r="I2108" s="663">
        <v>6873</v>
      </c>
      <c r="J2108" s="728">
        <f t="shared" si="42"/>
        <v>513.33000000000004</v>
      </c>
      <c r="K2108" s="728">
        <v>166.83225000000002</v>
      </c>
      <c r="L2108" s="728">
        <v>346.49775000000005</v>
      </c>
    </row>
    <row r="2109" spans="1:12" s="335" customFormat="1" ht="12" x14ac:dyDescent="0.2">
      <c r="A2109" s="335" t="s">
        <v>4508</v>
      </c>
      <c r="B2109" s="335" t="s">
        <v>3396</v>
      </c>
      <c r="C2109" s="688" t="str">
        <f t="shared" si="43"/>
        <v>Nov-18</v>
      </c>
      <c r="D2109" s="738">
        <v>43418</v>
      </c>
      <c r="E2109" s="738">
        <v>43522</v>
      </c>
      <c r="F2109" s="663">
        <v>660</v>
      </c>
      <c r="G2109" s="663">
        <v>83</v>
      </c>
      <c r="H2109" s="663"/>
      <c r="I2109" s="663">
        <v>577</v>
      </c>
      <c r="J2109" s="728">
        <f t="shared" si="42"/>
        <v>43.129999999999995</v>
      </c>
      <c r="K2109" s="728">
        <v>14.017249999999999</v>
      </c>
      <c r="L2109" s="728">
        <v>29.112749999999998</v>
      </c>
    </row>
    <row r="2110" spans="1:12" s="335" customFormat="1" ht="12" x14ac:dyDescent="0.2">
      <c r="A2110" s="335" t="s">
        <v>4509</v>
      </c>
      <c r="B2110" s="335" t="s">
        <v>4510</v>
      </c>
      <c r="C2110" s="688" t="str">
        <f t="shared" si="43"/>
        <v>Nov-18</v>
      </c>
      <c r="D2110" s="738">
        <v>43419</v>
      </c>
      <c r="E2110" s="738">
        <v>43521</v>
      </c>
      <c r="F2110" s="663">
        <v>2000</v>
      </c>
      <c r="G2110" s="663">
        <v>200</v>
      </c>
      <c r="H2110" s="663"/>
      <c r="I2110" s="663">
        <v>1800</v>
      </c>
      <c r="J2110" s="728">
        <f t="shared" si="42"/>
        <v>88.18</v>
      </c>
      <c r="K2110" s="728">
        <v>28.658500000000004</v>
      </c>
      <c r="L2110" s="728">
        <v>59.52150000000001</v>
      </c>
    </row>
    <row r="2111" spans="1:12" s="335" customFormat="1" ht="12" x14ac:dyDescent="0.2">
      <c r="A2111" s="335" t="s">
        <v>4511</v>
      </c>
      <c r="B2111" s="335" t="s">
        <v>4512</v>
      </c>
      <c r="C2111" s="688" t="str">
        <f t="shared" si="43"/>
        <v>Nov-18</v>
      </c>
      <c r="D2111" s="738">
        <v>43416</v>
      </c>
      <c r="E2111" s="738">
        <v>43506</v>
      </c>
      <c r="F2111" s="663">
        <v>14252</v>
      </c>
      <c r="G2111" s="663">
        <v>1782</v>
      </c>
      <c r="H2111" s="663"/>
      <c r="I2111" s="663">
        <v>12470</v>
      </c>
      <c r="J2111" s="728">
        <f t="shared" si="42"/>
        <v>931.37999999999988</v>
      </c>
      <c r="K2111" s="728">
        <v>302.69849999999997</v>
      </c>
      <c r="L2111" s="728">
        <v>628.68149999999991</v>
      </c>
    </row>
    <row r="2112" spans="1:12" s="335" customFormat="1" ht="12" x14ac:dyDescent="0.2">
      <c r="A2112" s="335" t="s">
        <v>4513</v>
      </c>
      <c r="B2112" s="335" t="s">
        <v>4514</v>
      </c>
      <c r="C2112" s="688" t="str">
        <f t="shared" si="43"/>
        <v>Nov-18</v>
      </c>
      <c r="D2112" s="738">
        <v>43405</v>
      </c>
      <c r="E2112" s="738">
        <v>43495</v>
      </c>
      <c r="F2112" s="663">
        <v>4548</v>
      </c>
      <c r="G2112" s="663">
        <v>853</v>
      </c>
      <c r="H2112" s="663"/>
      <c r="I2112" s="663">
        <v>3695</v>
      </c>
      <c r="J2112" s="728">
        <f t="shared" si="42"/>
        <v>534.25</v>
      </c>
      <c r="K2112" s="728">
        <v>173.63124999999999</v>
      </c>
      <c r="L2112" s="728">
        <v>360.61875000000003</v>
      </c>
    </row>
    <row r="2113" spans="1:12" s="335" customFormat="1" ht="12" x14ac:dyDescent="0.2">
      <c r="A2113" s="335" t="s">
        <v>4515</v>
      </c>
      <c r="B2113" s="335" t="s">
        <v>4516</v>
      </c>
      <c r="C2113" s="733">
        <v>43435</v>
      </c>
      <c r="D2113" s="738">
        <v>43143</v>
      </c>
      <c r="E2113" s="335" t="s">
        <v>4517</v>
      </c>
      <c r="F2113" s="663">
        <v>2306</v>
      </c>
      <c r="G2113" s="663">
        <v>346</v>
      </c>
      <c r="H2113" s="663"/>
      <c r="I2113" s="663">
        <v>1960</v>
      </c>
      <c r="J2113" s="728">
        <f t="shared" si="42"/>
        <v>216.67000000000002</v>
      </c>
      <c r="K2113" s="728">
        <v>70.42</v>
      </c>
      <c r="L2113" s="728">
        <v>146.25</v>
      </c>
    </row>
    <row r="2114" spans="1:12" s="335" customFormat="1" ht="12" x14ac:dyDescent="0.2">
      <c r="A2114" s="335" t="s">
        <v>4518</v>
      </c>
      <c r="B2114" s="335" t="s">
        <v>4519</v>
      </c>
      <c r="C2114" s="733">
        <v>43435</v>
      </c>
      <c r="D2114" s="738">
        <v>43143</v>
      </c>
      <c r="E2114" s="738">
        <v>43477</v>
      </c>
      <c r="F2114" s="663">
        <v>1968</v>
      </c>
      <c r="G2114" s="663">
        <v>197</v>
      </c>
      <c r="H2114" s="663"/>
      <c r="I2114" s="663">
        <v>1771</v>
      </c>
      <c r="J2114" s="728">
        <f t="shared" si="42"/>
        <v>86.77</v>
      </c>
      <c r="K2114" s="728">
        <v>28.2</v>
      </c>
      <c r="L2114" s="728">
        <v>58.57</v>
      </c>
    </row>
    <row r="2115" spans="1:12" s="335" customFormat="1" ht="12" x14ac:dyDescent="0.2">
      <c r="A2115" s="335" t="s">
        <v>4520</v>
      </c>
      <c r="B2115" s="335" t="s">
        <v>4521</v>
      </c>
      <c r="C2115" s="733">
        <v>43435</v>
      </c>
      <c r="D2115" s="738">
        <v>43143</v>
      </c>
      <c r="E2115" s="335" t="s">
        <v>4522</v>
      </c>
      <c r="F2115" s="663">
        <v>3744</v>
      </c>
      <c r="G2115" s="663">
        <v>702</v>
      </c>
      <c r="H2115" s="663"/>
      <c r="I2115" s="663">
        <v>3042</v>
      </c>
      <c r="J2115" s="728">
        <f t="shared" si="42"/>
        <v>439.81</v>
      </c>
      <c r="K2115" s="728">
        <v>142.94</v>
      </c>
      <c r="L2115" s="728">
        <v>296.87</v>
      </c>
    </row>
    <row r="2116" spans="1:12" s="335" customFormat="1" ht="12" x14ac:dyDescent="0.2">
      <c r="A2116" s="335" t="s">
        <v>4523</v>
      </c>
      <c r="B2116" s="335" t="s">
        <v>4524</v>
      </c>
      <c r="C2116" s="733">
        <v>43435</v>
      </c>
      <c r="D2116" s="738">
        <v>43143</v>
      </c>
      <c r="E2116" s="335" t="s">
        <v>4525</v>
      </c>
      <c r="F2116" s="663">
        <v>3819</v>
      </c>
      <c r="G2116" s="663">
        <v>573</v>
      </c>
      <c r="H2116" s="663"/>
      <c r="I2116" s="663">
        <v>3246</v>
      </c>
      <c r="J2116" s="728">
        <f t="shared" si="42"/>
        <v>326.18</v>
      </c>
      <c r="K2116" s="728">
        <v>106.01</v>
      </c>
      <c r="L2116" s="728">
        <v>220.17</v>
      </c>
    </row>
    <row r="2117" spans="1:12" s="335" customFormat="1" ht="12" x14ac:dyDescent="0.2">
      <c r="A2117" s="335" t="s">
        <v>4526</v>
      </c>
      <c r="B2117" s="335" t="s">
        <v>4527</v>
      </c>
      <c r="C2117" s="733">
        <v>43435</v>
      </c>
      <c r="D2117" s="738">
        <v>43143</v>
      </c>
      <c r="E2117" s="335" t="s">
        <v>4528</v>
      </c>
      <c r="F2117" s="663">
        <v>1080</v>
      </c>
      <c r="G2117" s="663">
        <v>216</v>
      </c>
      <c r="H2117" s="663"/>
      <c r="I2117" s="663">
        <v>864</v>
      </c>
      <c r="J2117" s="728">
        <f t="shared" si="42"/>
        <v>264.66000000000003</v>
      </c>
      <c r="K2117" s="728">
        <v>86.01</v>
      </c>
      <c r="L2117" s="728">
        <v>178.65</v>
      </c>
    </row>
    <row r="2118" spans="1:12" s="335" customFormat="1" ht="12" x14ac:dyDescent="0.2">
      <c r="A2118" s="335" t="s">
        <v>4529</v>
      </c>
      <c r="B2118" s="335" t="s">
        <v>4530</v>
      </c>
      <c r="C2118" s="733">
        <v>43435</v>
      </c>
      <c r="D2118" s="738">
        <v>43142</v>
      </c>
      <c r="E2118" s="335" t="s">
        <v>4522</v>
      </c>
      <c r="F2118" s="663">
        <v>2684</v>
      </c>
      <c r="G2118" s="663">
        <v>336</v>
      </c>
      <c r="H2118" s="663"/>
      <c r="I2118" s="663">
        <v>2348</v>
      </c>
      <c r="J2118" s="728">
        <f t="shared" si="42"/>
        <v>175.41</v>
      </c>
      <c r="K2118" s="728">
        <v>57.01</v>
      </c>
      <c r="L2118" s="728">
        <v>118.4</v>
      </c>
    </row>
    <row r="2119" spans="1:12" s="335" customFormat="1" ht="12" x14ac:dyDescent="0.2">
      <c r="A2119" s="335" t="s">
        <v>4531</v>
      </c>
      <c r="B2119" s="335" t="s">
        <v>4532</v>
      </c>
      <c r="C2119" s="733">
        <v>43435</v>
      </c>
      <c r="D2119" s="738" t="s">
        <v>4533</v>
      </c>
      <c r="E2119" s="335" t="s">
        <v>4528</v>
      </c>
      <c r="F2119" s="663">
        <v>2164</v>
      </c>
      <c r="G2119" s="663">
        <v>433</v>
      </c>
      <c r="H2119" s="663"/>
      <c r="I2119" s="663">
        <v>1731</v>
      </c>
      <c r="J2119" s="728">
        <f t="shared" si="42"/>
        <v>274.27</v>
      </c>
      <c r="K2119" s="728">
        <v>89.14</v>
      </c>
      <c r="L2119" s="728">
        <v>185.13</v>
      </c>
    </row>
    <row r="2120" spans="1:12" s="335" customFormat="1" ht="12" x14ac:dyDescent="0.2">
      <c r="A2120" s="335" t="s">
        <v>4534</v>
      </c>
      <c r="B2120" s="335" t="s">
        <v>4535</v>
      </c>
      <c r="C2120" s="733">
        <v>43435</v>
      </c>
      <c r="D2120" s="738">
        <v>43171</v>
      </c>
      <c r="E2120" s="738">
        <v>43597</v>
      </c>
      <c r="F2120" s="663">
        <v>4067</v>
      </c>
      <c r="G2120" s="663">
        <v>763</v>
      </c>
      <c r="H2120" s="663"/>
      <c r="I2120" s="663">
        <v>3304</v>
      </c>
      <c r="J2120" s="728">
        <f t="shared" si="42"/>
        <v>477.75</v>
      </c>
      <c r="K2120" s="728">
        <v>155.27000000000001</v>
      </c>
      <c r="L2120" s="728">
        <v>322.48</v>
      </c>
    </row>
    <row r="2121" spans="1:12" s="335" customFormat="1" ht="12" x14ac:dyDescent="0.2">
      <c r="A2121" s="335" t="s">
        <v>4536</v>
      </c>
      <c r="B2121" s="335" t="s">
        <v>4537</v>
      </c>
      <c r="C2121" s="733">
        <v>43435</v>
      </c>
      <c r="D2121" s="738" t="s">
        <v>4533</v>
      </c>
      <c r="E2121" s="738">
        <v>43597</v>
      </c>
      <c r="F2121" s="663">
        <v>2794</v>
      </c>
      <c r="G2121" s="663">
        <v>524</v>
      </c>
      <c r="H2121" s="663"/>
      <c r="I2121" s="663">
        <v>2270</v>
      </c>
      <c r="J2121" s="728">
        <f t="shared" si="42"/>
        <v>325.22000000000003</v>
      </c>
      <c r="K2121" s="728">
        <v>105.7</v>
      </c>
      <c r="L2121" s="728">
        <v>219.52</v>
      </c>
    </row>
    <row r="2122" spans="1:12" s="335" customFormat="1" ht="12" x14ac:dyDescent="0.2">
      <c r="A2122" s="335" t="s">
        <v>4538</v>
      </c>
      <c r="B2122" s="335" t="s">
        <v>4539</v>
      </c>
      <c r="C2122" s="733">
        <v>43435</v>
      </c>
      <c r="D2122" s="738" t="s">
        <v>4533</v>
      </c>
      <c r="E2122" s="738">
        <v>43658</v>
      </c>
      <c r="F2122" s="663">
        <v>1600</v>
      </c>
      <c r="G2122" s="663">
        <v>160</v>
      </c>
      <c r="H2122" s="663"/>
      <c r="I2122" s="663">
        <v>1440</v>
      </c>
      <c r="J2122" s="728">
        <f t="shared" si="42"/>
        <v>70.55</v>
      </c>
      <c r="K2122" s="728">
        <v>22.93</v>
      </c>
      <c r="L2122" s="728">
        <v>47.62</v>
      </c>
    </row>
    <row r="2123" spans="1:12" s="335" customFormat="1" ht="12" x14ac:dyDescent="0.2">
      <c r="A2123" s="335" t="s">
        <v>4540</v>
      </c>
      <c r="B2123" s="335" t="s">
        <v>4541</v>
      </c>
      <c r="C2123" s="733">
        <v>43435</v>
      </c>
      <c r="D2123" s="738">
        <v>43202</v>
      </c>
      <c r="E2123" s="738">
        <v>43536</v>
      </c>
      <c r="F2123" s="663">
        <v>3149</v>
      </c>
      <c r="G2123" s="663">
        <v>394</v>
      </c>
      <c r="H2123" s="663"/>
      <c r="I2123" s="663">
        <v>2755</v>
      </c>
      <c r="J2123" s="728">
        <f t="shared" si="42"/>
        <v>203.89999999999998</v>
      </c>
      <c r="K2123" s="728">
        <v>66.27</v>
      </c>
      <c r="L2123" s="728">
        <v>137.63</v>
      </c>
    </row>
    <row r="2124" spans="1:12" s="335" customFormat="1" ht="12" x14ac:dyDescent="0.2">
      <c r="A2124" s="335" t="s">
        <v>4542</v>
      </c>
      <c r="B2124" s="335" t="s">
        <v>4543</v>
      </c>
      <c r="C2124" s="733">
        <v>43435</v>
      </c>
      <c r="D2124" s="738">
        <v>43202</v>
      </c>
      <c r="E2124" s="738">
        <v>43536</v>
      </c>
      <c r="F2124" s="663">
        <v>2870</v>
      </c>
      <c r="G2124" s="663">
        <v>359</v>
      </c>
      <c r="H2124" s="663"/>
      <c r="I2124" s="663">
        <v>2511</v>
      </c>
      <c r="J2124" s="728">
        <f t="shared" si="42"/>
        <v>185.84</v>
      </c>
      <c r="K2124" s="728">
        <v>60.4</v>
      </c>
      <c r="L2124" s="728">
        <v>125.44</v>
      </c>
    </row>
    <row r="2125" spans="1:12" s="335" customFormat="1" ht="12" x14ac:dyDescent="0.2">
      <c r="A2125" s="335" t="s">
        <v>4544</v>
      </c>
      <c r="B2125" s="335" t="s">
        <v>4545</v>
      </c>
      <c r="C2125" s="733">
        <v>43435</v>
      </c>
      <c r="D2125" s="738">
        <v>43202</v>
      </c>
      <c r="E2125" s="738">
        <v>43536</v>
      </c>
      <c r="F2125" s="663">
        <v>3149</v>
      </c>
      <c r="G2125" s="663">
        <v>394</v>
      </c>
      <c r="H2125" s="663"/>
      <c r="I2125" s="663">
        <v>2755</v>
      </c>
      <c r="J2125" s="728">
        <f t="shared" si="42"/>
        <v>203.89999999999998</v>
      </c>
      <c r="K2125" s="728">
        <v>66.27</v>
      </c>
      <c r="L2125" s="728">
        <v>137.63</v>
      </c>
    </row>
    <row r="2126" spans="1:12" s="335" customFormat="1" ht="12" x14ac:dyDescent="0.2">
      <c r="A2126" s="335" t="s">
        <v>4546</v>
      </c>
      <c r="B2126" s="335" t="s">
        <v>4547</v>
      </c>
      <c r="C2126" s="733">
        <v>43435</v>
      </c>
      <c r="D2126" s="738">
        <v>43202</v>
      </c>
      <c r="E2126" s="738">
        <v>43811</v>
      </c>
      <c r="F2126" s="663">
        <v>2454</v>
      </c>
      <c r="G2126" s="663">
        <v>368</v>
      </c>
      <c r="H2126" s="663"/>
      <c r="I2126" s="663">
        <v>2086</v>
      </c>
      <c r="J2126" s="728">
        <f t="shared" si="42"/>
        <v>230.57999999999998</v>
      </c>
      <c r="K2126" s="728">
        <v>74.94</v>
      </c>
      <c r="L2126" s="728">
        <v>155.63999999999999</v>
      </c>
    </row>
    <row r="2127" spans="1:12" s="335" customFormat="1" ht="12" x14ac:dyDescent="0.2">
      <c r="A2127" s="335" t="s">
        <v>4548</v>
      </c>
      <c r="B2127" s="335" t="s">
        <v>4549</v>
      </c>
      <c r="C2127" s="733">
        <v>43435</v>
      </c>
      <c r="D2127" s="738">
        <v>43202</v>
      </c>
      <c r="E2127" s="738">
        <v>44166</v>
      </c>
      <c r="F2127" s="663">
        <v>4208</v>
      </c>
      <c r="G2127" s="663">
        <v>789</v>
      </c>
      <c r="H2127" s="663"/>
      <c r="I2127" s="663">
        <v>3419</v>
      </c>
      <c r="J2127" s="728">
        <f t="shared" si="42"/>
        <v>494.31000000000006</v>
      </c>
      <c r="K2127" s="728">
        <v>160.65</v>
      </c>
      <c r="L2127" s="728">
        <v>333.66</v>
      </c>
    </row>
    <row r="2128" spans="1:12" s="335" customFormat="1" ht="12" x14ac:dyDescent="0.2">
      <c r="A2128" s="335" t="s">
        <v>4550</v>
      </c>
      <c r="B2128" s="335" t="s">
        <v>4551</v>
      </c>
      <c r="C2128" s="733">
        <v>43435</v>
      </c>
      <c r="D2128" s="738">
        <v>43202</v>
      </c>
      <c r="E2128" s="738">
        <v>43597</v>
      </c>
      <c r="F2128" s="663">
        <v>2333</v>
      </c>
      <c r="G2128" s="663">
        <v>292</v>
      </c>
      <c r="H2128" s="663"/>
      <c r="I2128" s="663">
        <v>2041</v>
      </c>
      <c r="J2128" s="728">
        <f t="shared" si="42"/>
        <v>152.45999999999998</v>
      </c>
      <c r="K2128" s="728">
        <v>49.55</v>
      </c>
      <c r="L2128" s="728">
        <v>102.91</v>
      </c>
    </row>
    <row r="2129" spans="1:12" s="335" customFormat="1" ht="12" x14ac:dyDescent="0.2">
      <c r="A2129" s="335" t="s">
        <v>4552</v>
      </c>
      <c r="B2129" s="335" t="s">
        <v>4553</v>
      </c>
      <c r="C2129" s="733">
        <v>43435</v>
      </c>
      <c r="D2129" s="738">
        <v>43202</v>
      </c>
      <c r="E2129" s="738">
        <v>43567</v>
      </c>
      <c r="F2129" s="663">
        <v>7788</v>
      </c>
      <c r="G2129" s="663">
        <v>973</v>
      </c>
      <c r="H2129" s="663"/>
      <c r="I2129" s="663">
        <v>6815</v>
      </c>
      <c r="J2129" s="728">
        <f t="shared" si="42"/>
        <v>327.78</v>
      </c>
      <c r="K2129" s="728">
        <v>106.53</v>
      </c>
      <c r="L2129" s="728">
        <v>221.25</v>
      </c>
    </row>
    <row r="2130" spans="1:12" s="335" customFormat="1" ht="12" x14ac:dyDescent="0.2">
      <c r="A2130" s="335" t="s">
        <v>4554</v>
      </c>
      <c r="B2130" s="335" t="s">
        <v>4555</v>
      </c>
      <c r="C2130" s="733">
        <v>43435</v>
      </c>
      <c r="D2130" s="738">
        <v>43202</v>
      </c>
      <c r="E2130" s="738">
        <v>43628</v>
      </c>
      <c r="F2130" s="663">
        <v>2448</v>
      </c>
      <c r="G2130" s="663">
        <v>306</v>
      </c>
      <c r="H2130" s="663"/>
      <c r="I2130" s="663">
        <v>2142</v>
      </c>
      <c r="J2130" s="728">
        <f t="shared" si="42"/>
        <v>159.97</v>
      </c>
      <c r="K2130" s="728">
        <v>51.99</v>
      </c>
      <c r="L2130" s="728">
        <v>107.98</v>
      </c>
    </row>
    <row r="2131" spans="1:12" s="335" customFormat="1" ht="12" x14ac:dyDescent="0.2">
      <c r="A2131" s="335" t="s">
        <v>4556</v>
      </c>
      <c r="B2131" s="335" t="s">
        <v>4557</v>
      </c>
      <c r="C2131" s="733">
        <v>43435</v>
      </c>
      <c r="D2131" s="738">
        <v>43202</v>
      </c>
      <c r="E2131" s="738">
        <v>43567</v>
      </c>
      <c r="F2131" s="663">
        <v>3065</v>
      </c>
      <c r="G2131" s="663">
        <v>307</v>
      </c>
      <c r="H2131" s="663"/>
      <c r="I2131" s="663">
        <v>2758</v>
      </c>
      <c r="J2131" s="728">
        <f t="shared" si="42"/>
        <v>135.13999999999999</v>
      </c>
      <c r="K2131" s="728">
        <v>43.92</v>
      </c>
      <c r="L2131" s="728">
        <v>91.22</v>
      </c>
    </row>
    <row r="2132" spans="1:12" s="335" customFormat="1" ht="12" x14ac:dyDescent="0.2">
      <c r="A2132" s="335" t="s">
        <v>4558</v>
      </c>
      <c r="B2132" s="335" t="s">
        <v>4559</v>
      </c>
      <c r="C2132" s="733">
        <v>43435</v>
      </c>
      <c r="D2132" s="738">
        <v>43202</v>
      </c>
      <c r="E2132" s="738">
        <v>43597</v>
      </c>
      <c r="F2132" s="663">
        <v>3328</v>
      </c>
      <c r="G2132" s="663">
        <v>416</v>
      </c>
      <c r="H2132" s="663"/>
      <c r="I2132" s="663">
        <v>2912</v>
      </c>
      <c r="J2132" s="728">
        <f t="shared" si="42"/>
        <v>217.48000000000002</v>
      </c>
      <c r="K2132" s="728">
        <v>70.680000000000007</v>
      </c>
      <c r="L2132" s="728">
        <v>146.80000000000001</v>
      </c>
    </row>
    <row r="2133" spans="1:12" s="335" customFormat="1" ht="12" x14ac:dyDescent="0.2">
      <c r="A2133" s="335" t="s">
        <v>4560</v>
      </c>
      <c r="B2133" s="335" t="s">
        <v>4561</v>
      </c>
      <c r="C2133" s="733">
        <v>43435</v>
      </c>
      <c r="D2133" s="738">
        <v>43202</v>
      </c>
      <c r="E2133" s="738">
        <v>43567</v>
      </c>
      <c r="F2133" s="663">
        <v>2421</v>
      </c>
      <c r="G2133" s="663">
        <v>242</v>
      </c>
      <c r="H2133" s="663"/>
      <c r="I2133" s="663">
        <v>2179</v>
      </c>
      <c r="J2133" s="728">
        <f t="shared" si="42"/>
        <v>106.74</v>
      </c>
      <c r="K2133" s="728">
        <v>34.69</v>
      </c>
      <c r="L2133" s="728">
        <v>72.05</v>
      </c>
    </row>
    <row r="2134" spans="1:12" s="335" customFormat="1" ht="12" x14ac:dyDescent="0.2">
      <c r="A2134" s="335" t="s">
        <v>4562</v>
      </c>
      <c r="B2134" s="335" t="s">
        <v>4563</v>
      </c>
      <c r="C2134" s="733">
        <v>43435</v>
      </c>
      <c r="D2134" s="738">
        <v>43202</v>
      </c>
      <c r="E2134" s="738">
        <v>43567</v>
      </c>
      <c r="F2134" s="663">
        <v>3283</v>
      </c>
      <c r="G2134" s="663">
        <v>410</v>
      </c>
      <c r="H2134" s="663"/>
      <c r="I2134" s="663">
        <v>2873</v>
      </c>
      <c r="J2134" s="728">
        <f t="shared" si="42"/>
        <v>212.58</v>
      </c>
      <c r="K2134" s="728">
        <v>69.09</v>
      </c>
      <c r="L2134" s="728">
        <v>143.49</v>
      </c>
    </row>
    <row r="2135" spans="1:12" s="335" customFormat="1" ht="12" x14ac:dyDescent="0.2">
      <c r="A2135" s="335" t="s">
        <v>4564</v>
      </c>
      <c r="B2135" s="335" t="s">
        <v>4565</v>
      </c>
      <c r="C2135" s="733">
        <v>43435</v>
      </c>
      <c r="D2135" s="738">
        <v>43202</v>
      </c>
      <c r="E2135" s="738">
        <v>43567</v>
      </c>
      <c r="F2135" s="663">
        <v>2945</v>
      </c>
      <c r="G2135" s="663">
        <v>550</v>
      </c>
      <c r="H2135" s="663"/>
      <c r="I2135" s="663">
        <v>2395</v>
      </c>
      <c r="J2135" s="728">
        <f t="shared" si="42"/>
        <v>360.28</v>
      </c>
      <c r="K2135" s="728">
        <v>117.09</v>
      </c>
      <c r="L2135" s="728">
        <v>243.19</v>
      </c>
    </row>
    <row r="2136" spans="1:12" s="335" customFormat="1" ht="12" x14ac:dyDescent="0.2">
      <c r="A2136" s="335" t="s">
        <v>4566</v>
      </c>
      <c r="B2136" s="335" t="s">
        <v>4567</v>
      </c>
      <c r="C2136" s="733">
        <v>43435</v>
      </c>
      <c r="D2136" s="738">
        <v>43202</v>
      </c>
      <c r="E2136" s="738">
        <v>43536</v>
      </c>
      <c r="F2136" s="663">
        <v>2946</v>
      </c>
      <c r="G2136" s="663">
        <v>368</v>
      </c>
      <c r="H2136" s="663"/>
      <c r="I2136" s="663">
        <v>2578</v>
      </c>
      <c r="J2136" s="728">
        <f t="shared" si="42"/>
        <v>190.76</v>
      </c>
      <c r="K2136" s="728">
        <v>62</v>
      </c>
      <c r="L2136" s="728">
        <v>128.76</v>
      </c>
    </row>
    <row r="2137" spans="1:12" s="335" customFormat="1" ht="12" x14ac:dyDescent="0.2">
      <c r="A2137" s="335" t="s">
        <v>4568</v>
      </c>
      <c r="B2137" s="335" t="s">
        <v>4569</v>
      </c>
      <c r="C2137" s="733">
        <v>43435</v>
      </c>
      <c r="D2137" s="738">
        <v>43112</v>
      </c>
      <c r="E2137" s="335" t="s">
        <v>4570</v>
      </c>
      <c r="F2137" s="663">
        <v>4942</v>
      </c>
      <c r="G2137" s="663">
        <v>927</v>
      </c>
      <c r="H2137" s="663"/>
      <c r="I2137" s="663">
        <v>4015</v>
      </c>
      <c r="J2137" s="728">
        <f t="shared" si="42"/>
        <v>561.97</v>
      </c>
      <c r="K2137" s="728">
        <v>182.64</v>
      </c>
      <c r="L2137" s="728">
        <v>379.33</v>
      </c>
    </row>
    <row r="2138" spans="1:12" s="335" customFormat="1" ht="12" x14ac:dyDescent="0.2">
      <c r="A2138" s="335" t="s">
        <v>4571</v>
      </c>
      <c r="B2138" s="335" t="s">
        <v>4572</v>
      </c>
      <c r="C2138" s="733">
        <v>43435</v>
      </c>
      <c r="D2138" s="738">
        <v>43232</v>
      </c>
      <c r="E2138" s="335" t="s">
        <v>4573</v>
      </c>
      <c r="F2138" s="663">
        <v>250</v>
      </c>
      <c r="G2138" s="663">
        <v>38</v>
      </c>
      <c r="H2138" s="663"/>
      <c r="I2138" s="663">
        <v>212</v>
      </c>
      <c r="J2138" s="728">
        <f t="shared" si="42"/>
        <v>23.49</v>
      </c>
      <c r="K2138" s="728">
        <v>7.63</v>
      </c>
      <c r="L2138" s="728">
        <v>15.86</v>
      </c>
    </row>
    <row r="2139" spans="1:12" s="335" customFormat="1" ht="12" x14ac:dyDescent="0.2">
      <c r="A2139" s="335" t="s">
        <v>4574</v>
      </c>
      <c r="B2139" s="335" t="s">
        <v>4389</v>
      </c>
      <c r="C2139" s="733">
        <v>43435</v>
      </c>
      <c r="D2139" s="738">
        <v>43232</v>
      </c>
      <c r="E2139" s="738">
        <v>43597</v>
      </c>
      <c r="F2139" s="663">
        <v>4288</v>
      </c>
      <c r="G2139" s="663">
        <v>536</v>
      </c>
      <c r="H2139" s="663"/>
      <c r="I2139" s="663">
        <v>3752</v>
      </c>
      <c r="J2139" s="728">
        <f t="shared" si="42"/>
        <v>280.22000000000003</v>
      </c>
      <c r="K2139" s="728">
        <v>91.07</v>
      </c>
      <c r="L2139" s="728">
        <v>189.15</v>
      </c>
    </row>
    <row r="2140" spans="1:12" s="335" customFormat="1" ht="12" x14ac:dyDescent="0.2">
      <c r="A2140" s="335" t="s">
        <v>4575</v>
      </c>
      <c r="B2140" s="335" t="s">
        <v>4576</v>
      </c>
      <c r="C2140" s="733">
        <v>43435</v>
      </c>
      <c r="D2140" s="738">
        <v>43263</v>
      </c>
      <c r="E2140" s="738">
        <v>43597</v>
      </c>
      <c r="F2140" s="663">
        <v>13059</v>
      </c>
      <c r="G2140" s="663">
        <v>2449</v>
      </c>
      <c r="H2140" s="663"/>
      <c r="I2140" s="663">
        <v>10610</v>
      </c>
      <c r="J2140" s="728">
        <f t="shared" si="42"/>
        <v>1534.03</v>
      </c>
      <c r="K2140" s="728">
        <v>498.56</v>
      </c>
      <c r="L2140" s="728">
        <v>1035.47</v>
      </c>
    </row>
    <row r="2141" spans="1:12" s="335" customFormat="1" ht="12" x14ac:dyDescent="0.2">
      <c r="A2141" s="335" t="s">
        <v>4577</v>
      </c>
      <c r="B2141" s="335" t="s">
        <v>4578</v>
      </c>
      <c r="C2141" s="733">
        <v>43435</v>
      </c>
      <c r="D2141" s="738">
        <v>43232</v>
      </c>
      <c r="E2141" s="738">
        <v>43658</v>
      </c>
      <c r="F2141" s="663">
        <v>2160</v>
      </c>
      <c r="G2141" s="663">
        <v>270</v>
      </c>
      <c r="H2141" s="663"/>
      <c r="I2141" s="663">
        <v>1890</v>
      </c>
      <c r="J2141" s="728">
        <f t="shared" si="42"/>
        <v>139.87</v>
      </c>
      <c r="K2141" s="728">
        <v>45.46</v>
      </c>
      <c r="L2141" s="728">
        <v>94.41</v>
      </c>
    </row>
    <row r="2142" spans="1:12" s="335" customFormat="1" ht="12" x14ac:dyDescent="0.2">
      <c r="A2142" s="335" t="s">
        <v>4579</v>
      </c>
      <c r="B2142" s="335" t="s">
        <v>4580</v>
      </c>
      <c r="C2142" s="733">
        <v>43435</v>
      </c>
      <c r="D2142" s="738">
        <v>43232</v>
      </c>
      <c r="E2142" s="738">
        <v>43597</v>
      </c>
      <c r="F2142" s="663">
        <v>2715</v>
      </c>
      <c r="G2142" s="663">
        <v>339</v>
      </c>
      <c r="H2142" s="663"/>
      <c r="I2142" s="663">
        <v>2376</v>
      </c>
      <c r="J2142" s="728">
        <f t="shared" si="42"/>
        <v>177.42000000000002</v>
      </c>
      <c r="K2142" s="728">
        <v>57.66</v>
      </c>
      <c r="L2142" s="728">
        <v>119.76</v>
      </c>
    </row>
    <row r="2143" spans="1:12" s="335" customFormat="1" ht="12" x14ac:dyDescent="0.2">
      <c r="A2143" s="335" t="s">
        <v>4581</v>
      </c>
      <c r="B2143" s="335" t="s">
        <v>4582</v>
      </c>
      <c r="C2143" s="733">
        <v>43435</v>
      </c>
      <c r="D2143" s="738">
        <v>43232</v>
      </c>
      <c r="E2143" s="738">
        <v>43567</v>
      </c>
      <c r="F2143" s="663">
        <v>1499</v>
      </c>
      <c r="G2143" s="663">
        <v>187</v>
      </c>
      <c r="H2143" s="663"/>
      <c r="I2143" s="663">
        <v>1312</v>
      </c>
      <c r="J2143" s="728">
        <f t="shared" si="42"/>
        <v>97.07</v>
      </c>
      <c r="K2143" s="728">
        <v>31.55</v>
      </c>
      <c r="L2143" s="728">
        <v>65.52</v>
      </c>
    </row>
    <row r="2144" spans="1:12" s="335" customFormat="1" ht="12" x14ac:dyDescent="0.2">
      <c r="A2144" s="335" t="s">
        <v>4583</v>
      </c>
      <c r="B2144" s="335" t="s">
        <v>4584</v>
      </c>
      <c r="C2144" s="733">
        <v>43435</v>
      </c>
      <c r="D2144" s="738">
        <v>43202</v>
      </c>
      <c r="E2144" s="335" t="s">
        <v>4585</v>
      </c>
      <c r="F2144" s="663">
        <v>753</v>
      </c>
      <c r="G2144" s="663">
        <v>94</v>
      </c>
      <c r="H2144" s="663"/>
      <c r="I2144" s="663">
        <v>659</v>
      </c>
      <c r="J2144" s="728">
        <f t="shared" si="42"/>
        <v>48.76</v>
      </c>
      <c r="K2144" s="728">
        <v>15.85</v>
      </c>
      <c r="L2144" s="728">
        <v>32.909999999999997</v>
      </c>
    </row>
    <row r="2145" spans="1:12" s="335" customFormat="1" ht="12" x14ac:dyDescent="0.2">
      <c r="A2145" s="335" t="s">
        <v>4586</v>
      </c>
      <c r="B2145" s="335" t="s">
        <v>4587</v>
      </c>
      <c r="C2145" s="733">
        <v>43435</v>
      </c>
      <c r="D2145" s="738">
        <v>43232</v>
      </c>
      <c r="E2145" s="335" t="s">
        <v>4588</v>
      </c>
      <c r="F2145" s="663">
        <v>1200</v>
      </c>
      <c r="G2145" s="663">
        <v>120</v>
      </c>
      <c r="H2145" s="663"/>
      <c r="I2145" s="663">
        <v>1080</v>
      </c>
      <c r="J2145" s="728">
        <f t="shared" si="42"/>
        <v>52.91</v>
      </c>
      <c r="K2145" s="728">
        <v>17.2</v>
      </c>
      <c r="L2145" s="728">
        <v>35.71</v>
      </c>
    </row>
    <row r="2146" spans="1:12" s="335" customFormat="1" ht="12" x14ac:dyDescent="0.2">
      <c r="A2146" s="335" t="s">
        <v>4589</v>
      </c>
      <c r="B2146" s="335" t="s">
        <v>4590</v>
      </c>
      <c r="C2146" s="733">
        <v>43435</v>
      </c>
      <c r="D2146" s="738">
        <v>43232</v>
      </c>
      <c r="E2146" s="738">
        <v>43597</v>
      </c>
      <c r="F2146" s="663">
        <v>3343</v>
      </c>
      <c r="G2146" s="663">
        <v>418</v>
      </c>
      <c r="H2146" s="663"/>
      <c r="I2146" s="663">
        <v>2925</v>
      </c>
      <c r="J2146" s="728">
        <f t="shared" si="42"/>
        <v>218.46</v>
      </c>
      <c r="K2146" s="728">
        <v>71</v>
      </c>
      <c r="L2146" s="728">
        <v>147.46</v>
      </c>
    </row>
    <row r="2147" spans="1:12" s="335" customFormat="1" ht="12" x14ac:dyDescent="0.2">
      <c r="A2147" s="335" t="s">
        <v>4591</v>
      </c>
      <c r="B2147" s="335" t="s">
        <v>4592</v>
      </c>
      <c r="C2147" s="733">
        <v>43435</v>
      </c>
      <c r="D2147" s="738">
        <v>43232</v>
      </c>
      <c r="E2147" s="738">
        <v>43597</v>
      </c>
      <c r="F2147" s="663">
        <v>2658</v>
      </c>
      <c r="G2147" s="663">
        <v>332</v>
      </c>
      <c r="H2147" s="663"/>
      <c r="I2147" s="663">
        <v>2326</v>
      </c>
      <c r="J2147" s="728">
        <f t="shared" si="42"/>
        <v>172.11</v>
      </c>
      <c r="K2147" s="728">
        <v>55.94</v>
      </c>
      <c r="L2147" s="728">
        <v>116.17</v>
      </c>
    </row>
    <row r="2148" spans="1:12" s="335" customFormat="1" ht="12" x14ac:dyDescent="0.2">
      <c r="A2148" s="335" t="s">
        <v>4593</v>
      </c>
      <c r="B2148" s="335" t="s">
        <v>4594</v>
      </c>
      <c r="C2148" s="733">
        <v>43435</v>
      </c>
      <c r="D2148" s="738">
        <v>43232</v>
      </c>
      <c r="E2148" s="738">
        <v>43781</v>
      </c>
      <c r="F2148" s="663">
        <v>1023</v>
      </c>
      <c r="G2148" s="663">
        <v>153</v>
      </c>
      <c r="H2148" s="663"/>
      <c r="I2148" s="663">
        <v>870</v>
      </c>
      <c r="J2148" s="728">
        <f t="shared" ref="J2148:J2211" si="44">SUM(K2148:L2148)</f>
        <v>87.38</v>
      </c>
      <c r="K2148" s="728">
        <v>28.4</v>
      </c>
      <c r="L2148" s="728">
        <v>58.98</v>
      </c>
    </row>
    <row r="2149" spans="1:12" s="335" customFormat="1" ht="12" x14ac:dyDescent="0.2">
      <c r="A2149" s="335" t="s">
        <v>4595</v>
      </c>
      <c r="B2149" s="335" t="s">
        <v>4596</v>
      </c>
      <c r="C2149" s="733">
        <v>43435</v>
      </c>
      <c r="D2149" s="738">
        <v>43232</v>
      </c>
      <c r="E2149" s="738">
        <v>44013</v>
      </c>
      <c r="F2149" s="663">
        <v>2238</v>
      </c>
      <c r="G2149" s="663">
        <v>336</v>
      </c>
      <c r="H2149" s="663"/>
      <c r="I2149" s="663">
        <v>1902</v>
      </c>
      <c r="J2149" s="728">
        <f t="shared" si="44"/>
        <v>192.92000000000002</v>
      </c>
      <c r="K2149" s="728">
        <v>62.7</v>
      </c>
      <c r="L2149" s="728">
        <v>130.22</v>
      </c>
    </row>
    <row r="2150" spans="1:12" s="335" customFormat="1" ht="12" x14ac:dyDescent="0.2">
      <c r="A2150" s="335" t="s">
        <v>4597</v>
      </c>
      <c r="B2150" s="335" t="s">
        <v>4598</v>
      </c>
      <c r="C2150" s="733">
        <v>43435</v>
      </c>
      <c r="D2150" s="738">
        <v>43232</v>
      </c>
      <c r="E2150" s="738">
        <v>43749</v>
      </c>
      <c r="F2150" s="663">
        <v>250</v>
      </c>
      <c r="G2150" s="663">
        <v>38</v>
      </c>
      <c r="H2150" s="663"/>
      <c r="I2150" s="663">
        <v>212</v>
      </c>
      <c r="J2150" s="728">
        <f t="shared" si="44"/>
        <v>23.49</v>
      </c>
      <c r="K2150" s="728">
        <v>7.63</v>
      </c>
      <c r="L2150" s="728">
        <v>15.86</v>
      </c>
    </row>
    <row r="2151" spans="1:12" s="335" customFormat="1" ht="12" x14ac:dyDescent="0.2">
      <c r="A2151" s="335" t="s">
        <v>4599</v>
      </c>
      <c r="B2151" s="335" t="s">
        <v>4600</v>
      </c>
      <c r="C2151" s="733">
        <v>43435</v>
      </c>
      <c r="D2151" s="738">
        <v>43232</v>
      </c>
      <c r="E2151" s="335" t="s">
        <v>4601</v>
      </c>
      <c r="F2151" s="663">
        <v>4000</v>
      </c>
      <c r="G2151" s="663">
        <v>400</v>
      </c>
      <c r="H2151" s="663"/>
      <c r="I2151" s="663">
        <v>3600</v>
      </c>
      <c r="J2151" s="728">
        <f t="shared" si="44"/>
        <v>176.37</v>
      </c>
      <c r="K2151" s="728">
        <v>57.32</v>
      </c>
      <c r="L2151" s="728">
        <v>119.05</v>
      </c>
    </row>
    <row r="2152" spans="1:12" s="335" customFormat="1" ht="12" x14ac:dyDescent="0.2">
      <c r="A2152" s="335" t="s">
        <v>4602</v>
      </c>
      <c r="B2152" s="335" t="s">
        <v>4603</v>
      </c>
      <c r="C2152" s="733">
        <v>43435</v>
      </c>
      <c r="D2152" s="738">
        <v>43232</v>
      </c>
      <c r="E2152" s="738">
        <v>44013</v>
      </c>
      <c r="F2152" s="663">
        <v>8937</v>
      </c>
      <c r="G2152" s="663">
        <v>1117</v>
      </c>
      <c r="H2152" s="663"/>
      <c r="I2152" s="663">
        <v>7820</v>
      </c>
      <c r="J2152" s="728">
        <f t="shared" si="44"/>
        <v>584.03</v>
      </c>
      <c r="K2152" s="728">
        <v>189.81</v>
      </c>
      <c r="L2152" s="728">
        <v>394.22</v>
      </c>
    </row>
    <row r="2153" spans="1:12" s="335" customFormat="1" ht="12" x14ac:dyDescent="0.2">
      <c r="A2153" s="335" t="s">
        <v>4604</v>
      </c>
      <c r="B2153" s="335" t="s">
        <v>4584</v>
      </c>
      <c r="C2153" s="733">
        <v>43435</v>
      </c>
      <c r="D2153" s="738">
        <v>43232</v>
      </c>
      <c r="E2153" s="335" t="s">
        <v>4585</v>
      </c>
      <c r="F2153" s="663">
        <v>94</v>
      </c>
      <c r="G2153" s="663">
        <v>12</v>
      </c>
      <c r="H2153" s="663"/>
      <c r="I2153" s="663">
        <v>82</v>
      </c>
      <c r="J2153" s="728">
        <f t="shared" si="44"/>
        <v>6.09</v>
      </c>
      <c r="K2153" s="728">
        <v>1.98</v>
      </c>
      <c r="L2153" s="728">
        <v>4.1100000000000003</v>
      </c>
    </row>
    <row r="2154" spans="1:12" s="335" customFormat="1" ht="12" x14ac:dyDescent="0.2">
      <c r="A2154" s="335" t="s">
        <v>4605</v>
      </c>
      <c r="B2154" s="335" t="s">
        <v>4606</v>
      </c>
      <c r="C2154" s="733">
        <v>43435</v>
      </c>
      <c r="D2154" s="738">
        <v>43232</v>
      </c>
      <c r="E2154" s="335" t="s">
        <v>4517</v>
      </c>
      <c r="F2154" s="663">
        <v>2694</v>
      </c>
      <c r="G2154" s="663">
        <v>404</v>
      </c>
      <c r="H2154" s="663"/>
      <c r="I2154" s="663">
        <v>2290</v>
      </c>
      <c r="J2154" s="728">
        <f t="shared" si="44"/>
        <v>253.13</v>
      </c>
      <c r="K2154" s="728">
        <v>82.27</v>
      </c>
      <c r="L2154" s="728">
        <v>170.86</v>
      </c>
    </row>
    <row r="2155" spans="1:12" s="335" customFormat="1" ht="12" x14ac:dyDescent="0.2">
      <c r="A2155" s="335" t="s">
        <v>4607</v>
      </c>
      <c r="B2155" s="335" t="s">
        <v>4608</v>
      </c>
      <c r="C2155" s="733">
        <v>43435</v>
      </c>
      <c r="D2155" s="738">
        <v>43232</v>
      </c>
      <c r="E2155" s="738">
        <v>43597</v>
      </c>
      <c r="F2155" s="663">
        <v>4020</v>
      </c>
      <c r="G2155" s="663">
        <v>503</v>
      </c>
      <c r="H2155" s="663"/>
      <c r="I2155" s="663">
        <v>3517</v>
      </c>
      <c r="J2155" s="728">
        <f t="shared" si="44"/>
        <v>262.71000000000004</v>
      </c>
      <c r="K2155" s="728">
        <v>85.38</v>
      </c>
      <c r="L2155" s="728">
        <v>177.33</v>
      </c>
    </row>
    <row r="2156" spans="1:12" s="335" customFormat="1" ht="12" x14ac:dyDescent="0.2">
      <c r="A2156" s="335" t="s">
        <v>4609</v>
      </c>
      <c r="B2156" s="335" t="s">
        <v>4610</v>
      </c>
      <c r="C2156" s="733">
        <v>43435</v>
      </c>
      <c r="D2156" s="738">
        <v>43263</v>
      </c>
      <c r="E2156" s="738">
        <v>43597</v>
      </c>
      <c r="F2156" s="663">
        <v>4650</v>
      </c>
      <c r="G2156" s="663">
        <v>581</v>
      </c>
      <c r="H2156" s="663"/>
      <c r="I2156" s="663">
        <v>4069</v>
      </c>
      <c r="J2156" s="728">
        <f t="shared" si="44"/>
        <v>301.09000000000003</v>
      </c>
      <c r="K2156" s="728">
        <v>97.85</v>
      </c>
      <c r="L2156" s="728">
        <v>203.24</v>
      </c>
    </row>
    <row r="2157" spans="1:12" s="335" customFormat="1" ht="12" x14ac:dyDescent="0.2">
      <c r="A2157" s="335" t="s">
        <v>4611</v>
      </c>
      <c r="B2157" s="335" t="s">
        <v>4612</v>
      </c>
      <c r="C2157" s="733">
        <v>43435</v>
      </c>
      <c r="D2157" s="738">
        <v>43263</v>
      </c>
      <c r="E2157" s="738">
        <v>43658</v>
      </c>
      <c r="F2157" s="663">
        <v>2425</v>
      </c>
      <c r="G2157" s="663">
        <v>303</v>
      </c>
      <c r="H2157" s="663"/>
      <c r="I2157" s="663">
        <v>2122</v>
      </c>
      <c r="J2157" s="728">
        <f t="shared" si="44"/>
        <v>158.47</v>
      </c>
      <c r="K2157" s="728">
        <v>51.5</v>
      </c>
      <c r="L2157" s="728">
        <v>106.97</v>
      </c>
    </row>
    <row r="2158" spans="1:12" s="335" customFormat="1" ht="12" x14ac:dyDescent="0.2">
      <c r="A2158" s="335" t="s">
        <v>4613</v>
      </c>
      <c r="B2158" s="335" t="s">
        <v>4614</v>
      </c>
      <c r="C2158" s="733">
        <v>43435</v>
      </c>
      <c r="D2158" s="738">
        <v>43263</v>
      </c>
      <c r="E2158" s="738">
        <v>43597</v>
      </c>
      <c r="F2158" s="663">
        <v>2907</v>
      </c>
      <c r="G2158" s="663">
        <v>363</v>
      </c>
      <c r="H2158" s="663"/>
      <c r="I2158" s="663">
        <v>2544</v>
      </c>
      <c r="J2158" s="728">
        <f t="shared" si="44"/>
        <v>188.22</v>
      </c>
      <c r="K2158" s="728">
        <v>61.17</v>
      </c>
      <c r="L2158" s="728">
        <v>127.05</v>
      </c>
    </row>
    <row r="2159" spans="1:12" s="335" customFormat="1" ht="12" x14ac:dyDescent="0.2">
      <c r="A2159" s="335" t="s">
        <v>4615</v>
      </c>
      <c r="B2159" s="335" t="s">
        <v>4616</v>
      </c>
      <c r="C2159" s="733">
        <v>43435</v>
      </c>
      <c r="D2159" s="738">
        <v>43263</v>
      </c>
      <c r="E2159" s="738">
        <v>43597</v>
      </c>
      <c r="F2159" s="663">
        <v>2467</v>
      </c>
      <c r="G2159" s="663">
        <v>308</v>
      </c>
      <c r="H2159" s="663"/>
      <c r="I2159" s="663">
        <v>2159</v>
      </c>
      <c r="J2159" s="728">
        <f t="shared" si="44"/>
        <v>159.72999999999999</v>
      </c>
      <c r="K2159" s="728">
        <v>51.91</v>
      </c>
      <c r="L2159" s="728">
        <v>107.82</v>
      </c>
    </row>
    <row r="2160" spans="1:12" s="335" customFormat="1" ht="12" x14ac:dyDescent="0.2">
      <c r="A2160" s="335" t="s">
        <v>4617</v>
      </c>
      <c r="B2160" s="335" t="s">
        <v>4618</v>
      </c>
      <c r="C2160" s="733">
        <v>43435</v>
      </c>
      <c r="D2160" s="738">
        <v>43263</v>
      </c>
      <c r="E2160" s="738">
        <v>44013</v>
      </c>
      <c r="F2160" s="663">
        <v>2000</v>
      </c>
      <c r="G2160" s="663">
        <v>200</v>
      </c>
      <c r="H2160" s="663"/>
      <c r="I2160" s="663">
        <v>1800</v>
      </c>
      <c r="J2160" s="728">
        <f t="shared" si="44"/>
        <v>88.18</v>
      </c>
      <c r="K2160" s="728">
        <v>28.66</v>
      </c>
      <c r="L2160" s="728">
        <v>59.52</v>
      </c>
    </row>
    <row r="2161" spans="1:12" s="335" customFormat="1" ht="12" x14ac:dyDescent="0.2">
      <c r="A2161" s="335" t="s">
        <v>4619</v>
      </c>
      <c r="B2161" s="335" t="s">
        <v>4620</v>
      </c>
      <c r="C2161" s="733">
        <v>43435</v>
      </c>
      <c r="D2161" s="738">
        <v>43263</v>
      </c>
      <c r="E2161" s="738">
        <v>43628</v>
      </c>
      <c r="F2161" s="663">
        <v>2339</v>
      </c>
      <c r="G2161" s="663">
        <v>292</v>
      </c>
      <c r="H2161" s="663"/>
      <c r="I2161" s="663">
        <v>2047</v>
      </c>
      <c r="J2161" s="728">
        <f t="shared" si="44"/>
        <v>152.86000000000001</v>
      </c>
      <c r="K2161" s="728">
        <v>49.68</v>
      </c>
      <c r="L2161" s="728">
        <v>103.18</v>
      </c>
    </row>
    <row r="2162" spans="1:12" s="335" customFormat="1" ht="12" x14ac:dyDescent="0.2">
      <c r="A2162" s="335" t="s">
        <v>4621</v>
      </c>
      <c r="B2162" s="335" t="s">
        <v>4622</v>
      </c>
      <c r="C2162" s="733">
        <v>43435</v>
      </c>
      <c r="D2162" s="738">
        <v>43263</v>
      </c>
      <c r="E2162" s="738">
        <v>43628</v>
      </c>
      <c r="F2162" s="663">
        <v>2309</v>
      </c>
      <c r="G2162" s="663">
        <v>289</v>
      </c>
      <c r="H2162" s="663"/>
      <c r="I2162" s="663">
        <v>2020</v>
      </c>
      <c r="J2162" s="728">
        <f t="shared" si="44"/>
        <v>149.51</v>
      </c>
      <c r="K2162" s="728">
        <v>48.59</v>
      </c>
      <c r="L2162" s="728">
        <v>100.92</v>
      </c>
    </row>
    <row r="2163" spans="1:12" s="335" customFormat="1" ht="12" x14ac:dyDescent="0.2">
      <c r="A2163" s="335" t="s">
        <v>4623</v>
      </c>
      <c r="B2163" s="335" t="s">
        <v>4624</v>
      </c>
      <c r="C2163" s="733">
        <v>43435</v>
      </c>
      <c r="D2163" s="738">
        <v>43263</v>
      </c>
      <c r="E2163" s="738">
        <v>43628</v>
      </c>
      <c r="F2163" s="663">
        <v>1907</v>
      </c>
      <c r="G2163" s="663">
        <v>238</v>
      </c>
      <c r="H2163" s="663"/>
      <c r="I2163" s="663">
        <v>1669</v>
      </c>
      <c r="J2163" s="728">
        <f t="shared" si="44"/>
        <v>123.47999999999999</v>
      </c>
      <c r="K2163" s="728">
        <v>40.130000000000003</v>
      </c>
      <c r="L2163" s="728">
        <v>83.35</v>
      </c>
    </row>
    <row r="2164" spans="1:12" s="335" customFormat="1" ht="12" x14ac:dyDescent="0.2">
      <c r="A2164" s="335" t="s">
        <v>4625</v>
      </c>
      <c r="B2164" s="335" t="s">
        <v>4626</v>
      </c>
      <c r="C2164" s="733">
        <v>43435</v>
      </c>
      <c r="D2164" s="738">
        <v>43263</v>
      </c>
      <c r="E2164" s="738">
        <v>43658</v>
      </c>
      <c r="F2164" s="663">
        <v>2334</v>
      </c>
      <c r="G2164" s="663">
        <v>292</v>
      </c>
      <c r="H2164" s="663"/>
      <c r="I2164" s="663">
        <v>2042</v>
      </c>
      <c r="J2164" s="728">
        <f t="shared" si="44"/>
        <v>152.53</v>
      </c>
      <c r="K2164" s="728">
        <v>49.57</v>
      </c>
      <c r="L2164" s="728">
        <v>102.96</v>
      </c>
    </row>
    <row r="2165" spans="1:12" s="335" customFormat="1" ht="12" x14ac:dyDescent="0.2">
      <c r="A2165" s="335" t="s">
        <v>4627</v>
      </c>
      <c r="B2165" s="335" t="s">
        <v>4628</v>
      </c>
      <c r="C2165" s="733">
        <v>43435</v>
      </c>
      <c r="D2165" s="738">
        <v>43232</v>
      </c>
      <c r="E2165" s="738">
        <v>43597</v>
      </c>
      <c r="F2165" s="663">
        <v>4065</v>
      </c>
      <c r="G2165" s="663">
        <v>550</v>
      </c>
      <c r="H2165" s="663"/>
      <c r="I2165" s="663">
        <v>3515</v>
      </c>
      <c r="J2165" s="728">
        <f t="shared" si="44"/>
        <v>360.28</v>
      </c>
      <c r="K2165" s="728">
        <v>117.09</v>
      </c>
      <c r="L2165" s="728">
        <v>243.19</v>
      </c>
    </row>
    <row r="2166" spans="1:12" s="335" customFormat="1" ht="12" x14ac:dyDescent="0.2">
      <c r="A2166" s="335" t="s">
        <v>4629</v>
      </c>
      <c r="B2166" s="335" t="s">
        <v>4630</v>
      </c>
      <c r="C2166" s="733">
        <v>43435</v>
      </c>
      <c r="D2166" s="738">
        <v>43263</v>
      </c>
      <c r="E2166" s="738">
        <v>43628</v>
      </c>
      <c r="F2166" s="663">
        <v>2197</v>
      </c>
      <c r="G2166" s="663">
        <v>439</v>
      </c>
      <c r="H2166" s="663"/>
      <c r="I2166" s="663">
        <v>1758</v>
      </c>
      <c r="J2166" s="728">
        <f t="shared" si="44"/>
        <v>278.44</v>
      </c>
      <c r="K2166" s="728">
        <v>90.49</v>
      </c>
      <c r="L2166" s="728">
        <v>187.95</v>
      </c>
    </row>
    <row r="2167" spans="1:12" s="335" customFormat="1" ht="12" x14ac:dyDescent="0.2">
      <c r="A2167" s="335" t="s">
        <v>4631</v>
      </c>
      <c r="B2167" s="335" t="s">
        <v>4632</v>
      </c>
      <c r="C2167" s="733">
        <v>43435</v>
      </c>
      <c r="D2167" s="738">
        <v>43263</v>
      </c>
      <c r="E2167" s="738">
        <v>43628</v>
      </c>
      <c r="F2167" s="663">
        <v>4584</v>
      </c>
      <c r="G2167" s="663">
        <v>859</v>
      </c>
      <c r="H2167" s="663"/>
      <c r="I2167" s="663">
        <v>3725</v>
      </c>
      <c r="J2167" s="728">
        <f t="shared" si="44"/>
        <v>538.49</v>
      </c>
      <c r="K2167" s="728">
        <v>175.01</v>
      </c>
      <c r="L2167" s="728">
        <v>363.48</v>
      </c>
    </row>
    <row r="2168" spans="1:12" s="335" customFormat="1" ht="12" x14ac:dyDescent="0.2">
      <c r="A2168" s="335" t="s">
        <v>4633</v>
      </c>
      <c r="B2168" s="335" t="s">
        <v>4634</v>
      </c>
      <c r="C2168" s="733">
        <v>43435</v>
      </c>
      <c r="D2168" s="738">
        <v>43263</v>
      </c>
      <c r="E2168" s="738">
        <v>43628</v>
      </c>
      <c r="F2168" s="663">
        <v>2129</v>
      </c>
      <c r="G2168" s="663">
        <v>426</v>
      </c>
      <c r="H2168" s="663"/>
      <c r="I2168" s="663">
        <v>1703</v>
      </c>
      <c r="J2168" s="728">
        <f t="shared" si="44"/>
        <v>269.82</v>
      </c>
      <c r="K2168" s="728">
        <v>87.69</v>
      </c>
      <c r="L2168" s="728">
        <v>182.13</v>
      </c>
    </row>
    <row r="2169" spans="1:12" s="335" customFormat="1" ht="12" x14ac:dyDescent="0.2">
      <c r="A2169" s="335" t="s">
        <v>4635</v>
      </c>
      <c r="B2169" s="335" t="s">
        <v>4636</v>
      </c>
      <c r="C2169" s="733">
        <v>43435</v>
      </c>
      <c r="D2169" s="738">
        <v>43263</v>
      </c>
      <c r="E2169" s="738">
        <v>43750</v>
      </c>
      <c r="F2169" s="663">
        <v>3987</v>
      </c>
      <c r="G2169" s="663">
        <v>498</v>
      </c>
      <c r="H2169" s="663"/>
      <c r="I2169" s="663">
        <v>3489</v>
      </c>
      <c r="J2169" s="728">
        <f t="shared" si="44"/>
        <v>258.14999999999998</v>
      </c>
      <c r="K2169" s="728">
        <v>83.9</v>
      </c>
      <c r="L2169" s="728">
        <v>174.25</v>
      </c>
    </row>
    <row r="2170" spans="1:12" s="335" customFormat="1" ht="12" x14ac:dyDescent="0.2">
      <c r="A2170" s="335" t="s">
        <v>4637</v>
      </c>
      <c r="B2170" s="335" t="s">
        <v>4638</v>
      </c>
      <c r="C2170" s="733">
        <v>43435</v>
      </c>
      <c r="D2170" s="738">
        <v>43293</v>
      </c>
      <c r="E2170" s="335" t="s">
        <v>4525</v>
      </c>
      <c r="F2170" s="663">
        <v>4164</v>
      </c>
      <c r="G2170" s="663">
        <v>625</v>
      </c>
      <c r="H2170" s="663"/>
      <c r="I2170" s="663">
        <v>3539</v>
      </c>
      <c r="J2170" s="728">
        <f t="shared" si="44"/>
        <v>355.64</v>
      </c>
      <c r="K2170" s="728">
        <v>115.58</v>
      </c>
      <c r="L2170" s="728">
        <v>240.06</v>
      </c>
    </row>
    <row r="2171" spans="1:12" s="335" customFormat="1" ht="12" x14ac:dyDescent="0.2">
      <c r="A2171" s="335" t="s">
        <v>4639</v>
      </c>
      <c r="B2171" s="335" t="s">
        <v>4640</v>
      </c>
      <c r="C2171" s="733">
        <v>43435</v>
      </c>
      <c r="D2171" s="738">
        <v>43263</v>
      </c>
      <c r="E2171" s="738">
        <v>43628</v>
      </c>
      <c r="F2171" s="663">
        <v>3074</v>
      </c>
      <c r="G2171" s="663">
        <v>550</v>
      </c>
      <c r="H2171" s="663"/>
      <c r="I2171" s="663">
        <v>2524</v>
      </c>
      <c r="J2171" s="728">
        <f t="shared" si="44"/>
        <v>360.28</v>
      </c>
      <c r="K2171" s="728">
        <v>117.09</v>
      </c>
      <c r="L2171" s="728">
        <v>243.19</v>
      </c>
    </row>
    <row r="2172" spans="1:12" s="335" customFormat="1" ht="12" x14ac:dyDescent="0.2">
      <c r="A2172" s="335" t="s">
        <v>4641</v>
      </c>
      <c r="B2172" s="335" t="s">
        <v>4642</v>
      </c>
      <c r="C2172" s="733">
        <v>43435</v>
      </c>
      <c r="D2172" s="738">
        <v>43293</v>
      </c>
      <c r="E2172" s="738">
        <v>43658</v>
      </c>
      <c r="F2172" s="663">
        <v>2358</v>
      </c>
      <c r="G2172" s="663">
        <v>295</v>
      </c>
      <c r="H2172" s="663"/>
      <c r="I2172" s="663">
        <v>2063</v>
      </c>
      <c r="J2172" s="728">
        <f t="shared" si="44"/>
        <v>152.68</v>
      </c>
      <c r="K2172" s="728">
        <v>49.62</v>
      </c>
      <c r="L2172" s="728">
        <v>103.06</v>
      </c>
    </row>
    <row r="2173" spans="1:12" s="335" customFormat="1" ht="12" x14ac:dyDescent="0.2">
      <c r="A2173" s="335" t="s">
        <v>4643</v>
      </c>
      <c r="B2173" s="335" t="s">
        <v>4569</v>
      </c>
      <c r="C2173" s="733">
        <v>43435</v>
      </c>
      <c r="D2173" s="738">
        <v>43293</v>
      </c>
      <c r="E2173" s="738">
        <v>43628</v>
      </c>
      <c r="F2173" s="663">
        <v>4784</v>
      </c>
      <c r="G2173" s="663">
        <v>897</v>
      </c>
      <c r="H2173" s="663"/>
      <c r="I2173" s="663">
        <v>3887</v>
      </c>
      <c r="J2173" s="728">
        <f t="shared" si="44"/>
        <v>561.97</v>
      </c>
      <c r="K2173" s="728">
        <v>182.64</v>
      </c>
      <c r="L2173" s="728">
        <v>379.33</v>
      </c>
    </row>
    <row r="2174" spans="1:12" s="335" customFormat="1" ht="12" x14ac:dyDescent="0.2">
      <c r="A2174" s="335" t="s">
        <v>4644</v>
      </c>
      <c r="B2174" s="335" t="s">
        <v>4645</v>
      </c>
      <c r="C2174" s="733">
        <v>43435</v>
      </c>
      <c r="D2174" s="738">
        <v>43293</v>
      </c>
      <c r="E2174" s="738">
        <v>43750</v>
      </c>
      <c r="F2174" s="663">
        <v>2518</v>
      </c>
      <c r="G2174" s="663">
        <v>504</v>
      </c>
      <c r="H2174" s="663"/>
      <c r="I2174" s="663">
        <v>2014</v>
      </c>
      <c r="J2174" s="728">
        <f t="shared" si="44"/>
        <v>319.13</v>
      </c>
      <c r="K2174" s="728">
        <v>103.72</v>
      </c>
      <c r="L2174" s="728">
        <v>215.41</v>
      </c>
    </row>
    <row r="2175" spans="1:12" s="335" customFormat="1" ht="12" x14ac:dyDescent="0.2">
      <c r="A2175" s="335" t="s">
        <v>4646</v>
      </c>
      <c r="B2175" s="335" t="s">
        <v>4647</v>
      </c>
      <c r="C2175" s="733">
        <v>43435</v>
      </c>
      <c r="D2175" s="738">
        <v>43293</v>
      </c>
      <c r="E2175" s="738">
        <v>43658</v>
      </c>
      <c r="F2175" s="663">
        <v>6330</v>
      </c>
      <c r="G2175" s="663">
        <v>949</v>
      </c>
      <c r="H2175" s="663"/>
      <c r="I2175" s="663">
        <v>5381</v>
      </c>
      <c r="J2175" s="728">
        <f t="shared" si="44"/>
        <v>540.65</v>
      </c>
      <c r="K2175" s="728">
        <v>175.71</v>
      </c>
      <c r="L2175" s="728">
        <v>364.94</v>
      </c>
    </row>
    <row r="2176" spans="1:12" s="335" customFormat="1" ht="12" x14ac:dyDescent="0.2">
      <c r="A2176" s="335" t="s">
        <v>4648</v>
      </c>
      <c r="B2176" s="335" t="s">
        <v>4649</v>
      </c>
      <c r="C2176" s="733">
        <v>43435</v>
      </c>
      <c r="D2176" s="738">
        <v>43293</v>
      </c>
      <c r="E2176" s="738">
        <v>43658</v>
      </c>
      <c r="F2176" s="663">
        <v>1503</v>
      </c>
      <c r="G2176" s="663">
        <v>188</v>
      </c>
      <c r="H2176" s="663"/>
      <c r="I2176" s="663">
        <v>1315</v>
      </c>
      <c r="J2176" s="728">
        <f t="shared" si="44"/>
        <v>97.32</v>
      </c>
      <c r="K2176" s="728">
        <v>31.63</v>
      </c>
      <c r="L2176" s="728">
        <v>65.69</v>
      </c>
    </row>
    <row r="2177" spans="1:12" s="335" customFormat="1" ht="12" x14ac:dyDescent="0.2">
      <c r="A2177" s="335" t="s">
        <v>4650</v>
      </c>
      <c r="B2177" s="335" t="s">
        <v>4651</v>
      </c>
      <c r="C2177" s="733">
        <v>43435</v>
      </c>
      <c r="D2177" s="738">
        <v>43293</v>
      </c>
      <c r="E2177" s="738">
        <v>43658</v>
      </c>
      <c r="F2177" s="663">
        <v>1503</v>
      </c>
      <c r="G2177" s="663">
        <v>188</v>
      </c>
      <c r="H2177" s="663"/>
      <c r="I2177" s="663">
        <v>1315</v>
      </c>
      <c r="J2177" s="728">
        <f t="shared" si="44"/>
        <v>97.32</v>
      </c>
      <c r="K2177" s="728">
        <v>31.63</v>
      </c>
      <c r="L2177" s="728">
        <v>65.69</v>
      </c>
    </row>
    <row r="2178" spans="1:12" s="335" customFormat="1" ht="12" x14ac:dyDescent="0.2">
      <c r="A2178" s="335" t="s">
        <v>4652</v>
      </c>
      <c r="B2178" s="335" t="s">
        <v>4653</v>
      </c>
      <c r="C2178" s="733">
        <v>43435</v>
      </c>
      <c r="D2178" s="738">
        <v>43385</v>
      </c>
      <c r="E2178" s="738">
        <v>43750</v>
      </c>
      <c r="F2178" s="663">
        <v>2935</v>
      </c>
      <c r="G2178" s="663">
        <v>440</v>
      </c>
      <c r="H2178" s="663"/>
      <c r="I2178" s="663">
        <v>2495</v>
      </c>
      <c r="J2178" s="728">
        <f t="shared" si="44"/>
        <v>248.42000000000002</v>
      </c>
      <c r="K2178" s="728">
        <v>80.739999999999995</v>
      </c>
      <c r="L2178" s="728">
        <v>167.68</v>
      </c>
    </row>
    <row r="2179" spans="1:12" s="335" customFormat="1" ht="12" x14ac:dyDescent="0.2">
      <c r="A2179" s="335" t="s">
        <v>4654</v>
      </c>
      <c r="B2179" s="335" t="s">
        <v>4655</v>
      </c>
      <c r="C2179" s="733">
        <v>43435</v>
      </c>
      <c r="D2179" s="738">
        <v>43293</v>
      </c>
      <c r="E2179" s="738">
        <v>43658</v>
      </c>
      <c r="F2179" s="663">
        <v>2230</v>
      </c>
      <c r="G2179" s="663">
        <v>334</v>
      </c>
      <c r="H2179" s="663"/>
      <c r="I2179" s="663">
        <v>1896</v>
      </c>
      <c r="J2179" s="728">
        <f t="shared" si="44"/>
        <v>188.74</v>
      </c>
      <c r="K2179" s="728">
        <v>61.34</v>
      </c>
      <c r="L2179" s="728">
        <v>127.4</v>
      </c>
    </row>
    <row r="2180" spans="1:12" s="335" customFormat="1" ht="12" x14ac:dyDescent="0.2">
      <c r="A2180" s="335" t="s">
        <v>4656</v>
      </c>
      <c r="B2180" s="335" t="s">
        <v>4657</v>
      </c>
      <c r="C2180" s="733">
        <v>43435</v>
      </c>
      <c r="D2180" s="738">
        <v>43293</v>
      </c>
      <c r="E2180" s="738">
        <v>43658</v>
      </c>
      <c r="F2180" s="663">
        <v>2935</v>
      </c>
      <c r="G2180" s="663">
        <v>440</v>
      </c>
      <c r="H2180" s="663"/>
      <c r="I2180" s="663">
        <v>2495</v>
      </c>
      <c r="J2180" s="728">
        <f t="shared" si="44"/>
        <v>248.42000000000002</v>
      </c>
      <c r="K2180" s="728">
        <v>80.739999999999995</v>
      </c>
      <c r="L2180" s="728">
        <v>167.68</v>
      </c>
    </row>
    <row r="2181" spans="1:12" s="335" customFormat="1" ht="12" x14ac:dyDescent="0.2">
      <c r="A2181" s="335" t="s">
        <v>4658</v>
      </c>
      <c r="B2181" s="335" t="s">
        <v>4659</v>
      </c>
      <c r="C2181" s="733">
        <v>43435</v>
      </c>
      <c r="D2181" s="738">
        <v>43385</v>
      </c>
      <c r="E2181" s="335" t="s">
        <v>4660</v>
      </c>
      <c r="F2181" s="663">
        <v>2230</v>
      </c>
      <c r="G2181" s="663">
        <v>334</v>
      </c>
      <c r="H2181" s="663"/>
      <c r="I2181" s="663">
        <v>1896</v>
      </c>
      <c r="J2181" s="728">
        <f t="shared" si="44"/>
        <v>188.74</v>
      </c>
      <c r="K2181" s="728">
        <v>61.34</v>
      </c>
      <c r="L2181" s="728">
        <v>127.4</v>
      </c>
    </row>
    <row r="2182" spans="1:12" s="335" customFormat="1" ht="12" x14ac:dyDescent="0.2">
      <c r="A2182" s="335" t="s">
        <v>4661</v>
      </c>
      <c r="B2182" s="335" t="s">
        <v>4662</v>
      </c>
      <c r="C2182" s="733">
        <v>43435</v>
      </c>
      <c r="D2182" s="738">
        <v>43385</v>
      </c>
      <c r="E2182" s="738">
        <v>43811</v>
      </c>
      <c r="F2182" s="663">
        <v>2000</v>
      </c>
      <c r="G2182" s="663">
        <v>200</v>
      </c>
      <c r="H2182" s="663"/>
      <c r="I2182" s="663">
        <v>1800</v>
      </c>
      <c r="J2182" s="728">
        <f t="shared" si="44"/>
        <v>88.18</v>
      </c>
      <c r="K2182" s="728">
        <v>28.66</v>
      </c>
      <c r="L2182" s="728">
        <v>59.52</v>
      </c>
    </row>
    <row r="2183" spans="1:12" s="335" customFormat="1" ht="12" x14ac:dyDescent="0.2">
      <c r="A2183" s="335" t="s">
        <v>4663</v>
      </c>
      <c r="B2183" s="335" t="s">
        <v>4664</v>
      </c>
      <c r="C2183" s="733">
        <v>43435</v>
      </c>
      <c r="D2183" s="738">
        <v>43385</v>
      </c>
      <c r="E2183" s="738">
        <v>43750</v>
      </c>
      <c r="F2183" s="663">
        <v>2431</v>
      </c>
      <c r="G2183" s="663">
        <v>304</v>
      </c>
      <c r="H2183" s="663"/>
      <c r="I2183" s="663">
        <v>2127</v>
      </c>
      <c r="J2183" s="728">
        <f t="shared" si="44"/>
        <v>157.41</v>
      </c>
      <c r="K2183" s="728">
        <v>51.16</v>
      </c>
      <c r="L2183" s="728">
        <v>106.25</v>
      </c>
    </row>
    <row r="2184" spans="1:12" s="335" customFormat="1" ht="12" x14ac:dyDescent="0.2">
      <c r="A2184" s="335" t="s">
        <v>4665</v>
      </c>
      <c r="B2184" s="335" t="s">
        <v>4666</v>
      </c>
      <c r="C2184" s="733">
        <v>43435</v>
      </c>
      <c r="D2184" s="738">
        <v>43385</v>
      </c>
      <c r="E2184" s="738">
        <v>43811</v>
      </c>
      <c r="F2184" s="663">
        <v>2987</v>
      </c>
      <c r="G2184" s="663">
        <v>373</v>
      </c>
      <c r="H2184" s="663"/>
      <c r="I2184" s="663">
        <v>2614</v>
      </c>
      <c r="J2184" s="728">
        <f t="shared" si="44"/>
        <v>195.2</v>
      </c>
      <c r="K2184" s="728">
        <v>63.44</v>
      </c>
      <c r="L2184" s="728">
        <v>131.76</v>
      </c>
    </row>
    <row r="2185" spans="1:12" s="335" customFormat="1" ht="12" x14ac:dyDescent="0.2">
      <c r="A2185" s="335" t="s">
        <v>4667</v>
      </c>
      <c r="B2185" s="335" t="s">
        <v>4668</v>
      </c>
      <c r="C2185" s="733">
        <v>43435</v>
      </c>
      <c r="D2185" s="738">
        <v>43385</v>
      </c>
      <c r="E2185" s="335" t="s">
        <v>4669</v>
      </c>
      <c r="F2185" s="663">
        <v>2000</v>
      </c>
      <c r="G2185" s="663">
        <v>250</v>
      </c>
      <c r="H2185" s="663"/>
      <c r="I2185" s="663">
        <v>1750</v>
      </c>
      <c r="J2185" s="728">
        <f t="shared" si="44"/>
        <v>129.5</v>
      </c>
      <c r="K2185" s="728">
        <v>42.09</v>
      </c>
      <c r="L2185" s="728">
        <v>87.41</v>
      </c>
    </row>
    <row r="2186" spans="1:12" s="335" customFormat="1" ht="12" x14ac:dyDescent="0.2">
      <c r="A2186" s="335" t="s">
        <v>4670</v>
      </c>
      <c r="B2186" s="335" t="s">
        <v>4671</v>
      </c>
      <c r="C2186" s="733">
        <v>43435</v>
      </c>
      <c r="D2186" s="738">
        <v>43385</v>
      </c>
      <c r="E2186" s="738">
        <v>43750</v>
      </c>
      <c r="F2186" s="663">
        <v>2000</v>
      </c>
      <c r="G2186" s="663">
        <v>200</v>
      </c>
      <c r="H2186" s="663"/>
      <c r="I2186" s="663">
        <v>1800</v>
      </c>
      <c r="J2186" s="728">
        <f t="shared" si="44"/>
        <v>88.18</v>
      </c>
      <c r="K2186" s="728">
        <v>28.66</v>
      </c>
      <c r="L2186" s="728">
        <v>59.52</v>
      </c>
    </row>
    <row r="2187" spans="1:12" s="335" customFormat="1" ht="12" x14ac:dyDescent="0.2">
      <c r="A2187" s="335" t="s">
        <v>4672</v>
      </c>
      <c r="B2187" s="335" t="s">
        <v>4673</v>
      </c>
      <c r="C2187" s="733">
        <v>43435</v>
      </c>
      <c r="D2187" s="738">
        <v>43416</v>
      </c>
      <c r="E2187" s="738">
        <v>43811</v>
      </c>
      <c r="F2187" s="663">
        <v>12793</v>
      </c>
      <c r="G2187" s="663">
        <v>1599</v>
      </c>
      <c r="H2187" s="663"/>
      <c r="I2187" s="663">
        <v>11194</v>
      </c>
      <c r="J2187" s="728">
        <f t="shared" si="44"/>
        <v>836.02</v>
      </c>
      <c r="K2187" s="728">
        <v>271.70999999999998</v>
      </c>
      <c r="L2187" s="728">
        <v>564.30999999999995</v>
      </c>
    </row>
    <row r="2188" spans="1:12" s="335" customFormat="1" ht="12" x14ac:dyDescent="0.2">
      <c r="A2188" s="335" t="s">
        <v>4674</v>
      </c>
      <c r="B2188" s="335" t="s">
        <v>4675</v>
      </c>
      <c r="C2188" s="733">
        <v>43435</v>
      </c>
      <c r="D2188" s="738">
        <v>43416</v>
      </c>
      <c r="E2188" s="738">
        <v>43811</v>
      </c>
      <c r="F2188" s="663">
        <v>3179</v>
      </c>
      <c r="G2188" s="663">
        <v>397</v>
      </c>
      <c r="H2188" s="663"/>
      <c r="I2188" s="663">
        <v>2782</v>
      </c>
      <c r="J2188" s="728">
        <f t="shared" si="44"/>
        <v>207.75</v>
      </c>
      <c r="K2188" s="728">
        <v>67.52</v>
      </c>
      <c r="L2188" s="728">
        <v>140.22999999999999</v>
      </c>
    </row>
    <row r="2189" spans="1:12" s="335" customFormat="1" ht="12" x14ac:dyDescent="0.2">
      <c r="A2189" s="335" t="s">
        <v>4676</v>
      </c>
      <c r="B2189" s="335" t="s">
        <v>4677</v>
      </c>
      <c r="C2189" s="733">
        <v>43435</v>
      </c>
      <c r="D2189" s="738">
        <v>43416</v>
      </c>
      <c r="E2189" s="738">
        <v>43811</v>
      </c>
      <c r="F2189" s="663">
        <v>790</v>
      </c>
      <c r="G2189" s="663">
        <v>99</v>
      </c>
      <c r="H2189" s="663"/>
      <c r="I2189" s="663">
        <v>691</v>
      </c>
      <c r="J2189" s="728">
        <f t="shared" si="44"/>
        <v>51.16</v>
      </c>
      <c r="K2189" s="728">
        <v>16.63</v>
      </c>
      <c r="L2189" s="728">
        <v>34.53</v>
      </c>
    </row>
    <row r="2190" spans="1:12" s="335" customFormat="1" ht="12" x14ac:dyDescent="0.2">
      <c r="A2190" s="335" t="s">
        <v>4678</v>
      </c>
      <c r="B2190" s="335" t="s">
        <v>4679</v>
      </c>
      <c r="C2190" s="733">
        <v>43435</v>
      </c>
      <c r="D2190" s="738">
        <v>43416</v>
      </c>
      <c r="E2190" s="738">
        <v>43596</v>
      </c>
      <c r="F2190" s="663">
        <v>790</v>
      </c>
      <c r="G2190" s="663">
        <v>99</v>
      </c>
      <c r="H2190" s="663"/>
      <c r="I2190" s="663">
        <v>691</v>
      </c>
      <c r="J2190" s="728">
        <f t="shared" si="44"/>
        <v>51.16</v>
      </c>
      <c r="K2190" s="728">
        <v>16.63</v>
      </c>
      <c r="L2190" s="728">
        <v>34.53</v>
      </c>
    </row>
    <row r="2191" spans="1:12" s="335" customFormat="1" ht="12" x14ac:dyDescent="0.2">
      <c r="A2191" s="335" t="s">
        <v>4680</v>
      </c>
      <c r="B2191" s="335" t="s">
        <v>4681</v>
      </c>
      <c r="C2191" s="733">
        <v>43435</v>
      </c>
      <c r="D2191" s="738">
        <v>43416</v>
      </c>
      <c r="E2191" s="738">
        <v>43781</v>
      </c>
      <c r="F2191" s="663">
        <v>2564</v>
      </c>
      <c r="G2191" s="663">
        <v>320</v>
      </c>
      <c r="H2191" s="663"/>
      <c r="I2191" s="663">
        <v>2244</v>
      </c>
      <c r="J2191" s="728">
        <f t="shared" si="44"/>
        <v>166.02</v>
      </c>
      <c r="K2191" s="728">
        <v>53.96</v>
      </c>
      <c r="L2191" s="728">
        <v>112.06</v>
      </c>
    </row>
    <row r="2192" spans="1:12" s="335" customFormat="1" ht="12" x14ac:dyDescent="0.2">
      <c r="A2192" s="335" t="s">
        <v>4682</v>
      </c>
      <c r="B2192" s="335" t="s">
        <v>4683</v>
      </c>
      <c r="C2192" s="733">
        <v>43435</v>
      </c>
      <c r="D2192" s="738">
        <v>43416</v>
      </c>
      <c r="E2192" s="738">
        <v>44166</v>
      </c>
      <c r="F2192" s="663">
        <v>8937</v>
      </c>
      <c r="G2192" s="663">
        <v>1117</v>
      </c>
      <c r="H2192" s="663"/>
      <c r="I2192" s="663">
        <v>7820</v>
      </c>
      <c r="J2192" s="728">
        <f t="shared" si="44"/>
        <v>584.03</v>
      </c>
      <c r="K2192" s="728">
        <v>189.81</v>
      </c>
      <c r="L2192" s="728">
        <v>394.22</v>
      </c>
    </row>
    <row r="2193" spans="1:12" s="335" customFormat="1" ht="12" x14ac:dyDescent="0.2">
      <c r="A2193" s="335" t="s">
        <v>4684</v>
      </c>
      <c r="B2193" s="335" t="s">
        <v>4685</v>
      </c>
      <c r="C2193" s="733">
        <v>43435</v>
      </c>
      <c r="D2193" s="738">
        <v>43416</v>
      </c>
      <c r="E2193" s="335" t="s">
        <v>4686</v>
      </c>
      <c r="F2193" s="663">
        <v>205</v>
      </c>
      <c r="G2193" s="663">
        <v>26</v>
      </c>
      <c r="H2193" s="663"/>
      <c r="I2193" s="663">
        <v>179</v>
      </c>
      <c r="J2193" s="728">
        <f t="shared" si="44"/>
        <v>13.41</v>
      </c>
      <c r="K2193" s="728">
        <v>4.3600000000000003</v>
      </c>
      <c r="L2193" s="728">
        <v>9.0500000000000007</v>
      </c>
    </row>
    <row r="2194" spans="1:12" s="335" customFormat="1" ht="12" x14ac:dyDescent="0.2">
      <c r="A2194" s="335" t="s">
        <v>4687</v>
      </c>
      <c r="B2194" s="335" t="s">
        <v>4688</v>
      </c>
      <c r="C2194" s="733">
        <v>43435</v>
      </c>
      <c r="D2194" s="738">
        <v>43416</v>
      </c>
      <c r="E2194" s="738">
        <v>43781</v>
      </c>
      <c r="F2194" s="663">
        <v>2358</v>
      </c>
      <c r="G2194" s="663">
        <v>295</v>
      </c>
      <c r="H2194" s="663"/>
      <c r="I2194" s="663">
        <v>2063</v>
      </c>
      <c r="J2194" s="728">
        <f t="shared" si="44"/>
        <v>152.68</v>
      </c>
      <c r="K2194" s="728">
        <v>49.62</v>
      </c>
      <c r="L2194" s="728">
        <v>103.06</v>
      </c>
    </row>
    <row r="2195" spans="1:12" s="335" customFormat="1" ht="12" x14ac:dyDescent="0.2">
      <c r="A2195" s="335" t="s">
        <v>4689</v>
      </c>
      <c r="B2195" s="335" t="s">
        <v>4690</v>
      </c>
      <c r="C2195" s="733">
        <v>43435</v>
      </c>
      <c r="D2195" s="738">
        <v>43416</v>
      </c>
      <c r="E2195" s="335" t="s">
        <v>4669</v>
      </c>
      <c r="F2195" s="663">
        <v>3038</v>
      </c>
      <c r="G2195" s="663">
        <v>380</v>
      </c>
      <c r="H2195" s="663"/>
      <c r="I2195" s="663">
        <v>2658</v>
      </c>
      <c r="J2195" s="728">
        <f t="shared" si="44"/>
        <v>198.52999999999997</v>
      </c>
      <c r="K2195" s="728">
        <v>64.52</v>
      </c>
      <c r="L2195" s="728">
        <v>134.01</v>
      </c>
    </row>
    <row r="2196" spans="1:12" s="335" customFormat="1" ht="12" x14ac:dyDescent="0.2">
      <c r="A2196" s="335" t="s">
        <v>4691</v>
      </c>
      <c r="B2196" s="335" t="s">
        <v>4692</v>
      </c>
      <c r="C2196" s="733">
        <v>43435</v>
      </c>
      <c r="D2196" s="738">
        <v>43416</v>
      </c>
      <c r="E2196" s="335" t="s">
        <v>4693</v>
      </c>
      <c r="F2196" s="663">
        <v>2080</v>
      </c>
      <c r="G2196" s="663">
        <v>208</v>
      </c>
      <c r="H2196" s="663"/>
      <c r="I2196" s="663">
        <v>1872</v>
      </c>
      <c r="J2196" s="728">
        <f t="shared" si="44"/>
        <v>91.71</v>
      </c>
      <c r="K2196" s="728">
        <v>29.81</v>
      </c>
      <c r="L2196" s="728">
        <v>61.9</v>
      </c>
    </row>
    <row r="2197" spans="1:12" s="335" customFormat="1" ht="12" x14ac:dyDescent="0.2">
      <c r="A2197" s="335" t="s">
        <v>4694</v>
      </c>
      <c r="B2197" s="335" t="s">
        <v>4695</v>
      </c>
      <c r="C2197" s="733">
        <v>43435</v>
      </c>
      <c r="D2197" s="738">
        <v>43416</v>
      </c>
      <c r="E2197" s="335" t="s">
        <v>4669</v>
      </c>
      <c r="F2197" s="663">
        <v>3342</v>
      </c>
      <c r="G2197" s="663">
        <v>418</v>
      </c>
      <c r="H2197" s="663"/>
      <c r="I2197" s="663">
        <v>2924</v>
      </c>
      <c r="J2197" s="728">
        <f t="shared" si="44"/>
        <v>216.39</v>
      </c>
      <c r="K2197" s="728">
        <v>70.33</v>
      </c>
      <c r="L2197" s="728">
        <v>146.06</v>
      </c>
    </row>
    <row r="2198" spans="1:12" s="335" customFormat="1" ht="12" x14ac:dyDescent="0.2">
      <c r="A2198" s="335" t="s">
        <v>4696</v>
      </c>
      <c r="B2198" s="335" t="s">
        <v>4697</v>
      </c>
      <c r="C2198" s="733">
        <v>43435</v>
      </c>
      <c r="D2198" s="738">
        <v>43416</v>
      </c>
      <c r="E2198" s="335" t="s">
        <v>4669</v>
      </c>
      <c r="F2198" s="663">
        <v>2230</v>
      </c>
      <c r="G2198" s="663">
        <v>334</v>
      </c>
      <c r="H2198" s="663"/>
      <c r="I2198" s="663">
        <v>1896</v>
      </c>
      <c r="J2198" s="728">
        <f t="shared" si="44"/>
        <v>188.74</v>
      </c>
      <c r="K2198" s="728">
        <v>61.34</v>
      </c>
      <c r="L2198" s="728">
        <v>127.4</v>
      </c>
    </row>
    <row r="2199" spans="1:12" s="335" customFormat="1" ht="12" x14ac:dyDescent="0.2">
      <c r="A2199" s="335" t="s">
        <v>4698</v>
      </c>
      <c r="B2199" s="335" t="s">
        <v>4699</v>
      </c>
      <c r="C2199" s="733">
        <v>43435</v>
      </c>
      <c r="D2199" s="738">
        <v>43416</v>
      </c>
      <c r="E2199" s="335" t="s">
        <v>4700</v>
      </c>
      <c r="F2199" s="663">
        <v>3270</v>
      </c>
      <c r="G2199" s="663">
        <v>491</v>
      </c>
      <c r="H2199" s="663"/>
      <c r="I2199" s="663">
        <v>2779</v>
      </c>
      <c r="J2199" s="728">
        <f t="shared" si="44"/>
        <v>307.24</v>
      </c>
      <c r="K2199" s="728">
        <v>99.85</v>
      </c>
      <c r="L2199" s="728">
        <v>207.39</v>
      </c>
    </row>
    <row r="2200" spans="1:12" s="335" customFormat="1" ht="12" x14ac:dyDescent="0.2">
      <c r="A2200" s="335" t="s">
        <v>4701</v>
      </c>
      <c r="B2200" s="335" t="s">
        <v>4702</v>
      </c>
      <c r="C2200" s="733">
        <v>43435</v>
      </c>
      <c r="D2200" s="738">
        <v>43416</v>
      </c>
      <c r="E2200" s="335" t="s">
        <v>4703</v>
      </c>
      <c r="F2200" s="663">
        <v>1190</v>
      </c>
      <c r="G2200" s="663">
        <v>149</v>
      </c>
      <c r="H2200" s="663"/>
      <c r="I2200" s="663">
        <v>1041</v>
      </c>
      <c r="J2200" s="728">
        <f t="shared" si="44"/>
        <v>77.05</v>
      </c>
      <c r="K2200" s="728">
        <v>25.04</v>
      </c>
      <c r="L2200" s="728">
        <v>52.01</v>
      </c>
    </row>
    <row r="2201" spans="1:12" s="335" customFormat="1" ht="12" x14ac:dyDescent="0.2">
      <c r="A2201" s="335" t="s">
        <v>4704</v>
      </c>
      <c r="B2201" s="335" t="s">
        <v>4705</v>
      </c>
      <c r="C2201" s="733">
        <v>43435</v>
      </c>
      <c r="D2201" s="738">
        <v>43416</v>
      </c>
      <c r="E2201" s="738">
        <v>44044</v>
      </c>
      <c r="F2201" s="663">
        <v>6225</v>
      </c>
      <c r="G2201" s="663">
        <v>934</v>
      </c>
      <c r="H2201" s="663"/>
      <c r="I2201" s="663">
        <v>5291</v>
      </c>
      <c r="J2201" s="728">
        <f t="shared" si="44"/>
        <v>531.66999999999996</v>
      </c>
      <c r="K2201" s="728">
        <v>172.79</v>
      </c>
      <c r="L2201" s="728">
        <v>358.88</v>
      </c>
    </row>
    <row r="2202" spans="1:12" s="335" customFormat="1" ht="12" x14ac:dyDescent="0.2">
      <c r="A2202" s="335" t="s">
        <v>4706</v>
      </c>
      <c r="B2202" s="335" t="s">
        <v>4707</v>
      </c>
      <c r="C2202" s="733">
        <v>43435</v>
      </c>
      <c r="D2202" s="738">
        <v>43416</v>
      </c>
      <c r="E2202" s="335" t="s">
        <v>4708</v>
      </c>
      <c r="F2202" s="663">
        <v>2798</v>
      </c>
      <c r="G2202" s="663">
        <v>280</v>
      </c>
      <c r="H2202" s="663"/>
      <c r="I2202" s="663">
        <v>2518</v>
      </c>
      <c r="J2202" s="728">
        <f t="shared" si="44"/>
        <v>123.36</v>
      </c>
      <c r="K2202" s="728">
        <v>40.090000000000003</v>
      </c>
      <c r="L2202" s="728">
        <v>83.27</v>
      </c>
    </row>
    <row r="2203" spans="1:12" s="335" customFormat="1" ht="12" x14ac:dyDescent="0.2">
      <c r="A2203" s="335" t="s">
        <v>4709</v>
      </c>
      <c r="B2203" s="335" t="s">
        <v>4710</v>
      </c>
      <c r="C2203" s="733">
        <v>43435</v>
      </c>
      <c r="D2203" s="738">
        <v>43446</v>
      </c>
      <c r="E2203" s="738">
        <v>43811</v>
      </c>
      <c r="F2203" s="663">
        <v>3060</v>
      </c>
      <c r="G2203" s="663">
        <v>383</v>
      </c>
      <c r="H2203" s="663"/>
      <c r="I2203" s="663">
        <v>2677</v>
      </c>
      <c r="J2203" s="728">
        <f t="shared" si="44"/>
        <v>198.13</v>
      </c>
      <c r="K2203" s="728">
        <v>64.39</v>
      </c>
      <c r="L2203" s="728">
        <v>133.74</v>
      </c>
    </row>
    <row r="2204" spans="1:12" s="335" customFormat="1" ht="12" x14ac:dyDescent="0.2">
      <c r="A2204" s="335" t="s">
        <v>4711</v>
      </c>
      <c r="B2204" s="335" t="s">
        <v>4712</v>
      </c>
      <c r="C2204" s="733">
        <v>43435</v>
      </c>
      <c r="D2204" s="738">
        <v>43446</v>
      </c>
      <c r="E2204" s="335" t="s">
        <v>4713</v>
      </c>
      <c r="F2204" s="663">
        <v>26140</v>
      </c>
      <c r="G2204" s="663">
        <v>4901</v>
      </c>
      <c r="H2204" s="663"/>
      <c r="I2204" s="663">
        <v>21239</v>
      </c>
      <c r="J2204" s="728">
        <f t="shared" si="44"/>
        <v>3070.67</v>
      </c>
      <c r="K2204" s="728">
        <v>997.97</v>
      </c>
      <c r="L2204" s="728">
        <v>2072.6999999999998</v>
      </c>
    </row>
    <row r="2205" spans="1:12" s="335" customFormat="1" ht="12" x14ac:dyDescent="0.2">
      <c r="A2205" s="335" t="s">
        <v>4714</v>
      </c>
      <c r="B2205" s="335" t="s">
        <v>4715</v>
      </c>
      <c r="C2205" s="733">
        <v>43435</v>
      </c>
      <c r="D2205" s="738">
        <v>43446</v>
      </c>
      <c r="E2205" s="738">
        <v>43922</v>
      </c>
      <c r="F2205" s="663">
        <v>2000</v>
      </c>
      <c r="G2205" s="663">
        <v>200</v>
      </c>
      <c r="H2205" s="663"/>
      <c r="I2205" s="663">
        <v>1800</v>
      </c>
      <c r="J2205" s="728">
        <f t="shared" si="44"/>
        <v>88.18</v>
      </c>
      <c r="K2205" s="728">
        <v>28.66</v>
      </c>
      <c r="L2205" s="728">
        <v>59.52</v>
      </c>
    </row>
    <row r="2206" spans="1:12" s="335" customFormat="1" ht="12" x14ac:dyDescent="0.2">
      <c r="A2206" s="335" t="s">
        <v>4716</v>
      </c>
      <c r="B2206" s="335" t="s">
        <v>4717</v>
      </c>
      <c r="C2206" s="733">
        <v>43435</v>
      </c>
      <c r="D2206" s="738">
        <v>43446</v>
      </c>
      <c r="E2206" s="335" t="s">
        <v>4718</v>
      </c>
      <c r="F2206" s="663">
        <v>2000</v>
      </c>
      <c r="G2206" s="663">
        <v>200</v>
      </c>
      <c r="H2206" s="663"/>
      <c r="I2206" s="663">
        <v>1800</v>
      </c>
      <c r="J2206" s="728">
        <f t="shared" si="44"/>
        <v>88.18</v>
      </c>
      <c r="K2206" s="728">
        <v>28.66</v>
      </c>
      <c r="L2206" s="728">
        <v>59.52</v>
      </c>
    </row>
    <row r="2207" spans="1:12" s="335" customFormat="1" ht="12" x14ac:dyDescent="0.2">
      <c r="A2207" s="335" t="s">
        <v>4719</v>
      </c>
      <c r="B2207" s="335" t="s">
        <v>4720</v>
      </c>
      <c r="C2207" s="733">
        <v>43435</v>
      </c>
      <c r="D2207" s="738">
        <v>43446</v>
      </c>
      <c r="E2207" s="738">
        <v>43811</v>
      </c>
      <c r="F2207" s="663">
        <v>3195</v>
      </c>
      <c r="G2207" s="663">
        <v>399</v>
      </c>
      <c r="H2207" s="663"/>
      <c r="I2207" s="663">
        <v>2796</v>
      </c>
      <c r="J2207" s="728">
        <f t="shared" si="44"/>
        <v>206.87</v>
      </c>
      <c r="K2207" s="728">
        <v>67.23</v>
      </c>
      <c r="L2207" s="728">
        <v>139.63999999999999</v>
      </c>
    </row>
    <row r="2208" spans="1:12" s="335" customFormat="1" ht="12" x14ac:dyDescent="0.2">
      <c r="A2208" s="335" t="s">
        <v>4721</v>
      </c>
      <c r="B2208" s="335" t="s">
        <v>4722</v>
      </c>
      <c r="C2208" s="733">
        <v>43435</v>
      </c>
      <c r="D2208" s="738">
        <v>43446</v>
      </c>
      <c r="E2208" s="335" t="s">
        <v>4669</v>
      </c>
      <c r="F2208" s="663">
        <v>1272</v>
      </c>
      <c r="G2208" s="663">
        <v>203</v>
      </c>
      <c r="H2208" s="663"/>
      <c r="I2208" s="663">
        <v>1069</v>
      </c>
      <c r="J2208" s="728">
        <f t="shared" si="44"/>
        <v>119.51</v>
      </c>
      <c r="K2208" s="728">
        <v>38.840000000000003</v>
      </c>
      <c r="L2208" s="728">
        <v>80.67</v>
      </c>
    </row>
    <row r="2209" spans="1:12" s="335" customFormat="1" ht="12" x14ac:dyDescent="0.2">
      <c r="A2209" s="335" t="s">
        <v>4723</v>
      </c>
      <c r="B2209" s="335" t="s">
        <v>4724</v>
      </c>
      <c r="C2209" s="733">
        <v>43435</v>
      </c>
      <c r="D2209" s="738">
        <v>43446</v>
      </c>
      <c r="E2209" s="738">
        <v>43811</v>
      </c>
      <c r="F2209" s="663">
        <v>4144</v>
      </c>
      <c r="G2209" s="663">
        <v>518</v>
      </c>
      <c r="H2209" s="663"/>
      <c r="I2209" s="663">
        <v>3626</v>
      </c>
      <c r="J2209" s="728">
        <f t="shared" si="44"/>
        <v>270.81</v>
      </c>
      <c r="K2209" s="728">
        <v>88.01</v>
      </c>
      <c r="L2209" s="728">
        <v>182.8</v>
      </c>
    </row>
    <row r="2210" spans="1:12" s="335" customFormat="1" ht="12" x14ac:dyDescent="0.2">
      <c r="A2210" s="335" t="s">
        <v>4725</v>
      </c>
      <c r="B2210" s="335" t="s">
        <v>4726</v>
      </c>
      <c r="C2210" s="733">
        <v>43435</v>
      </c>
      <c r="D2210" s="738">
        <v>43446</v>
      </c>
      <c r="E2210" s="738">
        <v>43811</v>
      </c>
      <c r="F2210" s="663">
        <v>1946</v>
      </c>
      <c r="G2210" s="663">
        <v>243</v>
      </c>
      <c r="H2210" s="663"/>
      <c r="I2210" s="663">
        <v>1703</v>
      </c>
      <c r="J2210" s="728">
        <f t="shared" si="44"/>
        <v>126</v>
      </c>
      <c r="K2210" s="728">
        <v>40.950000000000003</v>
      </c>
      <c r="L2210" s="728">
        <v>85.05</v>
      </c>
    </row>
    <row r="2211" spans="1:12" s="335" customFormat="1" ht="12" x14ac:dyDescent="0.2">
      <c r="A2211" s="335" t="s">
        <v>4727</v>
      </c>
      <c r="B2211" s="335" t="s">
        <v>4728</v>
      </c>
      <c r="C2211" s="733">
        <v>43435</v>
      </c>
      <c r="D2211" s="738">
        <v>43446</v>
      </c>
      <c r="E2211" s="738">
        <v>43811</v>
      </c>
      <c r="F2211" s="663">
        <v>1929</v>
      </c>
      <c r="G2211" s="663">
        <v>241</v>
      </c>
      <c r="H2211" s="663"/>
      <c r="I2211" s="663">
        <v>1688</v>
      </c>
      <c r="J2211" s="728">
        <f t="shared" si="44"/>
        <v>126.06</v>
      </c>
      <c r="K2211" s="728">
        <v>40.97</v>
      </c>
      <c r="L2211" s="728">
        <v>85.09</v>
      </c>
    </row>
    <row r="2212" spans="1:12" s="335" customFormat="1" ht="12" x14ac:dyDescent="0.2">
      <c r="A2212" s="335" t="s">
        <v>4729</v>
      </c>
      <c r="B2212" s="335" t="s">
        <v>4730</v>
      </c>
      <c r="C2212" s="733">
        <v>43435</v>
      </c>
      <c r="D2212" s="738">
        <v>43446</v>
      </c>
      <c r="E2212" s="335" t="s">
        <v>4660</v>
      </c>
      <c r="F2212" s="663">
        <v>1360</v>
      </c>
      <c r="G2212" s="663">
        <v>272</v>
      </c>
      <c r="H2212" s="663"/>
      <c r="I2212" s="663">
        <v>1088</v>
      </c>
      <c r="J2212" s="728">
        <f t="shared" ref="J2212:J2275" si="45">SUM(K2212:L2212)</f>
        <v>172.37</v>
      </c>
      <c r="K2212" s="728">
        <v>56.02</v>
      </c>
      <c r="L2212" s="728">
        <v>116.35</v>
      </c>
    </row>
    <row r="2213" spans="1:12" s="335" customFormat="1" ht="12" x14ac:dyDescent="0.2">
      <c r="A2213" s="335" t="s">
        <v>4731</v>
      </c>
      <c r="B2213" s="335" t="s">
        <v>4732</v>
      </c>
      <c r="C2213" s="733">
        <v>43435</v>
      </c>
      <c r="D2213" s="738">
        <v>43446</v>
      </c>
      <c r="E2213" s="738">
        <v>43805</v>
      </c>
      <c r="F2213" s="663">
        <v>10709</v>
      </c>
      <c r="G2213" s="663">
        <v>1606</v>
      </c>
      <c r="H2213" s="663"/>
      <c r="I2213" s="663">
        <v>9103</v>
      </c>
      <c r="J2213" s="728">
        <f t="shared" si="45"/>
        <v>923.11</v>
      </c>
      <c r="K2213" s="728">
        <v>300.01</v>
      </c>
      <c r="L2213" s="728">
        <v>623.1</v>
      </c>
    </row>
    <row r="2214" spans="1:12" s="335" customFormat="1" ht="12" x14ac:dyDescent="0.2">
      <c r="A2214" s="335" t="s">
        <v>4733</v>
      </c>
      <c r="B2214" s="335" t="s">
        <v>4734</v>
      </c>
      <c r="C2214" s="733">
        <v>43435</v>
      </c>
      <c r="D2214" s="738">
        <v>43446</v>
      </c>
      <c r="E2214" s="335" t="s">
        <v>4718</v>
      </c>
      <c r="F2214" s="663">
        <v>4795</v>
      </c>
      <c r="G2214" s="663">
        <v>599</v>
      </c>
      <c r="H2214" s="663"/>
      <c r="I2214" s="663">
        <v>4196</v>
      </c>
      <c r="J2214" s="728">
        <f t="shared" si="45"/>
        <v>310.47000000000003</v>
      </c>
      <c r="K2214" s="728">
        <v>100.9</v>
      </c>
      <c r="L2214" s="728">
        <v>209.57</v>
      </c>
    </row>
    <row r="2215" spans="1:12" s="335" customFormat="1" ht="12" x14ac:dyDescent="0.2">
      <c r="A2215" s="335" t="s">
        <v>4735</v>
      </c>
      <c r="B2215" s="335" t="s">
        <v>4736</v>
      </c>
      <c r="C2215" s="733">
        <v>43435</v>
      </c>
      <c r="D2215" s="738" t="s">
        <v>4737</v>
      </c>
      <c r="E2215" s="335" t="s">
        <v>4718</v>
      </c>
      <c r="F2215" s="663">
        <v>2575</v>
      </c>
      <c r="G2215" s="663">
        <v>322</v>
      </c>
      <c r="H2215" s="663"/>
      <c r="I2215" s="663">
        <v>2253</v>
      </c>
      <c r="J2215" s="728">
        <f t="shared" si="45"/>
        <v>166.73000000000002</v>
      </c>
      <c r="K2215" s="728">
        <v>54.19</v>
      </c>
      <c r="L2215" s="728">
        <v>112.54</v>
      </c>
    </row>
    <row r="2216" spans="1:12" s="335" customFormat="1" ht="12" x14ac:dyDescent="0.2">
      <c r="A2216" s="335" t="s">
        <v>4738</v>
      </c>
      <c r="B2216" s="335" t="s">
        <v>4739</v>
      </c>
      <c r="C2216" s="733">
        <v>43435</v>
      </c>
      <c r="D2216" s="738" t="s">
        <v>4737</v>
      </c>
      <c r="E2216" s="335" t="s">
        <v>4718</v>
      </c>
      <c r="F2216" s="663">
        <v>5212</v>
      </c>
      <c r="G2216" s="663">
        <v>651</v>
      </c>
      <c r="H2216" s="663"/>
      <c r="I2216" s="663">
        <v>4561</v>
      </c>
      <c r="J2216" s="728">
        <f t="shared" si="45"/>
        <v>337.47</v>
      </c>
      <c r="K2216" s="728">
        <v>109.68</v>
      </c>
      <c r="L2216" s="728">
        <v>227.79</v>
      </c>
    </row>
    <row r="2217" spans="1:12" s="335" customFormat="1" ht="12" x14ac:dyDescent="0.2">
      <c r="A2217" s="335" t="s">
        <v>4740</v>
      </c>
      <c r="B2217" s="335" t="s">
        <v>4741</v>
      </c>
      <c r="C2217" s="733">
        <v>43435</v>
      </c>
      <c r="D2217" s="738" t="s">
        <v>4737</v>
      </c>
      <c r="E2217" s="738">
        <v>43811</v>
      </c>
      <c r="F2217" s="663">
        <v>3402</v>
      </c>
      <c r="G2217" s="663">
        <v>550</v>
      </c>
      <c r="H2217" s="663"/>
      <c r="I2217" s="663">
        <v>2852</v>
      </c>
      <c r="J2217" s="728">
        <f t="shared" si="45"/>
        <v>360.28</v>
      </c>
      <c r="K2217" s="728">
        <v>117.09</v>
      </c>
      <c r="L2217" s="728">
        <v>243.19</v>
      </c>
    </row>
    <row r="2218" spans="1:12" s="335" customFormat="1" ht="12" x14ac:dyDescent="0.2">
      <c r="A2218" s="335" t="s">
        <v>4742</v>
      </c>
      <c r="B2218" s="335" t="s">
        <v>4743</v>
      </c>
      <c r="C2218" s="733">
        <v>43435</v>
      </c>
      <c r="D2218" s="738" t="s">
        <v>4737</v>
      </c>
      <c r="E2218" s="738">
        <v>43811</v>
      </c>
      <c r="F2218" s="663">
        <v>3432</v>
      </c>
      <c r="G2218" s="663">
        <v>550</v>
      </c>
      <c r="H2218" s="663"/>
      <c r="I2218" s="663">
        <v>2882</v>
      </c>
      <c r="J2218" s="728">
        <f t="shared" si="45"/>
        <v>360.28</v>
      </c>
      <c r="K2218" s="728">
        <v>117.09</v>
      </c>
      <c r="L2218" s="728">
        <v>243.19</v>
      </c>
    </row>
    <row r="2219" spans="1:12" s="335" customFormat="1" ht="12" x14ac:dyDescent="0.2">
      <c r="A2219" s="335" t="s">
        <v>4744</v>
      </c>
      <c r="B2219" s="335" t="s">
        <v>4745</v>
      </c>
      <c r="C2219" s="733">
        <v>43435</v>
      </c>
      <c r="D2219" s="738" t="s">
        <v>4746</v>
      </c>
      <c r="E2219" s="335" t="s">
        <v>4718</v>
      </c>
      <c r="F2219" s="663">
        <v>4795</v>
      </c>
      <c r="G2219" s="663">
        <v>599</v>
      </c>
      <c r="H2219" s="663"/>
      <c r="I2219" s="663">
        <v>4196</v>
      </c>
      <c r="J2219" s="728">
        <f t="shared" si="45"/>
        <v>310.47000000000003</v>
      </c>
      <c r="K2219" s="728">
        <v>100.9</v>
      </c>
      <c r="L2219" s="728">
        <v>209.57</v>
      </c>
    </row>
    <row r="2220" spans="1:12" s="335" customFormat="1" ht="12" x14ac:dyDescent="0.2">
      <c r="A2220" s="335" t="s">
        <v>4747</v>
      </c>
      <c r="B2220" s="335" t="s">
        <v>4748</v>
      </c>
      <c r="C2220" s="733">
        <v>43435</v>
      </c>
      <c r="D2220" s="738" t="s">
        <v>4737</v>
      </c>
      <c r="E2220" s="335" t="s">
        <v>4749</v>
      </c>
      <c r="F2220" s="663">
        <v>150</v>
      </c>
      <c r="G2220" s="663">
        <v>19</v>
      </c>
      <c r="H2220" s="663"/>
      <c r="I2220" s="663">
        <v>131</v>
      </c>
      <c r="J2220" s="728">
        <f t="shared" si="45"/>
        <v>9.7900000000000009</v>
      </c>
      <c r="K2220" s="728">
        <v>3.18</v>
      </c>
      <c r="L2220" s="728">
        <v>6.61</v>
      </c>
    </row>
    <row r="2221" spans="1:12" s="335" customFormat="1" ht="12" x14ac:dyDescent="0.2">
      <c r="A2221" s="335" t="s">
        <v>4750</v>
      </c>
      <c r="B2221" s="335" t="s">
        <v>4751</v>
      </c>
      <c r="C2221" s="733">
        <v>43435</v>
      </c>
      <c r="D2221" s="738" t="s">
        <v>4746</v>
      </c>
      <c r="E2221" s="335" t="s">
        <v>4517</v>
      </c>
      <c r="F2221" s="663">
        <v>2440</v>
      </c>
      <c r="G2221" s="663">
        <v>366</v>
      </c>
      <c r="H2221" s="663"/>
      <c r="I2221" s="663">
        <v>2074</v>
      </c>
      <c r="J2221" s="728">
        <f t="shared" si="45"/>
        <v>229.26</v>
      </c>
      <c r="K2221" s="728">
        <v>74.510000000000005</v>
      </c>
      <c r="L2221" s="728">
        <v>154.75</v>
      </c>
    </row>
    <row r="2222" spans="1:12" s="335" customFormat="1" ht="12" x14ac:dyDescent="0.2">
      <c r="A2222" s="335" t="s">
        <v>4752</v>
      </c>
      <c r="B2222" s="335" t="s">
        <v>4753</v>
      </c>
      <c r="C2222" s="733">
        <v>43435</v>
      </c>
      <c r="D2222" s="738" t="s">
        <v>4746</v>
      </c>
      <c r="E2222" s="335" t="s">
        <v>4718</v>
      </c>
      <c r="F2222" s="663">
        <v>3130</v>
      </c>
      <c r="G2222" s="663">
        <v>391</v>
      </c>
      <c r="H2222" s="663"/>
      <c r="I2222" s="663">
        <v>2739</v>
      </c>
      <c r="J2222" s="728">
        <f t="shared" si="45"/>
        <v>204.55</v>
      </c>
      <c r="K2222" s="728">
        <v>66.48</v>
      </c>
      <c r="L2222" s="728">
        <v>138.07</v>
      </c>
    </row>
    <row r="2223" spans="1:12" s="335" customFormat="1" ht="12" x14ac:dyDescent="0.2">
      <c r="A2223" s="335" t="s">
        <v>4754</v>
      </c>
      <c r="B2223" s="335" t="s">
        <v>4755</v>
      </c>
      <c r="C2223" s="733">
        <v>43435</v>
      </c>
      <c r="D2223" s="738" t="s">
        <v>4746</v>
      </c>
      <c r="E2223" s="335" t="s">
        <v>4718</v>
      </c>
      <c r="F2223" s="663">
        <v>7279</v>
      </c>
      <c r="G2223" s="663">
        <v>1092</v>
      </c>
      <c r="H2223" s="663"/>
      <c r="I2223" s="663">
        <v>6187</v>
      </c>
      <c r="J2223" s="728">
        <f t="shared" si="45"/>
        <v>627.44999999999993</v>
      </c>
      <c r="K2223" s="728">
        <v>203.92</v>
      </c>
      <c r="L2223" s="728">
        <v>423.53</v>
      </c>
    </row>
    <row r="2224" spans="1:12" s="335" customFormat="1" ht="12" x14ac:dyDescent="0.2">
      <c r="A2224" s="335" t="s">
        <v>4756</v>
      </c>
      <c r="B2224" s="335" t="s">
        <v>4757</v>
      </c>
      <c r="C2224" s="733">
        <v>43435</v>
      </c>
      <c r="D2224" s="738">
        <v>43446</v>
      </c>
      <c r="E2224" s="335" t="s">
        <v>4758</v>
      </c>
      <c r="F2224" s="663">
        <v>5126</v>
      </c>
      <c r="G2224" s="663">
        <v>641</v>
      </c>
      <c r="H2224" s="663"/>
      <c r="I2224" s="663">
        <v>4485</v>
      </c>
      <c r="J2224" s="728">
        <f t="shared" si="45"/>
        <v>334.98</v>
      </c>
      <c r="K2224" s="728">
        <v>108.87</v>
      </c>
      <c r="L2224" s="728">
        <v>226.11</v>
      </c>
    </row>
    <row r="2225" spans="1:12" s="335" customFormat="1" ht="12" x14ac:dyDescent="0.2">
      <c r="A2225" s="335" t="s">
        <v>4759</v>
      </c>
      <c r="B2225" s="335" t="s">
        <v>4760</v>
      </c>
      <c r="C2225" s="733">
        <v>43435</v>
      </c>
      <c r="D2225" s="738" t="s">
        <v>4746</v>
      </c>
      <c r="E2225" s="335" t="s">
        <v>4660</v>
      </c>
      <c r="F2225" s="663">
        <v>2540</v>
      </c>
      <c r="G2225" s="663">
        <v>254</v>
      </c>
      <c r="H2225" s="663"/>
      <c r="I2225" s="663">
        <v>2286</v>
      </c>
      <c r="J2225" s="728">
        <f t="shared" si="45"/>
        <v>111.99000000000001</v>
      </c>
      <c r="K2225" s="728">
        <v>36.4</v>
      </c>
      <c r="L2225" s="728">
        <v>75.59</v>
      </c>
    </row>
    <row r="2226" spans="1:12" s="335" customFormat="1" ht="12" x14ac:dyDescent="0.2">
      <c r="A2226" s="335" t="s">
        <v>4761</v>
      </c>
      <c r="B2226" s="335" t="s">
        <v>4762</v>
      </c>
      <c r="C2226" s="733">
        <v>43435</v>
      </c>
      <c r="D2226" s="738" t="s">
        <v>4746</v>
      </c>
      <c r="E2226" s="335" t="s">
        <v>4660</v>
      </c>
      <c r="F2226" s="663">
        <v>5926</v>
      </c>
      <c r="G2226" s="663">
        <v>550</v>
      </c>
      <c r="H2226" s="663"/>
      <c r="I2226" s="663">
        <v>5376</v>
      </c>
      <c r="J2226" s="728">
        <f t="shared" si="45"/>
        <v>360.28</v>
      </c>
      <c r="K2226" s="728">
        <v>117.09</v>
      </c>
      <c r="L2226" s="728">
        <v>243.19</v>
      </c>
    </row>
    <row r="2227" spans="1:12" s="335" customFormat="1" ht="12" x14ac:dyDescent="0.2">
      <c r="A2227" s="335" t="s">
        <v>4763</v>
      </c>
      <c r="B2227" s="335" t="s">
        <v>4764</v>
      </c>
      <c r="C2227" s="733">
        <v>43435</v>
      </c>
      <c r="D2227" s="738" t="s">
        <v>4746</v>
      </c>
      <c r="E2227" s="335" t="s">
        <v>4718</v>
      </c>
      <c r="F2227" s="663">
        <v>2791</v>
      </c>
      <c r="G2227" s="663">
        <v>550</v>
      </c>
      <c r="H2227" s="663"/>
      <c r="I2227" s="663">
        <v>2241</v>
      </c>
      <c r="J2227" s="728">
        <f t="shared" si="45"/>
        <v>360.28</v>
      </c>
      <c r="K2227" s="728">
        <v>117.09</v>
      </c>
      <c r="L2227" s="728">
        <v>243.19</v>
      </c>
    </row>
    <row r="2228" spans="1:12" s="335" customFormat="1" ht="12" x14ac:dyDescent="0.2">
      <c r="A2228" s="335" t="s">
        <v>4765</v>
      </c>
      <c r="B2228" s="335" t="s">
        <v>4766</v>
      </c>
      <c r="C2228" s="733">
        <v>43435</v>
      </c>
      <c r="D2228" s="738" t="s">
        <v>4746</v>
      </c>
      <c r="E2228" s="335" t="s">
        <v>4767</v>
      </c>
      <c r="F2228" s="663">
        <v>16043</v>
      </c>
      <c r="G2228" s="663">
        <v>2407</v>
      </c>
      <c r="H2228" s="663"/>
      <c r="I2228" s="663">
        <v>13636</v>
      </c>
      <c r="J2228" s="728">
        <f t="shared" si="45"/>
        <v>1382.91</v>
      </c>
      <c r="K2228" s="728">
        <v>449.45</v>
      </c>
      <c r="L2228" s="728">
        <v>933.46</v>
      </c>
    </row>
    <row r="2229" spans="1:12" s="335" customFormat="1" ht="12" x14ac:dyDescent="0.2">
      <c r="A2229" s="335" t="s">
        <v>4768</v>
      </c>
      <c r="B2229" s="335" t="s">
        <v>4769</v>
      </c>
      <c r="C2229" s="733">
        <v>43435</v>
      </c>
      <c r="D2229" s="738" t="s">
        <v>4746</v>
      </c>
      <c r="E2229" s="335" t="s">
        <v>4660</v>
      </c>
      <c r="F2229" s="663">
        <v>5316</v>
      </c>
      <c r="G2229" s="663">
        <v>797</v>
      </c>
      <c r="H2229" s="663"/>
      <c r="I2229" s="663">
        <v>4519</v>
      </c>
      <c r="J2229" s="728">
        <f t="shared" si="45"/>
        <v>454.03000000000003</v>
      </c>
      <c r="K2229" s="728">
        <v>147.56</v>
      </c>
      <c r="L2229" s="728">
        <v>306.47000000000003</v>
      </c>
    </row>
    <row r="2230" spans="1:12" s="335" customFormat="1" ht="12" x14ac:dyDescent="0.2">
      <c r="A2230" s="335" t="s">
        <v>4770</v>
      </c>
      <c r="B2230" s="335" t="s">
        <v>4771</v>
      </c>
      <c r="C2230" s="733">
        <v>43435</v>
      </c>
      <c r="D2230" s="738" t="s">
        <v>4746</v>
      </c>
      <c r="E2230" s="335" t="s">
        <v>4669</v>
      </c>
      <c r="F2230" s="663">
        <v>2876</v>
      </c>
      <c r="G2230" s="663">
        <v>360</v>
      </c>
      <c r="H2230" s="663"/>
      <c r="I2230" s="663">
        <v>2516</v>
      </c>
      <c r="J2230" s="728">
        <f t="shared" si="45"/>
        <v>187.94</v>
      </c>
      <c r="K2230" s="728">
        <v>61.08</v>
      </c>
      <c r="L2230" s="728">
        <v>126.86</v>
      </c>
    </row>
    <row r="2231" spans="1:12" s="335" customFormat="1" ht="12" x14ac:dyDescent="0.2">
      <c r="A2231" s="335" t="s">
        <v>4772</v>
      </c>
      <c r="B2231" s="335" t="s">
        <v>4773</v>
      </c>
      <c r="C2231" s="733">
        <v>43435</v>
      </c>
      <c r="D2231" s="738" t="s">
        <v>4774</v>
      </c>
      <c r="E2231" s="335" t="s">
        <v>4775</v>
      </c>
      <c r="F2231" s="663">
        <v>2106</v>
      </c>
      <c r="G2231" s="663">
        <v>316</v>
      </c>
      <c r="H2231" s="663"/>
      <c r="I2231" s="663">
        <v>1790</v>
      </c>
      <c r="J2231" s="728">
        <f t="shared" si="45"/>
        <v>197.88</v>
      </c>
      <c r="K2231" s="728">
        <v>64.31</v>
      </c>
      <c r="L2231" s="728">
        <v>133.57</v>
      </c>
    </row>
    <row r="2232" spans="1:12" s="335" customFormat="1" ht="12" x14ac:dyDescent="0.2">
      <c r="A2232" s="335" t="s">
        <v>4776</v>
      </c>
      <c r="B2232" s="335" t="s">
        <v>4777</v>
      </c>
      <c r="C2232" s="733">
        <v>43435</v>
      </c>
      <c r="D2232" s="738" t="s">
        <v>4774</v>
      </c>
      <c r="E2232" s="335" t="s">
        <v>4775</v>
      </c>
      <c r="F2232" s="663">
        <v>250</v>
      </c>
      <c r="G2232" s="663">
        <v>38</v>
      </c>
      <c r="H2232" s="663"/>
      <c r="I2232" s="663">
        <v>212</v>
      </c>
      <c r="J2232" s="728">
        <f t="shared" si="45"/>
        <v>23.49</v>
      </c>
      <c r="K2232" s="728">
        <v>7.63</v>
      </c>
      <c r="L2232" s="728">
        <v>15.86</v>
      </c>
    </row>
    <row r="2233" spans="1:12" s="335" customFormat="1" ht="12" x14ac:dyDescent="0.2">
      <c r="A2233" s="335" t="s">
        <v>4778</v>
      </c>
      <c r="B2233" s="335" t="s">
        <v>4779</v>
      </c>
      <c r="C2233" s="733">
        <v>43435</v>
      </c>
      <c r="D2233" s="738" t="s">
        <v>4774</v>
      </c>
      <c r="E2233" s="738">
        <v>44075</v>
      </c>
      <c r="F2233" s="663">
        <v>3752</v>
      </c>
      <c r="G2233" s="663">
        <v>375</v>
      </c>
      <c r="H2233" s="663"/>
      <c r="I2233" s="663">
        <v>3377</v>
      </c>
      <c r="J2233" s="728">
        <f t="shared" si="45"/>
        <v>165.42</v>
      </c>
      <c r="K2233" s="728">
        <v>53.76</v>
      </c>
      <c r="L2233" s="728">
        <v>111.66</v>
      </c>
    </row>
    <row r="2234" spans="1:12" s="335" customFormat="1" ht="12" x14ac:dyDescent="0.2">
      <c r="A2234" s="335" t="s">
        <v>4780</v>
      </c>
      <c r="B2234" s="335" t="s">
        <v>4781</v>
      </c>
      <c r="C2234" s="733">
        <v>43435</v>
      </c>
      <c r="D2234" s="738" t="s">
        <v>4782</v>
      </c>
      <c r="E2234" s="738">
        <v>43535</v>
      </c>
      <c r="F2234" s="663">
        <v>250</v>
      </c>
      <c r="G2234" s="663">
        <v>38</v>
      </c>
      <c r="H2234" s="663"/>
      <c r="I2234" s="663">
        <v>212</v>
      </c>
      <c r="J2234" s="728">
        <f t="shared" si="45"/>
        <v>23.49</v>
      </c>
      <c r="K2234" s="728">
        <v>7.63</v>
      </c>
      <c r="L2234" s="728">
        <v>15.86</v>
      </c>
    </row>
    <row r="2235" spans="1:12" s="335" customFormat="1" ht="12" x14ac:dyDescent="0.2">
      <c r="A2235" s="335" t="s">
        <v>4783</v>
      </c>
      <c r="B2235" s="335" t="s">
        <v>4784</v>
      </c>
      <c r="C2235" s="733">
        <v>43435</v>
      </c>
      <c r="D2235" s="738" t="s">
        <v>4782</v>
      </c>
      <c r="E2235" s="335" t="s">
        <v>4573</v>
      </c>
      <c r="F2235" s="663">
        <v>250</v>
      </c>
      <c r="G2235" s="663">
        <v>38</v>
      </c>
      <c r="H2235" s="663"/>
      <c r="I2235" s="663">
        <v>212</v>
      </c>
      <c r="J2235" s="728">
        <f t="shared" si="45"/>
        <v>23.49</v>
      </c>
      <c r="K2235" s="728">
        <v>7.63</v>
      </c>
      <c r="L2235" s="728">
        <v>15.86</v>
      </c>
    </row>
    <row r="2236" spans="1:12" s="335" customFormat="1" ht="12" x14ac:dyDescent="0.2">
      <c r="A2236" s="335" t="s">
        <v>4785</v>
      </c>
      <c r="B2236" s="335" t="s">
        <v>4786</v>
      </c>
      <c r="C2236" s="733">
        <v>43435</v>
      </c>
      <c r="D2236" s="738" t="s">
        <v>4782</v>
      </c>
      <c r="E2236" s="335" t="s">
        <v>4787</v>
      </c>
      <c r="F2236" s="663">
        <v>250</v>
      </c>
      <c r="G2236" s="663">
        <v>38</v>
      </c>
      <c r="H2236" s="663"/>
      <c r="I2236" s="663">
        <v>212</v>
      </c>
      <c r="J2236" s="728">
        <f t="shared" si="45"/>
        <v>23.49</v>
      </c>
      <c r="K2236" s="728">
        <v>7.63</v>
      </c>
      <c r="L2236" s="728">
        <v>15.86</v>
      </c>
    </row>
    <row r="2237" spans="1:12" s="335" customFormat="1" ht="12" x14ac:dyDescent="0.2">
      <c r="A2237" s="335" t="s">
        <v>4788</v>
      </c>
      <c r="B2237" s="335" t="s">
        <v>4789</v>
      </c>
      <c r="C2237" s="733">
        <v>43435</v>
      </c>
      <c r="D2237" s="738" t="s">
        <v>4774</v>
      </c>
      <c r="E2237" s="738">
        <v>43811</v>
      </c>
      <c r="F2237" s="663">
        <v>2080</v>
      </c>
      <c r="G2237" s="663">
        <v>312</v>
      </c>
      <c r="H2237" s="663"/>
      <c r="I2237" s="663">
        <v>1768</v>
      </c>
      <c r="J2237" s="728">
        <f t="shared" si="45"/>
        <v>127.03999999999999</v>
      </c>
      <c r="K2237" s="728">
        <v>41.29</v>
      </c>
      <c r="L2237" s="728">
        <v>85.75</v>
      </c>
    </row>
    <row r="2238" spans="1:12" s="335" customFormat="1" ht="12" x14ac:dyDescent="0.2">
      <c r="A2238" s="335" t="s">
        <v>4790</v>
      </c>
      <c r="B2238" s="335" t="s">
        <v>4791</v>
      </c>
      <c r="C2238" s="733">
        <v>43435</v>
      </c>
      <c r="D2238" s="738" t="s">
        <v>4774</v>
      </c>
      <c r="E2238" s="335" t="s">
        <v>4693</v>
      </c>
      <c r="F2238" s="663">
        <v>2448</v>
      </c>
      <c r="G2238" s="663">
        <v>306</v>
      </c>
      <c r="H2238" s="663"/>
      <c r="I2238" s="663">
        <v>2142</v>
      </c>
      <c r="J2238" s="728">
        <f t="shared" si="45"/>
        <v>159.97</v>
      </c>
      <c r="K2238" s="728">
        <v>51.99</v>
      </c>
      <c r="L2238" s="728">
        <v>107.98</v>
      </c>
    </row>
    <row r="2239" spans="1:12" s="335" customFormat="1" ht="12" x14ac:dyDescent="0.2">
      <c r="A2239" s="335" t="s">
        <v>4792</v>
      </c>
      <c r="B2239" s="335" t="s">
        <v>4793</v>
      </c>
      <c r="C2239" s="733">
        <v>43435</v>
      </c>
      <c r="D2239" s="738" t="s">
        <v>4774</v>
      </c>
      <c r="E2239" s="335" t="s">
        <v>4794</v>
      </c>
      <c r="F2239" s="663">
        <v>3133</v>
      </c>
      <c r="G2239" s="663">
        <v>470</v>
      </c>
      <c r="H2239" s="663"/>
      <c r="I2239" s="663">
        <v>2663</v>
      </c>
      <c r="J2239" s="728">
        <f t="shared" si="45"/>
        <v>270.06</v>
      </c>
      <c r="K2239" s="728">
        <v>87.77</v>
      </c>
      <c r="L2239" s="728">
        <v>182.29</v>
      </c>
    </row>
    <row r="2240" spans="1:12" s="335" customFormat="1" ht="12" x14ac:dyDescent="0.2">
      <c r="A2240" s="335" t="s">
        <v>4795</v>
      </c>
      <c r="B2240" s="335" t="s">
        <v>4796</v>
      </c>
      <c r="C2240" s="733">
        <v>43435</v>
      </c>
      <c r="D2240" s="738" t="s">
        <v>4774</v>
      </c>
      <c r="E2240" s="335" t="s">
        <v>4693</v>
      </c>
      <c r="F2240" s="663">
        <v>2113</v>
      </c>
      <c r="G2240" s="663">
        <v>317</v>
      </c>
      <c r="H2240" s="663"/>
      <c r="I2240" s="663">
        <v>1796</v>
      </c>
      <c r="J2240" s="728">
        <f t="shared" si="45"/>
        <v>182.13</v>
      </c>
      <c r="K2240" s="728">
        <v>59.19</v>
      </c>
      <c r="L2240" s="728">
        <v>122.94</v>
      </c>
    </row>
    <row r="2241" spans="1:12" s="335" customFormat="1" ht="12" x14ac:dyDescent="0.2">
      <c r="A2241" s="335" t="s">
        <v>4797</v>
      </c>
      <c r="B2241" s="335" t="s">
        <v>4798</v>
      </c>
      <c r="C2241" s="733">
        <v>43435</v>
      </c>
      <c r="D2241" s="738" t="s">
        <v>4774</v>
      </c>
      <c r="E2241" s="335" t="s">
        <v>4669</v>
      </c>
      <c r="F2241" s="663">
        <v>5130</v>
      </c>
      <c r="G2241" s="663">
        <v>641</v>
      </c>
      <c r="H2241" s="663"/>
      <c r="I2241" s="663">
        <v>4489</v>
      </c>
      <c r="J2241" s="728">
        <f t="shared" si="45"/>
        <v>332.16</v>
      </c>
      <c r="K2241" s="728">
        <v>107.95</v>
      </c>
      <c r="L2241" s="728">
        <v>224.21</v>
      </c>
    </row>
    <row r="2242" spans="1:12" s="335" customFormat="1" ht="12" x14ac:dyDescent="0.2">
      <c r="A2242" s="335" t="s">
        <v>4799</v>
      </c>
      <c r="B2242" s="335" t="s">
        <v>4800</v>
      </c>
      <c r="C2242" s="733">
        <v>43435</v>
      </c>
      <c r="D2242" s="738" t="s">
        <v>4774</v>
      </c>
      <c r="E2242" s="335" t="s">
        <v>4517</v>
      </c>
      <c r="F2242" s="663">
        <v>3094</v>
      </c>
      <c r="G2242" s="663">
        <v>464</v>
      </c>
      <c r="H2242" s="663"/>
      <c r="I2242" s="663">
        <v>2630</v>
      </c>
      <c r="J2242" s="728">
        <f t="shared" si="45"/>
        <v>290.70999999999998</v>
      </c>
      <c r="K2242" s="728">
        <v>94.48</v>
      </c>
      <c r="L2242" s="728">
        <v>196.23</v>
      </c>
    </row>
    <row r="2243" spans="1:12" s="335" customFormat="1" ht="12" x14ac:dyDescent="0.2">
      <c r="A2243" s="335" t="s">
        <v>4801</v>
      </c>
      <c r="B2243" s="335" t="s">
        <v>4802</v>
      </c>
      <c r="C2243" s="733">
        <v>43435</v>
      </c>
      <c r="D2243" s="738" t="s">
        <v>4774</v>
      </c>
      <c r="E2243" s="335" t="s">
        <v>4669</v>
      </c>
      <c r="F2243" s="663">
        <v>2887</v>
      </c>
      <c r="G2243" s="663">
        <v>361</v>
      </c>
      <c r="H2243" s="663"/>
      <c r="I2243" s="663">
        <v>2526</v>
      </c>
      <c r="J2243" s="728">
        <f t="shared" si="45"/>
        <v>186.93</v>
      </c>
      <c r="K2243" s="728">
        <v>60.75</v>
      </c>
      <c r="L2243" s="728">
        <v>126.18</v>
      </c>
    </row>
    <row r="2244" spans="1:12" s="335" customFormat="1" ht="12" x14ac:dyDescent="0.2">
      <c r="A2244" s="335" t="s">
        <v>4803</v>
      </c>
      <c r="B2244" s="335" t="s">
        <v>4804</v>
      </c>
      <c r="C2244" s="733">
        <v>43435</v>
      </c>
      <c r="D2244" s="738" t="s">
        <v>4774</v>
      </c>
      <c r="E2244" s="335" t="s">
        <v>4693</v>
      </c>
      <c r="F2244" s="663">
        <v>3377</v>
      </c>
      <c r="G2244" s="663">
        <v>422</v>
      </c>
      <c r="H2244" s="663"/>
      <c r="I2244" s="663">
        <v>2955</v>
      </c>
      <c r="J2244" s="728">
        <f t="shared" si="45"/>
        <v>220.69</v>
      </c>
      <c r="K2244" s="728">
        <v>71.72</v>
      </c>
      <c r="L2244" s="728">
        <v>148.97</v>
      </c>
    </row>
    <row r="2245" spans="1:12" s="335" customFormat="1" ht="12" x14ac:dyDescent="0.2">
      <c r="A2245" s="335" t="s">
        <v>4805</v>
      </c>
      <c r="B2245" s="335" t="s">
        <v>4806</v>
      </c>
      <c r="C2245" s="733">
        <v>43435</v>
      </c>
      <c r="D2245" s="738" t="s">
        <v>4774</v>
      </c>
      <c r="E2245" s="335" t="s">
        <v>4669</v>
      </c>
      <c r="F2245" s="663">
        <v>5254</v>
      </c>
      <c r="G2245" s="663">
        <v>550</v>
      </c>
      <c r="H2245" s="663"/>
      <c r="I2245" s="663">
        <v>4704</v>
      </c>
      <c r="J2245" s="728">
        <f t="shared" si="45"/>
        <v>360.28</v>
      </c>
      <c r="K2245" s="728">
        <v>117.09</v>
      </c>
      <c r="L2245" s="728">
        <v>243.19</v>
      </c>
    </row>
    <row r="2246" spans="1:12" s="335" customFormat="1" ht="12" x14ac:dyDescent="0.2">
      <c r="A2246" s="335" t="s">
        <v>4807</v>
      </c>
      <c r="B2246" s="335" t="s">
        <v>4808</v>
      </c>
      <c r="C2246" s="733">
        <v>43435</v>
      </c>
      <c r="D2246" s="738" t="s">
        <v>4774</v>
      </c>
      <c r="E2246" s="738">
        <v>44166</v>
      </c>
      <c r="F2246" s="663">
        <v>2080</v>
      </c>
      <c r="G2246" s="663">
        <v>312</v>
      </c>
      <c r="H2246" s="663"/>
      <c r="I2246" s="663">
        <v>1768</v>
      </c>
      <c r="J2246" s="728">
        <f t="shared" si="45"/>
        <v>195.44</v>
      </c>
      <c r="K2246" s="728">
        <v>63.52</v>
      </c>
      <c r="L2246" s="728">
        <v>131.91999999999999</v>
      </c>
    </row>
    <row r="2247" spans="1:12" s="335" customFormat="1" ht="12" x14ac:dyDescent="0.2">
      <c r="A2247" s="335" t="s">
        <v>4809</v>
      </c>
      <c r="B2247" s="335" t="s">
        <v>4810</v>
      </c>
      <c r="C2247" s="733">
        <v>43435</v>
      </c>
      <c r="D2247" s="738" t="s">
        <v>4774</v>
      </c>
      <c r="E2247" s="335" t="s">
        <v>4669</v>
      </c>
      <c r="F2247" s="663">
        <v>2854</v>
      </c>
      <c r="G2247" s="663">
        <v>357</v>
      </c>
      <c r="H2247" s="663"/>
      <c r="I2247" s="663">
        <v>2497</v>
      </c>
      <c r="J2247" s="728">
        <f t="shared" si="45"/>
        <v>184.8</v>
      </c>
      <c r="K2247" s="728">
        <v>60.06</v>
      </c>
      <c r="L2247" s="728">
        <v>124.74</v>
      </c>
    </row>
    <row r="2248" spans="1:12" s="335" customFormat="1" ht="12" x14ac:dyDescent="0.2">
      <c r="A2248" s="335" t="s">
        <v>4811</v>
      </c>
      <c r="B2248" s="335" t="s">
        <v>4812</v>
      </c>
      <c r="C2248" s="733">
        <v>43435</v>
      </c>
      <c r="D2248" s="738" t="s">
        <v>4813</v>
      </c>
      <c r="E2248" s="335" t="s">
        <v>4693</v>
      </c>
      <c r="F2248" s="663">
        <v>3060</v>
      </c>
      <c r="G2248" s="663">
        <v>383</v>
      </c>
      <c r="H2248" s="663"/>
      <c r="I2248" s="663">
        <v>2677</v>
      </c>
      <c r="J2248" s="728">
        <f t="shared" si="45"/>
        <v>128.78</v>
      </c>
      <c r="K2248" s="728">
        <v>41.85</v>
      </c>
      <c r="L2248" s="728">
        <v>86.93</v>
      </c>
    </row>
    <row r="2249" spans="1:12" s="335" customFormat="1" ht="12" x14ac:dyDescent="0.2">
      <c r="A2249" s="335" t="s">
        <v>4814</v>
      </c>
      <c r="B2249" s="335" t="s">
        <v>4815</v>
      </c>
      <c r="C2249" s="733">
        <v>43435</v>
      </c>
      <c r="D2249" s="738" t="s">
        <v>4813</v>
      </c>
      <c r="E2249" s="335" t="s">
        <v>4816</v>
      </c>
      <c r="F2249" s="663">
        <v>403</v>
      </c>
      <c r="G2249" s="663">
        <v>50</v>
      </c>
      <c r="H2249" s="663"/>
      <c r="I2249" s="663">
        <v>353</v>
      </c>
      <c r="J2249" s="728">
        <f t="shared" si="45"/>
        <v>26.09</v>
      </c>
      <c r="K2249" s="728">
        <v>8.48</v>
      </c>
      <c r="L2249" s="728">
        <v>17.61</v>
      </c>
    </row>
    <row r="2250" spans="1:12" s="335" customFormat="1" ht="12" x14ac:dyDescent="0.2">
      <c r="A2250" s="335" t="s">
        <v>4817</v>
      </c>
      <c r="B2250" s="335" t="s">
        <v>4818</v>
      </c>
      <c r="C2250" s="733">
        <v>43435</v>
      </c>
      <c r="D2250" s="738" t="s">
        <v>4813</v>
      </c>
      <c r="E2250" s="335" t="s">
        <v>4819</v>
      </c>
      <c r="F2250" s="663">
        <v>2776</v>
      </c>
      <c r="G2250" s="663">
        <v>347</v>
      </c>
      <c r="H2250" s="663"/>
      <c r="I2250" s="663">
        <v>2429</v>
      </c>
      <c r="J2250" s="728">
        <f t="shared" si="45"/>
        <v>181.41</v>
      </c>
      <c r="K2250" s="728">
        <v>58.96</v>
      </c>
      <c r="L2250" s="728">
        <v>122.45</v>
      </c>
    </row>
    <row r="2251" spans="1:12" s="335" customFormat="1" ht="12" x14ac:dyDescent="0.2">
      <c r="A2251" s="335" t="s">
        <v>4820</v>
      </c>
      <c r="B2251" s="335" t="s">
        <v>4821</v>
      </c>
      <c r="C2251" s="733">
        <v>43435</v>
      </c>
      <c r="D2251" s="738" t="s">
        <v>4822</v>
      </c>
      <c r="E2251" s="738">
        <v>44166</v>
      </c>
      <c r="F2251" s="663">
        <v>1920</v>
      </c>
      <c r="G2251" s="663">
        <v>288</v>
      </c>
      <c r="H2251" s="663"/>
      <c r="I2251" s="663">
        <v>1632</v>
      </c>
      <c r="J2251" s="728">
        <f t="shared" si="45"/>
        <v>180.4</v>
      </c>
      <c r="K2251" s="728">
        <v>58.63</v>
      </c>
      <c r="L2251" s="728">
        <v>121.77</v>
      </c>
    </row>
    <row r="2252" spans="1:12" s="335" customFormat="1" ht="12" x14ac:dyDescent="0.2">
      <c r="A2252" s="335" t="s">
        <v>4823</v>
      </c>
      <c r="B2252" s="335" t="s">
        <v>4824</v>
      </c>
      <c r="C2252" s="733">
        <v>43435</v>
      </c>
      <c r="D2252" s="738" t="s">
        <v>4813</v>
      </c>
      <c r="E2252" s="335" t="s">
        <v>4601</v>
      </c>
      <c r="F2252" s="663">
        <v>2238</v>
      </c>
      <c r="G2252" s="663">
        <v>336</v>
      </c>
      <c r="H2252" s="663"/>
      <c r="I2252" s="663">
        <v>1902</v>
      </c>
      <c r="J2252" s="728">
        <f t="shared" si="45"/>
        <v>192.92000000000002</v>
      </c>
      <c r="K2252" s="728">
        <v>62.7</v>
      </c>
      <c r="L2252" s="728">
        <v>130.22</v>
      </c>
    </row>
    <row r="2253" spans="1:12" s="335" customFormat="1" ht="12" x14ac:dyDescent="0.2">
      <c r="A2253" s="335" t="s">
        <v>4825</v>
      </c>
      <c r="B2253" s="335" t="s">
        <v>4826</v>
      </c>
      <c r="C2253" s="733">
        <v>43435</v>
      </c>
      <c r="D2253" s="738" t="s">
        <v>4813</v>
      </c>
      <c r="E2253" s="738">
        <v>44013</v>
      </c>
      <c r="F2253" s="663">
        <v>2969</v>
      </c>
      <c r="G2253" s="663">
        <v>445</v>
      </c>
      <c r="H2253" s="663"/>
      <c r="I2253" s="663">
        <v>2524</v>
      </c>
      <c r="J2253" s="728">
        <f t="shared" si="45"/>
        <v>255.93</v>
      </c>
      <c r="K2253" s="728">
        <v>83.18</v>
      </c>
      <c r="L2253" s="728">
        <v>172.75</v>
      </c>
    </row>
    <row r="2254" spans="1:12" s="335" customFormat="1" ht="12" x14ac:dyDescent="0.2">
      <c r="A2254" s="335" t="s">
        <v>4827</v>
      </c>
      <c r="B2254" s="335" t="s">
        <v>4828</v>
      </c>
      <c r="C2254" s="733">
        <v>43435</v>
      </c>
      <c r="D2254" s="738" t="s">
        <v>4813</v>
      </c>
      <c r="E2254" s="335" t="s">
        <v>4829</v>
      </c>
      <c r="F2254" s="663">
        <v>2238</v>
      </c>
      <c r="G2254" s="663">
        <v>336</v>
      </c>
      <c r="H2254" s="663"/>
      <c r="I2254" s="663">
        <v>1902</v>
      </c>
      <c r="J2254" s="728">
        <f t="shared" si="45"/>
        <v>192.92000000000002</v>
      </c>
      <c r="K2254" s="728">
        <v>62.7</v>
      </c>
      <c r="L2254" s="728">
        <v>130.22</v>
      </c>
    </row>
    <row r="2255" spans="1:12" s="335" customFormat="1" ht="12" x14ac:dyDescent="0.2">
      <c r="A2255" s="335" t="s">
        <v>4830</v>
      </c>
      <c r="B2255" s="335" t="s">
        <v>4831</v>
      </c>
      <c r="C2255" s="733">
        <v>43435</v>
      </c>
      <c r="D2255" s="738" t="s">
        <v>4813</v>
      </c>
      <c r="E2255" s="738">
        <v>44166</v>
      </c>
      <c r="F2255" s="663">
        <v>330</v>
      </c>
      <c r="G2255" s="663">
        <v>41</v>
      </c>
      <c r="H2255" s="663"/>
      <c r="I2255" s="663">
        <v>289</v>
      </c>
      <c r="J2255" s="728">
        <f t="shared" si="45"/>
        <v>21.57</v>
      </c>
      <c r="K2255" s="728">
        <v>7.01</v>
      </c>
      <c r="L2255" s="728">
        <v>14.56</v>
      </c>
    </row>
    <row r="2256" spans="1:12" s="335" customFormat="1" ht="12" x14ac:dyDescent="0.2">
      <c r="A2256" s="335" t="s">
        <v>4832</v>
      </c>
      <c r="B2256" s="335" t="s">
        <v>4833</v>
      </c>
      <c r="C2256" s="733">
        <v>43435</v>
      </c>
      <c r="D2256" s="738" t="s">
        <v>4813</v>
      </c>
      <c r="E2256" s="335" t="s">
        <v>4829</v>
      </c>
      <c r="F2256" s="663">
        <v>3463</v>
      </c>
      <c r="G2256" s="663">
        <v>519</v>
      </c>
      <c r="H2256" s="663"/>
      <c r="I2256" s="663">
        <v>2944</v>
      </c>
      <c r="J2256" s="728">
        <f t="shared" si="45"/>
        <v>298.51</v>
      </c>
      <c r="K2256" s="728">
        <v>97.02</v>
      </c>
      <c r="L2256" s="728">
        <v>201.49</v>
      </c>
    </row>
    <row r="2257" spans="1:12" s="335" customFormat="1" ht="12" x14ac:dyDescent="0.2">
      <c r="A2257" s="335" t="s">
        <v>4834</v>
      </c>
      <c r="B2257" s="335" t="s">
        <v>4835</v>
      </c>
      <c r="C2257" s="733">
        <v>43435</v>
      </c>
      <c r="D2257" s="738" t="s">
        <v>4813</v>
      </c>
      <c r="E2257" s="738">
        <v>44013</v>
      </c>
      <c r="F2257" s="663">
        <v>330</v>
      </c>
      <c r="G2257" s="663">
        <v>41</v>
      </c>
      <c r="H2257" s="663"/>
      <c r="I2257" s="663">
        <v>289</v>
      </c>
      <c r="J2257" s="728">
        <f t="shared" si="45"/>
        <v>21.57</v>
      </c>
      <c r="K2257" s="728">
        <v>7.01</v>
      </c>
      <c r="L2257" s="728">
        <v>14.56</v>
      </c>
    </row>
    <row r="2258" spans="1:12" s="335" customFormat="1" ht="12" x14ac:dyDescent="0.2">
      <c r="A2258" s="335" t="s">
        <v>4836</v>
      </c>
      <c r="B2258" s="335" t="s">
        <v>4837</v>
      </c>
      <c r="C2258" s="733">
        <v>43435</v>
      </c>
      <c r="D2258" s="738" t="s">
        <v>4813</v>
      </c>
      <c r="E2258" s="335" t="s">
        <v>4829</v>
      </c>
      <c r="F2258" s="663">
        <v>2956</v>
      </c>
      <c r="G2258" s="663">
        <v>443</v>
      </c>
      <c r="H2258" s="663"/>
      <c r="I2258" s="663">
        <v>2513</v>
      </c>
      <c r="J2258" s="728">
        <f t="shared" si="45"/>
        <v>254.81</v>
      </c>
      <c r="K2258" s="728">
        <v>82.81</v>
      </c>
      <c r="L2258" s="728">
        <v>172</v>
      </c>
    </row>
    <row r="2259" spans="1:12" s="335" customFormat="1" ht="12" x14ac:dyDescent="0.2">
      <c r="A2259" s="335" t="s">
        <v>4838</v>
      </c>
      <c r="B2259" s="335" t="s">
        <v>4839</v>
      </c>
      <c r="C2259" s="733">
        <v>43435</v>
      </c>
      <c r="D2259" s="738" t="s">
        <v>4813</v>
      </c>
      <c r="E2259" s="738">
        <v>43628</v>
      </c>
      <c r="F2259" s="663">
        <v>17616</v>
      </c>
      <c r="G2259" s="663">
        <v>550</v>
      </c>
      <c r="H2259" s="663"/>
      <c r="I2259" s="663">
        <v>17066</v>
      </c>
      <c r="J2259" s="728">
        <f t="shared" si="45"/>
        <v>360.28</v>
      </c>
      <c r="K2259" s="728">
        <v>117.09</v>
      </c>
      <c r="L2259" s="728">
        <v>243.19</v>
      </c>
    </row>
    <row r="2260" spans="1:12" s="335" customFormat="1" ht="12" x14ac:dyDescent="0.2">
      <c r="A2260" s="335" t="s">
        <v>4840</v>
      </c>
      <c r="B2260" s="335" t="s">
        <v>4841</v>
      </c>
      <c r="C2260" s="733">
        <v>43435</v>
      </c>
      <c r="D2260" s="738" t="s">
        <v>4822</v>
      </c>
      <c r="E2260" s="335" t="s">
        <v>4708</v>
      </c>
      <c r="F2260" s="663">
        <v>2043</v>
      </c>
      <c r="G2260" s="663">
        <v>255</v>
      </c>
      <c r="H2260" s="663"/>
      <c r="I2260" s="663">
        <v>1788</v>
      </c>
      <c r="J2260" s="728">
        <f t="shared" si="45"/>
        <v>132.28</v>
      </c>
      <c r="K2260" s="728">
        <v>42.99</v>
      </c>
      <c r="L2260" s="728">
        <v>89.29</v>
      </c>
    </row>
    <row r="2261" spans="1:12" s="335" customFormat="1" ht="12" x14ac:dyDescent="0.2">
      <c r="A2261" s="335" t="s">
        <v>4842</v>
      </c>
      <c r="B2261" s="335" t="s">
        <v>4843</v>
      </c>
      <c r="C2261" s="733">
        <v>43435</v>
      </c>
      <c r="D2261" s="738" t="s">
        <v>4822</v>
      </c>
      <c r="E2261" s="738">
        <v>43531</v>
      </c>
      <c r="F2261" s="663">
        <v>7486</v>
      </c>
      <c r="G2261" s="663">
        <v>1123</v>
      </c>
      <c r="H2261" s="663"/>
      <c r="I2261" s="663">
        <v>6363</v>
      </c>
      <c r="J2261" s="728">
        <f t="shared" si="45"/>
        <v>645.29</v>
      </c>
      <c r="K2261" s="728">
        <v>209.72</v>
      </c>
      <c r="L2261" s="728">
        <v>435.57</v>
      </c>
    </row>
    <row r="2262" spans="1:12" s="335" customFormat="1" ht="12" x14ac:dyDescent="0.2">
      <c r="A2262" s="335" t="s">
        <v>4844</v>
      </c>
      <c r="B2262" s="335" t="s">
        <v>4845</v>
      </c>
      <c r="C2262" s="733">
        <v>43435</v>
      </c>
      <c r="D2262" s="738" t="s">
        <v>4822</v>
      </c>
      <c r="E2262" s="335" t="s">
        <v>4708</v>
      </c>
      <c r="F2262" s="663">
        <v>999</v>
      </c>
      <c r="G2262" s="663">
        <v>200</v>
      </c>
      <c r="H2262" s="663"/>
      <c r="I2262" s="663">
        <v>799</v>
      </c>
      <c r="J2262" s="728">
        <f t="shared" si="45"/>
        <v>126.60999999999999</v>
      </c>
      <c r="K2262" s="728">
        <v>41.15</v>
      </c>
      <c r="L2262" s="728">
        <v>85.46</v>
      </c>
    </row>
    <row r="2263" spans="1:12" s="335" customFormat="1" ht="12" x14ac:dyDescent="0.2">
      <c r="A2263" s="335" t="s">
        <v>4846</v>
      </c>
      <c r="B2263" s="335" t="s">
        <v>4847</v>
      </c>
      <c r="C2263" s="733">
        <v>43435</v>
      </c>
      <c r="D2263" s="738" t="s">
        <v>4822</v>
      </c>
      <c r="E2263" s="738">
        <v>43684</v>
      </c>
      <c r="F2263" s="663">
        <v>5539</v>
      </c>
      <c r="G2263" s="663">
        <v>831</v>
      </c>
      <c r="H2263" s="663"/>
      <c r="I2263" s="663">
        <v>4708</v>
      </c>
      <c r="J2263" s="728">
        <f t="shared" si="45"/>
        <v>477.47</v>
      </c>
      <c r="K2263" s="728">
        <v>155.18</v>
      </c>
      <c r="L2263" s="728">
        <v>322.29000000000002</v>
      </c>
    </row>
    <row r="2264" spans="1:12" s="335" customFormat="1" ht="12" x14ac:dyDescent="0.2">
      <c r="A2264" s="335" t="s">
        <v>4848</v>
      </c>
      <c r="B2264" s="335" t="s">
        <v>4849</v>
      </c>
      <c r="C2264" s="733">
        <v>43435</v>
      </c>
      <c r="D2264" s="738" t="s">
        <v>4822</v>
      </c>
      <c r="E2264" s="335" t="s">
        <v>4708</v>
      </c>
      <c r="F2264" s="663">
        <v>7161</v>
      </c>
      <c r="G2264" s="663">
        <v>550</v>
      </c>
      <c r="H2264" s="663"/>
      <c r="I2264" s="663">
        <v>6611</v>
      </c>
      <c r="J2264" s="728">
        <f t="shared" si="45"/>
        <v>360.28</v>
      </c>
      <c r="K2264" s="728">
        <v>117.09</v>
      </c>
      <c r="L2264" s="728">
        <v>243.19</v>
      </c>
    </row>
    <row r="2265" spans="1:12" s="335" customFormat="1" ht="12" x14ac:dyDescent="0.2">
      <c r="A2265" s="335" t="s">
        <v>4850</v>
      </c>
      <c r="B2265" s="335" t="s">
        <v>4851</v>
      </c>
      <c r="C2265" s="733">
        <v>43435</v>
      </c>
      <c r="D2265" s="738" t="s">
        <v>4822</v>
      </c>
      <c r="E2265" s="335" t="s">
        <v>4852</v>
      </c>
      <c r="F2265" s="663">
        <v>999</v>
      </c>
      <c r="G2265" s="663">
        <v>200</v>
      </c>
      <c r="H2265" s="663"/>
      <c r="I2265" s="663">
        <v>799</v>
      </c>
      <c r="J2265" s="728">
        <f t="shared" si="45"/>
        <v>126.60999999999999</v>
      </c>
      <c r="K2265" s="728">
        <v>41.15</v>
      </c>
      <c r="L2265" s="728">
        <v>85.46</v>
      </c>
    </row>
    <row r="2266" spans="1:12" s="335" customFormat="1" ht="12" x14ac:dyDescent="0.2">
      <c r="A2266" s="335" t="s">
        <v>4853</v>
      </c>
      <c r="B2266" s="335" t="s">
        <v>4854</v>
      </c>
      <c r="C2266" s="733">
        <v>43435</v>
      </c>
      <c r="D2266" s="738" t="s">
        <v>4822</v>
      </c>
      <c r="E2266" s="335" t="s">
        <v>4852</v>
      </c>
      <c r="F2266" s="663">
        <v>999</v>
      </c>
      <c r="G2266" s="663">
        <v>200</v>
      </c>
      <c r="H2266" s="663"/>
      <c r="I2266" s="663">
        <v>799</v>
      </c>
      <c r="J2266" s="728">
        <f t="shared" si="45"/>
        <v>126.60999999999999</v>
      </c>
      <c r="K2266" s="728">
        <v>41.15</v>
      </c>
      <c r="L2266" s="728">
        <v>85.46</v>
      </c>
    </row>
    <row r="2267" spans="1:12" s="335" customFormat="1" ht="12" x14ac:dyDescent="0.2">
      <c r="A2267" s="335" t="s">
        <v>4855</v>
      </c>
      <c r="B2267" s="335" t="s">
        <v>4856</v>
      </c>
      <c r="C2267" s="733">
        <v>43435</v>
      </c>
      <c r="D2267" s="738" t="s">
        <v>4822</v>
      </c>
      <c r="E2267" s="335" t="s">
        <v>4857</v>
      </c>
      <c r="F2267" s="663">
        <v>7352</v>
      </c>
      <c r="G2267" s="663">
        <v>919</v>
      </c>
      <c r="H2267" s="663"/>
      <c r="I2267" s="663">
        <v>6433</v>
      </c>
      <c r="J2267" s="728">
        <f t="shared" si="45"/>
        <v>480.46000000000004</v>
      </c>
      <c r="K2267" s="728">
        <v>156.15</v>
      </c>
      <c r="L2267" s="728">
        <v>324.31</v>
      </c>
    </row>
    <row r="2268" spans="1:12" s="335" customFormat="1" ht="12" x14ac:dyDescent="0.2">
      <c r="A2268" s="335" t="s">
        <v>4858</v>
      </c>
      <c r="B2268" s="335" t="s">
        <v>4859</v>
      </c>
      <c r="C2268" s="733">
        <v>43435</v>
      </c>
      <c r="D2268" s="738" t="s">
        <v>4822</v>
      </c>
      <c r="E2268" s="738">
        <v>43863</v>
      </c>
      <c r="F2268" s="663">
        <v>2080</v>
      </c>
      <c r="G2268" s="663">
        <v>312</v>
      </c>
      <c r="H2268" s="663"/>
      <c r="I2268" s="663">
        <v>1768</v>
      </c>
      <c r="J2268" s="728">
        <f t="shared" si="45"/>
        <v>195.44</v>
      </c>
      <c r="K2268" s="728">
        <v>63.52</v>
      </c>
      <c r="L2268" s="728">
        <v>131.91999999999999</v>
      </c>
    </row>
    <row r="2269" spans="1:12" s="335" customFormat="1" ht="12" x14ac:dyDescent="0.2">
      <c r="A2269" s="335" t="s">
        <v>4860</v>
      </c>
      <c r="B2269" s="335" t="s">
        <v>4861</v>
      </c>
      <c r="C2269" s="733">
        <v>43435</v>
      </c>
      <c r="D2269" s="738" t="s">
        <v>4822</v>
      </c>
      <c r="E2269" s="335" t="s">
        <v>4829</v>
      </c>
      <c r="F2269" s="663">
        <v>1966</v>
      </c>
      <c r="G2269" s="663">
        <v>246</v>
      </c>
      <c r="H2269" s="663"/>
      <c r="I2269" s="663">
        <v>1720</v>
      </c>
      <c r="J2269" s="728">
        <f t="shared" si="45"/>
        <v>128.49</v>
      </c>
      <c r="K2269" s="728">
        <v>41.76</v>
      </c>
      <c r="L2269" s="728">
        <v>86.73</v>
      </c>
    </row>
    <row r="2270" spans="1:12" s="335" customFormat="1" ht="12" x14ac:dyDescent="0.2">
      <c r="A2270" s="335" t="s">
        <v>4862</v>
      </c>
      <c r="B2270" s="335" t="s">
        <v>4863</v>
      </c>
      <c r="C2270" s="733">
        <v>43435</v>
      </c>
      <c r="D2270" s="738" t="s">
        <v>4822</v>
      </c>
      <c r="E2270" s="738">
        <v>44105</v>
      </c>
      <c r="F2270" s="663">
        <v>6043</v>
      </c>
      <c r="G2270" s="663">
        <v>604</v>
      </c>
      <c r="H2270" s="663"/>
      <c r="I2270" s="663">
        <v>5439</v>
      </c>
      <c r="J2270" s="728">
        <f t="shared" si="45"/>
        <v>266.43</v>
      </c>
      <c r="K2270" s="728">
        <v>86.59</v>
      </c>
      <c r="L2270" s="728">
        <v>179.84</v>
      </c>
    </row>
    <row r="2271" spans="1:12" s="335" customFormat="1" ht="12" x14ac:dyDescent="0.2">
      <c r="A2271" s="335" t="s">
        <v>4864</v>
      </c>
      <c r="B2271" s="335" t="s">
        <v>4865</v>
      </c>
      <c r="C2271" s="733">
        <v>43435</v>
      </c>
      <c r="D2271" s="738" t="s">
        <v>4822</v>
      </c>
      <c r="E2271" s="335" t="s">
        <v>4708</v>
      </c>
      <c r="F2271" s="663">
        <v>2611</v>
      </c>
      <c r="G2271" s="663">
        <v>326</v>
      </c>
      <c r="H2271" s="663"/>
      <c r="I2271" s="663">
        <v>2285</v>
      </c>
      <c r="J2271" s="728">
        <f t="shared" si="45"/>
        <v>170.62</v>
      </c>
      <c r="K2271" s="728">
        <v>55.45</v>
      </c>
      <c r="L2271" s="728">
        <v>115.17</v>
      </c>
    </row>
    <row r="2272" spans="1:12" s="335" customFormat="1" ht="12" x14ac:dyDescent="0.2">
      <c r="A2272" s="335" t="s">
        <v>4866</v>
      </c>
      <c r="B2272" s="335" t="s">
        <v>4867</v>
      </c>
      <c r="C2272" s="733">
        <v>43435</v>
      </c>
      <c r="D2272" s="738" t="s">
        <v>4822</v>
      </c>
      <c r="E2272" s="738">
        <v>44105</v>
      </c>
      <c r="F2272" s="663">
        <v>2162</v>
      </c>
      <c r="G2272" s="663">
        <v>216</v>
      </c>
      <c r="H2272" s="663"/>
      <c r="I2272" s="663">
        <v>1946</v>
      </c>
      <c r="J2272" s="728">
        <f t="shared" si="45"/>
        <v>95.320000000000007</v>
      </c>
      <c r="K2272" s="728">
        <v>30.98</v>
      </c>
      <c r="L2272" s="728">
        <v>64.34</v>
      </c>
    </row>
    <row r="2273" spans="1:12" s="335" customFormat="1" ht="12" x14ac:dyDescent="0.2">
      <c r="A2273" s="335" t="s">
        <v>4868</v>
      </c>
      <c r="B2273" s="335" t="s">
        <v>4869</v>
      </c>
      <c r="C2273" s="733">
        <v>43435</v>
      </c>
      <c r="D2273" s="738" t="s">
        <v>4822</v>
      </c>
      <c r="E2273" s="335" t="s">
        <v>4708</v>
      </c>
      <c r="F2273" s="663">
        <v>5367</v>
      </c>
      <c r="G2273" s="663">
        <v>671</v>
      </c>
      <c r="H2273" s="663"/>
      <c r="I2273" s="663">
        <v>4696</v>
      </c>
      <c r="J2273" s="728">
        <f t="shared" si="45"/>
        <v>350.74</v>
      </c>
      <c r="K2273" s="728">
        <v>113.99</v>
      </c>
      <c r="L2273" s="728">
        <v>236.75</v>
      </c>
    </row>
    <row r="2274" spans="1:12" s="335" customFormat="1" ht="12" x14ac:dyDescent="0.2">
      <c r="A2274" s="335" t="s">
        <v>4870</v>
      </c>
      <c r="B2274" s="335" t="s">
        <v>4871</v>
      </c>
      <c r="C2274" s="733">
        <v>43435</v>
      </c>
      <c r="D2274" s="738" t="s">
        <v>4822</v>
      </c>
      <c r="E2274" s="335" t="s">
        <v>4708</v>
      </c>
      <c r="F2274" s="663">
        <v>3181</v>
      </c>
      <c r="G2274" s="663">
        <v>398</v>
      </c>
      <c r="H2274" s="663"/>
      <c r="I2274" s="663">
        <v>2783</v>
      </c>
      <c r="J2274" s="728">
        <f t="shared" si="45"/>
        <v>207.88</v>
      </c>
      <c r="K2274" s="728">
        <v>67.56</v>
      </c>
      <c r="L2274" s="728">
        <v>140.32</v>
      </c>
    </row>
    <row r="2275" spans="1:12" s="335" customFormat="1" ht="12" x14ac:dyDescent="0.2">
      <c r="A2275" s="335" t="s">
        <v>4872</v>
      </c>
      <c r="B2275" s="335" t="s">
        <v>4873</v>
      </c>
      <c r="C2275" s="733">
        <v>43435</v>
      </c>
      <c r="D2275" s="738" t="s">
        <v>4822</v>
      </c>
      <c r="E2275" s="738">
        <v>43922</v>
      </c>
      <c r="F2275" s="663">
        <v>2015</v>
      </c>
      <c r="G2275" s="663">
        <v>378</v>
      </c>
      <c r="H2275" s="663"/>
      <c r="I2275" s="663">
        <v>1637</v>
      </c>
      <c r="J2275" s="728">
        <f t="shared" si="45"/>
        <v>234.55</v>
      </c>
      <c r="K2275" s="728">
        <v>76.23</v>
      </c>
      <c r="L2275" s="728">
        <v>158.32</v>
      </c>
    </row>
    <row r="2276" spans="1:12" s="335" customFormat="1" ht="12" x14ac:dyDescent="0.2">
      <c r="A2276" s="335" t="s">
        <v>4874</v>
      </c>
      <c r="B2276" s="335" t="s">
        <v>4875</v>
      </c>
      <c r="C2276" s="733">
        <v>43435</v>
      </c>
      <c r="D2276" s="738" t="s">
        <v>4822</v>
      </c>
      <c r="E2276" s="335" t="s">
        <v>4708</v>
      </c>
      <c r="F2276" s="663">
        <v>3783</v>
      </c>
      <c r="G2276" s="663">
        <v>709</v>
      </c>
      <c r="H2276" s="663"/>
      <c r="I2276" s="663">
        <v>3074</v>
      </c>
      <c r="J2276" s="728">
        <f t="shared" ref="J2276:J2339" si="46">SUM(K2276:L2276)</f>
        <v>444.39</v>
      </c>
      <c r="K2276" s="728">
        <v>144.43</v>
      </c>
      <c r="L2276" s="728">
        <v>299.95999999999998</v>
      </c>
    </row>
    <row r="2277" spans="1:12" s="335" customFormat="1" ht="12" x14ac:dyDescent="0.2">
      <c r="A2277" s="335" t="s">
        <v>4876</v>
      </c>
      <c r="B2277" s="335" t="s">
        <v>4877</v>
      </c>
      <c r="C2277" s="733">
        <v>43435</v>
      </c>
      <c r="D2277" s="738" t="s">
        <v>4822</v>
      </c>
      <c r="E2277" s="335" t="s">
        <v>4708</v>
      </c>
      <c r="F2277" s="663">
        <v>2827</v>
      </c>
      <c r="G2277" s="663">
        <v>550</v>
      </c>
      <c r="H2277" s="663"/>
      <c r="I2277" s="663">
        <v>2277</v>
      </c>
      <c r="J2277" s="728">
        <f t="shared" si="46"/>
        <v>360.28</v>
      </c>
      <c r="K2277" s="728">
        <v>117.09</v>
      </c>
      <c r="L2277" s="728">
        <v>243.19</v>
      </c>
    </row>
    <row r="2278" spans="1:12" s="335" customFormat="1" ht="12" x14ac:dyDescent="0.2">
      <c r="A2278" s="335" t="s">
        <v>4878</v>
      </c>
      <c r="B2278" s="335" t="s">
        <v>4879</v>
      </c>
      <c r="C2278" s="733">
        <v>43435</v>
      </c>
      <c r="D2278" s="738" t="s">
        <v>4880</v>
      </c>
      <c r="E2278" s="335" t="s">
        <v>4601</v>
      </c>
      <c r="F2278" s="663">
        <v>2112</v>
      </c>
      <c r="G2278" s="663">
        <v>396</v>
      </c>
      <c r="H2278" s="663"/>
      <c r="I2278" s="663">
        <v>1716</v>
      </c>
      <c r="J2278" s="728">
        <f t="shared" si="46"/>
        <v>248.1</v>
      </c>
      <c r="K2278" s="728">
        <v>80.63</v>
      </c>
      <c r="L2278" s="728">
        <v>167.47</v>
      </c>
    </row>
    <row r="2279" spans="1:12" s="335" customFormat="1" ht="12" x14ac:dyDescent="0.2">
      <c r="A2279" s="335" t="s">
        <v>4881</v>
      </c>
      <c r="B2279" s="335" t="s">
        <v>4882</v>
      </c>
      <c r="C2279" s="733">
        <v>43435</v>
      </c>
      <c r="D2279" s="738" t="s">
        <v>4880</v>
      </c>
      <c r="E2279" s="738">
        <v>43684</v>
      </c>
      <c r="F2279" s="663">
        <v>7579</v>
      </c>
      <c r="G2279" s="663">
        <v>1137</v>
      </c>
      <c r="H2279" s="663"/>
      <c r="I2279" s="663">
        <v>6442</v>
      </c>
      <c r="J2279" s="728">
        <f t="shared" si="46"/>
        <v>653.31000000000006</v>
      </c>
      <c r="K2279" s="728">
        <v>212.33</v>
      </c>
      <c r="L2279" s="728">
        <v>440.98</v>
      </c>
    </row>
    <row r="2280" spans="1:12" s="335" customFormat="1" ht="12" x14ac:dyDescent="0.2">
      <c r="A2280" s="335" t="s">
        <v>4883</v>
      </c>
      <c r="B2280" s="335" t="s">
        <v>4884</v>
      </c>
      <c r="C2280" s="733">
        <v>43435</v>
      </c>
      <c r="D2280" s="738" t="s">
        <v>4880</v>
      </c>
      <c r="E2280" s="335" t="s">
        <v>4829</v>
      </c>
      <c r="F2280" s="663">
        <v>9961</v>
      </c>
      <c r="G2280" s="663">
        <v>1494</v>
      </c>
      <c r="H2280" s="663"/>
      <c r="I2280" s="663">
        <v>8467</v>
      </c>
      <c r="J2280" s="728">
        <f t="shared" si="46"/>
        <v>858.6400000000001</v>
      </c>
      <c r="K2280" s="728">
        <v>279.06</v>
      </c>
      <c r="L2280" s="728">
        <v>579.58000000000004</v>
      </c>
    </row>
    <row r="2281" spans="1:12" s="335" customFormat="1" ht="12" x14ac:dyDescent="0.2">
      <c r="A2281" s="335" t="s">
        <v>4885</v>
      </c>
      <c r="B2281" s="335" t="s">
        <v>4886</v>
      </c>
      <c r="C2281" s="733">
        <v>43435</v>
      </c>
      <c r="D2281" s="738" t="s">
        <v>4880</v>
      </c>
      <c r="E2281" s="335" t="s">
        <v>4887</v>
      </c>
      <c r="F2281" s="663">
        <v>3969</v>
      </c>
      <c r="G2281" s="663">
        <v>496</v>
      </c>
      <c r="H2281" s="663"/>
      <c r="I2281" s="663">
        <v>3473</v>
      </c>
      <c r="J2281" s="728">
        <f t="shared" si="46"/>
        <v>259.38</v>
      </c>
      <c r="K2281" s="728">
        <v>84.3</v>
      </c>
      <c r="L2281" s="728">
        <v>175.08</v>
      </c>
    </row>
    <row r="2282" spans="1:12" s="335" customFormat="1" ht="12" x14ac:dyDescent="0.2">
      <c r="A2282" s="335" t="s">
        <v>4888</v>
      </c>
      <c r="B2282" s="335" t="s">
        <v>4889</v>
      </c>
      <c r="C2282" s="733">
        <v>43435</v>
      </c>
      <c r="D2282" s="738" t="s">
        <v>4880</v>
      </c>
      <c r="E2282" s="335" t="s">
        <v>4601</v>
      </c>
      <c r="F2282" s="663">
        <v>2257</v>
      </c>
      <c r="G2282" s="663">
        <v>282</v>
      </c>
      <c r="H2282" s="663"/>
      <c r="I2282" s="663">
        <v>1975</v>
      </c>
      <c r="J2282" s="728">
        <f t="shared" si="46"/>
        <v>146.13</v>
      </c>
      <c r="K2282" s="728">
        <v>47.49</v>
      </c>
      <c r="L2282" s="728">
        <v>98.64</v>
      </c>
    </row>
    <row r="2283" spans="1:12" s="335" customFormat="1" ht="12" x14ac:dyDescent="0.2">
      <c r="A2283" s="335" t="s">
        <v>4890</v>
      </c>
      <c r="B2283" s="335" t="s">
        <v>4891</v>
      </c>
      <c r="C2283" s="733">
        <v>43435</v>
      </c>
      <c r="D2283" s="738" t="s">
        <v>4880</v>
      </c>
      <c r="E2283" s="738">
        <v>43862</v>
      </c>
      <c r="F2283" s="663">
        <v>3344</v>
      </c>
      <c r="G2283" s="663">
        <v>502</v>
      </c>
      <c r="H2283" s="663"/>
      <c r="I2283" s="663">
        <v>2842</v>
      </c>
      <c r="J2283" s="728">
        <f t="shared" si="46"/>
        <v>283.04000000000002</v>
      </c>
      <c r="K2283" s="728">
        <v>91.99</v>
      </c>
      <c r="L2283" s="728">
        <v>191.05</v>
      </c>
    </row>
    <row r="2284" spans="1:12" s="335" customFormat="1" ht="12" x14ac:dyDescent="0.2">
      <c r="A2284" s="335" t="s">
        <v>4892</v>
      </c>
      <c r="B2284" s="335" t="s">
        <v>4893</v>
      </c>
      <c r="C2284" s="733">
        <v>43435</v>
      </c>
      <c r="D2284" s="738" t="s">
        <v>4880</v>
      </c>
      <c r="E2284" s="738">
        <v>44013</v>
      </c>
      <c r="F2284" s="663">
        <v>2230</v>
      </c>
      <c r="G2284" s="663">
        <v>334</v>
      </c>
      <c r="H2284" s="663"/>
      <c r="I2284" s="663">
        <v>1896</v>
      </c>
      <c r="J2284" s="728">
        <f t="shared" si="46"/>
        <v>188.74</v>
      </c>
      <c r="K2284" s="728">
        <v>61.34</v>
      </c>
      <c r="L2284" s="728">
        <v>127.4</v>
      </c>
    </row>
    <row r="2285" spans="1:12" s="335" customFormat="1" ht="12" x14ac:dyDescent="0.2">
      <c r="A2285" s="335" t="s">
        <v>4894</v>
      </c>
      <c r="B2285" s="335" t="s">
        <v>4895</v>
      </c>
      <c r="C2285" s="733">
        <v>43435</v>
      </c>
      <c r="D2285" s="738" t="s">
        <v>4880</v>
      </c>
      <c r="E2285" s="738">
        <v>43891</v>
      </c>
      <c r="F2285" s="663">
        <v>2786</v>
      </c>
      <c r="G2285" s="663">
        <v>348</v>
      </c>
      <c r="H2285" s="663"/>
      <c r="I2285" s="663">
        <v>2438</v>
      </c>
      <c r="J2285" s="728">
        <f t="shared" si="46"/>
        <v>180.39000000000001</v>
      </c>
      <c r="K2285" s="728">
        <v>58.63</v>
      </c>
      <c r="L2285" s="728">
        <v>121.76</v>
      </c>
    </row>
    <row r="2286" spans="1:12" s="335" customFormat="1" ht="12" x14ac:dyDescent="0.2">
      <c r="A2286" s="335" t="s">
        <v>4896</v>
      </c>
      <c r="B2286" s="335" t="s">
        <v>4897</v>
      </c>
      <c r="C2286" s="733">
        <v>43435</v>
      </c>
      <c r="D2286" s="738" t="s">
        <v>4880</v>
      </c>
      <c r="E2286" s="335" t="s">
        <v>4601</v>
      </c>
      <c r="F2286" s="663">
        <v>2715</v>
      </c>
      <c r="G2286" s="663">
        <v>339</v>
      </c>
      <c r="H2286" s="663"/>
      <c r="I2286" s="663">
        <v>2376</v>
      </c>
      <c r="J2286" s="728">
        <f t="shared" si="46"/>
        <v>175.81</v>
      </c>
      <c r="K2286" s="728">
        <v>57.14</v>
      </c>
      <c r="L2286" s="728">
        <v>118.67</v>
      </c>
    </row>
    <row r="2287" spans="1:12" s="335" customFormat="1" ht="12" x14ac:dyDescent="0.2">
      <c r="A2287" s="335" t="s">
        <v>4898</v>
      </c>
      <c r="B2287" s="335" t="s">
        <v>4899</v>
      </c>
      <c r="C2287" s="733">
        <v>43435</v>
      </c>
      <c r="D2287" s="738" t="s">
        <v>4880</v>
      </c>
      <c r="E2287" s="738">
        <v>43863</v>
      </c>
      <c r="F2287" s="663">
        <v>2320</v>
      </c>
      <c r="G2287" s="663">
        <v>348</v>
      </c>
      <c r="H2287" s="663"/>
      <c r="I2287" s="663">
        <v>1972</v>
      </c>
      <c r="J2287" s="728">
        <f t="shared" si="46"/>
        <v>217.98999999999998</v>
      </c>
      <c r="K2287" s="728">
        <v>70.849999999999994</v>
      </c>
      <c r="L2287" s="728">
        <v>147.13999999999999</v>
      </c>
    </row>
    <row r="2288" spans="1:12" s="335" customFormat="1" ht="12" x14ac:dyDescent="0.2">
      <c r="A2288" s="335" t="s">
        <v>4900</v>
      </c>
      <c r="B2288" s="335" t="s">
        <v>4901</v>
      </c>
      <c r="C2288" s="733">
        <v>43435</v>
      </c>
      <c r="D2288" s="738" t="s">
        <v>4880</v>
      </c>
      <c r="E2288" s="738">
        <v>44166</v>
      </c>
      <c r="F2288" s="663">
        <v>2106</v>
      </c>
      <c r="G2288" s="663">
        <v>316</v>
      </c>
      <c r="H2288" s="663"/>
      <c r="I2288" s="663">
        <v>1790</v>
      </c>
      <c r="J2288" s="728">
        <f t="shared" si="46"/>
        <v>197.88</v>
      </c>
      <c r="K2288" s="728">
        <v>64.31</v>
      </c>
      <c r="L2288" s="728">
        <v>133.57</v>
      </c>
    </row>
    <row r="2289" spans="1:12" s="335" customFormat="1" ht="12" x14ac:dyDescent="0.2">
      <c r="A2289" s="335" t="s">
        <v>4902</v>
      </c>
      <c r="B2289" s="335" t="s">
        <v>4903</v>
      </c>
      <c r="C2289" s="733">
        <v>43435</v>
      </c>
      <c r="D2289" s="738" t="s">
        <v>4880</v>
      </c>
      <c r="E2289" s="335" t="s">
        <v>4601</v>
      </c>
      <c r="F2289" s="663">
        <v>2719</v>
      </c>
      <c r="G2289" s="663">
        <v>340</v>
      </c>
      <c r="H2289" s="663"/>
      <c r="I2289" s="663">
        <v>2379</v>
      </c>
      <c r="J2289" s="728">
        <f t="shared" si="46"/>
        <v>177.69</v>
      </c>
      <c r="K2289" s="728">
        <v>57.75</v>
      </c>
      <c r="L2289" s="728">
        <v>119.94</v>
      </c>
    </row>
    <row r="2290" spans="1:12" s="335" customFormat="1" ht="12" x14ac:dyDescent="0.2">
      <c r="A2290" s="335" t="s">
        <v>4904</v>
      </c>
      <c r="B2290" s="335" t="s">
        <v>4905</v>
      </c>
      <c r="C2290" s="733">
        <v>43435</v>
      </c>
      <c r="D2290" s="738" t="s">
        <v>4880</v>
      </c>
      <c r="E2290" s="335" t="s">
        <v>4601</v>
      </c>
      <c r="F2290" s="663">
        <v>3416</v>
      </c>
      <c r="G2290" s="663">
        <v>427</v>
      </c>
      <c r="H2290" s="663"/>
      <c r="I2290" s="663">
        <v>2989</v>
      </c>
      <c r="J2290" s="728">
        <f t="shared" si="46"/>
        <v>223.23000000000002</v>
      </c>
      <c r="K2290" s="728">
        <v>72.55</v>
      </c>
      <c r="L2290" s="728">
        <v>150.68</v>
      </c>
    </row>
    <row r="2291" spans="1:12" s="335" customFormat="1" ht="12" x14ac:dyDescent="0.2">
      <c r="A2291" s="335" t="s">
        <v>4906</v>
      </c>
      <c r="B2291" s="335" t="s">
        <v>4907</v>
      </c>
      <c r="C2291" s="733">
        <v>43435</v>
      </c>
      <c r="D2291" s="738" t="s">
        <v>4880</v>
      </c>
      <c r="E2291" s="738">
        <v>43863</v>
      </c>
      <c r="F2291" s="663">
        <v>2080</v>
      </c>
      <c r="G2291" s="663">
        <v>312</v>
      </c>
      <c r="H2291" s="663"/>
      <c r="I2291" s="663">
        <v>1768</v>
      </c>
      <c r="J2291" s="728">
        <f t="shared" si="46"/>
        <v>195.44</v>
      </c>
      <c r="K2291" s="728">
        <v>63.52</v>
      </c>
      <c r="L2291" s="728">
        <v>131.91999999999999</v>
      </c>
    </row>
    <row r="2292" spans="1:12" s="335" customFormat="1" ht="12" x14ac:dyDescent="0.2">
      <c r="A2292" s="335" t="s">
        <v>4908</v>
      </c>
      <c r="B2292" s="335" t="s">
        <v>4909</v>
      </c>
      <c r="C2292" s="733">
        <v>43435</v>
      </c>
      <c r="D2292" s="738" t="s">
        <v>4910</v>
      </c>
      <c r="E2292" s="335" t="s">
        <v>4517</v>
      </c>
      <c r="F2292" s="663">
        <v>2080</v>
      </c>
      <c r="G2292" s="663">
        <v>312</v>
      </c>
      <c r="H2292" s="663"/>
      <c r="I2292" s="663">
        <v>1768</v>
      </c>
      <c r="J2292" s="728">
        <f t="shared" si="46"/>
        <v>195.44</v>
      </c>
      <c r="K2292" s="728">
        <v>63.52</v>
      </c>
      <c r="L2292" s="728">
        <v>131.91999999999999</v>
      </c>
    </row>
    <row r="2293" spans="1:12" s="335" customFormat="1" ht="12" x14ac:dyDescent="0.2">
      <c r="A2293" s="335" t="s">
        <v>4911</v>
      </c>
      <c r="B2293" s="335" t="s">
        <v>4912</v>
      </c>
      <c r="C2293" s="733">
        <v>43435</v>
      </c>
      <c r="D2293" s="738" t="s">
        <v>4880</v>
      </c>
      <c r="E2293" s="738">
        <v>43922</v>
      </c>
      <c r="F2293" s="663">
        <v>2015</v>
      </c>
      <c r="G2293" s="663">
        <v>378</v>
      </c>
      <c r="H2293" s="663"/>
      <c r="I2293" s="663">
        <v>1637</v>
      </c>
      <c r="J2293" s="728">
        <f t="shared" si="46"/>
        <v>234.55</v>
      </c>
      <c r="K2293" s="728">
        <v>76.23</v>
      </c>
      <c r="L2293" s="728">
        <v>158.32</v>
      </c>
    </row>
    <row r="2294" spans="1:12" s="335" customFormat="1" ht="12" x14ac:dyDescent="0.2">
      <c r="A2294" s="335" t="s">
        <v>4913</v>
      </c>
      <c r="B2294" s="335" t="s">
        <v>4914</v>
      </c>
      <c r="C2294" s="733">
        <v>43435</v>
      </c>
      <c r="D2294" s="738" t="s">
        <v>4880</v>
      </c>
      <c r="E2294" s="335" t="s">
        <v>4601</v>
      </c>
      <c r="F2294" s="663">
        <v>2381</v>
      </c>
      <c r="G2294" s="663">
        <v>298</v>
      </c>
      <c r="H2294" s="663"/>
      <c r="I2294" s="663">
        <v>2083</v>
      </c>
      <c r="J2294" s="728">
        <f t="shared" si="46"/>
        <v>154.18</v>
      </c>
      <c r="K2294" s="728">
        <v>50.11</v>
      </c>
      <c r="L2294" s="728">
        <v>104.07</v>
      </c>
    </row>
    <row r="2295" spans="1:12" s="335" customFormat="1" ht="12" x14ac:dyDescent="0.2">
      <c r="A2295" s="335" t="s">
        <v>4915</v>
      </c>
      <c r="B2295" s="335" t="s">
        <v>4916</v>
      </c>
      <c r="C2295" s="733">
        <v>43435</v>
      </c>
      <c r="D2295" s="738" t="s">
        <v>4880</v>
      </c>
      <c r="E2295" s="335" t="s">
        <v>4917</v>
      </c>
      <c r="F2295" s="663">
        <v>16534</v>
      </c>
      <c r="G2295" s="663">
        <v>2480</v>
      </c>
      <c r="H2295" s="663"/>
      <c r="I2295" s="663">
        <v>14054</v>
      </c>
      <c r="J2295" s="728">
        <f t="shared" si="46"/>
        <v>1425.23</v>
      </c>
      <c r="K2295" s="728">
        <v>463.2</v>
      </c>
      <c r="L2295" s="728">
        <v>962.03</v>
      </c>
    </row>
    <row r="2296" spans="1:12" s="335" customFormat="1" ht="12" x14ac:dyDescent="0.2">
      <c r="A2296" s="335" t="s">
        <v>4918</v>
      </c>
      <c r="B2296" s="335" t="s">
        <v>4919</v>
      </c>
      <c r="C2296" s="733">
        <v>43435</v>
      </c>
      <c r="D2296" s="738" t="s">
        <v>4880</v>
      </c>
      <c r="E2296" s="335" t="s">
        <v>4920</v>
      </c>
      <c r="F2296" s="663">
        <v>4884</v>
      </c>
      <c r="G2296" s="663">
        <v>733</v>
      </c>
      <c r="H2296" s="663"/>
      <c r="I2296" s="663">
        <v>4151</v>
      </c>
      <c r="J2296" s="728">
        <f t="shared" si="46"/>
        <v>417.14</v>
      </c>
      <c r="K2296" s="728">
        <v>135.57</v>
      </c>
      <c r="L2296" s="728">
        <v>281.57</v>
      </c>
    </row>
    <row r="2297" spans="1:12" s="335" customFormat="1" ht="12" x14ac:dyDescent="0.2">
      <c r="A2297" s="335" t="s">
        <v>4921</v>
      </c>
      <c r="B2297" s="335" t="s">
        <v>4922</v>
      </c>
      <c r="C2297" s="733">
        <v>43435</v>
      </c>
      <c r="D2297" s="738" t="s">
        <v>4880</v>
      </c>
      <c r="E2297" s="335" t="s">
        <v>4601</v>
      </c>
      <c r="F2297" s="663">
        <v>3754</v>
      </c>
      <c r="G2297" s="663">
        <v>550</v>
      </c>
      <c r="H2297" s="663"/>
      <c r="I2297" s="663">
        <v>3204</v>
      </c>
      <c r="J2297" s="728">
        <f t="shared" si="46"/>
        <v>360.28</v>
      </c>
      <c r="K2297" s="728">
        <v>117.09</v>
      </c>
      <c r="L2297" s="728">
        <v>243.19</v>
      </c>
    </row>
    <row r="2298" spans="1:12" s="335" customFormat="1" ht="12" x14ac:dyDescent="0.2">
      <c r="A2298" s="335" t="s">
        <v>4923</v>
      </c>
      <c r="B2298" s="335" t="s">
        <v>4924</v>
      </c>
      <c r="C2298" s="733">
        <v>43435</v>
      </c>
      <c r="D2298" s="738" t="s">
        <v>4880</v>
      </c>
      <c r="E2298" s="335" t="s">
        <v>4601</v>
      </c>
      <c r="F2298" s="663">
        <v>5205</v>
      </c>
      <c r="G2298" s="663">
        <v>550</v>
      </c>
      <c r="H2298" s="663"/>
      <c r="I2298" s="663">
        <v>4655</v>
      </c>
      <c r="J2298" s="728">
        <f t="shared" si="46"/>
        <v>360.28</v>
      </c>
      <c r="K2298" s="728">
        <v>117.09</v>
      </c>
      <c r="L2298" s="728">
        <v>243.19</v>
      </c>
    </row>
    <row r="2299" spans="1:12" s="335" customFormat="1" ht="12" x14ac:dyDescent="0.2">
      <c r="A2299" s="335" t="s">
        <v>4925</v>
      </c>
      <c r="B2299" s="335" t="s">
        <v>4926</v>
      </c>
      <c r="C2299" s="733">
        <v>43435</v>
      </c>
      <c r="D2299" s="738" t="s">
        <v>4910</v>
      </c>
      <c r="E2299" s="335" t="s">
        <v>4852</v>
      </c>
      <c r="F2299" s="663">
        <v>2027</v>
      </c>
      <c r="G2299" s="663">
        <v>253</v>
      </c>
      <c r="H2299" s="663"/>
      <c r="I2299" s="663">
        <v>1774</v>
      </c>
      <c r="J2299" s="728">
        <f t="shared" si="46"/>
        <v>132.45999999999998</v>
      </c>
      <c r="K2299" s="728">
        <v>43.05</v>
      </c>
      <c r="L2299" s="728">
        <v>89.41</v>
      </c>
    </row>
    <row r="2300" spans="1:12" s="335" customFormat="1" ht="12" x14ac:dyDescent="0.2">
      <c r="A2300" s="335" t="s">
        <v>4927</v>
      </c>
      <c r="B2300" s="335" t="s">
        <v>4928</v>
      </c>
      <c r="C2300" s="733">
        <v>43435</v>
      </c>
      <c r="D2300" s="738" t="s">
        <v>4910</v>
      </c>
      <c r="E2300" s="335" t="s">
        <v>4829</v>
      </c>
      <c r="F2300" s="663">
        <v>3044</v>
      </c>
      <c r="G2300" s="663">
        <v>381</v>
      </c>
      <c r="H2300" s="663"/>
      <c r="I2300" s="663">
        <v>2663</v>
      </c>
      <c r="J2300" s="728">
        <f t="shared" si="46"/>
        <v>198.93</v>
      </c>
      <c r="K2300" s="728">
        <v>64.650000000000006</v>
      </c>
      <c r="L2300" s="728">
        <v>134.28</v>
      </c>
    </row>
    <row r="2301" spans="1:12" s="335" customFormat="1" ht="12" x14ac:dyDescent="0.2">
      <c r="A2301" s="335" t="s">
        <v>4929</v>
      </c>
      <c r="B2301" s="335" t="s">
        <v>4930</v>
      </c>
      <c r="C2301" s="733">
        <v>43435</v>
      </c>
      <c r="D2301" s="738" t="s">
        <v>4910</v>
      </c>
      <c r="E2301" s="738">
        <v>43862</v>
      </c>
      <c r="F2301" s="663">
        <v>1200</v>
      </c>
      <c r="G2301" s="663">
        <v>225</v>
      </c>
      <c r="H2301" s="663"/>
      <c r="I2301" s="663">
        <v>975</v>
      </c>
      <c r="J2301" s="728">
        <f t="shared" si="46"/>
        <v>140.96</v>
      </c>
      <c r="K2301" s="728">
        <v>45.81</v>
      </c>
      <c r="L2301" s="728">
        <v>95.15</v>
      </c>
    </row>
    <row r="2302" spans="1:12" s="335" customFormat="1" ht="12" x14ac:dyDescent="0.2">
      <c r="A2302" s="335" t="s">
        <v>4931</v>
      </c>
      <c r="B2302" s="335" t="s">
        <v>4932</v>
      </c>
      <c r="C2302" s="733">
        <v>43435</v>
      </c>
      <c r="D2302" s="738" t="s">
        <v>4910</v>
      </c>
      <c r="E2302" s="738">
        <v>43832</v>
      </c>
      <c r="F2302" s="663">
        <v>6252</v>
      </c>
      <c r="G2302" s="663">
        <v>938</v>
      </c>
      <c r="H2302" s="663"/>
      <c r="I2302" s="663">
        <v>5314</v>
      </c>
      <c r="J2302" s="728">
        <f t="shared" si="46"/>
        <v>538.91999999999996</v>
      </c>
      <c r="K2302" s="728">
        <v>175.15</v>
      </c>
      <c r="L2302" s="728">
        <v>363.77</v>
      </c>
    </row>
    <row r="2303" spans="1:12" s="335" customFormat="1" ht="12" x14ac:dyDescent="0.2">
      <c r="A2303" s="335" t="s">
        <v>4933</v>
      </c>
      <c r="B2303" s="335" t="s">
        <v>4934</v>
      </c>
      <c r="C2303" s="733">
        <v>43435</v>
      </c>
      <c r="D2303" s="738" t="s">
        <v>4935</v>
      </c>
      <c r="E2303" s="738">
        <v>43831</v>
      </c>
      <c r="F2303" s="663">
        <v>1892</v>
      </c>
      <c r="G2303" s="663">
        <v>378</v>
      </c>
      <c r="H2303" s="663"/>
      <c r="I2303" s="663">
        <v>1514</v>
      </c>
      <c r="J2303" s="728">
        <f t="shared" si="46"/>
        <v>239.79000000000002</v>
      </c>
      <c r="K2303" s="728">
        <v>77.930000000000007</v>
      </c>
      <c r="L2303" s="728">
        <v>161.86000000000001</v>
      </c>
    </row>
    <row r="2304" spans="1:12" s="335" customFormat="1" ht="12" x14ac:dyDescent="0.2">
      <c r="A2304" s="335" t="s">
        <v>4936</v>
      </c>
      <c r="B2304" s="335" t="s">
        <v>4937</v>
      </c>
      <c r="C2304" s="733">
        <v>43435</v>
      </c>
      <c r="D2304" s="738" t="s">
        <v>4938</v>
      </c>
      <c r="E2304" s="738">
        <v>43623</v>
      </c>
      <c r="F2304" s="663">
        <v>6619</v>
      </c>
      <c r="G2304" s="663">
        <v>993</v>
      </c>
      <c r="H2304" s="663"/>
      <c r="I2304" s="663">
        <v>5626</v>
      </c>
      <c r="J2304" s="728">
        <f t="shared" si="46"/>
        <v>570.54999999999995</v>
      </c>
      <c r="K2304" s="728">
        <v>185.43</v>
      </c>
      <c r="L2304" s="728">
        <v>385.12</v>
      </c>
    </row>
    <row r="2305" spans="1:12" s="335" customFormat="1" ht="12" x14ac:dyDescent="0.2">
      <c r="A2305" s="335" t="s">
        <v>4939</v>
      </c>
      <c r="B2305" s="335" t="s">
        <v>4940</v>
      </c>
      <c r="C2305" s="733">
        <v>43435</v>
      </c>
      <c r="D2305" s="738" t="s">
        <v>4941</v>
      </c>
      <c r="E2305" s="335" t="s">
        <v>4942</v>
      </c>
      <c r="F2305" s="663">
        <v>2077</v>
      </c>
      <c r="G2305" s="663">
        <v>415</v>
      </c>
      <c r="H2305" s="663"/>
      <c r="I2305" s="663">
        <v>1662</v>
      </c>
      <c r="J2305" s="728">
        <f t="shared" si="46"/>
        <v>263.23</v>
      </c>
      <c r="K2305" s="728">
        <v>85.55</v>
      </c>
      <c r="L2305" s="728">
        <v>177.68</v>
      </c>
    </row>
    <row r="2306" spans="1:12" s="335" customFormat="1" ht="12" x14ac:dyDescent="0.2">
      <c r="A2306" s="335" t="s">
        <v>4943</v>
      </c>
      <c r="B2306" s="335" t="s">
        <v>4944</v>
      </c>
      <c r="C2306" s="733">
        <v>43435</v>
      </c>
      <c r="D2306" s="738" t="s">
        <v>4941</v>
      </c>
      <c r="E2306" s="335" t="s">
        <v>4829</v>
      </c>
      <c r="F2306" s="663">
        <v>4717</v>
      </c>
      <c r="G2306" s="663">
        <v>590</v>
      </c>
      <c r="H2306" s="663"/>
      <c r="I2306" s="663">
        <v>4127</v>
      </c>
      <c r="J2306" s="728">
        <f t="shared" si="46"/>
        <v>308.25</v>
      </c>
      <c r="K2306" s="728">
        <v>100.18</v>
      </c>
      <c r="L2306" s="728">
        <v>208.07</v>
      </c>
    </row>
    <row r="2307" spans="1:12" s="335" customFormat="1" ht="12" x14ac:dyDescent="0.2">
      <c r="A2307" s="335" t="s">
        <v>4945</v>
      </c>
      <c r="B2307" s="335" t="s">
        <v>4946</v>
      </c>
      <c r="C2307" s="733">
        <v>43435</v>
      </c>
      <c r="D2307" s="738" t="s">
        <v>4941</v>
      </c>
      <c r="E2307" s="335" t="s">
        <v>4947</v>
      </c>
      <c r="F2307" s="663">
        <v>2978</v>
      </c>
      <c r="G2307" s="663">
        <v>447</v>
      </c>
      <c r="H2307" s="663"/>
      <c r="I2307" s="663">
        <v>2531</v>
      </c>
      <c r="J2307" s="728">
        <f t="shared" si="46"/>
        <v>256.70000000000005</v>
      </c>
      <c r="K2307" s="728">
        <v>83.43</v>
      </c>
      <c r="L2307" s="728">
        <v>173.27</v>
      </c>
    </row>
    <row r="2308" spans="1:12" s="335" customFormat="1" ht="12" x14ac:dyDescent="0.2">
      <c r="A2308" s="335" t="s">
        <v>4948</v>
      </c>
      <c r="B2308" s="335" t="s">
        <v>4949</v>
      </c>
      <c r="C2308" s="733">
        <v>43435</v>
      </c>
      <c r="D2308" s="738" t="s">
        <v>4941</v>
      </c>
      <c r="E2308" s="335" t="s">
        <v>4829</v>
      </c>
      <c r="F2308" s="663">
        <v>4732</v>
      </c>
      <c r="G2308" s="663">
        <v>592</v>
      </c>
      <c r="H2308" s="663"/>
      <c r="I2308" s="663">
        <v>4140</v>
      </c>
      <c r="J2308" s="728">
        <f t="shared" si="46"/>
        <v>309.23</v>
      </c>
      <c r="K2308" s="728">
        <v>100.5</v>
      </c>
      <c r="L2308" s="728">
        <v>208.73</v>
      </c>
    </row>
    <row r="2309" spans="1:12" s="335" customFormat="1" ht="12" x14ac:dyDescent="0.2">
      <c r="A2309" s="335" t="s">
        <v>4950</v>
      </c>
      <c r="B2309" s="335" t="s">
        <v>4951</v>
      </c>
      <c r="C2309" s="733">
        <v>43435</v>
      </c>
      <c r="D2309" s="738" t="s">
        <v>4941</v>
      </c>
      <c r="E2309" s="335" t="s">
        <v>4829</v>
      </c>
      <c r="F2309" s="663">
        <v>5098</v>
      </c>
      <c r="G2309" s="663">
        <v>637</v>
      </c>
      <c r="H2309" s="663"/>
      <c r="I2309" s="663">
        <v>4461</v>
      </c>
      <c r="J2309" s="728">
        <f t="shared" si="46"/>
        <v>333.15999999999997</v>
      </c>
      <c r="K2309" s="728">
        <v>108.28</v>
      </c>
      <c r="L2309" s="728">
        <v>224.88</v>
      </c>
    </row>
    <row r="2310" spans="1:12" s="335" customFormat="1" ht="12" x14ac:dyDescent="0.2">
      <c r="A2310" s="335" t="s">
        <v>4952</v>
      </c>
      <c r="B2310" s="335" t="s">
        <v>4953</v>
      </c>
      <c r="C2310" s="733">
        <v>43435</v>
      </c>
      <c r="D2310" s="738" t="s">
        <v>4942</v>
      </c>
      <c r="E2310" s="335" t="s">
        <v>4954</v>
      </c>
      <c r="F2310" s="663">
        <v>2545</v>
      </c>
      <c r="G2310" s="663">
        <v>318</v>
      </c>
      <c r="H2310" s="663"/>
      <c r="I2310" s="663">
        <v>2227</v>
      </c>
      <c r="J2310" s="728">
        <f t="shared" si="46"/>
        <v>164.79000000000002</v>
      </c>
      <c r="K2310" s="728">
        <v>53.56</v>
      </c>
      <c r="L2310" s="728">
        <v>111.23</v>
      </c>
    </row>
    <row r="2311" spans="1:12" s="335" customFormat="1" ht="12" x14ac:dyDescent="0.2">
      <c r="A2311" s="335" t="s">
        <v>4955</v>
      </c>
      <c r="B2311" s="335" t="s">
        <v>4956</v>
      </c>
      <c r="C2311" s="733">
        <v>43466</v>
      </c>
      <c r="D2311" s="738">
        <v>43467</v>
      </c>
      <c r="E2311" s="335">
        <v>43846</v>
      </c>
      <c r="F2311" s="663">
        <v>2166</v>
      </c>
      <c r="G2311" s="663">
        <v>433</v>
      </c>
      <c r="H2311" s="663"/>
      <c r="I2311" s="663">
        <v>1733</v>
      </c>
      <c r="J2311" s="728">
        <f t="shared" si="46"/>
        <v>274.52</v>
      </c>
      <c r="K2311" s="728">
        <v>89.22</v>
      </c>
      <c r="L2311" s="728">
        <v>185.3</v>
      </c>
    </row>
    <row r="2312" spans="1:12" s="335" customFormat="1" ht="12" x14ac:dyDescent="0.2">
      <c r="A2312" s="335" t="s">
        <v>4957</v>
      </c>
      <c r="B2312" s="335" t="s">
        <v>4958</v>
      </c>
      <c r="C2312" s="733">
        <v>43466</v>
      </c>
      <c r="D2312" s="738">
        <v>43467</v>
      </c>
      <c r="E2312" s="335">
        <v>43844</v>
      </c>
      <c r="F2312" s="663">
        <v>4432</v>
      </c>
      <c r="G2312" s="663">
        <v>665</v>
      </c>
      <c r="H2312" s="663"/>
      <c r="I2312" s="663">
        <v>3767</v>
      </c>
      <c r="J2312" s="728">
        <f t="shared" si="46"/>
        <v>382.03</v>
      </c>
      <c r="K2312" s="728">
        <v>124.16</v>
      </c>
      <c r="L2312" s="728">
        <v>257.87</v>
      </c>
    </row>
    <row r="2313" spans="1:12" s="335" customFormat="1" ht="12" x14ac:dyDescent="0.2">
      <c r="A2313" s="335" t="s">
        <v>4959</v>
      </c>
      <c r="B2313" s="335" t="s">
        <v>4960</v>
      </c>
      <c r="C2313" s="733">
        <v>43466</v>
      </c>
      <c r="D2313" s="738">
        <v>43468</v>
      </c>
      <c r="E2313" s="335">
        <v>43859</v>
      </c>
      <c r="F2313" s="663">
        <v>7919</v>
      </c>
      <c r="G2313" s="663">
        <v>1188</v>
      </c>
      <c r="H2313" s="663"/>
      <c r="I2313" s="663">
        <v>6731</v>
      </c>
      <c r="J2313" s="728">
        <f t="shared" si="46"/>
        <v>682.62</v>
      </c>
      <c r="K2313" s="728">
        <v>221.85</v>
      </c>
      <c r="L2313" s="728">
        <v>460.77</v>
      </c>
    </row>
    <row r="2314" spans="1:12" s="335" customFormat="1" ht="12" x14ac:dyDescent="0.2">
      <c r="A2314" s="335" t="s">
        <v>4961</v>
      </c>
      <c r="B2314" s="335" t="s">
        <v>4962</v>
      </c>
      <c r="C2314" s="733">
        <v>43466</v>
      </c>
      <c r="D2314" s="738">
        <v>43468</v>
      </c>
      <c r="E2314" s="335">
        <v>43834</v>
      </c>
      <c r="F2314" s="663">
        <v>999</v>
      </c>
      <c r="G2314" s="663">
        <v>200</v>
      </c>
      <c r="H2314" s="663"/>
      <c r="I2314" s="663">
        <v>799</v>
      </c>
      <c r="J2314" s="728">
        <f t="shared" si="46"/>
        <v>126.60999999999999</v>
      </c>
      <c r="K2314" s="728">
        <v>41.15</v>
      </c>
      <c r="L2314" s="728">
        <v>85.46</v>
      </c>
    </row>
    <row r="2315" spans="1:12" s="335" customFormat="1" ht="12" x14ac:dyDescent="0.2">
      <c r="A2315" s="335" t="s">
        <v>4963</v>
      </c>
      <c r="B2315" s="335" t="s">
        <v>4964</v>
      </c>
      <c r="C2315" s="733">
        <v>43466</v>
      </c>
      <c r="D2315" s="738">
        <v>43468</v>
      </c>
      <c r="E2315" s="335">
        <v>43844</v>
      </c>
      <c r="F2315" s="663">
        <v>2128</v>
      </c>
      <c r="G2315" s="663">
        <v>213</v>
      </c>
      <c r="H2315" s="663"/>
      <c r="I2315" s="663">
        <v>1915</v>
      </c>
      <c r="J2315" s="728">
        <f t="shared" si="46"/>
        <v>93.82</v>
      </c>
      <c r="K2315" s="728">
        <v>30.49</v>
      </c>
      <c r="L2315" s="728">
        <v>63.33</v>
      </c>
    </row>
    <row r="2316" spans="1:12" s="335" customFormat="1" ht="12" x14ac:dyDescent="0.2">
      <c r="A2316" s="335" t="s">
        <v>4965</v>
      </c>
      <c r="B2316" s="335" t="s">
        <v>4966</v>
      </c>
      <c r="C2316" s="733">
        <v>43466</v>
      </c>
      <c r="D2316" s="738">
        <v>43468</v>
      </c>
      <c r="E2316" s="335">
        <v>43834</v>
      </c>
      <c r="F2316" s="663">
        <v>2000</v>
      </c>
      <c r="G2316" s="663">
        <v>250</v>
      </c>
      <c r="H2316" s="663"/>
      <c r="I2316" s="663">
        <v>1750</v>
      </c>
      <c r="J2316" s="728">
        <f t="shared" si="46"/>
        <v>129.5</v>
      </c>
      <c r="K2316" s="728">
        <v>42.09</v>
      </c>
      <c r="L2316" s="728">
        <v>87.41</v>
      </c>
    </row>
    <row r="2317" spans="1:12" s="335" customFormat="1" ht="12" x14ac:dyDescent="0.2">
      <c r="A2317" s="335" t="s">
        <v>4967</v>
      </c>
      <c r="B2317" s="335" t="s">
        <v>4968</v>
      </c>
      <c r="C2317" s="733">
        <v>43466</v>
      </c>
      <c r="D2317" s="738">
        <v>43468</v>
      </c>
      <c r="E2317" s="335">
        <v>43841</v>
      </c>
      <c r="F2317" s="663">
        <v>2230</v>
      </c>
      <c r="G2317" s="663">
        <v>334</v>
      </c>
      <c r="H2317" s="663"/>
      <c r="I2317" s="663">
        <v>1896</v>
      </c>
      <c r="J2317" s="728">
        <f t="shared" si="46"/>
        <v>188.74</v>
      </c>
      <c r="K2317" s="728">
        <v>61.34</v>
      </c>
      <c r="L2317" s="728">
        <v>127.4</v>
      </c>
    </row>
    <row r="2318" spans="1:12" s="335" customFormat="1" ht="12" x14ac:dyDescent="0.2">
      <c r="A2318" s="335" t="s">
        <v>4969</v>
      </c>
      <c r="B2318" s="335" t="s">
        <v>4970</v>
      </c>
      <c r="C2318" s="733">
        <v>43466</v>
      </c>
      <c r="D2318" s="738">
        <v>43468</v>
      </c>
      <c r="E2318" s="335">
        <v>43839</v>
      </c>
      <c r="F2318" s="663">
        <v>4240</v>
      </c>
      <c r="G2318" s="663">
        <v>636</v>
      </c>
      <c r="H2318" s="663"/>
      <c r="I2318" s="663">
        <v>3604</v>
      </c>
      <c r="J2318" s="728">
        <f t="shared" si="46"/>
        <v>358.87</v>
      </c>
      <c r="K2318" s="728">
        <v>116.63</v>
      </c>
      <c r="L2318" s="728">
        <v>242.24</v>
      </c>
    </row>
    <row r="2319" spans="1:12" s="335" customFormat="1" ht="12" x14ac:dyDescent="0.2">
      <c r="A2319" s="335" t="s">
        <v>4971</v>
      </c>
      <c r="B2319" s="335" t="s">
        <v>4972</v>
      </c>
      <c r="C2319" s="733">
        <v>43466</v>
      </c>
      <c r="D2319" s="738">
        <v>43468</v>
      </c>
      <c r="E2319" s="335">
        <v>43844</v>
      </c>
      <c r="F2319" s="663">
        <v>3934</v>
      </c>
      <c r="G2319" s="663">
        <v>590</v>
      </c>
      <c r="H2319" s="663"/>
      <c r="I2319" s="663">
        <v>3344</v>
      </c>
      <c r="J2319" s="728">
        <f t="shared" si="46"/>
        <v>339.11</v>
      </c>
      <c r="K2319" s="728">
        <v>110.21</v>
      </c>
      <c r="L2319" s="728">
        <v>228.9</v>
      </c>
    </row>
    <row r="2320" spans="1:12" s="335" customFormat="1" ht="12" x14ac:dyDescent="0.2">
      <c r="A2320" s="335" t="s">
        <v>4973</v>
      </c>
      <c r="B2320" s="335" t="s">
        <v>4974</v>
      </c>
      <c r="C2320" s="733">
        <v>43466</v>
      </c>
      <c r="D2320" s="738">
        <v>43468</v>
      </c>
      <c r="E2320" s="335">
        <v>43844</v>
      </c>
      <c r="F2320" s="663">
        <v>4432</v>
      </c>
      <c r="G2320" s="663">
        <v>665</v>
      </c>
      <c r="H2320" s="663"/>
      <c r="I2320" s="663">
        <v>3767</v>
      </c>
      <c r="J2320" s="728">
        <f t="shared" si="46"/>
        <v>382.03</v>
      </c>
      <c r="K2320" s="728">
        <v>124.16</v>
      </c>
      <c r="L2320" s="728">
        <v>257.87</v>
      </c>
    </row>
    <row r="2321" spans="1:12" s="335" customFormat="1" ht="12" x14ac:dyDescent="0.2">
      <c r="A2321" s="335" t="s">
        <v>4975</v>
      </c>
      <c r="B2321" s="335" t="s">
        <v>4976</v>
      </c>
      <c r="C2321" s="733">
        <v>43466</v>
      </c>
      <c r="D2321" s="738">
        <v>43468</v>
      </c>
      <c r="E2321" s="335">
        <v>43844</v>
      </c>
      <c r="F2321" s="663">
        <v>4432</v>
      </c>
      <c r="G2321" s="663">
        <v>665</v>
      </c>
      <c r="H2321" s="663"/>
      <c r="I2321" s="663">
        <v>3767</v>
      </c>
      <c r="J2321" s="728">
        <f t="shared" si="46"/>
        <v>382.03</v>
      </c>
      <c r="K2321" s="728">
        <v>124.16</v>
      </c>
      <c r="L2321" s="728">
        <v>257.87</v>
      </c>
    </row>
    <row r="2322" spans="1:12" s="335" customFormat="1" ht="12" x14ac:dyDescent="0.2">
      <c r="A2322" s="335" t="s">
        <v>4977</v>
      </c>
      <c r="B2322" s="335" t="s">
        <v>4978</v>
      </c>
      <c r="C2322" s="733">
        <v>43466</v>
      </c>
      <c r="D2322" s="738">
        <v>43469</v>
      </c>
      <c r="E2322" s="335">
        <v>43837</v>
      </c>
      <c r="F2322" s="663">
        <v>2000</v>
      </c>
      <c r="G2322" s="663">
        <v>200</v>
      </c>
      <c r="H2322" s="663"/>
      <c r="I2322" s="663">
        <v>1800</v>
      </c>
      <c r="J2322" s="728">
        <f t="shared" si="46"/>
        <v>88.18</v>
      </c>
      <c r="K2322" s="728">
        <v>28.66</v>
      </c>
      <c r="L2322" s="728">
        <v>59.52</v>
      </c>
    </row>
    <row r="2323" spans="1:12" s="335" customFormat="1" ht="12" x14ac:dyDescent="0.2">
      <c r="A2323" s="335" t="s">
        <v>4979</v>
      </c>
      <c r="B2323" s="335" t="s">
        <v>4980</v>
      </c>
      <c r="C2323" s="733">
        <v>43466</v>
      </c>
      <c r="D2323" s="738">
        <v>43469</v>
      </c>
      <c r="E2323" s="335">
        <v>43844</v>
      </c>
      <c r="F2323" s="663">
        <v>2288</v>
      </c>
      <c r="G2323" s="663">
        <v>229</v>
      </c>
      <c r="H2323" s="663"/>
      <c r="I2323" s="663">
        <v>2059</v>
      </c>
      <c r="J2323" s="728">
        <f t="shared" si="46"/>
        <v>100.88999999999999</v>
      </c>
      <c r="K2323" s="728">
        <v>32.79</v>
      </c>
      <c r="L2323" s="728">
        <v>68.099999999999994</v>
      </c>
    </row>
    <row r="2324" spans="1:12" s="335" customFormat="1" ht="12" x14ac:dyDescent="0.2">
      <c r="A2324" s="335" t="s">
        <v>4981</v>
      </c>
      <c r="B2324" s="335" t="s">
        <v>4982</v>
      </c>
      <c r="C2324" s="733">
        <v>43466</v>
      </c>
      <c r="D2324" s="738">
        <v>43469</v>
      </c>
      <c r="E2324" s="335">
        <v>43837</v>
      </c>
      <c r="F2324" s="663">
        <v>2000</v>
      </c>
      <c r="G2324" s="663">
        <v>200</v>
      </c>
      <c r="H2324" s="663"/>
      <c r="I2324" s="663">
        <v>1800</v>
      </c>
      <c r="J2324" s="728">
        <f t="shared" si="46"/>
        <v>88.18</v>
      </c>
      <c r="K2324" s="728">
        <v>28.66</v>
      </c>
      <c r="L2324" s="728">
        <v>59.52</v>
      </c>
    </row>
    <row r="2325" spans="1:12" s="335" customFormat="1" ht="12" x14ac:dyDescent="0.2">
      <c r="A2325" s="335" t="s">
        <v>4983</v>
      </c>
      <c r="B2325" s="335" t="s">
        <v>4984</v>
      </c>
      <c r="C2325" s="733">
        <v>43466</v>
      </c>
      <c r="D2325" s="738">
        <v>43472</v>
      </c>
      <c r="E2325" s="335">
        <v>43837</v>
      </c>
      <c r="F2325" s="663">
        <v>2239</v>
      </c>
      <c r="G2325" s="663">
        <v>280</v>
      </c>
      <c r="H2325" s="663"/>
      <c r="I2325" s="663">
        <v>1959</v>
      </c>
      <c r="J2325" s="728">
        <f t="shared" si="46"/>
        <v>146.31</v>
      </c>
      <c r="K2325" s="728">
        <v>47.55</v>
      </c>
      <c r="L2325" s="728">
        <v>98.76</v>
      </c>
    </row>
    <row r="2326" spans="1:12" s="335" customFormat="1" ht="12" x14ac:dyDescent="0.2">
      <c r="A2326" s="335" t="s">
        <v>4985</v>
      </c>
      <c r="B2326" s="335" t="s">
        <v>4986</v>
      </c>
      <c r="C2326" s="733">
        <v>43466</v>
      </c>
      <c r="D2326" s="738">
        <v>43472</v>
      </c>
      <c r="E2326" s="335">
        <v>43837</v>
      </c>
      <c r="F2326" s="663">
        <v>2000</v>
      </c>
      <c r="G2326" s="663">
        <v>200</v>
      </c>
      <c r="H2326" s="663"/>
      <c r="I2326" s="663">
        <v>1800</v>
      </c>
      <c r="J2326" s="728">
        <f t="shared" si="46"/>
        <v>88.18</v>
      </c>
      <c r="K2326" s="728">
        <v>28.66</v>
      </c>
      <c r="L2326" s="728">
        <v>59.52</v>
      </c>
    </row>
    <row r="2327" spans="1:12" s="335" customFormat="1" ht="12" x14ac:dyDescent="0.2">
      <c r="A2327" s="335" t="s">
        <v>4987</v>
      </c>
      <c r="B2327" s="335" t="s">
        <v>4988</v>
      </c>
      <c r="C2327" s="733">
        <v>43466</v>
      </c>
      <c r="D2327" s="738">
        <v>43472</v>
      </c>
      <c r="E2327" s="335">
        <v>43838</v>
      </c>
      <c r="F2327" s="663">
        <v>2373</v>
      </c>
      <c r="G2327" s="663">
        <v>297</v>
      </c>
      <c r="H2327" s="663"/>
      <c r="I2327" s="663">
        <v>2076</v>
      </c>
      <c r="J2327" s="728">
        <f t="shared" si="46"/>
        <v>155.07</v>
      </c>
      <c r="K2327" s="728">
        <v>50.4</v>
      </c>
      <c r="L2327" s="728">
        <v>104.67</v>
      </c>
    </row>
    <row r="2328" spans="1:12" s="335" customFormat="1" ht="12" x14ac:dyDescent="0.2">
      <c r="A2328" s="335" t="s">
        <v>4989</v>
      </c>
      <c r="B2328" s="335" t="s">
        <v>4990</v>
      </c>
      <c r="C2328" s="733">
        <v>43466</v>
      </c>
      <c r="D2328" s="738">
        <v>43472</v>
      </c>
      <c r="E2328" s="335">
        <v>43839</v>
      </c>
      <c r="F2328" s="663">
        <v>2000</v>
      </c>
      <c r="G2328" s="663">
        <v>200</v>
      </c>
      <c r="H2328" s="663"/>
      <c r="I2328" s="663">
        <v>1800</v>
      </c>
      <c r="J2328" s="728">
        <f t="shared" si="46"/>
        <v>88.18</v>
      </c>
      <c r="K2328" s="728">
        <v>28.66</v>
      </c>
      <c r="L2328" s="728">
        <v>59.52</v>
      </c>
    </row>
    <row r="2329" spans="1:12" s="335" customFormat="1" ht="12" x14ac:dyDescent="0.2">
      <c r="A2329" s="335" t="s">
        <v>4991</v>
      </c>
      <c r="B2329" s="335" t="s">
        <v>4992</v>
      </c>
      <c r="C2329" s="733">
        <v>43466</v>
      </c>
      <c r="D2329" s="738">
        <v>43472</v>
      </c>
      <c r="E2329" s="335">
        <v>43849</v>
      </c>
      <c r="F2329" s="663">
        <v>2680</v>
      </c>
      <c r="G2329" s="663">
        <v>402</v>
      </c>
      <c r="H2329" s="663"/>
      <c r="I2329" s="663">
        <v>2278</v>
      </c>
      <c r="J2329" s="728">
        <f t="shared" si="46"/>
        <v>251.81</v>
      </c>
      <c r="K2329" s="728">
        <v>81.84</v>
      </c>
      <c r="L2329" s="728">
        <v>169.97</v>
      </c>
    </row>
    <row r="2330" spans="1:12" s="335" customFormat="1" ht="12" x14ac:dyDescent="0.2">
      <c r="A2330" s="335" t="s">
        <v>4993</v>
      </c>
      <c r="B2330" s="335" t="s">
        <v>4994</v>
      </c>
      <c r="C2330" s="733">
        <v>43466</v>
      </c>
      <c r="D2330" s="738">
        <v>43472</v>
      </c>
      <c r="E2330" s="335">
        <v>43837</v>
      </c>
      <c r="F2330" s="663">
        <v>2211</v>
      </c>
      <c r="G2330" s="663">
        <v>276</v>
      </c>
      <c r="H2330" s="663"/>
      <c r="I2330" s="663">
        <v>1935</v>
      </c>
      <c r="J2330" s="728">
        <f t="shared" si="46"/>
        <v>143.17000000000002</v>
      </c>
      <c r="K2330" s="728">
        <v>46.53</v>
      </c>
      <c r="L2330" s="728">
        <v>96.64</v>
      </c>
    </row>
    <row r="2331" spans="1:12" s="335" customFormat="1" ht="12" x14ac:dyDescent="0.2">
      <c r="A2331" s="335" t="s">
        <v>4995</v>
      </c>
      <c r="B2331" s="335" t="s">
        <v>4996</v>
      </c>
      <c r="C2331" s="733">
        <v>43466</v>
      </c>
      <c r="D2331" s="738">
        <v>43472</v>
      </c>
      <c r="E2331" s="335">
        <v>43837</v>
      </c>
      <c r="F2331" s="663">
        <v>2221</v>
      </c>
      <c r="G2331" s="663">
        <v>278</v>
      </c>
      <c r="H2331" s="663"/>
      <c r="I2331" s="663">
        <v>1943</v>
      </c>
      <c r="J2331" s="728">
        <f t="shared" si="46"/>
        <v>143.81</v>
      </c>
      <c r="K2331" s="728">
        <v>46.74</v>
      </c>
      <c r="L2331" s="728">
        <v>97.07</v>
      </c>
    </row>
    <row r="2332" spans="1:12" s="335" customFormat="1" ht="12" x14ac:dyDescent="0.2">
      <c r="A2332" s="335" t="s">
        <v>4997</v>
      </c>
      <c r="B2332" s="335" t="s">
        <v>4998</v>
      </c>
      <c r="C2332" s="733">
        <v>43466</v>
      </c>
      <c r="D2332" s="738">
        <v>43472</v>
      </c>
      <c r="E2332" s="335">
        <v>43837</v>
      </c>
      <c r="F2332" s="663">
        <v>5064</v>
      </c>
      <c r="G2332" s="663">
        <v>633</v>
      </c>
      <c r="H2332" s="663"/>
      <c r="I2332" s="663">
        <v>4431</v>
      </c>
      <c r="J2332" s="728">
        <f t="shared" si="46"/>
        <v>330.93</v>
      </c>
      <c r="K2332" s="728">
        <v>107.55</v>
      </c>
      <c r="L2332" s="728">
        <v>223.38</v>
      </c>
    </row>
    <row r="2333" spans="1:12" s="335" customFormat="1" ht="12" x14ac:dyDescent="0.2">
      <c r="A2333" s="335" t="s">
        <v>4999</v>
      </c>
      <c r="B2333" s="335" t="s">
        <v>5000</v>
      </c>
      <c r="C2333" s="733">
        <v>43466</v>
      </c>
      <c r="D2333" s="738">
        <v>43472</v>
      </c>
      <c r="E2333" s="335">
        <v>43848</v>
      </c>
      <c r="F2333" s="663">
        <v>5831</v>
      </c>
      <c r="G2333" s="663">
        <v>729</v>
      </c>
      <c r="H2333" s="663"/>
      <c r="I2333" s="663">
        <v>5102</v>
      </c>
      <c r="J2333" s="728">
        <f t="shared" si="46"/>
        <v>381.04999999999995</v>
      </c>
      <c r="K2333" s="728">
        <v>123.84</v>
      </c>
      <c r="L2333" s="728">
        <v>257.20999999999998</v>
      </c>
    </row>
    <row r="2334" spans="1:12" s="335" customFormat="1" ht="12" x14ac:dyDescent="0.2">
      <c r="A2334" s="335" t="s">
        <v>5001</v>
      </c>
      <c r="B2334" s="335" t="s">
        <v>5002</v>
      </c>
      <c r="C2334" s="733">
        <v>43466</v>
      </c>
      <c r="D2334" s="738">
        <v>43472</v>
      </c>
      <c r="E2334" s="335">
        <v>43837</v>
      </c>
      <c r="F2334" s="663">
        <v>3642</v>
      </c>
      <c r="G2334" s="663">
        <v>550</v>
      </c>
      <c r="H2334" s="663"/>
      <c r="I2334" s="663">
        <v>3092</v>
      </c>
      <c r="J2334" s="728">
        <f t="shared" si="46"/>
        <v>360.28</v>
      </c>
      <c r="K2334" s="728">
        <v>117.09</v>
      </c>
      <c r="L2334" s="728">
        <v>243.19</v>
      </c>
    </row>
    <row r="2335" spans="1:12" s="335" customFormat="1" ht="12" x14ac:dyDescent="0.2">
      <c r="A2335" s="335" t="s">
        <v>5003</v>
      </c>
      <c r="B2335" s="335" t="s">
        <v>5004</v>
      </c>
      <c r="C2335" s="733">
        <v>43466</v>
      </c>
      <c r="D2335" s="738">
        <v>43472</v>
      </c>
      <c r="E2335" s="335">
        <v>43837</v>
      </c>
      <c r="F2335" s="663">
        <v>3002</v>
      </c>
      <c r="G2335" s="663">
        <v>550</v>
      </c>
      <c r="H2335" s="663"/>
      <c r="I2335" s="663">
        <v>2452</v>
      </c>
      <c r="J2335" s="728">
        <f t="shared" si="46"/>
        <v>360.28</v>
      </c>
      <c r="K2335" s="728">
        <v>117.09</v>
      </c>
      <c r="L2335" s="728">
        <v>243.19</v>
      </c>
    </row>
    <row r="2336" spans="1:12" s="335" customFormat="1" ht="12" x14ac:dyDescent="0.2">
      <c r="A2336" s="335" t="s">
        <v>5005</v>
      </c>
      <c r="B2336" s="335" t="s">
        <v>5006</v>
      </c>
      <c r="C2336" s="733">
        <v>43466</v>
      </c>
      <c r="D2336" s="738">
        <v>43473</v>
      </c>
      <c r="E2336" s="335">
        <v>43837</v>
      </c>
      <c r="F2336" s="663">
        <v>4566</v>
      </c>
      <c r="G2336" s="663">
        <v>550</v>
      </c>
      <c r="H2336" s="663"/>
      <c r="I2336" s="663">
        <v>4016</v>
      </c>
      <c r="J2336" s="728">
        <f t="shared" si="46"/>
        <v>360.28</v>
      </c>
      <c r="K2336" s="728">
        <v>117.09</v>
      </c>
      <c r="L2336" s="728">
        <v>243.19</v>
      </c>
    </row>
    <row r="2337" spans="1:12" s="335" customFormat="1" ht="12" x14ac:dyDescent="0.2">
      <c r="A2337" s="335" t="s">
        <v>5007</v>
      </c>
      <c r="B2337" s="335" t="s">
        <v>5008</v>
      </c>
      <c r="C2337" s="733">
        <v>43466</v>
      </c>
      <c r="D2337" s="738">
        <v>43473</v>
      </c>
      <c r="E2337" s="335">
        <v>43837</v>
      </c>
      <c r="F2337" s="663">
        <v>2634</v>
      </c>
      <c r="G2337" s="663">
        <v>329</v>
      </c>
      <c r="H2337" s="663"/>
      <c r="I2337" s="663">
        <v>2305</v>
      </c>
      <c r="J2337" s="728">
        <f t="shared" si="46"/>
        <v>170.55</v>
      </c>
      <c r="K2337" s="728">
        <v>55.43</v>
      </c>
      <c r="L2337" s="728">
        <v>115.12</v>
      </c>
    </row>
    <row r="2338" spans="1:12" s="335" customFormat="1" ht="12" x14ac:dyDescent="0.2">
      <c r="A2338" s="335" t="s">
        <v>5009</v>
      </c>
      <c r="B2338" s="335" t="s">
        <v>5010</v>
      </c>
      <c r="C2338" s="733">
        <v>43466</v>
      </c>
      <c r="D2338" s="738">
        <v>43473</v>
      </c>
      <c r="E2338" s="335">
        <v>43837</v>
      </c>
      <c r="F2338" s="663">
        <v>2648</v>
      </c>
      <c r="G2338" s="663">
        <v>331</v>
      </c>
      <c r="H2338" s="663"/>
      <c r="I2338" s="663">
        <v>2317</v>
      </c>
      <c r="J2338" s="728">
        <f t="shared" si="46"/>
        <v>171.45</v>
      </c>
      <c r="K2338" s="728">
        <v>55.72</v>
      </c>
      <c r="L2338" s="728">
        <v>115.73</v>
      </c>
    </row>
    <row r="2339" spans="1:12" s="335" customFormat="1" ht="12" x14ac:dyDescent="0.2">
      <c r="A2339" s="335" t="s">
        <v>5011</v>
      </c>
      <c r="B2339" s="335" t="s">
        <v>5012</v>
      </c>
      <c r="C2339" s="733">
        <v>43466</v>
      </c>
      <c r="D2339" s="738">
        <v>43473</v>
      </c>
      <c r="E2339" s="335">
        <v>43845</v>
      </c>
      <c r="F2339" s="663">
        <v>9920</v>
      </c>
      <c r="G2339" s="663">
        <v>1488</v>
      </c>
      <c r="H2339" s="663"/>
      <c r="I2339" s="663">
        <v>8432</v>
      </c>
      <c r="J2339" s="728">
        <f t="shared" si="46"/>
        <v>847.26</v>
      </c>
      <c r="K2339" s="728">
        <v>275.36</v>
      </c>
      <c r="L2339" s="728">
        <v>571.9</v>
      </c>
    </row>
    <row r="2340" spans="1:12" s="335" customFormat="1" ht="12" x14ac:dyDescent="0.2">
      <c r="A2340" s="335" t="s">
        <v>5013</v>
      </c>
      <c r="B2340" s="335" t="s">
        <v>5014</v>
      </c>
      <c r="C2340" s="733">
        <v>43466</v>
      </c>
      <c r="D2340" s="738">
        <v>43473</v>
      </c>
      <c r="E2340" s="335">
        <v>43838</v>
      </c>
      <c r="F2340" s="663">
        <v>2239</v>
      </c>
      <c r="G2340" s="663">
        <v>280</v>
      </c>
      <c r="H2340" s="663"/>
      <c r="I2340" s="663">
        <v>1959</v>
      </c>
      <c r="J2340" s="728">
        <f t="shared" ref="J2340:J2403" si="47">SUM(K2340:L2340)</f>
        <v>144.97999999999999</v>
      </c>
      <c r="K2340" s="728">
        <v>47.12</v>
      </c>
      <c r="L2340" s="728">
        <v>97.86</v>
      </c>
    </row>
    <row r="2341" spans="1:12" s="335" customFormat="1" ht="12" x14ac:dyDescent="0.2">
      <c r="A2341" s="335" t="s">
        <v>5015</v>
      </c>
      <c r="B2341" s="335" t="s">
        <v>5016</v>
      </c>
      <c r="C2341" s="733">
        <v>43466</v>
      </c>
      <c r="D2341" s="738">
        <v>43473</v>
      </c>
      <c r="E2341" s="335">
        <v>43844</v>
      </c>
      <c r="F2341" s="663">
        <v>2000</v>
      </c>
      <c r="G2341" s="663">
        <v>200</v>
      </c>
      <c r="H2341" s="663"/>
      <c r="I2341" s="663">
        <v>1800</v>
      </c>
      <c r="J2341" s="728">
        <f t="shared" si="47"/>
        <v>88.18</v>
      </c>
      <c r="K2341" s="728">
        <v>28.66</v>
      </c>
      <c r="L2341" s="728">
        <v>59.52</v>
      </c>
    </row>
    <row r="2342" spans="1:12" s="335" customFormat="1" ht="12" x14ac:dyDescent="0.2">
      <c r="A2342" s="335" t="s">
        <v>5017</v>
      </c>
      <c r="B2342" s="335" t="s">
        <v>5018</v>
      </c>
      <c r="C2342" s="733">
        <v>43466</v>
      </c>
      <c r="D2342" s="738">
        <v>43473</v>
      </c>
      <c r="E2342" s="335">
        <v>43844</v>
      </c>
      <c r="F2342" s="663">
        <v>4000</v>
      </c>
      <c r="G2342" s="663">
        <v>400</v>
      </c>
      <c r="H2342" s="663"/>
      <c r="I2342" s="663">
        <v>3600</v>
      </c>
      <c r="J2342" s="728">
        <f t="shared" si="47"/>
        <v>176.37</v>
      </c>
      <c r="K2342" s="728">
        <v>57.32</v>
      </c>
      <c r="L2342" s="728">
        <v>119.05</v>
      </c>
    </row>
    <row r="2343" spans="1:12" s="335" customFormat="1" ht="12" x14ac:dyDescent="0.2">
      <c r="A2343" s="335" t="s">
        <v>5019</v>
      </c>
      <c r="B2343" s="335" t="s">
        <v>5020</v>
      </c>
      <c r="C2343" s="733">
        <v>43466</v>
      </c>
      <c r="D2343" s="738">
        <v>43473</v>
      </c>
      <c r="E2343" s="335">
        <v>43838</v>
      </c>
      <c r="F2343" s="663">
        <v>1704</v>
      </c>
      <c r="G2343" s="663">
        <v>213</v>
      </c>
      <c r="H2343" s="663"/>
      <c r="I2343" s="663">
        <v>1491</v>
      </c>
      <c r="J2343" s="728">
        <f t="shared" si="47"/>
        <v>110.34</v>
      </c>
      <c r="K2343" s="728">
        <v>35.86</v>
      </c>
      <c r="L2343" s="728">
        <v>74.48</v>
      </c>
    </row>
    <row r="2344" spans="1:12" s="335" customFormat="1" ht="12" x14ac:dyDescent="0.2">
      <c r="A2344" s="335" t="s">
        <v>5021</v>
      </c>
      <c r="B2344" s="335" t="s">
        <v>5022</v>
      </c>
      <c r="C2344" s="733">
        <v>43466</v>
      </c>
      <c r="D2344" s="738">
        <v>43473</v>
      </c>
      <c r="E2344" s="335">
        <v>43851</v>
      </c>
      <c r="F2344" s="663">
        <v>2238</v>
      </c>
      <c r="G2344" s="663">
        <v>336</v>
      </c>
      <c r="H2344" s="663"/>
      <c r="I2344" s="663">
        <v>1902</v>
      </c>
      <c r="J2344" s="728">
        <f t="shared" si="47"/>
        <v>192.92000000000002</v>
      </c>
      <c r="K2344" s="728">
        <v>62.7</v>
      </c>
      <c r="L2344" s="728">
        <v>130.22</v>
      </c>
    </row>
    <row r="2345" spans="1:12" s="335" customFormat="1" ht="12" x14ac:dyDescent="0.2">
      <c r="A2345" s="335" t="s">
        <v>5023</v>
      </c>
      <c r="B2345" s="335" t="s">
        <v>5024</v>
      </c>
      <c r="C2345" s="733">
        <v>43466</v>
      </c>
      <c r="D2345" s="738">
        <v>43473</v>
      </c>
      <c r="E2345" s="335">
        <v>43858</v>
      </c>
      <c r="F2345" s="663">
        <v>3216</v>
      </c>
      <c r="G2345" s="663">
        <v>402</v>
      </c>
      <c r="H2345" s="663"/>
      <c r="I2345" s="663">
        <v>2814</v>
      </c>
      <c r="J2345" s="728">
        <f t="shared" si="47"/>
        <v>208.24</v>
      </c>
      <c r="K2345" s="728">
        <v>67.680000000000007</v>
      </c>
      <c r="L2345" s="728">
        <v>140.56</v>
      </c>
    </row>
    <row r="2346" spans="1:12" s="335" customFormat="1" ht="12" x14ac:dyDescent="0.2">
      <c r="A2346" s="335" t="s">
        <v>5025</v>
      </c>
      <c r="B2346" s="335" t="s">
        <v>5026</v>
      </c>
      <c r="C2346" s="733">
        <v>43466</v>
      </c>
      <c r="D2346" s="738">
        <v>43473</v>
      </c>
      <c r="E2346" s="335">
        <v>43838</v>
      </c>
      <c r="F2346" s="663">
        <v>3411</v>
      </c>
      <c r="G2346" s="663">
        <v>426</v>
      </c>
      <c r="H2346" s="663"/>
      <c r="I2346" s="663">
        <v>2985</v>
      </c>
      <c r="J2346" s="728">
        <f t="shared" si="47"/>
        <v>220.86</v>
      </c>
      <c r="K2346" s="728">
        <v>71.78</v>
      </c>
      <c r="L2346" s="728">
        <v>149.08000000000001</v>
      </c>
    </row>
    <row r="2347" spans="1:12" s="335" customFormat="1" ht="12" x14ac:dyDescent="0.2">
      <c r="A2347" s="335" t="s">
        <v>5027</v>
      </c>
      <c r="B2347" s="335" t="s">
        <v>5028</v>
      </c>
      <c r="C2347" s="733">
        <v>43466</v>
      </c>
      <c r="D2347" s="738">
        <v>43473</v>
      </c>
      <c r="E2347" s="335">
        <v>43838</v>
      </c>
      <c r="F2347" s="663">
        <v>4095</v>
      </c>
      <c r="G2347" s="663">
        <v>768</v>
      </c>
      <c r="H2347" s="663"/>
      <c r="I2347" s="663">
        <v>3327</v>
      </c>
      <c r="J2347" s="728">
        <f t="shared" si="47"/>
        <v>476.65</v>
      </c>
      <c r="K2347" s="728">
        <v>154.91</v>
      </c>
      <c r="L2347" s="728">
        <v>321.74</v>
      </c>
    </row>
    <row r="2348" spans="1:12" s="335" customFormat="1" ht="12" x14ac:dyDescent="0.2">
      <c r="A2348" s="335" t="s">
        <v>5029</v>
      </c>
      <c r="B2348" s="335" t="s">
        <v>5030</v>
      </c>
      <c r="C2348" s="733">
        <v>43466</v>
      </c>
      <c r="D2348" s="738">
        <v>43473</v>
      </c>
      <c r="E2348" s="335">
        <v>43838</v>
      </c>
      <c r="F2348" s="663">
        <v>1710</v>
      </c>
      <c r="G2348" s="663">
        <v>214</v>
      </c>
      <c r="H2348" s="663"/>
      <c r="I2348" s="663">
        <v>1496</v>
      </c>
      <c r="J2348" s="728">
        <f t="shared" si="47"/>
        <v>110.71000000000001</v>
      </c>
      <c r="K2348" s="728">
        <v>35.979999999999997</v>
      </c>
      <c r="L2348" s="728">
        <v>74.73</v>
      </c>
    </row>
    <row r="2349" spans="1:12" s="335" customFormat="1" ht="12" x14ac:dyDescent="0.2">
      <c r="A2349" s="335" t="s">
        <v>5031</v>
      </c>
      <c r="B2349" s="335" t="s">
        <v>5032</v>
      </c>
      <c r="C2349" s="733">
        <v>43466</v>
      </c>
      <c r="D2349" s="738">
        <v>43473</v>
      </c>
      <c r="E2349" s="335">
        <v>43839</v>
      </c>
      <c r="F2349" s="663">
        <v>4192</v>
      </c>
      <c r="G2349" s="663">
        <v>419</v>
      </c>
      <c r="H2349" s="663"/>
      <c r="I2349" s="663">
        <v>3773</v>
      </c>
      <c r="J2349" s="728">
        <f t="shared" si="47"/>
        <v>184.83</v>
      </c>
      <c r="K2349" s="728">
        <v>60.07</v>
      </c>
      <c r="L2349" s="728">
        <v>124.76</v>
      </c>
    </row>
    <row r="2350" spans="1:12" s="335" customFormat="1" ht="12" x14ac:dyDescent="0.2">
      <c r="A2350" s="335" t="s">
        <v>5033</v>
      </c>
      <c r="B2350" s="335" t="s">
        <v>5034</v>
      </c>
      <c r="C2350" s="733">
        <v>43466</v>
      </c>
      <c r="D2350" s="738">
        <v>43473</v>
      </c>
      <c r="E2350" s="335">
        <v>43863</v>
      </c>
      <c r="F2350" s="663">
        <v>17968</v>
      </c>
      <c r="G2350" s="663">
        <v>2695</v>
      </c>
      <c r="H2350" s="663"/>
      <c r="I2350" s="663">
        <v>15273</v>
      </c>
      <c r="J2350" s="728">
        <f t="shared" si="47"/>
        <v>1548.8400000000001</v>
      </c>
      <c r="K2350" s="728">
        <v>503.37</v>
      </c>
      <c r="L2350" s="728">
        <v>1045.47</v>
      </c>
    </row>
    <row r="2351" spans="1:12" s="335" customFormat="1" ht="12" x14ac:dyDescent="0.2">
      <c r="A2351" s="335" t="s">
        <v>5035</v>
      </c>
      <c r="B2351" s="335" t="s">
        <v>5036</v>
      </c>
      <c r="C2351" s="733">
        <v>43466</v>
      </c>
      <c r="D2351" s="738">
        <v>43473</v>
      </c>
      <c r="E2351" s="335">
        <v>43849</v>
      </c>
      <c r="F2351" s="663">
        <v>2824</v>
      </c>
      <c r="G2351" s="663">
        <v>424</v>
      </c>
      <c r="H2351" s="663"/>
      <c r="I2351" s="663">
        <v>2400</v>
      </c>
      <c r="J2351" s="728">
        <f t="shared" si="47"/>
        <v>265.35000000000002</v>
      </c>
      <c r="K2351" s="728">
        <v>86.24</v>
      </c>
      <c r="L2351" s="728">
        <v>179.11</v>
      </c>
    </row>
    <row r="2352" spans="1:12" s="335" customFormat="1" ht="12" x14ac:dyDescent="0.2">
      <c r="A2352" s="335" t="s">
        <v>5037</v>
      </c>
      <c r="B2352" s="335" t="s">
        <v>5038</v>
      </c>
      <c r="C2352" s="733">
        <v>43466</v>
      </c>
      <c r="D2352" s="738">
        <v>43473</v>
      </c>
      <c r="E2352" s="335">
        <v>43838</v>
      </c>
      <c r="F2352" s="663">
        <v>6777</v>
      </c>
      <c r="G2352" s="663">
        <v>1017</v>
      </c>
      <c r="H2352" s="663"/>
      <c r="I2352" s="663">
        <v>5760</v>
      </c>
      <c r="J2352" s="728">
        <f t="shared" si="47"/>
        <v>584.18000000000006</v>
      </c>
      <c r="K2352" s="728">
        <v>189.86</v>
      </c>
      <c r="L2352" s="728">
        <v>394.32</v>
      </c>
    </row>
    <row r="2353" spans="1:12" s="335" customFormat="1" ht="12" x14ac:dyDescent="0.2">
      <c r="A2353" s="335" t="s">
        <v>5039</v>
      </c>
      <c r="B2353" s="335" t="s">
        <v>5040</v>
      </c>
      <c r="C2353" s="733">
        <v>43466</v>
      </c>
      <c r="D2353" s="738">
        <v>43473</v>
      </c>
      <c r="E2353" s="335">
        <v>43838</v>
      </c>
      <c r="F2353" s="663">
        <v>3734</v>
      </c>
      <c r="G2353" s="663">
        <v>467</v>
      </c>
      <c r="H2353" s="663"/>
      <c r="I2353" s="663">
        <v>3267</v>
      </c>
      <c r="J2353" s="728">
        <f t="shared" si="47"/>
        <v>241.77999999999997</v>
      </c>
      <c r="K2353" s="728">
        <v>78.58</v>
      </c>
      <c r="L2353" s="728">
        <v>163.19999999999999</v>
      </c>
    </row>
    <row r="2354" spans="1:12" s="335" customFormat="1" ht="12" x14ac:dyDescent="0.2">
      <c r="A2354" s="335" t="s">
        <v>5041</v>
      </c>
      <c r="B2354" s="335" t="s">
        <v>5042</v>
      </c>
      <c r="C2354" s="733">
        <v>43466</v>
      </c>
      <c r="D2354" s="738">
        <v>43473</v>
      </c>
      <c r="E2354" s="335">
        <v>43866</v>
      </c>
      <c r="F2354" s="663">
        <v>3417</v>
      </c>
      <c r="G2354" s="663">
        <v>427</v>
      </c>
      <c r="H2354" s="663"/>
      <c r="I2354" s="663">
        <v>2990</v>
      </c>
      <c r="J2354" s="728">
        <f t="shared" si="47"/>
        <v>221.26</v>
      </c>
      <c r="K2354" s="728">
        <v>71.91</v>
      </c>
      <c r="L2354" s="728">
        <v>149.35</v>
      </c>
    </row>
    <row r="2355" spans="1:12" s="335" customFormat="1" ht="12" x14ac:dyDescent="0.2">
      <c r="A2355" s="335" t="s">
        <v>5043</v>
      </c>
      <c r="B2355" s="335" t="s">
        <v>5044</v>
      </c>
      <c r="C2355" s="733">
        <v>43466</v>
      </c>
      <c r="D2355" s="738">
        <v>43473</v>
      </c>
      <c r="E2355" s="335">
        <v>43838</v>
      </c>
      <c r="F2355" s="663">
        <v>2697</v>
      </c>
      <c r="G2355" s="663">
        <v>337</v>
      </c>
      <c r="H2355" s="663"/>
      <c r="I2355" s="663">
        <v>2360</v>
      </c>
      <c r="J2355" s="728">
        <f t="shared" si="47"/>
        <v>174.62</v>
      </c>
      <c r="K2355" s="728">
        <v>56.75</v>
      </c>
      <c r="L2355" s="728">
        <v>117.87</v>
      </c>
    </row>
    <row r="2356" spans="1:12" s="335" customFormat="1" ht="12" x14ac:dyDescent="0.2">
      <c r="A2356" s="335" t="s">
        <v>5045</v>
      </c>
      <c r="B2356" s="335" t="s">
        <v>5046</v>
      </c>
      <c r="C2356" s="733">
        <v>43466</v>
      </c>
      <c r="D2356" s="738">
        <v>43473</v>
      </c>
      <c r="E2356" s="335">
        <v>43838</v>
      </c>
      <c r="F2356" s="663">
        <v>3195</v>
      </c>
      <c r="G2356" s="663">
        <v>399</v>
      </c>
      <c r="H2356" s="663"/>
      <c r="I2356" s="663">
        <v>2796</v>
      </c>
      <c r="J2356" s="728">
        <f t="shared" si="47"/>
        <v>206.87</v>
      </c>
      <c r="K2356" s="728">
        <v>67.23</v>
      </c>
      <c r="L2356" s="728">
        <v>139.63999999999999</v>
      </c>
    </row>
    <row r="2357" spans="1:12" s="335" customFormat="1" ht="12" x14ac:dyDescent="0.2">
      <c r="A2357" s="335" t="s">
        <v>5047</v>
      </c>
      <c r="B2357" s="335" t="s">
        <v>4699</v>
      </c>
      <c r="C2357" s="733">
        <v>43466</v>
      </c>
      <c r="D2357" s="738">
        <v>43473</v>
      </c>
      <c r="E2357" s="335">
        <v>43849</v>
      </c>
      <c r="F2357" s="663">
        <v>2240</v>
      </c>
      <c r="G2357" s="663">
        <v>336</v>
      </c>
      <c r="H2357" s="663"/>
      <c r="I2357" s="663">
        <v>1904</v>
      </c>
      <c r="J2357" s="728">
        <f t="shared" si="47"/>
        <v>210.47</v>
      </c>
      <c r="K2357" s="728">
        <v>68.400000000000006</v>
      </c>
      <c r="L2357" s="728">
        <v>142.07</v>
      </c>
    </row>
    <row r="2358" spans="1:12" s="335" customFormat="1" ht="12" x14ac:dyDescent="0.2">
      <c r="A2358" s="335" t="s">
        <v>5048</v>
      </c>
      <c r="B2358" s="335" t="s">
        <v>5049</v>
      </c>
      <c r="C2358" s="733">
        <v>43466</v>
      </c>
      <c r="D2358" s="738">
        <v>43473</v>
      </c>
      <c r="E2358" s="335">
        <v>43838</v>
      </c>
      <c r="F2358" s="663">
        <v>2005</v>
      </c>
      <c r="G2358" s="663">
        <v>251</v>
      </c>
      <c r="H2358" s="663"/>
      <c r="I2358" s="663">
        <v>1754</v>
      </c>
      <c r="J2358" s="728">
        <f t="shared" si="47"/>
        <v>131.01999999999998</v>
      </c>
      <c r="K2358" s="728">
        <v>42.58</v>
      </c>
      <c r="L2358" s="728">
        <v>88.44</v>
      </c>
    </row>
    <row r="2359" spans="1:12" s="335" customFormat="1" ht="12" x14ac:dyDescent="0.2">
      <c r="A2359" s="335" t="s">
        <v>5050</v>
      </c>
      <c r="B2359" s="335" t="s">
        <v>5051</v>
      </c>
      <c r="C2359" s="733">
        <v>43466</v>
      </c>
      <c r="D2359" s="738">
        <v>43473</v>
      </c>
      <c r="E2359" s="335">
        <v>43763</v>
      </c>
      <c r="F2359" s="663">
        <v>600</v>
      </c>
      <c r="G2359" s="663">
        <v>75</v>
      </c>
      <c r="H2359" s="663"/>
      <c r="I2359" s="663">
        <v>525</v>
      </c>
      <c r="J2359" s="728">
        <f t="shared" si="47"/>
        <v>39.21</v>
      </c>
      <c r="K2359" s="728">
        <v>12.74</v>
      </c>
      <c r="L2359" s="728">
        <v>26.47</v>
      </c>
    </row>
    <row r="2360" spans="1:12" s="335" customFormat="1" ht="12" x14ac:dyDescent="0.2">
      <c r="A2360" s="335" t="s">
        <v>5052</v>
      </c>
      <c r="B2360" s="335" t="s">
        <v>5053</v>
      </c>
      <c r="C2360" s="733">
        <v>43466</v>
      </c>
      <c r="D2360" s="738">
        <v>43473</v>
      </c>
      <c r="E2360" s="335">
        <v>43837</v>
      </c>
      <c r="F2360" s="663">
        <v>2757</v>
      </c>
      <c r="G2360" s="663">
        <v>550</v>
      </c>
      <c r="H2360" s="663"/>
      <c r="I2360" s="663">
        <v>2207</v>
      </c>
      <c r="J2360" s="728">
        <f t="shared" si="47"/>
        <v>360.28</v>
      </c>
      <c r="K2360" s="728">
        <v>117.09</v>
      </c>
      <c r="L2360" s="728">
        <v>243.19</v>
      </c>
    </row>
    <row r="2361" spans="1:12" s="335" customFormat="1" ht="12" x14ac:dyDescent="0.2">
      <c r="A2361" s="335" t="s">
        <v>5054</v>
      </c>
      <c r="B2361" s="335" t="s">
        <v>5055</v>
      </c>
      <c r="C2361" s="733">
        <v>43466</v>
      </c>
      <c r="D2361" s="738">
        <v>43473</v>
      </c>
      <c r="E2361" s="335">
        <v>43838</v>
      </c>
      <c r="F2361" s="663">
        <v>6096</v>
      </c>
      <c r="G2361" s="663">
        <v>550</v>
      </c>
      <c r="H2361" s="663"/>
      <c r="I2361" s="663">
        <v>5546</v>
      </c>
      <c r="J2361" s="728">
        <f t="shared" si="47"/>
        <v>360.28</v>
      </c>
      <c r="K2361" s="728">
        <v>117.09</v>
      </c>
      <c r="L2361" s="728">
        <v>243.19</v>
      </c>
    </row>
    <row r="2362" spans="1:12" s="335" customFormat="1" ht="12" x14ac:dyDescent="0.2">
      <c r="A2362" s="335" t="s">
        <v>5056</v>
      </c>
      <c r="B2362" s="335" t="s">
        <v>5057</v>
      </c>
      <c r="C2362" s="733">
        <v>43466</v>
      </c>
      <c r="D2362" s="738">
        <v>43473</v>
      </c>
      <c r="E2362" s="335">
        <v>43838</v>
      </c>
      <c r="F2362" s="663">
        <v>2564</v>
      </c>
      <c r="G2362" s="663">
        <v>550</v>
      </c>
      <c r="H2362" s="663"/>
      <c r="I2362" s="663">
        <v>2014</v>
      </c>
      <c r="J2362" s="728">
        <f t="shared" si="47"/>
        <v>360.28</v>
      </c>
      <c r="K2362" s="728">
        <v>117.09</v>
      </c>
      <c r="L2362" s="728">
        <v>243.19</v>
      </c>
    </row>
    <row r="2363" spans="1:12" s="335" customFormat="1" ht="12" x14ac:dyDescent="0.2">
      <c r="A2363" s="335" t="s">
        <v>5058</v>
      </c>
      <c r="B2363" s="335" t="s">
        <v>5059</v>
      </c>
      <c r="C2363" s="733">
        <v>43466</v>
      </c>
      <c r="D2363" s="738">
        <v>43473</v>
      </c>
      <c r="E2363" s="335">
        <v>43838</v>
      </c>
      <c r="F2363" s="663">
        <v>3582</v>
      </c>
      <c r="G2363" s="663">
        <v>448</v>
      </c>
      <c r="H2363" s="663"/>
      <c r="I2363" s="663">
        <v>3134</v>
      </c>
      <c r="J2363" s="728">
        <f t="shared" si="47"/>
        <v>231.94</v>
      </c>
      <c r="K2363" s="728">
        <v>75.38</v>
      </c>
      <c r="L2363" s="728">
        <v>156.56</v>
      </c>
    </row>
    <row r="2364" spans="1:12" s="335" customFormat="1" ht="12" x14ac:dyDescent="0.2">
      <c r="A2364" s="335" t="s">
        <v>5060</v>
      </c>
      <c r="B2364" s="335" t="s">
        <v>5061</v>
      </c>
      <c r="C2364" s="733">
        <v>43466</v>
      </c>
      <c r="D2364" s="738">
        <v>43473</v>
      </c>
      <c r="E2364" s="335">
        <v>43837</v>
      </c>
      <c r="F2364" s="663">
        <v>1836</v>
      </c>
      <c r="G2364" s="663">
        <v>184</v>
      </c>
      <c r="H2364" s="663"/>
      <c r="I2364" s="663">
        <v>1652</v>
      </c>
      <c r="J2364" s="728">
        <f t="shared" si="47"/>
        <v>80.95</v>
      </c>
      <c r="K2364" s="728">
        <v>26.31</v>
      </c>
      <c r="L2364" s="728">
        <v>54.64</v>
      </c>
    </row>
    <row r="2365" spans="1:12" s="335" customFormat="1" ht="12" x14ac:dyDescent="0.2">
      <c r="A2365" s="335" t="s">
        <v>5062</v>
      </c>
      <c r="B2365" s="335" t="s">
        <v>5063</v>
      </c>
      <c r="C2365" s="733">
        <v>43466</v>
      </c>
      <c r="D2365" s="738">
        <v>43473</v>
      </c>
      <c r="E2365" s="335">
        <v>43756</v>
      </c>
      <c r="F2365" s="663">
        <v>753</v>
      </c>
      <c r="G2365" s="663">
        <v>75</v>
      </c>
      <c r="H2365" s="663"/>
      <c r="I2365" s="663">
        <v>678</v>
      </c>
      <c r="J2365" s="728">
        <f t="shared" si="47"/>
        <v>33.200000000000003</v>
      </c>
      <c r="K2365" s="728">
        <v>10.79</v>
      </c>
      <c r="L2365" s="728">
        <v>22.41</v>
      </c>
    </row>
    <row r="2366" spans="1:12" s="335" customFormat="1" ht="12" x14ac:dyDescent="0.2">
      <c r="A2366" s="335" t="s">
        <v>5064</v>
      </c>
      <c r="B2366" s="335" t="s">
        <v>5065</v>
      </c>
      <c r="C2366" s="733">
        <v>43466</v>
      </c>
      <c r="D2366" s="738">
        <v>43474</v>
      </c>
      <c r="E2366" s="335">
        <v>43839</v>
      </c>
      <c r="F2366" s="663">
        <v>2606</v>
      </c>
      <c r="G2366" s="663">
        <v>326</v>
      </c>
      <c r="H2366" s="663"/>
      <c r="I2366" s="663">
        <v>2280</v>
      </c>
      <c r="J2366" s="728">
        <f t="shared" si="47"/>
        <v>170.3</v>
      </c>
      <c r="K2366" s="728">
        <v>55.35</v>
      </c>
      <c r="L2366" s="728">
        <v>114.95</v>
      </c>
    </row>
    <row r="2367" spans="1:12" s="335" customFormat="1" ht="12" x14ac:dyDescent="0.2">
      <c r="A2367" s="335" t="s">
        <v>5066</v>
      </c>
      <c r="B2367" s="335" t="s">
        <v>5067</v>
      </c>
      <c r="C2367" s="733">
        <v>43466</v>
      </c>
      <c r="D2367" s="738">
        <v>43474</v>
      </c>
      <c r="E2367" s="335">
        <v>43842</v>
      </c>
      <c r="F2367" s="663">
        <v>2080</v>
      </c>
      <c r="G2367" s="663">
        <v>312</v>
      </c>
      <c r="H2367" s="663"/>
      <c r="I2367" s="663">
        <v>1768</v>
      </c>
      <c r="J2367" s="728">
        <f t="shared" si="47"/>
        <v>195.44</v>
      </c>
      <c r="K2367" s="728">
        <v>63.52</v>
      </c>
      <c r="L2367" s="728">
        <v>131.91999999999999</v>
      </c>
    </row>
    <row r="2368" spans="1:12" s="335" customFormat="1" ht="12" x14ac:dyDescent="0.2">
      <c r="A2368" s="335" t="s">
        <v>5068</v>
      </c>
      <c r="B2368" s="335" t="s">
        <v>5069</v>
      </c>
      <c r="C2368" s="733">
        <v>43466</v>
      </c>
      <c r="D2368" s="738">
        <v>43474</v>
      </c>
      <c r="E2368" s="335">
        <v>43844</v>
      </c>
      <c r="F2368" s="663">
        <v>2581</v>
      </c>
      <c r="G2368" s="663">
        <v>258</v>
      </c>
      <c r="H2368" s="663"/>
      <c r="I2368" s="663">
        <v>2323</v>
      </c>
      <c r="J2368" s="728">
        <f t="shared" si="47"/>
        <v>113.81</v>
      </c>
      <c r="K2368" s="728">
        <v>36.99</v>
      </c>
      <c r="L2368" s="728">
        <v>76.819999999999993</v>
      </c>
    </row>
    <row r="2369" spans="1:12" s="335" customFormat="1" ht="12" x14ac:dyDescent="0.2">
      <c r="A2369" s="335" t="s">
        <v>5070</v>
      </c>
      <c r="B2369" s="335" t="s">
        <v>5071</v>
      </c>
      <c r="C2369" s="733">
        <v>43466</v>
      </c>
      <c r="D2369" s="738">
        <v>43474</v>
      </c>
      <c r="E2369" s="335">
        <v>43842</v>
      </c>
      <c r="F2369" s="663">
        <v>2440</v>
      </c>
      <c r="G2369" s="663">
        <v>366</v>
      </c>
      <c r="H2369" s="663"/>
      <c r="I2369" s="663">
        <v>2074</v>
      </c>
      <c r="J2369" s="728">
        <f t="shared" si="47"/>
        <v>229.26</v>
      </c>
      <c r="K2369" s="728">
        <v>74.510000000000005</v>
      </c>
      <c r="L2369" s="728">
        <v>154.75</v>
      </c>
    </row>
    <row r="2370" spans="1:12" s="335" customFormat="1" ht="12" x14ac:dyDescent="0.2">
      <c r="A2370" s="335" t="s">
        <v>5072</v>
      </c>
      <c r="B2370" s="335" t="s">
        <v>5073</v>
      </c>
      <c r="C2370" s="733">
        <v>43466</v>
      </c>
      <c r="D2370" s="738">
        <v>43474</v>
      </c>
      <c r="E2370" s="335">
        <v>43842</v>
      </c>
      <c r="F2370" s="663">
        <v>4418</v>
      </c>
      <c r="G2370" s="663">
        <v>663</v>
      </c>
      <c r="H2370" s="663"/>
      <c r="I2370" s="663">
        <v>3755</v>
      </c>
      <c r="J2370" s="728">
        <f t="shared" si="47"/>
        <v>380.83</v>
      </c>
      <c r="K2370" s="728">
        <v>123.77</v>
      </c>
      <c r="L2370" s="728">
        <v>257.06</v>
      </c>
    </row>
    <row r="2371" spans="1:12" s="335" customFormat="1" ht="12" x14ac:dyDescent="0.2">
      <c r="A2371" s="335" t="s">
        <v>5074</v>
      </c>
      <c r="B2371" s="335" t="s">
        <v>5075</v>
      </c>
      <c r="C2371" s="733">
        <v>43466</v>
      </c>
      <c r="D2371" s="738">
        <v>43474</v>
      </c>
      <c r="E2371" s="335">
        <v>43849</v>
      </c>
      <c r="F2371" s="663">
        <v>2000</v>
      </c>
      <c r="G2371" s="663">
        <v>300</v>
      </c>
      <c r="H2371" s="663"/>
      <c r="I2371" s="663">
        <v>1700</v>
      </c>
      <c r="J2371" s="728">
        <f t="shared" si="47"/>
        <v>187.91</v>
      </c>
      <c r="K2371" s="728">
        <v>61.07</v>
      </c>
      <c r="L2371" s="728">
        <v>126.84</v>
      </c>
    </row>
    <row r="2372" spans="1:12" s="335" customFormat="1" ht="12" x14ac:dyDescent="0.2">
      <c r="A2372" s="335" t="s">
        <v>5076</v>
      </c>
      <c r="B2372" s="335" t="s">
        <v>5077</v>
      </c>
      <c r="C2372" s="733">
        <v>43466</v>
      </c>
      <c r="D2372" s="738">
        <v>43474</v>
      </c>
      <c r="E2372" s="335">
        <v>43818</v>
      </c>
      <c r="F2372" s="663">
        <v>4848</v>
      </c>
      <c r="G2372" s="663">
        <v>550</v>
      </c>
      <c r="H2372" s="663"/>
      <c r="I2372" s="663">
        <v>4298</v>
      </c>
      <c r="J2372" s="728">
        <f t="shared" si="47"/>
        <v>360.28</v>
      </c>
      <c r="K2372" s="728">
        <v>117.09</v>
      </c>
      <c r="L2372" s="728">
        <v>243.19</v>
      </c>
    </row>
    <row r="2373" spans="1:12" s="335" customFormat="1" ht="12" x14ac:dyDescent="0.2">
      <c r="A2373" s="335" t="s">
        <v>5078</v>
      </c>
      <c r="B2373" s="335" t="s">
        <v>5051</v>
      </c>
      <c r="C2373" s="733">
        <v>43466</v>
      </c>
      <c r="D2373" s="738">
        <v>43474</v>
      </c>
      <c r="E2373" s="335">
        <v>43763</v>
      </c>
      <c r="F2373" s="663">
        <v>250</v>
      </c>
      <c r="G2373" s="663">
        <v>31</v>
      </c>
      <c r="H2373" s="663"/>
      <c r="I2373" s="663">
        <v>219</v>
      </c>
      <c r="J2373" s="728">
        <f t="shared" si="47"/>
        <v>16.34</v>
      </c>
      <c r="K2373" s="728">
        <v>5.31</v>
      </c>
      <c r="L2373" s="728">
        <v>11.03</v>
      </c>
    </row>
    <row r="2374" spans="1:12" s="335" customFormat="1" ht="12" x14ac:dyDescent="0.2">
      <c r="A2374" s="335" t="s">
        <v>5079</v>
      </c>
      <c r="B2374" s="335" t="s">
        <v>5080</v>
      </c>
      <c r="C2374" s="733">
        <v>43466</v>
      </c>
      <c r="D2374" s="738">
        <v>43474</v>
      </c>
      <c r="E2374" s="335">
        <v>43839</v>
      </c>
      <c r="F2374" s="663">
        <v>3074</v>
      </c>
      <c r="G2374" s="663">
        <v>550</v>
      </c>
      <c r="H2374" s="663"/>
      <c r="I2374" s="663">
        <v>2524</v>
      </c>
      <c r="J2374" s="728">
        <f t="shared" si="47"/>
        <v>360.28</v>
      </c>
      <c r="K2374" s="728">
        <v>117.09</v>
      </c>
      <c r="L2374" s="728">
        <v>243.19</v>
      </c>
    </row>
    <row r="2375" spans="1:12" s="335" customFormat="1" ht="12" x14ac:dyDescent="0.2">
      <c r="A2375" s="335" t="s">
        <v>5081</v>
      </c>
      <c r="B2375" s="335" t="s">
        <v>5082</v>
      </c>
      <c r="C2375" s="733">
        <v>43466</v>
      </c>
      <c r="D2375" s="738">
        <v>43475</v>
      </c>
      <c r="E2375" s="335">
        <v>43863</v>
      </c>
      <c r="F2375" s="663">
        <v>2080</v>
      </c>
      <c r="G2375" s="663">
        <v>312</v>
      </c>
      <c r="H2375" s="663"/>
      <c r="I2375" s="663">
        <v>1768</v>
      </c>
      <c r="J2375" s="728">
        <f t="shared" si="47"/>
        <v>195.44</v>
      </c>
      <c r="K2375" s="728">
        <v>63.52</v>
      </c>
      <c r="L2375" s="728">
        <v>131.91999999999999</v>
      </c>
    </row>
    <row r="2376" spans="1:12" s="335" customFormat="1" ht="12" x14ac:dyDescent="0.2">
      <c r="A2376" s="335" t="s">
        <v>5083</v>
      </c>
      <c r="B2376" s="335" t="s">
        <v>5084</v>
      </c>
      <c r="C2376" s="733">
        <v>43466</v>
      </c>
      <c r="D2376" s="738">
        <v>43474</v>
      </c>
      <c r="E2376" s="335">
        <v>43743</v>
      </c>
      <c r="F2376" s="663">
        <v>753</v>
      </c>
      <c r="G2376" s="663">
        <v>75</v>
      </c>
      <c r="H2376" s="663"/>
      <c r="I2376" s="663">
        <v>678</v>
      </c>
      <c r="J2376" s="728">
        <f t="shared" si="47"/>
        <v>33.200000000000003</v>
      </c>
      <c r="K2376" s="728">
        <v>10.79</v>
      </c>
      <c r="L2376" s="728">
        <v>22.41</v>
      </c>
    </row>
    <row r="2377" spans="1:12" s="335" customFormat="1" ht="12" x14ac:dyDescent="0.2">
      <c r="A2377" s="335" t="s">
        <v>5085</v>
      </c>
      <c r="B2377" s="335" t="s">
        <v>5086</v>
      </c>
      <c r="C2377" s="733">
        <v>43466</v>
      </c>
      <c r="D2377" s="738">
        <v>43475</v>
      </c>
      <c r="E2377" s="335">
        <v>43844</v>
      </c>
      <c r="F2377" s="663">
        <v>3430</v>
      </c>
      <c r="G2377" s="663">
        <v>429</v>
      </c>
      <c r="H2377" s="663"/>
      <c r="I2377" s="663">
        <v>3001</v>
      </c>
      <c r="J2377" s="728">
        <f t="shared" si="47"/>
        <v>224.15</v>
      </c>
      <c r="K2377" s="728">
        <v>72.849999999999994</v>
      </c>
      <c r="L2377" s="728">
        <v>151.30000000000001</v>
      </c>
    </row>
    <row r="2378" spans="1:12" s="335" customFormat="1" ht="12" x14ac:dyDescent="0.2">
      <c r="A2378" s="335" t="s">
        <v>5087</v>
      </c>
      <c r="B2378" s="335" t="s">
        <v>5088</v>
      </c>
      <c r="C2378" s="733">
        <v>43466</v>
      </c>
      <c r="D2378" s="738">
        <v>43475</v>
      </c>
      <c r="E2378" s="335">
        <v>43839</v>
      </c>
      <c r="F2378" s="663">
        <v>2000</v>
      </c>
      <c r="G2378" s="663">
        <v>200</v>
      </c>
      <c r="H2378" s="663"/>
      <c r="I2378" s="663">
        <v>1800</v>
      </c>
      <c r="J2378" s="728">
        <f t="shared" si="47"/>
        <v>88.18</v>
      </c>
      <c r="K2378" s="728">
        <v>28.66</v>
      </c>
      <c r="L2378" s="728">
        <v>59.52</v>
      </c>
    </row>
    <row r="2379" spans="1:12" s="335" customFormat="1" ht="12" x14ac:dyDescent="0.2">
      <c r="A2379" s="335" t="s">
        <v>5089</v>
      </c>
      <c r="B2379" s="335" t="s">
        <v>5090</v>
      </c>
      <c r="C2379" s="733">
        <v>43466</v>
      </c>
      <c r="D2379" s="738">
        <v>43475</v>
      </c>
      <c r="E2379" s="335">
        <v>43839</v>
      </c>
      <c r="F2379" s="663">
        <v>3081</v>
      </c>
      <c r="G2379" s="663">
        <v>578</v>
      </c>
      <c r="H2379" s="663"/>
      <c r="I2379" s="663">
        <v>2503</v>
      </c>
      <c r="J2379" s="728">
        <f t="shared" si="47"/>
        <v>358.62</v>
      </c>
      <c r="K2379" s="728">
        <v>116.55</v>
      </c>
      <c r="L2379" s="728">
        <v>242.07</v>
      </c>
    </row>
    <row r="2380" spans="1:12" s="335" customFormat="1" ht="12" x14ac:dyDescent="0.2">
      <c r="A2380" s="335" t="s">
        <v>5091</v>
      </c>
      <c r="B2380" s="335" t="s">
        <v>5092</v>
      </c>
      <c r="C2380" s="733">
        <v>43466</v>
      </c>
      <c r="D2380" s="738">
        <v>43475</v>
      </c>
      <c r="E2380" s="335">
        <v>43856</v>
      </c>
      <c r="F2380" s="663">
        <v>2958</v>
      </c>
      <c r="G2380" s="663">
        <v>444</v>
      </c>
      <c r="H2380" s="663"/>
      <c r="I2380" s="663">
        <v>2514</v>
      </c>
      <c r="J2380" s="728">
        <f t="shared" si="47"/>
        <v>277.94</v>
      </c>
      <c r="K2380" s="728">
        <v>90.33</v>
      </c>
      <c r="L2380" s="728">
        <v>187.61</v>
      </c>
    </row>
    <row r="2381" spans="1:12" s="335" customFormat="1" ht="12" x14ac:dyDescent="0.2">
      <c r="A2381" s="335" t="s">
        <v>5093</v>
      </c>
      <c r="B2381" s="335" t="s">
        <v>5094</v>
      </c>
      <c r="C2381" s="733">
        <v>43466</v>
      </c>
      <c r="D2381" s="738">
        <v>43475</v>
      </c>
      <c r="E2381" s="335">
        <v>43839</v>
      </c>
      <c r="F2381" s="663">
        <v>9768</v>
      </c>
      <c r="G2381" s="663">
        <v>550</v>
      </c>
      <c r="H2381" s="663"/>
      <c r="I2381" s="663">
        <v>9218</v>
      </c>
      <c r="J2381" s="728">
        <f t="shared" si="47"/>
        <v>360.28</v>
      </c>
      <c r="K2381" s="728">
        <v>117.09</v>
      </c>
      <c r="L2381" s="728">
        <v>243.19</v>
      </c>
    </row>
    <row r="2382" spans="1:12" s="335" customFormat="1" ht="12" x14ac:dyDescent="0.2">
      <c r="A2382" s="335" t="s">
        <v>5095</v>
      </c>
      <c r="B2382" s="335" t="s">
        <v>5096</v>
      </c>
      <c r="C2382" s="733">
        <v>43466</v>
      </c>
      <c r="D2382" s="738">
        <v>43475</v>
      </c>
      <c r="E2382" s="335">
        <v>43840</v>
      </c>
      <c r="F2382" s="663">
        <v>2000</v>
      </c>
      <c r="G2382" s="663">
        <v>200</v>
      </c>
      <c r="H2382" s="663"/>
      <c r="I2382" s="663">
        <v>1800</v>
      </c>
      <c r="J2382" s="728">
        <f t="shared" si="47"/>
        <v>88.18</v>
      </c>
      <c r="K2382" s="728">
        <v>28.66</v>
      </c>
      <c r="L2382" s="728">
        <v>59.52</v>
      </c>
    </row>
    <row r="2383" spans="1:12" s="335" customFormat="1" ht="12" x14ac:dyDescent="0.2">
      <c r="A2383" s="335" t="s">
        <v>5097</v>
      </c>
      <c r="B2383" s="335" t="s">
        <v>5098</v>
      </c>
      <c r="C2383" s="733">
        <v>43466</v>
      </c>
      <c r="D2383" s="738">
        <v>43475</v>
      </c>
      <c r="E2383" s="335">
        <v>43840</v>
      </c>
      <c r="F2383" s="663">
        <v>2318</v>
      </c>
      <c r="G2383" s="663">
        <v>290</v>
      </c>
      <c r="H2383" s="663"/>
      <c r="I2383" s="663">
        <v>2028</v>
      </c>
      <c r="J2383" s="728">
        <f t="shared" si="47"/>
        <v>151.47999999999999</v>
      </c>
      <c r="K2383" s="728">
        <v>49.23</v>
      </c>
      <c r="L2383" s="728">
        <v>102.25</v>
      </c>
    </row>
    <row r="2384" spans="1:12" s="335" customFormat="1" ht="12" x14ac:dyDescent="0.2">
      <c r="A2384" s="335" t="s">
        <v>5099</v>
      </c>
      <c r="B2384" s="335" t="s">
        <v>5100</v>
      </c>
      <c r="C2384" s="733">
        <v>43466</v>
      </c>
      <c r="D2384" s="738">
        <v>43475</v>
      </c>
      <c r="E2384" s="335">
        <v>43846</v>
      </c>
      <c r="F2384" s="663">
        <v>2467</v>
      </c>
      <c r="G2384" s="663">
        <v>308</v>
      </c>
      <c r="H2384" s="663"/>
      <c r="I2384" s="663">
        <v>2159</v>
      </c>
      <c r="J2384" s="728">
        <f t="shared" si="47"/>
        <v>161.22</v>
      </c>
      <c r="K2384" s="728">
        <v>52.4</v>
      </c>
      <c r="L2384" s="728">
        <v>108.82</v>
      </c>
    </row>
    <row r="2385" spans="1:12" s="335" customFormat="1" ht="12" x14ac:dyDescent="0.2">
      <c r="A2385" s="335" t="s">
        <v>5101</v>
      </c>
      <c r="B2385" s="335" t="s">
        <v>5102</v>
      </c>
      <c r="C2385" s="733">
        <v>43466</v>
      </c>
      <c r="D2385" s="738">
        <v>43475</v>
      </c>
      <c r="E2385" s="335">
        <v>43840</v>
      </c>
      <c r="F2385" s="663">
        <v>2363</v>
      </c>
      <c r="G2385" s="663">
        <v>295</v>
      </c>
      <c r="H2385" s="663"/>
      <c r="I2385" s="663">
        <v>2068</v>
      </c>
      <c r="J2385" s="728">
        <f t="shared" si="47"/>
        <v>153.01</v>
      </c>
      <c r="K2385" s="728">
        <v>49.73</v>
      </c>
      <c r="L2385" s="728">
        <v>103.28</v>
      </c>
    </row>
    <row r="2386" spans="1:12" s="335" customFormat="1" ht="12" x14ac:dyDescent="0.2">
      <c r="A2386" s="335" t="s">
        <v>5103</v>
      </c>
      <c r="B2386" s="335" t="s">
        <v>5104</v>
      </c>
      <c r="C2386" s="733">
        <v>43466</v>
      </c>
      <c r="D2386" s="738">
        <v>43475</v>
      </c>
      <c r="E2386" s="335">
        <v>43840</v>
      </c>
      <c r="F2386" s="663">
        <v>2627</v>
      </c>
      <c r="G2386" s="663">
        <v>328</v>
      </c>
      <c r="H2386" s="663"/>
      <c r="I2386" s="663">
        <v>2299</v>
      </c>
      <c r="J2386" s="728">
        <f t="shared" si="47"/>
        <v>170.1</v>
      </c>
      <c r="K2386" s="728">
        <v>55.28</v>
      </c>
      <c r="L2386" s="728">
        <v>114.82</v>
      </c>
    </row>
    <row r="2387" spans="1:12" s="335" customFormat="1" ht="12" x14ac:dyDescent="0.2">
      <c r="A2387" s="335" t="s">
        <v>5105</v>
      </c>
      <c r="B2387" s="335" t="s">
        <v>5106</v>
      </c>
      <c r="C2387" s="733">
        <v>43466</v>
      </c>
      <c r="D2387" s="738">
        <v>43475</v>
      </c>
      <c r="E2387" s="335">
        <v>43861</v>
      </c>
      <c r="F2387" s="663">
        <v>6660</v>
      </c>
      <c r="G2387" s="663">
        <v>999</v>
      </c>
      <c r="H2387" s="663"/>
      <c r="I2387" s="663">
        <v>5661</v>
      </c>
      <c r="J2387" s="728">
        <f t="shared" si="47"/>
        <v>574.09</v>
      </c>
      <c r="K2387" s="728">
        <v>186.58</v>
      </c>
      <c r="L2387" s="728">
        <v>387.51</v>
      </c>
    </row>
    <row r="2388" spans="1:12" s="335" customFormat="1" ht="12" x14ac:dyDescent="0.2">
      <c r="A2388" s="335" t="s">
        <v>5107</v>
      </c>
      <c r="B2388" s="335" t="s">
        <v>5108</v>
      </c>
      <c r="C2388" s="733">
        <v>43466</v>
      </c>
      <c r="D2388" s="738">
        <v>43475</v>
      </c>
      <c r="E2388" s="335">
        <v>43845</v>
      </c>
      <c r="F2388" s="663">
        <v>2796</v>
      </c>
      <c r="G2388" s="663">
        <v>350</v>
      </c>
      <c r="H2388" s="663"/>
      <c r="I2388" s="663">
        <v>2446</v>
      </c>
      <c r="J2388" s="728">
        <f t="shared" si="47"/>
        <v>181.05</v>
      </c>
      <c r="K2388" s="728">
        <v>58.84</v>
      </c>
      <c r="L2388" s="728">
        <v>122.21</v>
      </c>
    </row>
    <row r="2389" spans="1:12" s="335" customFormat="1" ht="12" x14ac:dyDescent="0.2">
      <c r="A2389" s="335" t="s">
        <v>5109</v>
      </c>
      <c r="B2389" s="335" t="s">
        <v>5110</v>
      </c>
      <c r="C2389" s="733">
        <v>43466</v>
      </c>
      <c r="D2389" s="738">
        <v>43475</v>
      </c>
      <c r="E2389" s="335">
        <v>43840</v>
      </c>
      <c r="F2389" s="663">
        <v>3625</v>
      </c>
      <c r="G2389" s="663">
        <v>680</v>
      </c>
      <c r="H2389" s="663"/>
      <c r="I2389" s="663">
        <v>2945</v>
      </c>
      <c r="J2389" s="728">
        <f t="shared" si="47"/>
        <v>421.96</v>
      </c>
      <c r="K2389" s="728">
        <v>137.13999999999999</v>
      </c>
      <c r="L2389" s="728">
        <v>284.82</v>
      </c>
    </row>
    <row r="2390" spans="1:12" s="335" customFormat="1" ht="12" x14ac:dyDescent="0.2">
      <c r="A2390" s="335" t="s">
        <v>5111</v>
      </c>
      <c r="B2390" s="335" t="s">
        <v>5112</v>
      </c>
      <c r="C2390" s="733">
        <v>43466</v>
      </c>
      <c r="D2390" s="738">
        <v>43475</v>
      </c>
      <c r="E2390" s="335">
        <v>43851</v>
      </c>
      <c r="F2390" s="663">
        <v>2188</v>
      </c>
      <c r="G2390" s="663">
        <v>274</v>
      </c>
      <c r="H2390" s="663"/>
      <c r="I2390" s="663">
        <v>1914</v>
      </c>
      <c r="J2390" s="728">
        <f t="shared" si="47"/>
        <v>142.98000000000002</v>
      </c>
      <c r="K2390" s="728">
        <v>46.47</v>
      </c>
      <c r="L2390" s="728">
        <v>96.51</v>
      </c>
    </row>
    <row r="2391" spans="1:12" s="335" customFormat="1" ht="12" x14ac:dyDescent="0.2">
      <c r="A2391" s="335" t="s">
        <v>5113</v>
      </c>
      <c r="B2391" s="335" t="s">
        <v>5114</v>
      </c>
      <c r="C2391" s="733">
        <v>43466</v>
      </c>
      <c r="D2391" s="738">
        <v>43475</v>
      </c>
      <c r="E2391" s="335">
        <v>43849</v>
      </c>
      <c r="F2391" s="663">
        <v>2000</v>
      </c>
      <c r="G2391" s="663">
        <v>300</v>
      </c>
      <c r="H2391" s="663"/>
      <c r="I2391" s="663">
        <v>1700</v>
      </c>
      <c r="J2391" s="728">
        <f t="shared" si="47"/>
        <v>187.91</v>
      </c>
      <c r="K2391" s="728">
        <v>61.07</v>
      </c>
      <c r="L2391" s="728">
        <v>126.84</v>
      </c>
    </row>
    <row r="2392" spans="1:12" s="335" customFormat="1" ht="12" x14ac:dyDescent="0.2">
      <c r="A2392" s="335" t="s">
        <v>5115</v>
      </c>
      <c r="B2392" s="335" t="s">
        <v>5116</v>
      </c>
      <c r="C2392" s="733">
        <v>43466</v>
      </c>
      <c r="D2392" s="738">
        <v>43475</v>
      </c>
      <c r="E2392" s="335">
        <v>43840</v>
      </c>
      <c r="F2392" s="663">
        <v>2372</v>
      </c>
      <c r="G2392" s="663">
        <v>297</v>
      </c>
      <c r="H2392" s="663"/>
      <c r="I2392" s="663">
        <v>2075</v>
      </c>
      <c r="J2392" s="728">
        <f t="shared" si="47"/>
        <v>153.59</v>
      </c>
      <c r="K2392" s="728">
        <v>49.92</v>
      </c>
      <c r="L2392" s="728">
        <v>103.67</v>
      </c>
    </row>
    <row r="2393" spans="1:12" s="335" customFormat="1" ht="12" x14ac:dyDescent="0.2">
      <c r="A2393" s="335" t="s">
        <v>5117</v>
      </c>
      <c r="B2393" s="335" t="s">
        <v>5118</v>
      </c>
      <c r="C2393" s="733">
        <v>43466</v>
      </c>
      <c r="D2393" s="738">
        <v>43475</v>
      </c>
      <c r="E2393" s="335">
        <v>43840</v>
      </c>
      <c r="F2393" s="663">
        <v>2186</v>
      </c>
      <c r="G2393" s="663">
        <v>273</v>
      </c>
      <c r="H2393" s="663"/>
      <c r="I2393" s="663">
        <v>1913</v>
      </c>
      <c r="J2393" s="728">
        <f t="shared" si="47"/>
        <v>141.54000000000002</v>
      </c>
      <c r="K2393" s="728">
        <v>46</v>
      </c>
      <c r="L2393" s="728">
        <v>95.54</v>
      </c>
    </row>
    <row r="2394" spans="1:12" s="335" customFormat="1" ht="12" x14ac:dyDescent="0.2">
      <c r="A2394" s="335" t="s">
        <v>5119</v>
      </c>
      <c r="B2394" s="335" t="s">
        <v>5120</v>
      </c>
      <c r="C2394" s="733">
        <v>43466</v>
      </c>
      <c r="D2394" s="738">
        <v>43475</v>
      </c>
      <c r="E2394" s="335">
        <v>43849</v>
      </c>
      <c r="F2394" s="663">
        <v>3243</v>
      </c>
      <c r="G2394" s="663">
        <v>405</v>
      </c>
      <c r="H2394" s="663"/>
      <c r="I2394" s="663">
        <v>2838</v>
      </c>
      <c r="J2394" s="728">
        <f t="shared" si="47"/>
        <v>211.93</v>
      </c>
      <c r="K2394" s="728">
        <v>68.88</v>
      </c>
      <c r="L2394" s="728">
        <v>143.05000000000001</v>
      </c>
    </row>
    <row r="2395" spans="1:12" s="335" customFormat="1" ht="12" x14ac:dyDescent="0.2">
      <c r="A2395" s="335" t="s">
        <v>5121</v>
      </c>
      <c r="B2395" s="335" t="s">
        <v>5122</v>
      </c>
      <c r="C2395" s="733">
        <v>43466</v>
      </c>
      <c r="D2395" s="738">
        <v>43475</v>
      </c>
      <c r="E2395" s="335">
        <v>43849</v>
      </c>
      <c r="F2395" s="663">
        <v>3542</v>
      </c>
      <c r="G2395" s="663">
        <v>443</v>
      </c>
      <c r="H2395" s="663"/>
      <c r="I2395" s="663">
        <v>3099</v>
      </c>
      <c r="J2395" s="728">
        <f t="shared" si="47"/>
        <v>231.47000000000003</v>
      </c>
      <c r="K2395" s="728">
        <v>75.23</v>
      </c>
      <c r="L2395" s="728">
        <v>156.24</v>
      </c>
    </row>
    <row r="2396" spans="1:12" s="335" customFormat="1" ht="12" x14ac:dyDescent="0.2">
      <c r="A2396" s="335" t="s">
        <v>5123</v>
      </c>
      <c r="B2396" s="335" t="s">
        <v>5124</v>
      </c>
      <c r="C2396" s="733">
        <v>43466</v>
      </c>
      <c r="D2396" s="738">
        <v>43475</v>
      </c>
      <c r="E2396" s="335">
        <v>43863</v>
      </c>
      <c r="F2396" s="663">
        <v>2440</v>
      </c>
      <c r="G2396" s="663">
        <v>366</v>
      </c>
      <c r="H2396" s="663"/>
      <c r="I2396" s="663">
        <v>2074</v>
      </c>
      <c r="J2396" s="728">
        <f t="shared" si="47"/>
        <v>229.26</v>
      </c>
      <c r="K2396" s="728">
        <v>74.510000000000005</v>
      </c>
      <c r="L2396" s="728">
        <v>154.75</v>
      </c>
    </row>
    <row r="2397" spans="1:12" s="335" customFormat="1" ht="12" x14ac:dyDescent="0.2">
      <c r="A2397" s="335" t="s">
        <v>5125</v>
      </c>
      <c r="B2397" s="335" t="s">
        <v>5126</v>
      </c>
      <c r="C2397" s="733">
        <v>43466</v>
      </c>
      <c r="D2397" s="738">
        <v>43475</v>
      </c>
      <c r="E2397" s="335">
        <v>43851</v>
      </c>
      <c r="F2397" s="663">
        <v>2318</v>
      </c>
      <c r="G2397" s="663">
        <v>348</v>
      </c>
      <c r="H2397" s="663"/>
      <c r="I2397" s="663">
        <v>1970</v>
      </c>
      <c r="J2397" s="728">
        <f t="shared" si="47"/>
        <v>197.98</v>
      </c>
      <c r="K2397" s="728">
        <v>64.34</v>
      </c>
      <c r="L2397" s="728">
        <v>133.63999999999999</v>
      </c>
    </row>
    <row r="2398" spans="1:12" s="335" customFormat="1" ht="12" x14ac:dyDescent="0.2">
      <c r="A2398" s="335" t="s">
        <v>5127</v>
      </c>
      <c r="B2398" s="335" t="s">
        <v>5128</v>
      </c>
      <c r="C2398" s="733">
        <v>43466</v>
      </c>
      <c r="D2398" s="738">
        <v>43475</v>
      </c>
      <c r="E2398" s="335">
        <v>43844</v>
      </c>
      <c r="F2398" s="663">
        <v>1314</v>
      </c>
      <c r="G2398" s="663">
        <v>246</v>
      </c>
      <c r="H2398" s="663"/>
      <c r="I2398" s="663">
        <v>1068</v>
      </c>
      <c r="J2398" s="728">
        <f t="shared" si="47"/>
        <v>154.36000000000001</v>
      </c>
      <c r="K2398" s="728">
        <v>50.17</v>
      </c>
      <c r="L2398" s="728">
        <v>104.19</v>
      </c>
    </row>
    <row r="2399" spans="1:12" s="335" customFormat="1" ht="12" x14ac:dyDescent="0.2">
      <c r="A2399" s="335" t="s">
        <v>5129</v>
      </c>
      <c r="B2399" s="335" t="s">
        <v>5130</v>
      </c>
      <c r="C2399" s="733">
        <v>43466</v>
      </c>
      <c r="D2399" s="738">
        <v>43475</v>
      </c>
      <c r="E2399" s="335">
        <v>43847</v>
      </c>
      <c r="F2399" s="663">
        <v>9812</v>
      </c>
      <c r="G2399" s="663">
        <v>1472</v>
      </c>
      <c r="H2399" s="663"/>
      <c r="I2399" s="663">
        <v>8340</v>
      </c>
      <c r="J2399" s="728">
        <f t="shared" si="47"/>
        <v>845.79</v>
      </c>
      <c r="K2399" s="728">
        <v>274.88</v>
      </c>
      <c r="L2399" s="728">
        <v>570.91</v>
      </c>
    </row>
    <row r="2400" spans="1:12" s="335" customFormat="1" ht="12" x14ac:dyDescent="0.2">
      <c r="A2400" s="335" t="s">
        <v>5131</v>
      </c>
      <c r="B2400" s="335" t="s">
        <v>5132</v>
      </c>
      <c r="C2400" s="733">
        <v>43466</v>
      </c>
      <c r="D2400" s="738">
        <v>43475</v>
      </c>
      <c r="E2400" s="335">
        <v>43849</v>
      </c>
      <c r="F2400" s="663">
        <v>2400</v>
      </c>
      <c r="G2400" s="663">
        <v>360</v>
      </c>
      <c r="H2400" s="663"/>
      <c r="I2400" s="663">
        <v>2040</v>
      </c>
      <c r="J2400" s="728">
        <f t="shared" si="47"/>
        <v>225.5</v>
      </c>
      <c r="K2400" s="728">
        <v>73.290000000000006</v>
      </c>
      <c r="L2400" s="728">
        <v>152.21</v>
      </c>
    </row>
    <row r="2401" spans="1:12" s="335" customFormat="1" ht="12" x14ac:dyDescent="0.2">
      <c r="A2401" s="335" t="s">
        <v>5133</v>
      </c>
      <c r="B2401" s="335" t="s">
        <v>5134</v>
      </c>
      <c r="C2401" s="733">
        <v>43466</v>
      </c>
      <c r="D2401" s="738">
        <v>43770</v>
      </c>
      <c r="E2401" s="335" t="s">
        <v>5135</v>
      </c>
      <c r="F2401" s="663">
        <v>2808</v>
      </c>
      <c r="G2401" s="663">
        <v>351</v>
      </c>
      <c r="H2401" s="663"/>
      <c r="I2401" s="663">
        <v>2457</v>
      </c>
      <c r="J2401" s="728">
        <f t="shared" si="47"/>
        <v>181.82</v>
      </c>
      <c r="K2401" s="728">
        <v>59.09</v>
      </c>
      <c r="L2401" s="728">
        <v>122.73</v>
      </c>
    </row>
    <row r="2402" spans="1:12" s="335" customFormat="1" ht="12" x14ac:dyDescent="0.2">
      <c r="A2402" s="335" t="s">
        <v>5136</v>
      </c>
      <c r="B2402" s="335" t="s">
        <v>5137</v>
      </c>
      <c r="C2402" s="733">
        <v>43466</v>
      </c>
      <c r="D2402" s="738">
        <v>43770</v>
      </c>
      <c r="E2402" s="335">
        <v>44136</v>
      </c>
      <c r="F2402" s="663">
        <v>2223</v>
      </c>
      <c r="G2402" s="663">
        <v>278</v>
      </c>
      <c r="H2402" s="663"/>
      <c r="I2402" s="663">
        <v>1945</v>
      </c>
      <c r="J2402" s="728">
        <f t="shared" si="47"/>
        <v>143.94</v>
      </c>
      <c r="K2402" s="728">
        <v>46.78</v>
      </c>
      <c r="L2402" s="728">
        <v>97.16</v>
      </c>
    </row>
    <row r="2403" spans="1:12" s="335" customFormat="1" ht="12" x14ac:dyDescent="0.2">
      <c r="A2403" s="335" t="s">
        <v>5138</v>
      </c>
      <c r="B2403" s="335" t="s">
        <v>5139</v>
      </c>
      <c r="C2403" s="733">
        <v>43466</v>
      </c>
      <c r="D2403" s="738">
        <v>43770</v>
      </c>
      <c r="E2403" s="335" t="s">
        <v>5140</v>
      </c>
      <c r="F2403" s="663">
        <v>5224</v>
      </c>
      <c r="G2403" s="663">
        <v>784</v>
      </c>
      <c r="H2403" s="663"/>
      <c r="I2403" s="663">
        <v>4440</v>
      </c>
      <c r="J2403" s="728">
        <f t="shared" si="47"/>
        <v>446.18</v>
      </c>
      <c r="K2403" s="728">
        <v>145.01</v>
      </c>
      <c r="L2403" s="728">
        <v>301.17</v>
      </c>
    </row>
    <row r="2404" spans="1:12" s="335" customFormat="1" ht="12" x14ac:dyDescent="0.2">
      <c r="A2404" s="335" t="s">
        <v>5141</v>
      </c>
      <c r="B2404" s="335" t="s">
        <v>5142</v>
      </c>
      <c r="C2404" s="733">
        <v>43466</v>
      </c>
      <c r="D2404" s="738">
        <v>43770</v>
      </c>
      <c r="E2404" s="335">
        <v>44136</v>
      </c>
      <c r="F2404" s="663">
        <v>999</v>
      </c>
      <c r="G2404" s="663">
        <v>200</v>
      </c>
      <c r="H2404" s="663"/>
      <c r="I2404" s="663">
        <v>799</v>
      </c>
      <c r="J2404" s="728">
        <f t="shared" ref="J2404:J2467" si="48">SUM(K2404:L2404)</f>
        <v>126.60999999999999</v>
      </c>
      <c r="K2404" s="728">
        <v>41.15</v>
      </c>
      <c r="L2404" s="728">
        <v>85.46</v>
      </c>
    </row>
    <row r="2405" spans="1:12" s="335" customFormat="1" ht="12" x14ac:dyDescent="0.2">
      <c r="A2405" s="335" t="s">
        <v>5143</v>
      </c>
      <c r="B2405" s="335" t="s">
        <v>5144</v>
      </c>
      <c r="C2405" s="733">
        <v>43466</v>
      </c>
      <c r="D2405" s="738">
        <v>43770</v>
      </c>
      <c r="E2405" s="335">
        <v>44136</v>
      </c>
      <c r="F2405" s="663">
        <v>2041</v>
      </c>
      <c r="G2405" s="663">
        <v>255</v>
      </c>
      <c r="H2405" s="663"/>
      <c r="I2405" s="663">
        <v>1786</v>
      </c>
      <c r="J2405" s="728">
        <f t="shared" si="48"/>
        <v>132.15</v>
      </c>
      <c r="K2405" s="728">
        <v>42.95</v>
      </c>
      <c r="L2405" s="728">
        <v>89.2</v>
      </c>
    </row>
    <row r="2406" spans="1:12" s="335" customFormat="1" ht="12" x14ac:dyDescent="0.2">
      <c r="A2406" s="335" t="s">
        <v>5145</v>
      </c>
      <c r="B2406" s="335" t="s">
        <v>5146</v>
      </c>
      <c r="C2406" s="733">
        <v>43466</v>
      </c>
      <c r="D2406" s="738">
        <v>43770</v>
      </c>
      <c r="E2406" s="335" t="s">
        <v>5147</v>
      </c>
      <c r="F2406" s="663">
        <v>8097</v>
      </c>
      <c r="G2406" s="663">
        <v>1518</v>
      </c>
      <c r="H2406" s="663"/>
      <c r="I2406" s="663">
        <v>6579</v>
      </c>
      <c r="J2406" s="728">
        <f t="shared" si="48"/>
        <v>934.06999999999994</v>
      </c>
      <c r="K2406" s="728">
        <v>303.57</v>
      </c>
      <c r="L2406" s="728">
        <v>630.5</v>
      </c>
    </row>
    <row r="2407" spans="1:12" s="335" customFormat="1" ht="12" x14ac:dyDescent="0.2">
      <c r="A2407" s="335" t="s">
        <v>5148</v>
      </c>
      <c r="B2407" s="335" t="s">
        <v>4909</v>
      </c>
      <c r="C2407" s="733">
        <v>43466</v>
      </c>
      <c r="D2407" s="738">
        <v>43770</v>
      </c>
      <c r="E2407" s="335" t="s">
        <v>5135</v>
      </c>
      <c r="F2407" s="663">
        <v>2000</v>
      </c>
      <c r="G2407" s="663">
        <v>300</v>
      </c>
      <c r="H2407" s="663"/>
      <c r="I2407" s="663">
        <v>1700</v>
      </c>
      <c r="J2407" s="728">
        <f t="shared" si="48"/>
        <v>187.91</v>
      </c>
      <c r="K2407" s="728">
        <v>61.07</v>
      </c>
      <c r="L2407" s="728">
        <v>126.84</v>
      </c>
    </row>
    <row r="2408" spans="1:12" s="335" customFormat="1" ht="12" x14ac:dyDescent="0.2">
      <c r="A2408" s="335" t="s">
        <v>5149</v>
      </c>
      <c r="B2408" s="335" t="s">
        <v>5150</v>
      </c>
      <c r="C2408" s="733">
        <v>43466</v>
      </c>
      <c r="D2408" s="738">
        <v>43770</v>
      </c>
      <c r="E2408" s="335">
        <v>43863</v>
      </c>
      <c r="F2408" s="663">
        <v>2080</v>
      </c>
      <c r="G2408" s="663">
        <v>312</v>
      </c>
      <c r="H2408" s="663"/>
      <c r="I2408" s="663">
        <v>1768</v>
      </c>
      <c r="J2408" s="728">
        <f t="shared" si="48"/>
        <v>195.44</v>
      </c>
      <c r="K2408" s="728">
        <v>63.52</v>
      </c>
      <c r="L2408" s="728">
        <v>131.91999999999999</v>
      </c>
    </row>
    <row r="2409" spans="1:12" s="335" customFormat="1" ht="12" x14ac:dyDescent="0.2">
      <c r="A2409" s="335" t="s">
        <v>5151</v>
      </c>
      <c r="B2409" s="335" t="s">
        <v>5152</v>
      </c>
      <c r="C2409" s="733">
        <v>43466</v>
      </c>
      <c r="D2409" s="738">
        <v>43770</v>
      </c>
      <c r="E2409" s="335" t="s">
        <v>5147</v>
      </c>
      <c r="F2409" s="663">
        <v>12999</v>
      </c>
      <c r="G2409" s="663">
        <v>1950</v>
      </c>
      <c r="H2409" s="663"/>
      <c r="I2409" s="663">
        <v>11049</v>
      </c>
      <c r="J2409" s="728">
        <f t="shared" si="48"/>
        <v>1120.52</v>
      </c>
      <c r="K2409" s="728">
        <v>364.17</v>
      </c>
      <c r="L2409" s="728">
        <v>756.35</v>
      </c>
    </row>
    <row r="2410" spans="1:12" s="335" customFormat="1" ht="12" x14ac:dyDescent="0.2">
      <c r="A2410" s="335" t="s">
        <v>5153</v>
      </c>
      <c r="B2410" s="335" t="s">
        <v>5154</v>
      </c>
      <c r="C2410" s="733">
        <v>43466</v>
      </c>
      <c r="D2410" s="738">
        <v>43770</v>
      </c>
      <c r="E2410" s="335">
        <v>44166</v>
      </c>
      <c r="F2410" s="663">
        <v>2500</v>
      </c>
      <c r="G2410" s="663">
        <v>375</v>
      </c>
      <c r="H2410" s="663"/>
      <c r="I2410" s="663">
        <v>2125</v>
      </c>
      <c r="J2410" s="728">
        <f t="shared" si="48"/>
        <v>234.9</v>
      </c>
      <c r="K2410" s="728">
        <v>76.34</v>
      </c>
      <c r="L2410" s="728">
        <v>158.56</v>
      </c>
    </row>
    <row r="2411" spans="1:12" s="335" customFormat="1" ht="12" x14ac:dyDescent="0.2">
      <c r="A2411" s="335" t="s">
        <v>5155</v>
      </c>
      <c r="B2411" s="335" t="s">
        <v>5156</v>
      </c>
      <c r="C2411" s="733">
        <v>43466</v>
      </c>
      <c r="D2411" s="738">
        <v>43770</v>
      </c>
      <c r="E2411" s="335">
        <v>44136</v>
      </c>
      <c r="F2411" s="663">
        <v>2476</v>
      </c>
      <c r="G2411" s="663">
        <v>310</v>
      </c>
      <c r="H2411" s="663"/>
      <c r="I2411" s="663">
        <v>2166</v>
      </c>
      <c r="J2411" s="728">
        <f t="shared" si="48"/>
        <v>161.81</v>
      </c>
      <c r="K2411" s="728">
        <v>52.59</v>
      </c>
      <c r="L2411" s="728">
        <v>109.22</v>
      </c>
    </row>
    <row r="2412" spans="1:12" s="335" customFormat="1" ht="12" x14ac:dyDescent="0.2">
      <c r="A2412" s="335" t="s">
        <v>5157</v>
      </c>
      <c r="B2412" s="335" t="s">
        <v>5158</v>
      </c>
      <c r="C2412" s="733">
        <v>43466</v>
      </c>
      <c r="D2412" s="738">
        <v>43770</v>
      </c>
      <c r="E2412" s="335" t="s">
        <v>5147</v>
      </c>
      <c r="F2412" s="663">
        <v>7611</v>
      </c>
      <c r="G2412" s="663">
        <v>951</v>
      </c>
      <c r="H2412" s="663"/>
      <c r="I2412" s="663">
        <v>6660</v>
      </c>
      <c r="J2412" s="728">
        <f t="shared" si="48"/>
        <v>497.38</v>
      </c>
      <c r="K2412" s="728">
        <v>161.65</v>
      </c>
      <c r="L2412" s="728">
        <v>335.73</v>
      </c>
    </row>
    <row r="2413" spans="1:12" s="335" customFormat="1" ht="12" x14ac:dyDescent="0.2">
      <c r="A2413" s="335" t="s">
        <v>5159</v>
      </c>
      <c r="B2413" s="335" t="s">
        <v>5160</v>
      </c>
      <c r="C2413" s="733">
        <v>43466</v>
      </c>
      <c r="D2413" s="738">
        <v>43770</v>
      </c>
      <c r="E2413" s="335" t="s">
        <v>5161</v>
      </c>
      <c r="F2413" s="663">
        <v>9387</v>
      </c>
      <c r="G2413" s="663">
        <v>1408</v>
      </c>
      <c r="H2413" s="663"/>
      <c r="I2413" s="663">
        <v>7979</v>
      </c>
      <c r="J2413" s="728">
        <f t="shared" si="48"/>
        <v>809.17000000000007</v>
      </c>
      <c r="K2413" s="728">
        <v>262.98</v>
      </c>
      <c r="L2413" s="728">
        <v>546.19000000000005</v>
      </c>
    </row>
    <row r="2414" spans="1:12" s="335" customFormat="1" ht="12" x14ac:dyDescent="0.2">
      <c r="A2414" s="335" t="s">
        <v>5162</v>
      </c>
      <c r="B2414" s="335" t="s">
        <v>5163</v>
      </c>
      <c r="C2414" s="733">
        <v>43466</v>
      </c>
      <c r="D2414" s="738" t="s">
        <v>5164</v>
      </c>
      <c r="E2414" s="335">
        <v>43984</v>
      </c>
      <c r="F2414" s="663">
        <v>2000</v>
      </c>
      <c r="G2414" s="663">
        <v>200</v>
      </c>
      <c r="H2414" s="663"/>
      <c r="I2414" s="663">
        <v>1800</v>
      </c>
      <c r="J2414" s="728">
        <f t="shared" si="48"/>
        <v>88.18</v>
      </c>
      <c r="K2414" s="728">
        <v>28.66</v>
      </c>
      <c r="L2414" s="728">
        <v>59.52</v>
      </c>
    </row>
    <row r="2415" spans="1:12" s="335" customFormat="1" ht="12" x14ac:dyDescent="0.2">
      <c r="A2415" s="335" t="s">
        <v>5165</v>
      </c>
      <c r="B2415" s="335" t="s">
        <v>5166</v>
      </c>
      <c r="C2415" s="733">
        <v>43466</v>
      </c>
      <c r="D2415" s="738" t="s">
        <v>5167</v>
      </c>
      <c r="E2415" s="335" t="s">
        <v>5147</v>
      </c>
      <c r="F2415" s="663">
        <v>2015</v>
      </c>
      <c r="G2415" s="663">
        <v>378</v>
      </c>
      <c r="H2415" s="663"/>
      <c r="I2415" s="663">
        <v>1637</v>
      </c>
      <c r="J2415" s="728">
        <f t="shared" si="48"/>
        <v>234.55</v>
      </c>
      <c r="K2415" s="728">
        <v>76.23</v>
      </c>
      <c r="L2415" s="728">
        <v>158.32</v>
      </c>
    </row>
    <row r="2416" spans="1:12" s="335" customFormat="1" ht="12" x14ac:dyDescent="0.2">
      <c r="A2416" s="335" t="s">
        <v>5168</v>
      </c>
      <c r="B2416" s="335" t="s">
        <v>5169</v>
      </c>
      <c r="C2416" s="733">
        <v>43466</v>
      </c>
      <c r="D2416" s="738" t="s">
        <v>5167</v>
      </c>
      <c r="E2416" s="335">
        <v>43863</v>
      </c>
      <c r="F2416" s="663">
        <v>2411</v>
      </c>
      <c r="G2416" s="663">
        <v>362</v>
      </c>
      <c r="H2416" s="663"/>
      <c r="I2416" s="663">
        <v>2049</v>
      </c>
      <c r="J2416" s="728">
        <f t="shared" si="48"/>
        <v>226.53</v>
      </c>
      <c r="K2416" s="728">
        <v>73.62</v>
      </c>
      <c r="L2416" s="728">
        <v>152.91</v>
      </c>
    </row>
    <row r="2417" spans="1:12" s="335" customFormat="1" ht="12" x14ac:dyDescent="0.2">
      <c r="A2417" s="335" t="s">
        <v>5170</v>
      </c>
      <c r="B2417" s="335" t="s">
        <v>5171</v>
      </c>
      <c r="C2417" s="733">
        <v>43466</v>
      </c>
      <c r="D2417" s="738" t="s">
        <v>5167</v>
      </c>
      <c r="E2417" s="335" t="s">
        <v>5172</v>
      </c>
      <c r="F2417" s="663">
        <v>3120</v>
      </c>
      <c r="G2417" s="663">
        <v>468</v>
      </c>
      <c r="H2417" s="663"/>
      <c r="I2417" s="663">
        <v>2652</v>
      </c>
      <c r="J2417" s="728">
        <f t="shared" si="48"/>
        <v>293.15999999999997</v>
      </c>
      <c r="K2417" s="728">
        <v>95.28</v>
      </c>
      <c r="L2417" s="728">
        <v>197.88</v>
      </c>
    </row>
    <row r="2418" spans="1:12" s="335" customFormat="1" ht="12" x14ac:dyDescent="0.2">
      <c r="A2418" s="335" t="s">
        <v>5173</v>
      </c>
      <c r="B2418" s="335" t="s">
        <v>5174</v>
      </c>
      <c r="C2418" s="733">
        <v>43466</v>
      </c>
      <c r="D2418" s="738" t="s">
        <v>5167</v>
      </c>
      <c r="E2418" s="335" t="s">
        <v>5135</v>
      </c>
      <c r="F2418" s="663">
        <v>2080</v>
      </c>
      <c r="G2418" s="663">
        <v>312</v>
      </c>
      <c r="H2418" s="663"/>
      <c r="I2418" s="663">
        <v>1768</v>
      </c>
      <c r="J2418" s="728">
        <f t="shared" si="48"/>
        <v>195.44</v>
      </c>
      <c r="K2418" s="728">
        <v>63.52</v>
      </c>
      <c r="L2418" s="728">
        <v>131.91999999999999</v>
      </c>
    </row>
    <row r="2419" spans="1:12" s="335" customFormat="1" ht="12" x14ac:dyDescent="0.2">
      <c r="A2419" s="335" t="s">
        <v>5175</v>
      </c>
      <c r="B2419" s="335" t="s">
        <v>5176</v>
      </c>
      <c r="C2419" s="733">
        <v>43466</v>
      </c>
      <c r="D2419" s="738" t="s">
        <v>5167</v>
      </c>
      <c r="E2419" s="335" t="s">
        <v>5147</v>
      </c>
      <c r="F2419" s="663">
        <v>1552</v>
      </c>
      <c r="G2419" s="663">
        <v>291</v>
      </c>
      <c r="H2419" s="663"/>
      <c r="I2419" s="663">
        <v>1261</v>
      </c>
      <c r="J2419" s="728">
        <f t="shared" si="48"/>
        <v>182.31</v>
      </c>
      <c r="K2419" s="728">
        <v>59.25</v>
      </c>
      <c r="L2419" s="728">
        <v>123.06</v>
      </c>
    </row>
    <row r="2420" spans="1:12" s="335" customFormat="1" ht="12" x14ac:dyDescent="0.2">
      <c r="A2420" s="335" t="s">
        <v>5177</v>
      </c>
      <c r="B2420" s="335" t="s">
        <v>5178</v>
      </c>
      <c r="C2420" s="733">
        <v>43466</v>
      </c>
      <c r="D2420" s="738" t="s">
        <v>5167</v>
      </c>
      <c r="E2420" s="335" t="s">
        <v>5147</v>
      </c>
      <c r="F2420" s="663">
        <v>2146</v>
      </c>
      <c r="G2420" s="663">
        <v>268</v>
      </c>
      <c r="H2420" s="663"/>
      <c r="I2420" s="663">
        <v>1878</v>
      </c>
      <c r="J2420" s="728">
        <f t="shared" si="48"/>
        <v>138.94999999999999</v>
      </c>
      <c r="K2420" s="728">
        <v>45.16</v>
      </c>
      <c r="L2420" s="728">
        <v>93.79</v>
      </c>
    </row>
    <row r="2421" spans="1:12" s="335" customFormat="1" ht="12" x14ac:dyDescent="0.2">
      <c r="A2421" s="335" t="s">
        <v>5179</v>
      </c>
      <c r="B2421" s="335" t="s">
        <v>5180</v>
      </c>
      <c r="C2421" s="733">
        <v>43466</v>
      </c>
      <c r="D2421" s="738" t="s">
        <v>5167</v>
      </c>
      <c r="E2421" s="335" t="s">
        <v>5181</v>
      </c>
      <c r="F2421" s="663">
        <v>2000</v>
      </c>
      <c r="G2421" s="663">
        <v>250</v>
      </c>
      <c r="H2421" s="663"/>
      <c r="I2421" s="663">
        <v>1750</v>
      </c>
      <c r="J2421" s="728">
        <f t="shared" si="48"/>
        <v>129.5</v>
      </c>
      <c r="K2421" s="728">
        <v>42.09</v>
      </c>
      <c r="L2421" s="728">
        <v>87.41</v>
      </c>
    </row>
    <row r="2422" spans="1:12" s="335" customFormat="1" ht="12" x14ac:dyDescent="0.2">
      <c r="A2422" s="335" t="s">
        <v>5182</v>
      </c>
      <c r="B2422" s="335" t="s">
        <v>5183</v>
      </c>
      <c r="C2422" s="733">
        <v>43466</v>
      </c>
      <c r="D2422" s="738" t="s">
        <v>5167</v>
      </c>
      <c r="E2422" s="335" t="s">
        <v>5184</v>
      </c>
      <c r="F2422" s="663">
        <v>2991</v>
      </c>
      <c r="G2422" s="663">
        <v>374</v>
      </c>
      <c r="H2422" s="663"/>
      <c r="I2422" s="663">
        <v>2617</v>
      </c>
      <c r="J2422" s="728">
        <f t="shared" si="48"/>
        <v>195.47</v>
      </c>
      <c r="K2422" s="728">
        <v>63.53</v>
      </c>
      <c r="L2422" s="728">
        <v>131.94</v>
      </c>
    </row>
    <row r="2423" spans="1:12" s="335" customFormat="1" ht="12" x14ac:dyDescent="0.2">
      <c r="A2423" s="335" t="s">
        <v>5185</v>
      </c>
      <c r="B2423" s="335" t="s">
        <v>5186</v>
      </c>
      <c r="C2423" s="733">
        <v>43466</v>
      </c>
      <c r="D2423" s="738" t="s">
        <v>5167</v>
      </c>
      <c r="E2423" s="335" t="s">
        <v>5187</v>
      </c>
      <c r="F2423" s="663">
        <v>2080</v>
      </c>
      <c r="G2423" s="663">
        <v>312</v>
      </c>
      <c r="H2423" s="663"/>
      <c r="I2423" s="663">
        <v>1768</v>
      </c>
      <c r="J2423" s="728">
        <f t="shared" si="48"/>
        <v>195.44</v>
      </c>
      <c r="K2423" s="728">
        <v>63.52</v>
      </c>
      <c r="L2423" s="728">
        <v>131.91999999999999</v>
      </c>
    </row>
    <row r="2424" spans="1:12" s="335" customFormat="1" ht="12" x14ac:dyDescent="0.2">
      <c r="A2424" s="335" t="s">
        <v>5188</v>
      </c>
      <c r="B2424" s="335" t="s">
        <v>5189</v>
      </c>
      <c r="C2424" s="733">
        <v>43466</v>
      </c>
      <c r="D2424" s="738" t="s">
        <v>5167</v>
      </c>
      <c r="E2424" s="335" t="s">
        <v>5147</v>
      </c>
      <c r="F2424" s="663">
        <v>2934</v>
      </c>
      <c r="G2424" s="663">
        <v>367</v>
      </c>
      <c r="H2424" s="663"/>
      <c r="I2424" s="663">
        <v>2567</v>
      </c>
      <c r="J2424" s="728">
        <f t="shared" si="48"/>
        <v>191.73</v>
      </c>
      <c r="K2424" s="728">
        <v>62.31</v>
      </c>
      <c r="L2424" s="728">
        <v>129.41999999999999</v>
      </c>
    </row>
    <row r="2425" spans="1:12" s="335" customFormat="1" ht="12" x14ac:dyDescent="0.2">
      <c r="A2425" s="335" t="s">
        <v>5190</v>
      </c>
      <c r="B2425" s="335" t="s">
        <v>5191</v>
      </c>
      <c r="C2425" s="733">
        <v>43466</v>
      </c>
      <c r="D2425" s="738" t="s">
        <v>5167</v>
      </c>
      <c r="E2425" s="335" t="s">
        <v>5172</v>
      </c>
      <c r="F2425" s="663">
        <v>5128</v>
      </c>
      <c r="G2425" s="663">
        <v>961</v>
      </c>
      <c r="H2425" s="663"/>
      <c r="I2425" s="663">
        <v>4167</v>
      </c>
      <c r="J2425" s="728">
        <f t="shared" si="48"/>
        <v>602.38</v>
      </c>
      <c r="K2425" s="728">
        <v>195.77</v>
      </c>
      <c r="L2425" s="728">
        <v>406.61</v>
      </c>
    </row>
    <row r="2426" spans="1:12" s="335" customFormat="1" ht="12" x14ac:dyDescent="0.2">
      <c r="A2426" s="335" t="s">
        <v>5192</v>
      </c>
      <c r="B2426" s="335" t="s">
        <v>5193</v>
      </c>
      <c r="C2426" s="733">
        <v>43466</v>
      </c>
      <c r="D2426" s="738" t="s">
        <v>5167</v>
      </c>
      <c r="E2426" s="335">
        <v>43789</v>
      </c>
      <c r="F2426" s="663">
        <v>848</v>
      </c>
      <c r="G2426" s="663">
        <v>106</v>
      </c>
      <c r="H2426" s="663"/>
      <c r="I2426" s="663">
        <v>742</v>
      </c>
      <c r="J2426" s="728">
        <f t="shared" si="48"/>
        <v>54.910000000000004</v>
      </c>
      <c r="K2426" s="728">
        <v>17.850000000000001</v>
      </c>
      <c r="L2426" s="728">
        <v>37.06</v>
      </c>
    </row>
    <row r="2427" spans="1:12" s="335" customFormat="1" ht="12" x14ac:dyDescent="0.2">
      <c r="A2427" s="335" t="s">
        <v>5194</v>
      </c>
      <c r="B2427" s="335" t="s">
        <v>5195</v>
      </c>
      <c r="C2427" s="733">
        <v>43466</v>
      </c>
      <c r="D2427" s="738" t="s">
        <v>5167</v>
      </c>
      <c r="E2427" s="335" t="s">
        <v>5147</v>
      </c>
      <c r="F2427" s="663">
        <v>2667</v>
      </c>
      <c r="G2427" s="663">
        <v>333</v>
      </c>
      <c r="H2427" s="663"/>
      <c r="I2427" s="663">
        <v>2334</v>
      </c>
      <c r="J2427" s="728">
        <f t="shared" si="48"/>
        <v>172.69</v>
      </c>
      <c r="K2427" s="728">
        <v>56.12</v>
      </c>
      <c r="L2427" s="728">
        <v>116.57</v>
      </c>
    </row>
    <row r="2428" spans="1:12" s="335" customFormat="1" ht="12" x14ac:dyDescent="0.2">
      <c r="A2428" s="335" t="s">
        <v>5196</v>
      </c>
      <c r="B2428" s="335" t="s">
        <v>5197</v>
      </c>
      <c r="C2428" s="733">
        <v>43466</v>
      </c>
      <c r="D2428" s="738" t="s">
        <v>5167</v>
      </c>
      <c r="E2428" s="335" t="s">
        <v>5147</v>
      </c>
      <c r="F2428" s="663">
        <v>2348</v>
      </c>
      <c r="G2428" s="663">
        <v>294</v>
      </c>
      <c r="H2428" s="663"/>
      <c r="I2428" s="663">
        <v>2054</v>
      </c>
      <c r="J2428" s="728">
        <f t="shared" si="48"/>
        <v>153.44999999999999</v>
      </c>
      <c r="K2428" s="728">
        <v>49.87</v>
      </c>
      <c r="L2428" s="728">
        <v>103.58</v>
      </c>
    </row>
    <row r="2429" spans="1:12" s="335" customFormat="1" ht="12" x14ac:dyDescent="0.2">
      <c r="A2429" s="335" t="s">
        <v>5198</v>
      </c>
      <c r="B2429" s="335" t="s">
        <v>5199</v>
      </c>
      <c r="C2429" s="733">
        <v>43466</v>
      </c>
      <c r="D2429" s="738" t="s">
        <v>5167</v>
      </c>
      <c r="E2429" s="335" t="s">
        <v>5135</v>
      </c>
      <c r="F2429" s="663">
        <v>2000</v>
      </c>
      <c r="G2429" s="663">
        <v>300</v>
      </c>
      <c r="H2429" s="663"/>
      <c r="I2429" s="663">
        <v>1700</v>
      </c>
      <c r="J2429" s="728">
        <f t="shared" si="48"/>
        <v>187.91</v>
      </c>
      <c r="K2429" s="728">
        <v>61.07</v>
      </c>
      <c r="L2429" s="728">
        <v>126.84</v>
      </c>
    </row>
    <row r="2430" spans="1:12" s="335" customFormat="1" ht="12" x14ac:dyDescent="0.2">
      <c r="A2430" s="335" t="s">
        <v>5200</v>
      </c>
      <c r="B2430" s="335" t="s">
        <v>5201</v>
      </c>
      <c r="C2430" s="733">
        <v>43466</v>
      </c>
      <c r="D2430" s="738" t="s">
        <v>5167</v>
      </c>
      <c r="E2430" s="335" t="s">
        <v>5147</v>
      </c>
      <c r="F2430" s="663">
        <v>2263</v>
      </c>
      <c r="G2430" s="663">
        <v>283</v>
      </c>
      <c r="H2430" s="663"/>
      <c r="I2430" s="663">
        <v>1980</v>
      </c>
      <c r="J2430" s="728">
        <f t="shared" si="48"/>
        <v>146.53</v>
      </c>
      <c r="K2430" s="728">
        <v>47.62</v>
      </c>
      <c r="L2430" s="728">
        <v>98.91</v>
      </c>
    </row>
    <row r="2431" spans="1:12" s="335" customFormat="1" ht="12" x14ac:dyDescent="0.2">
      <c r="A2431" s="335" t="s">
        <v>5202</v>
      </c>
      <c r="B2431" s="335" t="s">
        <v>5203</v>
      </c>
      <c r="C2431" s="733">
        <v>43466</v>
      </c>
      <c r="D2431" s="738" t="s">
        <v>5167</v>
      </c>
      <c r="E2431" s="335" t="s">
        <v>5147</v>
      </c>
      <c r="F2431" s="663">
        <v>2667</v>
      </c>
      <c r="G2431" s="663">
        <v>333</v>
      </c>
      <c r="H2431" s="663"/>
      <c r="I2431" s="663">
        <v>2334</v>
      </c>
      <c r="J2431" s="728">
        <f t="shared" si="48"/>
        <v>172.69</v>
      </c>
      <c r="K2431" s="728">
        <v>56.12</v>
      </c>
      <c r="L2431" s="728">
        <v>116.57</v>
      </c>
    </row>
    <row r="2432" spans="1:12" s="335" customFormat="1" ht="12" x14ac:dyDescent="0.2">
      <c r="A2432" s="335" t="s">
        <v>5204</v>
      </c>
      <c r="B2432" s="335" t="s">
        <v>5205</v>
      </c>
      <c r="C2432" s="733">
        <v>43466</v>
      </c>
      <c r="D2432" s="738" t="s">
        <v>5167</v>
      </c>
      <c r="E2432" s="335" t="s">
        <v>5181</v>
      </c>
      <c r="F2432" s="663">
        <v>8604</v>
      </c>
      <c r="G2432" s="663">
        <v>1075</v>
      </c>
      <c r="H2432" s="663"/>
      <c r="I2432" s="663">
        <v>7529</v>
      </c>
      <c r="J2432" s="728">
        <f t="shared" si="48"/>
        <v>557.11</v>
      </c>
      <c r="K2432" s="728">
        <v>181.06</v>
      </c>
      <c r="L2432" s="728">
        <v>376.05</v>
      </c>
    </row>
    <row r="2433" spans="1:12" s="335" customFormat="1" ht="12" x14ac:dyDescent="0.2">
      <c r="A2433" s="335" t="s">
        <v>5206</v>
      </c>
      <c r="B2433" s="335" t="s">
        <v>5207</v>
      </c>
      <c r="C2433" s="733">
        <v>43466</v>
      </c>
      <c r="D2433" s="738" t="s">
        <v>5208</v>
      </c>
      <c r="E2433" s="335" t="s">
        <v>5147</v>
      </c>
      <c r="F2433" s="663">
        <v>3240</v>
      </c>
      <c r="G2433" s="663">
        <v>405</v>
      </c>
      <c r="H2433" s="663"/>
      <c r="I2433" s="663">
        <v>2835</v>
      </c>
      <c r="J2433" s="728">
        <f t="shared" si="48"/>
        <v>209.79000000000002</v>
      </c>
      <c r="K2433" s="728">
        <v>68.180000000000007</v>
      </c>
      <c r="L2433" s="728">
        <v>141.61000000000001</v>
      </c>
    </row>
    <row r="2434" spans="1:12" s="335" customFormat="1" ht="12" x14ac:dyDescent="0.2">
      <c r="A2434" s="335" t="s">
        <v>5209</v>
      </c>
      <c r="B2434" s="335" t="s">
        <v>5210</v>
      </c>
      <c r="C2434" s="733">
        <v>43466</v>
      </c>
      <c r="D2434" s="738" t="s">
        <v>5208</v>
      </c>
      <c r="E2434" s="335" t="s">
        <v>5211</v>
      </c>
      <c r="F2434" s="663">
        <v>5283</v>
      </c>
      <c r="G2434" s="663">
        <v>991</v>
      </c>
      <c r="H2434" s="663"/>
      <c r="I2434" s="663">
        <v>4292</v>
      </c>
      <c r="J2434" s="728">
        <f t="shared" si="48"/>
        <v>609.45000000000005</v>
      </c>
      <c r="K2434" s="728">
        <v>198.07</v>
      </c>
      <c r="L2434" s="728">
        <v>411.38</v>
      </c>
    </row>
    <row r="2435" spans="1:12" s="335" customFormat="1" ht="12" x14ac:dyDescent="0.2">
      <c r="A2435" s="335" t="s">
        <v>5212</v>
      </c>
      <c r="B2435" s="335" t="s">
        <v>5213</v>
      </c>
      <c r="C2435" s="733">
        <v>43466</v>
      </c>
      <c r="D2435" s="738" t="s">
        <v>5208</v>
      </c>
      <c r="E2435" s="335" t="s">
        <v>5211</v>
      </c>
      <c r="F2435" s="663">
        <v>2166</v>
      </c>
      <c r="G2435" s="663">
        <v>433</v>
      </c>
      <c r="H2435" s="663"/>
      <c r="I2435" s="663">
        <v>1733</v>
      </c>
      <c r="J2435" s="728">
        <f t="shared" si="48"/>
        <v>274.52</v>
      </c>
      <c r="K2435" s="728">
        <v>89.22</v>
      </c>
      <c r="L2435" s="728">
        <v>185.3</v>
      </c>
    </row>
    <row r="2436" spans="1:12" s="335" customFormat="1" ht="12" x14ac:dyDescent="0.2">
      <c r="A2436" s="335" t="s">
        <v>5214</v>
      </c>
      <c r="B2436" s="335" t="s">
        <v>5215</v>
      </c>
      <c r="C2436" s="733">
        <v>43466</v>
      </c>
      <c r="D2436" s="738" t="s">
        <v>5208</v>
      </c>
      <c r="E2436" s="335" t="s">
        <v>5211</v>
      </c>
      <c r="F2436" s="663">
        <v>2954</v>
      </c>
      <c r="G2436" s="663">
        <v>369</v>
      </c>
      <c r="H2436" s="663"/>
      <c r="I2436" s="663">
        <v>2585</v>
      </c>
      <c r="J2436" s="728">
        <f t="shared" si="48"/>
        <v>191.27</v>
      </c>
      <c r="K2436" s="728">
        <v>62.16</v>
      </c>
      <c r="L2436" s="728">
        <v>129.11000000000001</v>
      </c>
    </row>
    <row r="2437" spans="1:12" s="335" customFormat="1" ht="12" x14ac:dyDescent="0.2">
      <c r="A2437" s="335" t="s">
        <v>5216</v>
      </c>
      <c r="B2437" s="335" t="s">
        <v>5217</v>
      </c>
      <c r="C2437" s="733">
        <v>43466</v>
      </c>
      <c r="D2437" s="738" t="s">
        <v>5208</v>
      </c>
      <c r="E2437" s="335" t="s">
        <v>5211</v>
      </c>
      <c r="F2437" s="663">
        <v>3429</v>
      </c>
      <c r="G2437" s="663">
        <v>429</v>
      </c>
      <c r="H2437" s="663"/>
      <c r="I2437" s="663">
        <v>3000</v>
      </c>
      <c r="J2437" s="728">
        <f t="shared" si="48"/>
        <v>222.03</v>
      </c>
      <c r="K2437" s="728">
        <v>72.16</v>
      </c>
      <c r="L2437" s="728">
        <v>149.87</v>
      </c>
    </row>
    <row r="2438" spans="1:12" s="335" customFormat="1" ht="12" x14ac:dyDescent="0.2">
      <c r="A2438" s="335" t="s">
        <v>5218</v>
      </c>
      <c r="B2438" s="335" t="s">
        <v>5219</v>
      </c>
      <c r="C2438" s="733">
        <v>43466</v>
      </c>
      <c r="D2438" s="738" t="s">
        <v>5208</v>
      </c>
      <c r="E2438" s="335" t="s">
        <v>5181</v>
      </c>
      <c r="F2438" s="663">
        <v>4863</v>
      </c>
      <c r="G2438" s="663">
        <v>608</v>
      </c>
      <c r="H2438" s="663"/>
      <c r="I2438" s="663">
        <v>4255</v>
      </c>
      <c r="J2438" s="728">
        <f t="shared" si="48"/>
        <v>317.81</v>
      </c>
      <c r="K2438" s="728">
        <v>103.29</v>
      </c>
      <c r="L2438" s="728">
        <v>214.52</v>
      </c>
    </row>
    <row r="2439" spans="1:12" s="335" customFormat="1" ht="12" x14ac:dyDescent="0.2">
      <c r="A2439" s="335" t="s">
        <v>5220</v>
      </c>
      <c r="B2439" s="335" t="s">
        <v>5221</v>
      </c>
      <c r="C2439" s="733">
        <v>43466</v>
      </c>
      <c r="D2439" s="738" t="s">
        <v>5208</v>
      </c>
      <c r="E2439" s="335">
        <v>44013</v>
      </c>
      <c r="F2439" s="663">
        <v>1023</v>
      </c>
      <c r="G2439" s="663">
        <v>128</v>
      </c>
      <c r="H2439" s="663"/>
      <c r="I2439" s="663">
        <v>895</v>
      </c>
      <c r="J2439" s="728">
        <f t="shared" si="48"/>
        <v>66.86</v>
      </c>
      <c r="K2439" s="728">
        <v>21.73</v>
      </c>
      <c r="L2439" s="728">
        <v>45.13</v>
      </c>
    </row>
    <row r="2440" spans="1:12" s="335" customFormat="1" ht="12" x14ac:dyDescent="0.2">
      <c r="A2440" s="335" t="s">
        <v>5222</v>
      </c>
      <c r="B2440" s="335" t="s">
        <v>5223</v>
      </c>
      <c r="C2440" s="733">
        <v>43466</v>
      </c>
      <c r="D2440" s="738" t="s">
        <v>5208</v>
      </c>
      <c r="E2440" s="335" t="s">
        <v>5211</v>
      </c>
      <c r="F2440" s="663">
        <v>3312</v>
      </c>
      <c r="G2440" s="663">
        <v>414</v>
      </c>
      <c r="H2440" s="663"/>
      <c r="I2440" s="663">
        <v>2898</v>
      </c>
      <c r="J2440" s="728">
        <f t="shared" si="48"/>
        <v>214.45999999999998</v>
      </c>
      <c r="K2440" s="728">
        <v>69.7</v>
      </c>
      <c r="L2440" s="728">
        <v>144.76</v>
      </c>
    </row>
    <row r="2441" spans="1:12" s="335" customFormat="1" ht="12" x14ac:dyDescent="0.2">
      <c r="A2441" s="335" t="s">
        <v>5224</v>
      </c>
      <c r="B2441" s="335" t="s">
        <v>5225</v>
      </c>
      <c r="C2441" s="733">
        <v>43466</v>
      </c>
      <c r="D2441" s="738" t="s">
        <v>5208</v>
      </c>
      <c r="E2441" s="335" t="s">
        <v>5211</v>
      </c>
      <c r="F2441" s="663">
        <v>1362</v>
      </c>
      <c r="G2441" s="663">
        <v>272</v>
      </c>
      <c r="H2441" s="663"/>
      <c r="I2441" s="663">
        <v>1090</v>
      </c>
      <c r="J2441" s="728">
        <f t="shared" si="48"/>
        <v>172.62</v>
      </c>
      <c r="K2441" s="728">
        <v>56.1</v>
      </c>
      <c r="L2441" s="728">
        <v>116.52</v>
      </c>
    </row>
    <row r="2442" spans="1:12" s="335" customFormat="1" ht="12" x14ac:dyDescent="0.2">
      <c r="A2442" s="335" t="s">
        <v>5226</v>
      </c>
      <c r="B2442" s="335" t="s">
        <v>5227</v>
      </c>
      <c r="C2442" s="733">
        <v>43466</v>
      </c>
      <c r="D2442" s="738" t="s">
        <v>5208</v>
      </c>
      <c r="E2442" s="335" t="s">
        <v>5181</v>
      </c>
      <c r="F2442" s="663">
        <v>9851</v>
      </c>
      <c r="G2442" s="663">
        <v>1231</v>
      </c>
      <c r="H2442" s="663"/>
      <c r="I2442" s="663">
        <v>8620</v>
      </c>
      <c r="J2442" s="728">
        <f t="shared" si="48"/>
        <v>643.76</v>
      </c>
      <c r="K2442" s="728">
        <v>209.22</v>
      </c>
      <c r="L2442" s="728">
        <v>434.54</v>
      </c>
    </row>
    <row r="2443" spans="1:12" s="335" customFormat="1" ht="12" x14ac:dyDescent="0.2">
      <c r="A2443" s="335" t="s">
        <v>5228</v>
      </c>
      <c r="B2443" s="335" t="s">
        <v>5229</v>
      </c>
      <c r="C2443" s="733">
        <v>43466</v>
      </c>
      <c r="D2443" s="738" t="s">
        <v>5208</v>
      </c>
      <c r="E2443" s="335" t="s">
        <v>5187</v>
      </c>
      <c r="F2443" s="663">
        <v>999</v>
      </c>
      <c r="G2443" s="663">
        <v>200</v>
      </c>
      <c r="H2443" s="663"/>
      <c r="I2443" s="663">
        <v>799</v>
      </c>
      <c r="J2443" s="728">
        <f t="shared" si="48"/>
        <v>126.60999999999999</v>
      </c>
      <c r="K2443" s="728">
        <v>41.15</v>
      </c>
      <c r="L2443" s="728">
        <v>85.46</v>
      </c>
    </row>
    <row r="2444" spans="1:12" s="335" customFormat="1" ht="12" x14ac:dyDescent="0.2">
      <c r="A2444" s="335" t="s">
        <v>5230</v>
      </c>
      <c r="B2444" s="335" t="s">
        <v>5231</v>
      </c>
      <c r="C2444" s="733">
        <v>43466</v>
      </c>
      <c r="D2444" s="738" t="s">
        <v>5208</v>
      </c>
      <c r="E2444" s="335" t="s">
        <v>5232</v>
      </c>
      <c r="F2444" s="663">
        <v>3436</v>
      </c>
      <c r="G2444" s="663">
        <v>344</v>
      </c>
      <c r="H2444" s="663"/>
      <c r="I2444" s="663">
        <v>3092</v>
      </c>
      <c r="J2444" s="728">
        <f t="shared" si="48"/>
        <v>151.49</v>
      </c>
      <c r="K2444" s="728">
        <v>49.23</v>
      </c>
      <c r="L2444" s="728">
        <v>102.26</v>
      </c>
    </row>
    <row r="2445" spans="1:12" s="335" customFormat="1" ht="12" x14ac:dyDescent="0.2">
      <c r="A2445" s="335" t="s">
        <v>5233</v>
      </c>
      <c r="B2445" s="335" t="s">
        <v>5234</v>
      </c>
      <c r="C2445" s="733">
        <v>43466</v>
      </c>
      <c r="D2445" s="738" t="s">
        <v>5208</v>
      </c>
      <c r="E2445" s="335" t="s">
        <v>5181</v>
      </c>
      <c r="F2445" s="663">
        <v>2000</v>
      </c>
      <c r="G2445" s="663">
        <v>250</v>
      </c>
      <c r="H2445" s="663"/>
      <c r="I2445" s="663">
        <v>1750</v>
      </c>
      <c r="J2445" s="728">
        <f t="shared" si="48"/>
        <v>129.5</v>
      </c>
      <c r="K2445" s="728">
        <v>42.09</v>
      </c>
      <c r="L2445" s="728">
        <v>87.41</v>
      </c>
    </row>
    <row r="2446" spans="1:12" s="335" customFormat="1" ht="12" x14ac:dyDescent="0.2">
      <c r="A2446" s="335" t="s">
        <v>5235</v>
      </c>
      <c r="B2446" s="335" t="s">
        <v>5236</v>
      </c>
      <c r="C2446" s="733">
        <v>43466</v>
      </c>
      <c r="D2446" s="738" t="s">
        <v>5237</v>
      </c>
      <c r="E2446" s="335" t="s">
        <v>5211</v>
      </c>
      <c r="F2446" s="663">
        <v>14080</v>
      </c>
      <c r="G2446" s="663">
        <v>550</v>
      </c>
      <c r="H2446" s="663"/>
      <c r="I2446" s="663">
        <v>13530</v>
      </c>
      <c r="J2446" s="728">
        <f t="shared" si="48"/>
        <v>360.28</v>
      </c>
      <c r="K2446" s="728">
        <v>117.09</v>
      </c>
      <c r="L2446" s="728">
        <v>243.19</v>
      </c>
    </row>
    <row r="2447" spans="1:12" s="335" customFormat="1" ht="12" x14ac:dyDescent="0.2">
      <c r="A2447" s="335" t="s">
        <v>5238</v>
      </c>
      <c r="B2447" s="335" t="s">
        <v>5146</v>
      </c>
      <c r="C2447" s="733">
        <v>43466</v>
      </c>
      <c r="D2447" s="738" t="s">
        <v>5237</v>
      </c>
      <c r="E2447" s="335" t="s">
        <v>5211</v>
      </c>
      <c r="F2447" s="663">
        <v>8026</v>
      </c>
      <c r="G2447" s="663">
        <v>1505</v>
      </c>
      <c r="H2447" s="663"/>
      <c r="I2447" s="663">
        <v>6521</v>
      </c>
      <c r="J2447" s="728">
        <f t="shared" si="48"/>
        <v>925.88000000000011</v>
      </c>
      <c r="K2447" s="728">
        <v>300.91000000000003</v>
      </c>
      <c r="L2447" s="728">
        <v>624.97</v>
      </c>
    </row>
    <row r="2448" spans="1:12" s="335" customFormat="1" ht="12" x14ac:dyDescent="0.2">
      <c r="A2448" s="335" t="s">
        <v>5239</v>
      </c>
      <c r="B2448" s="335" t="s">
        <v>5240</v>
      </c>
      <c r="C2448" s="733">
        <v>43466</v>
      </c>
      <c r="D2448" s="738" t="s">
        <v>5237</v>
      </c>
      <c r="E2448" s="335" t="s">
        <v>5187</v>
      </c>
      <c r="F2448" s="663">
        <v>2467</v>
      </c>
      <c r="G2448" s="663">
        <v>308</v>
      </c>
      <c r="H2448" s="663"/>
      <c r="I2448" s="663">
        <v>2159</v>
      </c>
      <c r="J2448" s="728">
        <f t="shared" si="48"/>
        <v>159.72999999999999</v>
      </c>
      <c r="K2448" s="728">
        <v>51.91</v>
      </c>
      <c r="L2448" s="728">
        <v>107.82</v>
      </c>
    </row>
    <row r="2449" spans="1:12" s="335" customFormat="1" ht="12" x14ac:dyDescent="0.2">
      <c r="A2449" s="335" t="s">
        <v>5241</v>
      </c>
      <c r="B2449" s="335" t="s">
        <v>5242</v>
      </c>
      <c r="C2449" s="733">
        <v>43466</v>
      </c>
      <c r="D2449" s="738" t="s">
        <v>5237</v>
      </c>
      <c r="E2449" s="335" t="s">
        <v>5187</v>
      </c>
      <c r="F2449" s="663">
        <v>2466</v>
      </c>
      <c r="G2449" s="663">
        <v>308</v>
      </c>
      <c r="H2449" s="663"/>
      <c r="I2449" s="663">
        <v>2158</v>
      </c>
      <c r="J2449" s="728">
        <f t="shared" si="48"/>
        <v>159.67000000000002</v>
      </c>
      <c r="K2449" s="728">
        <v>51.89</v>
      </c>
      <c r="L2449" s="728">
        <v>107.78</v>
      </c>
    </row>
    <row r="2450" spans="1:12" s="335" customFormat="1" ht="12" x14ac:dyDescent="0.2">
      <c r="A2450" s="335" t="s">
        <v>5243</v>
      </c>
      <c r="B2450" s="335" t="s">
        <v>5244</v>
      </c>
      <c r="C2450" s="733">
        <v>43466</v>
      </c>
      <c r="D2450" s="738" t="s">
        <v>5237</v>
      </c>
      <c r="E2450" s="335" t="s">
        <v>5245</v>
      </c>
      <c r="F2450" s="663">
        <v>753</v>
      </c>
      <c r="G2450" s="663">
        <v>75</v>
      </c>
      <c r="H2450" s="663"/>
      <c r="I2450" s="663">
        <v>678</v>
      </c>
      <c r="J2450" s="728">
        <f t="shared" si="48"/>
        <v>33.200000000000003</v>
      </c>
      <c r="K2450" s="728">
        <v>10.79</v>
      </c>
      <c r="L2450" s="728">
        <v>22.41</v>
      </c>
    </row>
    <row r="2451" spans="1:12" s="335" customFormat="1" ht="12" x14ac:dyDescent="0.2">
      <c r="A2451" s="335" t="s">
        <v>5246</v>
      </c>
      <c r="B2451" s="335" t="s">
        <v>5247</v>
      </c>
      <c r="C2451" s="733">
        <v>43466</v>
      </c>
      <c r="D2451" s="738" t="s">
        <v>5237</v>
      </c>
      <c r="E2451" s="335" t="s">
        <v>5187</v>
      </c>
      <c r="F2451" s="663">
        <v>2679</v>
      </c>
      <c r="G2451" s="663">
        <v>335</v>
      </c>
      <c r="H2451" s="663"/>
      <c r="I2451" s="663">
        <v>2344</v>
      </c>
      <c r="J2451" s="728">
        <f t="shared" si="48"/>
        <v>175.07</v>
      </c>
      <c r="K2451" s="728">
        <v>56.9</v>
      </c>
      <c r="L2451" s="728">
        <v>118.17</v>
      </c>
    </row>
    <row r="2452" spans="1:12" s="335" customFormat="1" ht="12" x14ac:dyDescent="0.2">
      <c r="A2452" s="335" t="s">
        <v>5248</v>
      </c>
      <c r="B2452" s="335" t="s">
        <v>5249</v>
      </c>
      <c r="C2452" s="733">
        <v>43466</v>
      </c>
      <c r="D2452" s="738" t="s">
        <v>5237</v>
      </c>
      <c r="E2452" s="335">
        <v>43507</v>
      </c>
      <c r="F2452" s="663">
        <v>848</v>
      </c>
      <c r="G2452" s="663">
        <v>106</v>
      </c>
      <c r="H2452" s="663"/>
      <c r="I2452" s="663">
        <v>742</v>
      </c>
      <c r="J2452" s="728">
        <f t="shared" si="48"/>
        <v>54.910000000000004</v>
      </c>
      <c r="K2452" s="728">
        <v>17.850000000000001</v>
      </c>
      <c r="L2452" s="728">
        <v>37.06</v>
      </c>
    </row>
    <row r="2453" spans="1:12" s="335" customFormat="1" ht="12" x14ac:dyDescent="0.2">
      <c r="A2453" s="335" t="s">
        <v>5250</v>
      </c>
      <c r="B2453" s="335" t="s">
        <v>5251</v>
      </c>
      <c r="C2453" s="733">
        <v>43466</v>
      </c>
      <c r="D2453" s="738" t="s">
        <v>5237</v>
      </c>
      <c r="E2453" s="335" t="s">
        <v>5252</v>
      </c>
      <c r="F2453" s="663">
        <v>753</v>
      </c>
      <c r="G2453" s="663">
        <v>75</v>
      </c>
      <c r="H2453" s="663"/>
      <c r="I2453" s="663">
        <v>678</v>
      </c>
      <c r="J2453" s="728">
        <f t="shared" si="48"/>
        <v>33.200000000000003</v>
      </c>
      <c r="K2453" s="728">
        <v>10.79</v>
      </c>
      <c r="L2453" s="728">
        <v>22.41</v>
      </c>
    </row>
    <row r="2454" spans="1:12" s="335" customFormat="1" ht="12" x14ac:dyDescent="0.2">
      <c r="A2454" s="335" t="s">
        <v>5253</v>
      </c>
      <c r="B2454" s="335" t="s">
        <v>5254</v>
      </c>
      <c r="C2454" s="733">
        <v>43466</v>
      </c>
      <c r="D2454" s="738" t="s">
        <v>5237</v>
      </c>
      <c r="E2454" s="335" t="s">
        <v>5255</v>
      </c>
      <c r="F2454" s="663">
        <v>3058</v>
      </c>
      <c r="G2454" s="663">
        <v>382</v>
      </c>
      <c r="H2454" s="663"/>
      <c r="I2454" s="663">
        <v>2676</v>
      </c>
      <c r="J2454" s="728">
        <f t="shared" si="48"/>
        <v>198.01</v>
      </c>
      <c r="K2454" s="728">
        <v>64.349999999999994</v>
      </c>
      <c r="L2454" s="728">
        <v>133.66</v>
      </c>
    </row>
    <row r="2455" spans="1:12" s="335" customFormat="1" ht="12" x14ac:dyDescent="0.2">
      <c r="A2455" s="335" t="s">
        <v>5256</v>
      </c>
      <c r="B2455" s="335" t="s">
        <v>5257</v>
      </c>
      <c r="C2455" s="733">
        <v>43466</v>
      </c>
      <c r="D2455" s="738" t="s">
        <v>5237</v>
      </c>
      <c r="E2455" s="335">
        <v>44076</v>
      </c>
      <c r="F2455" s="663">
        <v>2680</v>
      </c>
      <c r="G2455" s="663">
        <v>402</v>
      </c>
      <c r="H2455" s="663"/>
      <c r="I2455" s="663">
        <v>2278</v>
      </c>
      <c r="J2455" s="728">
        <f t="shared" si="48"/>
        <v>251.81</v>
      </c>
      <c r="K2455" s="728">
        <v>81.84</v>
      </c>
      <c r="L2455" s="728">
        <v>169.97</v>
      </c>
    </row>
    <row r="2456" spans="1:12" s="335" customFormat="1" ht="12" x14ac:dyDescent="0.2">
      <c r="A2456" s="335" t="s">
        <v>5258</v>
      </c>
      <c r="B2456" s="335" t="s">
        <v>5259</v>
      </c>
      <c r="C2456" s="733">
        <v>43466</v>
      </c>
      <c r="D2456" s="738" t="s">
        <v>5237</v>
      </c>
      <c r="E2456" s="335" t="s">
        <v>5187</v>
      </c>
      <c r="F2456" s="663">
        <v>2262</v>
      </c>
      <c r="G2456" s="663">
        <v>283</v>
      </c>
      <c r="H2456" s="663"/>
      <c r="I2456" s="663">
        <v>1979</v>
      </c>
      <c r="J2456" s="728">
        <f t="shared" si="48"/>
        <v>146.46</v>
      </c>
      <c r="K2456" s="728">
        <v>47.6</v>
      </c>
      <c r="L2456" s="728">
        <v>98.86</v>
      </c>
    </row>
    <row r="2457" spans="1:12" s="335" customFormat="1" ht="12" x14ac:dyDescent="0.2">
      <c r="A2457" s="335" t="s">
        <v>5260</v>
      </c>
      <c r="B2457" s="335" t="s">
        <v>5261</v>
      </c>
      <c r="C2457" s="733">
        <v>43466</v>
      </c>
      <c r="D2457" s="738" t="s">
        <v>5237</v>
      </c>
      <c r="E2457" s="335" t="s">
        <v>5232</v>
      </c>
      <c r="F2457" s="663">
        <v>999</v>
      </c>
      <c r="G2457" s="663">
        <v>200</v>
      </c>
      <c r="H2457" s="663"/>
      <c r="I2457" s="663">
        <v>799</v>
      </c>
      <c r="J2457" s="728">
        <f t="shared" si="48"/>
        <v>126.60999999999999</v>
      </c>
      <c r="K2457" s="728">
        <v>41.15</v>
      </c>
      <c r="L2457" s="728">
        <v>85.46</v>
      </c>
    </row>
    <row r="2458" spans="1:12" s="335" customFormat="1" ht="12" x14ac:dyDescent="0.2">
      <c r="A2458" s="335" t="s">
        <v>5262</v>
      </c>
      <c r="B2458" s="335" t="s">
        <v>5263</v>
      </c>
      <c r="C2458" s="733">
        <v>43466</v>
      </c>
      <c r="D2458" s="738" t="s">
        <v>5237</v>
      </c>
      <c r="E2458" s="335" t="s">
        <v>5232</v>
      </c>
      <c r="F2458" s="663">
        <v>999</v>
      </c>
      <c r="G2458" s="663">
        <v>200</v>
      </c>
      <c r="H2458" s="663"/>
      <c r="I2458" s="663">
        <v>799</v>
      </c>
      <c r="J2458" s="728">
        <f t="shared" si="48"/>
        <v>126.60999999999999</v>
      </c>
      <c r="K2458" s="728">
        <v>41.15</v>
      </c>
      <c r="L2458" s="728">
        <v>85.46</v>
      </c>
    </row>
    <row r="2459" spans="1:12" s="335" customFormat="1" ht="12" x14ac:dyDescent="0.2">
      <c r="A2459" s="335" t="s">
        <v>5264</v>
      </c>
      <c r="B2459" s="335" t="s">
        <v>5265</v>
      </c>
      <c r="C2459" s="733">
        <v>43466</v>
      </c>
      <c r="D2459" s="738" t="s">
        <v>5237</v>
      </c>
      <c r="E2459" s="335" t="s">
        <v>5172</v>
      </c>
      <c r="F2459" s="663">
        <v>2240</v>
      </c>
      <c r="G2459" s="663">
        <v>336</v>
      </c>
      <c r="H2459" s="663"/>
      <c r="I2459" s="663">
        <v>1904</v>
      </c>
      <c r="J2459" s="728">
        <f t="shared" si="48"/>
        <v>210.47</v>
      </c>
      <c r="K2459" s="728">
        <v>68.400000000000006</v>
      </c>
      <c r="L2459" s="728">
        <v>142.07</v>
      </c>
    </row>
    <row r="2460" spans="1:12" s="335" customFormat="1" ht="12" x14ac:dyDescent="0.2">
      <c r="A2460" s="335" t="s">
        <v>5266</v>
      </c>
      <c r="B2460" s="335" t="s">
        <v>5267</v>
      </c>
      <c r="C2460" s="733">
        <v>43466</v>
      </c>
      <c r="D2460" s="738" t="s">
        <v>5237</v>
      </c>
      <c r="E2460" s="335" t="s">
        <v>5187</v>
      </c>
      <c r="F2460" s="663">
        <v>2468</v>
      </c>
      <c r="G2460" s="663">
        <v>308</v>
      </c>
      <c r="H2460" s="663"/>
      <c r="I2460" s="663">
        <v>2160</v>
      </c>
      <c r="J2460" s="728">
        <f t="shared" si="48"/>
        <v>159.81</v>
      </c>
      <c r="K2460" s="728">
        <v>51.94</v>
      </c>
      <c r="L2460" s="728">
        <v>107.87</v>
      </c>
    </row>
    <row r="2461" spans="1:12" s="335" customFormat="1" ht="12" x14ac:dyDescent="0.2">
      <c r="A2461" s="335" t="s">
        <v>5268</v>
      </c>
      <c r="B2461" s="335" t="s">
        <v>5269</v>
      </c>
      <c r="C2461" s="733">
        <v>43466</v>
      </c>
      <c r="D2461" s="738" t="s">
        <v>5237</v>
      </c>
      <c r="E2461" s="335" t="s">
        <v>5270</v>
      </c>
      <c r="F2461" s="663">
        <v>4865</v>
      </c>
      <c r="G2461" s="663">
        <v>730</v>
      </c>
      <c r="H2461" s="663"/>
      <c r="I2461" s="663">
        <v>4135</v>
      </c>
      <c r="J2461" s="728">
        <f t="shared" si="48"/>
        <v>419.36</v>
      </c>
      <c r="K2461" s="728">
        <v>136.29</v>
      </c>
      <c r="L2461" s="728">
        <v>283.07</v>
      </c>
    </row>
    <row r="2462" spans="1:12" s="335" customFormat="1" ht="12" x14ac:dyDescent="0.2">
      <c r="A2462" s="335" t="s">
        <v>5271</v>
      </c>
      <c r="B2462" s="335" t="s">
        <v>5272</v>
      </c>
      <c r="C2462" s="733">
        <v>43466</v>
      </c>
      <c r="D2462" s="738" t="s">
        <v>5237</v>
      </c>
      <c r="E2462" s="335" t="s">
        <v>5187</v>
      </c>
      <c r="F2462" s="663">
        <v>3572</v>
      </c>
      <c r="G2462" s="663">
        <v>670</v>
      </c>
      <c r="H2462" s="663"/>
      <c r="I2462" s="663">
        <v>2902</v>
      </c>
      <c r="J2462" s="728">
        <f t="shared" si="48"/>
        <v>415.78</v>
      </c>
      <c r="K2462" s="728">
        <v>135.13</v>
      </c>
      <c r="L2462" s="728">
        <v>280.64999999999998</v>
      </c>
    </row>
    <row r="2463" spans="1:12" s="335" customFormat="1" ht="12" x14ac:dyDescent="0.2">
      <c r="A2463" s="335" t="s">
        <v>5273</v>
      </c>
      <c r="B2463" s="335" t="s">
        <v>5274</v>
      </c>
      <c r="C2463" s="733">
        <v>43466</v>
      </c>
      <c r="D2463" s="738" t="s">
        <v>5237</v>
      </c>
      <c r="E2463" s="335" t="s">
        <v>5187</v>
      </c>
      <c r="F2463" s="663">
        <v>1920</v>
      </c>
      <c r="G2463" s="663">
        <v>192</v>
      </c>
      <c r="H2463" s="663"/>
      <c r="I2463" s="663">
        <v>1728</v>
      </c>
      <c r="J2463" s="728">
        <f t="shared" si="48"/>
        <v>84.65</v>
      </c>
      <c r="K2463" s="728">
        <v>27.51</v>
      </c>
      <c r="L2463" s="728">
        <v>57.14</v>
      </c>
    </row>
    <row r="2464" spans="1:12" s="335" customFormat="1" ht="12" x14ac:dyDescent="0.2">
      <c r="A2464" s="335" t="s">
        <v>5275</v>
      </c>
      <c r="B2464" s="335" t="s">
        <v>5276</v>
      </c>
      <c r="C2464" s="733">
        <v>43466</v>
      </c>
      <c r="D2464" s="738" t="s">
        <v>5237</v>
      </c>
      <c r="E2464" s="335" t="s">
        <v>5277</v>
      </c>
      <c r="F2464" s="663">
        <v>6720</v>
      </c>
      <c r="G2464" s="663">
        <v>1008</v>
      </c>
      <c r="H2464" s="663"/>
      <c r="I2464" s="663">
        <v>5712</v>
      </c>
      <c r="J2464" s="728">
        <f t="shared" si="48"/>
        <v>579.26</v>
      </c>
      <c r="K2464" s="728">
        <v>188.26</v>
      </c>
      <c r="L2464" s="728">
        <v>391</v>
      </c>
    </row>
    <row r="2465" spans="1:12" s="335" customFormat="1" ht="12" x14ac:dyDescent="0.2">
      <c r="A2465" s="335" t="s">
        <v>5278</v>
      </c>
      <c r="B2465" s="335" t="s">
        <v>5279</v>
      </c>
      <c r="C2465" s="733">
        <v>43466</v>
      </c>
      <c r="D2465" s="738" t="s">
        <v>5237</v>
      </c>
      <c r="E2465" s="335">
        <v>44044</v>
      </c>
      <c r="F2465" s="663">
        <v>3110</v>
      </c>
      <c r="G2465" s="663">
        <v>583</v>
      </c>
      <c r="H2465" s="663"/>
      <c r="I2465" s="663">
        <v>2527</v>
      </c>
      <c r="J2465" s="728">
        <f t="shared" si="48"/>
        <v>362</v>
      </c>
      <c r="K2465" s="728">
        <v>117.65</v>
      </c>
      <c r="L2465" s="728">
        <v>244.35</v>
      </c>
    </row>
    <row r="2466" spans="1:12" s="335" customFormat="1" ht="12" x14ac:dyDescent="0.2">
      <c r="A2466" s="335" t="s">
        <v>5280</v>
      </c>
      <c r="B2466" s="335" t="s">
        <v>5281</v>
      </c>
      <c r="C2466" s="733">
        <v>43466</v>
      </c>
      <c r="D2466" s="738" t="s">
        <v>5237</v>
      </c>
      <c r="E2466" s="335" t="s">
        <v>5211</v>
      </c>
      <c r="F2466" s="663">
        <v>2113</v>
      </c>
      <c r="G2466" s="663">
        <v>317</v>
      </c>
      <c r="H2466" s="663"/>
      <c r="I2466" s="663">
        <v>1796</v>
      </c>
      <c r="J2466" s="728">
        <f t="shared" si="48"/>
        <v>182.13</v>
      </c>
      <c r="K2466" s="728">
        <v>59.19</v>
      </c>
      <c r="L2466" s="728">
        <v>122.94</v>
      </c>
    </row>
    <row r="2467" spans="1:12" s="335" customFormat="1" ht="12" x14ac:dyDescent="0.2">
      <c r="A2467" s="335" t="s">
        <v>5282</v>
      </c>
      <c r="B2467" s="335" t="s">
        <v>5283</v>
      </c>
      <c r="C2467" s="733">
        <v>43466</v>
      </c>
      <c r="D2467" s="738" t="s">
        <v>5237</v>
      </c>
      <c r="E2467" s="335" t="s">
        <v>5284</v>
      </c>
      <c r="F2467" s="663">
        <v>848</v>
      </c>
      <c r="G2467" s="663">
        <v>106</v>
      </c>
      <c r="H2467" s="663"/>
      <c r="I2467" s="663">
        <v>742</v>
      </c>
      <c r="J2467" s="728">
        <f t="shared" si="48"/>
        <v>54.910000000000004</v>
      </c>
      <c r="K2467" s="728">
        <v>17.850000000000001</v>
      </c>
      <c r="L2467" s="728">
        <v>37.06</v>
      </c>
    </row>
    <row r="2468" spans="1:12" s="335" customFormat="1" ht="12" x14ac:dyDescent="0.2">
      <c r="A2468" s="335" t="s">
        <v>5285</v>
      </c>
      <c r="B2468" s="335" t="s">
        <v>5286</v>
      </c>
      <c r="C2468" s="733">
        <v>43466</v>
      </c>
      <c r="D2468" s="738" t="s">
        <v>5287</v>
      </c>
      <c r="E2468" s="335" t="s">
        <v>5187</v>
      </c>
      <c r="F2468" s="663">
        <v>2797</v>
      </c>
      <c r="G2468" s="663">
        <v>524</v>
      </c>
      <c r="H2468" s="663"/>
      <c r="I2468" s="663">
        <v>2273</v>
      </c>
      <c r="J2468" s="728">
        <f t="shared" ref="J2468:J2531" si="49">SUM(K2468:L2468)</f>
        <v>325.57</v>
      </c>
      <c r="K2468" s="728">
        <v>105.81</v>
      </c>
      <c r="L2468" s="728">
        <v>219.76</v>
      </c>
    </row>
    <row r="2469" spans="1:12" s="335" customFormat="1" ht="12" x14ac:dyDescent="0.2">
      <c r="A2469" s="335" t="s">
        <v>5288</v>
      </c>
      <c r="B2469" s="335" t="s">
        <v>5289</v>
      </c>
      <c r="C2469" s="733">
        <v>43466</v>
      </c>
      <c r="D2469" s="738" t="s">
        <v>5287</v>
      </c>
      <c r="E2469" s="335" t="s">
        <v>5184</v>
      </c>
      <c r="F2469" s="663">
        <v>2356</v>
      </c>
      <c r="G2469" s="663">
        <v>295</v>
      </c>
      <c r="H2469" s="663"/>
      <c r="I2469" s="663">
        <v>2061</v>
      </c>
      <c r="J2469" s="728">
        <f t="shared" si="49"/>
        <v>152.55000000000001</v>
      </c>
      <c r="K2469" s="728">
        <v>49.58</v>
      </c>
      <c r="L2469" s="728">
        <v>102.97</v>
      </c>
    </row>
    <row r="2470" spans="1:12" s="335" customFormat="1" ht="12" x14ac:dyDescent="0.2">
      <c r="A2470" s="335" t="s">
        <v>5290</v>
      </c>
      <c r="B2470" s="335" t="s">
        <v>5291</v>
      </c>
      <c r="C2470" s="733">
        <v>43466</v>
      </c>
      <c r="D2470" s="738" t="s">
        <v>5287</v>
      </c>
      <c r="E2470" s="335" t="s">
        <v>5184</v>
      </c>
      <c r="F2470" s="663">
        <v>1387</v>
      </c>
      <c r="G2470" s="663">
        <v>173</v>
      </c>
      <c r="H2470" s="663"/>
      <c r="I2470" s="663">
        <v>1214</v>
      </c>
      <c r="J2470" s="728">
        <f t="shared" si="49"/>
        <v>89.81</v>
      </c>
      <c r="K2470" s="728">
        <v>29.19</v>
      </c>
      <c r="L2470" s="728">
        <v>60.62</v>
      </c>
    </row>
    <row r="2471" spans="1:12" s="335" customFormat="1" ht="12" x14ac:dyDescent="0.2">
      <c r="A2471" s="335" t="s">
        <v>5292</v>
      </c>
      <c r="B2471" s="335" t="s">
        <v>5293</v>
      </c>
      <c r="C2471" s="733">
        <v>43466</v>
      </c>
      <c r="D2471" s="738" t="s">
        <v>5287</v>
      </c>
      <c r="E2471" s="335" t="s">
        <v>5184</v>
      </c>
      <c r="F2471" s="663">
        <v>2464</v>
      </c>
      <c r="G2471" s="663">
        <v>493</v>
      </c>
      <c r="H2471" s="663"/>
      <c r="I2471" s="663">
        <v>1971</v>
      </c>
      <c r="J2471" s="728">
        <f t="shared" si="49"/>
        <v>312.29000000000002</v>
      </c>
      <c r="K2471" s="728">
        <v>101.49</v>
      </c>
      <c r="L2471" s="728">
        <v>210.8</v>
      </c>
    </row>
    <row r="2472" spans="1:12" s="335" customFormat="1" ht="12" x14ac:dyDescent="0.2">
      <c r="A2472" s="335" t="s">
        <v>5294</v>
      </c>
      <c r="B2472" s="335" t="s">
        <v>5295</v>
      </c>
      <c r="C2472" s="733">
        <v>43466</v>
      </c>
      <c r="D2472" s="738" t="s">
        <v>5287</v>
      </c>
      <c r="E2472" s="335" t="s">
        <v>5296</v>
      </c>
      <c r="F2472" s="663">
        <v>6756</v>
      </c>
      <c r="G2472" s="663">
        <v>1013</v>
      </c>
      <c r="H2472" s="663"/>
      <c r="I2472" s="663">
        <v>5743</v>
      </c>
      <c r="J2472" s="728">
        <f t="shared" si="49"/>
        <v>582.37</v>
      </c>
      <c r="K2472" s="728">
        <v>189.27</v>
      </c>
      <c r="L2472" s="728">
        <v>393.1</v>
      </c>
    </row>
    <row r="2473" spans="1:12" s="335" customFormat="1" ht="12" x14ac:dyDescent="0.2">
      <c r="A2473" s="335" t="s">
        <v>5297</v>
      </c>
      <c r="B2473" s="335" t="s">
        <v>5298</v>
      </c>
      <c r="C2473" s="733">
        <v>43466</v>
      </c>
      <c r="D2473" s="738" t="s">
        <v>5287</v>
      </c>
      <c r="E2473" s="335" t="s">
        <v>5184</v>
      </c>
      <c r="F2473" s="663">
        <v>3213</v>
      </c>
      <c r="G2473" s="663">
        <v>402</v>
      </c>
      <c r="H2473" s="663"/>
      <c r="I2473" s="663">
        <v>2811</v>
      </c>
      <c r="J2473" s="728">
        <f t="shared" si="49"/>
        <v>209.96999999999997</v>
      </c>
      <c r="K2473" s="728">
        <v>68.239999999999995</v>
      </c>
      <c r="L2473" s="728">
        <v>141.72999999999999</v>
      </c>
    </row>
    <row r="2474" spans="1:12" s="335" customFormat="1" ht="12" x14ac:dyDescent="0.2">
      <c r="A2474" s="335" t="s">
        <v>5299</v>
      </c>
      <c r="B2474" s="335" t="s">
        <v>5300</v>
      </c>
      <c r="C2474" s="733">
        <v>43466</v>
      </c>
      <c r="D2474" s="738" t="s">
        <v>5287</v>
      </c>
      <c r="E2474" s="335" t="s">
        <v>5184</v>
      </c>
      <c r="F2474" s="663">
        <v>2545</v>
      </c>
      <c r="G2474" s="663">
        <v>318</v>
      </c>
      <c r="H2474" s="663"/>
      <c r="I2474" s="663">
        <v>2227</v>
      </c>
      <c r="J2474" s="728">
        <f t="shared" si="49"/>
        <v>164.79000000000002</v>
      </c>
      <c r="K2474" s="728">
        <v>53.56</v>
      </c>
      <c r="L2474" s="728">
        <v>111.23</v>
      </c>
    </row>
    <row r="2475" spans="1:12" s="335" customFormat="1" ht="12" x14ac:dyDescent="0.2">
      <c r="A2475" s="335" t="s">
        <v>5301</v>
      </c>
      <c r="B2475" s="335" t="s">
        <v>5302</v>
      </c>
      <c r="C2475" s="733">
        <v>43466</v>
      </c>
      <c r="D2475" s="738" t="s">
        <v>5287</v>
      </c>
      <c r="E2475" s="335" t="s">
        <v>5184</v>
      </c>
      <c r="F2475" s="663">
        <v>2792</v>
      </c>
      <c r="G2475" s="663">
        <v>349</v>
      </c>
      <c r="H2475" s="663"/>
      <c r="I2475" s="663">
        <v>2443</v>
      </c>
      <c r="J2475" s="728">
        <f t="shared" si="49"/>
        <v>180.78</v>
      </c>
      <c r="K2475" s="728">
        <v>58.75</v>
      </c>
      <c r="L2475" s="728">
        <v>122.03</v>
      </c>
    </row>
    <row r="2476" spans="1:12" s="335" customFormat="1" ht="12" x14ac:dyDescent="0.2">
      <c r="A2476" s="335" t="s">
        <v>5303</v>
      </c>
      <c r="B2476" s="335" t="s">
        <v>5304</v>
      </c>
      <c r="C2476" s="733">
        <v>43466</v>
      </c>
      <c r="D2476" s="738" t="s">
        <v>5287</v>
      </c>
      <c r="E2476" s="335" t="s">
        <v>5184</v>
      </c>
      <c r="F2476" s="663">
        <v>2000</v>
      </c>
      <c r="G2476" s="663">
        <v>375</v>
      </c>
      <c r="H2476" s="663"/>
      <c r="I2476" s="663">
        <v>1625</v>
      </c>
      <c r="J2476" s="728">
        <f t="shared" si="49"/>
        <v>234.93</v>
      </c>
      <c r="K2476" s="728">
        <v>76.349999999999994</v>
      </c>
      <c r="L2476" s="728">
        <v>158.58000000000001</v>
      </c>
    </row>
    <row r="2477" spans="1:12" s="335" customFormat="1" ht="12" x14ac:dyDescent="0.2">
      <c r="A2477" s="335" t="s">
        <v>5305</v>
      </c>
      <c r="B2477" s="335" t="s">
        <v>5306</v>
      </c>
      <c r="C2477" s="733">
        <v>43466</v>
      </c>
      <c r="D2477" s="738" t="s">
        <v>5287</v>
      </c>
      <c r="E2477" s="335" t="s">
        <v>5307</v>
      </c>
      <c r="F2477" s="663">
        <v>6886</v>
      </c>
      <c r="G2477" s="663">
        <v>861</v>
      </c>
      <c r="H2477" s="663"/>
      <c r="I2477" s="663">
        <v>6025</v>
      </c>
      <c r="J2477" s="728">
        <f t="shared" si="49"/>
        <v>450</v>
      </c>
      <c r="K2477" s="728">
        <v>146.25</v>
      </c>
      <c r="L2477" s="728">
        <v>303.75</v>
      </c>
    </row>
    <row r="2478" spans="1:12" s="335" customFormat="1" ht="12" x14ac:dyDescent="0.2">
      <c r="A2478" s="335" t="s">
        <v>5308</v>
      </c>
      <c r="B2478" s="335" t="s">
        <v>5309</v>
      </c>
      <c r="C2478" s="733">
        <v>43466</v>
      </c>
      <c r="D2478" s="738" t="s">
        <v>5287</v>
      </c>
      <c r="E2478" s="335" t="s">
        <v>5184</v>
      </c>
      <c r="F2478" s="663">
        <v>999</v>
      </c>
      <c r="G2478" s="663">
        <v>200</v>
      </c>
      <c r="H2478" s="663"/>
      <c r="I2478" s="663">
        <v>799</v>
      </c>
      <c r="J2478" s="728">
        <f t="shared" si="49"/>
        <v>126.60999999999999</v>
      </c>
      <c r="K2478" s="728">
        <v>41.15</v>
      </c>
      <c r="L2478" s="728">
        <v>85.46</v>
      </c>
    </row>
    <row r="2479" spans="1:12" s="335" customFormat="1" ht="12" x14ac:dyDescent="0.2">
      <c r="A2479" s="335" t="s">
        <v>5310</v>
      </c>
      <c r="B2479" s="335" t="s">
        <v>5311</v>
      </c>
      <c r="C2479" s="733">
        <v>43466</v>
      </c>
      <c r="D2479" s="738" t="s">
        <v>5287</v>
      </c>
      <c r="E2479" s="335" t="s">
        <v>5181</v>
      </c>
      <c r="F2479" s="663">
        <v>2000</v>
      </c>
      <c r="G2479" s="663">
        <v>200</v>
      </c>
      <c r="H2479" s="663"/>
      <c r="I2479" s="663">
        <v>1800</v>
      </c>
      <c r="J2479" s="728">
        <f t="shared" si="49"/>
        <v>88.18</v>
      </c>
      <c r="K2479" s="728">
        <v>28.66</v>
      </c>
      <c r="L2479" s="728">
        <v>59.52</v>
      </c>
    </row>
    <row r="2480" spans="1:12" s="335" customFormat="1" ht="12" x14ac:dyDescent="0.2">
      <c r="A2480" s="335" t="s">
        <v>5312</v>
      </c>
      <c r="B2480" s="335" t="s">
        <v>5313</v>
      </c>
      <c r="C2480" s="733">
        <v>43466</v>
      </c>
      <c r="D2480" s="738" t="s">
        <v>5287</v>
      </c>
      <c r="E2480" s="335" t="s">
        <v>5314</v>
      </c>
      <c r="F2480" s="663">
        <v>3168</v>
      </c>
      <c r="G2480" s="663">
        <v>475</v>
      </c>
      <c r="H2480" s="663"/>
      <c r="I2480" s="663">
        <v>2693</v>
      </c>
      <c r="J2480" s="728">
        <f t="shared" si="49"/>
        <v>297.65999999999997</v>
      </c>
      <c r="K2480" s="728">
        <v>96.74</v>
      </c>
      <c r="L2480" s="728">
        <v>200.92</v>
      </c>
    </row>
    <row r="2481" spans="1:12" s="335" customFormat="1" ht="12" x14ac:dyDescent="0.2">
      <c r="A2481" s="335" t="s">
        <v>5315</v>
      </c>
      <c r="B2481" s="335" t="s">
        <v>5316</v>
      </c>
      <c r="C2481" s="733">
        <v>43466</v>
      </c>
      <c r="D2481" s="738" t="s">
        <v>5287</v>
      </c>
      <c r="E2481" s="335" t="s">
        <v>5184</v>
      </c>
      <c r="F2481" s="663">
        <v>13823</v>
      </c>
      <c r="G2481" s="663">
        <v>550</v>
      </c>
      <c r="H2481" s="663"/>
      <c r="I2481" s="663">
        <v>13273</v>
      </c>
      <c r="J2481" s="728">
        <f t="shared" si="49"/>
        <v>360.28</v>
      </c>
      <c r="K2481" s="728">
        <v>117.09</v>
      </c>
      <c r="L2481" s="728">
        <v>243.19</v>
      </c>
    </row>
    <row r="2482" spans="1:12" s="335" customFormat="1" ht="12" x14ac:dyDescent="0.2">
      <c r="A2482" s="335" t="s">
        <v>5317</v>
      </c>
      <c r="B2482" s="335" t="s">
        <v>5318</v>
      </c>
      <c r="C2482" s="733">
        <v>43466</v>
      </c>
      <c r="D2482" s="738" t="s">
        <v>5287</v>
      </c>
      <c r="E2482" s="335" t="s">
        <v>5184</v>
      </c>
      <c r="F2482" s="663">
        <v>2703</v>
      </c>
      <c r="G2482" s="663">
        <v>550</v>
      </c>
      <c r="H2482" s="663"/>
      <c r="I2482" s="663">
        <v>2153</v>
      </c>
      <c r="J2482" s="728">
        <f t="shared" si="49"/>
        <v>360.28</v>
      </c>
      <c r="K2482" s="728">
        <v>117.09</v>
      </c>
      <c r="L2482" s="728">
        <v>243.19</v>
      </c>
    </row>
    <row r="2483" spans="1:12" s="335" customFormat="1" ht="12" x14ac:dyDescent="0.2">
      <c r="A2483" s="335" t="s">
        <v>5319</v>
      </c>
      <c r="B2483" s="335" t="s">
        <v>5320</v>
      </c>
      <c r="C2483" s="733">
        <v>43466</v>
      </c>
      <c r="D2483" s="738" t="s">
        <v>5287</v>
      </c>
      <c r="E2483" s="335" t="s">
        <v>5184</v>
      </c>
      <c r="F2483" s="663">
        <v>7954</v>
      </c>
      <c r="G2483" s="663">
        <v>550</v>
      </c>
      <c r="H2483" s="663"/>
      <c r="I2483" s="663">
        <v>7404</v>
      </c>
      <c r="J2483" s="728">
        <f t="shared" si="49"/>
        <v>360.28</v>
      </c>
      <c r="K2483" s="728">
        <v>117.09</v>
      </c>
      <c r="L2483" s="728">
        <v>243.19</v>
      </c>
    </row>
    <row r="2484" spans="1:12" s="335" customFormat="1" ht="12" x14ac:dyDescent="0.2">
      <c r="A2484" s="335" t="s">
        <v>5321</v>
      </c>
      <c r="B2484" s="335" t="s">
        <v>5322</v>
      </c>
      <c r="C2484" s="733">
        <v>43466</v>
      </c>
      <c r="D2484" s="738" t="s">
        <v>5287</v>
      </c>
      <c r="E2484" s="335" t="s">
        <v>5255</v>
      </c>
      <c r="F2484" s="663">
        <v>9456</v>
      </c>
      <c r="G2484" s="663">
        <v>1418</v>
      </c>
      <c r="H2484" s="663"/>
      <c r="I2484" s="663">
        <v>8038</v>
      </c>
      <c r="J2484" s="728">
        <f t="shared" si="49"/>
        <v>815.11000000000013</v>
      </c>
      <c r="K2484" s="728">
        <v>264.91000000000003</v>
      </c>
      <c r="L2484" s="728">
        <v>550.20000000000005</v>
      </c>
    </row>
    <row r="2485" spans="1:12" s="335" customFormat="1" ht="12" x14ac:dyDescent="0.2">
      <c r="A2485" s="335" t="s">
        <v>5323</v>
      </c>
      <c r="B2485" s="335" t="s">
        <v>5324</v>
      </c>
      <c r="C2485" s="733">
        <v>43466</v>
      </c>
      <c r="D2485" s="738" t="s">
        <v>5287</v>
      </c>
      <c r="E2485" s="335" t="s">
        <v>5184</v>
      </c>
      <c r="F2485" s="663">
        <v>2000</v>
      </c>
      <c r="G2485" s="663">
        <v>200</v>
      </c>
      <c r="H2485" s="663"/>
      <c r="I2485" s="663">
        <v>1800</v>
      </c>
      <c r="J2485" s="728">
        <f t="shared" si="49"/>
        <v>88.18</v>
      </c>
      <c r="K2485" s="728">
        <v>28.66</v>
      </c>
      <c r="L2485" s="728">
        <v>59.52</v>
      </c>
    </row>
    <row r="2486" spans="1:12" s="335" customFormat="1" ht="12" x14ac:dyDescent="0.2">
      <c r="A2486" s="335" t="s">
        <v>5325</v>
      </c>
      <c r="B2486" s="335" t="s">
        <v>5326</v>
      </c>
      <c r="C2486" s="733">
        <v>43466</v>
      </c>
      <c r="D2486" s="738" t="s">
        <v>5287</v>
      </c>
      <c r="E2486" s="335" t="s">
        <v>5184</v>
      </c>
      <c r="F2486" s="663">
        <v>1710</v>
      </c>
      <c r="G2486" s="663">
        <v>214</v>
      </c>
      <c r="H2486" s="663"/>
      <c r="I2486" s="663">
        <v>1496</v>
      </c>
      <c r="J2486" s="728">
        <f t="shared" si="49"/>
        <v>110.71000000000001</v>
      </c>
      <c r="K2486" s="728">
        <v>35.979999999999997</v>
      </c>
      <c r="L2486" s="728">
        <v>74.73</v>
      </c>
    </row>
    <row r="2487" spans="1:12" s="335" customFormat="1" ht="12" x14ac:dyDescent="0.2">
      <c r="A2487" s="335" t="s">
        <v>5327</v>
      </c>
      <c r="B2487" s="335" t="s">
        <v>5328</v>
      </c>
      <c r="C2487" s="733">
        <v>43466</v>
      </c>
      <c r="D2487" s="738" t="s">
        <v>5287</v>
      </c>
      <c r="E2487" s="335" t="s">
        <v>5255</v>
      </c>
      <c r="F2487" s="663">
        <v>2000</v>
      </c>
      <c r="G2487" s="663">
        <v>400</v>
      </c>
      <c r="H2487" s="663"/>
      <c r="I2487" s="663">
        <v>1600</v>
      </c>
      <c r="J2487" s="728">
        <f t="shared" si="49"/>
        <v>253.48</v>
      </c>
      <c r="K2487" s="728">
        <v>82.38</v>
      </c>
      <c r="L2487" s="728">
        <v>171.1</v>
      </c>
    </row>
    <row r="2488" spans="1:12" s="335" customFormat="1" ht="12" x14ac:dyDescent="0.2">
      <c r="A2488" s="335" t="s">
        <v>5329</v>
      </c>
      <c r="B2488" s="335" t="s">
        <v>5330</v>
      </c>
      <c r="C2488" s="733">
        <v>43466</v>
      </c>
      <c r="D2488" s="738" t="s">
        <v>5287</v>
      </c>
      <c r="E2488" s="335" t="s">
        <v>5331</v>
      </c>
      <c r="F2488" s="663">
        <v>6039</v>
      </c>
      <c r="G2488" s="663">
        <v>906</v>
      </c>
      <c r="H2488" s="663"/>
      <c r="I2488" s="663">
        <v>5133</v>
      </c>
      <c r="J2488" s="728">
        <f t="shared" si="49"/>
        <v>520.55999999999995</v>
      </c>
      <c r="K2488" s="728">
        <v>169.18</v>
      </c>
      <c r="L2488" s="728">
        <v>351.38</v>
      </c>
    </row>
    <row r="2489" spans="1:12" s="335" customFormat="1" ht="12" x14ac:dyDescent="0.2">
      <c r="A2489" s="335" t="s">
        <v>5332</v>
      </c>
      <c r="B2489" s="335" t="s">
        <v>5333</v>
      </c>
      <c r="C2489" s="733">
        <v>43466</v>
      </c>
      <c r="D2489" s="738" t="s">
        <v>5334</v>
      </c>
      <c r="E2489" s="335" t="s">
        <v>5181</v>
      </c>
      <c r="F2489" s="663">
        <v>3958</v>
      </c>
      <c r="G2489" s="663">
        <v>495</v>
      </c>
      <c r="H2489" s="663"/>
      <c r="I2489" s="663">
        <v>3463</v>
      </c>
      <c r="J2489" s="728">
        <f t="shared" si="49"/>
        <v>258.64999999999998</v>
      </c>
      <c r="K2489" s="728">
        <v>84.06</v>
      </c>
      <c r="L2489" s="728">
        <v>174.59</v>
      </c>
    </row>
    <row r="2490" spans="1:12" s="335" customFormat="1" ht="12" x14ac:dyDescent="0.2">
      <c r="A2490" s="335" t="s">
        <v>5335</v>
      </c>
      <c r="B2490" s="335" t="s">
        <v>5336</v>
      </c>
      <c r="C2490" s="733">
        <v>43466</v>
      </c>
      <c r="D2490" s="738" t="s">
        <v>5334</v>
      </c>
      <c r="E2490" s="335" t="s">
        <v>5337</v>
      </c>
      <c r="F2490" s="663">
        <v>2000</v>
      </c>
      <c r="G2490" s="663">
        <v>250</v>
      </c>
      <c r="H2490" s="663"/>
      <c r="I2490" s="663">
        <v>1750</v>
      </c>
      <c r="J2490" s="728">
        <f t="shared" si="49"/>
        <v>129.5</v>
      </c>
      <c r="K2490" s="728">
        <v>42.09</v>
      </c>
      <c r="L2490" s="728">
        <v>87.41</v>
      </c>
    </row>
    <row r="2491" spans="1:12" s="335" customFormat="1" ht="12" x14ac:dyDescent="0.2">
      <c r="A2491" s="335" t="s">
        <v>5338</v>
      </c>
      <c r="B2491" s="335" t="s">
        <v>5339</v>
      </c>
      <c r="C2491" s="733">
        <v>43466</v>
      </c>
      <c r="D2491" s="738" t="s">
        <v>5334</v>
      </c>
      <c r="E2491" s="335" t="s">
        <v>5181</v>
      </c>
      <c r="F2491" s="663">
        <v>2238</v>
      </c>
      <c r="G2491" s="663">
        <v>336</v>
      </c>
      <c r="H2491" s="663"/>
      <c r="I2491" s="663">
        <v>1902</v>
      </c>
      <c r="J2491" s="728">
        <f t="shared" si="49"/>
        <v>192.92000000000002</v>
      </c>
      <c r="K2491" s="728">
        <v>62.7</v>
      </c>
      <c r="L2491" s="728">
        <v>130.22</v>
      </c>
    </row>
    <row r="2492" spans="1:12" s="335" customFormat="1" ht="12" x14ac:dyDescent="0.2">
      <c r="A2492" s="335" t="s">
        <v>5340</v>
      </c>
      <c r="B2492" s="335" t="s">
        <v>5341</v>
      </c>
      <c r="C2492" s="733">
        <v>43466</v>
      </c>
      <c r="D2492" s="738" t="s">
        <v>5334</v>
      </c>
      <c r="E2492" s="335" t="s">
        <v>5232</v>
      </c>
      <c r="F2492" s="663">
        <v>2568</v>
      </c>
      <c r="G2492" s="663">
        <v>321</v>
      </c>
      <c r="H2492" s="663"/>
      <c r="I2492" s="663">
        <v>2247</v>
      </c>
      <c r="J2492" s="728">
        <f t="shared" si="49"/>
        <v>166.28</v>
      </c>
      <c r="K2492" s="728">
        <v>54.04</v>
      </c>
      <c r="L2492" s="728">
        <v>112.24</v>
      </c>
    </row>
    <row r="2493" spans="1:12" s="335" customFormat="1" ht="12" x14ac:dyDescent="0.2">
      <c r="A2493" s="335" t="s">
        <v>5342</v>
      </c>
      <c r="B2493" s="335" t="s">
        <v>5343</v>
      </c>
      <c r="C2493" s="733">
        <v>43466</v>
      </c>
      <c r="D2493" s="738" t="s">
        <v>5334</v>
      </c>
      <c r="E2493" s="335" t="s">
        <v>5232</v>
      </c>
      <c r="F2493" s="663">
        <v>2356</v>
      </c>
      <c r="G2493" s="663">
        <v>295</v>
      </c>
      <c r="H2493" s="663"/>
      <c r="I2493" s="663">
        <v>2061</v>
      </c>
      <c r="J2493" s="728">
        <f t="shared" si="49"/>
        <v>152.55000000000001</v>
      </c>
      <c r="K2493" s="728">
        <v>49.58</v>
      </c>
      <c r="L2493" s="728">
        <v>102.97</v>
      </c>
    </row>
    <row r="2494" spans="1:12" s="335" customFormat="1" ht="12" x14ac:dyDescent="0.2">
      <c r="A2494" s="335" t="s">
        <v>5344</v>
      </c>
      <c r="B2494" s="335" t="s">
        <v>5345</v>
      </c>
      <c r="C2494" s="733">
        <v>43466</v>
      </c>
      <c r="D2494" s="738" t="s">
        <v>5334</v>
      </c>
      <c r="E2494" s="335" t="s">
        <v>5337</v>
      </c>
      <c r="F2494" s="663">
        <v>1314</v>
      </c>
      <c r="G2494" s="663">
        <v>246</v>
      </c>
      <c r="H2494" s="663"/>
      <c r="I2494" s="663">
        <v>1068</v>
      </c>
      <c r="J2494" s="728">
        <f t="shared" si="49"/>
        <v>154.36000000000001</v>
      </c>
      <c r="K2494" s="728">
        <v>50.17</v>
      </c>
      <c r="L2494" s="728">
        <v>104.19</v>
      </c>
    </row>
    <row r="2495" spans="1:12" s="335" customFormat="1" ht="12" x14ac:dyDescent="0.2">
      <c r="A2495" s="335" t="s">
        <v>5346</v>
      </c>
      <c r="B2495" s="335" t="s">
        <v>5347</v>
      </c>
      <c r="C2495" s="733">
        <v>43466</v>
      </c>
      <c r="D2495" s="738" t="s">
        <v>5334</v>
      </c>
      <c r="E2495" s="335" t="s">
        <v>5181</v>
      </c>
      <c r="F2495" s="663">
        <v>2437</v>
      </c>
      <c r="G2495" s="663">
        <v>305</v>
      </c>
      <c r="H2495" s="663"/>
      <c r="I2495" s="663">
        <v>2132</v>
      </c>
      <c r="J2495" s="728">
        <f t="shared" si="49"/>
        <v>159.26</v>
      </c>
      <c r="K2495" s="728">
        <v>51.76</v>
      </c>
      <c r="L2495" s="728">
        <v>107.5</v>
      </c>
    </row>
    <row r="2496" spans="1:12" s="335" customFormat="1" ht="12" x14ac:dyDescent="0.2">
      <c r="A2496" s="335" t="s">
        <v>5348</v>
      </c>
      <c r="B2496" s="335" t="s">
        <v>5349</v>
      </c>
      <c r="C2496" s="733">
        <v>43466</v>
      </c>
      <c r="D2496" s="738" t="s">
        <v>5334</v>
      </c>
      <c r="E2496" s="335" t="s">
        <v>5232</v>
      </c>
      <c r="F2496" s="663">
        <v>4653</v>
      </c>
      <c r="G2496" s="663">
        <v>465</v>
      </c>
      <c r="H2496" s="663"/>
      <c r="I2496" s="663">
        <v>4188</v>
      </c>
      <c r="J2496" s="728">
        <f t="shared" si="49"/>
        <v>205.16</v>
      </c>
      <c r="K2496" s="728">
        <v>66.680000000000007</v>
      </c>
      <c r="L2496" s="728">
        <v>138.47999999999999</v>
      </c>
    </row>
    <row r="2497" spans="1:12" s="335" customFormat="1" ht="12" x14ac:dyDescent="0.2">
      <c r="A2497" s="335" t="s">
        <v>5350</v>
      </c>
      <c r="B2497" s="335" t="s">
        <v>5351</v>
      </c>
      <c r="C2497" s="733">
        <v>43466</v>
      </c>
      <c r="D2497" s="738" t="s">
        <v>5334</v>
      </c>
      <c r="E2497" s="335" t="s">
        <v>5232</v>
      </c>
      <c r="F2497" s="663">
        <v>2000</v>
      </c>
      <c r="G2497" s="663">
        <v>200</v>
      </c>
      <c r="H2497" s="663"/>
      <c r="I2497" s="663">
        <v>1800</v>
      </c>
      <c r="J2497" s="728">
        <f t="shared" si="49"/>
        <v>88.18</v>
      </c>
      <c r="K2497" s="728">
        <v>28.66</v>
      </c>
      <c r="L2497" s="728">
        <v>59.52</v>
      </c>
    </row>
    <row r="2498" spans="1:12" s="335" customFormat="1" ht="12" x14ac:dyDescent="0.2">
      <c r="A2498" s="335" t="s">
        <v>5352</v>
      </c>
      <c r="B2498" s="335" t="s">
        <v>5353</v>
      </c>
      <c r="C2498" s="733">
        <v>43466</v>
      </c>
      <c r="D2498" s="738" t="s">
        <v>5334</v>
      </c>
      <c r="E2498" s="335">
        <v>43467</v>
      </c>
      <c r="F2498" s="663">
        <v>6687</v>
      </c>
      <c r="G2498" s="663">
        <v>1003</v>
      </c>
      <c r="H2498" s="663"/>
      <c r="I2498" s="663">
        <v>5684</v>
      </c>
      <c r="J2498" s="728">
        <f t="shared" si="49"/>
        <v>576.41999999999996</v>
      </c>
      <c r="K2498" s="728">
        <v>187.34</v>
      </c>
      <c r="L2498" s="728">
        <v>389.08</v>
      </c>
    </row>
    <row r="2499" spans="1:12" s="335" customFormat="1" ht="12" x14ac:dyDescent="0.2">
      <c r="A2499" s="335" t="s">
        <v>5354</v>
      </c>
      <c r="B2499" s="335" t="s">
        <v>5355</v>
      </c>
      <c r="C2499" s="733">
        <v>43466</v>
      </c>
      <c r="D2499" s="738" t="s">
        <v>5334</v>
      </c>
      <c r="E2499" s="335" t="s">
        <v>5232</v>
      </c>
      <c r="F2499" s="663">
        <v>2954</v>
      </c>
      <c r="G2499" s="663">
        <v>369</v>
      </c>
      <c r="H2499" s="663"/>
      <c r="I2499" s="663">
        <v>2585</v>
      </c>
      <c r="J2499" s="728">
        <f t="shared" si="49"/>
        <v>191.27</v>
      </c>
      <c r="K2499" s="728">
        <v>62.16</v>
      </c>
      <c r="L2499" s="728">
        <v>129.11000000000001</v>
      </c>
    </row>
    <row r="2500" spans="1:12" s="335" customFormat="1" ht="12" x14ac:dyDescent="0.2">
      <c r="A2500" s="335" t="s">
        <v>5356</v>
      </c>
      <c r="B2500" s="335" t="s">
        <v>5357</v>
      </c>
      <c r="C2500" s="733">
        <v>43466</v>
      </c>
      <c r="D2500" s="738" t="s">
        <v>5358</v>
      </c>
      <c r="E2500" s="335" t="s">
        <v>5181</v>
      </c>
      <c r="F2500" s="663">
        <v>1782</v>
      </c>
      <c r="G2500" s="663">
        <v>334</v>
      </c>
      <c r="H2500" s="663"/>
      <c r="I2500" s="663">
        <v>1448</v>
      </c>
      <c r="J2500" s="728">
        <f t="shared" si="49"/>
        <v>209.33</v>
      </c>
      <c r="K2500" s="728">
        <v>68.03</v>
      </c>
      <c r="L2500" s="728">
        <v>141.30000000000001</v>
      </c>
    </row>
    <row r="2501" spans="1:12" s="335" customFormat="1" ht="12" x14ac:dyDescent="0.2">
      <c r="A2501" s="335" t="s">
        <v>5359</v>
      </c>
      <c r="B2501" s="335" t="s">
        <v>5360</v>
      </c>
      <c r="C2501" s="733">
        <v>43466</v>
      </c>
      <c r="D2501" s="738" t="s">
        <v>5358</v>
      </c>
      <c r="E2501" s="335" t="s">
        <v>5361</v>
      </c>
      <c r="F2501" s="663">
        <v>2238</v>
      </c>
      <c r="G2501" s="663">
        <v>336</v>
      </c>
      <c r="H2501" s="663"/>
      <c r="I2501" s="663">
        <v>1902</v>
      </c>
      <c r="J2501" s="728">
        <f t="shared" si="49"/>
        <v>192.92000000000002</v>
      </c>
      <c r="K2501" s="728">
        <v>62.7</v>
      </c>
      <c r="L2501" s="728">
        <v>130.22</v>
      </c>
    </row>
    <row r="2502" spans="1:12" s="335" customFormat="1" ht="12" x14ac:dyDescent="0.2">
      <c r="A2502" s="335" t="s">
        <v>5362</v>
      </c>
      <c r="B2502" s="335" t="s">
        <v>5363</v>
      </c>
      <c r="C2502" s="733">
        <v>43466</v>
      </c>
      <c r="D2502" s="738" t="s">
        <v>5358</v>
      </c>
      <c r="E2502" s="335" t="s">
        <v>5140</v>
      </c>
      <c r="F2502" s="663">
        <v>2166</v>
      </c>
      <c r="G2502" s="663">
        <v>433</v>
      </c>
      <c r="H2502" s="663"/>
      <c r="I2502" s="663">
        <v>1733</v>
      </c>
      <c r="J2502" s="728">
        <f t="shared" si="49"/>
        <v>274.52</v>
      </c>
      <c r="K2502" s="728">
        <v>89.22</v>
      </c>
      <c r="L2502" s="728">
        <v>185.3</v>
      </c>
    </row>
    <row r="2503" spans="1:12" s="335" customFormat="1" ht="12" x14ac:dyDescent="0.2">
      <c r="A2503" s="335" t="s">
        <v>5364</v>
      </c>
      <c r="B2503" s="335" t="s">
        <v>5365</v>
      </c>
      <c r="C2503" s="733">
        <v>43466</v>
      </c>
      <c r="D2503" s="738" t="s">
        <v>5358</v>
      </c>
      <c r="E2503" s="335" t="s">
        <v>5181</v>
      </c>
      <c r="F2503" s="663">
        <v>2076</v>
      </c>
      <c r="G2503" s="663">
        <v>260</v>
      </c>
      <c r="H2503" s="663"/>
      <c r="I2503" s="663">
        <v>1816</v>
      </c>
      <c r="J2503" s="728">
        <f t="shared" si="49"/>
        <v>134.42000000000002</v>
      </c>
      <c r="K2503" s="728">
        <v>43.69</v>
      </c>
      <c r="L2503" s="728">
        <v>90.73</v>
      </c>
    </row>
    <row r="2504" spans="1:12" s="335" customFormat="1" ht="12" x14ac:dyDescent="0.2">
      <c r="A2504" s="335" t="s">
        <v>5366</v>
      </c>
      <c r="B2504" s="335" t="s">
        <v>5367</v>
      </c>
      <c r="C2504" s="733">
        <v>43466</v>
      </c>
      <c r="D2504" s="738" t="s">
        <v>5358</v>
      </c>
      <c r="E2504" s="335" t="s">
        <v>5181</v>
      </c>
      <c r="F2504" s="663">
        <v>5800</v>
      </c>
      <c r="G2504" s="663">
        <v>870</v>
      </c>
      <c r="H2504" s="663"/>
      <c r="I2504" s="663">
        <v>4930</v>
      </c>
      <c r="J2504" s="728">
        <f t="shared" si="49"/>
        <v>495.38</v>
      </c>
      <c r="K2504" s="728">
        <v>161</v>
      </c>
      <c r="L2504" s="728">
        <v>334.38</v>
      </c>
    </row>
    <row r="2505" spans="1:12" s="335" customFormat="1" ht="12" x14ac:dyDescent="0.2">
      <c r="A2505" s="335" t="s">
        <v>5368</v>
      </c>
      <c r="B2505" s="335" t="s">
        <v>4301</v>
      </c>
      <c r="C2505" s="733">
        <v>43466</v>
      </c>
      <c r="D2505" s="738" t="s">
        <v>5358</v>
      </c>
      <c r="E2505" s="335">
        <v>43792</v>
      </c>
      <c r="F2505" s="663">
        <v>848</v>
      </c>
      <c r="G2505" s="663">
        <v>106</v>
      </c>
      <c r="H2505" s="663"/>
      <c r="I2505" s="663">
        <v>742</v>
      </c>
      <c r="J2505" s="728">
        <f t="shared" si="49"/>
        <v>54.910000000000004</v>
      </c>
      <c r="K2505" s="728">
        <v>17.850000000000001</v>
      </c>
      <c r="L2505" s="728">
        <v>37.06</v>
      </c>
    </row>
    <row r="2506" spans="1:12" s="335" customFormat="1" ht="12" x14ac:dyDescent="0.2">
      <c r="A2506" s="335" t="s">
        <v>5369</v>
      </c>
      <c r="B2506" s="335" t="s">
        <v>5370</v>
      </c>
      <c r="C2506" s="733">
        <v>43466</v>
      </c>
      <c r="D2506" s="738" t="s">
        <v>5358</v>
      </c>
      <c r="E2506" s="335" t="s">
        <v>5140</v>
      </c>
      <c r="F2506" s="663">
        <v>3057</v>
      </c>
      <c r="G2506" s="663">
        <v>573</v>
      </c>
      <c r="H2506" s="663"/>
      <c r="I2506" s="663">
        <v>2484</v>
      </c>
      <c r="J2506" s="728">
        <f t="shared" si="49"/>
        <v>355.84000000000003</v>
      </c>
      <c r="K2506" s="728">
        <v>115.65</v>
      </c>
      <c r="L2506" s="728">
        <v>240.19</v>
      </c>
    </row>
    <row r="2507" spans="1:12" s="335" customFormat="1" ht="12" x14ac:dyDescent="0.2">
      <c r="A2507" s="335" t="s">
        <v>5371</v>
      </c>
      <c r="B2507" s="335" t="s">
        <v>5372</v>
      </c>
      <c r="C2507" s="733">
        <v>43466</v>
      </c>
      <c r="D2507" s="738" t="s">
        <v>5358</v>
      </c>
      <c r="E2507" s="335" t="s">
        <v>5181</v>
      </c>
      <c r="F2507" s="663">
        <v>2445</v>
      </c>
      <c r="G2507" s="663">
        <v>489</v>
      </c>
      <c r="H2507" s="663"/>
      <c r="I2507" s="663">
        <v>1956</v>
      </c>
      <c r="J2507" s="728">
        <f t="shared" si="49"/>
        <v>309.88</v>
      </c>
      <c r="K2507" s="728">
        <v>100.71</v>
      </c>
      <c r="L2507" s="728">
        <v>209.17</v>
      </c>
    </row>
    <row r="2508" spans="1:12" s="335" customFormat="1" ht="12" x14ac:dyDescent="0.2">
      <c r="A2508" s="335" t="s">
        <v>5373</v>
      </c>
      <c r="B2508" s="335" t="s">
        <v>5374</v>
      </c>
      <c r="C2508" s="733">
        <v>43466</v>
      </c>
      <c r="D2508" s="738" t="s">
        <v>5358</v>
      </c>
      <c r="E2508" s="335" t="s">
        <v>5181</v>
      </c>
      <c r="F2508" s="663">
        <v>2343</v>
      </c>
      <c r="G2508" s="663">
        <v>293</v>
      </c>
      <c r="H2508" s="663"/>
      <c r="I2508" s="663">
        <v>2050</v>
      </c>
      <c r="J2508" s="728">
        <f t="shared" si="49"/>
        <v>153.10999999999999</v>
      </c>
      <c r="K2508" s="728">
        <v>49.76</v>
      </c>
      <c r="L2508" s="728">
        <v>103.35</v>
      </c>
    </row>
    <row r="2509" spans="1:12" s="335" customFormat="1" ht="12" x14ac:dyDescent="0.2">
      <c r="A2509" s="335" t="s">
        <v>5375</v>
      </c>
      <c r="B2509" s="335" t="s">
        <v>4235</v>
      </c>
      <c r="C2509" s="733">
        <v>43466</v>
      </c>
      <c r="D2509" s="738" t="s">
        <v>5358</v>
      </c>
      <c r="E2509" s="335" t="s">
        <v>5181</v>
      </c>
      <c r="F2509" s="663">
        <v>836</v>
      </c>
      <c r="G2509" s="663">
        <v>104</v>
      </c>
      <c r="H2509" s="663"/>
      <c r="I2509" s="663">
        <v>732</v>
      </c>
      <c r="J2509" s="728">
        <f t="shared" si="49"/>
        <v>54.129999999999995</v>
      </c>
      <c r="K2509" s="728">
        <v>17.59</v>
      </c>
      <c r="L2509" s="728">
        <v>36.54</v>
      </c>
    </row>
    <row r="2510" spans="1:12" s="335" customFormat="1" ht="12" x14ac:dyDescent="0.2">
      <c r="A2510" s="335" t="s">
        <v>5376</v>
      </c>
      <c r="B2510" s="335" t="s">
        <v>5377</v>
      </c>
      <c r="C2510" s="733">
        <v>43466</v>
      </c>
      <c r="D2510" s="738" t="s">
        <v>5358</v>
      </c>
      <c r="E2510" s="335" t="s">
        <v>5255</v>
      </c>
      <c r="F2510" s="663">
        <v>4037</v>
      </c>
      <c r="G2510" s="663">
        <v>505</v>
      </c>
      <c r="H2510" s="663"/>
      <c r="I2510" s="663">
        <v>3532</v>
      </c>
      <c r="J2510" s="728">
        <f t="shared" si="49"/>
        <v>263.82</v>
      </c>
      <c r="K2510" s="728">
        <v>85.74</v>
      </c>
      <c r="L2510" s="728">
        <v>178.08</v>
      </c>
    </row>
    <row r="2511" spans="1:12" s="335" customFormat="1" ht="12" x14ac:dyDescent="0.2">
      <c r="A2511" s="335" t="s">
        <v>5378</v>
      </c>
      <c r="B2511" s="335" t="s">
        <v>5379</v>
      </c>
      <c r="C2511" s="733">
        <v>43466</v>
      </c>
      <c r="D2511" s="738" t="s">
        <v>5358</v>
      </c>
      <c r="E2511" s="335" t="s">
        <v>5181</v>
      </c>
      <c r="F2511" s="663">
        <v>2186</v>
      </c>
      <c r="G2511" s="663">
        <v>273</v>
      </c>
      <c r="H2511" s="663"/>
      <c r="I2511" s="663">
        <v>1913</v>
      </c>
      <c r="J2511" s="728">
        <f t="shared" si="49"/>
        <v>141.54000000000002</v>
      </c>
      <c r="K2511" s="728">
        <v>46</v>
      </c>
      <c r="L2511" s="728">
        <v>95.54</v>
      </c>
    </row>
    <row r="2512" spans="1:12" s="335" customFormat="1" ht="12" x14ac:dyDescent="0.2">
      <c r="A2512" s="335" t="s">
        <v>5380</v>
      </c>
      <c r="B2512" s="335" t="s">
        <v>5381</v>
      </c>
      <c r="C2512" s="733">
        <v>43466</v>
      </c>
      <c r="D2512" s="738" t="s">
        <v>5358</v>
      </c>
      <c r="E2512" s="335" t="s">
        <v>5181</v>
      </c>
      <c r="F2512" s="663">
        <v>4263</v>
      </c>
      <c r="G2512" s="663">
        <v>533</v>
      </c>
      <c r="H2512" s="663"/>
      <c r="I2512" s="663">
        <v>3730</v>
      </c>
      <c r="J2512" s="728">
        <f t="shared" si="49"/>
        <v>276.02999999999997</v>
      </c>
      <c r="K2512" s="728">
        <v>89.71</v>
      </c>
      <c r="L2512" s="728">
        <v>186.32</v>
      </c>
    </row>
    <row r="2513" spans="1:12" s="335" customFormat="1" ht="12" x14ac:dyDescent="0.2">
      <c r="A2513" s="335" t="s">
        <v>5382</v>
      </c>
      <c r="B2513" s="335" t="s">
        <v>5383</v>
      </c>
      <c r="C2513" s="733">
        <v>43466</v>
      </c>
      <c r="D2513" s="738" t="s">
        <v>5358</v>
      </c>
      <c r="E2513" s="335" t="s">
        <v>5331</v>
      </c>
      <c r="F2513" s="663">
        <v>14483</v>
      </c>
      <c r="G2513" s="663">
        <v>2173</v>
      </c>
      <c r="H2513" s="663"/>
      <c r="I2513" s="663">
        <v>12310</v>
      </c>
      <c r="J2513" s="728">
        <f t="shared" si="49"/>
        <v>1248.43</v>
      </c>
      <c r="K2513" s="728">
        <v>405.74</v>
      </c>
      <c r="L2513" s="728">
        <v>842.69</v>
      </c>
    </row>
    <row r="2514" spans="1:12" s="335" customFormat="1" ht="12" x14ac:dyDescent="0.2">
      <c r="A2514" s="335" t="s">
        <v>5384</v>
      </c>
      <c r="B2514" s="335" t="s">
        <v>5385</v>
      </c>
      <c r="C2514" s="733">
        <v>43466</v>
      </c>
      <c r="D2514" s="738" t="s">
        <v>5358</v>
      </c>
      <c r="E2514" s="335" t="s">
        <v>5181</v>
      </c>
      <c r="F2514" s="663">
        <v>2984</v>
      </c>
      <c r="G2514" s="663">
        <v>550</v>
      </c>
      <c r="H2514" s="663"/>
      <c r="I2514" s="663">
        <v>2434</v>
      </c>
      <c r="J2514" s="728">
        <f t="shared" si="49"/>
        <v>360.28</v>
      </c>
      <c r="K2514" s="728">
        <v>117.09</v>
      </c>
      <c r="L2514" s="728">
        <v>243.19</v>
      </c>
    </row>
    <row r="2515" spans="1:12" s="335" customFormat="1" ht="12" x14ac:dyDescent="0.2">
      <c r="A2515" s="335" t="s">
        <v>5386</v>
      </c>
      <c r="B2515" s="335" t="s">
        <v>5387</v>
      </c>
      <c r="C2515" s="733">
        <v>43466</v>
      </c>
      <c r="D2515" s="738" t="s">
        <v>5358</v>
      </c>
      <c r="E2515" s="335" t="s">
        <v>5181</v>
      </c>
      <c r="F2515" s="663">
        <v>2860</v>
      </c>
      <c r="G2515" s="663">
        <v>550</v>
      </c>
      <c r="H2515" s="663"/>
      <c r="I2515" s="663">
        <v>2310</v>
      </c>
      <c r="J2515" s="728">
        <f t="shared" si="49"/>
        <v>360.28</v>
      </c>
      <c r="K2515" s="728">
        <v>117.09</v>
      </c>
      <c r="L2515" s="728">
        <v>243.19</v>
      </c>
    </row>
    <row r="2516" spans="1:12" s="335" customFormat="1" ht="12" x14ac:dyDescent="0.2">
      <c r="A2516" s="335" t="s">
        <v>5388</v>
      </c>
      <c r="B2516" s="335" t="s">
        <v>5389</v>
      </c>
      <c r="C2516" s="733">
        <v>43466</v>
      </c>
      <c r="D2516" s="738" t="s">
        <v>5358</v>
      </c>
      <c r="E2516" s="335">
        <v>44076</v>
      </c>
      <c r="F2516" s="663">
        <v>2760</v>
      </c>
      <c r="G2516" s="663">
        <v>414</v>
      </c>
      <c r="H2516" s="663"/>
      <c r="I2516" s="663">
        <v>2346</v>
      </c>
      <c r="J2516" s="728">
        <f t="shared" si="49"/>
        <v>259.33000000000004</v>
      </c>
      <c r="K2516" s="728">
        <v>84.28</v>
      </c>
      <c r="L2516" s="728">
        <v>175.05</v>
      </c>
    </row>
    <row r="2517" spans="1:12" s="335" customFormat="1" ht="12" x14ac:dyDescent="0.2">
      <c r="A2517" s="335" t="s">
        <v>5390</v>
      </c>
      <c r="B2517" s="335" t="s">
        <v>5391</v>
      </c>
      <c r="C2517" s="733">
        <v>43466</v>
      </c>
      <c r="D2517" s="738" t="s">
        <v>5358</v>
      </c>
      <c r="E2517" s="335" t="s">
        <v>5181</v>
      </c>
      <c r="F2517" s="663">
        <v>5295</v>
      </c>
      <c r="G2517" s="663">
        <v>550</v>
      </c>
      <c r="H2517" s="663"/>
      <c r="I2517" s="663">
        <v>4745</v>
      </c>
      <c r="J2517" s="728">
        <f t="shared" si="49"/>
        <v>360.28</v>
      </c>
      <c r="K2517" s="728">
        <v>117.09</v>
      </c>
      <c r="L2517" s="728">
        <v>243.19</v>
      </c>
    </row>
    <row r="2518" spans="1:12" s="335" customFormat="1" ht="12" x14ac:dyDescent="0.2">
      <c r="A2518" s="335" t="s">
        <v>5392</v>
      </c>
      <c r="B2518" s="335" t="s">
        <v>5393</v>
      </c>
      <c r="C2518" s="733">
        <v>43466</v>
      </c>
      <c r="D2518" s="738" t="s">
        <v>5394</v>
      </c>
      <c r="E2518" s="335" t="s">
        <v>5395</v>
      </c>
      <c r="F2518" s="663">
        <v>17841</v>
      </c>
      <c r="G2518" s="663">
        <v>3345</v>
      </c>
      <c r="H2518" s="663"/>
      <c r="I2518" s="663">
        <v>14496</v>
      </c>
      <c r="J2518" s="728">
        <f t="shared" si="49"/>
        <v>2095.7800000000002</v>
      </c>
      <c r="K2518" s="728">
        <v>681.13</v>
      </c>
      <c r="L2518" s="728">
        <v>1414.65</v>
      </c>
    </row>
    <row r="2519" spans="1:12" s="335" customFormat="1" ht="12" x14ac:dyDescent="0.2">
      <c r="A2519" s="335" t="s">
        <v>5396</v>
      </c>
      <c r="B2519" s="335" t="s">
        <v>5397</v>
      </c>
      <c r="C2519" s="733">
        <v>43466</v>
      </c>
      <c r="D2519" s="738" t="s">
        <v>5394</v>
      </c>
      <c r="E2519" s="335" t="s">
        <v>5232</v>
      </c>
      <c r="F2519" s="663">
        <v>2547</v>
      </c>
      <c r="G2519" s="663">
        <v>318</v>
      </c>
      <c r="H2519" s="663"/>
      <c r="I2519" s="663">
        <v>2229</v>
      </c>
      <c r="J2519" s="728">
        <f t="shared" si="49"/>
        <v>164.92</v>
      </c>
      <c r="K2519" s="728">
        <v>53.6</v>
      </c>
      <c r="L2519" s="728">
        <v>111.32</v>
      </c>
    </row>
    <row r="2520" spans="1:12" s="335" customFormat="1" ht="12" x14ac:dyDescent="0.2">
      <c r="A2520" s="335" t="s">
        <v>5398</v>
      </c>
      <c r="B2520" s="335" t="s">
        <v>5399</v>
      </c>
      <c r="C2520" s="733">
        <v>43466</v>
      </c>
      <c r="D2520" s="738" t="s">
        <v>5394</v>
      </c>
      <c r="E2520" s="335" t="s">
        <v>5184</v>
      </c>
      <c r="F2520" s="663">
        <v>4423</v>
      </c>
      <c r="G2520" s="663">
        <v>550</v>
      </c>
      <c r="H2520" s="663"/>
      <c r="I2520" s="663">
        <v>3873</v>
      </c>
      <c r="J2520" s="728">
        <f t="shared" si="49"/>
        <v>360.28</v>
      </c>
      <c r="K2520" s="728">
        <v>117.09</v>
      </c>
      <c r="L2520" s="728">
        <v>243.19</v>
      </c>
    </row>
    <row r="2521" spans="1:12" s="335" customFormat="1" ht="12" x14ac:dyDescent="0.2">
      <c r="A2521" s="335" t="s">
        <v>5400</v>
      </c>
      <c r="B2521" s="335" t="s">
        <v>5401</v>
      </c>
      <c r="C2521" s="733">
        <v>43466</v>
      </c>
      <c r="D2521" s="738" t="s">
        <v>5394</v>
      </c>
      <c r="E2521" s="335" t="s">
        <v>5337</v>
      </c>
      <c r="F2521" s="663">
        <v>999</v>
      </c>
      <c r="G2521" s="663">
        <v>200</v>
      </c>
      <c r="H2521" s="663"/>
      <c r="I2521" s="663">
        <v>799</v>
      </c>
      <c r="J2521" s="728">
        <f t="shared" si="49"/>
        <v>126.60999999999999</v>
      </c>
      <c r="K2521" s="728">
        <v>41.15</v>
      </c>
      <c r="L2521" s="728">
        <v>85.46</v>
      </c>
    </row>
    <row r="2522" spans="1:12" s="335" customFormat="1" ht="12" x14ac:dyDescent="0.2">
      <c r="A2522" s="335" t="s">
        <v>5402</v>
      </c>
      <c r="B2522" s="335" t="s">
        <v>5403</v>
      </c>
      <c r="C2522" s="733">
        <v>43466</v>
      </c>
      <c r="D2522" s="738" t="s">
        <v>5394</v>
      </c>
      <c r="E2522" s="335" t="s">
        <v>5296</v>
      </c>
      <c r="F2522" s="663">
        <v>2625</v>
      </c>
      <c r="G2522" s="663">
        <v>328</v>
      </c>
      <c r="H2522" s="663"/>
      <c r="I2522" s="663">
        <v>2297</v>
      </c>
      <c r="J2522" s="728">
        <f t="shared" si="49"/>
        <v>169.97</v>
      </c>
      <c r="K2522" s="728">
        <v>55.24</v>
      </c>
      <c r="L2522" s="728">
        <v>114.73</v>
      </c>
    </row>
    <row r="2523" spans="1:12" s="335" customFormat="1" ht="12" x14ac:dyDescent="0.2">
      <c r="A2523" s="335" t="s">
        <v>5404</v>
      </c>
      <c r="B2523" s="335" t="s">
        <v>5405</v>
      </c>
      <c r="C2523" s="733">
        <v>43466</v>
      </c>
      <c r="D2523" s="738" t="s">
        <v>5394</v>
      </c>
      <c r="E2523" s="335" t="s">
        <v>5406</v>
      </c>
      <c r="F2523" s="663">
        <v>2000</v>
      </c>
      <c r="G2523" s="663">
        <v>250</v>
      </c>
      <c r="H2523" s="663"/>
      <c r="I2523" s="663">
        <v>1750</v>
      </c>
      <c r="J2523" s="728">
        <f t="shared" si="49"/>
        <v>129.5</v>
      </c>
      <c r="K2523" s="728">
        <v>42.09</v>
      </c>
      <c r="L2523" s="728">
        <v>87.41</v>
      </c>
    </row>
    <row r="2524" spans="1:12" s="335" customFormat="1" ht="12" x14ac:dyDescent="0.2">
      <c r="A2524" s="335" t="s">
        <v>5407</v>
      </c>
      <c r="B2524" s="335" t="s">
        <v>5408</v>
      </c>
      <c r="C2524" s="733">
        <v>43466</v>
      </c>
      <c r="D2524" s="738" t="s">
        <v>5394</v>
      </c>
      <c r="E2524" s="335" t="s">
        <v>5255</v>
      </c>
      <c r="F2524" s="663">
        <v>2000</v>
      </c>
      <c r="G2524" s="663">
        <v>250</v>
      </c>
      <c r="H2524" s="663"/>
      <c r="I2524" s="663">
        <v>1750</v>
      </c>
      <c r="J2524" s="728">
        <f t="shared" si="49"/>
        <v>129.5</v>
      </c>
      <c r="K2524" s="728">
        <v>42.09</v>
      </c>
      <c r="L2524" s="728">
        <v>87.41</v>
      </c>
    </row>
    <row r="2525" spans="1:12" s="335" customFormat="1" ht="12" x14ac:dyDescent="0.2">
      <c r="A2525" s="335" t="s">
        <v>5409</v>
      </c>
      <c r="B2525" s="335" t="s">
        <v>5410</v>
      </c>
      <c r="C2525" s="733">
        <v>43466</v>
      </c>
      <c r="D2525" s="738" t="s">
        <v>5394</v>
      </c>
      <c r="E2525" s="335" t="s">
        <v>5395</v>
      </c>
      <c r="F2525" s="663">
        <v>3196</v>
      </c>
      <c r="G2525" s="663">
        <v>399</v>
      </c>
      <c r="H2525" s="663"/>
      <c r="I2525" s="663">
        <v>2797</v>
      </c>
      <c r="J2525" s="728">
        <f t="shared" si="49"/>
        <v>206.95</v>
      </c>
      <c r="K2525" s="728">
        <v>67.260000000000005</v>
      </c>
      <c r="L2525" s="728">
        <v>139.69</v>
      </c>
    </row>
    <row r="2526" spans="1:12" s="335" customFormat="1" ht="12" x14ac:dyDescent="0.2">
      <c r="A2526" s="335" t="s">
        <v>5411</v>
      </c>
      <c r="B2526" s="335" t="s">
        <v>5412</v>
      </c>
      <c r="C2526" s="733">
        <v>43466</v>
      </c>
      <c r="D2526" s="738" t="s">
        <v>5394</v>
      </c>
      <c r="E2526" s="335" t="s">
        <v>5406</v>
      </c>
      <c r="F2526" s="663">
        <v>2000</v>
      </c>
      <c r="G2526" s="663">
        <v>200</v>
      </c>
      <c r="H2526" s="663"/>
      <c r="I2526" s="663">
        <v>1800</v>
      </c>
      <c r="J2526" s="728">
        <f t="shared" si="49"/>
        <v>88.18</v>
      </c>
      <c r="K2526" s="728">
        <v>28.66</v>
      </c>
      <c r="L2526" s="728">
        <v>59.52</v>
      </c>
    </row>
    <row r="2527" spans="1:12" s="335" customFormat="1" ht="12" x14ac:dyDescent="0.2">
      <c r="A2527" s="335" t="s">
        <v>5413</v>
      </c>
      <c r="B2527" s="335" t="s">
        <v>5414</v>
      </c>
      <c r="C2527" s="733">
        <v>43466</v>
      </c>
      <c r="D2527" s="738" t="s">
        <v>5394</v>
      </c>
      <c r="E2527" s="335" t="s">
        <v>5296</v>
      </c>
      <c r="F2527" s="663">
        <v>2762</v>
      </c>
      <c r="G2527" s="663">
        <v>345</v>
      </c>
      <c r="H2527" s="663"/>
      <c r="I2527" s="663">
        <v>2417</v>
      </c>
      <c r="J2527" s="728">
        <f t="shared" si="49"/>
        <v>178.82999999999998</v>
      </c>
      <c r="K2527" s="728">
        <v>58.12</v>
      </c>
      <c r="L2527" s="728">
        <v>120.71</v>
      </c>
    </row>
    <row r="2528" spans="1:12" s="335" customFormat="1" ht="12" x14ac:dyDescent="0.2">
      <c r="A2528" s="335" t="s">
        <v>5415</v>
      </c>
      <c r="B2528" s="335" t="s">
        <v>5416</v>
      </c>
      <c r="C2528" s="733">
        <v>43466</v>
      </c>
      <c r="D2528" s="738" t="s">
        <v>5394</v>
      </c>
      <c r="E2528" s="335" t="s">
        <v>5255</v>
      </c>
      <c r="F2528" s="663">
        <v>3007</v>
      </c>
      <c r="G2528" s="663">
        <v>376</v>
      </c>
      <c r="H2528" s="663"/>
      <c r="I2528" s="663">
        <v>2631</v>
      </c>
      <c r="J2528" s="728">
        <f t="shared" si="49"/>
        <v>196.51</v>
      </c>
      <c r="K2528" s="728">
        <v>63.87</v>
      </c>
      <c r="L2528" s="728">
        <v>132.63999999999999</v>
      </c>
    </row>
    <row r="2529" spans="1:12" s="335" customFormat="1" ht="12" x14ac:dyDescent="0.2">
      <c r="A2529" s="335" t="s">
        <v>5417</v>
      </c>
      <c r="B2529" s="335" t="s">
        <v>5418</v>
      </c>
      <c r="C2529" s="733">
        <v>43466</v>
      </c>
      <c r="D2529" s="738" t="s">
        <v>5394</v>
      </c>
      <c r="E2529" s="335" t="s">
        <v>5140</v>
      </c>
      <c r="F2529" s="663">
        <v>818</v>
      </c>
      <c r="G2529" s="663">
        <v>164</v>
      </c>
      <c r="H2529" s="663"/>
      <c r="I2529" s="663">
        <v>654</v>
      </c>
      <c r="J2529" s="728">
        <f t="shared" si="49"/>
        <v>103.67</v>
      </c>
      <c r="K2529" s="728">
        <v>33.69</v>
      </c>
      <c r="L2529" s="728">
        <v>69.98</v>
      </c>
    </row>
    <row r="2530" spans="1:12" s="335" customFormat="1" ht="12" x14ac:dyDescent="0.2">
      <c r="A2530" s="335" t="s">
        <v>5419</v>
      </c>
      <c r="B2530" s="335" t="s">
        <v>5420</v>
      </c>
      <c r="C2530" s="733">
        <v>43466</v>
      </c>
      <c r="D2530" s="738" t="s">
        <v>5394</v>
      </c>
      <c r="E2530" s="335" t="s">
        <v>5361</v>
      </c>
      <c r="F2530" s="663">
        <v>2568</v>
      </c>
      <c r="G2530" s="663">
        <v>385</v>
      </c>
      <c r="H2530" s="663"/>
      <c r="I2530" s="663">
        <v>2183</v>
      </c>
      <c r="J2530" s="728">
        <f t="shared" si="49"/>
        <v>221.35999999999999</v>
      </c>
      <c r="K2530" s="728">
        <v>71.94</v>
      </c>
      <c r="L2530" s="728">
        <v>149.41999999999999</v>
      </c>
    </row>
    <row r="2531" spans="1:12" s="335" customFormat="1" ht="12" x14ac:dyDescent="0.2">
      <c r="A2531" s="335" t="s">
        <v>5421</v>
      </c>
      <c r="B2531" s="335" t="s">
        <v>5422</v>
      </c>
      <c r="C2531" s="733">
        <v>43466</v>
      </c>
      <c r="D2531" s="738" t="s">
        <v>5394</v>
      </c>
      <c r="E2531" s="335" t="s">
        <v>5140</v>
      </c>
      <c r="F2531" s="663">
        <v>2644</v>
      </c>
      <c r="G2531" s="663">
        <v>331</v>
      </c>
      <c r="H2531" s="663"/>
      <c r="I2531" s="663">
        <v>2313</v>
      </c>
      <c r="J2531" s="728">
        <f t="shared" si="49"/>
        <v>172.78</v>
      </c>
      <c r="K2531" s="728">
        <v>56.15</v>
      </c>
      <c r="L2531" s="728">
        <v>116.63</v>
      </c>
    </row>
    <row r="2532" spans="1:12" s="335" customFormat="1" ht="12" x14ac:dyDescent="0.2">
      <c r="A2532" s="335" t="s">
        <v>5423</v>
      </c>
      <c r="B2532" s="335" t="s">
        <v>5424</v>
      </c>
      <c r="C2532" s="733">
        <v>43466</v>
      </c>
      <c r="D2532" s="738" t="s">
        <v>5394</v>
      </c>
      <c r="E2532" s="335" t="s">
        <v>5140</v>
      </c>
      <c r="F2532" s="663">
        <v>2849</v>
      </c>
      <c r="G2532" s="663">
        <v>356</v>
      </c>
      <c r="H2532" s="663"/>
      <c r="I2532" s="663">
        <v>2493</v>
      </c>
      <c r="J2532" s="728">
        <f t="shared" ref="J2532:J2595" si="50">SUM(K2532:L2532)</f>
        <v>186.18</v>
      </c>
      <c r="K2532" s="728">
        <v>60.51</v>
      </c>
      <c r="L2532" s="728">
        <v>125.67</v>
      </c>
    </row>
    <row r="2533" spans="1:12" s="335" customFormat="1" ht="12" x14ac:dyDescent="0.2">
      <c r="A2533" s="335" t="s">
        <v>5425</v>
      </c>
      <c r="B2533" s="335" t="s">
        <v>5426</v>
      </c>
      <c r="C2533" s="733">
        <v>43466</v>
      </c>
      <c r="D2533" s="738" t="s">
        <v>5394</v>
      </c>
      <c r="E2533" s="335" t="s">
        <v>5140</v>
      </c>
      <c r="F2533" s="663">
        <v>2969</v>
      </c>
      <c r="G2533" s="663">
        <v>445</v>
      </c>
      <c r="H2533" s="663"/>
      <c r="I2533" s="663">
        <v>2524</v>
      </c>
      <c r="J2533" s="728">
        <f t="shared" si="50"/>
        <v>255.93</v>
      </c>
      <c r="K2533" s="728">
        <v>83.18</v>
      </c>
      <c r="L2533" s="728">
        <v>172.75</v>
      </c>
    </row>
    <row r="2534" spans="1:12" s="335" customFormat="1" ht="12" x14ac:dyDescent="0.2">
      <c r="A2534" s="335" t="s">
        <v>5427</v>
      </c>
      <c r="B2534" s="335" t="s">
        <v>5428</v>
      </c>
      <c r="C2534" s="733">
        <v>43466</v>
      </c>
      <c r="D2534" s="738" t="s">
        <v>5394</v>
      </c>
      <c r="E2534" s="335" t="s">
        <v>5429</v>
      </c>
      <c r="F2534" s="663">
        <v>1436</v>
      </c>
      <c r="G2534" s="663">
        <v>215</v>
      </c>
      <c r="H2534" s="663"/>
      <c r="I2534" s="663">
        <v>1221</v>
      </c>
      <c r="J2534" s="728">
        <f t="shared" si="50"/>
        <v>123.78</v>
      </c>
      <c r="K2534" s="728">
        <v>40.229999999999997</v>
      </c>
      <c r="L2534" s="728">
        <v>83.55</v>
      </c>
    </row>
    <row r="2535" spans="1:12" s="335" customFormat="1" ht="12" x14ac:dyDescent="0.2">
      <c r="A2535" s="335" t="s">
        <v>5430</v>
      </c>
      <c r="B2535" s="335" t="s">
        <v>5431</v>
      </c>
      <c r="C2535" s="733">
        <v>43466</v>
      </c>
      <c r="D2535" s="738" t="s">
        <v>5394</v>
      </c>
      <c r="E2535" s="335" t="s">
        <v>5432</v>
      </c>
      <c r="F2535" s="663">
        <v>414</v>
      </c>
      <c r="G2535" s="663">
        <v>62</v>
      </c>
      <c r="H2535" s="663"/>
      <c r="I2535" s="663">
        <v>352</v>
      </c>
      <c r="J2535" s="728">
        <f t="shared" si="50"/>
        <v>35.69</v>
      </c>
      <c r="K2535" s="728">
        <v>11.6</v>
      </c>
      <c r="L2535" s="728">
        <v>24.09</v>
      </c>
    </row>
    <row r="2536" spans="1:12" s="335" customFormat="1" ht="12" x14ac:dyDescent="0.2">
      <c r="A2536" s="335" t="s">
        <v>5433</v>
      </c>
      <c r="B2536" s="335" t="s">
        <v>5434</v>
      </c>
      <c r="C2536" s="733">
        <v>43466</v>
      </c>
      <c r="D2536" s="738" t="s">
        <v>5394</v>
      </c>
      <c r="E2536" s="335" t="s">
        <v>5435</v>
      </c>
      <c r="F2536" s="663">
        <v>5452</v>
      </c>
      <c r="G2536" s="663">
        <v>818</v>
      </c>
      <c r="H2536" s="663"/>
      <c r="I2536" s="663">
        <v>4634</v>
      </c>
      <c r="J2536" s="728">
        <f t="shared" si="50"/>
        <v>465.65999999999997</v>
      </c>
      <c r="K2536" s="728">
        <v>151.34</v>
      </c>
      <c r="L2536" s="728">
        <v>314.32</v>
      </c>
    </row>
    <row r="2537" spans="1:12" s="335" customFormat="1" ht="12" x14ac:dyDescent="0.2">
      <c r="A2537" s="335" t="s">
        <v>5436</v>
      </c>
      <c r="B2537" s="335" t="s">
        <v>5437</v>
      </c>
      <c r="C2537" s="733">
        <v>43466</v>
      </c>
      <c r="D2537" s="738" t="s">
        <v>5394</v>
      </c>
      <c r="E2537" s="335" t="s">
        <v>5296</v>
      </c>
      <c r="F2537" s="663">
        <v>4305</v>
      </c>
      <c r="G2537" s="663">
        <v>538</v>
      </c>
      <c r="H2537" s="663"/>
      <c r="I2537" s="663">
        <v>3767</v>
      </c>
      <c r="J2537" s="728">
        <f t="shared" si="50"/>
        <v>281.33000000000004</v>
      </c>
      <c r="K2537" s="728">
        <v>91.43</v>
      </c>
      <c r="L2537" s="728">
        <v>189.9</v>
      </c>
    </row>
    <row r="2538" spans="1:12" s="335" customFormat="1" ht="12" x14ac:dyDescent="0.2">
      <c r="A2538" s="335" t="s">
        <v>5438</v>
      </c>
      <c r="B2538" s="335" t="s">
        <v>5439</v>
      </c>
      <c r="C2538" s="733">
        <v>43466</v>
      </c>
      <c r="D2538" s="738" t="s">
        <v>5394</v>
      </c>
      <c r="E2538" s="335" t="s">
        <v>5296</v>
      </c>
      <c r="F2538" s="663">
        <v>2541</v>
      </c>
      <c r="G2538" s="663">
        <v>318</v>
      </c>
      <c r="H2538" s="663"/>
      <c r="I2538" s="663">
        <v>2223</v>
      </c>
      <c r="J2538" s="728">
        <f t="shared" si="50"/>
        <v>164.53</v>
      </c>
      <c r="K2538" s="728">
        <v>53.47</v>
      </c>
      <c r="L2538" s="728">
        <v>111.06</v>
      </c>
    </row>
    <row r="2539" spans="1:12" s="335" customFormat="1" ht="12" x14ac:dyDescent="0.2">
      <c r="A2539" s="335" t="s">
        <v>5440</v>
      </c>
      <c r="B2539" s="335" t="s">
        <v>5441</v>
      </c>
      <c r="C2539" s="733">
        <v>43466</v>
      </c>
      <c r="D2539" s="738" t="s">
        <v>5394</v>
      </c>
      <c r="E2539" s="335" t="s">
        <v>5140</v>
      </c>
      <c r="F2539" s="663">
        <v>999</v>
      </c>
      <c r="G2539" s="663">
        <v>200</v>
      </c>
      <c r="H2539" s="663"/>
      <c r="I2539" s="663">
        <v>799</v>
      </c>
      <c r="J2539" s="728">
        <f t="shared" si="50"/>
        <v>126.60999999999999</v>
      </c>
      <c r="K2539" s="728">
        <v>41.15</v>
      </c>
      <c r="L2539" s="728">
        <v>85.46</v>
      </c>
    </row>
    <row r="2540" spans="1:12" s="335" customFormat="1" ht="12" x14ac:dyDescent="0.2">
      <c r="A2540" s="335" t="s">
        <v>5442</v>
      </c>
      <c r="B2540" s="335" t="s">
        <v>5443</v>
      </c>
      <c r="C2540" s="733">
        <v>43466</v>
      </c>
      <c r="D2540" s="738" t="s">
        <v>5394</v>
      </c>
      <c r="E2540" s="335" t="s">
        <v>5181</v>
      </c>
      <c r="F2540" s="663">
        <v>2662</v>
      </c>
      <c r="G2540" s="663">
        <v>550</v>
      </c>
      <c r="H2540" s="663"/>
      <c r="I2540" s="663">
        <v>2112</v>
      </c>
      <c r="J2540" s="728">
        <f t="shared" si="50"/>
        <v>360.28</v>
      </c>
      <c r="K2540" s="728">
        <v>117.09</v>
      </c>
      <c r="L2540" s="728">
        <v>243.19</v>
      </c>
    </row>
    <row r="2541" spans="1:12" s="335" customFormat="1" ht="12" x14ac:dyDescent="0.2">
      <c r="A2541" s="335" t="s">
        <v>5444</v>
      </c>
      <c r="B2541" s="335" t="s">
        <v>5445</v>
      </c>
      <c r="C2541" s="733">
        <v>43466</v>
      </c>
      <c r="D2541" s="738" t="s">
        <v>5394</v>
      </c>
      <c r="E2541" s="335">
        <v>44076</v>
      </c>
      <c r="F2541" s="663">
        <v>2440</v>
      </c>
      <c r="G2541" s="663">
        <v>366</v>
      </c>
      <c r="H2541" s="663"/>
      <c r="I2541" s="663">
        <v>2074</v>
      </c>
      <c r="J2541" s="728">
        <f t="shared" si="50"/>
        <v>229.26</v>
      </c>
      <c r="K2541" s="728">
        <v>74.510000000000005</v>
      </c>
      <c r="L2541" s="728">
        <v>154.75</v>
      </c>
    </row>
    <row r="2542" spans="1:12" s="335" customFormat="1" ht="12" x14ac:dyDescent="0.2">
      <c r="A2542" s="335" t="s">
        <v>5446</v>
      </c>
      <c r="B2542" s="335" t="s">
        <v>5447</v>
      </c>
      <c r="C2542" s="733">
        <v>43466</v>
      </c>
      <c r="D2542" s="738" t="s">
        <v>5394</v>
      </c>
      <c r="E2542" s="335" t="s">
        <v>5395</v>
      </c>
      <c r="F2542" s="663">
        <v>7657</v>
      </c>
      <c r="G2542" s="663">
        <v>1436</v>
      </c>
      <c r="H2542" s="663"/>
      <c r="I2542" s="663">
        <v>6221</v>
      </c>
      <c r="J2542" s="728">
        <f t="shared" si="50"/>
        <v>899.47</v>
      </c>
      <c r="K2542" s="728">
        <v>292.33</v>
      </c>
      <c r="L2542" s="728">
        <v>607.14</v>
      </c>
    </row>
    <row r="2543" spans="1:12" s="335" customFormat="1" ht="12" x14ac:dyDescent="0.2">
      <c r="A2543" s="335" t="s">
        <v>5448</v>
      </c>
      <c r="B2543" s="335" t="s">
        <v>5449</v>
      </c>
      <c r="C2543" s="733">
        <v>43466</v>
      </c>
      <c r="D2543" s="738" t="s">
        <v>5394</v>
      </c>
      <c r="E2543" s="335" t="s">
        <v>5406</v>
      </c>
      <c r="F2543" s="663">
        <v>3356</v>
      </c>
      <c r="G2543" s="663">
        <v>336</v>
      </c>
      <c r="H2543" s="663"/>
      <c r="I2543" s="663">
        <v>3020</v>
      </c>
      <c r="J2543" s="728">
        <f t="shared" si="50"/>
        <v>147.97</v>
      </c>
      <c r="K2543" s="728">
        <v>48.09</v>
      </c>
      <c r="L2543" s="728">
        <v>99.88</v>
      </c>
    </row>
    <row r="2544" spans="1:12" s="335" customFormat="1" ht="12" x14ac:dyDescent="0.2">
      <c r="A2544" s="335" t="s">
        <v>5450</v>
      </c>
      <c r="B2544" s="335" t="s">
        <v>5451</v>
      </c>
      <c r="C2544" s="733">
        <v>43466</v>
      </c>
      <c r="D2544" s="738" t="s">
        <v>5394</v>
      </c>
      <c r="E2544" s="335">
        <v>43682</v>
      </c>
      <c r="F2544" s="663">
        <v>3468</v>
      </c>
      <c r="G2544" s="663">
        <v>520</v>
      </c>
      <c r="H2544" s="663"/>
      <c r="I2544" s="663">
        <v>2948</v>
      </c>
      <c r="J2544" s="728">
        <f t="shared" si="50"/>
        <v>298.95</v>
      </c>
      <c r="K2544" s="728">
        <v>97.16</v>
      </c>
      <c r="L2544" s="728">
        <v>201.79</v>
      </c>
    </row>
    <row r="2545" spans="1:12" s="335" customFormat="1" ht="12" x14ac:dyDescent="0.2">
      <c r="A2545" s="335" t="s">
        <v>5452</v>
      </c>
      <c r="B2545" s="335" t="s">
        <v>5453</v>
      </c>
      <c r="C2545" s="733">
        <v>43466</v>
      </c>
      <c r="D2545" s="738" t="s">
        <v>5394</v>
      </c>
      <c r="E2545" s="335">
        <v>44076</v>
      </c>
      <c r="F2545" s="663">
        <v>2105</v>
      </c>
      <c r="G2545" s="663">
        <v>316</v>
      </c>
      <c r="H2545" s="663"/>
      <c r="I2545" s="663">
        <v>1789</v>
      </c>
      <c r="J2545" s="728">
        <f t="shared" si="50"/>
        <v>197.78</v>
      </c>
      <c r="K2545" s="728">
        <v>64.28</v>
      </c>
      <c r="L2545" s="728">
        <v>133.5</v>
      </c>
    </row>
    <row r="2546" spans="1:12" s="335" customFormat="1" ht="12" x14ac:dyDescent="0.2">
      <c r="A2546" s="335" t="s">
        <v>5454</v>
      </c>
      <c r="B2546" s="335" t="s">
        <v>5455</v>
      </c>
      <c r="C2546" s="733">
        <v>43466</v>
      </c>
      <c r="D2546" s="738" t="s">
        <v>5394</v>
      </c>
      <c r="E2546" s="335" t="s">
        <v>5232</v>
      </c>
      <c r="F2546" s="663">
        <v>2639</v>
      </c>
      <c r="G2546" s="663">
        <v>396</v>
      </c>
      <c r="H2546" s="663"/>
      <c r="I2546" s="663">
        <v>2243</v>
      </c>
      <c r="J2546" s="728">
        <f t="shared" si="50"/>
        <v>225.41000000000003</v>
      </c>
      <c r="K2546" s="728">
        <v>73.260000000000005</v>
      </c>
      <c r="L2546" s="728">
        <v>152.15</v>
      </c>
    </row>
    <row r="2547" spans="1:12" s="335" customFormat="1" ht="12" x14ac:dyDescent="0.2">
      <c r="A2547" s="335" t="s">
        <v>5456</v>
      </c>
      <c r="B2547" s="335" t="s">
        <v>5457</v>
      </c>
      <c r="C2547" s="733">
        <v>43466</v>
      </c>
      <c r="D2547" s="738" t="s">
        <v>5394</v>
      </c>
      <c r="E2547" s="335">
        <v>43832</v>
      </c>
      <c r="F2547" s="663">
        <v>1684</v>
      </c>
      <c r="G2547" s="663">
        <v>316</v>
      </c>
      <c r="H2547" s="663"/>
      <c r="I2547" s="663">
        <v>1368</v>
      </c>
      <c r="J2547" s="728">
        <f t="shared" si="50"/>
        <v>197.82</v>
      </c>
      <c r="K2547" s="728">
        <v>64.290000000000006</v>
      </c>
      <c r="L2547" s="728">
        <v>133.53</v>
      </c>
    </row>
    <row r="2548" spans="1:12" s="335" customFormat="1" ht="12" x14ac:dyDescent="0.2">
      <c r="A2548" s="335" t="s">
        <v>5458</v>
      </c>
      <c r="B2548" s="335" t="s">
        <v>5459</v>
      </c>
      <c r="C2548" s="733">
        <v>43466</v>
      </c>
      <c r="D2548" s="738" t="s">
        <v>5394</v>
      </c>
      <c r="E2548" s="335" t="s">
        <v>5361</v>
      </c>
      <c r="F2548" s="663">
        <v>2000</v>
      </c>
      <c r="G2548" s="663">
        <v>250</v>
      </c>
      <c r="H2548" s="663"/>
      <c r="I2548" s="663">
        <v>1750</v>
      </c>
      <c r="J2548" s="728">
        <f t="shared" si="50"/>
        <v>129.5</v>
      </c>
      <c r="K2548" s="728">
        <v>42.09</v>
      </c>
      <c r="L2548" s="728">
        <v>87.41</v>
      </c>
    </row>
    <row r="2549" spans="1:12" s="335" customFormat="1" ht="12" x14ac:dyDescent="0.2">
      <c r="A2549" s="335" t="s">
        <v>5460</v>
      </c>
      <c r="B2549" s="335" t="s">
        <v>5461</v>
      </c>
      <c r="C2549" s="733">
        <v>43466</v>
      </c>
      <c r="D2549" s="738" t="s">
        <v>5394</v>
      </c>
      <c r="E2549" s="335" t="s">
        <v>5314</v>
      </c>
      <c r="F2549" s="663">
        <v>1844</v>
      </c>
      <c r="G2549" s="663">
        <v>294</v>
      </c>
      <c r="H2549" s="663"/>
      <c r="I2549" s="663">
        <v>1550</v>
      </c>
      <c r="J2549" s="728">
        <f t="shared" si="50"/>
        <v>173.26</v>
      </c>
      <c r="K2549" s="728">
        <v>56.31</v>
      </c>
      <c r="L2549" s="728">
        <v>116.95</v>
      </c>
    </row>
    <row r="2550" spans="1:12" s="335" customFormat="1" ht="12" x14ac:dyDescent="0.2">
      <c r="A2550" s="335" t="s">
        <v>5462</v>
      </c>
      <c r="B2550" s="335" t="s">
        <v>5463</v>
      </c>
      <c r="C2550" s="733">
        <v>43466</v>
      </c>
      <c r="D2550" s="738" t="s">
        <v>5394</v>
      </c>
      <c r="E2550" s="335" t="s">
        <v>5140</v>
      </c>
      <c r="F2550" s="663">
        <v>3458</v>
      </c>
      <c r="G2550" s="663">
        <v>519</v>
      </c>
      <c r="H2550" s="663"/>
      <c r="I2550" s="663">
        <v>2939</v>
      </c>
      <c r="J2550" s="728">
        <f t="shared" si="50"/>
        <v>298.09000000000003</v>
      </c>
      <c r="K2550" s="728">
        <v>96.88</v>
      </c>
      <c r="L2550" s="728">
        <v>201.21</v>
      </c>
    </row>
    <row r="2551" spans="1:12" s="335" customFormat="1" ht="12" x14ac:dyDescent="0.2">
      <c r="A2551" s="335" t="s">
        <v>5464</v>
      </c>
      <c r="B2551" s="335" t="s">
        <v>5465</v>
      </c>
      <c r="C2551" s="733">
        <v>43466</v>
      </c>
      <c r="D2551" s="738" t="s">
        <v>5466</v>
      </c>
      <c r="E2551" s="335" t="s">
        <v>5140</v>
      </c>
      <c r="F2551" s="663">
        <v>14624</v>
      </c>
      <c r="G2551" s="663">
        <v>2194</v>
      </c>
      <c r="H2551" s="663"/>
      <c r="I2551" s="663">
        <v>12430</v>
      </c>
      <c r="J2551" s="728">
        <f t="shared" si="50"/>
        <v>1260.5899999999999</v>
      </c>
      <c r="K2551" s="728">
        <v>409.69</v>
      </c>
      <c r="L2551" s="728">
        <v>850.9</v>
      </c>
    </row>
    <row r="2552" spans="1:12" s="335" customFormat="1" ht="12" x14ac:dyDescent="0.2">
      <c r="A2552" s="335" t="s">
        <v>5467</v>
      </c>
      <c r="B2552" s="335" t="s">
        <v>5468</v>
      </c>
      <c r="C2552" s="733">
        <v>43466</v>
      </c>
      <c r="D2552" s="738" t="s">
        <v>5466</v>
      </c>
      <c r="E2552" s="335" t="s">
        <v>5395</v>
      </c>
      <c r="F2552" s="663">
        <v>10344</v>
      </c>
      <c r="G2552" s="663">
        <v>1939</v>
      </c>
      <c r="H2552" s="663"/>
      <c r="I2552" s="663">
        <v>8405</v>
      </c>
      <c r="J2552" s="728">
        <f t="shared" si="50"/>
        <v>1215.1100000000001</v>
      </c>
      <c r="K2552" s="728">
        <v>394.91</v>
      </c>
      <c r="L2552" s="728">
        <v>820.2</v>
      </c>
    </row>
    <row r="2553" spans="1:12" s="335" customFormat="1" ht="12" x14ac:dyDescent="0.2">
      <c r="A2553" s="335" t="s">
        <v>5469</v>
      </c>
      <c r="B2553" s="335" t="s">
        <v>5470</v>
      </c>
      <c r="C2553" s="733">
        <v>43466</v>
      </c>
      <c r="D2553" s="738" t="s">
        <v>5466</v>
      </c>
      <c r="E2553" s="335" t="s">
        <v>5296</v>
      </c>
      <c r="F2553" s="663">
        <v>3633</v>
      </c>
      <c r="G2553" s="663">
        <v>454</v>
      </c>
      <c r="H2553" s="663"/>
      <c r="I2553" s="663">
        <v>3179</v>
      </c>
      <c r="J2553" s="728">
        <f t="shared" si="50"/>
        <v>235.23000000000002</v>
      </c>
      <c r="K2553" s="728">
        <v>76.45</v>
      </c>
      <c r="L2553" s="728">
        <v>158.78</v>
      </c>
    </row>
    <row r="2554" spans="1:12" s="335" customFormat="1" ht="12" x14ac:dyDescent="0.2">
      <c r="A2554" s="335" t="s">
        <v>5471</v>
      </c>
      <c r="B2554" s="335" t="s">
        <v>5472</v>
      </c>
      <c r="C2554" s="733">
        <v>43466</v>
      </c>
      <c r="D2554" s="738" t="s">
        <v>5466</v>
      </c>
      <c r="E2554" s="335" t="s">
        <v>5140</v>
      </c>
      <c r="F2554" s="663">
        <v>4755</v>
      </c>
      <c r="G2554" s="663">
        <v>594</v>
      </c>
      <c r="H2554" s="663"/>
      <c r="I2554" s="663">
        <v>4161</v>
      </c>
      <c r="J2554" s="728">
        <f t="shared" si="50"/>
        <v>310.74</v>
      </c>
      <c r="K2554" s="728">
        <v>100.99</v>
      </c>
      <c r="L2554" s="728">
        <v>209.75</v>
      </c>
    </row>
    <row r="2555" spans="1:12" s="335" customFormat="1" ht="12" x14ac:dyDescent="0.2">
      <c r="A2555" s="335" t="s">
        <v>5473</v>
      </c>
      <c r="B2555" s="335" t="s">
        <v>5474</v>
      </c>
      <c r="C2555" s="733">
        <v>43466</v>
      </c>
      <c r="D2555" s="738" t="s">
        <v>5466</v>
      </c>
      <c r="E2555" s="335" t="s">
        <v>5406</v>
      </c>
      <c r="F2555" s="663">
        <v>999</v>
      </c>
      <c r="G2555" s="663">
        <v>200</v>
      </c>
      <c r="H2555" s="663"/>
      <c r="I2555" s="663">
        <v>799</v>
      </c>
      <c r="J2555" s="728">
        <f t="shared" si="50"/>
        <v>126.60999999999999</v>
      </c>
      <c r="K2555" s="728">
        <v>41.15</v>
      </c>
      <c r="L2555" s="728">
        <v>85.46</v>
      </c>
    </row>
    <row r="2556" spans="1:12" s="335" customFormat="1" ht="12" x14ac:dyDescent="0.2">
      <c r="A2556" s="335" t="s">
        <v>5475</v>
      </c>
      <c r="B2556" s="335" t="s">
        <v>5476</v>
      </c>
      <c r="C2556" s="733">
        <v>43466</v>
      </c>
      <c r="D2556" s="738" t="s">
        <v>5466</v>
      </c>
      <c r="E2556" s="335" t="s">
        <v>5161</v>
      </c>
      <c r="F2556" s="663">
        <v>250</v>
      </c>
      <c r="G2556" s="663">
        <v>38</v>
      </c>
      <c r="H2556" s="663"/>
      <c r="I2556" s="663">
        <v>212</v>
      </c>
      <c r="J2556" s="728">
        <f t="shared" si="50"/>
        <v>21.560000000000002</v>
      </c>
      <c r="K2556" s="728">
        <v>7.01</v>
      </c>
      <c r="L2556" s="728">
        <v>14.55</v>
      </c>
    </row>
    <row r="2557" spans="1:12" s="335" customFormat="1" ht="12" x14ac:dyDescent="0.2">
      <c r="A2557" s="335" t="s">
        <v>5477</v>
      </c>
      <c r="B2557" s="335" t="s">
        <v>5478</v>
      </c>
      <c r="C2557" s="733">
        <v>43466</v>
      </c>
      <c r="D2557" s="738" t="s">
        <v>5466</v>
      </c>
      <c r="E2557" s="335" t="s">
        <v>5255</v>
      </c>
      <c r="F2557" s="663">
        <v>4432</v>
      </c>
      <c r="G2557" s="663">
        <v>665</v>
      </c>
      <c r="H2557" s="663"/>
      <c r="I2557" s="663">
        <v>3767</v>
      </c>
      <c r="J2557" s="728">
        <f t="shared" si="50"/>
        <v>382.03</v>
      </c>
      <c r="K2557" s="728">
        <v>124.16</v>
      </c>
      <c r="L2557" s="728">
        <v>257.87</v>
      </c>
    </row>
    <row r="2558" spans="1:12" s="335" customFormat="1" ht="12" x14ac:dyDescent="0.2">
      <c r="A2558" s="335" t="s">
        <v>5479</v>
      </c>
      <c r="B2558" s="335" t="s">
        <v>5480</v>
      </c>
      <c r="C2558" s="733">
        <v>43466</v>
      </c>
      <c r="D2558" s="738" t="s">
        <v>5466</v>
      </c>
      <c r="E2558" s="335">
        <v>44013</v>
      </c>
      <c r="F2558" s="663">
        <v>275</v>
      </c>
      <c r="G2558" s="663">
        <v>34</v>
      </c>
      <c r="H2558" s="663"/>
      <c r="I2558" s="663">
        <v>241</v>
      </c>
      <c r="J2558" s="728">
        <f t="shared" si="50"/>
        <v>17.97</v>
      </c>
      <c r="K2558" s="728">
        <v>5.84</v>
      </c>
      <c r="L2558" s="728">
        <v>12.13</v>
      </c>
    </row>
    <row r="2559" spans="1:12" s="335" customFormat="1" ht="12" x14ac:dyDescent="0.2">
      <c r="A2559" s="335" t="s">
        <v>5481</v>
      </c>
      <c r="B2559" s="335" t="s">
        <v>5482</v>
      </c>
      <c r="C2559" s="733">
        <v>43466</v>
      </c>
      <c r="D2559" s="738" t="s">
        <v>5466</v>
      </c>
      <c r="E2559" s="335" t="s">
        <v>5337</v>
      </c>
      <c r="F2559" s="663">
        <v>2289</v>
      </c>
      <c r="G2559" s="663">
        <v>229</v>
      </c>
      <c r="H2559" s="663"/>
      <c r="I2559" s="663">
        <v>2060</v>
      </c>
      <c r="J2559" s="728">
        <f t="shared" si="50"/>
        <v>100.92</v>
      </c>
      <c r="K2559" s="728">
        <v>32.799999999999997</v>
      </c>
      <c r="L2559" s="728">
        <v>68.12</v>
      </c>
    </row>
    <row r="2560" spans="1:12" s="335" customFormat="1" ht="12" x14ac:dyDescent="0.2">
      <c r="A2560" s="335" t="s">
        <v>5483</v>
      </c>
      <c r="B2560" s="335" t="s">
        <v>5484</v>
      </c>
      <c r="C2560" s="733">
        <v>43466</v>
      </c>
      <c r="D2560" s="738" t="s">
        <v>5466</v>
      </c>
      <c r="E2560" s="335" t="s">
        <v>5331</v>
      </c>
      <c r="F2560" s="663">
        <v>100</v>
      </c>
      <c r="G2560" s="663">
        <v>15</v>
      </c>
      <c r="H2560" s="663"/>
      <c r="I2560" s="663">
        <v>85</v>
      </c>
      <c r="J2560" s="728">
        <f t="shared" si="50"/>
        <v>8.620000000000001</v>
      </c>
      <c r="K2560" s="728">
        <v>2.8</v>
      </c>
      <c r="L2560" s="728">
        <v>5.82</v>
      </c>
    </row>
    <row r="2561" spans="1:12" s="335" customFormat="1" ht="12" x14ac:dyDescent="0.2">
      <c r="A2561" s="335" t="s">
        <v>5485</v>
      </c>
      <c r="B2561" s="335" t="s">
        <v>5486</v>
      </c>
      <c r="C2561" s="733">
        <v>43466</v>
      </c>
      <c r="D2561" s="738" t="s">
        <v>5466</v>
      </c>
      <c r="E2561" s="335" t="s">
        <v>5252</v>
      </c>
      <c r="F2561" s="663">
        <v>840</v>
      </c>
      <c r="G2561" s="663">
        <v>105</v>
      </c>
      <c r="H2561" s="663"/>
      <c r="I2561" s="663">
        <v>735</v>
      </c>
      <c r="J2561" s="728">
        <f t="shared" si="50"/>
        <v>54.39</v>
      </c>
      <c r="K2561" s="728">
        <v>17.68</v>
      </c>
      <c r="L2561" s="728">
        <v>36.71</v>
      </c>
    </row>
    <row r="2562" spans="1:12" s="335" customFormat="1" ht="12" x14ac:dyDescent="0.2">
      <c r="A2562" s="335" t="s">
        <v>5487</v>
      </c>
      <c r="B2562" s="335" t="s">
        <v>5488</v>
      </c>
      <c r="C2562" s="733">
        <v>43466</v>
      </c>
      <c r="D2562" s="738" t="s">
        <v>5466</v>
      </c>
      <c r="E2562" s="335" t="s">
        <v>5331</v>
      </c>
      <c r="F2562" s="663">
        <v>5126</v>
      </c>
      <c r="G2562" s="663">
        <v>641</v>
      </c>
      <c r="H2562" s="663"/>
      <c r="I2562" s="663">
        <v>4485</v>
      </c>
      <c r="J2562" s="728">
        <f t="shared" si="50"/>
        <v>334.98</v>
      </c>
      <c r="K2562" s="728">
        <v>108.87</v>
      </c>
      <c r="L2562" s="728">
        <v>226.11</v>
      </c>
    </row>
    <row r="2563" spans="1:12" s="335" customFormat="1" ht="12" x14ac:dyDescent="0.2">
      <c r="A2563" s="335" t="s">
        <v>5489</v>
      </c>
      <c r="B2563" s="335" t="s">
        <v>5490</v>
      </c>
      <c r="C2563" s="733">
        <v>43466</v>
      </c>
      <c r="D2563" s="738" t="s">
        <v>5466</v>
      </c>
      <c r="E2563" s="335" t="s">
        <v>5337</v>
      </c>
      <c r="F2563" s="663">
        <v>4638</v>
      </c>
      <c r="G2563" s="663">
        <v>580</v>
      </c>
      <c r="H2563" s="663"/>
      <c r="I2563" s="663">
        <v>4058</v>
      </c>
      <c r="J2563" s="728">
        <f t="shared" si="50"/>
        <v>303.09000000000003</v>
      </c>
      <c r="K2563" s="728">
        <v>98.5</v>
      </c>
      <c r="L2563" s="728">
        <v>204.59</v>
      </c>
    </row>
    <row r="2564" spans="1:12" s="335" customFormat="1" ht="12" x14ac:dyDescent="0.2">
      <c r="A2564" s="335" t="s">
        <v>5491</v>
      </c>
      <c r="B2564" s="335" t="s">
        <v>5492</v>
      </c>
      <c r="C2564" s="733">
        <v>43466</v>
      </c>
      <c r="D2564" s="738" t="s">
        <v>5466</v>
      </c>
      <c r="E2564" s="335" t="s">
        <v>5361</v>
      </c>
      <c r="F2564" s="663">
        <v>3458</v>
      </c>
      <c r="G2564" s="663">
        <v>519</v>
      </c>
      <c r="H2564" s="663"/>
      <c r="I2564" s="663">
        <v>2939</v>
      </c>
      <c r="J2564" s="728">
        <f t="shared" si="50"/>
        <v>298.09000000000003</v>
      </c>
      <c r="K2564" s="728">
        <v>96.88</v>
      </c>
      <c r="L2564" s="728">
        <v>201.21</v>
      </c>
    </row>
    <row r="2565" spans="1:12" s="335" customFormat="1" ht="12" x14ac:dyDescent="0.2">
      <c r="A2565" s="335" t="s">
        <v>5493</v>
      </c>
      <c r="B2565" s="335" t="s">
        <v>5494</v>
      </c>
      <c r="C2565" s="733">
        <v>43466</v>
      </c>
      <c r="D2565" s="738" t="s">
        <v>5466</v>
      </c>
      <c r="E2565" s="335" t="s">
        <v>5337</v>
      </c>
      <c r="F2565" s="663">
        <v>5328</v>
      </c>
      <c r="G2565" s="663">
        <v>666</v>
      </c>
      <c r="H2565" s="663"/>
      <c r="I2565" s="663">
        <v>4662</v>
      </c>
      <c r="J2565" s="728">
        <f t="shared" si="50"/>
        <v>348.18</v>
      </c>
      <c r="K2565" s="728">
        <v>113.16</v>
      </c>
      <c r="L2565" s="728">
        <v>235.02</v>
      </c>
    </row>
    <row r="2566" spans="1:12" s="335" customFormat="1" ht="12" x14ac:dyDescent="0.2">
      <c r="A2566" s="335" t="s">
        <v>5495</v>
      </c>
      <c r="B2566" s="335" t="s">
        <v>5496</v>
      </c>
      <c r="C2566" s="733">
        <v>43466</v>
      </c>
      <c r="D2566" s="738" t="s">
        <v>5466</v>
      </c>
      <c r="E2566" s="335" t="s">
        <v>5140</v>
      </c>
      <c r="F2566" s="663">
        <v>2935</v>
      </c>
      <c r="G2566" s="663">
        <v>440</v>
      </c>
      <c r="H2566" s="663"/>
      <c r="I2566" s="663">
        <v>2495</v>
      </c>
      <c r="J2566" s="728">
        <f t="shared" si="50"/>
        <v>248.42000000000002</v>
      </c>
      <c r="K2566" s="728">
        <v>80.739999999999995</v>
      </c>
      <c r="L2566" s="728">
        <v>167.68</v>
      </c>
    </row>
    <row r="2567" spans="1:12" s="335" customFormat="1" ht="12" x14ac:dyDescent="0.2">
      <c r="A2567" s="335" t="s">
        <v>5497</v>
      </c>
      <c r="B2567" s="335" t="s">
        <v>5498</v>
      </c>
      <c r="C2567" s="733">
        <v>43466</v>
      </c>
      <c r="D2567" s="738" t="s">
        <v>5466</v>
      </c>
      <c r="E2567" s="335" t="s">
        <v>5255</v>
      </c>
      <c r="F2567" s="663">
        <v>4288</v>
      </c>
      <c r="G2567" s="663">
        <v>536</v>
      </c>
      <c r="H2567" s="663"/>
      <c r="I2567" s="663">
        <v>3752</v>
      </c>
      <c r="J2567" s="728">
        <f t="shared" si="50"/>
        <v>277.64</v>
      </c>
      <c r="K2567" s="728">
        <v>90.23</v>
      </c>
      <c r="L2567" s="728">
        <v>187.41</v>
      </c>
    </row>
    <row r="2568" spans="1:12" s="335" customFormat="1" ht="12" x14ac:dyDescent="0.2">
      <c r="A2568" s="335" t="s">
        <v>5499</v>
      </c>
      <c r="B2568" s="335" t="s">
        <v>5500</v>
      </c>
      <c r="C2568" s="733">
        <v>43466</v>
      </c>
      <c r="D2568" s="738" t="s">
        <v>5466</v>
      </c>
      <c r="E2568" s="335" t="s">
        <v>5255</v>
      </c>
      <c r="F2568" s="663">
        <v>6161</v>
      </c>
      <c r="G2568" s="663">
        <v>770</v>
      </c>
      <c r="H2568" s="663"/>
      <c r="I2568" s="663">
        <v>5391</v>
      </c>
      <c r="J2568" s="728">
        <f t="shared" si="50"/>
        <v>402.62</v>
      </c>
      <c r="K2568" s="728">
        <v>130.85</v>
      </c>
      <c r="L2568" s="728">
        <v>271.77</v>
      </c>
    </row>
    <row r="2569" spans="1:12" s="335" customFormat="1" ht="12" x14ac:dyDescent="0.2">
      <c r="A2569" s="335" t="s">
        <v>5501</v>
      </c>
      <c r="B2569" s="335" t="s">
        <v>5502</v>
      </c>
      <c r="C2569" s="733">
        <v>43466</v>
      </c>
      <c r="D2569" s="738" t="s">
        <v>5466</v>
      </c>
      <c r="E2569" s="335">
        <v>44014</v>
      </c>
      <c r="F2569" s="663">
        <v>5126</v>
      </c>
      <c r="G2569" s="663">
        <v>641</v>
      </c>
      <c r="H2569" s="663"/>
      <c r="I2569" s="663">
        <v>4485</v>
      </c>
      <c r="J2569" s="728">
        <f t="shared" si="50"/>
        <v>334.98</v>
      </c>
      <c r="K2569" s="728">
        <v>108.87</v>
      </c>
      <c r="L2569" s="728">
        <v>226.11</v>
      </c>
    </row>
    <row r="2570" spans="1:12" s="335" customFormat="1" ht="12" x14ac:dyDescent="0.2">
      <c r="A2570" s="335" t="s">
        <v>5503</v>
      </c>
      <c r="B2570" s="335" t="s">
        <v>5504</v>
      </c>
      <c r="C2570" s="733">
        <v>43466</v>
      </c>
      <c r="D2570" s="738" t="s">
        <v>5466</v>
      </c>
      <c r="E2570" s="335" t="s">
        <v>5140</v>
      </c>
      <c r="F2570" s="663">
        <v>2053</v>
      </c>
      <c r="G2570" s="663">
        <v>308</v>
      </c>
      <c r="H2570" s="663"/>
      <c r="I2570" s="663">
        <v>1745</v>
      </c>
      <c r="J2570" s="728">
        <f t="shared" si="50"/>
        <v>176.98</v>
      </c>
      <c r="K2570" s="728">
        <v>57.52</v>
      </c>
      <c r="L2570" s="728">
        <v>119.46</v>
      </c>
    </row>
    <row r="2571" spans="1:12" s="335" customFormat="1" ht="12" x14ac:dyDescent="0.2">
      <c r="A2571" s="335" t="s">
        <v>5505</v>
      </c>
      <c r="B2571" s="335" t="s">
        <v>5506</v>
      </c>
      <c r="C2571" s="733">
        <v>43466</v>
      </c>
      <c r="D2571" s="738" t="s">
        <v>5466</v>
      </c>
      <c r="E2571" s="335" t="s">
        <v>5331</v>
      </c>
      <c r="F2571" s="663">
        <v>4321</v>
      </c>
      <c r="G2571" s="663">
        <v>648</v>
      </c>
      <c r="H2571" s="663"/>
      <c r="I2571" s="663">
        <v>3673</v>
      </c>
      <c r="J2571" s="728">
        <f t="shared" si="50"/>
        <v>372.46999999999997</v>
      </c>
      <c r="K2571" s="728">
        <v>121.05</v>
      </c>
      <c r="L2571" s="728">
        <v>251.42</v>
      </c>
    </row>
    <row r="2572" spans="1:12" s="335" customFormat="1" ht="12" x14ac:dyDescent="0.2">
      <c r="A2572" s="335" t="s">
        <v>5507</v>
      </c>
      <c r="B2572" s="335" t="s">
        <v>5508</v>
      </c>
      <c r="C2572" s="733">
        <v>43466</v>
      </c>
      <c r="D2572" s="738" t="s">
        <v>5466</v>
      </c>
      <c r="E2572" s="335">
        <v>44045</v>
      </c>
      <c r="F2572" s="663">
        <v>2888</v>
      </c>
      <c r="G2572" s="663">
        <v>542</v>
      </c>
      <c r="H2572" s="663"/>
      <c r="I2572" s="663">
        <v>2346</v>
      </c>
      <c r="J2572" s="728">
        <f t="shared" si="50"/>
        <v>339.26</v>
      </c>
      <c r="K2572" s="728">
        <v>110.26</v>
      </c>
      <c r="L2572" s="728">
        <v>229</v>
      </c>
    </row>
    <row r="2573" spans="1:12" s="335" customFormat="1" ht="12" x14ac:dyDescent="0.2">
      <c r="A2573" s="335" t="s">
        <v>5509</v>
      </c>
      <c r="B2573" s="335" t="s">
        <v>5510</v>
      </c>
      <c r="C2573" s="733">
        <v>43466</v>
      </c>
      <c r="D2573" s="738" t="s">
        <v>5466</v>
      </c>
      <c r="E2573" s="335" t="s">
        <v>5337</v>
      </c>
      <c r="F2573" s="663">
        <v>2000</v>
      </c>
      <c r="G2573" s="663">
        <v>200</v>
      </c>
      <c r="H2573" s="663"/>
      <c r="I2573" s="663">
        <v>1800</v>
      </c>
      <c r="J2573" s="728">
        <f t="shared" si="50"/>
        <v>88.18</v>
      </c>
      <c r="K2573" s="728">
        <v>28.66</v>
      </c>
      <c r="L2573" s="728">
        <v>59.52</v>
      </c>
    </row>
    <row r="2574" spans="1:12" s="335" customFormat="1" ht="12" x14ac:dyDescent="0.2">
      <c r="A2574" s="335" t="s">
        <v>5511</v>
      </c>
      <c r="B2574" s="335" t="s">
        <v>4492</v>
      </c>
      <c r="C2574" s="733">
        <v>43466</v>
      </c>
      <c r="D2574" s="738" t="s">
        <v>5466</v>
      </c>
      <c r="E2574" s="335" t="s">
        <v>5361</v>
      </c>
      <c r="F2574" s="663">
        <v>5579</v>
      </c>
      <c r="G2574" s="663">
        <v>837</v>
      </c>
      <c r="H2574" s="663"/>
      <c r="I2574" s="663">
        <v>4742</v>
      </c>
      <c r="J2574" s="728">
        <f t="shared" si="50"/>
        <v>476.5</v>
      </c>
      <c r="K2574" s="728">
        <v>154.86000000000001</v>
      </c>
      <c r="L2574" s="728">
        <v>321.64</v>
      </c>
    </row>
    <row r="2575" spans="1:12" s="335" customFormat="1" ht="12" x14ac:dyDescent="0.2">
      <c r="A2575" s="335" t="s">
        <v>5512</v>
      </c>
      <c r="B2575" s="335" t="s">
        <v>5513</v>
      </c>
      <c r="C2575" s="733">
        <v>43466</v>
      </c>
      <c r="D2575" s="738" t="s">
        <v>5466</v>
      </c>
      <c r="E2575" s="335" t="s">
        <v>5140</v>
      </c>
      <c r="F2575" s="663">
        <v>4135</v>
      </c>
      <c r="G2575" s="663">
        <v>620</v>
      </c>
      <c r="H2575" s="663"/>
      <c r="I2575" s="663">
        <v>3515</v>
      </c>
      <c r="J2575" s="728">
        <f t="shared" si="50"/>
        <v>353.16999999999996</v>
      </c>
      <c r="K2575" s="728">
        <v>114.78</v>
      </c>
      <c r="L2575" s="728">
        <v>238.39</v>
      </c>
    </row>
    <row r="2576" spans="1:12" s="335" customFormat="1" ht="12" x14ac:dyDescent="0.2">
      <c r="A2576" s="335" t="s">
        <v>5514</v>
      </c>
      <c r="B2576" s="335" t="s">
        <v>5515</v>
      </c>
      <c r="C2576" s="733">
        <v>43466</v>
      </c>
      <c r="D2576" s="738" t="s">
        <v>5466</v>
      </c>
      <c r="E2576" s="335" t="s">
        <v>5172</v>
      </c>
      <c r="F2576" s="663">
        <v>2000</v>
      </c>
      <c r="G2576" s="663">
        <v>300</v>
      </c>
      <c r="H2576" s="663"/>
      <c r="I2576" s="663">
        <v>1700</v>
      </c>
      <c r="J2576" s="728">
        <f t="shared" si="50"/>
        <v>187.91</v>
      </c>
      <c r="K2576" s="728">
        <v>61.07</v>
      </c>
      <c r="L2576" s="728">
        <v>126.84</v>
      </c>
    </row>
    <row r="2577" spans="1:12" s="335" customFormat="1" ht="12" x14ac:dyDescent="0.2">
      <c r="A2577" s="335" t="s">
        <v>5516</v>
      </c>
      <c r="B2577" s="335" t="s">
        <v>5517</v>
      </c>
      <c r="C2577" s="733">
        <v>43466</v>
      </c>
      <c r="D2577" s="738" t="s">
        <v>5466</v>
      </c>
      <c r="E2577" s="335" t="s">
        <v>5395</v>
      </c>
      <c r="F2577" s="663">
        <v>6755</v>
      </c>
      <c r="G2577" s="663">
        <v>1267</v>
      </c>
      <c r="H2577" s="663"/>
      <c r="I2577" s="663">
        <v>5488</v>
      </c>
      <c r="J2577" s="728">
        <f t="shared" si="50"/>
        <v>793.51</v>
      </c>
      <c r="K2577" s="728">
        <v>257.89</v>
      </c>
      <c r="L2577" s="728">
        <v>535.62</v>
      </c>
    </row>
    <row r="2578" spans="1:12" s="335" customFormat="1" ht="12" x14ac:dyDescent="0.2">
      <c r="A2578" s="335" t="s">
        <v>5518</v>
      </c>
      <c r="B2578" s="335" t="s">
        <v>5519</v>
      </c>
      <c r="C2578" s="733">
        <v>43466</v>
      </c>
      <c r="D2578" s="738" t="s">
        <v>5466</v>
      </c>
      <c r="E2578" s="335" t="s">
        <v>5331</v>
      </c>
      <c r="F2578" s="663">
        <v>14393</v>
      </c>
      <c r="G2578" s="663">
        <v>2159</v>
      </c>
      <c r="H2578" s="663"/>
      <c r="I2578" s="663">
        <v>12234</v>
      </c>
      <c r="J2578" s="728">
        <f t="shared" si="50"/>
        <v>1240.67</v>
      </c>
      <c r="K2578" s="728">
        <v>403.22</v>
      </c>
      <c r="L2578" s="728">
        <v>837.45</v>
      </c>
    </row>
    <row r="2579" spans="1:12" s="335" customFormat="1" ht="12" x14ac:dyDescent="0.2">
      <c r="A2579" s="335" t="s">
        <v>5520</v>
      </c>
      <c r="B2579" s="335" t="s">
        <v>5521</v>
      </c>
      <c r="C2579" s="733">
        <v>43466</v>
      </c>
      <c r="D2579" s="738" t="s">
        <v>5466</v>
      </c>
      <c r="E2579" s="335" t="s">
        <v>5395</v>
      </c>
      <c r="F2579" s="663">
        <v>12270</v>
      </c>
      <c r="G2579" s="663">
        <v>2301</v>
      </c>
      <c r="H2579" s="663"/>
      <c r="I2579" s="663">
        <v>9969</v>
      </c>
      <c r="J2579" s="728">
        <f t="shared" si="50"/>
        <v>1441.35</v>
      </c>
      <c r="K2579" s="728">
        <v>468.44</v>
      </c>
      <c r="L2579" s="728">
        <v>972.91</v>
      </c>
    </row>
    <row r="2580" spans="1:12" s="335" customFormat="1" ht="12" x14ac:dyDescent="0.2">
      <c r="A2580" s="335" t="s">
        <v>5522</v>
      </c>
      <c r="B2580" s="335" t="s">
        <v>5523</v>
      </c>
      <c r="C2580" s="733">
        <v>43466</v>
      </c>
      <c r="D2580" s="738" t="s">
        <v>5394</v>
      </c>
      <c r="E2580" s="335" t="s">
        <v>5395</v>
      </c>
      <c r="F2580" s="663">
        <v>10537</v>
      </c>
      <c r="G2580" s="663">
        <v>1976</v>
      </c>
      <c r="H2580" s="663"/>
      <c r="I2580" s="663">
        <v>8561</v>
      </c>
      <c r="J2580" s="728">
        <f t="shared" si="50"/>
        <v>1237.78</v>
      </c>
      <c r="K2580" s="728">
        <v>402.28</v>
      </c>
      <c r="L2580" s="728">
        <v>835.5</v>
      </c>
    </row>
    <row r="2581" spans="1:12" s="335" customFormat="1" ht="12" x14ac:dyDescent="0.2">
      <c r="A2581" s="335" t="s">
        <v>5524</v>
      </c>
      <c r="B2581" s="335" t="s">
        <v>5525</v>
      </c>
      <c r="C2581" s="733">
        <v>43466</v>
      </c>
      <c r="D2581" s="738" t="s">
        <v>5466</v>
      </c>
      <c r="E2581" s="335" t="s">
        <v>5296</v>
      </c>
      <c r="F2581" s="663">
        <v>2367</v>
      </c>
      <c r="G2581" s="663">
        <v>296</v>
      </c>
      <c r="H2581" s="663"/>
      <c r="I2581" s="663">
        <v>2071</v>
      </c>
      <c r="J2581" s="728">
        <f t="shared" si="50"/>
        <v>153.26</v>
      </c>
      <c r="K2581" s="728">
        <v>49.81</v>
      </c>
      <c r="L2581" s="728">
        <v>103.45</v>
      </c>
    </row>
    <row r="2582" spans="1:12" s="335" customFormat="1" ht="12" x14ac:dyDescent="0.2">
      <c r="A2582" s="335" t="s">
        <v>5526</v>
      </c>
      <c r="B2582" s="335" t="s">
        <v>5527</v>
      </c>
      <c r="C2582" s="733">
        <v>43466</v>
      </c>
      <c r="D2582" s="738" t="s">
        <v>5466</v>
      </c>
      <c r="E2582" s="335" t="s">
        <v>5337</v>
      </c>
      <c r="F2582" s="663">
        <v>3268</v>
      </c>
      <c r="G2582" s="663">
        <v>408</v>
      </c>
      <c r="H2582" s="663"/>
      <c r="I2582" s="663">
        <v>2860</v>
      </c>
      <c r="J2582" s="728">
        <f t="shared" si="50"/>
        <v>211.60000000000002</v>
      </c>
      <c r="K2582" s="728">
        <v>68.77</v>
      </c>
      <c r="L2582" s="728">
        <v>142.83000000000001</v>
      </c>
    </row>
    <row r="2583" spans="1:12" s="335" customFormat="1" ht="12" x14ac:dyDescent="0.2">
      <c r="A2583" s="335" t="s">
        <v>5528</v>
      </c>
      <c r="B2583" s="335" t="s">
        <v>5529</v>
      </c>
      <c r="C2583" s="733">
        <v>43466</v>
      </c>
      <c r="D2583" s="738" t="s">
        <v>5466</v>
      </c>
      <c r="E2583" s="335" t="s">
        <v>5296</v>
      </c>
      <c r="F2583" s="663">
        <v>15405</v>
      </c>
      <c r="G2583" s="663">
        <v>1926</v>
      </c>
      <c r="H2583" s="663"/>
      <c r="I2583" s="663">
        <v>13479</v>
      </c>
      <c r="J2583" s="728">
        <f t="shared" si="50"/>
        <v>1006.71</v>
      </c>
      <c r="K2583" s="728">
        <v>327.18</v>
      </c>
      <c r="L2583" s="728">
        <v>679.53</v>
      </c>
    </row>
    <row r="2584" spans="1:12" s="335" customFormat="1" ht="12" x14ac:dyDescent="0.2">
      <c r="A2584" s="335" t="s">
        <v>5530</v>
      </c>
      <c r="B2584" s="335" t="s">
        <v>5531</v>
      </c>
      <c r="C2584" s="733">
        <v>43466</v>
      </c>
      <c r="D2584" s="738" t="s">
        <v>5466</v>
      </c>
      <c r="E2584" s="335" t="s">
        <v>5184</v>
      </c>
      <c r="F2584" s="663">
        <v>3881</v>
      </c>
      <c r="G2584" s="663">
        <v>485</v>
      </c>
      <c r="H2584" s="663"/>
      <c r="I2584" s="663">
        <v>3396</v>
      </c>
      <c r="J2584" s="728">
        <f t="shared" si="50"/>
        <v>253.63</v>
      </c>
      <c r="K2584" s="728">
        <v>82.43</v>
      </c>
      <c r="L2584" s="728">
        <v>171.2</v>
      </c>
    </row>
    <row r="2585" spans="1:12" s="335" customFormat="1" ht="12" x14ac:dyDescent="0.2">
      <c r="A2585" s="335" t="s">
        <v>5532</v>
      </c>
      <c r="B2585" s="335" t="s">
        <v>5533</v>
      </c>
      <c r="C2585" s="733">
        <v>43466</v>
      </c>
      <c r="D2585" s="738" t="s">
        <v>5466</v>
      </c>
      <c r="E2585" s="335">
        <v>43688</v>
      </c>
      <c r="F2585" s="663">
        <v>848</v>
      </c>
      <c r="G2585" s="663">
        <v>106</v>
      </c>
      <c r="H2585" s="663"/>
      <c r="I2585" s="663">
        <v>742</v>
      </c>
      <c r="J2585" s="728">
        <f t="shared" si="50"/>
        <v>54.910000000000004</v>
      </c>
      <c r="K2585" s="728">
        <v>17.850000000000001</v>
      </c>
      <c r="L2585" s="728">
        <v>37.06</v>
      </c>
    </row>
    <row r="2586" spans="1:12" s="335" customFormat="1" ht="12" x14ac:dyDescent="0.2">
      <c r="A2586" s="335" t="s">
        <v>5534</v>
      </c>
      <c r="B2586" s="335" t="s">
        <v>5535</v>
      </c>
      <c r="C2586" s="733">
        <v>43466</v>
      </c>
      <c r="D2586" s="738" t="s">
        <v>5466</v>
      </c>
      <c r="E2586" s="335" t="s">
        <v>5406</v>
      </c>
      <c r="F2586" s="663">
        <v>9851</v>
      </c>
      <c r="G2586" s="663">
        <v>1231</v>
      </c>
      <c r="H2586" s="663"/>
      <c r="I2586" s="663">
        <v>8620</v>
      </c>
      <c r="J2586" s="728">
        <f t="shared" si="50"/>
        <v>643.76</v>
      </c>
      <c r="K2586" s="728">
        <v>209.22</v>
      </c>
      <c r="L2586" s="728">
        <v>434.54</v>
      </c>
    </row>
    <row r="2587" spans="1:12" s="335" customFormat="1" ht="12" x14ac:dyDescent="0.2">
      <c r="A2587" s="335" t="s">
        <v>5536</v>
      </c>
      <c r="B2587" s="335" t="s">
        <v>5537</v>
      </c>
      <c r="C2587" s="733">
        <v>43466</v>
      </c>
      <c r="D2587" s="738" t="s">
        <v>5466</v>
      </c>
      <c r="E2587" s="335">
        <v>43760</v>
      </c>
      <c r="F2587" s="663">
        <v>848</v>
      </c>
      <c r="G2587" s="663">
        <v>106</v>
      </c>
      <c r="H2587" s="663"/>
      <c r="I2587" s="663">
        <v>742</v>
      </c>
      <c r="J2587" s="728">
        <f t="shared" si="50"/>
        <v>54.910000000000004</v>
      </c>
      <c r="K2587" s="728">
        <v>17.850000000000001</v>
      </c>
      <c r="L2587" s="728">
        <v>37.06</v>
      </c>
    </row>
    <row r="2588" spans="1:12" s="335" customFormat="1" ht="12" x14ac:dyDescent="0.2">
      <c r="A2588" s="335" t="s">
        <v>5538</v>
      </c>
      <c r="B2588" s="335" t="s">
        <v>5539</v>
      </c>
      <c r="C2588" s="733">
        <v>43466</v>
      </c>
      <c r="D2588" s="738" t="s">
        <v>5466</v>
      </c>
      <c r="E2588" s="335" t="s">
        <v>5172</v>
      </c>
      <c r="F2588" s="663">
        <v>5796</v>
      </c>
      <c r="G2588" s="663">
        <v>1087</v>
      </c>
      <c r="H2588" s="663"/>
      <c r="I2588" s="663">
        <v>4709</v>
      </c>
      <c r="J2588" s="728">
        <f t="shared" si="50"/>
        <v>680.86</v>
      </c>
      <c r="K2588" s="728">
        <v>221.28</v>
      </c>
      <c r="L2588" s="728">
        <v>459.58</v>
      </c>
    </row>
    <row r="2589" spans="1:12" s="335" customFormat="1" ht="12" x14ac:dyDescent="0.2">
      <c r="A2589" s="335" t="s">
        <v>5540</v>
      </c>
      <c r="B2589" s="335" t="s">
        <v>5541</v>
      </c>
      <c r="C2589" s="733">
        <v>43466</v>
      </c>
      <c r="D2589" s="738" t="s">
        <v>5542</v>
      </c>
      <c r="E2589" s="335" t="s">
        <v>5361</v>
      </c>
      <c r="F2589" s="663">
        <v>2048</v>
      </c>
      <c r="G2589" s="663">
        <v>307</v>
      </c>
      <c r="H2589" s="663"/>
      <c r="I2589" s="663">
        <v>1741</v>
      </c>
      <c r="J2589" s="728">
        <f t="shared" si="50"/>
        <v>176.53</v>
      </c>
      <c r="K2589" s="728">
        <v>57.37</v>
      </c>
      <c r="L2589" s="728">
        <v>119.16</v>
      </c>
    </row>
    <row r="2590" spans="1:12" s="335" customFormat="1" ht="12" x14ac:dyDescent="0.2">
      <c r="A2590" s="335" t="s">
        <v>5543</v>
      </c>
      <c r="B2590" s="335" t="s">
        <v>5544</v>
      </c>
      <c r="C2590" s="733">
        <v>43466</v>
      </c>
      <c r="D2590" s="738" t="s">
        <v>5542</v>
      </c>
      <c r="E2590" s="335" t="s">
        <v>5337</v>
      </c>
      <c r="F2590" s="663">
        <v>3060</v>
      </c>
      <c r="G2590" s="663">
        <v>383</v>
      </c>
      <c r="H2590" s="663"/>
      <c r="I2590" s="663">
        <v>2677</v>
      </c>
      <c r="J2590" s="728">
        <f t="shared" si="50"/>
        <v>198.13</v>
      </c>
      <c r="K2590" s="728">
        <v>64.39</v>
      </c>
      <c r="L2590" s="728">
        <v>133.74</v>
      </c>
    </row>
    <row r="2591" spans="1:12" s="335" customFormat="1" ht="12" x14ac:dyDescent="0.2">
      <c r="A2591" s="335" t="s">
        <v>5545</v>
      </c>
      <c r="B2591" s="335" t="s">
        <v>5546</v>
      </c>
      <c r="C2591" s="733">
        <v>43466</v>
      </c>
      <c r="D2591" s="738" t="s">
        <v>5542</v>
      </c>
      <c r="E2591" s="335">
        <v>43832</v>
      </c>
      <c r="F2591" s="663">
        <v>10858</v>
      </c>
      <c r="G2591" s="663">
        <v>1629</v>
      </c>
      <c r="H2591" s="663"/>
      <c r="I2591" s="663">
        <v>9229</v>
      </c>
      <c r="J2591" s="728">
        <f t="shared" si="50"/>
        <v>927.38</v>
      </c>
      <c r="K2591" s="728">
        <v>301.39999999999998</v>
      </c>
      <c r="L2591" s="728">
        <v>625.98</v>
      </c>
    </row>
    <row r="2592" spans="1:12" s="335" customFormat="1" ht="12" x14ac:dyDescent="0.2">
      <c r="A2592" s="335" t="s">
        <v>5547</v>
      </c>
      <c r="B2592" s="335" t="s">
        <v>5548</v>
      </c>
      <c r="C2592" s="733">
        <v>43466</v>
      </c>
      <c r="D2592" s="738" t="s">
        <v>5542</v>
      </c>
      <c r="E2592" s="335" t="s">
        <v>5361</v>
      </c>
      <c r="F2592" s="663">
        <v>5415</v>
      </c>
      <c r="G2592" s="663">
        <v>812</v>
      </c>
      <c r="H2592" s="663"/>
      <c r="I2592" s="663">
        <v>4603</v>
      </c>
      <c r="J2592" s="728">
        <f t="shared" si="50"/>
        <v>462.49</v>
      </c>
      <c r="K2592" s="728">
        <v>150.31</v>
      </c>
      <c r="L2592" s="728">
        <v>312.18</v>
      </c>
    </row>
    <row r="2593" spans="1:12" s="335" customFormat="1" ht="12" x14ac:dyDescent="0.2">
      <c r="A2593" s="335" t="s">
        <v>5549</v>
      </c>
      <c r="B2593" s="335" t="s">
        <v>5550</v>
      </c>
      <c r="C2593" s="733">
        <v>43466</v>
      </c>
      <c r="D2593" s="738" t="s">
        <v>5542</v>
      </c>
      <c r="E2593" s="335" t="s">
        <v>5181</v>
      </c>
      <c r="F2593" s="663">
        <v>4859</v>
      </c>
      <c r="G2593" s="663">
        <v>607</v>
      </c>
      <c r="H2593" s="663"/>
      <c r="I2593" s="663">
        <v>4252</v>
      </c>
      <c r="J2593" s="728">
        <f t="shared" si="50"/>
        <v>317.54000000000002</v>
      </c>
      <c r="K2593" s="728">
        <v>103.2</v>
      </c>
      <c r="L2593" s="728">
        <v>214.34</v>
      </c>
    </row>
    <row r="2594" spans="1:12" s="335" customFormat="1" ht="12" x14ac:dyDescent="0.2">
      <c r="A2594" s="335" t="s">
        <v>5551</v>
      </c>
      <c r="B2594" s="335" t="s">
        <v>5552</v>
      </c>
      <c r="C2594" s="733">
        <v>43466</v>
      </c>
      <c r="D2594" s="738" t="s">
        <v>5542</v>
      </c>
      <c r="E2594" s="335" t="s">
        <v>5337</v>
      </c>
      <c r="F2594" s="663">
        <v>6460</v>
      </c>
      <c r="G2594" s="663">
        <v>808</v>
      </c>
      <c r="H2594" s="663"/>
      <c r="I2594" s="663">
        <v>5652</v>
      </c>
      <c r="J2594" s="728">
        <f t="shared" si="50"/>
        <v>422.15999999999997</v>
      </c>
      <c r="K2594" s="728">
        <v>137.19999999999999</v>
      </c>
      <c r="L2594" s="728">
        <v>284.95999999999998</v>
      </c>
    </row>
    <row r="2595" spans="1:12" s="335" customFormat="1" ht="12" x14ac:dyDescent="0.2">
      <c r="A2595" s="335" t="s">
        <v>5553</v>
      </c>
      <c r="B2595" s="335" t="s">
        <v>5554</v>
      </c>
      <c r="C2595" s="733">
        <v>43466</v>
      </c>
      <c r="D2595" s="738" t="s">
        <v>5542</v>
      </c>
      <c r="E2595" s="335" t="s">
        <v>5172</v>
      </c>
      <c r="F2595" s="663">
        <v>2598</v>
      </c>
      <c r="G2595" s="663">
        <v>390</v>
      </c>
      <c r="H2595" s="663"/>
      <c r="I2595" s="663">
        <v>2208</v>
      </c>
      <c r="J2595" s="728">
        <f t="shared" si="50"/>
        <v>244.11</v>
      </c>
      <c r="K2595" s="728">
        <v>79.34</v>
      </c>
      <c r="L2595" s="728">
        <v>164.77</v>
      </c>
    </row>
    <row r="2596" spans="1:12" s="335" customFormat="1" ht="12" x14ac:dyDescent="0.2">
      <c r="A2596" s="335" t="s">
        <v>5555</v>
      </c>
      <c r="B2596" s="335" t="s">
        <v>5556</v>
      </c>
      <c r="C2596" s="733">
        <v>43466</v>
      </c>
      <c r="D2596" s="738" t="s">
        <v>5542</v>
      </c>
      <c r="E2596" s="335" t="s">
        <v>5337</v>
      </c>
      <c r="F2596" s="663">
        <v>1600</v>
      </c>
      <c r="G2596" s="663">
        <v>200</v>
      </c>
      <c r="H2596" s="663"/>
      <c r="I2596" s="663">
        <v>1400</v>
      </c>
      <c r="J2596" s="728">
        <f t="shared" ref="J2596:J2659" si="51">SUM(K2596:L2596)</f>
        <v>103.60000000000001</v>
      </c>
      <c r="K2596" s="728">
        <v>33.67</v>
      </c>
      <c r="L2596" s="728">
        <v>69.930000000000007</v>
      </c>
    </row>
    <row r="2597" spans="1:12" s="335" customFormat="1" ht="12" x14ac:dyDescent="0.2">
      <c r="A2597" s="335" t="s">
        <v>5557</v>
      </c>
      <c r="B2597" s="335" t="s">
        <v>5558</v>
      </c>
      <c r="C2597" s="733">
        <v>43466</v>
      </c>
      <c r="D2597" s="738" t="s">
        <v>5542</v>
      </c>
      <c r="E2597" s="335" t="s">
        <v>5337</v>
      </c>
      <c r="F2597" s="663">
        <v>3097</v>
      </c>
      <c r="G2597" s="663">
        <v>550</v>
      </c>
      <c r="H2597" s="663"/>
      <c r="I2597" s="663">
        <v>2547</v>
      </c>
      <c r="J2597" s="728">
        <f t="shared" si="51"/>
        <v>360.28</v>
      </c>
      <c r="K2597" s="728">
        <v>117.09</v>
      </c>
      <c r="L2597" s="728">
        <v>243.19</v>
      </c>
    </row>
    <row r="2598" spans="1:12" s="335" customFormat="1" ht="12" x14ac:dyDescent="0.2">
      <c r="A2598" s="335" t="s">
        <v>5559</v>
      </c>
      <c r="B2598" s="335" t="s">
        <v>5560</v>
      </c>
      <c r="C2598" s="733">
        <v>43466</v>
      </c>
      <c r="D2598" s="738" t="s">
        <v>5542</v>
      </c>
      <c r="E2598" s="335" t="s">
        <v>5172</v>
      </c>
      <c r="F2598" s="663">
        <v>3476</v>
      </c>
      <c r="G2598" s="663">
        <v>652</v>
      </c>
      <c r="H2598" s="663"/>
      <c r="I2598" s="663">
        <v>2824</v>
      </c>
      <c r="J2598" s="728">
        <f t="shared" si="51"/>
        <v>408.33000000000004</v>
      </c>
      <c r="K2598" s="728">
        <v>132.71</v>
      </c>
      <c r="L2598" s="728">
        <v>275.62</v>
      </c>
    </row>
    <row r="2599" spans="1:12" s="335" customFormat="1" ht="12" x14ac:dyDescent="0.2">
      <c r="A2599" s="335" t="s">
        <v>5561</v>
      </c>
      <c r="B2599" s="335" t="s">
        <v>5562</v>
      </c>
      <c r="C2599" s="733">
        <v>43466</v>
      </c>
      <c r="D2599" s="738" t="s">
        <v>5542</v>
      </c>
      <c r="E2599" s="335" t="s">
        <v>5172</v>
      </c>
      <c r="F2599" s="663">
        <v>5512</v>
      </c>
      <c r="G2599" s="663">
        <v>1033</v>
      </c>
      <c r="H2599" s="663"/>
      <c r="I2599" s="663">
        <v>4479</v>
      </c>
      <c r="J2599" s="728">
        <f t="shared" si="51"/>
        <v>647.49</v>
      </c>
      <c r="K2599" s="728">
        <v>210.43</v>
      </c>
      <c r="L2599" s="728">
        <v>437.06</v>
      </c>
    </row>
    <row r="2600" spans="1:12" s="335" customFormat="1" ht="12" x14ac:dyDescent="0.2">
      <c r="A2600" s="335" t="s">
        <v>5563</v>
      </c>
      <c r="B2600" s="335" t="s">
        <v>5564</v>
      </c>
      <c r="C2600" s="733">
        <v>43466</v>
      </c>
      <c r="D2600" s="738" t="s">
        <v>5542</v>
      </c>
      <c r="E2600" s="335">
        <v>44137</v>
      </c>
      <c r="F2600" s="663">
        <v>2005</v>
      </c>
      <c r="G2600" s="663">
        <v>251</v>
      </c>
      <c r="H2600" s="663"/>
      <c r="I2600" s="663">
        <v>1754</v>
      </c>
      <c r="J2600" s="728">
        <f t="shared" si="51"/>
        <v>131.01999999999998</v>
      </c>
      <c r="K2600" s="728">
        <v>42.58</v>
      </c>
      <c r="L2600" s="728">
        <v>88.44</v>
      </c>
    </row>
    <row r="2601" spans="1:12" s="335" customFormat="1" ht="12" x14ac:dyDescent="0.2">
      <c r="A2601" s="335" t="s">
        <v>5565</v>
      </c>
      <c r="B2601" s="335" t="s">
        <v>5566</v>
      </c>
      <c r="C2601" s="733">
        <v>43466</v>
      </c>
      <c r="D2601" s="738" t="s">
        <v>5542</v>
      </c>
      <c r="E2601" s="335">
        <v>43863</v>
      </c>
      <c r="F2601" s="663">
        <v>2080</v>
      </c>
      <c r="G2601" s="663">
        <v>312</v>
      </c>
      <c r="H2601" s="663"/>
      <c r="I2601" s="663">
        <v>1768</v>
      </c>
      <c r="J2601" s="728">
        <f t="shared" si="51"/>
        <v>195.44</v>
      </c>
      <c r="K2601" s="728">
        <v>63.52</v>
      </c>
      <c r="L2601" s="728">
        <v>131.91999999999999</v>
      </c>
    </row>
    <row r="2602" spans="1:12" s="335" customFormat="1" ht="12" x14ac:dyDescent="0.2">
      <c r="A2602" s="335" t="s">
        <v>5567</v>
      </c>
      <c r="B2602" s="335" t="s">
        <v>5568</v>
      </c>
      <c r="C2602" s="733">
        <v>43466</v>
      </c>
      <c r="D2602" s="738" t="s">
        <v>5542</v>
      </c>
      <c r="E2602" s="335" t="s">
        <v>5395</v>
      </c>
      <c r="F2602" s="663">
        <v>3023</v>
      </c>
      <c r="G2602" s="663">
        <v>567</v>
      </c>
      <c r="H2602" s="663"/>
      <c r="I2602" s="663">
        <v>2456</v>
      </c>
      <c r="J2602" s="728">
        <f t="shared" si="51"/>
        <v>351.87</v>
      </c>
      <c r="K2602" s="728">
        <v>114.36</v>
      </c>
      <c r="L2602" s="728">
        <v>237.51</v>
      </c>
    </row>
    <row r="2603" spans="1:12" s="335" customFormat="1" ht="12" x14ac:dyDescent="0.2">
      <c r="A2603" s="335" t="s">
        <v>5569</v>
      </c>
      <c r="B2603" s="335" t="s">
        <v>5570</v>
      </c>
      <c r="C2603" s="733">
        <v>43466</v>
      </c>
      <c r="D2603" s="738" t="s">
        <v>5542</v>
      </c>
      <c r="E2603" s="335" t="s">
        <v>5406</v>
      </c>
      <c r="F2603" s="663">
        <v>2230</v>
      </c>
      <c r="G2603" s="663">
        <v>334</v>
      </c>
      <c r="H2603" s="663"/>
      <c r="I2603" s="663">
        <v>1896</v>
      </c>
      <c r="J2603" s="728">
        <f t="shared" si="51"/>
        <v>188.74</v>
      </c>
      <c r="K2603" s="728">
        <v>61.34</v>
      </c>
      <c r="L2603" s="728">
        <v>127.4</v>
      </c>
    </row>
    <row r="2604" spans="1:12" s="335" customFormat="1" ht="12" x14ac:dyDescent="0.2">
      <c r="A2604" s="335" t="s">
        <v>5571</v>
      </c>
      <c r="B2604" s="335" t="s">
        <v>5572</v>
      </c>
      <c r="C2604" s="733">
        <v>43466</v>
      </c>
      <c r="D2604" s="738" t="s">
        <v>5573</v>
      </c>
      <c r="E2604" s="335" t="s">
        <v>5406</v>
      </c>
      <c r="F2604" s="663">
        <v>2000</v>
      </c>
      <c r="G2604" s="663">
        <v>200</v>
      </c>
      <c r="H2604" s="663"/>
      <c r="I2604" s="663">
        <v>1800</v>
      </c>
      <c r="J2604" s="728">
        <f t="shared" si="51"/>
        <v>88.18</v>
      </c>
      <c r="K2604" s="728">
        <v>28.66</v>
      </c>
      <c r="L2604" s="728">
        <v>59.52</v>
      </c>
    </row>
    <row r="2605" spans="1:12" s="335" customFormat="1" ht="12" x14ac:dyDescent="0.2">
      <c r="A2605" s="335" t="s">
        <v>5574</v>
      </c>
      <c r="B2605" s="335" t="s">
        <v>5575</v>
      </c>
      <c r="C2605" s="733">
        <v>43466</v>
      </c>
      <c r="D2605" s="738" t="s">
        <v>5573</v>
      </c>
      <c r="E2605" s="335" t="s">
        <v>5211</v>
      </c>
      <c r="F2605" s="663">
        <v>3847</v>
      </c>
      <c r="G2605" s="663">
        <v>721</v>
      </c>
      <c r="H2605" s="663"/>
      <c r="I2605" s="663">
        <v>3126</v>
      </c>
      <c r="J2605" s="728">
        <f t="shared" si="51"/>
        <v>443.78999999999996</v>
      </c>
      <c r="K2605" s="728">
        <v>144.22999999999999</v>
      </c>
      <c r="L2605" s="728">
        <v>299.56</v>
      </c>
    </row>
    <row r="2606" spans="1:12" s="335" customFormat="1" ht="12" x14ac:dyDescent="0.2">
      <c r="A2606" s="335" t="s">
        <v>5576</v>
      </c>
      <c r="B2606" s="335" t="s">
        <v>5577</v>
      </c>
      <c r="C2606" s="733">
        <v>43466</v>
      </c>
      <c r="D2606" s="738" t="s">
        <v>5573</v>
      </c>
      <c r="E2606" s="335">
        <v>43863</v>
      </c>
      <c r="F2606" s="663">
        <v>3368</v>
      </c>
      <c r="G2606" s="663">
        <v>505</v>
      </c>
      <c r="H2606" s="663"/>
      <c r="I2606" s="663">
        <v>2863</v>
      </c>
      <c r="J2606" s="728">
        <f t="shared" si="51"/>
        <v>316.46000000000004</v>
      </c>
      <c r="K2606" s="728">
        <v>102.85</v>
      </c>
      <c r="L2606" s="728">
        <v>213.61</v>
      </c>
    </row>
    <row r="2607" spans="1:12" s="335" customFormat="1" ht="12" x14ac:dyDescent="0.2">
      <c r="A2607" s="335" t="s">
        <v>5578</v>
      </c>
      <c r="B2607" s="335" t="s">
        <v>5579</v>
      </c>
      <c r="C2607" s="733">
        <v>43466</v>
      </c>
      <c r="D2607" s="738" t="s">
        <v>5573</v>
      </c>
      <c r="E2607" s="335">
        <v>44076</v>
      </c>
      <c r="F2607" s="663">
        <v>2240</v>
      </c>
      <c r="G2607" s="663">
        <v>336</v>
      </c>
      <c r="H2607" s="663"/>
      <c r="I2607" s="663">
        <v>1904</v>
      </c>
      <c r="J2607" s="728">
        <f t="shared" si="51"/>
        <v>210.47</v>
      </c>
      <c r="K2607" s="728">
        <v>68.400000000000006</v>
      </c>
      <c r="L2607" s="728">
        <v>142.07</v>
      </c>
    </row>
    <row r="2608" spans="1:12" s="335" customFormat="1" ht="12" x14ac:dyDescent="0.2">
      <c r="A2608" s="335" t="s">
        <v>5580</v>
      </c>
      <c r="B2608" s="335" t="s">
        <v>5581</v>
      </c>
      <c r="C2608" s="733">
        <v>43466</v>
      </c>
      <c r="D2608" s="738" t="s">
        <v>5573</v>
      </c>
      <c r="E2608" s="335">
        <v>44076</v>
      </c>
      <c r="F2608" s="663">
        <v>2080</v>
      </c>
      <c r="G2608" s="663">
        <v>312</v>
      </c>
      <c r="H2608" s="663"/>
      <c r="I2608" s="663">
        <v>1768</v>
      </c>
      <c r="J2608" s="728">
        <f t="shared" si="51"/>
        <v>195.44</v>
      </c>
      <c r="K2608" s="728">
        <v>63.52</v>
      </c>
      <c r="L2608" s="728">
        <v>131.91999999999999</v>
      </c>
    </row>
    <row r="2609" spans="1:12" s="335" customFormat="1" ht="12" x14ac:dyDescent="0.2">
      <c r="A2609" s="335" t="s">
        <v>5582</v>
      </c>
      <c r="B2609" s="335" t="s">
        <v>5583</v>
      </c>
      <c r="C2609" s="733">
        <v>43466</v>
      </c>
      <c r="D2609" s="738" t="s">
        <v>5573</v>
      </c>
      <c r="E2609" s="335" t="s">
        <v>5406</v>
      </c>
      <c r="F2609" s="663">
        <v>3078</v>
      </c>
      <c r="G2609" s="663">
        <v>385</v>
      </c>
      <c r="H2609" s="663"/>
      <c r="I2609" s="663">
        <v>2693</v>
      </c>
      <c r="J2609" s="728">
        <f t="shared" si="51"/>
        <v>199.3</v>
      </c>
      <c r="K2609" s="728">
        <v>64.77</v>
      </c>
      <c r="L2609" s="728">
        <v>134.53</v>
      </c>
    </row>
    <row r="2610" spans="1:12" s="335" customFormat="1" ht="12" x14ac:dyDescent="0.2">
      <c r="A2610" s="335" t="s">
        <v>5584</v>
      </c>
      <c r="B2610" s="335" t="s">
        <v>5585</v>
      </c>
      <c r="C2610" s="733">
        <v>43466</v>
      </c>
      <c r="D2610" s="738" t="s">
        <v>5573</v>
      </c>
      <c r="E2610" s="335" t="s">
        <v>5395</v>
      </c>
      <c r="F2610" s="663">
        <v>2000</v>
      </c>
      <c r="G2610" s="663">
        <v>200</v>
      </c>
      <c r="H2610" s="663"/>
      <c r="I2610" s="663">
        <v>1800</v>
      </c>
      <c r="J2610" s="728">
        <f t="shared" si="51"/>
        <v>88.18</v>
      </c>
      <c r="K2610" s="728">
        <v>28.66</v>
      </c>
      <c r="L2610" s="728">
        <v>59.52</v>
      </c>
    </row>
    <row r="2611" spans="1:12" s="335" customFormat="1" ht="12" x14ac:dyDescent="0.2">
      <c r="A2611" s="335" t="s">
        <v>5586</v>
      </c>
      <c r="B2611" s="335" t="s">
        <v>5587</v>
      </c>
      <c r="C2611" s="733">
        <v>43466</v>
      </c>
      <c r="D2611" s="738" t="s">
        <v>5573</v>
      </c>
      <c r="E2611" s="335">
        <v>43984</v>
      </c>
      <c r="F2611" s="663">
        <v>2000</v>
      </c>
      <c r="G2611" s="663">
        <v>200</v>
      </c>
      <c r="H2611" s="663"/>
      <c r="I2611" s="663">
        <v>1800</v>
      </c>
      <c r="J2611" s="728">
        <f t="shared" si="51"/>
        <v>88.18</v>
      </c>
      <c r="K2611" s="728">
        <v>28.66</v>
      </c>
      <c r="L2611" s="728">
        <v>59.52</v>
      </c>
    </row>
    <row r="2612" spans="1:12" s="335" customFormat="1" ht="12" x14ac:dyDescent="0.2">
      <c r="A2612" s="335" t="s">
        <v>5588</v>
      </c>
      <c r="B2612" s="335" t="s">
        <v>5589</v>
      </c>
      <c r="C2612" s="733">
        <v>43466</v>
      </c>
      <c r="D2612" s="738" t="s">
        <v>5573</v>
      </c>
      <c r="E2612" s="335" t="s">
        <v>5331</v>
      </c>
      <c r="F2612" s="663">
        <v>7335</v>
      </c>
      <c r="G2612" s="663">
        <v>917</v>
      </c>
      <c r="H2612" s="663"/>
      <c r="I2612" s="663">
        <v>6418</v>
      </c>
      <c r="J2612" s="728">
        <f t="shared" si="51"/>
        <v>479.35</v>
      </c>
      <c r="K2612" s="728">
        <v>155.79</v>
      </c>
      <c r="L2612" s="728">
        <v>323.56</v>
      </c>
    </row>
    <row r="2613" spans="1:12" s="335" customFormat="1" ht="12" x14ac:dyDescent="0.2">
      <c r="A2613" s="335" t="s">
        <v>5590</v>
      </c>
      <c r="B2613" s="335" t="s">
        <v>5591</v>
      </c>
      <c r="C2613" s="733">
        <v>43466</v>
      </c>
      <c r="D2613" s="738" t="s">
        <v>5573</v>
      </c>
      <c r="E2613" s="335">
        <v>43984</v>
      </c>
      <c r="F2613" s="663">
        <v>2511</v>
      </c>
      <c r="G2613" s="663">
        <v>314</v>
      </c>
      <c r="H2613" s="663"/>
      <c r="I2613" s="663">
        <v>2197</v>
      </c>
      <c r="J2613" s="728">
        <f t="shared" si="51"/>
        <v>162.59</v>
      </c>
      <c r="K2613" s="728">
        <v>52.84</v>
      </c>
      <c r="L2613" s="728">
        <v>109.75</v>
      </c>
    </row>
    <row r="2614" spans="1:12" s="335" customFormat="1" ht="12" x14ac:dyDescent="0.2">
      <c r="A2614" s="335" t="s">
        <v>5592</v>
      </c>
      <c r="B2614" s="335" t="s">
        <v>5593</v>
      </c>
      <c r="C2614" s="733">
        <v>43466</v>
      </c>
      <c r="D2614" s="738" t="s">
        <v>5573</v>
      </c>
      <c r="E2614" s="335" t="s">
        <v>5406</v>
      </c>
      <c r="F2614" s="663">
        <v>2625</v>
      </c>
      <c r="G2614" s="663">
        <v>328</v>
      </c>
      <c r="H2614" s="663"/>
      <c r="I2614" s="663">
        <v>2297</v>
      </c>
      <c r="J2614" s="728">
        <f t="shared" si="51"/>
        <v>171.54000000000002</v>
      </c>
      <c r="K2614" s="728">
        <v>55.75</v>
      </c>
      <c r="L2614" s="728">
        <v>115.79</v>
      </c>
    </row>
    <row r="2615" spans="1:12" s="335" customFormat="1" ht="12" x14ac:dyDescent="0.2">
      <c r="A2615" s="335" t="s">
        <v>5594</v>
      </c>
      <c r="B2615" s="335" t="s">
        <v>5595</v>
      </c>
      <c r="C2615" s="733">
        <v>43466</v>
      </c>
      <c r="D2615" s="738" t="s">
        <v>5573</v>
      </c>
      <c r="E2615" s="335">
        <v>43832</v>
      </c>
      <c r="F2615" s="663">
        <v>1437</v>
      </c>
      <c r="G2615" s="663">
        <v>180</v>
      </c>
      <c r="H2615" s="663"/>
      <c r="I2615" s="663">
        <v>1257</v>
      </c>
      <c r="J2615" s="728">
        <f t="shared" si="51"/>
        <v>93.05</v>
      </c>
      <c r="K2615" s="728">
        <v>30.24</v>
      </c>
      <c r="L2615" s="728">
        <v>62.81</v>
      </c>
    </row>
    <row r="2616" spans="1:12" s="335" customFormat="1" ht="12" x14ac:dyDescent="0.2">
      <c r="A2616" s="335" t="s">
        <v>5596</v>
      </c>
      <c r="B2616" s="335" t="s">
        <v>5597</v>
      </c>
      <c r="C2616" s="733">
        <v>43466</v>
      </c>
      <c r="D2616" s="738" t="s">
        <v>5573</v>
      </c>
      <c r="E2616" s="335" t="s">
        <v>5406</v>
      </c>
      <c r="F2616" s="663">
        <v>6050</v>
      </c>
      <c r="G2616" s="663">
        <v>907</v>
      </c>
      <c r="H2616" s="663"/>
      <c r="I2616" s="663">
        <v>5143</v>
      </c>
      <c r="J2616" s="728">
        <f t="shared" si="51"/>
        <v>516.73</v>
      </c>
      <c r="K2616" s="728">
        <v>167.94</v>
      </c>
      <c r="L2616" s="728">
        <v>348.79</v>
      </c>
    </row>
    <row r="2617" spans="1:12" s="335" customFormat="1" ht="12" x14ac:dyDescent="0.2">
      <c r="A2617" s="335" t="s">
        <v>5598</v>
      </c>
      <c r="B2617" s="335" t="s">
        <v>5599</v>
      </c>
      <c r="C2617" s="733">
        <v>43466</v>
      </c>
      <c r="D2617" s="738" t="s">
        <v>5573</v>
      </c>
      <c r="E2617" s="335">
        <v>43923</v>
      </c>
      <c r="F2617" s="663">
        <v>2466</v>
      </c>
      <c r="G2617" s="663">
        <v>308</v>
      </c>
      <c r="H2617" s="663"/>
      <c r="I2617" s="663">
        <v>2158</v>
      </c>
      <c r="J2617" s="728">
        <f t="shared" si="51"/>
        <v>161.16</v>
      </c>
      <c r="K2617" s="728">
        <v>52.38</v>
      </c>
      <c r="L2617" s="728">
        <v>108.78</v>
      </c>
    </row>
    <row r="2618" spans="1:12" s="335" customFormat="1" ht="12" x14ac:dyDescent="0.2">
      <c r="A2618" s="335" t="s">
        <v>5600</v>
      </c>
      <c r="B2618" s="335" t="s">
        <v>5360</v>
      </c>
      <c r="C2618" s="733">
        <v>43466</v>
      </c>
      <c r="D2618" s="738" t="s">
        <v>5573</v>
      </c>
      <c r="E2618" s="335" t="s">
        <v>5361</v>
      </c>
      <c r="F2618" s="663">
        <v>2048</v>
      </c>
      <c r="G2618" s="663">
        <v>307</v>
      </c>
      <c r="H2618" s="663"/>
      <c r="I2618" s="663">
        <v>1741</v>
      </c>
      <c r="J2618" s="728">
        <f t="shared" si="51"/>
        <v>176.53</v>
      </c>
      <c r="K2618" s="728">
        <v>57.37</v>
      </c>
      <c r="L2618" s="728">
        <v>119.16</v>
      </c>
    </row>
    <row r="2619" spans="1:12" s="335" customFormat="1" ht="12" x14ac:dyDescent="0.2">
      <c r="A2619" s="335" t="s">
        <v>5601</v>
      </c>
      <c r="B2619" s="335" t="s">
        <v>5602</v>
      </c>
      <c r="C2619" s="733">
        <v>43466</v>
      </c>
      <c r="D2619" s="738" t="s">
        <v>5573</v>
      </c>
      <c r="E2619" s="335" t="s">
        <v>5361</v>
      </c>
      <c r="F2619" s="663">
        <v>2897</v>
      </c>
      <c r="G2619" s="663">
        <v>362</v>
      </c>
      <c r="H2619" s="663"/>
      <c r="I2619" s="663">
        <v>2535</v>
      </c>
      <c r="J2619" s="728">
        <f t="shared" si="51"/>
        <v>189.32</v>
      </c>
      <c r="K2619" s="728">
        <v>61.53</v>
      </c>
      <c r="L2619" s="728">
        <v>127.79</v>
      </c>
    </row>
    <row r="2620" spans="1:12" s="335" customFormat="1" ht="12" x14ac:dyDescent="0.2">
      <c r="A2620" s="335" t="s">
        <v>5603</v>
      </c>
      <c r="B2620" s="335" t="s">
        <v>5604</v>
      </c>
      <c r="C2620" s="733">
        <v>43466</v>
      </c>
      <c r="D2620" s="738" t="s">
        <v>5605</v>
      </c>
      <c r="E2620" s="335" t="s">
        <v>5337</v>
      </c>
      <c r="F2620" s="663">
        <v>6268</v>
      </c>
      <c r="G2620" s="663">
        <v>1175</v>
      </c>
      <c r="H2620" s="663"/>
      <c r="I2620" s="663">
        <v>5093</v>
      </c>
      <c r="J2620" s="728">
        <f t="shared" si="51"/>
        <v>736.3</v>
      </c>
      <c r="K2620" s="728">
        <v>239.3</v>
      </c>
      <c r="L2620" s="728">
        <v>497</v>
      </c>
    </row>
    <row r="2621" spans="1:12" s="335" customFormat="1" ht="12" x14ac:dyDescent="0.2">
      <c r="A2621" s="335" t="s">
        <v>5606</v>
      </c>
      <c r="B2621" s="335" t="s">
        <v>5537</v>
      </c>
      <c r="C2621" s="733">
        <v>43466</v>
      </c>
      <c r="D2621" s="738" t="s">
        <v>5573</v>
      </c>
      <c r="E2621" s="335" t="s">
        <v>5607</v>
      </c>
      <c r="F2621" s="663">
        <v>77</v>
      </c>
      <c r="G2621" s="663">
        <v>10</v>
      </c>
      <c r="H2621" s="663"/>
      <c r="I2621" s="663">
        <v>67</v>
      </c>
      <c r="J2621" s="728">
        <f t="shared" si="51"/>
        <v>4.9800000000000004</v>
      </c>
      <c r="K2621" s="728">
        <v>1.62</v>
      </c>
      <c r="L2621" s="728">
        <v>3.36</v>
      </c>
    </row>
    <row r="2622" spans="1:12" s="335" customFormat="1" ht="12" x14ac:dyDescent="0.2">
      <c r="A2622" s="335" t="s">
        <v>5608</v>
      </c>
      <c r="B2622" s="335" t="s">
        <v>5609</v>
      </c>
      <c r="C2622" s="733">
        <v>43466</v>
      </c>
      <c r="D2622" s="738" t="s">
        <v>5605</v>
      </c>
      <c r="E2622" s="335">
        <v>44076</v>
      </c>
      <c r="F2622" s="663">
        <v>1348</v>
      </c>
      <c r="G2622" s="663">
        <v>215</v>
      </c>
      <c r="H2622" s="663"/>
      <c r="I2622" s="663">
        <v>1133</v>
      </c>
      <c r="J2622" s="728">
        <f t="shared" si="51"/>
        <v>126.64999999999999</v>
      </c>
      <c r="K2622" s="728">
        <v>41.16</v>
      </c>
      <c r="L2622" s="728">
        <v>85.49</v>
      </c>
    </row>
    <row r="2623" spans="1:12" s="335" customFormat="1" ht="12" x14ac:dyDescent="0.2">
      <c r="A2623" s="335" t="s">
        <v>5610</v>
      </c>
      <c r="B2623" s="335" t="s">
        <v>5611</v>
      </c>
      <c r="C2623" s="733">
        <v>43466</v>
      </c>
      <c r="D2623" s="738" t="s">
        <v>5605</v>
      </c>
      <c r="E2623" s="335" t="s">
        <v>5255</v>
      </c>
      <c r="F2623" s="663">
        <v>2918</v>
      </c>
      <c r="G2623" s="663">
        <v>365</v>
      </c>
      <c r="H2623" s="663"/>
      <c r="I2623" s="663">
        <v>2553</v>
      </c>
      <c r="J2623" s="728">
        <f t="shared" si="51"/>
        <v>190.69</v>
      </c>
      <c r="K2623" s="728">
        <v>61.97</v>
      </c>
      <c r="L2623" s="728">
        <v>128.72</v>
      </c>
    </row>
    <row r="2624" spans="1:12" s="335" customFormat="1" ht="12" x14ac:dyDescent="0.2">
      <c r="A2624" s="335" t="s">
        <v>5612</v>
      </c>
      <c r="B2624" s="335" t="s">
        <v>5613</v>
      </c>
      <c r="C2624" s="733">
        <v>43466</v>
      </c>
      <c r="D2624" s="738" t="s">
        <v>5605</v>
      </c>
      <c r="E2624" s="335" t="s">
        <v>5255</v>
      </c>
      <c r="F2624" s="663">
        <v>7718</v>
      </c>
      <c r="G2624" s="663">
        <v>1158</v>
      </c>
      <c r="H2624" s="663"/>
      <c r="I2624" s="663">
        <v>6560</v>
      </c>
      <c r="J2624" s="728">
        <f t="shared" si="51"/>
        <v>665.29</v>
      </c>
      <c r="K2624" s="728">
        <v>216.22</v>
      </c>
      <c r="L2624" s="728">
        <v>449.07</v>
      </c>
    </row>
    <row r="2625" spans="1:12" s="335" customFormat="1" ht="12" x14ac:dyDescent="0.2">
      <c r="A2625" s="335" t="s">
        <v>5614</v>
      </c>
      <c r="B2625" s="335" t="s">
        <v>5615</v>
      </c>
      <c r="C2625" s="733">
        <v>43466</v>
      </c>
      <c r="D2625" s="738" t="s">
        <v>5605</v>
      </c>
      <c r="E2625" s="335" t="s">
        <v>5406</v>
      </c>
      <c r="F2625" s="663">
        <v>6293</v>
      </c>
      <c r="G2625" s="663">
        <v>787</v>
      </c>
      <c r="H2625" s="663"/>
      <c r="I2625" s="663">
        <v>5506</v>
      </c>
      <c r="J2625" s="728">
        <f t="shared" si="51"/>
        <v>411.24</v>
      </c>
      <c r="K2625" s="728">
        <v>133.65</v>
      </c>
      <c r="L2625" s="728">
        <v>277.58999999999997</v>
      </c>
    </row>
    <row r="2626" spans="1:12" s="335" customFormat="1" ht="12" x14ac:dyDescent="0.2">
      <c r="A2626" s="335" t="s">
        <v>5616</v>
      </c>
      <c r="B2626" s="335" t="s">
        <v>5617</v>
      </c>
      <c r="C2626" s="733">
        <v>43466</v>
      </c>
      <c r="D2626" s="738" t="s">
        <v>5605</v>
      </c>
      <c r="E2626" s="335" t="s">
        <v>5618</v>
      </c>
      <c r="F2626" s="663">
        <v>7002</v>
      </c>
      <c r="G2626" s="663">
        <v>1050</v>
      </c>
      <c r="H2626" s="663"/>
      <c r="I2626" s="663">
        <v>5952</v>
      </c>
      <c r="J2626" s="728">
        <f t="shared" si="51"/>
        <v>603.57000000000005</v>
      </c>
      <c r="K2626" s="728">
        <v>196.16</v>
      </c>
      <c r="L2626" s="728">
        <v>407.41</v>
      </c>
    </row>
    <row r="2627" spans="1:12" s="335" customFormat="1" ht="12" x14ac:dyDescent="0.2">
      <c r="A2627" s="335" t="s">
        <v>5619</v>
      </c>
      <c r="B2627" s="335" t="s">
        <v>5620</v>
      </c>
      <c r="C2627" s="733">
        <v>43466</v>
      </c>
      <c r="D2627" s="738" t="s">
        <v>5621</v>
      </c>
      <c r="E2627" s="335" t="s">
        <v>5361</v>
      </c>
      <c r="F2627" s="663">
        <v>2697</v>
      </c>
      <c r="G2627" s="663">
        <v>337</v>
      </c>
      <c r="H2627" s="663"/>
      <c r="I2627" s="663">
        <v>2360</v>
      </c>
      <c r="J2627" s="728">
        <f t="shared" si="51"/>
        <v>174.62</v>
      </c>
      <c r="K2627" s="728">
        <v>56.75</v>
      </c>
      <c r="L2627" s="728">
        <v>117.87</v>
      </c>
    </row>
    <row r="2628" spans="1:12" s="335" customFormat="1" ht="12" x14ac:dyDescent="0.2">
      <c r="A2628" s="335" t="s">
        <v>5622</v>
      </c>
      <c r="B2628" s="335" t="s">
        <v>5623</v>
      </c>
      <c r="C2628" s="733">
        <v>43466</v>
      </c>
      <c r="D2628" s="738" t="s">
        <v>5621</v>
      </c>
      <c r="E2628" s="335" t="s">
        <v>5172</v>
      </c>
      <c r="F2628" s="663">
        <v>2508</v>
      </c>
      <c r="G2628" s="663">
        <v>376</v>
      </c>
      <c r="H2628" s="663"/>
      <c r="I2628" s="663">
        <v>2132</v>
      </c>
      <c r="J2628" s="728">
        <f t="shared" si="51"/>
        <v>235.66</v>
      </c>
      <c r="K2628" s="728">
        <v>76.59</v>
      </c>
      <c r="L2628" s="728">
        <v>159.07</v>
      </c>
    </row>
    <row r="2629" spans="1:12" s="335" customFormat="1" ht="12" x14ac:dyDescent="0.2">
      <c r="A2629" s="335" t="s">
        <v>5624</v>
      </c>
      <c r="B2629" s="335" t="s">
        <v>5625</v>
      </c>
      <c r="C2629" s="733">
        <v>43466</v>
      </c>
      <c r="D2629" s="738" t="s">
        <v>5621</v>
      </c>
      <c r="E2629" s="335">
        <v>43893</v>
      </c>
      <c r="F2629" s="663">
        <v>2384</v>
      </c>
      <c r="G2629" s="663">
        <v>298</v>
      </c>
      <c r="H2629" s="663"/>
      <c r="I2629" s="663">
        <v>2086</v>
      </c>
      <c r="J2629" s="728">
        <f t="shared" si="51"/>
        <v>154.37</v>
      </c>
      <c r="K2629" s="728">
        <v>50.17</v>
      </c>
      <c r="L2629" s="728">
        <v>104.2</v>
      </c>
    </row>
    <row r="2630" spans="1:12" s="335" customFormat="1" ht="12" x14ac:dyDescent="0.2">
      <c r="A2630" s="335" t="s">
        <v>5626</v>
      </c>
      <c r="B2630" s="335" t="s">
        <v>5627</v>
      </c>
      <c r="C2630" s="733">
        <v>43466</v>
      </c>
      <c r="D2630" s="738" t="s">
        <v>5621</v>
      </c>
      <c r="E2630" s="335">
        <v>44014</v>
      </c>
      <c r="F2630" s="663">
        <v>12541</v>
      </c>
      <c r="G2630" s="663">
        <v>1881</v>
      </c>
      <c r="H2630" s="663"/>
      <c r="I2630" s="663">
        <v>10660</v>
      </c>
      <c r="J2630" s="728">
        <f t="shared" si="51"/>
        <v>1081.04</v>
      </c>
      <c r="K2630" s="728">
        <v>351.34</v>
      </c>
      <c r="L2630" s="728">
        <v>729.7</v>
      </c>
    </row>
    <row r="2631" spans="1:12" s="335" customFormat="1" ht="12" x14ac:dyDescent="0.2">
      <c r="A2631" s="335" t="s">
        <v>5628</v>
      </c>
      <c r="B2631" s="335" t="s">
        <v>5629</v>
      </c>
      <c r="C2631" s="733">
        <v>43466</v>
      </c>
      <c r="D2631" s="738" t="s">
        <v>5621</v>
      </c>
      <c r="E2631" s="335">
        <v>43746</v>
      </c>
      <c r="F2631" s="663">
        <v>6033</v>
      </c>
      <c r="G2631" s="663">
        <v>905</v>
      </c>
      <c r="H2631" s="663"/>
      <c r="I2631" s="663">
        <v>5128</v>
      </c>
      <c r="J2631" s="728">
        <f t="shared" si="51"/>
        <v>520.04</v>
      </c>
      <c r="K2631" s="728">
        <v>169.01</v>
      </c>
      <c r="L2631" s="728">
        <v>351.03</v>
      </c>
    </row>
    <row r="2632" spans="1:12" s="335" customFormat="1" ht="12" x14ac:dyDescent="0.2">
      <c r="A2632" s="335" t="s">
        <v>5630</v>
      </c>
      <c r="B2632" s="335" t="s">
        <v>5631</v>
      </c>
      <c r="C2632" s="733">
        <v>43466</v>
      </c>
      <c r="D2632" s="738" t="s">
        <v>5621</v>
      </c>
      <c r="E2632" s="335" t="s">
        <v>5395</v>
      </c>
      <c r="F2632" s="663">
        <v>13021</v>
      </c>
      <c r="G2632" s="663">
        <v>2441</v>
      </c>
      <c r="H2632" s="663"/>
      <c r="I2632" s="663">
        <v>10580</v>
      </c>
      <c r="J2632" s="728">
        <f t="shared" si="51"/>
        <v>1529.5700000000002</v>
      </c>
      <c r="K2632" s="728">
        <v>497.11</v>
      </c>
      <c r="L2632" s="728">
        <v>1032.46</v>
      </c>
    </row>
    <row r="2633" spans="1:12" s="335" customFormat="1" ht="12" x14ac:dyDescent="0.2">
      <c r="A2633" s="335" t="s">
        <v>5632</v>
      </c>
      <c r="B2633" s="335" t="s">
        <v>5633</v>
      </c>
      <c r="C2633" s="733">
        <v>43466</v>
      </c>
      <c r="D2633" s="738" t="s">
        <v>5621</v>
      </c>
      <c r="E2633" s="335" t="s">
        <v>5361</v>
      </c>
      <c r="F2633" s="663">
        <v>1397</v>
      </c>
      <c r="G2633" s="663">
        <v>175</v>
      </c>
      <c r="H2633" s="663"/>
      <c r="I2633" s="663">
        <v>1222</v>
      </c>
      <c r="J2633" s="728">
        <f t="shared" si="51"/>
        <v>90.460000000000008</v>
      </c>
      <c r="K2633" s="728">
        <v>29.4</v>
      </c>
      <c r="L2633" s="728">
        <v>61.06</v>
      </c>
    </row>
    <row r="2634" spans="1:12" s="335" customFormat="1" ht="12" x14ac:dyDescent="0.2">
      <c r="A2634" s="335" t="s">
        <v>5634</v>
      </c>
      <c r="B2634" s="335" t="s">
        <v>5635</v>
      </c>
      <c r="C2634" s="733">
        <v>43466</v>
      </c>
      <c r="D2634" s="738" t="s">
        <v>5621</v>
      </c>
      <c r="E2634" s="335" t="s">
        <v>5361</v>
      </c>
      <c r="F2634" s="663">
        <v>3520</v>
      </c>
      <c r="G2634" s="663">
        <v>440</v>
      </c>
      <c r="H2634" s="663"/>
      <c r="I2634" s="663">
        <v>3080</v>
      </c>
      <c r="J2634" s="728">
        <f t="shared" si="51"/>
        <v>227.91</v>
      </c>
      <c r="K2634" s="728">
        <v>74.069999999999993</v>
      </c>
      <c r="L2634" s="728">
        <v>153.84</v>
      </c>
    </row>
    <row r="2635" spans="1:12" s="335" customFormat="1" ht="12" x14ac:dyDescent="0.2">
      <c r="A2635" s="335" t="s">
        <v>5636</v>
      </c>
      <c r="B2635" s="335" t="s">
        <v>5637</v>
      </c>
      <c r="C2635" s="733">
        <v>43466</v>
      </c>
      <c r="D2635" s="738" t="s">
        <v>5621</v>
      </c>
      <c r="E2635" s="335" t="s">
        <v>5361</v>
      </c>
      <c r="F2635" s="663">
        <v>1460</v>
      </c>
      <c r="G2635" s="663">
        <v>274</v>
      </c>
      <c r="H2635" s="663"/>
      <c r="I2635" s="663">
        <v>1186</v>
      </c>
      <c r="J2635" s="728">
        <f t="shared" si="51"/>
        <v>171.51</v>
      </c>
      <c r="K2635" s="728">
        <v>55.74</v>
      </c>
      <c r="L2635" s="728">
        <v>115.77</v>
      </c>
    </row>
    <row r="2636" spans="1:12" s="335" customFormat="1" ht="12" x14ac:dyDescent="0.2">
      <c r="A2636" s="335" t="s">
        <v>5638</v>
      </c>
      <c r="B2636" s="335" t="s">
        <v>5639</v>
      </c>
      <c r="C2636" s="733">
        <v>43466</v>
      </c>
      <c r="D2636" s="738" t="s">
        <v>5621</v>
      </c>
      <c r="E2636" s="335">
        <v>44076</v>
      </c>
      <c r="F2636" s="663">
        <v>1880</v>
      </c>
      <c r="G2636" s="663">
        <v>282</v>
      </c>
      <c r="H2636" s="663"/>
      <c r="I2636" s="663">
        <v>1598</v>
      </c>
      <c r="J2636" s="728">
        <f t="shared" si="51"/>
        <v>176.64999999999998</v>
      </c>
      <c r="K2636" s="728">
        <v>57.41</v>
      </c>
      <c r="L2636" s="728">
        <v>119.24</v>
      </c>
    </row>
    <row r="2637" spans="1:12" s="335" customFormat="1" ht="12" x14ac:dyDescent="0.2">
      <c r="A2637" s="335" t="s">
        <v>5640</v>
      </c>
      <c r="B2637" s="335" t="s">
        <v>5641</v>
      </c>
      <c r="C2637" s="733">
        <v>43466</v>
      </c>
      <c r="D2637" s="738" t="s">
        <v>5621</v>
      </c>
      <c r="E2637" s="335" t="s">
        <v>5361</v>
      </c>
      <c r="F2637" s="663">
        <v>6420</v>
      </c>
      <c r="G2637" s="663">
        <v>963</v>
      </c>
      <c r="H2637" s="663"/>
      <c r="I2637" s="663">
        <v>5457</v>
      </c>
      <c r="J2637" s="728">
        <f t="shared" si="51"/>
        <v>548.34</v>
      </c>
      <c r="K2637" s="728">
        <v>178.21</v>
      </c>
      <c r="L2637" s="728">
        <v>370.13</v>
      </c>
    </row>
    <row r="2638" spans="1:12" s="335" customFormat="1" ht="12" x14ac:dyDescent="0.2">
      <c r="A2638" s="335" t="s">
        <v>5642</v>
      </c>
      <c r="B2638" s="335" t="s">
        <v>5643</v>
      </c>
      <c r="C2638" s="733">
        <v>43466</v>
      </c>
      <c r="D2638" s="738" t="s">
        <v>5621</v>
      </c>
      <c r="E2638" s="335" t="s">
        <v>5361</v>
      </c>
      <c r="F2638" s="663">
        <v>3767</v>
      </c>
      <c r="G2638" s="663">
        <v>471</v>
      </c>
      <c r="H2638" s="663"/>
      <c r="I2638" s="663">
        <v>3296</v>
      </c>
      <c r="J2638" s="728">
        <f t="shared" si="51"/>
        <v>246.18</v>
      </c>
      <c r="K2638" s="728">
        <v>80.010000000000005</v>
      </c>
      <c r="L2638" s="728">
        <v>166.17</v>
      </c>
    </row>
    <row r="2639" spans="1:12" s="335" customFormat="1" ht="12" x14ac:dyDescent="0.2">
      <c r="A2639" s="335" t="s">
        <v>5644</v>
      </c>
      <c r="B2639" s="335" t="s">
        <v>5645</v>
      </c>
      <c r="C2639" s="733">
        <v>43466</v>
      </c>
      <c r="D2639" s="738" t="s">
        <v>5621</v>
      </c>
      <c r="E2639" s="335" t="s">
        <v>5331</v>
      </c>
      <c r="F2639" s="663">
        <v>2447</v>
      </c>
      <c r="G2639" s="663">
        <v>306</v>
      </c>
      <c r="H2639" s="663"/>
      <c r="I2639" s="663">
        <v>2141</v>
      </c>
      <c r="J2639" s="728">
        <f t="shared" si="51"/>
        <v>159.91</v>
      </c>
      <c r="K2639" s="728">
        <v>51.97</v>
      </c>
      <c r="L2639" s="728">
        <v>107.94</v>
      </c>
    </row>
    <row r="2640" spans="1:12" s="335" customFormat="1" ht="12" x14ac:dyDescent="0.2">
      <c r="A2640" s="335" t="s">
        <v>5646</v>
      </c>
      <c r="B2640" s="335" t="s">
        <v>5647</v>
      </c>
      <c r="C2640" s="733">
        <v>43466</v>
      </c>
      <c r="D2640" s="738" t="s">
        <v>5621</v>
      </c>
      <c r="E2640" s="335" t="s">
        <v>5331</v>
      </c>
      <c r="F2640" s="663">
        <v>5347</v>
      </c>
      <c r="G2640" s="663">
        <v>668</v>
      </c>
      <c r="H2640" s="663"/>
      <c r="I2640" s="663">
        <v>4679</v>
      </c>
      <c r="J2640" s="728">
        <f t="shared" si="51"/>
        <v>349.42</v>
      </c>
      <c r="K2640" s="728">
        <v>113.56</v>
      </c>
      <c r="L2640" s="728">
        <v>235.86</v>
      </c>
    </row>
    <row r="2641" spans="1:12" s="335" customFormat="1" ht="12" x14ac:dyDescent="0.2">
      <c r="A2641" s="335" t="s">
        <v>5648</v>
      </c>
      <c r="B2641" s="335" t="s">
        <v>5649</v>
      </c>
      <c r="C2641" s="733">
        <v>43466</v>
      </c>
      <c r="D2641" s="738" t="s">
        <v>5621</v>
      </c>
      <c r="E2641" s="335" t="s">
        <v>5361</v>
      </c>
      <c r="F2641" s="663">
        <v>2257</v>
      </c>
      <c r="G2641" s="663">
        <v>282</v>
      </c>
      <c r="H2641" s="663"/>
      <c r="I2641" s="663">
        <v>1975</v>
      </c>
      <c r="J2641" s="728">
        <f t="shared" si="51"/>
        <v>146.13</v>
      </c>
      <c r="K2641" s="728">
        <v>47.49</v>
      </c>
      <c r="L2641" s="728">
        <v>98.64</v>
      </c>
    </row>
    <row r="2642" spans="1:12" s="335" customFormat="1" ht="12" x14ac:dyDescent="0.2">
      <c r="A2642" s="335" t="s">
        <v>5650</v>
      </c>
      <c r="B2642" s="335" t="s">
        <v>5651</v>
      </c>
      <c r="C2642" s="733">
        <v>43466</v>
      </c>
      <c r="D2642" s="738" t="s">
        <v>5621</v>
      </c>
      <c r="E2642" s="335" t="s">
        <v>5361</v>
      </c>
      <c r="F2642" s="663">
        <v>1862</v>
      </c>
      <c r="G2642" s="663">
        <v>233</v>
      </c>
      <c r="H2642" s="663"/>
      <c r="I2642" s="663">
        <v>1629</v>
      </c>
      <c r="J2642" s="728">
        <f t="shared" si="51"/>
        <v>120.56</v>
      </c>
      <c r="K2642" s="728">
        <v>39.18</v>
      </c>
      <c r="L2642" s="728">
        <v>81.38</v>
      </c>
    </row>
    <row r="2643" spans="1:12" s="335" customFormat="1" ht="12" x14ac:dyDescent="0.2">
      <c r="A2643" s="335" t="s">
        <v>5652</v>
      </c>
      <c r="B2643" s="335" t="s">
        <v>5653</v>
      </c>
      <c r="C2643" s="733">
        <v>43466</v>
      </c>
      <c r="D2643" s="738" t="s">
        <v>5621</v>
      </c>
      <c r="E2643" s="335" t="s">
        <v>5181</v>
      </c>
      <c r="F2643" s="663">
        <v>50</v>
      </c>
      <c r="G2643" s="663">
        <v>6</v>
      </c>
      <c r="H2643" s="663"/>
      <c r="I2643" s="663">
        <v>44</v>
      </c>
      <c r="J2643" s="728">
        <f t="shared" si="51"/>
        <v>3.2600000000000002</v>
      </c>
      <c r="K2643" s="728">
        <v>1.06</v>
      </c>
      <c r="L2643" s="728">
        <v>2.2000000000000002</v>
      </c>
    </row>
    <row r="2644" spans="1:12" s="335" customFormat="1" ht="12" x14ac:dyDescent="0.2">
      <c r="A2644" s="335" t="s">
        <v>5654</v>
      </c>
      <c r="B2644" s="335" t="s">
        <v>5655</v>
      </c>
      <c r="C2644" s="733">
        <v>43466</v>
      </c>
      <c r="D2644" s="738" t="s">
        <v>5656</v>
      </c>
      <c r="E2644" s="335" t="s">
        <v>5657</v>
      </c>
      <c r="F2644" s="663">
        <v>3467</v>
      </c>
      <c r="G2644" s="663">
        <v>433</v>
      </c>
      <c r="H2644" s="663"/>
      <c r="I2644" s="663">
        <v>3034</v>
      </c>
      <c r="J2644" s="728">
        <f t="shared" si="51"/>
        <v>224.49</v>
      </c>
      <c r="K2644" s="728">
        <v>72.959999999999994</v>
      </c>
      <c r="L2644" s="728">
        <v>151.53</v>
      </c>
    </row>
    <row r="2645" spans="1:12" s="335" customFormat="1" ht="12" x14ac:dyDescent="0.2">
      <c r="A2645" s="335" t="s">
        <v>5658</v>
      </c>
      <c r="B2645" s="335" t="s">
        <v>5659</v>
      </c>
      <c r="C2645" s="733">
        <v>43466</v>
      </c>
      <c r="D2645" s="738" t="s">
        <v>5656</v>
      </c>
      <c r="E2645" s="335" t="s">
        <v>5395</v>
      </c>
      <c r="F2645" s="663">
        <v>1314</v>
      </c>
      <c r="G2645" s="663">
        <v>246</v>
      </c>
      <c r="H2645" s="663"/>
      <c r="I2645" s="663">
        <v>1068</v>
      </c>
      <c r="J2645" s="728">
        <f t="shared" si="51"/>
        <v>154.36000000000001</v>
      </c>
      <c r="K2645" s="728">
        <v>50.17</v>
      </c>
      <c r="L2645" s="728">
        <v>104.19</v>
      </c>
    </row>
    <row r="2646" spans="1:12" s="335" customFormat="1" ht="12" x14ac:dyDescent="0.2">
      <c r="A2646" s="335" t="s">
        <v>5660</v>
      </c>
      <c r="B2646" s="335" t="s">
        <v>5661</v>
      </c>
      <c r="C2646" s="733">
        <v>43466</v>
      </c>
      <c r="D2646" s="738" t="s">
        <v>5656</v>
      </c>
      <c r="E2646" s="335">
        <v>43863</v>
      </c>
      <c r="F2646" s="663">
        <v>1936</v>
      </c>
      <c r="G2646" s="663">
        <v>308</v>
      </c>
      <c r="H2646" s="663"/>
      <c r="I2646" s="663">
        <v>1628</v>
      </c>
      <c r="J2646" s="728">
        <f t="shared" si="51"/>
        <v>181.91</v>
      </c>
      <c r="K2646" s="728">
        <v>59.12</v>
      </c>
      <c r="L2646" s="728">
        <v>122.79</v>
      </c>
    </row>
    <row r="2647" spans="1:12" s="335" customFormat="1" ht="12" x14ac:dyDescent="0.2">
      <c r="A2647" s="335" t="s">
        <v>5662</v>
      </c>
      <c r="B2647" s="335" t="s">
        <v>5663</v>
      </c>
      <c r="C2647" s="733">
        <v>43466</v>
      </c>
      <c r="D2647" s="738" t="s">
        <v>5656</v>
      </c>
      <c r="E2647" s="335" t="s">
        <v>5395</v>
      </c>
      <c r="F2647" s="663">
        <v>1704</v>
      </c>
      <c r="G2647" s="663">
        <v>320</v>
      </c>
      <c r="H2647" s="663"/>
      <c r="I2647" s="663">
        <v>1384</v>
      </c>
      <c r="J2647" s="728">
        <f t="shared" si="51"/>
        <v>200.18</v>
      </c>
      <c r="K2647" s="728">
        <v>65.06</v>
      </c>
      <c r="L2647" s="728">
        <v>135.12</v>
      </c>
    </row>
    <row r="2648" spans="1:12" s="335" customFormat="1" ht="12" x14ac:dyDescent="0.2">
      <c r="A2648" s="335" t="s">
        <v>5664</v>
      </c>
      <c r="B2648" s="335" t="s">
        <v>5665</v>
      </c>
      <c r="C2648" s="733">
        <v>43466</v>
      </c>
      <c r="D2648" s="738" t="s">
        <v>5656</v>
      </c>
      <c r="E2648" s="335">
        <v>43863</v>
      </c>
      <c r="F2648" s="663">
        <v>2080</v>
      </c>
      <c r="G2648" s="663">
        <v>312</v>
      </c>
      <c r="H2648" s="663"/>
      <c r="I2648" s="663">
        <v>1768</v>
      </c>
      <c r="J2648" s="728">
        <f t="shared" si="51"/>
        <v>195.44</v>
      </c>
      <c r="K2648" s="728">
        <v>63.52</v>
      </c>
      <c r="L2648" s="728">
        <v>131.91999999999999</v>
      </c>
    </row>
    <row r="2649" spans="1:12" s="335" customFormat="1" ht="12" x14ac:dyDescent="0.2">
      <c r="A2649" s="335" t="s">
        <v>5666</v>
      </c>
      <c r="B2649" s="335" t="s">
        <v>5667</v>
      </c>
      <c r="C2649" s="733">
        <v>43466</v>
      </c>
      <c r="D2649" s="738" t="s">
        <v>5656</v>
      </c>
      <c r="E2649" s="335">
        <v>43953</v>
      </c>
      <c r="F2649" s="663">
        <v>2000</v>
      </c>
      <c r="G2649" s="663">
        <v>250</v>
      </c>
      <c r="H2649" s="663"/>
      <c r="I2649" s="663">
        <v>1750</v>
      </c>
      <c r="J2649" s="728">
        <f t="shared" si="51"/>
        <v>129.5</v>
      </c>
      <c r="K2649" s="728">
        <v>42.09</v>
      </c>
      <c r="L2649" s="728">
        <v>87.41</v>
      </c>
    </row>
    <row r="2650" spans="1:12" s="335" customFormat="1" ht="12" x14ac:dyDescent="0.2">
      <c r="A2650" s="335" t="s">
        <v>5668</v>
      </c>
      <c r="B2650" s="335" t="s">
        <v>5669</v>
      </c>
      <c r="C2650" s="733">
        <v>43466</v>
      </c>
      <c r="D2650" s="738" t="s">
        <v>5656</v>
      </c>
      <c r="E2650" s="335">
        <v>44137</v>
      </c>
      <c r="F2650" s="663">
        <v>2815</v>
      </c>
      <c r="G2650" s="663">
        <v>352</v>
      </c>
      <c r="H2650" s="663"/>
      <c r="I2650" s="663">
        <v>2463</v>
      </c>
      <c r="J2650" s="728">
        <f t="shared" si="51"/>
        <v>183.97</v>
      </c>
      <c r="K2650" s="728">
        <v>59.79</v>
      </c>
      <c r="L2650" s="728">
        <v>124.18</v>
      </c>
    </row>
    <row r="2651" spans="1:12" s="335" customFormat="1" ht="12" x14ac:dyDescent="0.2">
      <c r="A2651" s="335" t="s">
        <v>5670</v>
      </c>
      <c r="B2651" s="335" t="s">
        <v>5671</v>
      </c>
      <c r="C2651" s="733">
        <v>43466</v>
      </c>
      <c r="D2651" s="738" t="s">
        <v>5656</v>
      </c>
      <c r="E2651" s="335">
        <v>43832</v>
      </c>
      <c r="F2651" s="663">
        <v>7299</v>
      </c>
      <c r="G2651" s="663">
        <v>1095</v>
      </c>
      <c r="H2651" s="663"/>
      <c r="I2651" s="663">
        <v>6204</v>
      </c>
      <c r="J2651" s="728">
        <f t="shared" si="51"/>
        <v>623.41000000000008</v>
      </c>
      <c r="K2651" s="728">
        <v>202.61</v>
      </c>
      <c r="L2651" s="728">
        <v>420.8</v>
      </c>
    </row>
    <row r="2652" spans="1:12" s="335" customFormat="1" ht="12" x14ac:dyDescent="0.2">
      <c r="A2652" s="335" t="s">
        <v>5672</v>
      </c>
      <c r="B2652" s="335" t="s">
        <v>5673</v>
      </c>
      <c r="C2652" s="733">
        <v>43466</v>
      </c>
      <c r="D2652" s="738" t="s">
        <v>5656</v>
      </c>
      <c r="E2652" s="335" t="s">
        <v>5395</v>
      </c>
      <c r="F2652" s="663">
        <v>2188</v>
      </c>
      <c r="G2652" s="663">
        <v>273</v>
      </c>
      <c r="H2652" s="663"/>
      <c r="I2652" s="663">
        <v>1915</v>
      </c>
      <c r="J2652" s="728">
        <f t="shared" si="51"/>
        <v>141.66999999999999</v>
      </c>
      <c r="K2652" s="728">
        <v>46.04</v>
      </c>
      <c r="L2652" s="728">
        <v>95.63</v>
      </c>
    </row>
    <row r="2653" spans="1:12" s="335" customFormat="1" ht="12" x14ac:dyDescent="0.2">
      <c r="A2653" s="335" t="s">
        <v>5674</v>
      </c>
      <c r="B2653" s="335" t="s">
        <v>5675</v>
      </c>
      <c r="C2653" s="733">
        <v>43466</v>
      </c>
      <c r="D2653" s="738" t="s">
        <v>5656</v>
      </c>
      <c r="E2653" s="335" t="s">
        <v>5395</v>
      </c>
      <c r="F2653" s="663">
        <v>3044</v>
      </c>
      <c r="G2653" s="663">
        <v>380</v>
      </c>
      <c r="H2653" s="663"/>
      <c r="I2653" s="663">
        <v>2664</v>
      </c>
      <c r="J2653" s="728">
        <f t="shared" si="51"/>
        <v>197.1</v>
      </c>
      <c r="K2653" s="728">
        <v>64.06</v>
      </c>
      <c r="L2653" s="728">
        <v>133.04</v>
      </c>
    </row>
    <row r="2654" spans="1:12" s="335" customFormat="1" ht="12" x14ac:dyDescent="0.2">
      <c r="A2654" s="335" t="s">
        <v>5676</v>
      </c>
      <c r="B2654" s="335" t="s">
        <v>5677</v>
      </c>
      <c r="C2654" s="733">
        <v>43466</v>
      </c>
      <c r="D2654" s="738" t="s">
        <v>5656</v>
      </c>
      <c r="E2654" s="335" t="s">
        <v>5678</v>
      </c>
      <c r="F2654" s="663">
        <v>2080</v>
      </c>
      <c r="G2654" s="663">
        <v>312</v>
      </c>
      <c r="H2654" s="663"/>
      <c r="I2654" s="663">
        <v>1768</v>
      </c>
      <c r="J2654" s="728">
        <f t="shared" si="51"/>
        <v>195.44</v>
      </c>
      <c r="K2654" s="728">
        <v>63.52</v>
      </c>
      <c r="L2654" s="728">
        <v>131.91999999999999</v>
      </c>
    </row>
    <row r="2655" spans="1:12" s="335" customFormat="1" ht="12" x14ac:dyDescent="0.2">
      <c r="A2655" s="335" t="s">
        <v>5679</v>
      </c>
      <c r="B2655" s="335" t="s">
        <v>5680</v>
      </c>
      <c r="C2655" s="733">
        <v>43466</v>
      </c>
      <c r="D2655" s="738" t="s">
        <v>5656</v>
      </c>
      <c r="E2655" s="335">
        <v>43863</v>
      </c>
      <c r="F2655" s="663">
        <v>9396</v>
      </c>
      <c r="G2655" s="663">
        <v>1409</v>
      </c>
      <c r="H2655" s="663"/>
      <c r="I2655" s="663">
        <v>7987</v>
      </c>
      <c r="J2655" s="728">
        <f t="shared" si="51"/>
        <v>809.94</v>
      </c>
      <c r="K2655" s="728">
        <v>263.23</v>
      </c>
      <c r="L2655" s="728">
        <v>546.71</v>
      </c>
    </row>
    <row r="2656" spans="1:12" s="335" customFormat="1" ht="12" x14ac:dyDescent="0.2">
      <c r="A2656" s="335" t="s">
        <v>5681</v>
      </c>
      <c r="B2656" s="335" t="s">
        <v>5682</v>
      </c>
      <c r="C2656" s="733">
        <v>43466</v>
      </c>
      <c r="D2656" s="738" t="s">
        <v>5656</v>
      </c>
      <c r="E2656" s="335">
        <v>43832</v>
      </c>
      <c r="F2656" s="663">
        <v>7672</v>
      </c>
      <c r="G2656" s="663">
        <v>1151</v>
      </c>
      <c r="H2656" s="663"/>
      <c r="I2656" s="663">
        <v>6521</v>
      </c>
      <c r="J2656" s="728">
        <f t="shared" si="51"/>
        <v>661.32999999999993</v>
      </c>
      <c r="K2656" s="728">
        <v>214.93</v>
      </c>
      <c r="L2656" s="728">
        <v>446.4</v>
      </c>
    </row>
    <row r="2657" spans="1:12" s="335" customFormat="1" ht="12" x14ac:dyDescent="0.2">
      <c r="A2657" s="335" t="s">
        <v>5683</v>
      </c>
      <c r="B2657" s="335" t="s">
        <v>5684</v>
      </c>
      <c r="C2657" s="733">
        <v>43466</v>
      </c>
      <c r="D2657" s="738" t="s">
        <v>5656</v>
      </c>
      <c r="E2657" s="335" t="s">
        <v>5395</v>
      </c>
      <c r="F2657" s="663">
        <v>1656</v>
      </c>
      <c r="G2657" s="663">
        <v>207</v>
      </c>
      <c r="H2657" s="663"/>
      <c r="I2657" s="663">
        <v>1449</v>
      </c>
      <c r="J2657" s="728">
        <f t="shared" si="51"/>
        <v>107.22999999999999</v>
      </c>
      <c r="K2657" s="728">
        <v>34.85</v>
      </c>
      <c r="L2657" s="728">
        <v>72.38</v>
      </c>
    </row>
    <row r="2658" spans="1:12" s="335" customFormat="1" ht="12" x14ac:dyDescent="0.2">
      <c r="A2658" s="335" t="s">
        <v>5685</v>
      </c>
      <c r="B2658" s="335" t="s">
        <v>5686</v>
      </c>
      <c r="C2658" s="733">
        <v>43466</v>
      </c>
      <c r="D2658" s="738" t="s">
        <v>5656</v>
      </c>
      <c r="E2658" s="335" t="s">
        <v>5687</v>
      </c>
      <c r="F2658" s="663">
        <v>2000</v>
      </c>
      <c r="G2658" s="663">
        <v>300</v>
      </c>
      <c r="H2658" s="663"/>
      <c r="I2658" s="663">
        <v>1700</v>
      </c>
      <c r="J2658" s="728">
        <f t="shared" si="51"/>
        <v>187.91</v>
      </c>
      <c r="K2658" s="728">
        <v>61.07</v>
      </c>
      <c r="L2658" s="728">
        <v>126.84</v>
      </c>
    </row>
    <row r="2659" spans="1:12" s="335" customFormat="1" ht="12" x14ac:dyDescent="0.2">
      <c r="A2659" s="335" t="s">
        <v>5688</v>
      </c>
      <c r="B2659" s="335" t="s">
        <v>5689</v>
      </c>
      <c r="C2659" s="733">
        <v>43466</v>
      </c>
      <c r="D2659" s="738" t="s">
        <v>5656</v>
      </c>
      <c r="E2659" s="335" t="s">
        <v>5690</v>
      </c>
      <c r="F2659" s="663">
        <v>3248</v>
      </c>
      <c r="G2659" s="663">
        <v>487</v>
      </c>
      <c r="H2659" s="663"/>
      <c r="I2659" s="663">
        <v>2761</v>
      </c>
      <c r="J2659" s="728">
        <f t="shared" si="51"/>
        <v>305.18</v>
      </c>
      <c r="K2659" s="728">
        <v>99.18</v>
      </c>
      <c r="L2659" s="728">
        <v>206</v>
      </c>
    </row>
    <row r="2660" spans="1:12" s="335" customFormat="1" ht="12" x14ac:dyDescent="0.2">
      <c r="A2660" s="335" t="s">
        <v>5691</v>
      </c>
      <c r="B2660" s="335" t="s">
        <v>5692</v>
      </c>
      <c r="C2660" s="733">
        <v>43466</v>
      </c>
      <c r="D2660" s="738" t="s">
        <v>5656</v>
      </c>
      <c r="E2660" s="335" t="s">
        <v>5395</v>
      </c>
      <c r="F2660" s="663">
        <v>2698</v>
      </c>
      <c r="G2660" s="663">
        <v>337</v>
      </c>
      <c r="H2660" s="663"/>
      <c r="I2660" s="663">
        <v>2361</v>
      </c>
      <c r="J2660" s="728">
        <f t="shared" ref="J2660:J2694" si="52">SUM(K2660:L2660)</f>
        <v>174.7</v>
      </c>
      <c r="K2660" s="728">
        <v>56.78</v>
      </c>
      <c r="L2660" s="728">
        <v>117.92</v>
      </c>
    </row>
    <row r="2661" spans="1:12" s="335" customFormat="1" ht="12" x14ac:dyDescent="0.2">
      <c r="A2661" s="335" t="s">
        <v>5693</v>
      </c>
      <c r="B2661" s="335" t="s">
        <v>5694</v>
      </c>
      <c r="C2661" s="733">
        <v>43466</v>
      </c>
      <c r="D2661" s="738" t="s">
        <v>5656</v>
      </c>
      <c r="E2661" s="335" t="s">
        <v>5361</v>
      </c>
      <c r="F2661" s="663">
        <v>2723</v>
      </c>
      <c r="G2661" s="663">
        <v>340</v>
      </c>
      <c r="H2661" s="663"/>
      <c r="I2661" s="663">
        <v>2383</v>
      </c>
      <c r="J2661" s="728">
        <f t="shared" si="52"/>
        <v>176.31</v>
      </c>
      <c r="K2661" s="728">
        <v>57.3</v>
      </c>
      <c r="L2661" s="728">
        <v>119.01</v>
      </c>
    </row>
    <row r="2662" spans="1:12" s="335" customFormat="1" ht="12" x14ac:dyDescent="0.2">
      <c r="A2662" s="335" t="s">
        <v>5695</v>
      </c>
      <c r="B2662" s="335" t="s">
        <v>5696</v>
      </c>
      <c r="C2662" s="733">
        <v>43466</v>
      </c>
      <c r="D2662" s="738" t="s">
        <v>5656</v>
      </c>
      <c r="E2662" s="335" t="s">
        <v>5406</v>
      </c>
      <c r="F2662" s="663">
        <v>6442</v>
      </c>
      <c r="G2662" s="663">
        <v>966</v>
      </c>
      <c r="H2662" s="663"/>
      <c r="I2662" s="663">
        <v>5476</v>
      </c>
      <c r="J2662" s="728">
        <f t="shared" si="52"/>
        <v>555.29999999999995</v>
      </c>
      <c r="K2662" s="728">
        <v>180.47</v>
      </c>
      <c r="L2662" s="728">
        <v>374.83</v>
      </c>
    </row>
    <row r="2663" spans="1:12" s="335" customFormat="1" ht="12" x14ac:dyDescent="0.2">
      <c r="A2663" s="335" t="s">
        <v>5697</v>
      </c>
      <c r="B2663" s="335" t="s">
        <v>5698</v>
      </c>
      <c r="C2663" s="733">
        <v>43466</v>
      </c>
      <c r="D2663" s="738" t="s">
        <v>5656</v>
      </c>
      <c r="E2663" s="335" t="s">
        <v>5699</v>
      </c>
      <c r="F2663" s="663">
        <v>7514</v>
      </c>
      <c r="G2663" s="663">
        <v>939</v>
      </c>
      <c r="H2663" s="663"/>
      <c r="I2663" s="663">
        <v>6575</v>
      </c>
      <c r="J2663" s="728">
        <f t="shared" si="52"/>
        <v>491.03999999999996</v>
      </c>
      <c r="K2663" s="728">
        <v>159.59</v>
      </c>
      <c r="L2663" s="728">
        <v>331.45</v>
      </c>
    </row>
    <row r="2664" spans="1:12" s="335" customFormat="1" ht="12" x14ac:dyDescent="0.2">
      <c r="A2664" s="335" t="s">
        <v>5700</v>
      </c>
      <c r="B2664" s="335" t="s">
        <v>5701</v>
      </c>
      <c r="C2664" s="733">
        <v>43466</v>
      </c>
      <c r="D2664" s="738" t="s">
        <v>5656</v>
      </c>
      <c r="E2664" s="335" t="s">
        <v>5395</v>
      </c>
      <c r="F2664" s="663">
        <v>2821</v>
      </c>
      <c r="G2664" s="663">
        <v>282</v>
      </c>
      <c r="H2664" s="663"/>
      <c r="I2664" s="663">
        <v>2539</v>
      </c>
      <c r="J2664" s="728">
        <f t="shared" si="52"/>
        <v>124.38</v>
      </c>
      <c r="K2664" s="728">
        <v>40.42</v>
      </c>
      <c r="L2664" s="728">
        <v>83.96</v>
      </c>
    </row>
    <row r="2665" spans="1:12" s="335" customFormat="1" ht="12" x14ac:dyDescent="0.2">
      <c r="A2665" s="335" t="s">
        <v>5702</v>
      </c>
      <c r="B2665" s="335" t="s">
        <v>5703</v>
      </c>
      <c r="C2665" s="733">
        <v>43466</v>
      </c>
      <c r="D2665" s="738" t="s">
        <v>5656</v>
      </c>
      <c r="E2665" s="335" t="s">
        <v>5395</v>
      </c>
      <c r="F2665" s="663">
        <v>1748</v>
      </c>
      <c r="G2665" s="663">
        <v>350</v>
      </c>
      <c r="H2665" s="663"/>
      <c r="I2665" s="663">
        <v>1398</v>
      </c>
      <c r="J2665" s="728">
        <f t="shared" si="52"/>
        <v>221.54</v>
      </c>
      <c r="K2665" s="728">
        <v>72</v>
      </c>
      <c r="L2665" s="728">
        <v>149.54</v>
      </c>
    </row>
    <row r="2666" spans="1:12" s="335" customFormat="1" ht="12" x14ac:dyDescent="0.2">
      <c r="A2666" s="335" t="s">
        <v>5704</v>
      </c>
      <c r="B2666" s="335" t="s">
        <v>5705</v>
      </c>
      <c r="C2666" s="733">
        <v>43466</v>
      </c>
      <c r="D2666" s="738" t="s">
        <v>5706</v>
      </c>
      <c r="E2666" s="335">
        <v>44167</v>
      </c>
      <c r="F2666" s="663">
        <v>2000</v>
      </c>
      <c r="G2666" s="663">
        <v>200</v>
      </c>
      <c r="H2666" s="663"/>
      <c r="I2666" s="663">
        <v>1800</v>
      </c>
      <c r="J2666" s="728">
        <f t="shared" si="52"/>
        <v>88.18</v>
      </c>
      <c r="K2666" s="728">
        <v>28.66</v>
      </c>
      <c r="L2666" s="728">
        <v>59.52</v>
      </c>
    </row>
    <row r="2667" spans="1:12" s="335" customFormat="1" ht="12" x14ac:dyDescent="0.2">
      <c r="A2667" s="335" t="s">
        <v>5707</v>
      </c>
      <c r="B2667" s="335" t="s">
        <v>5708</v>
      </c>
      <c r="C2667" s="733">
        <v>43466</v>
      </c>
      <c r="D2667" s="738" t="s">
        <v>5706</v>
      </c>
      <c r="E2667" s="335" t="s">
        <v>5395</v>
      </c>
      <c r="F2667" s="663">
        <v>2652</v>
      </c>
      <c r="G2667" s="663">
        <v>332</v>
      </c>
      <c r="H2667" s="663"/>
      <c r="I2667" s="663">
        <v>2320</v>
      </c>
      <c r="J2667" s="728">
        <f t="shared" si="52"/>
        <v>170.18</v>
      </c>
      <c r="K2667" s="728">
        <v>55.31</v>
      </c>
      <c r="L2667" s="728">
        <v>114.87</v>
      </c>
    </row>
    <row r="2668" spans="1:12" s="335" customFormat="1" ht="12" x14ac:dyDescent="0.2">
      <c r="A2668" s="335" t="s">
        <v>5709</v>
      </c>
      <c r="B2668" s="335" t="s">
        <v>5710</v>
      </c>
      <c r="C2668" s="733">
        <v>43466</v>
      </c>
      <c r="D2668" s="738" t="s">
        <v>5706</v>
      </c>
      <c r="E2668" s="335" t="s">
        <v>5331</v>
      </c>
      <c r="F2668" s="663">
        <v>1923</v>
      </c>
      <c r="G2668" s="663">
        <v>288</v>
      </c>
      <c r="H2668" s="663"/>
      <c r="I2668" s="663">
        <v>1635</v>
      </c>
      <c r="J2668" s="728">
        <f t="shared" si="52"/>
        <v>165.76</v>
      </c>
      <c r="K2668" s="728">
        <v>53.87</v>
      </c>
      <c r="L2668" s="728">
        <v>111.89</v>
      </c>
    </row>
    <row r="2669" spans="1:12" s="335" customFormat="1" ht="12" x14ac:dyDescent="0.2">
      <c r="A2669" s="335" t="s">
        <v>5711</v>
      </c>
      <c r="B2669" s="335" t="s">
        <v>5712</v>
      </c>
      <c r="C2669" s="733">
        <v>43466</v>
      </c>
      <c r="D2669" s="738" t="s">
        <v>5706</v>
      </c>
      <c r="E2669" s="335" t="s">
        <v>5331</v>
      </c>
      <c r="F2669" s="663">
        <v>2213</v>
      </c>
      <c r="G2669" s="663">
        <v>277</v>
      </c>
      <c r="H2669" s="663"/>
      <c r="I2669" s="663">
        <v>1936</v>
      </c>
      <c r="J2669" s="728">
        <f t="shared" si="52"/>
        <v>143.29</v>
      </c>
      <c r="K2669" s="728">
        <v>46.57</v>
      </c>
      <c r="L2669" s="728">
        <v>96.72</v>
      </c>
    </row>
    <row r="2670" spans="1:12" s="335" customFormat="1" ht="12" x14ac:dyDescent="0.2">
      <c r="A2670" s="335" t="s">
        <v>5713</v>
      </c>
      <c r="B2670" s="335" t="s">
        <v>5714</v>
      </c>
      <c r="C2670" s="733">
        <v>43466</v>
      </c>
      <c r="D2670" s="738" t="s">
        <v>5706</v>
      </c>
      <c r="E2670" s="335">
        <v>43867</v>
      </c>
      <c r="F2670" s="663">
        <v>2048</v>
      </c>
      <c r="G2670" s="663">
        <v>205</v>
      </c>
      <c r="H2670" s="663"/>
      <c r="I2670" s="663">
        <v>1843</v>
      </c>
      <c r="J2670" s="728">
        <f t="shared" si="52"/>
        <v>90.300000000000011</v>
      </c>
      <c r="K2670" s="728">
        <v>29.35</v>
      </c>
      <c r="L2670" s="728">
        <v>60.95</v>
      </c>
    </row>
    <row r="2671" spans="1:12" s="335" customFormat="1" ht="12" x14ac:dyDescent="0.2">
      <c r="A2671" s="335" t="s">
        <v>5715</v>
      </c>
      <c r="B2671" s="335" t="s">
        <v>5716</v>
      </c>
      <c r="C2671" s="733">
        <v>43466</v>
      </c>
      <c r="D2671" s="738" t="s">
        <v>5706</v>
      </c>
      <c r="E2671" s="335" t="s">
        <v>5331</v>
      </c>
      <c r="F2671" s="663">
        <v>1405</v>
      </c>
      <c r="G2671" s="663">
        <v>176</v>
      </c>
      <c r="H2671" s="663"/>
      <c r="I2671" s="663">
        <v>1229</v>
      </c>
      <c r="J2671" s="728">
        <f t="shared" si="52"/>
        <v>90.97999999999999</v>
      </c>
      <c r="K2671" s="728">
        <v>29.57</v>
      </c>
      <c r="L2671" s="728">
        <v>61.41</v>
      </c>
    </row>
    <row r="2672" spans="1:12" s="335" customFormat="1" ht="12" x14ac:dyDescent="0.2">
      <c r="A2672" s="335" t="s">
        <v>5717</v>
      </c>
      <c r="B2672" s="335" t="s">
        <v>5718</v>
      </c>
      <c r="C2672" s="733">
        <v>43466</v>
      </c>
      <c r="D2672" s="738" t="s">
        <v>5706</v>
      </c>
      <c r="E2672" s="335" t="s">
        <v>5618</v>
      </c>
      <c r="F2672" s="663">
        <v>10642</v>
      </c>
      <c r="G2672" s="663">
        <v>1596</v>
      </c>
      <c r="H2672" s="663"/>
      <c r="I2672" s="663">
        <v>9046</v>
      </c>
      <c r="J2672" s="728">
        <f t="shared" si="52"/>
        <v>917.33</v>
      </c>
      <c r="K2672" s="728">
        <v>298.13</v>
      </c>
      <c r="L2672" s="728">
        <v>619.20000000000005</v>
      </c>
    </row>
    <row r="2673" spans="1:12" s="335" customFormat="1" ht="12" x14ac:dyDescent="0.2">
      <c r="A2673" s="335" t="s">
        <v>5719</v>
      </c>
      <c r="B2673" s="335" t="s">
        <v>5720</v>
      </c>
      <c r="C2673" s="733">
        <v>43466</v>
      </c>
      <c r="D2673" s="738" t="s">
        <v>5706</v>
      </c>
      <c r="E2673" s="335" t="s">
        <v>5331</v>
      </c>
      <c r="F2673" s="663">
        <v>8935</v>
      </c>
      <c r="G2673" s="663">
        <v>1117</v>
      </c>
      <c r="H2673" s="663"/>
      <c r="I2673" s="663">
        <v>7818</v>
      </c>
      <c r="J2673" s="728">
        <f t="shared" si="52"/>
        <v>578.54999999999995</v>
      </c>
      <c r="K2673" s="728">
        <v>188.03</v>
      </c>
      <c r="L2673" s="728">
        <v>390.52</v>
      </c>
    </row>
    <row r="2674" spans="1:12" s="335" customFormat="1" ht="12" x14ac:dyDescent="0.2">
      <c r="A2674" s="335" t="s">
        <v>5721</v>
      </c>
      <c r="B2674" s="335" t="s">
        <v>5722</v>
      </c>
      <c r="C2674" s="733">
        <v>43466</v>
      </c>
      <c r="D2674" s="738" t="s">
        <v>5706</v>
      </c>
      <c r="E2674" s="335" t="s">
        <v>5331</v>
      </c>
      <c r="F2674" s="663">
        <v>3100</v>
      </c>
      <c r="G2674" s="663">
        <v>388</v>
      </c>
      <c r="H2674" s="663"/>
      <c r="I2674" s="663">
        <v>2712</v>
      </c>
      <c r="J2674" s="728">
        <f t="shared" si="52"/>
        <v>200.73000000000002</v>
      </c>
      <c r="K2674" s="728">
        <v>65.239999999999995</v>
      </c>
      <c r="L2674" s="728">
        <v>135.49</v>
      </c>
    </row>
    <row r="2675" spans="1:12" s="335" customFormat="1" ht="12" x14ac:dyDescent="0.2">
      <c r="A2675" s="335" t="s">
        <v>5723</v>
      </c>
      <c r="B2675" s="335" t="s">
        <v>5724</v>
      </c>
      <c r="C2675" s="733">
        <v>43466</v>
      </c>
      <c r="D2675" s="738" t="s">
        <v>5706</v>
      </c>
      <c r="E2675" s="335">
        <v>43862</v>
      </c>
      <c r="F2675" s="663">
        <v>2672</v>
      </c>
      <c r="G2675" s="663">
        <v>334</v>
      </c>
      <c r="H2675" s="663"/>
      <c r="I2675" s="663">
        <v>2338</v>
      </c>
      <c r="J2675" s="728">
        <f t="shared" si="52"/>
        <v>173.01</v>
      </c>
      <c r="K2675" s="728">
        <v>56.23</v>
      </c>
      <c r="L2675" s="728">
        <v>116.78</v>
      </c>
    </row>
    <row r="2676" spans="1:12" s="335" customFormat="1" ht="12" x14ac:dyDescent="0.2">
      <c r="A2676" s="335" t="s">
        <v>5725</v>
      </c>
      <c r="B2676" s="335" t="s">
        <v>5726</v>
      </c>
      <c r="C2676" s="733">
        <v>43466</v>
      </c>
      <c r="D2676" s="738" t="s">
        <v>5706</v>
      </c>
      <c r="E2676" s="335" t="s">
        <v>5331</v>
      </c>
      <c r="F2676" s="663">
        <v>2452</v>
      </c>
      <c r="G2676" s="663">
        <v>307</v>
      </c>
      <c r="H2676" s="663"/>
      <c r="I2676" s="663">
        <v>2145</v>
      </c>
      <c r="J2676" s="728">
        <f t="shared" si="52"/>
        <v>160.24</v>
      </c>
      <c r="K2676" s="728">
        <v>52.08</v>
      </c>
      <c r="L2676" s="728">
        <v>108.16</v>
      </c>
    </row>
    <row r="2677" spans="1:12" s="335" customFormat="1" ht="12" x14ac:dyDescent="0.2">
      <c r="A2677" s="335" t="s">
        <v>5727</v>
      </c>
      <c r="B2677" s="335" t="s">
        <v>5728</v>
      </c>
      <c r="C2677" s="733">
        <v>43466</v>
      </c>
      <c r="D2677" s="738" t="s">
        <v>5706</v>
      </c>
      <c r="E2677" s="335">
        <v>44137</v>
      </c>
      <c r="F2677" s="663">
        <v>3660</v>
      </c>
      <c r="G2677" s="663">
        <v>458</v>
      </c>
      <c r="H2677" s="663"/>
      <c r="I2677" s="663">
        <v>3202</v>
      </c>
      <c r="J2677" s="728">
        <f t="shared" si="52"/>
        <v>239.18</v>
      </c>
      <c r="K2677" s="728">
        <v>77.73</v>
      </c>
      <c r="L2677" s="728">
        <v>161.44999999999999</v>
      </c>
    </row>
    <row r="2678" spans="1:12" s="335" customFormat="1" ht="12" x14ac:dyDescent="0.2">
      <c r="A2678" s="335" t="s">
        <v>5729</v>
      </c>
      <c r="B2678" s="335" t="s">
        <v>5730</v>
      </c>
      <c r="C2678" s="733">
        <v>43466</v>
      </c>
      <c r="D2678" s="738" t="s">
        <v>5706</v>
      </c>
      <c r="E2678" s="335">
        <v>43953</v>
      </c>
      <c r="F2678" s="663">
        <v>4046</v>
      </c>
      <c r="G2678" s="663">
        <v>506</v>
      </c>
      <c r="H2678" s="663"/>
      <c r="I2678" s="663">
        <v>3540</v>
      </c>
      <c r="J2678" s="728">
        <f t="shared" si="52"/>
        <v>261.98</v>
      </c>
      <c r="K2678" s="728">
        <v>85.14</v>
      </c>
      <c r="L2678" s="728">
        <v>176.84</v>
      </c>
    </row>
    <row r="2679" spans="1:12" s="335" customFormat="1" ht="12" x14ac:dyDescent="0.2">
      <c r="A2679" s="335" t="s">
        <v>5731</v>
      </c>
      <c r="B2679" s="335" t="s">
        <v>5732</v>
      </c>
      <c r="C2679" s="733">
        <v>43466</v>
      </c>
      <c r="D2679" s="738" t="s">
        <v>5706</v>
      </c>
      <c r="E2679" s="335" t="s">
        <v>5331</v>
      </c>
      <c r="F2679" s="663">
        <v>2658</v>
      </c>
      <c r="G2679" s="663">
        <v>332</v>
      </c>
      <c r="H2679" s="663"/>
      <c r="I2679" s="663">
        <v>2326</v>
      </c>
      <c r="J2679" s="728">
        <f t="shared" si="52"/>
        <v>172.11</v>
      </c>
      <c r="K2679" s="728">
        <v>55.94</v>
      </c>
      <c r="L2679" s="728">
        <v>116.17</v>
      </c>
    </row>
    <row r="2680" spans="1:12" s="335" customFormat="1" ht="12" x14ac:dyDescent="0.2">
      <c r="A2680" s="335" t="s">
        <v>5733</v>
      </c>
      <c r="B2680" s="335" t="s">
        <v>5734</v>
      </c>
      <c r="C2680" s="733">
        <v>43466</v>
      </c>
      <c r="D2680" s="738" t="s">
        <v>5706</v>
      </c>
      <c r="E2680" s="335" t="s">
        <v>5331</v>
      </c>
      <c r="F2680" s="663">
        <v>2571</v>
      </c>
      <c r="G2680" s="663">
        <v>321</v>
      </c>
      <c r="H2680" s="663"/>
      <c r="I2680" s="663">
        <v>2250</v>
      </c>
      <c r="J2680" s="728">
        <f t="shared" si="52"/>
        <v>166.47</v>
      </c>
      <c r="K2680" s="728">
        <v>54.1</v>
      </c>
      <c r="L2680" s="728">
        <v>112.37</v>
      </c>
    </row>
    <row r="2681" spans="1:12" s="335" customFormat="1" ht="12" x14ac:dyDescent="0.2">
      <c r="A2681" s="335" t="s">
        <v>5735</v>
      </c>
      <c r="B2681" s="335" t="s">
        <v>5736</v>
      </c>
      <c r="C2681" s="733">
        <v>43466</v>
      </c>
      <c r="D2681" s="738" t="s">
        <v>5706</v>
      </c>
      <c r="E2681" s="335">
        <v>43984</v>
      </c>
      <c r="F2681" s="663">
        <v>2000</v>
      </c>
      <c r="G2681" s="663">
        <v>250</v>
      </c>
      <c r="H2681" s="663"/>
      <c r="I2681" s="663">
        <v>1750</v>
      </c>
      <c r="J2681" s="728">
        <f t="shared" si="52"/>
        <v>129.5</v>
      </c>
      <c r="K2681" s="728">
        <v>42.09</v>
      </c>
      <c r="L2681" s="728">
        <v>87.41</v>
      </c>
    </row>
    <row r="2682" spans="1:12" s="335" customFormat="1" ht="12" x14ac:dyDescent="0.2">
      <c r="A2682" s="335" t="s">
        <v>5737</v>
      </c>
      <c r="B2682" s="335" t="s">
        <v>5738</v>
      </c>
      <c r="C2682" s="733">
        <v>43466</v>
      </c>
      <c r="D2682" s="738" t="s">
        <v>5706</v>
      </c>
      <c r="E2682" s="335">
        <v>43923</v>
      </c>
      <c r="F2682" s="663">
        <v>5840</v>
      </c>
      <c r="G2682" s="663">
        <v>1095</v>
      </c>
      <c r="H2682" s="663"/>
      <c r="I2682" s="663">
        <v>4745</v>
      </c>
      <c r="J2682" s="728">
        <f t="shared" si="52"/>
        <v>679.78</v>
      </c>
      <c r="K2682" s="728">
        <v>220.93</v>
      </c>
      <c r="L2682" s="728">
        <v>458.85</v>
      </c>
    </row>
    <row r="2683" spans="1:12" s="335" customFormat="1" ht="12" x14ac:dyDescent="0.2">
      <c r="A2683" s="335" t="s">
        <v>5739</v>
      </c>
      <c r="B2683" s="335" t="s">
        <v>5740</v>
      </c>
      <c r="C2683" s="733">
        <v>43466</v>
      </c>
      <c r="D2683" s="738" t="s">
        <v>5706</v>
      </c>
      <c r="E2683" s="335" t="s">
        <v>5331</v>
      </c>
      <c r="F2683" s="663">
        <v>1973</v>
      </c>
      <c r="G2683" s="663">
        <v>197</v>
      </c>
      <c r="H2683" s="663"/>
      <c r="I2683" s="663">
        <v>1776</v>
      </c>
      <c r="J2683" s="728">
        <f t="shared" si="52"/>
        <v>86.99</v>
      </c>
      <c r="K2683" s="728">
        <v>28.27</v>
      </c>
      <c r="L2683" s="728">
        <v>58.72</v>
      </c>
    </row>
    <row r="2684" spans="1:12" s="335" customFormat="1" ht="12" x14ac:dyDescent="0.2">
      <c r="A2684" s="335" t="s">
        <v>5741</v>
      </c>
      <c r="B2684" s="335" t="s">
        <v>4831</v>
      </c>
      <c r="C2684" s="733">
        <v>43466</v>
      </c>
      <c r="D2684" s="738" t="s">
        <v>5706</v>
      </c>
      <c r="E2684" s="335">
        <v>44166</v>
      </c>
      <c r="F2684" s="663">
        <v>566</v>
      </c>
      <c r="G2684" s="663">
        <v>71</v>
      </c>
      <c r="H2684" s="663"/>
      <c r="I2684" s="663">
        <v>495</v>
      </c>
      <c r="J2684" s="728">
        <f t="shared" si="52"/>
        <v>36.989999999999995</v>
      </c>
      <c r="K2684" s="728">
        <v>12.02</v>
      </c>
      <c r="L2684" s="728">
        <v>24.97</v>
      </c>
    </row>
    <row r="2685" spans="1:12" s="335" customFormat="1" ht="12" x14ac:dyDescent="0.2">
      <c r="A2685" s="335" t="s">
        <v>5742</v>
      </c>
      <c r="B2685" s="335" t="s">
        <v>5743</v>
      </c>
      <c r="C2685" s="733">
        <v>43466</v>
      </c>
      <c r="D2685" s="738" t="s">
        <v>5706</v>
      </c>
      <c r="E2685" s="335">
        <v>43953</v>
      </c>
      <c r="F2685" s="663">
        <v>2508</v>
      </c>
      <c r="G2685" s="663">
        <v>314</v>
      </c>
      <c r="H2685" s="663"/>
      <c r="I2685" s="663">
        <v>2194</v>
      </c>
      <c r="J2685" s="728">
        <f t="shared" si="52"/>
        <v>163.9</v>
      </c>
      <c r="K2685" s="728">
        <v>53.27</v>
      </c>
      <c r="L2685" s="728">
        <v>110.63</v>
      </c>
    </row>
    <row r="2686" spans="1:12" s="335" customFormat="1" ht="12" x14ac:dyDescent="0.2">
      <c r="A2686" s="335" t="s">
        <v>5744</v>
      </c>
      <c r="B2686" s="335" t="s">
        <v>5745</v>
      </c>
      <c r="C2686" s="733">
        <v>43466</v>
      </c>
      <c r="D2686" s="738" t="s">
        <v>5706</v>
      </c>
      <c r="E2686" s="335" t="s">
        <v>5331</v>
      </c>
      <c r="F2686" s="663">
        <v>3195</v>
      </c>
      <c r="G2686" s="663">
        <v>399</v>
      </c>
      <c r="H2686" s="663"/>
      <c r="I2686" s="663">
        <v>2796</v>
      </c>
      <c r="J2686" s="728">
        <f t="shared" si="52"/>
        <v>206.87</v>
      </c>
      <c r="K2686" s="728">
        <v>67.23</v>
      </c>
      <c r="L2686" s="728">
        <v>139.63999999999999</v>
      </c>
    </row>
    <row r="2687" spans="1:12" s="335" customFormat="1" ht="12" x14ac:dyDescent="0.2">
      <c r="A2687" s="335" t="s">
        <v>5746</v>
      </c>
      <c r="B2687" s="335" t="s">
        <v>5747</v>
      </c>
      <c r="C2687" s="733">
        <v>43466</v>
      </c>
      <c r="D2687" s="738" t="s">
        <v>5706</v>
      </c>
      <c r="E2687" s="335">
        <v>43923</v>
      </c>
      <c r="F2687" s="663">
        <v>3121</v>
      </c>
      <c r="G2687" s="663">
        <v>390</v>
      </c>
      <c r="H2687" s="663"/>
      <c r="I2687" s="663">
        <v>2731</v>
      </c>
      <c r="J2687" s="728">
        <f t="shared" si="52"/>
        <v>203.95999999999998</v>
      </c>
      <c r="K2687" s="728">
        <v>66.290000000000006</v>
      </c>
      <c r="L2687" s="728">
        <v>137.66999999999999</v>
      </c>
    </row>
    <row r="2688" spans="1:12" s="335" customFormat="1" ht="12" x14ac:dyDescent="0.2">
      <c r="A2688" s="335" t="s">
        <v>5748</v>
      </c>
      <c r="B2688" s="335" t="s">
        <v>5749</v>
      </c>
      <c r="C2688" s="733">
        <v>43466</v>
      </c>
      <c r="D2688" s="738" t="s">
        <v>5706</v>
      </c>
      <c r="E2688" s="335" t="s">
        <v>5331</v>
      </c>
      <c r="F2688" s="663">
        <v>2473</v>
      </c>
      <c r="G2688" s="663">
        <v>309</v>
      </c>
      <c r="H2688" s="663"/>
      <c r="I2688" s="663">
        <v>2164</v>
      </c>
      <c r="J2688" s="728">
        <f t="shared" si="52"/>
        <v>160.13</v>
      </c>
      <c r="K2688" s="728">
        <v>52.04</v>
      </c>
      <c r="L2688" s="728">
        <v>108.09</v>
      </c>
    </row>
    <row r="2689" spans="1:12" s="335" customFormat="1" ht="12" x14ac:dyDescent="0.2">
      <c r="A2689" s="335" t="s">
        <v>5750</v>
      </c>
      <c r="B2689" s="335" t="s">
        <v>5751</v>
      </c>
      <c r="C2689" s="733">
        <v>43466</v>
      </c>
      <c r="D2689" s="738" t="s">
        <v>5706</v>
      </c>
      <c r="E2689" s="335">
        <v>43563</v>
      </c>
      <c r="F2689" s="663">
        <v>9544</v>
      </c>
      <c r="G2689" s="663">
        <v>1432</v>
      </c>
      <c r="H2689" s="663"/>
      <c r="I2689" s="663">
        <v>8112</v>
      </c>
      <c r="J2689" s="728">
        <f t="shared" si="52"/>
        <v>822.69</v>
      </c>
      <c r="K2689" s="728">
        <v>267.37</v>
      </c>
      <c r="L2689" s="728">
        <v>555.32000000000005</v>
      </c>
    </row>
    <row r="2690" spans="1:12" s="335" customFormat="1" ht="12" x14ac:dyDescent="0.2">
      <c r="A2690" s="335" t="s">
        <v>5752</v>
      </c>
      <c r="B2690" s="335" t="s">
        <v>5753</v>
      </c>
      <c r="C2690" s="733">
        <v>43466</v>
      </c>
      <c r="D2690" s="738" t="s">
        <v>5706</v>
      </c>
      <c r="E2690" s="335">
        <v>43923</v>
      </c>
      <c r="F2690" s="663">
        <v>2308</v>
      </c>
      <c r="G2690" s="663">
        <v>289</v>
      </c>
      <c r="H2690" s="663"/>
      <c r="I2690" s="663">
        <v>2019</v>
      </c>
      <c r="J2690" s="728">
        <f t="shared" si="52"/>
        <v>150.83000000000001</v>
      </c>
      <c r="K2690" s="728">
        <v>49.02</v>
      </c>
      <c r="L2690" s="728">
        <v>101.81</v>
      </c>
    </row>
    <row r="2691" spans="1:12" s="335" customFormat="1" ht="12" x14ac:dyDescent="0.2">
      <c r="A2691" s="335" t="s">
        <v>5754</v>
      </c>
      <c r="B2691" s="335" t="s">
        <v>5755</v>
      </c>
      <c r="C2691" s="733">
        <v>43466</v>
      </c>
      <c r="D2691" s="738" t="s">
        <v>5706</v>
      </c>
      <c r="E2691" s="335">
        <v>43953</v>
      </c>
      <c r="F2691" s="663">
        <v>6607</v>
      </c>
      <c r="G2691" s="663">
        <v>991</v>
      </c>
      <c r="H2691" s="663"/>
      <c r="I2691" s="663">
        <v>5616</v>
      </c>
      <c r="J2691" s="728">
        <f t="shared" si="52"/>
        <v>564.29999999999995</v>
      </c>
      <c r="K2691" s="728">
        <v>183.4</v>
      </c>
      <c r="L2691" s="728">
        <v>380.9</v>
      </c>
    </row>
    <row r="2692" spans="1:12" s="335" customFormat="1" ht="12" x14ac:dyDescent="0.2">
      <c r="A2692" s="335" t="s">
        <v>5756</v>
      </c>
      <c r="B2692" s="335" t="s">
        <v>5757</v>
      </c>
      <c r="C2692" s="733">
        <v>43466</v>
      </c>
      <c r="D2692" s="738" t="s">
        <v>5706</v>
      </c>
      <c r="E2692" s="335" t="s">
        <v>5331</v>
      </c>
      <c r="F2692" s="663">
        <v>5447</v>
      </c>
      <c r="G2692" s="663">
        <v>550</v>
      </c>
      <c r="H2692" s="663"/>
      <c r="I2692" s="663">
        <v>4897</v>
      </c>
      <c r="J2692" s="728">
        <f t="shared" si="52"/>
        <v>360.28</v>
      </c>
      <c r="K2692" s="728">
        <v>117.09</v>
      </c>
      <c r="L2692" s="728">
        <v>243.19</v>
      </c>
    </row>
    <row r="2693" spans="1:12" s="335" customFormat="1" ht="12" x14ac:dyDescent="0.2">
      <c r="A2693" s="335" t="s">
        <v>5758</v>
      </c>
      <c r="B2693" s="335" t="s">
        <v>5759</v>
      </c>
      <c r="C2693" s="733">
        <v>43466</v>
      </c>
      <c r="D2693" s="738" t="s">
        <v>5706</v>
      </c>
      <c r="E2693" s="335" t="s">
        <v>5331</v>
      </c>
      <c r="F2693" s="663">
        <v>2628</v>
      </c>
      <c r="G2693" s="663">
        <v>329</v>
      </c>
      <c r="H2693" s="663"/>
      <c r="I2693" s="663">
        <v>2299</v>
      </c>
      <c r="J2693" s="728">
        <f t="shared" si="52"/>
        <v>170.16</v>
      </c>
      <c r="K2693" s="728">
        <v>55.3</v>
      </c>
      <c r="L2693" s="728">
        <v>114.86</v>
      </c>
    </row>
    <row r="2694" spans="1:12" s="335" customFormat="1" ht="12" x14ac:dyDescent="0.2">
      <c r="A2694" s="335" t="s">
        <v>5760</v>
      </c>
      <c r="B2694" s="335" t="s">
        <v>5761</v>
      </c>
      <c r="C2694" s="733">
        <v>43466</v>
      </c>
      <c r="D2694" s="738" t="s">
        <v>5706</v>
      </c>
      <c r="E2694" s="335">
        <v>43832</v>
      </c>
      <c r="F2694" s="663">
        <v>999</v>
      </c>
      <c r="G2694" s="663">
        <v>200</v>
      </c>
      <c r="H2694" s="663"/>
      <c r="I2694" s="663">
        <v>799</v>
      </c>
      <c r="J2694" s="728">
        <f t="shared" si="52"/>
        <v>126.60999999999999</v>
      </c>
      <c r="K2694" s="728">
        <v>41.15</v>
      </c>
      <c r="L2694" s="728">
        <v>85.46</v>
      </c>
    </row>
    <row r="2695" spans="1:12" s="335" customFormat="1" ht="12" x14ac:dyDescent="0.2">
      <c r="A2695" s="145" t="s">
        <v>5762</v>
      </c>
      <c r="B2695" s="145" t="s">
        <v>2204</v>
      </c>
      <c r="C2695" s="733">
        <v>43497</v>
      </c>
      <c r="F2695" s="741">
        <v>4163</v>
      </c>
      <c r="G2695" s="741">
        <v>520</v>
      </c>
      <c r="H2695" s="741"/>
      <c r="I2695" s="741">
        <v>3643</v>
      </c>
      <c r="J2695" s="728">
        <v>272.06</v>
      </c>
      <c r="K2695" s="728">
        <v>88.419499999999999</v>
      </c>
      <c r="L2695" s="728">
        <v>183.6405</v>
      </c>
    </row>
    <row r="2696" spans="1:12" s="335" customFormat="1" ht="12" x14ac:dyDescent="0.2">
      <c r="A2696" s="145" t="s">
        <v>5763</v>
      </c>
      <c r="B2696" s="145" t="s">
        <v>5764</v>
      </c>
      <c r="C2696" s="733">
        <v>43497</v>
      </c>
      <c r="F2696" s="741">
        <v>3929</v>
      </c>
      <c r="G2696" s="741">
        <v>589</v>
      </c>
      <c r="H2696" s="741"/>
      <c r="I2696" s="663">
        <v>3340</v>
      </c>
      <c r="J2696" s="728">
        <v>335.57</v>
      </c>
      <c r="K2696" s="728">
        <v>109.06025</v>
      </c>
      <c r="L2696" s="728">
        <v>226.50975</v>
      </c>
    </row>
    <row r="2697" spans="1:12" s="335" customFormat="1" ht="12" x14ac:dyDescent="0.2">
      <c r="A2697" s="145" t="s">
        <v>5765</v>
      </c>
      <c r="B2697" s="145" t="s">
        <v>5766</v>
      </c>
      <c r="C2697" s="733">
        <v>43497</v>
      </c>
      <c r="F2697" s="741">
        <v>2238</v>
      </c>
      <c r="G2697" s="741">
        <v>336</v>
      </c>
      <c r="H2697" s="741"/>
      <c r="I2697" s="663">
        <v>1902</v>
      </c>
      <c r="J2697" s="728">
        <v>192.92</v>
      </c>
      <c r="K2697" s="728">
        <v>62.698999999999998</v>
      </c>
      <c r="L2697" s="728">
        <v>130.221</v>
      </c>
    </row>
    <row r="2698" spans="1:12" s="335" customFormat="1" ht="12" x14ac:dyDescent="0.2">
      <c r="A2698" s="145" t="s">
        <v>5767</v>
      </c>
      <c r="B2698" s="145" t="s">
        <v>5768</v>
      </c>
      <c r="C2698" s="733">
        <v>43497</v>
      </c>
      <c r="F2698" s="741">
        <v>3328</v>
      </c>
      <c r="G2698" s="741">
        <v>499</v>
      </c>
      <c r="H2698" s="741"/>
      <c r="I2698" s="663">
        <v>2829</v>
      </c>
      <c r="J2698" s="728">
        <v>312.7</v>
      </c>
      <c r="K2698" s="728">
        <v>101.6275</v>
      </c>
      <c r="L2698" s="728">
        <v>211.07250000000002</v>
      </c>
    </row>
    <row r="2699" spans="1:12" s="335" customFormat="1" ht="12" x14ac:dyDescent="0.2">
      <c r="A2699" s="145" t="s">
        <v>5769</v>
      </c>
      <c r="B2699" s="145" t="s">
        <v>5770</v>
      </c>
      <c r="C2699" s="733">
        <v>43497</v>
      </c>
      <c r="F2699" s="741">
        <v>2928</v>
      </c>
      <c r="G2699" s="741">
        <v>439</v>
      </c>
      <c r="H2699" s="741"/>
      <c r="I2699" s="663">
        <v>2489</v>
      </c>
      <c r="J2699" s="728">
        <v>275.11</v>
      </c>
      <c r="K2699" s="728">
        <v>89.410750000000007</v>
      </c>
      <c r="L2699" s="728">
        <v>185.69925000000003</v>
      </c>
    </row>
    <row r="2700" spans="1:12" s="335" customFormat="1" ht="12" x14ac:dyDescent="0.2">
      <c r="A2700" s="145" t="s">
        <v>5771</v>
      </c>
      <c r="B2700" s="145" t="s">
        <v>5772</v>
      </c>
      <c r="C2700" s="733">
        <v>43497</v>
      </c>
      <c r="F2700" s="741">
        <v>4086</v>
      </c>
      <c r="G2700" s="741">
        <v>511</v>
      </c>
      <c r="H2700" s="741"/>
      <c r="I2700" s="663">
        <v>3575</v>
      </c>
      <c r="J2700" s="728">
        <v>264.58</v>
      </c>
      <c r="K2700" s="728">
        <v>85.988500000000002</v>
      </c>
      <c r="L2700" s="728">
        <v>178.5915</v>
      </c>
    </row>
    <row r="2701" spans="1:12" s="335" customFormat="1" ht="12" x14ac:dyDescent="0.2">
      <c r="A2701" s="145" t="s">
        <v>5773</v>
      </c>
      <c r="B2701" s="145" t="s">
        <v>5774</v>
      </c>
      <c r="C2701" s="733">
        <v>43497</v>
      </c>
      <c r="F2701" s="741">
        <v>3448</v>
      </c>
      <c r="G2701" s="741">
        <v>549</v>
      </c>
      <c r="H2701" s="741"/>
      <c r="I2701" s="663">
        <v>2899</v>
      </c>
      <c r="J2701" s="728">
        <v>323.97000000000003</v>
      </c>
      <c r="K2701" s="728">
        <v>105.29025000000001</v>
      </c>
      <c r="L2701" s="728">
        <v>218.67975000000004</v>
      </c>
    </row>
    <row r="2702" spans="1:12" s="335" customFormat="1" ht="12" x14ac:dyDescent="0.2">
      <c r="A2702" s="145" t="s">
        <v>5775</v>
      </c>
      <c r="B2702" s="145" t="s">
        <v>5776</v>
      </c>
      <c r="C2702" s="733">
        <v>43497</v>
      </c>
      <c r="F2702" s="741">
        <v>2720</v>
      </c>
      <c r="G2702" s="741">
        <v>340</v>
      </c>
      <c r="H2702" s="741"/>
      <c r="I2702" s="663">
        <v>2380</v>
      </c>
      <c r="J2702" s="728">
        <v>176.12</v>
      </c>
      <c r="K2702" s="728">
        <v>57.239000000000004</v>
      </c>
      <c r="L2702" s="728">
        <v>118.88100000000001</v>
      </c>
    </row>
    <row r="2703" spans="1:12" s="335" customFormat="1" ht="12" x14ac:dyDescent="0.2">
      <c r="A2703" s="145" t="s">
        <v>5777</v>
      </c>
      <c r="B2703" s="145" t="s">
        <v>5778</v>
      </c>
      <c r="C2703" s="733">
        <v>43497</v>
      </c>
      <c r="F2703" s="741">
        <v>2000</v>
      </c>
      <c r="G2703" s="741">
        <v>250</v>
      </c>
      <c r="H2703" s="741"/>
      <c r="I2703" s="663">
        <v>1750</v>
      </c>
      <c r="J2703" s="728">
        <v>129.5</v>
      </c>
      <c r="K2703" s="728">
        <v>42.087499999999999</v>
      </c>
      <c r="L2703" s="728">
        <v>87.412500000000009</v>
      </c>
    </row>
    <row r="2704" spans="1:12" s="335" customFormat="1" ht="12" x14ac:dyDescent="0.2">
      <c r="A2704" s="145" t="s">
        <v>5779</v>
      </c>
      <c r="B2704" s="145" t="s">
        <v>5780</v>
      </c>
      <c r="C2704" s="733">
        <v>43497</v>
      </c>
      <c r="F2704" s="741">
        <v>6826</v>
      </c>
      <c r="G2704" s="741">
        <v>853</v>
      </c>
      <c r="H2704" s="741"/>
      <c r="I2704" s="663">
        <v>5973</v>
      </c>
      <c r="J2704" s="728">
        <v>446.09</v>
      </c>
      <c r="K2704" s="728">
        <v>144.97925000000001</v>
      </c>
      <c r="L2704" s="728">
        <v>301.11075</v>
      </c>
    </row>
    <row r="2705" spans="1:12" s="335" customFormat="1" ht="12" x14ac:dyDescent="0.2">
      <c r="A2705" s="145" t="s">
        <v>5781</v>
      </c>
      <c r="B2705" s="145" t="s">
        <v>5782</v>
      </c>
      <c r="C2705" s="733">
        <v>43497</v>
      </c>
      <c r="F2705" s="741">
        <v>3463</v>
      </c>
      <c r="G2705" s="741">
        <v>519</v>
      </c>
      <c r="H2705" s="741"/>
      <c r="I2705" s="663">
        <v>2944</v>
      </c>
      <c r="J2705" s="728">
        <v>298.51</v>
      </c>
      <c r="K2705" s="728">
        <v>97.015749999999997</v>
      </c>
      <c r="L2705" s="728">
        <v>201.49424999999999</v>
      </c>
    </row>
    <row r="2706" spans="1:12" s="335" customFormat="1" ht="12" x14ac:dyDescent="0.2">
      <c r="A2706" s="145" t="s">
        <v>5783</v>
      </c>
      <c r="B2706" s="145" t="s">
        <v>5784</v>
      </c>
      <c r="C2706" s="733">
        <v>43497</v>
      </c>
      <c r="F2706" s="741">
        <v>2902</v>
      </c>
      <c r="G2706" s="741">
        <v>363</v>
      </c>
      <c r="H2706" s="741"/>
      <c r="I2706" s="663">
        <v>2539</v>
      </c>
      <c r="J2706" s="728">
        <v>189.64</v>
      </c>
      <c r="K2706" s="728">
        <v>61.632999999999996</v>
      </c>
      <c r="L2706" s="728">
        <v>128.00700000000001</v>
      </c>
    </row>
    <row r="2707" spans="1:12" s="335" customFormat="1" ht="12" x14ac:dyDescent="0.2">
      <c r="A2707" s="145" t="s">
        <v>5785</v>
      </c>
      <c r="B2707" s="145" t="s">
        <v>5786</v>
      </c>
      <c r="C2707" s="733">
        <v>43497</v>
      </c>
      <c r="F2707" s="741">
        <v>10991</v>
      </c>
      <c r="G2707" s="741">
        <v>1649</v>
      </c>
      <c r="H2707" s="741"/>
      <c r="I2707" s="663">
        <v>9342</v>
      </c>
      <c r="J2707" s="728">
        <v>947.42</v>
      </c>
      <c r="K2707" s="728">
        <v>307.91149999999999</v>
      </c>
      <c r="L2707" s="728">
        <v>639.50850000000003</v>
      </c>
    </row>
    <row r="2708" spans="1:12" s="335" customFormat="1" ht="12" x14ac:dyDescent="0.2">
      <c r="A2708" s="145" t="s">
        <v>5787</v>
      </c>
      <c r="B2708" s="145" t="s">
        <v>5788</v>
      </c>
      <c r="C2708" s="733">
        <v>43497</v>
      </c>
      <c r="F2708" s="741">
        <v>2528</v>
      </c>
      <c r="G2708" s="741">
        <v>379</v>
      </c>
      <c r="H2708" s="741"/>
      <c r="I2708" s="663">
        <v>2149</v>
      </c>
      <c r="J2708" s="728">
        <v>237.53</v>
      </c>
      <c r="K2708" s="728">
        <v>77.197249999999997</v>
      </c>
      <c r="L2708" s="728">
        <v>160.33275</v>
      </c>
    </row>
    <row r="2709" spans="1:12" s="335" customFormat="1" ht="12" x14ac:dyDescent="0.2">
      <c r="A2709" s="145" t="s">
        <v>5789</v>
      </c>
      <c r="B2709" s="145" t="s">
        <v>5790</v>
      </c>
      <c r="C2709" s="733">
        <v>43497</v>
      </c>
      <c r="F2709" s="741">
        <v>2935</v>
      </c>
      <c r="G2709" s="741">
        <v>440</v>
      </c>
      <c r="H2709" s="741"/>
      <c r="I2709" s="663">
        <v>2495</v>
      </c>
      <c r="J2709" s="728">
        <v>248.42</v>
      </c>
      <c r="K2709" s="728">
        <v>80.736499999999992</v>
      </c>
      <c r="L2709" s="728">
        <v>167.68350000000001</v>
      </c>
    </row>
    <row r="2710" spans="1:12" s="335" customFormat="1" ht="12" x14ac:dyDescent="0.2">
      <c r="A2710" s="145" t="s">
        <v>5791</v>
      </c>
      <c r="B2710" s="145" t="s">
        <v>5792</v>
      </c>
      <c r="C2710" s="733">
        <v>43497</v>
      </c>
      <c r="F2710" s="741">
        <v>2639</v>
      </c>
      <c r="G2710" s="741">
        <v>396</v>
      </c>
      <c r="H2710" s="741"/>
      <c r="I2710" s="663">
        <v>2243</v>
      </c>
      <c r="J2710" s="728">
        <v>223.36</v>
      </c>
      <c r="K2710" s="728">
        <v>72.592000000000013</v>
      </c>
      <c r="L2710" s="728">
        <v>150.76800000000003</v>
      </c>
    </row>
    <row r="2711" spans="1:12" s="335" customFormat="1" ht="12" x14ac:dyDescent="0.2">
      <c r="A2711" s="145" t="s">
        <v>5793</v>
      </c>
      <c r="B2711" s="145" t="s">
        <v>5794</v>
      </c>
      <c r="C2711" s="733">
        <v>43497</v>
      </c>
      <c r="F2711" s="741">
        <v>2941</v>
      </c>
      <c r="G2711" s="741">
        <v>368</v>
      </c>
      <c r="H2711" s="741"/>
      <c r="I2711" s="663">
        <v>2573</v>
      </c>
      <c r="J2711" s="728">
        <v>192.19</v>
      </c>
      <c r="K2711" s="728">
        <v>62.461750000000002</v>
      </c>
      <c r="L2711" s="728">
        <v>129.72825</v>
      </c>
    </row>
    <row r="2712" spans="1:12" s="335" customFormat="1" ht="12" x14ac:dyDescent="0.2">
      <c r="A2712" s="145" t="s">
        <v>5795</v>
      </c>
      <c r="B2712" s="145" t="s">
        <v>5796</v>
      </c>
      <c r="C2712" s="733">
        <v>43497</v>
      </c>
      <c r="F2712" s="741">
        <v>7092</v>
      </c>
      <c r="G2712" s="741">
        <v>887</v>
      </c>
      <c r="H2712" s="741"/>
      <c r="I2712" s="663">
        <v>6205</v>
      </c>
      <c r="J2712" s="728">
        <v>463.47</v>
      </c>
      <c r="K2712" s="728">
        <v>150.62775000000002</v>
      </c>
      <c r="L2712" s="728">
        <v>312.84225000000004</v>
      </c>
    </row>
    <row r="2713" spans="1:12" s="335" customFormat="1" ht="12" x14ac:dyDescent="0.2">
      <c r="A2713" s="145" t="s">
        <v>5797</v>
      </c>
      <c r="B2713" s="145" t="s">
        <v>5798</v>
      </c>
      <c r="C2713" s="733">
        <v>43497</v>
      </c>
      <c r="F2713" s="741">
        <v>2000</v>
      </c>
      <c r="G2713" s="741">
        <v>200</v>
      </c>
      <c r="H2713" s="741"/>
      <c r="I2713" s="663">
        <v>1800</v>
      </c>
      <c r="J2713" s="728">
        <v>88.18</v>
      </c>
      <c r="K2713" s="728">
        <v>28.658500000000004</v>
      </c>
      <c r="L2713" s="728">
        <v>59.52150000000001</v>
      </c>
    </row>
    <row r="2714" spans="1:12" s="335" customFormat="1" ht="12" x14ac:dyDescent="0.2">
      <c r="A2714" s="145" t="s">
        <v>5799</v>
      </c>
      <c r="B2714" s="145" t="s">
        <v>5800</v>
      </c>
      <c r="C2714" s="733">
        <v>43497</v>
      </c>
      <c r="F2714" s="741">
        <v>2230</v>
      </c>
      <c r="G2714" s="741">
        <v>334</v>
      </c>
      <c r="H2714" s="741"/>
      <c r="I2714" s="663">
        <v>1896</v>
      </c>
      <c r="J2714" s="728">
        <v>188.74</v>
      </c>
      <c r="K2714" s="728">
        <v>61.340500000000006</v>
      </c>
      <c r="L2714" s="728">
        <v>127.39950000000002</v>
      </c>
    </row>
    <row r="2715" spans="1:12" s="335" customFormat="1" ht="12" x14ac:dyDescent="0.2">
      <c r="A2715" s="145" t="s">
        <v>5801</v>
      </c>
      <c r="B2715" s="145" t="s">
        <v>5802</v>
      </c>
      <c r="C2715" s="733">
        <v>43497</v>
      </c>
      <c r="F2715" s="741">
        <v>3600</v>
      </c>
      <c r="G2715" s="741">
        <v>360</v>
      </c>
      <c r="H2715" s="741"/>
      <c r="I2715" s="663">
        <v>3240</v>
      </c>
      <c r="J2715" s="728">
        <v>158.72999999999999</v>
      </c>
      <c r="K2715" s="728">
        <v>51.587249999999997</v>
      </c>
      <c r="L2715" s="728">
        <v>107.14275000000001</v>
      </c>
    </row>
    <row r="2716" spans="1:12" s="335" customFormat="1" ht="12" x14ac:dyDescent="0.2">
      <c r="A2716" s="145" t="s">
        <v>5803</v>
      </c>
      <c r="B2716" s="145" t="s">
        <v>5804</v>
      </c>
      <c r="C2716" s="733">
        <v>43497</v>
      </c>
      <c r="F2716" s="741">
        <v>2792</v>
      </c>
      <c r="G2716" s="741">
        <v>279</v>
      </c>
      <c r="H2716" s="741"/>
      <c r="I2716" s="663">
        <v>2513</v>
      </c>
      <c r="J2716" s="728">
        <v>123.1</v>
      </c>
      <c r="K2716" s="728">
        <v>40.0075</v>
      </c>
      <c r="L2716" s="728">
        <v>83.092500000000001</v>
      </c>
    </row>
    <row r="2717" spans="1:12" s="335" customFormat="1" ht="12" x14ac:dyDescent="0.2">
      <c r="A2717" s="145" t="s">
        <v>5805</v>
      </c>
      <c r="B2717" s="145" t="s">
        <v>5806</v>
      </c>
      <c r="C2717" s="733">
        <v>43497</v>
      </c>
      <c r="F2717" s="741">
        <v>9556</v>
      </c>
      <c r="G2717" s="741">
        <v>1433</v>
      </c>
      <c r="H2717" s="741"/>
      <c r="I2717" s="663">
        <v>8123</v>
      </c>
      <c r="J2717" s="728">
        <v>816.18</v>
      </c>
      <c r="K2717" s="728">
        <v>265.25849999999997</v>
      </c>
      <c r="L2717" s="728">
        <v>550.92150000000004</v>
      </c>
    </row>
    <row r="2718" spans="1:12" s="335" customFormat="1" ht="12" x14ac:dyDescent="0.2">
      <c r="A2718" s="145" t="s">
        <v>5807</v>
      </c>
      <c r="B2718" s="145" t="s">
        <v>5808</v>
      </c>
      <c r="C2718" s="733">
        <v>43497</v>
      </c>
      <c r="F2718" s="741">
        <v>4171</v>
      </c>
      <c r="G2718" s="741">
        <v>626</v>
      </c>
      <c r="H2718" s="741"/>
      <c r="I2718" s="663">
        <v>3545</v>
      </c>
      <c r="J2718" s="728">
        <v>356.25</v>
      </c>
      <c r="K2718" s="728">
        <v>115.78125</v>
      </c>
      <c r="L2718" s="728">
        <v>240.46875000000003</v>
      </c>
    </row>
    <row r="2719" spans="1:12" s="335" customFormat="1" ht="12" x14ac:dyDescent="0.2">
      <c r="A2719" s="145" t="s">
        <v>5809</v>
      </c>
      <c r="B2719" s="145" t="s">
        <v>5810</v>
      </c>
      <c r="C2719" s="733">
        <v>43497</v>
      </c>
      <c r="F2719" s="741">
        <v>10754</v>
      </c>
      <c r="G2719" s="741">
        <v>1613</v>
      </c>
      <c r="H2719" s="741"/>
      <c r="I2719" s="663">
        <v>9141</v>
      </c>
      <c r="J2719" s="728">
        <v>926.99</v>
      </c>
      <c r="K2719" s="728">
        <v>301.27175</v>
      </c>
      <c r="L2719" s="728">
        <v>625.71825000000001</v>
      </c>
    </row>
    <row r="2720" spans="1:12" s="335" customFormat="1" ht="12" x14ac:dyDescent="0.2">
      <c r="A2720" s="145" t="s">
        <v>5811</v>
      </c>
      <c r="B2720" s="145" t="s">
        <v>5812</v>
      </c>
      <c r="C2720" s="733">
        <v>43497</v>
      </c>
      <c r="F2720" s="741">
        <v>3400</v>
      </c>
      <c r="G2720" s="741">
        <v>510</v>
      </c>
      <c r="H2720" s="741"/>
      <c r="I2720" s="663">
        <v>2890</v>
      </c>
      <c r="J2720" s="728">
        <v>319.47000000000003</v>
      </c>
      <c r="K2720" s="728">
        <v>103.82775000000001</v>
      </c>
      <c r="L2720" s="728">
        <v>215.64225000000002</v>
      </c>
    </row>
    <row r="2721" spans="1:12" s="335" customFormat="1" ht="12" x14ac:dyDescent="0.2">
      <c r="A2721" s="145" t="s">
        <v>5813</v>
      </c>
      <c r="B2721" s="145" t="s">
        <v>5814</v>
      </c>
      <c r="C2721" s="733">
        <v>43497</v>
      </c>
      <c r="F2721" s="741">
        <v>3780</v>
      </c>
      <c r="G2721" s="741">
        <v>472</v>
      </c>
      <c r="H2721" s="741"/>
      <c r="I2721" s="663">
        <v>3308</v>
      </c>
      <c r="J2721" s="728">
        <v>244.76</v>
      </c>
      <c r="K2721" s="728">
        <v>79.546999999999997</v>
      </c>
      <c r="L2721" s="728">
        <v>165.21299999999999</v>
      </c>
    </row>
    <row r="2722" spans="1:12" s="335" customFormat="1" ht="12" x14ac:dyDescent="0.2">
      <c r="A2722" s="145" t="s">
        <v>5815</v>
      </c>
      <c r="B2722" s="145" t="s">
        <v>5816</v>
      </c>
      <c r="C2722" s="733">
        <v>43497</v>
      </c>
      <c r="F2722" s="741">
        <v>848</v>
      </c>
      <c r="G2722" s="741">
        <v>106</v>
      </c>
      <c r="H2722" s="741"/>
      <c r="I2722" s="663">
        <v>742</v>
      </c>
      <c r="J2722" s="728">
        <v>54.91</v>
      </c>
      <c r="K2722" s="728">
        <v>17.845749999999999</v>
      </c>
      <c r="L2722" s="728">
        <v>37.064250000000001</v>
      </c>
    </row>
    <row r="2723" spans="1:12" s="335" customFormat="1" ht="12" x14ac:dyDescent="0.2">
      <c r="A2723" s="145" t="s">
        <v>5817</v>
      </c>
      <c r="B2723" s="145" t="s">
        <v>5818</v>
      </c>
      <c r="C2723" s="733">
        <v>43497</v>
      </c>
      <c r="F2723" s="741">
        <v>4227</v>
      </c>
      <c r="G2723" s="741">
        <v>528</v>
      </c>
      <c r="H2723" s="741"/>
      <c r="I2723" s="663">
        <v>3699</v>
      </c>
      <c r="J2723" s="728">
        <v>273.7</v>
      </c>
      <c r="K2723" s="728">
        <v>88.952500000000001</v>
      </c>
      <c r="L2723" s="728">
        <v>184.7475</v>
      </c>
    </row>
    <row r="2724" spans="1:12" s="335" customFormat="1" ht="12" x14ac:dyDescent="0.2">
      <c r="A2724" s="145" t="s">
        <v>5819</v>
      </c>
      <c r="B2724" s="145" t="s">
        <v>5820</v>
      </c>
      <c r="C2724" s="733">
        <v>43497</v>
      </c>
      <c r="F2724" s="741">
        <v>3080</v>
      </c>
      <c r="G2724" s="741">
        <v>462</v>
      </c>
      <c r="H2724" s="741"/>
      <c r="I2724" s="663">
        <v>2618</v>
      </c>
      <c r="J2724" s="728">
        <v>289.39999999999998</v>
      </c>
      <c r="K2724" s="728">
        <v>94.054999999999993</v>
      </c>
      <c r="L2724" s="728">
        <v>195.345</v>
      </c>
    </row>
    <row r="2725" spans="1:12" s="335" customFormat="1" ht="12" x14ac:dyDescent="0.2">
      <c r="A2725" s="145" t="s">
        <v>5821</v>
      </c>
      <c r="B2725" s="145" t="s">
        <v>5822</v>
      </c>
      <c r="C2725" s="733">
        <v>43497</v>
      </c>
      <c r="F2725" s="741">
        <v>500</v>
      </c>
      <c r="G2725" s="741">
        <v>75</v>
      </c>
      <c r="H2725" s="741"/>
      <c r="I2725" s="663">
        <v>425</v>
      </c>
      <c r="J2725" s="728">
        <v>46.98</v>
      </c>
      <c r="K2725" s="728">
        <v>15.2685</v>
      </c>
      <c r="L2725" s="728">
        <v>31.711500000000001</v>
      </c>
    </row>
    <row r="2726" spans="1:12" s="335" customFormat="1" ht="12" x14ac:dyDescent="0.2">
      <c r="A2726" s="145" t="s">
        <v>5823</v>
      </c>
      <c r="B2726" s="145" t="s">
        <v>5824</v>
      </c>
      <c r="C2726" s="733">
        <v>43497</v>
      </c>
      <c r="F2726" s="741">
        <v>1158</v>
      </c>
      <c r="G2726" s="741">
        <v>232</v>
      </c>
      <c r="H2726" s="741"/>
      <c r="I2726" s="663">
        <v>926</v>
      </c>
      <c r="J2726" s="728">
        <v>146.77000000000001</v>
      </c>
      <c r="K2726" s="728">
        <v>47.700250000000004</v>
      </c>
      <c r="L2726" s="728">
        <v>99.069750000000013</v>
      </c>
    </row>
    <row r="2727" spans="1:12" s="335" customFormat="1" ht="12" x14ac:dyDescent="0.2">
      <c r="A2727" s="145" t="s">
        <v>5825</v>
      </c>
      <c r="B2727" s="145" t="s">
        <v>5826</v>
      </c>
      <c r="C2727" s="733">
        <v>43497</v>
      </c>
      <c r="F2727" s="741">
        <v>1637</v>
      </c>
      <c r="G2727" s="741">
        <v>205</v>
      </c>
      <c r="H2727" s="741"/>
      <c r="I2727" s="663">
        <v>1432</v>
      </c>
      <c r="J2727" s="728">
        <v>106</v>
      </c>
      <c r="K2727" s="728">
        <v>34.450000000000003</v>
      </c>
      <c r="L2727" s="728">
        <v>71.550000000000011</v>
      </c>
    </row>
    <row r="2728" spans="1:12" s="335" customFormat="1" ht="12" x14ac:dyDescent="0.2">
      <c r="A2728" s="145" t="s">
        <v>5827</v>
      </c>
      <c r="B2728" s="145" t="s">
        <v>5828</v>
      </c>
      <c r="C2728" s="733">
        <v>43497</v>
      </c>
      <c r="F2728" s="741">
        <v>3196</v>
      </c>
      <c r="G2728" s="741">
        <v>399</v>
      </c>
      <c r="H2728" s="741"/>
      <c r="I2728" s="663">
        <v>2797</v>
      </c>
      <c r="J2728" s="728">
        <v>206.95</v>
      </c>
      <c r="K2728" s="728">
        <v>67.258749999999992</v>
      </c>
      <c r="L2728" s="728">
        <v>139.69125</v>
      </c>
    </row>
    <row r="2729" spans="1:12" s="335" customFormat="1" ht="12" x14ac:dyDescent="0.2">
      <c r="A2729" s="145" t="s">
        <v>5829</v>
      </c>
      <c r="B2729" s="145" t="s">
        <v>5830</v>
      </c>
      <c r="C2729" s="733">
        <v>43497</v>
      </c>
      <c r="F2729" s="741">
        <v>6887</v>
      </c>
      <c r="G2729" s="741">
        <v>550</v>
      </c>
      <c r="H2729" s="741"/>
      <c r="I2729" s="663">
        <v>6337</v>
      </c>
      <c r="J2729" s="728">
        <v>360.28</v>
      </c>
      <c r="K2729" s="728">
        <v>117.09099999999999</v>
      </c>
      <c r="L2729" s="728">
        <v>243.18899999999999</v>
      </c>
    </row>
    <row r="2730" spans="1:12" s="335" customFormat="1" ht="12" x14ac:dyDescent="0.2">
      <c r="A2730" s="145" t="s">
        <v>5831</v>
      </c>
      <c r="B2730" s="145" t="s">
        <v>5832</v>
      </c>
      <c r="C2730" s="733">
        <v>43497</v>
      </c>
      <c r="F2730" s="741">
        <v>2080</v>
      </c>
      <c r="G2730" s="741">
        <v>312</v>
      </c>
      <c r="H2730" s="741"/>
      <c r="I2730" s="663">
        <v>1768</v>
      </c>
      <c r="J2730" s="728">
        <v>195.44</v>
      </c>
      <c r="K2730" s="728">
        <v>63.518000000000001</v>
      </c>
      <c r="L2730" s="728">
        <v>131.922</v>
      </c>
    </row>
    <row r="2731" spans="1:12" s="335" customFormat="1" ht="12" x14ac:dyDescent="0.2">
      <c r="A2731" s="145" t="s">
        <v>5833</v>
      </c>
      <c r="B2731" s="145" t="s">
        <v>5834</v>
      </c>
      <c r="C2731" s="733">
        <v>43497</v>
      </c>
      <c r="F2731" s="741">
        <v>375</v>
      </c>
      <c r="G2731" s="741">
        <v>38</v>
      </c>
      <c r="H2731" s="741"/>
      <c r="I2731" s="663">
        <v>337</v>
      </c>
      <c r="J2731" s="728">
        <v>16.53</v>
      </c>
      <c r="K2731" s="728">
        <v>5.3722500000000002</v>
      </c>
      <c r="L2731" s="728">
        <v>11.157750000000002</v>
      </c>
    </row>
    <row r="2732" spans="1:12" s="335" customFormat="1" ht="12" x14ac:dyDescent="0.2">
      <c r="A2732" s="145" t="s">
        <v>5835</v>
      </c>
      <c r="B2732" s="145" t="s">
        <v>5836</v>
      </c>
      <c r="C2732" s="733">
        <v>43497</v>
      </c>
      <c r="F2732" s="741">
        <v>375</v>
      </c>
      <c r="G2732" s="741">
        <v>38</v>
      </c>
      <c r="H2732" s="741"/>
      <c r="I2732" s="663">
        <v>337</v>
      </c>
      <c r="J2732" s="728">
        <v>16.53</v>
      </c>
      <c r="K2732" s="728">
        <v>5.3722500000000002</v>
      </c>
      <c r="L2732" s="728">
        <v>11.157750000000002</v>
      </c>
    </row>
    <row r="2733" spans="1:12" s="335" customFormat="1" ht="12" x14ac:dyDescent="0.2">
      <c r="A2733" s="145" t="s">
        <v>5837</v>
      </c>
      <c r="B2733" s="145" t="s">
        <v>5838</v>
      </c>
      <c r="C2733" s="733">
        <v>43497</v>
      </c>
      <c r="F2733" s="741">
        <v>999</v>
      </c>
      <c r="G2733" s="741">
        <v>200</v>
      </c>
      <c r="H2733" s="741"/>
      <c r="I2733" s="663">
        <v>799</v>
      </c>
      <c r="J2733" s="728">
        <v>126.61</v>
      </c>
      <c r="K2733" s="728">
        <v>41.148250000000004</v>
      </c>
      <c r="L2733" s="728">
        <v>85.461750000000009</v>
      </c>
    </row>
    <row r="2734" spans="1:12" s="335" customFormat="1" ht="12" x14ac:dyDescent="0.2">
      <c r="A2734" s="145" t="s">
        <v>5839</v>
      </c>
      <c r="B2734" s="145" t="s">
        <v>5840</v>
      </c>
      <c r="C2734" s="733">
        <v>43497</v>
      </c>
      <c r="F2734" s="741">
        <v>999</v>
      </c>
      <c r="G2734" s="741">
        <v>200</v>
      </c>
      <c r="H2734" s="741"/>
      <c r="I2734" s="663">
        <v>799</v>
      </c>
      <c r="J2734" s="728">
        <v>126.61</v>
      </c>
      <c r="K2734" s="728">
        <v>41.148250000000004</v>
      </c>
      <c r="L2734" s="728">
        <v>85.461750000000009</v>
      </c>
    </row>
    <row r="2735" spans="1:12" s="335" customFormat="1" ht="12" x14ac:dyDescent="0.2">
      <c r="A2735" s="145" t="s">
        <v>5841</v>
      </c>
      <c r="B2735" s="145" t="s">
        <v>5842</v>
      </c>
      <c r="C2735" s="733">
        <v>43497</v>
      </c>
      <c r="F2735" s="741">
        <v>999</v>
      </c>
      <c r="G2735" s="741">
        <v>200</v>
      </c>
      <c r="H2735" s="741"/>
      <c r="I2735" s="663">
        <v>799</v>
      </c>
      <c r="J2735" s="728">
        <v>126.61</v>
      </c>
      <c r="K2735" s="728">
        <v>41.148250000000004</v>
      </c>
      <c r="L2735" s="728">
        <v>85.461750000000009</v>
      </c>
    </row>
    <row r="2736" spans="1:12" s="335" customFormat="1" ht="12" x14ac:dyDescent="0.2">
      <c r="A2736" s="145" t="s">
        <v>5843</v>
      </c>
      <c r="B2736" s="145" t="s">
        <v>5844</v>
      </c>
      <c r="C2736" s="733">
        <v>43497</v>
      </c>
      <c r="F2736" s="741">
        <v>2387</v>
      </c>
      <c r="G2736" s="741">
        <v>298</v>
      </c>
      <c r="H2736" s="741"/>
      <c r="I2736" s="663">
        <v>2089</v>
      </c>
      <c r="J2736" s="728">
        <v>155.99</v>
      </c>
      <c r="K2736" s="728">
        <v>50.696750000000002</v>
      </c>
      <c r="L2736" s="728">
        <v>105.29325000000001</v>
      </c>
    </row>
    <row r="2737" spans="1:12" s="335" customFormat="1" ht="12" x14ac:dyDescent="0.2">
      <c r="A2737" s="145" t="s">
        <v>5845</v>
      </c>
      <c r="B2737" s="145" t="s">
        <v>5846</v>
      </c>
      <c r="C2737" s="733">
        <v>43497</v>
      </c>
      <c r="F2737" s="741">
        <v>2254</v>
      </c>
      <c r="G2737" s="741">
        <v>282</v>
      </c>
      <c r="H2737" s="741"/>
      <c r="I2737" s="663">
        <v>1972</v>
      </c>
      <c r="J2737" s="728">
        <v>147.30000000000001</v>
      </c>
      <c r="K2737" s="728">
        <v>47.872500000000002</v>
      </c>
      <c r="L2737" s="728">
        <v>99.427500000000009</v>
      </c>
    </row>
    <row r="2738" spans="1:12" s="335" customFormat="1" ht="12" x14ac:dyDescent="0.2">
      <c r="A2738" s="145" t="s">
        <v>5847</v>
      </c>
      <c r="B2738" s="145" t="s">
        <v>5848</v>
      </c>
      <c r="C2738" s="733">
        <v>43497</v>
      </c>
      <c r="F2738" s="741">
        <v>2824</v>
      </c>
      <c r="G2738" s="741">
        <v>282</v>
      </c>
      <c r="H2738" s="741"/>
      <c r="I2738" s="663">
        <v>2542</v>
      </c>
      <c r="J2738" s="728">
        <v>124.51</v>
      </c>
      <c r="K2738" s="728">
        <v>40.46575</v>
      </c>
      <c r="L2738" s="728">
        <v>84.044250000000005</v>
      </c>
    </row>
    <row r="2739" spans="1:12" s="335" customFormat="1" ht="12" x14ac:dyDescent="0.2">
      <c r="A2739" s="145" t="s">
        <v>5849</v>
      </c>
      <c r="B2739" s="145" t="s">
        <v>5850</v>
      </c>
      <c r="C2739" s="733">
        <v>43497</v>
      </c>
      <c r="F2739" s="741">
        <v>1169</v>
      </c>
      <c r="G2739" s="741">
        <v>234</v>
      </c>
      <c r="H2739" s="741"/>
      <c r="I2739" s="663">
        <v>935</v>
      </c>
      <c r="J2739" s="728">
        <v>148.15</v>
      </c>
      <c r="K2739" s="728">
        <v>48.148750000000007</v>
      </c>
      <c r="L2739" s="728">
        <v>100.00125000000001</v>
      </c>
    </row>
    <row r="2740" spans="1:12" s="335" customFormat="1" ht="12" x14ac:dyDescent="0.2">
      <c r="A2740" s="145" t="s">
        <v>5851</v>
      </c>
      <c r="B2740" s="145" t="s">
        <v>5852</v>
      </c>
      <c r="C2740" s="733">
        <v>43497</v>
      </c>
      <c r="F2740" s="741">
        <v>2080</v>
      </c>
      <c r="G2740" s="741">
        <v>312</v>
      </c>
      <c r="H2740" s="741"/>
      <c r="I2740" s="663">
        <v>1768</v>
      </c>
      <c r="J2740" s="728">
        <v>195.44</v>
      </c>
      <c r="K2740" s="728">
        <v>63.518000000000001</v>
      </c>
      <c r="L2740" s="728">
        <v>131.922</v>
      </c>
    </row>
    <row r="2741" spans="1:12" s="335" customFormat="1" ht="12" x14ac:dyDescent="0.2">
      <c r="A2741" s="145" t="s">
        <v>5853</v>
      </c>
      <c r="B2741" s="145" t="s">
        <v>5854</v>
      </c>
      <c r="C2741" s="733">
        <v>43497</v>
      </c>
      <c r="F2741" s="741">
        <v>14675</v>
      </c>
      <c r="G2741" s="741">
        <v>2201</v>
      </c>
      <c r="H2741" s="741"/>
      <c r="I2741" s="663">
        <v>12474</v>
      </c>
      <c r="J2741" s="728">
        <v>1264.98</v>
      </c>
      <c r="K2741" s="728">
        <v>411.11850000000004</v>
      </c>
      <c r="L2741" s="728">
        <v>853.86150000000009</v>
      </c>
    </row>
    <row r="2742" spans="1:12" s="335" customFormat="1" ht="12" x14ac:dyDescent="0.2">
      <c r="A2742" s="145" t="s">
        <v>5855</v>
      </c>
      <c r="B2742" s="145" t="s">
        <v>5856</v>
      </c>
      <c r="C2742" s="733">
        <v>43497</v>
      </c>
      <c r="F2742" s="741">
        <v>1920</v>
      </c>
      <c r="G2742" s="741">
        <v>192</v>
      </c>
      <c r="H2742" s="741"/>
      <c r="I2742" s="663">
        <v>1728</v>
      </c>
      <c r="J2742" s="728">
        <v>84.65</v>
      </c>
      <c r="K2742" s="728">
        <v>27.511250000000004</v>
      </c>
      <c r="L2742" s="728">
        <v>57.138750000000009</v>
      </c>
    </row>
    <row r="2743" spans="1:12" s="335" customFormat="1" ht="12" x14ac:dyDescent="0.2">
      <c r="A2743" s="145" t="s">
        <v>5857</v>
      </c>
      <c r="B2743" s="145" t="s">
        <v>5858</v>
      </c>
      <c r="C2743" s="733">
        <v>43497</v>
      </c>
      <c r="F2743" s="741">
        <v>9912</v>
      </c>
      <c r="G2743" s="741">
        <v>1487</v>
      </c>
      <c r="H2743" s="741"/>
      <c r="I2743" s="663">
        <v>8425</v>
      </c>
      <c r="J2743" s="728">
        <v>846.58</v>
      </c>
      <c r="K2743" s="728">
        <v>275.13850000000002</v>
      </c>
      <c r="L2743" s="728">
        <v>571.44150000000002</v>
      </c>
    </row>
    <row r="2744" spans="1:12" s="335" customFormat="1" ht="12" x14ac:dyDescent="0.2">
      <c r="A2744" s="145" t="s">
        <v>5859</v>
      </c>
      <c r="B2744" s="145" t="s">
        <v>5860</v>
      </c>
      <c r="C2744" s="733">
        <v>43497</v>
      </c>
      <c r="F2744" s="741">
        <v>2720</v>
      </c>
      <c r="G2744" s="741">
        <v>408</v>
      </c>
      <c r="H2744" s="741"/>
      <c r="I2744" s="663">
        <v>2312</v>
      </c>
      <c r="J2744" s="728">
        <v>255.57</v>
      </c>
      <c r="K2744" s="728">
        <v>83.060249999999996</v>
      </c>
      <c r="L2744" s="728">
        <v>172.50975</v>
      </c>
    </row>
    <row r="2745" spans="1:12" s="335" customFormat="1" ht="12" x14ac:dyDescent="0.2">
      <c r="A2745" s="145" t="s">
        <v>5861</v>
      </c>
      <c r="B2745" s="145" t="s">
        <v>5862</v>
      </c>
      <c r="C2745" s="733">
        <v>43497</v>
      </c>
      <c r="F2745" s="741">
        <v>2276</v>
      </c>
      <c r="G2745" s="741">
        <v>285</v>
      </c>
      <c r="H2745" s="741"/>
      <c r="I2745" s="663">
        <v>1991</v>
      </c>
      <c r="J2745" s="728">
        <v>147.38</v>
      </c>
      <c r="K2745" s="728">
        <v>47.898499999999999</v>
      </c>
      <c r="L2745" s="728">
        <v>99.481499999999997</v>
      </c>
    </row>
    <row r="2746" spans="1:12" s="335" customFormat="1" ht="12" x14ac:dyDescent="0.2">
      <c r="A2746" s="145" t="s">
        <v>5863</v>
      </c>
      <c r="B2746" s="145" t="s">
        <v>5864</v>
      </c>
      <c r="C2746" s="733">
        <v>43497</v>
      </c>
      <c r="F2746" s="741">
        <v>2000</v>
      </c>
      <c r="G2746" s="741">
        <v>200</v>
      </c>
      <c r="H2746" s="741"/>
      <c r="I2746" s="663">
        <v>1800</v>
      </c>
      <c r="J2746" s="728">
        <v>88.18</v>
      </c>
      <c r="K2746" s="728">
        <v>28.658500000000004</v>
      </c>
      <c r="L2746" s="728">
        <v>59.52150000000001</v>
      </c>
    </row>
    <row r="2747" spans="1:12" s="335" customFormat="1" ht="12" x14ac:dyDescent="0.2">
      <c r="A2747" s="145" t="s">
        <v>5865</v>
      </c>
      <c r="B2747" s="145" t="s">
        <v>5866</v>
      </c>
      <c r="C2747" s="733">
        <v>43497</v>
      </c>
      <c r="F2747" s="741">
        <v>6351</v>
      </c>
      <c r="G2747" s="741">
        <v>953</v>
      </c>
      <c r="H2747" s="741"/>
      <c r="I2747" s="663">
        <v>5398</v>
      </c>
      <c r="J2747" s="728">
        <v>547.45000000000005</v>
      </c>
      <c r="K2747" s="728">
        <v>177.92125000000001</v>
      </c>
      <c r="L2747" s="728">
        <v>369.52875000000006</v>
      </c>
    </row>
    <row r="2748" spans="1:12" s="335" customFormat="1" ht="12" x14ac:dyDescent="0.2">
      <c r="A2748" s="145" t="s">
        <v>5867</v>
      </c>
      <c r="B2748" s="145" t="s">
        <v>5868</v>
      </c>
      <c r="C2748" s="733">
        <v>43497</v>
      </c>
      <c r="F2748" s="741">
        <v>7077</v>
      </c>
      <c r="G2748" s="741">
        <v>1062</v>
      </c>
      <c r="H2748" s="741"/>
      <c r="I2748" s="663">
        <v>6015</v>
      </c>
      <c r="J2748" s="728">
        <v>610.03</v>
      </c>
      <c r="K2748" s="728">
        <v>198.25975</v>
      </c>
      <c r="L2748" s="728">
        <v>411.77025000000003</v>
      </c>
    </row>
    <row r="2749" spans="1:12" s="335" customFormat="1" ht="12" x14ac:dyDescent="0.2">
      <c r="A2749" s="145" t="s">
        <v>5869</v>
      </c>
      <c r="B2749" s="145" t="s">
        <v>5870</v>
      </c>
      <c r="C2749" s="733">
        <v>43497</v>
      </c>
      <c r="F2749" s="741">
        <v>4096</v>
      </c>
      <c r="G2749" s="741">
        <v>614</v>
      </c>
      <c r="H2749" s="741"/>
      <c r="I2749" s="663">
        <v>3482</v>
      </c>
      <c r="J2749" s="728">
        <v>349.84</v>
      </c>
      <c r="K2749" s="728">
        <v>113.69799999999999</v>
      </c>
      <c r="L2749" s="728">
        <v>236.142</v>
      </c>
    </row>
    <row r="2750" spans="1:12" s="335" customFormat="1" ht="12" x14ac:dyDescent="0.2">
      <c r="A2750" s="145" t="s">
        <v>5871</v>
      </c>
      <c r="B2750" s="145" t="s">
        <v>5872</v>
      </c>
      <c r="C2750" s="733">
        <v>43497</v>
      </c>
      <c r="F2750" s="741">
        <v>3026</v>
      </c>
      <c r="G2750" s="741">
        <v>454</v>
      </c>
      <c r="H2750" s="741"/>
      <c r="I2750" s="663">
        <v>2572</v>
      </c>
      <c r="J2750" s="728">
        <v>258.45999999999998</v>
      </c>
      <c r="K2750" s="728">
        <v>83.999499999999998</v>
      </c>
      <c r="L2750" s="728">
        <v>174.4605</v>
      </c>
    </row>
    <row r="2751" spans="1:12" s="335" customFormat="1" ht="12" x14ac:dyDescent="0.2">
      <c r="A2751" s="145" t="s">
        <v>5873</v>
      </c>
      <c r="B2751" s="145" t="s">
        <v>5874</v>
      </c>
      <c r="C2751" s="733">
        <v>43497</v>
      </c>
      <c r="F2751" s="741">
        <v>1220</v>
      </c>
      <c r="G2751" s="741">
        <v>183</v>
      </c>
      <c r="H2751" s="741"/>
      <c r="I2751" s="663">
        <v>1037</v>
      </c>
      <c r="J2751" s="728">
        <v>105.17</v>
      </c>
      <c r="K2751" s="728">
        <v>34.180250000000001</v>
      </c>
      <c r="L2751" s="728">
        <v>70.989750000000001</v>
      </c>
    </row>
    <row r="2752" spans="1:12" s="335" customFormat="1" ht="12" x14ac:dyDescent="0.2">
      <c r="A2752" s="145" t="s">
        <v>5875</v>
      </c>
      <c r="B2752" s="145" t="s">
        <v>5876</v>
      </c>
      <c r="C2752" s="733">
        <v>43497</v>
      </c>
      <c r="F2752" s="741">
        <v>2248</v>
      </c>
      <c r="G2752" s="741">
        <v>281</v>
      </c>
      <c r="H2752" s="741"/>
      <c r="I2752" s="663">
        <v>1967</v>
      </c>
      <c r="J2752" s="728">
        <v>145.56</v>
      </c>
      <c r="K2752" s="728">
        <v>47.307000000000002</v>
      </c>
      <c r="L2752" s="728">
        <v>98.253000000000014</v>
      </c>
    </row>
    <row r="2753" spans="1:12" s="335" customFormat="1" ht="12" x14ac:dyDescent="0.2">
      <c r="A2753" s="145" t="s">
        <v>5877</v>
      </c>
      <c r="B2753" s="145" t="s">
        <v>5878</v>
      </c>
      <c r="C2753" s="733">
        <v>43497</v>
      </c>
      <c r="F2753" s="741">
        <v>2200</v>
      </c>
      <c r="G2753" s="741">
        <v>220</v>
      </c>
      <c r="H2753" s="741"/>
      <c r="I2753" s="663">
        <v>1980</v>
      </c>
      <c r="J2753" s="728">
        <v>97.01</v>
      </c>
      <c r="K2753" s="728">
        <v>31.528250000000003</v>
      </c>
      <c r="L2753" s="728">
        <v>65.481750000000005</v>
      </c>
    </row>
    <row r="2754" spans="1:12" s="335" customFormat="1" ht="12" x14ac:dyDescent="0.2">
      <c r="A2754" s="145" t="s">
        <v>5879</v>
      </c>
      <c r="B2754" s="145" t="s">
        <v>5880</v>
      </c>
      <c r="C2754" s="733">
        <v>43497</v>
      </c>
      <c r="F2754" s="741">
        <v>2474</v>
      </c>
      <c r="G2754" s="741">
        <v>309</v>
      </c>
      <c r="H2754" s="741"/>
      <c r="I2754" s="663">
        <v>2165</v>
      </c>
      <c r="J2754" s="728">
        <v>160.19</v>
      </c>
      <c r="K2754" s="728">
        <v>52.061750000000004</v>
      </c>
      <c r="L2754" s="728">
        <v>108.12825000000001</v>
      </c>
    </row>
    <row r="2755" spans="1:12" s="335" customFormat="1" ht="12" x14ac:dyDescent="0.2">
      <c r="A2755" s="145" t="s">
        <v>5881</v>
      </c>
      <c r="B2755" s="145" t="s">
        <v>5882</v>
      </c>
      <c r="C2755" s="733">
        <v>43497</v>
      </c>
      <c r="F2755" s="741">
        <v>2262</v>
      </c>
      <c r="G2755" s="741">
        <v>283</v>
      </c>
      <c r="H2755" s="741"/>
      <c r="I2755" s="663">
        <v>1979</v>
      </c>
      <c r="J2755" s="728">
        <v>146.46</v>
      </c>
      <c r="K2755" s="728">
        <v>47.599500000000006</v>
      </c>
      <c r="L2755" s="728">
        <v>98.860500000000016</v>
      </c>
    </row>
    <row r="2756" spans="1:12" s="335" customFormat="1" ht="12" x14ac:dyDescent="0.2">
      <c r="A2756" s="145" t="s">
        <v>5883</v>
      </c>
      <c r="B2756" s="145" t="s">
        <v>5884</v>
      </c>
      <c r="C2756" s="733">
        <v>43497</v>
      </c>
      <c r="F2756" s="741">
        <v>999</v>
      </c>
      <c r="G2756" s="741">
        <v>200</v>
      </c>
      <c r="H2756" s="741"/>
      <c r="I2756" s="663">
        <v>799</v>
      </c>
      <c r="J2756" s="728">
        <v>126.61</v>
      </c>
      <c r="K2756" s="728">
        <v>41.148250000000004</v>
      </c>
      <c r="L2756" s="728">
        <v>85.461750000000009</v>
      </c>
    </row>
    <row r="2757" spans="1:12" s="335" customFormat="1" ht="12" x14ac:dyDescent="0.2">
      <c r="A2757" s="145" t="s">
        <v>5885</v>
      </c>
      <c r="B2757" s="145" t="s">
        <v>5886</v>
      </c>
      <c r="C2757" s="733">
        <v>43497</v>
      </c>
      <c r="F2757" s="741">
        <v>2638</v>
      </c>
      <c r="G2757" s="741">
        <v>396</v>
      </c>
      <c r="H2757" s="741"/>
      <c r="I2757" s="663">
        <v>2242</v>
      </c>
      <c r="J2757" s="728">
        <v>227.41</v>
      </c>
      <c r="K2757" s="728">
        <v>73.908249999999995</v>
      </c>
      <c r="L2757" s="728">
        <v>153.50175000000002</v>
      </c>
    </row>
    <row r="2758" spans="1:12" s="335" customFormat="1" ht="12" x14ac:dyDescent="0.2">
      <c r="A2758" s="145" t="s">
        <v>5887</v>
      </c>
      <c r="B2758" s="145" t="s">
        <v>5888</v>
      </c>
      <c r="C2758" s="733">
        <v>43497</v>
      </c>
      <c r="F2758" s="741">
        <v>999</v>
      </c>
      <c r="G2758" s="741">
        <v>200</v>
      </c>
      <c r="H2758" s="741"/>
      <c r="I2758" s="663">
        <v>799</v>
      </c>
      <c r="J2758" s="728">
        <v>126.61</v>
      </c>
      <c r="K2758" s="728">
        <v>41.148250000000004</v>
      </c>
      <c r="L2758" s="728">
        <v>85.461750000000009</v>
      </c>
    </row>
    <row r="2759" spans="1:12" s="335" customFormat="1" ht="12" x14ac:dyDescent="0.2">
      <c r="A2759" s="145" t="s">
        <v>5889</v>
      </c>
      <c r="B2759" s="145" t="s">
        <v>5890</v>
      </c>
      <c r="C2759" s="733">
        <v>43497</v>
      </c>
      <c r="F2759" s="741">
        <v>4169</v>
      </c>
      <c r="G2759" s="741">
        <v>625</v>
      </c>
      <c r="H2759" s="741"/>
      <c r="I2759" s="663">
        <v>3544</v>
      </c>
      <c r="J2759" s="728">
        <v>356.07</v>
      </c>
      <c r="K2759" s="728">
        <v>115.72275</v>
      </c>
      <c r="L2759" s="728">
        <v>240.34725</v>
      </c>
    </row>
    <row r="2760" spans="1:12" s="335" customFormat="1" ht="12" x14ac:dyDescent="0.2">
      <c r="A2760" s="145" t="s">
        <v>5891</v>
      </c>
      <c r="B2760" s="145" t="s">
        <v>5892</v>
      </c>
      <c r="C2760" s="733">
        <v>43497</v>
      </c>
      <c r="F2760" s="741">
        <v>3232</v>
      </c>
      <c r="G2760" s="741">
        <v>404</v>
      </c>
      <c r="H2760" s="741"/>
      <c r="I2760" s="663">
        <v>2828</v>
      </c>
      <c r="J2760" s="728">
        <v>209.27</v>
      </c>
      <c r="K2760" s="728">
        <v>68.012750000000011</v>
      </c>
      <c r="L2760" s="728">
        <v>141.25725000000003</v>
      </c>
    </row>
    <row r="2761" spans="1:12" s="335" customFormat="1" ht="12" x14ac:dyDescent="0.2">
      <c r="A2761" s="145" t="s">
        <v>5893</v>
      </c>
      <c r="B2761" s="145" t="s">
        <v>5894</v>
      </c>
      <c r="C2761" s="733">
        <v>43497</v>
      </c>
      <c r="F2761" s="741">
        <v>1993</v>
      </c>
      <c r="G2761" s="741">
        <v>249</v>
      </c>
      <c r="H2761" s="741"/>
      <c r="I2761" s="663">
        <v>1744</v>
      </c>
      <c r="J2761" s="728">
        <v>129.05000000000001</v>
      </c>
      <c r="K2761" s="728">
        <v>41.941250000000004</v>
      </c>
      <c r="L2761" s="728">
        <v>87.108750000000015</v>
      </c>
    </row>
    <row r="2762" spans="1:12" s="335" customFormat="1" ht="12" x14ac:dyDescent="0.2">
      <c r="A2762" s="145" t="s">
        <v>5895</v>
      </c>
      <c r="B2762" s="145" t="s">
        <v>5896</v>
      </c>
      <c r="C2762" s="733">
        <v>43497</v>
      </c>
      <c r="F2762" s="741">
        <v>6188</v>
      </c>
      <c r="G2762" s="741">
        <v>773</v>
      </c>
      <c r="H2762" s="741"/>
      <c r="I2762" s="663">
        <v>5415</v>
      </c>
      <c r="J2762" s="728">
        <v>400.67</v>
      </c>
      <c r="K2762" s="728">
        <v>130.21775000000002</v>
      </c>
      <c r="L2762" s="728">
        <v>270.45225000000005</v>
      </c>
    </row>
    <row r="2763" spans="1:12" s="335" customFormat="1" ht="12" x14ac:dyDescent="0.2">
      <c r="A2763" s="145" t="s">
        <v>5897</v>
      </c>
      <c r="B2763" s="145" t="s">
        <v>5898</v>
      </c>
      <c r="C2763" s="733">
        <v>43497</v>
      </c>
      <c r="F2763" s="741">
        <v>4175</v>
      </c>
      <c r="G2763" s="741">
        <v>522</v>
      </c>
      <c r="H2763" s="741"/>
      <c r="I2763" s="663">
        <v>3653</v>
      </c>
      <c r="J2763" s="728">
        <v>270.33</v>
      </c>
      <c r="K2763" s="728">
        <v>87.857249999999993</v>
      </c>
      <c r="L2763" s="728">
        <v>182.47274999999999</v>
      </c>
    </row>
    <row r="2764" spans="1:12" s="335" customFormat="1" ht="12" x14ac:dyDescent="0.2">
      <c r="A2764" s="145" t="s">
        <v>5899</v>
      </c>
      <c r="B2764" s="145" t="s">
        <v>5900</v>
      </c>
      <c r="C2764" s="733">
        <v>43497</v>
      </c>
      <c r="F2764" s="741">
        <v>4769</v>
      </c>
      <c r="G2764" s="741">
        <v>715</v>
      </c>
      <c r="H2764" s="741"/>
      <c r="I2764" s="663">
        <v>4054</v>
      </c>
      <c r="J2764" s="728">
        <v>407.32</v>
      </c>
      <c r="K2764" s="728">
        <v>132.37899999999999</v>
      </c>
      <c r="L2764" s="728">
        <v>274.94100000000003</v>
      </c>
    </row>
    <row r="2765" spans="1:12" s="335" customFormat="1" ht="12" x14ac:dyDescent="0.2">
      <c r="A2765" s="145" t="s">
        <v>5901</v>
      </c>
      <c r="B2765" s="145" t="s">
        <v>5902</v>
      </c>
      <c r="C2765" s="733">
        <v>43497</v>
      </c>
      <c r="F2765" s="741">
        <v>2080</v>
      </c>
      <c r="G2765" s="741">
        <v>312</v>
      </c>
      <c r="H2765" s="741"/>
      <c r="I2765" s="663">
        <v>1768</v>
      </c>
      <c r="J2765" s="728">
        <v>195.44</v>
      </c>
      <c r="K2765" s="728">
        <v>63.518000000000001</v>
      </c>
      <c r="L2765" s="728">
        <v>131.922</v>
      </c>
    </row>
    <row r="2766" spans="1:12" s="335" customFormat="1" ht="12" x14ac:dyDescent="0.2">
      <c r="A2766" s="145" t="s">
        <v>5903</v>
      </c>
      <c r="B2766" s="145" t="s">
        <v>5904</v>
      </c>
      <c r="C2766" s="733">
        <v>43497</v>
      </c>
      <c r="F2766" s="741">
        <v>2604</v>
      </c>
      <c r="G2766" s="741">
        <v>550</v>
      </c>
      <c r="H2766" s="741"/>
      <c r="I2766" s="663">
        <v>2054</v>
      </c>
      <c r="J2766" s="728">
        <v>360.28</v>
      </c>
      <c r="K2766" s="728">
        <v>117.09099999999999</v>
      </c>
      <c r="L2766" s="728">
        <v>243.18899999999999</v>
      </c>
    </row>
    <row r="2767" spans="1:12" s="335" customFormat="1" ht="12" x14ac:dyDescent="0.2">
      <c r="A2767" s="145" t="s">
        <v>5905</v>
      </c>
      <c r="B2767" s="145" t="s">
        <v>5906</v>
      </c>
      <c r="C2767" s="733">
        <v>43497</v>
      </c>
      <c r="F2767" s="741">
        <v>2822</v>
      </c>
      <c r="G2767" s="741">
        <v>550</v>
      </c>
      <c r="H2767" s="741"/>
      <c r="I2767" s="663">
        <v>2272</v>
      </c>
      <c r="J2767" s="728">
        <v>360.28</v>
      </c>
      <c r="K2767" s="728">
        <v>117.09099999999999</v>
      </c>
      <c r="L2767" s="728">
        <v>243.18899999999999</v>
      </c>
    </row>
    <row r="2768" spans="1:12" s="335" customFormat="1" ht="12" x14ac:dyDescent="0.2">
      <c r="A2768" s="145" t="s">
        <v>5907</v>
      </c>
      <c r="B2768" s="145" t="s">
        <v>5908</v>
      </c>
      <c r="C2768" s="733">
        <v>43497</v>
      </c>
      <c r="F2768" s="741">
        <v>5351</v>
      </c>
      <c r="G2768" s="741">
        <v>669</v>
      </c>
      <c r="H2768" s="741"/>
      <c r="I2768" s="663">
        <v>4682</v>
      </c>
      <c r="J2768" s="728">
        <v>349.69</v>
      </c>
      <c r="K2768" s="728">
        <v>113.64925000000001</v>
      </c>
      <c r="L2768" s="728">
        <v>236.04075</v>
      </c>
    </row>
    <row r="2769" spans="1:12" s="335" customFormat="1" ht="12" x14ac:dyDescent="0.2">
      <c r="A2769" s="145" t="s">
        <v>5909</v>
      </c>
      <c r="B2769" s="145" t="s">
        <v>5910</v>
      </c>
      <c r="C2769" s="733">
        <v>43497</v>
      </c>
      <c r="F2769" s="741">
        <v>4740</v>
      </c>
      <c r="G2769" s="741">
        <v>889</v>
      </c>
      <c r="H2769" s="741"/>
      <c r="I2769" s="663">
        <v>3851</v>
      </c>
      <c r="J2769" s="728">
        <v>556.80999999999995</v>
      </c>
      <c r="K2769" s="728">
        <v>180.96324999999999</v>
      </c>
      <c r="L2769" s="728">
        <v>375.84674999999999</v>
      </c>
    </row>
    <row r="2770" spans="1:12" s="335" customFormat="1" ht="12" x14ac:dyDescent="0.2">
      <c r="A2770" s="145" t="s">
        <v>5911</v>
      </c>
      <c r="B2770" s="145" t="s">
        <v>5912</v>
      </c>
      <c r="C2770" s="733">
        <v>43497</v>
      </c>
      <c r="F2770" s="741">
        <v>2503</v>
      </c>
      <c r="G2770" s="741">
        <v>313</v>
      </c>
      <c r="H2770" s="741"/>
      <c r="I2770" s="663">
        <v>2190</v>
      </c>
      <c r="J2770" s="728">
        <v>162.07</v>
      </c>
      <c r="K2770" s="728">
        <v>52.672750000000001</v>
      </c>
      <c r="L2770" s="728">
        <v>109.39725</v>
      </c>
    </row>
    <row r="2771" spans="1:12" s="335" customFormat="1" ht="12" x14ac:dyDescent="0.2">
      <c r="A2771" s="145" t="s">
        <v>5913</v>
      </c>
      <c r="B2771" s="145" t="s">
        <v>5914</v>
      </c>
      <c r="C2771" s="733">
        <v>43497</v>
      </c>
      <c r="F2771" s="741">
        <v>2000</v>
      </c>
      <c r="G2771" s="741">
        <v>200</v>
      </c>
      <c r="H2771" s="741"/>
      <c r="I2771" s="663">
        <v>1800</v>
      </c>
      <c r="J2771" s="728">
        <v>88.18</v>
      </c>
      <c r="K2771" s="728">
        <v>28.658500000000004</v>
      </c>
      <c r="L2771" s="728">
        <v>59.52150000000001</v>
      </c>
    </row>
    <row r="2772" spans="1:12" s="335" customFormat="1" ht="12" x14ac:dyDescent="0.2">
      <c r="A2772" s="145" t="s">
        <v>5915</v>
      </c>
      <c r="B2772" s="145" t="s">
        <v>5916</v>
      </c>
      <c r="C2772" s="733">
        <v>43497</v>
      </c>
      <c r="F2772" s="741">
        <v>2902</v>
      </c>
      <c r="G2772" s="741">
        <v>363</v>
      </c>
      <c r="H2772" s="741"/>
      <c r="I2772" s="663">
        <v>2539</v>
      </c>
      <c r="J2772" s="728">
        <v>189.64</v>
      </c>
      <c r="K2772" s="728">
        <v>61.632999999999996</v>
      </c>
      <c r="L2772" s="728">
        <v>128.00700000000001</v>
      </c>
    </row>
    <row r="2773" spans="1:12" s="335" customFormat="1" ht="12" x14ac:dyDescent="0.2">
      <c r="A2773" s="145" t="s">
        <v>5917</v>
      </c>
      <c r="B2773" s="145" t="s">
        <v>5918</v>
      </c>
      <c r="C2773" s="733">
        <v>43497</v>
      </c>
      <c r="F2773" s="741">
        <v>6092</v>
      </c>
      <c r="G2773" s="741">
        <v>1142</v>
      </c>
      <c r="H2773" s="741"/>
      <c r="I2773" s="663">
        <v>4950</v>
      </c>
      <c r="J2773" s="728">
        <v>709.11</v>
      </c>
      <c r="K2773" s="728">
        <v>230.46075000000002</v>
      </c>
      <c r="L2773" s="728">
        <v>478.64925000000005</v>
      </c>
    </row>
    <row r="2774" spans="1:12" s="335" customFormat="1" ht="12" x14ac:dyDescent="0.2">
      <c r="A2774" s="145" t="s">
        <v>5919</v>
      </c>
      <c r="B2774" s="145" t="s">
        <v>5920</v>
      </c>
      <c r="C2774" s="733">
        <v>43497</v>
      </c>
      <c r="F2774" s="741">
        <v>3463</v>
      </c>
      <c r="G2774" s="741">
        <v>519</v>
      </c>
      <c r="H2774" s="741"/>
      <c r="I2774" s="663">
        <v>2944</v>
      </c>
      <c r="J2774" s="728">
        <v>298.51</v>
      </c>
      <c r="K2774" s="728">
        <v>97.015749999999997</v>
      </c>
      <c r="L2774" s="728">
        <v>201.49424999999999</v>
      </c>
    </row>
    <row r="2775" spans="1:12" s="335" customFormat="1" ht="12" x14ac:dyDescent="0.2">
      <c r="A2775" s="145" t="s">
        <v>5921</v>
      </c>
      <c r="B2775" s="145" t="s">
        <v>5922</v>
      </c>
      <c r="C2775" s="733">
        <v>43497</v>
      </c>
      <c r="F2775" s="741">
        <v>2262</v>
      </c>
      <c r="G2775" s="741">
        <v>452</v>
      </c>
      <c r="H2775" s="741"/>
      <c r="I2775" s="663">
        <v>1810</v>
      </c>
      <c r="J2775" s="728">
        <v>286.68</v>
      </c>
      <c r="K2775" s="728">
        <v>93.171000000000006</v>
      </c>
      <c r="L2775" s="728">
        <v>193.50900000000001</v>
      </c>
    </row>
    <row r="2776" spans="1:12" s="335" customFormat="1" ht="12" x14ac:dyDescent="0.2">
      <c r="A2776" s="145" t="s">
        <v>5923</v>
      </c>
      <c r="B2776" s="145" t="s">
        <v>5924</v>
      </c>
      <c r="C2776" s="733">
        <v>43497</v>
      </c>
      <c r="F2776" s="741">
        <v>1782</v>
      </c>
      <c r="G2776" s="741">
        <v>334</v>
      </c>
      <c r="H2776" s="741"/>
      <c r="I2776" s="663">
        <v>1448</v>
      </c>
      <c r="J2776" s="728">
        <v>209.33</v>
      </c>
      <c r="K2776" s="728">
        <v>68.032250000000005</v>
      </c>
      <c r="L2776" s="728">
        <v>141.29775000000001</v>
      </c>
    </row>
    <row r="2777" spans="1:12" s="335" customFormat="1" ht="12" x14ac:dyDescent="0.2">
      <c r="A2777" s="145" t="s">
        <v>5925</v>
      </c>
      <c r="B2777" s="145" t="s">
        <v>5926</v>
      </c>
      <c r="C2777" s="733">
        <v>43497</v>
      </c>
      <c r="F2777" s="741">
        <v>999</v>
      </c>
      <c r="G2777" s="741">
        <v>200</v>
      </c>
      <c r="H2777" s="741"/>
      <c r="I2777" s="663">
        <v>799</v>
      </c>
      <c r="J2777" s="728">
        <v>126.61</v>
      </c>
      <c r="K2777" s="728">
        <v>41.148250000000004</v>
      </c>
      <c r="L2777" s="728">
        <v>85.461750000000009</v>
      </c>
    </row>
    <row r="2778" spans="1:12" s="335" customFormat="1" ht="12" x14ac:dyDescent="0.2">
      <c r="A2778" s="145" t="s">
        <v>5927</v>
      </c>
      <c r="B2778" s="145" t="s">
        <v>5928</v>
      </c>
      <c r="C2778" s="733">
        <v>43497</v>
      </c>
      <c r="F2778" s="741">
        <v>770</v>
      </c>
      <c r="G2778" s="741">
        <v>96</v>
      </c>
      <c r="H2778" s="741"/>
      <c r="I2778" s="663">
        <v>674</v>
      </c>
      <c r="J2778" s="728">
        <v>49.85</v>
      </c>
      <c r="K2778" s="728">
        <v>16.201250000000002</v>
      </c>
      <c r="L2778" s="728">
        <v>33.64875</v>
      </c>
    </row>
    <row r="2779" spans="1:12" s="335" customFormat="1" ht="12" x14ac:dyDescent="0.2">
      <c r="A2779" s="145" t="s">
        <v>5929</v>
      </c>
      <c r="B2779" s="145" t="s">
        <v>5930</v>
      </c>
      <c r="C2779" s="733">
        <v>43497</v>
      </c>
      <c r="F2779" s="741">
        <v>3998</v>
      </c>
      <c r="G2779" s="741">
        <v>500</v>
      </c>
      <c r="H2779" s="741"/>
      <c r="I2779" s="663">
        <v>3498</v>
      </c>
      <c r="J2779" s="728">
        <v>258.87</v>
      </c>
      <c r="K2779" s="728">
        <v>84.132750000000001</v>
      </c>
      <c r="L2779" s="728">
        <v>174.73725000000002</v>
      </c>
    </row>
    <row r="2780" spans="1:12" s="335" customFormat="1" ht="12" x14ac:dyDescent="0.2">
      <c r="A2780" s="145" t="s">
        <v>5931</v>
      </c>
      <c r="B2780" s="145" t="s">
        <v>5932</v>
      </c>
      <c r="C2780" s="733">
        <v>43497</v>
      </c>
      <c r="F2780" s="741">
        <v>1508</v>
      </c>
      <c r="G2780" s="741">
        <v>283</v>
      </c>
      <c r="H2780" s="741"/>
      <c r="I2780" s="663">
        <v>1225</v>
      </c>
      <c r="J2780" s="728">
        <v>177.14</v>
      </c>
      <c r="K2780" s="728">
        <v>57.570499999999996</v>
      </c>
      <c r="L2780" s="728">
        <v>119.56950000000001</v>
      </c>
    </row>
    <row r="2781" spans="1:12" s="335" customFormat="1" ht="12" x14ac:dyDescent="0.2">
      <c r="A2781" s="145" t="s">
        <v>5933</v>
      </c>
      <c r="B2781" s="145" t="s">
        <v>5934</v>
      </c>
      <c r="C2781" s="733">
        <v>43497</v>
      </c>
      <c r="F2781" s="741">
        <v>11825</v>
      </c>
      <c r="G2781" s="741">
        <v>1774</v>
      </c>
      <c r="H2781" s="741"/>
      <c r="I2781" s="663">
        <v>10051</v>
      </c>
      <c r="J2781" s="728">
        <v>1019.32</v>
      </c>
      <c r="K2781" s="728">
        <v>331.27900000000005</v>
      </c>
      <c r="L2781" s="728">
        <v>688.04100000000005</v>
      </c>
    </row>
    <row r="2782" spans="1:12" s="335" customFormat="1" ht="12" x14ac:dyDescent="0.2">
      <c r="A2782" s="145" t="s">
        <v>5935</v>
      </c>
      <c r="B2782" s="145" t="s">
        <v>5936</v>
      </c>
      <c r="C2782" s="733">
        <v>43497</v>
      </c>
      <c r="F2782" s="741">
        <v>999</v>
      </c>
      <c r="G2782" s="741">
        <v>200</v>
      </c>
      <c r="H2782" s="741"/>
      <c r="I2782" s="663">
        <v>799</v>
      </c>
      <c r="J2782" s="728">
        <v>126.61</v>
      </c>
      <c r="K2782" s="728">
        <v>41.148250000000004</v>
      </c>
      <c r="L2782" s="728">
        <v>85.461750000000009</v>
      </c>
    </row>
    <row r="2783" spans="1:12" s="335" customFormat="1" ht="12" x14ac:dyDescent="0.2">
      <c r="A2783" s="145" t="s">
        <v>5937</v>
      </c>
      <c r="B2783" s="145" t="s">
        <v>5938</v>
      </c>
      <c r="C2783" s="733">
        <v>43497</v>
      </c>
      <c r="F2783" s="741">
        <v>2427</v>
      </c>
      <c r="G2783" s="741">
        <v>303</v>
      </c>
      <c r="H2783" s="741"/>
      <c r="I2783" s="663">
        <v>2124</v>
      </c>
      <c r="J2783" s="728">
        <v>158.61000000000001</v>
      </c>
      <c r="K2783" s="728">
        <v>51.548250000000003</v>
      </c>
      <c r="L2783" s="728">
        <v>107.06175000000002</v>
      </c>
    </row>
    <row r="2784" spans="1:12" s="335" customFormat="1" ht="12" x14ac:dyDescent="0.2">
      <c r="A2784" s="145" t="s">
        <v>5939</v>
      </c>
      <c r="B2784" s="145" t="s">
        <v>5940</v>
      </c>
      <c r="C2784" s="733">
        <v>43497</v>
      </c>
      <c r="F2784" s="741">
        <v>2000</v>
      </c>
      <c r="G2784" s="741">
        <v>200</v>
      </c>
      <c r="H2784" s="741"/>
      <c r="I2784" s="663">
        <v>1800</v>
      </c>
      <c r="J2784" s="728">
        <v>88.18</v>
      </c>
      <c r="K2784" s="728">
        <v>28.658500000000004</v>
      </c>
      <c r="L2784" s="728">
        <v>59.52150000000001</v>
      </c>
    </row>
    <row r="2785" spans="1:12" s="335" customFormat="1" ht="12" x14ac:dyDescent="0.2">
      <c r="A2785" s="145" t="s">
        <v>5941</v>
      </c>
      <c r="B2785" s="145" t="s">
        <v>5942</v>
      </c>
      <c r="C2785" s="733">
        <v>43497</v>
      </c>
      <c r="F2785" s="741">
        <v>3933</v>
      </c>
      <c r="G2785" s="741">
        <v>550</v>
      </c>
      <c r="H2785" s="741"/>
      <c r="I2785" s="663">
        <v>3383</v>
      </c>
      <c r="J2785" s="728">
        <v>360.28</v>
      </c>
      <c r="K2785" s="728">
        <v>117.09099999999999</v>
      </c>
      <c r="L2785" s="728">
        <v>243.18899999999999</v>
      </c>
    </row>
    <row r="2786" spans="1:12" s="335" customFormat="1" ht="12" x14ac:dyDescent="0.2">
      <c r="A2786" s="145" t="s">
        <v>5943</v>
      </c>
      <c r="B2786" s="145" t="s">
        <v>5944</v>
      </c>
      <c r="C2786" s="733">
        <v>43497</v>
      </c>
      <c r="F2786" s="741">
        <v>2080</v>
      </c>
      <c r="G2786" s="741">
        <v>312</v>
      </c>
      <c r="H2786" s="741"/>
      <c r="I2786" s="663">
        <v>1768</v>
      </c>
      <c r="J2786" s="728">
        <v>195.44</v>
      </c>
      <c r="K2786" s="728">
        <v>63.518000000000001</v>
      </c>
      <c r="L2786" s="728">
        <v>131.922</v>
      </c>
    </row>
    <row r="2787" spans="1:12" s="335" customFormat="1" ht="12" x14ac:dyDescent="0.2">
      <c r="A2787" s="145" t="s">
        <v>5945</v>
      </c>
      <c r="B2787" s="145" t="s">
        <v>5946</v>
      </c>
      <c r="C2787" s="733">
        <v>43497</v>
      </c>
      <c r="F2787" s="741">
        <v>2006</v>
      </c>
      <c r="G2787" s="741">
        <v>251</v>
      </c>
      <c r="H2787" s="741"/>
      <c r="I2787" s="663">
        <v>1755</v>
      </c>
      <c r="J2787" s="728">
        <v>129.88999999999999</v>
      </c>
      <c r="K2787" s="728">
        <v>42.21425</v>
      </c>
      <c r="L2787" s="728">
        <v>87.675749999999994</v>
      </c>
    </row>
    <row r="2788" spans="1:12" s="335" customFormat="1" ht="12" x14ac:dyDescent="0.2">
      <c r="A2788" s="145" t="s">
        <v>5947</v>
      </c>
      <c r="B2788" s="145" t="s">
        <v>4486</v>
      </c>
      <c r="C2788" s="733">
        <v>43497</v>
      </c>
      <c r="F2788" s="741">
        <v>375</v>
      </c>
      <c r="G2788" s="741">
        <v>38</v>
      </c>
      <c r="H2788" s="741"/>
      <c r="I2788" s="663">
        <v>337</v>
      </c>
      <c r="J2788" s="728">
        <v>16.53</v>
      </c>
      <c r="K2788" s="728">
        <v>5.3722500000000002</v>
      </c>
      <c r="L2788" s="728">
        <v>11.157750000000002</v>
      </c>
    </row>
    <row r="2789" spans="1:12" s="335" customFormat="1" ht="12" x14ac:dyDescent="0.2">
      <c r="A2789" s="145" t="s">
        <v>5948</v>
      </c>
      <c r="B2789" s="145" t="s">
        <v>5949</v>
      </c>
      <c r="C2789" s="733">
        <v>43497</v>
      </c>
      <c r="F2789" s="741">
        <v>3060</v>
      </c>
      <c r="G2789" s="741">
        <v>383</v>
      </c>
      <c r="H2789" s="741"/>
      <c r="I2789" s="663">
        <v>2677</v>
      </c>
      <c r="J2789" s="728">
        <v>198.13</v>
      </c>
      <c r="K2789" s="728">
        <v>64.392250000000004</v>
      </c>
      <c r="L2789" s="728">
        <v>133.73775000000001</v>
      </c>
    </row>
    <row r="2790" spans="1:12" s="335" customFormat="1" ht="12" x14ac:dyDescent="0.2">
      <c r="A2790" s="145" t="s">
        <v>5950</v>
      </c>
      <c r="B2790" s="145" t="s">
        <v>5951</v>
      </c>
      <c r="C2790" s="733">
        <v>43497</v>
      </c>
      <c r="F2790" s="741">
        <v>6756</v>
      </c>
      <c r="G2790" s="741">
        <v>1013</v>
      </c>
      <c r="H2790" s="741"/>
      <c r="I2790" s="663">
        <v>5743</v>
      </c>
      <c r="J2790" s="728">
        <v>582.37</v>
      </c>
      <c r="K2790" s="728">
        <v>189.27025</v>
      </c>
      <c r="L2790" s="728">
        <v>393.09975000000003</v>
      </c>
    </row>
    <row r="2791" spans="1:12" s="335" customFormat="1" ht="12" x14ac:dyDescent="0.2">
      <c r="A2791" s="145" t="s">
        <v>5952</v>
      </c>
      <c r="B2791" s="145" t="s">
        <v>5953</v>
      </c>
      <c r="C2791" s="733">
        <v>43497</v>
      </c>
      <c r="F2791" s="741">
        <v>2910</v>
      </c>
      <c r="G2791" s="741">
        <v>364</v>
      </c>
      <c r="H2791" s="741"/>
      <c r="I2791" s="663">
        <v>2546</v>
      </c>
      <c r="J2791" s="728">
        <v>188.42</v>
      </c>
      <c r="K2791" s="728">
        <v>61.236499999999999</v>
      </c>
      <c r="L2791" s="728">
        <v>127.1835</v>
      </c>
    </row>
    <row r="2792" spans="1:12" s="335" customFormat="1" ht="12" x14ac:dyDescent="0.2">
      <c r="A2792" s="145" t="s">
        <v>5954</v>
      </c>
      <c r="B2792" s="145" t="s">
        <v>5955</v>
      </c>
      <c r="C2792" s="733">
        <v>43497</v>
      </c>
      <c r="F2792" s="741">
        <v>1119</v>
      </c>
      <c r="G2792" s="741">
        <v>168</v>
      </c>
      <c r="H2792" s="741"/>
      <c r="I2792" s="663">
        <v>951</v>
      </c>
      <c r="J2792" s="728">
        <v>96.46</v>
      </c>
      <c r="K2792" s="728">
        <v>31.349499999999999</v>
      </c>
      <c r="L2792" s="728">
        <v>65.110500000000002</v>
      </c>
    </row>
    <row r="2793" spans="1:12" s="335" customFormat="1" ht="12" x14ac:dyDescent="0.2">
      <c r="A2793" s="145" t="s">
        <v>5956</v>
      </c>
      <c r="B2793" s="145" t="s">
        <v>5957</v>
      </c>
      <c r="C2793" s="733">
        <v>43497</v>
      </c>
      <c r="F2793" s="741">
        <v>3673</v>
      </c>
      <c r="G2793" s="741">
        <v>459</v>
      </c>
      <c r="H2793" s="741"/>
      <c r="I2793" s="663">
        <v>3214</v>
      </c>
      <c r="J2793" s="728">
        <v>240.03</v>
      </c>
      <c r="K2793" s="728">
        <v>78.009749999999997</v>
      </c>
      <c r="L2793" s="728">
        <v>162.02025</v>
      </c>
    </row>
    <row r="2794" spans="1:12" s="335" customFormat="1" ht="12" x14ac:dyDescent="0.2">
      <c r="A2794" s="145" t="s">
        <v>5958</v>
      </c>
      <c r="B2794" s="145" t="s">
        <v>5959</v>
      </c>
      <c r="C2794" s="733">
        <v>43497</v>
      </c>
      <c r="F2794" s="741">
        <v>8045</v>
      </c>
      <c r="G2794" s="741">
        <v>1207</v>
      </c>
      <c r="H2794" s="741"/>
      <c r="I2794" s="663">
        <v>6838</v>
      </c>
      <c r="J2794" s="728">
        <v>687.13</v>
      </c>
      <c r="K2794" s="728">
        <v>223.31725</v>
      </c>
      <c r="L2794" s="728">
        <v>463.81275000000005</v>
      </c>
    </row>
    <row r="2795" spans="1:12" s="335" customFormat="1" ht="12" x14ac:dyDescent="0.2">
      <c r="A2795" s="145" t="s">
        <v>5960</v>
      </c>
      <c r="B2795" s="145" t="s">
        <v>5961</v>
      </c>
      <c r="C2795" s="733">
        <v>43497</v>
      </c>
      <c r="F2795" s="741">
        <v>2124</v>
      </c>
      <c r="G2795" s="741">
        <v>265</v>
      </c>
      <c r="H2795" s="741"/>
      <c r="I2795" s="663">
        <v>1859</v>
      </c>
      <c r="J2795" s="728">
        <v>137.53</v>
      </c>
      <c r="K2795" s="728">
        <v>44.697250000000004</v>
      </c>
      <c r="L2795" s="728">
        <v>92.832750000000004</v>
      </c>
    </row>
    <row r="2796" spans="1:12" s="335" customFormat="1" ht="12" x14ac:dyDescent="0.2">
      <c r="A2796" s="145" t="s">
        <v>5962</v>
      </c>
      <c r="B2796" s="145" t="s">
        <v>5963</v>
      </c>
      <c r="C2796" s="733">
        <v>43497</v>
      </c>
      <c r="F2796" s="741">
        <v>2164</v>
      </c>
      <c r="G2796" s="741">
        <v>270</v>
      </c>
      <c r="H2796" s="741"/>
      <c r="I2796" s="663">
        <v>1894</v>
      </c>
      <c r="J2796" s="728">
        <v>140.12</v>
      </c>
      <c r="K2796" s="728">
        <v>45.539000000000001</v>
      </c>
      <c r="L2796" s="728">
        <v>94.581000000000003</v>
      </c>
    </row>
    <row r="2797" spans="1:12" s="335" customFormat="1" ht="12" x14ac:dyDescent="0.2">
      <c r="A2797" s="145" t="s">
        <v>5964</v>
      </c>
      <c r="B2797" s="145" t="s">
        <v>5965</v>
      </c>
      <c r="C2797" s="733">
        <v>43497</v>
      </c>
      <c r="F2797" s="741">
        <v>3468</v>
      </c>
      <c r="G2797" s="741">
        <v>650</v>
      </c>
      <c r="H2797" s="741"/>
      <c r="I2797" s="663">
        <v>2818</v>
      </c>
      <c r="J2797" s="728">
        <v>407.38</v>
      </c>
      <c r="K2797" s="728">
        <v>132.39850000000001</v>
      </c>
      <c r="L2797" s="728">
        <v>274.98150000000004</v>
      </c>
    </row>
    <row r="2798" spans="1:12" s="335" customFormat="1" ht="12" x14ac:dyDescent="0.2">
      <c r="A2798" s="145" t="s">
        <v>5966</v>
      </c>
      <c r="B2798" s="145" t="s">
        <v>5967</v>
      </c>
      <c r="C2798" s="733">
        <v>43497</v>
      </c>
      <c r="F2798" s="741">
        <v>3064</v>
      </c>
      <c r="G2798" s="741">
        <v>383</v>
      </c>
      <c r="H2798" s="741"/>
      <c r="I2798" s="663">
        <v>2681</v>
      </c>
      <c r="J2798" s="728">
        <v>200.24</v>
      </c>
      <c r="K2798" s="728">
        <v>65.078000000000003</v>
      </c>
      <c r="L2798" s="728">
        <v>135.16200000000001</v>
      </c>
    </row>
    <row r="2799" spans="1:12" s="335" customFormat="1" ht="12" x14ac:dyDescent="0.2">
      <c r="A2799" s="145" t="s">
        <v>5968</v>
      </c>
      <c r="B2799" s="145" t="s">
        <v>5969</v>
      </c>
      <c r="C2799" s="733">
        <v>43497</v>
      </c>
      <c r="F2799" s="741">
        <v>2728</v>
      </c>
      <c r="G2799" s="741">
        <v>341</v>
      </c>
      <c r="H2799" s="741"/>
      <c r="I2799" s="663">
        <v>2387</v>
      </c>
      <c r="J2799" s="728">
        <v>178.27</v>
      </c>
      <c r="K2799" s="728">
        <v>57.937750000000008</v>
      </c>
      <c r="L2799" s="728">
        <v>120.33225000000002</v>
      </c>
    </row>
    <row r="2800" spans="1:12" s="335" customFormat="1" ht="12" x14ac:dyDescent="0.2">
      <c r="A2800" s="145" t="s">
        <v>5970</v>
      </c>
      <c r="B2800" s="145" t="s">
        <v>5971</v>
      </c>
      <c r="C2800" s="733">
        <v>43497</v>
      </c>
      <c r="F2800" s="741">
        <v>6504</v>
      </c>
      <c r="G2800" s="741">
        <v>976</v>
      </c>
      <c r="H2800" s="741"/>
      <c r="I2800" s="663">
        <v>5528</v>
      </c>
      <c r="J2800" s="728">
        <v>560.65</v>
      </c>
      <c r="K2800" s="728">
        <v>182.21125000000001</v>
      </c>
      <c r="L2800" s="728">
        <v>378.43875000000003</v>
      </c>
    </row>
    <row r="2801" spans="1:12" s="335" customFormat="1" ht="12" x14ac:dyDescent="0.2">
      <c r="A2801" s="145" t="s">
        <v>5972</v>
      </c>
      <c r="B2801" s="145" t="s">
        <v>5973</v>
      </c>
      <c r="C2801" s="733">
        <v>43497</v>
      </c>
      <c r="F2801" s="741">
        <v>1455</v>
      </c>
      <c r="G2801" s="741">
        <v>273</v>
      </c>
      <c r="H2801" s="741"/>
      <c r="I2801" s="663">
        <v>1182</v>
      </c>
      <c r="J2801" s="728">
        <v>170.92</v>
      </c>
      <c r="K2801" s="728">
        <v>55.548999999999999</v>
      </c>
      <c r="L2801" s="728">
        <v>115.371</v>
      </c>
    </row>
    <row r="2802" spans="1:12" s="335" customFormat="1" ht="12" x14ac:dyDescent="0.2">
      <c r="A2802" s="145" t="s">
        <v>5974</v>
      </c>
      <c r="B2802" s="145" t="s">
        <v>5975</v>
      </c>
      <c r="C2802" s="733">
        <v>43497</v>
      </c>
      <c r="F2802" s="741">
        <v>6119</v>
      </c>
      <c r="G2802" s="741">
        <v>918</v>
      </c>
      <c r="H2802" s="741"/>
      <c r="I2802" s="663">
        <v>5201</v>
      </c>
      <c r="J2802" s="728">
        <v>527.45000000000005</v>
      </c>
      <c r="K2802" s="728">
        <v>171.42125000000001</v>
      </c>
      <c r="L2802" s="728">
        <v>356.02875000000006</v>
      </c>
    </row>
    <row r="2803" spans="1:12" s="335" customFormat="1" ht="12" x14ac:dyDescent="0.2">
      <c r="A2803" s="145" t="s">
        <v>5976</v>
      </c>
      <c r="B2803" s="145" t="s">
        <v>5977</v>
      </c>
      <c r="C2803" s="733">
        <v>43497</v>
      </c>
      <c r="F2803" s="741">
        <v>2238</v>
      </c>
      <c r="G2803" s="741">
        <v>336</v>
      </c>
      <c r="H2803" s="741"/>
      <c r="I2803" s="663">
        <v>1902</v>
      </c>
      <c r="J2803" s="728">
        <v>192.92</v>
      </c>
      <c r="K2803" s="728">
        <v>62.698999999999998</v>
      </c>
      <c r="L2803" s="728">
        <v>130.221</v>
      </c>
    </row>
    <row r="2804" spans="1:12" s="335" customFormat="1" ht="12" x14ac:dyDescent="0.2">
      <c r="A2804" s="145" t="s">
        <v>5978</v>
      </c>
      <c r="B2804" s="145" t="s">
        <v>5979</v>
      </c>
      <c r="C2804" s="733">
        <v>43497</v>
      </c>
      <c r="F2804" s="741">
        <v>999</v>
      </c>
      <c r="G2804" s="741">
        <v>200</v>
      </c>
      <c r="H2804" s="741"/>
      <c r="I2804" s="663">
        <v>799</v>
      </c>
      <c r="J2804" s="728">
        <v>126.61</v>
      </c>
      <c r="K2804" s="728">
        <v>41.148250000000004</v>
      </c>
      <c r="L2804" s="728">
        <v>85.461750000000009</v>
      </c>
    </row>
    <row r="2805" spans="1:12" s="335" customFormat="1" ht="12" x14ac:dyDescent="0.2">
      <c r="A2805" s="145" t="s">
        <v>5980</v>
      </c>
      <c r="B2805" s="145" t="s">
        <v>5981</v>
      </c>
      <c r="C2805" s="733">
        <v>43497</v>
      </c>
      <c r="F2805" s="741">
        <v>1836</v>
      </c>
      <c r="G2805" s="741">
        <v>230</v>
      </c>
      <c r="H2805" s="741"/>
      <c r="I2805" s="663">
        <v>1606</v>
      </c>
      <c r="J2805" s="728">
        <v>118.89</v>
      </c>
      <c r="K2805" s="728">
        <v>38.639250000000004</v>
      </c>
      <c r="L2805" s="728">
        <v>80.250750000000011</v>
      </c>
    </row>
    <row r="2806" spans="1:12" s="335" customFormat="1" ht="12" x14ac:dyDescent="0.2">
      <c r="A2806" s="145" t="s">
        <v>5982</v>
      </c>
      <c r="B2806" s="145" t="s">
        <v>5983</v>
      </c>
      <c r="C2806" s="733">
        <v>43497</v>
      </c>
      <c r="F2806" s="741">
        <v>1990</v>
      </c>
      <c r="G2806" s="741">
        <v>249</v>
      </c>
      <c r="H2806" s="741"/>
      <c r="I2806" s="663">
        <v>1741</v>
      </c>
      <c r="J2806" s="728">
        <v>128.86000000000001</v>
      </c>
      <c r="K2806" s="728">
        <v>41.879500000000007</v>
      </c>
      <c r="L2806" s="728">
        <v>86.980500000000021</v>
      </c>
    </row>
    <row r="2807" spans="1:12" s="335" customFormat="1" ht="12" x14ac:dyDescent="0.2">
      <c r="A2807" s="145" t="s">
        <v>5984</v>
      </c>
      <c r="B2807" s="145" t="s">
        <v>5985</v>
      </c>
      <c r="C2807" s="733">
        <v>43497</v>
      </c>
      <c r="F2807" s="741">
        <v>2216</v>
      </c>
      <c r="G2807" s="741">
        <v>277</v>
      </c>
      <c r="H2807" s="741"/>
      <c r="I2807" s="663">
        <v>1939</v>
      </c>
      <c r="J2807" s="728">
        <v>143.47999999999999</v>
      </c>
      <c r="K2807" s="728">
        <v>46.631</v>
      </c>
      <c r="L2807" s="728">
        <v>96.849000000000004</v>
      </c>
    </row>
    <row r="2808" spans="1:12" s="335" customFormat="1" ht="12" x14ac:dyDescent="0.2">
      <c r="A2808" s="145" t="s">
        <v>5986</v>
      </c>
      <c r="B2808" s="145" t="s">
        <v>5987</v>
      </c>
      <c r="C2808" s="733">
        <v>43497</v>
      </c>
      <c r="F2808" s="741">
        <v>1996</v>
      </c>
      <c r="G2808" s="741">
        <v>250</v>
      </c>
      <c r="H2808" s="741"/>
      <c r="I2808" s="663">
        <v>1746</v>
      </c>
      <c r="J2808" s="728">
        <v>129.24</v>
      </c>
      <c r="K2808" s="728">
        <v>42.003000000000007</v>
      </c>
      <c r="L2808" s="728">
        <v>87.237000000000009</v>
      </c>
    </row>
    <row r="2809" spans="1:12" s="335" customFormat="1" ht="12" x14ac:dyDescent="0.2">
      <c r="A2809" s="145" t="s">
        <v>5988</v>
      </c>
      <c r="B2809" s="145" t="s">
        <v>5989</v>
      </c>
      <c r="C2809" s="733">
        <v>43497</v>
      </c>
      <c r="F2809" s="741">
        <v>7000</v>
      </c>
      <c r="G2809" s="741">
        <v>1050</v>
      </c>
      <c r="H2809" s="741"/>
      <c r="I2809" s="663">
        <v>5950</v>
      </c>
      <c r="J2809" s="728">
        <v>603.41</v>
      </c>
      <c r="K2809" s="728">
        <v>196.10825</v>
      </c>
      <c r="L2809" s="728">
        <v>407.30175000000003</v>
      </c>
    </row>
    <row r="2810" spans="1:12" s="335" customFormat="1" ht="12" x14ac:dyDescent="0.2">
      <c r="A2810" s="145" t="s">
        <v>5990</v>
      </c>
      <c r="B2810" s="145" t="s">
        <v>5991</v>
      </c>
      <c r="C2810" s="733">
        <v>43497</v>
      </c>
      <c r="F2810" s="741">
        <v>2043</v>
      </c>
      <c r="G2810" s="741">
        <v>255</v>
      </c>
      <c r="H2810" s="741"/>
      <c r="I2810" s="663">
        <v>1788</v>
      </c>
      <c r="J2810" s="728">
        <v>132.28</v>
      </c>
      <c r="K2810" s="728">
        <v>42.991</v>
      </c>
      <c r="L2810" s="728">
        <v>89.289000000000001</v>
      </c>
    </row>
    <row r="2811" spans="1:12" s="335" customFormat="1" ht="12" x14ac:dyDescent="0.2">
      <c r="A2811" s="145" t="s">
        <v>5992</v>
      </c>
      <c r="B2811" s="145" t="s">
        <v>5993</v>
      </c>
      <c r="C2811" s="733">
        <v>43497</v>
      </c>
      <c r="F2811" s="741">
        <v>2748</v>
      </c>
      <c r="G2811" s="741">
        <v>344</v>
      </c>
      <c r="H2811" s="741"/>
      <c r="I2811" s="663">
        <v>2404</v>
      </c>
      <c r="J2811" s="728">
        <v>179.58</v>
      </c>
      <c r="K2811" s="728">
        <v>58.363500000000009</v>
      </c>
      <c r="L2811" s="728">
        <v>121.21650000000001</v>
      </c>
    </row>
    <row r="2812" spans="1:12" s="335" customFormat="1" ht="12" x14ac:dyDescent="0.2">
      <c r="A2812" s="145" t="s">
        <v>5994</v>
      </c>
      <c r="B2812" s="145" t="s">
        <v>5995</v>
      </c>
      <c r="C2812" s="733">
        <v>43497</v>
      </c>
      <c r="F2812" s="741">
        <v>5150</v>
      </c>
      <c r="G2812" s="741">
        <v>644</v>
      </c>
      <c r="H2812" s="741"/>
      <c r="I2812" s="663">
        <v>4506</v>
      </c>
      <c r="J2812" s="728">
        <v>336.55</v>
      </c>
      <c r="K2812" s="728">
        <v>109.37875000000001</v>
      </c>
      <c r="L2812" s="728">
        <v>227.17125000000001</v>
      </c>
    </row>
    <row r="2813" spans="1:12" s="335" customFormat="1" ht="12" x14ac:dyDescent="0.2">
      <c r="A2813" s="145" t="s">
        <v>5996</v>
      </c>
      <c r="B2813" s="145" t="s">
        <v>5997</v>
      </c>
      <c r="C2813" s="733">
        <v>43497</v>
      </c>
      <c r="F2813" s="741">
        <v>999</v>
      </c>
      <c r="G2813" s="741">
        <v>200</v>
      </c>
      <c r="H2813" s="741"/>
      <c r="I2813" s="663">
        <v>799</v>
      </c>
      <c r="J2813" s="728">
        <v>126.61</v>
      </c>
      <c r="K2813" s="728">
        <v>41.148250000000004</v>
      </c>
      <c r="L2813" s="728">
        <v>85.461750000000009</v>
      </c>
    </row>
    <row r="2814" spans="1:12" s="335" customFormat="1" ht="12" x14ac:dyDescent="0.2">
      <c r="A2814" s="145" t="s">
        <v>5998</v>
      </c>
      <c r="B2814" s="145" t="s">
        <v>5999</v>
      </c>
      <c r="C2814" s="733">
        <v>43497</v>
      </c>
      <c r="F2814" s="741">
        <v>2440</v>
      </c>
      <c r="G2814" s="741">
        <v>366</v>
      </c>
      <c r="H2814" s="741"/>
      <c r="I2814" s="663">
        <v>2074</v>
      </c>
      <c r="J2814" s="728">
        <v>229.26</v>
      </c>
      <c r="K2814" s="728">
        <v>74.509500000000003</v>
      </c>
      <c r="L2814" s="728">
        <v>154.75050000000002</v>
      </c>
    </row>
    <row r="2815" spans="1:12" s="335" customFormat="1" ht="12" x14ac:dyDescent="0.2">
      <c r="A2815" s="145" t="s">
        <v>6000</v>
      </c>
      <c r="B2815" s="145" t="s">
        <v>6001</v>
      </c>
      <c r="C2815" s="733">
        <v>43497</v>
      </c>
      <c r="F2815" s="741">
        <v>9559</v>
      </c>
      <c r="G2815" s="741">
        <v>1792</v>
      </c>
      <c r="H2815" s="741"/>
      <c r="I2815" s="663">
        <v>7767</v>
      </c>
      <c r="J2815" s="728">
        <v>1122.9000000000001</v>
      </c>
      <c r="K2815" s="728">
        <v>364.94250000000005</v>
      </c>
      <c r="L2815" s="728">
        <v>757.9575000000001</v>
      </c>
    </row>
    <row r="2816" spans="1:12" s="335" customFormat="1" ht="12" x14ac:dyDescent="0.2">
      <c r="A2816" s="145" t="s">
        <v>6002</v>
      </c>
      <c r="B2816" s="145" t="s">
        <v>6003</v>
      </c>
      <c r="C2816" s="733">
        <v>43497</v>
      </c>
      <c r="F2816" s="741">
        <v>2744</v>
      </c>
      <c r="G2816" s="741">
        <v>343</v>
      </c>
      <c r="H2816" s="741"/>
      <c r="I2816" s="663">
        <v>2401</v>
      </c>
      <c r="J2816" s="728">
        <v>177.67</v>
      </c>
      <c r="K2816" s="728">
        <v>57.742750000000001</v>
      </c>
      <c r="L2816" s="728">
        <v>119.92725</v>
      </c>
    </row>
    <row r="2817" spans="1:12" s="335" customFormat="1" ht="12" x14ac:dyDescent="0.2">
      <c r="A2817" s="145" t="s">
        <v>6004</v>
      </c>
      <c r="B2817" s="145" t="s">
        <v>6005</v>
      </c>
      <c r="C2817" s="733">
        <v>43497</v>
      </c>
      <c r="F2817" s="741">
        <v>5657</v>
      </c>
      <c r="G2817" s="741">
        <v>550</v>
      </c>
      <c r="H2817" s="741"/>
      <c r="I2817" s="663">
        <v>5107</v>
      </c>
      <c r="J2817" s="728">
        <v>360.28</v>
      </c>
      <c r="K2817" s="728">
        <v>117.09099999999999</v>
      </c>
      <c r="L2817" s="728">
        <v>243.18899999999999</v>
      </c>
    </row>
    <row r="2818" spans="1:12" s="335" customFormat="1" ht="12" x14ac:dyDescent="0.2">
      <c r="A2818" s="145" t="s">
        <v>6006</v>
      </c>
      <c r="B2818" s="145" t="s">
        <v>6007</v>
      </c>
      <c r="C2818" s="733">
        <v>43497</v>
      </c>
      <c r="F2818" s="741">
        <v>2000</v>
      </c>
      <c r="G2818" s="741">
        <v>200</v>
      </c>
      <c r="H2818" s="741"/>
      <c r="I2818" s="663">
        <v>1800</v>
      </c>
      <c r="J2818" s="728">
        <v>88.18</v>
      </c>
      <c r="K2818" s="728">
        <v>28.658500000000004</v>
      </c>
      <c r="L2818" s="728">
        <v>59.52150000000001</v>
      </c>
    </row>
    <row r="2819" spans="1:12" s="335" customFormat="1" ht="12" x14ac:dyDescent="0.2">
      <c r="A2819" s="145" t="s">
        <v>6008</v>
      </c>
      <c r="B2819" s="145" t="s">
        <v>6009</v>
      </c>
      <c r="C2819" s="733">
        <v>43497</v>
      </c>
      <c r="F2819" s="741">
        <v>2000</v>
      </c>
      <c r="G2819" s="741">
        <v>200</v>
      </c>
      <c r="H2819" s="741"/>
      <c r="I2819" s="663">
        <v>1800</v>
      </c>
      <c r="J2819" s="728">
        <v>88.18</v>
      </c>
      <c r="K2819" s="728">
        <v>28.658500000000004</v>
      </c>
      <c r="L2819" s="728">
        <v>59.52150000000001</v>
      </c>
    </row>
    <row r="2820" spans="1:12" s="335" customFormat="1" ht="12" x14ac:dyDescent="0.2">
      <c r="A2820" s="145" t="s">
        <v>6010</v>
      </c>
      <c r="B2820" s="145" t="s">
        <v>6011</v>
      </c>
      <c r="C2820" s="733">
        <v>43497</v>
      </c>
      <c r="F2820" s="741">
        <v>2483</v>
      </c>
      <c r="G2820" s="741">
        <v>372</v>
      </c>
      <c r="H2820" s="741"/>
      <c r="I2820" s="663">
        <v>2111</v>
      </c>
      <c r="J2820" s="728">
        <v>212.07</v>
      </c>
      <c r="K2820" s="728">
        <v>68.922749999999994</v>
      </c>
      <c r="L2820" s="728">
        <v>143.14725000000001</v>
      </c>
    </row>
    <row r="2821" spans="1:12" s="335" customFormat="1" ht="12" x14ac:dyDescent="0.2">
      <c r="A2821" s="145" t="s">
        <v>6012</v>
      </c>
      <c r="B2821" s="145" t="s">
        <v>6013</v>
      </c>
      <c r="C2821" s="733">
        <v>43497</v>
      </c>
      <c r="F2821" s="741">
        <v>3809</v>
      </c>
      <c r="G2821" s="741">
        <v>476</v>
      </c>
      <c r="H2821" s="741"/>
      <c r="I2821" s="663">
        <v>3333</v>
      </c>
      <c r="J2821" s="728">
        <v>248.92</v>
      </c>
      <c r="K2821" s="728">
        <v>80.899000000000001</v>
      </c>
      <c r="L2821" s="728">
        <v>168.02100000000002</v>
      </c>
    </row>
    <row r="2822" spans="1:12" s="335" customFormat="1" ht="12" x14ac:dyDescent="0.2">
      <c r="A2822" s="145" t="s">
        <v>6014</v>
      </c>
      <c r="B2822" s="145" t="s">
        <v>6015</v>
      </c>
      <c r="C2822" s="733">
        <v>43497</v>
      </c>
      <c r="F2822" s="741">
        <v>5277</v>
      </c>
      <c r="G2822" s="741">
        <v>792</v>
      </c>
      <c r="H2822" s="741"/>
      <c r="I2822" s="663">
        <v>4485</v>
      </c>
      <c r="J2822" s="728">
        <v>450.71</v>
      </c>
      <c r="K2822" s="728">
        <v>146.48075</v>
      </c>
      <c r="L2822" s="728">
        <v>304.22924999999998</v>
      </c>
    </row>
    <row r="2823" spans="1:12" s="335" customFormat="1" ht="12" x14ac:dyDescent="0.2">
      <c r="A2823" s="145" t="s">
        <v>6016</v>
      </c>
      <c r="B2823" s="145" t="s">
        <v>6017</v>
      </c>
      <c r="C2823" s="733">
        <v>43497</v>
      </c>
      <c r="F2823" s="741">
        <v>2192</v>
      </c>
      <c r="G2823" s="741">
        <v>274</v>
      </c>
      <c r="H2823" s="741"/>
      <c r="I2823" s="663">
        <v>1918</v>
      </c>
      <c r="J2823" s="728">
        <v>141.94</v>
      </c>
      <c r="K2823" s="728">
        <v>46.130499999999998</v>
      </c>
      <c r="L2823" s="728">
        <v>95.8095</v>
      </c>
    </row>
    <row r="2824" spans="1:12" s="335" customFormat="1" ht="12" x14ac:dyDescent="0.2">
      <c r="A2824" s="145" t="s">
        <v>6018</v>
      </c>
      <c r="B2824" s="145" t="s">
        <v>6019</v>
      </c>
      <c r="C2824" s="733">
        <v>43497</v>
      </c>
      <c r="F2824" s="741">
        <v>2120</v>
      </c>
      <c r="G2824" s="741">
        <v>212</v>
      </c>
      <c r="H2824" s="741"/>
      <c r="I2824" s="663">
        <v>1908</v>
      </c>
      <c r="J2824" s="728">
        <v>93.47</v>
      </c>
      <c r="K2824" s="728">
        <v>30.377749999999999</v>
      </c>
      <c r="L2824" s="728">
        <v>63.09225</v>
      </c>
    </row>
    <row r="2825" spans="1:12" s="335" customFormat="1" ht="12" x14ac:dyDescent="0.2">
      <c r="A2825" s="145" t="s">
        <v>6020</v>
      </c>
      <c r="B2825" s="145" t="s">
        <v>6021</v>
      </c>
      <c r="C2825" s="733">
        <v>43497</v>
      </c>
      <c r="F2825" s="741">
        <v>4186</v>
      </c>
      <c r="G2825" s="741">
        <v>550</v>
      </c>
      <c r="H2825" s="741"/>
      <c r="I2825" s="663">
        <v>3636</v>
      </c>
      <c r="J2825" s="728">
        <v>360.28</v>
      </c>
      <c r="K2825" s="728">
        <v>117.09099999999999</v>
      </c>
      <c r="L2825" s="728">
        <v>243.18899999999999</v>
      </c>
    </row>
    <row r="2826" spans="1:12" s="335" customFormat="1" ht="12" x14ac:dyDescent="0.2">
      <c r="A2826" s="145" t="s">
        <v>6022</v>
      </c>
      <c r="B2826" s="145" t="s">
        <v>6023</v>
      </c>
      <c r="C2826" s="733">
        <v>43497</v>
      </c>
      <c r="F2826" s="741">
        <v>2495</v>
      </c>
      <c r="G2826" s="741">
        <v>550</v>
      </c>
      <c r="H2826" s="741"/>
      <c r="I2826" s="663">
        <v>1945</v>
      </c>
      <c r="J2826" s="728">
        <v>360.28</v>
      </c>
      <c r="K2826" s="728">
        <v>117.09099999999999</v>
      </c>
      <c r="L2826" s="728">
        <v>243.18899999999999</v>
      </c>
    </row>
    <row r="2827" spans="1:12" s="335" customFormat="1" ht="12" x14ac:dyDescent="0.2">
      <c r="A2827" s="145" t="s">
        <v>6024</v>
      </c>
      <c r="B2827" s="145" t="s">
        <v>6025</v>
      </c>
      <c r="C2827" s="733">
        <v>43497</v>
      </c>
      <c r="F2827" s="741">
        <v>5216</v>
      </c>
      <c r="G2827" s="741">
        <v>550</v>
      </c>
      <c r="H2827" s="741"/>
      <c r="I2827" s="663">
        <v>4666</v>
      </c>
      <c r="J2827" s="728">
        <v>360.28</v>
      </c>
      <c r="K2827" s="728">
        <v>117.09099999999999</v>
      </c>
      <c r="L2827" s="728">
        <v>243.18899999999999</v>
      </c>
    </row>
    <row r="2828" spans="1:12" s="335" customFormat="1" ht="12" x14ac:dyDescent="0.2">
      <c r="A2828" s="145" t="s">
        <v>6026</v>
      </c>
      <c r="B2828" s="145" t="s">
        <v>6027</v>
      </c>
      <c r="C2828" s="733">
        <v>43497</v>
      </c>
      <c r="F2828" s="741">
        <v>2310</v>
      </c>
      <c r="G2828" s="741">
        <v>289</v>
      </c>
      <c r="H2828" s="741"/>
      <c r="I2828" s="663">
        <v>2021</v>
      </c>
      <c r="J2828" s="728">
        <v>661.33</v>
      </c>
      <c r="K2828" s="728">
        <v>214.93225000000001</v>
      </c>
      <c r="L2828" s="728">
        <v>446.39775000000003</v>
      </c>
    </row>
    <row r="2829" spans="1:12" s="335" customFormat="1" ht="12" x14ac:dyDescent="0.2">
      <c r="A2829" s="145" t="s">
        <v>6028</v>
      </c>
      <c r="B2829" s="145" t="s">
        <v>6029</v>
      </c>
      <c r="C2829" s="733">
        <v>43497</v>
      </c>
      <c r="F2829" s="741">
        <v>7672</v>
      </c>
      <c r="G2829" s="741">
        <v>1151</v>
      </c>
      <c r="H2829" s="741"/>
      <c r="I2829" s="663">
        <v>6521</v>
      </c>
      <c r="J2829" s="728">
        <v>195.44</v>
      </c>
      <c r="K2829" s="728">
        <v>63.518000000000001</v>
      </c>
      <c r="L2829" s="728">
        <v>131.922</v>
      </c>
    </row>
    <row r="2830" spans="1:12" s="335" customFormat="1" ht="12" x14ac:dyDescent="0.2">
      <c r="A2830" s="145" t="s">
        <v>6030</v>
      </c>
      <c r="B2830" s="145" t="s">
        <v>6031</v>
      </c>
      <c r="C2830" s="733">
        <v>43497</v>
      </c>
      <c r="F2830" s="741">
        <v>2080</v>
      </c>
      <c r="G2830" s="741">
        <v>312</v>
      </c>
      <c r="H2830" s="741"/>
      <c r="I2830" s="663">
        <v>1768</v>
      </c>
      <c r="J2830" s="728">
        <v>205.07</v>
      </c>
      <c r="K2830" s="728">
        <v>66.647750000000002</v>
      </c>
      <c r="L2830" s="728">
        <v>138.42224999999999</v>
      </c>
    </row>
    <row r="2831" spans="1:12" s="335" customFormat="1" ht="12" x14ac:dyDescent="0.2">
      <c r="A2831" s="145" t="s">
        <v>6032</v>
      </c>
      <c r="B2831" s="145" t="s">
        <v>6033</v>
      </c>
      <c r="C2831" s="733">
        <v>43497</v>
      </c>
      <c r="F2831" s="741">
        <v>3167</v>
      </c>
      <c r="G2831" s="741">
        <v>396</v>
      </c>
      <c r="H2831" s="741"/>
      <c r="I2831" s="663">
        <v>2771</v>
      </c>
      <c r="J2831" s="728">
        <v>129.5</v>
      </c>
      <c r="K2831" s="728">
        <v>42.087499999999999</v>
      </c>
      <c r="L2831" s="728">
        <v>87.412500000000009</v>
      </c>
    </row>
    <row r="2832" spans="1:12" s="335" customFormat="1" ht="12" x14ac:dyDescent="0.2">
      <c r="A2832" s="145" t="s">
        <v>6034</v>
      </c>
      <c r="B2832" s="145" t="s">
        <v>6035</v>
      </c>
      <c r="C2832" s="733">
        <v>43497</v>
      </c>
      <c r="F2832" s="741">
        <v>2000</v>
      </c>
      <c r="G2832" s="741">
        <v>250</v>
      </c>
      <c r="H2832" s="741"/>
      <c r="I2832" s="663">
        <v>1750</v>
      </c>
      <c r="J2832" s="728">
        <v>140.37</v>
      </c>
      <c r="K2832" s="728">
        <v>45.620250000000006</v>
      </c>
      <c r="L2832" s="728">
        <v>94.749750000000006</v>
      </c>
    </row>
    <row r="2833" spans="1:12" s="335" customFormat="1" ht="12" x14ac:dyDescent="0.2">
      <c r="A2833" s="145" t="s">
        <v>6036</v>
      </c>
      <c r="B2833" s="145" t="s">
        <v>6037</v>
      </c>
      <c r="C2833" s="733">
        <v>43497</v>
      </c>
      <c r="F2833" s="741">
        <v>2148</v>
      </c>
      <c r="G2833" s="741">
        <v>269</v>
      </c>
      <c r="H2833" s="741"/>
      <c r="I2833" s="663">
        <v>1879</v>
      </c>
      <c r="J2833" s="728">
        <v>149.57</v>
      </c>
      <c r="K2833" s="728">
        <v>48.610250000000001</v>
      </c>
      <c r="L2833" s="728">
        <v>100.95975</v>
      </c>
    </row>
    <row r="2834" spans="1:12" s="335" customFormat="1" ht="12" x14ac:dyDescent="0.2">
      <c r="A2834" s="145" t="s">
        <v>6038</v>
      </c>
      <c r="B2834" s="145" t="s">
        <v>6039</v>
      </c>
      <c r="C2834" s="733">
        <v>43497</v>
      </c>
      <c r="F2834" s="741">
        <v>3016</v>
      </c>
      <c r="G2834" s="741">
        <v>452</v>
      </c>
      <c r="H2834" s="741"/>
      <c r="I2834" s="663">
        <v>2564</v>
      </c>
      <c r="J2834" s="728">
        <v>259.98</v>
      </c>
      <c r="K2834" s="728">
        <v>84.493500000000012</v>
      </c>
      <c r="L2834" s="728">
        <v>175.48650000000004</v>
      </c>
    </row>
    <row r="2835" spans="1:12" s="335" customFormat="1" ht="12" x14ac:dyDescent="0.2">
      <c r="A2835" s="145" t="s">
        <v>6040</v>
      </c>
      <c r="B2835" s="145" t="s">
        <v>6041</v>
      </c>
      <c r="C2835" s="733">
        <v>43497</v>
      </c>
      <c r="F2835" s="741">
        <v>7672</v>
      </c>
      <c r="G2835" s="741">
        <v>1151</v>
      </c>
      <c r="H2835" s="741"/>
      <c r="I2835" s="663">
        <v>6521</v>
      </c>
      <c r="J2835" s="728">
        <v>661.33</v>
      </c>
      <c r="K2835" s="728">
        <v>214.93225000000001</v>
      </c>
      <c r="L2835" s="728">
        <v>446.39775000000003</v>
      </c>
    </row>
    <row r="2836" spans="1:12" s="335" customFormat="1" ht="12" x14ac:dyDescent="0.2">
      <c r="A2836" s="145" t="s">
        <v>6042</v>
      </c>
      <c r="B2836" s="145" t="s">
        <v>6043</v>
      </c>
      <c r="C2836" s="733">
        <v>43497</v>
      </c>
      <c r="F2836" s="741">
        <v>1343</v>
      </c>
      <c r="G2836" s="741">
        <v>168</v>
      </c>
      <c r="H2836" s="741"/>
      <c r="I2836" s="663">
        <v>1175</v>
      </c>
      <c r="J2836" s="728">
        <v>86.96</v>
      </c>
      <c r="K2836" s="728">
        <v>28.262</v>
      </c>
      <c r="L2836" s="728">
        <v>58.698</v>
      </c>
    </row>
    <row r="2837" spans="1:12" s="335" customFormat="1" ht="12" x14ac:dyDescent="0.2">
      <c r="A2837" s="145" t="s">
        <v>6044</v>
      </c>
      <c r="B2837" s="145" t="s">
        <v>6045</v>
      </c>
      <c r="C2837" s="733">
        <v>43497</v>
      </c>
      <c r="F2837" s="741">
        <v>6367</v>
      </c>
      <c r="G2837" s="741">
        <v>955</v>
      </c>
      <c r="H2837" s="741"/>
      <c r="I2837" s="663">
        <v>5412</v>
      </c>
      <c r="J2837" s="728">
        <v>548.83000000000004</v>
      </c>
      <c r="K2837" s="728">
        <v>178.36975000000001</v>
      </c>
      <c r="L2837" s="728">
        <v>370.46025000000003</v>
      </c>
    </row>
    <row r="2838" spans="1:12" s="335" customFormat="1" ht="12" x14ac:dyDescent="0.2">
      <c r="A2838" s="145" t="s">
        <v>6046</v>
      </c>
      <c r="B2838" s="145" t="s">
        <v>6047</v>
      </c>
      <c r="C2838" s="733">
        <v>43497</v>
      </c>
      <c r="F2838" s="741">
        <v>1962</v>
      </c>
      <c r="G2838" s="741">
        <v>245</v>
      </c>
      <c r="H2838" s="741"/>
      <c r="I2838" s="663">
        <v>1717</v>
      </c>
      <c r="J2838" s="728">
        <v>128.22</v>
      </c>
      <c r="K2838" s="728">
        <v>41.671500000000002</v>
      </c>
      <c r="L2838" s="728">
        <v>86.548500000000004</v>
      </c>
    </row>
    <row r="2839" spans="1:12" s="335" customFormat="1" ht="12" x14ac:dyDescent="0.2">
      <c r="A2839" s="145" t="s">
        <v>6048</v>
      </c>
      <c r="B2839" s="145" t="s">
        <v>6049</v>
      </c>
      <c r="C2839" s="733">
        <v>43497</v>
      </c>
      <c r="F2839" s="741">
        <v>5934</v>
      </c>
      <c r="G2839" s="741">
        <v>890</v>
      </c>
      <c r="H2839" s="741"/>
      <c r="I2839" s="663">
        <v>5044</v>
      </c>
      <c r="J2839" s="728">
        <v>511.51</v>
      </c>
      <c r="K2839" s="728">
        <v>166.24074999999999</v>
      </c>
      <c r="L2839" s="728">
        <v>345.26925</v>
      </c>
    </row>
    <row r="2840" spans="1:12" s="335" customFormat="1" ht="12" x14ac:dyDescent="0.2">
      <c r="A2840" s="145" t="s">
        <v>6050</v>
      </c>
      <c r="B2840" s="145" t="s">
        <v>6051</v>
      </c>
      <c r="C2840" s="733">
        <v>43497</v>
      </c>
      <c r="F2840" s="741">
        <v>999</v>
      </c>
      <c r="G2840" s="741">
        <v>200</v>
      </c>
      <c r="H2840" s="741"/>
      <c r="I2840" s="663">
        <v>799</v>
      </c>
      <c r="J2840" s="728">
        <v>126.61</v>
      </c>
      <c r="K2840" s="728">
        <v>41.148250000000004</v>
      </c>
      <c r="L2840" s="728">
        <v>85.461750000000009</v>
      </c>
    </row>
    <row r="2841" spans="1:12" s="335" customFormat="1" ht="12" x14ac:dyDescent="0.2">
      <c r="A2841" s="145" t="s">
        <v>6052</v>
      </c>
      <c r="B2841" s="145" t="s">
        <v>6053</v>
      </c>
      <c r="C2841" s="733">
        <v>43497</v>
      </c>
      <c r="F2841" s="741">
        <v>4528</v>
      </c>
      <c r="G2841" s="741">
        <v>550</v>
      </c>
      <c r="H2841" s="741"/>
      <c r="I2841" s="663">
        <v>3978</v>
      </c>
      <c r="J2841" s="728">
        <v>360.28</v>
      </c>
      <c r="K2841" s="728">
        <v>117.09099999999999</v>
      </c>
      <c r="L2841" s="728">
        <v>243.18899999999999</v>
      </c>
    </row>
    <row r="2842" spans="1:12" s="335" customFormat="1" ht="12" x14ac:dyDescent="0.2">
      <c r="A2842" s="145" t="s">
        <v>6054</v>
      </c>
      <c r="B2842" s="145" t="s">
        <v>6055</v>
      </c>
      <c r="C2842" s="733">
        <v>43497</v>
      </c>
      <c r="F2842" s="741">
        <v>2348</v>
      </c>
      <c r="G2842" s="741">
        <v>294</v>
      </c>
      <c r="H2842" s="741"/>
      <c r="I2842" s="663">
        <v>2054</v>
      </c>
      <c r="J2842" s="728">
        <v>153.44999999999999</v>
      </c>
      <c r="K2842" s="728">
        <v>49.871249999999996</v>
      </c>
      <c r="L2842" s="728">
        <v>103.57875</v>
      </c>
    </row>
    <row r="2843" spans="1:12" s="335" customFormat="1" ht="12" x14ac:dyDescent="0.2">
      <c r="A2843" s="145" t="s">
        <v>6056</v>
      </c>
      <c r="B2843" s="145" t="s">
        <v>6057</v>
      </c>
      <c r="C2843" s="733">
        <v>43497</v>
      </c>
      <c r="F2843" s="741">
        <v>4128</v>
      </c>
      <c r="G2843" s="741">
        <v>619</v>
      </c>
      <c r="H2843" s="741"/>
      <c r="I2843" s="663">
        <v>3509</v>
      </c>
      <c r="J2843" s="728">
        <v>387.87</v>
      </c>
      <c r="K2843" s="728">
        <v>126.05775000000001</v>
      </c>
      <c r="L2843" s="728">
        <v>261.81225000000001</v>
      </c>
    </row>
    <row r="2844" spans="1:12" s="335" customFormat="1" ht="12" x14ac:dyDescent="0.2">
      <c r="A2844" s="145" t="s">
        <v>6058</v>
      </c>
      <c r="B2844" s="145" t="s">
        <v>6059</v>
      </c>
      <c r="C2844" s="733">
        <v>43497</v>
      </c>
      <c r="F2844" s="741">
        <v>2048</v>
      </c>
      <c r="G2844" s="741">
        <v>307</v>
      </c>
      <c r="H2844" s="741"/>
      <c r="I2844" s="663">
        <v>1741</v>
      </c>
      <c r="J2844" s="728">
        <v>176.53</v>
      </c>
      <c r="K2844" s="728">
        <v>57.372250000000001</v>
      </c>
      <c r="L2844" s="728">
        <v>119.15775000000001</v>
      </c>
    </row>
    <row r="2845" spans="1:12" s="335" customFormat="1" ht="12" x14ac:dyDescent="0.2">
      <c r="A2845" s="145" t="s">
        <v>6060</v>
      </c>
      <c r="B2845" s="145" t="s">
        <v>6061</v>
      </c>
      <c r="C2845" s="733">
        <v>43497</v>
      </c>
      <c r="F2845" s="741">
        <v>3603</v>
      </c>
      <c r="G2845" s="741">
        <v>676</v>
      </c>
      <c r="H2845" s="741"/>
      <c r="I2845" s="663">
        <v>2927</v>
      </c>
      <c r="J2845" s="728">
        <v>423.24</v>
      </c>
      <c r="K2845" s="728">
        <v>137.553</v>
      </c>
      <c r="L2845" s="728">
        <v>285.68700000000001</v>
      </c>
    </row>
    <row r="2846" spans="1:12" s="335" customFormat="1" ht="12" x14ac:dyDescent="0.2">
      <c r="A2846" s="145" t="s">
        <v>6062</v>
      </c>
      <c r="B2846" s="145" t="s">
        <v>6063</v>
      </c>
      <c r="C2846" s="733">
        <v>43497</v>
      </c>
      <c r="F2846" s="741">
        <v>2029</v>
      </c>
      <c r="G2846" s="741">
        <v>254</v>
      </c>
      <c r="H2846" s="741"/>
      <c r="I2846" s="663">
        <v>1775</v>
      </c>
      <c r="J2846" s="728">
        <v>132.59</v>
      </c>
      <c r="K2846" s="728">
        <v>43.091750000000005</v>
      </c>
      <c r="L2846" s="728">
        <v>89.498250000000013</v>
      </c>
    </row>
    <row r="2847" spans="1:12" s="335" customFormat="1" ht="12" x14ac:dyDescent="0.2">
      <c r="A2847" s="145" t="s">
        <v>6064</v>
      </c>
      <c r="B2847" s="145" t="s">
        <v>6065</v>
      </c>
      <c r="C2847" s="733">
        <v>43497</v>
      </c>
      <c r="F2847" s="741">
        <v>1196</v>
      </c>
      <c r="G2847" s="741">
        <v>179</v>
      </c>
      <c r="H2847" s="741"/>
      <c r="I2847" s="663">
        <v>1017</v>
      </c>
      <c r="J2847" s="728">
        <v>102.15</v>
      </c>
      <c r="K2847" s="728">
        <v>33.198750000000004</v>
      </c>
      <c r="L2847" s="728">
        <v>68.951250000000002</v>
      </c>
    </row>
    <row r="2848" spans="1:12" s="335" customFormat="1" ht="12" x14ac:dyDescent="0.2">
      <c r="A2848" s="145" t="s">
        <v>6066</v>
      </c>
      <c r="B2848" s="145" t="s">
        <v>6067</v>
      </c>
      <c r="C2848" s="733">
        <v>43497</v>
      </c>
      <c r="F2848" s="741">
        <v>2760</v>
      </c>
      <c r="G2848" s="741">
        <v>414</v>
      </c>
      <c r="H2848" s="741"/>
      <c r="I2848" s="663">
        <v>2346</v>
      </c>
      <c r="J2848" s="728">
        <v>259.33</v>
      </c>
      <c r="K2848" s="728">
        <v>84.282250000000005</v>
      </c>
      <c r="L2848" s="728">
        <v>175.04775000000001</v>
      </c>
    </row>
    <row r="2849" spans="1:12" s="335" customFormat="1" ht="12" x14ac:dyDescent="0.2">
      <c r="A2849" s="145" t="s">
        <v>6068</v>
      </c>
      <c r="B2849" s="145" t="s">
        <v>6069</v>
      </c>
      <c r="C2849" s="733">
        <v>43497</v>
      </c>
      <c r="F2849" s="741">
        <v>2140</v>
      </c>
      <c r="G2849" s="741">
        <v>268</v>
      </c>
      <c r="H2849" s="741"/>
      <c r="I2849" s="663">
        <v>1872</v>
      </c>
      <c r="J2849" s="728">
        <v>139.85</v>
      </c>
      <c r="K2849" s="728">
        <v>45.451250000000002</v>
      </c>
      <c r="L2849" s="728">
        <v>94.398750000000007</v>
      </c>
    </row>
    <row r="2850" spans="1:12" s="335" customFormat="1" ht="12" x14ac:dyDescent="0.2">
      <c r="A2850" s="145" t="s">
        <v>6070</v>
      </c>
      <c r="B2850" s="145" t="s">
        <v>6071</v>
      </c>
      <c r="C2850" s="733">
        <v>43497</v>
      </c>
      <c r="F2850" s="741">
        <v>3160</v>
      </c>
      <c r="G2850" s="741">
        <v>474</v>
      </c>
      <c r="H2850" s="741"/>
      <c r="I2850" s="663">
        <v>2686</v>
      </c>
      <c r="J2850" s="728">
        <v>296.91000000000003</v>
      </c>
      <c r="K2850" s="728">
        <v>96.495750000000015</v>
      </c>
      <c r="L2850" s="728">
        <v>200.41425000000004</v>
      </c>
    </row>
    <row r="2851" spans="1:12" s="335" customFormat="1" ht="12" x14ac:dyDescent="0.2">
      <c r="A2851" s="145" t="s">
        <v>6072</v>
      </c>
      <c r="B2851" s="145" t="s">
        <v>6073</v>
      </c>
      <c r="C2851" s="733">
        <v>43497</v>
      </c>
      <c r="F2851" s="741">
        <v>2969</v>
      </c>
      <c r="G2851" s="741">
        <v>445</v>
      </c>
      <c r="H2851" s="741"/>
      <c r="I2851" s="663">
        <v>2524</v>
      </c>
      <c r="J2851" s="728">
        <v>255.93</v>
      </c>
      <c r="K2851" s="728">
        <v>83.177250000000001</v>
      </c>
      <c r="L2851" s="728">
        <v>172.75275000000002</v>
      </c>
    </row>
    <row r="2852" spans="1:12" s="335" customFormat="1" ht="12" x14ac:dyDescent="0.2">
      <c r="A2852" s="145" t="s">
        <v>6074</v>
      </c>
      <c r="B2852" s="145" t="s">
        <v>6075</v>
      </c>
      <c r="C2852" s="733">
        <v>43497</v>
      </c>
      <c r="F2852" s="741">
        <v>2594</v>
      </c>
      <c r="G2852" s="741">
        <v>389</v>
      </c>
      <c r="H2852" s="741"/>
      <c r="I2852" s="663">
        <v>2205</v>
      </c>
      <c r="J2852" s="728">
        <v>221.56</v>
      </c>
      <c r="K2852" s="728">
        <v>72.007000000000005</v>
      </c>
      <c r="L2852" s="728">
        <v>149.553</v>
      </c>
    </row>
    <row r="2853" spans="1:12" s="335" customFormat="1" ht="12" x14ac:dyDescent="0.2">
      <c r="A2853" s="145" t="s">
        <v>6076</v>
      </c>
      <c r="B2853" s="145" t="s">
        <v>6077</v>
      </c>
      <c r="C2853" s="733">
        <v>43497</v>
      </c>
      <c r="F2853" s="741">
        <v>2499</v>
      </c>
      <c r="G2853" s="741">
        <v>375</v>
      </c>
      <c r="H2853" s="741"/>
      <c r="I2853" s="663">
        <v>2124</v>
      </c>
      <c r="J2853" s="728">
        <v>213.44</v>
      </c>
      <c r="K2853" s="728">
        <v>69.367999999999995</v>
      </c>
      <c r="L2853" s="728">
        <v>144.072</v>
      </c>
    </row>
    <row r="2854" spans="1:12" s="335" customFormat="1" ht="12" x14ac:dyDescent="0.2">
      <c r="A2854" s="145" t="s">
        <v>6078</v>
      </c>
      <c r="B2854" s="145" t="s">
        <v>6079</v>
      </c>
      <c r="C2854" s="733">
        <v>43497</v>
      </c>
      <c r="F2854" s="741">
        <v>2343</v>
      </c>
      <c r="G2854" s="741">
        <v>293</v>
      </c>
      <c r="H2854" s="741"/>
      <c r="I2854" s="663">
        <v>2050</v>
      </c>
      <c r="J2854" s="728">
        <v>153.11000000000001</v>
      </c>
      <c r="K2854" s="728">
        <v>49.760750000000009</v>
      </c>
      <c r="L2854" s="728">
        <v>103.34925000000001</v>
      </c>
    </row>
    <row r="2855" spans="1:12" s="335" customFormat="1" ht="12" x14ac:dyDescent="0.2">
      <c r="A2855" s="145" t="s">
        <v>6080</v>
      </c>
      <c r="B2855" s="145" t="s">
        <v>6081</v>
      </c>
      <c r="C2855" s="733">
        <v>43497</v>
      </c>
      <c r="F2855" s="741">
        <v>2166</v>
      </c>
      <c r="G2855" s="741">
        <v>433</v>
      </c>
      <c r="H2855" s="741"/>
      <c r="I2855" s="663">
        <v>1733</v>
      </c>
      <c r="J2855" s="728">
        <v>274.52</v>
      </c>
      <c r="K2855" s="728">
        <v>89.218999999999994</v>
      </c>
      <c r="L2855" s="728">
        <v>185.30099999999999</v>
      </c>
    </row>
    <row r="2856" spans="1:12" s="335" customFormat="1" ht="12" x14ac:dyDescent="0.2">
      <c r="A2856" s="145" t="s">
        <v>6082</v>
      </c>
      <c r="B2856" s="145" t="s">
        <v>6083</v>
      </c>
      <c r="C2856" s="733">
        <v>43497</v>
      </c>
      <c r="F2856" s="741">
        <v>4075</v>
      </c>
      <c r="G2856" s="741">
        <v>509</v>
      </c>
      <c r="H2856" s="741"/>
      <c r="I2856" s="663">
        <v>3566</v>
      </c>
      <c r="J2856" s="728">
        <v>266.3</v>
      </c>
      <c r="K2856" s="728">
        <v>86.547500000000014</v>
      </c>
      <c r="L2856" s="728">
        <v>179.75250000000003</v>
      </c>
    </row>
    <row r="2857" spans="1:12" s="335" customFormat="1" ht="12" x14ac:dyDescent="0.2">
      <c r="A2857" s="145" t="s">
        <v>6084</v>
      </c>
      <c r="B2857" s="145" t="s">
        <v>6085</v>
      </c>
      <c r="C2857" s="733">
        <v>43497</v>
      </c>
      <c r="F2857" s="741">
        <v>2080</v>
      </c>
      <c r="G2857" s="741">
        <v>312</v>
      </c>
      <c r="H2857" s="741"/>
      <c r="I2857" s="663">
        <v>1768</v>
      </c>
      <c r="J2857" s="728">
        <v>195.44</v>
      </c>
      <c r="K2857" s="728">
        <v>63.518000000000001</v>
      </c>
      <c r="L2857" s="728">
        <v>131.922</v>
      </c>
    </row>
    <row r="2858" spans="1:12" s="335" customFormat="1" ht="12" x14ac:dyDescent="0.2">
      <c r="A2858" s="145" t="s">
        <v>6086</v>
      </c>
      <c r="B2858" s="145" t="s">
        <v>6087</v>
      </c>
      <c r="C2858" s="733">
        <v>43497</v>
      </c>
      <c r="F2858" s="741">
        <v>4168</v>
      </c>
      <c r="G2858" s="741">
        <v>521</v>
      </c>
      <c r="H2858" s="741"/>
      <c r="I2858" s="663">
        <v>3647</v>
      </c>
      <c r="J2858" s="728">
        <v>272.38</v>
      </c>
      <c r="K2858" s="728">
        <v>88.523499999999999</v>
      </c>
      <c r="L2858" s="728">
        <v>183.85650000000001</v>
      </c>
    </row>
    <row r="2859" spans="1:12" s="335" customFormat="1" ht="12" x14ac:dyDescent="0.2">
      <c r="A2859" s="145" t="s">
        <v>6088</v>
      </c>
      <c r="B2859" s="145" t="s">
        <v>6089</v>
      </c>
      <c r="C2859" s="733">
        <v>43497</v>
      </c>
      <c r="F2859" s="741">
        <v>4009</v>
      </c>
      <c r="G2859" s="741">
        <v>501</v>
      </c>
      <c r="H2859" s="741"/>
      <c r="I2859" s="663">
        <v>3508</v>
      </c>
      <c r="J2859" s="728">
        <v>259.58</v>
      </c>
      <c r="K2859" s="728">
        <v>84.363500000000002</v>
      </c>
      <c r="L2859" s="728">
        <v>175.2165</v>
      </c>
    </row>
    <row r="2860" spans="1:12" s="335" customFormat="1" ht="12" x14ac:dyDescent="0.2">
      <c r="A2860" s="145" t="s">
        <v>6090</v>
      </c>
      <c r="B2860" s="145" t="s">
        <v>6091</v>
      </c>
      <c r="C2860" s="733">
        <v>43497</v>
      </c>
      <c r="F2860" s="741">
        <v>2788</v>
      </c>
      <c r="G2860" s="741">
        <v>349</v>
      </c>
      <c r="H2860" s="741"/>
      <c r="I2860" s="663">
        <v>2439</v>
      </c>
      <c r="J2860" s="728">
        <v>182.2</v>
      </c>
      <c r="K2860" s="728">
        <v>59.214999999999996</v>
      </c>
      <c r="L2860" s="728">
        <v>122.985</v>
      </c>
    </row>
    <row r="2861" spans="1:12" s="335" customFormat="1" ht="12" x14ac:dyDescent="0.2">
      <c r="A2861" s="145" t="s">
        <v>6092</v>
      </c>
      <c r="B2861" s="145" t="s">
        <v>6093</v>
      </c>
      <c r="C2861" s="733">
        <v>43497</v>
      </c>
      <c r="F2861" s="741">
        <v>2910</v>
      </c>
      <c r="G2861" s="741">
        <v>364</v>
      </c>
      <c r="H2861" s="741"/>
      <c r="I2861" s="663">
        <v>2546</v>
      </c>
      <c r="J2861" s="728">
        <v>190.18</v>
      </c>
      <c r="K2861" s="728">
        <v>61.808500000000002</v>
      </c>
      <c r="L2861" s="728">
        <v>128.37150000000003</v>
      </c>
    </row>
    <row r="2862" spans="1:12" s="335" customFormat="1" ht="12" x14ac:dyDescent="0.2">
      <c r="A2862" s="145" t="s">
        <v>6094</v>
      </c>
      <c r="B2862" s="145" t="s">
        <v>6095</v>
      </c>
      <c r="C2862" s="733">
        <v>43497</v>
      </c>
      <c r="F2862" s="741">
        <v>2935</v>
      </c>
      <c r="G2862" s="741">
        <v>440</v>
      </c>
      <c r="H2862" s="741"/>
      <c r="I2862" s="663">
        <v>2495</v>
      </c>
      <c r="J2862" s="728">
        <v>248.42</v>
      </c>
      <c r="K2862" s="728">
        <v>80.736499999999992</v>
      </c>
      <c r="L2862" s="728">
        <v>167.68350000000001</v>
      </c>
    </row>
    <row r="2863" spans="1:12" s="335" customFormat="1" ht="12" x14ac:dyDescent="0.2">
      <c r="A2863" s="145" t="s">
        <v>6096</v>
      </c>
      <c r="B2863" s="145" t="s">
        <v>6097</v>
      </c>
      <c r="C2863" s="733">
        <v>43497</v>
      </c>
      <c r="F2863" s="741">
        <v>2935</v>
      </c>
      <c r="G2863" s="741">
        <v>440</v>
      </c>
      <c r="H2863" s="741"/>
      <c r="I2863" s="663">
        <v>2495</v>
      </c>
      <c r="J2863" s="728">
        <v>248.42</v>
      </c>
      <c r="K2863" s="728">
        <v>80.736499999999992</v>
      </c>
      <c r="L2863" s="728">
        <v>167.68350000000001</v>
      </c>
    </row>
    <row r="2864" spans="1:12" s="335" customFormat="1" ht="12" x14ac:dyDescent="0.2">
      <c r="A2864" s="145" t="s">
        <v>6098</v>
      </c>
      <c r="B2864" s="145" t="s">
        <v>6099</v>
      </c>
      <c r="C2864" s="733">
        <v>43497</v>
      </c>
      <c r="F2864" s="741">
        <v>3594</v>
      </c>
      <c r="G2864" s="741">
        <v>449</v>
      </c>
      <c r="H2864" s="741"/>
      <c r="I2864" s="663">
        <v>3145</v>
      </c>
      <c r="J2864" s="728">
        <v>234.86</v>
      </c>
      <c r="K2864" s="728">
        <v>76.32950000000001</v>
      </c>
      <c r="L2864" s="728">
        <v>158.53050000000002</v>
      </c>
    </row>
    <row r="2865" spans="1:12" s="335" customFormat="1" ht="12" x14ac:dyDescent="0.2">
      <c r="A2865" s="145" t="s">
        <v>6100</v>
      </c>
      <c r="B2865" s="145" t="s">
        <v>6101</v>
      </c>
      <c r="C2865" s="733">
        <v>43497</v>
      </c>
      <c r="F2865" s="741">
        <v>4610</v>
      </c>
      <c r="G2865" s="741">
        <v>864</v>
      </c>
      <c r="H2865" s="741"/>
      <c r="I2865" s="663">
        <v>3746</v>
      </c>
      <c r="J2865" s="728">
        <v>541.54</v>
      </c>
      <c r="K2865" s="728">
        <v>176.00049999999999</v>
      </c>
      <c r="L2865" s="728">
        <v>365.53949999999998</v>
      </c>
    </row>
    <row r="2866" spans="1:12" s="335" customFormat="1" ht="12" x14ac:dyDescent="0.2">
      <c r="A2866" s="145" t="s">
        <v>6102</v>
      </c>
      <c r="B2866" s="145" t="s">
        <v>6103</v>
      </c>
      <c r="C2866" s="733">
        <v>43497</v>
      </c>
      <c r="F2866" s="741">
        <v>2754</v>
      </c>
      <c r="G2866" s="741">
        <v>344</v>
      </c>
      <c r="H2866" s="741"/>
      <c r="I2866" s="663">
        <v>2410</v>
      </c>
      <c r="J2866" s="728">
        <v>179.97</v>
      </c>
      <c r="K2866" s="728">
        <v>58.490250000000003</v>
      </c>
      <c r="L2866" s="728">
        <v>121.47975000000001</v>
      </c>
    </row>
    <row r="2867" spans="1:12" s="335" customFormat="1" ht="12" x14ac:dyDescent="0.2">
      <c r="A2867" s="145" t="s">
        <v>6104</v>
      </c>
      <c r="B2867" s="145" t="s">
        <v>6105</v>
      </c>
      <c r="C2867" s="733">
        <v>43497</v>
      </c>
      <c r="F2867" s="741">
        <v>5348</v>
      </c>
      <c r="G2867" s="741">
        <v>669</v>
      </c>
      <c r="H2867" s="741"/>
      <c r="I2867" s="663">
        <v>4679</v>
      </c>
      <c r="J2867" s="728">
        <v>349.49</v>
      </c>
      <c r="K2867" s="728">
        <v>113.58425000000001</v>
      </c>
      <c r="L2867" s="728">
        <v>235.90575000000001</v>
      </c>
    </row>
    <row r="2868" spans="1:12" s="335" customFormat="1" ht="12" x14ac:dyDescent="0.2">
      <c r="A2868" s="145" t="s">
        <v>6106</v>
      </c>
      <c r="B2868" s="145" t="s">
        <v>6107</v>
      </c>
      <c r="C2868" s="733">
        <v>43497</v>
      </c>
      <c r="F2868" s="741">
        <v>4149</v>
      </c>
      <c r="G2868" s="741">
        <v>519</v>
      </c>
      <c r="H2868" s="741"/>
      <c r="I2868" s="663">
        <v>3630</v>
      </c>
      <c r="J2868" s="728">
        <v>271.14</v>
      </c>
      <c r="K2868" s="728">
        <v>88.120499999999993</v>
      </c>
      <c r="L2868" s="728">
        <v>183.01949999999999</v>
      </c>
    </row>
    <row r="2869" spans="1:12" s="335" customFormat="1" ht="12" x14ac:dyDescent="0.2">
      <c r="A2869" s="145" t="s">
        <v>6108</v>
      </c>
      <c r="B2869" s="145" t="s">
        <v>6109</v>
      </c>
      <c r="C2869" s="733">
        <v>43497</v>
      </c>
      <c r="F2869" s="741">
        <v>4484</v>
      </c>
      <c r="G2869" s="741">
        <v>561</v>
      </c>
      <c r="H2869" s="741"/>
      <c r="I2869" s="663">
        <v>3923</v>
      </c>
      <c r="J2869" s="728">
        <v>293.02</v>
      </c>
      <c r="K2869" s="728">
        <v>95.231499999999997</v>
      </c>
      <c r="L2869" s="728">
        <v>197.7885</v>
      </c>
    </row>
    <row r="2870" spans="1:12" s="335" customFormat="1" ht="12" x14ac:dyDescent="0.2">
      <c r="A2870" s="145" t="s">
        <v>6110</v>
      </c>
      <c r="B2870" s="145" t="s">
        <v>6111</v>
      </c>
      <c r="C2870" s="733">
        <v>43497</v>
      </c>
      <c r="F2870" s="741">
        <v>5038</v>
      </c>
      <c r="G2870" s="741">
        <v>630</v>
      </c>
      <c r="H2870" s="741"/>
      <c r="I2870" s="663">
        <v>4408</v>
      </c>
      <c r="J2870" s="728">
        <v>329.23</v>
      </c>
      <c r="K2870" s="728">
        <v>106.99975000000001</v>
      </c>
      <c r="L2870" s="728">
        <v>222.23025000000004</v>
      </c>
    </row>
    <row r="2871" spans="1:12" s="335" customFormat="1" ht="12" x14ac:dyDescent="0.2">
      <c r="A2871" s="145" t="s">
        <v>6112</v>
      </c>
      <c r="B2871" s="145" t="s">
        <v>6113</v>
      </c>
      <c r="C2871" s="733">
        <v>43497</v>
      </c>
      <c r="F2871" s="741">
        <v>848</v>
      </c>
      <c r="G2871" s="741">
        <v>106</v>
      </c>
      <c r="H2871" s="741"/>
      <c r="I2871" s="663">
        <v>742</v>
      </c>
      <c r="J2871" s="728">
        <v>54.91</v>
      </c>
      <c r="K2871" s="728">
        <v>17.845749999999999</v>
      </c>
      <c r="L2871" s="728">
        <v>37.064250000000001</v>
      </c>
    </row>
    <row r="2872" spans="1:12" s="335" customFormat="1" ht="12" x14ac:dyDescent="0.2">
      <c r="A2872" s="145" t="s">
        <v>6114</v>
      </c>
      <c r="B2872" s="145" t="s">
        <v>6115</v>
      </c>
      <c r="C2872" s="733">
        <v>43497</v>
      </c>
      <c r="F2872" s="741">
        <v>2638</v>
      </c>
      <c r="G2872" s="741">
        <v>396</v>
      </c>
      <c r="H2872" s="741"/>
      <c r="I2872" s="663">
        <v>2242</v>
      </c>
      <c r="J2872" s="728">
        <v>227.41</v>
      </c>
      <c r="K2872" s="728">
        <v>73.908249999999995</v>
      </c>
      <c r="L2872" s="728">
        <v>153.50175000000002</v>
      </c>
    </row>
    <row r="2873" spans="1:12" s="335" customFormat="1" ht="12" x14ac:dyDescent="0.2">
      <c r="A2873" s="145" t="s">
        <v>6116</v>
      </c>
      <c r="B2873" s="145" t="s">
        <v>5860</v>
      </c>
      <c r="C2873" s="733">
        <v>43497</v>
      </c>
      <c r="F2873" s="741">
        <v>2640</v>
      </c>
      <c r="G2873" s="741">
        <v>396</v>
      </c>
      <c r="H2873" s="741"/>
      <c r="I2873" s="663">
        <v>2244</v>
      </c>
      <c r="J2873" s="728">
        <v>248.06</v>
      </c>
      <c r="K2873" s="728">
        <v>80.619500000000002</v>
      </c>
      <c r="L2873" s="728">
        <v>167.44050000000001</v>
      </c>
    </row>
    <row r="2874" spans="1:12" s="335" customFormat="1" ht="12" x14ac:dyDescent="0.2">
      <c r="A2874" s="145" t="s">
        <v>6117</v>
      </c>
      <c r="B2874" s="145" t="s">
        <v>6118</v>
      </c>
      <c r="C2874" s="733">
        <v>43497</v>
      </c>
      <c r="F2874" s="741">
        <v>1158</v>
      </c>
      <c r="G2874" s="741">
        <v>232</v>
      </c>
      <c r="H2874" s="741"/>
      <c r="I2874" s="663">
        <v>926</v>
      </c>
      <c r="J2874" s="728">
        <v>146.77000000000001</v>
      </c>
      <c r="K2874" s="728">
        <v>47.700250000000004</v>
      </c>
      <c r="L2874" s="728">
        <v>99.069750000000013</v>
      </c>
    </row>
    <row r="2875" spans="1:12" s="335" customFormat="1" ht="12" x14ac:dyDescent="0.2">
      <c r="A2875" s="145" t="s">
        <v>6119</v>
      </c>
      <c r="B2875" s="145" t="s">
        <v>6120</v>
      </c>
      <c r="C2875" s="733">
        <v>43497</v>
      </c>
      <c r="F2875" s="741">
        <v>6156</v>
      </c>
      <c r="G2875" s="741">
        <v>923</v>
      </c>
      <c r="H2875" s="741"/>
      <c r="I2875" s="663">
        <v>5233</v>
      </c>
      <c r="J2875" s="728">
        <v>525.78</v>
      </c>
      <c r="K2875" s="728">
        <v>170.8785</v>
      </c>
      <c r="L2875" s="728">
        <v>354.9015</v>
      </c>
    </row>
    <row r="2876" spans="1:12" s="335" customFormat="1" ht="12" x14ac:dyDescent="0.2">
      <c r="A2876" s="145" t="s">
        <v>6121</v>
      </c>
      <c r="B2876" s="145" t="s">
        <v>6122</v>
      </c>
      <c r="C2876" s="733">
        <v>43497</v>
      </c>
      <c r="F2876" s="741">
        <v>1158</v>
      </c>
      <c r="G2876" s="741">
        <v>232</v>
      </c>
      <c r="H2876" s="741"/>
      <c r="I2876" s="663">
        <v>926</v>
      </c>
      <c r="J2876" s="728">
        <v>146.77000000000001</v>
      </c>
      <c r="K2876" s="728">
        <v>47.700250000000004</v>
      </c>
      <c r="L2876" s="728">
        <v>99.069750000000013</v>
      </c>
    </row>
    <row r="2877" spans="1:12" s="335" customFormat="1" ht="12" x14ac:dyDescent="0.2">
      <c r="A2877" s="145" t="s">
        <v>6123</v>
      </c>
      <c r="B2877" s="145" t="s">
        <v>6124</v>
      </c>
      <c r="C2877" s="733">
        <v>43497</v>
      </c>
      <c r="F2877" s="741">
        <v>388</v>
      </c>
      <c r="G2877" s="741">
        <v>49</v>
      </c>
      <c r="H2877" s="741"/>
      <c r="I2877" s="663">
        <v>339</v>
      </c>
      <c r="J2877" s="728">
        <v>25.13</v>
      </c>
      <c r="K2877" s="728">
        <v>8.1672499999999992</v>
      </c>
      <c r="L2877" s="728">
        <v>16.96275</v>
      </c>
    </row>
    <row r="2878" spans="1:12" s="335" customFormat="1" ht="12" x14ac:dyDescent="0.2">
      <c r="A2878" s="145" t="s">
        <v>6125</v>
      </c>
      <c r="B2878" s="145" t="s">
        <v>6126</v>
      </c>
      <c r="C2878" s="733">
        <v>43497</v>
      </c>
      <c r="F2878" s="741">
        <v>2472</v>
      </c>
      <c r="G2878" s="741">
        <v>309</v>
      </c>
      <c r="H2878" s="741"/>
      <c r="I2878" s="663">
        <v>2163</v>
      </c>
      <c r="J2878" s="728">
        <v>158.62</v>
      </c>
      <c r="K2878" s="728">
        <v>51.551500000000004</v>
      </c>
      <c r="L2878" s="728">
        <v>107.06850000000001</v>
      </c>
    </row>
    <row r="2879" spans="1:12" s="335" customFormat="1" ht="12" x14ac:dyDescent="0.2">
      <c r="A2879" s="145" t="s">
        <v>6127</v>
      </c>
      <c r="B2879" s="145" t="s">
        <v>6128</v>
      </c>
      <c r="C2879" s="733">
        <v>43497</v>
      </c>
      <c r="F2879" s="741">
        <v>1898</v>
      </c>
      <c r="G2879" s="741">
        <v>285</v>
      </c>
      <c r="H2879" s="741"/>
      <c r="I2879" s="663">
        <v>1613</v>
      </c>
      <c r="J2879" s="728">
        <v>163.61000000000001</v>
      </c>
      <c r="K2879" s="728">
        <v>53.173250000000003</v>
      </c>
      <c r="L2879" s="728">
        <v>110.43675000000002</v>
      </c>
    </row>
    <row r="2880" spans="1:12" s="335" customFormat="1" ht="12" x14ac:dyDescent="0.2">
      <c r="A2880" s="145" t="s">
        <v>6129</v>
      </c>
      <c r="B2880" s="145" t="s">
        <v>6130</v>
      </c>
      <c r="C2880" s="733">
        <v>43497</v>
      </c>
      <c r="F2880" s="741">
        <v>6447</v>
      </c>
      <c r="G2880" s="741">
        <v>806</v>
      </c>
      <c r="H2880" s="741"/>
      <c r="I2880" s="663">
        <v>5641</v>
      </c>
      <c r="J2880" s="728">
        <v>421.31</v>
      </c>
      <c r="K2880" s="728">
        <v>136.92574999999999</v>
      </c>
      <c r="L2880" s="728">
        <v>284.38425000000001</v>
      </c>
    </row>
    <row r="2881" spans="1:12" s="335" customFormat="1" ht="12" x14ac:dyDescent="0.2">
      <c r="A2881" s="145" t="s">
        <v>6131</v>
      </c>
      <c r="B2881" s="145" t="s">
        <v>6132</v>
      </c>
      <c r="C2881" s="733">
        <v>43497</v>
      </c>
      <c r="F2881" s="741">
        <v>109</v>
      </c>
      <c r="G2881" s="741">
        <v>14</v>
      </c>
      <c r="H2881" s="741"/>
      <c r="I2881" s="663">
        <v>95</v>
      </c>
      <c r="J2881" s="728">
        <v>7.05</v>
      </c>
      <c r="K2881" s="728">
        <v>2.2912500000000002</v>
      </c>
      <c r="L2881" s="728">
        <v>4.75875</v>
      </c>
    </row>
    <row r="2882" spans="1:12" s="335" customFormat="1" ht="12" x14ac:dyDescent="0.2">
      <c r="A2882" s="145" t="s">
        <v>6133</v>
      </c>
      <c r="B2882" s="145" t="s">
        <v>6134</v>
      </c>
      <c r="C2882" s="733">
        <v>43497</v>
      </c>
      <c r="F2882" s="741">
        <v>836</v>
      </c>
      <c r="G2882" s="741">
        <v>104</v>
      </c>
      <c r="H2882" s="741"/>
      <c r="I2882" s="663">
        <v>732</v>
      </c>
      <c r="J2882" s="728">
        <v>54.13</v>
      </c>
      <c r="K2882" s="728">
        <v>17.59225</v>
      </c>
      <c r="L2882" s="728">
        <v>36.537750000000003</v>
      </c>
    </row>
    <row r="2883" spans="1:12" s="335" customFormat="1" ht="12" x14ac:dyDescent="0.2">
      <c r="A2883" s="145" t="s">
        <v>6135</v>
      </c>
      <c r="B2883" s="145" t="s">
        <v>6136</v>
      </c>
      <c r="C2883" s="733">
        <v>43497</v>
      </c>
      <c r="F2883" s="741">
        <v>2238</v>
      </c>
      <c r="G2883" s="741">
        <v>336</v>
      </c>
      <c r="H2883" s="741"/>
      <c r="I2883" s="663">
        <v>1902</v>
      </c>
      <c r="J2883" s="728">
        <v>192.92</v>
      </c>
      <c r="K2883" s="728">
        <v>62.698999999999998</v>
      </c>
      <c r="L2883" s="728">
        <v>130.221</v>
      </c>
    </row>
    <row r="2884" spans="1:12" s="335" customFormat="1" ht="12" x14ac:dyDescent="0.2">
      <c r="A2884" s="145" t="s">
        <v>6137</v>
      </c>
      <c r="B2884" s="145" t="s">
        <v>6138</v>
      </c>
      <c r="C2884" s="733">
        <v>43497</v>
      </c>
      <c r="F2884" s="741">
        <v>5328</v>
      </c>
      <c r="G2884" s="741">
        <v>666</v>
      </c>
      <c r="H2884" s="741"/>
      <c r="I2884" s="663">
        <v>4662</v>
      </c>
      <c r="J2884" s="728">
        <v>348.18</v>
      </c>
      <c r="K2884" s="728">
        <v>113.1585</v>
      </c>
      <c r="L2884" s="728">
        <v>235.02150000000003</v>
      </c>
    </row>
    <row r="2885" spans="1:12" s="335" customFormat="1" ht="12" x14ac:dyDescent="0.2">
      <c r="A2885" s="145" t="s">
        <v>6139</v>
      </c>
      <c r="B2885" s="145" t="s">
        <v>6140</v>
      </c>
      <c r="C2885" s="733">
        <v>43497</v>
      </c>
      <c r="F2885" s="741">
        <v>6965</v>
      </c>
      <c r="G2885" s="741">
        <v>1045</v>
      </c>
      <c r="H2885" s="741"/>
      <c r="I2885" s="663">
        <v>5920</v>
      </c>
      <c r="J2885" s="728">
        <v>600.38</v>
      </c>
      <c r="K2885" s="728">
        <v>195.12350000000001</v>
      </c>
      <c r="L2885" s="728">
        <v>405.25650000000002</v>
      </c>
    </row>
    <row r="2886" spans="1:12" s="335" customFormat="1" ht="12" x14ac:dyDescent="0.2">
      <c r="A2886" s="145" t="s">
        <v>6141</v>
      </c>
      <c r="B2886" s="145" t="s">
        <v>6142</v>
      </c>
      <c r="C2886" s="733">
        <v>43497</v>
      </c>
      <c r="F2886" s="741">
        <v>5002</v>
      </c>
      <c r="G2886" s="741">
        <v>625</v>
      </c>
      <c r="H2886" s="741"/>
      <c r="I2886" s="663">
        <v>4377</v>
      </c>
      <c r="J2886" s="728">
        <v>326.89</v>
      </c>
      <c r="K2886" s="728">
        <v>106.23925</v>
      </c>
      <c r="L2886" s="728">
        <v>220.65075000000002</v>
      </c>
    </row>
    <row r="2887" spans="1:12" s="335" customFormat="1" ht="12" x14ac:dyDescent="0.2">
      <c r="A2887" s="145" t="s">
        <v>6143</v>
      </c>
      <c r="B2887" s="145" t="s">
        <v>6144</v>
      </c>
      <c r="C2887" s="733">
        <v>43497</v>
      </c>
      <c r="F2887" s="741">
        <v>3768</v>
      </c>
      <c r="G2887" s="741">
        <v>471</v>
      </c>
      <c r="H2887" s="741"/>
      <c r="I2887" s="663">
        <v>3297</v>
      </c>
      <c r="J2887" s="728">
        <v>246.24</v>
      </c>
      <c r="K2887" s="728">
        <v>80.028000000000006</v>
      </c>
      <c r="L2887" s="728">
        <v>166.21200000000002</v>
      </c>
    </row>
    <row r="2888" spans="1:12" s="335" customFormat="1" ht="12" x14ac:dyDescent="0.2">
      <c r="A2888" s="145" t="s">
        <v>6145</v>
      </c>
      <c r="B2888" s="145" t="s">
        <v>6146</v>
      </c>
      <c r="C2888" s="733">
        <v>43497</v>
      </c>
      <c r="F2888" s="741">
        <v>5951</v>
      </c>
      <c r="G2888" s="741">
        <v>744</v>
      </c>
      <c r="H2888" s="741"/>
      <c r="I2888" s="663">
        <v>5207</v>
      </c>
      <c r="J2888" s="728">
        <v>388.9</v>
      </c>
      <c r="K2888" s="728">
        <v>126.3925</v>
      </c>
      <c r="L2888" s="728">
        <v>262.50749999999999</v>
      </c>
    </row>
    <row r="2889" spans="1:12" s="335" customFormat="1" ht="12" x14ac:dyDescent="0.2">
      <c r="A2889" s="145" t="s">
        <v>6147</v>
      </c>
      <c r="B2889" s="145" t="s">
        <v>6148</v>
      </c>
      <c r="C2889" s="733">
        <v>43497</v>
      </c>
      <c r="F2889" s="741">
        <v>2000</v>
      </c>
      <c r="G2889" s="741">
        <v>200</v>
      </c>
      <c r="H2889" s="741"/>
      <c r="I2889" s="663">
        <v>1800</v>
      </c>
      <c r="J2889" s="728">
        <v>88.18</v>
      </c>
      <c r="K2889" s="728">
        <v>28.658500000000004</v>
      </c>
      <c r="L2889" s="728">
        <v>59.52150000000001</v>
      </c>
    </row>
    <row r="2890" spans="1:12" s="335" customFormat="1" ht="12" x14ac:dyDescent="0.2">
      <c r="A2890" s="145" t="s">
        <v>6149</v>
      </c>
      <c r="B2890" s="145" t="s">
        <v>6150</v>
      </c>
      <c r="C2890" s="733">
        <v>43497</v>
      </c>
      <c r="F2890" s="741">
        <v>999</v>
      </c>
      <c r="G2890" s="741">
        <v>200</v>
      </c>
      <c r="H2890" s="741"/>
      <c r="I2890" s="663">
        <v>799</v>
      </c>
      <c r="J2890" s="728">
        <v>126.61</v>
      </c>
      <c r="K2890" s="728">
        <v>41.148250000000004</v>
      </c>
      <c r="L2890" s="728">
        <v>85.461750000000009</v>
      </c>
    </row>
    <row r="2891" spans="1:12" s="335" customFormat="1" ht="12" x14ac:dyDescent="0.2">
      <c r="A2891" s="145" t="s">
        <v>6151</v>
      </c>
      <c r="B2891" s="145" t="s">
        <v>6152</v>
      </c>
      <c r="C2891" s="733">
        <v>43497</v>
      </c>
      <c r="F2891" s="741">
        <v>2806</v>
      </c>
      <c r="G2891" s="741">
        <v>351</v>
      </c>
      <c r="H2891" s="741"/>
      <c r="I2891" s="663">
        <v>2455</v>
      </c>
      <c r="J2891" s="728">
        <v>181.69</v>
      </c>
      <c r="K2891" s="728">
        <v>59.049250000000001</v>
      </c>
      <c r="L2891" s="728">
        <v>122.64075000000001</v>
      </c>
    </row>
    <row r="2892" spans="1:12" s="335" customFormat="1" ht="12" x14ac:dyDescent="0.2">
      <c r="A2892" s="145" t="s">
        <v>6153</v>
      </c>
      <c r="B2892" s="145" t="s">
        <v>6154</v>
      </c>
      <c r="C2892" s="733">
        <v>43497</v>
      </c>
      <c r="F2892" s="741">
        <v>898</v>
      </c>
      <c r="G2892" s="741">
        <v>112</v>
      </c>
      <c r="H2892" s="741"/>
      <c r="I2892" s="663">
        <v>786</v>
      </c>
      <c r="J2892" s="728">
        <v>58.15</v>
      </c>
      <c r="K2892" s="728">
        <v>18.89875</v>
      </c>
      <c r="L2892" s="728">
        <v>39.251249999999999</v>
      </c>
    </row>
    <row r="2893" spans="1:12" s="335" customFormat="1" ht="12" x14ac:dyDescent="0.2">
      <c r="A2893" s="145" t="s">
        <v>6155</v>
      </c>
      <c r="B2893" s="145" t="s">
        <v>6156</v>
      </c>
      <c r="C2893" s="733">
        <v>43497</v>
      </c>
      <c r="F2893" s="741">
        <v>1871</v>
      </c>
      <c r="G2893" s="741">
        <v>234</v>
      </c>
      <c r="H2893" s="741"/>
      <c r="I2893" s="663">
        <v>1637</v>
      </c>
      <c r="J2893" s="728">
        <v>120.06</v>
      </c>
      <c r="K2893" s="728">
        <v>39.019500000000001</v>
      </c>
      <c r="L2893" s="728">
        <v>81.040500000000009</v>
      </c>
    </row>
    <row r="2894" spans="1:12" s="335" customFormat="1" ht="12" x14ac:dyDescent="0.2">
      <c r="A2894" s="145" t="s">
        <v>6157</v>
      </c>
      <c r="B2894" s="145" t="s">
        <v>6158</v>
      </c>
      <c r="C2894" s="733">
        <v>43497</v>
      </c>
      <c r="F2894" s="741">
        <v>375</v>
      </c>
      <c r="G2894" s="741">
        <v>38</v>
      </c>
      <c r="H2894" s="741"/>
      <c r="I2894" s="663">
        <v>337</v>
      </c>
      <c r="J2894" s="728">
        <v>16.53</v>
      </c>
      <c r="K2894" s="728">
        <v>5.3722500000000002</v>
      </c>
      <c r="L2894" s="728">
        <v>11.157750000000002</v>
      </c>
    </row>
    <row r="2895" spans="1:12" s="335" customFormat="1" ht="12" x14ac:dyDescent="0.2">
      <c r="A2895" s="145" t="s">
        <v>6159</v>
      </c>
      <c r="B2895" s="145" t="s">
        <v>6160</v>
      </c>
      <c r="C2895" s="733">
        <v>43497</v>
      </c>
      <c r="F2895" s="741">
        <v>3617</v>
      </c>
      <c r="G2895" s="741">
        <v>452</v>
      </c>
      <c r="H2895" s="741"/>
      <c r="I2895" s="663">
        <v>3165</v>
      </c>
      <c r="J2895" s="728">
        <v>234.21</v>
      </c>
      <c r="K2895" s="728">
        <v>76.118250000000003</v>
      </c>
      <c r="L2895" s="728">
        <v>158.09175000000002</v>
      </c>
    </row>
    <row r="2896" spans="1:12" s="335" customFormat="1" ht="12" x14ac:dyDescent="0.2">
      <c r="A2896" s="145" t="s">
        <v>6161</v>
      </c>
      <c r="B2896" s="145" t="s">
        <v>6162</v>
      </c>
      <c r="C2896" s="733">
        <v>43497</v>
      </c>
      <c r="F2896" s="741">
        <v>2638</v>
      </c>
      <c r="G2896" s="741">
        <v>396</v>
      </c>
      <c r="H2896" s="741"/>
      <c r="I2896" s="663">
        <v>2242</v>
      </c>
      <c r="J2896" s="728">
        <v>227.41</v>
      </c>
      <c r="K2896" s="728">
        <v>73.908249999999995</v>
      </c>
      <c r="L2896" s="728">
        <v>153.50175000000002</v>
      </c>
    </row>
    <row r="2897" spans="1:12" s="335" customFormat="1" ht="12" x14ac:dyDescent="0.2">
      <c r="A2897" s="145" t="s">
        <v>6163</v>
      </c>
      <c r="B2897" s="145" t="s">
        <v>891</v>
      </c>
      <c r="C2897" s="733">
        <v>43497</v>
      </c>
      <c r="F2897" s="741">
        <v>3183</v>
      </c>
      <c r="G2897" s="741">
        <v>318</v>
      </c>
      <c r="H2897" s="741"/>
      <c r="I2897" s="663">
        <v>2865</v>
      </c>
      <c r="J2897" s="728">
        <v>140.34</v>
      </c>
      <c r="K2897" s="728">
        <v>45.610500000000002</v>
      </c>
      <c r="L2897" s="728">
        <v>94.729500000000002</v>
      </c>
    </row>
    <row r="2898" spans="1:12" s="335" customFormat="1" ht="12" x14ac:dyDescent="0.2">
      <c r="A2898" s="145" t="s">
        <v>6164</v>
      </c>
      <c r="B2898" s="145" t="s">
        <v>6165</v>
      </c>
      <c r="C2898" s="733">
        <v>43497</v>
      </c>
      <c r="F2898" s="741">
        <v>2157</v>
      </c>
      <c r="G2898" s="741">
        <v>270</v>
      </c>
      <c r="H2898" s="741"/>
      <c r="I2898" s="663">
        <v>1887</v>
      </c>
      <c r="J2898" s="728">
        <v>139.66</v>
      </c>
      <c r="K2898" s="728">
        <v>45.389499999999998</v>
      </c>
      <c r="L2898" s="728">
        <v>94.270499999999998</v>
      </c>
    </row>
    <row r="2899" spans="1:12" s="335" customFormat="1" ht="12" x14ac:dyDescent="0.2">
      <c r="A2899" s="145" t="s">
        <v>6166</v>
      </c>
      <c r="B2899" s="145" t="s">
        <v>6167</v>
      </c>
      <c r="C2899" s="733">
        <v>43497</v>
      </c>
      <c r="F2899" s="741">
        <v>4413</v>
      </c>
      <c r="G2899" s="741">
        <v>441</v>
      </c>
      <c r="H2899" s="741"/>
      <c r="I2899" s="663">
        <v>3972</v>
      </c>
      <c r="J2899" s="728">
        <v>194.58</v>
      </c>
      <c r="K2899" s="728">
        <v>63.238500000000009</v>
      </c>
      <c r="L2899" s="728">
        <v>131.34150000000002</v>
      </c>
    </row>
    <row r="2900" spans="1:12" s="335" customFormat="1" ht="12" x14ac:dyDescent="0.2">
      <c r="A2900" s="145" t="s">
        <v>6168</v>
      </c>
      <c r="B2900" s="145" t="s">
        <v>6169</v>
      </c>
      <c r="C2900" s="733">
        <v>43497</v>
      </c>
      <c r="F2900" s="741">
        <v>7300</v>
      </c>
      <c r="G2900" s="741">
        <v>1095</v>
      </c>
      <c r="H2900" s="741"/>
      <c r="I2900" s="663">
        <v>6205</v>
      </c>
      <c r="J2900" s="728">
        <v>629.26</v>
      </c>
      <c r="K2900" s="728">
        <v>204.5095</v>
      </c>
      <c r="L2900" s="728">
        <v>424.75050000000005</v>
      </c>
    </row>
    <row r="2901" spans="1:12" s="335" customFormat="1" ht="12" x14ac:dyDescent="0.2">
      <c r="A2901" s="145" t="s">
        <v>6170</v>
      </c>
      <c r="B2901" s="145" t="s">
        <v>6171</v>
      </c>
      <c r="C2901" s="733">
        <v>43497</v>
      </c>
      <c r="F2901" s="741">
        <v>2088</v>
      </c>
      <c r="G2901" s="741">
        <v>261</v>
      </c>
      <c r="H2901" s="741"/>
      <c r="I2901" s="663">
        <v>1827</v>
      </c>
      <c r="J2901" s="728">
        <v>135.19999999999999</v>
      </c>
      <c r="K2901" s="728">
        <v>43.94</v>
      </c>
      <c r="L2901" s="728">
        <v>91.26</v>
      </c>
    </row>
    <row r="2902" spans="1:12" s="335" customFormat="1" ht="12" x14ac:dyDescent="0.2">
      <c r="A2902" s="145" t="s">
        <v>6172</v>
      </c>
      <c r="B2902" s="145" t="s">
        <v>6173</v>
      </c>
      <c r="C2902" s="733">
        <v>43497</v>
      </c>
      <c r="F2902" s="741">
        <v>6909</v>
      </c>
      <c r="G2902" s="741">
        <v>1036</v>
      </c>
      <c r="H2902" s="741"/>
      <c r="I2902" s="663">
        <v>5873</v>
      </c>
      <c r="J2902" s="728">
        <v>595.55999999999995</v>
      </c>
      <c r="K2902" s="728">
        <v>193.55699999999999</v>
      </c>
      <c r="L2902" s="728">
        <v>402.00299999999999</v>
      </c>
    </row>
    <row r="2903" spans="1:12" s="335" customFormat="1" ht="12" x14ac:dyDescent="0.2">
      <c r="A2903" s="145" t="s">
        <v>6174</v>
      </c>
      <c r="B2903" s="145" t="s">
        <v>5852</v>
      </c>
      <c r="C2903" s="733">
        <v>43497</v>
      </c>
      <c r="F2903" s="741">
        <v>2080</v>
      </c>
      <c r="G2903" s="741">
        <v>312</v>
      </c>
      <c r="H2903" s="741"/>
      <c r="I2903" s="663">
        <v>1768</v>
      </c>
      <c r="J2903" s="728">
        <v>195.44</v>
      </c>
      <c r="K2903" s="728">
        <v>63.518000000000001</v>
      </c>
      <c r="L2903" s="728">
        <v>131.922</v>
      </c>
    </row>
    <row r="2904" spans="1:12" s="335" customFormat="1" ht="12" x14ac:dyDescent="0.2">
      <c r="A2904" s="145" t="s">
        <v>6175</v>
      </c>
      <c r="B2904" s="145" t="s">
        <v>6176</v>
      </c>
      <c r="C2904" s="733">
        <v>43497</v>
      </c>
      <c r="F2904" s="741">
        <v>2015</v>
      </c>
      <c r="G2904" s="741">
        <v>378</v>
      </c>
      <c r="H2904" s="741"/>
      <c r="I2904" s="663">
        <v>1637</v>
      </c>
      <c r="J2904" s="728">
        <v>234.55</v>
      </c>
      <c r="K2904" s="728">
        <v>76.228750000000005</v>
      </c>
      <c r="L2904" s="728">
        <v>158.32125000000002</v>
      </c>
    </row>
    <row r="2905" spans="1:12" s="335" customFormat="1" ht="12" x14ac:dyDescent="0.2">
      <c r="A2905" s="145" t="s">
        <v>6177</v>
      </c>
      <c r="B2905" s="145" t="s">
        <v>6178</v>
      </c>
      <c r="C2905" s="733">
        <v>43497</v>
      </c>
      <c r="F2905" s="741">
        <v>2600</v>
      </c>
      <c r="G2905" s="741">
        <v>325</v>
      </c>
      <c r="H2905" s="741"/>
      <c r="I2905" s="663">
        <v>2275</v>
      </c>
      <c r="J2905" s="728">
        <v>168.36</v>
      </c>
      <c r="K2905" s="728">
        <v>54.717000000000006</v>
      </c>
      <c r="L2905" s="728">
        <v>113.64300000000001</v>
      </c>
    </row>
    <row r="2906" spans="1:12" s="335" customFormat="1" ht="12" x14ac:dyDescent="0.2">
      <c r="A2906" s="145" t="s">
        <v>6179</v>
      </c>
      <c r="B2906" s="145" t="s">
        <v>6180</v>
      </c>
      <c r="C2906" s="733">
        <v>43497</v>
      </c>
      <c r="F2906" s="741">
        <v>600</v>
      </c>
      <c r="G2906" s="741">
        <v>75</v>
      </c>
      <c r="H2906" s="741"/>
      <c r="I2906" s="663">
        <v>525</v>
      </c>
      <c r="J2906" s="728">
        <v>39.21</v>
      </c>
      <c r="K2906" s="728">
        <v>12.743250000000002</v>
      </c>
      <c r="L2906" s="728">
        <v>26.466750000000001</v>
      </c>
    </row>
    <row r="2907" spans="1:12" s="335" customFormat="1" ht="12" x14ac:dyDescent="0.2">
      <c r="A2907" s="145" t="s">
        <v>6181</v>
      </c>
      <c r="B2907" s="145" t="s">
        <v>6182</v>
      </c>
      <c r="C2907" s="733">
        <v>43497</v>
      </c>
      <c r="F2907" s="741">
        <v>15356</v>
      </c>
      <c r="G2907" s="741">
        <v>2303</v>
      </c>
      <c r="H2907" s="741"/>
      <c r="I2907" s="663">
        <v>13053</v>
      </c>
      <c r="J2907" s="728">
        <v>1323.69</v>
      </c>
      <c r="K2907" s="728">
        <v>430.19925000000001</v>
      </c>
      <c r="L2907" s="728">
        <v>893.49075000000005</v>
      </c>
    </row>
    <row r="2908" spans="1:12" s="335" customFormat="1" ht="12" x14ac:dyDescent="0.2">
      <c r="A2908" s="145" t="s">
        <v>6183</v>
      </c>
      <c r="B2908" s="145" t="s">
        <v>6184</v>
      </c>
      <c r="C2908" s="733">
        <v>43497</v>
      </c>
      <c r="F2908" s="741">
        <v>3061</v>
      </c>
      <c r="G2908" s="741">
        <v>383</v>
      </c>
      <c r="H2908" s="741"/>
      <c r="I2908" s="663">
        <v>2678</v>
      </c>
      <c r="J2908" s="728">
        <v>198.21</v>
      </c>
      <c r="K2908" s="728">
        <v>64.41825</v>
      </c>
      <c r="L2908" s="728">
        <v>133.79175000000001</v>
      </c>
    </row>
    <row r="2909" spans="1:12" s="335" customFormat="1" ht="12" x14ac:dyDescent="0.2">
      <c r="A2909" s="145" t="s">
        <v>6185</v>
      </c>
      <c r="B2909" s="145" t="s">
        <v>6186</v>
      </c>
      <c r="C2909" s="733">
        <v>43497</v>
      </c>
      <c r="F2909" s="741">
        <v>2000</v>
      </c>
      <c r="G2909" s="741">
        <v>300</v>
      </c>
      <c r="H2909" s="741"/>
      <c r="I2909" s="663">
        <v>1700</v>
      </c>
      <c r="J2909" s="728">
        <v>187.91</v>
      </c>
      <c r="K2909" s="728">
        <v>61.070750000000004</v>
      </c>
      <c r="L2909" s="728">
        <v>126.83925000000001</v>
      </c>
    </row>
    <row r="2910" spans="1:12" s="335" customFormat="1" ht="12" x14ac:dyDescent="0.2">
      <c r="A2910" s="145" t="s">
        <v>6187</v>
      </c>
      <c r="B2910" s="145" t="s">
        <v>5806</v>
      </c>
      <c r="C2910" s="733">
        <v>43497</v>
      </c>
      <c r="F2910" s="741">
        <v>640</v>
      </c>
      <c r="G2910" s="741">
        <v>96</v>
      </c>
      <c r="H2910" s="741"/>
      <c r="I2910" s="663">
        <v>544</v>
      </c>
      <c r="J2910" s="728">
        <v>54.67</v>
      </c>
      <c r="K2910" s="728">
        <v>17.767749999999999</v>
      </c>
      <c r="L2910" s="728">
        <v>36.902250000000002</v>
      </c>
    </row>
    <row r="2911" spans="1:12" s="335" customFormat="1" ht="12" x14ac:dyDescent="0.2">
      <c r="A2911" s="145" t="s">
        <v>6188</v>
      </c>
      <c r="B2911" s="145" t="s">
        <v>6189</v>
      </c>
      <c r="C2911" s="733">
        <v>43497</v>
      </c>
      <c r="F2911" s="741">
        <v>12966</v>
      </c>
      <c r="G2911" s="741">
        <v>2431</v>
      </c>
      <c r="H2911" s="741"/>
      <c r="I2911" s="663">
        <v>10535</v>
      </c>
      <c r="J2911" s="728">
        <v>1523.11</v>
      </c>
      <c r="K2911" s="728">
        <v>495.01074999999997</v>
      </c>
      <c r="L2911" s="728">
        <v>1028.09925</v>
      </c>
    </row>
    <row r="2912" spans="1:12" s="335" customFormat="1" ht="12" x14ac:dyDescent="0.2">
      <c r="A2912" s="145" t="s">
        <v>6190</v>
      </c>
      <c r="B2912" s="145" t="s">
        <v>6191</v>
      </c>
      <c r="C2912" s="733">
        <v>43497</v>
      </c>
      <c r="F2912" s="741">
        <v>2536</v>
      </c>
      <c r="G2912" s="741">
        <v>317</v>
      </c>
      <c r="H2912" s="741"/>
      <c r="I2912" s="663">
        <v>2219</v>
      </c>
      <c r="J2912" s="728">
        <v>165.73</v>
      </c>
      <c r="K2912" s="728">
        <v>53.862249999999996</v>
      </c>
      <c r="L2912" s="728">
        <v>111.86775</v>
      </c>
    </row>
    <row r="2913" spans="1:12" s="335" customFormat="1" ht="12" x14ac:dyDescent="0.2">
      <c r="A2913" s="145" t="s">
        <v>6192</v>
      </c>
      <c r="B2913" s="145" t="s">
        <v>6193</v>
      </c>
      <c r="C2913" s="733">
        <v>43497</v>
      </c>
      <c r="F2913" s="741">
        <v>3416</v>
      </c>
      <c r="G2913" s="741">
        <v>427</v>
      </c>
      <c r="H2913" s="741"/>
      <c r="I2913" s="663">
        <v>2989</v>
      </c>
      <c r="J2913" s="728">
        <v>223.23</v>
      </c>
      <c r="K2913" s="728">
        <v>72.549750000000003</v>
      </c>
      <c r="L2913" s="728">
        <v>150.68025</v>
      </c>
    </row>
    <row r="2914" spans="1:12" s="335" customFormat="1" ht="12" x14ac:dyDescent="0.2">
      <c r="A2914" s="145" t="s">
        <v>6194</v>
      </c>
      <c r="B2914" s="145" t="s">
        <v>6195</v>
      </c>
      <c r="C2914" s="733">
        <v>43497</v>
      </c>
      <c r="F2914" s="741">
        <v>2481</v>
      </c>
      <c r="G2914" s="741">
        <v>310</v>
      </c>
      <c r="H2914" s="741"/>
      <c r="I2914" s="663">
        <v>2171</v>
      </c>
      <c r="J2914" s="728">
        <v>162.13</v>
      </c>
      <c r="K2914" s="728">
        <v>52.692250000000001</v>
      </c>
      <c r="L2914" s="728">
        <v>109.43775000000001</v>
      </c>
    </row>
    <row r="2915" spans="1:12" s="335" customFormat="1" ht="12" x14ac:dyDescent="0.2">
      <c r="A2915" s="145" t="s">
        <v>6196</v>
      </c>
      <c r="B2915" s="145" t="s">
        <v>6197</v>
      </c>
      <c r="C2915" s="733">
        <v>43497</v>
      </c>
      <c r="F2915" s="741">
        <v>11364</v>
      </c>
      <c r="G2915" s="741">
        <v>1705</v>
      </c>
      <c r="H2915" s="741"/>
      <c r="I2915" s="663">
        <v>9659</v>
      </c>
      <c r="J2915" s="728">
        <v>979.57</v>
      </c>
      <c r="K2915" s="728">
        <v>318.36025000000001</v>
      </c>
      <c r="L2915" s="728">
        <v>661.2097500000001</v>
      </c>
    </row>
    <row r="2916" spans="1:12" s="335" customFormat="1" ht="12" x14ac:dyDescent="0.2">
      <c r="A2916" s="145" t="s">
        <v>6198</v>
      </c>
      <c r="B2916" s="145" t="s">
        <v>6199</v>
      </c>
      <c r="C2916" s="733">
        <v>43497</v>
      </c>
      <c r="F2916" s="741">
        <v>3648</v>
      </c>
      <c r="G2916" s="741">
        <v>547</v>
      </c>
      <c r="H2916" s="741"/>
      <c r="I2916" s="663">
        <v>3101</v>
      </c>
      <c r="J2916" s="728">
        <v>342.77</v>
      </c>
      <c r="K2916" s="728">
        <v>111.40025</v>
      </c>
      <c r="L2916" s="728">
        <v>231.36975000000001</v>
      </c>
    </row>
    <row r="2917" spans="1:12" s="335" customFormat="1" ht="12" x14ac:dyDescent="0.2">
      <c r="A2917" s="145" t="s">
        <v>6200</v>
      </c>
      <c r="B2917" s="145" t="s">
        <v>6201</v>
      </c>
      <c r="C2917" s="733">
        <v>43497</v>
      </c>
      <c r="F2917" s="741">
        <v>4818</v>
      </c>
      <c r="G2917" s="741">
        <v>723</v>
      </c>
      <c r="H2917" s="741"/>
      <c r="I2917" s="663">
        <v>4095</v>
      </c>
      <c r="J2917" s="728">
        <v>415.31</v>
      </c>
      <c r="K2917" s="728">
        <v>134.97575000000001</v>
      </c>
      <c r="L2917" s="728">
        <v>280.33425</v>
      </c>
    </row>
    <row r="2918" spans="1:12" s="335" customFormat="1" ht="12" x14ac:dyDescent="0.2">
      <c r="A2918" s="145" t="s">
        <v>6202</v>
      </c>
      <c r="B2918" s="145" t="s">
        <v>6203</v>
      </c>
      <c r="C2918" s="733">
        <v>43497</v>
      </c>
      <c r="F2918" s="741">
        <v>2080</v>
      </c>
      <c r="G2918" s="741">
        <v>312</v>
      </c>
      <c r="H2918" s="741"/>
      <c r="I2918" s="663">
        <v>1768</v>
      </c>
      <c r="J2918" s="728">
        <v>195.44</v>
      </c>
      <c r="K2918" s="728">
        <v>63.518000000000001</v>
      </c>
      <c r="L2918" s="728">
        <v>131.922</v>
      </c>
    </row>
    <row r="2919" spans="1:12" s="335" customFormat="1" ht="12" x14ac:dyDescent="0.2">
      <c r="A2919" s="145" t="s">
        <v>6204</v>
      </c>
      <c r="B2919" s="145" t="s">
        <v>6205</v>
      </c>
      <c r="C2919" s="733">
        <v>43497</v>
      </c>
      <c r="F2919" s="741">
        <v>2497</v>
      </c>
      <c r="G2919" s="741">
        <v>550</v>
      </c>
      <c r="H2919" s="741"/>
      <c r="I2919" s="663">
        <v>1947</v>
      </c>
      <c r="J2919" s="728">
        <v>215.2</v>
      </c>
      <c r="K2919" s="728">
        <v>69.94</v>
      </c>
      <c r="L2919" s="728">
        <v>145.26</v>
      </c>
    </row>
    <row r="2920" spans="1:12" s="335" customFormat="1" ht="12" x14ac:dyDescent="0.2">
      <c r="A2920" s="145" t="s">
        <v>6206</v>
      </c>
      <c r="B2920" s="145" t="s">
        <v>6207</v>
      </c>
      <c r="C2920" s="733">
        <v>43497</v>
      </c>
      <c r="F2920" s="741">
        <v>3738</v>
      </c>
      <c r="G2920" s="741">
        <v>550</v>
      </c>
      <c r="H2920" s="741"/>
      <c r="I2920" s="663">
        <v>3188</v>
      </c>
      <c r="J2920" s="728">
        <v>360.28</v>
      </c>
      <c r="K2920" s="728">
        <v>117.09099999999999</v>
      </c>
      <c r="L2920" s="728">
        <v>243.18899999999999</v>
      </c>
    </row>
    <row r="2921" spans="1:12" s="335" customFormat="1" ht="12" x14ac:dyDescent="0.2">
      <c r="A2921" s="145" t="s">
        <v>6208</v>
      </c>
      <c r="B2921" s="145" t="s">
        <v>6209</v>
      </c>
      <c r="C2921" s="733">
        <v>43497</v>
      </c>
      <c r="F2921" s="741">
        <v>3494</v>
      </c>
      <c r="G2921" s="741">
        <v>550</v>
      </c>
      <c r="H2921" s="741"/>
      <c r="I2921" s="663">
        <v>2944</v>
      </c>
      <c r="J2921" s="728">
        <v>360.28</v>
      </c>
      <c r="K2921" s="728">
        <v>117.09099999999999</v>
      </c>
      <c r="L2921" s="728">
        <v>243.18899999999999</v>
      </c>
    </row>
    <row r="2922" spans="1:12" s="335" customFormat="1" ht="12" x14ac:dyDescent="0.2">
      <c r="A2922" s="145" t="s">
        <v>6210</v>
      </c>
      <c r="B2922" s="145" t="s">
        <v>6211</v>
      </c>
      <c r="C2922" s="733">
        <v>43497</v>
      </c>
      <c r="F2922" s="741">
        <v>4341</v>
      </c>
      <c r="G2922" s="741">
        <v>543</v>
      </c>
      <c r="H2922" s="741"/>
      <c r="I2922" s="663">
        <v>3798</v>
      </c>
      <c r="J2922" s="728">
        <v>281.08</v>
      </c>
      <c r="K2922" s="728">
        <v>91.350999999999999</v>
      </c>
      <c r="L2922" s="728">
        <v>189.72900000000001</v>
      </c>
    </row>
    <row r="2923" spans="1:12" s="335" customFormat="1" ht="12" x14ac:dyDescent="0.2">
      <c r="A2923" s="145" t="s">
        <v>6212</v>
      </c>
      <c r="B2923" s="145" t="s">
        <v>6213</v>
      </c>
      <c r="C2923" s="733">
        <v>43497</v>
      </c>
      <c r="F2923" s="741">
        <v>4432</v>
      </c>
      <c r="G2923" s="741">
        <v>665</v>
      </c>
      <c r="H2923" s="741"/>
      <c r="I2923" s="663">
        <v>3767</v>
      </c>
      <c r="J2923" s="728">
        <v>382.03</v>
      </c>
      <c r="K2923" s="728">
        <v>124.15974999999999</v>
      </c>
      <c r="L2923" s="728">
        <v>257.87025</v>
      </c>
    </row>
    <row r="2924" spans="1:12" s="335" customFormat="1" ht="12" x14ac:dyDescent="0.2">
      <c r="A2924" s="145" t="s">
        <v>6214</v>
      </c>
      <c r="B2924" s="145" t="s">
        <v>6215</v>
      </c>
      <c r="C2924" s="733">
        <v>43497</v>
      </c>
      <c r="F2924" s="741">
        <v>4432</v>
      </c>
      <c r="G2924" s="741">
        <v>665</v>
      </c>
      <c r="H2924" s="741"/>
      <c r="I2924" s="663">
        <v>3767</v>
      </c>
      <c r="J2924" s="728">
        <v>382.03</v>
      </c>
      <c r="K2924" s="728">
        <v>124.15974999999999</v>
      </c>
      <c r="L2924" s="728">
        <v>257.87025</v>
      </c>
    </row>
    <row r="2925" spans="1:12" s="335" customFormat="1" ht="12" x14ac:dyDescent="0.2">
      <c r="A2925" s="145" t="s">
        <v>6216</v>
      </c>
      <c r="B2925" s="145" t="s">
        <v>6217</v>
      </c>
      <c r="C2925" s="733">
        <v>43497</v>
      </c>
      <c r="F2925" s="741">
        <v>2230</v>
      </c>
      <c r="G2925" s="741">
        <v>334</v>
      </c>
      <c r="H2925" s="741"/>
      <c r="I2925" s="663">
        <v>1896</v>
      </c>
      <c r="J2925" s="728">
        <v>188.74</v>
      </c>
      <c r="K2925" s="728">
        <v>61.340500000000006</v>
      </c>
      <c r="L2925" s="728">
        <v>127.39950000000002</v>
      </c>
    </row>
    <row r="2926" spans="1:12" s="335" customFormat="1" ht="12" x14ac:dyDescent="0.2">
      <c r="A2926" s="145" t="s">
        <v>6218</v>
      </c>
      <c r="B2926" s="145" t="s">
        <v>6219</v>
      </c>
      <c r="C2926" s="733">
        <v>43497</v>
      </c>
      <c r="F2926" s="741">
        <v>2935</v>
      </c>
      <c r="G2926" s="741">
        <v>440</v>
      </c>
      <c r="H2926" s="741"/>
      <c r="I2926" s="663">
        <v>2495</v>
      </c>
      <c r="J2926" s="728">
        <v>248.42</v>
      </c>
      <c r="K2926" s="728">
        <v>80.736499999999992</v>
      </c>
      <c r="L2926" s="728">
        <v>167.68350000000001</v>
      </c>
    </row>
    <row r="2927" spans="1:12" s="335" customFormat="1" ht="12" x14ac:dyDescent="0.2">
      <c r="A2927" s="145" t="s">
        <v>6220</v>
      </c>
      <c r="B2927" s="145" t="s">
        <v>6221</v>
      </c>
      <c r="C2927" s="733">
        <v>43497</v>
      </c>
      <c r="F2927" s="741">
        <v>2964</v>
      </c>
      <c r="G2927" s="741">
        <v>370</v>
      </c>
      <c r="H2927" s="741"/>
      <c r="I2927" s="663">
        <v>2594</v>
      </c>
      <c r="J2927" s="728">
        <v>191.91</v>
      </c>
      <c r="K2927" s="728">
        <v>62.370750000000001</v>
      </c>
      <c r="L2927" s="728">
        <v>129.53925000000001</v>
      </c>
    </row>
    <row r="2928" spans="1:12" s="335" customFormat="1" ht="12" x14ac:dyDescent="0.2">
      <c r="A2928" s="145" t="s">
        <v>6222</v>
      </c>
      <c r="B2928" s="145" t="s">
        <v>6223</v>
      </c>
      <c r="C2928" s="733">
        <v>43497</v>
      </c>
      <c r="F2928" s="741">
        <v>2734</v>
      </c>
      <c r="G2928" s="741">
        <v>342</v>
      </c>
      <c r="H2928" s="741"/>
      <c r="I2928" s="663">
        <v>2392</v>
      </c>
      <c r="J2928" s="728">
        <v>178.67</v>
      </c>
      <c r="K2928" s="728">
        <v>58.067749999999997</v>
      </c>
      <c r="L2928" s="728">
        <v>120.60225</v>
      </c>
    </row>
    <row r="2929" spans="1:12" s="335" customFormat="1" ht="12" x14ac:dyDescent="0.2">
      <c r="A2929" s="145" t="s">
        <v>6224</v>
      </c>
      <c r="B2929" s="145" t="s">
        <v>6225</v>
      </c>
      <c r="C2929" s="733">
        <v>43497</v>
      </c>
      <c r="F2929" s="741">
        <v>2627</v>
      </c>
      <c r="G2929" s="741">
        <v>328</v>
      </c>
      <c r="H2929" s="741"/>
      <c r="I2929" s="663">
        <v>2299</v>
      </c>
      <c r="J2929" s="728">
        <v>170.1</v>
      </c>
      <c r="K2929" s="728">
        <v>55.282499999999999</v>
      </c>
      <c r="L2929" s="728">
        <v>114.81750000000001</v>
      </c>
    </row>
    <row r="2930" spans="1:12" s="335" customFormat="1" ht="12" x14ac:dyDescent="0.2">
      <c r="A2930" s="145" t="s">
        <v>6226</v>
      </c>
      <c r="B2930" s="145" t="s">
        <v>6227</v>
      </c>
      <c r="C2930" s="733">
        <v>43497</v>
      </c>
      <c r="F2930" s="741">
        <v>3096</v>
      </c>
      <c r="G2930" s="741">
        <v>619</v>
      </c>
      <c r="H2930" s="741"/>
      <c r="I2930" s="663">
        <v>2477</v>
      </c>
      <c r="J2930" s="728">
        <v>392.39</v>
      </c>
      <c r="K2930" s="728">
        <v>127.52675000000001</v>
      </c>
      <c r="L2930" s="728">
        <v>264.86324999999999</v>
      </c>
    </row>
    <row r="2931" spans="1:12" s="335" customFormat="1" ht="12" x14ac:dyDescent="0.2">
      <c r="A2931" s="145" t="s">
        <v>6228</v>
      </c>
      <c r="B2931" s="145" t="s">
        <v>6229</v>
      </c>
      <c r="C2931" s="733">
        <v>43497</v>
      </c>
      <c r="F2931" s="741">
        <v>2440</v>
      </c>
      <c r="G2931" s="741">
        <v>366</v>
      </c>
      <c r="H2931" s="741"/>
      <c r="I2931" s="663">
        <v>2074</v>
      </c>
      <c r="J2931" s="728">
        <v>229.26</v>
      </c>
      <c r="K2931" s="728">
        <v>74.509500000000003</v>
      </c>
      <c r="L2931" s="728">
        <v>154.75050000000002</v>
      </c>
    </row>
    <row r="2932" spans="1:12" s="335" customFormat="1" ht="12" x14ac:dyDescent="0.2">
      <c r="A2932" s="145" t="s">
        <v>6230</v>
      </c>
      <c r="B2932" s="145" t="s">
        <v>6231</v>
      </c>
      <c r="C2932" s="733">
        <v>43497</v>
      </c>
      <c r="F2932" s="741">
        <v>2238</v>
      </c>
      <c r="G2932" s="741">
        <v>336</v>
      </c>
      <c r="H2932" s="741"/>
      <c r="I2932" s="663">
        <v>1902</v>
      </c>
      <c r="J2932" s="728">
        <v>192.92</v>
      </c>
      <c r="K2932" s="728">
        <v>62.698999999999998</v>
      </c>
      <c r="L2932" s="728">
        <v>130.221</v>
      </c>
    </row>
    <row r="2933" spans="1:12" s="335" customFormat="1" ht="12" x14ac:dyDescent="0.2">
      <c r="A2933" s="145" t="s">
        <v>6232</v>
      </c>
      <c r="B2933" s="145" t="s">
        <v>6233</v>
      </c>
      <c r="C2933" s="733">
        <v>43497</v>
      </c>
      <c r="F2933" s="741">
        <v>6528</v>
      </c>
      <c r="G2933" s="741">
        <v>979</v>
      </c>
      <c r="H2933" s="741"/>
      <c r="I2933" s="663">
        <v>5549</v>
      </c>
      <c r="J2933" s="728">
        <v>562.71</v>
      </c>
      <c r="K2933" s="728">
        <v>182.88075000000001</v>
      </c>
      <c r="L2933" s="728">
        <v>379.82925000000006</v>
      </c>
    </row>
    <row r="2934" spans="1:12" s="335" customFormat="1" ht="12" x14ac:dyDescent="0.2">
      <c r="A2934" s="145" t="s">
        <v>6234</v>
      </c>
      <c r="B2934" s="145" t="s">
        <v>6235</v>
      </c>
      <c r="C2934" s="733">
        <v>43497</v>
      </c>
      <c r="F2934" s="741">
        <v>2719</v>
      </c>
      <c r="G2934" s="741">
        <v>340</v>
      </c>
      <c r="H2934" s="741"/>
      <c r="I2934" s="663">
        <v>2379</v>
      </c>
      <c r="J2934" s="728">
        <v>177.69</v>
      </c>
      <c r="K2934" s="728">
        <v>57.749250000000004</v>
      </c>
      <c r="L2934" s="728">
        <v>119.94075000000001</v>
      </c>
    </row>
    <row r="2935" spans="1:12" s="335" customFormat="1" ht="12" x14ac:dyDescent="0.2">
      <c r="A2935" s="145" t="s">
        <v>6236</v>
      </c>
      <c r="B2935" s="145" t="s">
        <v>6237</v>
      </c>
      <c r="C2935" s="733">
        <v>43497</v>
      </c>
      <c r="F2935" s="741">
        <v>2238</v>
      </c>
      <c r="G2935" s="741">
        <v>336</v>
      </c>
      <c r="H2935" s="741"/>
      <c r="I2935" s="663">
        <v>1902</v>
      </c>
      <c r="J2935" s="728">
        <v>192.92</v>
      </c>
      <c r="K2935" s="728">
        <v>62.698999999999998</v>
      </c>
      <c r="L2935" s="728">
        <v>130.221</v>
      </c>
    </row>
    <row r="2936" spans="1:12" s="335" customFormat="1" ht="12" x14ac:dyDescent="0.2">
      <c r="A2936" s="145" t="s">
        <v>6238</v>
      </c>
      <c r="B2936" s="145" t="s">
        <v>6239</v>
      </c>
      <c r="C2936" s="733">
        <v>43497</v>
      </c>
      <c r="F2936" s="741">
        <v>1812</v>
      </c>
      <c r="G2936" s="741">
        <v>272</v>
      </c>
      <c r="H2936" s="741"/>
      <c r="I2936" s="663">
        <v>1540</v>
      </c>
      <c r="J2936" s="728">
        <v>170.25</v>
      </c>
      <c r="K2936" s="728">
        <v>55.331250000000004</v>
      </c>
      <c r="L2936" s="728">
        <v>114.91875</v>
      </c>
    </row>
    <row r="2937" spans="1:12" s="335" customFormat="1" ht="12" x14ac:dyDescent="0.2">
      <c r="A2937" s="145" t="s">
        <v>6240</v>
      </c>
      <c r="B2937" s="145" t="s">
        <v>6241</v>
      </c>
      <c r="C2937" s="733">
        <v>43497</v>
      </c>
      <c r="F2937" s="741">
        <v>2002</v>
      </c>
      <c r="G2937" s="741">
        <v>250</v>
      </c>
      <c r="H2937" s="741"/>
      <c r="I2937" s="663">
        <v>1752</v>
      </c>
      <c r="J2937" s="728">
        <v>130.83000000000001</v>
      </c>
      <c r="K2937" s="728">
        <v>42.519750000000009</v>
      </c>
      <c r="L2937" s="728">
        <v>88.310250000000011</v>
      </c>
    </row>
    <row r="2938" spans="1:12" s="335" customFormat="1" ht="12" x14ac:dyDescent="0.2">
      <c r="A2938" s="145" t="s">
        <v>6242</v>
      </c>
      <c r="B2938" s="145" t="s">
        <v>6243</v>
      </c>
      <c r="C2938" s="733">
        <v>43497</v>
      </c>
      <c r="F2938" s="741">
        <v>6445</v>
      </c>
      <c r="G2938" s="741">
        <v>806</v>
      </c>
      <c r="H2938" s="741"/>
      <c r="I2938" s="663">
        <v>5639</v>
      </c>
      <c r="J2938" s="728">
        <v>421.18</v>
      </c>
      <c r="K2938" s="728">
        <v>136.8835</v>
      </c>
      <c r="L2938" s="728">
        <v>284.29650000000004</v>
      </c>
    </row>
    <row r="2939" spans="1:12" s="335" customFormat="1" ht="12" x14ac:dyDescent="0.2">
      <c r="A2939" s="145" t="s">
        <v>6244</v>
      </c>
      <c r="B2939" s="145" t="s">
        <v>6245</v>
      </c>
      <c r="C2939" s="733">
        <v>43497</v>
      </c>
      <c r="F2939" s="741">
        <v>2923</v>
      </c>
      <c r="G2939" s="741">
        <v>365</v>
      </c>
      <c r="H2939" s="741"/>
      <c r="I2939" s="663">
        <v>2558</v>
      </c>
      <c r="J2939" s="728">
        <v>191.02</v>
      </c>
      <c r="K2939" s="728">
        <v>62.081500000000005</v>
      </c>
      <c r="L2939" s="728">
        <v>128.9385</v>
      </c>
    </row>
    <row r="2940" spans="1:12" s="335" customFormat="1" ht="12" x14ac:dyDescent="0.2">
      <c r="A2940" s="145" t="s">
        <v>6246</v>
      </c>
      <c r="B2940" s="145" t="s">
        <v>6247</v>
      </c>
      <c r="C2940" s="733">
        <v>43497</v>
      </c>
      <c r="F2940" s="741">
        <v>4608</v>
      </c>
      <c r="G2940" s="741">
        <v>691</v>
      </c>
      <c r="H2940" s="741"/>
      <c r="I2940" s="663">
        <v>3917</v>
      </c>
      <c r="J2940" s="728">
        <v>432.96</v>
      </c>
      <c r="K2940" s="728">
        <v>140.71199999999999</v>
      </c>
      <c r="L2940" s="728">
        <v>292.24799999999999</v>
      </c>
    </row>
    <row r="2941" spans="1:12" s="335" customFormat="1" ht="12" x14ac:dyDescent="0.2">
      <c r="A2941" s="145" t="s">
        <v>6248</v>
      </c>
      <c r="B2941" s="145" t="s">
        <v>6249</v>
      </c>
      <c r="C2941" s="733">
        <v>43497</v>
      </c>
      <c r="F2941" s="741">
        <v>4198</v>
      </c>
      <c r="G2941" s="741">
        <v>525</v>
      </c>
      <c r="H2941" s="741"/>
      <c r="I2941" s="663">
        <v>3673</v>
      </c>
      <c r="J2941" s="728">
        <v>271.82</v>
      </c>
      <c r="K2941" s="728">
        <v>88.341499999999996</v>
      </c>
      <c r="L2941" s="728">
        <v>183.4785</v>
      </c>
    </row>
    <row r="2942" spans="1:12" s="335" customFormat="1" ht="12" x14ac:dyDescent="0.2">
      <c r="A2942" s="145" t="s">
        <v>6250</v>
      </c>
      <c r="B2942" s="145" t="s">
        <v>6251</v>
      </c>
      <c r="C2942" s="733">
        <v>43497</v>
      </c>
      <c r="F2942" s="741">
        <v>2516</v>
      </c>
      <c r="G2942" s="741">
        <v>315</v>
      </c>
      <c r="H2942" s="741"/>
      <c r="I2942" s="663">
        <v>2201</v>
      </c>
      <c r="J2942" s="728">
        <v>164.42</v>
      </c>
      <c r="K2942" s="728">
        <v>53.436499999999995</v>
      </c>
      <c r="L2942" s="728">
        <v>110.98349999999999</v>
      </c>
    </row>
    <row r="2943" spans="1:12" s="335" customFormat="1" ht="12" x14ac:dyDescent="0.2">
      <c r="A2943" s="145" t="s">
        <v>6252</v>
      </c>
      <c r="B2943" s="145" t="s">
        <v>6253</v>
      </c>
      <c r="C2943" s="733">
        <v>43497</v>
      </c>
      <c r="F2943" s="741">
        <v>674</v>
      </c>
      <c r="G2943" s="741">
        <v>101</v>
      </c>
      <c r="H2943" s="741"/>
      <c r="I2943" s="663">
        <v>573</v>
      </c>
      <c r="J2943" s="728">
        <v>58.1</v>
      </c>
      <c r="K2943" s="728">
        <v>18.8825</v>
      </c>
      <c r="L2943" s="728">
        <v>39.217500000000001</v>
      </c>
    </row>
    <row r="2944" spans="1:12" s="335" customFormat="1" ht="12" x14ac:dyDescent="0.2">
      <c r="A2944" s="145" t="s">
        <v>6254</v>
      </c>
      <c r="B2944" s="145" t="s">
        <v>6255</v>
      </c>
      <c r="C2944" s="733">
        <v>43497</v>
      </c>
      <c r="F2944" s="741">
        <v>4413</v>
      </c>
      <c r="G2944" s="741">
        <v>662</v>
      </c>
      <c r="H2944" s="741"/>
      <c r="I2944" s="663">
        <v>3751</v>
      </c>
      <c r="J2944" s="728">
        <v>380.4</v>
      </c>
      <c r="K2944" s="728">
        <v>123.63</v>
      </c>
      <c r="L2944" s="728">
        <v>256.77</v>
      </c>
    </row>
    <row r="2945" spans="1:12" s="335" customFormat="1" ht="12" x14ac:dyDescent="0.2">
      <c r="A2945" s="145" t="s">
        <v>6256</v>
      </c>
      <c r="B2945" s="145" t="s">
        <v>6257</v>
      </c>
      <c r="C2945" s="733">
        <v>43497</v>
      </c>
      <c r="F2945" s="741">
        <v>2238</v>
      </c>
      <c r="G2945" s="741">
        <v>336</v>
      </c>
      <c r="H2945" s="741"/>
      <c r="I2945" s="663">
        <v>1902</v>
      </c>
      <c r="J2945" s="728">
        <v>192.92</v>
      </c>
      <c r="K2945" s="728">
        <v>62.698999999999998</v>
      </c>
      <c r="L2945" s="728">
        <v>130.221</v>
      </c>
    </row>
    <row r="2946" spans="1:12" s="335" customFormat="1" ht="12" x14ac:dyDescent="0.2">
      <c r="A2946" s="145" t="s">
        <v>6258</v>
      </c>
      <c r="B2946" s="145" t="s">
        <v>6259</v>
      </c>
      <c r="C2946" s="733">
        <v>43497</v>
      </c>
      <c r="F2946" s="741">
        <v>2744</v>
      </c>
      <c r="G2946" s="741">
        <v>343</v>
      </c>
      <c r="H2946" s="741"/>
      <c r="I2946" s="663">
        <v>2401</v>
      </c>
      <c r="J2946" s="728">
        <v>177.67</v>
      </c>
      <c r="K2946" s="728">
        <v>57.742750000000001</v>
      </c>
      <c r="L2946" s="728">
        <v>119.92725</v>
      </c>
    </row>
    <row r="2947" spans="1:12" s="335" customFormat="1" ht="12" x14ac:dyDescent="0.2">
      <c r="A2947" s="145" t="s">
        <v>6260</v>
      </c>
      <c r="B2947" s="145" t="s">
        <v>6261</v>
      </c>
      <c r="C2947" s="733">
        <v>43497</v>
      </c>
      <c r="F2947" s="741">
        <v>1972</v>
      </c>
      <c r="G2947" s="741">
        <v>247</v>
      </c>
      <c r="H2947" s="741"/>
      <c r="I2947" s="663">
        <v>1725</v>
      </c>
      <c r="J2947" s="728">
        <v>127.69</v>
      </c>
      <c r="K2947" s="728">
        <v>41.499250000000004</v>
      </c>
      <c r="L2947" s="728">
        <v>86.190750000000008</v>
      </c>
    </row>
    <row r="2948" spans="1:12" s="335" customFormat="1" ht="12" x14ac:dyDescent="0.2">
      <c r="A2948" s="145" t="s">
        <v>6262</v>
      </c>
      <c r="B2948" s="145" t="s">
        <v>6263</v>
      </c>
      <c r="C2948" s="733">
        <v>43497</v>
      </c>
      <c r="F2948" s="741">
        <v>2080</v>
      </c>
      <c r="G2948" s="741">
        <v>312</v>
      </c>
      <c r="H2948" s="741"/>
      <c r="I2948" s="663">
        <v>1768</v>
      </c>
      <c r="J2948" s="728">
        <v>195.44</v>
      </c>
      <c r="K2948" s="728">
        <v>63.518000000000001</v>
      </c>
      <c r="L2948" s="728">
        <v>131.922</v>
      </c>
    </row>
    <row r="2949" spans="1:12" s="335" customFormat="1" ht="12" x14ac:dyDescent="0.2">
      <c r="A2949" s="145" t="s">
        <v>6264</v>
      </c>
      <c r="B2949" s="145" t="s">
        <v>6265</v>
      </c>
      <c r="C2949" s="733">
        <v>43497</v>
      </c>
      <c r="F2949" s="741">
        <v>9035</v>
      </c>
      <c r="G2949" s="741">
        <v>1355</v>
      </c>
      <c r="H2949" s="741"/>
      <c r="I2949" s="663">
        <v>7680</v>
      </c>
      <c r="J2949" s="728">
        <v>771.69</v>
      </c>
      <c r="K2949" s="728">
        <v>250.79925000000003</v>
      </c>
      <c r="L2949" s="728">
        <v>520.89075000000003</v>
      </c>
    </row>
    <row r="2950" spans="1:12" s="335" customFormat="1" ht="12" x14ac:dyDescent="0.2">
      <c r="A2950" s="145" t="s">
        <v>6266</v>
      </c>
      <c r="B2950" s="145" t="s">
        <v>6267</v>
      </c>
      <c r="C2950" s="733">
        <v>43497</v>
      </c>
      <c r="F2950" s="741">
        <v>3060</v>
      </c>
      <c r="G2950" s="741">
        <v>383</v>
      </c>
      <c r="H2950" s="741"/>
      <c r="I2950" s="663">
        <v>2677</v>
      </c>
      <c r="J2950" s="728">
        <v>198.13</v>
      </c>
      <c r="K2950" s="728">
        <v>64.392250000000004</v>
      </c>
      <c r="L2950" s="728">
        <v>133.73775000000001</v>
      </c>
    </row>
    <row r="2951" spans="1:12" s="335" customFormat="1" ht="12" x14ac:dyDescent="0.2">
      <c r="A2951" s="145" t="s">
        <v>6268</v>
      </c>
      <c r="B2951" s="145" t="s">
        <v>6269</v>
      </c>
      <c r="C2951" s="733">
        <v>43497</v>
      </c>
      <c r="F2951" s="741">
        <v>1760</v>
      </c>
      <c r="G2951" s="741">
        <v>176</v>
      </c>
      <c r="H2951" s="741"/>
      <c r="I2951" s="663">
        <v>1584</v>
      </c>
      <c r="J2951" s="728">
        <v>77.599999999999994</v>
      </c>
      <c r="K2951" s="728">
        <v>25.22</v>
      </c>
      <c r="L2951" s="728">
        <v>52.38</v>
      </c>
    </row>
    <row r="2952" spans="1:12" s="335" customFormat="1" ht="12" x14ac:dyDescent="0.2">
      <c r="A2952" s="145" t="s">
        <v>6270</v>
      </c>
      <c r="B2952" s="145" t="s">
        <v>6271</v>
      </c>
      <c r="C2952" s="733">
        <v>43497</v>
      </c>
      <c r="F2952" s="741">
        <v>2969</v>
      </c>
      <c r="G2952" s="741">
        <v>445</v>
      </c>
      <c r="H2952" s="741"/>
      <c r="I2952" s="663">
        <v>2524</v>
      </c>
      <c r="J2952" s="728">
        <v>255.93</v>
      </c>
      <c r="K2952" s="728">
        <v>83.177250000000001</v>
      </c>
      <c r="L2952" s="728">
        <v>172.75275000000002</v>
      </c>
    </row>
    <row r="2953" spans="1:12" s="335" customFormat="1" ht="12" x14ac:dyDescent="0.2">
      <c r="A2953" s="145" t="s">
        <v>6272</v>
      </c>
      <c r="B2953" s="145" t="s">
        <v>6273</v>
      </c>
      <c r="C2953" s="733">
        <v>43497</v>
      </c>
      <c r="F2953" s="741">
        <v>5840</v>
      </c>
      <c r="G2953" s="741">
        <v>876</v>
      </c>
      <c r="H2953" s="741"/>
      <c r="I2953" s="663">
        <v>4964</v>
      </c>
      <c r="J2953" s="728">
        <v>498.79</v>
      </c>
      <c r="K2953" s="728">
        <v>162.10675000000001</v>
      </c>
      <c r="L2953" s="728">
        <v>336.68325000000004</v>
      </c>
    </row>
    <row r="2954" spans="1:12" s="335" customFormat="1" ht="12" x14ac:dyDescent="0.2">
      <c r="A2954" s="145" t="s">
        <v>6274</v>
      </c>
      <c r="B2954" s="145" t="s">
        <v>6275</v>
      </c>
      <c r="C2954" s="733">
        <v>43497</v>
      </c>
      <c r="F2954" s="741">
        <v>9806</v>
      </c>
      <c r="G2954" s="741">
        <v>1471</v>
      </c>
      <c r="H2954" s="741"/>
      <c r="I2954" s="663">
        <v>8335</v>
      </c>
      <c r="J2954" s="728">
        <v>845.27</v>
      </c>
      <c r="K2954" s="728">
        <v>274.71275000000003</v>
      </c>
      <c r="L2954" s="728">
        <v>570.55725000000007</v>
      </c>
    </row>
    <row r="2955" spans="1:12" s="335" customFormat="1" ht="12" x14ac:dyDescent="0.2">
      <c r="A2955" s="145" t="s">
        <v>6276</v>
      </c>
      <c r="B2955" s="145" t="s">
        <v>6277</v>
      </c>
      <c r="C2955" s="733">
        <v>43497</v>
      </c>
      <c r="F2955" s="741">
        <v>3026</v>
      </c>
      <c r="G2955" s="741">
        <v>454</v>
      </c>
      <c r="H2955" s="741"/>
      <c r="I2955" s="663">
        <v>2572</v>
      </c>
      <c r="J2955" s="728">
        <v>256.12</v>
      </c>
      <c r="K2955" s="728">
        <v>83.239000000000004</v>
      </c>
      <c r="L2955" s="728">
        <v>172.88100000000003</v>
      </c>
    </row>
    <row r="2956" spans="1:12" s="335" customFormat="1" ht="12" x14ac:dyDescent="0.2">
      <c r="A2956" s="145" t="s">
        <v>6278</v>
      </c>
      <c r="B2956" s="145" t="s">
        <v>6279</v>
      </c>
      <c r="C2956" s="733">
        <v>43497</v>
      </c>
      <c r="F2956" s="741">
        <v>5919</v>
      </c>
      <c r="G2956" s="741">
        <v>888</v>
      </c>
      <c r="H2956" s="741"/>
      <c r="I2956" s="663">
        <v>5031</v>
      </c>
      <c r="J2956" s="728">
        <v>510.22</v>
      </c>
      <c r="K2956" s="728">
        <v>165.82150000000001</v>
      </c>
      <c r="L2956" s="728">
        <v>344.39850000000001</v>
      </c>
    </row>
    <row r="2957" spans="1:12" s="335" customFormat="1" ht="12" x14ac:dyDescent="0.2">
      <c r="A2957" s="145" t="s">
        <v>6280</v>
      </c>
      <c r="B2957" s="145" t="s">
        <v>6281</v>
      </c>
      <c r="C2957" s="733">
        <v>43497</v>
      </c>
      <c r="F2957" s="741">
        <v>2000</v>
      </c>
      <c r="G2957" s="741">
        <v>250</v>
      </c>
      <c r="H2957" s="741"/>
      <c r="I2957" s="663">
        <v>1750</v>
      </c>
      <c r="J2957" s="728">
        <v>129.5</v>
      </c>
      <c r="K2957" s="728">
        <v>42.087499999999999</v>
      </c>
      <c r="L2957" s="728">
        <v>87.412500000000009</v>
      </c>
    </row>
    <row r="2958" spans="1:12" s="335" customFormat="1" ht="12" x14ac:dyDescent="0.2">
      <c r="A2958" s="145" t="s">
        <v>6282</v>
      </c>
      <c r="B2958" s="145" t="s">
        <v>6283</v>
      </c>
      <c r="C2958" s="733">
        <v>43497</v>
      </c>
      <c r="F2958" s="741">
        <v>4100</v>
      </c>
      <c r="G2958" s="741">
        <v>513</v>
      </c>
      <c r="H2958" s="741"/>
      <c r="I2958" s="663">
        <v>3587</v>
      </c>
      <c r="J2958" s="728">
        <v>267.94</v>
      </c>
      <c r="K2958" s="728">
        <v>87.080500000000001</v>
      </c>
      <c r="L2958" s="728">
        <v>180.8595</v>
      </c>
    </row>
    <row r="2959" spans="1:12" s="335" customFormat="1" ht="12" x14ac:dyDescent="0.2">
      <c r="A2959" s="145" t="s">
        <v>6284</v>
      </c>
      <c r="B2959" s="145" t="s">
        <v>6285</v>
      </c>
      <c r="C2959" s="733">
        <v>43497</v>
      </c>
      <c r="F2959" s="741">
        <v>2567</v>
      </c>
      <c r="G2959" s="741">
        <v>321</v>
      </c>
      <c r="H2959" s="741"/>
      <c r="I2959" s="663">
        <v>2246</v>
      </c>
      <c r="J2959" s="728">
        <v>166.21</v>
      </c>
      <c r="K2959" s="728">
        <v>54.018250000000002</v>
      </c>
      <c r="L2959" s="728">
        <v>112.19175000000001</v>
      </c>
    </row>
    <row r="2960" spans="1:12" s="335" customFormat="1" ht="12" x14ac:dyDescent="0.2">
      <c r="A2960" s="145" t="s">
        <v>6286</v>
      </c>
      <c r="B2960" s="145" t="s">
        <v>6287</v>
      </c>
      <c r="C2960" s="733">
        <v>43497</v>
      </c>
      <c r="F2960" s="741">
        <v>5275</v>
      </c>
      <c r="G2960" s="741">
        <v>791</v>
      </c>
      <c r="H2960" s="741"/>
      <c r="I2960" s="663">
        <v>4484</v>
      </c>
      <c r="J2960" s="728">
        <v>450.53</v>
      </c>
      <c r="K2960" s="728">
        <v>146.42224999999999</v>
      </c>
      <c r="L2960" s="728">
        <v>304.10775000000001</v>
      </c>
    </row>
    <row r="2961" spans="1:12" s="335" customFormat="1" ht="12" x14ac:dyDescent="0.2">
      <c r="A2961" s="145" t="s">
        <v>6288</v>
      </c>
      <c r="B2961" s="145" t="s">
        <v>6289</v>
      </c>
      <c r="C2961" s="733">
        <v>43497</v>
      </c>
      <c r="F2961" s="741">
        <v>4930</v>
      </c>
      <c r="G2961" s="741">
        <v>739</v>
      </c>
      <c r="H2961" s="741"/>
      <c r="I2961" s="663">
        <v>4191</v>
      </c>
      <c r="J2961" s="728">
        <v>421.07</v>
      </c>
      <c r="K2961" s="728">
        <v>136.84774999999999</v>
      </c>
      <c r="L2961" s="728">
        <v>284.22225000000003</v>
      </c>
    </row>
    <row r="2962" spans="1:12" s="335" customFormat="1" ht="12" x14ac:dyDescent="0.2">
      <c r="A2962" s="145" t="s">
        <v>6290</v>
      </c>
      <c r="B2962" s="145" t="s">
        <v>6291</v>
      </c>
      <c r="C2962" s="733">
        <v>43497</v>
      </c>
      <c r="F2962" s="741">
        <v>2963</v>
      </c>
      <c r="G2962" s="741">
        <v>370</v>
      </c>
      <c r="H2962" s="741"/>
      <c r="I2962" s="663">
        <v>2593</v>
      </c>
      <c r="J2962" s="728">
        <v>193.63</v>
      </c>
      <c r="K2962" s="728">
        <v>62.929749999999999</v>
      </c>
      <c r="L2962" s="728">
        <v>130.70025000000001</v>
      </c>
    </row>
    <row r="2963" spans="1:12" s="335" customFormat="1" ht="12" x14ac:dyDescent="0.2">
      <c r="A2963" s="145" t="s">
        <v>6292</v>
      </c>
      <c r="B2963" s="145" t="s">
        <v>6293</v>
      </c>
      <c r="C2963" s="733">
        <v>43497</v>
      </c>
      <c r="F2963" s="741">
        <v>2000</v>
      </c>
      <c r="G2963" s="741">
        <v>200</v>
      </c>
      <c r="H2963" s="741"/>
      <c r="I2963" s="663">
        <v>1800</v>
      </c>
      <c r="J2963" s="728">
        <v>88.18</v>
      </c>
      <c r="K2963" s="728">
        <v>28.658500000000004</v>
      </c>
      <c r="L2963" s="728">
        <v>59.52150000000001</v>
      </c>
    </row>
    <row r="2964" spans="1:12" s="335" customFormat="1" ht="12" x14ac:dyDescent="0.2">
      <c r="A2964" s="145" t="s">
        <v>6294</v>
      </c>
      <c r="B2964" s="145" t="s">
        <v>6295</v>
      </c>
      <c r="C2964" s="733">
        <v>43497</v>
      </c>
      <c r="F2964" s="741">
        <v>2166</v>
      </c>
      <c r="G2964" s="741">
        <v>433</v>
      </c>
      <c r="H2964" s="741"/>
      <c r="I2964" s="663">
        <v>1733</v>
      </c>
      <c r="J2964" s="728">
        <v>274.52</v>
      </c>
      <c r="K2964" s="728">
        <v>89.218999999999994</v>
      </c>
      <c r="L2964" s="728">
        <v>185.30099999999999</v>
      </c>
    </row>
    <row r="2965" spans="1:12" s="335" customFormat="1" ht="12" x14ac:dyDescent="0.2">
      <c r="A2965" s="145" t="s">
        <v>6296</v>
      </c>
      <c r="B2965" s="145" t="s">
        <v>4587</v>
      </c>
      <c r="C2965" s="733">
        <v>43497</v>
      </c>
      <c r="F2965" s="741">
        <v>300</v>
      </c>
      <c r="G2965" s="741">
        <v>30</v>
      </c>
      <c r="H2965" s="741"/>
      <c r="I2965" s="663">
        <v>270</v>
      </c>
      <c r="J2965" s="728">
        <v>13.23</v>
      </c>
      <c r="K2965" s="728">
        <v>4.2997500000000004</v>
      </c>
      <c r="L2965" s="728">
        <v>8.9302500000000009</v>
      </c>
    </row>
    <row r="2966" spans="1:12" s="335" customFormat="1" ht="12" x14ac:dyDescent="0.2">
      <c r="A2966" s="145" t="s">
        <v>6297</v>
      </c>
      <c r="B2966" s="145" t="s">
        <v>6298</v>
      </c>
      <c r="C2966" s="733">
        <v>43497</v>
      </c>
      <c r="F2966" s="741">
        <v>3412</v>
      </c>
      <c r="G2966" s="741">
        <v>426</v>
      </c>
      <c r="H2966" s="741"/>
      <c r="I2966" s="663">
        <v>2986</v>
      </c>
      <c r="J2966" s="728">
        <v>220.93</v>
      </c>
      <c r="K2966" s="728">
        <v>71.802250000000001</v>
      </c>
      <c r="L2966" s="728">
        <v>149.12775000000002</v>
      </c>
    </row>
    <row r="2967" spans="1:12" s="335" customFormat="1" ht="12" x14ac:dyDescent="0.2">
      <c r="A2967" s="145" t="s">
        <v>6299</v>
      </c>
      <c r="B2967" s="145" t="s">
        <v>6300</v>
      </c>
      <c r="C2967" s="733">
        <v>43497</v>
      </c>
      <c r="F2967" s="741">
        <v>999</v>
      </c>
      <c r="G2967" s="741">
        <v>200</v>
      </c>
      <c r="H2967" s="741"/>
      <c r="I2967" s="663">
        <v>799</v>
      </c>
      <c r="J2967" s="728">
        <v>126.61</v>
      </c>
      <c r="K2967" s="728">
        <v>41.148250000000004</v>
      </c>
      <c r="L2967" s="728">
        <v>85.461750000000009</v>
      </c>
    </row>
    <row r="2968" spans="1:12" s="335" customFormat="1" ht="12" x14ac:dyDescent="0.2">
      <c r="A2968" s="145" t="s">
        <v>6301</v>
      </c>
      <c r="B2968" s="145" t="s">
        <v>6302</v>
      </c>
      <c r="C2968" s="733">
        <v>43497</v>
      </c>
      <c r="F2968" s="741">
        <v>999</v>
      </c>
      <c r="G2968" s="741">
        <v>200</v>
      </c>
      <c r="H2968" s="741"/>
      <c r="I2968" s="663">
        <v>799</v>
      </c>
      <c r="J2968" s="728">
        <v>126.61</v>
      </c>
      <c r="K2968" s="728">
        <v>41.148250000000004</v>
      </c>
      <c r="L2968" s="728">
        <v>85.461750000000009</v>
      </c>
    </row>
    <row r="2969" spans="1:12" s="335" customFormat="1" ht="12" x14ac:dyDescent="0.2">
      <c r="A2969" s="145" t="s">
        <v>6303</v>
      </c>
      <c r="B2969" s="145" t="s">
        <v>6304</v>
      </c>
      <c r="C2969" s="733">
        <v>43497</v>
      </c>
      <c r="F2969" s="741">
        <v>2192</v>
      </c>
      <c r="G2969" s="741">
        <v>219</v>
      </c>
      <c r="H2969" s="741"/>
      <c r="I2969" s="663">
        <v>1973</v>
      </c>
      <c r="J2969" s="728">
        <v>96.65</v>
      </c>
      <c r="K2969" s="728">
        <v>31.411250000000003</v>
      </c>
      <c r="L2969" s="728">
        <v>65.23875000000001</v>
      </c>
    </row>
    <row r="2970" spans="1:12" s="335" customFormat="1" ht="12" x14ac:dyDescent="0.2">
      <c r="A2970" s="145" t="s">
        <v>6305</v>
      </c>
      <c r="B2970" s="145" t="s">
        <v>6306</v>
      </c>
      <c r="C2970" s="733">
        <v>43497</v>
      </c>
      <c r="F2970" s="741">
        <v>7661</v>
      </c>
      <c r="G2970" s="741">
        <v>958</v>
      </c>
      <c r="H2970" s="741"/>
      <c r="I2970" s="663">
        <v>6703</v>
      </c>
      <c r="J2970" s="728">
        <v>500.65</v>
      </c>
      <c r="K2970" s="728">
        <v>162.71125000000001</v>
      </c>
      <c r="L2970" s="728">
        <v>337.93875000000003</v>
      </c>
    </row>
    <row r="2971" spans="1:12" s="335" customFormat="1" ht="12" x14ac:dyDescent="0.2">
      <c r="A2971" s="145" t="s">
        <v>6307</v>
      </c>
      <c r="B2971" s="145" t="s">
        <v>6308</v>
      </c>
      <c r="C2971" s="733">
        <v>43497</v>
      </c>
      <c r="F2971" s="741">
        <v>3036</v>
      </c>
      <c r="G2971" s="741">
        <v>379</v>
      </c>
      <c r="H2971" s="741"/>
      <c r="I2971" s="663">
        <v>2657</v>
      </c>
      <c r="J2971" s="728">
        <v>196.58</v>
      </c>
      <c r="K2971" s="728">
        <v>63.888500000000008</v>
      </c>
      <c r="L2971" s="728">
        <v>132.69150000000002</v>
      </c>
    </row>
    <row r="2972" spans="1:12" s="335" customFormat="1" ht="12" x14ac:dyDescent="0.2">
      <c r="A2972" s="145" t="s">
        <v>6309</v>
      </c>
      <c r="B2972" s="145" t="s">
        <v>6310</v>
      </c>
      <c r="C2972" s="733">
        <v>43497</v>
      </c>
      <c r="F2972" s="741">
        <v>1158</v>
      </c>
      <c r="G2972" s="741">
        <v>232</v>
      </c>
      <c r="H2972" s="741"/>
      <c r="I2972" s="663">
        <v>926</v>
      </c>
      <c r="J2972" s="728">
        <v>146.77000000000001</v>
      </c>
      <c r="K2972" s="728">
        <v>47.700250000000004</v>
      </c>
      <c r="L2972" s="728">
        <v>99.069750000000013</v>
      </c>
    </row>
    <row r="2973" spans="1:12" s="335" customFormat="1" ht="12" x14ac:dyDescent="0.2">
      <c r="A2973" s="145" t="s">
        <v>6311</v>
      </c>
      <c r="B2973" s="145" t="s">
        <v>6312</v>
      </c>
      <c r="C2973" s="733">
        <v>43497</v>
      </c>
      <c r="F2973" s="741">
        <v>3905</v>
      </c>
      <c r="G2973" s="741">
        <v>488</v>
      </c>
      <c r="H2973" s="741"/>
      <c r="I2973" s="663">
        <v>3417</v>
      </c>
      <c r="J2973" s="728">
        <v>255.19</v>
      </c>
      <c r="K2973" s="728">
        <v>82.936750000000004</v>
      </c>
      <c r="L2973" s="728">
        <v>172.25325000000001</v>
      </c>
    </row>
    <row r="2974" spans="1:12" s="335" customFormat="1" ht="12" x14ac:dyDescent="0.2">
      <c r="A2974" s="145" t="s">
        <v>6313</v>
      </c>
      <c r="B2974" s="145" t="s">
        <v>6314</v>
      </c>
      <c r="C2974" s="733">
        <v>43497</v>
      </c>
      <c r="F2974" s="741">
        <v>2303</v>
      </c>
      <c r="G2974" s="741">
        <v>288</v>
      </c>
      <c r="H2974" s="741"/>
      <c r="I2974" s="663">
        <v>2015</v>
      </c>
      <c r="J2974" s="728">
        <v>149.11000000000001</v>
      </c>
      <c r="K2974" s="728">
        <v>48.460750000000004</v>
      </c>
      <c r="L2974" s="728">
        <v>100.64925000000001</v>
      </c>
    </row>
    <row r="2975" spans="1:12" s="335" customFormat="1" ht="12" x14ac:dyDescent="0.2">
      <c r="A2975" s="145" t="s">
        <v>6315</v>
      </c>
      <c r="B2975" s="145" t="s">
        <v>6316</v>
      </c>
      <c r="C2975" s="733">
        <v>43497</v>
      </c>
      <c r="F2975" s="741">
        <v>6496</v>
      </c>
      <c r="G2975" s="741">
        <v>974</v>
      </c>
      <c r="H2975" s="741"/>
      <c r="I2975" s="663">
        <v>5522</v>
      </c>
      <c r="J2975" s="728">
        <v>559.96</v>
      </c>
      <c r="K2975" s="728">
        <v>181.98700000000002</v>
      </c>
      <c r="L2975" s="728">
        <v>377.97300000000007</v>
      </c>
    </row>
    <row r="2976" spans="1:12" s="335" customFormat="1" ht="12" x14ac:dyDescent="0.2">
      <c r="A2976" s="145" t="s">
        <v>6317</v>
      </c>
      <c r="B2976" s="145" t="s">
        <v>6318</v>
      </c>
      <c r="C2976" s="733">
        <v>43497</v>
      </c>
      <c r="F2976" s="741">
        <v>3831</v>
      </c>
      <c r="G2976" s="741">
        <v>479</v>
      </c>
      <c r="H2976" s="741"/>
      <c r="I2976" s="663">
        <v>3352</v>
      </c>
      <c r="J2976" s="728">
        <v>250.36</v>
      </c>
      <c r="K2976" s="728">
        <v>81.367000000000004</v>
      </c>
      <c r="L2976" s="728">
        <v>168.99300000000002</v>
      </c>
    </row>
    <row r="2977" spans="1:12" s="335" customFormat="1" ht="12" x14ac:dyDescent="0.2">
      <c r="A2977" s="145" t="s">
        <v>6319</v>
      </c>
      <c r="B2977" s="145" t="s">
        <v>6320</v>
      </c>
      <c r="C2977" s="733">
        <v>43497</v>
      </c>
      <c r="F2977" s="741">
        <v>2905</v>
      </c>
      <c r="G2977" s="741">
        <v>550</v>
      </c>
      <c r="H2977" s="741"/>
      <c r="I2977" s="663">
        <v>2355</v>
      </c>
      <c r="J2977" s="728">
        <v>360.28</v>
      </c>
      <c r="K2977" s="728">
        <v>117.09099999999999</v>
      </c>
      <c r="L2977" s="728">
        <v>243.18899999999999</v>
      </c>
    </row>
    <row r="2978" spans="1:12" s="335" customFormat="1" ht="12" x14ac:dyDescent="0.2">
      <c r="A2978" s="145" t="s">
        <v>6321</v>
      </c>
      <c r="B2978" s="145" t="s">
        <v>6322</v>
      </c>
      <c r="C2978" s="733">
        <v>43497</v>
      </c>
      <c r="F2978" s="741">
        <v>2827</v>
      </c>
      <c r="G2978" s="741">
        <v>550</v>
      </c>
      <c r="H2978" s="741"/>
      <c r="I2978" s="663">
        <v>2277</v>
      </c>
      <c r="J2978" s="728">
        <v>360.28</v>
      </c>
      <c r="K2978" s="728">
        <v>117.09099999999999</v>
      </c>
      <c r="L2978" s="728">
        <v>243.18899999999999</v>
      </c>
    </row>
    <row r="2979" spans="1:12" s="335" customFormat="1" ht="12" x14ac:dyDescent="0.2">
      <c r="A2979" s="145" t="s">
        <v>6323</v>
      </c>
      <c r="B2979" s="145" t="s">
        <v>6324</v>
      </c>
      <c r="C2979" s="733">
        <v>43497</v>
      </c>
      <c r="F2979" s="741">
        <v>4385</v>
      </c>
      <c r="G2979" s="741">
        <v>548</v>
      </c>
      <c r="H2979" s="741"/>
      <c r="I2979" s="663">
        <v>3837</v>
      </c>
      <c r="J2979" s="728">
        <v>283.93</v>
      </c>
      <c r="K2979" s="728">
        <v>92.277250000000009</v>
      </c>
      <c r="L2979" s="728">
        <v>191.65275000000003</v>
      </c>
    </row>
    <row r="2980" spans="1:12" s="335" customFormat="1" ht="12" x14ac:dyDescent="0.2">
      <c r="A2980" s="145" t="s">
        <v>6325</v>
      </c>
      <c r="B2980" s="145" t="s">
        <v>6326</v>
      </c>
      <c r="C2980" s="733">
        <v>43497</v>
      </c>
      <c r="F2980" s="741">
        <v>2571</v>
      </c>
      <c r="G2980" s="741">
        <v>321</v>
      </c>
      <c r="H2980" s="741"/>
      <c r="I2980" s="663">
        <v>2250</v>
      </c>
      <c r="J2980" s="728">
        <v>166.47</v>
      </c>
      <c r="K2980" s="728">
        <v>54.10275</v>
      </c>
      <c r="L2980" s="728">
        <v>112.36725000000001</v>
      </c>
    </row>
    <row r="2981" spans="1:12" s="335" customFormat="1" ht="12" x14ac:dyDescent="0.2">
      <c r="A2981" s="145" t="s">
        <v>6327</v>
      </c>
      <c r="B2981" s="145" t="s">
        <v>6269</v>
      </c>
      <c r="C2981" s="733">
        <v>43497</v>
      </c>
      <c r="F2981" s="741">
        <v>2000</v>
      </c>
      <c r="G2981" s="741">
        <v>200</v>
      </c>
      <c r="H2981" s="741"/>
      <c r="I2981" s="663">
        <v>1800</v>
      </c>
      <c r="J2981" s="728">
        <v>88.18</v>
      </c>
      <c r="K2981" s="728">
        <v>28.658500000000004</v>
      </c>
      <c r="L2981" s="728">
        <v>59.52150000000001</v>
      </c>
    </row>
    <row r="2982" spans="1:12" s="335" customFormat="1" ht="12" x14ac:dyDescent="0.2">
      <c r="A2982" s="145" t="s">
        <v>6328</v>
      </c>
      <c r="B2982" s="145" t="s">
        <v>6329</v>
      </c>
      <c r="C2982" s="733">
        <v>43497</v>
      </c>
      <c r="F2982" s="741">
        <v>3400</v>
      </c>
      <c r="G2982" s="741">
        <v>510</v>
      </c>
      <c r="H2982" s="741"/>
      <c r="I2982" s="663">
        <v>2890</v>
      </c>
      <c r="J2982" s="728">
        <v>319.47000000000003</v>
      </c>
      <c r="K2982" s="728">
        <v>103.82775000000001</v>
      </c>
      <c r="L2982" s="728">
        <v>215.64225000000002</v>
      </c>
    </row>
    <row r="2983" spans="1:12" s="335" customFormat="1" ht="12" x14ac:dyDescent="0.2">
      <c r="A2983" s="145" t="s">
        <v>6330</v>
      </c>
      <c r="B2983" s="145" t="s">
        <v>6331</v>
      </c>
      <c r="C2983" s="733">
        <v>43497</v>
      </c>
      <c r="F2983" s="741">
        <v>1031</v>
      </c>
      <c r="G2983" s="741">
        <v>129</v>
      </c>
      <c r="H2983" s="741"/>
      <c r="I2983" s="663">
        <v>902</v>
      </c>
      <c r="J2983" s="728">
        <v>66.760000000000005</v>
      </c>
      <c r="K2983" s="728">
        <v>21.697000000000003</v>
      </c>
      <c r="L2983" s="728">
        <v>45.063000000000009</v>
      </c>
    </row>
    <row r="2984" spans="1:12" s="335" customFormat="1" ht="12" x14ac:dyDescent="0.2">
      <c r="A2984" s="145" t="s">
        <v>6332</v>
      </c>
      <c r="B2984" s="145" t="s">
        <v>6333</v>
      </c>
      <c r="C2984" s="733">
        <v>43497</v>
      </c>
      <c r="F2984" s="741">
        <v>3575</v>
      </c>
      <c r="G2984" s="741">
        <v>536</v>
      </c>
      <c r="H2984" s="741"/>
      <c r="I2984" s="663">
        <v>3039</v>
      </c>
      <c r="J2984" s="728">
        <v>305.33</v>
      </c>
      <c r="K2984" s="728">
        <v>99.232249999999993</v>
      </c>
      <c r="L2984" s="728">
        <v>206.09774999999999</v>
      </c>
    </row>
    <row r="2985" spans="1:12" s="335" customFormat="1" ht="12" x14ac:dyDescent="0.2">
      <c r="A2985" s="145" t="s">
        <v>6334</v>
      </c>
      <c r="B2985" s="145" t="s">
        <v>6335</v>
      </c>
      <c r="C2985" s="733">
        <v>43497</v>
      </c>
      <c r="F2985" s="741">
        <v>6210</v>
      </c>
      <c r="G2985" s="741">
        <v>776</v>
      </c>
      <c r="H2985" s="741"/>
      <c r="I2985" s="663">
        <v>5434</v>
      </c>
      <c r="J2985" s="728">
        <v>402.1</v>
      </c>
      <c r="K2985" s="728">
        <v>130.6825</v>
      </c>
      <c r="L2985" s="728">
        <v>271.41750000000002</v>
      </c>
    </row>
    <row r="2986" spans="1:12" s="335" customFormat="1" ht="12" x14ac:dyDescent="0.2">
      <c r="A2986" s="145" t="s">
        <v>6336</v>
      </c>
      <c r="B2986" s="145" t="s">
        <v>6337</v>
      </c>
      <c r="C2986" s="733">
        <v>43497</v>
      </c>
      <c r="F2986" s="741">
        <v>1941</v>
      </c>
      <c r="G2986" s="741">
        <v>243</v>
      </c>
      <c r="H2986" s="741"/>
      <c r="I2986" s="663">
        <v>1698</v>
      </c>
      <c r="J2986" s="728">
        <v>125.69</v>
      </c>
      <c r="K2986" s="728">
        <v>40.849249999999998</v>
      </c>
      <c r="L2986" s="728">
        <v>84.84075</v>
      </c>
    </row>
    <row r="2987" spans="1:12" s="335" customFormat="1" ht="12" x14ac:dyDescent="0.2">
      <c r="A2987" s="145" t="s">
        <v>6338</v>
      </c>
      <c r="B2987" s="145" t="s">
        <v>6339</v>
      </c>
      <c r="C2987" s="733">
        <v>43497</v>
      </c>
      <c r="F2987" s="741">
        <v>2638</v>
      </c>
      <c r="G2987" s="741">
        <v>396</v>
      </c>
      <c r="H2987" s="741"/>
      <c r="I2987" s="663">
        <v>2242</v>
      </c>
      <c r="J2987" s="728">
        <v>227.41</v>
      </c>
      <c r="K2987" s="728">
        <v>73.908249999999995</v>
      </c>
      <c r="L2987" s="728">
        <v>153.50175000000002</v>
      </c>
    </row>
    <row r="2988" spans="1:12" s="335" customFormat="1" ht="12" x14ac:dyDescent="0.2">
      <c r="A2988" s="145" t="s">
        <v>6340</v>
      </c>
      <c r="B2988" s="145" t="s">
        <v>6341</v>
      </c>
      <c r="C2988" s="733">
        <v>43497</v>
      </c>
      <c r="F2988" s="741">
        <v>2488</v>
      </c>
      <c r="G2988" s="741">
        <v>373</v>
      </c>
      <c r="H2988" s="741"/>
      <c r="I2988" s="663">
        <v>2115</v>
      </c>
      <c r="J2988" s="728">
        <v>233.78</v>
      </c>
      <c r="K2988" s="728">
        <v>75.978499999999997</v>
      </c>
      <c r="L2988" s="728">
        <v>157.8015</v>
      </c>
    </row>
    <row r="2989" spans="1:12" s="335" customFormat="1" ht="12" x14ac:dyDescent="0.2">
      <c r="A2989" s="145" t="s">
        <v>6342</v>
      </c>
      <c r="B2989" s="145" t="s">
        <v>6343</v>
      </c>
      <c r="C2989" s="733">
        <v>43497</v>
      </c>
      <c r="F2989" s="741">
        <v>3600</v>
      </c>
      <c r="G2989" s="741">
        <v>360</v>
      </c>
      <c r="H2989" s="741"/>
      <c r="I2989" s="663">
        <v>3240</v>
      </c>
      <c r="J2989" s="728">
        <v>158.72999999999999</v>
      </c>
      <c r="K2989" s="728">
        <v>51.587249999999997</v>
      </c>
      <c r="L2989" s="728">
        <v>107.14275000000001</v>
      </c>
    </row>
    <row r="2990" spans="1:12" s="335" customFormat="1" ht="12" x14ac:dyDescent="0.2">
      <c r="A2990" s="145" t="s">
        <v>6344</v>
      </c>
      <c r="B2990" s="145" t="s">
        <v>6345</v>
      </c>
      <c r="C2990" s="733">
        <v>43497</v>
      </c>
      <c r="F2990" s="741">
        <v>2048</v>
      </c>
      <c r="G2990" s="741">
        <v>205</v>
      </c>
      <c r="H2990" s="741"/>
      <c r="I2990" s="663">
        <v>1843</v>
      </c>
      <c r="J2990" s="728">
        <v>90.3</v>
      </c>
      <c r="K2990" s="728">
        <v>29.3475</v>
      </c>
      <c r="L2990" s="728">
        <v>60.952500000000001</v>
      </c>
    </row>
    <row r="2991" spans="1:12" s="335" customFormat="1" ht="12" x14ac:dyDescent="0.2">
      <c r="A2991" s="145" t="s">
        <v>6346</v>
      </c>
      <c r="B2991" s="145" t="s">
        <v>6347</v>
      </c>
      <c r="C2991" s="733">
        <v>43497</v>
      </c>
      <c r="F2991" s="741">
        <v>999</v>
      </c>
      <c r="G2991" s="741">
        <v>200</v>
      </c>
      <c r="H2991" s="741"/>
      <c r="I2991" s="663">
        <v>799</v>
      </c>
      <c r="J2991" s="728">
        <v>126.61</v>
      </c>
      <c r="K2991" s="728">
        <v>41.148250000000004</v>
      </c>
      <c r="L2991" s="728">
        <v>85.461750000000009</v>
      </c>
    </row>
    <row r="2992" spans="1:12" s="335" customFormat="1" ht="12" x14ac:dyDescent="0.2">
      <c r="A2992" s="145" t="s">
        <v>6348</v>
      </c>
      <c r="B2992" s="145" t="s">
        <v>3859</v>
      </c>
      <c r="C2992" s="733">
        <v>43497</v>
      </c>
      <c r="F2992" s="741">
        <v>1688</v>
      </c>
      <c r="G2992" s="741">
        <v>253</v>
      </c>
      <c r="H2992" s="741"/>
      <c r="I2992" s="663">
        <v>1435</v>
      </c>
      <c r="J2992" s="728">
        <v>145.51</v>
      </c>
      <c r="K2992" s="728">
        <v>47.290749999999996</v>
      </c>
      <c r="L2992" s="728">
        <v>98.219250000000002</v>
      </c>
    </row>
    <row r="2993" spans="1:12" s="335" customFormat="1" ht="12" x14ac:dyDescent="0.2">
      <c r="A2993" s="145" t="s">
        <v>6349</v>
      </c>
      <c r="B2993" s="145" t="s">
        <v>6350</v>
      </c>
      <c r="C2993" s="733">
        <v>43497</v>
      </c>
      <c r="F2993" s="741">
        <v>1440</v>
      </c>
      <c r="G2993" s="741">
        <v>270</v>
      </c>
      <c r="H2993" s="741"/>
      <c r="I2993" s="663">
        <v>1170</v>
      </c>
      <c r="J2993" s="728">
        <v>169.16</v>
      </c>
      <c r="K2993" s="728">
        <v>54.977000000000004</v>
      </c>
      <c r="L2993" s="728">
        <v>114.18300000000001</v>
      </c>
    </row>
    <row r="2994" spans="1:12" s="335" customFormat="1" ht="12" x14ac:dyDescent="0.2">
      <c r="A2994" s="145" t="s">
        <v>6351</v>
      </c>
      <c r="B2994" s="145" t="s">
        <v>4443</v>
      </c>
      <c r="C2994" s="733">
        <v>43497</v>
      </c>
      <c r="F2994" s="741">
        <v>1303</v>
      </c>
      <c r="G2994" s="741">
        <v>163</v>
      </c>
      <c r="H2994" s="741"/>
      <c r="I2994" s="663">
        <v>1140</v>
      </c>
      <c r="J2994" s="728">
        <v>84.37</v>
      </c>
      <c r="K2994" s="728">
        <v>27.420250000000003</v>
      </c>
      <c r="L2994" s="728">
        <v>56.949750000000009</v>
      </c>
    </row>
    <row r="2995" spans="1:12" s="335" customFormat="1" ht="12" x14ac:dyDescent="0.2">
      <c r="A2995" s="145" t="s">
        <v>6352</v>
      </c>
      <c r="B2995" s="145" t="s">
        <v>6353</v>
      </c>
      <c r="C2995" s="733">
        <v>43497</v>
      </c>
      <c r="F2995" s="741">
        <v>3568</v>
      </c>
      <c r="G2995" s="741">
        <v>535</v>
      </c>
      <c r="H2995" s="741"/>
      <c r="I2995" s="663">
        <v>3033</v>
      </c>
      <c r="J2995" s="728">
        <v>335.24</v>
      </c>
      <c r="K2995" s="728">
        <v>108.953</v>
      </c>
      <c r="L2995" s="728">
        <v>226.28700000000003</v>
      </c>
    </row>
    <row r="2996" spans="1:12" s="335" customFormat="1" ht="12" x14ac:dyDescent="0.2">
      <c r="A2996" s="145" t="s">
        <v>6354</v>
      </c>
      <c r="B2996" s="145" t="s">
        <v>6355</v>
      </c>
      <c r="C2996" s="733">
        <v>43497</v>
      </c>
      <c r="F2996" s="741">
        <v>2475</v>
      </c>
      <c r="G2996" s="741">
        <v>309</v>
      </c>
      <c r="H2996" s="741"/>
      <c r="I2996" s="663">
        <v>2166</v>
      </c>
      <c r="J2996" s="728">
        <v>158.82</v>
      </c>
      <c r="K2996" s="728">
        <v>51.616500000000002</v>
      </c>
      <c r="L2996" s="728">
        <v>107.20350000000001</v>
      </c>
    </row>
    <row r="2997" spans="1:12" s="335" customFormat="1" ht="12" x14ac:dyDescent="0.2">
      <c r="A2997" s="145" t="s">
        <v>6356</v>
      </c>
      <c r="B2997" s="145" t="s">
        <v>6357</v>
      </c>
      <c r="C2997" s="733">
        <v>43497</v>
      </c>
      <c r="F2997" s="741">
        <v>2764</v>
      </c>
      <c r="G2997" s="741">
        <v>276</v>
      </c>
      <c r="H2997" s="741"/>
      <c r="I2997" s="663">
        <v>2488</v>
      </c>
      <c r="J2997" s="728">
        <v>121.87</v>
      </c>
      <c r="K2997" s="728">
        <v>39.607750000000003</v>
      </c>
      <c r="L2997" s="728">
        <v>82.262250000000009</v>
      </c>
    </row>
    <row r="2998" spans="1:12" s="335" customFormat="1" ht="12" x14ac:dyDescent="0.2">
      <c r="A2998" s="145" t="s">
        <v>6358</v>
      </c>
      <c r="B2998" s="145" t="s">
        <v>6359</v>
      </c>
      <c r="C2998" s="733">
        <v>43497</v>
      </c>
      <c r="F2998" s="741">
        <v>2000</v>
      </c>
      <c r="G2998" s="741">
        <v>250</v>
      </c>
      <c r="H2998" s="741"/>
      <c r="I2998" s="663">
        <v>1750</v>
      </c>
      <c r="J2998" s="728">
        <v>129.5</v>
      </c>
      <c r="K2998" s="728">
        <v>42.087499999999999</v>
      </c>
      <c r="L2998" s="728">
        <v>87.412500000000009</v>
      </c>
    </row>
    <row r="2999" spans="1:12" s="335" customFormat="1" ht="12" x14ac:dyDescent="0.2">
      <c r="A2999" s="145" t="s">
        <v>6360</v>
      </c>
      <c r="B2999" s="145" t="s">
        <v>6361</v>
      </c>
      <c r="C2999" s="733">
        <v>43497</v>
      </c>
      <c r="F2999" s="741">
        <v>2318</v>
      </c>
      <c r="G2999" s="741">
        <v>290</v>
      </c>
      <c r="H2999" s="741"/>
      <c r="I2999" s="663">
        <v>2028</v>
      </c>
      <c r="J2999" s="728">
        <v>151.47999999999999</v>
      </c>
      <c r="K2999" s="728">
        <v>49.231000000000002</v>
      </c>
      <c r="L2999" s="728">
        <v>102.249</v>
      </c>
    </row>
    <row r="3000" spans="1:12" s="335" customFormat="1" ht="12" x14ac:dyDescent="0.2">
      <c r="A3000" s="145" t="s">
        <v>6362</v>
      </c>
      <c r="B3000" s="145" t="s">
        <v>6363</v>
      </c>
      <c r="C3000" s="733">
        <v>43497</v>
      </c>
      <c r="F3000" s="741">
        <v>2440</v>
      </c>
      <c r="G3000" s="741">
        <v>366</v>
      </c>
      <c r="H3000" s="741"/>
      <c r="I3000" s="663">
        <v>2074</v>
      </c>
      <c r="J3000" s="728">
        <v>229.26</v>
      </c>
      <c r="K3000" s="728">
        <v>74.509500000000003</v>
      </c>
      <c r="L3000" s="728">
        <v>154.75050000000002</v>
      </c>
    </row>
    <row r="3001" spans="1:12" s="335" customFormat="1" ht="12" x14ac:dyDescent="0.2">
      <c r="A3001" s="145" t="s">
        <v>6364</v>
      </c>
      <c r="B3001" s="145" t="s">
        <v>6365</v>
      </c>
      <c r="C3001" s="733">
        <v>43497</v>
      </c>
      <c r="F3001" s="741">
        <v>9396</v>
      </c>
      <c r="G3001" s="741">
        <v>1409</v>
      </c>
      <c r="H3001" s="741"/>
      <c r="I3001" s="663">
        <v>7987</v>
      </c>
      <c r="J3001" s="728">
        <v>809.94</v>
      </c>
      <c r="K3001" s="728">
        <v>263.23050000000001</v>
      </c>
      <c r="L3001" s="728">
        <v>546.70950000000005</v>
      </c>
    </row>
    <row r="3002" spans="1:12" s="335" customFormat="1" ht="12" x14ac:dyDescent="0.2">
      <c r="A3002" s="145" t="s">
        <v>6366</v>
      </c>
      <c r="B3002" s="145" t="s">
        <v>6367</v>
      </c>
      <c r="C3002" s="733">
        <v>43497</v>
      </c>
      <c r="F3002" s="741">
        <v>2515</v>
      </c>
      <c r="G3002" s="741">
        <v>503</v>
      </c>
      <c r="H3002" s="741"/>
      <c r="I3002" s="663">
        <v>2012</v>
      </c>
      <c r="J3002" s="728">
        <v>318.76</v>
      </c>
      <c r="K3002" s="728">
        <v>103.59699999999999</v>
      </c>
      <c r="L3002" s="728">
        <v>215.16300000000001</v>
      </c>
    </row>
    <row r="3003" spans="1:12" s="335" customFormat="1" ht="12" x14ac:dyDescent="0.2">
      <c r="A3003" s="145" t="s">
        <v>6368</v>
      </c>
      <c r="B3003" s="145" t="s">
        <v>6369</v>
      </c>
      <c r="C3003" s="733">
        <v>43497</v>
      </c>
      <c r="F3003" s="741">
        <v>2300</v>
      </c>
      <c r="G3003" s="741">
        <v>230</v>
      </c>
      <c r="H3003" s="741"/>
      <c r="I3003" s="663">
        <v>2070</v>
      </c>
      <c r="J3003" s="728">
        <v>101.41</v>
      </c>
      <c r="K3003" s="728">
        <v>32.95825</v>
      </c>
      <c r="L3003" s="728">
        <v>68.451750000000004</v>
      </c>
    </row>
    <row r="3004" spans="1:12" s="335" customFormat="1" ht="12" x14ac:dyDescent="0.2">
      <c r="A3004" s="145" t="s">
        <v>6370</v>
      </c>
      <c r="B3004" s="145" t="s">
        <v>6371</v>
      </c>
      <c r="C3004" s="733">
        <v>43497</v>
      </c>
      <c r="F3004" s="741">
        <v>2380</v>
      </c>
      <c r="G3004" s="741">
        <v>298</v>
      </c>
      <c r="H3004" s="741"/>
      <c r="I3004" s="663">
        <v>2082</v>
      </c>
      <c r="J3004" s="728">
        <v>154.11000000000001</v>
      </c>
      <c r="K3004" s="728">
        <v>50.085750000000004</v>
      </c>
      <c r="L3004" s="728">
        <v>104.02425000000001</v>
      </c>
    </row>
    <row r="3005" spans="1:12" s="335" customFormat="1" ht="12" x14ac:dyDescent="0.2">
      <c r="A3005" s="145" t="s">
        <v>6372</v>
      </c>
      <c r="B3005" s="145" t="s">
        <v>6373</v>
      </c>
      <c r="C3005" s="733">
        <v>43497</v>
      </c>
      <c r="F3005" s="741">
        <v>3551</v>
      </c>
      <c r="G3005" s="741">
        <v>444</v>
      </c>
      <c r="H3005" s="741"/>
      <c r="I3005" s="663">
        <v>3107</v>
      </c>
      <c r="J3005" s="728">
        <v>232.06</v>
      </c>
      <c r="K3005" s="728">
        <v>75.419499999999999</v>
      </c>
      <c r="L3005" s="728">
        <v>156.6405</v>
      </c>
    </row>
    <row r="3006" spans="1:12" s="335" customFormat="1" ht="12" x14ac:dyDescent="0.2">
      <c r="A3006" s="145" t="s">
        <v>6374</v>
      </c>
      <c r="B3006" s="145" t="s">
        <v>6375</v>
      </c>
      <c r="C3006" s="733">
        <v>43497</v>
      </c>
      <c r="F3006" s="741">
        <v>3060</v>
      </c>
      <c r="G3006" s="741">
        <v>383</v>
      </c>
      <c r="H3006" s="741"/>
      <c r="I3006" s="663">
        <v>2677</v>
      </c>
      <c r="J3006" s="728">
        <v>198.13</v>
      </c>
      <c r="K3006" s="728">
        <v>64.392250000000004</v>
      </c>
      <c r="L3006" s="728">
        <v>133.73775000000001</v>
      </c>
    </row>
    <row r="3007" spans="1:12" s="335" customFormat="1" ht="12" x14ac:dyDescent="0.2">
      <c r="A3007" s="145" t="s">
        <v>6376</v>
      </c>
      <c r="B3007" s="145" t="s">
        <v>6377</v>
      </c>
      <c r="C3007" s="733">
        <v>43497</v>
      </c>
      <c r="F3007" s="741">
        <v>2524</v>
      </c>
      <c r="G3007" s="741">
        <v>315</v>
      </c>
      <c r="H3007" s="741"/>
      <c r="I3007" s="663">
        <v>2209</v>
      </c>
      <c r="J3007" s="728">
        <v>163.41999999999999</v>
      </c>
      <c r="K3007" s="728">
        <v>53.111499999999999</v>
      </c>
      <c r="L3007" s="728">
        <v>110.3085</v>
      </c>
    </row>
    <row r="3008" spans="1:12" s="335" customFormat="1" ht="12" x14ac:dyDescent="0.2">
      <c r="A3008" s="145" t="s">
        <v>6378</v>
      </c>
      <c r="B3008" s="145" t="s">
        <v>6379</v>
      </c>
      <c r="C3008" s="733">
        <v>43497</v>
      </c>
      <c r="F3008" s="741">
        <v>3001</v>
      </c>
      <c r="G3008" s="741">
        <v>375</v>
      </c>
      <c r="H3008" s="741"/>
      <c r="I3008" s="663">
        <v>2626</v>
      </c>
      <c r="J3008" s="728">
        <v>194.31</v>
      </c>
      <c r="K3008" s="728">
        <v>63.150750000000002</v>
      </c>
      <c r="L3008" s="728">
        <v>131.15925000000001</v>
      </c>
    </row>
    <row r="3009" spans="1:12" s="335" customFormat="1" ht="12" x14ac:dyDescent="0.2">
      <c r="A3009" s="145" t="s">
        <v>6380</v>
      </c>
      <c r="B3009" s="145" t="s">
        <v>6381</v>
      </c>
      <c r="C3009" s="733">
        <v>43497</v>
      </c>
      <c r="F3009" s="741">
        <v>2778</v>
      </c>
      <c r="G3009" s="741">
        <v>347</v>
      </c>
      <c r="H3009" s="741"/>
      <c r="I3009" s="663">
        <v>2431</v>
      </c>
      <c r="J3009" s="728">
        <v>179.87</v>
      </c>
      <c r="K3009" s="728">
        <v>58.457750000000004</v>
      </c>
      <c r="L3009" s="728">
        <v>121.41225000000001</v>
      </c>
    </row>
    <row r="3010" spans="1:12" s="335" customFormat="1" ht="12" x14ac:dyDescent="0.2">
      <c r="A3010" s="145" t="s">
        <v>6382</v>
      </c>
      <c r="B3010" s="145" t="s">
        <v>6383</v>
      </c>
      <c r="C3010" s="733">
        <v>43497</v>
      </c>
      <c r="F3010" s="741">
        <v>2000</v>
      </c>
      <c r="G3010" s="741">
        <v>200</v>
      </c>
      <c r="H3010" s="741"/>
      <c r="I3010" s="663">
        <v>1800</v>
      </c>
      <c r="J3010" s="728">
        <v>88.18</v>
      </c>
      <c r="K3010" s="728">
        <v>28.658500000000004</v>
      </c>
      <c r="L3010" s="728">
        <v>59.52150000000001</v>
      </c>
    </row>
    <row r="3011" spans="1:12" s="335" customFormat="1" ht="12" x14ac:dyDescent="0.2">
      <c r="A3011" s="145" t="s">
        <v>6384</v>
      </c>
      <c r="B3011" s="145" t="s">
        <v>6385</v>
      </c>
      <c r="C3011" s="733">
        <v>43497</v>
      </c>
      <c r="F3011" s="741">
        <v>2000</v>
      </c>
      <c r="G3011" s="741">
        <v>200</v>
      </c>
      <c r="H3011" s="741"/>
      <c r="I3011" s="663">
        <v>1800</v>
      </c>
      <c r="J3011" s="728">
        <v>88.18</v>
      </c>
      <c r="K3011" s="728">
        <v>28.658500000000004</v>
      </c>
      <c r="L3011" s="728">
        <v>59.52150000000001</v>
      </c>
    </row>
    <row r="3012" spans="1:12" s="335" customFormat="1" ht="12" x14ac:dyDescent="0.2">
      <c r="A3012" s="145" t="s">
        <v>6386</v>
      </c>
      <c r="B3012" s="145" t="s">
        <v>6387</v>
      </c>
      <c r="C3012" s="733">
        <v>43497</v>
      </c>
      <c r="F3012" s="741">
        <v>2015</v>
      </c>
      <c r="G3012" s="741">
        <v>378</v>
      </c>
      <c r="H3012" s="741"/>
      <c r="I3012" s="663">
        <v>1637</v>
      </c>
      <c r="J3012" s="728">
        <v>234.55</v>
      </c>
      <c r="K3012" s="728">
        <v>76.228750000000005</v>
      </c>
      <c r="L3012" s="728">
        <v>158.32125000000002</v>
      </c>
    </row>
    <row r="3013" spans="1:12" s="335" customFormat="1" ht="12" x14ac:dyDescent="0.2">
      <c r="A3013" s="145" t="s">
        <v>6388</v>
      </c>
      <c r="B3013" s="145" t="s">
        <v>6389</v>
      </c>
      <c r="C3013" s="733">
        <v>43497</v>
      </c>
      <c r="F3013" s="741">
        <v>4415</v>
      </c>
      <c r="G3013" s="741">
        <v>828</v>
      </c>
      <c r="H3013" s="741"/>
      <c r="I3013" s="663">
        <v>3587</v>
      </c>
      <c r="J3013" s="728">
        <v>513.91</v>
      </c>
      <c r="K3013" s="728">
        <v>167.02074999999999</v>
      </c>
      <c r="L3013" s="728">
        <v>346.88925</v>
      </c>
    </row>
    <row r="3014" spans="1:12" s="335" customFormat="1" ht="12" x14ac:dyDescent="0.2">
      <c r="A3014" s="145" t="s">
        <v>6390</v>
      </c>
      <c r="B3014" s="145" t="s">
        <v>6391</v>
      </c>
      <c r="C3014" s="733">
        <v>43497</v>
      </c>
      <c r="F3014" s="741">
        <v>2015</v>
      </c>
      <c r="G3014" s="741">
        <v>378</v>
      </c>
      <c r="H3014" s="741"/>
      <c r="I3014" s="663">
        <v>1637</v>
      </c>
      <c r="J3014" s="728">
        <v>234.55</v>
      </c>
      <c r="K3014" s="728">
        <v>76.228750000000005</v>
      </c>
      <c r="L3014" s="728">
        <v>158.32125000000002</v>
      </c>
    </row>
    <row r="3015" spans="1:12" s="335" customFormat="1" ht="12" x14ac:dyDescent="0.2">
      <c r="A3015" s="145" t="s">
        <v>6392</v>
      </c>
      <c r="B3015" s="145" t="s">
        <v>6393</v>
      </c>
      <c r="C3015" s="733">
        <v>43497</v>
      </c>
      <c r="F3015" s="741">
        <v>2000</v>
      </c>
      <c r="G3015" s="741">
        <v>200</v>
      </c>
      <c r="H3015" s="741"/>
      <c r="I3015" s="663">
        <v>1800</v>
      </c>
      <c r="J3015" s="728">
        <v>88.18</v>
      </c>
      <c r="K3015" s="728">
        <v>28.658500000000004</v>
      </c>
      <c r="L3015" s="728">
        <v>59.52150000000001</v>
      </c>
    </row>
    <row r="3016" spans="1:12" s="335" customFormat="1" ht="12" x14ac:dyDescent="0.2">
      <c r="A3016" s="145" t="s">
        <v>6394</v>
      </c>
      <c r="B3016" s="145" t="s">
        <v>6395</v>
      </c>
      <c r="C3016" s="733">
        <v>43497</v>
      </c>
      <c r="F3016" s="741">
        <v>3168</v>
      </c>
      <c r="G3016" s="741">
        <v>475</v>
      </c>
      <c r="H3016" s="741"/>
      <c r="I3016" s="663">
        <v>2693</v>
      </c>
      <c r="J3016" s="728">
        <v>297.66000000000003</v>
      </c>
      <c r="K3016" s="728">
        <v>96.739500000000007</v>
      </c>
      <c r="L3016" s="728">
        <v>200.92050000000003</v>
      </c>
    </row>
    <row r="3017" spans="1:12" s="335" customFormat="1" ht="12" x14ac:dyDescent="0.2">
      <c r="A3017" s="145" t="s">
        <v>6396</v>
      </c>
      <c r="B3017" s="145" t="s">
        <v>6397</v>
      </c>
      <c r="C3017" s="733">
        <v>43497</v>
      </c>
      <c r="F3017" s="741">
        <v>2792</v>
      </c>
      <c r="G3017" s="741">
        <v>349</v>
      </c>
      <c r="H3017" s="741"/>
      <c r="I3017" s="663">
        <v>2443</v>
      </c>
      <c r="J3017" s="728">
        <v>182.46</v>
      </c>
      <c r="K3017" s="728">
        <v>59.299500000000002</v>
      </c>
      <c r="L3017" s="728">
        <v>123.16050000000001</v>
      </c>
    </row>
    <row r="3018" spans="1:12" s="335" customFormat="1" ht="12" x14ac:dyDescent="0.2">
      <c r="A3018" s="145" t="s">
        <v>6398</v>
      </c>
      <c r="B3018" s="145" t="s">
        <v>6399</v>
      </c>
      <c r="C3018" s="733">
        <v>43497</v>
      </c>
      <c r="F3018" s="741">
        <v>2310</v>
      </c>
      <c r="G3018" s="741">
        <v>289</v>
      </c>
      <c r="H3018" s="741"/>
      <c r="I3018" s="663">
        <v>2021</v>
      </c>
      <c r="J3018" s="728">
        <v>149.57</v>
      </c>
      <c r="K3018" s="728">
        <v>48.610250000000001</v>
      </c>
      <c r="L3018" s="728">
        <v>100.95975</v>
      </c>
    </row>
    <row r="3019" spans="1:12" s="335" customFormat="1" ht="12" x14ac:dyDescent="0.2">
      <c r="A3019" s="145" t="s">
        <v>6400</v>
      </c>
      <c r="B3019" s="145" t="s">
        <v>6401</v>
      </c>
      <c r="C3019" s="733">
        <v>43497</v>
      </c>
      <c r="F3019" s="741">
        <v>2269</v>
      </c>
      <c r="G3019" s="741">
        <v>284</v>
      </c>
      <c r="H3019" s="741"/>
      <c r="I3019" s="663">
        <v>1985</v>
      </c>
      <c r="J3019" s="728">
        <v>148.28</v>
      </c>
      <c r="K3019" s="728">
        <v>48.191000000000003</v>
      </c>
      <c r="L3019" s="728">
        <v>100.08900000000001</v>
      </c>
    </row>
    <row r="3020" spans="1:12" s="335" customFormat="1" ht="12" x14ac:dyDescent="0.2">
      <c r="A3020" s="145" t="s">
        <v>6402</v>
      </c>
      <c r="B3020" s="145" t="s">
        <v>6403</v>
      </c>
      <c r="C3020" s="733">
        <v>43497</v>
      </c>
      <c r="F3020" s="741">
        <v>452</v>
      </c>
      <c r="G3020" s="741">
        <v>57</v>
      </c>
      <c r="H3020" s="741"/>
      <c r="I3020" s="663">
        <v>395</v>
      </c>
      <c r="J3020" s="728">
        <v>29.54</v>
      </c>
      <c r="K3020" s="728">
        <v>9.6005000000000003</v>
      </c>
      <c r="L3020" s="728">
        <v>19.939500000000002</v>
      </c>
    </row>
    <row r="3021" spans="1:12" s="335" customFormat="1" ht="12" x14ac:dyDescent="0.2">
      <c r="A3021" s="145" t="s">
        <v>6404</v>
      </c>
      <c r="B3021" s="145" t="s">
        <v>6405</v>
      </c>
      <c r="C3021" s="733">
        <v>43497</v>
      </c>
      <c r="F3021" s="741">
        <v>3060</v>
      </c>
      <c r="G3021" s="741">
        <v>383</v>
      </c>
      <c r="H3021" s="741"/>
      <c r="I3021" s="663">
        <v>2677</v>
      </c>
      <c r="J3021" s="728">
        <v>198.13</v>
      </c>
      <c r="K3021" s="728">
        <v>64.392250000000004</v>
      </c>
      <c r="L3021" s="728">
        <v>133.73775000000001</v>
      </c>
    </row>
    <row r="3022" spans="1:12" s="335" customFormat="1" ht="12" x14ac:dyDescent="0.2">
      <c r="A3022" s="145" t="s">
        <v>6406</v>
      </c>
      <c r="B3022" s="145" t="s">
        <v>6407</v>
      </c>
      <c r="C3022" s="733">
        <v>43497</v>
      </c>
      <c r="F3022" s="741">
        <v>2074</v>
      </c>
      <c r="G3022" s="741">
        <v>259</v>
      </c>
      <c r="H3022" s="741"/>
      <c r="I3022" s="663">
        <v>1815</v>
      </c>
      <c r="J3022" s="728">
        <v>134.29</v>
      </c>
      <c r="K3022" s="728">
        <v>43.64425</v>
      </c>
      <c r="L3022" s="728">
        <v>90.645750000000007</v>
      </c>
    </row>
    <row r="3023" spans="1:12" s="335" customFormat="1" ht="12" x14ac:dyDescent="0.2">
      <c r="A3023" s="145" t="s">
        <v>6408</v>
      </c>
      <c r="B3023" s="145" t="s">
        <v>6409</v>
      </c>
      <c r="C3023" s="733">
        <v>43497</v>
      </c>
      <c r="F3023" s="741">
        <v>3673</v>
      </c>
      <c r="G3023" s="741">
        <v>551</v>
      </c>
      <c r="H3023" s="741"/>
      <c r="I3023" s="663">
        <v>3122</v>
      </c>
      <c r="J3023" s="728">
        <v>313.70999999999998</v>
      </c>
      <c r="K3023" s="728">
        <v>101.95574999999999</v>
      </c>
      <c r="L3023" s="728">
        <v>211.75425000000001</v>
      </c>
    </row>
    <row r="3024" spans="1:12" s="335" customFormat="1" ht="12" x14ac:dyDescent="0.2">
      <c r="A3024" s="145" t="s">
        <v>6410</v>
      </c>
      <c r="B3024" s="145" t="s">
        <v>6411</v>
      </c>
      <c r="C3024" s="733">
        <v>43497</v>
      </c>
      <c r="F3024" s="741">
        <v>2813</v>
      </c>
      <c r="G3024" s="741">
        <v>352</v>
      </c>
      <c r="H3024" s="741"/>
      <c r="I3024" s="663">
        <v>2461</v>
      </c>
      <c r="J3024" s="728">
        <v>180.51</v>
      </c>
      <c r="K3024" s="728">
        <v>58.665749999999996</v>
      </c>
      <c r="L3024" s="728">
        <v>121.84425</v>
      </c>
    </row>
    <row r="3025" spans="1:12" s="335" customFormat="1" ht="12" x14ac:dyDescent="0.2">
      <c r="A3025" s="145" t="s">
        <v>6412</v>
      </c>
      <c r="B3025" s="145" t="s">
        <v>6413</v>
      </c>
      <c r="C3025" s="733">
        <v>43497</v>
      </c>
      <c r="F3025" s="741">
        <v>6078</v>
      </c>
      <c r="G3025" s="741">
        <v>912</v>
      </c>
      <c r="H3025" s="741"/>
      <c r="I3025" s="663">
        <v>5166</v>
      </c>
      <c r="J3025" s="728">
        <v>519.11</v>
      </c>
      <c r="K3025" s="728">
        <v>168.71075000000002</v>
      </c>
      <c r="L3025" s="728">
        <v>350.39925000000005</v>
      </c>
    </row>
    <row r="3026" spans="1:12" s="335" customFormat="1" ht="12" x14ac:dyDescent="0.2">
      <c r="A3026" s="145" t="s">
        <v>6414</v>
      </c>
      <c r="B3026" s="145" t="s">
        <v>6415</v>
      </c>
      <c r="C3026" s="733">
        <v>43497</v>
      </c>
      <c r="F3026" s="741">
        <v>10351</v>
      </c>
      <c r="G3026" s="741">
        <v>1294</v>
      </c>
      <c r="H3026" s="741"/>
      <c r="I3026" s="663">
        <v>9057</v>
      </c>
      <c r="J3026" s="728">
        <v>676.43</v>
      </c>
      <c r="K3026" s="728">
        <v>219.83974999999998</v>
      </c>
      <c r="L3026" s="728">
        <v>456.59024999999997</v>
      </c>
    </row>
    <row r="3027" spans="1:12" s="335" customFormat="1" ht="12" x14ac:dyDescent="0.2">
      <c r="A3027" s="145" t="s">
        <v>6416</v>
      </c>
      <c r="B3027" s="145" t="s">
        <v>6417</v>
      </c>
      <c r="C3027" s="733">
        <v>43497</v>
      </c>
      <c r="F3027" s="741">
        <v>2941</v>
      </c>
      <c r="G3027" s="741">
        <v>368</v>
      </c>
      <c r="H3027" s="741"/>
      <c r="I3027" s="663">
        <v>2573</v>
      </c>
      <c r="J3027" s="728">
        <v>192.19</v>
      </c>
      <c r="K3027" s="728">
        <v>62.461750000000002</v>
      </c>
      <c r="L3027" s="728">
        <v>129.72825</v>
      </c>
    </row>
    <row r="3028" spans="1:12" s="335" customFormat="1" ht="12" x14ac:dyDescent="0.2">
      <c r="A3028" s="145" t="s">
        <v>6418</v>
      </c>
      <c r="B3028" s="145" t="s">
        <v>6419</v>
      </c>
      <c r="C3028" s="733">
        <v>43497</v>
      </c>
      <c r="F3028" s="741">
        <v>3376</v>
      </c>
      <c r="G3028" s="741">
        <v>550</v>
      </c>
      <c r="H3028" s="741"/>
      <c r="I3028" s="663">
        <v>2826</v>
      </c>
      <c r="J3028" s="728">
        <v>360.28</v>
      </c>
      <c r="K3028" s="728">
        <v>117.09099999999999</v>
      </c>
      <c r="L3028" s="728">
        <v>243.18899999999999</v>
      </c>
    </row>
    <row r="3029" spans="1:12" s="335" customFormat="1" ht="12" x14ac:dyDescent="0.2">
      <c r="A3029" s="145" t="s">
        <v>6420</v>
      </c>
      <c r="B3029" s="145" t="s">
        <v>6421</v>
      </c>
      <c r="C3029" s="733">
        <v>43497</v>
      </c>
      <c r="F3029" s="741">
        <v>2238</v>
      </c>
      <c r="G3029" s="741">
        <v>336</v>
      </c>
      <c r="H3029" s="741"/>
      <c r="I3029" s="663">
        <v>1902</v>
      </c>
      <c r="J3029" s="728">
        <v>192.92</v>
      </c>
      <c r="K3029" s="728">
        <v>62.698999999999998</v>
      </c>
      <c r="L3029" s="728">
        <v>130.221</v>
      </c>
    </row>
    <row r="3030" spans="1:12" s="335" customFormat="1" ht="12" x14ac:dyDescent="0.2">
      <c r="A3030" s="145" t="s">
        <v>6422</v>
      </c>
      <c r="B3030" s="145" t="s">
        <v>6423</v>
      </c>
      <c r="C3030" s="733">
        <v>43497</v>
      </c>
      <c r="F3030" s="741">
        <v>9921</v>
      </c>
      <c r="G3030" s="741">
        <v>1488</v>
      </c>
      <c r="H3030" s="741"/>
      <c r="I3030" s="663">
        <v>8433</v>
      </c>
      <c r="J3030" s="728">
        <v>847.35</v>
      </c>
      <c r="K3030" s="728">
        <v>275.38875000000002</v>
      </c>
      <c r="L3030" s="728">
        <v>571.96125000000006</v>
      </c>
    </row>
    <row r="3031" spans="1:12" s="335" customFormat="1" ht="12" x14ac:dyDescent="0.2">
      <c r="A3031" s="145" t="s">
        <v>6424</v>
      </c>
      <c r="B3031" s="145" t="s">
        <v>6425</v>
      </c>
      <c r="C3031" s="733">
        <v>43497</v>
      </c>
      <c r="F3031" s="741">
        <v>2148</v>
      </c>
      <c r="G3031" s="741">
        <v>268</v>
      </c>
      <c r="H3031" s="741"/>
      <c r="I3031" s="663">
        <v>1880</v>
      </c>
      <c r="J3031" s="728">
        <v>139.08000000000001</v>
      </c>
      <c r="K3031" s="728">
        <v>45.201000000000008</v>
      </c>
      <c r="L3031" s="728">
        <v>93.879000000000019</v>
      </c>
    </row>
    <row r="3032" spans="1:12" s="335" customFormat="1" ht="12" x14ac:dyDescent="0.2">
      <c r="A3032" s="145" t="s">
        <v>6426</v>
      </c>
      <c r="B3032" s="145" t="s">
        <v>6427</v>
      </c>
      <c r="C3032" s="733">
        <v>43497</v>
      </c>
      <c r="F3032" s="741">
        <v>2238</v>
      </c>
      <c r="G3032" s="741">
        <v>336</v>
      </c>
      <c r="H3032" s="741"/>
      <c r="I3032" s="663">
        <v>1902</v>
      </c>
      <c r="J3032" s="728">
        <v>192.92</v>
      </c>
      <c r="K3032" s="728">
        <v>62.698999999999998</v>
      </c>
      <c r="L3032" s="728">
        <v>130.221</v>
      </c>
    </row>
    <row r="3033" spans="1:12" s="335" customFormat="1" ht="12" x14ac:dyDescent="0.2">
      <c r="A3033" s="145" t="s">
        <v>6428</v>
      </c>
      <c r="B3033" s="145" t="s">
        <v>6429</v>
      </c>
      <c r="C3033" s="733">
        <v>43497</v>
      </c>
      <c r="F3033" s="741">
        <v>1347</v>
      </c>
      <c r="G3033" s="741">
        <v>168</v>
      </c>
      <c r="H3033" s="741"/>
      <c r="I3033" s="663">
        <v>1179</v>
      </c>
      <c r="J3033" s="728">
        <v>86.43</v>
      </c>
      <c r="K3033" s="728">
        <v>28.089750000000002</v>
      </c>
      <c r="L3033" s="728">
        <v>58.340250000000012</v>
      </c>
    </row>
    <row r="3034" spans="1:12" s="335" customFormat="1" ht="12" x14ac:dyDescent="0.2">
      <c r="A3034" s="145" t="s">
        <v>6430</v>
      </c>
      <c r="B3034" s="145" t="s">
        <v>6431</v>
      </c>
      <c r="C3034" s="733">
        <v>43497</v>
      </c>
      <c r="F3034" s="741">
        <v>2080</v>
      </c>
      <c r="G3034" s="741">
        <v>312</v>
      </c>
      <c r="H3034" s="741"/>
      <c r="I3034" s="663">
        <v>1768</v>
      </c>
      <c r="J3034" s="728">
        <v>195.44</v>
      </c>
      <c r="K3034" s="728">
        <v>63.518000000000001</v>
      </c>
      <c r="L3034" s="728">
        <v>131.922</v>
      </c>
    </row>
    <row r="3035" spans="1:12" s="335" customFormat="1" ht="12" x14ac:dyDescent="0.2">
      <c r="A3035" s="145" t="s">
        <v>6432</v>
      </c>
      <c r="B3035" s="145" t="s">
        <v>6433</v>
      </c>
      <c r="C3035" s="733">
        <v>43497</v>
      </c>
      <c r="F3035" s="741">
        <v>2476</v>
      </c>
      <c r="G3035" s="741">
        <v>310</v>
      </c>
      <c r="H3035" s="741"/>
      <c r="I3035" s="663">
        <v>2166</v>
      </c>
      <c r="J3035" s="728">
        <v>161.81</v>
      </c>
      <c r="K3035" s="728">
        <v>52.588250000000002</v>
      </c>
      <c r="L3035" s="728">
        <v>109.22175000000001</v>
      </c>
    </row>
    <row r="3036" spans="1:12" s="335" customFormat="1" ht="12" x14ac:dyDescent="0.2">
      <c r="A3036" s="145" t="s">
        <v>6434</v>
      </c>
      <c r="B3036" s="145" t="s">
        <v>6435</v>
      </c>
      <c r="C3036" s="733">
        <v>43497</v>
      </c>
      <c r="F3036" s="741">
        <v>3421</v>
      </c>
      <c r="G3036" s="741">
        <v>641</v>
      </c>
      <c r="H3036" s="741"/>
      <c r="I3036" s="663">
        <v>2780</v>
      </c>
      <c r="J3036" s="728">
        <v>401.87</v>
      </c>
      <c r="K3036" s="728">
        <v>130.60775000000001</v>
      </c>
      <c r="L3036" s="728">
        <v>271.26224999999999</v>
      </c>
    </row>
    <row r="3037" spans="1:12" s="335" customFormat="1" ht="12" x14ac:dyDescent="0.2">
      <c r="A3037" s="145" t="s">
        <v>6436</v>
      </c>
      <c r="B3037" s="145" t="s">
        <v>6437</v>
      </c>
      <c r="C3037" s="733">
        <v>43497</v>
      </c>
      <c r="F3037" s="741">
        <v>2320</v>
      </c>
      <c r="G3037" s="741">
        <v>348</v>
      </c>
      <c r="H3037" s="741"/>
      <c r="I3037" s="663">
        <v>1972</v>
      </c>
      <c r="J3037" s="728">
        <v>196.37</v>
      </c>
      <c r="K3037" s="728">
        <v>63.820250000000001</v>
      </c>
      <c r="L3037" s="728">
        <v>132.54975000000002</v>
      </c>
    </row>
    <row r="3038" spans="1:12" s="335" customFormat="1" ht="12" x14ac:dyDescent="0.2">
      <c r="A3038" s="145" t="s">
        <v>6438</v>
      </c>
      <c r="B3038" s="145" t="s">
        <v>6439</v>
      </c>
      <c r="C3038" s="733">
        <v>43497</v>
      </c>
      <c r="F3038" s="741">
        <v>2402</v>
      </c>
      <c r="G3038" s="741">
        <v>300</v>
      </c>
      <c r="H3038" s="741"/>
      <c r="I3038" s="663">
        <v>2102</v>
      </c>
      <c r="J3038" s="728">
        <v>156.97999999999999</v>
      </c>
      <c r="K3038" s="728">
        <v>51.018499999999996</v>
      </c>
      <c r="L3038" s="728">
        <v>105.9615</v>
      </c>
    </row>
    <row r="3039" spans="1:12" s="335" customFormat="1" ht="12" x14ac:dyDescent="0.2">
      <c r="A3039" s="145" t="s">
        <v>6440</v>
      </c>
      <c r="B3039" s="145" t="s">
        <v>6441</v>
      </c>
      <c r="C3039" s="733">
        <v>43497</v>
      </c>
      <c r="F3039" s="741">
        <v>2528</v>
      </c>
      <c r="G3039" s="741">
        <v>253</v>
      </c>
      <c r="H3039" s="741"/>
      <c r="I3039" s="663">
        <v>2275</v>
      </c>
      <c r="J3039" s="728">
        <v>111.47</v>
      </c>
      <c r="K3039" s="728">
        <v>36.22775</v>
      </c>
      <c r="L3039" s="728">
        <v>75.242249999999999</v>
      </c>
    </row>
    <row r="3040" spans="1:12" s="335" customFormat="1" ht="12" x14ac:dyDescent="0.2">
      <c r="A3040" s="145" t="s">
        <v>6442</v>
      </c>
      <c r="B3040" s="145" t="s">
        <v>6443</v>
      </c>
      <c r="C3040" s="733">
        <v>43497</v>
      </c>
      <c r="F3040" s="741">
        <v>5745</v>
      </c>
      <c r="G3040" s="741">
        <v>718</v>
      </c>
      <c r="H3040" s="741"/>
      <c r="I3040" s="663">
        <v>5027</v>
      </c>
      <c r="J3040" s="728">
        <v>375.44</v>
      </c>
      <c r="K3040" s="728">
        <v>122.018</v>
      </c>
      <c r="L3040" s="728">
        <v>253.42200000000003</v>
      </c>
    </row>
    <row r="3041" spans="1:12" s="335" customFormat="1" ht="12" x14ac:dyDescent="0.2">
      <c r="A3041" s="145" t="s">
        <v>6444</v>
      </c>
      <c r="B3041" s="145" t="s">
        <v>6445</v>
      </c>
      <c r="C3041" s="733">
        <v>43497</v>
      </c>
      <c r="F3041" s="741">
        <v>19400</v>
      </c>
      <c r="G3041" s="741">
        <v>3880</v>
      </c>
      <c r="H3041" s="741"/>
      <c r="I3041" s="663">
        <v>15520</v>
      </c>
      <c r="J3041" s="728">
        <v>2481.2600000000002</v>
      </c>
      <c r="K3041" s="728">
        <v>806.40950000000009</v>
      </c>
      <c r="L3041" s="728">
        <v>1674.8505000000002</v>
      </c>
    </row>
    <row r="3042" spans="1:12" s="335" customFormat="1" ht="12" x14ac:dyDescent="0.2">
      <c r="A3042" s="145" t="s">
        <v>6446</v>
      </c>
      <c r="B3042" s="145" t="s">
        <v>6447</v>
      </c>
      <c r="C3042" s="733">
        <v>43497</v>
      </c>
      <c r="F3042" s="741">
        <v>2921</v>
      </c>
      <c r="G3042" s="741">
        <v>292</v>
      </c>
      <c r="H3042" s="741"/>
      <c r="I3042" s="663">
        <v>2629</v>
      </c>
      <c r="J3042" s="728">
        <v>128.79</v>
      </c>
      <c r="K3042" s="728">
        <v>41.856749999999998</v>
      </c>
      <c r="L3042" s="728">
        <v>86.933250000000001</v>
      </c>
    </row>
    <row r="3043" spans="1:12" s="335" customFormat="1" ht="12" x14ac:dyDescent="0.2">
      <c r="A3043" s="145" t="s">
        <v>6448</v>
      </c>
      <c r="B3043" s="145" t="s">
        <v>6449</v>
      </c>
      <c r="C3043" s="733">
        <v>43497</v>
      </c>
      <c r="F3043" s="741">
        <v>3324</v>
      </c>
      <c r="G3043" s="741">
        <v>332</v>
      </c>
      <c r="H3043" s="741"/>
      <c r="I3043" s="663">
        <v>2992</v>
      </c>
      <c r="J3043" s="728">
        <v>146.55000000000001</v>
      </c>
      <c r="K3043" s="728">
        <v>47.628750000000004</v>
      </c>
      <c r="L3043" s="728">
        <v>98.921250000000015</v>
      </c>
    </row>
    <row r="3044" spans="1:12" s="335" customFormat="1" ht="12" x14ac:dyDescent="0.2">
      <c r="A3044" s="145" t="s">
        <v>6450</v>
      </c>
      <c r="B3044" s="145" t="s">
        <v>6451</v>
      </c>
      <c r="C3044" s="733">
        <v>43497</v>
      </c>
      <c r="F3044" s="741">
        <v>2029</v>
      </c>
      <c r="G3044" s="741">
        <v>254</v>
      </c>
      <c r="H3044" s="741"/>
      <c r="I3044" s="663">
        <v>1775</v>
      </c>
      <c r="J3044" s="728">
        <v>132.59</v>
      </c>
      <c r="K3044" s="728">
        <v>43.091750000000005</v>
      </c>
      <c r="L3044" s="728">
        <v>89.498250000000013</v>
      </c>
    </row>
    <row r="3045" spans="1:12" s="335" customFormat="1" ht="12" x14ac:dyDescent="0.2">
      <c r="A3045" s="145" t="s">
        <v>6452</v>
      </c>
      <c r="B3045" s="145" t="s">
        <v>6453</v>
      </c>
      <c r="C3045" s="733">
        <v>43497</v>
      </c>
      <c r="F3045" s="741">
        <v>4298</v>
      </c>
      <c r="G3045" s="741">
        <v>537</v>
      </c>
      <c r="H3045" s="741"/>
      <c r="I3045" s="663">
        <v>3761</v>
      </c>
      <c r="J3045" s="728">
        <v>280.87</v>
      </c>
      <c r="K3045" s="728">
        <v>91.282750000000007</v>
      </c>
      <c r="L3045" s="728">
        <v>189.58725000000001</v>
      </c>
    </row>
    <row r="3046" spans="1:12" s="335" customFormat="1" ht="12" x14ac:dyDescent="0.2">
      <c r="A3046" s="145" t="s">
        <v>6454</v>
      </c>
      <c r="B3046" s="145" t="s">
        <v>6455</v>
      </c>
      <c r="C3046" s="733">
        <v>43497</v>
      </c>
      <c r="F3046" s="741">
        <v>2194</v>
      </c>
      <c r="G3046" s="741">
        <v>274</v>
      </c>
      <c r="H3046" s="741"/>
      <c r="I3046" s="663">
        <v>1920</v>
      </c>
      <c r="J3046" s="728">
        <v>143.38</v>
      </c>
      <c r="K3046" s="728">
        <v>46.598500000000001</v>
      </c>
      <c r="L3046" s="728">
        <v>96.781500000000008</v>
      </c>
    </row>
    <row r="3047" spans="1:12" s="335" customFormat="1" ht="12" x14ac:dyDescent="0.2">
      <c r="A3047" s="145" t="s">
        <v>6456</v>
      </c>
      <c r="B3047" s="145" t="s">
        <v>6457</v>
      </c>
      <c r="C3047" s="733">
        <v>43497</v>
      </c>
      <c r="F3047" s="741">
        <v>2310</v>
      </c>
      <c r="G3047" s="741">
        <v>289</v>
      </c>
      <c r="H3047" s="741"/>
      <c r="I3047" s="663">
        <v>2021</v>
      </c>
      <c r="J3047" s="728">
        <v>149.57</v>
      </c>
      <c r="K3047" s="728">
        <v>48.610250000000001</v>
      </c>
      <c r="L3047" s="728">
        <v>100.95975</v>
      </c>
    </row>
    <row r="3048" spans="1:12" s="335" customFormat="1" ht="12" x14ac:dyDescent="0.2">
      <c r="A3048" s="145" t="s">
        <v>6458</v>
      </c>
      <c r="B3048" s="145" t="s">
        <v>6459</v>
      </c>
      <c r="C3048" s="733">
        <v>43497</v>
      </c>
      <c r="F3048" s="741">
        <v>2316</v>
      </c>
      <c r="G3048" s="741">
        <v>290</v>
      </c>
      <c r="H3048" s="741"/>
      <c r="I3048" s="663">
        <v>2026</v>
      </c>
      <c r="J3048" s="728">
        <v>151.35</v>
      </c>
      <c r="K3048" s="728">
        <v>49.188749999999999</v>
      </c>
      <c r="L3048" s="728">
        <v>102.16125000000001</v>
      </c>
    </row>
    <row r="3049" spans="1:12" s="335" customFormat="1" ht="12" x14ac:dyDescent="0.2">
      <c r="A3049" s="145" t="s">
        <v>6460</v>
      </c>
      <c r="B3049" s="145" t="s">
        <v>6461</v>
      </c>
      <c r="C3049" s="733">
        <v>43497</v>
      </c>
      <c r="F3049" s="741">
        <v>3195</v>
      </c>
      <c r="G3049" s="741">
        <v>399</v>
      </c>
      <c r="H3049" s="741"/>
      <c r="I3049" s="663">
        <v>2796</v>
      </c>
      <c r="J3049" s="728">
        <v>206.87</v>
      </c>
      <c r="K3049" s="728">
        <v>67.23275000000001</v>
      </c>
      <c r="L3049" s="728">
        <v>139.63725000000002</v>
      </c>
    </row>
    <row r="3050" spans="1:12" s="335" customFormat="1" ht="12" x14ac:dyDescent="0.2">
      <c r="A3050" s="145" t="s">
        <v>6462</v>
      </c>
      <c r="B3050" s="145" t="s">
        <v>6463</v>
      </c>
      <c r="C3050" s="733">
        <v>43497</v>
      </c>
      <c r="F3050" s="741">
        <v>2238</v>
      </c>
      <c r="G3050" s="741">
        <v>336</v>
      </c>
      <c r="H3050" s="741"/>
      <c r="I3050" s="663">
        <v>1902</v>
      </c>
      <c r="J3050" s="728">
        <v>192.92</v>
      </c>
      <c r="K3050" s="728">
        <v>62.698999999999998</v>
      </c>
      <c r="L3050" s="728">
        <v>130.221</v>
      </c>
    </row>
    <row r="3051" spans="1:12" s="335" customFormat="1" ht="12" x14ac:dyDescent="0.2">
      <c r="A3051" s="145" t="s">
        <v>6464</v>
      </c>
      <c r="B3051" s="145" t="s">
        <v>6465</v>
      </c>
      <c r="C3051" s="733">
        <v>43497</v>
      </c>
      <c r="F3051" s="741">
        <v>2132</v>
      </c>
      <c r="G3051" s="741">
        <v>426</v>
      </c>
      <c r="H3051" s="741"/>
      <c r="I3051" s="663">
        <v>1706</v>
      </c>
      <c r="J3051" s="728">
        <v>270.20999999999998</v>
      </c>
      <c r="K3051" s="728">
        <v>87.818249999999992</v>
      </c>
      <c r="L3051" s="728">
        <v>182.39175</v>
      </c>
    </row>
    <row r="3052" spans="1:12" s="335" customFormat="1" ht="12" x14ac:dyDescent="0.2">
      <c r="A3052" s="145" t="s">
        <v>6466</v>
      </c>
      <c r="B3052" s="145" t="s">
        <v>6467</v>
      </c>
      <c r="C3052" s="733">
        <v>43497</v>
      </c>
      <c r="F3052" s="741">
        <v>4172</v>
      </c>
      <c r="G3052" s="741">
        <v>626</v>
      </c>
      <c r="H3052" s="741"/>
      <c r="I3052" s="663">
        <v>3546</v>
      </c>
      <c r="J3052" s="728">
        <v>356.33</v>
      </c>
      <c r="K3052" s="728">
        <v>115.80725</v>
      </c>
      <c r="L3052" s="728">
        <v>240.52275</v>
      </c>
    </row>
    <row r="3053" spans="1:12" s="335" customFormat="1" ht="12" x14ac:dyDescent="0.2">
      <c r="A3053" s="145" t="s">
        <v>6468</v>
      </c>
      <c r="B3053" s="145" t="s">
        <v>6469</v>
      </c>
      <c r="C3053" s="733">
        <v>43497</v>
      </c>
      <c r="F3053" s="741">
        <v>2792</v>
      </c>
      <c r="G3053" s="741">
        <v>349</v>
      </c>
      <c r="H3053" s="741"/>
      <c r="I3053" s="663">
        <v>2443</v>
      </c>
      <c r="J3053" s="728">
        <v>182.46</v>
      </c>
      <c r="K3053" s="728">
        <v>59.299500000000002</v>
      </c>
      <c r="L3053" s="728">
        <v>123.16050000000001</v>
      </c>
    </row>
    <row r="3054" spans="1:12" s="335" customFormat="1" ht="12" x14ac:dyDescent="0.2">
      <c r="A3054" s="145" t="s">
        <v>6470</v>
      </c>
      <c r="B3054" s="145" t="s">
        <v>6471</v>
      </c>
      <c r="C3054" s="733">
        <v>43497</v>
      </c>
      <c r="F3054" s="741">
        <v>4258</v>
      </c>
      <c r="G3054" s="741">
        <v>532</v>
      </c>
      <c r="H3054" s="741"/>
      <c r="I3054" s="663">
        <v>3726</v>
      </c>
      <c r="J3054" s="728">
        <v>278.27</v>
      </c>
      <c r="K3054" s="728">
        <v>90.437749999999994</v>
      </c>
      <c r="L3054" s="728">
        <v>187.83224999999999</v>
      </c>
    </row>
    <row r="3055" spans="1:12" s="335" customFormat="1" ht="12" x14ac:dyDescent="0.2">
      <c r="A3055" s="145" t="s">
        <v>6472</v>
      </c>
      <c r="B3055" s="145" t="s">
        <v>6473</v>
      </c>
      <c r="C3055" s="733">
        <v>43497</v>
      </c>
      <c r="F3055" s="741">
        <v>2935</v>
      </c>
      <c r="G3055" s="741">
        <v>440</v>
      </c>
      <c r="H3055" s="741"/>
      <c r="I3055" s="663">
        <v>2495</v>
      </c>
      <c r="J3055" s="728">
        <v>248.42</v>
      </c>
      <c r="K3055" s="728">
        <v>80.736499999999992</v>
      </c>
      <c r="L3055" s="728">
        <v>167.68350000000001</v>
      </c>
    </row>
    <row r="3056" spans="1:12" s="335" customFormat="1" ht="12" x14ac:dyDescent="0.2">
      <c r="A3056" s="145" t="s">
        <v>6474</v>
      </c>
      <c r="B3056" s="145" t="s">
        <v>6475</v>
      </c>
      <c r="C3056" s="733">
        <v>43497</v>
      </c>
      <c r="F3056" s="741">
        <v>5535</v>
      </c>
      <c r="G3056" s="741">
        <v>830</v>
      </c>
      <c r="H3056" s="741"/>
      <c r="I3056" s="663">
        <v>4705</v>
      </c>
      <c r="J3056" s="728">
        <v>472.74</v>
      </c>
      <c r="K3056" s="728">
        <v>153.6405</v>
      </c>
      <c r="L3056" s="728">
        <v>319.09950000000003</v>
      </c>
    </row>
    <row r="3057" spans="1:12" s="335" customFormat="1" ht="12" x14ac:dyDescent="0.2">
      <c r="A3057" s="145" t="s">
        <v>6476</v>
      </c>
      <c r="B3057" s="145" t="s">
        <v>6477</v>
      </c>
      <c r="C3057" s="733">
        <v>43497</v>
      </c>
      <c r="F3057" s="741">
        <v>2696</v>
      </c>
      <c r="G3057" s="741">
        <v>337</v>
      </c>
      <c r="H3057" s="741"/>
      <c r="I3057" s="663">
        <v>2359</v>
      </c>
      <c r="J3057" s="728">
        <v>176.18</v>
      </c>
      <c r="K3057" s="728">
        <v>57.258500000000005</v>
      </c>
      <c r="L3057" s="728">
        <v>118.92150000000001</v>
      </c>
    </row>
    <row r="3058" spans="1:12" s="335" customFormat="1" ht="12" x14ac:dyDescent="0.2">
      <c r="A3058" s="145" t="s">
        <v>6478</v>
      </c>
      <c r="B3058" s="145" t="s">
        <v>6479</v>
      </c>
      <c r="C3058" s="733">
        <v>43497</v>
      </c>
      <c r="F3058" s="741">
        <v>2127</v>
      </c>
      <c r="G3058" s="741">
        <v>213</v>
      </c>
      <c r="H3058" s="741"/>
      <c r="I3058" s="663">
        <v>1914</v>
      </c>
      <c r="J3058" s="728">
        <v>93.78</v>
      </c>
      <c r="K3058" s="728">
        <v>30.4785</v>
      </c>
      <c r="L3058" s="728">
        <v>63.301500000000004</v>
      </c>
    </row>
    <row r="3059" spans="1:12" s="335" customFormat="1" ht="12" x14ac:dyDescent="0.2">
      <c r="A3059" s="145" t="s">
        <v>6480</v>
      </c>
      <c r="B3059" s="145" t="s">
        <v>6481</v>
      </c>
      <c r="C3059" s="733">
        <v>43497</v>
      </c>
      <c r="F3059" s="741">
        <v>2264</v>
      </c>
      <c r="G3059" s="741">
        <v>283</v>
      </c>
      <c r="H3059" s="741"/>
      <c r="I3059" s="663">
        <v>1981</v>
      </c>
      <c r="J3059" s="728">
        <v>146.59</v>
      </c>
      <c r="K3059" s="728">
        <v>47.641750000000002</v>
      </c>
      <c r="L3059" s="728">
        <v>98.948250000000016</v>
      </c>
    </row>
    <row r="3060" spans="1:12" s="335" customFormat="1" ht="12" x14ac:dyDescent="0.2">
      <c r="A3060" s="145" t="s">
        <v>6482</v>
      </c>
      <c r="B3060" s="145" t="s">
        <v>6483</v>
      </c>
      <c r="C3060" s="733">
        <v>43497</v>
      </c>
      <c r="F3060" s="741">
        <v>2969</v>
      </c>
      <c r="G3060" s="741">
        <v>445</v>
      </c>
      <c r="H3060" s="741"/>
      <c r="I3060" s="663">
        <v>2524</v>
      </c>
      <c r="J3060" s="728">
        <v>255.93</v>
      </c>
      <c r="K3060" s="728">
        <v>83.177250000000001</v>
      </c>
      <c r="L3060" s="728">
        <v>172.75275000000002</v>
      </c>
    </row>
    <row r="3061" spans="1:12" s="335" customFormat="1" ht="12" x14ac:dyDescent="0.2">
      <c r="A3061" s="145" t="s">
        <v>6484</v>
      </c>
      <c r="B3061" s="145" t="s">
        <v>6485</v>
      </c>
      <c r="C3061" s="733">
        <v>43497</v>
      </c>
      <c r="F3061" s="741">
        <v>1950</v>
      </c>
      <c r="G3061" s="741">
        <v>244</v>
      </c>
      <c r="H3061" s="741"/>
      <c r="I3061" s="663">
        <v>1706</v>
      </c>
      <c r="J3061" s="728">
        <v>126.27</v>
      </c>
      <c r="K3061" s="728">
        <v>41.037750000000003</v>
      </c>
      <c r="L3061" s="728">
        <v>85.232250000000008</v>
      </c>
    </row>
    <row r="3062" spans="1:12" s="335" customFormat="1" ht="12" x14ac:dyDescent="0.2">
      <c r="A3062" s="145" t="s">
        <v>6486</v>
      </c>
      <c r="B3062" s="145" t="s">
        <v>6487</v>
      </c>
      <c r="C3062" s="733">
        <v>43497</v>
      </c>
      <c r="F3062" s="741">
        <v>2960</v>
      </c>
      <c r="G3062" s="741">
        <v>444</v>
      </c>
      <c r="H3062" s="741"/>
      <c r="I3062" s="663">
        <v>2516</v>
      </c>
      <c r="J3062" s="728">
        <v>278.12</v>
      </c>
      <c r="K3062" s="728">
        <v>90.38900000000001</v>
      </c>
      <c r="L3062" s="728">
        <v>187.73100000000002</v>
      </c>
    </row>
    <row r="3063" spans="1:12" s="335" customFormat="1" ht="12" x14ac:dyDescent="0.2">
      <c r="A3063" s="145" t="s">
        <v>6488</v>
      </c>
      <c r="B3063" s="145" t="s">
        <v>6489</v>
      </c>
      <c r="C3063" s="733">
        <v>43497</v>
      </c>
      <c r="F3063" s="741">
        <v>848</v>
      </c>
      <c r="G3063" s="741">
        <v>106</v>
      </c>
      <c r="H3063" s="741"/>
      <c r="I3063" s="663">
        <v>742</v>
      </c>
      <c r="J3063" s="728">
        <v>54.91</v>
      </c>
      <c r="K3063" s="728">
        <v>17.845749999999999</v>
      </c>
      <c r="L3063" s="728">
        <v>37.064250000000001</v>
      </c>
    </row>
    <row r="3064" spans="1:12" s="335" customFormat="1" ht="12" x14ac:dyDescent="0.2">
      <c r="A3064" s="145" t="s">
        <v>6490</v>
      </c>
      <c r="B3064" s="145" t="s">
        <v>6491</v>
      </c>
      <c r="C3064" s="733">
        <v>43497</v>
      </c>
      <c r="F3064" s="741">
        <v>848</v>
      </c>
      <c r="G3064" s="741">
        <v>106</v>
      </c>
      <c r="H3064" s="741"/>
      <c r="I3064" s="663">
        <v>742</v>
      </c>
      <c r="J3064" s="728">
        <v>54.91</v>
      </c>
      <c r="K3064" s="728">
        <v>17.845749999999999</v>
      </c>
      <c r="L3064" s="728">
        <v>37.064250000000001</v>
      </c>
    </row>
    <row r="3065" spans="1:12" s="335" customFormat="1" ht="12" x14ac:dyDescent="0.2">
      <c r="A3065" s="145" t="s">
        <v>6492</v>
      </c>
      <c r="B3065" s="145" t="s">
        <v>6493</v>
      </c>
      <c r="C3065" s="733">
        <v>43497</v>
      </c>
      <c r="F3065" s="741">
        <v>848</v>
      </c>
      <c r="G3065" s="741">
        <v>106</v>
      </c>
      <c r="H3065" s="741"/>
      <c r="I3065" s="663">
        <v>742</v>
      </c>
      <c r="J3065" s="728">
        <v>54.91</v>
      </c>
      <c r="K3065" s="728">
        <v>17.845749999999999</v>
      </c>
      <c r="L3065" s="728">
        <v>37.064250000000001</v>
      </c>
    </row>
    <row r="3066" spans="1:12" s="335" customFormat="1" ht="12" x14ac:dyDescent="0.2">
      <c r="A3066" s="145" t="s">
        <v>6494</v>
      </c>
      <c r="B3066" s="145" t="s">
        <v>6495</v>
      </c>
      <c r="C3066" s="733">
        <v>43497</v>
      </c>
      <c r="F3066" s="741">
        <v>2480</v>
      </c>
      <c r="G3066" s="741">
        <v>496</v>
      </c>
      <c r="H3066" s="741"/>
      <c r="I3066" s="663">
        <v>1984</v>
      </c>
      <c r="J3066" s="728">
        <v>314.31</v>
      </c>
      <c r="K3066" s="728">
        <v>102.15075</v>
      </c>
      <c r="L3066" s="728">
        <v>212.15925000000001</v>
      </c>
    </row>
    <row r="3067" spans="1:12" s="335" customFormat="1" ht="12" x14ac:dyDescent="0.2">
      <c r="A3067" s="145" t="s">
        <v>6496</v>
      </c>
      <c r="B3067" s="145" t="s">
        <v>6497</v>
      </c>
      <c r="C3067" s="733">
        <v>43497</v>
      </c>
      <c r="F3067" s="741">
        <v>3432</v>
      </c>
      <c r="G3067" s="741">
        <v>429</v>
      </c>
      <c r="H3067" s="741"/>
      <c r="I3067" s="663">
        <v>3003</v>
      </c>
      <c r="J3067" s="728">
        <v>224.28</v>
      </c>
      <c r="K3067" s="728">
        <v>72.891000000000005</v>
      </c>
      <c r="L3067" s="728">
        <v>151.38900000000001</v>
      </c>
    </row>
    <row r="3068" spans="1:12" s="335" customFormat="1" ht="12" x14ac:dyDescent="0.2">
      <c r="A3068" s="145" t="s">
        <v>6498</v>
      </c>
      <c r="B3068" s="145" t="s">
        <v>6499</v>
      </c>
      <c r="C3068" s="733">
        <v>43497</v>
      </c>
      <c r="F3068" s="741">
        <v>11300</v>
      </c>
      <c r="G3068" s="741">
        <v>1695</v>
      </c>
      <c r="H3068" s="741"/>
      <c r="I3068" s="663">
        <v>9605</v>
      </c>
      <c r="J3068" s="728">
        <v>974.06</v>
      </c>
      <c r="K3068" s="728">
        <v>316.56950000000001</v>
      </c>
      <c r="L3068" s="728">
        <v>657.4905</v>
      </c>
    </row>
    <row r="3069" spans="1:12" s="335" customFormat="1" ht="12" x14ac:dyDescent="0.2">
      <c r="A3069" s="145" t="s">
        <v>6500</v>
      </c>
      <c r="B3069" s="145" t="s">
        <v>6501</v>
      </c>
      <c r="C3069" s="733">
        <v>43497</v>
      </c>
      <c r="F3069" s="741">
        <v>3342</v>
      </c>
      <c r="G3069" s="741">
        <v>418</v>
      </c>
      <c r="H3069" s="741"/>
      <c r="I3069" s="663">
        <v>2924</v>
      </c>
      <c r="J3069" s="728">
        <v>218.4</v>
      </c>
      <c r="K3069" s="728">
        <v>70.98</v>
      </c>
      <c r="L3069" s="728">
        <v>147.42000000000002</v>
      </c>
    </row>
    <row r="3070" spans="1:12" s="335" customFormat="1" ht="12" x14ac:dyDescent="0.2">
      <c r="A3070" s="145" t="s">
        <v>6502</v>
      </c>
      <c r="B3070" s="145" t="s">
        <v>6503</v>
      </c>
      <c r="C3070" s="733">
        <v>43497</v>
      </c>
      <c r="F3070" s="741">
        <v>2000</v>
      </c>
      <c r="G3070" s="741">
        <v>200</v>
      </c>
      <c r="H3070" s="741"/>
      <c r="I3070" s="663">
        <v>1800</v>
      </c>
      <c r="J3070" s="728">
        <v>88.18</v>
      </c>
      <c r="K3070" s="728">
        <v>28.658500000000004</v>
      </c>
      <c r="L3070" s="728">
        <v>59.52150000000001</v>
      </c>
    </row>
    <row r="3071" spans="1:12" s="335" customFormat="1" ht="12" x14ac:dyDescent="0.2">
      <c r="A3071" s="145" t="s">
        <v>6504</v>
      </c>
      <c r="B3071" s="145" t="s">
        <v>6505</v>
      </c>
      <c r="C3071" s="733">
        <v>43497</v>
      </c>
      <c r="F3071" s="741">
        <v>1609</v>
      </c>
      <c r="G3071" s="741">
        <v>201</v>
      </c>
      <c r="H3071" s="741"/>
      <c r="I3071" s="663">
        <v>1408</v>
      </c>
      <c r="J3071" s="728">
        <v>104.18</v>
      </c>
      <c r="K3071" s="728">
        <v>33.858500000000006</v>
      </c>
      <c r="L3071" s="728">
        <v>70.321500000000015</v>
      </c>
    </row>
    <row r="3072" spans="1:12" s="335" customFormat="1" ht="12" x14ac:dyDescent="0.2">
      <c r="A3072" s="145" t="s">
        <v>6506</v>
      </c>
      <c r="B3072" s="145" t="s">
        <v>6507</v>
      </c>
      <c r="C3072" s="733">
        <v>43497</v>
      </c>
      <c r="F3072" s="741">
        <v>5719</v>
      </c>
      <c r="G3072" s="741">
        <v>715</v>
      </c>
      <c r="H3072" s="741"/>
      <c r="I3072" s="663">
        <v>5004</v>
      </c>
      <c r="J3072" s="728">
        <v>370.31</v>
      </c>
      <c r="K3072" s="728">
        <v>120.35075000000001</v>
      </c>
      <c r="L3072" s="728">
        <v>249.95925000000003</v>
      </c>
    </row>
    <row r="3073" spans="1:12" s="335" customFormat="1" ht="12" x14ac:dyDescent="0.2">
      <c r="A3073" s="145" t="s">
        <v>6508</v>
      </c>
      <c r="B3073" s="145" t="s">
        <v>6509</v>
      </c>
      <c r="C3073" s="733">
        <v>43497</v>
      </c>
      <c r="F3073" s="741">
        <v>1247</v>
      </c>
      <c r="G3073" s="741">
        <v>156</v>
      </c>
      <c r="H3073" s="741"/>
      <c r="I3073" s="663">
        <v>1091</v>
      </c>
      <c r="J3073" s="728">
        <v>80.739999999999995</v>
      </c>
      <c r="K3073" s="728">
        <v>26.240500000000001</v>
      </c>
      <c r="L3073" s="728">
        <v>54.499499999999998</v>
      </c>
    </row>
    <row r="3074" spans="1:12" s="335" customFormat="1" ht="12" x14ac:dyDescent="0.2">
      <c r="A3074" s="145" t="s">
        <v>6510</v>
      </c>
      <c r="B3074" s="145" t="s">
        <v>6511</v>
      </c>
      <c r="C3074" s="733">
        <v>43497</v>
      </c>
      <c r="F3074" s="741">
        <v>2963</v>
      </c>
      <c r="G3074" s="741">
        <v>370</v>
      </c>
      <c r="H3074" s="741"/>
      <c r="I3074" s="663">
        <v>2593</v>
      </c>
      <c r="J3074" s="728">
        <v>193.63</v>
      </c>
      <c r="K3074" s="728">
        <v>62.929749999999999</v>
      </c>
      <c r="L3074" s="728">
        <v>130.70025000000001</v>
      </c>
    </row>
    <row r="3075" spans="1:12" s="335" customFormat="1" ht="12" x14ac:dyDescent="0.2">
      <c r="A3075" s="145" t="s">
        <v>6512</v>
      </c>
      <c r="B3075" s="145" t="s">
        <v>6513</v>
      </c>
      <c r="C3075" s="733">
        <v>43497</v>
      </c>
      <c r="F3075" s="741">
        <v>2000</v>
      </c>
      <c r="G3075" s="741">
        <v>250</v>
      </c>
      <c r="H3075" s="741"/>
      <c r="I3075" s="663">
        <v>1750</v>
      </c>
      <c r="J3075" s="728">
        <v>129.5</v>
      </c>
      <c r="K3075" s="728">
        <v>42.087499999999999</v>
      </c>
      <c r="L3075" s="728">
        <v>87.412500000000009</v>
      </c>
    </row>
    <row r="3076" spans="1:12" s="335" customFormat="1" ht="12" x14ac:dyDescent="0.2">
      <c r="A3076" s="145" t="s">
        <v>6514</v>
      </c>
      <c r="B3076" s="145" t="s">
        <v>6515</v>
      </c>
      <c r="C3076" s="733">
        <v>43497</v>
      </c>
      <c r="F3076" s="741">
        <v>8182</v>
      </c>
      <c r="G3076" s="741">
        <v>1227</v>
      </c>
      <c r="H3076" s="741"/>
      <c r="I3076" s="663">
        <v>6955</v>
      </c>
      <c r="J3076" s="728">
        <v>705.29</v>
      </c>
      <c r="K3076" s="728">
        <v>229.21924999999999</v>
      </c>
      <c r="L3076" s="728">
        <v>476.07075000000003</v>
      </c>
    </row>
    <row r="3077" spans="1:12" s="335" customFormat="1" ht="12" x14ac:dyDescent="0.2">
      <c r="A3077" s="145" t="s">
        <v>6516</v>
      </c>
      <c r="B3077" s="145" t="s">
        <v>6517</v>
      </c>
      <c r="C3077" s="733">
        <v>43497</v>
      </c>
      <c r="F3077" s="741">
        <v>2236</v>
      </c>
      <c r="G3077" s="741">
        <v>335</v>
      </c>
      <c r="H3077" s="741"/>
      <c r="I3077" s="663">
        <v>1901</v>
      </c>
      <c r="J3077" s="728">
        <v>192.74</v>
      </c>
      <c r="K3077" s="728">
        <v>62.640500000000003</v>
      </c>
      <c r="L3077" s="728">
        <v>130.09950000000001</v>
      </c>
    </row>
    <row r="3078" spans="1:12" s="335" customFormat="1" ht="12" x14ac:dyDescent="0.2">
      <c r="A3078" s="145" t="s">
        <v>6518</v>
      </c>
      <c r="B3078" s="145" t="s">
        <v>6519</v>
      </c>
      <c r="C3078" s="733">
        <v>43497</v>
      </c>
      <c r="F3078" s="741">
        <v>6038</v>
      </c>
      <c r="G3078" s="741">
        <v>906</v>
      </c>
      <c r="H3078" s="741"/>
      <c r="I3078" s="663">
        <v>5132</v>
      </c>
      <c r="J3078" s="728">
        <v>520.47</v>
      </c>
      <c r="K3078" s="728">
        <v>169.15275000000003</v>
      </c>
      <c r="L3078" s="728">
        <v>351.31725000000006</v>
      </c>
    </row>
    <row r="3079" spans="1:12" s="335" customFormat="1" ht="12" x14ac:dyDescent="0.2">
      <c r="A3079" s="145" t="s">
        <v>6520</v>
      </c>
      <c r="B3079" s="145" t="s">
        <v>6521</v>
      </c>
      <c r="C3079" s="733">
        <v>43497</v>
      </c>
      <c r="F3079" s="741">
        <v>2320</v>
      </c>
      <c r="G3079" s="741">
        <v>348</v>
      </c>
      <c r="H3079" s="741"/>
      <c r="I3079" s="663">
        <v>1972</v>
      </c>
      <c r="J3079" s="728">
        <v>217.99</v>
      </c>
      <c r="K3079" s="728">
        <v>70.84675</v>
      </c>
      <c r="L3079" s="728">
        <v>147.14325000000002</v>
      </c>
    </row>
    <row r="3080" spans="1:12" s="335" customFormat="1" ht="12" x14ac:dyDescent="0.2">
      <c r="A3080" s="145" t="s">
        <v>6522</v>
      </c>
      <c r="B3080" s="145" t="s">
        <v>6523</v>
      </c>
      <c r="C3080" s="733">
        <v>43497</v>
      </c>
      <c r="F3080" s="741">
        <v>3286</v>
      </c>
      <c r="G3080" s="741">
        <v>411</v>
      </c>
      <c r="H3080" s="741"/>
      <c r="I3080" s="663">
        <v>2875</v>
      </c>
      <c r="J3080" s="728">
        <v>212.77</v>
      </c>
      <c r="K3080" s="728">
        <v>69.15025</v>
      </c>
      <c r="L3080" s="728">
        <v>143.61975000000001</v>
      </c>
    </row>
    <row r="3081" spans="1:12" s="335" customFormat="1" ht="12" x14ac:dyDescent="0.2">
      <c r="A3081" s="145" t="s">
        <v>6524</v>
      </c>
      <c r="B3081" s="145" t="s">
        <v>6525</v>
      </c>
      <c r="C3081" s="733">
        <v>43497</v>
      </c>
      <c r="F3081" s="741">
        <v>2228</v>
      </c>
      <c r="G3081" s="741">
        <v>279</v>
      </c>
      <c r="H3081" s="741"/>
      <c r="I3081" s="663">
        <v>1949</v>
      </c>
      <c r="J3081" s="728">
        <v>144.27000000000001</v>
      </c>
      <c r="K3081" s="728">
        <v>46.887750000000004</v>
      </c>
      <c r="L3081" s="728">
        <v>97.382250000000013</v>
      </c>
    </row>
    <row r="3082" spans="1:12" s="335" customFormat="1" ht="12" x14ac:dyDescent="0.2">
      <c r="A3082" s="145" t="s">
        <v>6526</v>
      </c>
      <c r="B3082" s="145" t="s">
        <v>6527</v>
      </c>
      <c r="C3082" s="733">
        <v>43497</v>
      </c>
      <c r="F3082" s="741">
        <v>675</v>
      </c>
      <c r="G3082" s="741">
        <v>84</v>
      </c>
      <c r="H3082" s="741"/>
      <c r="I3082" s="663">
        <v>591</v>
      </c>
      <c r="J3082" s="728">
        <v>44.11</v>
      </c>
      <c r="K3082" s="728">
        <v>14.335750000000001</v>
      </c>
      <c r="L3082" s="728">
        <v>29.774250000000002</v>
      </c>
    </row>
    <row r="3083" spans="1:12" s="335" customFormat="1" ht="12" x14ac:dyDescent="0.2">
      <c r="A3083" s="145" t="s">
        <v>6528</v>
      </c>
      <c r="B3083" s="145" t="s">
        <v>6529</v>
      </c>
      <c r="C3083" s="733">
        <v>43497</v>
      </c>
      <c r="F3083" s="741">
        <v>5518</v>
      </c>
      <c r="G3083" s="741">
        <v>690</v>
      </c>
      <c r="H3083" s="741"/>
      <c r="I3083" s="663">
        <v>4828</v>
      </c>
      <c r="J3083" s="728">
        <v>360.61</v>
      </c>
      <c r="K3083" s="728">
        <v>117.19825</v>
      </c>
      <c r="L3083" s="728">
        <v>243.41175000000001</v>
      </c>
    </row>
    <row r="3084" spans="1:12" s="335" customFormat="1" ht="12" x14ac:dyDescent="0.2">
      <c r="A3084" s="145" t="s">
        <v>6530</v>
      </c>
      <c r="B3084" s="145" t="s">
        <v>6531</v>
      </c>
      <c r="C3084" s="733">
        <v>43497</v>
      </c>
      <c r="F3084" s="741">
        <v>2080</v>
      </c>
      <c r="G3084" s="741">
        <v>312</v>
      </c>
      <c r="H3084" s="741"/>
      <c r="I3084" s="663">
        <v>1768</v>
      </c>
      <c r="J3084" s="728">
        <v>195.44</v>
      </c>
      <c r="K3084" s="728">
        <v>63.518000000000001</v>
      </c>
      <c r="L3084" s="728">
        <v>131.922</v>
      </c>
    </row>
    <row r="3085" spans="1:12" s="335" customFormat="1" ht="12" x14ac:dyDescent="0.2">
      <c r="A3085" s="145" t="s">
        <v>6532</v>
      </c>
      <c r="B3085" s="145" t="s">
        <v>6533</v>
      </c>
      <c r="C3085" s="733">
        <v>43497</v>
      </c>
      <c r="F3085" s="741">
        <v>3384</v>
      </c>
      <c r="G3085" s="741">
        <v>423</v>
      </c>
      <c r="H3085" s="741"/>
      <c r="I3085" s="663">
        <v>2961</v>
      </c>
      <c r="J3085" s="728">
        <v>221.14</v>
      </c>
      <c r="K3085" s="728">
        <v>71.870499999999993</v>
      </c>
      <c r="L3085" s="728">
        <v>149.26949999999999</v>
      </c>
    </row>
    <row r="3086" spans="1:12" s="335" customFormat="1" ht="12" x14ac:dyDescent="0.2">
      <c r="A3086" s="145" t="s">
        <v>6534</v>
      </c>
      <c r="B3086" s="145" t="s">
        <v>6535</v>
      </c>
      <c r="C3086" s="733">
        <v>43497</v>
      </c>
      <c r="F3086" s="741">
        <v>2827</v>
      </c>
      <c r="G3086" s="741">
        <v>353</v>
      </c>
      <c r="H3086" s="741"/>
      <c r="I3086" s="663">
        <v>2474</v>
      </c>
      <c r="J3086" s="728">
        <v>184.74</v>
      </c>
      <c r="K3086" s="728">
        <v>60.040500000000002</v>
      </c>
      <c r="L3086" s="728">
        <v>124.69950000000001</v>
      </c>
    </row>
    <row r="3087" spans="1:12" s="335" customFormat="1" ht="12" x14ac:dyDescent="0.2">
      <c r="A3087" s="145" t="s">
        <v>6536</v>
      </c>
      <c r="B3087" s="145" t="s">
        <v>6537</v>
      </c>
      <c r="C3087" s="733">
        <v>43497</v>
      </c>
      <c r="F3087" s="741">
        <v>6479</v>
      </c>
      <c r="G3087" s="741">
        <v>972</v>
      </c>
      <c r="H3087" s="741"/>
      <c r="I3087" s="663">
        <v>5507</v>
      </c>
      <c r="J3087" s="728">
        <v>558.49</v>
      </c>
      <c r="K3087" s="728">
        <v>181.50925000000001</v>
      </c>
      <c r="L3087" s="728">
        <v>376.98075000000006</v>
      </c>
    </row>
    <row r="3088" spans="1:12" s="335" customFormat="1" ht="12" x14ac:dyDescent="0.2">
      <c r="A3088" s="145" t="s">
        <v>6538</v>
      </c>
      <c r="B3088" s="145" t="s">
        <v>6539</v>
      </c>
      <c r="C3088" s="733">
        <v>43497</v>
      </c>
      <c r="F3088" s="741">
        <v>848</v>
      </c>
      <c r="G3088" s="741">
        <v>106</v>
      </c>
      <c r="H3088" s="741"/>
      <c r="I3088" s="663">
        <v>742</v>
      </c>
      <c r="J3088" s="728">
        <v>54.91</v>
      </c>
      <c r="K3088" s="728">
        <v>17.845749999999999</v>
      </c>
      <c r="L3088" s="728">
        <v>37.064250000000001</v>
      </c>
    </row>
    <row r="3089" spans="1:12" s="335" customFormat="1" ht="12" x14ac:dyDescent="0.2">
      <c r="A3089" s="145" t="s">
        <v>6540</v>
      </c>
      <c r="B3089" s="145" t="s">
        <v>6541</v>
      </c>
      <c r="C3089" s="733">
        <v>43497</v>
      </c>
      <c r="F3089" s="741">
        <v>2969</v>
      </c>
      <c r="G3089" s="741">
        <v>445</v>
      </c>
      <c r="H3089" s="741"/>
      <c r="I3089" s="663">
        <v>2524</v>
      </c>
      <c r="J3089" s="728">
        <v>255.93</v>
      </c>
      <c r="K3089" s="728">
        <v>83.177250000000001</v>
      </c>
      <c r="L3089" s="728">
        <v>172.75275000000002</v>
      </c>
    </row>
    <row r="3090" spans="1:12" s="335" customFormat="1" ht="12" x14ac:dyDescent="0.2">
      <c r="A3090" s="145" t="s">
        <v>6542</v>
      </c>
      <c r="B3090" s="145" t="s">
        <v>6543</v>
      </c>
      <c r="C3090" s="733">
        <v>43497</v>
      </c>
      <c r="F3090" s="741">
        <v>2918</v>
      </c>
      <c r="G3090" s="741">
        <v>438</v>
      </c>
      <c r="H3090" s="741"/>
      <c r="I3090" s="663">
        <v>2480</v>
      </c>
      <c r="J3090" s="728">
        <v>251.53</v>
      </c>
      <c r="K3090" s="728">
        <v>81.747250000000008</v>
      </c>
      <c r="L3090" s="728">
        <v>169.78275000000002</v>
      </c>
    </row>
    <row r="3091" spans="1:12" s="335" customFormat="1" ht="12" x14ac:dyDescent="0.2">
      <c r="A3091" s="145" t="s">
        <v>6544</v>
      </c>
      <c r="B3091" s="145" t="s">
        <v>6545</v>
      </c>
      <c r="C3091" s="733">
        <v>43497</v>
      </c>
      <c r="F3091" s="741">
        <v>7782</v>
      </c>
      <c r="G3091" s="741">
        <v>1167</v>
      </c>
      <c r="H3091" s="741"/>
      <c r="I3091" s="663">
        <v>6615</v>
      </c>
      <c r="J3091" s="728">
        <v>664.67</v>
      </c>
      <c r="K3091" s="728">
        <v>216.01775000000001</v>
      </c>
      <c r="L3091" s="728">
        <v>448.65224999999998</v>
      </c>
    </row>
    <row r="3092" spans="1:12" s="335" customFormat="1" ht="12" x14ac:dyDescent="0.2">
      <c r="A3092" s="145" t="s">
        <v>6546</v>
      </c>
      <c r="B3092" s="145" t="s">
        <v>6547</v>
      </c>
      <c r="C3092" s="733">
        <v>43497</v>
      </c>
      <c r="F3092" s="741">
        <v>3962</v>
      </c>
      <c r="G3092" s="741">
        <v>594</v>
      </c>
      <c r="H3092" s="741"/>
      <c r="I3092" s="663">
        <v>3368</v>
      </c>
      <c r="J3092" s="728">
        <v>338.39</v>
      </c>
      <c r="K3092" s="728">
        <v>109.97675</v>
      </c>
      <c r="L3092" s="728">
        <v>228.41325000000001</v>
      </c>
    </row>
    <row r="3093" spans="1:12" s="335" customFormat="1" ht="12" x14ac:dyDescent="0.2">
      <c r="A3093" s="145" t="s">
        <v>6548</v>
      </c>
      <c r="B3093" s="145" t="s">
        <v>6549</v>
      </c>
      <c r="C3093" s="733">
        <v>43497</v>
      </c>
      <c r="F3093" s="741">
        <v>7329</v>
      </c>
      <c r="G3093" s="741">
        <v>1099</v>
      </c>
      <c r="H3093" s="741"/>
      <c r="I3093" s="663">
        <v>6230</v>
      </c>
      <c r="J3093" s="728">
        <v>631.76</v>
      </c>
      <c r="K3093" s="728">
        <v>205.322</v>
      </c>
      <c r="L3093" s="728">
        <v>426.43800000000005</v>
      </c>
    </row>
    <row r="3094" spans="1:12" s="335" customFormat="1" ht="12" x14ac:dyDescent="0.2">
      <c r="A3094" s="145" t="s">
        <v>6550</v>
      </c>
      <c r="B3094" s="145" t="s">
        <v>6551</v>
      </c>
      <c r="C3094" s="733">
        <v>43497</v>
      </c>
      <c r="F3094" s="741">
        <v>2765</v>
      </c>
      <c r="G3094" s="741">
        <v>346</v>
      </c>
      <c r="H3094" s="741"/>
      <c r="I3094" s="663">
        <v>2419</v>
      </c>
      <c r="J3094" s="728">
        <v>179.04</v>
      </c>
      <c r="K3094" s="728">
        <v>58.188000000000002</v>
      </c>
      <c r="L3094" s="728">
        <v>120.852</v>
      </c>
    </row>
    <row r="3095" spans="1:12" s="335" customFormat="1" ht="12" x14ac:dyDescent="0.2">
      <c r="A3095" s="145" t="s">
        <v>6552</v>
      </c>
      <c r="B3095" s="145" t="s">
        <v>6553</v>
      </c>
      <c r="C3095" s="733">
        <v>43497</v>
      </c>
      <c r="F3095" s="741">
        <v>2305</v>
      </c>
      <c r="G3095" s="741">
        <v>288</v>
      </c>
      <c r="H3095" s="741"/>
      <c r="I3095" s="663">
        <v>2017</v>
      </c>
      <c r="J3095" s="728">
        <v>149.24</v>
      </c>
      <c r="K3095" s="728">
        <v>48.503000000000007</v>
      </c>
      <c r="L3095" s="728">
        <v>100.73700000000001</v>
      </c>
    </row>
    <row r="3096" spans="1:12" s="335" customFormat="1" ht="12" x14ac:dyDescent="0.2">
      <c r="A3096" s="145" t="s">
        <v>6554</v>
      </c>
      <c r="B3096" s="145" t="s">
        <v>6555</v>
      </c>
      <c r="C3096" s="733">
        <v>43497</v>
      </c>
      <c r="F3096" s="741">
        <v>8672</v>
      </c>
      <c r="G3096" s="741">
        <v>1084</v>
      </c>
      <c r="H3096" s="741"/>
      <c r="I3096" s="663">
        <v>7588</v>
      </c>
      <c r="J3096" s="728">
        <v>561.51</v>
      </c>
      <c r="K3096" s="728">
        <v>182.49074999999999</v>
      </c>
      <c r="L3096" s="728">
        <v>379.01925</v>
      </c>
    </row>
    <row r="3097" spans="1:12" s="335" customFormat="1" ht="12" x14ac:dyDescent="0.2">
      <c r="A3097" s="145" t="s">
        <v>6556</v>
      </c>
      <c r="B3097" s="145" t="s">
        <v>6557</v>
      </c>
      <c r="C3097" s="733">
        <v>43497</v>
      </c>
      <c r="F3097" s="741">
        <v>999</v>
      </c>
      <c r="G3097" s="741">
        <v>200</v>
      </c>
      <c r="H3097" s="741"/>
      <c r="I3097" s="663">
        <v>799</v>
      </c>
      <c r="J3097" s="728">
        <v>126.61</v>
      </c>
      <c r="K3097" s="728">
        <v>41.148250000000004</v>
      </c>
      <c r="L3097" s="728">
        <v>85.461750000000009</v>
      </c>
    </row>
    <row r="3098" spans="1:12" s="335" customFormat="1" ht="12" x14ac:dyDescent="0.2">
      <c r="A3098" s="145" t="s">
        <v>6558</v>
      </c>
      <c r="B3098" s="145" t="s">
        <v>6559</v>
      </c>
      <c r="C3098" s="733">
        <v>43497</v>
      </c>
      <c r="F3098" s="741">
        <v>6118</v>
      </c>
      <c r="G3098" s="741">
        <v>918</v>
      </c>
      <c r="H3098" s="741"/>
      <c r="I3098" s="663">
        <v>5200</v>
      </c>
      <c r="J3098" s="728">
        <v>522.53</v>
      </c>
      <c r="K3098" s="728">
        <v>169.82225</v>
      </c>
      <c r="L3098" s="728">
        <v>352.70775000000003</v>
      </c>
    </row>
    <row r="3099" spans="1:12" s="335" customFormat="1" ht="12" x14ac:dyDescent="0.2">
      <c r="A3099" s="145" t="s">
        <v>6560</v>
      </c>
      <c r="B3099" s="145" t="s">
        <v>6561</v>
      </c>
      <c r="C3099" s="733">
        <v>43497</v>
      </c>
      <c r="F3099" s="741">
        <v>6095</v>
      </c>
      <c r="G3099" s="741">
        <v>914</v>
      </c>
      <c r="H3099" s="741"/>
      <c r="I3099" s="663">
        <v>5181</v>
      </c>
      <c r="J3099" s="728">
        <v>520.58000000000004</v>
      </c>
      <c r="K3099" s="728">
        <v>169.18850000000003</v>
      </c>
      <c r="L3099" s="728">
        <v>351.39150000000006</v>
      </c>
    </row>
    <row r="3100" spans="1:12" s="335" customFormat="1" ht="12" x14ac:dyDescent="0.2">
      <c r="A3100" s="145" t="s">
        <v>6562</v>
      </c>
      <c r="B3100" s="145" t="s">
        <v>6563</v>
      </c>
      <c r="C3100" s="733">
        <v>43497</v>
      </c>
      <c r="F3100" s="741">
        <v>2957</v>
      </c>
      <c r="G3100" s="741">
        <v>370</v>
      </c>
      <c r="H3100" s="741"/>
      <c r="I3100" s="663">
        <v>2587</v>
      </c>
      <c r="J3100" s="728">
        <v>193.23</v>
      </c>
      <c r="K3100" s="728">
        <v>62.799749999999996</v>
      </c>
      <c r="L3100" s="728">
        <v>130.43025</v>
      </c>
    </row>
    <row r="3101" spans="1:12" s="335" customFormat="1" ht="12" x14ac:dyDescent="0.2">
      <c r="A3101" s="145" t="s">
        <v>6564</v>
      </c>
      <c r="B3101" s="145" t="s">
        <v>6565</v>
      </c>
      <c r="C3101" s="733">
        <v>43497</v>
      </c>
      <c r="F3101" s="741">
        <v>848</v>
      </c>
      <c r="G3101" s="741">
        <v>106</v>
      </c>
      <c r="H3101" s="741"/>
      <c r="I3101" s="663">
        <v>742</v>
      </c>
      <c r="J3101" s="728">
        <v>54.91</v>
      </c>
      <c r="K3101" s="728">
        <v>17.845749999999999</v>
      </c>
      <c r="L3101" s="728">
        <v>37.064250000000001</v>
      </c>
    </row>
    <row r="3102" spans="1:12" s="335" customFormat="1" ht="12" x14ac:dyDescent="0.2">
      <c r="A3102" s="145" t="s">
        <v>6566</v>
      </c>
      <c r="B3102" s="145" t="s">
        <v>6567</v>
      </c>
      <c r="C3102" s="733">
        <v>43497</v>
      </c>
      <c r="F3102" s="741">
        <v>1600</v>
      </c>
      <c r="G3102" s="741">
        <v>200</v>
      </c>
      <c r="H3102" s="741"/>
      <c r="I3102" s="663">
        <v>1400</v>
      </c>
      <c r="J3102" s="728">
        <v>103.6</v>
      </c>
      <c r="K3102" s="728">
        <v>33.67</v>
      </c>
      <c r="L3102" s="728">
        <v>69.930000000000007</v>
      </c>
    </row>
    <row r="3103" spans="1:12" s="335" customFormat="1" ht="12" x14ac:dyDescent="0.2">
      <c r="A3103" s="145" t="s">
        <v>6568</v>
      </c>
      <c r="B3103" s="145" t="s">
        <v>6569</v>
      </c>
      <c r="C3103" s="733">
        <v>43497</v>
      </c>
      <c r="F3103" s="741">
        <v>2000</v>
      </c>
      <c r="G3103" s="741">
        <v>200</v>
      </c>
      <c r="H3103" s="741"/>
      <c r="I3103" s="663">
        <v>1800</v>
      </c>
      <c r="J3103" s="728">
        <v>88.18</v>
      </c>
      <c r="K3103" s="728">
        <v>28.658500000000004</v>
      </c>
      <c r="L3103" s="728">
        <v>59.52150000000001</v>
      </c>
    </row>
    <row r="3104" spans="1:12" s="335" customFormat="1" ht="12" x14ac:dyDescent="0.2">
      <c r="A3104" s="145" t="s">
        <v>6570</v>
      </c>
      <c r="B3104" s="145" t="s">
        <v>6571</v>
      </c>
      <c r="C3104" s="733">
        <v>43497</v>
      </c>
      <c r="F3104" s="741">
        <v>1446</v>
      </c>
      <c r="G3104" s="741">
        <v>181</v>
      </c>
      <c r="H3104" s="741"/>
      <c r="I3104" s="663">
        <v>1265</v>
      </c>
      <c r="J3104" s="728">
        <v>93.63</v>
      </c>
      <c r="K3104" s="728">
        <v>30.429749999999999</v>
      </c>
      <c r="L3104" s="728">
        <v>63.200250000000004</v>
      </c>
    </row>
    <row r="3105" spans="1:12" s="335" customFormat="1" ht="12" x14ac:dyDescent="0.2">
      <c r="A3105" s="145" t="s">
        <v>6572</v>
      </c>
      <c r="B3105" s="145" t="s">
        <v>6573</v>
      </c>
      <c r="C3105" s="733">
        <v>43497</v>
      </c>
      <c r="F3105" s="741">
        <v>3976</v>
      </c>
      <c r="G3105" s="741">
        <v>596</v>
      </c>
      <c r="H3105" s="741"/>
      <c r="I3105" s="663">
        <v>3380</v>
      </c>
      <c r="J3105" s="728">
        <v>342.73</v>
      </c>
      <c r="K3105" s="728">
        <v>111.38725000000001</v>
      </c>
      <c r="L3105" s="728">
        <v>231.34275000000002</v>
      </c>
    </row>
    <row r="3106" spans="1:12" s="335" customFormat="1" ht="12" x14ac:dyDescent="0.2">
      <c r="A3106" s="145" t="s">
        <v>6574</v>
      </c>
      <c r="B3106" s="145" t="s">
        <v>6575</v>
      </c>
      <c r="C3106" s="733">
        <v>43497</v>
      </c>
      <c r="F3106" s="741">
        <v>2240</v>
      </c>
      <c r="G3106" s="741">
        <v>224</v>
      </c>
      <c r="H3106" s="741"/>
      <c r="I3106" s="663">
        <v>2016</v>
      </c>
      <c r="J3106" s="728">
        <v>98.77</v>
      </c>
      <c r="K3106" s="728">
        <v>32.100250000000003</v>
      </c>
      <c r="L3106" s="728">
        <v>66.669750000000008</v>
      </c>
    </row>
    <row r="3107" spans="1:12" s="335" customFormat="1" ht="12" x14ac:dyDescent="0.2">
      <c r="A3107" s="145" t="s">
        <v>6576</v>
      </c>
      <c r="B3107" s="145" t="s">
        <v>6577</v>
      </c>
      <c r="C3107" s="733">
        <v>43497</v>
      </c>
      <c r="F3107" s="741">
        <v>2080</v>
      </c>
      <c r="G3107" s="741">
        <v>312</v>
      </c>
      <c r="H3107" s="741"/>
      <c r="I3107" s="663">
        <v>1768</v>
      </c>
      <c r="J3107" s="728">
        <v>195.44</v>
      </c>
      <c r="K3107" s="728">
        <v>63.518000000000001</v>
      </c>
      <c r="L3107" s="728">
        <v>131.922</v>
      </c>
    </row>
    <row r="3108" spans="1:12" s="335" customFormat="1" ht="12" x14ac:dyDescent="0.2">
      <c r="A3108" s="145" t="s">
        <v>6578</v>
      </c>
      <c r="B3108" s="145" t="s">
        <v>6579</v>
      </c>
      <c r="C3108" s="733">
        <v>43497</v>
      </c>
      <c r="F3108" s="741">
        <v>3240</v>
      </c>
      <c r="G3108" s="741">
        <v>405</v>
      </c>
      <c r="H3108" s="741"/>
      <c r="I3108" s="663">
        <v>2835</v>
      </c>
      <c r="J3108" s="728">
        <v>211.73</v>
      </c>
      <c r="K3108" s="728">
        <v>68.812250000000006</v>
      </c>
      <c r="L3108" s="728">
        <v>142.91775000000001</v>
      </c>
    </row>
    <row r="3109" spans="1:12" s="335" customFormat="1" ht="12" x14ac:dyDescent="0.2">
      <c r="A3109" s="145" t="s">
        <v>6580</v>
      </c>
      <c r="B3109" s="145" t="s">
        <v>6581</v>
      </c>
      <c r="C3109" s="733">
        <v>43497</v>
      </c>
      <c r="F3109" s="741">
        <v>11229</v>
      </c>
      <c r="G3109" s="741">
        <v>1684</v>
      </c>
      <c r="H3109" s="741"/>
      <c r="I3109" s="663">
        <v>9545</v>
      </c>
      <c r="J3109" s="728">
        <v>967.94</v>
      </c>
      <c r="K3109" s="728">
        <v>314.58050000000003</v>
      </c>
      <c r="L3109" s="728">
        <v>653.35950000000003</v>
      </c>
    </row>
    <row r="3110" spans="1:12" s="335" customFormat="1" ht="12" x14ac:dyDescent="0.2">
      <c r="A3110" s="145" t="s">
        <v>6582</v>
      </c>
      <c r="B3110" s="145" t="s">
        <v>6583</v>
      </c>
      <c r="C3110" s="733">
        <v>43497</v>
      </c>
      <c r="F3110" s="741">
        <v>3702</v>
      </c>
      <c r="G3110" s="741">
        <v>694</v>
      </c>
      <c r="H3110" s="741"/>
      <c r="I3110" s="663">
        <v>3008</v>
      </c>
      <c r="J3110" s="728">
        <v>427.07</v>
      </c>
      <c r="K3110" s="728">
        <v>138.79775000000001</v>
      </c>
      <c r="L3110" s="728">
        <v>288.27225000000004</v>
      </c>
    </row>
    <row r="3111" spans="1:12" s="335" customFormat="1" ht="12" x14ac:dyDescent="0.2">
      <c r="A3111" s="145" t="s">
        <v>6584</v>
      </c>
      <c r="B3111" s="145" t="s">
        <v>6585</v>
      </c>
      <c r="C3111" s="733">
        <v>43497</v>
      </c>
      <c r="F3111" s="741">
        <v>1906</v>
      </c>
      <c r="G3111" s="741">
        <v>238</v>
      </c>
      <c r="H3111" s="741"/>
      <c r="I3111" s="663">
        <v>1668</v>
      </c>
      <c r="J3111" s="728">
        <v>123.41</v>
      </c>
      <c r="K3111" s="728">
        <v>40.108249999999998</v>
      </c>
      <c r="L3111" s="728">
        <v>83.301749999999998</v>
      </c>
    </row>
    <row r="3112" spans="1:12" s="335" customFormat="1" ht="12" x14ac:dyDescent="0.2">
      <c r="A3112" s="145" t="s">
        <v>6586</v>
      </c>
      <c r="B3112" s="145" t="s">
        <v>6587</v>
      </c>
      <c r="C3112" s="733">
        <v>43497</v>
      </c>
      <c r="F3112" s="741">
        <v>2000</v>
      </c>
      <c r="G3112" s="741">
        <v>300</v>
      </c>
      <c r="H3112" s="741"/>
      <c r="I3112" s="663">
        <v>1700</v>
      </c>
      <c r="J3112" s="728">
        <v>187.91</v>
      </c>
      <c r="K3112" s="728">
        <v>61.070750000000004</v>
      </c>
      <c r="L3112" s="728">
        <v>126.83925000000001</v>
      </c>
    </row>
    <row r="3113" spans="1:12" s="335" customFormat="1" ht="12" x14ac:dyDescent="0.2">
      <c r="A3113" s="145" t="s">
        <v>6588</v>
      </c>
      <c r="B3113" s="145" t="s">
        <v>6589</v>
      </c>
      <c r="C3113" s="733">
        <v>43497</v>
      </c>
      <c r="F3113" s="741">
        <v>2248</v>
      </c>
      <c r="G3113" s="741">
        <v>337</v>
      </c>
      <c r="H3113" s="741"/>
      <c r="I3113" s="663">
        <v>1911</v>
      </c>
      <c r="J3113" s="728">
        <v>211.22</v>
      </c>
      <c r="K3113" s="728">
        <v>68.646500000000003</v>
      </c>
      <c r="L3113" s="728">
        <v>142.5735</v>
      </c>
    </row>
    <row r="3114" spans="1:12" s="335" customFormat="1" ht="12" x14ac:dyDescent="0.2">
      <c r="A3114" s="145" t="s">
        <v>6590</v>
      </c>
      <c r="B3114" s="145" t="s">
        <v>6591</v>
      </c>
      <c r="C3114" s="733">
        <v>43497</v>
      </c>
      <c r="F3114" s="741">
        <v>4235</v>
      </c>
      <c r="G3114" s="741">
        <v>635</v>
      </c>
      <c r="H3114" s="741"/>
      <c r="I3114" s="663">
        <v>3600</v>
      </c>
      <c r="J3114" s="728">
        <v>361.71</v>
      </c>
      <c r="K3114" s="728">
        <v>117.55575</v>
      </c>
      <c r="L3114" s="728">
        <v>244.15424999999999</v>
      </c>
    </row>
    <row r="3115" spans="1:12" s="335" customFormat="1" ht="12" x14ac:dyDescent="0.2">
      <c r="A3115" s="145" t="s">
        <v>6592</v>
      </c>
      <c r="B3115" s="145" t="s">
        <v>6593</v>
      </c>
      <c r="C3115" s="733">
        <v>43497</v>
      </c>
      <c r="F3115" s="741">
        <v>2300</v>
      </c>
      <c r="G3115" s="741">
        <v>230</v>
      </c>
      <c r="H3115" s="741"/>
      <c r="I3115" s="663">
        <v>2070</v>
      </c>
      <c r="J3115" s="728">
        <v>101.41</v>
      </c>
      <c r="K3115" s="728">
        <v>32.95825</v>
      </c>
      <c r="L3115" s="728">
        <v>68.451750000000004</v>
      </c>
    </row>
    <row r="3116" spans="1:12" s="335" customFormat="1" ht="12" x14ac:dyDescent="0.2">
      <c r="A3116" s="145" t="s">
        <v>6594</v>
      </c>
      <c r="B3116" s="145" t="s">
        <v>6595</v>
      </c>
      <c r="C3116" s="733">
        <v>43497</v>
      </c>
      <c r="F3116" s="741">
        <v>1965</v>
      </c>
      <c r="G3116" s="741">
        <v>246</v>
      </c>
      <c r="H3116" s="741"/>
      <c r="I3116" s="663">
        <v>1719</v>
      </c>
      <c r="J3116" s="728">
        <v>127.23</v>
      </c>
      <c r="K3116" s="728">
        <v>41.34975</v>
      </c>
      <c r="L3116" s="728">
        <v>85.880250000000004</v>
      </c>
    </row>
    <row r="3117" spans="1:12" s="335" customFormat="1" ht="12" x14ac:dyDescent="0.2">
      <c r="A3117" s="145" t="s">
        <v>6596</v>
      </c>
      <c r="B3117" s="145" t="s">
        <v>6597</v>
      </c>
      <c r="C3117" s="733">
        <v>43497</v>
      </c>
      <c r="F3117" s="741">
        <v>3672</v>
      </c>
      <c r="G3117" s="741">
        <v>459</v>
      </c>
      <c r="H3117" s="741"/>
      <c r="I3117" s="663">
        <v>3213</v>
      </c>
      <c r="J3117" s="728">
        <v>239.97</v>
      </c>
      <c r="K3117" s="728">
        <v>77.990250000000003</v>
      </c>
      <c r="L3117" s="728">
        <v>161.97975000000002</v>
      </c>
    </row>
    <row r="3118" spans="1:12" s="335" customFormat="1" ht="12" x14ac:dyDescent="0.2">
      <c r="A3118" s="145" t="s">
        <v>6598</v>
      </c>
      <c r="B3118" s="145" t="s">
        <v>6599</v>
      </c>
      <c r="C3118" s="733">
        <v>43497</v>
      </c>
      <c r="F3118" s="741">
        <v>5021</v>
      </c>
      <c r="G3118" s="741">
        <v>628</v>
      </c>
      <c r="H3118" s="741"/>
      <c r="I3118" s="663">
        <v>4393</v>
      </c>
      <c r="J3118" s="728">
        <v>328.12</v>
      </c>
      <c r="K3118" s="728">
        <v>106.63900000000001</v>
      </c>
      <c r="L3118" s="728">
        <v>221.48100000000002</v>
      </c>
    </row>
    <row r="3119" spans="1:12" s="335" customFormat="1" ht="12" x14ac:dyDescent="0.2">
      <c r="A3119" s="145" t="s">
        <v>6600</v>
      </c>
      <c r="B3119" s="145" t="s">
        <v>6601</v>
      </c>
      <c r="C3119" s="733">
        <v>43497</v>
      </c>
      <c r="F3119" s="741">
        <v>4812</v>
      </c>
      <c r="G3119" s="741">
        <v>602</v>
      </c>
      <c r="H3119" s="741"/>
      <c r="I3119" s="663">
        <v>4210</v>
      </c>
      <c r="J3119" s="728">
        <v>314.45999999999998</v>
      </c>
      <c r="K3119" s="728">
        <v>102.1995</v>
      </c>
      <c r="L3119" s="728">
        <v>212.26050000000001</v>
      </c>
    </row>
    <row r="3120" spans="1:12" s="335" customFormat="1" ht="12" x14ac:dyDescent="0.2">
      <c r="A3120" s="145" t="s">
        <v>6602</v>
      </c>
      <c r="B3120" s="145" t="s">
        <v>6603</v>
      </c>
      <c r="C3120" s="733">
        <v>43497</v>
      </c>
      <c r="F3120" s="741">
        <v>5003</v>
      </c>
      <c r="G3120" s="741">
        <v>625</v>
      </c>
      <c r="H3120" s="741"/>
      <c r="I3120" s="663">
        <v>4378</v>
      </c>
      <c r="J3120" s="728">
        <v>326.95</v>
      </c>
      <c r="K3120" s="728">
        <v>106.25875000000001</v>
      </c>
      <c r="L3120" s="728">
        <v>220.69125</v>
      </c>
    </row>
    <row r="3121" spans="1:12" s="335" customFormat="1" ht="12" x14ac:dyDescent="0.2">
      <c r="A3121" s="145" t="s">
        <v>6604</v>
      </c>
      <c r="B3121" s="145" t="s">
        <v>6605</v>
      </c>
      <c r="C3121" s="733">
        <v>43497</v>
      </c>
      <c r="F3121" s="741">
        <v>2720</v>
      </c>
      <c r="G3121" s="741">
        <v>340</v>
      </c>
      <c r="H3121" s="741"/>
      <c r="I3121" s="663">
        <v>2380</v>
      </c>
      <c r="J3121" s="728">
        <v>176.12</v>
      </c>
      <c r="K3121" s="728">
        <v>57.239000000000004</v>
      </c>
      <c r="L3121" s="728">
        <v>118.88100000000001</v>
      </c>
    </row>
    <row r="3122" spans="1:12" s="335" customFormat="1" ht="12" x14ac:dyDescent="0.2">
      <c r="A3122" s="145" t="s">
        <v>6606</v>
      </c>
      <c r="B3122" s="145" t="s">
        <v>6607</v>
      </c>
      <c r="C3122" s="733">
        <v>43497</v>
      </c>
      <c r="F3122" s="741">
        <v>2638</v>
      </c>
      <c r="G3122" s="741">
        <v>396</v>
      </c>
      <c r="H3122" s="741"/>
      <c r="I3122" s="663">
        <v>2242</v>
      </c>
      <c r="J3122" s="728">
        <v>227.41</v>
      </c>
      <c r="K3122" s="728">
        <v>73.908249999999995</v>
      </c>
      <c r="L3122" s="728">
        <v>153.50175000000002</v>
      </c>
    </row>
    <row r="3123" spans="1:12" s="335" customFormat="1" ht="12" x14ac:dyDescent="0.2">
      <c r="A3123" s="145" t="s">
        <v>6608</v>
      </c>
      <c r="B3123" s="145" t="s">
        <v>6609</v>
      </c>
      <c r="C3123" s="733">
        <v>43497</v>
      </c>
      <c r="F3123" s="741">
        <v>2000</v>
      </c>
      <c r="G3123" s="741">
        <v>200</v>
      </c>
      <c r="H3123" s="741"/>
      <c r="I3123" s="663">
        <v>1800</v>
      </c>
      <c r="J3123" s="728">
        <v>88.18</v>
      </c>
      <c r="K3123" s="728">
        <v>28.658500000000004</v>
      </c>
      <c r="L3123" s="728">
        <v>59.52150000000001</v>
      </c>
    </row>
    <row r="3124" spans="1:12" s="335" customFormat="1" ht="12" x14ac:dyDescent="0.2">
      <c r="A3124" s="145" t="s">
        <v>6610</v>
      </c>
      <c r="B3124" s="145" t="s">
        <v>6611</v>
      </c>
      <c r="C3124" s="733">
        <v>43497</v>
      </c>
      <c r="F3124" s="741">
        <v>7196</v>
      </c>
      <c r="G3124" s="741">
        <v>1349</v>
      </c>
      <c r="H3124" s="741"/>
      <c r="I3124" s="663">
        <v>5847</v>
      </c>
      <c r="J3124" s="728">
        <v>845.32</v>
      </c>
      <c r="K3124" s="728">
        <v>274.72900000000004</v>
      </c>
      <c r="L3124" s="728">
        <v>570.59100000000012</v>
      </c>
    </row>
    <row r="3125" spans="1:12" s="335" customFormat="1" ht="12" x14ac:dyDescent="0.2">
      <c r="A3125" s="145" t="s">
        <v>6612</v>
      </c>
      <c r="B3125" s="145" t="s">
        <v>6613</v>
      </c>
      <c r="C3125" s="733">
        <v>43497</v>
      </c>
      <c r="F3125" s="741">
        <v>4800</v>
      </c>
      <c r="G3125" s="741">
        <v>600</v>
      </c>
      <c r="H3125" s="741"/>
      <c r="I3125" s="663">
        <v>4200</v>
      </c>
      <c r="J3125" s="728">
        <v>310.8</v>
      </c>
      <c r="K3125" s="728">
        <v>101.01</v>
      </c>
      <c r="L3125" s="728">
        <v>209.79000000000002</v>
      </c>
    </row>
    <row r="3126" spans="1:12" s="335" customFormat="1" ht="12" x14ac:dyDescent="0.2">
      <c r="A3126" s="145" t="s">
        <v>6614</v>
      </c>
      <c r="B3126" s="145" t="s">
        <v>6615</v>
      </c>
      <c r="C3126" s="733">
        <v>43497</v>
      </c>
      <c r="F3126" s="741">
        <v>2000</v>
      </c>
      <c r="G3126" s="741">
        <v>200</v>
      </c>
      <c r="H3126" s="741"/>
      <c r="I3126" s="663">
        <v>1800</v>
      </c>
      <c r="J3126" s="728">
        <v>88.18</v>
      </c>
      <c r="K3126" s="728">
        <v>28.658500000000004</v>
      </c>
      <c r="L3126" s="728">
        <v>59.52150000000001</v>
      </c>
    </row>
    <row r="3127" spans="1:12" s="335" customFormat="1" ht="12" x14ac:dyDescent="0.2">
      <c r="A3127" s="145" t="s">
        <v>6616</v>
      </c>
      <c r="B3127" s="145" t="s">
        <v>6617</v>
      </c>
      <c r="C3127" s="733">
        <v>43497</v>
      </c>
      <c r="F3127" s="741">
        <v>7098</v>
      </c>
      <c r="G3127" s="741">
        <v>1331</v>
      </c>
      <c r="H3127" s="741"/>
      <c r="I3127" s="663">
        <v>5767</v>
      </c>
      <c r="J3127" s="728">
        <v>833.81</v>
      </c>
      <c r="K3127" s="728">
        <v>270.98824999999999</v>
      </c>
      <c r="L3127" s="728">
        <v>562.82174999999995</v>
      </c>
    </row>
    <row r="3128" spans="1:12" s="335" customFormat="1" ht="12" x14ac:dyDescent="0.2">
      <c r="A3128" s="145" t="s">
        <v>6618</v>
      </c>
      <c r="B3128" s="145" t="s">
        <v>6619</v>
      </c>
      <c r="C3128" s="733">
        <v>43497</v>
      </c>
      <c r="F3128" s="741">
        <v>2000</v>
      </c>
      <c r="G3128" s="741">
        <v>200</v>
      </c>
      <c r="H3128" s="741"/>
      <c r="I3128" s="663">
        <v>1800</v>
      </c>
      <c r="J3128" s="728">
        <v>88.18</v>
      </c>
      <c r="K3128" s="728">
        <v>28.658500000000004</v>
      </c>
      <c r="L3128" s="728">
        <v>59.52150000000001</v>
      </c>
    </row>
    <row r="3129" spans="1:12" s="335" customFormat="1" ht="12" x14ac:dyDescent="0.2">
      <c r="A3129" s="145" t="s">
        <v>6620</v>
      </c>
      <c r="B3129" s="145" t="s">
        <v>6621</v>
      </c>
      <c r="C3129" s="733">
        <v>43497</v>
      </c>
      <c r="F3129" s="741">
        <v>6889</v>
      </c>
      <c r="G3129" s="741">
        <v>1292</v>
      </c>
      <c r="H3129" s="741"/>
      <c r="I3129" s="663">
        <v>5597</v>
      </c>
      <c r="J3129" s="728">
        <v>809.26</v>
      </c>
      <c r="K3129" s="728">
        <v>263.0095</v>
      </c>
      <c r="L3129" s="728">
        <v>546.25049999999999</v>
      </c>
    </row>
    <row r="3130" spans="1:12" s="335" customFormat="1" ht="12" x14ac:dyDescent="0.2">
      <c r="A3130" s="145" t="s">
        <v>6622</v>
      </c>
      <c r="B3130" s="145" t="s">
        <v>6623</v>
      </c>
      <c r="C3130" s="733">
        <v>43497</v>
      </c>
      <c r="F3130" s="741">
        <v>3262</v>
      </c>
      <c r="G3130" s="741">
        <v>489</v>
      </c>
      <c r="H3130" s="741"/>
      <c r="I3130" s="663">
        <v>2773</v>
      </c>
      <c r="J3130" s="728">
        <v>281.18</v>
      </c>
      <c r="K3130" s="728">
        <v>91.383500000000012</v>
      </c>
      <c r="L3130" s="728">
        <v>189.79650000000001</v>
      </c>
    </row>
    <row r="3131" spans="1:12" s="335" customFormat="1" ht="12" x14ac:dyDescent="0.2">
      <c r="A3131" s="145" t="s">
        <v>6624</v>
      </c>
      <c r="B3131" s="145" t="s">
        <v>6625</v>
      </c>
      <c r="C3131" s="733">
        <v>43497</v>
      </c>
      <c r="F3131" s="741">
        <v>4772</v>
      </c>
      <c r="G3131" s="741">
        <v>477</v>
      </c>
      <c r="H3131" s="741"/>
      <c r="I3131" s="663">
        <v>4295</v>
      </c>
      <c r="J3131" s="728">
        <v>210.4</v>
      </c>
      <c r="K3131" s="728">
        <v>68.38000000000001</v>
      </c>
      <c r="L3131" s="728">
        <v>142.02000000000001</v>
      </c>
    </row>
    <row r="3132" spans="1:12" s="335" customFormat="1" ht="12" x14ac:dyDescent="0.2">
      <c r="A3132" s="145" t="s">
        <v>6626</v>
      </c>
      <c r="B3132" s="145" t="s">
        <v>6627</v>
      </c>
      <c r="C3132" s="733">
        <v>43497</v>
      </c>
      <c r="F3132" s="741">
        <v>2392</v>
      </c>
      <c r="G3132" s="741">
        <v>239</v>
      </c>
      <c r="H3132" s="741"/>
      <c r="I3132" s="663">
        <v>2153</v>
      </c>
      <c r="J3132" s="728">
        <v>105.47</v>
      </c>
      <c r="K3132" s="728">
        <v>34.277749999999997</v>
      </c>
      <c r="L3132" s="728">
        <v>71.192250000000001</v>
      </c>
    </row>
    <row r="3133" spans="1:12" s="335" customFormat="1" ht="12" x14ac:dyDescent="0.2">
      <c r="A3133" s="145" t="s">
        <v>6628</v>
      </c>
      <c r="B3133" s="145" t="s">
        <v>6629</v>
      </c>
      <c r="C3133" s="733">
        <v>43497</v>
      </c>
      <c r="F3133" s="741">
        <v>2015</v>
      </c>
      <c r="G3133" s="741">
        <v>378</v>
      </c>
      <c r="H3133" s="741"/>
      <c r="I3133" s="663">
        <v>1637</v>
      </c>
      <c r="J3133" s="728">
        <v>234.55</v>
      </c>
      <c r="K3133" s="728">
        <v>76.228750000000005</v>
      </c>
      <c r="L3133" s="728">
        <v>158.32125000000002</v>
      </c>
    </row>
    <row r="3134" spans="1:12" s="335" customFormat="1" ht="12" x14ac:dyDescent="0.2">
      <c r="A3134" s="145" t="s">
        <v>6630</v>
      </c>
      <c r="B3134" s="145" t="s">
        <v>6631</v>
      </c>
      <c r="C3134" s="733">
        <v>43497</v>
      </c>
      <c r="F3134" s="741">
        <v>2446</v>
      </c>
      <c r="G3134" s="741">
        <v>306</v>
      </c>
      <c r="H3134" s="741"/>
      <c r="I3134" s="663">
        <v>2140</v>
      </c>
      <c r="J3134" s="728">
        <v>158.38</v>
      </c>
      <c r="K3134" s="728">
        <v>51.473500000000001</v>
      </c>
      <c r="L3134" s="728">
        <v>106.90650000000001</v>
      </c>
    </row>
    <row r="3135" spans="1:12" s="335" customFormat="1" ht="12" x14ac:dyDescent="0.2">
      <c r="A3135" s="145" t="s">
        <v>6632</v>
      </c>
      <c r="B3135" s="145" t="s">
        <v>6633</v>
      </c>
      <c r="C3135" s="733">
        <v>43497</v>
      </c>
      <c r="F3135" s="741">
        <v>2230</v>
      </c>
      <c r="G3135" s="741">
        <v>334</v>
      </c>
      <c r="H3135" s="741"/>
      <c r="I3135" s="663">
        <v>1896</v>
      </c>
      <c r="J3135" s="728">
        <v>188.74</v>
      </c>
      <c r="K3135" s="728">
        <v>61.340500000000006</v>
      </c>
      <c r="L3135" s="728">
        <v>127.39950000000002</v>
      </c>
    </row>
    <row r="3136" spans="1:12" s="335" customFormat="1" ht="12" x14ac:dyDescent="0.2">
      <c r="A3136" s="145" t="s">
        <v>6634</v>
      </c>
      <c r="B3136" s="145" t="s">
        <v>6635</v>
      </c>
      <c r="C3136" s="733">
        <v>43497</v>
      </c>
      <c r="F3136" s="741">
        <v>5973</v>
      </c>
      <c r="G3136" s="741">
        <v>747</v>
      </c>
      <c r="H3136" s="741"/>
      <c r="I3136" s="663">
        <v>5226</v>
      </c>
      <c r="J3136" s="728">
        <v>390.34</v>
      </c>
      <c r="K3136" s="728">
        <v>126.8605</v>
      </c>
      <c r="L3136" s="728">
        <v>263.47949999999997</v>
      </c>
    </row>
    <row r="3137" spans="1:12" s="335" customFormat="1" ht="12" x14ac:dyDescent="0.2">
      <c r="A3137" s="145" t="s">
        <v>6636</v>
      </c>
      <c r="B3137" s="145" t="s">
        <v>6637</v>
      </c>
      <c r="C3137" s="733">
        <v>43497</v>
      </c>
      <c r="F3137" s="741">
        <v>2285</v>
      </c>
      <c r="G3137" s="741">
        <v>229</v>
      </c>
      <c r="H3137" s="741"/>
      <c r="I3137" s="663">
        <v>2056</v>
      </c>
      <c r="J3137" s="728">
        <v>100.74</v>
      </c>
      <c r="K3137" s="728">
        <v>32.740499999999997</v>
      </c>
      <c r="L3137" s="728">
        <v>67.999499999999998</v>
      </c>
    </row>
    <row r="3138" spans="1:12" s="335" customFormat="1" ht="12" x14ac:dyDescent="0.2">
      <c r="A3138" s="145" t="s">
        <v>6638</v>
      </c>
      <c r="B3138" s="145" t="s">
        <v>6639</v>
      </c>
      <c r="C3138" s="733">
        <v>43497</v>
      </c>
      <c r="F3138" s="741">
        <v>2061</v>
      </c>
      <c r="G3138" s="741">
        <v>258</v>
      </c>
      <c r="H3138" s="741"/>
      <c r="I3138" s="663">
        <v>1803</v>
      </c>
      <c r="J3138" s="728">
        <v>133.44999999999999</v>
      </c>
      <c r="K3138" s="728">
        <v>43.371249999999996</v>
      </c>
      <c r="L3138" s="728">
        <v>90.078749999999999</v>
      </c>
    </row>
    <row r="3139" spans="1:12" s="335" customFormat="1" ht="12" x14ac:dyDescent="0.2">
      <c r="A3139" s="145" t="s">
        <v>6640</v>
      </c>
      <c r="B3139" s="145" t="s">
        <v>6641</v>
      </c>
      <c r="C3139" s="733">
        <v>43497</v>
      </c>
      <c r="F3139" s="741">
        <v>1856</v>
      </c>
      <c r="G3139" s="741">
        <v>278</v>
      </c>
      <c r="H3139" s="741"/>
      <c r="I3139" s="663">
        <v>1578</v>
      </c>
      <c r="J3139" s="728">
        <v>157.09</v>
      </c>
      <c r="K3139" s="728">
        <v>51.054250000000003</v>
      </c>
      <c r="L3139" s="728">
        <v>106.03575000000001</v>
      </c>
    </row>
    <row r="3140" spans="1:12" s="335" customFormat="1" ht="12" x14ac:dyDescent="0.2">
      <c r="A3140" s="145" t="s">
        <v>6642</v>
      </c>
      <c r="B3140" s="145" t="s">
        <v>6643</v>
      </c>
      <c r="C3140" s="733">
        <v>43497</v>
      </c>
      <c r="F3140" s="741">
        <v>4200</v>
      </c>
      <c r="G3140" s="741">
        <v>525</v>
      </c>
      <c r="H3140" s="741"/>
      <c r="I3140" s="663">
        <v>3675</v>
      </c>
      <c r="J3140" s="728">
        <v>271.95999999999998</v>
      </c>
      <c r="K3140" s="728">
        <v>88.387</v>
      </c>
      <c r="L3140" s="728">
        <v>183.57300000000001</v>
      </c>
    </row>
    <row r="3141" spans="1:12" s="335" customFormat="1" ht="12" x14ac:dyDescent="0.2">
      <c r="A3141" s="145" t="s">
        <v>6644</v>
      </c>
      <c r="B3141" s="145" t="s">
        <v>6645</v>
      </c>
      <c r="C3141" s="733">
        <v>43497</v>
      </c>
      <c r="F3141" s="741">
        <v>2959</v>
      </c>
      <c r="G3141" s="741">
        <v>296</v>
      </c>
      <c r="H3141" s="741"/>
      <c r="I3141" s="663">
        <v>2663</v>
      </c>
      <c r="J3141" s="728">
        <v>130.46</v>
      </c>
      <c r="K3141" s="728">
        <v>42.399500000000003</v>
      </c>
      <c r="L3141" s="728">
        <v>88.060500000000005</v>
      </c>
    </row>
    <row r="3142" spans="1:12" s="335" customFormat="1" ht="12" x14ac:dyDescent="0.2">
      <c r="A3142" s="145" t="s">
        <v>6646</v>
      </c>
      <c r="B3142" s="145" t="s">
        <v>6647</v>
      </c>
      <c r="C3142" s="733">
        <v>43497</v>
      </c>
      <c r="F3142" s="741">
        <v>3252</v>
      </c>
      <c r="G3142" s="741">
        <v>406</v>
      </c>
      <c r="H3142" s="741"/>
      <c r="I3142" s="663">
        <v>2846</v>
      </c>
      <c r="J3142" s="728">
        <v>210.56</v>
      </c>
      <c r="K3142" s="728">
        <v>68.432000000000002</v>
      </c>
      <c r="L3142" s="728">
        <v>142.12800000000001</v>
      </c>
    </row>
    <row r="3143" spans="1:12" s="335" customFormat="1" ht="12" x14ac:dyDescent="0.2">
      <c r="A3143" s="145" t="s">
        <v>6648</v>
      </c>
      <c r="B3143" s="145" t="s">
        <v>6649</v>
      </c>
      <c r="C3143" s="733">
        <v>43497</v>
      </c>
      <c r="F3143" s="741">
        <v>660</v>
      </c>
      <c r="G3143" s="741">
        <v>83</v>
      </c>
      <c r="H3143" s="741"/>
      <c r="I3143" s="663">
        <v>577</v>
      </c>
      <c r="J3143" s="728">
        <v>43.13</v>
      </c>
      <c r="K3143" s="728">
        <v>14.017250000000001</v>
      </c>
      <c r="L3143" s="728">
        <v>29.112750000000002</v>
      </c>
    </row>
    <row r="3144" spans="1:12" s="335" customFormat="1" ht="12" x14ac:dyDescent="0.2">
      <c r="A3144" s="145" t="s">
        <v>6650</v>
      </c>
      <c r="B3144" s="145" t="s">
        <v>6651</v>
      </c>
      <c r="C3144" s="733">
        <v>43497</v>
      </c>
      <c r="F3144" s="741">
        <v>8443</v>
      </c>
      <c r="G3144" s="741">
        <v>1266</v>
      </c>
      <c r="H3144" s="741"/>
      <c r="I3144" s="663">
        <v>7177</v>
      </c>
      <c r="J3144" s="728">
        <v>721.11</v>
      </c>
      <c r="K3144" s="728">
        <v>234.36075000000002</v>
      </c>
      <c r="L3144" s="728">
        <v>486.74925000000002</v>
      </c>
    </row>
    <row r="3145" spans="1:12" s="335" customFormat="1" ht="12" x14ac:dyDescent="0.2">
      <c r="A3145" s="145" t="s">
        <v>6652</v>
      </c>
      <c r="B3145" s="145" t="s">
        <v>6653</v>
      </c>
      <c r="C3145" s="733">
        <v>43525</v>
      </c>
      <c r="F3145" s="741">
        <v>4606</v>
      </c>
      <c r="G3145" s="741">
        <v>691</v>
      </c>
      <c r="H3145" s="741"/>
      <c r="I3145" s="663">
        <v>3915</v>
      </c>
      <c r="J3145" s="728">
        <v>393.41</v>
      </c>
      <c r="K3145" s="728">
        <v>127.85825000000001</v>
      </c>
      <c r="L3145" s="728">
        <v>265.55175000000003</v>
      </c>
    </row>
    <row r="3146" spans="1:12" s="335" customFormat="1" ht="12" x14ac:dyDescent="0.2">
      <c r="A3146" s="145" t="s">
        <v>6654</v>
      </c>
      <c r="B3146" s="145" t="s">
        <v>6655</v>
      </c>
      <c r="C3146" s="733">
        <v>43525</v>
      </c>
      <c r="F3146" s="741">
        <v>2935</v>
      </c>
      <c r="G3146" s="741">
        <v>440</v>
      </c>
      <c r="H3146" s="741"/>
      <c r="I3146" s="663">
        <v>2495</v>
      </c>
      <c r="J3146" s="728">
        <v>248.42</v>
      </c>
      <c r="K3146" s="728">
        <v>80.736499999999992</v>
      </c>
      <c r="L3146" s="728">
        <v>167.68350000000001</v>
      </c>
    </row>
    <row r="3147" spans="1:12" s="335" customFormat="1" ht="12" x14ac:dyDescent="0.2">
      <c r="A3147" s="145" t="s">
        <v>6656</v>
      </c>
      <c r="B3147" s="145" t="s">
        <v>6657</v>
      </c>
      <c r="C3147" s="733">
        <v>43525</v>
      </c>
      <c r="F3147" s="741">
        <v>6303</v>
      </c>
      <c r="G3147" s="741">
        <v>945</v>
      </c>
      <c r="H3147" s="741"/>
      <c r="I3147" s="663">
        <v>5358</v>
      </c>
      <c r="J3147" s="728">
        <v>543.32000000000005</v>
      </c>
      <c r="K3147" s="728">
        <v>176.57900000000004</v>
      </c>
      <c r="L3147" s="728">
        <v>366.74100000000004</v>
      </c>
    </row>
    <row r="3148" spans="1:12" s="335" customFormat="1" ht="12" x14ac:dyDescent="0.2">
      <c r="A3148" s="145" t="s">
        <v>6658</v>
      </c>
      <c r="B3148" s="145" t="s">
        <v>6659</v>
      </c>
      <c r="C3148" s="733">
        <v>43525</v>
      </c>
      <c r="F3148" s="741">
        <v>1985</v>
      </c>
      <c r="G3148" s="741">
        <v>372</v>
      </c>
      <c r="H3148" s="741"/>
      <c r="I3148" s="663">
        <v>1613</v>
      </c>
      <c r="J3148" s="728">
        <v>233.18</v>
      </c>
      <c r="K3148" s="728">
        <v>75.783500000000004</v>
      </c>
      <c r="L3148" s="728">
        <v>157.3965</v>
      </c>
    </row>
    <row r="3149" spans="1:12" s="335" customFormat="1" ht="12" x14ac:dyDescent="0.2">
      <c r="A3149" s="145" t="s">
        <v>6660</v>
      </c>
      <c r="B3149" s="145" t="s">
        <v>6661</v>
      </c>
      <c r="C3149" s="733">
        <v>43525</v>
      </c>
      <c r="F3149" s="741">
        <v>4228</v>
      </c>
      <c r="G3149" s="741">
        <v>528</v>
      </c>
      <c r="H3149" s="741"/>
      <c r="I3149" s="663">
        <v>3700</v>
      </c>
      <c r="J3149" s="728">
        <v>273.76</v>
      </c>
      <c r="K3149" s="728">
        <v>88.971999999999994</v>
      </c>
      <c r="L3149" s="728">
        <v>184.78800000000001</v>
      </c>
    </row>
    <row r="3150" spans="1:12" s="335" customFormat="1" ht="12" x14ac:dyDescent="0.2">
      <c r="A3150" s="145" t="s">
        <v>6662</v>
      </c>
      <c r="B3150" s="145" t="s">
        <v>6663</v>
      </c>
      <c r="C3150" s="733">
        <v>43525</v>
      </c>
      <c r="F3150" s="741">
        <v>5323</v>
      </c>
      <c r="G3150" s="741">
        <v>798</v>
      </c>
      <c r="H3150" s="741"/>
      <c r="I3150" s="663">
        <v>4525</v>
      </c>
      <c r="J3150" s="728">
        <v>458.84</v>
      </c>
      <c r="K3150" s="728">
        <v>149.12299999999999</v>
      </c>
      <c r="L3150" s="728">
        <v>309.71699999999998</v>
      </c>
    </row>
    <row r="3151" spans="1:12" s="335" customFormat="1" ht="12" x14ac:dyDescent="0.2">
      <c r="A3151" s="145" t="s">
        <v>6664</v>
      </c>
      <c r="B3151" s="145" t="s">
        <v>6665</v>
      </c>
      <c r="C3151" s="733">
        <v>43525</v>
      </c>
      <c r="F3151" s="741">
        <v>2227</v>
      </c>
      <c r="G3151" s="741">
        <v>278</v>
      </c>
      <c r="H3151" s="741"/>
      <c r="I3151" s="663">
        <v>1949</v>
      </c>
      <c r="J3151" s="728">
        <v>144.21</v>
      </c>
      <c r="K3151" s="728">
        <v>46.868250000000003</v>
      </c>
      <c r="L3151" s="728">
        <v>97.341750000000019</v>
      </c>
    </row>
    <row r="3152" spans="1:12" s="335" customFormat="1" ht="12" x14ac:dyDescent="0.2">
      <c r="A3152" s="145" t="s">
        <v>6666</v>
      </c>
      <c r="B3152" s="145" t="s">
        <v>6667</v>
      </c>
      <c r="C3152" s="733">
        <v>43525</v>
      </c>
      <c r="F3152" s="741">
        <v>3950</v>
      </c>
      <c r="G3152" s="741">
        <v>494</v>
      </c>
      <c r="H3152" s="741"/>
      <c r="I3152" s="663">
        <v>3456</v>
      </c>
      <c r="J3152" s="728">
        <v>258.13</v>
      </c>
      <c r="K3152" s="728">
        <v>83.892250000000004</v>
      </c>
      <c r="L3152" s="728">
        <v>174.23775000000001</v>
      </c>
    </row>
    <row r="3153" spans="1:12" s="335" customFormat="1" ht="12" x14ac:dyDescent="0.2">
      <c r="A3153" s="145" t="s">
        <v>6668</v>
      </c>
      <c r="B3153" s="145" t="s">
        <v>6669</v>
      </c>
      <c r="C3153" s="733">
        <v>43525</v>
      </c>
      <c r="F3153" s="741">
        <v>2048</v>
      </c>
      <c r="G3153" s="741">
        <v>205</v>
      </c>
      <c r="H3153" s="741"/>
      <c r="I3153" s="663">
        <v>1843</v>
      </c>
      <c r="J3153" s="728">
        <v>90.3</v>
      </c>
      <c r="K3153" s="728">
        <v>29.3475</v>
      </c>
      <c r="L3153" s="728">
        <v>60.952500000000001</v>
      </c>
    </row>
    <row r="3154" spans="1:12" s="335" customFormat="1" ht="12" x14ac:dyDescent="0.2">
      <c r="A3154" s="145" t="s">
        <v>6670</v>
      </c>
      <c r="B3154" s="145" t="s">
        <v>6671</v>
      </c>
      <c r="C3154" s="733">
        <v>43525</v>
      </c>
      <c r="F3154" s="741">
        <v>999</v>
      </c>
      <c r="G3154" s="741">
        <v>200</v>
      </c>
      <c r="H3154" s="741"/>
      <c r="I3154" s="663">
        <v>799</v>
      </c>
      <c r="J3154" s="728">
        <v>126.61</v>
      </c>
      <c r="K3154" s="728">
        <v>41.148250000000004</v>
      </c>
      <c r="L3154" s="728">
        <v>85.461750000000009</v>
      </c>
    </row>
    <row r="3155" spans="1:12" s="335" customFormat="1" ht="12" x14ac:dyDescent="0.2">
      <c r="A3155" s="145" t="s">
        <v>6672</v>
      </c>
      <c r="B3155" s="145" t="s">
        <v>6673</v>
      </c>
      <c r="C3155" s="733">
        <v>43525</v>
      </c>
      <c r="F3155" s="741">
        <v>3116</v>
      </c>
      <c r="G3155" s="741">
        <v>390</v>
      </c>
      <c r="H3155" s="741"/>
      <c r="I3155" s="663">
        <v>2726</v>
      </c>
      <c r="J3155" s="728">
        <v>203.63</v>
      </c>
      <c r="K3155" s="728">
        <v>66.179749999999999</v>
      </c>
      <c r="L3155" s="728">
        <v>137.45025000000001</v>
      </c>
    </row>
    <row r="3156" spans="1:12" s="335" customFormat="1" ht="12" x14ac:dyDescent="0.2">
      <c r="A3156" s="145" t="s">
        <v>6674</v>
      </c>
      <c r="B3156" s="145" t="s">
        <v>6675</v>
      </c>
      <c r="C3156" s="733">
        <v>43525</v>
      </c>
      <c r="F3156" s="741">
        <v>2080</v>
      </c>
      <c r="G3156" s="741">
        <v>312</v>
      </c>
      <c r="H3156" s="741"/>
      <c r="I3156" s="663">
        <v>1768</v>
      </c>
      <c r="J3156" s="728">
        <v>195.44</v>
      </c>
      <c r="K3156" s="728">
        <v>63.518000000000001</v>
      </c>
      <c r="L3156" s="728">
        <v>131.922</v>
      </c>
    </row>
    <row r="3157" spans="1:12" s="335" customFormat="1" ht="12" x14ac:dyDescent="0.2">
      <c r="A3157" s="145" t="s">
        <v>6676</v>
      </c>
      <c r="B3157" s="145" t="s">
        <v>6677</v>
      </c>
      <c r="C3157" s="733">
        <v>43525</v>
      </c>
      <c r="F3157" s="663">
        <v>5858</v>
      </c>
      <c r="G3157" s="663">
        <v>879</v>
      </c>
      <c r="H3157" s="663"/>
      <c r="I3157" s="663">
        <v>4979</v>
      </c>
      <c r="J3157" s="728">
        <v>504.96</v>
      </c>
      <c r="K3157" s="728">
        <v>164.11199999999999</v>
      </c>
      <c r="L3157" s="728">
        <v>340.84800000000001</v>
      </c>
    </row>
    <row r="3158" spans="1:12" s="335" customFormat="1" ht="12" x14ac:dyDescent="0.2">
      <c r="A3158" s="145" t="s">
        <v>6678</v>
      </c>
      <c r="B3158" s="145" t="s">
        <v>6679</v>
      </c>
      <c r="C3158" s="733">
        <v>43525</v>
      </c>
      <c r="F3158" s="663">
        <v>3236</v>
      </c>
      <c r="G3158" s="663">
        <v>405</v>
      </c>
      <c r="H3158" s="663"/>
      <c r="I3158" s="663">
        <v>2831</v>
      </c>
      <c r="J3158" s="728">
        <v>211.47</v>
      </c>
      <c r="K3158" s="728">
        <v>68.72775</v>
      </c>
      <c r="L3158" s="728">
        <v>142.74225000000001</v>
      </c>
    </row>
    <row r="3159" spans="1:12" s="335" customFormat="1" ht="12" x14ac:dyDescent="0.2">
      <c r="A3159" s="145" t="s">
        <v>6680</v>
      </c>
      <c r="B3159" s="145" t="s">
        <v>6681</v>
      </c>
      <c r="C3159" s="733">
        <v>43525</v>
      </c>
      <c r="F3159" s="663">
        <v>2224</v>
      </c>
      <c r="G3159" s="663">
        <v>278</v>
      </c>
      <c r="H3159" s="663"/>
      <c r="I3159" s="663">
        <v>1946</v>
      </c>
      <c r="J3159" s="728">
        <v>144</v>
      </c>
      <c r="K3159" s="728">
        <v>46.800000000000004</v>
      </c>
      <c r="L3159" s="728">
        <v>97.2</v>
      </c>
    </row>
    <row r="3160" spans="1:12" s="335" customFormat="1" ht="12" x14ac:dyDescent="0.2">
      <c r="A3160" s="145" t="s">
        <v>6682</v>
      </c>
      <c r="B3160" s="145" t="s">
        <v>6683</v>
      </c>
      <c r="C3160" s="733">
        <v>43525</v>
      </c>
      <c r="F3160" s="663">
        <v>2547</v>
      </c>
      <c r="G3160" s="663">
        <v>318</v>
      </c>
      <c r="H3160" s="663"/>
      <c r="I3160" s="663">
        <v>2229</v>
      </c>
      <c r="J3160" s="728">
        <v>164.92</v>
      </c>
      <c r="K3160" s="728">
        <v>53.598999999999997</v>
      </c>
      <c r="L3160" s="728">
        <v>111.321</v>
      </c>
    </row>
    <row r="3161" spans="1:12" s="335" customFormat="1" ht="12" x14ac:dyDescent="0.2">
      <c r="A3161" s="145" t="s">
        <v>6684</v>
      </c>
      <c r="B3161" s="145" t="s">
        <v>6685</v>
      </c>
      <c r="C3161" s="733">
        <v>43525</v>
      </c>
      <c r="F3161" s="663">
        <v>10220</v>
      </c>
      <c r="G3161" s="663">
        <v>1533</v>
      </c>
      <c r="H3161" s="663"/>
      <c r="I3161" s="663">
        <v>8687</v>
      </c>
      <c r="J3161" s="728">
        <v>880.96</v>
      </c>
      <c r="K3161" s="728">
        <v>286.31200000000001</v>
      </c>
      <c r="L3161" s="728">
        <v>594.64800000000002</v>
      </c>
    </row>
    <row r="3162" spans="1:12" s="335" customFormat="1" ht="12" x14ac:dyDescent="0.2">
      <c r="A3162" s="145" t="s">
        <v>6686</v>
      </c>
      <c r="B3162" s="145" t="s">
        <v>6687</v>
      </c>
      <c r="C3162" s="733">
        <v>43525</v>
      </c>
      <c r="F3162" s="663">
        <v>2122</v>
      </c>
      <c r="G3162" s="663">
        <v>265</v>
      </c>
      <c r="H3162" s="663"/>
      <c r="I3162" s="663">
        <v>1857</v>
      </c>
      <c r="J3162" s="728">
        <v>138.66999999999999</v>
      </c>
      <c r="K3162" s="728">
        <v>45.067749999999997</v>
      </c>
      <c r="L3162" s="728">
        <v>93.602249999999998</v>
      </c>
    </row>
    <row r="3163" spans="1:12" s="335" customFormat="1" ht="12" x14ac:dyDescent="0.2">
      <c r="A3163" s="145" t="s">
        <v>6688</v>
      </c>
      <c r="B3163" s="145" t="s">
        <v>6689</v>
      </c>
      <c r="C3163" s="733">
        <v>43525</v>
      </c>
      <c r="F3163" s="663">
        <v>3223</v>
      </c>
      <c r="G3163" s="663">
        <v>403</v>
      </c>
      <c r="H3163" s="663"/>
      <c r="I3163" s="663">
        <v>2820</v>
      </c>
      <c r="J3163" s="728">
        <v>210.62</v>
      </c>
      <c r="K3163" s="728">
        <v>68.45150000000001</v>
      </c>
      <c r="L3163" s="728">
        <v>142.16850000000002</v>
      </c>
    </row>
    <row r="3164" spans="1:12" s="335" customFormat="1" ht="12" x14ac:dyDescent="0.2">
      <c r="A3164" s="145" t="s">
        <v>6690</v>
      </c>
      <c r="B3164" s="145" t="s">
        <v>6691</v>
      </c>
      <c r="C3164" s="733">
        <v>43525</v>
      </c>
      <c r="F3164" s="663">
        <v>7920</v>
      </c>
      <c r="G3164" s="663">
        <v>1188</v>
      </c>
      <c r="H3164" s="663"/>
      <c r="I3164" s="663">
        <v>6732</v>
      </c>
      <c r="J3164" s="728">
        <v>676.44</v>
      </c>
      <c r="K3164" s="728">
        <v>219.84300000000002</v>
      </c>
      <c r="L3164" s="728">
        <v>456.59700000000009</v>
      </c>
    </row>
    <row r="3165" spans="1:12" s="335" customFormat="1" ht="12" x14ac:dyDescent="0.2">
      <c r="A3165" s="145" t="s">
        <v>6692</v>
      </c>
      <c r="B3165" s="145" t="s">
        <v>6693</v>
      </c>
      <c r="C3165" s="733">
        <v>43525</v>
      </c>
      <c r="F3165" s="663">
        <v>1314</v>
      </c>
      <c r="G3165" s="663">
        <v>246</v>
      </c>
      <c r="H3165" s="663"/>
      <c r="I3165" s="663">
        <v>1068</v>
      </c>
      <c r="J3165" s="728">
        <v>154.36000000000001</v>
      </c>
      <c r="K3165" s="728">
        <v>50.167000000000009</v>
      </c>
      <c r="L3165" s="728">
        <v>104.19300000000001</v>
      </c>
    </row>
    <row r="3166" spans="1:12" s="335" customFormat="1" ht="12" x14ac:dyDescent="0.2">
      <c r="A3166" s="145" t="s">
        <v>6694</v>
      </c>
      <c r="B3166" s="145" t="s">
        <v>6695</v>
      </c>
      <c r="C3166" s="733">
        <v>43525</v>
      </c>
      <c r="F3166" s="663">
        <v>2010</v>
      </c>
      <c r="G3166" s="663">
        <v>201</v>
      </c>
      <c r="H3166" s="663"/>
      <c r="I3166" s="663">
        <v>1809</v>
      </c>
      <c r="J3166" s="728">
        <v>88.62</v>
      </c>
      <c r="K3166" s="728">
        <v>28.801500000000001</v>
      </c>
      <c r="L3166" s="728">
        <v>59.818500000000007</v>
      </c>
    </row>
    <row r="3167" spans="1:12" s="335" customFormat="1" ht="12" x14ac:dyDescent="0.2">
      <c r="A3167" s="145" t="s">
        <v>6696</v>
      </c>
      <c r="B3167" s="145" t="s">
        <v>6697</v>
      </c>
      <c r="C3167" s="733">
        <v>43525</v>
      </c>
      <c r="F3167" s="663">
        <v>3432</v>
      </c>
      <c r="G3167" s="663">
        <v>343</v>
      </c>
      <c r="H3167" s="663"/>
      <c r="I3167" s="663">
        <v>3089</v>
      </c>
      <c r="J3167" s="728">
        <v>151.32</v>
      </c>
      <c r="K3167" s="728">
        <v>49.179000000000002</v>
      </c>
      <c r="L3167" s="728">
        <v>102.14100000000001</v>
      </c>
    </row>
    <row r="3168" spans="1:12" s="335" customFormat="1" ht="12" x14ac:dyDescent="0.2">
      <c r="A3168" s="145" t="s">
        <v>6698</v>
      </c>
      <c r="B3168" s="145" t="s">
        <v>6699</v>
      </c>
      <c r="C3168" s="733">
        <v>43525</v>
      </c>
      <c r="F3168" s="663">
        <v>1314</v>
      </c>
      <c r="G3168" s="663">
        <v>246</v>
      </c>
      <c r="H3168" s="663"/>
      <c r="I3168" s="663">
        <v>1068</v>
      </c>
      <c r="J3168" s="728">
        <v>154.36000000000001</v>
      </c>
      <c r="K3168" s="728">
        <v>50.167000000000009</v>
      </c>
      <c r="L3168" s="728">
        <v>104.19300000000001</v>
      </c>
    </row>
    <row r="3169" spans="1:12" s="335" customFormat="1" ht="12" x14ac:dyDescent="0.2">
      <c r="A3169" s="145" t="s">
        <v>6700</v>
      </c>
      <c r="B3169" s="145" t="s">
        <v>6701</v>
      </c>
      <c r="C3169" s="733">
        <v>43525</v>
      </c>
      <c r="F3169" s="663">
        <v>4611</v>
      </c>
      <c r="G3169" s="663">
        <v>692</v>
      </c>
      <c r="H3169" s="663"/>
      <c r="I3169" s="663">
        <v>3919</v>
      </c>
      <c r="J3169" s="728">
        <v>393.82</v>
      </c>
      <c r="K3169" s="728">
        <v>127.9915</v>
      </c>
      <c r="L3169" s="728">
        <v>265.82850000000002</v>
      </c>
    </row>
    <row r="3170" spans="1:12" s="335" customFormat="1" ht="12" x14ac:dyDescent="0.2">
      <c r="A3170" s="145" t="s">
        <v>6702</v>
      </c>
      <c r="B3170" s="145" t="s">
        <v>6703</v>
      </c>
      <c r="C3170" s="733">
        <v>43525</v>
      </c>
      <c r="F3170" s="663">
        <v>2000</v>
      </c>
      <c r="G3170" s="663">
        <v>200</v>
      </c>
      <c r="H3170" s="663"/>
      <c r="I3170" s="663">
        <v>1800</v>
      </c>
      <c r="J3170" s="728">
        <v>88.18</v>
      </c>
      <c r="K3170" s="728">
        <v>28.658500000000004</v>
      </c>
      <c r="L3170" s="728">
        <v>59.52150000000001</v>
      </c>
    </row>
    <row r="3171" spans="1:12" s="335" customFormat="1" ht="12" x14ac:dyDescent="0.2">
      <c r="A3171" s="145" t="s">
        <v>6704</v>
      </c>
      <c r="B3171" s="145" t="s">
        <v>6705</v>
      </c>
      <c r="C3171" s="733">
        <v>43525</v>
      </c>
      <c r="F3171" s="663">
        <v>2854</v>
      </c>
      <c r="G3171" s="663">
        <v>357</v>
      </c>
      <c r="H3171" s="663"/>
      <c r="I3171" s="663">
        <v>2497</v>
      </c>
      <c r="J3171" s="728">
        <v>184.8</v>
      </c>
      <c r="K3171" s="728">
        <v>60.06</v>
      </c>
      <c r="L3171" s="728">
        <v>124.74000000000001</v>
      </c>
    </row>
    <row r="3172" spans="1:12" s="335" customFormat="1" ht="12" x14ac:dyDescent="0.2">
      <c r="A3172" s="145" t="s">
        <v>6706</v>
      </c>
      <c r="B3172" s="145" t="s">
        <v>6707</v>
      </c>
      <c r="C3172" s="733">
        <v>43525</v>
      </c>
      <c r="F3172" s="663">
        <v>2620</v>
      </c>
      <c r="G3172" s="663">
        <v>327</v>
      </c>
      <c r="H3172" s="663"/>
      <c r="I3172" s="663">
        <v>2293</v>
      </c>
      <c r="J3172" s="728">
        <v>169.64</v>
      </c>
      <c r="K3172" s="728">
        <v>55.132999999999996</v>
      </c>
      <c r="L3172" s="728">
        <v>114.50700000000001</v>
      </c>
    </row>
    <row r="3173" spans="1:12" s="335" customFormat="1" ht="12" x14ac:dyDescent="0.2">
      <c r="A3173" s="145" t="s">
        <v>6708</v>
      </c>
      <c r="B3173" s="145" t="s">
        <v>6709</v>
      </c>
      <c r="C3173" s="733">
        <v>43525</v>
      </c>
      <c r="F3173" s="663">
        <v>3330</v>
      </c>
      <c r="G3173" s="663">
        <v>666</v>
      </c>
      <c r="H3173" s="663"/>
      <c r="I3173" s="663">
        <v>2664</v>
      </c>
      <c r="J3173" s="728">
        <v>425.91</v>
      </c>
      <c r="K3173" s="728">
        <v>138.42075000000003</v>
      </c>
      <c r="L3173" s="728">
        <v>287.48925000000003</v>
      </c>
    </row>
    <row r="3174" spans="1:12" s="335" customFormat="1" ht="12" x14ac:dyDescent="0.2">
      <c r="A3174" s="145" t="s">
        <v>6710</v>
      </c>
      <c r="B3174" s="145" t="s">
        <v>6711</v>
      </c>
      <c r="C3174" s="733">
        <v>43525</v>
      </c>
      <c r="F3174" s="663">
        <v>2000</v>
      </c>
      <c r="G3174" s="663">
        <v>250</v>
      </c>
      <c r="H3174" s="663"/>
      <c r="I3174" s="663">
        <v>1750</v>
      </c>
      <c r="J3174" s="728">
        <v>129.5</v>
      </c>
      <c r="K3174" s="728">
        <v>42.087499999999999</v>
      </c>
      <c r="L3174" s="728">
        <v>87.412500000000009</v>
      </c>
    </row>
    <row r="3175" spans="1:12" s="335" customFormat="1" ht="12" x14ac:dyDescent="0.2">
      <c r="A3175" s="145" t="s">
        <v>6712</v>
      </c>
      <c r="B3175" s="145" t="s">
        <v>6713</v>
      </c>
      <c r="C3175" s="733">
        <v>43525</v>
      </c>
      <c r="F3175" s="663">
        <v>2194</v>
      </c>
      <c r="G3175" s="663">
        <v>274</v>
      </c>
      <c r="H3175" s="663"/>
      <c r="I3175" s="663">
        <v>1920</v>
      </c>
      <c r="J3175" s="728">
        <v>142.06</v>
      </c>
      <c r="K3175" s="728">
        <v>46.169499999999999</v>
      </c>
      <c r="L3175" s="728">
        <v>95.890500000000003</v>
      </c>
    </row>
    <row r="3176" spans="1:12" s="335" customFormat="1" ht="12" x14ac:dyDescent="0.2">
      <c r="A3176" s="145" t="s">
        <v>6714</v>
      </c>
      <c r="B3176" s="145" t="s">
        <v>6715</v>
      </c>
      <c r="C3176" s="733">
        <v>43525</v>
      </c>
      <c r="F3176" s="663">
        <v>3024</v>
      </c>
      <c r="G3176" s="663">
        <v>378</v>
      </c>
      <c r="H3176" s="663"/>
      <c r="I3176" s="663">
        <v>2646</v>
      </c>
      <c r="J3176" s="728">
        <v>197.62</v>
      </c>
      <c r="K3176" s="728">
        <v>64.226500000000001</v>
      </c>
      <c r="L3176" s="728">
        <v>133.39350000000002</v>
      </c>
    </row>
    <row r="3177" spans="1:12" s="335" customFormat="1" ht="12" x14ac:dyDescent="0.2">
      <c r="A3177" s="145" t="s">
        <v>6716</v>
      </c>
      <c r="B3177" s="145" t="s">
        <v>6717</v>
      </c>
      <c r="C3177" s="733">
        <v>43525</v>
      </c>
      <c r="F3177" s="663">
        <v>4432</v>
      </c>
      <c r="G3177" s="663">
        <v>665</v>
      </c>
      <c r="H3177" s="663"/>
      <c r="I3177" s="663">
        <v>3767</v>
      </c>
      <c r="J3177" s="728">
        <v>382.03</v>
      </c>
      <c r="K3177" s="728">
        <v>124.15974999999999</v>
      </c>
      <c r="L3177" s="728">
        <v>257.87025</v>
      </c>
    </row>
    <row r="3178" spans="1:12" s="335" customFormat="1" ht="12" x14ac:dyDescent="0.2">
      <c r="A3178" s="145" t="s">
        <v>6718</v>
      </c>
      <c r="B3178" s="145" t="s">
        <v>6719</v>
      </c>
      <c r="C3178" s="733">
        <v>43525</v>
      </c>
      <c r="F3178" s="663">
        <v>2989</v>
      </c>
      <c r="G3178" s="663">
        <v>374</v>
      </c>
      <c r="H3178" s="663"/>
      <c r="I3178" s="663">
        <v>2615</v>
      </c>
      <c r="J3178" s="728">
        <v>195.33</v>
      </c>
      <c r="K3178" s="728">
        <v>63.482250000000008</v>
      </c>
      <c r="L3178" s="728">
        <v>131.84775000000002</v>
      </c>
    </row>
    <row r="3179" spans="1:12" s="335" customFormat="1" ht="12" x14ac:dyDescent="0.2">
      <c r="A3179" s="145" t="s">
        <v>6720</v>
      </c>
      <c r="B3179" s="145" t="s">
        <v>6721</v>
      </c>
      <c r="C3179" s="733">
        <v>43525</v>
      </c>
      <c r="F3179" s="663">
        <v>2278</v>
      </c>
      <c r="G3179" s="663">
        <v>456</v>
      </c>
      <c r="H3179" s="663"/>
      <c r="I3179" s="663">
        <v>1822</v>
      </c>
      <c r="J3179" s="728">
        <v>288.70999999999998</v>
      </c>
      <c r="K3179" s="728">
        <v>93.830749999999995</v>
      </c>
      <c r="L3179" s="728">
        <v>194.87925000000001</v>
      </c>
    </row>
    <row r="3180" spans="1:12" s="335" customFormat="1" ht="12" x14ac:dyDescent="0.2">
      <c r="A3180" s="145" t="s">
        <v>6722</v>
      </c>
      <c r="B3180" s="145" t="s">
        <v>6723</v>
      </c>
      <c r="C3180" s="733">
        <v>43525</v>
      </c>
      <c r="F3180" s="663">
        <v>2748</v>
      </c>
      <c r="G3180" s="663">
        <v>344</v>
      </c>
      <c r="H3180" s="663"/>
      <c r="I3180" s="663">
        <v>2404</v>
      </c>
      <c r="J3180" s="728">
        <v>179.58</v>
      </c>
      <c r="K3180" s="728">
        <v>58.363500000000009</v>
      </c>
      <c r="L3180" s="728">
        <v>121.21650000000001</v>
      </c>
    </row>
    <row r="3181" spans="1:12" s="335" customFormat="1" ht="12" x14ac:dyDescent="0.2">
      <c r="A3181" s="145" t="s">
        <v>6724</v>
      </c>
      <c r="B3181" s="145" t="s">
        <v>6725</v>
      </c>
      <c r="C3181" s="733">
        <v>43525</v>
      </c>
      <c r="F3181" s="663">
        <v>2466</v>
      </c>
      <c r="G3181" s="663">
        <v>308</v>
      </c>
      <c r="H3181" s="663"/>
      <c r="I3181" s="663">
        <v>2158</v>
      </c>
      <c r="J3181" s="728">
        <v>161.16</v>
      </c>
      <c r="K3181" s="728">
        <v>52.377000000000002</v>
      </c>
      <c r="L3181" s="728">
        <v>108.783</v>
      </c>
    </row>
    <row r="3182" spans="1:12" s="335" customFormat="1" ht="12" x14ac:dyDescent="0.2">
      <c r="A3182" s="145" t="s">
        <v>6726</v>
      </c>
      <c r="B3182" s="145" t="s">
        <v>6727</v>
      </c>
      <c r="C3182" s="733">
        <v>43525</v>
      </c>
      <c r="F3182" s="663">
        <v>2480</v>
      </c>
      <c r="G3182" s="663">
        <v>248</v>
      </c>
      <c r="H3182" s="663"/>
      <c r="I3182" s="663">
        <v>2232</v>
      </c>
      <c r="J3182" s="728">
        <v>109.35</v>
      </c>
      <c r="K3182" s="728">
        <v>35.53875</v>
      </c>
      <c r="L3182" s="728">
        <v>73.811250000000001</v>
      </c>
    </row>
    <row r="3183" spans="1:12" s="335" customFormat="1" ht="12" x14ac:dyDescent="0.2">
      <c r="A3183" s="145" t="s">
        <v>6728</v>
      </c>
      <c r="B3183" s="145" t="s">
        <v>6729</v>
      </c>
      <c r="C3183" s="733">
        <v>43525</v>
      </c>
      <c r="F3183" s="663">
        <v>11497</v>
      </c>
      <c r="G3183" s="663">
        <v>2299</v>
      </c>
      <c r="H3183" s="663"/>
      <c r="I3183" s="663">
        <v>9198</v>
      </c>
      <c r="J3183" s="728">
        <v>1470.46</v>
      </c>
      <c r="K3183" s="728">
        <v>477.89950000000005</v>
      </c>
      <c r="L3183" s="728">
        <v>992.56050000000005</v>
      </c>
    </row>
    <row r="3184" spans="1:12" s="335" customFormat="1" ht="12" x14ac:dyDescent="0.2">
      <c r="A3184" s="145" t="s">
        <v>6730</v>
      </c>
      <c r="B3184" s="145" t="s">
        <v>6731</v>
      </c>
      <c r="C3184" s="733">
        <v>43525</v>
      </c>
      <c r="F3184" s="663">
        <v>2401</v>
      </c>
      <c r="G3184" s="663">
        <v>300</v>
      </c>
      <c r="H3184" s="663"/>
      <c r="I3184" s="663">
        <v>2101</v>
      </c>
      <c r="J3184" s="728">
        <v>155.47</v>
      </c>
      <c r="K3184" s="728">
        <v>50.527750000000005</v>
      </c>
      <c r="L3184" s="728">
        <v>104.94225</v>
      </c>
    </row>
    <row r="3185" spans="1:12" s="335" customFormat="1" ht="12" x14ac:dyDescent="0.2">
      <c r="A3185" s="145" t="s">
        <v>6732</v>
      </c>
      <c r="B3185" s="145" t="s">
        <v>6733</v>
      </c>
      <c r="C3185" s="733">
        <v>43525</v>
      </c>
      <c r="F3185" s="663">
        <v>4215</v>
      </c>
      <c r="G3185" s="663">
        <v>527</v>
      </c>
      <c r="H3185" s="663"/>
      <c r="I3185" s="663">
        <v>3688</v>
      </c>
      <c r="J3185" s="728">
        <v>275.45</v>
      </c>
      <c r="K3185" s="728">
        <v>89.521249999999995</v>
      </c>
      <c r="L3185" s="728">
        <v>185.92875000000001</v>
      </c>
    </row>
    <row r="3186" spans="1:12" s="335" customFormat="1" ht="12" x14ac:dyDescent="0.2">
      <c r="A3186" s="145" t="s">
        <v>6734</v>
      </c>
      <c r="B3186" s="145" t="s">
        <v>6735</v>
      </c>
      <c r="C3186" s="733">
        <v>43525</v>
      </c>
      <c r="F3186" s="663">
        <v>11559</v>
      </c>
      <c r="G3186" s="663">
        <v>1445</v>
      </c>
      <c r="H3186" s="663"/>
      <c r="I3186" s="663">
        <v>10114</v>
      </c>
      <c r="J3186" s="728">
        <v>755.38</v>
      </c>
      <c r="K3186" s="728">
        <v>245.49850000000001</v>
      </c>
      <c r="L3186" s="728">
        <v>509.88150000000002</v>
      </c>
    </row>
    <row r="3187" spans="1:12" s="335" customFormat="1" ht="12" x14ac:dyDescent="0.2">
      <c r="A3187" s="145" t="s">
        <v>6736</v>
      </c>
      <c r="B3187" s="145" t="s">
        <v>6737</v>
      </c>
      <c r="C3187" s="733">
        <v>43525</v>
      </c>
      <c r="F3187" s="663">
        <v>2000</v>
      </c>
      <c r="G3187" s="663">
        <v>300</v>
      </c>
      <c r="H3187" s="663"/>
      <c r="I3187" s="663">
        <v>1700</v>
      </c>
      <c r="J3187" s="728">
        <v>187.91</v>
      </c>
      <c r="K3187" s="728">
        <v>61.070750000000004</v>
      </c>
      <c r="L3187" s="728">
        <v>126.83925000000001</v>
      </c>
    </row>
    <row r="3188" spans="1:12" s="335" customFormat="1" ht="12" x14ac:dyDescent="0.2">
      <c r="A3188" s="145" t="s">
        <v>6738</v>
      </c>
      <c r="B3188" s="145" t="s">
        <v>1319</v>
      </c>
      <c r="C3188" s="733">
        <v>43525</v>
      </c>
      <c r="F3188" s="663">
        <v>2440</v>
      </c>
      <c r="G3188" s="663">
        <v>366</v>
      </c>
      <c r="H3188" s="663"/>
      <c r="I3188" s="663">
        <v>2074</v>
      </c>
      <c r="J3188" s="728">
        <v>229.26</v>
      </c>
      <c r="K3188" s="728">
        <v>74.509500000000003</v>
      </c>
      <c r="L3188" s="728">
        <v>154.75050000000002</v>
      </c>
    </row>
    <row r="3189" spans="1:12" s="335" customFormat="1" ht="12" x14ac:dyDescent="0.2">
      <c r="A3189" s="145" t="s">
        <v>6739</v>
      </c>
      <c r="B3189" s="145" t="s">
        <v>6740</v>
      </c>
      <c r="C3189" s="733">
        <v>43525</v>
      </c>
      <c r="F3189" s="663">
        <v>4096</v>
      </c>
      <c r="G3189" s="663">
        <v>614</v>
      </c>
      <c r="H3189" s="663"/>
      <c r="I3189" s="663">
        <v>3482</v>
      </c>
      <c r="J3189" s="728">
        <v>349.84</v>
      </c>
      <c r="K3189" s="728">
        <v>113.69799999999999</v>
      </c>
      <c r="L3189" s="728">
        <v>236.142</v>
      </c>
    </row>
    <row r="3190" spans="1:12" s="335" customFormat="1" ht="12" x14ac:dyDescent="0.2">
      <c r="A3190" s="145" t="s">
        <v>6741</v>
      </c>
      <c r="B3190" s="145" t="s">
        <v>6742</v>
      </c>
      <c r="C3190" s="733">
        <v>43525</v>
      </c>
      <c r="F3190" s="663">
        <v>5569</v>
      </c>
      <c r="G3190" s="663">
        <v>696</v>
      </c>
      <c r="H3190" s="663"/>
      <c r="I3190" s="663">
        <v>4873</v>
      </c>
      <c r="J3190" s="728">
        <v>363.94</v>
      </c>
      <c r="K3190" s="728">
        <v>118.2805</v>
      </c>
      <c r="L3190" s="728">
        <v>245.65950000000001</v>
      </c>
    </row>
    <row r="3191" spans="1:12" s="335" customFormat="1" ht="12" x14ac:dyDescent="0.2">
      <c r="A3191" s="145" t="s">
        <v>6743</v>
      </c>
      <c r="B3191" s="145" t="s">
        <v>6744</v>
      </c>
      <c r="C3191" s="733">
        <v>43525</v>
      </c>
      <c r="F3191" s="663">
        <v>6825</v>
      </c>
      <c r="G3191" s="663">
        <v>1024</v>
      </c>
      <c r="H3191" s="663"/>
      <c r="I3191" s="663">
        <v>5801</v>
      </c>
      <c r="J3191" s="728">
        <v>582.92999999999995</v>
      </c>
      <c r="K3191" s="728">
        <v>189.45224999999999</v>
      </c>
      <c r="L3191" s="728">
        <v>393.47775000000001</v>
      </c>
    </row>
    <row r="3192" spans="1:12" s="335" customFormat="1" ht="12" x14ac:dyDescent="0.2">
      <c r="A3192" s="145" t="s">
        <v>6745</v>
      </c>
      <c r="B3192" s="145" t="s">
        <v>6746</v>
      </c>
      <c r="C3192" s="733">
        <v>43525</v>
      </c>
      <c r="F3192" s="663">
        <v>2086</v>
      </c>
      <c r="G3192" s="663">
        <v>261</v>
      </c>
      <c r="H3192" s="663"/>
      <c r="I3192" s="663">
        <v>1825</v>
      </c>
      <c r="J3192" s="728">
        <v>136.31</v>
      </c>
      <c r="K3192" s="728">
        <v>44.300750000000001</v>
      </c>
      <c r="L3192" s="728">
        <v>92.009250000000009</v>
      </c>
    </row>
    <row r="3193" spans="1:12" s="335" customFormat="1" ht="12" x14ac:dyDescent="0.2">
      <c r="A3193" s="145" t="s">
        <v>6747</v>
      </c>
      <c r="B3193" s="145" t="s">
        <v>6748</v>
      </c>
      <c r="C3193" s="733">
        <v>43525</v>
      </c>
      <c r="F3193" s="663">
        <v>848</v>
      </c>
      <c r="G3193" s="663">
        <v>106</v>
      </c>
      <c r="H3193" s="663"/>
      <c r="I3193" s="663">
        <v>742</v>
      </c>
      <c r="J3193" s="728">
        <v>54.91</v>
      </c>
      <c r="K3193" s="728">
        <v>17.845749999999999</v>
      </c>
      <c r="L3193" s="728">
        <v>37.064250000000001</v>
      </c>
    </row>
    <row r="3194" spans="1:12" s="335" customFormat="1" ht="12" x14ac:dyDescent="0.2">
      <c r="A3194" s="145" t="s">
        <v>6749</v>
      </c>
      <c r="B3194" s="145" t="s">
        <v>6750</v>
      </c>
      <c r="C3194" s="733">
        <v>43525</v>
      </c>
      <c r="F3194" s="663">
        <v>3123</v>
      </c>
      <c r="G3194" s="663">
        <v>390</v>
      </c>
      <c r="H3194" s="663"/>
      <c r="I3194" s="663">
        <v>2733</v>
      </c>
      <c r="J3194" s="728">
        <v>202.22</v>
      </c>
      <c r="K3194" s="728">
        <v>65.721500000000006</v>
      </c>
      <c r="L3194" s="728">
        <v>136.49850000000001</v>
      </c>
    </row>
    <row r="3195" spans="1:12" s="335" customFormat="1" ht="12" x14ac:dyDescent="0.2">
      <c r="A3195" s="145" t="s">
        <v>6751</v>
      </c>
      <c r="B3195" s="145" t="s">
        <v>6752</v>
      </c>
      <c r="C3195" s="733">
        <v>43525</v>
      </c>
      <c r="F3195" s="663">
        <v>18158</v>
      </c>
      <c r="G3195" s="663">
        <v>3632</v>
      </c>
      <c r="H3195" s="663"/>
      <c r="I3195" s="663">
        <v>14526</v>
      </c>
      <c r="J3195" s="728">
        <v>2322.41</v>
      </c>
      <c r="K3195" s="728">
        <v>754.78324999999995</v>
      </c>
      <c r="L3195" s="728">
        <v>1567.6267499999999</v>
      </c>
    </row>
    <row r="3196" spans="1:12" s="335" customFormat="1" ht="12" x14ac:dyDescent="0.2">
      <c r="A3196" s="145" t="s">
        <v>6753</v>
      </c>
      <c r="B3196" s="145" t="s">
        <v>6754</v>
      </c>
      <c r="C3196" s="733">
        <v>43525</v>
      </c>
      <c r="F3196" s="663">
        <v>2230</v>
      </c>
      <c r="G3196" s="663">
        <v>334</v>
      </c>
      <c r="H3196" s="663"/>
      <c r="I3196" s="663">
        <v>1896</v>
      </c>
      <c r="J3196" s="728">
        <v>188.74</v>
      </c>
      <c r="K3196" s="728">
        <v>61.340500000000006</v>
      </c>
      <c r="L3196" s="728">
        <v>127.39950000000002</v>
      </c>
    </row>
    <row r="3197" spans="1:12" s="335" customFormat="1" ht="12" x14ac:dyDescent="0.2">
      <c r="A3197" s="145" t="s">
        <v>6755</v>
      </c>
      <c r="B3197" s="145" t="s">
        <v>6756</v>
      </c>
      <c r="C3197" s="733">
        <v>43525</v>
      </c>
      <c r="F3197" s="663">
        <v>1586</v>
      </c>
      <c r="G3197" s="663">
        <v>317</v>
      </c>
      <c r="H3197" s="663"/>
      <c r="I3197" s="663">
        <v>1269</v>
      </c>
      <c r="J3197" s="728">
        <v>201.01</v>
      </c>
      <c r="K3197" s="728">
        <v>65.328249999999997</v>
      </c>
      <c r="L3197" s="728">
        <v>135.68174999999999</v>
      </c>
    </row>
    <row r="3198" spans="1:12" s="335" customFormat="1" ht="12" x14ac:dyDescent="0.2">
      <c r="A3198" s="145" t="s">
        <v>6757</v>
      </c>
      <c r="B3198" s="145" t="s">
        <v>6758</v>
      </c>
      <c r="C3198" s="733">
        <v>43525</v>
      </c>
      <c r="F3198" s="663">
        <v>1586</v>
      </c>
      <c r="G3198" s="663">
        <v>317</v>
      </c>
      <c r="H3198" s="663"/>
      <c r="I3198" s="663">
        <v>1269</v>
      </c>
      <c r="J3198" s="728">
        <v>201.01</v>
      </c>
      <c r="K3198" s="728">
        <v>65.328249999999997</v>
      </c>
      <c r="L3198" s="728">
        <v>135.68174999999999</v>
      </c>
    </row>
    <row r="3199" spans="1:12" s="335" customFormat="1" ht="12" x14ac:dyDescent="0.2">
      <c r="A3199" s="145" t="s">
        <v>6759</v>
      </c>
      <c r="B3199" s="145" t="s">
        <v>6760</v>
      </c>
      <c r="C3199" s="733">
        <v>43525</v>
      </c>
      <c r="F3199" s="663">
        <v>1158</v>
      </c>
      <c r="G3199" s="663">
        <v>232</v>
      </c>
      <c r="H3199" s="663"/>
      <c r="I3199" s="663">
        <v>926</v>
      </c>
      <c r="J3199" s="728">
        <v>146.77000000000001</v>
      </c>
      <c r="K3199" s="728">
        <v>47.700250000000004</v>
      </c>
      <c r="L3199" s="728">
        <v>99.069750000000013</v>
      </c>
    </row>
    <row r="3200" spans="1:12" s="335" customFormat="1" ht="12" x14ac:dyDescent="0.2">
      <c r="A3200" s="145" t="s">
        <v>6761</v>
      </c>
      <c r="B3200" s="145" t="s">
        <v>6762</v>
      </c>
      <c r="C3200" s="733">
        <v>43525</v>
      </c>
      <c r="F3200" s="663">
        <v>2360</v>
      </c>
      <c r="G3200" s="663">
        <v>354</v>
      </c>
      <c r="H3200" s="663"/>
      <c r="I3200" s="663">
        <v>2006</v>
      </c>
      <c r="J3200" s="728">
        <v>221.75</v>
      </c>
      <c r="K3200" s="728">
        <v>72.068750000000009</v>
      </c>
      <c r="L3200" s="728">
        <v>149.68125000000001</v>
      </c>
    </row>
    <row r="3201" spans="1:12" s="335" customFormat="1" ht="12" x14ac:dyDescent="0.2">
      <c r="A3201" s="145" t="s">
        <v>6763</v>
      </c>
      <c r="B3201" s="145" t="s">
        <v>6764</v>
      </c>
      <c r="C3201" s="733">
        <v>43525</v>
      </c>
      <c r="F3201" s="663">
        <v>3034</v>
      </c>
      <c r="G3201" s="663">
        <v>379</v>
      </c>
      <c r="H3201" s="663"/>
      <c r="I3201" s="663">
        <v>2655</v>
      </c>
      <c r="J3201" s="728">
        <v>196.46</v>
      </c>
      <c r="K3201" s="728">
        <v>63.849500000000006</v>
      </c>
      <c r="L3201" s="728">
        <v>132.6105</v>
      </c>
    </row>
    <row r="3202" spans="1:12" s="335" customFormat="1" ht="12" x14ac:dyDescent="0.2">
      <c r="A3202" s="145" t="s">
        <v>6765</v>
      </c>
      <c r="B3202" s="145" t="s">
        <v>6766</v>
      </c>
      <c r="C3202" s="733">
        <v>43525</v>
      </c>
      <c r="F3202" s="663">
        <v>2128</v>
      </c>
      <c r="G3202" s="663">
        <v>266</v>
      </c>
      <c r="H3202" s="663"/>
      <c r="I3202" s="663">
        <v>1862</v>
      </c>
      <c r="J3202" s="728">
        <v>137.79</v>
      </c>
      <c r="K3202" s="728">
        <v>44.781750000000002</v>
      </c>
      <c r="L3202" s="728">
        <v>93.008250000000004</v>
      </c>
    </row>
    <row r="3203" spans="1:12" s="335" customFormat="1" ht="12" x14ac:dyDescent="0.2">
      <c r="A3203" s="145" t="s">
        <v>6767</v>
      </c>
      <c r="B3203" s="145" t="s">
        <v>6768</v>
      </c>
      <c r="C3203" s="733">
        <v>43525</v>
      </c>
      <c r="F3203" s="663">
        <v>4484</v>
      </c>
      <c r="G3203" s="663">
        <v>561</v>
      </c>
      <c r="H3203" s="663"/>
      <c r="I3203" s="663">
        <v>3923</v>
      </c>
      <c r="J3203" s="728">
        <v>293.02</v>
      </c>
      <c r="K3203" s="728">
        <v>95.231499999999997</v>
      </c>
      <c r="L3203" s="728">
        <v>197.7885</v>
      </c>
    </row>
    <row r="3204" spans="1:12" s="335" customFormat="1" ht="12" x14ac:dyDescent="0.2">
      <c r="A3204" s="145" t="s">
        <v>6769</v>
      </c>
      <c r="B3204" s="145" t="s">
        <v>6770</v>
      </c>
      <c r="C3204" s="733">
        <v>43525</v>
      </c>
      <c r="F3204" s="663">
        <v>2638</v>
      </c>
      <c r="G3204" s="663">
        <v>396</v>
      </c>
      <c r="H3204" s="663"/>
      <c r="I3204" s="663">
        <v>2242</v>
      </c>
      <c r="J3204" s="728">
        <v>227.41</v>
      </c>
      <c r="K3204" s="728">
        <v>73.908249999999995</v>
      </c>
      <c r="L3204" s="728">
        <v>153.50175000000002</v>
      </c>
    </row>
    <row r="3205" spans="1:12" s="335" customFormat="1" ht="12" x14ac:dyDescent="0.2">
      <c r="A3205" s="145" t="s">
        <v>6771</v>
      </c>
      <c r="B3205" s="145" t="s">
        <v>6772</v>
      </c>
      <c r="C3205" s="733">
        <v>43525</v>
      </c>
      <c r="F3205" s="663">
        <v>2969</v>
      </c>
      <c r="G3205" s="663">
        <v>445</v>
      </c>
      <c r="H3205" s="663"/>
      <c r="I3205" s="663">
        <v>2524</v>
      </c>
      <c r="J3205" s="728">
        <v>255.93</v>
      </c>
      <c r="K3205" s="728">
        <v>83.177250000000001</v>
      </c>
      <c r="L3205" s="728">
        <v>172.75275000000002</v>
      </c>
    </row>
    <row r="3206" spans="1:12" s="335" customFormat="1" ht="12" x14ac:dyDescent="0.2">
      <c r="A3206" s="145" t="s">
        <v>6773</v>
      </c>
      <c r="B3206" s="145" t="s">
        <v>6774</v>
      </c>
      <c r="C3206" s="733">
        <v>43525</v>
      </c>
      <c r="F3206" s="663">
        <v>2855</v>
      </c>
      <c r="G3206" s="663">
        <v>357</v>
      </c>
      <c r="H3206" s="663"/>
      <c r="I3206" s="663">
        <v>2498</v>
      </c>
      <c r="J3206" s="728">
        <v>184.86</v>
      </c>
      <c r="K3206" s="728">
        <v>60.079500000000003</v>
      </c>
      <c r="L3206" s="728">
        <v>124.78050000000002</v>
      </c>
    </row>
    <row r="3207" spans="1:12" s="335" customFormat="1" ht="12" x14ac:dyDescent="0.2">
      <c r="A3207" s="145" t="s">
        <v>6775</v>
      </c>
      <c r="B3207" s="145" t="s">
        <v>6776</v>
      </c>
      <c r="C3207" s="733">
        <v>43525</v>
      </c>
      <c r="F3207" s="663">
        <v>1965</v>
      </c>
      <c r="G3207" s="663">
        <v>246</v>
      </c>
      <c r="H3207" s="663"/>
      <c r="I3207" s="663">
        <v>1719</v>
      </c>
      <c r="J3207" s="728">
        <v>127.23</v>
      </c>
      <c r="K3207" s="728">
        <v>41.34975</v>
      </c>
      <c r="L3207" s="728">
        <v>85.880250000000004</v>
      </c>
    </row>
    <row r="3208" spans="1:12" s="335" customFormat="1" ht="12" x14ac:dyDescent="0.2">
      <c r="A3208" s="145" t="s">
        <v>6777</v>
      </c>
      <c r="B3208" s="145" t="s">
        <v>6778</v>
      </c>
      <c r="C3208" s="733">
        <v>43525</v>
      </c>
      <c r="F3208" s="663">
        <v>389</v>
      </c>
      <c r="G3208" s="663">
        <v>49</v>
      </c>
      <c r="H3208" s="663"/>
      <c r="I3208" s="663">
        <v>340</v>
      </c>
      <c r="J3208" s="728">
        <v>25.19</v>
      </c>
      <c r="K3208" s="728">
        <v>8.18675</v>
      </c>
      <c r="L3208" s="728">
        <v>17.003250000000001</v>
      </c>
    </row>
    <row r="3209" spans="1:12" s="335" customFormat="1" ht="12" x14ac:dyDescent="0.2">
      <c r="A3209" s="145" t="s">
        <v>6779</v>
      </c>
      <c r="B3209" s="145" t="s">
        <v>6780</v>
      </c>
      <c r="C3209" s="733">
        <v>43525</v>
      </c>
      <c r="F3209" s="663">
        <v>18158</v>
      </c>
      <c r="G3209" s="663">
        <v>3632</v>
      </c>
      <c r="H3209" s="663"/>
      <c r="I3209" s="663">
        <v>14526</v>
      </c>
      <c r="J3209" s="728">
        <v>2322.41</v>
      </c>
      <c r="K3209" s="728">
        <v>754.78324999999995</v>
      </c>
      <c r="L3209" s="728">
        <v>1567.6267499999999</v>
      </c>
    </row>
    <row r="3210" spans="1:12" s="335" customFormat="1" ht="12" x14ac:dyDescent="0.2">
      <c r="A3210" s="145" t="s">
        <v>6781</v>
      </c>
      <c r="B3210" s="145" t="s">
        <v>6782</v>
      </c>
      <c r="C3210" s="733">
        <v>43525</v>
      </c>
      <c r="F3210" s="663">
        <v>3028</v>
      </c>
      <c r="G3210" s="663">
        <v>379</v>
      </c>
      <c r="H3210" s="663"/>
      <c r="I3210" s="663">
        <v>2649</v>
      </c>
      <c r="J3210" s="728">
        <v>196.06</v>
      </c>
      <c r="K3210" s="728">
        <v>63.719500000000004</v>
      </c>
      <c r="L3210" s="728">
        <v>132.34050000000002</v>
      </c>
    </row>
    <row r="3211" spans="1:12" s="335" customFormat="1" ht="12" x14ac:dyDescent="0.2">
      <c r="A3211" s="145" t="s">
        <v>6783</v>
      </c>
      <c r="B3211" s="145" t="s">
        <v>6784</v>
      </c>
      <c r="C3211" s="733">
        <v>43525</v>
      </c>
      <c r="F3211" s="663">
        <v>2219</v>
      </c>
      <c r="G3211" s="663">
        <v>277</v>
      </c>
      <c r="H3211" s="663"/>
      <c r="I3211" s="663">
        <v>1942</v>
      </c>
      <c r="J3211" s="728">
        <v>143.69</v>
      </c>
      <c r="K3211" s="728">
        <v>46.699249999999999</v>
      </c>
      <c r="L3211" s="728">
        <v>96.990750000000006</v>
      </c>
    </row>
    <row r="3212" spans="1:12" s="335" customFormat="1" ht="12" x14ac:dyDescent="0.2">
      <c r="A3212" s="145" t="s">
        <v>6785</v>
      </c>
      <c r="B3212" s="145" t="s">
        <v>6786</v>
      </c>
      <c r="C3212" s="733">
        <v>43525</v>
      </c>
      <c r="F3212" s="663">
        <v>2498</v>
      </c>
      <c r="G3212" s="663">
        <v>312</v>
      </c>
      <c r="H3212" s="663"/>
      <c r="I3212" s="663">
        <v>2186</v>
      </c>
      <c r="J3212" s="728">
        <v>163.24</v>
      </c>
      <c r="K3212" s="728">
        <v>53.053000000000004</v>
      </c>
      <c r="L3212" s="728">
        <v>110.18700000000001</v>
      </c>
    </row>
    <row r="3213" spans="1:12" s="335" customFormat="1" ht="12" x14ac:dyDescent="0.2">
      <c r="A3213" s="145" t="s">
        <v>6787</v>
      </c>
      <c r="B3213" s="145" t="s">
        <v>6788</v>
      </c>
      <c r="C3213" s="733">
        <v>43525</v>
      </c>
      <c r="F3213" s="663">
        <v>7136</v>
      </c>
      <c r="G3213" s="663">
        <v>1070</v>
      </c>
      <c r="H3213" s="663"/>
      <c r="I3213" s="663">
        <v>6066</v>
      </c>
      <c r="J3213" s="728">
        <v>615.13</v>
      </c>
      <c r="K3213" s="728">
        <v>199.91725</v>
      </c>
      <c r="L3213" s="728">
        <v>415.21275000000003</v>
      </c>
    </row>
    <row r="3214" spans="1:12" s="335" customFormat="1" ht="12" x14ac:dyDescent="0.2">
      <c r="A3214" s="145" t="s">
        <v>6789</v>
      </c>
      <c r="B3214" s="145" t="s">
        <v>6790</v>
      </c>
      <c r="C3214" s="733">
        <v>43525</v>
      </c>
      <c r="F3214" s="663">
        <v>2894</v>
      </c>
      <c r="G3214" s="663">
        <v>362</v>
      </c>
      <c r="H3214" s="663"/>
      <c r="I3214" s="663">
        <v>2532</v>
      </c>
      <c r="J3214" s="728">
        <v>187.39</v>
      </c>
      <c r="K3214" s="728">
        <v>60.90175</v>
      </c>
      <c r="L3214" s="728">
        <v>126.48824999999999</v>
      </c>
    </row>
    <row r="3215" spans="1:12" s="335" customFormat="1" ht="12" x14ac:dyDescent="0.2">
      <c r="A3215" s="145" t="s">
        <v>6791</v>
      </c>
      <c r="B3215" s="145" t="s">
        <v>6792</v>
      </c>
      <c r="C3215" s="733">
        <v>43525</v>
      </c>
      <c r="F3215" s="663">
        <v>1487</v>
      </c>
      <c r="G3215" s="663">
        <v>223</v>
      </c>
      <c r="H3215" s="663"/>
      <c r="I3215" s="663">
        <v>1264</v>
      </c>
      <c r="J3215" s="728">
        <v>139.72</v>
      </c>
      <c r="K3215" s="728">
        <v>45.408999999999999</v>
      </c>
      <c r="L3215" s="728">
        <v>94.311000000000007</v>
      </c>
    </row>
    <row r="3216" spans="1:12" s="335" customFormat="1" ht="12" x14ac:dyDescent="0.2">
      <c r="A3216" s="145" t="s">
        <v>6793</v>
      </c>
      <c r="B3216" s="145" t="s">
        <v>6794</v>
      </c>
      <c r="C3216" s="733">
        <v>43525</v>
      </c>
      <c r="F3216" s="663">
        <v>1288</v>
      </c>
      <c r="G3216" s="663">
        <v>161</v>
      </c>
      <c r="H3216" s="663"/>
      <c r="I3216" s="663">
        <v>1127</v>
      </c>
      <c r="J3216" s="728">
        <v>83.39</v>
      </c>
      <c r="K3216" s="728">
        <v>27.101750000000003</v>
      </c>
      <c r="L3216" s="728">
        <v>56.288250000000005</v>
      </c>
    </row>
    <row r="3217" spans="1:12" s="335" customFormat="1" ht="12" x14ac:dyDescent="0.2">
      <c r="A3217" s="145" t="s">
        <v>6795</v>
      </c>
      <c r="B3217" s="145" t="s">
        <v>6796</v>
      </c>
      <c r="C3217" s="733">
        <v>43525</v>
      </c>
      <c r="F3217" s="663">
        <v>7862</v>
      </c>
      <c r="G3217" s="663">
        <v>1179</v>
      </c>
      <c r="H3217" s="663"/>
      <c r="I3217" s="663">
        <v>6683</v>
      </c>
      <c r="J3217" s="728">
        <v>677.7</v>
      </c>
      <c r="K3217" s="728">
        <v>220.25250000000003</v>
      </c>
      <c r="L3217" s="728">
        <v>457.44750000000005</v>
      </c>
    </row>
    <row r="3218" spans="1:12" s="335" customFormat="1" ht="12" x14ac:dyDescent="0.2">
      <c r="A3218" s="145" t="s">
        <v>6797</v>
      </c>
      <c r="B3218" s="145" t="s">
        <v>6798</v>
      </c>
      <c r="C3218" s="733">
        <v>43525</v>
      </c>
      <c r="F3218" s="663">
        <v>5974</v>
      </c>
      <c r="G3218" s="663">
        <v>896</v>
      </c>
      <c r="H3218" s="663"/>
      <c r="I3218" s="663">
        <v>5078</v>
      </c>
      <c r="J3218" s="728">
        <v>514.95000000000005</v>
      </c>
      <c r="K3218" s="728">
        <v>167.35875000000001</v>
      </c>
      <c r="L3218" s="728">
        <v>347.59125000000006</v>
      </c>
    </row>
    <row r="3219" spans="1:12" s="335" customFormat="1" ht="12" x14ac:dyDescent="0.2">
      <c r="A3219" s="145" t="s">
        <v>6799</v>
      </c>
      <c r="B3219" s="145" t="s">
        <v>6800</v>
      </c>
      <c r="C3219" s="733">
        <v>43525</v>
      </c>
      <c r="F3219" s="663">
        <v>8246</v>
      </c>
      <c r="G3219" s="663">
        <v>1237</v>
      </c>
      <c r="H3219" s="663"/>
      <c r="I3219" s="663">
        <v>7009</v>
      </c>
      <c r="J3219" s="728">
        <v>710.81</v>
      </c>
      <c r="K3219" s="728">
        <v>231.01325</v>
      </c>
      <c r="L3219" s="728">
        <v>479.79674999999997</v>
      </c>
    </row>
    <row r="3220" spans="1:12" s="335" customFormat="1" ht="12" x14ac:dyDescent="0.2">
      <c r="A3220" s="145" t="s">
        <v>6801</v>
      </c>
      <c r="B3220" s="145" t="s">
        <v>6802</v>
      </c>
      <c r="C3220" s="733">
        <v>43525</v>
      </c>
      <c r="F3220" s="663">
        <v>2068</v>
      </c>
      <c r="G3220" s="663">
        <v>388</v>
      </c>
      <c r="H3220" s="663"/>
      <c r="I3220" s="663">
        <v>1680</v>
      </c>
      <c r="J3220" s="728">
        <v>242.93</v>
      </c>
      <c r="K3220" s="728">
        <v>78.952250000000006</v>
      </c>
      <c r="L3220" s="728">
        <v>163.97775000000001</v>
      </c>
    </row>
    <row r="3221" spans="1:12" s="335" customFormat="1" ht="12" x14ac:dyDescent="0.2">
      <c r="A3221" s="145" t="s">
        <v>6803</v>
      </c>
      <c r="B3221" s="145" t="s">
        <v>6804</v>
      </c>
      <c r="C3221" s="733">
        <v>43525</v>
      </c>
      <c r="F3221" s="663">
        <v>3006</v>
      </c>
      <c r="G3221" s="663">
        <v>451</v>
      </c>
      <c r="H3221" s="663"/>
      <c r="I3221" s="663">
        <v>2555</v>
      </c>
      <c r="J3221" s="728">
        <v>259.11</v>
      </c>
      <c r="K3221" s="728">
        <v>84.210750000000004</v>
      </c>
      <c r="L3221" s="728">
        <v>174.89925000000002</v>
      </c>
    </row>
    <row r="3222" spans="1:12" s="335" customFormat="1" ht="12" x14ac:dyDescent="0.2">
      <c r="A3222" s="145" t="s">
        <v>6805</v>
      </c>
      <c r="B3222" s="145" t="s">
        <v>6806</v>
      </c>
      <c r="C3222" s="733">
        <v>43525</v>
      </c>
      <c r="F3222" s="663">
        <v>2628</v>
      </c>
      <c r="G3222" s="663">
        <v>329</v>
      </c>
      <c r="H3222" s="663"/>
      <c r="I3222" s="663">
        <v>2299</v>
      </c>
      <c r="J3222" s="728">
        <v>170.16</v>
      </c>
      <c r="K3222" s="728">
        <v>55.302</v>
      </c>
      <c r="L3222" s="728">
        <v>114.858</v>
      </c>
    </row>
    <row r="3223" spans="1:12" s="335" customFormat="1" ht="12" x14ac:dyDescent="0.2">
      <c r="A3223" s="145" t="s">
        <v>6807</v>
      </c>
      <c r="B3223" s="145" t="s">
        <v>6808</v>
      </c>
      <c r="C3223" s="733">
        <v>43525</v>
      </c>
      <c r="F3223" s="663">
        <v>12891</v>
      </c>
      <c r="G3223" s="663">
        <v>1934</v>
      </c>
      <c r="H3223" s="663"/>
      <c r="I3223" s="663">
        <v>10957</v>
      </c>
      <c r="J3223" s="728">
        <v>1111.2</v>
      </c>
      <c r="K3223" s="728">
        <v>361.14000000000004</v>
      </c>
      <c r="L3223" s="728">
        <v>750.06000000000006</v>
      </c>
    </row>
    <row r="3224" spans="1:12" s="335" customFormat="1" ht="12" x14ac:dyDescent="0.2">
      <c r="A3224" s="145" t="s">
        <v>6809</v>
      </c>
      <c r="B3224" s="145" t="s">
        <v>6810</v>
      </c>
      <c r="C3224" s="733">
        <v>43525</v>
      </c>
      <c r="F3224" s="663">
        <v>8900</v>
      </c>
      <c r="G3224" s="663">
        <v>1335</v>
      </c>
      <c r="H3224" s="663"/>
      <c r="I3224" s="663">
        <v>7565</v>
      </c>
      <c r="J3224" s="728">
        <v>767.18</v>
      </c>
      <c r="K3224" s="728">
        <v>249.33349999999999</v>
      </c>
      <c r="L3224" s="728">
        <v>517.84649999999999</v>
      </c>
    </row>
    <row r="3225" spans="1:12" s="335" customFormat="1" ht="12" x14ac:dyDescent="0.2">
      <c r="A3225" s="145" t="s">
        <v>6811</v>
      </c>
      <c r="B3225" s="145" t="s">
        <v>6812</v>
      </c>
      <c r="C3225" s="733">
        <v>43525</v>
      </c>
      <c r="F3225" s="663">
        <v>6048</v>
      </c>
      <c r="G3225" s="663">
        <v>756</v>
      </c>
      <c r="H3225" s="663"/>
      <c r="I3225" s="663">
        <v>5292</v>
      </c>
      <c r="J3225" s="728">
        <v>391.61</v>
      </c>
      <c r="K3225" s="728">
        <v>127.27325</v>
      </c>
      <c r="L3225" s="728">
        <v>264.33675000000005</v>
      </c>
    </row>
    <row r="3226" spans="1:12" s="335" customFormat="1" ht="12" x14ac:dyDescent="0.2">
      <c r="A3226" s="145" t="s">
        <v>6813</v>
      </c>
      <c r="B3226" s="145" t="s">
        <v>6814</v>
      </c>
      <c r="C3226" s="733">
        <v>43525</v>
      </c>
      <c r="F3226" s="663">
        <v>15109</v>
      </c>
      <c r="G3226" s="663">
        <v>2266</v>
      </c>
      <c r="H3226" s="663"/>
      <c r="I3226" s="663">
        <v>12843</v>
      </c>
      <c r="J3226" s="728">
        <v>1302.4000000000001</v>
      </c>
      <c r="K3226" s="728">
        <v>423.28000000000003</v>
      </c>
      <c r="L3226" s="728">
        <v>879.12000000000012</v>
      </c>
    </row>
    <row r="3227" spans="1:12" s="335" customFormat="1" ht="12" x14ac:dyDescent="0.2">
      <c r="A3227" s="145" t="s">
        <v>6815</v>
      </c>
      <c r="B3227" s="145" t="s">
        <v>6816</v>
      </c>
      <c r="C3227" s="733">
        <v>43525</v>
      </c>
      <c r="F3227" s="663">
        <v>999</v>
      </c>
      <c r="G3227" s="663">
        <v>200</v>
      </c>
      <c r="H3227" s="663"/>
      <c r="I3227" s="663">
        <v>799</v>
      </c>
      <c r="J3227" s="728">
        <v>126.61</v>
      </c>
      <c r="K3227" s="728">
        <v>41.148250000000004</v>
      </c>
      <c r="L3227" s="728">
        <v>85.461750000000009</v>
      </c>
    </row>
    <row r="3228" spans="1:12" s="335" customFormat="1" ht="12" x14ac:dyDescent="0.2">
      <c r="A3228" s="145" t="s">
        <v>6817</v>
      </c>
      <c r="B3228" s="145" t="s">
        <v>6818</v>
      </c>
      <c r="C3228" s="733">
        <v>43525</v>
      </c>
      <c r="F3228" s="663">
        <v>2980</v>
      </c>
      <c r="G3228" s="663">
        <v>373</v>
      </c>
      <c r="H3228" s="663"/>
      <c r="I3228" s="663">
        <v>2607</v>
      </c>
      <c r="J3228" s="728">
        <v>192.95</v>
      </c>
      <c r="K3228" s="728">
        <v>62.708750000000002</v>
      </c>
      <c r="L3228" s="728">
        <v>130.24125000000001</v>
      </c>
    </row>
    <row r="3229" spans="1:12" s="335" customFormat="1" ht="12" x14ac:dyDescent="0.2">
      <c r="A3229" s="145" t="s">
        <v>6819</v>
      </c>
      <c r="B3229" s="145" t="s">
        <v>6820</v>
      </c>
      <c r="C3229" s="733">
        <v>43525</v>
      </c>
      <c r="F3229" s="663">
        <v>4995</v>
      </c>
      <c r="G3229" s="663">
        <v>749</v>
      </c>
      <c r="H3229" s="663"/>
      <c r="I3229" s="663">
        <v>4246</v>
      </c>
      <c r="J3229" s="728">
        <v>430.58</v>
      </c>
      <c r="K3229" s="728">
        <v>139.9385</v>
      </c>
      <c r="L3229" s="728">
        <v>290.64150000000001</v>
      </c>
    </row>
    <row r="3230" spans="1:12" s="335" customFormat="1" ht="12" x14ac:dyDescent="0.2">
      <c r="A3230" s="145" t="s">
        <v>6821</v>
      </c>
      <c r="B3230" s="145" t="s">
        <v>6822</v>
      </c>
      <c r="C3230" s="733">
        <v>43525</v>
      </c>
      <c r="F3230" s="663">
        <v>8172</v>
      </c>
      <c r="G3230" s="663">
        <v>1532</v>
      </c>
      <c r="H3230" s="663"/>
      <c r="I3230" s="663">
        <v>6640</v>
      </c>
      <c r="J3230" s="728">
        <v>951.22</v>
      </c>
      <c r="K3230" s="728">
        <v>309.1465</v>
      </c>
      <c r="L3230" s="728">
        <v>642.07350000000008</v>
      </c>
    </row>
    <row r="3231" spans="1:12" s="335" customFormat="1" ht="12" x14ac:dyDescent="0.2">
      <c r="A3231" s="145" t="s">
        <v>6823</v>
      </c>
      <c r="B3231" s="145" t="s">
        <v>6824</v>
      </c>
      <c r="C3231" s="733">
        <v>43525</v>
      </c>
      <c r="F3231" s="663">
        <v>2000</v>
      </c>
      <c r="G3231" s="663">
        <v>200</v>
      </c>
      <c r="H3231" s="663"/>
      <c r="I3231" s="663">
        <v>1800</v>
      </c>
      <c r="J3231" s="728">
        <v>88.18</v>
      </c>
      <c r="K3231" s="728">
        <v>28.658500000000004</v>
      </c>
      <c r="L3231" s="728">
        <v>59.52150000000001</v>
      </c>
    </row>
    <row r="3232" spans="1:12" s="335" customFormat="1" ht="12" x14ac:dyDescent="0.2">
      <c r="A3232" s="145" t="s">
        <v>6825</v>
      </c>
      <c r="B3232" s="145" t="s">
        <v>6471</v>
      </c>
      <c r="C3232" s="733">
        <v>43525</v>
      </c>
      <c r="F3232" s="663">
        <v>355</v>
      </c>
      <c r="G3232" s="663">
        <v>44</v>
      </c>
      <c r="H3232" s="663"/>
      <c r="I3232" s="663">
        <v>311</v>
      </c>
      <c r="J3232" s="728">
        <v>23.2</v>
      </c>
      <c r="K3232" s="728">
        <v>7.54</v>
      </c>
      <c r="L3232" s="728">
        <v>15.66</v>
      </c>
    </row>
    <row r="3233" spans="1:12" s="335" customFormat="1" ht="12" x14ac:dyDescent="0.2">
      <c r="A3233" s="145" t="s">
        <v>6826</v>
      </c>
      <c r="B3233" s="145" t="s">
        <v>6827</v>
      </c>
      <c r="C3233" s="733">
        <v>43525</v>
      </c>
      <c r="F3233" s="663">
        <v>2000</v>
      </c>
      <c r="G3233" s="663">
        <v>200</v>
      </c>
      <c r="H3233" s="663"/>
      <c r="I3233" s="663">
        <v>1800</v>
      </c>
      <c r="J3233" s="728">
        <v>88.18</v>
      </c>
      <c r="K3233" s="728">
        <v>28.658500000000004</v>
      </c>
      <c r="L3233" s="728">
        <v>59.52150000000001</v>
      </c>
    </row>
    <row r="3234" spans="1:12" s="335" customFormat="1" ht="12" x14ac:dyDescent="0.2">
      <c r="A3234" s="145" t="s">
        <v>6828</v>
      </c>
      <c r="B3234" s="145" t="s">
        <v>6829</v>
      </c>
      <c r="C3234" s="733">
        <v>43525</v>
      </c>
      <c r="F3234" s="663">
        <v>3605</v>
      </c>
      <c r="G3234" s="663">
        <v>451</v>
      </c>
      <c r="H3234" s="663"/>
      <c r="I3234" s="663">
        <v>3154</v>
      </c>
      <c r="J3234" s="728">
        <v>235.59</v>
      </c>
      <c r="K3234" s="728">
        <v>76.566749999999999</v>
      </c>
      <c r="L3234" s="728">
        <v>159.02325000000002</v>
      </c>
    </row>
    <row r="3235" spans="1:12" s="335" customFormat="1" ht="12" x14ac:dyDescent="0.2">
      <c r="A3235" s="145" t="s">
        <v>6830</v>
      </c>
      <c r="B3235" s="145" t="s">
        <v>6831</v>
      </c>
      <c r="C3235" s="733">
        <v>43525</v>
      </c>
      <c r="F3235" s="663">
        <v>3264</v>
      </c>
      <c r="G3235" s="663">
        <v>408</v>
      </c>
      <c r="H3235" s="663"/>
      <c r="I3235" s="663">
        <v>2856</v>
      </c>
      <c r="J3235" s="728">
        <v>213.3</v>
      </c>
      <c r="K3235" s="728">
        <v>69.322500000000005</v>
      </c>
      <c r="L3235" s="728">
        <v>143.97750000000002</v>
      </c>
    </row>
    <row r="3236" spans="1:12" s="335" customFormat="1" ht="12" x14ac:dyDescent="0.2">
      <c r="A3236" s="145" t="s">
        <v>6832</v>
      </c>
      <c r="B3236" s="145" t="s">
        <v>6833</v>
      </c>
      <c r="C3236" s="733">
        <v>43525</v>
      </c>
      <c r="F3236" s="663">
        <v>2314</v>
      </c>
      <c r="G3236" s="663">
        <v>289</v>
      </c>
      <c r="H3236" s="663"/>
      <c r="I3236" s="663">
        <v>2025</v>
      </c>
      <c r="J3236" s="728">
        <v>149.82</v>
      </c>
      <c r="K3236" s="728">
        <v>48.691499999999998</v>
      </c>
      <c r="L3236" s="728">
        <v>101.1285</v>
      </c>
    </row>
    <row r="3237" spans="1:12" s="335" customFormat="1" ht="12" x14ac:dyDescent="0.2">
      <c r="A3237" s="145" t="s">
        <v>6834</v>
      </c>
      <c r="B3237" s="145" t="s">
        <v>6835</v>
      </c>
      <c r="C3237" s="733">
        <v>43525</v>
      </c>
      <c r="F3237" s="663">
        <v>5018</v>
      </c>
      <c r="G3237" s="663">
        <v>627</v>
      </c>
      <c r="H3237" s="663"/>
      <c r="I3237" s="663">
        <v>4391</v>
      </c>
      <c r="J3237" s="728">
        <v>327.93</v>
      </c>
      <c r="K3237" s="728">
        <v>106.57725000000001</v>
      </c>
      <c r="L3237" s="728">
        <v>221.35275000000001</v>
      </c>
    </row>
    <row r="3238" spans="1:12" s="335" customFormat="1" ht="12" x14ac:dyDescent="0.2">
      <c r="A3238" s="145" t="s">
        <v>6836</v>
      </c>
      <c r="B3238" s="145" t="s">
        <v>6837</v>
      </c>
      <c r="C3238" s="733">
        <v>43525</v>
      </c>
      <c r="F3238" s="663">
        <v>6335</v>
      </c>
      <c r="G3238" s="663">
        <v>792</v>
      </c>
      <c r="H3238" s="663"/>
      <c r="I3238" s="663">
        <v>5543</v>
      </c>
      <c r="J3238" s="728">
        <v>413.99</v>
      </c>
      <c r="K3238" s="728">
        <v>134.54675</v>
      </c>
      <c r="L3238" s="728">
        <v>279.44325000000003</v>
      </c>
    </row>
    <row r="3239" spans="1:12" s="335" customFormat="1" ht="12" x14ac:dyDescent="0.2">
      <c r="A3239" s="145" t="s">
        <v>6838</v>
      </c>
      <c r="B3239" s="145" t="s">
        <v>6839</v>
      </c>
      <c r="C3239" s="733">
        <v>43525</v>
      </c>
      <c r="F3239" s="663">
        <v>8900</v>
      </c>
      <c r="G3239" s="663">
        <v>1335</v>
      </c>
      <c r="H3239" s="663"/>
      <c r="I3239" s="663">
        <v>7565</v>
      </c>
      <c r="J3239" s="728">
        <v>767.18</v>
      </c>
      <c r="K3239" s="728">
        <v>249.33349999999999</v>
      </c>
      <c r="L3239" s="728">
        <v>517.84649999999999</v>
      </c>
    </row>
    <row r="3240" spans="1:12" s="335" customFormat="1" ht="12" x14ac:dyDescent="0.2">
      <c r="A3240" s="145" t="s">
        <v>6840</v>
      </c>
      <c r="B3240" s="145" t="s">
        <v>6841</v>
      </c>
      <c r="C3240" s="733">
        <v>43525</v>
      </c>
      <c r="F3240" s="663">
        <v>2672</v>
      </c>
      <c r="G3240" s="663">
        <v>401</v>
      </c>
      <c r="H3240" s="663"/>
      <c r="I3240" s="663">
        <v>2271</v>
      </c>
      <c r="J3240" s="728">
        <v>251.07</v>
      </c>
      <c r="K3240" s="728">
        <v>81.597750000000005</v>
      </c>
      <c r="L3240" s="728">
        <v>169.47225</v>
      </c>
    </row>
    <row r="3241" spans="1:12" s="335" customFormat="1" ht="12" x14ac:dyDescent="0.2">
      <c r="A3241" s="145" t="s">
        <v>6842</v>
      </c>
      <c r="B3241" s="145" t="s">
        <v>6843</v>
      </c>
      <c r="C3241" s="733">
        <v>43525</v>
      </c>
      <c r="F3241" s="663">
        <v>7718</v>
      </c>
      <c r="G3241" s="663">
        <v>1158</v>
      </c>
      <c r="H3241" s="663"/>
      <c r="I3241" s="663">
        <v>6560</v>
      </c>
      <c r="J3241" s="728">
        <v>665.29</v>
      </c>
      <c r="K3241" s="728">
        <v>216.21924999999999</v>
      </c>
      <c r="L3241" s="728">
        <v>449.07075000000003</v>
      </c>
    </row>
    <row r="3242" spans="1:12" s="335" customFormat="1" ht="12" x14ac:dyDescent="0.2">
      <c r="A3242" s="145" t="s">
        <v>6844</v>
      </c>
      <c r="B3242" s="145" t="s">
        <v>6845</v>
      </c>
      <c r="C3242" s="733">
        <v>43525</v>
      </c>
      <c r="F3242" s="663">
        <v>2310</v>
      </c>
      <c r="G3242" s="663">
        <v>289</v>
      </c>
      <c r="H3242" s="663"/>
      <c r="I3242" s="663">
        <v>2021</v>
      </c>
      <c r="J3242" s="728">
        <v>149.57</v>
      </c>
      <c r="K3242" s="728">
        <v>48.610250000000001</v>
      </c>
      <c r="L3242" s="728">
        <v>100.95975</v>
      </c>
    </row>
    <row r="3243" spans="1:12" s="335" customFormat="1" ht="12" x14ac:dyDescent="0.2">
      <c r="A3243" s="145" t="s">
        <v>6846</v>
      </c>
      <c r="B3243" s="145" t="s">
        <v>6847</v>
      </c>
      <c r="C3243" s="733">
        <v>43525</v>
      </c>
      <c r="F3243" s="663">
        <v>1205</v>
      </c>
      <c r="G3243" s="663">
        <v>151</v>
      </c>
      <c r="H3243" s="663"/>
      <c r="I3243" s="663">
        <v>1054</v>
      </c>
      <c r="J3243" s="728">
        <v>78.03</v>
      </c>
      <c r="K3243" s="728">
        <v>25.359750000000002</v>
      </c>
      <c r="L3243" s="728">
        <v>52.670250000000003</v>
      </c>
    </row>
    <row r="3244" spans="1:12" s="335" customFormat="1" ht="12" x14ac:dyDescent="0.2">
      <c r="A3244" s="145" t="s">
        <v>6848</v>
      </c>
      <c r="B3244" s="145" t="s">
        <v>6849</v>
      </c>
      <c r="C3244" s="733">
        <v>43525</v>
      </c>
      <c r="F3244" s="663">
        <v>11897</v>
      </c>
      <c r="G3244" s="663">
        <v>1487</v>
      </c>
      <c r="H3244" s="663"/>
      <c r="I3244" s="663">
        <v>10410</v>
      </c>
      <c r="J3244" s="728">
        <v>777.47</v>
      </c>
      <c r="K3244" s="728">
        <v>252.67775000000003</v>
      </c>
      <c r="L3244" s="728">
        <v>524.79225000000008</v>
      </c>
    </row>
    <row r="3245" spans="1:12" s="335" customFormat="1" ht="12" x14ac:dyDescent="0.2">
      <c r="A3245" s="145" t="s">
        <v>6850</v>
      </c>
      <c r="B3245" s="145" t="s">
        <v>6851</v>
      </c>
      <c r="C3245" s="733">
        <v>43525</v>
      </c>
      <c r="F3245" s="663">
        <v>4374</v>
      </c>
      <c r="G3245" s="663">
        <v>547</v>
      </c>
      <c r="H3245" s="663"/>
      <c r="I3245" s="663">
        <v>3827</v>
      </c>
      <c r="J3245" s="728">
        <v>283.22000000000003</v>
      </c>
      <c r="K3245" s="728">
        <v>92.046500000000009</v>
      </c>
      <c r="L3245" s="728">
        <v>191.17350000000002</v>
      </c>
    </row>
    <row r="3246" spans="1:12" s="335" customFormat="1" ht="12" x14ac:dyDescent="0.2">
      <c r="A3246" s="145" t="s">
        <v>6852</v>
      </c>
      <c r="B3246" s="145" t="s">
        <v>5259</v>
      </c>
      <c r="C3246" s="733">
        <v>43525</v>
      </c>
      <c r="F3246" s="663">
        <v>848</v>
      </c>
      <c r="G3246" s="663">
        <v>106</v>
      </c>
      <c r="H3246" s="663"/>
      <c r="I3246" s="663">
        <v>742</v>
      </c>
      <c r="J3246" s="728">
        <v>54.91</v>
      </c>
      <c r="K3246" s="728">
        <v>17.845749999999999</v>
      </c>
      <c r="L3246" s="728">
        <v>37.064250000000001</v>
      </c>
    </row>
    <row r="3247" spans="1:12" s="335" customFormat="1" ht="12" x14ac:dyDescent="0.2">
      <c r="A3247" s="145" t="s">
        <v>6853</v>
      </c>
      <c r="B3247" s="145" t="s">
        <v>6854</v>
      </c>
      <c r="C3247" s="733">
        <v>43525</v>
      </c>
      <c r="F3247" s="663">
        <v>2691</v>
      </c>
      <c r="G3247" s="663">
        <v>336</v>
      </c>
      <c r="H3247" s="663"/>
      <c r="I3247" s="663">
        <v>2355</v>
      </c>
      <c r="J3247" s="728">
        <v>175.85</v>
      </c>
      <c r="K3247" s="728">
        <v>57.151249999999997</v>
      </c>
      <c r="L3247" s="728">
        <v>118.69875</v>
      </c>
    </row>
    <row r="3248" spans="1:12" s="335" customFormat="1" ht="12" x14ac:dyDescent="0.2">
      <c r="A3248" s="145" t="s">
        <v>6855</v>
      </c>
      <c r="B3248" s="145" t="s">
        <v>6856</v>
      </c>
      <c r="C3248" s="733">
        <v>43525</v>
      </c>
      <c r="F3248" s="663">
        <v>2080</v>
      </c>
      <c r="G3248" s="663">
        <v>312</v>
      </c>
      <c r="H3248" s="663"/>
      <c r="I3248" s="663">
        <v>1768</v>
      </c>
      <c r="J3248" s="728">
        <v>195.44</v>
      </c>
      <c r="K3248" s="728">
        <v>63.518000000000001</v>
      </c>
      <c r="L3248" s="728">
        <v>131.922</v>
      </c>
    </row>
    <row r="3249" spans="1:12" s="335" customFormat="1" ht="12" x14ac:dyDescent="0.2">
      <c r="A3249" s="145" t="s">
        <v>6857</v>
      </c>
      <c r="B3249" s="145" t="s">
        <v>6858</v>
      </c>
      <c r="C3249" s="733">
        <v>43525</v>
      </c>
      <c r="F3249" s="663">
        <v>2894</v>
      </c>
      <c r="G3249" s="663">
        <v>362</v>
      </c>
      <c r="H3249" s="663"/>
      <c r="I3249" s="663">
        <v>2532</v>
      </c>
      <c r="J3249" s="728">
        <v>187.39</v>
      </c>
      <c r="K3249" s="728">
        <v>60.90175</v>
      </c>
      <c r="L3249" s="728">
        <v>126.48824999999999</v>
      </c>
    </row>
    <row r="3250" spans="1:12" s="335" customFormat="1" ht="12" x14ac:dyDescent="0.2">
      <c r="A3250" s="145" t="s">
        <v>6859</v>
      </c>
      <c r="B3250" s="145" t="s">
        <v>6860</v>
      </c>
      <c r="C3250" s="733">
        <v>43525</v>
      </c>
      <c r="F3250" s="663">
        <v>3717</v>
      </c>
      <c r="G3250" s="663">
        <v>558</v>
      </c>
      <c r="H3250" s="663"/>
      <c r="I3250" s="663">
        <v>3159</v>
      </c>
      <c r="J3250" s="728">
        <v>320.41000000000003</v>
      </c>
      <c r="K3250" s="728">
        <v>104.13325000000002</v>
      </c>
      <c r="L3250" s="728">
        <v>216.27675000000002</v>
      </c>
    </row>
    <row r="3251" spans="1:12" s="335" customFormat="1" ht="12" x14ac:dyDescent="0.2">
      <c r="A3251" s="145" t="s">
        <v>6861</v>
      </c>
      <c r="B3251" s="145" t="s">
        <v>6862</v>
      </c>
      <c r="C3251" s="733">
        <v>43525</v>
      </c>
      <c r="F3251" s="663">
        <v>999</v>
      </c>
      <c r="G3251" s="663">
        <v>200</v>
      </c>
      <c r="H3251" s="663"/>
      <c r="I3251" s="663">
        <v>799</v>
      </c>
      <c r="J3251" s="728">
        <v>126.61</v>
      </c>
      <c r="K3251" s="728">
        <v>41.148250000000004</v>
      </c>
      <c r="L3251" s="728">
        <v>85.461750000000009</v>
      </c>
    </row>
    <row r="3252" spans="1:12" s="335" customFormat="1" ht="12" x14ac:dyDescent="0.2">
      <c r="A3252" s="145" t="s">
        <v>6863</v>
      </c>
      <c r="B3252" s="145" t="s">
        <v>6864</v>
      </c>
      <c r="C3252" s="733">
        <v>43525</v>
      </c>
      <c r="F3252" s="663">
        <v>2541</v>
      </c>
      <c r="G3252" s="663">
        <v>381</v>
      </c>
      <c r="H3252" s="663"/>
      <c r="I3252" s="663">
        <v>2160</v>
      </c>
      <c r="J3252" s="728">
        <v>217.02</v>
      </c>
      <c r="K3252" s="728">
        <v>70.531500000000008</v>
      </c>
      <c r="L3252" s="728">
        <v>146.48850000000002</v>
      </c>
    </row>
    <row r="3253" spans="1:12" s="335" customFormat="1" ht="12" x14ac:dyDescent="0.2">
      <c r="A3253" s="145" t="s">
        <v>6865</v>
      </c>
      <c r="B3253" s="145" t="s">
        <v>6866</v>
      </c>
      <c r="C3253" s="733">
        <v>43525</v>
      </c>
      <c r="F3253" s="663">
        <v>2000</v>
      </c>
      <c r="G3253" s="663">
        <v>200</v>
      </c>
      <c r="H3253" s="663"/>
      <c r="I3253" s="663">
        <v>1800</v>
      </c>
      <c r="J3253" s="728">
        <v>88.18</v>
      </c>
      <c r="K3253" s="728">
        <v>28.658500000000004</v>
      </c>
      <c r="L3253" s="728">
        <v>59.52150000000001</v>
      </c>
    </row>
    <row r="3254" spans="1:12" s="335" customFormat="1" ht="12" x14ac:dyDescent="0.2">
      <c r="A3254" s="145" t="s">
        <v>6867</v>
      </c>
      <c r="B3254" s="145" t="s">
        <v>6868</v>
      </c>
      <c r="C3254" s="733">
        <v>43525</v>
      </c>
      <c r="F3254" s="663">
        <v>999</v>
      </c>
      <c r="G3254" s="663">
        <v>200</v>
      </c>
      <c r="H3254" s="663"/>
      <c r="I3254" s="663">
        <v>799</v>
      </c>
      <c r="J3254" s="728">
        <v>126.61</v>
      </c>
      <c r="K3254" s="728">
        <v>41.148250000000004</v>
      </c>
      <c r="L3254" s="728">
        <v>85.461750000000009</v>
      </c>
    </row>
    <row r="3255" spans="1:12" s="335" customFormat="1" ht="12" x14ac:dyDescent="0.2">
      <c r="A3255" s="145" t="s">
        <v>6869</v>
      </c>
      <c r="B3255" s="145" t="s">
        <v>6870</v>
      </c>
      <c r="C3255" s="733">
        <v>43525</v>
      </c>
      <c r="F3255" s="663">
        <v>2638</v>
      </c>
      <c r="G3255" s="663">
        <v>396</v>
      </c>
      <c r="H3255" s="663"/>
      <c r="I3255" s="663">
        <v>2242</v>
      </c>
      <c r="J3255" s="728">
        <v>227.41</v>
      </c>
      <c r="K3255" s="728">
        <v>73.908249999999995</v>
      </c>
      <c r="L3255" s="728">
        <v>153.50175000000002</v>
      </c>
    </row>
    <row r="3256" spans="1:12" s="335" customFormat="1" ht="12" x14ac:dyDescent="0.2">
      <c r="A3256" s="145" t="s">
        <v>6871</v>
      </c>
      <c r="B3256" s="145" t="s">
        <v>6872</v>
      </c>
      <c r="C3256" s="733">
        <v>43525</v>
      </c>
      <c r="F3256" s="663">
        <v>6253</v>
      </c>
      <c r="G3256" s="663">
        <v>1172</v>
      </c>
      <c r="H3256" s="663"/>
      <c r="I3256" s="663">
        <v>5081</v>
      </c>
      <c r="J3256" s="728">
        <v>734.53</v>
      </c>
      <c r="K3256" s="728">
        <v>238.72225</v>
      </c>
      <c r="L3256" s="728">
        <v>495.80775</v>
      </c>
    </row>
    <row r="3257" spans="1:12" s="335" customFormat="1" ht="12" x14ac:dyDescent="0.2">
      <c r="A3257" s="145" t="s">
        <v>6873</v>
      </c>
      <c r="B3257" s="145" t="s">
        <v>6874</v>
      </c>
      <c r="C3257" s="733">
        <v>43525</v>
      </c>
      <c r="F3257" s="663">
        <v>2357</v>
      </c>
      <c r="G3257" s="663">
        <v>295</v>
      </c>
      <c r="H3257" s="663"/>
      <c r="I3257" s="663">
        <v>2062</v>
      </c>
      <c r="J3257" s="728">
        <v>154.03</v>
      </c>
      <c r="K3257" s="728">
        <v>50.059750000000001</v>
      </c>
      <c r="L3257" s="728">
        <v>103.97025000000001</v>
      </c>
    </row>
    <row r="3258" spans="1:12" s="335" customFormat="1" ht="12" x14ac:dyDescent="0.2">
      <c r="A3258" s="145" t="s">
        <v>6875</v>
      </c>
      <c r="B3258" s="145" t="s">
        <v>6876</v>
      </c>
      <c r="C3258" s="733">
        <v>43525</v>
      </c>
      <c r="F3258" s="663">
        <v>5480</v>
      </c>
      <c r="G3258" s="663">
        <v>822</v>
      </c>
      <c r="H3258" s="663"/>
      <c r="I3258" s="663">
        <v>4658</v>
      </c>
      <c r="J3258" s="728">
        <v>468.04</v>
      </c>
      <c r="K3258" s="728">
        <v>152.113</v>
      </c>
      <c r="L3258" s="728">
        <v>315.92700000000002</v>
      </c>
    </row>
    <row r="3259" spans="1:12" s="335" customFormat="1" ht="12" x14ac:dyDescent="0.2">
      <c r="A3259" s="145" t="s">
        <v>6877</v>
      </c>
      <c r="B3259" s="145" t="s">
        <v>6878</v>
      </c>
      <c r="C3259" s="733">
        <v>43525</v>
      </c>
      <c r="F3259" s="663">
        <v>999</v>
      </c>
      <c r="G3259" s="663">
        <v>200</v>
      </c>
      <c r="H3259" s="663"/>
      <c r="I3259" s="663">
        <v>799</v>
      </c>
      <c r="J3259" s="728">
        <v>126.61</v>
      </c>
      <c r="K3259" s="728">
        <v>41.148250000000004</v>
      </c>
      <c r="L3259" s="728">
        <v>85.461750000000009</v>
      </c>
    </row>
    <row r="3260" spans="1:12" s="335" customFormat="1" ht="12" x14ac:dyDescent="0.2">
      <c r="A3260" s="145" t="s">
        <v>6879</v>
      </c>
      <c r="B3260" s="145" t="s">
        <v>6880</v>
      </c>
      <c r="C3260" s="733">
        <v>43525</v>
      </c>
      <c r="F3260" s="663">
        <v>2204</v>
      </c>
      <c r="G3260" s="663">
        <v>276</v>
      </c>
      <c r="H3260" s="663"/>
      <c r="I3260" s="663">
        <v>1928</v>
      </c>
      <c r="J3260" s="728">
        <v>142.71</v>
      </c>
      <c r="K3260" s="728">
        <v>46.380750000000006</v>
      </c>
      <c r="L3260" s="728">
        <v>96.329250000000016</v>
      </c>
    </row>
    <row r="3261" spans="1:12" s="335" customFormat="1" ht="12" x14ac:dyDescent="0.2">
      <c r="A3261" s="145" t="s">
        <v>6881</v>
      </c>
      <c r="B3261" s="145" t="s">
        <v>6882</v>
      </c>
      <c r="C3261" s="733">
        <v>43525</v>
      </c>
      <c r="F3261" s="663">
        <v>2000</v>
      </c>
      <c r="G3261" s="663">
        <v>250</v>
      </c>
      <c r="H3261" s="663"/>
      <c r="I3261" s="663">
        <v>1750</v>
      </c>
      <c r="J3261" s="728">
        <v>129.5</v>
      </c>
      <c r="K3261" s="728">
        <v>42.087499999999999</v>
      </c>
      <c r="L3261" s="728">
        <v>87.412500000000009</v>
      </c>
    </row>
    <row r="3262" spans="1:12" s="335" customFormat="1" ht="12" x14ac:dyDescent="0.2">
      <c r="A3262" s="145" t="s">
        <v>6883</v>
      </c>
      <c r="B3262" s="145" t="s">
        <v>6884</v>
      </c>
      <c r="C3262" s="733">
        <v>43525</v>
      </c>
      <c r="F3262" s="663">
        <v>8191</v>
      </c>
      <c r="G3262" s="663">
        <v>550</v>
      </c>
      <c r="H3262" s="663"/>
      <c r="I3262" s="663">
        <v>7641</v>
      </c>
      <c r="J3262" s="728">
        <v>360.28</v>
      </c>
      <c r="K3262" s="728">
        <v>117.09099999999999</v>
      </c>
      <c r="L3262" s="728">
        <v>243.18899999999999</v>
      </c>
    </row>
    <row r="3263" spans="1:12" s="335" customFormat="1" ht="12" x14ac:dyDescent="0.2">
      <c r="A3263" s="145" t="s">
        <v>6885</v>
      </c>
      <c r="B3263" s="145" t="s">
        <v>6886</v>
      </c>
      <c r="C3263" s="733">
        <v>43525</v>
      </c>
      <c r="F3263" s="663">
        <v>3619</v>
      </c>
      <c r="G3263" s="663">
        <v>550</v>
      </c>
      <c r="H3263" s="663"/>
      <c r="I3263" s="663">
        <v>3069</v>
      </c>
      <c r="J3263" s="728">
        <v>360.28</v>
      </c>
      <c r="K3263" s="728">
        <v>117.09099999999999</v>
      </c>
      <c r="L3263" s="728">
        <v>243.18899999999999</v>
      </c>
    </row>
    <row r="3264" spans="1:12" s="335" customFormat="1" ht="12" x14ac:dyDescent="0.2">
      <c r="A3264" s="145" t="s">
        <v>6887</v>
      </c>
      <c r="B3264" s="145" t="s">
        <v>6888</v>
      </c>
      <c r="C3264" s="733">
        <v>43525</v>
      </c>
      <c r="F3264" s="663">
        <v>5063</v>
      </c>
      <c r="G3264" s="663">
        <v>835</v>
      </c>
      <c r="H3264" s="663"/>
      <c r="I3264" s="663">
        <v>4228</v>
      </c>
      <c r="J3264" s="728">
        <v>499.78</v>
      </c>
      <c r="K3264" s="728">
        <v>162.42849999999999</v>
      </c>
      <c r="L3264" s="728">
        <v>337.35149999999999</v>
      </c>
    </row>
    <row r="3265" spans="1:12" s="335" customFormat="1" ht="12" x14ac:dyDescent="0.2">
      <c r="A3265" s="145" t="s">
        <v>6889</v>
      </c>
      <c r="B3265" s="145" t="s">
        <v>6890</v>
      </c>
      <c r="C3265" s="733">
        <v>43525</v>
      </c>
      <c r="F3265" s="663">
        <v>6247</v>
      </c>
      <c r="G3265" s="663">
        <v>937</v>
      </c>
      <c r="H3265" s="663"/>
      <c r="I3265" s="663">
        <v>5310</v>
      </c>
      <c r="J3265" s="728">
        <v>538.49</v>
      </c>
      <c r="K3265" s="728">
        <v>175.00925000000001</v>
      </c>
      <c r="L3265" s="728">
        <v>363.48075000000006</v>
      </c>
    </row>
    <row r="3266" spans="1:12" s="335" customFormat="1" ht="12" x14ac:dyDescent="0.2">
      <c r="A3266" s="145" t="s">
        <v>6891</v>
      </c>
      <c r="B3266" s="145" t="s">
        <v>6892</v>
      </c>
      <c r="C3266" s="733">
        <v>43525</v>
      </c>
      <c r="F3266" s="663">
        <v>3745</v>
      </c>
      <c r="G3266" s="663">
        <v>468</v>
      </c>
      <c r="H3266" s="663"/>
      <c r="I3266" s="663">
        <v>3277</v>
      </c>
      <c r="J3266" s="728">
        <v>244.74</v>
      </c>
      <c r="K3266" s="728">
        <v>79.540500000000009</v>
      </c>
      <c r="L3266" s="728">
        <v>165.19950000000003</v>
      </c>
    </row>
    <row r="3267" spans="1:12" s="335" customFormat="1" ht="12" x14ac:dyDescent="0.2">
      <c r="A3267" s="145" t="s">
        <v>6893</v>
      </c>
      <c r="B3267" s="145" t="s">
        <v>6894</v>
      </c>
      <c r="C3267" s="733">
        <v>43525</v>
      </c>
      <c r="F3267" s="663">
        <v>11897</v>
      </c>
      <c r="G3267" s="663">
        <v>1487</v>
      </c>
      <c r="H3267" s="663"/>
      <c r="I3267" s="663">
        <v>10410</v>
      </c>
      <c r="J3267" s="728">
        <v>777.47</v>
      </c>
      <c r="K3267" s="728">
        <v>252.67775000000003</v>
      </c>
      <c r="L3267" s="728">
        <v>524.79225000000008</v>
      </c>
    </row>
    <row r="3268" spans="1:12" s="335" customFormat="1" ht="12" x14ac:dyDescent="0.2">
      <c r="A3268" s="145" t="s">
        <v>6895</v>
      </c>
      <c r="B3268" s="145" t="s">
        <v>6896</v>
      </c>
      <c r="C3268" s="733">
        <v>43525</v>
      </c>
      <c r="F3268" s="663">
        <v>2175</v>
      </c>
      <c r="G3268" s="663">
        <v>272</v>
      </c>
      <c r="H3268" s="663"/>
      <c r="I3268" s="663">
        <v>1903</v>
      </c>
      <c r="J3268" s="728">
        <v>142.13</v>
      </c>
      <c r="K3268" s="728">
        <v>46.192250000000001</v>
      </c>
      <c r="L3268" s="728">
        <v>95.937750000000008</v>
      </c>
    </row>
    <row r="3269" spans="1:12" s="335" customFormat="1" ht="12" x14ac:dyDescent="0.2">
      <c r="A3269" s="145" t="s">
        <v>6897</v>
      </c>
      <c r="B3269" s="145" t="s">
        <v>6898</v>
      </c>
      <c r="C3269" s="733">
        <v>43525</v>
      </c>
      <c r="F3269" s="663">
        <v>2370</v>
      </c>
      <c r="G3269" s="663">
        <v>296</v>
      </c>
      <c r="H3269" s="663"/>
      <c r="I3269" s="663">
        <v>2074</v>
      </c>
      <c r="J3269" s="728">
        <v>154.88999999999999</v>
      </c>
      <c r="K3269" s="728">
        <v>50.33925</v>
      </c>
      <c r="L3269" s="728">
        <v>104.55074999999999</v>
      </c>
    </row>
    <row r="3270" spans="1:12" s="335" customFormat="1" ht="12" x14ac:dyDescent="0.2">
      <c r="A3270" s="145" t="s">
        <v>6899</v>
      </c>
      <c r="B3270" s="145" t="s">
        <v>6900</v>
      </c>
      <c r="C3270" s="733">
        <v>43525</v>
      </c>
      <c r="F3270" s="663">
        <v>2316</v>
      </c>
      <c r="G3270" s="663">
        <v>290</v>
      </c>
      <c r="H3270" s="663"/>
      <c r="I3270" s="663">
        <v>2026</v>
      </c>
      <c r="J3270" s="728">
        <v>149.97</v>
      </c>
      <c r="K3270" s="728">
        <v>48.740250000000003</v>
      </c>
      <c r="L3270" s="728">
        <v>101.22975000000001</v>
      </c>
    </row>
    <row r="3271" spans="1:12" s="335" customFormat="1" ht="12" x14ac:dyDescent="0.2">
      <c r="A3271" s="145" t="s">
        <v>6901</v>
      </c>
      <c r="B3271" s="145" t="s">
        <v>6902</v>
      </c>
      <c r="C3271" s="733">
        <v>43525</v>
      </c>
      <c r="F3271" s="663">
        <v>1459</v>
      </c>
      <c r="G3271" s="663">
        <v>182</v>
      </c>
      <c r="H3271" s="663"/>
      <c r="I3271" s="663">
        <v>1277</v>
      </c>
      <c r="J3271" s="728">
        <v>94.47</v>
      </c>
      <c r="K3271" s="728">
        <v>30.702750000000002</v>
      </c>
      <c r="L3271" s="728">
        <v>63.767250000000004</v>
      </c>
    </row>
    <row r="3272" spans="1:12" s="335" customFormat="1" ht="12" x14ac:dyDescent="0.2">
      <c r="A3272" s="145" t="s">
        <v>6903</v>
      </c>
      <c r="B3272" s="145" t="s">
        <v>6904</v>
      </c>
      <c r="C3272" s="733">
        <v>43525</v>
      </c>
      <c r="F3272" s="663">
        <v>330</v>
      </c>
      <c r="G3272" s="663">
        <v>50</v>
      </c>
      <c r="H3272" s="663"/>
      <c r="I3272" s="663">
        <v>280</v>
      </c>
      <c r="J3272" s="728">
        <v>28.44</v>
      </c>
      <c r="K3272" s="728">
        <v>9.2430000000000003</v>
      </c>
      <c r="L3272" s="728">
        <v>19.197000000000003</v>
      </c>
    </row>
    <row r="3273" spans="1:12" s="335" customFormat="1" ht="12" x14ac:dyDescent="0.2">
      <c r="A3273" s="145" t="s">
        <v>6905</v>
      </c>
      <c r="B3273" s="145" t="s">
        <v>6906</v>
      </c>
      <c r="C3273" s="733">
        <v>43525</v>
      </c>
      <c r="F3273" s="663">
        <v>2164</v>
      </c>
      <c r="G3273" s="663">
        <v>270</v>
      </c>
      <c r="H3273" s="663"/>
      <c r="I3273" s="663">
        <v>1894</v>
      </c>
      <c r="J3273" s="728">
        <v>140.12</v>
      </c>
      <c r="K3273" s="728">
        <v>45.539000000000001</v>
      </c>
      <c r="L3273" s="728">
        <v>94.581000000000003</v>
      </c>
    </row>
    <row r="3274" spans="1:12" s="335" customFormat="1" ht="12" x14ac:dyDescent="0.2">
      <c r="A3274" s="145" t="s">
        <v>6907</v>
      </c>
      <c r="B3274" s="145" t="s">
        <v>6908</v>
      </c>
      <c r="C3274" s="733">
        <v>43525</v>
      </c>
      <c r="F3274" s="663">
        <v>4038</v>
      </c>
      <c r="G3274" s="663">
        <v>505</v>
      </c>
      <c r="H3274" s="663"/>
      <c r="I3274" s="663">
        <v>3533</v>
      </c>
      <c r="J3274" s="728">
        <v>261.47000000000003</v>
      </c>
      <c r="K3274" s="728">
        <v>84.977750000000015</v>
      </c>
      <c r="L3274" s="728">
        <v>176.49225000000004</v>
      </c>
    </row>
    <row r="3275" spans="1:12" s="335" customFormat="1" ht="12" x14ac:dyDescent="0.2">
      <c r="A3275" s="145" t="s">
        <v>6909</v>
      </c>
      <c r="B3275" s="145" t="s">
        <v>6910</v>
      </c>
      <c r="C3275" s="733">
        <v>43525</v>
      </c>
      <c r="F3275" s="663">
        <v>6159</v>
      </c>
      <c r="G3275" s="663">
        <v>770</v>
      </c>
      <c r="H3275" s="663"/>
      <c r="I3275" s="663">
        <v>5389</v>
      </c>
      <c r="J3275" s="728">
        <v>402.49</v>
      </c>
      <c r="K3275" s="728">
        <v>130.80925000000002</v>
      </c>
      <c r="L3275" s="728">
        <v>271.68075000000005</v>
      </c>
    </row>
    <row r="3276" spans="1:12" s="335" customFormat="1" ht="12" x14ac:dyDescent="0.2">
      <c r="A3276" s="145" t="s">
        <v>6911</v>
      </c>
      <c r="B3276" s="145" t="s">
        <v>6912</v>
      </c>
      <c r="C3276" s="733">
        <v>43525</v>
      </c>
      <c r="F3276" s="663">
        <v>1600</v>
      </c>
      <c r="G3276" s="663">
        <v>200</v>
      </c>
      <c r="H3276" s="663"/>
      <c r="I3276" s="663">
        <v>1400</v>
      </c>
      <c r="J3276" s="728">
        <v>103.6</v>
      </c>
      <c r="K3276" s="728">
        <v>33.67</v>
      </c>
      <c r="L3276" s="728">
        <v>69.930000000000007</v>
      </c>
    </row>
    <row r="3277" spans="1:12" s="335" customFormat="1" ht="12" x14ac:dyDescent="0.2">
      <c r="A3277" s="145" t="s">
        <v>6913</v>
      </c>
      <c r="B3277" s="145" t="s">
        <v>6914</v>
      </c>
      <c r="C3277" s="733">
        <v>43525</v>
      </c>
      <c r="F3277" s="663">
        <v>2240</v>
      </c>
      <c r="G3277" s="663">
        <v>336</v>
      </c>
      <c r="H3277" s="663"/>
      <c r="I3277" s="663">
        <v>1904</v>
      </c>
      <c r="J3277" s="728">
        <v>210.47</v>
      </c>
      <c r="K3277" s="728">
        <v>68.402749999999997</v>
      </c>
      <c r="L3277" s="728">
        <v>142.06725</v>
      </c>
    </row>
    <row r="3278" spans="1:12" s="335" customFormat="1" ht="12" x14ac:dyDescent="0.2">
      <c r="A3278" s="145" t="s">
        <v>6915</v>
      </c>
      <c r="B3278" s="145" t="s">
        <v>6916</v>
      </c>
      <c r="C3278" s="733">
        <v>43525</v>
      </c>
      <c r="F3278" s="663">
        <v>3304</v>
      </c>
      <c r="G3278" s="663">
        <v>413</v>
      </c>
      <c r="H3278" s="663"/>
      <c r="I3278" s="663">
        <v>2891</v>
      </c>
      <c r="J3278" s="728">
        <v>213.94</v>
      </c>
      <c r="K3278" s="728">
        <v>69.530500000000004</v>
      </c>
      <c r="L3278" s="728">
        <v>144.40950000000001</v>
      </c>
    </row>
    <row r="3279" spans="1:12" s="335" customFormat="1" ht="12" x14ac:dyDescent="0.2">
      <c r="A3279" s="145" t="s">
        <v>6917</v>
      </c>
      <c r="B3279" s="145" t="s">
        <v>6918</v>
      </c>
      <c r="C3279" s="733">
        <v>43525</v>
      </c>
      <c r="F3279" s="663">
        <v>5208</v>
      </c>
      <c r="G3279" s="663">
        <v>651</v>
      </c>
      <c r="H3279" s="663"/>
      <c r="I3279" s="663">
        <v>4557</v>
      </c>
      <c r="J3279" s="728">
        <v>340.34</v>
      </c>
      <c r="K3279" s="728">
        <v>110.6105</v>
      </c>
      <c r="L3279" s="728">
        <v>229.7295</v>
      </c>
    </row>
    <row r="3280" spans="1:12" s="335" customFormat="1" ht="12" x14ac:dyDescent="0.2">
      <c r="A3280" s="145" t="s">
        <v>6919</v>
      </c>
      <c r="B3280" s="145" t="s">
        <v>6920</v>
      </c>
      <c r="C3280" s="733">
        <v>43525</v>
      </c>
      <c r="F3280" s="663">
        <v>2849</v>
      </c>
      <c r="G3280" s="663">
        <v>356</v>
      </c>
      <c r="H3280" s="663"/>
      <c r="I3280" s="663">
        <v>2493</v>
      </c>
      <c r="J3280" s="728">
        <v>186.18</v>
      </c>
      <c r="K3280" s="728">
        <v>60.508500000000005</v>
      </c>
      <c r="L3280" s="728">
        <v>125.67150000000001</v>
      </c>
    </row>
    <row r="3281" spans="1:12" s="335" customFormat="1" ht="12" x14ac:dyDescent="0.2">
      <c r="A3281" s="145" t="s">
        <v>6921</v>
      </c>
      <c r="B3281" s="145" t="s">
        <v>6922</v>
      </c>
      <c r="C3281" s="733">
        <v>43525</v>
      </c>
      <c r="F3281" s="663">
        <v>1750</v>
      </c>
      <c r="G3281" s="663">
        <v>328</v>
      </c>
      <c r="H3281" s="663"/>
      <c r="I3281" s="663">
        <v>1422</v>
      </c>
      <c r="J3281" s="728">
        <v>205.57</v>
      </c>
      <c r="K3281" s="728">
        <v>66.810249999999996</v>
      </c>
      <c r="L3281" s="728">
        <v>138.75975</v>
      </c>
    </row>
    <row r="3282" spans="1:12" s="335" customFormat="1" ht="12" x14ac:dyDescent="0.2">
      <c r="A3282" s="145" t="s">
        <v>6923</v>
      </c>
      <c r="B3282" s="145" t="s">
        <v>6924</v>
      </c>
      <c r="C3282" s="733">
        <v>43525</v>
      </c>
      <c r="F3282" s="663">
        <v>18960</v>
      </c>
      <c r="G3282" s="663">
        <v>2724</v>
      </c>
      <c r="H3282" s="663"/>
      <c r="I3282" s="663">
        <v>16236</v>
      </c>
      <c r="J3282" s="728">
        <v>1534.62</v>
      </c>
      <c r="K3282" s="728">
        <v>498.75149999999996</v>
      </c>
      <c r="L3282" s="728">
        <v>1035.8685</v>
      </c>
    </row>
    <row r="3283" spans="1:12" s="335" customFormat="1" ht="12" x14ac:dyDescent="0.2">
      <c r="A3283" s="145" t="s">
        <v>6925</v>
      </c>
      <c r="B3283" s="145" t="s">
        <v>6926</v>
      </c>
      <c r="C3283" s="733">
        <v>43525</v>
      </c>
      <c r="F3283" s="663">
        <v>1492</v>
      </c>
      <c r="G3283" s="663">
        <v>238</v>
      </c>
      <c r="H3283" s="663"/>
      <c r="I3283" s="663">
        <v>1254</v>
      </c>
      <c r="J3283" s="728">
        <v>140.19</v>
      </c>
      <c r="K3283" s="728">
        <v>45.561750000000004</v>
      </c>
      <c r="L3283" s="728">
        <v>94.628250000000008</v>
      </c>
    </row>
    <row r="3284" spans="1:12" s="335" customFormat="1" ht="12" x14ac:dyDescent="0.2">
      <c r="A3284" s="145" t="s">
        <v>6927</v>
      </c>
      <c r="B3284" s="145" t="s">
        <v>6928</v>
      </c>
      <c r="C3284" s="733">
        <v>43525</v>
      </c>
      <c r="F3284" s="663">
        <v>2080</v>
      </c>
      <c r="G3284" s="663">
        <v>312</v>
      </c>
      <c r="H3284" s="663"/>
      <c r="I3284" s="663">
        <v>1768</v>
      </c>
      <c r="J3284" s="728">
        <v>195.44</v>
      </c>
      <c r="K3284" s="728">
        <v>63.518000000000001</v>
      </c>
      <c r="L3284" s="728">
        <v>131.922</v>
      </c>
    </row>
    <row r="3285" spans="1:12" s="335" customFormat="1" ht="12" x14ac:dyDescent="0.2">
      <c r="A3285" s="145" t="s">
        <v>6929</v>
      </c>
      <c r="B3285" s="145" t="s">
        <v>6930</v>
      </c>
      <c r="C3285" s="733">
        <v>43525</v>
      </c>
      <c r="F3285" s="663">
        <v>3407</v>
      </c>
      <c r="G3285" s="663">
        <v>426</v>
      </c>
      <c r="H3285" s="663"/>
      <c r="I3285" s="663">
        <v>2981</v>
      </c>
      <c r="J3285" s="728">
        <v>220.61</v>
      </c>
      <c r="K3285" s="728">
        <v>71.698250000000002</v>
      </c>
      <c r="L3285" s="728">
        <v>148.91175000000001</v>
      </c>
    </row>
    <row r="3286" spans="1:12" s="335" customFormat="1" ht="12" x14ac:dyDescent="0.2">
      <c r="A3286" s="145" t="s">
        <v>6931</v>
      </c>
      <c r="B3286" s="145" t="s">
        <v>6932</v>
      </c>
      <c r="C3286" s="733">
        <v>43525</v>
      </c>
      <c r="F3286" s="663">
        <v>3284</v>
      </c>
      <c r="G3286" s="663">
        <v>411</v>
      </c>
      <c r="H3286" s="663"/>
      <c r="I3286" s="663">
        <v>2873</v>
      </c>
      <c r="J3286" s="728">
        <v>214.61</v>
      </c>
      <c r="K3286" s="728">
        <v>69.748250000000013</v>
      </c>
      <c r="L3286" s="728">
        <v>144.86175000000003</v>
      </c>
    </row>
    <row r="3287" spans="1:12" s="335" customFormat="1" ht="12" x14ac:dyDescent="0.2">
      <c r="A3287" s="145" t="s">
        <v>6933</v>
      </c>
      <c r="B3287" s="145" t="s">
        <v>6934</v>
      </c>
      <c r="C3287" s="733">
        <v>43525</v>
      </c>
      <c r="F3287" s="663">
        <v>2935</v>
      </c>
      <c r="G3287" s="663">
        <v>440</v>
      </c>
      <c r="H3287" s="663"/>
      <c r="I3287" s="663">
        <v>2495</v>
      </c>
      <c r="J3287" s="728">
        <v>248.42</v>
      </c>
      <c r="K3287" s="728">
        <v>80.736499999999992</v>
      </c>
      <c r="L3287" s="728">
        <v>167.68350000000001</v>
      </c>
    </row>
    <row r="3288" spans="1:12" s="335" customFormat="1" ht="12" x14ac:dyDescent="0.2">
      <c r="A3288" s="145" t="s">
        <v>6935</v>
      </c>
      <c r="B3288" s="145" t="s">
        <v>6936</v>
      </c>
      <c r="C3288" s="733">
        <v>43525</v>
      </c>
      <c r="F3288" s="663">
        <v>2000</v>
      </c>
      <c r="G3288" s="663">
        <v>300</v>
      </c>
      <c r="H3288" s="663"/>
      <c r="I3288" s="663">
        <v>1700</v>
      </c>
      <c r="J3288" s="728">
        <v>187.91</v>
      </c>
      <c r="K3288" s="728">
        <v>61.070750000000004</v>
      </c>
      <c r="L3288" s="728">
        <v>126.83925000000001</v>
      </c>
    </row>
    <row r="3289" spans="1:12" s="335" customFormat="1" ht="12" x14ac:dyDescent="0.2">
      <c r="A3289" s="145" t="s">
        <v>6937</v>
      </c>
      <c r="B3289" s="145" t="s">
        <v>6938</v>
      </c>
      <c r="C3289" s="733">
        <v>43525</v>
      </c>
      <c r="F3289" s="663">
        <v>2220</v>
      </c>
      <c r="G3289" s="663">
        <v>277</v>
      </c>
      <c r="H3289" s="663"/>
      <c r="I3289" s="663">
        <v>1943</v>
      </c>
      <c r="J3289" s="728">
        <v>143.75</v>
      </c>
      <c r="K3289" s="728">
        <v>46.71875</v>
      </c>
      <c r="L3289" s="728">
        <v>97.03125</v>
      </c>
    </row>
    <row r="3290" spans="1:12" s="335" customFormat="1" ht="12" x14ac:dyDescent="0.2">
      <c r="A3290" s="145" t="s">
        <v>6939</v>
      </c>
      <c r="B3290" s="145" t="s">
        <v>6940</v>
      </c>
      <c r="C3290" s="733">
        <v>43525</v>
      </c>
      <c r="F3290" s="663">
        <v>4432</v>
      </c>
      <c r="G3290" s="663">
        <v>665</v>
      </c>
      <c r="H3290" s="663"/>
      <c r="I3290" s="663">
        <v>3767</v>
      </c>
      <c r="J3290" s="728">
        <v>382.03</v>
      </c>
      <c r="K3290" s="728">
        <v>124.15974999999999</v>
      </c>
      <c r="L3290" s="728">
        <v>257.87025</v>
      </c>
    </row>
    <row r="3291" spans="1:12" s="335" customFormat="1" ht="12" x14ac:dyDescent="0.2">
      <c r="A3291" s="145" t="s">
        <v>6941</v>
      </c>
      <c r="B3291" s="145" t="s">
        <v>6942</v>
      </c>
      <c r="C3291" s="733">
        <v>43525</v>
      </c>
      <c r="F3291" s="663">
        <v>8228</v>
      </c>
      <c r="G3291" s="663">
        <v>1543</v>
      </c>
      <c r="H3291" s="663"/>
      <c r="I3291" s="663">
        <v>6685</v>
      </c>
      <c r="J3291" s="728">
        <v>966.55</v>
      </c>
      <c r="K3291" s="728">
        <v>314.12874999999997</v>
      </c>
      <c r="L3291" s="728">
        <v>652.42124999999999</v>
      </c>
    </row>
    <row r="3292" spans="1:12" s="335" customFormat="1" ht="12" x14ac:dyDescent="0.2">
      <c r="A3292" s="145" t="s">
        <v>6943</v>
      </c>
      <c r="B3292" s="145" t="s">
        <v>6944</v>
      </c>
      <c r="C3292" s="733">
        <v>43525</v>
      </c>
      <c r="F3292" s="663">
        <v>3050</v>
      </c>
      <c r="G3292" s="663">
        <v>381</v>
      </c>
      <c r="H3292" s="663"/>
      <c r="I3292" s="663">
        <v>2669</v>
      </c>
      <c r="J3292" s="728">
        <v>199.32</v>
      </c>
      <c r="K3292" s="728">
        <v>64.778999999999996</v>
      </c>
      <c r="L3292" s="728">
        <v>134.541</v>
      </c>
    </row>
    <row r="3293" spans="1:12" s="335" customFormat="1" ht="12" x14ac:dyDescent="0.2">
      <c r="A3293" s="145" t="s">
        <v>6945</v>
      </c>
      <c r="B3293" s="145" t="s">
        <v>6946</v>
      </c>
      <c r="C3293" s="733">
        <v>43525</v>
      </c>
      <c r="F3293" s="663">
        <v>10967</v>
      </c>
      <c r="G3293" s="663">
        <v>2056</v>
      </c>
      <c r="H3293" s="663"/>
      <c r="I3293" s="663">
        <v>8911</v>
      </c>
      <c r="J3293" s="728">
        <v>1288.29</v>
      </c>
      <c r="K3293" s="728">
        <v>418.69425000000001</v>
      </c>
      <c r="L3293" s="728">
        <v>869.59575000000007</v>
      </c>
    </row>
    <row r="3294" spans="1:12" s="335" customFormat="1" ht="12" x14ac:dyDescent="0.2">
      <c r="A3294" s="145" t="s">
        <v>6947</v>
      </c>
      <c r="B3294" s="145" t="s">
        <v>6948</v>
      </c>
      <c r="C3294" s="733">
        <v>43525</v>
      </c>
      <c r="F3294" s="663">
        <v>2941</v>
      </c>
      <c r="G3294" s="663">
        <v>368</v>
      </c>
      <c r="H3294" s="663"/>
      <c r="I3294" s="663">
        <v>2573</v>
      </c>
      <c r="J3294" s="728">
        <v>192.19</v>
      </c>
      <c r="K3294" s="728">
        <v>62.461750000000002</v>
      </c>
      <c r="L3294" s="728">
        <v>129.72825</v>
      </c>
    </row>
    <row r="3295" spans="1:12" s="335" customFormat="1" ht="12" x14ac:dyDescent="0.2">
      <c r="A3295" s="145" t="s">
        <v>6949</v>
      </c>
      <c r="B3295" s="145" t="s">
        <v>6950</v>
      </c>
      <c r="C3295" s="733">
        <v>43525</v>
      </c>
      <c r="F3295" s="663">
        <v>6877</v>
      </c>
      <c r="G3295" s="663">
        <v>1032</v>
      </c>
      <c r="H3295" s="663"/>
      <c r="I3295" s="663">
        <v>5845</v>
      </c>
      <c r="J3295" s="728">
        <v>592.79999999999995</v>
      </c>
      <c r="K3295" s="728">
        <v>192.66</v>
      </c>
      <c r="L3295" s="728">
        <v>400.14</v>
      </c>
    </row>
    <row r="3296" spans="1:12" s="335" customFormat="1" ht="12" x14ac:dyDescent="0.2">
      <c r="A3296" s="145" t="s">
        <v>6951</v>
      </c>
      <c r="B3296" s="145" t="s">
        <v>6952</v>
      </c>
      <c r="C3296" s="733">
        <v>43525</v>
      </c>
      <c r="F3296" s="663">
        <v>6454</v>
      </c>
      <c r="G3296" s="663">
        <v>807</v>
      </c>
      <c r="H3296" s="663"/>
      <c r="I3296" s="663">
        <v>5647</v>
      </c>
      <c r="J3296" s="728">
        <v>421.78</v>
      </c>
      <c r="K3296" s="728">
        <v>137.07849999999999</v>
      </c>
      <c r="L3296" s="728">
        <v>284.70150000000001</v>
      </c>
    </row>
    <row r="3297" spans="1:12" s="335" customFormat="1" ht="12" x14ac:dyDescent="0.2">
      <c r="A3297" s="145" t="s">
        <v>6953</v>
      </c>
      <c r="B3297" s="145" t="s">
        <v>6954</v>
      </c>
      <c r="C3297" s="733">
        <v>43525</v>
      </c>
      <c r="F3297" s="663">
        <v>14142</v>
      </c>
      <c r="G3297" s="663">
        <v>2121</v>
      </c>
      <c r="H3297" s="663"/>
      <c r="I3297" s="663">
        <v>12021</v>
      </c>
      <c r="J3297" s="728">
        <v>1219.04</v>
      </c>
      <c r="K3297" s="728">
        <v>396.18799999999999</v>
      </c>
      <c r="L3297" s="728">
        <v>822.85199999999998</v>
      </c>
    </row>
    <row r="3298" spans="1:12" s="335" customFormat="1" ht="12" x14ac:dyDescent="0.2">
      <c r="A3298" s="145" t="s">
        <v>6955</v>
      </c>
      <c r="B3298" s="145" t="s">
        <v>6956</v>
      </c>
      <c r="C3298" s="733">
        <v>43525</v>
      </c>
      <c r="F3298" s="663">
        <v>7731</v>
      </c>
      <c r="G3298" s="663">
        <v>1160</v>
      </c>
      <c r="H3298" s="663"/>
      <c r="I3298" s="663">
        <v>6571</v>
      </c>
      <c r="J3298" s="728">
        <v>666.39</v>
      </c>
      <c r="K3298" s="728">
        <v>216.57675</v>
      </c>
      <c r="L3298" s="728">
        <v>449.81325000000004</v>
      </c>
    </row>
    <row r="3299" spans="1:12" s="335" customFormat="1" ht="12" x14ac:dyDescent="0.2">
      <c r="A3299" s="145" t="s">
        <v>6957</v>
      </c>
      <c r="B3299" s="145" t="s">
        <v>6958</v>
      </c>
      <c r="C3299" s="733">
        <v>43525</v>
      </c>
      <c r="F3299" s="663">
        <v>2995</v>
      </c>
      <c r="G3299" s="663">
        <v>374</v>
      </c>
      <c r="H3299" s="663"/>
      <c r="I3299" s="663">
        <v>2621</v>
      </c>
      <c r="J3299" s="728">
        <v>193.93</v>
      </c>
      <c r="K3299" s="728">
        <v>63.027250000000002</v>
      </c>
      <c r="L3299" s="728">
        <v>130.90275000000003</v>
      </c>
    </row>
    <row r="3300" spans="1:12" s="335" customFormat="1" ht="12" x14ac:dyDescent="0.2">
      <c r="A3300" s="145" t="s">
        <v>6959</v>
      </c>
      <c r="B3300" s="145" t="s">
        <v>6960</v>
      </c>
      <c r="C3300" s="733">
        <v>43525</v>
      </c>
      <c r="F3300" s="663">
        <v>2445</v>
      </c>
      <c r="G3300" s="663">
        <v>489</v>
      </c>
      <c r="H3300" s="663"/>
      <c r="I3300" s="663">
        <v>1956</v>
      </c>
      <c r="J3300" s="728">
        <v>309.88</v>
      </c>
      <c r="K3300" s="728">
        <v>100.711</v>
      </c>
      <c r="L3300" s="728">
        <v>209.16900000000001</v>
      </c>
    </row>
    <row r="3301" spans="1:12" s="335" customFormat="1" ht="12" x14ac:dyDescent="0.2">
      <c r="A3301" s="145" t="s">
        <v>6961</v>
      </c>
      <c r="B3301" s="145" t="s">
        <v>6962</v>
      </c>
      <c r="C3301" s="733">
        <v>43525</v>
      </c>
      <c r="F3301" s="663">
        <v>2500</v>
      </c>
      <c r="G3301" s="663">
        <v>375</v>
      </c>
      <c r="H3301" s="663"/>
      <c r="I3301" s="663">
        <v>2125</v>
      </c>
      <c r="J3301" s="728">
        <v>215.5</v>
      </c>
      <c r="K3301" s="728">
        <v>70.037500000000009</v>
      </c>
      <c r="L3301" s="728">
        <v>145.46250000000001</v>
      </c>
    </row>
    <row r="3302" spans="1:12" s="335" customFormat="1" ht="12" x14ac:dyDescent="0.2">
      <c r="A3302" s="145" t="s">
        <v>6963</v>
      </c>
      <c r="B3302" s="145" t="s">
        <v>6964</v>
      </c>
      <c r="C3302" s="733">
        <v>43525</v>
      </c>
      <c r="F3302" s="663">
        <v>2007</v>
      </c>
      <c r="G3302" s="663">
        <v>251</v>
      </c>
      <c r="H3302" s="663"/>
      <c r="I3302" s="663">
        <v>1756</v>
      </c>
      <c r="J3302" s="728">
        <v>129.96</v>
      </c>
      <c r="K3302" s="728">
        <v>42.237000000000002</v>
      </c>
      <c r="L3302" s="728">
        <v>87.723000000000013</v>
      </c>
    </row>
    <row r="3303" spans="1:12" s="335" customFormat="1" ht="12" x14ac:dyDescent="0.2">
      <c r="A3303" s="145" t="s">
        <v>6965</v>
      </c>
      <c r="B3303" s="145" t="s">
        <v>6966</v>
      </c>
      <c r="C3303" s="733">
        <v>43525</v>
      </c>
      <c r="F3303" s="663">
        <v>999</v>
      </c>
      <c r="G3303" s="663">
        <v>200</v>
      </c>
      <c r="H3303" s="663"/>
      <c r="I3303" s="663">
        <v>799</v>
      </c>
      <c r="J3303" s="728">
        <v>126.61</v>
      </c>
      <c r="K3303" s="728">
        <v>41.148250000000004</v>
      </c>
      <c r="L3303" s="728">
        <v>85.461750000000009</v>
      </c>
    </row>
    <row r="3304" spans="1:12" s="335" customFormat="1" ht="12" x14ac:dyDescent="0.2">
      <c r="A3304" s="145" t="s">
        <v>6967</v>
      </c>
      <c r="B3304" s="145" t="s">
        <v>6968</v>
      </c>
      <c r="C3304" s="733">
        <v>43525</v>
      </c>
      <c r="F3304" s="663">
        <v>5524</v>
      </c>
      <c r="G3304" s="663">
        <v>829</v>
      </c>
      <c r="H3304" s="663"/>
      <c r="I3304" s="663">
        <v>4695</v>
      </c>
      <c r="J3304" s="728">
        <v>471.81</v>
      </c>
      <c r="K3304" s="728">
        <v>153.33825000000002</v>
      </c>
      <c r="L3304" s="728">
        <v>318.47175000000004</v>
      </c>
    </row>
    <row r="3305" spans="1:12" s="335" customFormat="1" ht="12" x14ac:dyDescent="0.2">
      <c r="A3305" s="145" t="s">
        <v>6969</v>
      </c>
      <c r="B3305" s="145" t="s">
        <v>6970</v>
      </c>
      <c r="C3305" s="733">
        <v>43525</v>
      </c>
      <c r="F3305" s="663">
        <v>3334</v>
      </c>
      <c r="G3305" s="663">
        <v>417</v>
      </c>
      <c r="H3305" s="663"/>
      <c r="I3305" s="663">
        <v>2917</v>
      </c>
      <c r="J3305" s="728">
        <v>217.87</v>
      </c>
      <c r="K3305" s="728">
        <v>70.807749999999999</v>
      </c>
      <c r="L3305" s="728">
        <v>147.06225000000001</v>
      </c>
    </row>
    <row r="3306" spans="1:12" s="335" customFormat="1" ht="12" x14ac:dyDescent="0.2">
      <c r="A3306" s="145" t="s">
        <v>6971</v>
      </c>
      <c r="B3306" s="145" t="s">
        <v>6972</v>
      </c>
      <c r="C3306" s="733">
        <v>43525</v>
      </c>
      <c r="F3306" s="663">
        <v>999</v>
      </c>
      <c r="G3306" s="663">
        <v>200</v>
      </c>
      <c r="H3306" s="663"/>
      <c r="I3306" s="663">
        <v>799</v>
      </c>
      <c r="J3306" s="728">
        <v>126.61</v>
      </c>
      <c r="K3306" s="728">
        <v>41.148250000000004</v>
      </c>
      <c r="L3306" s="728">
        <v>85.461750000000009</v>
      </c>
    </row>
    <row r="3307" spans="1:12" s="335" customFormat="1" ht="12" x14ac:dyDescent="0.2">
      <c r="A3307" s="145" t="s">
        <v>6973</v>
      </c>
      <c r="B3307" s="145" t="s">
        <v>6974</v>
      </c>
      <c r="C3307" s="733">
        <v>43525</v>
      </c>
      <c r="F3307" s="663">
        <v>5517</v>
      </c>
      <c r="G3307" s="663">
        <v>828</v>
      </c>
      <c r="H3307" s="663"/>
      <c r="I3307" s="663">
        <v>4689</v>
      </c>
      <c r="J3307" s="728">
        <v>471.21</v>
      </c>
      <c r="K3307" s="728">
        <v>153.14324999999999</v>
      </c>
      <c r="L3307" s="728">
        <v>318.06675000000001</v>
      </c>
    </row>
    <row r="3308" spans="1:12" s="335" customFormat="1" ht="12" x14ac:dyDescent="0.2">
      <c r="A3308" s="145" t="s">
        <v>6975</v>
      </c>
      <c r="B3308" s="145" t="s">
        <v>6976</v>
      </c>
      <c r="C3308" s="733">
        <v>43525</v>
      </c>
      <c r="F3308" s="663">
        <v>2080</v>
      </c>
      <c r="G3308" s="663">
        <v>312</v>
      </c>
      <c r="H3308" s="663"/>
      <c r="I3308" s="663">
        <v>1768</v>
      </c>
      <c r="J3308" s="728">
        <v>195.44</v>
      </c>
      <c r="K3308" s="728">
        <v>63.518000000000001</v>
      </c>
      <c r="L3308" s="728">
        <v>131.922</v>
      </c>
    </row>
    <row r="3309" spans="1:12" s="335" customFormat="1" ht="12" x14ac:dyDescent="0.2">
      <c r="A3309" s="145" t="s">
        <v>6977</v>
      </c>
      <c r="B3309" s="145" t="s">
        <v>6978</v>
      </c>
      <c r="C3309" s="733">
        <v>43525</v>
      </c>
      <c r="F3309" s="663">
        <v>2318</v>
      </c>
      <c r="G3309" s="663">
        <v>290</v>
      </c>
      <c r="H3309" s="663"/>
      <c r="I3309" s="663">
        <v>2028</v>
      </c>
      <c r="J3309" s="728">
        <v>151.47999999999999</v>
      </c>
      <c r="K3309" s="728">
        <v>49.231000000000002</v>
      </c>
      <c r="L3309" s="728">
        <v>102.249</v>
      </c>
    </row>
    <row r="3310" spans="1:12" s="335" customFormat="1" ht="12" x14ac:dyDescent="0.2">
      <c r="A3310" s="145" t="s">
        <v>6979</v>
      </c>
      <c r="B3310" s="145" t="s">
        <v>6980</v>
      </c>
      <c r="C3310" s="733">
        <v>43525</v>
      </c>
      <c r="F3310" s="663">
        <v>2358</v>
      </c>
      <c r="G3310" s="663">
        <v>295</v>
      </c>
      <c r="H3310" s="663"/>
      <c r="I3310" s="663">
        <v>2063</v>
      </c>
      <c r="J3310" s="728">
        <v>152.68</v>
      </c>
      <c r="K3310" s="728">
        <v>49.621000000000002</v>
      </c>
      <c r="L3310" s="728">
        <v>103.05900000000001</v>
      </c>
    </row>
    <row r="3311" spans="1:12" s="335" customFormat="1" ht="12" x14ac:dyDescent="0.2">
      <c r="A3311" s="145" t="s">
        <v>6981</v>
      </c>
      <c r="B3311" s="145" t="s">
        <v>6982</v>
      </c>
      <c r="C3311" s="733">
        <v>43525</v>
      </c>
      <c r="F3311" s="663">
        <v>18246</v>
      </c>
      <c r="G3311" s="663">
        <v>2737</v>
      </c>
      <c r="H3311" s="663"/>
      <c r="I3311" s="663">
        <v>15509</v>
      </c>
      <c r="J3311" s="728">
        <v>1572.81</v>
      </c>
      <c r="K3311" s="728">
        <v>511.16325000000001</v>
      </c>
      <c r="L3311" s="728">
        <v>1061.6467500000001</v>
      </c>
    </row>
    <row r="3312" spans="1:12" s="335" customFormat="1" ht="12" x14ac:dyDescent="0.2">
      <c r="A3312" s="145" t="s">
        <v>6983</v>
      </c>
      <c r="B3312" s="145" t="s">
        <v>6984</v>
      </c>
      <c r="C3312" s="733">
        <v>43525</v>
      </c>
      <c r="F3312" s="663">
        <v>2138</v>
      </c>
      <c r="G3312" s="663">
        <v>267</v>
      </c>
      <c r="H3312" s="663"/>
      <c r="I3312" s="663">
        <v>1871</v>
      </c>
      <c r="J3312" s="728">
        <v>138.43</v>
      </c>
      <c r="K3312" s="728">
        <v>44.989750000000001</v>
      </c>
      <c r="L3312" s="728">
        <v>93.440250000000006</v>
      </c>
    </row>
    <row r="3313" spans="1:12" s="335" customFormat="1" ht="12" x14ac:dyDescent="0.2">
      <c r="A3313" s="145" t="s">
        <v>6985</v>
      </c>
      <c r="B3313" s="145" t="s">
        <v>6986</v>
      </c>
      <c r="C3313" s="733">
        <v>43525</v>
      </c>
      <c r="F3313" s="663">
        <v>3432</v>
      </c>
      <c r="G3313" s="663">
        <v>429</v>
      </c>
      <c r="H3313" s="663"/>
      <c r="I3313" s="663">
        <v>3003</v>
      </c>
      <c r="J3313" s="728">
        <v>222.22</v>
      </c>
      <c r="K3313" s="728">
        <v>72.221500000000006</v>
      </c>
      <c r="L3313" s="728">
        <v>149.99850000000001</v>
      </c>
    </row>
    <row r="3314" spans="1:12" s="335" customFormat="1" ht="12" x14ac:dyDescent="0.2">
      <c r="A3314" s="145" t="s">
        <v>6987</v>
      </c>
      <c r="B3314" s="145" t="s">
        <v>6988</v>
      </c>
      <c r="C3314" s="733">
        <v>43525</v>
      </c>
      <c r="F3314" s="663">
        <v>2332</v>
      </c>
      <c r="G3314" s="663">
        <v>292</v>
      </c>
      <c r="H3314" s="663"/>
      <c r="I3314" s="663">
        <v>2040</v>
      </c>
      <c r="J3314" s="728">
        <v>151.01</v>
      </c>
      <c r="K3314" s="728">
        <v>49.078249999999997</v>
      </c>
      <c r="L3314" s="728">
        <v>101.93174999999999</v>
      </c>
    </row>
    <row r="3315" spans="1:12" s="335" customFormat="1" ht="12" x14ac:dyDescent="0.2">
      <c r="A3315" s="145" t="s">
        <v>6989</v>
      </c>
      <c r="B3315" s="145" t="s">
        <v>6990</v>
      </c>
      <c r="C3315" s="733">
        <v>43525</v>
      </c>
      <c r="F3315" s="663">
        <v>7113</v>
      </c>
      <c r="G3315" s="663">
        <v>1067</v>
      </c>
      <c r="H3315" s="663"/>
      <c r="I3315" s="663">
        <v>6046</v>
      </c>
      <c r="J3315" s="728">
        <v>613.14</v>
      </c>
      <c r="K3315" s="728">
        <v>199.2705</v>
      </c>
      <c r="L3315" s="728">
        <v>413.86950000000002</v>
      </c>
    </row>
    <row r="3316" spans="1:12" s="335" customFormat="1" ht="12" x14ac:dyDescent="0.2">
      <c r="A3316" s="145" t="s">
        <v>6991</v>
      </c>
      <c r="B3316" s="145" t="s">
        <v>6992</v>
      </c>
      <c r="C3316" s="733">
        <v>43525</v>
      </c>
      <c r="F3316" s="663">
        <v>13111</v>
      </c>
      <c r="G3316" s="663">
        <v>1967</v>
      </c>
      <c r="H3316" s="663"/>
      <c r="I3316" s="663">
        <v>11144</v>
      </c>
      <c r="J3316" s="728">
        <v>1130.18</v>
      </c>
      <c r="K3316" s="728">
        <v>367.30850000000004</v>
      </c>
      <c r="L3316" s="728">
        <v>762.87150000000008</v>
      </c>
    </row>
    <row r="3317" spans="1:12" s="335" customFormat="1" ht="12" x14ac:dyDescent="0.2">
      <c r="A3317" s="145" t="s">
        <v>6993</v>
      </c>
      <c r="B3317" s="145" t="s">
        <v>6994</v>
      </c>
      <c r="C3317" s="733">
        <v>43525</v>
      </c>
      <c r="F3317" s="663">
        <v>2220</v>
      </c>
      <c r="G3317" s="663">
        <v>277</v>
      </c>
      <c r="H3317" s="663"/>
      <c r="I3317" s="663">
        <v>1943</v>
      </c>
      <c r="J3317" s="728">
        <v>143.75</v>
      </c>
      <c r="K3317" s="728">
        <v>46.71875</v>
      </c>
      <c r="L3317" s="728">
        <v>97.03125</v>
      </c>
    </row>
    <row r="3318" spans="1:12" s="335" customFormat="1" ht="12" x14ac:dyDescent="0.2">
      <c r="A3318" s="145" t="s">
        <v>6995</v>
      </c>
      <c r="B3318" s="145" t="s">
        <v>6996</v>
      </c>
      <c r="C3318" s="733">
        <v>43525</v>
      </c>
      <c r="F3318" s="663">
        <v>4759</v>
      </c>
      <c r="G3318" s="663">
        <v>550</v>
      </c>
      <c r="H3318" s="663"/>
      <c r="I3318" s="663">
        <v>4209</v>
      </c>
      <c r="J3318" s="728">
        <v>360.28</v>
      </c>
      <c r="K3318" s="728">
        <v>117.09099999999999</v>
      </c>
      <c r="L3318" s="728">
        <v>243.18899999999999</v>
      </c>
    </row>
    <row r="3319" spans="1:12" s="335" customFormat="1" ht="12" x14ac:dyDescent="0.2">
      <c r="A3319" s="145" t="s">
        <v>6997</v>
      </c>
      <c r="B3319" s="145" t="s">
        <v>6998</v>
      </c>
      <c r="C3319" s="733">
        <v>43525</v>
      </c>
      <c r="F3319" s="663">
        <v>77</v>
      </c>
      <c r="G3319" s="663">
        <v>13</v>
      </c>
      <c r="H3319" s="663"/>
      <c r="I3319" s="663">
        <v>64</v>
      </c>
      <c r="J3319" s="728">
        <v>7.6</v>
      </c>
      <c r="K3319" s="728">
        <v>2.4699999999999998</v>
      </c>
      <c r="L3319" s="728">
        <v>5.13</v>
      </c>
    </row>
    <row r="3320" spans="1:12" s="335" customFormat="1" ht="12" x14ac:dyDescent="0.2">
      <c r="A3320" s="145" t="s">
        <v>6999</v>
      </c>
      <c r="B3320" s="145" t="s">
        <v>7000</v>
      </c>
      <c r="C3320" s="733">
        <v>43525</v>
      </c>
      <c r="F3320" s="663">
        <v>2000</v>
      </c>
      <c r="G3320" s="663">
        <v>200</v>
      </c>
      <c r="H3320" s="663"/>
      <c r="I3320" s="663">
        <v>1800</v>
      </c>
      <c r="J3320" s="728">
        <v>88.18</v>
      </c>
      <c r="K3320" s="728">
        <v>28.658500000000004</v>
      </c>
      <c r="L3320" s="728">
        <v>59.52150000000001</v>
      </c>
    </row>
    <row r="3321" spans="1:12" s="335" customFormat="1" ht="12" x14ac:dyDescent="0.2">
      <c r="A3321" s="145" t="s">
        <v>7001</v>
      </c>
      <c r="B3321" s="145" t="s">
        <v>7002</v>
      </c>
      <c r="C3321" s="733">
        <v>43525</v>
      </c>
      <c r="F3321" s="663">
        <v>2394</v>
      </c>
      <c r="G3321" s="663">
        <v>299</v>
      </c>
      <c r="H3321" s="663"/>
      <c r="I3321" s="663">
        <v>2095</v>
      </c>
      <c r="J3321" s="728">
        <v>153.63</v>
      </c>
      <c r="K3321" s="728">
        <v>49.929749999999999</v>
      </c>
      <c r="L3321" s="728">
        <v>103.70025</v>
      </c>
    </row>
    <row r="3322" spans="1:12" s="335" customFormat="1" ht="12" x14ac:dyDescent="0.2">
      <c r="A3322" s="145" t="s">
        <v>7003</v>
      </c>
      <c r="B3322" s="145" t="s">
        <v>7004</v>
      </c>
      <c r="C3322" s="733">
        <v>43525</v>
      </c>
      <c r="F3322" s="663">
        <v>2827</v>
      </c>
      <c r="G3322" s="663">
        <v>550</v>
      </c>
      <c r="H3322" s="663"/>
      <c r="I3322" s="663">
        <v>2277</v>
      </c>
      <c r="J3322" s="728">
        <v>360.28</v>
      </c>
      <c r="K3322" s="728">
        <v>117.09099999999999</v>
      </c>
      <c r="L3322" s="728">
        <v>243.18899999999999</v>
      </c>
    </row>
    <row r="3323" spans="1:12" s="335" customFormat="1" ht="12" x14ac:dyDescent="0.2">
      <c r="A3323" s="145" t="s">
        <v>7005</v>
      </c>
      <c r="B3323" s="145" t="s">
        <v>7006</v>
      </c>
      <c r="C3323" s="733">
        <v>43525</v>
      </c>
      <c r="F3323" s="663">
        <v>3060</v>
      </c>
      <c r="G3323" s="663">
        <v>383</v>
      </c>
      <c r="H3323" s="663"/>
      <c r="I3323" s="663">
        <v>2677</v>
      </c>
      <c r="J3323" s="728">
        <v>198.13</v>
      </c>
      <c r="K3323" s="728">
        <v>64.392250000000004</v>
      </c>
      <c r="L3323" s="728">
        <v>133.73775000000001</v>
      </c>
    </row>
    <row r="3324" spans="1:12" s="335" customFormat="1" ht="12" x14ac:dyDescent="0.2">
      <c r="A3324" s="145" t="s">
        <v>7007</v>
      </c>
      <c r="B3324" s="145" t="s">
        <v>7008</v>
      </c>
      <c r="C3324" s="733">
        <v>43525</v>
      </c>
      <c r="F3324" s="663">
        <v>1931</v>
      </c>
      <c r="G3324" s="663">
        <v>193</v>
      </c>
      <c r="H3324" s="663"/>
      <c r="I3324" s="663">
        <v>1738</v>
      </c>
      <c r="J3324" s="728">
        <v>85.14</v>
      </c>
      <c r="K3324" s="728">
        <v>27.670500000000001</v>
      </c>
      <c r="L3324" s="728">
        <v>57.469500000000004</v>
      </c>
    </row>
    <row r="3325" spans="1:12" s="335" customFormat="1" ht="12" x14ac:dyDescent="0.2">
      <c r="A3325" s="145" t="s">
        <v>7009</v>
      </c>
      <c r="B3325" s="145" t="s">
        <v>7010</v>
      </c>
      <c r="C3325" s="733">
        <v>43525</v>
      </c>
      <c r="F3325" s="663">
        <v>11732</v>
      </c>
      <c r="G3325" s="663">
        <v>1760</v>
      </c>
      <c r="H3325" s="663"/>
      <c r="I3325" s="663">
        <v>9972</v>
      </c>
      <c r="J3325" s="728">
        <v>1011.3</v>
      </c>
      <c r="K3325" s="728">
        <v>328.67250000000001</v>
      </c>
      <c r="L3325" s="728">
        <v>682.62750000000005</v>
      </c>
    </row>
    <row r="3326" spans="1:12" s="335" customFormat="1" ht="12" x14ac:dyDescent="0.2">
      <c r="A3326" s="145" t="s">
        <v>7011</v>
      </c>
      <c r="B3326" s="145" t="s">
        <v>7012</v>
      </c>
      <c r="C3326" s="733">
        <v>43525</v>
      </c>
      <c r="F3326" s="663">
        <v>5581</v>
      </c>
      <c r="G3326" s="663">
        <v>1046</v>
      </c>
      <c r="H3326" s="663"/>
      <c r="I3326" s="663">
        <v>4535</v>
      </c>
      <c r="J3326" s="728">
        <v>649.63</v>
      </c>
      <c r="K3326" s="728">
        <v>211.12975</v>
      </c>
      <c r="L3326" s="728">
        <v>438.50025000000005</v>
      </c>
    </row>
    <row r="3327" spans="1:12" s="335" customFormat="1" ht="12" x14ac:dyDescent="0.2">
      <c r="A3327" s="145" t="s">
        <v>7013</v>
      </c>
      <c r="B3327" s="726" t="s">
        <v>7014</v>
      </c>
      <c r="C3327" s="733">
        <v>43525</v>
      </c>
      <c r="F3327" s="663">
        <v>4215</v>
      </c>
      <c r="G3327" s="663">
        <v>527</v>
      </c>
      <c r="H3327" s="663"/>
      <c r="I3327" s="663">
        <v>3688</v>
      </c>
      <c r="J3327" s="728">
        <v>275.45</v>
      </c>
      <c r="K3327" s="728">
        <v>89.521249999999995</v>
      </c>
      <c r="L3327" s="728">
        <v>185.92875000000001</v>
      </c>
    </row>
    <row r="3328" spans="1:12" s="335" customFormat="1" ht="12" x14ac:dyDescent="0.2">
      <c r="A3328" s="145" t="s">
        <v>7015</v>
      </c>
      <c r="B3328" s="727" t="s">
        <v>7016</v>
      </c>
      <c r="C3328" s="733">
        <v>43525</v>
      </c>
      <c r="F3328" s="663">
        <v>2508</v>
      </c>
      <c r="G3328" s="663">
        <v>313</v>
      </c>
      <c r="H3328" s="663"/>
      <c r="I3328" s="663">
        <v>2195</v>
      </c>
      <c r="J3328" s="728">
        <v>162.38999999999999</v>
      </c>
      <c r="K3328" s="728">
        <v>52.77675</v>
      </c>
      <c r="L3328" s="728">
        <v>109.61324999999999</v>
      </c>
    </row>
    <row r="3329" spans="1:12" s="335" customFormat="1" ht="12" x14ac:dyDescent="0.2">
      <c r="A3329" s="145" t="s">
        <v>7017</v>
      </c>
      <c r="B3329" s="145" t="s">
        <v>7018</v>
      </c>
      <c r="C3329" s="733">
        <v>43525</v>
      </c>
      <c r="F3329" s="663">
        <v>1843</v>
      </c>
      <c r="G3329" s="663">
        <v>230</v>
      </c>
      <c r="H3329" s="663"/>
      <c r="I3329" s="663">
        <v>1613</v>
      </c>
      <c r="J3329" s="728">
        <v>119.33</v>
      </c>
      <c r="K3329" s="728">
        <v>38.782249999999998</v>
      </c>
      <c r="L3329" s="728">
        <v>80.547750000000008</v>
      </c>
    </row>
    <row r="3330" spans="1:12" s="335" customFormat="1" ht="12" x14ac:dyDescent="0.2">
      <c r="A3330" s="145" t="s">
        <v>7019</v>
      </c>
      <c r="B3330" s="145" t="s">
        <v>7020</v>
      </c>
      <c r="C3330" s="733">
        <v>43525</v>
      </c>
      <c r="F3330" s="663">
        <v>5416</v>
      </c>
      <c r="G3330" s="663">
        <v>812</v>
      </c>
      <c r="H3330" s="663"/>
      <c r="I3330" s="663">
        <v>4604</v>
      </c>
      <c r="J3330" s="728">
        <v>462.58</v>
      </c>
      <c r="K3330" s="728">
        <v>150.33850000000001</v>
      </c>
      <c r="L3330" s="728">
        <v>312.24150000000003</v>
      </c>
    </row>
    <row r="3331" spans="1:12" s="335" customFormat="1" ht="12" x14ac:dyDescent="0.2">
      <c r="A3331" s="145" t="s">
        <v>7021</v>
      </c>
      <c r="B3331" s="145" t="s">
        <v>7022</v>
      </c>
      <c r="C3331" s="733">
        <v>43525</v>
      </c>
      <c r="F3331" s="663">
        <v>8122</v>
      </c>
      <c r="G3331" s="663">
        <v>1218</v>
      </c>
      <c r="H3331" s="663"/>
      <c r="I3331" s="663">
        <v>6904</v>
      </c>
      <c r="J3331" s="728">
        <v>700.12</v>
      </c>
      <c r="K3331" s="728">
        <v>227.53900000000002</v>
      </c>
      <c r="L3331" s="728">
        <v>472.58100000000002</v>
      </c>
    </row>
    <row r="3332" spans="1:12" s="335" customFormat="1" ht="12" x14ac:dyDescent="0.2">
      <c r="A3332" s="145" t="s">
        <v>7023</v>
      </c>
      <c r="B3332" s="145" t="s">
        <v>7024</v>
      </c>
      <c r="C3332" s="733">
        <v>43525</v>
      </c>
      <c r="F3332" s="663">
        <v>2941</v>
      </c>
      <c r="G3332" s="663">
        <v>294</v>
      </c>
      <c r="H3332" s="663"/>
      <c r="I3332" s="663">
        <v>2647</v>
      </c>
      <c r="J3332" s="728">
        <v>129.66999999999999</v>
      </c>
      <c r="K3332" s="728">
        <v>42.142749999999999</v>
      </c>
      <c r="L3332" s="728">
        <v>87.527249999999995</v>
      </c>
    </row>
    <row r="3333" spans="1:12" s="335" customFormat="1" ht="12" x14ac:dyDescent="0.2">
      <c r="A3333" s="145" t="s">
        <v>7025</v>
      </c>
      <c r="B3333" s="145" t="s">
        <v>7026</v>
      </c>
      <c r="C3333" s="733">
        <v>43525</v>
      </c>
      <c r="F3333" s="663">
        <v>6112</v>
      </c>
      <c r="G3333" s="663">
        <v>917</v>
      </c>
      <c r="H3333" s="663"/>
      <c r="I3333" s="663">
        <v>5195</v>
      </c>
      <c r="J3333" s="728">
        <v>526.86</v>
      </c>
      <c r="K3333" s="728">
        <v>171.2295</v>
      </c>
      <c r="L3333" s="728">
        <v>355.63050000000004</v>
      </c>
    </row>
    <row r="3334" spans="1:12" s="335" customFormat="1" ht="12" x14ac:dyDescent="0.2">
      <c r="A3334" s="145" t="s">
        <v>7027</v>
      </c>
      <c r="B3334" s="145" t="s">
        <v>7028</v>
      </c>
      <c r="C3334" s="733">
        <v>43525</v>
      </c>
      <c r="F3334" s="663">
        <v>3880</v>
      </c>
      <c r="G3334" s="663">
        <v>582</v>
      </c>
      <c r="H3334" s="663"/>
      <c r="I3334" s="663">
        <v>3298</v>
      </c>
      <c r="J3334" s="728">
        <v>364.56</v>
      </c>
      <c r="K3334" s="728">
        <v>118.482</v>
      </c>
      <c r="L3334" s="728">
        <v>246.07800000000003</v>
      </c>
    </row>
    <row r="3335" spans="1:12" s="335" customFormat="1" ht="12" x14ac:dyDescent="0.2">
      <c r="A3335" s="145" t="s">
        <v>7029</v>
      </c>
      <c r="B3335" s="145" t="s">
        <v>7030</v>
      </c>
      <c r="C3335" s="733">
        <v>43525</v>
      </c>
      <c r="F3335" s="663">
        <v>4000</v>
      </c>
      <c r="G3335" s="663">
        <v>600</v>
      </c>
      <c r="H3335" s="663"/>
      <c r="I3335" s="663">
        <v>3400</v>
      </c>
      <c r="J3335" s="728">
        <v>344.8</v>
      </c>
      <c r="K3335" s="728">
        <v>112.06</v>
      </c>
      <c r="L3335" s="728">
        <v>232.74</v>
      </c>
    </row>
    <row r="3336" spans="1:12" s="335" customFormat="1" ht="12" x14ac:dyDescent="0.2">
      <c r="A3336" s="145" t="s">
        <v>7031</v>
      </c>
      <c r="B3336" s="145" t="s">
        <v>7032</v>
      </c>
      <c r="C3336" s="733">
        <v>43525</v>
      </c>
      <c r="F3336" s="663">
        <v>999</v>
      </c>
      <c r="G3336" s="663">
        <v>200</v>
      </c>
      <c r="H3336" s="663"/>
      <c r="I3336" s="663">
        <v>799</v>
      </c>
      <c r="J3336" s="728">
        <v>126.61</v>
      </c>
      <c r="K3336" s="728">
        <v>41.148250000000004</v>
      </c>
      <c r="L3336" s="728">
        <v>85.461750000000009</v>
      </c>
    </row>
    <row r="3337" spans="1:12" s="335" customFormat="1" ht="12" x14ac:dyDescent="0.2">
      <c r="A3337" s="145" t="s">
        <v>7033</v>
      </c>
      <c r="B3337" s="145" t="s">
        <v>7034</v>
      </c>
      <c r="C3337" s="733">
        <v>43525</v>
      </c>
      <c r="F3337" s="663">
        <v>2605</v>
      </c>
      <c r="G3337" s="663">
        <v>326</v>
      </c>
      <c r="H3337" s="663"/>
      <c r="I3337" s="663">
        <v>2279</v>
      </c>
      <c r="J3337" s="728">
        <v>170.24</v>
      </c>
      <c r="K3337" s="728">
        <v>55.328000000000003</v>
      </c>
      <c r="L3337" s="728">
        <v>114.91200000000002</v>
      </c>
    </row>
    <row r="3338" spans="1:12" s="335" customFormat="1" ht="12" x14ac:dyDescent="0.2">
      <c r="A3338" s="145" t="s">
        <v>7035</v>
      </c>
      <c r="B3338" s="145" t="s">
        <v>7036</v>
      </c>
      <c r="C3338" s="733">
        <v>43525</v>
      </c>
      <c r="F3338" s="663">
        <v>3060</v>
      </c>
      <c r="G3338" s="663">
        <v>383</v>
      </c>
      <c r="H3338" s="663"/>
      <c r="I3338" s="663">
        <v>2677</v>
      </c>
      <c r="J3338" s="728">
        <v>198.13</v>
      </c>
      <c r="K3338" s="728">
        <v>64.392250000000004</v>
      </c>
      <c r="L3338" s="728">
        <v>133.73775000000001</v>
      </c>
    </row>
    <row r="3339" spans="1:12" s="335" customFormat="1" ht="12" x14ac:dyDescent="0.2">
      <c r="A3339" s="145" t="s">
        <v>7037</v>
      </c>
      <c r="B3339" s="145" t="s">
        <v>7038</v>
      </c>
      <c r="C3339" s="733">
        <v>43525</v>
      </c>
      <c r="F3339" s="663">
        <v>7956</v>
      </c>
      <c r="G3339" s="663">
        <v>1193</v>
      </c>
      <c r="H3339" s="663"/>
      <c r="I3339" s="663">
        <v>6763</v>
      </c>
      <c r="J3339" s="728">
        <v>685.81</v>
      </c>
      <c r="K3339" s="728">
        <v>222.88825</v>
      </c>
      <c r="L3339" s="728">
        <v>462.92174999999997</v>
      </c>
    </row>
    <row r="3340" spans="1:12" s="335" customFormat="1" ht="12" x14ac:dyDescent="0.2">
      <c r="A3340" s="726" t="s">
        <v>7039</v>
      </c>
      <c r="B3340" s="726" t="s">
        <v>7040</v>
      </c>
      <c r="C3340" s="733">
        <v>43525</v>
      </c>
      <c r="F3340" s="663">
        <v>2980</v>
      </c>
      <c r="G3340" s="663">
        <v>373</v>
      </c>
      <c r="H3340" s="663"/>
      <c r="I3340" s="663">
        <v>2607</v>
      </c>
      <c r="J3340" s="728">
        <v>192.95</v>
      </c>
      <c r="K3340" s="728">
        <v>62.708750000000002</v>
      </c>
      <c r="L3340" s="728">
        <v>130.24125000000001</v>
      </c>
    </row>
    <row r="3341" spans="1:12" s="335" customFormat="1" ht="12" x14ac:dyDescent="0.2">
      <c r="A3341" s="726" t="s">
        <v>7041</v>
      </c>
      <c r="B3341" s="726" t="s">
        <v>7042</v>
      </c>
      <c r="C3341" s="733">
        <v>43525</v>
      </c>
      <c r="F3341" s="663">
        <v>2310</v>
      </c>
      <c r="G3341" s="663">
        <v>289</v>
      </c>
      <c r="H3341" s="663"/>
      <c r="I3341" s="663">
        <v>2021</v>
      </c>
      <c r="J3341" s="728">
        <v>149.57</v>
      </c>
      <c r="K3341" s="728">
        <v>48.610250000000001</v>
      </c>
      <c r="L3341" s="728">
        <v>100.95975</v>
      </c>
    </row>
    <row r="3342" spans="1:12" s="335" customFormat="1" ht="12" x14ac:dyDescent="0.2">
      <c r="A3342" s="726" t="s">
        <v>7043</v>
      </c>
      <c r="B3342" s="726" t="s">
        <v>7044</v>
      </c>
      <c r="C3342" s="733">
        <v>43525</v>
      </c>
      <c r="F3342" s="663">
        <v>3911</v>
      </c>
      <c r="G3342" s="663">
        <v>587</v>
      </c>
      <c r="H3342" s="663"/>
      <c r="I3342" s="663">
        <v>3324</v>
      </c>
      <c r="J3342" s="728">
        <v>337.13</v>
      </c>
      <c r="K3342" s="728">
        <v>109.56725</v>
      </c>
      <c r="L3342" s="728">
        <v>227.56275000000002</v>
      </c>
    </row>
    <row r="3343" spans="1:12" s="335" customFormat="1" ht="12" x14ac:dyDescent="0.2">
      <c r="A3343" s="726" t="s">
        <v>7045</v>
      </c>
      <c r="B3343" s="726" t="s">
        <v>7046</v>
      </c>
      <c r="C3343" s="733">
        <v>43525</v>
      </c>
      <c r="F3343" s="663">
        <v>2278</v>
      </c>
      <c r="G3343" s="663">
        <v>456</v>
      </c>
      <c r="H3343" s="663"/>
      <c r="I3343" s="663">
        <v>1822</v>
      </c>
      <c r="J3343" s="728">
        <v>288.70999999999998</v>
      </c>
      <c r="K3343" s="728">
        <v>93.830749999999995</v>
      </c>
      <c r="L3343" s="728">
        <v>194.87925000000001</v>
      </c>
    </row>
    <row r="3344" spans="1:12" s="335" customFormat="1" ht="12" x14ac:dyDescent="0.2">
      <c r="A3344" s="726" t="s">
        <v>7047</v>
      </c>
      <c r="B3344" s="726" t="s">
        <v>7048</v>
      </c>
      <c r="C3344" s="733">
        <v>43525</v>
      </c>
      <c r="F3344" s="663">
        <v>2080</v>
      </c>
      <c r="G3344" s="663">
        <v>312</v>
      </c>
      <c r="H3344" s="663"/>
      <c r="I3344" s="663">
        <v>1768</v>
      </c>
      <c r="J3344" s="728">
        <v>195.44</v>
      </c>
      <c r="K3344" s="728">
        <v>63.518000000000001</v>
      </c>
      <c r="L3344" s="728">
        <v>131.922</v>
      </c>
    </row>
    <row r="3345" spans="1:12" s="335" customFormat="1" ht="12" x14ac:dyDescent="0.2">
      <c r="A3345" s="726" t="s">
        <v>7049</v>
      </c>
      <c r="B3345" s="145" t="s">
        <v>5326</v>
      </c>
      <c r="C3345" s="733">
        <v>43525</v>
      </c>
      <c r="F3345" s="663">
        <v>389</v>
      </c>
      <c r="G3345" s="663">
        <v>49</v>
      </c>
      <c r="H3345" s="663"/>
      <c r="I3345" s="663">
        <v>340</v>
      </c>
      <c r="J3345" s="728">
        <v>25.19</v>
      </c>
      <c r="K3345" s="728">
        <v>8.18675</v>
      </c>
      <c r="L3345" s="728">
        <v>17.003250000000001</v>
      </c>
    </row>
    <row r="3346" spans="1:12" s="335" customFormat="1" ht="12" x14ac:dyDescent="0.2">
      <c r="A3346" s="727" t="s">
        <v>7050</v>
      </c>
      <c r="B3346" s="726" t="s">
        <v>5104</v>
      </c>
      <c r="C3346" s="733">
        <v>43525</v>
      </c>
      <c r="F3346" s="663">
        <v>848</v>
      </c>
      <c r="G3346" s="663">
        <v>106</v>
      </c>
      <c r="H3346" s="663"/>
      <c r="I3346" s="663">
        <v>742</v>
      </c>
      <c r="J3346" s="728">
        <v>54.91</v>
      </c>
      <c r="K3346" s="728">
        <v>17.845749999999999</v>
      </c>
      <c r="L3346" s="728">
        <v>37.064250000000001</v>
      </c>
    </row>
    <row r="3347" spans="1:12" s="335" customFormat="1" ht="12" x14ac:dyDescent="0.2">
      <c r="A3347" s="145" t="s">
        <v>7051</v>
      </c>
      <c r="B3347" s="727" t="s">
        <v>7052</v>
      </c>
      <c r="C3347" s="733">
        <v>43525</v>
      </c>
      <c r="F3347" s="663">
        <v>3218</v>
      </c>
      <c r="G3347" s="663">
        <v>402</v>
      </c>
      <c r="H3347" s="663"/>
      <c r="I3347" s="663">
        <v>2816</v>
      </c>
      <c r="J3347" s="728">
        <v>208.37</v>
      </c>
      <c r="K3347" s="728">
        <v>67.720250000000007</v>
      </c>
      <c r="L3347" s="728">
        <v>140.64975000000001</v>
      </c>
    </row>
    <row r="3348" spans="1:12" s="335" customFormat="1" ht="12" x14ac:dyDescent="0.2">
      <c r="A3348" s="145" t="s">
        <v>7053</v>
      </c>
      <c r="B3348" s="145" t="s">
        <v>7054</v>
      </c>
      <c r="C3348" s="733">
        <v>43525</v>
      </c>
      <c r="F3348" s="663">
        <v>5507</v>
      </c>
      <c r="G3348" s="663">
        <v>688</v>
      </c>
      <c r="H3348" s="663"/>
      <c r="I3348" s="663">
        <v>4819</v>
      </c>
      <c r="J3348" s="728">
        <v>359.88</v>
      </c>
      <c r="K3348" s="728">
        <v>116.961</v>
      </c>
      <c r="L3348" s="728">
        <v>242.91900000000001</v>
      </c>
    </row>
    <row r="3349" spans="1:12" s="335" customFormat="1" ht="12" x14ac:dyDescent="0.2">
      <c r="A3349" s="145" t="s">
        <v>7055</v>
      </c>
      <c r="B3349" s="145" t="s">
        <v>7056</v>
      </c>
      <c r="C3349" s="733">
        <v>43525</v>
      </c>
      <c r="F3349" s="663">
        <v>3508</v>
      </c>
      <c r="G3349" s="663">
        <v>439</v>
      </c>
      <c r="H3349" s="663"/>
      <c r="I3349" s="663">
        <v>3069</v>
      </c>
      <c r="J3349" s="728">
        <v>227.14</v>
      </c>
      <c r="K3349" s="728">
        <v>73.820499999999996</v>
      </c>
      <c r="L3349" s="728">
        <v>153.31950000000001</v>
      </c>
    </row>
    <row r="3350" spans="1:12" s="335" customFormat="1" ht="12" x14ac:dyDescent="0.2">
      <c r="A3350" s="145" t="s">
        <v>7057</v>
      </c>
      <c r="B3350" s="145" t="s">
        <v>7058</v>
      </c>
      <c r="C3350" s="733">
        <v>43525</v>
      </c>
      <c r="F3350" s="663">
        <v>2194</v>
      </c>
      <c r="G3350" s="663">
        <v>274</v>
      </c>
      <c r="H3350" s="663"/>
      <c r="I3350" s="663">
        <v>1920</v>
      </c>
      <c r="J3350" s="728">
        <v>142.06</v>
      </c>
      <c r="K3350" s="728">
        <v>46.169499999999999</v>
      </c>
      <c r="L3350" s="728">
        <v>95.890500000000003</v>
      </c>
    </row>
    <row r="3351" spans="1:12" s="335" customFormat="1" ht="12" x14ac:dyDescent="0.2">
      <c r="A3351" s="145" t="s">
        <v>7059</v>
      </c>
      <c r="B3351" s="726" t="s">
        <v>7060</v>
      </c>
      <c r="C3351" s="733">
        <v>43525</v>
      </c>
      <c r="F3351" s="663">
        <v>2709</v>
      </c>
      <c r="G3351" s="663">
        <v>339</v>
      </c>
      <c r="H3351" s="663"/>
      <c r="I3351" s="663">
        <v>2370</v>
      </c>
      <c r="J3351" s="728">
        <v>177.04</v>
      </c>
      <c r="K3351" s="728">
        <v>57.537999999999997</v>
      </c>
      <c r="L3351" s="728">
        <v>119.50200000000001</v>
      </c>
    </row>
    <row r="3352" spans="1:12" s="335" customFormat="1" ht="12" x14ac:dyDescent="0.2">
      <c r="A3352" s="145" t="s">
        <v>7061</v>
      </c>
      <c r="B3352" s="727" t="s">
        <v>7062</v>
      </c>
      <c r="C3352" s="733">
        <v>43525</v>
      </c>
      <c r="F3352" s="663">
        <v>4736</v>
      </c>
      <c r="G3352" s="663">
        <v>710</v>
      </c>
      <c r="H3352" s="663"/>
      <c r="I3352" s="663">
        <v>4026</v>
      </c>
      <c r="J3352" s="728">
        <v>404.5</v>
      </c>
      <c r="K3352" s="728">
        <v>131.46250000000001</v>
      </c>
      <c r="L3352" s="728">
        <v>273.03750000000002</v>
      </c>
    </row>
    <row r="3353" spans="1:12" s="335" customFormat="1" ht="12" x14ac:dyDescent="0.2">
      <c r="A3353" s="145" t="s">
        <v>7063</v>
      </c>
      <c r="B3353" s="145" t="s">
        <v>7064</v>
      </c>
      <c r="C3353" s="733">
        <v>43525</v>
      </c>
      <c r="F3353" s="663">
        <v>2894</v>
      </c>
      <c r="G3353" s="663">
        <v>362</v>
      </c>
      <c r="H3353" s="663"/>
      <c r="I3353" s="663">
        <v>2532</v>
      </c>
      <c r="J3353" s="728">
        <v>187.39</v>
      </c>
      <c r="K3353" s="728">
        <v>60.90175</v>
      </c>
      <c r="L3353" s="728">
        <v>126.48824999999999</v>
      </c>
    </row>
    <row r="3354" spans="1:12" s="335" customFormat="1" ht="12" x14ac:dyDescent="0.2">
      <c r="A3354" s="145" t="s">
        <v>7065</v>
      </c>
      <c r="B3354" s="145" t="s">
        <v>7066</v>
      </c>
      <c r="C3354" s="733">
        <v>43525</v>
      </c>
      <c r="F3354" s="663">
        <v>2969</v>
      </c>
      <c r="G3354" s="663">
        <v>445</v>
      </c>
      <c r="H3354" s="663"/>
      <c r="I3354" s="663">
        <v>2524</v>
      </c>
      <c r="J3354" s="728">
        <v>255.93</v>
      </c>
      <c r="K3354" s="728">
        <v>83.177250000000001</v>
      </c>
      <c r="L3354" s="728">
        <v>172.75275000000002</v>
      </c>
    </row>
    <row r="3355" spans="1:12" s="335" customFormat="1" ht="12" x14ac:dyDescent="0.2">
      <c r="A3355" s="145" t="s">
        <v>7067</v>
      </c>
      <c r="B3355" s="145" t="s">
        <v>7068</v>
      </c>
      <c r="C3355" s="733">
        <v>43525</v>
      </c>
      <c r="F3355" s="663">
        <v>2310</v>
      </c>
      <c r="G3355" s="663">
        <v>289</v>
      </c>
      <c r="H3355" s="663"/>
      <c r="I3355" s="663">
        <v>2021</v>
      </c>
      <c r="J3355" s="728">
        <v>149.57</v>
      </c>
      <c r="K3355" s="728">
        <v>48.610250000000001</v>
      </c>
      <c r="L3355" s="728">
        <v>100.95975</v>
      </c>
    </row>
    <row r="3356" spans="1:12" s="335" customFormat="1" ht="12" x14ac:dyDescent="0.2">
      <c r="A3356" s="145" t="s">
        <v>7069</v>
      </c>
      <c r="B3356" s="145" t="s">
        <v>7070</v>
      </c>
      <c r="C3356" s="733">
        <v>43525</v>
      </c>
      <c r="F3356" s="663">
        <v>2408</v>
      </c>
      <c r="G3356" s="663">
        <v>361</v>
      </c>
      <c r="H3356" s="663"/>
      <c r="I3356" s="663">
        <v>2047</v>
      </c>
      <c r="J3356" s="728">
        <v>226.25</v>
      </c>
      <c r="K3356" s="728">
        <v>73.53125</v>
      </c>
      <c r="L3356" s="728">
        <v>152.71875</v>
      </c>
    </row>
    <row r="3357" spans="1:12" s="335" customFormat="1" ht="12" x14ac:dyDescent="0.2">
      <c r="A3357" s="145" t="s">
        <v>7071</v>
      </c>
      <c r="B3357" s="145" t="s">
        <v>7072</v>
      </c>
      <c r="C3357" s="733">
        <v>43525</v>
      </c>
      <c r="F3357" s="663">
        <v>2092</v>
      </c>
      <c r="G3357" s="663">
        <v>261</v>
      </c>
      <c r="H3357" s="663"/>
      <c r="I3357" s="663">
        <v>1831</v>
      </c>
      <c r="J3357" s="728">
        <v>135.44999999999999</v>
      </c>
      <c r="K3357" s="728">
        <v>44.021249999999995</v>
      </c>
      <c r="L3357" s="728">
        <v>91.428749999999994</v>
      </c>
    </row>
    <row r="3358" spans="1:12" s="335" customFormat="1" ht="12" x14ac:dyDescent="0.2">
      <c r="A3358" s="145" t="s">
        <v>7073</v>
      </c>
      <c r="B3358" s="145" t="s">
        <v>7074</v>
      </c>
      <c r="C3358" s="733">
        <v>43525</v>
      </c>
      <c r="F3358" s="663">
        <v>3768</v>
      </c>
      <c r="G3358" s="663">
        <v>471</v>
      </c>
      <c r="H3358" s="663"/>
      <c r="I3358" s="663">
        <v>3297</v>
      </c>
      <c r="J3358" s="728">
        <v>243.98</v>
      </c>
      <c r="K3358" s="728">
        <v>79.293499999999995</v>
      </c>
      <c r="L3358" s="728">
        <v>164.6865</v>
      </c>
    </row>
    <row r="3359" spans="1:12" s="335" customFormat="1" ht="12" x14ac:dyDescent="0.2">
      <c r="A3359" s="145" t="s">
        <v>7075</v>
      </c>
      <c r="B3359" s="145" t="s">
        <v>7076</v>
      </c>
      <c r="C3359" s="733">
        <v>43525</v>
      </c>
      <c r="F3359" s="663">
        <v>5431</v>
      </c>
      <c r="G3359" s="663">
        <v>1018</v>
      </c>
      <c r="H3359" s="663"/>
      <c r="I3359" s="663">
        <v>4413</v>
      </c>
      <c r="J3359" s="728">
        <v>637.98</v>
      </c>
      <c r="K3359" s="728">
        <v>207.34350000000001</v>
      </c>
      <c r="L3359" s="728">
        <v>430.63650000000001</v>
      </c>
    </row>
    <row r="3360" spans="1:12" s="335" customFormat="1" ht="12" x14ac:dyDescent="0.2">
      <c r="A3360" s="145" t="s">
        <v>7077</v>
      </c>
      <c r="B3360" s="145" t="s">
        <v>7078</v>
      </c>
      <c r="C3360" s="733">
        <v>43525</v>
      </c>
      <c r="F3360" s="663">
        <v>1660</v>
      </c>
      <c r="G3360" s="663">
        <v>332</v>
      </c>
      <c r="H3360" s="663"/>
      <c r="I3360" s="663">
        <v>1328</v>
      </c>
      <c r="J3360" s="728">
        <v>210.39</v>
      </c>
      <c r="K3360" s="728">
        <v>68.376750000000001</v>
      </c>
      <c r="L3360" s="728">
        <v>142.01325</v>
      </c>
    </row>
    <row r="3361" spans="1:12" s="335" customFormat="1" ht="12" x14ac:dyDescent="0.2">
      <c r="A3361" s="145" t="s">
        <v>7079</v>
      </c>
      <c r="B3361" s="145" t="s">
        <v>7080</v>
      </c>
      <c r="C3361" s="733">
        <v>43525</v>
      </c>
      <c r="F3361" s="663">
        <v>2640</v>
      </c>
      <c r="G3361" s="663">
        <v>528</v>
      </c>
      <c r="H3361" s="663"/>
      <c r="I3361" s="663">
        <v>2112</v>
      </c>
      <c r="J3361" s="728">
        <v>334.59</v>
      </c>
      <c r="K3361" s="728">
        <v>108.74175</v>
      </c>
      <c r="L3361" s="728">
        <v>225.84825000000001</v>
      </c>
    </row>
    <row r="3362" spans="1:12" s="335" customFormat="1" ht="12" x14ac:dyDescent="0.2">
      <c r="A3362" s="145" t="s">
        <v>7081</v>
      </c>
      <c r="B3362" s="145" t="s">
        <v>7082</v>
      </c>
      <c r="C3362" s="733">
        <v>43525</v>
      </c>
      <c r="F3362" s="663">
        <v>2220</v>
      </c>
      <c r="G3362" s="663">
        <v>277</v>
      </c>
      <c r="H3362" s="663"/>
      <c r="I3362" s="663">
        <v>1943</v>
      </c>
      <c r="J3362" s="728">
        <v>143.75</v>
      </c>
      <c r="K3362" s="728">
        <v>46.71875</v>
      </c>
      <c r="L3362" s="728">
        <v>97.03125</v>
      </c>
    </row>
    <row r="3363" spans="1:12" s="335" customFormat="1" ht="12" x14ac:dyDescent="0.2">
      <c r="A3363" s="145" t="s">
        <v>7083</v>
      </c>
      <c r="B3363" s="145" t="s">
        <v>7084</v>
      </c>
      <c r="C3363" s="733">
        <v>43525</v>
      </c>
      <c r="F3363" s="663">
        <v>4135</v>
      </c>
      <c r="G3363" s="663">
        <v>620</v>
      </c>
      <c r="H3363" s="663"/>
      <c r="I3363" s="663">
        <v>3515</v>
      </c>
      <c r="J3363" s="728">
        <v>353.17</v>
      </c>
      <c r="K3363" s="728">
        <v>114.78025000000001</v>
      </c>
      <c r="L3363" s="728">
        <v>238.38975000000002</v>
      </c>
    </row>
    <row r="3364" spans="1:12" s="335" customFormat="1" ht="12" x14ac:dyDescent="0.2">
      <c r="A3364" s="145" t="s">
        <v>7085</v>
      </c>
      <c r="B3364" s="145" t="s">
        <v>7086</v>
      </c>
      <c r="C3364" s="733">
        <v>43525</v>
      </c>
      <c r="F3364" s="663">
        <v>847</v>
      </c>
      <c r="G3364" s="663">
        <v>106</v>
      </c>
      <c r="H3364" s="663"/>
      <c r="I3364" s="663">
        <v>741</v>
      </c>
      <c r="J3364" s="728">
        <v>54.84</v>
      </c>
      <c r="K3364" s="728">
        <v>17.823</v>
      </c>
      <c r="L3364" s="728">
        <v>37.017000000000003</v>
      </c>
    </row>
    <row r="3365" spans="1:12" s="335" customFormat="1" ht="12" x14ac:dyDescent="0.2">
      <c r="A3365" s="145" t="s">
        <v>7087</v>
      </c>
      <c r="B3365" s="145" t="s">
        <v>7088</v>
      </c>
      <c r="C3365" s="733">
        <v>43525</v>
      </c>
      <c r="F3365" s="663">
        <v>2080</v>
      </c>
      <c r="G3365" s="663">
        <v>312</v>
      </c>
      <c r="H3365" s="663"/>
      <c r="I3365" s="663">
        <v>1768</v>
      </c>
      <c r="J3365" s="728">
        <v>195.44</v>
      </c>
      <c r="K3365" s="728">
        <v>63.518000000000001</v>
      </c>
      <c r="L3365" s="728">
        <v>131.922</v>
      </c>
    </row>
    <row r="3366" spans="1:12" s="335" customFormat="1" ht="12" x14ac:dyDescent="0.2">
      <c r="A3366" s="145" t="s">
        <v>7089</v>
      </c>
      <c r="B3366" s="145" t="s">
        <v>7090</v>
      </c>
      <c r="C3366" s="733">
        <v>43525</v>
      </c>
      <c r="F3366" s="663">
        <v>2274</v>
      </c>
      <c r="G3366" s="663">
        <v>284</v>
      </c>
      <c r="H3366" s="663"/>
      <c r="I3366" s="663">
        <v>1990</v>
      </c>
      <c r="J3366" s="728">
        <v>147.24</v>
      </c>
      <c r="K3366" s="728">
        <v>47.853000000000002</v>
      </c>
      <c r="L3366" s="728">
        <v>99.387000000000015</v>
      </c>
    </row>
    <row r="3367" spans="1:12" s="335" customFormat="1" ht="12" x14ac:dyDescent="0.2">
      <c r="A3367" s="145" t="s">
        <v>7091</v>
      </c>
      <c r="B3367" s="145" t="s">
        <v>7092</v>
      </c>
      <c r="C3367" s="733">
        <v>43525</v>
      </c>
      <c r="F3367" s="663">
        <v>2709</v>
      </c>
      <c r="G3367" s="663">
        <v>339</v>
      </c>
      <c r="H3367" s="663"/>
      <c r="I3367" s="663">
        <v>2370</v>
      </c>
      <c r="J3367" s="728">
        <v>177.04</v>
      </c>
      <c r="K3367" s="728">
        <v>57.537999999999997</v>
      </c>
      <c r="L3367" s="728">
        <v>119.50200000000001</v>
      </c>
    </row>
    <row r="3368" spans="1:12" s="335" customFormat="1" ht="12" x14ac:dyDescent="0.2">
      <c r="A3368" s="726" t="s">
        <v>7093</v>
      </c>
      <c r="B3368" s="145" t="s">
        <v>7094</v>
      </c>
      <c r="C3368" s="733">
        <v>43525</v>
      </c>
      <c r="F3368" s="663">
        <v>2591</v>
      </c>
      <c r="G3368" s="663">
        <v>389</v>
      </c>
      <c r="H3368" s="663"/>
      <c r="I3368" s="663">
        <v>2202</v>
      </c>
      <c r="J3368" s="728">
        <v>223.35</v>
      </c>
      <c r="K3368" s="728">
        <v>72.588750000000005</v>
      </c>
      <c r="L3368" s="728">
        <v>150.76125000000002</v>
      </c>
    </row>
    <row r="3369" spans="1:12" s="335" customFormat="1" ht="12" x14ac:dyDescent="0.2">
      <c r="A3369" s="727" t="s">
        <v>7095</v>
      </c>
      <c r="B3369" s="145" t="s">
        <v>7096</v>
      </c>
      <c r="C3369" s="733">
        <v>43525</v>
      </c>
      <c r="F3369" s="663">
        <v>2935</v>
      </c>
      <c r="G3369" s="663">
        <v>440</v>
      </c>
      <c r="H3369" s="663"/>
      <c r="I3369" s="663">
        <v>2495</v>
      </c>
      <c r="J3369" s="728">
        <v>248.42</v>
      </c>
      <c r="K3369" s="728">
        <v>80.736499999999992</v>
      </c>
      <c r="L3369" s="728">
        <v>167.68350000000001</v>
      </c>
    </row>
    <row r="3370" spans="1:12" s="335" customFormat="1" ht="12" x14ac:dyDescent="0.2">
      <c r="A3370" s="145" t="s">
        <v>7097</v>
      </c>
      <c r="B3370" s="145" t="s">
        <v>7098</v>
      </c>
      <c r="C3370" s="733">
        <v>43525</v>
      </c>
      <c r="F3370" s="663">
        <v>2722</v>
      </c>
      <c r="G3370" s="663">
        <v>408</v>
      </c>
      <c r="H3370" s="663"/>
      <c r="I3370" s="663">
        <v>2314</v>
      </c>
      <c r="J3370" s="728">
        <v>230.39</v>
      </c>
      <c r="K3370" s="728">
        <v>74.876750000000001</v>
      </c>
      <c r="L3370" s="728">
        <v>155.51325</v>
      </c>
    </row>
    <row r="3371" spans="1:12" s="335" customFormat="1" ht="12" x14ac:dyDescent="0.2">
      <c r="A3371" s="145" t="s">
        <v>7099</v>
      </c>
      <c r="B3371" s="145" t="s">
        <v>7100</v>
      </c>
      <c r="C3371" s="733">
        <v>43525</v>
      </c>
      <c r="F3371" s="663">
        <v>12512</v>
      </c>
      <c r="G3371" s="663">
        <v>1877</v>
      </c>
      <c r="H3371" s="663"/>
      <c r="I3371" s="663">
        <v>10635</v>
      </c>
      <c r="J3371" s="728">
        <v>1078.53</v>
      </c>
      <c r="K3371" s="728">
        <v>350.52224999999999</v>
      </c>
      <c r="L3371" s="728">
        <v>728.00774999999999</v>
      </c>
    </row>
    <row r="3372" spans="1:12" s="335" customFormat="1" ht="12" x14ac:dyDescent="0.2">
      <c r="A3372" s="145" t="s">
        <v>7101</v>
      </c>
      <c r="B3372" s="145" t="s">
        <v>7102</v>
      </c>
      <c r="C3372" s="733">
        <v>43525</v>
      </c>
      <c r="F3372" s="663">
        <v>2000</v>
      </c>
      <c r="G3372" s="663">
        <v>300</v>
      </c>
      <c r="H3372" s="663"/>
      <c r="I3372" s="663">
        <v>1700</v>
      </c>
      <c r="J3372" s="728">
        <v>187.91</v>
      </c>
      <c r="K3372" s="728">
        <v>61.070750000000004</v>
      </c>
      <c r="L3372" s="728">
        <v>126.83925000000001</v>
      </c>
    </row>
    <row r="3373" spans="1:12" s="335" customFormat="1" ht="12" x14ac:dyDescent="0.2">
      <c r="A3373" s="145" t="s">
        <v>7103</v>
      </c>
      <c r="B3373" s="145" t="s">
        <v>7104</v>
      </c>
      <c r="C3373" s="733">
        <v>43525</v>
      </c>
      <c r="F3373" s="663">
        <v>2080</v>
      </c>
      <c r="G3373" s="663">
        <v>312</v>
      </c>
      <c r="H3373" s="663"/>
      <c r="I3373" s="663">
        <v>1768</v>
      </c>
      <c r="J3373" s="728">
        <v>195.44</v>
      </c>
      <c r="K3373" s="728">
        <v>63.518000000000001</v>
      </c>
      <c r="L3373" s="728">
        <v>131.922</v>
      </c>
    </row>
    <row r="3374" spans="1:12" s="335" customFormat="1" ht="12" x14ac:dyDescent="0.2">
      <c r="A3374" s="145" t="s">
        <v>7105</v>
      </c>
      <c r="B3374" s="145" t="s">
        <v>7106</v>
      </c>
      <c r="C3374" s="733">
        <v>43525</v>
      </c>
      <c r="F3374" s="663">
        <v>6260</v>
      </c>
      <c r="G3374" s="663">
        <v>939</v>
      </c>
      <c r="H3374" s="663"/>
      <c r="I3374" s="663">
        <v>5321</v>
      </c>
      <c r="J3374" s="728">
        <v>539.61</v>
      </c>
      <c r="K3374" s="728">
        <v>175.37325000000001</v>
      </c>
      <c r="L3374" s="728">
        <v>364.23675000000003</v>
      </c>
    </row>
    <row r="3375" spans="1:12" s="335" customFormat="1" ht="12" x14ac:dyDescent="0.2">
      <c r="A3375" s="726" t="s">
        <v>7107</v>
      </c>
      <c r="B3375" s="726" t="s">
        <v>7108</v>
      </c>
      <c r="C3375" s="733">
        <v>43525</v>
      </c>
      <c r="F3375" s="663">
        <v>3086</v>
      </c>
      <c r="G3375" s="663">
        <v>386</v>
      </c>
      <c r="H3375" s="663"/>
      <c r="I3375" s="663">
        <v>2700</v>
      </c>
      <c r="J3375" s="728">
        <v>201.67</v>
      </c>
      <c r="K3375" s="728">
        <v>65.542749999999998</v>
      </c>
      <c r="L3375" s="728">
        <v>136.12725</v>
      </c>
    </row>
    <row r="3376" spans="1:12" s="335" customFormat="1" ht="12" x14ac:dyDescent="0.2">
      <c r="A3376" s="727" t="s">
        <v>7109</v>
      </c>
      <c r="B3376" s="727" t="s">
        <v>7110</v>
      </c>
      <c r="C3376" s="733">
        <v>43525</v>
      </c>
      <c r="F3376" s="663">
        <v>2468</v>
      </c>
      <c r="G3376" s="663">
        <v>309</v>
      </c>
      <c r="H3376" s="663"/>
      <c r="I3376" s="663">
        <v>2159</v>
      </c>
      <c r="J3376" s="728">
        <v>161.29</v>
      </c>
      <c r="K3376" s="728">
        <v>52.419249999999998</v>
      </c>
      <c r="L3376" s="728">
        <v>108.87075</v>
      </c>
    </row>
    <row r="3377" spans="1:12" s="335" customFormat="1" ht="12" x14ac:dyDescent="0.2">
      <c r="A3377" s="726" t="s">
        <v>7111</v>
      </c>
      <c r="B3377" s="145" t="s">
        <v>7112</v>
      </c>
      <c r="C3377" s="733">
        <v>43525</v>
      </c>
      <c r="F3377" s="663">
        <v>5268</v>
      </c>
      <c r="G3377" s="663">
        <v>790</v>
      </c>
      <c r="H3377" s="663"/>
      <c r="I3377" s="663">
        <v>4478</v>
      </c>
      <c r="J3377" s="728">
        <v>454.1</v>
      </c>
      <c r="K3377" s="728">
        <v>147.58250000000001</v>
      </c>
      <c r="L3377" s="728">
        <v>306.51750000000004</v>
      </c>
    </row>
    <row r="3378" spans="1:12" s="335" customFormat="1" ht="12" x14ac:dyDescent="0.2">
      <c r="A3378" s="727" t="s">
        <v>7113</v>
      </c>
      <c r="B3378" s="145" t="s">
        <v>7114</v>
      </c>
      <c r="C3378" s="733">
        <v>43525</v>
      </c>
      <c r="F3378" s="663">
        <v>2368</v>
      </c>
      <c r="G3378" s="663">
        <v>296</v>
      </c>
      <c r="H3378" s="663"/>
      <c r="I3378" s="663">
        <v>2072</v>
      </c>
      <c r="J3378" s="728">
        <v>154.74</v>
      </c>
      <c r="K3378" s="728">
        <v>50.290500000000002</v>
      </c>
      <c r="L3378" s="728">
        <v>104.44950000000001</v>
      </c>
    </row>
    <row r="3379" spans="1:12" s="335" customFormat="1" ht="12" x14ac:dyDescent="0.2">
      <c r="A3379" s="145" t="s">
        <v>7115</v>
      </c>
      <c r="B3379" s="145" t="s">
        <v>7116</v>
      </c>
      <c r="C3379" s="733">
        <v>43525</v>
      </c>
      <c r="F3379" s="663">
        <v>2953</v>
      </c>
      <c r="G3379" s="663">
        <v>369</v>
      </c>
      <c r="H3379" s="663"/>
      <c r="I3379" s="663">
        <v>2584</v>
      </c>
      <c r="J3379" s="728">
        <v>192.98</v>
      </c>
      <c r="K3379" s="728">
        <v>62.718499999999999</v>
      </c>
      <c r="L3379" s="728">
        <v>130.26150000000001</v>
      </c>
    </row>
    <row r="3380" spans="1:12" s="335" customFormat="1" ht="12" x14ac:dyDescent="0.2">
      <c r="A3380" s="145" t="s">
        <v>7117</v>
      </c>
      <c r="B3380" s="145" t="s">
        <v>7118</v>
      </c>
      <c r="C3380" s="733">
        <v>43525</v>
      </c>
      <c r="F3380" s="663">
        <v>2080</v>
      </c>
      <c r="G3380" s="663">
        <v>312</v>
      </c>
      <c r="H3380" s="663"/>
      <c r="I3380" s="663">
        <v>1768</v>
      </c>
      <c r="J3380" s="728">
        <v>195.44</v>
      </c>
      <c r="K3380" s="728">
        <v>63.518000000000001</v>
      </c>
      <c r="L3380" s="728">
        <v>131.922</v>
      </c>
    </row>
    <row r="3381" spans="1:12" s="335" customFormat="1" ht="12" x14ac:dyDescent="0.2">
      <c r="A3381" s="145" t="s">
        <v>7119</v>
      </c>
      <c r="B3381" s="145" t="s">
        <v>7120</v>
      </c>
      <c r="C3381" s="733">
        <v>43525</v>
      </c>
      <c r="F3381" s="663">
        <v>3243</v>
      </c>
      <c r="G3381" s="663">
        <v>405</v>
      </c>
      <c r="H3381" s="663"/>
      <c r="I3381" s="663">
        <v>2838</v>
      </c>
      <c r="J3381" s="728">
        <v>211.93</v>
      </c>
      <c r="K3381" s="728">
        <v>68.877250000000004</v>
      </c>
      <c r="L3381" s="728">
        <v>143.05275</v>
      </c>
    </row>
    <row r="3382" spans="1:12" s="335" customFormat="1" ht="12" x14ac:dyDescent="0.2">
      <c r="A3382" s="145" t="s">
        <v>7121</v>
      </c>
      <c r="B3382" s="145" t="s">
        <v>7122</v>
      </c>
      <c r="C3382" s="733">
        <v>43525</v>
      </c>
      <c r="F3382" s="663">
        <v>8900</v>
      </c>
      <c r="G3382" s="663">
        <v>1335</v>
      </c>
      <c r="H3382" s="663"/>
      <c r="I3382" s="663">
        <v>7565</v>
      </c>
      <c r="J3382" s="728">
        <v>767.18</v>
      </c>
      <c r="K3382" s="728">
        <v>249.33349999999999</v>
      </c>
      <c r="L3382" s="728">
        <v>517.84649999999999</v>
      </c>
    </row>
    <row r="3383" spans="1:12" s="335" customFormat="1" ht="12" x14ac:dyDescent="0.2">
      <c r="A3383" s="145" t="s">
        <v>7123</v>
      </c>
      <c r="B3383" s="145" t="s">
        <v>7124</v>
      </c>
      <c r="C3383" s="733">
        <v>43525</v>
      </c>
      <c r="F3383" s="663">
        <v>2708</v>
      </c>
      <c r="G3383" s="663">
        <v>339</v>
      </c>
      <c r="H3383" s="663"/>
      <c r="I3383" s="663">
        <v>2369</v>
      </c>
      <c r="J3383" s="728">
        <v>175.35</v>
      </c>
      <c r="K3383" s="728">
        <v>56.988750000000003</v>
      </c>
      <c r="L3383" s="728">
        <v>118.36125</v>
      </c>
    </row>
    <row r="3384" spans="1:12" s="335" customFormat="1" ht="12" x14ac:dyDescent="0.2">
      <c r="A3384" s="145" t="s">
        <v>7125</v>
      </c>
      <c r="B3384" s="145" t="s">
        <v>7126</v>
      </c>
      <c r="C3384" s="733">
        <v>43525</v>
      </c>
      <c r="F3384" s="663">
        <v>3813</v>
      </c>
      <c r="G3384" s="663">
        <v>572</v>
      </c>
      <c r="H3384" s="663"/>
      <c r="I3384" s="663">
        <v>3241</v>
      </c>
      <c r="J3384" s="728">
        <v>322.74</v>
      </c>
      <c r="K3384" s="728">
        <v>104.8905</v>
      </c>
      <c r="L3384" s="728">
        <v>217.84950000000003</v>
      </c>
    </row>
    <row r="3385" spans="1:12" s="335" customFormat="1" ht="12" x14ac:dyDescent="0.2">
      <c r="A3385" s="145" t="s">
        <v>7127</v>
      </c>
      <c r="B3385" s="145" t="s">
        <v>7128</v>
      </c>
      <c r="C3385" s="733">
        <v>43525</v>
      </c>
      <c r="F3385" s="663">
        <v>389</v>
      </c>
      <c r="G3385" s="663">
        <v>49</v>
      </c>
      <c r="H3385" s="663"/>
      <c r="I3385" s="663">
        <v>340</v>
      </c>
      <c r="J3385" s="728">
        <v>25.19</v>
      </c>
      <c r="K3385" s="728">
        <v>8.18675</v>
      </c>
      <c r="L3385" s="728">
        <v>17.003250000000001</v>
      </c>
    </row>
    <row r="3386" spans="1:12" s="335" customFormat="1" ht="12" x14ac:dyDescent="0.2">
      <c r="A3386" s="145" t="s">
        <v>7129</v>
      </c>
      <c r="B3386" s="145" t="s">
        <v>7130</v>
      </c>
      <c r="C3386" s="733">
        <v>43525</v>
      </c>
      <c r="F3386" s="663">
        <v>3086</v>
      </c>
      <c r="G3386" s="663">
        <v>386</v>
      </c>
      <c r="H3386" s="663"/>
      <c r="I3386" s="663">
        <v>2700</v>
      </c>
      <c r="J3386" s="728">
        <v>201.67</v>
      </c>
      <c r="K3386" s="728">
        <v>65.542749999999998</v>
      </c>
      <c r="L3386" s="728">
        <v>136.12725</v>
      </c>
    </row>
    <row r="3387" spans="1:12" s="335" customFormat="1" ht="12" x14ac:dyDescent="0.2">
      <c r="A3387" s="145" t="s">
        <v>7131</v>
      </c>
      <c r="B3387" s="145" t="s">
        <v>7132</v>
      </c>
      <c r="C3387" s="733">
        <v>43525</v>
      </c>
      <c r="F3387" s="663">
        <v>2620</v>
      </c>
      <c r="G3387" s="663">
        <v>328</v>
      </c>
      <c r="H3387" s="663"/>
      <c r="I3387" s="663">
        <v>2292</v>
      </c>
      <c r="J3387" s="728">
        <v>171.22</v>
      </c>
      <c r="K3387" s="728">
        <v>55.646500000000003</v>
      </c>
      <c r="L3387" s="728">
        <v>115.57350000000001</v>
      </c>
    </row>
    <row r="3388" spans="1:12" s="335" customFormat="1" ht="12" x14ac:dyDescent="0.2">
      <c r="A3388" s="145" t="s">
        <v>7133</v>
      </c>
      <c r="B3388" s="145" t="s">
        <v>7134</v>
      </c>
      <c r="C3388" s="733">
        <v>43525</v>
      </c>
      <c r="F3388" s="663">
        <v>8242</v>
      </c>
      <c r="G3388" s="663">
        <v>1236</v>
      </c>
      <c r="H3388" s="663"/>
      <c r="I3388" s="663">
        <v>7006</v>
      </c>
      <c r="J3388" s="728">
        <v>710.46</v>
      </c>
      <c r="K3388" s="728">
        <v>230.89950000000002</v>
      </c>
      <c r="L3388" s="728">
        <v>479.56050000000005</v>
      </c>
    </row>
    <row r="3389" spans="1:12" s="335" customFormat="1" ht="12" x14ac:dyDescent="0.2">
      <c r="A3389" s="145" t="s">
        <v>7135</v>
      </c>
      <c r="B3389" s="145" t="s">
        <v>7136</v>
      </c>
      <c r="C3389" s="733">
        <v>43525</v>
      </c>
      <c r="F3389" s="663">
        <v>389</v>
      </c>
      <c r="G3389" s="663">
        <v>49</v>
      </c>
      <c r="H3389" s="663"/>
      <c r="I3389" s="663">
        <v>340</v>
      </c>
      <c r="J3389" s="728">
        <v>25.19</v>
      </c>
      <c r="K3389" s="728">
        <v>8.18675</v>
      </c>
      <c r="L3389" s="728">
        <v>17.003250000000001</v>
      </c>
    </row>
    <row r="3390" spans="1:12" s="335" customFormat="1" ht="12" x14ac:dyDescent="0.2">
      <c r="A3390" s="145" t="s">
        <v>7137</v>
      </c>
      <c r="B3390" s="145" t="s">
        <v>7138</v>
      </c>
      <c r="C3390" s="733">
        <v>43525</v>
      </c>
      <c r="F3390" s="663">
        <v>848</v>
      </c>
      <c r="G3390" s="663">
        <v>106</v>
      </c>
      <c r="H3390" s="663"/>
      <c r="I3390" s="663">
        <v>742</v>
      </c>
      <c r="J3390" s="728">
        <v>54.91</v>
      </c>
      <c r="K3390" s="728">
        <v>17.845749999999999</v>
      </c>
      <c r="L3390" s="728">
        <v>37.064250000000001</v>
      </c>
    </row>
    <row r="3391" spans="1:12" s="335" customFormat="1" ht="12" x14ac:dyDescent="0.2">
      <c r="A3391" s="145" t="s">
        <v>7139</v>
      </c>
      <c r="B3391" s="145" t="s">
        <v>7140</v>
      </c>
      <c r="C3391" s="733">
        <v>43525</v>
      </c>
      <c r="F3391" s="663">
        <v>1750</v>
      </c>
      <c r="G3391" s="663">
        <v>328</v>
      </c>
      <c r="H3391" s="663"/>
      <c r="I3391" s="663">
        <v>1422</v>
      </c>
      <c r="J3391" s="728">
        <v>205.57</v>
      </c>
      <c r="K3391" s="728">
        <v>66.810249999999996</v>
      </c>
      <c r="L3391" s="728">
        <v>138.75975</v>
      </c>
    </row>
    <row r="3392" spans="1:12" s="335" customFormat="1" ht="12" x14ac:dyDescent="0.2">
      <c r="A3392" s="145" t="s">
        <v>7141</v>
      </c>
      <c r="B3392" s="145" t="s">
        <v>7142</v>
      </c>
      <c r="C3392" s="733">
        <v>43525</v>
      </c>
      <c r="F3392" s="663">
        <v>2885</v>
      </c>
      <c r="G3392" s="663">
        <v>361</v>
      </c>
      <c r="H3392" s="663"/>
      <c r="I3392" s="663">
        <v>2524</v>
      </c>
      <c r="J3392" s="728">
        <v>186.8</v>
      </c>
      <c r="K3392" s="728">
        <v>60.710000000000008</v>
      </c>
      <c r="L3392" s="728">
        <v>126.09000000000002</v>
      </c>
    </row>
    <row r="3393" spans="1:12" s="335" customFormat="1" ht="12" x14ac:dyDescent="0.2">
      <c r="A3393" s="145" t="s">
        <v>7143</v>
      </c>
      <c r="B3393" s="145" t="s">
        <v>7144</v>
      </c>
      <c r="C3393" s="733">
        <v>43525</v>
      </c>
      <c r="F3393" s="663">
        <v>2432</v>
      </c>
      <c r="G3393" s="663">
        <v>304</v>
      </c>
      <c r="H3393" s="663"/>
      <c r="I3393" s="663">
        <v>2128</v>
      </c>
      <c r="J3393" s="728">
        <v>157.47</v>
      </c>
      <c r="K3393" s="728">
        <v>51.177750000000003</v>
      </c>
      <c r="L3393" s="728">
        <v>106.29225000000001</v>
      </c>
    </row>
    <row r="3394" spans="1:12" s="335" customFormat="1" ht="12" x14ac:dyDescent="0.2">
      <c r="A3394" s="145" t="s">
        <v>7145</v>
      </c>
      <c r="B3394" s="145" t="s">
        <v>7146</v>
      </c>
      <c r="C3394" s="733">
        <v>43525</v>
      </c>
      <c r="F3394" s="663">
        <v>2253</v>
      </c>
      <c r="G3394" s="663">
        <v>282</v>
      </c>
      <c r="H3394" s="663"/>
      <c r="I3394" s="663">
        <v>1971</v>
      </c>
      <c r="J3394" s="728">
        <v>145.88</v>
      </c>
      <c r="K3394" s="728">
        <v>47.411000000000001</v>
      </c>
      <c r="L3394" s="728">
        <v>98.469000000000008</v>
      </c>
    </row>
    <row r="3395" spans="1:12" s="335" customFormat="1" ht="12" x14ac:dyDescent="0.2">
      <c r="A3395" s="145" t="s">
        <v>7147</v>
      </c>
      <c r="B3395" s="145" t="s">
        <v>7148</v>
      </c>
      <c r="C3395" s="733">
        <v>43525</v>
      </c>
      <c r="F3395" s="663">
        <v>3673</v>
      </c>
      <c r="G3395" s="663">
        <v>459</v>
      </c>
      <c r="H3395" s="663"/>
      <c r="I3395" s="663">
        <v>3214</v>
      </c>
      <c r="J3395" s="728">
        <v>237.82</v>
      </c>
      <c r="K3395" s="728">
        <v>77.291499999999999</v>
      </c>
      <c r="L3395" s="728">
        <v>160.52850000000001</v>
      </c>
    </row>
    <row r="3396" spans="1:12" s="335" customFormat="1" ht="12" x14ac:dyDescent="0.2">
      <c r="A3396" s="145" t="s">
        <v>7149</v>
      </c>
      <c r="B3396" s="145" t="s">
        <v>7150</v>
      </c>
      <c r="C3396" s="733">
        <v>43525</v>
      </c>
      <c r="F3396" s="663">
        <v>2080</v>
      </c>
      <c r="G3396" s="663">
        <v>312</v>
      </c>
      <c r="H3396" s="663"/>
      <c r="I3396" s="663">
        <v>1768</v>
      </c>
      <c r="J3396" s="728">
        <v>131.91999999999999</v>
      </c>
      <c r="K3396" s="728">
        <v>42.873999999999995</v>
      </c>
      <c r="L3396" s="728">
        <v>89.045999999999992</v>
      </c>
    </row>
    <row r="3397" spans="1:12" s="335" customFormat="1" ht="12" x14ac:dyDescent="0.2">
      <c r="A3397" s="726" t="s">
        <v>7151</v>
      </c>
      <c r="B3397" s="145" t="s">
        <v>7152</v>
      </c>
      <c r="C3397" s="733">
        <v>43525</v>
      </c>
      <c r="F3397" s="663">
        <v>6882</v>
      </c>
      <c r="G3397" s="663">
        <v>860</v>
      </c>
      <c r="H3397" s="663"/>
      <c r="I3397" s="663">
        <v>6022</v>
      </c>
      <c r="J3397" s="728">
        <v>445.61</v>
      </c>
      <c r="K3397" s="728">
        <v>144.82325</v>
      </c>
      <c r="L3397" s="728">
        <v>300.78675000000004</v>
      </c>
    </row>
    <row r="3398" spans="1:12" s="335" customFormat="1" ht="12" x14ac:dyDescent="0.2">
      <c r="A3398" s="145" t="s">
        <v>7153</v>
      </c>
      <c r="B3398" s="145" t="s">
        <v>7154</v>
      </c>
      <c r="C3398" s="733">
        <v>43525</v>
      </c>
      <c r="F3398" s="663">
        <v>2541</v>
      </c>
      <c r="G3398" s="663">
        <v>318</v>
      </c>
      <c r="H3398" s="663"/>
      <c r="I3398" s="663">
        <v>2223</v>
      </c>
      <c r="J3398" s="728">
        <v>164.53</v>
      </c>
      <c r="K3398" s="728">
        <v>53.472250000000003</v>
      </c>
      <c r="L3398" s="728">
        <v>111.05775000000001</v>
      </c>
    </row>
    <row r="3399" spans="1:12" s="335" customFormat="1" ht="12" x14ac:dyDescent="0.2">
      <c r="A3399" s="145" t="s">
        <v>7155</v>
      </c>
      <c r="B3399" s="145" t="s">
        <v>7156</v>
      </c>
      <c r="C3399" s="733">
        <v>43525</v>
      </c>
      <c r="F3399" s="663">
        <v>2080</v>
      </c>
      <c r="G3399" s="663">
        <v>312</v>
      </c>
      <c r="H3399" s="663"/>
      <c r="I3399" s="663">
        <v>1768</v>
      </c>
      <c r="J3399" s="728">
        <v>195.44</v>
      </c>
      <c r="K3399" s="728">
        <v>63.518000000000001</v>
      </c>
      <c r="L3399" s="728">
        <v>131.922</v>
      </c>
    </row>
    <row r="3400" spans="1:12" s="335" customFormat="1" ht="12" x14ac:dyDescent="0.2">
      <c r="A3400" s="145" t="s">
        <v>7157</v>
      </c>
      <c r="B3400" s="145" t="s">
        <v>7158</v>
      </c>
      <c r="C3400" s="733">
        <v>43525</v>
      </c>
      <c r="F3400" s="663">
        <v>1228</v>
      </c>
      <c r="G3400" s="663">
        <v>154</v>
      </c>
      <c r="H3400" s="663"/>
      <c r="I3400" s="663">
        <v>1074</v>
      </c>
      <c r="J3400" s="728">
        <v>79.510000000000005</v>
      </c>
      <c r="K3400" s="728">
        <v>25.840750000000003</v>
      </c>
      <c r="L3400" s="728">
        <v>53.669250000000005</v>
      </c>
    </row>
    <row r="3401" spans="1:12" s="335" customFormat="1" ht="12" x14ac:dyDescent="0.2">
      <c r="A3401" s="145" t="s">
        <v>7159</v>
      </c>
      <c r="B3401" s="145" t="s">
        <v>7160</v>
      </c>
      <c r="C3401" s="733">
        <v>43525</v>
      </c>
      <c r="F3401" s="663">
        <v>4797</v>
      </c>
      <c r="G3401" s="663">
        <v>600</v>
      </c>
      <c r="H3401" s="663"/>
      <c r="I3401" s="663">
        <v>4197</v>
      </c>
      <c r="J3401" s="728">
        <v>313.48</v>
      </c>
      <c r="K3401" s="728">
        <v>101.88100000000001</v>
      </c>
      <c r="L3401" s="728">
        <v>211.59900000000002</v>
      </c>
    </row>
    <row r="3402" spans="1:12" s="335" customFormat="1" ht="12" x14ac:dyDescent="0.2">
      <c r="A3402" s="145" t="s">
        <v>7161</v>
      </c>
      <c r="B3402" s="145" t="s">
        <v>7162</v>
      </c>
      <c r="C3402" s="733">
        <v>43525</v>
      </c>
      <c r="F3402" s="663">
        <v>5018</v>
      </c>
      <c r="G3402" s="663">
        <v>941</v>
      </c>
      <c r="H3402" s="663"/>
      <c r="I3402" s="663">
        <v>4077</v>
      </c>
      <c r="J3402" s="728">
        <v>584.09</v>
      </c>
      <c r="K3402" s="728">
        <v>189.82925000000003</v>
      </c>
      <c r="L3402" s="728">
        <v>394.26075000000003</v>
      </c>
    </row>
    <row r="3403" spans="1:12" s="335" customFormat="1" ht="12" x14ac:dyDescent="0.2">
      <c r="A3403" s="145" t="s">
        <v>7163</v>
      </c>
      <c r="B3403" s="145" t="s">
        <v>7164</v>
      </c>
      <c r="C3403" s="733">
        <v>43525</v>
      </c>
      <c r="F3403" s="663">
        <v>2000</v>
      </c>
      <c r="G3403" s="663">
        <v>250</v>
      </c>
      <c r="H3403" s="663"/>
      <c r="I3403" s="663">
        <v>1750</v>
      </c>
      <c r="J3403" s="728">
        <v>129.5</v>
      </c>
      <c r="K3403" s="728">
        <v>42.087499999999999</v>
      </c>
      <c r="L3403" s="728">
        <v>87.412500000000009</v>
      </c>
    </row>
    <row r="3404" spans="1:12" s="335" customFormat="1" ht="12" x14ac:dyDescent="0.2">
      <c r="A3404" s="145" t="s">
        <v>7165</v>
      </c>
      <c r="B3404" s="145" t="s">
        <v>7166</v>
      </c>
      <c r="C3404" s="733">
        <v>43525</v>
      </c>
      <c r="F3404" s="663">
        <v>7861</v>
      </c>
      <c r="G3404" s="663">
        <v>1179</v>
      </c>
      <c r="H3404" s="663"/>
      <c r="I3404" s="663">
        <v>6682</v>
      </c>
      <c r="J3404" s="728">
        <v>677.62</v>
      </c>
      <c r="K3404" s="728">
        <v>220.22650000000002</v>
      </c>
      <c r="L3404" s="728">
        <v>457.39350000000002</v>
      </c>
    </row>
    <row r="3405" spans="1:12" s="335" customFormat="1" ht="12" x14ac:dyDescent="0.2">
      <c r="A3405" s="145" t="s">
        <v>7167</v>
      </c>
      <c r="B3405" s="145" t="s">
        <v>7168</v>
      </c>
      <c r="C3405" s="733">
        <v>43525</v>
      </c>
      <c r="F3405" s="663">
        <v>13456</v>
      </c>
      <c r="G3405" s="663">
        <v>2523</v>
      </c>
      <c r="H3405" s="663"/>
      <c r="I3405" s="663">
        <v>10933</v>
      </c>
      <c r="J3405" s="728">
        <v>1580.67</v>
      </c>
      <c r="K3405" s="728">
        <v>513.71775000000002</v>
      </c>
      <c r="L3405" s="728">
        <v>1066.95225</v>
      </c>
    </row>
    <row r="3406" spans="1:12" s="335" customFormat="1" ht="12" x14ac:dyDescent="0.2">
      <c r="A3406" s="145" t="s">
        <v>7169</v>
      </c>
      <c r="B3406" s="145" t="s">
        <v>7170</v>
      </c>
      <c r="C3406" s="733">
        <v>43525</v>
      </c>
      <c r="F3406" s="663">
        <v>4353</v>
      </c>
      <c r="G3406" s="663">
        <v>544</v>
      </c>
      <c r="H3406" s="663"/>
      <c r="I3406" s="663">
        <v>3809</v>
      </c>
      <c r="J3406" s="728">
        <v>284.47000000000003</v>
      </c>
      <c r="K3406" s="728">
        <v>92.452750000000009</v>
      </c>
      <c r="L3406" s="728">
        <v>192.01725000000002</v>
      </c>
    </row>
    <row r="3407" spans="1:12" s="335" customFormat="1" ht="12" x14ac:dyDescent="0.2">
      <c r="A3407" s="145" t="s">
        <v>7171</v>
      </c>
      <c r="B3407" s="145" t="s">
        <v>7172</v>
      </c>
      <c r="C3407" s="733">
        <v>43525</v>
      </c>
      <c r="F3407" s="663">
        <v>2534</v>
      </c>
      <c r="G3407" s="663">
        <v>317</v>
      </c>
      <c r="H3407" s="663"/>
      <c r="I3407" s="663">
        <v>2217</v>
      </c>
      <c r="J3407" s="728">
        <v>165.6</v>
      </c>
      <c r="K3407" s="728">
        <v>53.82</v>
      </c>
      <c r="L3407" s="728">
        <v>111.78</v>
      </c>
    </row>
    <row r="3408" spans="1:12" s="335" customFormat="1" ht="12" x14ac:dyDescent="0.2">
      <c r="A3408" s="145" t="s">
        <v>7173</v>
      </c>
      <c r="B3408" s="145" t="s">
        <v>7174</v>
      </c>
      <c r="C3408" s="733">
        <v>43525</v>
      </c>
      <c r="F3408" s="663">
        <v>2219</v>
      </c>
      <c r="G3408" s="663">
        <v>277</v>
      </c>
      <c r="H3408" s="663"/>
      <c r="I3408" s="663">
        <v>1942</v>
      </c>
      <c r="J3408" s="728">
        <v>143.69</v>
      </c>
      <c r="K3408" s="728">
        <v>46.699249999999999</v>
      </c>
      <c r="L3408" s="728">
        <v>96.990750000000006</v>
      </c>
    </row>
    <row r="3409" spans="1:12" s="335" customFormat="1" ht="12" x14ac:dyDescent="0.2">
      <c r="A3409" s="145" t="s">
        <v>7175</v>
      </c>
      <c r="B3409" s="145" t="s">
        <v>7176</v>
      </c>
      <c r="C3409" s="733">
        <v>43525</v>
      </c>
      <c r="F3409" s="663">
        <v>3255</v>
      </c>
      <c r="G3409" s="663">
        <v>407</v>
      </c>
      <c r="H3409" s="663"/>
      <c r="I3409" s="663">
        <v>2848</v>
      </c>
      <c r="J3409" s="728">
        <v>210.77</v>
      </c>
      <c r="K3409" s="728">
        <v>68.500250000000008</v>
      </c>
      <c r="L3409" s="728">
        <v>142.26975000000002</v>
      </c>
    </row>
    <row r="3410" spans="1:12" s="335" customFormat="1" ht="12" x14ac:dyDescent="0.2">
      <c r="A3410" s="145" t="s">
        <v>7177</v>
      </c>
      <c r="B3410" s="145" t="s">
        <v>7178</v>
      </c>
      <c r="C3410" s="733">
        <v>43525</v>
      </c>
      <c r="F3410" s="663">
        <v>3768</v>
      </c>
      <c r="G3410" s="663">
        <v>471</v>
      </c>
      <c r="H3410" s="663"/>
      <c r="I3410" s="663">
        <v>3297</v>
      </c>
      <c r="J3410" s="728">
        <v>243.98</v>
      </c>
      <c r="K3410" s="728">
        <v>79.293499999999995</v>
      </c>
      <c r="L3410" s="728">
        <v>164.6865</v>
      </c>
    </row>
    <row r="3411" spans="1:12" s="335" customFormat="1" ht="12" x14ac:dyDescent="0.2">
      <c r="A3411" s="145" t="s">
        <v>7179</v>
      </c>
      <c r="B3411" s="145" t="s">
        <v>7180</v>
      </c>
      <c r="C3411" s="733">
        <v>43525</v>
      </c>
      <c r="F3411" s="663">
        <v>2000</v>
      </c>
      <c r="G3411" s="663">
        <v>200</v>
      </c>
      <c r="H3411" s="663"/>
      <c r="I3411" s="663">
        <v>1800</v>
      </c>
      <c r="J3411" s="728">
        <v>88.18</v>
      </c>
      <c r="K3411" s="728">
        <v>28.658500000000004</v>
      </c>
      <c r="L3411" s="728">
        <v>59.52150000000001</v>
      </c>
    </row>
    <row r="3412" spans="1:12" s="335" customFormat="1" ht="12" x14ac:dyDescent="0.2">
      <c r="A3412" s="145" t="s">
        <v>7181</v>
      </c>
      <c r="B3412" s="145" t="s">
        <v>7182</v>
      </c>
      <c r="C3412" s="733">
        <v>43525</v>
      </c>
      <c r="F3412" s="663">
        <v>7680</v>
      </c>
      <c r="G3412" s="663">
        <v>1152</v>
      </c>
      <c r="H3412" s="663"/>
      <c r="I3412" s="663">
        <v>6528</v>
      </c>
      <c r="J3412" s="728">
        <v>655.94</v>
      </c>
      <c r="K3412" s="728">
        <v>213.18050000000002</v>
      </c>
      <c r="L3412" s="728">
        <v>442.75950000000006</v>
      </c>
    </row>
    <row r="3413" spans="1:12" s="335" customFormat="1" ht="12" x14ac:dyDescent="0.2">
      <c r="A3413" s="145" t="s">
        <v>7183</v>
      </c>
      <c r="B3413" s="145" t="s">
        <v>7184</v>
      </c>
      <c r="C3413" s="733">
        <v>43525</v>
      </c>
      <c r="F3413" s="663">
        <v>5328</v>
      </c>
      <c r="G3413" s="663">
        <v>666</v>
      </c>
      <c r="H3413" s="663"/>
      <c r="I3413" s="663">
        <v>4662</v>
      </c>
      <c r="J3413" s="728">
        <v>348.18</v>
      </c>
      <c r="K3413" s="728">
        <v>113.1585</v>
      </c>
      <c r="L3413" s="728">
        <v>235.02150000000003</v>
      </c>
    </row>
    <row r="3414" spans="1:12" s="335" customFormat="1" ht="12" x14ac:dyDescent="0.2">
      <c r="A3414" s="145" t="s">
        <v>7185</v>
      </c>
      <c r="B3414" s="145" t="s">
        <v>7186</v>
      </c>
      <c r="C3414" s="733">
        <v>43525</v>
      </c>
      <c r="F3414" s="663">
        <v>1714</v>
      </c>
      <c r="G3414" s="663">
        <v>257</v>
      </c>
      <c r="H3414" s="663"/>
      <c r="I3414" s="663">
        <v>1457</v>
      </c>
      <c r="J3414" s="728">
        <v>161.05000000000001</v>
      </c>
      <c r="K3414" s="728">
        <v>52.341250000000002</v>
      </c>
      <c r="L3414" s="728">
        <v>108.70875000000001</v>
      </c>
    </row>
    <row r="3415" spans="1:12" s="335" customFormat="1" ht="12" x14ac:dyDescent="0.2">
      <c r="A3415" s="145" t="s">
        <v>7187</v>
      </c>
      <c r="B3415" s="145" t="s">
        <v>7188</v>
      </c>
      <c r="C3415" s="733">
        <v>43525</v>
      </c>
      <c r="F3415" s="663">
        <v>3234</v>
      </c>
      <c r="G3415" s="663">
        <v>534</v>
      </c>
      <c r="H3415" s="663"/>
      <c r="I3415" s="663">
        <v>2700</v>
      </c>
      <c r="J3415" s="728">
        <v>319.23</v>
      </c>
      <c r="K3415" s="728">
        <v>103.74975000000001</v>
      </c>
      <c r="L3415" s="728">
        <v>215.48025000000001</v>
      </c>
    </row>
    <row r="3416" spans="1:12" s="335" customFormat="1" ht="12" x14ac:dyDescent="0.2">
      <c r="A3416" s="145" t="s">
        <v>7189</v>
      </c>
      <c r="B3416" s="145" t="s">
        <v>7190</v>
      </c>
      <c r="C3416" s="733">
        <v>43525</v>
      </c>
      <c r="F3416" s="663">
        <v>2080</v>
      </c>
      <c r="G3416" s="663">
        <v>331</v>
      </c>
      <c r="H3416" s="663"/>
      <c r="I3416" s="663">
        <v>1749</v>
      </c>
      <c r="J3416" s="728">
        <v>195.44</v>
      </c>
      <c r="K3416" s="728">
        <v>63.518000000000001</v>
      </c>
      <c r="L3416" s="728">
        <v>131.922</v>
      </c>
    </row>
    <row r="3417" spans="1:12" s="335" customFormat="1" ht="12" x14ac:dyDescent="0.2">
      <c r="A3417" s="145" t="s">
        <v>7191</v>
      </c>
      <c r="B3417" s="145" t="s">
        <v>7192</v>
      </c>
      <c r="C3417" s="733">
        <v>43525</v>
      </c>
      <c r="F3417" s="663">
        <v>2248</v>
      </c>
      <c r="G3417" s="663">
        <v>281</v>
      </c>
      <c r="H3417" s="663"/>
      <c r="I3417" s="663">
        <v>1967</v>
      </c>
      <c r="J3417" s="728">
        <v>146.91</v>
      </c>
      <c r="K3417" s="728">
        <v>47.745750000000001</v>
      </c>
      <c r="L3417" s="728">
        <v>99.16425000000001</v>
      </c>
    </row>
    <row r="3418" spans="1:12" s="335" customFormat="1" ht="12" x14ac:dyDescent="0.2">
      <c r="A3418" s="145" t="s">
        <v>7193</v>
      </c>
      <c r="B3418" s="145" t="s">
        <v>7194</v>
      </c>
      <c r="C3418" s="733">
        <v>43525</v>
      </c>
      <c r="F3418" s="663">
        <v>2825</v>
      </c>
      <c r="G3418" s="663">
        <v>353</v>
      </c>
      <c r="H3418" s="663"/>
      <c r="I3418" s="663">
        <v>2472</v>
      </c>
      <c r="J3418" s="728">
        <v>182.92</v>
      </c>
      <c r="K3418" s="728">
        <v>59.448999999999998</v>
      </c>
      <c r="L3418" s="728">
        <v>123.471</v>
      </c>
    </row>
    <row r="3419" spans="1:12" s="335" customFormat="1" ht="12" x14ac:dyDescent="0.2">
      <c r="A3419" s="145" t="s">
        <v>7195</v>
      </c>
      <c r="B3419" s="145" t="s">
        <v>7196</v>
      </c>
      <c r="C3419" s="733">
        <v>43525</v>
      </c>
      <c r="F3419" s="663">
        <v>2160</v>
      </c>
      <c r="G3419" s="663">
        <v>270</v>
      </c>
      <c r="H3419" s="663"/>
      <c r="I3419" s="663">
        <v>1890</v>
      </c>
      <c r="J3419" s="728">
        <v>139.87</v>
      </c>
      <c r="K3419" s="728">
        <v>45.457750000000004</v>
      </c>
      <c r="L3419" s="728">
        <v>94.412250000000014</v>
      </c>
    </row>
    <row r="3420" spans="1:12" s="335" customFormat="1" ht="12" x14ac:dyDescent="0.2">
      <c r="A3420" s="145" t="s">
        <v>7197</v>
      </c>
      <c r="B3420" s="145" t="s">
        <v>7198</v>
      </c>
      <c r="C3420" s="733">
        <v>43525</v>
      </c>
      <c r="F3420" s="663">
        <v>5777</v>
      </c>
      <c r="G3420" s="663">
        <v>867</v>
      </c>
      <c r="H3420" s="663"/>
      <c r="I3420" s="663">
        <v>4910</v>
      </c>
      <c r="J3420" s="728">
        <v>493.41</v>
      </c>
      <c r="K3420" s="728">
        <v>160.35825000000003</v>
      </c>
      <c r="L3420" s="728">
        <v>333.05175000000003</v>
      </c>
    </row>
    <row r="3421" spans="1:12" s="335" customFormat="1" ht="12" x14ac:dyDescent="0.2">
      <c r="A3421" s="145" t="s">
        <v>7199</v>
      </c>
      <c r="B3421" s="145" t="s">
        <v>7200</v>
      </c>
      <c r="C3421" s="733">
        <v>43525</v>
      </c>
      <c r="F3421" s="663">
        <v>1941</v>
      </c>
      <c r="G3421" s="663">
        <v>243</v>
      </c>
      <c r="H3421" s="663"/>
      <c r="I3421" s="663">
        <v>1698</v>
      </c>
      <c r="J3421" s="728">
        <v>125.69</v>
      </c>
      <c r="K3421" s="728">
        <v>40.849249999999998</v>
      </c>
      <c r="L3421" s="728">
        <v>84.84075</v>
      </c>
    </row>
    <row r="3422" spans="1:12" s="335" customFormat="1" ht="12" x14ac:dyDescent="0.2">
      <c r="A3422" s="145" t="s">
        <v>7201</v>
      </c>
      <c r="B3422" s="145" t="s">
        <v>7202</v>
      </c>
      <c r="C3422" s="733">
        <v>43525</v>
      </c>
      <c r="F3422" s="663">
        <v>2192</v>
      </c>
      <c r="G3422" s="663">
        <v>274</v>
      </c>
      <c r="H3422" s="663"/>
      <c r="I3422" s="663">
        <v>1918</v>
      </c>
      <c r="J3422" s="728">
        <v>141.94</v>
      </c>
      <c r="K3422" s="728">
        <v>46.130499999999998</v>
      </c>
      <c r="L3422" s="728">
        <v>95.8095</v>
      </c>
    </row>
    <row r="3423" spans="1:12" s="335" customFormat="1" ht="12" x14ac:dyDescent="0.2">
      <c r="A3423" s="145" t="s">
        <v>7203</v>
      </c>
      <c r="B3423" s="145" t="s">
        <v>7204</v>
      </c>
      <c r="C3423" s="733">
        <v>43525</v>
      </c>
      <c r="F3423" s="663">
        <v>4432</v>
      </c>
      <c r="G3423" s="663">
        <v>665</v>
      </c>
      <c r="H3423" s="663"/>
      <c r="I3423" s="663">
        <v>3767</v>
      </c>
      <c r="J3423" s="728">
        <v>382.03</v>
      </c>
      <c r="K3423" s="728">
        <v>124.15974999999999</v>
      </c>
      <c r="L3423" s="728">
        <v>257.87025</v>
      </c>
    </row>
    <row r="3424" spans="1:12" s="335" customFormat="1" ht="12" x14ac:dyDescent="0.2">
      <c r="A3424" s="145" t="s">
        <v>7205</v>
      </c>
      <c r="B3424" s="145" t="s">
        <v>7206</v>
      </c>
      <c r="C3424" s="733">
        <v>43525</v>
      </c>
      <c r="F3424" s="663">
        <v>8647</v>
      </c>
      <c r="G3424" s="663">
        <v>1297</v>
      </c>
      <c r="H3424" s="663"/>
      <c r="I3424" s="663">
        <v>7350</v>
      </c>
      <c r="J3424" s="728">
        <v>745.38</v>
      </c>
      <c r="K3424" s="728">
        <v>242.24850000000001</v>
      </c>
      <c r="L3424" s="728">
        <v>503.13150000000002</v>
      </c>
    </row>
    <row r="3425" spans="1:12" s="335" customFormat="1" ht="12" x14ac:dyDescent="0.2">
      <c r="A3425" s="145" t="s">
        <v>7207</v>
      </c>
      <c r="B3425" s="145" t="s">
        <v>7208</v>
      </c>
      <c r="C3425" s="733">
        <v>43525</v>
      </c>
      <c r="F3425" s="663">
        <v>2845</v>
      </c>
      <c r="G3425" s="663">
        <v>427</v>
      </c>
      <c r="H3425" s="663"/>
      <c r="I3425" s="663">
        <v>2418</v>
      </c>
      <c r="J3425" s="728">
        <v>242.99</v>
      </c>
      <c r="K3425" s="728">
        <v>78.97175</v>
      </c>
      <c r="L3425" s="728">
        <v>164.01825000000002</v>
      </c>
    </row>
    <row r="3426" spans="1:12" s="335" customFormat="1" ht="12" x14ac:dyDescent="0.2">
      <c r="A3426" s="145" t="s">
        <v>7209</v>
      </c>
      <c r="B3426" s="145" t="s">
        <v>7210</v>
      </c>
      <c r="C3426" s="733">
        <v>43525</v>
      </c>
      <c r="F3426" s="663">
        <v>4742</v>
      </c>
      <c r="G3426" s="663">
        <v>593</v>
      </c>
      <c r="H3426" s="663"/>
      <c r="I3426" s="663">
        <v>4149</v>
      </c>
      <c r="J3426" s="728">
        <v>307.05</v>
      </c>
      <c r="K3426" s="728">
        <v>99.791250000000005</v>
      </c>
      <c r="L3426" s="728">
        <v>207.25875000000002</v>
      </c>
    </row>
    <row r="3427" spans="1:12" s="335" customFormat="1" ht="12" x14ac:dyDescent="0.2">
      <c r="A3427" s="145" t="s">
        <v>7211</v>
      </c>
      <c r="B3427" s="145" t="s">
        <v>7212</v>
      </c>
      <c r="C3427" s="733">
        <v>43525</v>
      </c>
      <c r="F3427" s="663">
        <v>3768</v>
      </c>
      <c r="G3427" s="663">
        <v>471</v>
      </c>
      <c r="H3427" s="663"/>
      <c r="I3427" s="663">
        <v>3297</v>
      </c>
      <c r="J3427" s="728">
        <v>243.98</v>
      </c>
      <c r="K3427" s="728">
        <v>79.293499999999995</v>
      </c>
      <c r="L3427" s="728">
        <v>164.6865</v>
      </c>
    </row>
    <row r="3428" spans="1:12" s="335" customFormat="1" ht="12" x14ac:dyDescent="0.2">
      <c r="A3428" s="145" t="s">
        <v>7213</v>
      </c>
      <c r="B3428" s="145" t="s">
        <v>7214</v>
      </c>
      <c r="C3428" s="733">
        <v>43525</v>
      </c>
      <c r="F3428" s="663">
        <v>4602</v>
      </c>
      <c r="G3428" s="663">
        <v>690</v>
      </c>
      <c r="H3428" s="663"/>
      <c r="I3428" s="663">
        <v>3912</v>
      </c>
      <c r="J3428" s="728">
        <v>396.69</v>
      </c>
      <c r="K3428" s="728">
        <v>128.92425</v>
      </c>
      <c r="L3428" s="728">
        <v>267.76575000000003</v>
      </c>
    </row>
    <row r="3429" spans="1:12" s="335" customFormat="1" ht="12" x14ac:dyDescent="0.2">
      <c r="A3429" s="145" t="s">
        <v>7215</v>
      </c>
      <c r="B3429" s="145" t="s">
        <v>7216</v>
      </c>
      <c r="C3429" s="733">
        <v>43525</v>
      </c>
      <c r="F3429" s="663">
        <v>2310</v>
      </c>
      <c r="G3429" s="663">
        <v>289</v>
      </c>
      <c r="H3429" s="663"/>
      <c r="I3429" s="663">
        <v>2021</v>
      </c>
      <c r="J3429" s="728">
        <v>149.57</v>
      </c>
      <c r="K3429" s="728">
        <v>48.610250000000001</v>
      </c>
      <c r="L3429" s="728">
        <v>100.95975</v>
      </c>
    </row>
    <row r="3430" spans="1:12" s="335" customFormat="1" ht="12" x14ac:dyDescent="0.2">
      <c r="A3430" s="145" t="s">
        <v>7217</v>
      </c>
      <c r="B3430" s="145" t="s">
        <v>7218</v>
      </c>
      <c r="C3430" s="733">
        <v>43525</v>
      </c>
      <c r="F3430" s="663">
        <v>999</v>
      </c>
      <c r="G3430" s="663">
        <v>200</v>
      </c>
      <c r="H3430" s="663"/>
      <c r="I3430" s="663">
        <v>799</v>
      </c>
      <c r="J3430" s="728">
        <v>126.61</v>
      </c>
      <c r="K3430" s="728">
        <v>41.148250000000004</v>
      </c>
      <c r="L3430" s="728">
        <v>85.461750000000009</v>
      </c>
    </row>
    <row r="3431" spans="1:12" s="335" customFormat="1" ht="12" x14ac:dyDescent="0.2">
      <c r="A3431" s="145" t="s">
        <v>7219</v>
      </c>
      <c r="B3431" s="145" t="s">
        <v>7220</v>
      </c>
      <c r="C3431" s="733">
        <v>43525</v>
      </c>
      <c r="F3431" s="663">
        <v>999</v>
      </c>
      <c r="G3431" s="663">
        <v>200</v>
      </c>
      <c r="H3431" s="663"/>
      <c r="I3431" s="663">
        <v>799</v>
      </c>
      <c r="J3431" s="728">
        <v>126.61</v>
      </c>
      <c r="K3431" s="728">
        <v>41.148250000000004</v>
      </c>
      <c r="L3431" s="728">
        <v>85.461750000000009</v>
      </c>
    </row>
    <row r="3432" spans="1:12" s="335" customFormat="1" ht="12" x14ac:dyDescent="0.2">
      <c r="A3432" s="145" t="s">
        <v>7221</v>
      </c>
      <c r="B3432" s="145" t="s">
        <v>7222</v>
      </c>
      <c r="C3432" s="733">
        <v>43525</v>
      </c>
      <c r="F3432" s="663">
        <v>2080</v>
      </c>
      <c r="G3432" s="663">
        <v>312</v>
      </c>
      <c r="H3432" s="663"/>
      <c r="I3432" s="663">
        <v>1768</v>
      </c>
      <c r="J3432" s="728">
        <v>195.44</v>
      </c>
      <c r="K3432" s="728">
        <v>63.518000000000001</v>
      </c>
      <c r="L3432" s="728">
        <v>131.922</v>
      </c>
    </row>
    <row r="3433" spans="1:12" s="335" customFormat="1" ht="12" x14ac:dyDescent="0.2">
      <c r="A3433" s="145" t="s">
        <v>7223</v>
      </c>
      <c r="B3433" s="145" t="s">
        <v>7224</v>
      </c>
      <c r="C3433" s="733">
        <v>43525</v>
      </c>
      <c r="F3433" s="663">
        <v>2165</v>
      </c>
      <c r="G3433" s="663">
        <v>271</v>
      </c>
      <c r="H3433" s="663"/>
      <c r="I3433" s="663">
        <v>1894</v>
      </c>
      <c r="J3433" s="728">
        <v>140.18</v>
      </c>
      <c r="K3433" s="728">
        <v>45.558500000000002</v>
      </c>
      <c r="L3433" s="728">
        <v>94.621500000000012</v>
      </c>
    </row>
    <row r="3434" spans="1:12" s="335" customFormat="1" ht="12" x14ac:dyDescent="0.2">
      <c r="A3434" s="145" t="s">
        <v>7225</v>
      </c>
      <c r="B3434" s="145" t="s">
        <v>7226</v>
      </c>
      <c r="C3434" s="733">
        <v>43525</v>
      </c>
      <c r="F3434" s="663">
        <v>2000</v>
      </c>
      <c r="G3434" s="663">
        <v>200</v>
      </c>
      <c r="H3434" s="663"/>
      <c r="I3434" s="663">
        <v>1800</v>
      </c>
      <c r="J3434" s="728">
        <v>88.18</v>
      </c>
      <c r="K3434" s="728">
        <v>28.658500000000004</v>
      </c>
      <c r="L3434" s="728">
        <v>59.52150000000001</v>
      </c>
    </row>
    <row r="3435" spans="1:12" s="335" customFormat="1" ht="12" x14ac:dyDescent="0.2">
      <c r="A3435" s="145" t="s">
        <v>7227</v>
      </c>
      <c r="B3435" s="145" t="s">
        <v>7228</v>
      </c>
      <c r="C3435" s="733">
        <v>43525</v>
      </c>
      <c r="F3435" s="663">
        <v>1699</v>
      </c>
      <c r="G3435" s="663">
        <v>212</v>
      </c>
      <c r="H3435" s="663"/>
      <c r="I3435" s="663">
        <v>1487</v>
      </c>
      <c r="J3435" s="728">
        <v>110.01</v>
      </c>
      <c r="K3435" s="728">
        <v>35.753250000000001</v>
      </c>
      <c r="L3435" s="728">
        <v>74.256750000000011</v>
      </c>
    </row>
    <row r="3436" spans="1:12" s="335" customFormat="1" ht="12" x14ac:dyDescent="0.2">
      <c r="A3436" s="145" t="s">
        <v>7229</v>
      </c>
      <c r="B3436" s="145" t="s">
        <v>7230</v>
      </c>
      <c r="C3436" s="733">
        <v>43525</v>
      </c>
      <c r="F3436" s="663">
        <v>2310</v>
      </c>
      <c r="G3436" s="663">
        <v>289</v>
      </c>
      <c r="H3436" s="663"/>
      <c r="I3436" s="663">
        <v>2021</v>
      </c>
      <c r="J3436" s="728">
        <v>149.57</v>
      </c>
      <c r="K3436" s="728">
        <v>48.610250000000001</v>
      </c>
      <c r="L3436" s="728">
        <v>100.95975</v>
      </c>
    </row>
    <row r="3437" spans="1:12" s="335" customFormat="1" ht="12" x14ac:dyDescent="0.2">
      <c r="A3437" s="145" t="s">
        <v>7231</v>
      </c>
      <c r="B3437" s="145" t="s">
        <v>7232</v>
      </c>
      <c r="C3437" s="733">
        <v>43525</v>
      </c>
      <c r="F3437" s="663">
        <v>2300</v>
      </c>
      <c r="G3437" s="663">
        <v>230</v>
      </c>
      <c r="H3437" s="663"/>
      <c r="I3437" s="663">
        <v>2070</v>
      </c>
      <c r="J3437" s="728">
        <v>101.41</v>
      </c>
      <c r="K3437" s="728">
        <v>32.95825</v>
      </c>
      <c r="L3437" s="728">
        <v>68.451750000000004</v>
      </c>
    </row>
    <row r="3438" spans="1:12" s="335" customFormat="1" ht="12" x14ac:dyDescent="0.2">
      <c r="A3438" s="145" t="s">
        <v>7233</v>
      </c>
      <c r="B3438" s="145" t="s">
        <v>7234</v>
      </c>
      <c r="C3438" s="733">
        <v>43525</v>
      </c>
      <c r="F3438" s="663">
        <v>4155</v>
      </c>
      <c r="G3438" s="663">
        <v>623</v>
      </c>
      <c r="H3438" s="663"/>
      <c r="I3438" s="663">
        <v>3532</v>
      </c>
      <c r="J3438" s="728">
        <v>358.15</v>
      </c>
      <c r="K3438" s="728">
        <v>116.39874999999999</v>
      </c>
      <c r="L3438" s="728">
        <v>241.75125</v>
      </c>
    </row>
    <row r="3439" spans="1:12" s="335" customFormat="1" ht="12" x14ac:dyDescent="0.2">
      <c r="A3439" s="145" t="s">
        <v>7235</v>
      </c>
      <c r="B3439" s="145" t="s">
        <v>7236</v>
      </c>
      <c r="C3439" s="733">
        <v>43525</v>
      </c>
      <c r="F3439" s="663">
        <v>6962</v>
      </c>
      <c r="G3439" s="663">
        <v>1044</v>
      </c>
      <c r="H3439" s="663"/>
      <c r="I3439" s="663">
        <v>5918</v>
      </c>
      <c r="J3439" s="728">
        <v>600.13</v>
      </c>
      <c r="K3439" s="728">
        <v>195.04225</v>
      </c>
      <c r="L3439" s="728">
        <v>405.08775000000003</v>
      </c>
    </row>
    <row r="3440" spans="1:12" s="335" customFormat="1" ht="12" x14ac:dyDescent="0.2">
      <c r="A3440" s="145" t="s">
        <v>7237</v>
      </c>
      <c r="B3440" s="145" t="s">
        <v>7238</v>
      </c>
      <c r="C3440" s="733">
        <v>43525</v>
      </c>
      <c r="F3440" s="663">
        <v>5333</v>
      </c>
      <c r="G3440" s="663">
        <v>667</v>
      </c>
      <c r="H3440" s="663"/>
      <c r="I3440" s="663">
        <v>4666</v>
      </c>
      <c r="J3440" s="728">
        <v>348.51</v>
      </c>
      <c r="K3440" s="728">
        <v>113.26575</v>
      </c>
      <c r="L3440" s="728">
        <v>235.24425000000002</v>
      </c>
    </row>
    <row r="3441" spans="1:12" s="335" customFormat="1" ht="12" x14ac:dyDescent="0.2">
      <c r="A3441" s="145" t="s">
        <v>7239</v>
      </c>
      <c r="B3441" s="145" t="s">
        <v>7240</v>
      </c>
      <c r="C3441" s="733">
        <v>43525</v>
      </c>
      <c r="F3441" s="663">
        <v>3068</v>
      </c>
      <c r="G3441" s="663">
        <v>460</v>
      </c>
      <c r="H3441" s="663"/>
      <c r="I3441" s="663">
        <v>2608</v>
      </c>
      <c r="J3441" s="728">
        <v>264.45999999999998</v>
      </c>
      <c r="K3441" s="728">
        <v>85.9495</v>
      </c>
      <c r="L3441" s="728">
        <v>178.51050000000001</v>
      </c>
    </row>
    <row r="3442" spans="1:12" s="335" customFormat="1" ht="12" x14ac:dyDescent="0.2">
      <c r="A3442" s="145" t="s">
        <v>7241</v>
      </c>
      <c r="B3442" s="145" t="s">
        <v>7242</v>
      </c>
      <c r="C3442" s="733">
        <v>43525</v>
      </c>
      <c r="F3442" s="663">
        <v>2440</v>
      </c>
      <c r="G3442" s="663">
        <v>366</v>
      </c>
      <c r="H3442" s="663"/>
      <c r="I3442" s="663">
        <v>2074</v>
      </c>
      <c r="J3442" s="728">
        <v>229.26</v>
      </c>
      <c r="K3442" s="728">
        <v>74.509500000000003</v>
      </c>
      <c r="L3442" s="728">
        <v>154.75050000000002</v>
      </c>
    </row>
    <row r="3443" spans="1:12" s="335" customFormat="1" ht="12" x14ac:dyDescent="0.2">
      <c r="A3443" s="145" t="s">
        <v>7243</v>
      </c>
      <c r="B3443" s="145" t="s">
        <v>7244</v>
      </c>
      <c r="C3443" s="733">
        <v>43525</v>
      </c>
      <c r="F3443" s="663">
        <v>1856</v>
      </c>
      <c r="G3443" s="663">
        <v>278</v>
      </c>
      <c r="H3443" s="663"/>
      <c r="I3443" s="663">
        <v>1578</v>
      </c>
      <c r="J3443" s="728">
        <v>157.09</v>
      </c>
      <c r="K3443" s="728">
        <v>51.054250000000003</v>
      </c>
      <c r="L3443" s="728">
        <v>106.03575000000001</v>
      </c>
    </row>
    <row r="3444" spans="1:12" s="335" customFormat="1" ht="12" x14ac:dyDescent="0.2">
      <c r="A3444" s="145" t="s">
        <v>7245</v>
      </c>
      <c r="B3444" s="145" t="s">
        <v>7246</v>
      </c>
      <c r="C3444" s="733">
        <v>43525</v>
      </c>
      <c r="F3444" s="663">
        <v>2035</v>
      </c>
      <c r="G3444" s="663">
        <v>254</v>
      </c>
      <c r="H3444" s="663"/>
      <c r="I3444" s="663">
        <v>1781</v>
      </c>
      <c r="J3444" s="728">
        <v>131.76</v>
      </c>
      <c r="K3444" s="728">
        <v>42.821999999999996</v>
      </c>
      <c r="L3444" s="728">
        <v>88.938000000000002</v>
      </c>
    </row>
    <row r="3445" spans="1:12" s="335" customFormat="1" ht="12" x14ac:dyDescent="0.2">
      <c r="A3445" s="145" t="s">
        <v>7247</v>
      </c>
      <c r="B3445" s="145" t="s">
        <v>7248</v>
      </c>
      <c r="C3445" s="733">
        <v>43525</v>
      </c>
      <c r="F3445" s="663">
        <v>2080</v>
      </c>
      <c r="G3445" s="663">
        <v>312</v>
      </c>
      <c r="H3445" s="663"/>
      <c r="I3445" s="663">
        <v>1768</v>
      </c>
      <c r="J3445" s="728">
        <v>195.44</v>
      </c>
      <c r="K3445" s="728">
        <v>63.518000000000001</v>
      </c>
      <c r="L3445" s="728">
        <v>131.922</v>
      </c>
    </row>
    <row r="3446" spans="1:12" s="335" customFormat="1" ht="12" x14ac:dyDescent="0.2">
      <c r="A3446" s="145" t="s">
        <v>7249</v>
      </c>
      <c r="B3446" s="145" t="s">
        <v>7250</v>
      </c>
      <c r="C3446" s="733">
        <v>43525</v>
      </c>
      <c r="F3446" s="663">
        <v>9822</v>
      </c>
      <c r="G3446" s="663">
        <v>1473</v>
      </c>
      <c r="H3446" s="663"/>
      <c r="I3446" s="663">
        <v>8349</v>
      </c>
      <c r="J3446" s="728">
        <v>846.65</v>
      </c>
      <c r="K3446" s="728">
        <v>275.16125</v>
      </c>
      <c r="L3446" s="728">
        <v>571.48874999999998</v>
      </c>
    </row>
    <row r="3447" spans="1:12" s="335" customFormat="1" ht="12" x14ac:dyDescent="0.2">
      <c r="A3447" s="145" t="s">
        <v>7251</v>
      </c>
      <c r="B3447" s="145" t="s">
        <v>7252</v>
      </c>
      <c r="C3447" s="733">
        <v>43525</v>
      </c>
      <c r="F3447" s="663">
        <v>3934</v>
      </c>
      <c r="G3447" s="663">
        <v>590</v>
      </c>
      <c r="H3447" s="663"/>
      <c r="I3447" s="663">
        <v>3344</v>
      </c>
      <c r="J3447" s="728">
        <v>339.11</v>
      </c>
      <c r="K3447" s="728">
        <v>110.21075</v>
      </c>
      <c r="L3447" s="728">
        <v>228.89925000000002</v>
      </c>
    </row>
    <row r="3448" spans="1:12" s="335" customFormat="1" ht="12" x14ac:dyDescent="0.2">
      <c r="A3448" s="145" t="s">
        <v>7253</v>
      </c>
      <c r="B3448" s="145" t="s">
        <v>7254</v>
      </c>
      <c r="C3448" s="733">
        <v>43525</v>
      </c>
      <c r="F3448" s="663">
        <v>2240</v>
      </c>
      <c r="G3448" s="663">
        <v>280</v>
      </c>
      <c r="H3448" s="663"/>
      <c r="I3448" s="663">
        <v>1960</v>
      </c>
      <c r="J3448" s="728">
        <v>145.04</v>
      </c>
      <c r="K3448" s="728">
        <v>47.137999999999998</v>
      </c>
      <c r="L3448" s="728">
        <v>97.902000000000001</v>
      </c>
    </row>
    <row r="3449" spans="1:12" s="335" customFormat="1" ht="12" x14ac:dyDescent="0.2">
      <c r="A3449" s="145" t="s">
        <v>7255</v>
      </c>
      <c r="B3449" s="145" t="s">
        <v>7256</v>
      </c>
      <c r="C3449" s="733">
        <v>43525</v>
      </c>
      <c r="F3449" s="663">
        <v>993</v>
      </c>
      <c r="G3449" s="663">
        <v>124</v>
      </c>
      <c r="H3449" s="663"/>
      <c r="I3449" s="663">
        <v>869</v>
      </c>
      <c r="J3449" s="728">
        <v>64.89</v>
      </c>
      <c r="K3449" s="728">
        <v>21.08925</v>
      </c>
      <c r="L3449" s="728">
        <v>43.800750000000001</v>
      </c>
    </row>
    <row r="3450" spans="1:12" s="335" customFormat="1" ht="12" x14ac:dyDescent="0.2">
      <c r="A3450" s="145" t="s">
        <v>7257</v>
      </c>
      <c r="B3450" s="145" t="s">
        <v>7258</v>
      </c>
      <c r="C3450" s="733">
        <v>43525</v>
      </c>
      <c r="F3450" s="663">
        <v>2015</v>
      </c>
      <c r="G3450" s="663">
        <v>378</v>
      </c>
      <c r="H3450" s="663"/>
      <c r="I3450" s="663">
        <v>1637</v>
      </c>
      <c r="J3450" s="728">
        <v>234.55</v>
      </c>
      <c r="K3450" s="728">
        <v>76.228750000000005</v>
      </c>
      <c r="L3450" s="728">
        <v>158.32125000000002</v>
      </c>
    </row>
    <row r="3451" spans="1:12" s="335" customFormat="1" ht="12" x14ac:dyDescent="0.2">
      <c r="A3451" s="145" t="s">
        <v>7259</v>
      </c>
      <c r="B3451" s="145" t="s">
        <v>7260</v>
      </c>
      <c r="C3451" s="733">
        <v>43525</v>
      </c>
      <c r="F3451" s="663">
        <v>3860</v>
      </c>
      <c r="G3451" s="663">
        <v>724</v>
      </c>
      <c r="H3451" s="663"/>
      <c r="I3451" s="663">
        <v>3136</v>
      </c>
      <c r="J3451" s="728">
        <v>453.44</v>
      </c>
      <c r="K3451" s="728">
        <v>147.36799999999999</v>
      </c>
      <c r="L3451" s="728">
        <v>306.072</v>
      </c>
    </row>
    <row r="3452" spans="1:12" s="335" customFormat="1" ht="12" x14ac:dyDescent="0.2">
      <c r="A3452" s="145" t="s">
        <v>7261</v>
      </c>
      <c r="B3452" s="145" t="s">
        <v>7262</v>
      </c>
      <c r="C3452" s="733">
        <v>43525</v>
      </c>
      <c r="F3452" s="663">
        <v>4532</v>
      </c>
      <c r="G3452" s="663">
        <v>906</v>
      </c>
      <c r="H3452" s="663"/>
      <c r="I3452" s="663">
        <v>3626</v>
      </c>
      <c r="J3452" s="728">
        <v>574.38</v>
      </c>
      <c r="K3452" s="728">
        <v>186.67350000000002</v>
      </c>
      <c r="L3452" s="728">
        <v>387.70650000000001</v>
      </c>
    </row>
    <row r="3453" spans="1:12" s="335" customFormat="1" ht="12" x14ac:dyDescent="0.2">
      <c r="A3453" s="145" t="s">
        <v>7263</v>
      </c>
      <c r="B3453" s="145" t="s">
        <v>7264</v>
      </c>
      <c r="C3453" s="733">
        <v>43525</v>
      </c>
      <c r="F3453" s="663">
        <v>2000</v>
      </c>
      <c r="G3453" s="663">
        <v>250</v>
      </c>
      <c r="H3453" s="663"/>
      <c r="I3453" s="663">
        <v>1750</v>
      </c>
      <c r="J3453" s="728">
        <v>129.5</v>
      </c>
      <c r="K3453" s="728">
        <v>42.087499999999999</v>
      </c>
      <c r="L3453" s="728">
        <v>87.412500000000009</v>
      </c>
    </row>
    <row r="3454" spans="1:12" s="335" customFormat="1" ht="12" x14ac:dyDescent="0.2">
      <c r="A3454" s="145" t="s">
        <v>7265</v>
      </c>
      <c r="B3454" s="145" t="s">
        <v>7266</v>
      </c>
      <c r="C3454" s="733">
        <v>43525</v>
      </c>
      <c r="F3454" s="663">
        <v>3313</v>
      </c>
      <c r="G3454" s="663">
        <v>497</v>
      </c>
      <c r="H3454" s="663"/>
      <c r="I3454" s="663">
        <v>2816</v>
      </c>
      <c r="J3454" s="728">
        <v>285.58</v>
      </c>
      <c r="K3454" s="728">
        <v>92.813500000000005</v>
      </c>
      <c r="L3454" s="728">
        <v>192.76650000000001</v>
      </c>
    </row>
    <row r="3455" spans="1:12" s="335" customFormat="1" ht="12" x14ac:dyDescent="0.2">
      <c r="A3455" s="145" t="s">
        <v>7267</v>
      </c>
      <c r="B3455" s="145" t="s">
        <v>7268</v>
      </c>
      <c r="C3455" s="733">
        <v>43525</v>
      </c>
      <c r="F3455" s="663">
        <v>2239</v>
      </c>
      <c r="G3455" s="663">
        <v>420</v>
      </c>
      <c r="H3455" s="663"/>
      <c r="I3455" s="663">
        <v>1819</v>
      </c>
      <c r="J3455" s="728">
        <v>260.62</v>
      </c>
      <c r="K3455" s="728">
        <v>84.70150000000001</v>
      </c>
      <c r="L3455" s="728">
        <v>175.91850000000002</v>
      </c>
    </row>
    <row r="3456" spans="1:12" s="335" customFormat="1" ht="12" x14ac:dyDescent="0.2">
      <c r="A3456" s="145" t="s">
        <v>7269</v>
      </c>
      <c r="B3456" s="145" t="s">
        <v>7270</v>
      </c>
      <c r="C3456" s="733">
        <v>43525</v>
      </c>
      <c r="F3456" s="663">
        <v>3821</v>
      </c>
      <c r="G3456" s="663">
        <v>573</v>
      </c>
      <c r="H3456" s="663"/>
      <c r="I3456" s="663">
        <v>3248</v>
      </c>
      <c r="J3456" s="728">
        <v>329.38</v>
      </c>
      <c r="K3456" s="728">
        <v>107.0485</v>
      </c>
      <c r="L3456" s="728">
        <v>222.33150000000001</v>
      </c>
    </row>
    <row r="3457" spans="1:12" s="335" customFormat="1" ht="12" x14ac:dyDescent="0.2">
      <c r="A3457" s="145" t="s">
        <v>7271</v>
      </c>
      <c r="B3457" s="145" t="s">
        <v>7272</v>
      </c>
      <c r="C3457" s="733">
        <v>43525</v>
      </c>
      <c r="F3457" s="663">
        <v>2969</v>
      </c>
      <c r="G3457" s="663">
        <v>445</v>
      </c>
      <c r="H3457" s="663"/>
      <c r="I3457" s="663">
        <v>2524</v>
      </c>
      <c r="J3457" s="728">
        <v>255.93</v>
      </c>
      <c r="K3457" s="728">
        <v>83.177250000000001</v>
      </c>
      <c r="L3457" s="728">
        <v>172.75275000000002</v>
      </c>
    </row>
    <row r="3458" spans="1:12" s="335" customFormat="1" ht="12" x14ac:dyDescent="0.2">
      <c r="A3458" s="145" t="s">
        <v>7273</v>
      </c>
      <c r="B3458" s="145" t="s">
        <v>7274</v>
      </c>
      <c r="C3458" s="733">
        <v>43525</v>
      </c>
      <c r="F3458" s="663">
        <v>3124</v>
      </c>
      <c r="G3458" s="663">
        <v>391</v>
      </c>
      <c r="H3458" s="663"/>
      <c r="I3458" s="663">
        <v>2733</v>
      </c>
      <c r="J3458" s="728">
        <v>204.15</v>
      </c>
      <c r="K3458" s="728">
        <v>66.34875000000001</v>
      </c>
      <c r="L3458" s="728">
        <v>137.80125000000001</v>
      </c>
    </row>
    <row r="3459" spans="1:12" s="335" customFormat="1" ht="12" x14ac:dyDescent="0.2">
      <c r="A3459" s="145" t="s">
        <v>7275</v>
      </c>
      <c r="B3459" s="145" t="s">
        <v>7276</v>
      </c>
      <c r="C3459" s="733">
        <v>43525</v>
      </c>
      <c r="F3459" s="663">
        <v>5328</v>
      </c>
      <c r="G3459" s="663">
        <v>666</v>
      </c>
      <c r="H3459" s="663"/>
      <c r="I3459" s="663">
        <v>4662</v>
      </c>
      <c r="J3459" s="728">
        <v>348.18</v>
      </c>
      <c r="K3459" s="728">
        <v>113.1585</v>
      </c>
      <c r="L3459" s="728">
        <v>235.02150000000003</v>
      </c>
    </row>
    <row r="3460" spans="1:12" s="335" customFormat="1" ht="12" x14ac:dyDescent="0.2">
      <c r="A3460" s="145" t="s">
        <v>7277</v>
      </c>
      <c r="B3460" s="145" t="s">
        <v>7278</v>
      </c>
      <c r="C3460" s="733">
        <v>43525</v>
      </c>
      <c r="F3460" s="663">
        <v>6032</v>
      </c>
      <c r="G3460" s="663">
        <v>905</v>
      </c>
      <c r="H3460" s="663"/>
      <c r="I3460" s="663">
        <v>5127</v>
      </c>
      <c r="J3460" s="728">
        <v>515.19000000000005</v>
      </c>
      <c r="K3460" s="728">
        <v>167.43675000000002</v>
      </c>
      <c r="L3460" s="728">
        <v>347.75325000000004</v>
      </c>
    </row>
    <row r="3461" spans="1:12" s="335" customFormat="1" ht="12" x14ac:dyDescent="0.2">
      <c r="A3461" s="145" t="s">
        <v>7279</v>
      </c>
      <c r="B3461" s="145" t="s">
        <v>7280</v>
      </c>
      <c r="C3461" s="733">
        <v>43525</v>
      </c>
      <c r="F3461" s="663">
        <v>2284</v>
      </c>
      <c r="G3461" s="663">
        <v>286</v>
      </c>
      <c r="H3461" s="663"/>
      <c r="I3461" s="663">
        <v>1998</v>
      </c>
      <c r="J3461" s="728">
        <v>149.26</v>
      </c>
      <c r="K3461" s="728">
        <v>48.509499999999996</v>
      </c>
      <c r="L3461" s="728">
        <v>100.7505</v>
      </c>
    </row>
    <row r="3462" spans="1:12" s="335" customFormat="1" ht="12" x14ac:dyDescent="0.2">
      <c r="A3462" s="145" t="s">
        <v>7281</v>
      </c>
      <c r="B3462" s="145" t="s">
        <v>7282</v>
      </c>
      <c r="C3462" s="733">
        <v>43525</v>
      </c>
      <c r="F3462" s="663">
        <v>7490</v>
      </c>
      <c r="G3462" s="663">
        <v>1124</v>
      </c>
      <c r="H3462" s="663"/>
      <c r="I3462" s="663">
        <v>6366</v>
      </c>
      <c r="J3462" s="728">
        <v>645.63</v>
      </c>
      <c r="K3462" s="728">
        <v>209.82975000000002</v>
      </c>
      <c r="L3462" s="728">
        <v>435.80025000000001</v>
      </c>
    </row>
    <row r="3463" spans="1:12" s="335" customFormat="1" ht="12" x14ac:dyDescent="0.2">
      <c r="A3463" s="145" t="s">
        <v>7283</v>
      </c>
      <c r="B3463" s="145" t="s">
        <v>7284</v>
      </c>
      <c r="C3463" s="733">
        <v>43525</v>
      </c>
      <c r="F3463" s="663">
        <v>7718</v>
      </c>
      <c r="G3463" s="663">
        <v>1158</v>
      </c>
      <c r="H3463" s="663"/>
      <c r="I3463" s="663">
        <v>6560</v>
      </c>
      <c r="J3463" s="728">
        <v>665.29</v>
      </c>
      <c r="K3463" s="728">
        <v>216.21924999999999</v>
      </c>
      <c r="L3463" s="728">
        <v>449.07075000000003</v>
      </c>
    </row>
    <row r="3464" spans="1:12" s="335" customFormat="1" ht="12" x14ac:dyDescent="0.2">
      <c r="A3464" s="145" t="s">
        <v>7285</v>
      </c>
      <c r="B3464" s="145" t="s">
        <v>7286</v>
      </c>
      <c r="C3464" s="733">
        <v>43525</v>
      </c>
      <c r="F3464" s="663">
        <v>3558</v>
      </c>
      <c r="G3464" s="663">
        <v>445</v>
      </c>
      <c r="H3464" s="663"/>
      <c r="I3464" s="663">
        <v>3113</v>
      </c>
      <c r="J3464" s="728">
        <v>232.52</v>
      </c>
      <c r="K3464" s="728">
        <v>75.569000000000003</v>
      </c>
      <c r="L3464" s="728">
        <v>156.95100000000002</v>
      </c>
    </row>
    <row r="3465" spans="1:12" s="335" customFormat="1" ht="12" x14ac:dyDescent="0.2">
      <c r="A3465" s="145" t="s">
        <v>7287</v>
      </c>
      <c r="B3465" s="145" t="s">
        <v>7288</v>
      </c>
      <c r="C3465" s="733">
        <v>43525</v>
      </c>
      <c r="F3465" s="663">
        <v>2525</v>
      </c>
      <c r="G3465" s="663">
        <v>316</v>
      </c>
      <c r="H3465" s="663"/>
      <c r="I3465" s="663">
        <v>2209</v>
      </c>
      <c r="J3465" s="728">
        <v>165.01</v>
      </c>
      <c r="K3465" s="728">
        <v>53.628250000000001</v>
      </c>
      <c r="L3465" s="728">
        <v>111.38175</v>
      </c>
    </row>
    <row r="3466" spans="1:12" s="335" customFormat="1" ht="12" x14ac:dyDescent="0.2">
      <c r="A3466" s="145" t="s">
        <v>7289</v>
      </c>
      <c r="B3466" s="145" t="s">
        <v>7290</v>
      </c>
      <c r="C3466" s="733">
        <v>43525</v>
      </c>
      <c r="F3466" s="663">
        <v>2222</v>
      </c>
      <c r="G3466" s="663">
        <v>278</v>
      </c>
      <c r="H3466" s="663"/>
      <c r="I3466" s="663">
        <v>1944</v>
      </c>
      <c r="J3466" s="728">
        <v>145.21</v>
      </c>
      <c r="K3466" s="728">
        <v>47.193250000000006</v>
      </c>
      <c r="L3466" s="728">
        <v>98.016750000000016</v>
      </c>
    </row>
    <row r="3467" spans="1:12" s="335" customFormat="1" ht="12" x14ac:dyDescent="0.2">
      <c r="A3467" s="145" t="s">
        <v>7291</v>
      </c>
      <c r="B3467" s="145" t="s">
        <v>7292</v>
      </c>
      <c r="C3467" s="733">
        <v>43525</v>
      </c>
      <c r="F3467" s="663">
        <v>3060</v>
      </c>
      <c r="G3467" s="663">
        <v>383</v>
      </c>
      <c r="H3467" s="663"/>
      <c r="I3467" s="663">
        <v>2677</v>
      </c>
      <c r="J3467" s="728">
        <v>198.13</v>
      </c>
      <c r="K3467" s="728">
        <v>64.392250000000004</v>
      </c>
      <c r="L3467" s="728">
        <v>133.73775000000001</v>
      </c>
    </row>
    <row r="3468" spans="1:12" s="335" customFormat="1" ht="12" x14ac:dyDescent="0.2">
      <c r="A3468" s="145" t="s">
        <v>7293</v>
      </c>
      <c r="B3468" s="145" t="s">
        <v>7294</v>
      </c>
      <c r="C3468" s="733">
        <v>43525</v>
      </c>
      <c r="F3468" s="663">
        <v>2166</v>
      </c>
      <c r="G3468" s="663">
        <v>433</v>
      </c>
      <c r="H3468" s="663"/>
      <c r="I3468" s="663">
        <v>1733</v>
      </c>
      <c r="J3468" s="728">
        <v>274.52</v>
      </c>
      <c r="K3468" s="728">
        <v>89.218999999999994</v>
      </c>
      <c r="L3468" s="728">
        <v>185.30099999999999</v>
      </c>
    </row>
    <row r="3469" spans="1:12" s="335" customFormat="1" ht="12" x14ac:dyDescent="0.2">
      <c r="A3469" s="726" t="s">
        <v>7295</v>
      </c>
      <c r="B3469" s="726" t="s">
        <v>7296</v>
      </c>
      <c r="C3469" s="733">
        <v>43525</v>
      </c>
      <c r="F3469" s="663">
        <v>7931</v>
      </c>
      <c r="G3469" s="663">
        <v>1190</v>
      </c>
      <c r="H3469" s="663"/>
      <c r="I3469" s="663">
        <v>6741</v>
      </c>
      <c r="J3469" s="728">
        <v>683.63</v>
      </c>
      <c r="K3469" s="728">
        <v>222.17975000000001</v>
      </c>
      <c r="L3469" s="728">
        <v>461.45025000000004</v>
      </c>
    </row>
    <row r="3470" spans="1:12" s="335" customFormat="1" ht="12" x14ac:dyDescent="0.2">
      <c r="A3470" s="726" t="s">
        <v>7297</v>
      </c>
      <c r="B3470" s="727" t="s">
        <v>7298</v>
      </c>
      <c r="C3470" s="733">
        <v>43525</v>
      </c>
      <c r="F3470" s="663">
        <v>2382</v>
      </c>
      <c r="G3470" s="663">
        <v>476</v>
      </c>
      <c r="H3470" s="663"/>
      <c r="I3470" s="663">
        <v>1906</v>
      </c>
      <c r="J3470" s="728">
        <v>301.89</v>
      </c>
      <c r="K3470" s="728">
        <v>98.114249999999998</v>
      </c>
      <c r="L3470" s="728">
        <v>203.77575000000002</v>
      </c>
    </row>
    <row r="3471" spans="1:12" s="335" customFormat="1" ht="12" x14ac:dyDescent="0.2">
      <c r="A3471" s="727" t="s">
        <v>7299</v>
      </c>
      <c r="B3471" s="145" t="s">
        <v>7300</v>
      </c>
      <c r="C3471" s="733">
        <v>43525</v>
      </c>
      <c r="F3471" s="663">
        <v>15842</v>
      </c>
      <c r="G3471" s="663">
        <v>1980</v>
      </c>
      <c r="H3471" s="663"/>
      <c r="I3471" s="663">
        <v>13862</v>
      </c>
      <c r="J3471" s="728">
        <v>1035.27</v>
      </c>
      <c r="K3471" s="728">
        <v>336.46275000000003</v>
      </c>
      <c r="L3471" s="728">
        <v>698.80725000000007</v>
      </c>
    </row>
    <row r="3472" spans="1:12" s="335" customFormat="1" ht="12" x14ac:dyDescent="0.2">
      <c r="A3472" s="145" t="s">
        <v>7301</v>
      </c>
      <c r="B3472" s="145" t="s">
        <v>7302</v>
      </c>
      <c r="C3472" s="733">
        <v>43525</v>
      </c>
      <c r="F3472" s="663">
        <v>2000</v>
      </c>
      <c r="G3472" s="663">
        <v>250</v>
      </c>
      <c r="H3472" s="663"/>
      <c r="I3472" s="663">
        <v>1750</v>
      </c>
      <c r="J3472" s="728">
        <v>129.5</v>
      </c>
      <c r="K3472" s="728">
        <v>42.087499999999999</v>
      </c>
      <c r="L3472" s="728">
        <v>87.412500000000009</v>
      </c>
    </row>
    <row r="3473" spans="1:12" s="335" customFormat="1" ht="12" x14ac:dyDescent="0.2">
      <c r="A3473" s="145" t="s">
        <v>7303</v>
      </c>
      <c r="B3473" s="145" t="s">
        <v>7304</v>
      </c>
      <c r="C3473" s="733">
        <v>43525</v>
      </c>
      <c r="F3473" s="663">
        <v>2000</v>
      </c>
      <c r="G3473" s="663">
        <v>250</v>
      </c>
      <c r="H3473" s="663"/>
      <c r="I3473" s="663">
        <v>1750</v>
      </c>
      <c r="J3473" s="728">
        <v>129.5</v>
      </c>
      <c r="K3473" s="728">
        <v>42.087499999999999</v>
      </c>
      <c r="L3473" s="728">
        <v>87.412500000000009</v>
      </c>
    </row>
    <row r="3474" spans="1:12" s="335" customFormat="1" ht="12" x14ac:dyDescent="0.2">
      <c r="A3474" s="145" t="s">
        <v>7305</v>
      </c>
      <c r="B3474" s="145" t="s">
        <v>7306</v>
      </c>
      <c r="C3474" s="733">
        <v>43525</v>
      </c>
      <c r="F3474" s="663">
        <v>2844</v>
      </c>
      <c r="G3474" s="663">
        <v>355</v>
      </c>
      <c r="H3474" s="663"/>
      <c r="I3474" s="663">
        <v>2489</v>
      </c>
      <c r="J3474" s="728">
        <v>184.15</v>
      </c>
      <c r="K3474" s="728">
        <v>59.848750000000003</v>
      </c>
      <c r="L3474" s="728">
        <v>124.30125000000001</v>
      </c>
    </row>
    <row r="3475" spans="1:12" s="335" customFormat="1" ht="12" x14ac:dyDescent="0.2">
      <c r="A3475" s="145" t="s">
        <v>7307</v>
      </c>
      <c r="B3475" s="626" t="s">
        <v>7308</v>
      </c>
      <c r="C3475" s="733">
        <v>43525</v>
      </c>
      <c r="F3475" s="663">
        <v>2884</v>
      </c>
      <c r="G3475" s="663">
        <v>361</v>
      </c>
      <c r="H3475" s="663"/>
      <c r="I3475" s="663">
        <v>2523</v>
      </c>
      <c r="J3475" s="728">
        <v>188.47</v>
      </c>
      <c r="K3475" s="728">
        <v>61.252749999999999</v>
      </c>
      <c r="L3475" s="728">
        <v>127.21725000000001</v>
      </c>
    </row>
    <row r="3476" spans="1:12" s="335" customFormat="1" ht="12" x14ac:dyDescent="0.2">
      <c r="A3476" s="145" t="s">
        <v>7309</v>
      </c>
      <c r="B3476" s="145" t="s">
        <v>7310</v>
      </c>
      <c r="C3476" s="733">
        <v>43525</v>
      </c>
      <c r="F3476" s="663">
        <v>5777</v>
      </c>
      <c r="G3476" s="663">
        <v>1083</v>
      </c>
      <c r="H3476" s="663"/>
      <c r="I3476" s="663">
        <v>4694</v>
      </c>
      <c r="J3476" s="728">
        <v>666.43</v>
      </c>
      <c r="K3476" s="728">
        <v>216.58974999999998</v>
      </c>
      <c r="L3476" s="728">
        <v>449.84024999999997</v>
      </c>
    </row>
    <row r="3477" spans="1:12" s="335" customFormat="1" ht="12" x14ac:dyDescent="0.2">
      <c r="A3477" s="145" t="s">
        <v>7311</v>
      </c>
      <c r="B3477" s="145" t="s">
        <v>7312</v>
      </c>
      <c r="C3477" s="733">
        <v>43525</v>
      </c>
      <c r="F3477" s="663">
        <v>3820</v>
      </c>
      <c r="G3477" s="663">
        <v>716</v>
      </c>
      <c r="H3477" s="663"/>
      <c r="I3477" s="663">
        <v>3104</v>
      </c>
      <c r="J3477" s="728">
        <v>444.65</v>
      </c>
      <c r="K3477" s="728">
        <v>144.51124999999999</v>
      </c>
      <c r="L3477" s="728">
        <v>300.13875000000002</v>
      </c>
    </row>
    <row r="3478" spans="1:12" s="335" customFormat="1" ht="12" x14ac:dyDescent="0.2">
      <c r="A3478" s="145" t="s">
        <v>7313</v>
      </c>
      <c r="B3478" s="145" t="s">
        <v>7314</v>
      </c>
      <c r="C3478" s="733">
        <v>43525</v>
      </c>
      <c r="F3478" s="663">
        <v>6540</v>
      </c>
      <c r="G3478" s="663">
        <v>981</v>
      </c>
      <c r="H3478" s="663"/>
      <c r="I3478" s="663">
        <v>5559</v>
      </c>
      <c r="J3478" s="728">
        <v>563.75</v>
      </c>
      <c r="K3478" s="728">
        <v>183.21875</v>
      </c>
      <c r="L3478" s="728">
        <v>380.53125</v>
      </c>
    </row>
    <row r="3479" spans="1:12" s="335" customFormat="1" ht="12" x14ac:dyDescent="0.2">
      <c r="A3479" s="145" t="s">
        <v>7315</v>
      </c>
      <c r="B3479" s="726" t="s">
        <v>7316</v>
      </c>
      <c r="C3479" s="733">
        <v>43525</v>
      </c>
      <c r="F3479" s="663">
        <v>2373</v>
      </c>
      <c r="G3479" s="663">
        <v>297</v>
      </c>
      <c r="H3479" s="663"/>
      <c r="I3479" s="663">
        <v>2076</v>
      </c>
      <c r="J3479" s="728">
        <v>155.07</v>
      </c>
      <c r="K3479" s="728">
        <v>50.397750000000002</v>
      </c>
      <c r="L3479" s="728">
        <v>104.67225000000001</v>
      </c>
    </row>
    <row r="3480" spans="1:12" s="335" customFormat="1" ht="12" x14ac:dyDescent="0.2">
      <c r="A3480" s="145" t="s">
        <v>7317</v>
      </c>
      <c r="B3480" s="145" t="s">
        <v>7318</v>
      </c>
      <c r="C3480" s="733">
        <v>43525</v>
      </c>
      <c r="F3480" s="663">
        <v>3215</v>
      </c>
      <c r="G3480" s="663">
        <v>402</v>
      </c>
      <c r="H3480" s="663"/>
      <c r="I3480" s="663">
        <v>2813</v>
      </c>
      <c r="J3480" s="728">
        <v>210.1</v>
      </c>
      <c r="K3480" s="728">
        <v>68.282499999999999</v>
      </c>
      <c r="L3480" s="728">
        <v>141.8175</v>
      </c>
    </row>
    <row r="3481" spans="1:12" s="335" customFormat="1" ht="12" x14ac:dyDescent="0.2">
      <c r="A3481" s="145" t="s">
        <v>7319</v>
      </c>
      <c r="B3481" s="145" t="s">
        <v>7320</v>
      </c>
      <c r="C3481" s="733">
        <v>43525</v>
      </c>
      <c r="F3481" s="663">
        <v>2397</v>
      </c>
      <c r="G3481" s="663">
        <v>300</v>
      </c>
      <c r="H3481" s="663"/>
      <c r="I3481" s="663">
        <v>2097</v>
      </c>
      <c r="J3481" s="728">
        <v>156.65</v>
      </c>
      <c r="K3481" s="728">
        <v>50.911250000000003</v>
      </c>
      <c r="L3481" s="728">
        <v>105.73875000000001</v>
      </c>
    </row>
    <row r="3482" spans="1:12" s="335" customFormat="1" ht="12" x14ac:dyDescent="0.2">
      <c r="A3482" s="145" t="s">
        <v>7321</v>
      </c>
      <c r="B3482" s="145" t="s">
        <v>7322</v>
      </c>
      <c r="C3482" s="733">
        <v>43525</v>
      </c>
      <c r="F3482" s="663">
        <v>6471</v>
      </c>
      <c r="G3482" s="663">
        <v>809</v>
      </c>
      <c r="H3482" s="663"/>
      <c r="I3482" s="663">
        <v>5662</v>
      </c>
      <c r="J3482" s="728">
        <v>422.89</v>
      </c>
      <c r="K3482" s="728">
        <v>137.43924999999999</v>
      </c>
      <c r="L3482" s="728">
        <v>285.45075000000003</v>
      </c>
    </row>
    <row r="3483" spans="1:12" s="335" customFormat="1" ht="12" x14ac:dyDescent="0.2">
      <c r="A3483" s="145" t="s">
        <v>7323</v>
      </c>
      <c r="B3483" s="145" t="s">
        <v>7324</v>
      </c>
      <c r="C3483" s="733">
        <v>43525</v>
      </c>
      <c r="F3483" s="663">
        <v>3142</v>
      </c>
      <c r="G3483" s="663">
        <v>393</v>
      </c>
      <c r="H3483" s="663"/>
      <c r="I3483" s="663">
        <v>2749</v>
      </c>
      <c r="J3483" s="728">
        <v>205.33</v>
      </c>
      <c r="K3483" s="728">
        <v>66.732250000000008</v>
      </c>
      <c r="L3483" s="728">
        <v>138.59775000000002</v>
      </c>
    </row>
    <row r="3484" spans="1:12" s="335" customFormat="1" ht="12" x14ac:dyDescent="0.2">
      <c r="A3484" s="145" t="s">
        <v>7325</v>
      </c>
      <c r="B3484" s="145" t="s">
        <v>7326</v>
      </c>
      <c r="C3484" s="733">
        <v>43525</v>
      </c>
      <c r="F3484" s="663">
        <v>2117</v>
      </c>
      <c r="G3484" s="663">
        <v>265</v>
      </c>
      <c r="H3484" s="663"/>
      <c r="I3484" s="663">
        <v>1852</v>
      </c>
      <c r="J3484" s="728">
        <v>138.34</v>
      </c>
      <c r="K3484" s="728">
        <v>44.960500000000003</v>
      </c>
      <c r="L3484" s="728">
        <v>93.379500000000007</v>
      </c>
    </row>
    <row r="3485" spans="1:12" s="335" customFormat="1" ht="12" x14ac:dyDescent="0.2">
      <c r="A3485" s="145" t="s">
        <v>7327</v>
      </c>
      <c r="B3485" s="145" t="s">
        <v>7328</v>
      </c>
      <c r="C3485" s="733">
        <v>43525</v>
      </c>
      <c r="F3485" s="663">
        <v>4177</v>
      </c>
      <c r="G3485" s="663">
        <v>522</v>
      </c>
      <c r="H3485" s="663"/>
      <c r="I3485" s="663">
        <v>3655</v>
      </c>
      <c r="J3485" s="728">
        <v>272.95999999999998</v>
      </c>
      <c r="K3485" s="728">
        <v>88.712000000000003</v>
      </c>
      <c r="L3485" s="728">
        <v>184.24799999999999</v>
      </c>
    </row>
    <row r="3486" spans="1:12" s="335" customFormat="1" ht="12" x14ac:dyDescent="0.2">
      <c r="A3486" s="145" t="s">
        <v>7329</v>
      </c>
      <c r="B3486" s="145" t="s">
        <v>7330</v>
      </c>
      <c r="C3486" s="733">
        <v>43525</v>
      </c>
      <c r="F3486" s="663">
        <v>2802</v>
      </c>
      <c r="G3486" s="663">
        <v>350</v>
      </c>
      <c r="H3486" s="663"/>
      <c r="I3486" s="663">
        <v>2452</v>
      </c>
      <c r="J3486" s="728">
        <v>183.11</v>
      </c>
      <c r="K3486" s="728">
        <v>59.510750000000009</v>
      </c>
      <c r="L3486" s="728">
        <v>123.59925000000001</v>
      </c>
    </row>
    <row r="3487" spans="1:12" s="335" customFormat="1" ht="12" x14ac:dyDescent="0.2">
      <c r="A3487" s="145" t="s">
        <v>7331</v>
      </c>
      <c r="B3487" s="145" t="s">
        <v>7332</v>
      </c>
      <c r="C3487" s="733">
        <v>43525</v>
      </c>
      <c r="F3487" s="663">
        <v>2800</v>
      </c>
      <c r="G3487" s="663">
        <v>350</v>
      </c>
      <c r="H3487" s="663"/>
      <c r="I3487" s="663">
        <v>2450</v>
      </c>
      <c r="J3487" s="728">
        <v>182.98</v>
      </c>
      <c r="K3487" s="728">
        <v>59.468499999999999</v>
      </c>
      <c r="L3487" s="728">
        <v>123.5115</v>
      </c>
    </row>
    <row r="3488" spans="1:12" s="335" customFormat="1" ht="12" x14ac:dyDescent="0.2">
      <c r="A3488" s="145" t="s">
        <v>7333</v>
      </c>
      <c r="B3488" s="145" t="s">
        <v>7334</v>
      </c>
      <c r="C3488" s="733">
        <v>43525</v>
      </c>
      <c r="F3488" s="663">
        <v>4000</v>
      </c>
      <c r="G3488" s="663">
        <v>500</v>
      </c>
      <c r="H3488" s="663"/>
      <c r="I3488" s="663">
        <v>3500</v>
      </c>
      <c r="J3488" s="728">
        <v>261.41000000000003</v>
      </c>
      <c r="K3488" s="728">
        <v>84.958250000000007</v>
      </c>
      <c r="L3488" s="728">
        <v>176.45175000000003</v>
      </c>
    </row>
    <row r="3489" spans="1:12" s="335" customFormat="1" ht="12" x14ac:dyDescent="0.2">
      <c r="A3489" s="145" t="s">
        <v>7335</v>
      </c>
      <c r="B3489" s="145" t="s">
        <v>7336</v>
      </c>
      <c r="C3489" s="733">
        <v>43525</v>
      </c>
      <c r="F3489" s="663">
        <v>2300</v>
      </c>
      <c r="G3489" s="663">
        <v>288</v>
      </c>
      <c r="H3489" s="663"/>
      <c r="I3489" s="663">
        <v>2012</v>
      </c>
      <c r="J3489" s="728">
        <v>150.31</v>
      </c>
      <c r="K3489" s="728">
        <v>48.850750000000005</v>
      </c>
      <c r="L3489" s="728">
        <v>101.45925000000001</v>
      </c>
    </row>
    <row r="3490" spans="1:12" s="335" customFormat="1" ht="12" x14ac:dyDescent="0.2">
      <c r="A3490" s="145" t="s">
        <v>7337</v>
      </c>
      <c r="B3490" s="145" t="s">
        <v>7338</v>
      </c>
      <c r="C3490" s="733">
        <v>43525</v>
      </c>
      <c r="F3490" s="663">
        <v>9234</v>
      </c>
      <c r="G3490" s="663">
        <v>1385</v>
      </c>
      <c r="H3490" s="663"/>
      <c r="I3490" s="663">
        <v>7849</v>
      </c>
      <c r="J3490" s="728">
        <v>795.97</v>
      </c>
      <c r="K3490" s="728">
        <v>258.69024999999999</v>
      </c>
      <c r="L3490" s="728">
        <v>537.27975000000004</v>
      </c>
    </row>
    <row r="3491" spans="1:12" s="335" customFormat="1" ht="12" x14ac:dyDescent="0.2">
      <c r="A3491" s="145" t="s">
        <v>7339</v>
      </c>
      <c r="B3491" s="145" t="s">
        <v>7340</v>
      </c>
      <c r="C3491" s="733">
        <v>43525</v>
      </c>
      <c r="F3491" s="663">
        <v>3754</v>
      </c>
      <c r="G3491" s="663">
        <v>469</v>
      </c>
      <c r="H3491" s="663"/>
      <c r="I3491" s="663">
        <v>3285</v>
      </c>
      <c r="J3491" s="728">
        <v>185.33</v>
      </c>
      <c r="K3491" s="728">
        <v>60.232250000000008</v>
      </c>
      <c r="L3491" s="728">
        <v>125.09775000000002</v>
      </c>
    </row>
    <row r="3492" spans="1:12" s="335" customFormat="1" ht="12" x14ac:dyDescent="0.2">
      <c r="A3492" s="145" t="s">
        <v>7341</v>
      </c>
      <c r="B3492" s="145" t="s">
        <v>7342</v>
      </c>
      <c r="C3492" s="733">
        <v>43525</v>
      </c>
      <c r="F3492" s="663">
        <v>1930</v>
      </c>
      <c r="G3492" s="663">
        <v>241</v>
      </c>
      <c r="H3492" s="663"/>
      <c r="I3492" s="663">
        <v>1689</v>
      </c>
      <c r="J3492" s="728">
        <v>124.96</v>
      </c>
      <c r="K3492" s="728">
        <v>40.612000000000002</v>
      </c>
      <c r="L3492" s="728">
        <v>84.347999999999999</v>
      </c>
    </row>
    <row r="3493" spans="1:12" s="335" customFormat="1" ht="12" x14ac:dyDescent="0.2">
      <c r="A3493" s="145" t="s">
        <v>7343</v>
      </c>
      <c r="B3493" s="145" t="s">
        <v>7344</v>
      </c>
      <c r="C3493" s="733">
        <v>43525</v>
      </c>
      <c r="F3493" s="663">
        <v>3092</v>
      </c>
      <c r="G3493" s="663">
        <v>386</v>
      </c>
      <c r="H3493" s="663"/>
      <c r="I3493" s="663">
        <v>2706</v>
      </c>
      <c r="J3493" s="728">
        <v>200.21</v>
      </c>
      <c r="K3493" s="728">
        <v>65.068250000000006</v>
      </c>
      <c r="L3493" s="728">
        <v>135.14175</v>
      </c>
    </row>
    <row r="3494" spans="1:12" s="335" customFormat="1" ht="12" x14ac:dyDescent="0.2">
      <c r="A3494" s="145" t="s">
        <v>7345</v>
      </c>
      <c r="B3494" s="145" t="s">
        <v>7346</v>
      </c>
      <c r="C3494" s="733">
        <v>43525</v>
      </c>
      <c r="F3494" s="663">
        <v>2176</v>
      </c>
      <c r="G3494" s="663">
        <v>408</v>
      </c>
      <c r="H3494" s="663"/>
      <c r="I3494" s="663">
        <v>1768</v>
      </c>
      <c r="J3494" s="728">
        <v>253.29</v>
      </c>
      <c r="K3494" s="728">
        <v>82.319249999999997</v>
      </c>
      <c r="L3494" s="728">
        <v>170.97075000000001</v>
      </c>
    </row>
    <row r="3495" spans="1:12" s="335" customFormat="1" ht="12" x14ac:dyDescent="0.2">
      <c r="A3495" s="145" t="s">
        <v>7347</v>
      </c>
      <c r="B3495" s="145" t="s">
        <v>7348</v>
      </c>
      <c r="C3495" s="733">
        <v>43525</v>
      </c>
      <c r="F3495" s="663">
        <v>2454</v>
      </c>
      <c r="G3495" s="663">
        <v>368</v>
      </c>
      <c r="H3495" s="663"/>
      <c r="I3495" s="663">
        <v>2086</v>
      </c>
      <c r="J3495" s="728">
        <v>230.58</v>
      </c>
      <c r="K3495" s="728">
        <v>74.938500000000005</v>
      </c>
      <c r="L3495" s="728">
        <v>155.64150000000001</v>
      </c>
    </row>
    <row r="3496" spans="1:12" s="335" customFormat="1" ht="12" x14ac:dyDescent="0.2">
      <c r="A3496" s="145" t="s">
        <v>7349</v>
      </c>
      <c r="B3496" s="145" t="s">
        <v>7350</v>
      </c>
      <c r="C3496" s="733">
        <v>43525</v>
      </c>
      <c r="F3496" s="663">
        <v>3615</v>
      </c>
      <c r="G3496" s="663">
        <v>452</v>
      </c>
      <c r="H3496" s="663"/>
      <c r="I3496" s="663">
        <v>3163</v>
      </c>
      <c r="J3496" s="728">
        <v>236.24</v>
      </c>
      <c r="K3496" s="728">
        <v>76.778000000000006</v>
      </c>
      <c r="L3496" s="728">
        <v>159.46200000000002</v>
      </c>
    </row>
    <row r="3497" spans="1:12" s="335" customFormat="1" ht="12" x14ac:dyDescent="0.2">
      <c r="A3497" s="145" t="s">
        <v>7351</v>
      </c>
      <c r="B3497" s="145" t="s">
        <v>7352</v>
      </c>
      <c r="C3497" s="733">
        <v>43525</v>
      </c>
      <c r="F3497" s="663">
        <v>2264</v>
      </c>
      <c r="G3497" s="663">
        <v>283</v>
      </c>
      <c r="H3497" s="663"/>
      <c r="I3497" s="663">
        <v>1981</v>
      </c>
      <c r="J3497" s="728">
        <v>146.59</v>
      </c>
      <c r="K3497" s="728">
        <v>47.641750000000002</v>
      </c>
      <c r="L3497" s="728">
        <v>98.948250000000016</v>
      </c>
    </row>
    <row r="3498" spans="1:12" s="335" customFormat="1" ht="12" x14ac:dyDescent="0.2">
      <c r="A3498" s="145" t="s">
        <v>7353</v>
      </c>
      <c r="B3498" s="145" t="s">
        <v>7354</v>
      </c>
      <c r="C3498" s="733">
        <v>43525</v>
      </c>
      <c r="F3498" s="663">
        <v>2048</v>
      </c>
      <c r="G3498" s="663">
        <v>205</v>
      </c>
      <c r="H3498" s="663"/>
      <c r="I3498" s="663">
        <v>1843</v>
      </c>
      <c r="J3498" s="728">
        <v>90.3</v>
      </c>
      <c r="K3498" s="728">
        <v>29.3475</v>
      </c>
      <c r="L3498" s="728">
        <v>60.952500000000001</v>
      </c>
    </row>
    <row r="3499" spans="1:12" s="335" customFormat="1" ht="12" x14ac:dyDescent="0.2">
      <c r="A3499" s="145" t="s">
        <v>7355</v>
      </c>
      <c r="B3499" s="145" t="s">
        <v>7356</v>
      </c>
      <c r="C3499" s="733">
        <v>43525</v>
      </c>
      <c r="F3499" s="663">
        <v>2541</v>
      </c>
      <c r="G3499" s="663">
        <v>318</v>
      </c>
      <c r="H3499" s="663"/>
      <c r="I3499" s="663">
        <v>2223</v>
      </c>
      <c r="J3499" s="728">
        <v>164.53</v>
      </c>
      <c r="K3499" s="728">
        <v>53.472250000000003</v>
      </c>
      <c r="L3499" s="728">
        <v>111.05775000000001</v>
      </c>
    </row>
    <row r="3500" spans="1:12" s="335" customFormat="1" ht="12" x14ac:dyDescent="0.2">
      <c r="A3500" s="145" t="s">
        <v>7357</v>
      </c>
      <c r="B3500" s="145" t="s">
        <v>7358</v>
      </c>
      <c r="C3500" s="733">
        <v>43525</v>
      </c>
      <c r="F3500" s="663">
        <v>5465</v>
      </c>
      <c r="G3500" s="663">
        <v>683</v>
      </c>
      <c r="H3500" s="663"/>
      <c r="I3500" s="663">
        <v>4782</v>
      </c>
      <c r="J3500" s="728">
        <v>357.14</v>
      </c>
      <c r="K3500" s="728">
        <v>116.0705</v>
      </c>
      <c r="L3500" s="728">
        <v>241.06950000000001</v>
      </c>
    </row>
    <row r="3501" spans="1:12" s="335" customFormat="1" ht="12" x14ac:dyDescent="0.2">
      <c r="A3501" s="145" t="s">
        <v>7359</v>
      </c>
      <c r="B3501" s="145" t="s">
        <v>7360</v>
      </c>
      <c r="C3501" s="733">
        <v>43525</v>
      </c>
      <c r="F3501" s="663">
        <v>1838</v>
      </c>
      <c r="G3501" s="663">
        <v>276</v>
      </c>
      <c r="H3501" s="663"/>
      <c r="I3501" s="663">
        <v>1562</v>
      </c>
      <c r="J3501" s="728">
        <v>158.43</v>
      </c>
      <c r="K3501" s="728">
        <v>51.489750000000001</v>
      </c>
      <c r="L3501" s="728">
        <v>106.94025000000001</v>
      </c>
    </row>
    <row r="3502" spans="1:12" s="335" customFormat="1" ht="12" x14ac:dyDescent="0.2">
      <c r="A3502" s="145" t="s">
        <v>7361</v>
      </c>
      <c r="B3502" s="145" t="s">
        <v>7362</v>
      </c>
      <c r="C3502" s="733">
        <v>43525</v>
      </c>
      <c r="F3502" s="663">
        <v>4805</v>
      </c>
      <c r="G3502" s="663">
        <v>601</v>
      </c>
      <c r="H3502" s="663"/>
      <c r="I3502" s="663">
        <v>4204</v>
      </c>
      <c r="J3502" s="728">
        <v>314.01</v>
      </c>
      <c r="K3502" s="728">
        <v>102.05325000000001</v>
      </c>
      <c r="L3502" s="728">
        <v>211.95675</v>
      </c>
    </row>
    <row r="3503" spans="1:12" s="335" customFormat="1" ht="12" x14ac:dyDescent="0.2">
      <c r="A3503" s="145" t="s">
        <v>7363</v>
      </c>
      <c r="B3503" s="145" t="s">
        <v>7364</v>
      </c>
      <c r="C3503" s="733">
        <v>43525</v>
      </c>
      <c r="F3503" s="663">
        <v>6036</v>
      </c>
      <c r="G3503" s="663">
        <v>755</v>
      </c>
      <c r="H3503" s="663"/>
      <c r="I3503" s="663">
        <v>5281</v>
      </c>
      <c r="J3503" s="728">
        <v>394.46</v>
      </c>
      <c r="K3503" s="728">
        <v>128.1995</v>
      </c>
      <c r="L3503" s="728">
        <v>266.26049999999998</v>
      </c>
    </row>
    <row r="3504" spans="1:12" s="335" customFormat="1" ht="12" x14ac:dyDescent="0.2">
      <c r="A3504" s="145" t="s">
        <v>7365</v>
      </c>
      <c r="B3504" s="145" t="s">
        <v>7366</v>
      </c>
      <c r="C3504" s="733">
        <v>43525</v>
      </c>
      <c r="F3504" s="663">
        <v>2834</v>
      </c>
      <c r="G3504" s="663">
        <v>354</v>
      </c>
      <c r="H3504" s="663"/>
      <c r="I3504" s="663">
        <v>2480</v>
      </c>
      <c r="J3504" s="728">
        <v>185.2</v>
      </c>
      <c r="K3504" s="728">
        <v>60.19</v>
      </c>
      <c r="L3504" s="728">
        <v>125.01</v>
      </c>
    </row>
    <row r="3505" spans="1:12" s="335" customFormat="1" ht="12" x14ac:dyDescent="0.2">
      <c r="A3505" s="145" t="s">
        <v>7367</v>
      </c>
      <c r="B3505" s="145" t="s">
        <v>7368</v>
      </c>
      <c r="C3505" s="733">
        <v>43525</v>
      </c>
      <c r="F3505" s="663">
        <v>5608</v>
      </c>
      <c r="G3505" s="663">
        <v>841</v>
      </c>
      <c r="H3505" s="663"/>
      <c r="I3505" s="663">
        <v>4767</v>
      </c>
      <c r="J3505" s="728">
        <v>478.98</v>
      </c>
      <c r="K3505" s="728">
        <v>155.66850000000002</v>
      </c>
      <c r="L3505" s="728">
        <v>323.31150000000002</v>
      </c>
    </row>
    <row r="3506" spans="1:12" s="335" customFormat="1" ht="12" x14ac:dyDescent="0.2">
      <c r="A3506" s="145" t="s">
        <v>7369</v>
      </c>
      <c r="B3506" s="145" t="s">
        <v>7370</v>
      </c>
      <c r="C3506" s="733">
        <v>43525</v>
      </c>
      <c r="F3506" s="663">
        <v>4470</v>
      </c>
      <c r="G3506" s="663">
        <v>838</v>
      </c>
      <c r="H3506" s="663"/>
      <c r="I3506" s="663">
        <v>3632</v>
      </c>
      <c r="J3506" s="728">
        <v>525.09</v>
      </c>
      <c r="K3506" s="728">
        <v>170.65425000000002</v>
      </c>
      <c r="L3506" s="728">
        <v>354.43575000000004</v>
      </c>
    </row>
    <row r="3507" spans="1:12" s="335" customFormat="1" ht="12" x14ac:dyDescent="0.2">
      <c r="A3507" s="145" t="s">
        <v>7371</v>
      </c>
      <c r="B3507" s="145" t="s">
        <v>4174</v>
      </c>
      <c r="C3507" s="733">
        <v>43525</v>
      </c>
      <c r="F3507" s="663">
        <v>2000</v>
      </c>
      <c r="G3507" s="663">
        <v>250</v>
      </c>
      <c r="H3507" s="663"/>
      <c r="I3507" s="663">
        <v>1750</v>
      </c>
      <c r="J3507" s="728">
        <v>129.5</v>
      </c>
      <c r="K3507" s="728">
        <v>42.087499999999999</v>
      </c>
      <c r="L3507" s="728">
        <v>87.412500000000009</v>
      </c>
    </row>
    <row r="3508" spans="1:12" s="335" customFormat="1" ht="12" x14ac:dyDescent="0.2">
      <c r="A3508" s="145" t="s">
        <v>7372</v>
      </c>
      <c r="B3508" s="145" t="s">
        <v>7373</v>
      </c>
      <c r="C3508" s="733">
        <v>43525</v>
      </c>
      <c r="F3508" s="663">
        <v>1824</v>
      </c>
      <c r="G3508" s="663">
        <v>228</v>
      </c>
      <c r="H3508" s="663"/>
      <c r="I3508" s="663">
        <v>1596</v>
      </c>
      <c r="J3508" s="728">
        <v>118.1</v>
      </c>
      <c r="K3508" s="728">
        <v>38.3825</v>
      </c>
      <c r="L3508" s="728">
        <v>79.717500000000001</v>
      </c>
    </row>
    <row r="3509" spans="1:12" s="335" customFormat="1" ht="12" x14ac:dyDescent="0.2">
      <c r="A3509" s="145" t="s">
        <v>7374</v>
      </c>
      <c r="B3509" s="145" t="s">
        <v>7375</v>
      </c>
      <c r="C3509" s="733">
        <v>43525</v>
      </c>
      <c r="F3509" s="663">
        <v>2928</v>
      </c>
      <c r="G3509" s="663">
        <v>366</v>
      </c>
      <c r="H3509" s="663"/>
      <c r="I3509" s="663">
        <v>2562</v>
      </c>
      <c r="J3509" s="728">
        <v>191.35</v>
      </c>
      <c r="K3509" s="728">
        <v>62.188749999999999</v>
      </c>
      <c r="L3509" s="728">
        <v>129.16125</v>
      </c>
    </row>
    <row r="3510" spans="1:12" s="335" customFormat="1" ht="12" x14ac:dyDescent="0.2">
      <c r="A3510" s="145" t="s">
        <v>7376</v>
      </c>
      <c r="B3510" s="145" t="s">
        <v>7377</v>
      </c>
      <c r="C3510" s="733">
        <v>43525</v>
      </c>
      <c r="F3510" s="663">
        <v>3289</v>
      </c>
      <c r="G3510" s="663">
        <v>617</v>
      </c>
      <c r="H3510" s="663"/>
      <c r="I3510" s="663">
        <v>2672</v>
      </c>
      <c r="J3510" s="728">
        <v>382.83</v>
      </c>
      <c r="K3510" s="728">
        <v>124.41974999999999</v>
      </c>
      <c r="L3510" s="728">
        <v>258.41025000000002</v>
      </c>
    </row>
    <row r="3511" spans="1:12" s="335" customFormat="1" ht="12" x14ac:dyDescent="0.2">
      <c r="A3511" s="145" t="s">
        <v>7378</v>
      </c>
      <c r="B3511" s="145" t="s">
        <v>7379</v>
      </c>
      <c r="C3511" s="733">
        <v>43525</v>
      </c>
      <c r="F3511" s="663">
        <v>5689</v>
      </c>
      <c r="G3511" s="663">
        <v>853</v>
      </c>
      <c r="H3511" s="663"/>
      <c r="I3511" s="663">
        <v>4836</v>
      </c>
      <c r="J3511" s="728">
        <v>490.39</v>
      </c>
      <c r="K3511" s="728">
        <v>159.37674999999999</v>
      </c>
      <c r="L3511" s="728">
        <v>331.01325000000003</v>
      </c>
    </row>
    <row r="3512" spans="1:12" s="335" customFormat="1" ht="12" x14ac:dyDescent="0.2">
      <c r="A3512" s="145" t="s">
        <v>7380</v>
      </c>
      <c r="B3512" s="145" t="s">
        <v>7381</v>
      </c>
      <c r="C3512" s="733">
        <v>43525</v>
      </c>
      <c r="F3512" s="663">
        <v>2440</v>
      </c>
      <c r="G3512" s="663">
        <v>366</v>
      </c>
      <c r="H3512" s="663"/>
      <c r="I3512" s="663">
        <v>2074</v>
      </c>
      <c r="J3512" s="728">
        <v>229.26</v>
      </c>
      <c r="K3512" s="728">
        <v>74.509500000000003</v>
      </c>
      <c r="L3512" s="728">
        <v>154.75050000000002</v>
      </c>
    </row>
    <row r="3513" spans="1:12" s="335" customFormat="1" ht="12" x14ac:dyDescent="0.2">
      <c r="A3513" s="145" t="s">
        <v>7382</v>
      </c>
      <c r="B3513" s="145" t="s">
        <v>7383</v>
      </c>
      <c r="C3513" s="733">
        <v>43525</v>
      </c>
      <c r="F3513" s="663">
        <v>2080</v>
      </c>
      <c r="G3513" s="663">
        <v>312</v>
      </c>
      <c r="H3513" s="663"/>
      <c r="I3513" s="663">
        <v>1768</v>
      </c>
      <c r="J3513" s="728">
        <v>195.44</v>
      </c>
      <c r="K3513" s="728">
        <v>63.518000000000001</v>
      </c>
      <c r="L3513" s="728">
        <v>131.922</v>
      </c>
    </row>
    <row r="3514" spans="1:12" s="335" customFormat="1" ht="12" x14ac:dyDescent="0.2">
      <c r="A3514" s="145" t="s">
        <v>7384</v>
      </c>
      <c r="B3514" s="145" t="s">
        <v>7385</v>
      </c>
      <c r="C3514" s="733">
        <v>43525</v>
      </c>
      <c r="F3514" s="663">
        <v>10579</v>
      </c>
      <c r="G3514" s="663">
        <v>1587</v>
      </c>
      <c r="H3514" s="663"/>
      <c r="I3514" s="663">
        <v>8992</v>
      </c>
      <c r="J3514" s="728">
        <v>911.88</v>
      </c>
      <c r="K3514" s="728">
        <v>296.36099999999999</v>
      </c>
      <c r="L3514" s="728">
        <v>615.51900000000001</v>
      </c>
    </row>
    <row r="3515" spans="1:12" s="335" customFormat="1" ht="12" x14ac:dyDescent="0.2">
      <c r="A3515" s="145" t="s">
        <v>7386</v>
      </c>
      <c r="B3515" s="145" t="s">
        <v>7387</v>
      </c>
      <c r="C3515" s="733">
        <v>43525</v>
      </c>
      <c r="F3515" s="663">
        <v>10456</v>
      </c>
      <c r="G3515" s="663">
        <v>1502</v>
      </c>
      <c r="H3515" s="663"/>
      <c r="I3515" s="663">
        <v>8954</v>
      </c>
      <c r="J3515" s="728">
        <v>846.31</v>
      </c>
      <c r="K3515" s="728">
        <v>275.05074999999999</v>
      </c>
      <c r="L3515" s="728">
        <v>571.25924999999995</v>
      </c>
    </row>
    <row r="3516" spans="1:12" s="335" customFormat="1" ht="12" x14ac:dyDescent="0.2">
      <c r="A3516" s="145" t="s">
        <v>7388</v>
      </c>
      <c r="B3516" s="145" t="s">
        <v>7389</v>
      </c>
      <c r="C3516" s="733">
        <v>43525</v>
      </c>
      <c r="F3516" s="663">
        <v>2080</v>
      </c>
      <c r="G3516" s="663">
        <v>312</v>
      </c>
      <c r="H3516" s="663"/>
      <c r="I3516" s="663">
        <v>1768</v>
      </c>
      <c r="J3516" s="728">
        <v>195.44</v>
      </c>
      <c r="K3516" s="728">
        <v>63.518000000000001</v>
      </c>
      <c r="L3516" s="728">
        <v>131.922</v>
      </c>
    </row>
    <row r="3517" spans="1:12" s="335" customFormat="1" ht="12" x14ac:dyDescent="0.2">
      <c r="A3517" s="145" t="s">
        <v>7390</v>
      </c>
      <c r="B3517" s="145" t="s">
        <v>7391</v>
      </c>
      <c r="C3517" s="733">
        <v>43525</v>
      </c>
      <c r="F3517" s="663">
        <v>2080</v>
      </c>
      <c r="G3517" s="663">
        <v>312</v>
      </c>
      <c r="H3517" s="663"/>
      <c r="I3517" s="663">
        <v>1768</v>
      </c>
      <c r="J3517" s="728">
        <v>195.44</v>
      </c>
      <c r="K3517" s="728">
        <v>63.518000000000001</v>
      </c>
      <c r="L3517" s="728">
        <v>131.922</v>
      </c>
    </row>
    <row r="3518" spans="1:12" s="335" customFormat="1" ht="12" x14ac:dyDescent="0.2">
      <c r="A3518" s="145" t="s">
        <v>7392</v>
      </c>
      <c r="B3518" s="145" t="s">
        <v>7393</v>
      </c>
      <c r="C3518" s="733">
        <v>43525</v>
      </c>
      <c r="F3518" s="663">
        <v>2080</v>
      </c>
      <c r="G3518" s="663">
        <v>312</v>
      </c>
      <c r="H3518" s="663"/>
      <c r="I3518" s="663">
        <v>1768</v>
      </c>
      <c r="J3518" s="728">
        <v>195.44</v>
      </c>
      <c r="K3518" s="728">
        <v>63.518000000000001</v>
      </c>
      <c r="L3518" s="728">
        <v>131.922</v>
      </c>
    </row>
    <row r="3519" spans="1:12" s="335" customFormat="1" ht="12" x14ac:dyDescent="0.2">
      <c r="A3519" s="145" t="s">
        <v>7394</v>
      </c>
      <c r="B3519" s="145" t="s">
        <v>7395</v>
      </c>
      <c r="C3519" s="733">
        <v>43525</v>
      </c>
      <c r="F3519" s="663">
        <v>1967</v>
      </c>
      <c r="G3519" s="663">
        <v>246</v>
      </c>
      <c r="H3519" s="663"/>
      <c r="I3519" s="663">
        <v>1721</v>
      </c>
      <c r="J3519" s="728">
        <v>127.36</v>
      </c>
      <c r="K3519" s="728">
        <v>41.392000000000003</v>
      </c>
      <c r="L3519" s="728">
        <v>85.968000000000004</v>
      </c>
    </row>
    <row r="3520" spans="1:12" s="335" customFormat="1" ht="12" x14ac:dyDescent="0.2">
      <c r="A3520" s="145" t="s">
        <v>7396</v>
      </c>
      <c r="B3520" s="145" t="s">
        <v>7397</v>
      </c>
      <c r="C3520" s="733">
        <v>43525</v>
      </c>
      <c r="F3520" s="663">
        <v>1748</v>
      </c>
      <c r="G3520" s="663">
        <v>262</v>
      </c>
      <c r="H3520" s="663"/>
      <c r="I3520" s="663">
        <v>1486</v>
      </c>
      <c r="J3520" s="728">
        <v>150.68</v>
      </c>
      <c r="K3520" s="728">
        <v>48.971000000000004</v>
      </c>
      <c r="L3520" s="728">
        <v>101.70900000000002</v>
      </c>
    </row>
    <row r="3521" spans="1:12" s="335" customFormat="1" ht="12" x14ac:dyDescent="0.2">
      <c r="A3521" s="145" t="s">
        <v>7398</v>
      </c>
      <c r="B3521" s="145" t="s">
        <v>7399</v>
      </c>
      <c r="C3521" s="733">
        <v>43525</v>
      </c>
      <c r="F3521" s="663">
        <v>3144</v>
      </c>
      <c r="G3521" s="663">
        <v>519</v>
      </c>
      <c r="H3521" s="663"/>
      <c r="I3521" s="663">
        <v>2625</v>
      </c>
      <c r="J3521" s="728">
        <v>310.33999999999997</v>
      </c>
      <c r="K3521" s="728">
        <v>100.8605</v>
      </c>
      <c r="L3521" s="728">
        <v>209.4795</v>
      </c>
    </row>
    <row r="3522" spans="1:12" s="335" customFormat="1" ht="12" x14ac:dyDescent="0.2">
      <c r="A3522" s="145" t="s">
        <v>7400</v>
      </c>
      <c r="B3522" s="145" t="s">
        <v>7401</v>
      </c>
      <c r="C3522" s="733">
        <v>43525</v>
      </c>
      <c r="F3522" s="663">
        <v>2760</v>
      </c>
      <c r="G3522" s="663">
        <v>345</v>
      </c>
      <c r="H3522" s="663"/>
      <c r="I3522" s="663">
        <v>2415</v>
      </c>
      <c r="J3522" s="728">
        <v>178.71</v>
      </c>
      <c r="K3522" s="728">
        <v>58.080750000000002</v>
      </c>
      <c r="L3522" s="728">
        <v>120.62925000000001</v>
      </c>
    </row>
    <row r="3523" spans="1:12" s="335" customFormat="1" ht="12" x14ac:dyDescent="0.2">
      <c r="A3523" s="145" t="s">
        <v>7402</v>
      </c>
      <c r="B3523" s="145" t="s">
        <v>7403</v>
      </c>
      <c r="C3523" s="733">
        <v>43525</v>
      </c>
      <c r="F3523" s="663">
        <v>2230</v>
      </c>
      <c r="G3523" s="663">
        <v>334</v>
      </c>
      <c r="H3523" s="663"/>
      <c r="I3523" s="663">
        <v>1896</v>
      </c>
      <c r="J3523" s="728">
        <v>188.74</v>
      </c>
      <c r="K3523" s="728">
        <v>61.340500000000006</v>
      </c>
      <c r="L3523" s="728">
        <v>127.39950000000002</v>
      </c>
    </row>
    <row r="3524" spans="1:12" s="335" customFormat="1" ht="12" x14ac:dyDescent="0.2">
      <c r="A3524" s="145" t="s">
        <v>7404</v>
      </c>
      <c r="B3524" s="145" t="s">
        <v>7405</v>
      </c>
      <c r="C3524" s="733">
        <v>43525</v>
      </c>
      <c r="F3524" s="663">
        <v>7235</v>
      </c>
      <c r="G3524" s="663">
        <v>1085</v>
      </c>
      <c r="H3524" s="663"/>
      <c r="I3524" s="663">
        <v>6150</v>
      </c>
      <c r="J3524" s="728">
        <v>623.66</v>
      </c>
      <c r="K3524" s="728">
        <v>202.68950000000001</v>
      </c>
      <c r="L3524" s="728">
        <v>420.97050000000002</v>
      </c>
    </row>
    <row r="3525" spans="1:12" s="335" customFormat="1" ht="12" x14ac:dyDescent="0.2">
      <c r="A3525" s="145" t="s">
        <v>7406</v>
      </c>
      <c r="B3525" s="145" t="s">
        <v>7407</v>
      </c>
      <c r="C3525" s="733">
        <v>43525</v>
      </c>
      <c r="F3525" s="663">
        <v>6962</v>
      </c>
      <c r="G3525" s="663">
        <v>1044</v>
      </c>
      <c r="H3525" s="663"/>
      <c r="I3525" s="663">
        <v>5918</v>
      </c>
      <c r="J3525" s="728">
        <v>600.13</v>
      </c>
      <c r="K3525" s="728">
        <v>195.04225</v>
      </c>
      <c r="L3525" s="728">
        <v>405.08775000000003</v>
      </c>
    </row>
    <row r="3526" spans="1:12" s="335" customFormat="1" ht="12" x14ac:dyDescent="0.2">
      <c r="A3526" s="145" t="s">
        <v>7408</v>
      </c>
      <c r="B3526" s="145" t="s">
        <v>7409</v>
      </c>
      <c r="C3526" s="733">
        <v>43525</v>
      </c>
      <c r="F3526" s="663">
        <v>999</v>
      </c>
      <c r="G3526" s="663">
        <v>200</v>
      </c>
      <c r="H3526" s="663"/>
      <c r="I3526" s="663">
        <v>799</v>
      </c>
      <c r="J3526" s="728">
        <v>126.61</v>
      </c>
      <c r="K3526" s="728">
        <v>41.148250000000004</v>
      </c>
      <c r="L3526" s="728">
        <v>85.461750000000009</v>
      </c>
    </row>
    <row r="3527" spans="1:12" s="335" customFormat="1" ht="12" x14ac:dyDescent="0.2">
      <c r="A3527" s="145" t="s">
        <v>7410</v>
      </c>
      <c r="B3527" s="145" t="s">
        <v>7411</v>
      </c>
      <c r="C3527" s="733">
        <v>43525</v>
      </c>
      <c r="F3527" s="663">
        <v>5984</v>
      </c>
      <c r="G3527" s="663">
        <v>1122</v>
      </c>
      <c r="H3527" s="663"/>
      <c r="I3527" s="663">
        <v>4862</v>
      </c>
      <c r="J3527" s="728">
        <v>696.53</v>
      </c>
      <c r="K3527" s="728">
        <v>226.37225000000001</v>
      </c>
      <c r="L3527" s="728">
        <v>470.15775000000002</v>
      </c>
    </row>
    <row r="3528" spans="1:12" s="335" customFormat="1" ht="12" x14ac:dyDescent="0.2">
      <c r="A3528" s="145" t="s">
        <v>7412</v>
      </c>
      <c r="B3528" s="145" t="s">
        <v>7413</v>
      </c>
      <c r="C3528" s="733">
        <v>43525</v>
      </c>
      <c r="F3528" s="663">
        <v>6017</v>
      </c>
      <c r="G3528" s="663">
        <v>1128</v>
      </c>
      <c r="H3528" s="663"/>
      <c r="I3528" s="663">
        <v>4889</v>
      </c>
      <c r="J3528" s="728">
        <v>706.82</v>
      </c>
      <c r="K3528" s="728">
        <v>229.71650000000002</v>
      </c>
      <c r="L3528" s="728">
        <v>477.10350000000005</v>
      </c>
    </row>
    <row r="3529" spans="1:12" s="335" customFormat="1" ht="12" x14ac:dyDescent="0.2">
      <c r="A3529" s="145" t="s">
        <v>7414</v>
      </c>
      <c r="B3529" s="145" t="s">
        <v>7415</v>
      </c>
      <c r="C3529" s="733">
        <v>43525</v>
      </c>
      <c r="F3529" s="663">
        <v>2120</v>
      </c>
      <c r="G3529" s="663">
        <v>265</v>
      </c>
      <c r="H3529" s="663"/>
      <c r="I3529" s="663">
        <v>1855</v>
      </c>
      <c r="J3529" s="728">
        <v>137.27000000000001</v>
      </c>
      <c r="K3529" s="728">
        <v>44.612750000000005</v>
      </c>
      <c r="L3529" s="728">
        <v>92.657250000000019</v>
      </c>
    </row>
    <row r="3530" spans="1:12" s="335" customFormat="1" ht="12" x14ac:dyDescent="0.2">
      <c r="A3530" s="145" t="s">
        <v>7416</v>
      </c>
      <c r="B3530" s="145" t="s">
        <v>7417</v>
      </c>
      <c r="C3530" s="733">
        <v>43525</v>
      </c>
      <c r="F3530" s="663">
        <v>2376</v>
      </c>
      <c r="G3530" s="663">
        <v>445</v>
      </c>
      <c r="H3530" s="663"/>
      <c r="I3530" s="663">
        <v>1931</v>
      </c>
      <c r="J3530" s="728">
        <v>279.11</v>
      </c>
      <c r="K3530" s="728">
        <v>90.710750000000004</v>
      </c>
      <c r="L3530" s="728">
        <v>188.39925000000002</v>
      </c>
    </row>
    <row r="3531" spans="1:12" s="335" customFormat="1" ht="12" x14ac:dyDescent="0.2">
      <c r="A3531" s="145" t="s">
        <v>7418</v>
      </c>
      <c r="B3531" s="145" t="s">
        <v>7419</v>
      </c>
      <c r="C3531" s="733">
        <v>43525</v>
      </c>
      <c r="F3531" s="663">
        <v>2000</v>
      </c>
      <c r="G3531" s="663">
        <v>200</v>
      </c>
      <c r="H3531" s="663"/>
      <c r="I3531" s="663">
        <v>1800</v>
      </c>
      <c r="J3531" s="728">
        <v>88.18</v>
      </c>
      <c r="K3531" s="728">
        <v>28.658500000000004</v>
      </c>
      <c r="L3531" s="728">
        <v>59.52150000000001</v>
      </c>
    </row>
    <row r="3532" spans="1:12" s="335" customFormat="1" ht="12" x14ac:dyDescent="0.2">
      <c r="A3532" s="145" t="s">
        <v>7420</v>
      </c>
      <c r="B3532" s="145" t="s">
        <v>7421</v>
      </c>
      <c r="C3532" s="733">
        <v>43525</v>
      </c>
      <c r="F3532" s="663">
        <v>2199</v>
      </c>
      <c r="G3532" s="663">
        <v>275</v>
      </c>
      <c r="H3532" s="663"/>
      <c r="I3532" s="663">
        <v>1924</v>
      </c>
      <c r="J3532" s="728">
        <v>143.71</v>
      </c>
      <c r="K3532" s="728">
        <v>46.705750000000002</v>
      </c>
      <c r="L3532" s="728">
        <v>97.004250000000013</v>
      </c>
    </row>
    <row r="3533" spans="1:12" s="335" customFormat="1" ht="12" x14ac:dyDescent="0.2">
      <c r="A3533" s="145" t="s">
        <v>7422</v>
      </c>
      <c r="B3533" s="145" t="s">
        <v>7423</v>
      </c>
      <c r="C3533" s="733">
        <v>43525</v>
      </c>
      <c r="F3533" s="663">
        <v>4774</v>
      </c>
      <c r="G3533" s="663">
        <v>597</v>
      </c>
      <c r="H3533" s="663"/>
      <c r="I3533" s="663">
        <v>4177</v>
      </c>
      <c r="J3533" s="728">
        <v>311.98</v>
      </c>
      <c r="K3533" s="728">
        <v>101.3935</v>
      </c>
      <c r="L3533" s="728">
        <v>210.58650000000003</v>
      </c>
    </row>
    <row r="3534" spans="1:12" s="335" customFormat="1" ht="12" x14ac:dyDescent="0.2">
      <c r="A3534" s="145" t="s">
        <v>7424</v>
      </c>
      <c r="B3534" s="145" t="s">
        <v>7425</v>
      </c>
      <c r="C3534" s="733">
        <v>43525</v>
      </c>
      <c r="F3534" s="663">
        <v>4774</v>
      </c>
      <c r="G3534" s="663">
        <v>597</v>
      </c>
      <c r="H3534" s="663"/>
      <c r="I3534" s="663">
        <v>4177</v>
      </c>
      <c r="J3534" s="728">
        <v>311.98</v>
      </c>
      <c r="K3534" s="728">
        <v>101.3935</v>
      </c>
      <c r="L3534" s="728">
        <v>210.58650000000003</v>
      </c>
    </row>
    <row r="3535" spans="1:12" s="335" customFormat="1" ht="12" x14ac:dyDescent="0.2">
      <c r="A3535" s="145" t="s">
        <v>7426</v>
      </c>
      <c r="B3535" s="145" t="s">
        <v>7427</v>
      </c>
      <c r="C3535" s="733">
        <v>43525</v>
      </c>
      <c r="F3535" s="663">
        <v>4774</v>
      </c>
      <c r="G3535" s="663">
        <v>597</v>
      </c>
      <c r="H3535" s="663"/>
      <c r="I3535" s="663">
        <v>4177</v>
      </c>
      <c r="J3535" s="728">
        <v>311.98</v>
      </c>
      <c r="K3535" s="728">
        <v>101.3935</v>
      </c>
      <c r="L3535" s="728">
        <v>210.58650000000003</v>
      </c>
    </row>
    <row r="3536" spans="1:12" s="335" customFormat="1" ht="12" x14ac:dyDescent="0.2">
      <c r="A3536" s="145" t="s">
        <v>7428</v>
      </c>
      <c r="B3536" s="145" t="s">
        <v>7429</v>
      </c>
      <c r="C3536" s="733">
        <v>43525</v>
      </c>
      <c r="F3536" s="663">
        <v>6346</v>
      </c>
      <c r="G3536" s="663">
        <v>793</v>
      </c>
      <c r="H3536" s="663"/>
      <c r="I3536" s="663">
        <v>5553</v>
      </c>
      <c r="J3536" s="728">
        <v>414.71</v>
      </c>
      <c r="K3536" s="728">
        <v>134.78075000000001</v>
      </c>
      <c r="L3536" s="728">
        <v>279.92925000000002</v>
      </c>
    </row>
    <row r="3537" spans="1:12" s="335" customFormat="1" ht="12" x14ac:dyDescent="0.2">
      <c r="A3537" s="145" t="s">
        <v>7430</v>
      </c>
      <c r="B3537" s="145" t="s">
        <v>7431</v>
      </c>
      <c r="C3537" s="733">
        <v>43525</v>
      </c>
      <c r="F3537" s="663">
        <v>2369</v>
      </c>
      <c r="G3537" s="663">
        <v>296</v>
      </c>
      <c r="H3537" s="663"/>
      <c r="I3537" s="663">
        <v>2073</v>
      </c>
      <c r="J3537" s="728">
        <v>153.38999999999999</v>
      </c>
      <c r="K3537" s="728">
        <v>49.851749999999996</v>
      </c>
      <c r="L3537" s="728">
        <v>103.53824999999999</v>
      </c>
    </row>
    <row r="3538" spans="1:12" s="335" customFormat="1" ht="12" x14ac:dyDescent="0.2">
      <c r="A3538" s="145" t="s">
        <v>7432</v>
      </c>
      <c r="B3538" s="145" t="s">
        <v>7433</v>
      </c>
      <c r="C3538" s="733">
        <v>43525</v>
      </c>
      <c r="F3538" s="663">
        <v>2360</v>
      </c>
      <c r="G3538" s="663">
        <v>354</v>
      </c>
      <c r="H3538" s="663"/>
      <c r="I3538" s="663">
        <v>2006</v>
      </c>
      <c r="J3538" s="728">
        <v>221.75</v>
      </c>
      <c r="K3538" s="728">
        <v>72.068750000000009</v>
      </c>
      <c r="L3538" s="728">
        <v>149.68125000000001</v>
      </c>
    </row>
    <row r="3539" spans="1:12" s="335" customFormat="1" ht="12" x14ac:dyDescent="0.2">
      <c r="A3539" s="145" t="s">
        <v>7434</v>
      </c>
      <c r="B3539" s="145" t="s">
        <v>7435</v>
      </c>
      <c r="C3539" s="733">
        <v>43525</v>
      </c>
      <c r="F3539" s="663">
        <v>9442</v>
      </c>
      <c r="G3539" s="663">
        <v>1770</v>
      </c>
      <c r="H3539" s="663"/>
      <c r="I3539" s="663">
        <v>7672</v>
      </c>
      <c r="J3539" s="728">
        <v>1109.1600000000001</v>
      </c>
      <c r="K3539" s="728">
        <v>360.47700000000003</v>
      </c>
      <c r="L3539" s="728">
        <v>748.68300000000011</v>
      </c>
    </row>
    <row r="3540" spans="1:12" s="335" customFormat="1" ht="12" x14ac:dyDescent="0.2">
      <c r="A3540" s="145" t="s">
        <v>7436</v>
      </c>
      <c r="B3540" s="145" t="s">
        <v>7437</v>
      </c>
      <c r="C3540" s="733">
        <v>43525</v>
      </c>
      <c r="F3540" s="663">
        <v>2268</v>
      </c>
      <c r="G3540" s="663">
        <v>283</v>
      </c>
      <c r="H3540" s="663"/>
      <c r="I3540" s="663">
        <v>1985</v>
      </c>
      <c r="J3540" s="728">
        <v>146.86000000000001</v>
      </c>
      <c r="K3540" s="728">
        <v>47.729500000000009</v>
      </c>
      <c r="L3540" s="728">
        <v>99.130500000000012</v>
      </c>
    </row>
    <row r="3541" spans="1:12" s="335" customFormat="1" ht="12" x14ac:dyDescent="0.2">
      <c r="A3541" s="145" t="s">
        <v>7438</v>
      </c>
      <c r="B3541" s="145" t="s">
        <v>7439</v>
      </c>
      <c r="C3541" s="733">
        <v>43525</v>
      </c>
      <c r="F3541" s="663">
        <v>6079</v>
      </c>
      <c r="G3541" s="663">
        <v>912</v>
      </c>
      <c r="H3541" s="663"/>
      <c r="I3541" s="663">
        <v>5167</v>
      </c>
      <c r="J3541" s="728">
        <v>519.21</v>
      </c>
      <c r="K3541" s="728">
        <v>168.74325000000002</v>
      </c>
      <c r="L3541" s="728">
        <v>350.46675000000005</v>
      </c>
    </row>
    <row r="3542" spans="1:12" s="335" customFormat="1" ht="12" x14ac:dyDescent="0.2">
      <c r="A3542" s="145" t="s">
        <v>7440</v>
      </c>
      <c r="B3542" s="145" t="s">
        <v>7441</v>
      </c>
      <c r="C3542" s="733">
        <v>43525</v>
      </c>
      <c r="F3542" s="663">
        <v>7992</v>
      </c>
      <c r="G3542" s="663">
        <v>1199</v>
      </c>
      <c r="H3542" s="663"/>
      <c r="I3542" s="663">
        <v>6793</v>
      </c>
      <c r="J3542" s="728">
        <v>682.61</v>
      </c>
      <c r="K3542" s="728">
        <v>221.84825000000001</v>
      </c>
      <c r="L3542" s="728">
        <v>460.76175000000006</v>
      </c>
    </row>
    <row r="3543" spans="1:12" s="335" customFormat="1" ht="12" x14ac:dyDescent="0.2">
      <c r="A3543" s="145" t="s">
        <v>7442</v>
      </c>
      <c r="B3543" s="145" t="s">
        <v>7443</v>
      </c>
      <c r="C3543" s="733">
        <v>43525</v>
      </c>
      <c r="F3543" s="663">
        <v>3600</v>
      </c>
      <c r="G3543" s="663">
        <v>360</v>
      </c>
      <c r="H3543" s="663"/>
      <c r="I3543" s="663">
        <v>3240</v>
      </c>
      <c r="J3543" s="728">
        <v>158.72999999999999</v>
      </c>
      <c r="K3543" s="728">
        <v>51.587249999999997</v>
      </c>
      <c r="L3543" s="728">
        <v>107.14275000000001</v>
      </c>
    </row>
    <row r="3544" spans="1:12" s="335" customFormat="1" ht="12" x14ac:dyDescent="0.2">
      <c r="A3544" s="145" t="s">
        <v>7444</v>
      </c>
      <c r="B3544" s="145" t="s">
        <v>4249</v>
      </c>
      <c r="C3544" s="733">
        <v>43525</v>
      </c>
      <c r="F3544" s="663">
        <v>2128</v>
      </c>
      <c r="G3544" s="663">
        <v>266</v>
      </c>
      <c r="H3544" s="663"/>
      <c r="I3544" s="663">
        <v>1862</v>
      </c>
      <c r="J3544" s="728">
        <v>137.79</v>
      </c>
      <c r="K3544" s="728">
        <v>44.781750000000002</v>
      </c>
      <c r="L3544" s="728">
        <v>93.008250000000004</v>
      </c>
    </row>
    <row r="3545" spans="1:12" s="335" customFormat="1" ht="12" x14ac:dyDescent="0.2">
      <c r="A3545" s="145" t="s">
        <v>7445</v>
      </c>
      <c r="B3545" s="145" t="s">
        <v>7446</v>
      </c>
      <c r="C3545" s="733">
        <v>43525</v>
      </c>
      <c r="F3545" s="663">
        <v>2440</v>
      </c>
      <c r="G3545" s="663">
        <v>366</v>
      </c>
      <c r="H3545" s="663"/>
      <c r="I3545" s="663">
        <v>2074</v>
      </c>
      <c r="J3545" s="728">
        <v>229.26</v>
      </c>
      <c r="K3545" s="728">
        <v>74.509500000000003</v>
      </c>
      <c r="L3545" s="728">
        <v>154.75050000000002</v>
      </c>
    </row>
    <row r="3546" spans="1:12" s="335" customFormat="1" ht="12" x14ac:dyDescent="0.2">
      <c r="A3546" s="145" t="s">
        <v>7447</v>
      </c>
      <c r="B3546" s="145" t="s">
        <v>7448</v>
      </c>
      <c r="C3546" s="733">
        <v>43525</v>
      </c>
      <c r="F3546" s="663">
        <v>2740</v>
      </c>
      <c r="G3546" s="663">
        <v>411</v>
      </c>
      <c r="H3546" s="663"/>
      <c r="I3546" s="663">
        <v>2329</v>
      </c>
      <c r="J3546" s="728">
        <v>236.19</v>
      </c>
      <c r="K3546" s="728">
        <v>76.761750000000006</v>
      </c>
      <c r="L3546" s="728">
        <v>159.42825000000002</v>
      </c>
    </row>
    <row r="3547" spans="1:12" s="335" customFormat="1" ht="12" x14ac:dyDescent="0.2">
      <c r="A3547" s="145" t="s">
        <v>7449</v>
      </c>
      <c r="B3547" s="145" t="s">
        <v>7450</v>
      </c>
      <c r="C3547" s="733">
        <v>43525</v>
      </c>
      <c r="F3547" s="663">
        <v>3178</v>
      </c>
      <c r="G3547" s="663">
        <v>397</v>
      </c>
      <c r="H3547" s="663"/>
      <c r="I3547" s="663">
        <v>2781</v>
      </c>
      <c r="J3547" s="728">
        <v>205.78</v>
      </c>
      <c r="K3547" s="728">
        <v>66.878500000000003</v>
      </c>
      <c r="L3547" s="728">
        <v>138.9015</v>
      </c>
    </row>
    <row r="3548" spans="1:12" s="335" customFormat="1" ht="12" x14ac:dyDescent="0.2">
      <c r="A3548" s="145" t="s">
        <v>7451</v>
      </c>
      <c r="B3548" s="145" t="s">
        <v>4458</v>
      </c>
      <c r="C3548" s="733">
        <v>43525</v>
      </c>
      <c r="F3548" s="663">
        <v>7102</v>
      </c>
      <c r="G3548" s="663">
        <v>888</v>
      </c>
      <c r="H3548" s="663"/>
      <c r="I3548" s="663">
        <v>6214</v>
      </c>
      <c r="J3548" s="728">
        <v>464.09</v>
      </c>
      <c r="K3548" s="728">
        <v>150.82925</v>
      </c>
      <c r="L3548" s="728">
        <v>313.26075000000003</v>
      </c>
    </row>
    <row r="3549" spans="1:12" s="335" customFormat="1" ht="12" x14ac:dyDescent="0.2">
      <c r="A3549" s="145" t="s">
        <v>7452</v>
      </c>
      <c r="B3549" s="145" t="s">
        <v>7453</v>
      </c>
      <c r="C3549" s="733">
        <v>43525</v>
      </c>
      <c r="F3549" s="663">
        <v>2220</v>
      </c>
      <c r="G3549" s="663">
        <v>277</v>
      </c>
      <c r="H3549" s="663"/>
      <c r="I3549" s="663">
        <v>1943</v>
      </c>
      <c r="J3549" s="728">
        <v>143.75</v>
      </c>
      <c r="K3549" s="728">
        <v>46.71875</v>
      </c>
      <c r="L3549" s="728">
        <v>97.03125</v>
      </c>
    </row>
    <row r="3550" spans="1:12" s="335" customFormat="1" ht="12" x14ac:dyDescent="0.2">
      <c r="A3550" s="145" t="s">
        <v>7454</v>
      </c>
      <c r="B3550" s="145" t="s">
        <v>7455</v>
      </c>
      <c r="C3550" s="733">
        <v>43525</v>
      </c>
      <c r="F3550" s="663">
        <v>2640</v>
      </c>
      <c r="G3550" s="663">
        <v>330</v>
      </c>
      <c r="H3550" s="663"/>
      <c r="I3550" s="663">
        <v>2310</v>
      </c>
      <c r="J3550" s="728">
        <v>170.93</v>
      </c>
      <c r="K3550" s="728">
        <v>55.552250000000001</v>
      </c>
      <c r="L3550" s="728">
        <v>115.37775000000001</v>
      </c>
    </row>
    <row r="3551" spans="1:12" s="335" customFormat="1" ht="12" x14ac:dyDescent="0.2">
      <c r="A3551" s="145" t="s">
        <v>7456</v>
      </c>
      <c r="B3551" s="145" t="s">
        <v>7457</v>
      </c>
      <c r="C3551" s="733">
        <v>43525</v>
      </c>
      <c r="F3551" s="663">
        <v>4461</v>
      </c>
      <c r="G3551" s="663">
        <v>669</v>
      </c>
      <c r="H3551" s="663"/>
      <c r="I3551" s="663">
        <v>3792</v>
      </c>
      <c r="J3551" s="728">
        <v>381.02</v>
      </c>
      <c r="K3551" s="728">
        <v>123.83149999999999</v>
      </c>
      <c r="L3551" s="728">
        <v>257.18849999999998</v>
      </c>
    </row>
    <row r="3552" spans="1:12" s="335" customFormat="1" ht="12" x14ac:dyDescent="0.2">
      <c r="A3552" s="145" t="s">
        <v>7458</v>
      </c>
      <c r="B3552" s="145" t="s">
        <v>7459</v>
      </c>
      <c r="C3552" s="733">
        <v>43525</v>
      </c>
      <c r="F3552" s="663">
        <v>6278</v>
      </c>
      <c r="G3552" s="663">
        <v>942</v>
      </c>
      <c r="H3552" s="663"/>
      <c r="I3552" s="663">
        <v>5336</v>
      </c>
      <c r="J3552" s="728">
        <v>536.21</v>
      </c>
      <c r="K3552" s="728">
        <v>174.26825000000002</v>
      </c>
      <c r="L3552" s="728">
        <v>361.94175000000007</v>
      </c>
    </row>
    <row r="3553" spans="1:12" s="335" customFormat="1" ht="12" x14ac:dyDescent="0.2">
      <c r="A3553" s="145" t="s">
        <v>7460</v>
      </c>
      <c r="B3553" s="145" t="s">
        <v>7461</v>
      </c>
      <c r="C3553" s="733">
        <v>43525</v>
      </c>
      <c r="F3553" s="663">
        <v>4303</v>
      </c>
      <c r="G3553" s="663">
        <v>807</v>
      </c>
      <c r="H3553" s="663"/>
      <c r="I3553" s="663">
        <v>3496</v>
      </c>
      <c r="J3553" s="728">
        <v>505.47</v>
      </c>
      <c r="K3553" s="728">
        <v>164.27775000000003</v>
      </c>
      <c r="L3553" s="728">
        <v>341.19225000000006</v>
      </c>
    </row>
    <row r="3554" spans="1:12" s="335" customFormat="1" ht="12" x14ac:dyDescent="0.2">
      <c r="A3554" s="145" t="s">
        <v>7462</v>
      </c>
      <c r="B3554" s="145" t="s">
        <v>7463</v>
      </c>
      <c r="C3554" s="733">
        <v>43525</v>
      </c>
      <c r="F3554" s="663">
        <v>2080</v>
      </c>
      <c r="G3554" s="663">
        <v>312</v>
      </c>
      <c r="H3554" s="663"/>
      <c r="I3554" s="663">
        <v>1768</v>
      </c>
      <c r="J3554" s="728">
        <v>195.44</v>
      </c>
      <c r="K3554" s="728">
        <v>63.518000000000001</v>
      </c>
      <c r="L3554" s="728">
        <v>131.922</v>
      </c>
    </row>
    <row r="3555" spans="1:12" s="335" customFormat="1" ht="12" x14ac:dyDescent="0.2">
      <c r="A3555" s="145" t="s">
        <v>7464</v>
      </c>
      <c r="B3555" s="145" t="s">
        <v>7465</v>
      </c>
      <c r="C3555" s="733">
        <v>43525</v>
      </c>
      <c r="F3555" s="663">
        <v>5796</v>
      </c>
      <c r="G3555" s="663">
        <v>869</v>
      </c>
      <c r="H3555" s="663"/>
      <c r="I3555" s="663">
        <v>4927</v>
      </c>
      <c r="J3555" s="728">
        <v>499.6</v>
      </c>
      <c r="K3555" s="728">
        <v>162.37</v>
      </c>
      <c r="L3555" s="728">
        <v>337.23</v>
      </c>
    </row>
    <row r="3556" spans="1:12" s="335" customFormat="1" ht="12" x14ac:dyDescent="0.2">
      <c r="A3556" s="145" t="s">
        <v>7466</v>
      </c>
      <c r="B3556" s="145" t="s">
        <v>7467</v>
      </c>
      <c r="C3556" s="733">
        <v>43525</v>
      </c>
      <c r="F3556" s="663">
        <v>3050</v>
      </c>
      <c r="G3556" s="663">
        <v>458</v>
      </c>
      <c r="H3556" s="663"/>
      <c r="I3556" s="663">
        <v>2592</v>
      </c>
      <c r="J3556" s="728">
        <v>286.58</v>
      </c>
      <c r="K3556" s="728">
        <v>93.138499999999993</v>
      </c>
      <c r="L3556" s="728">
        <v>193.44149999999999</v>
      </c>
    </row>
    <row r="3557" spans="1:12" s="335" customFormat="1" ht="12" x14ac:dyDescent="0.2">
      <c r="A3557" s="145" t="s">
        <v>7468</v>
      </c>
      <c r="B3557" s="145" t="s">
        <v>7469</v>
      </c>
      <c r="C3557" s="733">
        <v>43525</v>
      </c>
      <c r="F3557" s="663">
        <v>5286</v>
      </c>
      <c r="G3557" s="663">
        <v>793</v>
      </c>
      <c r="H3557" s="663"/>
      <c r="I3557" s="663">
        <v>4493</v>
      </c>
      <c r="J3557" s="728">
        <v>451.47</v>
      </c>
      <c r="K3557" s="728">
        <v>146.72775000000001</v>
      </c>
      <c r="L3557" s="728">
        <v>304.74225000000001</v>
      </c>
    </row>
    <row r="3558" spans="1:12" s="335" customFormat="1" ht="12" x14ac:dyDescent="0.2">
      <c r="A3558" s="145" t="s">
        <v>7470</v>
      </c>
      <c r="B3558" s="626" t="s">
        <v>7471</v>
      </c>
      <c r="C3558" s="733">
        <v>43525</v>
      </c>
      <c r="F3558" s="663">
        <v>12035</v>
      </c>
      <c r="G3558" s="663">
        <v>1504</v>
      </c>
      <c r="H3558" s="663"/>
      <c r="I3558" s="663">
        <v>10531</v>
      </c>
      <c r="J3558" s="728">
        <v>786.43</v>
      </c>
      <c r="K3558" s="728">
        <v>255.58974999999998</v>
      </c>
      <c r="L3558" s="728">
        <v>530.84024999999997</v>
      </c>
    </row>
    <row r="3559" spans="1:12" s="335" customFormat="1" ht="12" x14ac:dyDescent="0.2">
      <c r="A3559" s="145" t="s">
        <v>7472</v>
      </c>
      <c r="B3559" s="145" t="s">
        <v>7473</v>
      </c>
      <c r="C3559" s="733">
        <v>43525</v>
      </c>
      <c r="F3559" s="663">
        <v>4575</v>
      </c>
      <c r="G3559" s="663">
        <v>858</v>
      </c>
      <c r="H3559" s="663"/>
      <c r="I3559" s="663">
        <v>3717</v>
      </c>
      <c r="J3559" s="728">
        <v>532.53</v>
      </c>
      <c r="K3559" s="728">
        <v>173.07225</v>
      </c>
      <c r="L3559" s="728">
        <v>359.45775000000003</v>
      </c>
    </row>
    <row r="3560" spans="1:12" s="335" customFormat="1" ht="12" x14ac:dyDescent="0.2">
      <c r="A3560" s="145" t="s">
        <v>7474</v>
      </c>
      <c r="B3560" s="145" t="s">
        <v>7475</v>
      </c>
      <c r="C3560" s="733">
        <v>43525</v>
      </c>
      <c r="F3560" s="663">
        <v>2066</v>
      </c>
      <c r="G3560" s="663">
        <v>258</v>
      </c>
      <c r="H3560" s="663"/>
      <c r="I3560" s="663">
        <v>1808</v>
      </c>
      <c r="J3560" s="728">
        <v>133.78</v>
      </c>
      <c r="K3560" s="728">
        <v>43.478500000000004</v>
      </c>
      <c r="L3560" s="728">
        <v>90.301500000000004</v>
      </c>
    </row>
    <row r="3561" spans="1:12" s="335" customFormat="1" ht="12" x14ac:dyDescent="0.2">
      <c r="A3561" s="145" t="s">
        <v>7476</v>
      </c>
      <c r="B3561" s="145" t="s">
        <v>7477</v>
      </c>
      <c r="C3561" s="733">
        <v>43525</v>
      </c>
      <c r="F3561" s="663">
        <v>2696</v>
      </c>
      <c r="G3561" s="663">
        <v>337</v>
      </c>
      <c r="H3561" s="663"/>
      <c r="I3561" s="663">
        <v>2359</v>
      </c>
      <c r="J3561" s="728">
        <v>174.56</v>
      </c>
      <c r="K3561" s="728">
        <v>56.731999999999999</v>
      </c>
      <c r="L3561" s="728">
        <v>117.828</v>
      </c>
    </row>
    <row r="3562" spans="1:12" s="335" customFormat="1" ht="12" x14ac:dyDescent="0.2">
      <c r="A3562" s="145" t="s">
        <v>7478</v>
      </c>
      <c r="B3562" s="145" t="s">
        <v>7479</v>
      </c>
      <c r="C3562" s="733">
        <v>43525</v>
      </c>
      <c r="F3562" s="663">
        <v>1436</v>
      </c>
      <c r="G3562" s="663">
        <v>180</v>
      </c>
      <c r="H3562" s="663"/>
      <c r="I3562" s="663">
        <v>1256</v>
      </c>
      <c r="J3562" s="728">
        <v>92.98</v>
      </c>
      <c r="K3562" s="728">
        <v>30.218500000000002</v>
      </c>
      <c r="L3562" s="728">
        <v>62.761500000000005</v>
      </c>
    </row>
    <row r="3563" spans="1:12" s="335" customFormat="1" ht="12" x14ac:dyDescent="0.2">
      <c r="A3563" s="145" t="s">
        <v>7480</v>
      </c>
      <c r="B3563" s="145" t="s">
        <v>7481</v>
      </c>
      <c r="C3563" s="733">
        <v>43525</v>
      </c>
      <c r="F3563" s="663">
        <v>4064</v>
      </c>
      <c r="G3563" s="663">
        <v>610</v>
      </c>
      <c r="H3563" s="663"/>
      <c r="I3563" s="663">
        <v>3454</v>
      </c>
      <c r="J3563" s="728">
        <v>347.11</v>
      </c>
      <c r="K3563" s="728">
        <v>112.81075000000001</v>
      </c>
      <c r="L3563" s="728">
        <v>234.29925000000003</v>
      </c>
    </row>
    <row r="3564" spans="1:12" s="335" customFormat="1" ht="12" x14ac:dyDescent="0.2">
      <c r="A3564" s="145" t="s">
        <v>7482</v>
      </c>
      <c r="B3564" s="145" t="s">
        <v>7483</v>
      </c>
      <c r="C3564" s="733">
        <v>43525</v>
      </c>
      <c r="F3564" s="663">
        <v>3070</v>
      </c>
      <c r="G3564" s="663">
        <v>461</v>
      </c>
      <c r="H3564" s="663"/>
      <c r="I3564" s="663">
        <v>2609</v>
      </c>
      <c r="J3564" s="728">
        <v>264.64</v>
      </c>
      <c r="K3564" s="728">
        <v>86.007999999999996</v>
      </c>
      <c r="L3564" s="728">
        <v>178.63200000000001</v>
      </c>
    </row>
    <row r="3565" spans="1:12" s="335" customFormat="1" ht="12" x14ac:dyDescent="0.2">
      <c r="A3565" s="145" t="s">
        <v>7484</v>
      </c>
      <c r="B3565" s="145" t="s">
        <v>7485</v>
      </c>
      <c r="C3565" s="733">
        <v>43525</v>
      </c>
      <c r="F3565" s="663">
        <v>3871</v>
      </c>
      <c r="G3565" s="663">
        <v>726</v>
      </c>
      <c r="H3565" s="663"/>
      <c r="I3565" s="663">
        <v>3145</v>
      </c>
      <c r="J3565" s="728">
        <v>454.73</v>
      </c>
      <c r="K3565" s="728">
        <v>147.78725</v>
      </c>
      <c r="L3565" s="728">
        <v>306.94275000000005</v>
      </c>
    </row>
    <row r="3566" spans="1:12" s="335" customFormat="1" ht="12" x14ac:dyDescent="0.2">
      <c r="A3566" s="145" t="s">
        <v>7486</v>
      </c>
      <c r="B3566" s="145" t="s">
        <v>7487</v>
      </c>
      <c r="C3566" s="733">
        <v>43525</v>
      </c>
      <c r="F3566" s="663">
        <v>2248</v>
      </c>
      <c r="G3566" s="663">
        <v>421</v>
      </c>
      <c r="H3566" s="663"/>
      <c r="I3566" s="663">
        <v>1827</v>
      </c>
      <c r="J3566" s="728">
        <v>264.07</v>
      </c>
      <c r="K3566" s="728">
        <v>85.822749999999999</v>
      </c>
      <c r="L3566" s="728">
        <v>178.24725000000001</v>
      </c>
    </row>
    <row r="3567" spans="1:12" s="335" customFormat="1" ht="12" x14ac:dyDescent="0.2">
      <c r="A3567" s="145" t="s">
        <v>7488</v>
      </c>
      <c r="B3567" s="145" t="s">
        <v>7446</v>
      </c>
      <c r="C3567" s="733">
        <v>43525</v>
      </c>
      <c r="F3567" s="663">
        <v>2360</v>
      </c>
      <c r="G3567" s="663">
        <v>354</v>
      </c>
      <c r="H3567" s="663"/>
      <c r="I3567" s="663">
        <v>2006</v>
      </c>
      <c r="J3567" s="728">
        <v>221.75</v>
      </c>
      <c r="K3567" s="728">
        <v>72.068750000000009</v>
      </c>
      <c r="L3567" s="728">
        <v>149.68125000000001</v>
      </c>
    </row>
    <row r="3568" spans="1:12" s="335" customFormat="1" ht="12" x14ac:dyDescent="0.2">
      <c r="A3568" s="145" t="s">
        <v>7489</v>
      </c>
      <c r="B3568" s="145" t="s">
        <v>7490</v>
      </c>
      <c r="C3568" s="733">
        <v>43525</v>
      </c>
      <c r="F3568" s="663">
        <v>3351</v>
      </c>
      <c r="G3568" s="663">
        <v>419</v>
      </c>
      <c r="H3568" s="663"/>
      <c r="I3568" s="663">
        <v>2932</v>
      </c>
      <c r="J3568" s="728">
        <v>218.99</v>
      </c>
      <c r="K3568" s="728">
        <v>71.171750000000003</v>
      </c>
      <c r="L3568" s="728">
        <v>147.81825000000001</v>
      </c>
    </row>
    <row r="3569" spans="1:12" s="335" customFormat="1" ht="12" x14ac:dyDescent="0.2">
      <c r="A3569" s="145" t="s">
        <v>7491</v>
      </c>
      <c r="B3569" s="726" t="s">
        <v>7492</v>
      </c>
      <c r="C3569" s="733">
        <v>43525</v>
      </c>
      <c r="F3569" s="663">
        <v>4000</v>
      </c>
      <c r="G3569" s="663">
        <v>600</v>
      </c>
      <c r="H3569" s="663"/>
      <c r="I3569" s="663">
        <v>3400</v>
      </c>
      <c r="J3569" s="728">
        <v>344.8</v>
      </c>
      <c r="K3569" s="728">
        <v>112.06</v>
      </c>
      <c r="L3569" s="728">
        <v>232.74</v>
      </c>
    </row>
    <row r="3570" spans="1:12" s="335" customFormat="1" ht="12" x14ac:dyDescent="0.2">
      <c r="A3570" s="145" t="s">
        <v>7493</v>
      </c>
      <c r="B3570" s="727" t="s">
        <v>7494</v>
      </c>
      <c r="C3570" s="733">
        <v>43525</v>
      </c>
      <c r="F3570" s="663">
        <v>925</v>
      </c>
      <c r="G3570" s="663">
        <v>116</v>
      </c>
      <c r="H3570" s="663"/>
      <c r="I3570" s="663">
        <v>809</v>
      </c>
      <c r="J3570" s="728">
        <v>59.89</v>
      </c>
      <c r="K3570" s="728">
        <v>19.46425</v>
      </c>
      <c r="L3570" s="728">
        <v>40.425750000000001</v>
      </c>
    </row>
    <row r="3571" spans="1:12" s="335" customFormat="1" ht="12" x14ac:dyDescent="0.2">
      <c r="A3571" s="145" t="s">
        <v>7495</v>
      </c>
      <c r="B3571" s="145" t="s">
        <v>7496</v>
      </c>
      <c r="C3571" s="733">
        <v>43525</v>
      </c>
      <c r="F3571" s="663">
        <v>4720</v>
      </c>
      <c r="G3571" s="663">
        <v>708</v>
      </c>
      <c r="H3571" s="663"/>
      <c r="I3571" s="663">
        <v>4012</v>
      </c>
      <c r="J3571" s="728">
        <v>406.86</v>
      </c>
      <c r="K3571" s="728">
        <v>132.2295</v>
      </c>
      <c r="L3571" s="728">
        <v>274.63050000000004</v>
      </c>
    </row>
    <row r="3572" spans="1:12" s="335" customFormat="1" ht="12" x14ac:dyDescent="0.2">
      <c r="A3572" s="145" t="s">
        <v>7497</v>
      </c>
      <c r="B3572" s="145" t="s">
        <v>7498</v>
      </c>
      <c r="C3572" s="733">
        <v>43525</v>
      </c>
      <c r="F3572" s="663">
        <v>2220</v>
      </c>
      <c r="G3572" s="663">
        <v>277</v>
      </c>
      <c r="H3572" s="663"/>
      <c r="I3572" s="663">
        <v>1943</v>
      </c>
      <c r="J3572" s="728">
        <v>143.75</v>
      </c>
      <c r="K3572" s="728">
        <v>46.71875</v>
      </c>
      <c r="L3572" s="728">
        <v>97.03125</v>
      </c>
    </row>
    <row r="3573" spans="1:12" s="335" customFormat="1" ht="12" x14ac:dyDescent="0.2">
      <c r="A3573" s="145" t="s">
        <v>7499</v>
      </c>
      <c r="B3573" s="145" t="s">
        <v>7500</v>
      </c>
      <c r="C3573" s="733">
        <v>43525</v>
      </c>
      <c r="F3573" s="663">
        <v>2304</v>
      </c>
      <c r="G3573" s="663">
        <v>288</v>
      </c>
      <c r="H3573" s="663"/>
      <c r="I3573" s="663">
        <v>2016</v>
      </c>
      <c r="J3573" s="728">
        <v>149.18</v>
      </c>
      <c r="K3573" s="728">
        <v>48.483500000000006</v>
      </c>
      <c r="L3573" s="728">
        <v>100.69650000000001</v>
      </c>
    </row>
    <row r="3574" spans="1:12" s="335" customFormat="1" ht="12" x14ac:dyDescent="0.2">
      <c r="A3574" s="145" t="s">
        <v>7501</v>
      </c>
      <c r="B3574" s="145" t="s">
        <v>7502</v>
      </c>
      <c r="C3574" s="733">
        <v>43525</v>
      </c>
      <c r="F3574" s="663">
        <v>5469</v>
      </c>
      <c r="G3574" s="663">
        <v>820</v>
      </c>
      <c r="H3574" s="663"/>
      <c r="I3574" s="663">
        <v>4649</v>
      </c>
      <c r="J3574" s="728">
        <v>471.42</v>
      </c>
      <c r="K3574" s="728">
        <v>153.2115</v>
      </c>
      <c r="L3574" s="728">
        <v>318.20850000000002</v>
      </c>
    </row>
    <row r="3575" spans="1:12" s="335" customFormat="1" ht="12" x14ac:dyDescent="0.2">
      <c r="A3575" s="145" t="s">
        <v>7503</v>
      </c>
      <c r="B3575" s="145" t="s">
        <v>7504</v>
      </c>
      <c r="C3575" s="733">
        <v>43525</v>
      </c>
      <c r="F3575" s="663">
        <v>6621</v>
      </c>
      <c r="G3575" s="663">
        <v>993</v>
      </c>
      <c r="H3575" s="663"/>
      <c r="I3575" s="663">
        <v>5628</v>
      </c>
      <c r="J3575" s="728">
        <v>570.71</v>
      </c>
      <c r="K3575" s="728">
        <v>185.48075000000003</v>
      </c>
      <c r="L3575" s="728">
        <v>385.22925000000004</v>
      </c>
    </row>
    <row r="3576" spans="1:12" s="335" customFormat="1" ht="12" x14ac:dyDescent="0.2">
      <c r="A3576" s="145" t="s">
        <v>7505</v>
      </c>
      <c r="B3576" s="145" t="s">
        <v>7506</v>
      </c>
      <c r="C3576" s="733">
        <v>43525</v>
      </c>
      <c r="F3576" s="663">
        <v>2380</v>
      </c>
      <c r="G3576" s="663">
        <v>298</v>
      </c>
      <c r="H3576" s="663"/>
      <c r="I3576" s="663">
        <v>2082</v>
      </c>
      <c r="J3576" s="728">
        <v>154.11000000000001</v>
      </c>
      <c r="K3576" s="728">
        <v>50.085750000000004</v>
      </c>
      <c r="L3576" s="728">
        <v>104.02425000000001</v>
      </c>
    </row>
    <row r="3577" spans="1:12" s="335" customFormat="1" ht="12" x14ac:dyDescent="0.2">
      <c r="A3577" s="145" t="s">
        <v>7507</v>
      </c>
      <c r="B3577" s="145" t="s">
        <v>7508</v>
      </c>
      <c r="C3577" s="733">
        <v>43525</v>
      </c>
      <c r="F3577" s="663">
        <v>2220</v>
      </c>
      <c r="G3577" s="663">
        <v>277</v>
      </c>
      <c r="H3577" s="663"/>
      <c r="I3577" s="663">
        <v>1943</v>
      </c>
      <c r="J3577" s="728">
        <v>143.75</v>
      </c>
      <c r="K3577" s="728">
        <v>46.71875</v>
      </c>
      <c r="L3577" s="728">
        <v>97.03125</v>
      </c>
    </row>
    <row r="3578" spans="1:12" s="335" customFormat="1" ht="12" x14ac:dyDescent="0.2">
      <c r="A3578" s="145" t="s">
        <v>7509</v>
      </c>
      <c r="B3578" s="145" t="s">
        <v>7510</v>
      </c>
      <c r="C3578" s="733">
        <v>43525</v>
      </c>
      <c r="F3578" s="663">
        <v>1827</v>
      </c>
      <c r="G3578" s="663">
        <v>228</v>
      </c>
      <c r="H3578" s="663"/>
      <c r="I3578" s="663">
        <v>1599</v>
      </c>
      <c r="J3578" s="728">
        <v>58.3</v>
      </c>
      <c r="K3578" s="728">
        <v>18.947499999999998</v>
      </c>
      <c r="L3578" s="728">
        <v>39.352499999999999</v>
      </c>
    </row>
    <row r="3579" spans="1:12" s="335" customFormat="1" ht="12" x14ac:dyDescent="0.2">
      <c r="A3579" s="145" t="s">
        <v>7511</v>
      </c>
      <c r="B3579" s="145" t="s">
        <v>7512</v>
      </c>
      <c r="C3579" s="733">
        <v>43525</v>
      </c>
      <c r="F3579" s="663">
        <v>2628</v>
      </c>
      <c r="G3579" s="663">
        <v>394</v>
      </c>
      <c r="H3579" s="663"/>
      <c r="I3579" s="663">
        <v>2234</v>
      </c>
      <c r="J3579" s="728">
        <v>246.93</v>
      </c>
      <c r="K3579" s="728">
        <v>80.252250000000004</v>
      </c>
      <c r="L3579" s="728">
        <v>166.67775</v>
      </c>
    </row>
    <row r="3580" spans="1:12" s="335" customFormat="1" ht="12" x14ac:dyDescent="0.2">
      <c r="A3580" s="145" t="s">
        <v>7513</v>
      </c>
      <c r="B3580" s="145" t="s">
        <v>7514</v>
      </c>
      <c r="C3580" s="733">
        <v>43525</v>
      </c>
      <c r="F3580" s="663">
        <v>2137</v>
      </c>
      <c r="G3580" s="663">
        <v>214</v>
      </c>
      <c r="H3580" s="663"/>
      <c r="I3580" s="663">
        <v>1923</v>
      </c>
      <c r="J3580" s="728">
        <v>94.22</v>
      </c>
      <c r="K3580" s="728">
        <v>30.621500000000001</v>
      </c>
      <c r="L3580" s="728">
        <v>63.598500000000001</v>
      </c>
    </row>
    <row r="3581" spans="1:12" s="335" customFormat="1" ht="12" x14ac:dyDescent="0.2">
      <c r="A3581" s="145" t="s">
        <v>7515</v>
      </c>
      <c r="B3581" s="145" t="s">
        <v>7516</v>
      </c>
      <c r="C3581" s="733">
        <v>43525</v>
      </c>
      <c r="F3581" s="663">
        <v>9226</v>
      </c>
      <c r="G3581" s="663">
        <v>1153</v>
      </c>
      <c r="H3581" s="663"/>
      <c r="I3581" s="663">
        <v>8073</v>
      </c>
      <c r="J3581" s="728">
        <v>602.89</v>
      </c>
      <c r="K3581" s="728">
        <v>195.93925000000002</v>
      </c>
      <c r="L3581" s="728">
        <v>406.95075000000003</v>
      </c>
    </row>
    <row r="3582" spans="1:12" s="335" customFormat="1" ht="12" x14ac:dyDescent="0.2">
      <c r="A3582" s="145" t="s">
        <v>7517</v>
      </c>
      <c r="B3582" s="145" t="s">
        <v>7518</v>
      </c>
      <c r="C3582" s="733">
        <v>43525</v>
      </c>
      <c r="F3582" s="663">
        <v>8962</v>
      </c>
      <c r="G3582" s="663">
        <v>1344</v>
      </c>
      <c r="H3582" s="663"/>
      <c r="I3582" s="663">
        <v>7618</v>
      </c>
      <c r="J3582" s="728">
        <v>772.53</v>
      </c>
      <c r="K3582" s="728">
        <v>251.07225</v>
      </c>
      <c r="L3582" s="728">
        <v>521.45775000000003</v>
      </c>
    </row>
    <row r="3583" spans="1:12" s="335" customFormat="1" ht="12" x14ac:dyDescent="0.2">
      <c r="A3583" s="145" t="s">
        <v>7519</v>
      </c>
      <c r="B3583" s="145" t="s">
        <v>7520</v>
      </c>
      <c r="C3583" s="733">
        <v>43525</v>
      </c>
      <c r="F3583" s="663">
        <v>2240</v>
      </c>
      <c r="G3583" s="663">
        <v>224</v>
      </c>
      <c r="H3583" s="663"/>
      <c r="I3583" s="663">
        <v>2016</v>
      </c>
      <c r="J3583" s="728">
        <v>98.77</v>
      </c>
      <c r="K3583" s="728">
        <v>32.100250000000003</v>
      </c>
      <c r="L3583" s="728">
        <v>66.669750000000008</v>
      </c>
    </row>
    <row r="3584" spans="1:12" s="335" customFormat="1" ht="12" x14ac:dyDescent="0.2">
      <c r="A3584" s="145" t="s">
        <v>7521</v>
      </c>
      <c r="B3584" s="145" t="s">
        <v>7522</v>
      </c>
      <c r="C3584" s="733">
        <v>43525</v>
      </c>
      <c r="F3584" s="663">
        <v>2581</v>
      </c>
      <c r="G3584" s="663">
        <v>258</v>
      </c>
      <c r="H3584" s="663"/>
      <c r="I3584" s="663">
        <v>2323</v>
      </c>
      <c r="J3584" s="728">
        <v>113.81</v>
      </c>
      <c r="K3584" s="728">
        <v>36.988250000000001</v>
      </c>
      <c r="L3584" s="728">
        <v>76.821750000000009</v>
      </c>
    </row>
    <row r="3585" spans="1:12" s="335" customFormat="1" ht="12" x14ac:dyDescent="0.2">
      <c r="A3585" s="145" t="s">
        <v>7523</v>
      </c>
      <c r="B3585" s="145" t="s">
        <v>7524</v>
      </c>
      <c r="C3585" s="733">
        <v>43525</v>
      </c>
      <c r="F3585" s="663">
        <v>1584</v>
      </c>
      <c r="G3585" s="663">
        <v>198</v>
      </c>
      <c r="H3585" s="663"/>
      <c r="I3585" s="663">
        <v>1386</v>
      </c>
      <c r="J3585" s="728">
        <v>103.51</v>
      </c>
      <c r="K3585" s="728">
        <v>33.640750000000004</v>
      </c>
      <c r="L3585" s="728">
        <v>69.869250000000008</v>
      </c>
    </row>
    <row r="3586" spans="1:12" s="335" customFormat="1" ht="12" x14ac:dyDescent="0.2">
      <c r="A3586" s="145" t="s">
        <v>7525</v>
      </c>
      <c r="B3586" s="145" t="s">
        <v>7526</v>
      </c>
      <c r="C3586" s="733">
        <v>43525</v>
      </c>
      <c r="F3586" s="663">
        <v>3322</v>
      </c>
      <c r="G3586" s="663">
        <v>498</v>
      </c>
      <c r="H3586" s="663"/>
      <c r="I3586" s="663">
        <v>2824</v>
      </c>
      <c r="J3586" s="728">
        <v>286.36</v>
      </c>
      <c r="K3586" s="728">
        <v>93.067000000000007</v>
      </c>
      <c r="L3586" s="728">
        <v>193.29300000000003</v>
      </c>
    </row>
    <row r="3587" spans="1:12" s="335" customFormat="1" ht="12" x14ac:dyDescent="0.2">
      <c r="A3587" s="145" t="s">
        <v>7527</v>
      </c>
      <c r="B3587" s="145" t="s">
        <v>7528</v>
      </c>
      <c r="C3587" s="733">
        <v>43525</v>
      </c>
      <c r="F3587" s="663">
        <v>2230</v>
      </c>
      <c r="G3587" s="663">
        <v>334</v>
      </c>
      <c r="H3587" s="663"/>
      <c r="I3587" s="663">
        <v>1896</v>
      </c>
      <c r="J3587" s="728">
        <v>188.74</v>
      </c>
      <c r="K3587" s="728">
        <v>61.340500000000006</v>
      </c>
      <c r="L3587" s="728">
        <v>127.39950000000002</v>
      </c>
    </row>
    <row r="3588" spans="1:12" s="335" customFormat="1" ht="12" x14ac:dyDescent="0.2">
      <c r="A3588" s="145" t="s">
        <v>7529</v>
      </c>
      <c r="B3588" s="145" t="s">
        <v>7530</v>
      </c>
      <c r="C3588" s="733">
        <v>43525</v>
      </c>
      <c r="F3588" s="663">
        <v>7539</v>
      </c>
      <c r="G3588" s="663">
        <v>942</v>
      </c>
      <c r="H3588" s="663"/>
      <c r="I3588" s="663">
        <v>6597</v>
      </c>
      <c r="J3588" s="728">
        <v>492.65</v>
      </c>
      <c r="K3588" s="728">
        <v>160.11124999999998</v>
      </c>
      <c r="L3588" s="728">
        <v>332.53874999999999</v>
      </c>
    </row>
    <row r="3589" spans="1:12" s="335" customFormat="1" ht="12" x14ac:dyDescent="0.2">
      <c r="A3589" s="145" t="s">
        <v>7531</v>
      </c>
      <c r="B3589" s="145" t="s">
        <v>7532</v>
      </c>
      <c r="C3589" s="733">
        <v>43525</v>
      </c>
      <c r="F3589" s="663">
        <v>2000</v>
      </c>
      <c r="G3589" s="663">
        <v>200</v>
      </c>
      <c r="H3589" s="663"/>
      <c r="I3589" s="663">
        <v>1800</v>
      </c>
      <c r="J3589" s="728">
        <v>88.18</v>
      </c>
      <c r="K3589" s="728">
        <v>28.658500000000004</v>
      </c>
      <c r="L3589" s="728">
        <v>59.52150000000001</v>
      </c>
    </row>
    <row r="3590" spans="1:12" s="335" customFormat="1" ht="12" x14ac:dyDescent="0.2">
      <c r="A3590" s="145" t="s">
        <v>7533</v>
      </c>
      <c r="B3590" s="145" t="s">
        <v>7534</v>
      </c>
      <c r="C3590" s="733">
        <v>43525</v>
      </c>
      <c r="F3590" s="663">
        <v>2000</v>
      </c>
      <c r="G3590" s="663">
        <v>300</v>
      </c>
      <c r="H3590" s="663"/>
      <c r="I3590" s="663">
        <v>1700</v>
      </c>
      <c r="J3590" s="728">
        <v>187.91</v>
      </c>
      <c r="K3590" s="728">
        <v>61.070750000000004</v>
      </c>
      <c r="L3590" s="728">
        <v>126.83925000000001</v>
      </c>
    </row>
    <row r="3591" spans="1:12" s="335" customFormat="1" ht="12" x14ac:dyDescent="0.2">
      <c r="A3591" s="145" t="s">
        <v>7535</v>
      </c>
      <c r="B3591" s="145" t="s">
        <v>7536</v>
      </c>
      <c r="C3591" s="733">
        <v>43525</v>
      </c>
      <c r="F3591" s="663">
        <v>4127</v>
      </c>
      <c r="G3591" s="663">
        <v>774</v>
      </c>
      <c r="H3591" s="663"/>
      <c r="I3591" s="663">
        <v>3353</v>
      </c>
      <c r="J3591" s="728">
        <v>484.8</v>
      </c>
      <c r="K3591" s="728">
        <v>157.56</v>
      </c>
      <c r="L3591" s="728">
        <v>327.24</v>
      </c>
    </row>
    <row r="3592" spans="1:12" s="335" customFormat="1" ht="12" x14ac:dyDescent="0.2">
      <c r="A3592" s="145" t="s">
        <v>7537</v>
      </c>
      <c r="B3592" s="145" t="s">
        <v>7538</v>
      </c>
      <c r="C3592" s="733">
        <v>43525</v>
      </c>
      <c r="F3592" s="663">
        <v>2734</v>
      </c>
      <c r="G3592" s="663">
        <v>410</v>
      </c>
      <c r="H3592" s="663"/>
      <c r="I3592" s="663">
        <v>2324</v>
      </c>
      <c r="J3592" s="728">
        <v>235.67</v>
      </c>
      <c r="K3592" s="728">
        <v>76.592749999999995</v>
      </c>
      <c r="L3592" s="728">
        <v>159.07724999999999</v>
      </c>
    </row>
    <row r="3593" spans="1:12" s="335" customFormat="1" ht="12" x14ac:dyDescent="0.2">
      <c r="A3593" s="145" t="s">
        <v>7539</v>
      </c>
      <c r="B3593" s="145" t="s">
        <v>7540</v>
      </c>
      <c r="C3593" s="733">
        <v>43525</v>
      </c>
      <c r="F3593" s="663">
        <v>2259</v>
      </c>
      <c r="G3593" s="663">
        <v>282</v>
      </c>
      <c r="H3593" s="663"/>
      <c r="I3593" s="663">
        <v>1977</v>
      </c>
      <c r="J3593" s="728">
        <v>146.27000000000001</v>
      </c>
      <c r="K3593" s="728">
        <v>47.537750000000003</v>
      </c>
      <c r="L3593" s="728">
        <v>98.732250000000008</v>
      </c>
    </row>
    <row r="3594" spans="1:12" s="335" customFormat="1" ht="12" x14ac:dyDescent="0.2">
      <c r="A3594" s="145" t="s">
        <v>7541</v>
      </c>
      <c r="B3594" s="145" t="s">
        <v>7542</v>
      </c>
      <c r="C3594" s="733">
        <v>43525</v>
      </c>
      <c r="F3594" s="663">
        <v>2875</v>
      </c>
      <c r="G3594" s="663">
        <v>359</v>
      </c>
      <c r="H3594" s="663"/>
      <c r="I3594" s="663">
        <v>2516</v>
      </c>
      <c r="J3594" s="728">
        <v>186.15</v>
      </c>
      <c r="K3594" s="728">
        <v>60.498750000000001</v>
      </c>
      <c r="L3594" s="728">
        <v>125.65125000000002</v>
      </c>
    </row>
    <row r="3595" spans="1:12" s="335" customFormat="1" ht="12" x14ac:dyDescent="0.2">
      <c r="A3595" s="145" t="s">
        <v>7543</v>
      </c>
      <c r="B3595" s="145" t="s">
        <v>7544</v>
      </c>
      <c r="C3595" s="733">
        <v>43525</v>
      </c>
      <c r="F3595" s="663">
        <v>2238</v>
      </c>
      <c r="G3595" s="663">
        <v>336</v>
      </c>
      <c r="H3595" s="663"/>
      <c r="I3595" s="663">
        <v>1902</v>
      </c>
      <c r="J3595" s="728">
        <v>192.92</v>
      </c>
      <c r="K3595" s="728">
        <v>62.698999999999998</v>
      </c>
      <c r="L3595" s="728">
        <v>130.221</v>
      </c>
    </row>
    <row r="3596" spans="1:12" s="335" customFormat="1" ht="12" x14ac:dyDescent="0.2">
      <c r="A3596" s="145" t="s">
        <v>7545</v>
      </c>
      <c r="B3596" s="145" t="s">
        <v>7546</v>
      </c>
      <c r="C3596" s="733">
        <v>43525</v>
      </c>
      <c r="F3596" s="663">
        <v>2316</v>
      </c>
      <c r="G3596" s="663">
        <v>290</v>
      </c>
      <c r="H3596" s="663"/>
      <c r="I3596" s="663">
        <v>2026</v>
      </c>
      <c r="J3596" s="728">
        <v>151.35</v>
      </c>
      <c r="K3596" s="728">
        <v>49.188749999999999</v>
      </c>
      <c r="L3596" s="728">
        <v>102.16125000000001</v>
      </c>
    </row>
    <row r="3597" spans="1:12" s="335" customFormat="1" ht="12" x14ac:dyDescent="0.2">
      <c r="A3597" s="145" t="s">
        <v>7547</v>
      </c>
      <c r="B3597" s="145" t="s">
        <v>7548</v>
      </c>
      <c r="C3597" s="733">
        <v>43525</v>
      </c>
      <c r="F3597" s="663">
        <v>3224</v>
      </c>
      <c r="G3597" s="663">
        <v>604</v>
      </c>
      <c r="H3597" s="663"/>
      <c r="I3597" s="663">
        <v>2620</v>
      </c>
      <c r="J3597" s="728">
        <v>375.27</v>
      </c>
      <c r="K3597" s="728">
        <v>121.96275</v>
      </c>
      <c r="L3597" s="728">
        <v>253.30725000000001</v>
      </c>
    </row>
    <row r="3598" spans="1:12" s="335" customFormat="1" ht="12" x14ac:dyDescent="0.2">
      <c r="A3598" s="145" t="s">
        <v>7549</v>
      </c>
      <c r="B3598" s="145" t="s">
        <v>7550</v>
      </c>
      <c r="C3598" s="733">
        <v>43525</v>
      </c>
      <c r="F3598" s="663">
        <v>2401</v>
      </c>
      <c r="G3598" s="663">
        <v>450</v>
      </c>
      <c r="H3598" s="663"/>
      <c r="I3598" s="663">
        <v>1951</v>
      </c>
      <c r="J3598" s="728">
        <v>279.47000000000003</v>
      </c>
      <c r="K3598" s="728">
        <v>90.827750000000009</v>
      </c>
      <c r="L3598" s="728">
        <v>188.64225000000002</v>
      </c>
    </row>
    <row r="3599" spans="1:12" s="335" customFormat="1" ht="12" x14ac:dyDescent="0.2">
      <c r="A3599" s="145" t="s">
        <v>7551</v>
      </c>
      <c r="B3599" s="145" t="s">
        <v>7413</v>
      </c>
      <c r="C3599" s="733">
        <v>43525</v>
      </c>
      <c r="F3599" s="663">
        <v>5428</v>
      </c>
      <c r="G3599" s="663">
        <v>814</v>
      </c>
      <c r="H3599" s="663"/>
      <c r="I3599" s="663">
        <v>4614</v>
      </c>
      <c r="J3599" s="728">
        <v>467.89</v>
      </c>
      <c r="K3599" s="728">
        <v>152.06424999999999</v>
      </c>
      <c r="L3599" s="728">
        <v>315.82575000000003</v>
      </c>
    </row>
    <row r="3600" spans="1:12" s="335" customFormat="1" ht="12" x14ac:dyDescent="0.2">
      <c r="A3600" s="145" t="s">
        <v>7552</v>
      </c>
      <c r="B3600" s="145" t="s">
        <v>7553</v>
      </c>
      <c r="C3600" s="733">
        <v>43525</v>
      </c>
      <c r="F3600" s="663">
        <v>8378</v>
      </c>
      <c r="G3600" s="663">
        <v>1257</v>
      </c>
      <c r="H3600" s="663"/>
      <c r="I3600" s="663">
        <v>7121</v>
      </c>
      <c r="J3600" s="728">
        <v>722.18</v>
      </c>
      <c r="K3600" s="728">
        <v>234.70849999999999</v>
      </c>
      <c r="L3600" s="728">
        <v>487.47149999999999</v>
      </c>
    </row>
    <row r="3601" spans="1:12" s="335" customFormat="1" ht="12" x14ac:dyDescent="0.2">
      <c r="A3601" s="145" t="s">
        <v>7554</v>
      </c>
      <c r="B3601" s="145" t="s">
        <v>7555</v>
      </c>
      <c r="C3601" s="733">
        <v>43525</v>
      </c>
      <c r="F3601" s="663">
        <v>999</v>
      </c>
      <c r="G3601" s="663">
        <v>200</v>
      </c>
      <c r="H3601" s="663"/>
      <c r="I3601" s="663">
        <v>799</v>
      </c>
      <c r="J3601" s="728">
        <v>126.61</v>
      </c>
      <c r="K3601" s="728">
        <v>41.148250000000004</v>
      </c>
      <c r="L3601" s="728">
        <v>85.461750000000009</v>
      </c>
    </row>
    <row r="3602" spans="1:12" s="335" customFormat="1" ht="12" x14ac:dyDescent="0.2">
      <c r="A3602" s="145" t="s">
        <v>7556</v>
      </c>
      <c r="B3602" s="145" t="s">
        <v>7557</v>
      </c>
      <c r="C3602" s="733">
        <v>43525</v>
      </c>
      <c r="F3602" s="663">
        <v>11678</v>
      </c>
      <c r="G3602" s="663">
        <v>1752</v>
      </c>
      <c r="H3602" s="663"/>
      <c r="I3602" s="663">
        <v>9926</v>
      </c>
      <c r="J3602" s="728">
        <v>1006.65</v>
      </c>
      <c r="K3602" s="728">
        <v>327.16125</v>
      </c>
      <c r="L3602" s="728">
        <v>679.48874999999998</v>
      </c>
    </row>
    <row r="3603" spans="1:12" s="335" customFormat="1" ht="12" x14ac:dyDescent="0.2">
      <c r="A3603" s="145" t="s">
        <v>7558</v>
      </c>
      <c r="B3603" s="145" t="s">
        <v>7559</v>
      </c>
      <c r="C3603" s="733">
        <v>43525</v>
      </c>
      <c r="F3603" s="663">
        <v>4510</v>
      </c>
      <c r="G3603" s="663">
        <v>676</v>
      </c>
      <c r="H3603" s="663"/>
      <c r="I3603" s="663">
        <v>3834</v>
      </c>
      <c r="J3603" s="728">
        <v>385.2</v>
      </c>
      <c r="K3603" s="728">
        <v>125.19</v>
      </c>
      <c r="L3603" s="728">
        <v>260.01</v>
      </c>
    </row>
    <row r="3604" spans="1:12" s="335" customFormat="1" ht="12" x14ac:dyDescent="0.2">
      <c r="A3604" s="145" t="s">
        <v>7560</v>
      </c>
      <c r="B3604" s="145" t="s">
        <v>7561</v>
      </c>
      <c r="C3604" s="733">
        <v>43525</v>
      </c>
      <c r="F3604" s="663">
        <v>5618</v>
      </c>
      <c r="G3604" s="663">
        <v>807</v>
      </c>
      <c r="H3604" s="663"/>
      <c r="I3604" s="663">
        <v>4811</v>
      </c>
      <c r="J3604" s="728">
        <v>454.71</v>
      </c>
      <c r="K3604" s="728">
        <v>147.78075000000001</v>
      </c>
      <c r="L3604" s="728">
        <v>306.92925000000002</v>
      </c>
    </row>
    <row r="3605" spans="1:12" s="335" customFormat="1" ht="12" x14ac:dyDescent="0.2">
      <c r="A3605" s="145" t="s">
        <v>7562</v>
      </c>
      <c r="B3605" s="626" t="s">
        <v>7563</v>
      </c>
      <c r="C3605" s="733">
        <v>43525</v>
      </c>
      <c r="F3605" s="663">
        <v>2145</v>
      </c>
      <c r="G3605" s="663">
        <v>268</v>
      </c>
      <c r="H3605" s="663"/>
      <c r="I3605" s="663">
        <v>1877</v>
      </c>
      <c r="J3605" s="728">
        <v>138.88999999999999</v>
      </c>
      <c r="K3605" s="728">
        <v>45.139249999999997</v>
      </c>
      <c r="L3605" s="728">
        <v>93.750749999999996</v>
      </c>
    </row>
    <row r="3606" spans="1:12" s="335" customFormat="1" ht="12" x14ac:dyDescent="0.2">
      <c r="A3606" s="145" t="s">
        <v>7564</v>
      </c>
      <c r="B3606" s="145" t="s">
        <v>7565</v>
      </c>
      <c r="C3606" s="733">
        <v>43525</v>
      </c>
      <c r="F3606" s="663">
        <v>2944</v>
      </c>
      <c r="G3606" s="663">
        <v>442</v>
      </c>
      <c r="H3606" s="663"/>
      <c r="I3606" s="663">
        <v>2502</v>
      </c>
      <c r="J3606" s="728">
        <v>276.62</v>
      </c>
      <c r="K3606" s="728">
        <v>89.901499999999999</v>
      </c>
      <c r="L3606" s="728">
        <v>186.71850000000001</v>
      </c>
    </row>
    <row r="3607" spans="1:12" s="335" customFormat="1" ht="12" x14ac:dyDescent="0.2">
      <c r="A3607" s="335" t="s">
        <v>7566</v>
      </c>
      <c r="B3607" s="335" t="s">
        <v>7567</v>
      </c>
      <c r="C3607" s="733">
        <v>43556</v>
      </c>
      <c r="F3607" s="663">
        <v>6194</v>
      </c>
      <c r="G3607" s="663">
        <v>774</v>
      </c>
      <c r="H3607" s="663"/>
      <c r="I3607" s="663">
        <f>F3607-G3607</f>
        <v>5420</v>
      </c>
      <c r="J3607" s="728">
        <v>401.07</v>
      </c>
      <c r="K3607" s="728">
        <v>130.34774999999999</v>
      </c>
      <c r="L3607" s="728">
        <v>270.72225000000003</v>
      </c>
    </row>
    <row r="3608" spans="1:12" s="335" customFormat="1" ht="12" x14ac:dyDescent="0.2">
      <c r="A3608" s="335" t="s">
        <v>7568</v>
      </c>
      <c r="B3608" s="335" t="s">
        <v>7569</v>
      </c>
      <c r="C3608" s="733">
        <v>43556</v>
      </c>
      <c r="F3608" s="663">
        <v>2000</v>
      </c>
      <c r="G3608" s="663">
        <v>250</v>
      </c>
      <c r="H3608" s="663"/>
      <c r="I3608" s="663">
        <f t="shared" ref="I3608:I3671" si="53">F3608-G3608</f>
        <v>1750</v>
      </c>
      <c r="J3608" s="728">
        <v>129.5</v>
      </c>
      <c r="K3608" s="728">
        <v>42.087499999999999</v>
      </c>
      <c r="L3608" s="728">
        <v>87.412500000000009</v>
      </c>
    </row>
    <row r="3609" spans="1:12" s="335" customFormat="1" ht="12" x14ac:dyDescent="0.2">
      <c r="A3609" s="335" t="s">
        <v>7570</v>
      </c>
      <c r="B3609" s="335" t="s">
        <v>7571</v>
      </c>
      <c r="C3609" s="733">
        <v>43556</v>
      </c>
      <c r="F3609" s="663">
        <v>5552</v>
      </c>
      <c r="G3609" s="663">
        <v>1041</v>
      </c>
      <c r="H3609" s="663"/>
      <c r="I3609" s="663">
        <f t="shared" si="53"/>
        <v>4511</v>
      </c>
      <c r="J3609" s="728">
        <v>652.19000000000005</v>
      </c>
      <c r="K3609" s="728">
        <v>211.96175000000002</v>
      </c>
      <c r="L3609" s="728">
        <v>440.22825000000006</v>
      </c>
    </row>
    <row r="3610" spans="1:12" s="335" customFormat="1" ht="12" x14ac:dyDescent="0.2">
      <c r="A3610" s="335" t="s">
        <v>7572</v>
      </c>
      <c r="B3610" s="335" t="s">
        <v>7573</v>
      </c>
      <c r="C3610" s="733">
        <v>43556</v>
      </c>
      <c r="F3610" s="663">
        <v>3332</v>
      </c>
      <c r="G3610" s="663">
        <v>500</v>
      </c>
      <c r="H3610" s="663"/>
      <c r="I3610" s="663">
        <f t="shared" si="53"/>
        <v>2832</v>
      </c>
      <c r="J3610" s="728">
        <v>287.20999999999998</v>
      </c>
      <c r="K3610" s="728">
        <v>93.343249999999998</v>
      </c>
      <c r="L3610" s="728">
        <v>193.86675</v>
      </c>
    </row>
    <row r="3611" spans="1:12" s="335" customFormat="1" ht="12" x14ac:dyDescent="0.2">
      <c r="A3611" s="335" t="s">
        <v>7574</v>
      </c>
      <c r="B3611" s="335" t="s">
        <v>7575</v>
      </c>
      <c r="C3611" s="733">
        <v>43556</v>
      </c>
      <c r="F3611" s="663">
        <v>4546</v>
      </c>
      <c r="G3611" s="663">
        <v>682</v>
      </c>
      <c r="H3611" s="663"/>
      <c r="I3611" s="663">
        <f t="shared" si="53"/>
        <v>3864</v>
      </c>
      <c r="J3611" s="728">
        <v>391.85</v>
      </c>
      <c r="K3611" s="728">
        <v>127.35125000000001</v>
      </c>
      <c r="L3611" s="728">
        <v>264.49875000000003</v>
      </c>
    </row>
    <row r="3612" spans="1:12" s="335" customFormat="1" ht="12" x14ac:dyDescent="0.2">
      <c r="A3612" s="335" t="s">
        <v>7576</v>
      </c>
      <c r="B3612" s="335" t="s">
        <v>7577</v>
      </c>
      <c r="C3612" s="733">
        <v>43556</v>
      </c>
      <c r="F3612" s="663">
        <v>1784</v>
      </c>
      <c r="G3612" s="663">
        <v>268</v>
      </c>
      <c r="H3612" s="663"/>
      <c r="I3612" s="663">
        <f t="shared" si="53"/>
        <v>1516</v>
      </c>
      <c r="J3612" s="728">
        <v>152.37</v>
      </c>
      <c r="K3612" s="728">
        <v>49.520250000000004</v>
      </c>
      <c r="L3612" s="728">
        <v>102.84975000000001</v>
      </c>
    </row>
    <row r="3613" spans="1:12" s="335" customFormat="1" ht="12" x14ac:dyDescent="0.2">
      <c r="A3613" s="335" t="s">
        <v>7578</v>
      </c>
      <c r="B3613" s="335" t="s">
        <v>7579</v>
      </c>
      <c r="C3613" s="733">
        <v>43556</v>
      </c>
      <c r="F3613" s="663">
        <v>2006</v>
      </c>
      <c r="G3613" s="663">
        <v>301</v>
      </c>
      <c r="H3613" s="663"/>
      <c r="I3613" s="663">
        <f t="shared" si="53"/>
        <v>1705</v>
      </c>
      <c r="J3613" s="728">
        <v>171.33</v>
      </c>
      <c r="K3613" s="728">
        <v>55.682250000000003</v>
      </c>
      <c r="L3613" s="728">
        <v>115.64775000000002</v>
      </c>
    </row>
    <row r="3614" spans="1:12" s="335" customFormat="1" ht="12" x14ac:dyDescent="0.2">
      <c r="A3614" s="335" t="s">
        <v>7580</v>
      </c>
      <c r="B3614" s="335" t="s">
        <v>7581</v>
      </c>
      <c r="C3614" s="733">
        <v>43556</v>
      </c>
      <c r="F3614" s="663">
        <v>2128</v>
      </c>
      <c r="G3614" s="663">
        <v>319</v>
      </c>
      <c r="H3614" s="663"/>
      <c r="I3614" s="663">
        <f t="shared" si="53"/>
        <v>1809</v>
      </c>
      <c r="J3614" s="728">
        <v>181.75</v>
      </c>
      <c r="K3614" s="728">
        <v>59.068750000000001</v>
      </c>
      <c r="L3614" s="728">
        <v>122.68125000000001</v>
      </c>
    </row>
    <row r="3615" spans="1:12" s="335" customFormat="1" ht="12" x14ac:dyDescent="0.2">
      <c r="A3615" s="335" t="s">
        <v>7582</v>
      </c>
      <c r="B3615" s="335" t="s">
        <v>7583</v>
      </c>
      <c r="C3615" s="733">
        <v>43556</v>
      </c>
      <c r="F3615" s="663">
        <v>4445</v>
      </c>
      <c r="G3615" s="663">
        <v>850</v>
      </c>
      <c r="H3615" s="663"/>
      <c r="I3615" s="663">
        <f t="shared" si="53"/>
        <v>3595</v>
      </c>
      <c r="J3615" s="728">
        <v>530.82000000000005</v>
      </c>
      <c r="K3615" s="728">
        <v>172.51650000000004</v>
      </c>
      <c r="L3615" s="728">
        <v>358.30350000000004</v>
      </c>
    </row>
    <row r="3616" spans="1:12" s="335" customFormat="1" ht="12" x14ac:dyDescent="0.2">
      <c r="A3616" s="335" t="s">
        <v>7584</v>
      </c>
      <c r="B3616" s="335" t="s">
        <v>7585</v>
      </c>
      <c r="C3616" s="733">
        <v>43556</v>
      </c>
      <c r="F3616" s="663">
        <v>2175</v>
      </c>
      <c r="G3616" s="663">
        <v>272</v>
      </c>
      <c r="H3616" s="663"/>
      <c r="I3616" s="663">
        <f t="shared" si="53"/>
        <v>1903</v>
      </c>
      <c r="J3616" s="728">
        <v>142.13</v>
      </c>
      <c r="K3616" s="728">
        <v>46.192250000000001</v>
      </c>
      <c r="L3616" s="728">
        <v>95.937750000000008</v>
      </c>
    </row>
    <row r="3617" spans="1:12" s="335" customFormat="1" ht="12" x14ac:dyDescent="0.2">
      <c r="A3617" s="335" t="s">
        <v>7586</v>
      </c>
      <c r="B3617" s="335" t="s">
        <v>7587</v>
      </c>
      <c r="C3617" s="733">
        <v>43556</v>
      </c>
      <c r="F3617" s="663">
        <v>999</v>
      </c>
      <c r="G3617" s="663">
        <v>200</v>
      </c>
      <c r="H3617" s="663"/>
      <c r="I3617" s="663">
        <f t="shared" si="53"/>
        <v>799</v>
      </c>
      <c r="J3617" s="728">
        <v>126.61</v>
      </c>
      <c r="K3617" s="728">
        <v>41.148250000000004</v>
      </c>
      <c r="L3617" s="728">
        <v>85.461750000000009</v>
      </c>
    </row>
    <row r="3618" spans="1:12" s="335" customFormat="1" ht="12" x14ac:dyDescent="0.2">
      <c r="A3618" s="335" t="s">
        <v>7588</v>
      </c>
      <c r="B3618" s="335" t="s">
        <v>7589</v>
      </c>
      <c r="C3618" s="733">
        <v>43556</v>
      </c>
      <c r="F3618" s="663">
        <v>2356</v>
      </c>
      <c r="G3618" s="663">
        <v>295</v>
      </c>
      <c r="H3618" s="663"/>
      <c r="I3618" s="663">
        <f t="shared" si="53"/>
        <v>2061</v>
      </c>
      <c r="J3618" s="728">
        <v>151.18</v>
      </c>
      <c r="K3618" s="728">
        <v>49.133500000000005</v>
      </c>
      <c r="L3618" s="728">
        <v>102.04650000000001</v>
      </c>
    </row>
    <row r="3619" spans="1:12" s="335" customFormat="1" ht="12" x14ac:dyDescent="0.2">
      <c r="A3619" s="335" t="s">
        <v>7590</v>
      </c>
      <c r="B3619" s="335" t="s">
        <v>7591</v>
      </c>
      <c r="C3619" s="733">
        <v>43556</v>
      </c>
      <c r="F3619" s="663">
        <v>999</v>
      </c>
      <c r="G3619" s="663">
        <v>200</v>
      </c>
      <c r="H3619" s="663"/>
      <c r="I3619" s="663">
        <f t="shared" si="53"/>
        <v>799</v>
      </c>
      <c r="J3619" s="728">
        <v>126.61</v>
      </c>
      <c r="K3619" s="728">
        <v>41.148250000000004</v>
      </c>
      <c r="L3619" s="728">
        <v>85.461750000000009</v>
      </c>
    </row>
    <row r="3620" spans="1:12" s="335" customFormat="1" ht="12" x14ac:dyDescent="0.2">
      <c r="A3620" s="335" t="s">
        <v>7592</v>
      </c>
      <c r="B3620" s="335" t="s">
        <v>7593</v>
      </c>
      <c r="C3620" s="733">
        <v>43556</v>
      </c>
      <c r="F3620" s="663">
        <v>9437</v>
      </c>
      <c r="G3620" s="663">
        <v>1416</v>
      </c>
      <c r="H3620" s="663"/>
      <c r="I3620" s="663">
        <f t="shared" si="53"/>
        <v>8021</v>
      </c>
      <c r="J3620" s="728">
        <v>813.45</v>
      </c>
      <c r="K3620" s="728">
        <v>264.37125000000003</v>
      </c>
      <c r="L3620" s="728">
        <v>549.07875000000001</v>
      </c>
    </row>
    <row r="3621" spans="1:12" s="335" customFormat="1" ht="12" x14ac:dyDescent="0.2">
      <c r="A3621" s="335" t="s">
        <v>7594</v>
      </c>
      <c r="B3621" s="335" t="s">
        <v>7595</v>
      </c>
      <c r="C3621" s="733">
        <v>43556</v>
      </c>
      <c r="F3621" s="663">
        <v>3453</v>
      </c>
      <c r="G3621" s="663">
        <v>863</v>
      </c>
      <c r="H3621" s="663"/>
      <c r="I3621" s="663">
        <f t="shared" si="53"/>
        <v>2590</v>
      </c>
      <c r="J3621" s="728">
        <v>585.63</v>
      </c>
      <c r="K3621" s="728">
        <v>190.32975000000002</v>
      </c>
      <c r="L3621" s="728">
        <v>395.30025000000001</v>
      </c>
    </row>
    <row r="3622" spans="1:12" s="335" customFormat="1" ht="12" x14ac:dyDescent="0.2">
      <c r="A3622" s="335" t="s">
        <v>7596</v>
      </c>
      <c r="B3622" s="335" t="s">
        <v>7597</v>
      </c>
      <c r="C3622" s="733">
        <v>43556</v>
      </c>
      <c r="F3622" s="663">
        <v>3168</v>
      </c>
      <c r="G3622" s="663">
        <v>792</v>
      </c>
      <c r="H3622" s="663"/>
      <c r="I3622" s="663">
        <f t="shared" si="53"/>
        <v>2376</v>
      </c>
      <c r="J3622" s="728">
        <v>537.29</v>
      </c>
      <c r="K3622" s="728">
        <v>174.61924999999999</v>
      </c>
      <c r="L3622" s="728">
        <v>362.67075</v>
      </c>
    </row>
    <row r="3623" spans="1:12" s="335" customFormat="1" ht="12" x14ac:dyDescent="0.2">
      <c r="A3623" s="335" t="s">
        <v>7598</v>
      </c>
      <c r="B3623" s="335" t="s">
        <v>7599</v>
      </c>
      <c r="C3623" s="733">
        <v>43556</v>
      </c>
      <c r="F3623" s="663">
        <v>2720</v>
      </c>
      <c r="G3623" s="663">
        <v>408</v>
      </c>
      <c r="H3623" s="663"/>
      <c r="I3623" s="663">
        <f t="shared" si="53"/>
        <v>2312</v>
      </c>
      <c r="J3623" s="728">
        <v>232.31</v>
      </c>
      <c r="K3623" s="728">
        <v>75.500749999999996</v>
      </c>
      <c r="L3623" s="728">
        <v>156.80925000000002</v>
      </c>
    </row>
    <row r="3624" spans="1:12" s="335" customFormat="1" ht="12" x14ac:dyDescent="0.2">
      <c r="A3624" s="335" t="s">
        <v>7600</v>
      </c>
      <c r="B3624" s="335" t="s">
        <v>7601</v>
      </c>
      <c r="C3624" s="733">
        <v>43556</v>
      </c>
      <c r="F3624" s="663">
        <v>3277</v>
      </c>
      <c r="G3624" s="663">
        <v>819</v>
      </c>
      <c r="H3624" s="663"/>
      <c r="I3624" s="663">
        <f t="shared" si="53"/>
        <v>2458</v>
      </c>
      <c r="J3624" s="728">
        <v>555.78</v>
      </c>
      <c r="K3624" s="728">
        <v>180.6285</v>
      </c>
      <c r="L3624" s="728">
        <v>375.1515</v>
      </c>
    </row>
    <row r="3625" spans="1:12" s="335" customFormat="1" ht="12" x14ac:dyDescent="0.2">
      <c r="A3625" s="335" t="s">
        <v>7602</v>
      </c>
      <c r="B3625" s="335" t="s">
        <v>7603</v>
      </c>
      <c r="C3625" s="733">
        <v>43556</v>
      </c>
      <c r="F3625" s="663">
        <v>1941</v>
      </c>
      <c r="G3625" s="663">
        <v>291</v>
      </c>
      <c r="H3625" s="663"/>
      <c r="I3625" s="663">
        <f t="shared" si="53"/>
        <v>1650</v>
      </c>
      <c r="J3625" s="728">
        <v>165.78</v>
      </c>
      <c r="K3625" s="728">
        <v>53.878500000000003</v>
      </c>
      <c r="L3625" s="728">
        <v>111.90150000000001</v>
      </c>
    </row>
    <row r="3626" spans="1:12" s="335" customFormat="1" ht="12" x14ac:dyDescent="0.2">
      <c r="A3626" s="335" t="s">
        <v>7604</v>
      </c>
      <c r="B3626" s="335" t="s">
        <v>7605</v>
      </c>
      <c r="C3626" s="733">
        <v>43556</v>
      </c>
      <c r="F3626" s="663">
        <v>2467</v>
      </c>
      <c r="G3626" s="663">
        <v>370</v>
      </c>
      <c r="H3626" s="663"/>
      <c r="I3626" s="663">
        <f t="shared" si="53"/>
        <v>2097</v>
      </c>
      <c r="J3626" s="728">
        <v>210.71</v>
      </c>
      <c r="K3626" s="728">
        <v>68.48075</v>
      </c>
      <c r="L3626" s="728">
        <v>142.22925000000001</v>
      </c>
    </row>
    <row r="3627" spans="1:12" s="335" customFormat="1" ht="12" x14ac:dyDescent="0.2">
      <c r="A3627" s="335" t="s">
        <v>7606</v>
      </c>
      <c r="B3627" s="335" t="s">
        <v>7607</v>
      </c>
      <c r="C3627" s="733">
        <v>43556</v>
      </c>
      <c r="F3627" s="663">
        <v>1941</v>
      </c>
      <c r="G3627" s="663">
        <v>243</v>
      </c>
      <c r="H3627" s="663"/>
      <c r="I3627" s="663">
        <f t="shared" si="53"/>
        <v>1698</v>
      </c>
      <c r="J3627" s="728">
        <v>125.69</v>
      </c>
      <c r="K3627" s="728">
        <v>40.849249999999998</v>
      </c>
      <c r="L3627" s="728">
        <v>84.84075</v>
      </c>
    </row>
    <row r="3628" spans="1:12" s="335" customFormat="1" ht="12" x14ac:dyDescent="0.2">
      <c r="A3628" s="335" t="s">
        <v>7608</v>
      </c>
      <c r="B3628" s="335" t="s">
        <v>7609</v>
      </c>
      <c r="C3628" s="733">
        <v>43556</v>
      </c>
      <c r="F3628" s="663">
        <v>2080</v>
      </c>
      <c r="G3628" s="663">
        <v>312</v>
      </c>
      <c r="H3628" s="663"/>
      <c r="I3628" s="663">
        <f t="shared" si="53"/>
        <v>1768</v>
      </c>
      <c r="J3628" s="728">
        <v>195.44</v>
      </c>
      <c r="K3628" s="728">
        <v>63.518000000000001</v>
      </c>
      <c r="L3628" s="728">
        <v>131.922</v>
      </c>
    </row>
    <row r="3629" spans="1:12" s="335" customFormat="1" ht="12" x14ac:dyDescent="0.2">
      <c r="A3629" s="335" t="s">
        <v>7610</v>
      </c>
      <c r="B3629" s="335" t="s">
        <v>7611</v>
      </c>
      <c r="C3629" s="733">
        <v>43556</v>
      </c>
      <c r="F3629" s="663">
        <v>6515</v>
      </c>
      <c r="G3629" s="663">
        <v>977</v>
      </c>
      <c r="H3629" s="663"/>
      <c r="I3629" s="663">
        <f t="shared" si="53"/>
        <v>5538</v>
      </c>
      <c r="J3629" s="728">
        <v>561.57000000000005</v>
      </c>
      <c r="K3629" s="728">
        <v>182.51025000000001</v>
      </c>
      <c r="L3629" s="728">
        <v>379.05975000000007</v>
      </c>
    </row>
    <row r="3630" spans="1:12" s="335" customFormat="1" ht="12" x14ac:dyDescent="0.2">
      <c r="A3630" s="335" t="s">
        <v>7612</v>
      </c>
      <c r="B3630" s="335" t="s">
        <v>7613</v>
      </c>
      <c r="C3630" s="733">
        <v>43556</v>
      </c>
      <c r="F3630" s="663">
        <v>3768</v>
      </c>
      <c r="G3630" s="663">
        <v>565</v>
      </c>
      <c r="H3630" s="663"/>
      <c r="I3630" s="663">
        <f t="shared" si="53"/>
        <v>3203</v>
      </c>
      <c r="J3630" s="728">
        <v>354.04</v>
      </c>
      <c r="K3630" s="728">
        <v>115.06300000000002</v>
      </c>
      <c r="L3630" s="728">
        <v>238.97700000000003</v>
      </c>
    </row>
    <row r="3631" spans="1:12" s="335" customFormat="1" ht="12" x14ac:dyDescent="0.2">
      <c r="A3631" s="335" t="s">
        <v>7614</v>
      </c>
      <c r="B3631" s="335" t="s">
        <v>7615</v>
      </c>
      <c r="C3631" s="733">
        <v>43556</v>
      </c>
      <c r="F3631" s="663">
        <v>2000</v>
      </c>
      <c r="G3631" s="663">
        <v>300</v>
      </c>
      <c r="H3631" s="663"/>
      <c r="I3631" s="663">
        <f t="shared" si="53"/>
        <v>1700</v>
      </c>
      <c r="J3631" s="728">
        <v>170.82</v>
      </c>
      <c r="K3631" s="728">
        <v>55.516500000000001</v>
      </c>
      <c r="L3631" s="728">
        <v>115.3035</v>
      </c>
    </row>
    <row r="3632" spans="1:12" s="335" customFormat="1" ht="12" x14ac:dyDescent="0.2">
      <c r="A3632" s="335" t="s">
        <v>7616</v>
      </c>
      <c r="B3632" s="335" t="s">
        <v>7617</v>
      </c>
      <c r="C3632" s="733">
        <v>43556</v>
      </c>
      <c r="F3632" s="663">
        <v>2117</v>
      </c>
      <c r="G3632" s="663">
        <v>318</v>
      </c>
      <c r="H3632" s="663"/>
      <c r="I3632" s="663">
        <f t="shared" si="53"/>
        <v>1799</v>
      </c>
      <c r="J3632" s="728">
        <v>180.81</v>
      </c>
      <c r="K3632" s="728">
        <v>58.763249999999999</v>
      </c>
      <c r="L3632" s="728">
        <v>122.04675</v>
      </c>
    </row>
    <row r="3633" spans="1:12" s="335" customFormat="1" ht="12" x14ac:dyDescent="0.2">
      <c r="A3633" s="335" t="s">
        <v>7618</v>
      </c>
      <c r="B3633" s="335" t="s">
        <v>7619</v>
      </c>
      <c r="C3633" s="733">
        <v>43556</v>
      </c>
      <c r="F3633" s="663">
        <v>2015</v>
      </c>
      <c r="G3633" s="663">
        <v>378</v>
      </c>
      <c r="H3633" s="663"/>
      <c r="I3633" s="663">
        <f t="shared" si="53"/>
        <v>1637</v>
      </c>
      <c r="J3633" s="728">
        <v>234.55</v>
      </c>
      <c r="K3633" s="728">
        <v>76.228750000000005</v>
      </c>
      <c r="L3633" s="728">
        <v>158.32125000000002</v>
      </c>
    </row>
    <row r="3634" spans="1:12" s="335" customFormat="1" ht="12" x14ac:dyDescent="0.2">
      <c r="A3634" s="335" t="s">
        <v>7620</v>
      </c>
      <c r="B3634" s="335" t="s">
        <v>7621</v>
      </c>
      <c r="C3634" s="733">
        <v>43556</v>
      </c>
      <c r="F3634" s="663">
        <v>2080</v>
      </c>
      <c r="G3634" s="663">
        <v>312</v>
      </c>
      <c r="H3634" s="663"/>
      <c r="I3634" s="663">
        <f t="shared" si="53"/>
        <v>1768</v>
      </c>
      <c r="J3634" s="728">
        <v>195.44</v>
      </c>
      <c r="K3634" s="728">
        <v>63.518000000000001</v>
      </c>
      <c r="L3634" s="728">
        <v>131.922</v>
      </c>
    </row>
    <row r="3635" spans="1:12" s="335" customFormat="1" ht="12" x14ac:dyDescent="0.2">
      <c r="A3635" s="335" t="s">
        <v>7622</v>
      </c>
      <c r="B3635" s="335" t="s">
        <v>7623</v>
      </c>
      <c r="C3635" s="733">
        <v>43556</v>
      </c>
      <c r="F3635" s="663">
        <v>2004</v>
      </c>
      <c r="G3635" s="663">
        <v>301</v>
      </c>
      <c r="H3635" s="663"/>
      <c r="I3635" s="663">
        <f t="shared" si="53"/>
        <v>1703</v>
      </c>
      <c r="J3635" s="728">
        <v>171.17</v>
      </c>
      <c r="K3635" s="728">
        <v>55.630249999999997</v>
      </c>
      <c r="L3635" s="728">
        <v>115.53975</v>
      </c>
    </row>
    <row r="3636" spans="1:12" s="335" customFormat="1" ht="12" x14ac:dyDescent="0.2">
      <c r="A3636" s="335" t="s">
        <v>7624</v>
      </c>
      <c r="B3636" s="335" t="s">
        <v>7625</v>
      </c>
      <c r="C3636" s="733">
        <v>43556</v>
      </c>
      <c r="F3636" s="663">
        <v>2440</v>
      </c>
      <c r="G3636" s="663">
        <v>366</v>
      </c>
      <c r="H3636" s="663"/>
      <c r="I3636" s="663">
        <f t="shared" si="53"/>
        <v>2074</v>
      </c>
      <c r="J3636" s="728">
        <v>229.26</v>
      </c>
      <c r="K3636" s="728">
        <v>74.509500000000003</v>
      </c>
      <c r="L3636" s="728">
        <v>154.75050000000002</v>
      </c>
    </row>
    <row r="3637" spans="1:12" s="335" customFormat="1" ht="12" x14ac:dyDescent="0.2">
      <c r="A3637" s="335" t="s">
        <v>7626</v>
      </c>
      <c r="B3637" s="335" t="s">
        <v>7627</v>
      </c>
      <c r="C3637" s="733">
        <v>43556</v>
      </c>
      <c r="F3637" s="663">
        <v>999</v>
      </c>
      <c r="G3637" s="663">
        <v>200</v>
      </c>
      <c r="H3637" s="663"/>
      <c r="I3637" s="663">
        <f t="shared" si="53"/>
        <v>799</v>
      </c>
      <c r="J3637" s="728">
        <v>126.61</v>
      </c>
      <c r="K3637" s="728">
        <v>41.148250000000004</v>
      </c>
      <c r="L3637" s="728">
        <v>85.461750000000009</v>
      </c>
    </row>
    <row r="3638" spans="1:12" s="335" customFormat="1" ht="12" x14ac:dyDescent="0.2">
      <c r="A3638" s="335" t="s">
        <v>7628</v>
      </c>
      <c r="B3638" s="335" t="s">
        <v>7629</v>
      </c>
      <c r="C3638" s="733">
        <v>43556</v>
      </c>
      <c r="F3638" s="663">
        <v>1932</v>
      </c>
      <c r="G3638" s="663">
        <v>386</v>
      </c>
      <c r="H3638" s="663"/>
      <c r="I3638" s="663">
        <f t="shared" si="53"/>
        <v>1546</v>
      </c>
      <c r="J3638" s="728">
        <v>244.86</v>
      </c>
      <c r="K3638" s="728">
        <v>79.57950000000001</v>
      </c>
      <c r="L3638" s="728">
        <v>165.28050000000002</v>
      </c>
    </row>
    <row r="3639" spans="1:12" s="335" customFormat="1" ht="12" x14ac:dyDescent="0.2">
      <c r="A3639" s="335" t="s">
        <v>7630</v>
      </c>
      <c r="B3639" s="335" t="s">
        <v>7631</v>
      </c>
      <c r="C3639" s="733">
        <v>43556</v>
      </c>
      <c r="F3639" s="663">
        <v>3130</v>
      </c>
      <c r="G3639" s="663">
        <v>391</v>
      </c>
      <c r="H3639" s="663"/>
      <c r="I3639" s="663">
        <f t="shared" si="53"/>
        <v>2739</v>
      </c>
      <c r="J3639" s="728">
        <v>204.55</v>
      </c>
      <c r="K3639" s="728">
        <v>66.478750000000005</v>
      </c>
      <c r="L3639" s="728">
        <v>138.07125000000002</v>
      </c>
    </row>
    <row r="3640" spans="1:12" s="335" customFormat="1" ht="12" x14ac:dyDescent="0.2">
      <c r="A3640" s="335" t="s">
        <v>7632</v>
      </c>
      <c r="B3640" s="335" t="s">
        <v>7102</v>
      </c>
      <c r="C3640" s="733">
        <v>43556</v>
      </c>
      <c r="F3640" s="663">
        <v>2080</v>
      </c>
      <c r="G3640" s="663">
        <v>312</v>
      </c>
      <c r="H3640" s="663"/>
      <c r="I3640" s="663">
        <f t="shared" si="53"/>
        <v>1768</v>
      </c>
      <c r="J3640" s="728">
        <v>195.44</v>
      </c>
      <c r="K3640" s="728">
        <v>63.518000000000001</v>
      </c>
      <c r="L3640" s="728">
        <v>131.922</v>
      </c>
    </row>
    <row r="3641" spans="1:12" s="335" customFormat="1" ht="12" x14ac:dyDescent="0.2">
      <c r="A3641" s="335" t="s">
        <v>7633</v>
      </c>
      <c r="B3641" s="335" t="s">
        <v>7634</v>
      </c>
      <c r="C3641" s="733">
        <v>43556</v>
      </c>
      <c r="F3641" s="663">
        <v>2380</v>
      </c>
      <c r="G3641" s="663">
        <v>357</v>
      </c>
      <c r="H3641" s="663"/>
      <c r="I3641" s="663">
        <f t="shared" si="53"/>
        <v>2023</v>
      </c>
      <c r="J3641" s="728">
        <v>203.27</v>
      </c>
      <c r="K3641" s="728">
        <v>66.062750000000008</v>
      </c>
      <c r="L3641" s="728">
        <v>137.20725000000002</v>
      </c>
    </row>
    <row r="3642" spans="1:12" s="335" customFormat="1" ht="12" x14ac:dyDescent="0.2">
      <c r="A3642" s="335" t="s">
        <v>7635</v>
      </c>
      <c r="B3642" s="335" t="s">
        <v>7636</v>
      </c>
      <c r="C3642" s="733">
        <v>43556</v>
      </c>
      <c r="F3642" s="663">
        <v>5608</v>
      </c>
      <c r="G3642" s="663">
        <v>701</v>
      </c>
      <c r="H3642" s="663"/>
      <c r="I3642" s="663">
        <f t="shared" si="53"/>
        <v>4907</v>
      </c>
      <c r="J3642" s="728">
        <v>359.87</v>
      </c>
      <c r="K3642" s="728">
        <v>116.95775</v>
      </c>
      <c r="L3642" s="728">
        <v>242.91225000000003</v>
      </c>
    </row>
    <row r="3643" spans="1:12" s="335" customFormat="1" ht="12" x14ac:dyDescent="0.2">
      <c r="A3643" s="335" t="s">
        <v>7637</v>
      </c>
      <c r="B3643" s="335" t="s">
        <v>7638</v>
      </c>
      <c r="C3643" s="733">
        <v>43556</v>
      </c>
      <c r="F3643" s="663">
        <v>3023</v>
      </c>
      <c r="G3643" s="663">
        <v>453</v>
      </c>
      <c r="H3643" s="663"/>
      <c r="I3643" s="663">
        <f t="shared" si="53"/>
        <v>2570</v>
      </c>
      <c r="J3643" s="728">
        <v>258.19</v>
      </c>
      <c r="K3643" s="728">
        <v>83.911749999999998</v>
      </c>
      <c r="L3643" s="728">
        <v>174.27825000000001</v>
      </c>
    </row>
    <row r="3644" spans="1:12" s="335" customFormat="1" ht="12" x14ac:dyDescent="0.2">
      <c r="A3644" s="335" t="s">
        <v>7639</v>
      </c>
      <c r="B3644" s="335" t="s">
        <v>7640</v>
      </c>
      <c r="C3644" s="733">
        <v>43556</v>
      </c>
      <c r="F3644" s="663">
        <v>2080</v>
      </c>
      <c r="G3644" s="663">
        <v>312</v>
      </c>
      <c r="H3644" s="663"/>
      <c r="I3644" s="663">
        <f t="shared" si="53"/>
        <v>1768</v>
      </c>
      <c r="J3644" s="728">
        <v>195.44</v>
      </c>
      <c r="K3644" s="728">
        <v>63.518000000000001</v>
      </c>
      <c r="L3644" s="728">
        <v>131.922</v>
      </c>
    </row>
    <row r="3645" spans="1:12" s="335" customFormat="1" ht="12" x14ac:dyDescent="0.2">
      <c r="A3645" s="335" t="s">
        <v>7641</v>
      </c>
      <c r="B3645" s="335" t="s">
        <v>7642</v>
      </c>
      <c r="C3645" s="733">
        <v>43556</v>
      </c>
      <c r="F3645" s="663">
        <v>4339</v>
      </c>
      <c r="G3645" s="663">
        <v>542</v>
      </c>
      <c r="H3645" s="663"/>
      <c r="I3645" s="663">
        <f t="shared" si="53"/>
        <v>3797</v>
      </c>
      <c r="J3645" s="728">
        <v>283.56</v>
      </c>
      <c r="K3645" s="728">
        <v>92.157000000000011</v>
      </c>
      <c r="L3645" s="728">
        <v>191.40300000000002</v>
      </c>
    </row>
    <row r="3646" spans="1:12" s="335" customFormat="1" ht="12" x14ac:dyDescent="0.2">
      <c r="A3646" s="335" t="s">
        <v>7643</v>
      </c>
      <c r="B3646" s="335" t="s">
        <v>7644</v>
      </c>
      <c r="C3646" s="733">
        <v>43556</v>
      </c>
      <c r="F3646" s="663">
        <v>999</v>
      </c>
      <c r="G3646" s="663">
        <v>200</v>
      </c>
      <c r="H3646" s="663"/>
      <c r="I3646" s="663">
        <f t="shared" si="53"/>
        <v>799</v>
      </c>
      <c r="J3646" s="728">
        <v>126.61</v>
      </c>
      <c r="K3646" s="728">
        <v>41.148250000000004</v>
      </c>
      <c r="L3646" s="728">
        <v>85.461750000000009</v>
      </c>
    </row>
    <row r="3647" spans="1:12" s="335" customFormat="1" ht="12" x14ac:dyDescent="0.2">
      <c r="A3647" s="335" t="s">
        <v>7645</v>
      </c>
      <c r="B3647" s="335" t="s">
        <v>7646</v>
      </c>
      <c r="C3647" s="733">
        <v>43556</v>
      </c>
      <c r="F3647" s="663">
        <v>3841</v>
      </c>
      <c r="G3647" s="663">
        <v>480</v>
      </c>
      <c r="H3647" s="663"/>
      <c r="I3647" s="663">
        <f t="shared" si="53"/>
        <v>3361</v>
      </c>
      <c r="J3647" s="728">
        <v>248.71</v>
      </c>
      <c r="K3647" s="728">
        <v>80.830750000000009</v>
      </c>
      <c r="L3647" s="728">
        <v>167.87925000000001</v>
      </c>
    </row>
    <row r="3648" spans="1:12" s="335" customFormat="1" ht="12" x14ac:dyDescent="0.2">
      <c r="A3648" s="335" t="s">
        <v>7647</v>
      </c>
      <c r="B3648" s="335" t="s">
        <v>7648</v>
      </c>
      <c r="C3648" s="733">
        <v>43556</v>
      </c>
      <c r="F3648" s="663">
        <v>2393</v>
      </c>
      <c r="G3648" s="663">
        <v>359</v>
      </c>
      <c r="H3648" s="663"/>
      <c r="I3648" s="663">
        <f t="shared" si="53"/>
        <v>2034</v>
      </c>
      <c r="J3648" s="728">
        <v>204.38</v>
      </c>
      <c r="K3648" s="728">
        <v>66.423500000000004</v>
      </c>
      <c r="L3648" s="728">
        <v>137.95650000000001</v>
      </c>
    </row>
    <row r="3649" spans="1:12" s="335" customFormat="1" ht="12" x14ac:dyDescent="0.2">
      <c r="A3649" s="335" t="s">
        <v>7649</v>
      </c>
      <c r="B3649" s="335" t="s">
        <v>7650</v>
      </c>
      <c r="C3649" s="733">
        <v>43556</v>
      </c>
      <c r="F3649" s="663">
        <v>3540</v>
      </c>
      <c r="G3649" s="663">
        <v>531</v>
      </c>
      <c r="H3649" s="663"/>
      <c r="I3649" s="663">
        <f t="shared" si="53"/>
        <v>3009</v>
      </c>
      <c r="J3649" s="728">
        <v>305.14</v>
      </c>
      <c r="K3649" s="728">
        <v>99.170500000000004</v>
      </c>
      <c r="L3649" s="728">
        <v>205.96950000000001</v>
      </c>
    </row>
    <row r="3650" spans="1:12" s="335" customFormat="1" ht="12" x14ac:dyDescent="0.2">
      <c r="A3650" s="335" t="s">
        <v>7651</v>
      </c>
      <c r="B3650" s="335" t="s">
        <v>6849</v>
      </c>
      <c r="C3650" s="733">
        <v>43556</v>
      </c>
      <c r="F3650" s="663">
        <v>12415</v>
      </c>
      <c r="G3650" s="663">
        <v>1862</v>
      </c>
      <c r="H3650" s="663"/>
      <c r="I3650" s="663">
        <f t="shared" si="53"/>
        <v>10553</v>
      </c>
      <c r="J3650" s="728">
        <v>1070.18</v>
      </c>
      <c r="K3650" s="728">
        <v>347.80850000000004</v>
      </c>
      <c r="L3650" s="728">
        <v>722.37150000000008</v>
      </c>
    </row>
    <row r="3651" spans="1:12" s="335" customFormat="1" ht="12" x14ac:dyDescent="0.2">
      <c r="A3651" s="335" t="s">
        <v>7652</v>
      </c>
      <c r="B3651" s="335" t="s">
        <v>7653</v>
      </c>
      <c r="C3651" s="733">
        <v>43556</v>
      </c>
      <c r="F3651" s="663">
        <v>7673</v>
      </c>
      <c r="G3651" s="663">
        <v>1151</v>
      </c>
      <c r="H3651" s="663"/>
      <c r="I3651" s="663">
        <f t="shared" si="53"/>
        <v>6522</v>
      </c>
      <c r="J3651" s="728">
        <v>661.41</v>
      </c>
      <c r="K3651" s="728">
        <v>214.95824999999999</v>
      </c>
      <c r="L3651" s="728">
        <v>446.45175</v>
      </c>
    </row>
    <row r="3652" spans="1:12" s="335" customFormat="1" ht="12" x14ac:dyDescent="0.2">
      <c r="A3652" s="335" t="s">
        <v>7654</v>
      </c>
      <c r="B3652" s="335" t="s">
        <v>7655</v>
      </c>
      <c r="C3652" s="733">
        <v>43556</v>
      </c>
      <c r="F3652" s="663">
        <v>2440</v>
      </c>
      <c r="G3652" s="663">
        <v>366</v>
      </c>
      <c r="H3652" s="663"/>
      <c r="I3652" s="663">
        <f t="shared" si="53"/>
        <v>2074</v>
      </c>
      <c r="J3652" s="728">
        <v>229.26</v>
      </c>
      <c r="K3652" s="728">
        <v>74.509500000000003</v>
      </c>
      <c r="L3652" s="728">
        <v>154.75050000000002</v>
      </c>
    </row>
    <row r="3653" spans="1:12" s="335" customFormat="1" ht="12" x14ac:dyDescent="0.2">
      <c r="A3653" s="335" t="s">
        <v>7656</v>
      </c>
      <c r="B3653" s="335" t="s">
        <v>7657</v>
      </c>
      <c r="C3653" s="733">
        <v>43556</v>
      </c>
      <c r="F3653" s="663">
        <v>7510</v>
      </c>
      <c r="G3653" s="663">
        <v>1127</v>
      </c>
      <c r="H3653" s="663"/>
      <c r="I3653" s="663">
        <f t="shared" si="53"/>
        <v>6383</v>
      </c>
      <c r="J3653" s="728">
        <v>647.33000000000004</v>
      </c>
      <c r="K3653" s="728">
        <v>210.38225000000003</v>
      </c>
      <c r="L3653" s="728">
        <v>436.94775000000004</v>
      </c>
    </row>
    <row r="3654" spans="1:12" s="335" customFormat="1" ht="12" x14ac:dyDescent="0.2">
      <c r="A3654" s="335" t="s">
        <v>7658</v>
      </c>
      <c r="B3654" s="335" t="s">
        <v>7659</v>
      </c>
      <c r="C3654" s="733">
        <v>43556</v>
      </c>
      <c r="F3654" s="663">
        <v>3498</v>
      </c>
      <c r="G3654" s="663">
        <v>577</v>
      </c>
      <c r="H3654" s="663"/>
      <c r="I3654" s="663">
        <f t="shared" si="53"/>
        <v>2921</v>
      </c>
      <c r="J3654" s="728">
        <v>345.29</v>
      </c>
      <c r="K3654" s="728">
        <v>112.21925000000002</v>
      </c>
      <c r="L3654" s="728">
        <v>233.07075000000003</v>
      </c>
    </row>
    <row r="3655" spans="1:12" s="335" customFormat="1" ht="12" x14ac:dyDescent="0.2">
      <c r="A3655" s="335" t="s">
        <v>7660</v>
      </c>
      <c r="B3655" s="335" t="s">
        <v>7661</v>
      </c>
      <c r="C3655" s="733">
        <v>43556</v>
      </c>
      <c r="F3655" s="663">
        <v>2840</v>
      </c>
      <c r="G3655" s="663">
        <v>426</v>
      </c>
      <c r="H3655" s="663"/>
      <c r="I3655" s="663">
        <f t="shared" si="53"/>
        <v>2414</v>
      </c>
      <c r="J3655" s="728">
        <v>266.83999999999997</v>
      </c>
      <c r="K3655" s="728">
        <v>86.722999999999999</v>
      </c>
      <c r="L3655" s="728">
        <v>180.11699999999999</v>
      </c>
    </row>
    <row r="3656" spans="1:12" s="335" customFormat="1" ht="12" x14ac:dyDescent="0.2">
      <c r="A3656" s="335" t="s">
        <v>7662</v>
      </c>
      <c r="B3656" s="335" t="s">
        <v>7663</v>
      </c>
      <c r="C3656" s="733">
        <v>43556</v>
      </c>
      <c r="F3656" s="663">
        <v>2625</v>
      </c>
      <c r="G3656" s="663">
        <v>328</v>
      </c>
      <c r="H3656" s="663"/>
      <c r="I3656" s="663">
        <f t="shared" si="53"/>
        <v>2297</v>
      </c>
      <c r="J3656" s="728">
        <v>171.54</v>
      </c>
      <c r="K3656" s="728">
        <v>55.750500000000002</v>
      </c>
      <c r="L3656" s="728">
        <v>115.7895</v>
      </c>
    </row>
    <row r="3657" spans="1:12" s="335" customFormat="1" ht="12" x14ac:dyDescent="0.2">
      <c r="A3657" s="335" t="s">
        <v>7664</v>
      </c>
      <c r="B3657" s="335" t="s">
        <v>7665</v>
      </c>
      <c r="C3657" s="733">
        <v>43556</v>
      </c>
      <c r="F3657" s="663">
        <v>6814</v>
      </c>
      <c r="G3657" s="663">
        <v>1022</v>
      </c>
      <c r="H3657" s="663"/>
      <c r="I3657" s="663">
        <f t="shared" si="53"/>
        <v>5792</v>
      </c>
      <c r="J3657" s="728">
        <v>587.36</v>
      </c>
      <c r="K3657" s="728">
        <v>190.89200000000002</v>
      </c>
      <c r="L3657" s="728">
        <v>396.46800000000002</v>
      </c>
    </row>
    <row r="3658" spans="1:12" s="335" customFormat="1" ht="12" x14ac:dyDescent="0.2">
      <c r="A3658" s="335" t="s">
        <v>7666</v>
      </c>
      <c r="B3658" s="335" t="s">
        <v>7667</v>
      </c>
      <c r="C3658" s="733">
        <v>43556</v>
      </c>
      <c r="F3658" s="663">
        <v>2053</v>
      </c>
      <c r="G3658" s="663">
        <v>308</v>
      </c>
      <c r="H3658" s="663"/>
      <c r="I3658" s="663">
        <f t="shared" si="53"/>
        <v>1745</v>
      </c>
      <c r="J3658" s="728">
        <v>175.35</v>
      </c>
      <c r="K3658" s="728">
        <v>56.988750000000003</v>
      </c>
      <c r="L3658" s="728">
        <v>118.36125</v>
      </c>
    </row>
    <row r="3659" spans="1:12" s="335" customFormat="1" ht="12" x14ac:dyDescent="0.2">
      <c r="A3659" s="335" t="s">
        <v>7668</v>
      </c>
      <c r="B3659" s="335" t="s">
        <v>7669</v>
      </c>
      <c r="C3659" s="733">
        <v>43556</v>
      </c>
      <c r="F3659" s="663">
        <v>4489</v>
      </c>
      <c r="G3659" s="663">
        <v>741</v>
      </c>
      <c r="H3659" s="663"/>
      <c r="I3659" s="663">
        <f t="shared" si="53"/>
        <v>3748</v>
      </c>
      <c r="J3659" s="728">
        <v>443.11</v>
      </c>
      <c r="K3659" s="728">
        <v>144.01075</v>
      </c>
      <c r="L3659" s="728">
        <v>299.09925000000004</v>
      </c>
    </row>
    <row r="3660" spans="1:12" s="335" customFormat="1" ht="12" x14ac:dyDescent="0.2">
      <c r="A3660" s="335" t="s">
        <v>7670</v>
      </c>
      <c r="B3660" s="335" t="s">
        <v>7671</v>
      </c>
      <c r="C3660" s="733">
        <v>43556</v>
      </c>
      <c r="F3660" s="663">
        <v>4726</v>
      </c>
      <c r="G3660" s="663">
        <v>709</v>
      </c>
      <c r="H3660" s="663"/>
      <c r="I3660" s="663">
        <f t="shared" si="53"/>
        <v>4017</v>
      </c>
      <c r="J3660" s="728">
        <v>407.38</v>
      </c>
      <c r="K3660" s="728">
        <v>132.39850000000001</v>
      </c>
      <c r="L3660" s="728">
        <v>274.98150000000004</v>
      </c>
    </row>
    <row r="3661" spans="1:12" s="335" customFormat="1" ht="12" x14ac:dyDescent="0.2">
      <c r="A3661" s="335" t="s">
        <v>7672</v>
      </c>
      <c r="B3661" s="335" t="s">
        <v>7673</v>
      </c>
      <c r="C3661" s="733">
        <v>43556</v>
      </c>
      <c r="F3661" s="663">
        <v>3600</v>
      </c>
      <c r="G3661" s="663">
        <v>540</v>
      </c>
      <c r="H3661" s="663"/>
      <c r="I3661" s="663">
        <f t="shared" si="53"/>
        <v>3060</v>
      </c>
      <c r="J3661" s="728">
        <v>307.47000000000003</v>
      </c>
      <c r="K3661" s="728">
        <v>99.927750000000017</v>
      </c>
      <c r="L3661" s="728">
        <v>207.54225000000002</v>
      </c>
    </row>
    <row r="3662" spans="1:12" s="335" customFormat="1" ht="12" x14ac:dyDescent="0.2">
      <c r="A3662" s="335" t="s">
        <v>7674</v>
      </c>
      <c r="B3662" s="335" t="s">
        <v>7675</v>
      </c>
      <c r="C3662" s="733">
        <v>43556</v>
      </c>
      <c r="F3662" s="663">
        <v>5228</v>
      </c>
      <c r="G3662" s="663">
        <v>784</v>
      </c>
      <c r="H3662" s="663"/>
      <c r="I3662" s="663">
        <f t="shared" si="53"/>
        <v>4444</v>
      </c>
      <c r="J3662" s="728">
        <v>446.53</v>
      </c>
      <c r="K3662" s="728">
        <v>145.12225000000001</v>
      </c>
      <c r="L3662" s="728">
        <v>301.40775000000002</v>
      </c>
    </row>
    <row r="3663" spans="1:12" s="335" customFormat="1" ht="12" x14ac:dyDescent="0.2">
      <c r="A3663" s="335" t="s">
        <v>7676</v>
      </c>
      <c r="B3663" s="335" t="s">
        <v>7677</v>
      </c>
      <c r="C3663" s="733">
        <v>43556</v>
      </c>
      <c r="F3663" s="663">
        <v>2877</v>
      </c>
      <c r="G3663" s="663">
        <v>360</v>
      </c>
      <c r="H3663" s="663"/>
      <c r="I3663" s="663">
        <f t="shared" si="53"/>
        <v>2517</v>
      </c>
      <c r="J3663" s="728">
        <v>188.01</v>
      </c>
      <c r="K3663" s="728">
        <v>61.103249999999996</v>
      </c>
      <c r="L3663" s="728">
        <v>126.90675</v>
      </c>
    </row>
    <row r="3664" spans="1:12" s="335" customFormat="1" ht="12" x14ac:dyDescent="0.2">
      <c r="A3664" s="335" t="s">
        <v>7678</v>
      </c>
      <c r="B3664" s="335" t="s">
        <v>7679</v>
      </c>
      <c r="C3664" s="733">
        <v>43556</v>
      </c>
      <c r="F3664" s="663">
        <v>2412</v>
      </c>
      <c r="G3664" s="663">
        <v>302</v>
      </c>
      <c r="H3664" s="663"/>
      <c r="I3664" s="663">
        <f t="shared" si="53"/>
        <v>2110</v>
      </c>
      <c r="J3664" s="728">
        <v>157.63</v>
      </c>
      <c r="K3664" s="728">
        <v>51.229750000000003</v>
      </c>
      <c r="L3664" s="728">
        <v>106.40025</v>
      </c>
    </row>
    <row r="3665" spans="1:12" s="335" customFormat="1" ht="12" x14ac:dyDescent="0.2">
      <c r="A3665" s="335" t="s">
        <v>7680</v>
      </c>
      <c r="B3665" s="335" t="s">
        <v>7681</v>
      </c>
      <c r="C3665" s="733">
        <v>43556</v>
      </c>
      <c r="F3665" s="663">
        <v>8260</v>
      </c>
      <c r="G3665" s="663">
        <v>1239</v>
      </c>
      <c r="H3665" s="663"/>
      <c r="I3665" s="663">
        <f t="shared" si="53"/>
        <v>7021</v>
      </c>
      <c r="J3665" s="728">
        <v>712.01</v>
      </c>
      <c r="K3665" s="728">
        <v>231.40325000000001</v>
      </c>
      <c r="L3665" s="728">
        <v>480.60675000000003</v>
      </c>
    </row>
    <row r="3666" spans="1:12" s="335" customFormat="1" ht="12" x14ac:dyDescent="0.2">
      <c r="A3666" s="335" t="s">
        <v>7682</v>
      </c>
      <c r="B3666" s="335" t="s">
        <v>7683</v>
      </c>
      <c r="C3666" s="733">
        <v>43556</v>
      </c>
      <c r="F3666" s="663">
        <v>2000</v>
      </c>
      <c r="G3666" s="663">
        <v>300</v>
      </c>
      <c r="H3666" s="663"/>
      <c r="I3666" s="663">
        <f t="shared" si="53"/>
        <v>1700</v>
      </c>
      <c r="J3666" s="728">
        <v>170.82</v>
      </c>
      <c r="K3666" s="728">
        <v>55.516500000000001</v>
      </c>
      <c r="L3666" s="728">
        <v>115.3035</v>
      </c>
    </row>
    <row r="3667" spans="1:12" s="335" customFormat="1" ht="12" x14ac:dyDescent="0.2">
      <c r="A3667" s="335" t="s">
        <v>7684</v>
      </c>
      <c r="B3667" s="335" t="s">
        <v>7685</v>
      </c>
      <c r="C3667" s="733">
        <v>43556</v>
      </c>
      <c r="F3667" s="663">
        <v>4147</v>
      </c>
      <c r="G3667" s="663">
        <v>778</v>
      </c>
      <c r="H3667" s="663"/>
      <c r="I3667" s="663">
        <f t="shared" si="53"/>
        <v>3369</v>
      </c>
      <c r="J3667" s="728">
        <v>482.71</v>
      </c>
      <c r="K3667" s="728">
        <v>156.88075000000001</v>
      </c>
      <c r="L3667" s="728">
        <v>325.82925</v>
      </c>
    </row>
    <row r="3668" spans="1:12" s="335" customFormat="1" ht="12" x14ac:dyDescent="0.2">
      <c r="A3668" s="335" t="s">
        <v>7686</v>
      </c>
      <c r="B3668" s="335" t="s">
        <v>7687</v>
      </c>
      <c r="C3668" s="733">
        <v>43556</v>
      </c>
      <c r="F3668" s="663">
        <v>2238</v>
      </c>
      <c r="G3668" s="663">
        <v>336</v>
      </c>
      <c r="H3668" s="663"/>
      <c r="I3668" s="663">
        <f t="shared" si="53"/>
        <v>1902</v>
      </c>
      <c r="J3668" s="728">
        <v>192.91</v>
      </c>
      <c r="K3668" s="728">
        <v>62.695750000000004</v>
      </c>
      <c r="L3668" s="728">
        <v>130.21424999999999</v>
      </c>
    </row>
    <row r="3669" spans="1:12" s="335" customFormat="1" ht="12" x14ac:dyDescent="0.2">
      <c r="A3669" s="335" t="s">
        <v>7688</v>
      </c>
      <c r="B3669" s="335" t="s">
        <v>7689</v>
      </c>
      <c r="C3669" s="733">
        <v>43556</v>
      </c>
      <c r="F3669" s="663">
        <v>3811</v>
      </c>
      <c r="G3669" s="663">
        <v>572</v>
      </c>
      <c r="H3669" s="663"/>
      <c r="I3669" s="663">
        <f t="shared" si="53"/>
        <v>3239</v>
      </c>
      <c r="J3669" s="728">
        <v>328.51</v>
      </c>
      <c r="K3669" s="728">
        <v>106.76575</v>
      </c>
      <c r="L3669" s="728">
        <v>221.74425000000002</v>
      </c>
    </row>
    <row r="3670" spans="1:12" s="335" customFormat="1" ht="12" x14ac:dyDescent="0.2">
      <c r="A3670" s="335" t="s">
        <v>7690</v>
      </c>
      <c r="B3670" s="335" t="s">
        <v>7691</v>
      </c>
      <c r="C3670" s="733">
        <v>43556</v>
      </c>
      <c r="F3670" s="663">
        <v>2638</v>
      </c>
      <c r="G3670" s="663">
        <v>396</v>
      </c>
      <c r="H3670" s="663"/>
      <c r="I3670" s="663">
        <f t="shared" si="53"/>
        <v>2242</v>
      </c>
      <c r="J3670" s="728">
        <v>227.39</v>
      </c>
      <c r="K3670" s="728">
        <v>73.901749999999993</v>
      </c>
      <c r="L3670" s="728">
        <v>153.48824999999999</v>
      </c>
    </row>
    <row r="3671" spans="1:12" s="335" customFormat="1" ht="12" x14ac:dyDescent="0.2">
      <c r="A3671" s="335" t="s">
        <v>7692</v>
      </c>
      <c r="B3671" s="335" t="s">
        <v>7693</v>
      </c>
      <c r="C3671" s="733">
        <v>43556</v>
      </c>
      <c r="F3671" s="663">
        <v>914</v>
      </c>
      <c r="G3671" s="663">
        <v>91</v>
      </c>
      <c r="H3671" s="663"/>
      <c r="I3671" s="663">
        <f t="shared" si="53"/>
        <v>823</v>
      </c>
      <c r="J3671" s="728">
        <v>40.299999999999997</v>
      </c>
      <c r="K3671" s="728">
        <v>13.0975</v>
      </c>
      <c r="L3671" s="728">
        <v>27.202500000000001</v>
      </c>
    </row>
    <row r="3672" spans="1:12" s="335" customFormat="1" ht="12" x14ac:dyDescent="0.2">
      <c r="A3672" s="335" t="s">
        <v>7694</v>
      </c>
      <c r="B3672" s="335" t="s">
        <v>7695</v>
      </c>
      <c r="C3672" s="733">
        <v>43556</v>
      </c>
      <c r="F3672" s="663">
        <v>6255</v>
      </c>
      <c r="G3672" s="663">
        <v>938</v>
      </c>
      <c r="H3672" s="663"/>
      <c r="I3672" s="663">
        <f t="shared" ref="I3672:I3735" si="54">F3672-G3672</f>
        <v>5317</v>
      </c>
      <c r="J3672" s="728">
        <v>534.24</v>
      </c>
      <c r="K3672" s="728">
        <v>173.62800000000001</v>
      </c>
      <c r="L3672" s="728">
        <v>360.61200000000002</v>
      </c>
    </row>
    <row r="3673" spans="1:12" s="335" customFormat="1" ht="12" x14ac:dyDescent="0.2">
      <c r="A3673" s="335" t="s">
        <v>7696</v>
      </c>
      <c r="B3673" s="335" t="s">
        <v>7697</v>
      </c>
      <c r="C3673" s="733">
        <v>43556</v>
      </c>
      <c r="F3673" s="663">
        <v>2832</v>
      </c>
      <c r="G3673" s="663">
        <v>354</v>
      </c>
      <c r="H3673" s="663"/>
      <c r="I3673" s="663">
        <f t="shared" si="54"/>
        <v>2478</v>
      </c>
      <c r="J3673" s="728">
        <v>185.07</v>
      </c>
      <c r="K3673" s="728">
        <v>60.147750000000002</v>
      </c>
      <c r="L3673" s="728">
        <v>124.92225000000001</v>
      </c>
    </row>
    <row r="3674" spans="1:12" s="335" customFormat="1" ht="12" x14ac:dyDescent="0.2">
      <c r="A3674" s="335" t="s">
        <v>7698</v>
      </c>
      <c r="B3674" s="335" t="s">
        <v>7699</v>
      </c>
      <c r="C3674" s="733">
        <v>43556</v>
      </c>
      <c r="F3674" s="663">
        <v>3446</v>
      </c>
      <c r="G3674" s="663">
        <v>517</v>
      </c>
      <c r="H3674" s="663"/>
      <c r="I3674" s="663">
        <f t="shared" si="54"/>
        <v>2929</v>
      </c>
      <c r="J3674" s="728">
        <v>297.05</v>
      </c>
      <c r="K3674" s="728">
        <v>96.541250000000005</v>
      </c>
      <c r="L3674" s="728">
        <v>200.50875000000002</v>
      </c>
    </row>
    <row r="3675" spans="1:12" s="335" customFormat="1" ht="12" x14ac:dyDescent="0.2">
      <c r="A3675" s="335" t="s">
        <v>7700</v>
      </c>
      <c r="B3675" s="335" t="s">
        <v>7701</v>
      </c>
      <c r="C3675" s="733">
        <v>43556</v>
      </c>
      <c r="F3675" s="663">
        <v>15967</v>
      </c>
      <c r="G3675" s="663">
        <v>1996</v>
      </c>
      <c r="H3675" s="663"/>
      <c r="I3675" s="663">
        <f t="shared" si="54"/>
        <v>13971</v>
      </c>
      <c r="J3675" s="728">
        <v>1043.45</v>
      </c>
      <c r="K3675" s="728">
        <v>339.12125000000003</v>
      </c>
      <c r="L3675" s="728">
        <v>704.32875000000013</v>
      </c>
    </row>
    <row r="3676" spans="1:12" s="335" customFormat="1" ht="12" x14ac:dyDescent="0.2">
      <c r="A3676" s="335" t="s">
        <v>7702</v>
      </c>
      <c r="B3676" s="335" t="s">
        <v>7703</v>
      </c>
      <c r="C3676" s="733">
        <v>43556</v>
      </c>
      <c r="F3676" s="663">
        <v>6941</v>
      </c>
      <c r="G3676" s="663">
        <v>1041</v>
      </c>
      <c r="H3676" s="663"/>
      <c r="I3676" s="663">
        <f t="shared" si="54"/>
        <v>5900</v>
      </c>
      <c r="J3676" s="728">
        <v>598.30999999999995</v>
      </c>
      <c r="K3676" s="728">
        <v>194.45075</v>
      </c>
      <c r="L3676" s="728">
        <v>403.85924999999997</v>
      </c>
    </row>
    <row r="3677" spans="1:12" s="335" customFormat="1" ht="12" x14ac:dyDescent="0.2">
      <c r="A3677" s="335" t="s">
        <v>7704</v>
      </c>
      <c r="B3677" s="335" t="s">
        <v>7705</v>
      </c>
      <c r="C3677" s="733">
        <v>43556</v>
      </c>
      <c r="F3677" s="663">
        <v>9695</v>
      </c>
      <c r="G3677" s="663">
        <v>1212</v>
      </c>
      <c r="H3677" s="663"/>
      <c r="I3677" s="663">
        <f t="shared" si="54"/>
        <v>8483</v>
      </c>
      <c r="J3677" s="728">
        <v>633.53</v>
      </c>
      <c r="K3677" s="728">
        <v>205.89724999999999</v>
      </c>
      <c r="L3677" s="728">
        <v>427.63274999999999</v>
      </c>
    </row>
    <row r="3678" spans="1:12" s="335" customFormat="1" ht="12" x14ac:dyDescent="0.2">
      <c r="A3678" s="335" t="s">
        <v>7706</v>
      </c>
      <c r="B3678" s="335" t="s">
        <v>7707</v>
      </c>
      <c r="C3678" s="733">
        <v>43556</v>
      </c>
      <c r="F3678" s="663">
        <v>2210</v>
      </c>
      <c r="G3678" s="663">
        <v>331</v>
      </c>
      <c r="H3678" s="663"/>
      <c r="I3678" s="663">
        <f t="shared" si="54"/>
        <v>1879</v>
      </c>
      <c r="J3678" s="728">
        <v>188.76</v>
      </c>
      <c r="K3678" s="728">
        <v>61.347000000000001</v>
      </c>
      <c r="L3678" s="728">
        <v>127.413</v>
      </c>
    </row>
    <row r="3679" spans="1:12" s="335" customFormat="1" ht="12" x14ac:dyDescent="0.2">
      <c r="A3679" s="335" t="s">
        <v>7708</v>
      </c>
      <c r="B3679" s="335" t="s">
        <v>7709</v>
      </c>
      <c r="C3679" s="733">
        <v>43556</v>
      </c>
      <c r="F3679" s="663">
        <v>3558</v>
      </c>
      <c r="G3679" s="663">
        <v>445</v>
      </c>
      <c r="H3679" s="663"/>
      <c r="I3679" s="663">
        <f t="shared" si="54"/>
        <v>3113</v>
      </c>
      <c r="J3679" s="728">
        <v>232.52</v>
      </c>
      <c r="K3679" s="728">
        <v>75.569000000000003</v>
      </c>
      <c r="L3679" s="728">
        <v>156.95100000000002</v>
      </c>
    </row>
    <row r="3680" spans="1:12" s="335" customFormat="1" ht="12" x14ac:dyDescent="0.2">
      <c r="A3680" s="335" t="s">
        <v>7710</v>
      </c>
      <c r="B3680" s="335" t="s">
        <v>7711</v>
      </c>
      <c r="C3680" s="733">
        <v>43556</v>
      </c>
      <c r="F3680" s="663">
        <v>6236</v>
      </c>
      <c r="G3680" s="663">
        <v>1169</v>
      </c>
      <c r="H3680" s="663"/>
      <c r="I3680" s="663">
        <f t="shared" si="54"/>
        <v>5067</v>
      </c>
      <c r="J3680" s="728">
        <v>732.55</v>
      </c>
      <c r="K3680" s="728">
        <v>238.07874999999999</v>
      </c>
      <c r="L3680" s="728">
        <v>494.47125</v>
      </c>
    </row>
    <row r="3681" spans="1:12" s="335" customFormat="1" ht="12" x14ac:dyDescent="0.2">
      <c r="A3681" s="335" t="s">
        <v>7712</v>
      </c>
      <c r="B3681" s="335" t="s">
        <v>7713</v>
      </c>
      <c r="C3681" s="733">
        <v>43556</v>
      </c>
      <c r="F3681" s="663">
        <v>2230</v>
      </c>
      <c r="G3681" s="663">
        <v>334</v>
      </c>
      <c r="H3681" s="663"/>
      <c r="I3681" s="663">
        <f t="shared" si="54"/>
        <v>1896</v>
      </c>
      <c r="J3681" s="728">
        <v>188.74</v>
      </c>
      <c r="K3681" s="728">
        <v>61.340500000000006</v>
      </c>
      <c r="L3681" s="728">
        <v>127.39950000000002</v>
      </c>
    </row>
    <row r="3682" spans="1:12" s="335" customFormat="1" ht="12" x14ac:dyDescent="0.2">
      <c r="A3682" s="335" t="s">
        <v>7714</v>
      </c>
      <c r="B3682" s="335" t="s">
        <v>7715</v>
      </c>
      <c r="C3682" s="733">
        <v>43556</v>
      </c>
      <c r="F3682" s="663">
        <v>15362</v>
      </c>
      <c r="G3682" s="663">
        <v>1920</v>
      </c>
      <c r="H3682" s="663"/>
      <c r="I3682" s="663">
        <f t="shared" si="54"/>
        <v>13442</v>
      </c>
      <c r="J3682" s="728">
        <v>1003.91</v>
      </c>
      <c r="K3682" s="728">
        <v>326.27075000000002</v>
      </c>
      <c r="L3682" s="728">
        <v>677.63925000000006</v>
      </c>
    </row>
    <row r="3683" spans="1:12" s="335" customFormat="1" ht="12" x14ac:dyDescent="0.2">
      <c r="A3683" s="335" t="s">
        <v>7716</v>
      </c>
      <c r="B3683" s="335" t="s">
        <v>7717</v>
      </c>
      <c r="C3683" s="733">
        <v>43556</v>
      </c>
      <c r="F3683" s="663">
        <v>2238</v>
      </c>
      <c r="G3683" s="663">
        <v>336</v>
      </c>
      <c r="H3683" s="663"/>
      <c r="I3683" s="663">
        <f t="shared" si="54"/>
        <v>1902</v>
      </c>
      <c r="J3683" s="728">
        <v>192.91</v>
      </c>
      <c r="K3683" s="728">
        <v>62.695750000000004</v>
      </c>
      <c r="L3683" s="728">
        <v>130.21424999999999</v>
      </c>
    </row>
    <row r="3684" spans="1:12" s="335" customFormat="1" ht="12" x14ac:dyDescent="0.2">
      <c r="A3684" s="335" t="s">
        <v>7718</v>
      </c>
      <c r="B3684" s="335" t="s">
        <v>7719</v>
      </c>
      <c r="C3684" s="733">
        <v>43556</v>
      </c>
      <c r="F3684" s="663">
        <v>2360</v>
      </c>
      <c r="G3684" s="663">
        <v>354</v>
      </c>
      <c r="H3684" s="663"/>
      <c r="I3684" s="663">
        <f t="shared" si="54"/>
        <v>2006</v>
      </c>
      <c r="J3684" s="728">
        <v>221.75</v>
      </c>
      <c r="K3684" s="728">
        <v>72.068750000000009</v>
      </c>
      <c r="L3684" s="728">
        <v>149.68125000000001</v>
      </c>
    </row>
    <row r="3685" spans="1:12" s="335" customFormat="1" ht="12" x14ac:dyDescent="0.2">
      <c r="A3685" s="335" t="s">
        <v>7720</v>
      </c>
      <c r="B3685" s="335" t="s">
        <v>7721</v>
      </c>
      <c r="C3685" s="733">
        <v>43556</v>
      </c>
      <c r="F3685" s="663">
        <v>2238</v>
      </c>
      <c r="G3685" s="663">
        <v>336</v>
      </c>
      <c r="H3685" s="663"/>
      <c r="I3685" s="663">
        <f t="shared" si="54"/>
        <v>1902</v>
      </c>
      <c r="J3685" s="728">
        <v>192.92</v>
      </c>
      <c r="K3685" s="728">
        <v>62.698999999999998</v>
      </c>
      <c r="L3685" s="728">
        <v>130.221</v>
      </c>
    </row>
    <row r="3686" spans="1:12" s="335" customFormat="1" ht="12" x14ac:dyDescent="0.2">
      <c r="A3686" s="335" t="s">
        <v>7722</v>
      </c>
      <c r="B3686" s="335" t="s">
        <v>7723</v>
      </c>
      <c r="C3686" s="733">
        <v>43556</v>
      </c>
      <c r="F3686" s="663">
        <v>2080</v>
      </c>
      <c r="G3686" s="663">
        <v>312</v>
      </c>
      <c r="H3686" s="663"/>
      <c r="I3686" s="663">
        <f t="shared" si="54"/>
        <v>1768</v>
      </c>
      <c r="J3686" s="728">
        <v>195.44</v>
      </c>
      <c r="K3686" s="728">
        <v>63.518000000000001</v>
      </c>
      <c r="L3686" s="728">
        <v>131.922</v>
      </c>
    </row>
    <row r="3687" spans="1:12" s="335" customFormat="1" ht="12" x14ac:dyDescent="0.2">
      <c r="A3687" s="335" t="s">
        <v>7724</v>
      </c>
      <c r="B3687" s="335" t="s">
        <v>7725</v>
      </c>
      <c r="C3687" s="733">
        <v>43556</v>
      </c>
      <c r="F3687" s="663">
        <v>3061</v>
      </c>
      <c r="G3687" s="663">
        <v>574</v>
      </c>
      <c r="H3687" s="663"/>
      <c r="I3687" s="663">
        <f t="shared" si="54"/>
        <v>2487</v>
      </c>
      <c r="J3687" s="728">
        <v>356.3</v>
      </c>
      <c r="K3687" s="728">
        <v>115.79750000000001</v>
      </c>
      <c r="L3687" s="728">
        <v>240.50250000000003</v>
      </c>
    </row>
    <row r="3688" spans="1:12" s="335" customFormat="1" ht="12" x14ac:dyDescent="0.2">
      <c r="A3688" s="335" t="s">
        <v>7726</v>
      </c>
      <c r="B3688" s="335" t="s">
        <v>7727</v>
      </c>
      <c r="C3688" s="733">
        <v>43556</v>
      </c>
      <c r="F3688" s="663">
        <v>5524</v>
      </c>
      <c r="G3688" s="663">
        <v>829</v>
      </c>
      <c r="H3688" s="663"/>
      <c r="I3688" s="663">
        <f t="shared" si="54"/>
        <v>4695</v>
      </c>
      <c r="J3688" s="728">
        <v>476.18</v>
      </c>
      <c r="K3688" s="728">
        <v>154.7585</v>
      </c>
      <c r="L3688" s="728">
        <v>321.42150000000004</v>
      </c>
    </row>
    <row r="3689" spans="1:12" s="335" customFormat="1" ht="12" x14ac:dyDescent="0.2">
      <c r="A3689" s="335" t="s">
        <v>7728</v>
      </c>
      <c r="B3689" s="335" t="s">
        <v>7729</v>
      </c>
      <c r="C3689" s="733">
        <v>43556</v>
      </c>
      <c r="F3689" s="663">
        <v>4663</v>
      </c>
      <c r="G3689" s="663">
        <v>699</v>
      </c>
      <c r="H3689" s="663"/>
      <c r="I3689" s="663">
        <f t="shared" si="54"/>
        <v>3964</v>
      </c>
      <c r="J3689" s="728">
        <v>398.27</v>
      </c>
      <c r="K3689" s="728">
        <v>129.43774999999999</v>
      </c>
      <c r="L3689" s="728">
        <v>268.83224999999999</v>
      </c>
    </row>
    <row r="3690" spans="1:12" s="335" customFormat="1" ht="12" x14ac:dyDescent="0.2">
      <c r="A3690" s="335" t="s">
        <v>7730</v>
      </c>
      <c r="B3690" s="335" t="s">
        <v>7731</v>
      </c>
      <c r="C3690" s="733">
        <v>43556</v>
      </c>
      <c r="F3690" s="663">
        <v>1965</v>
      </c>
      <c r="G3690" s="663">
        <v>295</v>
      </c>
      <c r="H3690" s="663"/>
      <c r="I3690" s="663">
        <f t="shared" si="54"/>
        <v>1670</v>
      </c>
      <c r="J3690" s="728">
        <v>167.82</v>
      </c>
      <c r="K3690" s="728">
        <v>54.541499999999999</v>
      </c>
      <c r="L3690" s="728">
        <v>113.27850000000001</v>
      </c>
    </row>
    <row r="3691" spans="1:12" s="335" customFormat="1" ht="12" x14ac:dyDescent="0.2">
      <c r="A3691" s="335" t="s">
        <v>7732</v>
      </c>
      <c r="B3691" s="335" t="s">
        <v>7733</v>
      </c>
      <c r="C3691" s="733">
        <v>43556</v>
      </c>
      <c r="F3691" s="663">
        <v>3813</v>
      </c>
      <c r="G3691" s="663">
        <v>477</v>
      </c>
      <c r="H3691" s="663"/>
      <c r="I3691" s="663">
        <f t="shared" si="54"/>
        <v>3336</v>
      </c>
      <c r="J3691" s="728">
        <v>249.18</v>
      </c>
      <c r="K3691" s="728">
        <v>80.983500000000006</v>
      </c>
      <c r="L3691" s="728">
        <v>168.19650000000001</v>
      </c>
    </row>
    <row r="3692" spans="1:12" s="335" customFormat="1" ht="12" x14ac:dyDescent="0.2">
      <c r="A3692" s="335" t="s">
        <v>7734</v>
      </c>
      <c r="B3692" s="335" t="s">
        <v>7735</v>
      </c>
      <c r="C3692" s="733">
        <v>43556</v>
      </c>
      <c r="F3692" s="663">
        <v>2127</v>
      </c>
      <c r="G3692" s="663">
        <v>319</v>
      </c>
      <c r="H3692" s="663"/>
      <c r="I3692" s="663">
        <f t="shared" si="54"/>
        <v>1808</v>
      </c>
      <c r="J3692" s="728">
        <v>181.66</v>
      </c>
      <c r="K3692" s="728">
        <v>59.039500000000004</v>
      </c>
      <c r="L3692" s="728">
        <v>122.62050000000001</v>
      </c>
    </row>
    <row r="3693" spans="1:12" s="335" customFormat="1" ht="12" x14ac:dyDescent="0.2">
      <c r="A3693" s="335" t="s">
        <v>7736</v>
      </c>
      <c r="B3693" s="335" t="s">
        <v>7737</v>
      </c>
      <c r="C3693" s="733">
        <v>43556</v>
      </c>
      <c r="F3693" s="663">
        <v>2638</v>
      </c>
      <c r="G3693" s="663">
        <v>396</v>
      </c>
      <c r="H3693" s="663"/>
      <c r="I3693" s="663">
        <f t="shared" si="54"/>
        <v>2242</v>
      </c>
      <c r="J3693" s="728">
        <v>227.39</v>
      </c>
      <c r="K3693" s="728">
        <v>73.901749999999993</v>
      </c>
      <c r="L3693" s="728">
        <v>153.48824999999999</v>
      </c>
    </row>
    <row r="3694" spans="1:12" s="335" customFormat="1" ht="12" x14ac:dyDescent="0.2">
      <c r="A3694" s="335" t="s">
        <v>7738</v>
      </c>
      <c r="B3694" s="335" t="s">
        <v>7739</v>
      </c>
      <c r="C3694" s="733">
        <v>43556</v>
      </c>
      <c r="F3694" s="663">
        <v>2678</v>
      </c>
      <c r="G3694" s="663">
        <v>402</v>
      </c>
      <c r="H3694" s="663"/>
      <c r="I3694" s="663">
        <f t="shared" si="54"/>
        <v>2276</v>
      </c>
      <c r="J3694" s="728">
        <v>230.83</v>
      </c>
      <c r="K3694" s="728">
        <v>75.019750000000002</v>
      </c>
      <c r="L3694" s="728">
        <v>155.81025000000002</v>
      </c>
    </row>
    <row r="3695" spans="1:12" s="335" customFormat="1" ht="12" x14ac:dyDescent="0.2">
      <c r="A3695" s="335" t="s">
        <v>7740</v>
      </c>
      <c r="B3695" s="335" t="s">
        <v>7741</v>
      </c>
      <c r="C3695" s="733">
        <v>43556</v>
      </c>
      <c r="F3695" s="663">
        <v>2360</v>
      </c>
      <c r="G3695" s="663">
        <v>354</v>
      </c>
      <c r="H3695" s="663"/>
      <c r="I3695" s="663">
        <f t="shared" si="54"/>
        <v>2006</v>
      </c>
      <c r="J3695" s="728">
        <v>221.75</v>
      </c>
      <c r="K3695" s="728">
        <v>72.068750000000009</v>
      </c>
      <c r="L3695" s="728">
        <v>149.68125000000001</v>
      </c>
    </row>
    <row r="3696" spans="1:12" s="335" customFormat="1" ht="12" x14ac:dyDescent="0.2">
      <c r="A3696" s="335" t="s">
        <v>7742</v>
      </c>
      <c r="B3696" s="335" t="s">
        <v>7743</v>
      </c>
      <c r="C3696" s="733">
        <v>43556</v>
      </c>
      <c r="F3696" s="663">
        <v>4070</v>
      </c>
      <c r="G3696" s="663">
        <v>610</v>
      </c>
      <c r="H3696" s="663"/>
      <c r="I3696" s="663">
        <f t="shared" si="54"/>
        <v>3460</v>
      </c>
      <c r="J3696" s="728">
        <v>347.62</v>
      </c>
      <c r="K3696" s="728">
        <v>112.9765</v>
      </c>
      <c r="L3696" s="728">
        <v>234.64350000000002</v>
      </c>
    </row>
    <row r="3697" spans="1:12" s="335" customFormat="1" ht="12" x14ac:dyDescent="0.2">
      <c r="A3697" s="335" t="s">
        <v>7744</v>
      </c>
      <c r="B3697" s="335" t="s">
        <v>7745</v>
      </c>
      <c r="C3697" s="733">
        <v>43556</v>
      </c>
      <c r="F3697" s="663">
        <v>2000</v>
      </c>
      <c r="G3697" s="663">
        <v>300</v>
      </c>
      <c r="H3697" s="663"/>
      <c r="I3697" s="663">
        <f t="shared" si="54"/>
        <v>1700</v>
      </c>
      <c r="J3697" s="728">
        <v>170.82</v>
      </c>
      <c r="K3697" s="728">
        <v>55.516500000000001</v>
      </c>
      <c r="L3697" s="728">
        <v>115.3035</v>
      </c>
    </row>
    <row r="3698" spans="1:12" s="335" customFormat="1" ht="12" x14ac:dyDescent="0.2">
      <c r="A3698" s="335" t="s">
        <v>7746</v>
      </c>
      <c r="B3698" s="335" t="s">
        <v>7747</v>
      </c>
      <c r="C3698" s="733">
        <v>43556</v>
      </c>
      <c r="F3698" s="663">
        <v>5631</v>
      </c>
      <c r="G3698" s="663">
        <v>845</v>
      </c>
      <c r="H3698" s="663"/>
      <c r="I3698" s="663">
        <f t="shared" si="54"/>
        <v>4786</v>
      </c>
      <c r="J3698" s="728">
        <v>485.38</v>
      </c>
      <c r="K3698" s="728">
        <v>157.74850000000001</v>
      </c>
      <c r="L3698" s="728">
        <v>327.63150000000002</v>
      </c>
    </row>
    <row r="3699" spans="1:12" s="335" customFormat="1" ht="12" x14ac:dyDescent="0.2">
      <c r="A3699" s="335" t="s">
        <v>7748</v>
      </c>
      <c r="B3699" s="335" t="s">
        <v>7749</v>
      </c>
      <c r="C3699" s="733">
        <v>43556</v>
      </c>
      <c r="F3699" s="663">
        <v>2788</v>
      </c>
      <c r="G3699" s="663">
        <v>349</v>
      </c>
      <c r="H3699" s="663"/>
      <c r="I3699" s="663">
        <f t="shared" si="54"/>
        <v>2439</v>
      </c>
      <c r="J3699" s="728">
        <v>182.2</v>
      </c>
      <c r="K3699" s="728">
        <v>59.214999999999996</v>
      </c>
      <c r="L3699" s="728">
        <v>122.985</v>
      </c>
    </row>
    <row r="3700" spans="1:12" s="335" customFormat="1" ht="12" x14ac:dyDescent="0.2">
      <c r="A3700" s="335" t="s">
        <v>7750</v>
      </c>
      <c r="B3700" s="335" t="s">
        <v>7751</v>
      </c>
      <c r="C3700" s="733">
        <v>43556</v>
      </c>
      <c r="F3700" s="663">
        <v>3050</v>
      </c>
      <c r="G3700" s="663">
        <v>458</v>
      </c>
      <c r="H3700" s="663"/>
      <c r="I3700" s="663">
        <f t="shared" si="54"/>
        <v>2592</v>
      </c>
      <c r="J3700" s="728">
        <v>286.58</v>
      </c>
      <c r="K3700" s="728">
        <v>93.138499999999993</v>
      </c>
      <c r="L3700" s="728">
        <v>193.44149999999999</v>
      </c>
    </row>
    <row r="3701" spans="1:12" s="335" customFormat="1" ht="12" x14ac:dyDescent="0.2">
      <c r="A3701" s="335" t="s">
        <v>7752</v>
      </c>
      <c r="B3701" s="335" t="s">
        <v>7753</v>
      </c>
      <c r="C3701" s="733">
        <v>43556</v>
      </c>
      <c r="F3701" s="663">
        <v>4138</v>
      </c>
      <c r="G3701" s="663">
        <v>517</v>
      </c>
      <c r="H3701" s="663"/>
      <c r="I3701" s="663">
        <f t="shared" si="54"/>
        <v>3621</v>
      </c>
      <c r="J3701" s="728">
        <v>270.42</v>
      </c>
      <c r="K3701" s="728">
        <v>87.886500000000012</v>
      </c>
      <c r="L3701" s="728">
        <v>182.53350000000003</v>
      </c>
    </row>
    <row r="3702" spans="1:12" s="335" customFormat="1" ht="12" x14ac:dyDescent="0.2">
      <c r="A3702" s="335" t="s">
        <v>7754</v>
      </c>
      <c r="B3702" s="335" t="s">
        <v>7755</v>
      </c>
      <c r="C3702" s="733">
        <v>43556</v>
      </c>
      <c r="F3702" s="663">
        <v>848</v>
      </c>
      <c r="G3702" s="663">
        <v>106</v>
      </c>
      <c r="H3702" s="663"/>
      <c r="I3702" s="663">
        <f t="shared" si="54"/>
        <v>742</v>
      </c>
      <c r="J3702" s="728">
        <v>54.91</v>
      </c>
      <c r="K3702" s="728">
        <v>17.845749999999999</v>
      </c>
      <c r="L3702" s="728">
        <v>37.064250000000001</v>
      </c>
    </row>
    <row r="3703" spans="1:12" s="335" customFormat="1" ht="12" x14ac:dyDescent="0.2">
      <c r="A3703" s="335" t="s">
        <v>7756</v>
      </c>
      <c r="B3703" s="335" t="s">
        <v>7757</v>
      </c>
      <c r="C3703" s="733">
        <v>43556</v>
      </c>
      <c r="F3703" s="663">
        <v>5853</v>
      </c>
      <c r="G3703" s="663">
        <v>732</v>
      </c>
      <c r="H3703" s="663"/>
      <c r="I3703" s="663">
        <f t="shared" si="54"/>
        <v>5121</v>
      </c>
      <c r="J3703" s="728">
        <v>382.49</v>
      </c>
      <c r="K3703" s="728">
        <v>124.30925000000001</v>
      </c>
      <c r="L3703" s="728">
        <v>258.18075000000005</v>
      </c>
    </row>
    <row r="3704" spans="1:12" s="335" customFormat="1" ht="12" x14ac:dyDescent="0.2">
      <c r="A3704" s="335" t="s">
        <v>7758</v>
      </c>
      <c r="B3704" s="335" t="s">
        <v>7759</v>
      </c>
      <c r="C3704" s="733">
        <v>43556</v>
      </c>
      <c r="F3704" s="663">
        <v>7503</v>
      </c>
      <c r="G3704" s="663">
        <v>938</v>
      </c>
      <c r="H3704" s="663"/>
      <c r="I3704" s="663">
        <f t="shared" si="54"/>
        <v>6565</v>
      </c>
      <c r="J3704" s="728">
        <v>490.31</v>
      </c>
      <c r="K3704" s="728">
        <v>159.35075000000001</v>
      </c>
      <c r="L3704" s="728">
        <v>330.95925</v>
      </c>
    </row>
    <row r="3705" spans="1:12" s="335" customFormat="1" ht="12" x14ac:dyDescent="0.2">
      <c r="A3705" s="335" t="s">
        <v>7760</v>
      </c>
      <c r="B3705" s="335" t="s">
        <v>7761</v>
      </c>
      <c r="C3705" s="733">
        <v>43556</v>
      </c>
      <c r="F3705" s="663">
        <v>4979</v>
      </c>
      <c r="G3705" s="663">
        <v>934</v>
      </c>
      <c r="H3705" s="663"/>
      <c r="I3705" s="663">
        <f t="shared" si="54"/>
        <v>4045</v>
      </c>
      <c r="J3705" s="728">
        <v>579.55999999999995</v>
      </c>
      <c r="K3705" s="728">
        <v>188.357</v>
      </c>
      <c r="L3705" s="728">
        <v>391.20299999999997</v>
      </c>
    </row>
    <row r="3706" spans="1:12" s="335" customFormat="1" ht="12" x14ac:dyDescent="0.2">
      <c r="A3706" s="335" t="s">
        <v>7762</v>
      </c>
      <c r="B3706" s="335" t="s">
        <v>7763</v>
      </c>
      <c r="C3706" s="733">
        <v>43556</v>
      </c>
      <c r="F3706" s="663">
        <v>1868</v>
      </c>
      <c r="G3706" s="663">
        <v>280</v>
      </c>
      <c r="H3706" s="663"/>
      <c r="I3706" s="663">
        <f t="shared" si="54"/>
        <v>1588</v>
      </c>
      <c r="J3706" s="728">
        <v>159.54</v>
      </c>
      <c r="K3706" s="728">
        <v>51.850499999999997</v>
      </c>
      <c r="L3706" s="728">
        <v>107.6895</v>
      </c>
    </row>
    <row r="3707" spans="1:12" s="335" customFormat="1" ht="12" x14ac:dyDescent="0.2">
      <c r="A3707" s="335" t="s">
        <v>7764</v>
      </c>
      <c r="B3707" s="335" t="s">
        <v>7765</v>
      </c>
      <c r="C3707" s="733">
        <v>43556</v>
      </c>
      <c r="F3707" s="663">
        <v>2586</v>
      </c>
      <c r="G3707" s="663">
        <v>323</v>
      </c>
      <c r="H3707" s="663"/>
      <c r="I3707" s="663">
        <f t="shared" si="54"/>
        <v>2263</v>
      </c>
      <c r="J3707" s="728">
        <v>167.45</v>
      </c>
      <c r="K3707" s="728">
        <v>54.421250000000001</v>
      </c>
      <c r="L3707" s="728">
        <v>113.02875</v>
      </c>
    </row>
    <row r="3708" spans="1:12" s="335" customFormat="1" ht="12" x14ac:dyDescent="0.2">
      <c r="A3708" s="335" t="s">
        <v>7766</v>
      </c>
      <c r="B3708" s="335" t="s">
        <v>7767</v>
      </c>
      <c r="C3708" s="733">
        <v>43556</v>
      </c>
      <c r="F3708" s="663">
        <v>4443</v>
      </c>
      <c r="G3708" s="663">
        <v>833</v>
      </c>
      <c r="H3708" s="663"/>
      <c r="I3708" s="663">
        <f t="shared" si="54"/>
        <v>3610</v>
      </c>
      <c r="J3708" s="728">
        <v>517.16999999999996</v>
      </c>
      <c r="K3708" s="728">
        <v>168.08025000000001</v>
      </c>
      <c r="L3708" s="728">
        <v>349.08974999999998</v>
      </c>
    </row>
    <row r="3709" spans="1:12" s="335" customFormat="1" ht="12" x14ac:dyDescent="0.2">
      <c r="A3709" s="335" t="s">
        <v>7768</v>
      </c>
      <c r="B3709" s="335" t="s">
        <v>7769</v>
      </c>
      <c r="C3709" s="733">
        <v>43556</v>
      </c>
      <c r="F3709" s="663">
        <v>7305</v>
      </c>
      <c r="G3709" s="663">
        <v>913</v>
      </c>
      <c r="H3709" s="663"/>
      <c r="I3709" s="663">
        <f t="shared" si="54"/>
        <v>6392</v>
      </c>
      <c r="J3709" s="728">
        <v>477.38</v>
      </c>
      <c r="K3709" s="728">
        <v>155.14850000000001</v>
      </c>
      <c r="L3709" s="728">
        <v>322.23150000000004</v>
      </c>
    </row>
    <row r="3710" spans="1:12" s="335" customFormat="1" ht="12" x14ac:dyDescent="0.2">
      <c r="A3710" s="335" t="s">
        <v>7770</v>
      </c>
      <c r="B3710" s="335" t="s">
        <v>7771</v>
      </c>
      <c r="C3710" s="733">
        <v>43556</v>
      </c>
      <c r="F3710" s="663">
        <v>7680</v>
      </c>
      <c r="G3710" s="663">
        <v>960</v>
      </c>
      <c r="H3710" s="663"/>
      <c r="I3710" s="663">
        <f t="shared" si="54"/>
        <v>6720</v>
      </c>
      <c r="J3710" s="728">
        <v>501.89</v>
      </c>
      <c r="K3710" s="728">
        <v>163.11425</v>
      </c>
      <c r="L3710" s="728">
        <v>338.77575000000002</v>
      </c>
    </row>
    <row r="3711" spans="1:12" s="335" customFormat="1" ht="12" x14ac:dyDescent="0.2">
      <c r="A3711" s="335" t="s">
        <v>7772</v>
      </c>
      <c r="B3711" s="335" t="s">
        <v>7773</v>
      </c>
      <c r="C3711" s="733">
        <v>43556</v>
      </c>
      <c r="F3711" s="663">
        <v>2854</v>
      </c>
      <c r="G3711" s="663">
        <v>357</v>
      </c>
      <c r="H3711" s="663"/>
      <c r="I3711" s="663">
        <f t="shared" si="54"/>
        <v>2497</v>
      </c>
      <c r="J3711" s="728">
        <v>186.51</v>
      </c>
      <c r="K3711" s="728">
        <v>60.615749999999998</v>
      </c>
      <c r="L3711" s="728">
        <v>125.89425</v>
      </c>
    </row>
    <row r="3712" spans="1:12" s="335" customFormat="1" ht="12" x14ac:dyDescent="0.2">
      <c r="A3712" s="335" t="s">
        <v>7774</v>
      </c>
      <c r="B3712" s="335" t="s">
        <v>7775</v>
      </c>
      <c r="C3712" s="733">
        <v>43556</v>
      </c>
      <c r="F3712" s="663">
        <v>2440</v>
      </c>
      <c r="G3712" s="663">
        <v>366</v>
      </c>
      <c r="H3712" s="663"/>
      <c r="I3712" s="663">
        <f t="shared" si="54"/>
        <v>2074</v>
      </c>
      <c r="J3712" s="728">
        <v>229.26</v>
      </c>
      <c r="K3712" s="728">
        <v>74.509500000000003</v>
      </c>
      <c r="L3712" s="728">
        <v>154.75050000000002</v>
      </c>
    </row>
    <row r="3713" spans="1:12" s="335" customFormat="1" ht="12" x14ac:dyDescent="0.2">
      <c r="A3713" s="335" t="s">
        <v>7776</v>
      </c>
      <c r="B3713" s="335" t="s">
        <v>7777</v>
      </c>
      <c r="C3713" s="733">
        <v>43556</v>
      </c>
      <c r="F3713" s="663">
        <v>6298</v>
      </c>
      <c r="G3713" s="663">
        <v>787</v>
      </c>
      <c r="H3713" s="663"/>
      <c r="I3713" s="663">
        <f t="shared" si="54"/>
        <v>5511</v>
      </c>
      <c r="J3713" s="728">
        <v>411.57</v>
      </c>
      <c r="K3713" s="728">
        <v>133.76025000000001</v>
      </c>
      <c r="L3713" s="728">
        <v>277.80975000000001</v>
      </c>
    </row>
    <row r="3714" spans="1:12" s="335" customFormat="1" ht="12" x14ac:dyDescent="0.2">
      <c r="A3714" s="335" t="s">
        <v>7778</v>
      </c>
      <c r="B3714" s="335" t="s">
        <v>7779</v>
      </c>
      <c r="C3714" s="733">
        <v>43556</v>
      </c>
      <c r="F3714" s="663">
        <v>2169</v>
      </c>
      <c r="G3714" s="663">
        <v>325</v>
      </c>
      <c r="H3714" s="663"/>
      <c r="I3714" s="663">
        <f t="shared" si="54"/>
        <v>1844</v>
      </c>
      <c r="J3714" s="728">
        <v>185.26</v>
      </c>
      <c r="K3714" s="728">
        <v>60.209499999999998</v>
      </c>
      <c r="L3714" s="728">
        <v>125.0505</v>
      </c>
    </row>
    <row r="3715" spans="1:12" s="335" customFormat="1" ht="12" x14ac:dyDescent="0.2">
      <c r="A3715" s="335" t="s">
        <v>7780</v>
      </c>
      <c r="B3715" s="335" t="s">
        <v>7781</v>
      </c>
      <c r="C3715" s="733">
        <v>43556</v>
      </c>
      <c r="F3715" s="663">
        <v>3886</v>
      </c>
      <c r="G3715" s="663">
        <v>583</v>
      </c>
      <c r="H3715" s="663"/>
      <c r="I3715" s="663">
        <f t="shared" si="54"/>
        <v>3303</v>
      </c>
      <c r="J3715" s="728">
        <v>334.96</v>
      </c>
      <c r="K3715" s="728">
        <v>108.86199999999999</v>
      </c>
      <c r="L3715" s="728">
        <v>226.09800000000001</v>
      </c>
    </row>
    <row r="3716" spans="1:12" s="335" customFormat="1" ht="12" x14ac:dyDescent="0.2">
      <c r="A3716" s="335" t="s">
        <v>7782</v>
      </c>
      <c r="B3716" s="335" t="s">
        <v>7783</v>
      </c>
      <c r="C3716" s="733">
        <v>43556</v>
      </c>
      <c r="F3716" s="663">
        <v>1640</v>
      </c>
      <c r="G3716" s="663">
        <v>328</v>
      </c>
      <c r="H3716" s="663"/>
      <c r="I3716" s="663">
        <f t="shared" si="54"/>
        <v>1312</v>
      </c>
      <c r="J3716" s="728">
        <v>207.85</v>
      </c>
      <c r="K3716" s="728">
        <v>67.551249999999996</v>
      </c>
      <c r="L3716" s="728">
        <v>140.29875000000001</v>
      </c>
    </row>
    <row r="3717" spans="1:12" s="335" customFormat="1" ht="12" x14ac:dyDescent="0.2">
      <c r="A3717" s="335" t="s">
        <v>7784</v>
      </c>
      <c r="B3717" s="335" t="s">
        <v>7785</v>
      </c>
      <c r="C3717" s="733">
        <v>43556</v>
      </c>
      <c r="F3717" s="663">
        <v>2305</v>
      </c>
      <c r="G3717" s="663">
        <v>346</v>
      </c>
      <c r="H3717" s="663"/>
      <c r="I3717" s="663">
        <f t="shared" si="54"/>
        <v>1959</v>
      </c>
      <c r="J3717" s="728">
        <v>196.87</v>
      </c>
      <c r="K3717" s="728">
        <v>63.982750000000003</v>
      </c>
      <c r="L3717" s="728">
        <v>132.88725000000002</v>
      </c>
    </row>
    <row r="3718" spans="1:12" s="335" customFormat="1" ht="12" x14ac:dyDescent="0.2">
      <c r="A3718" s="335" t="s">
        <v>7786</v>
      </c>
      <c r="B3718" s="335" t="s">
        <v>7787</v>
      </c>
      <c r="C3718" s="733">
        <v>43556</v>
      </c>
      <c r="F3718" s="663">
        <v>1640</v>
      </c>
      <c r="G3718" s="663">
        <v>328</v>
      </c>
      <c r="H3718" s="663"/>
      <c r="I3718" s="663">
        <f t="shared" si="54"/>
        <v>1312</v>
      </c>
      <c r="J3718" s="728">
        <v>207.85</v>
      </c>
      <c r="K3718" s="728">
        <v>67.551249999999996</v>
      </c>
      <c r="L3718" s="728">
        <v>140.29875000000001</v>
      </c>
    </row>
    <row r="3719" spans="1:12" s="335" customFormat="1" ht="12" x14ac:dyDescent="0.2">
      <c r="A3719" s="335" t="s">
        <v>7788</v>
      </c>
      <c r="B3719" s="335" t="s">
        <v>7789</v>
      </c>
      <c r="C3719" s="733">
        <v>43556</v>
      </c>
      <c r="F3719" s="663">
        <v>7616</v>
      </c>
      <c r="G3719" s="663">
        <v>1142</v>
      </c>
      <c r="H3719" s="663"/>
      <c r="I3719" s="663">
        <f t="shared" si="54"/>
        <v>6474</v>
      </c>
      <c r="J3719" s="728">
        <v>656.5</v>
      </c>
      <c r="K3719" s="728">
        <v>213.36250000000001</v>
      </c>
      <c r="L3719" s="728">
        <v>443.13750000000005</v>
      </c>
    </row>
    <row r="3720" spans="1:12" s="335" customFormat="1" ht="12" x14ac:dyDescent="0.2">
      <c r="A3720" s="335" t="s">
        <v>7790</v>
      </c>
      <c r="B3720" s="335" t="s">
        <v>7791</v>
      </c>
      <c r="C3720" s="733">
        <v>43556</v>
      </c>
      <c r="F3720" s="663">
        <v>2048</v>
      </c>
      <c r="G3720" s="663">
        <v>307</v>
      </c>
      <c r="H3720" s="663"/>
      <c r="I3720" s="663">
        <f t="shared" si="54"/>
        <v>1741</v>
      </c>
      <c r="J3720" s="728">
        <v>174.92</v>
      </c>
      <c r="K3720" s="728">
        <v>56.848999999999997</v>
      </c>
      <c r="L3720" s="728">
        <v>118.071</v>
      </c>
    </row>
    <row r="3721" spans="1:12" s="335" customFormat="1" ht="12" x14ac:dyDescent="0.2">
      <c r="A3721" s="335" t="s">
        <v>7792</v>
      </c>
      <c r="B3721" s="335" t="s">
        <v>7793</v>
      </c>
      <c r="C3721" s="733">
        <v>43556</v>
      </c>
      <c r="F3721" s="663">
        <v>3600</v>
      </c>
      <c r="G3721" s="663">
        <v>540</v>
      </c>
      <c r="H3721" s="663"/>
      <c r="I3721" s="663">
        <f t="shared" si="54"/>
        <v>3060</v>
      </c>
      <c r="J3721" s="728">
        <v>307.47000000000003</v>
      </c>
      <c r="K3721" s="728">
        <v>99.927750000000017</v>
      </c>
      <c r="L3721" s="728">
        <v>207.54225000000002</v>
      </c>
    </row>
    <row r="3722" spans="1:12" s="335" customFormat="1" ht="12" x14ac:dyDescent="0.2">
      <c r="A3722" s="335" t="s">
        <v>7794</v>
      </c>
      <c r="B3722" s="335" t="s">
        <v>7795</v>
      </c>
      <c r="C3722" s="733">
        <v>43556</v>
      </c>
      <c r="F3722" s="663">
        <v>2158</v>
      </c>
      <c r="G3722" s="663">
        <v>324</v>
      </c>
      <c r="H3722" s="663"/>
      <c r="I3722" s="663">
        <f t="shared" si="54"/>
        <v>1834</v>
      </c>
      <c r="J3722" s="728">
        <v>184.31</v>
      </c>
      <c r="K3722" s="728">
        <v>59.900750000000002</v>
      </c>
      <c r="L3722" s="728">
        <v>124.40925000000001</v>
      </c>
    </row>
    <row r="3723" spans="1:12" s="335" customFormat="1" ht="12" x14ac:dyDescent="0.2">
      <c r="A3723" s="335" t="s">
        <v>7796</v>
      </c>
      <c r="B3723" s="335" t="s">
        <v>6950</v>
      </c>
      <c r="C3723" s="733">
        <v>43556</v>
      </c>
      <c r="F3723" s="663">
        <v>9801</v>
      </c>
      <c r="G3723" s="663">
        <v>1470</v>
      </c>
      <c r="H3723" s="663"/>
      <c r="I3723" s="663">
        <f t="shared" si="54"/>
        <v>8331</v>
      </c>
      <c r="J3723" s="728">
        <v>844.84</v>
      </c>
      <c r="K3723" s="728">
        <v>274.57300000000004</v>
      </c>
      <c r="L3723" s="728">
        <v>570.26700000000005</v>
      </c>
    </row>
    <row r="3724" spans="1:12" s="335" customFormat="1" ht="12" x14ac:dyDescent="0.2">
      <c r="A3724" s="335" t="s">
        <v>7797</v>
      </c>
      <c r="B3724" s="335" t="s">
        <v>7798</v>
      </c>
      <c r="C3724" s="733">
        <v>43556</v>
      </c>
      <c r="F3724" s="663">
        <v>375</v>
      </c>
      <c r="G3724" s="663">
        <v>38</v>
      </c>
      <c r="H3724" s="663"/>
      <c r="I3724" s="663">
        <f t="shared" si="54"/>
        <v>337</v>
      </c>
      <c r="J3724" s="728">
        <v>16.53</v>
      </c>
      <c r="K3724" s="728">
        <v>5.3722500000000002</v>
      </c>
      <c r="L3724" s="728">
        <v>11.157750000000002</v>
      </c>
    </row>
    <row r="3725" spans="1:12" s="335" customFormat="1" ht="12" x14ac:dyDescent="0.2">
      <c r="A3725" s="335" t="s">
        <v>7799</v>
      </c>
      <c r="B3725" s="335" t="s">
        <v>7691</v>
      </c>
      <c r="C3725" s="733">
        <v>43556</v>
      </c>
      <c r="F3725" s="663">
        <v>330</v>
      </c>
      <c r="G3725" s="663">
        <v>50</v>
      </c>
      <c r="H3725" s="663"/>
      <c r="I3725" s="663">
        <f t="shared" si="54"/>
        <v>280</v>
      </c>
      <c r="J3725" s="728">
        <v>28.44</v>
      </c>
      <c r="K3725" s="728">
        <v>9.2430000000000003</v>
      </c>
      <c r="L3725" s="728">
        <v>19.197000000000003</v>
      </c>
    </row>
    <row r="3726" spans="1:12" s="335" customFormat="1" ht="12" x14ac:dyDescent="0.2">
      <c r="A3726" s="335" t="s">
        <v>7800</v>
      </c>
      <c r="B3726" s="335" t="s">
        <v>7801</v>
      </c>
      <c r="C3726" s="733">
        <v>43556</v>
      </c>
      <c r="F3726" s="663">
        <v>8203</v>
      </c>
      <c r="G3726" s="663">
        <v>1230</v>
      </c>
      <c r="H3726" s="663"/>
      <c r="I3726" s="663">
        <f t="shared" si="54"/>
        <v>6973</v>
      </c>
      <c r="J3726" s="728">
        <v>707.07</v>
      </c>
      <c r="K3726" s="728">
        <v>229.79775000000004</v>
      </c>
      <c r="L3726" s="728">
        <v>477.27225000000004</v>
      </c>
    </row>
    <row r="3727" spans="1:12" s="335" customFormat="1" ht="12" x14ac:dyDescent="0.2">
      <c r="A3727" s="335" t="s">
        <v>7802</v>
      </c>
      <c r="B3727" s="335" t="s">
        <v>7803</v>
      </c>
      <c r="C3727" s="733">
        <v>43556</v>
      </c>
      <c r="F3727" s="663">
        <v>6592</v>
      </c>
      <c r="G3727" s="663">
        <v>989</v>
      </c>
      <c r="H3727" s="663"/>
      <c r="I3727" s="663">
        <f t="shared" si="54"/>
        <v>5603</v>
      </c>
      <c r="J3727" s="728">
        <v>568.22</v>
      </c>
      <c r="K3727" s="728">
        <v>184.67150000000001</v>
      </c>
      <c r="L3727" s="728">
        <v>383.54850000000005</v>
      </c>
    </row>
    <row r="3728" spans="1:12" s="335" customFormat="1" ht="12" x14ac:dyDescent="0.2">
      <c r="A3728" s="335" t="s">
        <v>7804</v>
      </c>
      <c r="B3728" s="335" t="s">
        <v>7805</v>
      </c>
      <c r="C3728" s="733">
        <v>43556</v>
      </c>
      <c r="F3728" s="663">
        <v>2240</v>
      </c>
      <c r="G3728" s="663">
        <v>336</v>
      </c>
      <c r="H3728" s="663"/>
      <c r="I3728" s="663">
        <f t="shared" si="54"/>
        <v>1904</v>
      </c>
      <c r="J3728" s="728">
        <v>210.47</v>
      </c>
      <c r="K3728" s="728">
        <v>68.402749999999997</v>
      </c>
      <c r="L3728" s="728">
        <v>142.06725</v>
      </c>
    </row>
    <row r="3729" spans="1:12" s="335" customFormat="1" ht="12" x14ac:dyDescent="0.2">
      <c r="A3729" s="335" t="s">
        <v>7806</v>
      </c>
      <c r="B3729" s="335" t="s">
        <v>7807</v>
      </c>
      <c r="C3729" s="733">
        <v>43556</v>
      </c>
      <c r="F3729" s="663">
        <v>1936</v>
      </c>
      <c r="G3729" s="663">
        <v>290</v>
      </c>
      <c r="H3729" s="663"/>
      <c r="I3729" s="663">
        <f t="shared" si="54"/>
        <v>1646</v>
      </c>
      <c r="J3729" s="728">
        <v>165.35</v>
      </c>
      <c r="K3729" s="728">
        <v>53.738750000000003</v>
      </c>
      <c r="L3729" s="728">
        <v>111.61125</v>
      </c>
    </row>
    <row r="3730" spans="1:12" s="335" customFormat="1" ht="12" x14ac:dyDescent="0.2">
      <c r="A3730" s="335" t="s">
        <v>7808</v>
      </c>
      <c r="B3730" s="335" t="s">
        <v>7809</v>
      </c>
      <c r="C3730" s="733">
        <v>43556</v>
      </c>
      <c r="F3730" s="663">
        <v>2000</v>
      </c>
      <c r="G3730" s="663">
        <v>300</v>
      </c>
      <c r="H3730" s="663"/>
      <c r="I3730" s="663">
        <f t="shared" si="54"/>
        <v>1700</v>
      </c>
      <c r="J3730" s="728">
        <v>170.82</v>
      </c>
      <c r="K3730" s="728">
        <v>55.516500000000001</v>
      </c>
      <c r="L3730" s="728">
        <v>115.3035</v>
      </c>
    </row>
    <row r="3731" spans="1:12" s="335" customFormat="1" ht="12" x14ac:dyDescent="0.2">
      <c r="A3731" s="335" t="s">
        <v>7810</v>
      </c>
      <c r="B3731" s="335" t="s">
        <v>7811</v>
      </c>
      <c r="C3731" s="733">
        <v>43556</v>
      </c>
      <c r="F3731" s="663">
        <v>3060</v>
      </c>
      <c r="G3731" s="663">
        <v>459</v>
      </c>
      <c r="H3731" s="663"/>
      <c r="I3731" s="663">
        <f t="shared" si="54"/>
        <v>2601</v>
      </c>
      <c r="J3731" s="728">
        <v>261.35000000000002</v>
      </c>
      <c r="K3731" s="728">
        <v>84.938750000000013</v>
      </c>
      <c r="L3731" s="728">
        <v>176.41125000000002</v>
      </c>
    </row>
    <row r="3732" spans="1:12" s="335" customFormat="1" ht="12" x14ac:dyDescent="0.2">
      <c r="A3732" s="335" t="s">
        <v>7812</v>
      </c>
      <c r="B3732" s="335" t="s">
        <v>7813</v>
      </c>
      <c r="C3732" s="733">
        <v>43556</v>
      </c>
      <c r="F3732" s="663">
        <v>2052</v>
      </c>
      <c r="G3732" s="663">
        <v>308</v>
      </c>
      <c r="H3732" s="663"/>
      <c r="I3732" s="663">
        <f t="shared" si="54"/>
        <v>1744</v>
      </c>
      <c r="J3732" s="728">
        <v>175.26</v>
      </c>
      <c r="K3732" s="728">
        <v>56.959499999999998</v>
      </c>
      <c r="L3732" s="728">
        <v>118.3005</v>
      </c>
    </row>
    <row r="3733" spans="1:12" s="335" customFormat="1" ht="12" x14ac:dyDescent="0.2">
      <c r="A3733" s="335" t="s">
        <v>7814</v>
      </c>
      <c r="B3733" s="335" t="s">
        <v>7815</v>
      </c>
      <c r="C3733" s="733">
        <v>43556</v>
      </c>
      <c r="F3733" s="663">
        <v>2000</v>
      </c>
      <c r="G3733" s="663">
        <v>300</v>
      </c>
      <c r="H3733" s="663"/>
      <c r="I3733" s="663">
        <f t="shared" si="54"/>
        <v>1700</v>
      </c>
      <c r="J3733" s="728">
        <v>170.82</v>
      </c>
      <c r="K3733" s="728">
        <v>55.516500000000001</v>
      </c>
      <c r="L3733" s="728">
        <v>115.3035</v>
      </c>
    </row>
    <row r="3734" spans="1:12" s="335" customFormat="1" ht="12" x14ac:dyDescent="0.2">
      <c r="A3734" s="335" t="s">
        <v>7816</v>
      </c>
      <c r="B3734" s="335" t="s">
        <v>7817</v>
      </c>
      <c r="C3734" s="733">
        <v>43556</v>
      </c>
      <c r="F3734" s="663">
        <v>11325</v>
      </c>
      <c r="G3734" s="663">
        <v>2265</v>
      </c>
      <c r="H3734" s="663"/>
      <c r="I3734" s="663">
        <f t="shared" si="54"/>
        <v>9060</v>
      </c>
      <c r="J3734" s="728">
        <v>1448.46</v>
      </c>
      <c r="K3734" s="728">
        <v>470.74950000000001</v>
      </c>
      <c r="L3734" s="728">
        <v>977.71050000000014</v>
      </c>
    </row>
    <row r="3735" spans="1:12" s="335" customFormat="1" ht="12" x14ac:dyDescent="0.2">
      <c r="A3735" s="335" t="s">
        <v>7818</v>
      </c>
      <c r="B3735" s="335" t="s">
        <v>7819</v>
      </c>
      <c r="C3735" s="733">
        <v>43556</v>
      </c>
      <c r="F3735" s="663">
        <v>2000</v>
      </c>
      <c r="G3735" s="663">
        <v>300</v>
      </c>
      <c r="H3735" s="663"/>
      <c r="I3735" s="663">
        <f t="shared" si="54"/>
        <v>1700</v>
      </c>
      <c r="J3735" s="728">
        <v>170.82</v>
      </c>
      <c r="K3735" s="728">
        <v>55.516500000000001</v>
      </c>
      <c r="L3735" s="728">
        <v>115.3035</v>
      </c>
    </row>
    <row r="3736" spans="1:12" s="335" customFormat="1" ht="12" x14ac:dyDescent="0.2">
      <c r="A3736" s="335" t="s">
        <v>7820</v>
      </c>
      <c r="B3736" s="335" t="s">
        <v>7821</v>
      </c>
      <c r="C3736" s="733">
        <v>43556</v>
      </c>
      <c r="F3736" s="663">
        <v>6253</v>
      </c>
      <c r="G3736" s="663">
        <v>782</v>
      </c>
      <c r="H3736" s="663"/>
      <c r="I3736" s="663">
        <f t="shared" ref="I3736:I3799" si="55">F3736-G3736</f>
        <v>5471</v>
      </c>
      <c r="J3736" s="728">
        <v>408.64</v>
      </c>
      <c r="K3736" s="728">
        <v>132.80799999999999</v>
      </c>
      <c r="L3736" s="728">
        <v>275.83199999999999</v>
      </c>
    </row>
    <row r="3737" spans="1:12" s="335" customFormat="1" ht="12" x14ac:dyDescent="0.2">
      <c r="A3737" s="335" t="s">
        <v>7822</v>
      </c>
      <c r="B3737" s="335" t="s">
        <v>7823</v>
      </c>
      <c r="C3737" s="733">
        <v>43556</v>
      </c>
      <c r="F3737" s="663">
        <v>2023</v>
      </c>
      <c r="G3737" s="663">
        <v>303</v>
      </c>
      <c r="H3737" s="663"/>
      <c r="I3737" s="663">
        <f t="shared" si="55"/>
        <v>1720</v>
      </c>
      <c r="J3737" s="728">
        <v>174.37</v>
      </c>
      <c r="K3737" s="728">
        <v>56.670250000000003</v>
      </c>
      <c r="L3737" s="728">
        <v>117.69975000000001</v>
      </c>
    </row>
    <row r="3738" spans="1:12" s="335" customFormat="1" ht="12" x14ac:dyDescent="0.2">
      <c r="A3738" s="335" t="s">
        <v>7824</v>
      </c>
      <c r="B3738" s="335" t="s">
        <v>7825</v>
      </c>
      <c r="C3738" s="733">
        <v>43556</v>
      </c>
      <c r="F3738" s="663">
        <v>4396</v>
      </c>
      <c r="G3738" s="663">
        <v>824</v>
      </c>
      <c r="H3738" s="663"/>
      <c r="I3738" s="663">
        <f t="shared" si="55"/>
        <v>3572</v>
      </c>
      <c r="J3738" s="728">
        <v>516.4</v>
      </c>
      <c r="K3738" s="728">
        <v>167.83</v>
      </c>
      <c r="L3738" s="728">
        <v>348.57</v>
      </c>
    </row>
    <row r="3739" spans="1:12" s="335" customFormat="1" ht="12" x14ac:dyDescent="0.2">
      <c r="A3739" s="335" t="s">
        <v>7826</v>
      </c>
      <c r="B3739" s="335" t="s">
        <v>7827</v>
      </c>
      <c r="C3739" s="733">
        <v>43556</v>
      </c>
      <c r="F3739" s="663">
        <v>4522</v>
      </c>
      <c r="G3739" s="663">
        <v>746</v>
      </c>
      <c r="H3739" s="663"/>
      <c r="I3739" s="663">
        <f t="shared" si="55"/>
        <v>3776</v>
      </c>
      <c r="J3739" s="728">
        <v>446.37</v>
      </c>
      <c r="K3739" s="728">
        <v>145.07025000000002</v>
      </c>
      <c r="L3739" s="728">
        <v>301.29975000000002</v>
      </c>
    </row>
    <row r="3740" spans="1:12" s="335" customFormat="1" ht="12" x14ac:dyDescent="0.2">
      <c r="A3740" s="335" t="s">
        <v>7828</v>
      </c>
      <c r="B3740" s="335" t="s">
        <v>7829</v>
      </c>
      <c r="C3740" s="733">
        <v>43556</v>
      </c>
      <c r="F3740" s="663">
        <v>1365</v>
      </c>
      <c r="G3740" s="663">
        <v>171</v>
      </c>
      <c r="H3740" s="663"/>
      <c r="I3740" s="663">
        <f t="shared" si="55"/>
        <v>1194</v>
      </c>
      <c r="J3740" s="728">
        <v>88.38</v>
      </c>
      <c r="K3740" s="728">
        <v>28.723499999999998</v>
      </c>
      <c r="L3740" s="728">
        <v>59.656500000000001</v>
      </c>
    </row>
    <row r="3741" spans="1:12" s="335" customFormat="1" ht="12" x14ac:dyDescent="0.2">
      <c r="A3741" s="335" t="s">
        <v>7830</v>
      </c>
      <c r="B3741" s="335" t="s">
        <v>7831</v>
      </c>
      <c r="C3741" s="733">
        <v>43556</v>
      </c>
      <c r="F3741" s="663">
        <v>6166</v>
      </c>
      <c r="G3741" s="663">
        <v>1233</v>
      </c>
      <c r="H3741" s="663"/>
      <c r="I3741" s="663">
        <f t="shared" si="55"/>
        <v>4933</v>
      </c>
      <c r="J3741" s="728">
        <v>788.62</v>
      </c>
      <c r="K3741" s="728">
        <v>256.30150000000003</v>
      </c>
      <c r="L3741" s="728">
        <v>532.31850000000009</v>
      </c>
    </row>
    <row r="3742" spans="1:12" s="335" customFormat="1" ht="12" x14ac:dyDescent="0.2">
      <c r="A3742" s="335" t="s">
        <v>7832</v>
      </c>
      <c r="B3742" s="335" t="s">
        <v>7833</v>
      </c>
      <c r="C3742" s="733">
        <v>43556</v>
      </c>
      <c r="F3742" s="663">
        <v>7998</v>
      </c>
      <c r="G3742" s="663">
        <v>1200</v>
      </c>
      <c r="H3742" s="663"/>
      <c r="I3742" s="663">
        <f t="shared" si="55"/>
        <v>6798</v>
      </c>
      <c r="J3742" s="728">
        <v>689.41</v>
      </c>
      <c r="K3742" s="728">
        <v>224.05824999999999</v>
      </c>
      <c r="L3742" s="728">
        <v>465.35174999999998</v>
      </c>
    </row>
    <row r="3743" spans="1:12" s="335" customFormat="1" ht="12" x14ac:dyDescent="0.2">
      <c r="A3743" s="335" t="s">
        <v>7834</v>
      </c>
      <c r="B3743" s="335" t="s">
        <v>7835</v>
      </c>
      <c r="C3743" s="733">
        <v>43556</v>
      </c>
      <c r="F3743" s="663">
        <v>2362</v>
      </c>
      <c r="G3743" s="663">
        <v>354</v>
      </c>
      <c r="H3743" s="663"/>
      <c r="I3743" s="663">
        <f t="shared" si="55"/>
        <v>2008</v>
      </c>
      <c r="J3743" s="728">
        <v>201.73</v>
      </c>
      <c r="K3743" s="728">
        <v>65.562250000000006</v>
      </c>
      <c r="L3743" s="728">
        <v>136.16775000000001</v>
      </c>
    </row>
    <row r="3744" spans="1:12" s="335" customFormat="1" ht="12" x14ac:dyDescent="0.2">
      <c r="A3744" s="335" t="s">
        <v>7836</v>
      </c>
      <c r="B3744" s="335" t="s">
        <v>7837</v>
      </c>
      <c r="C3744" s="733">
        <v>43556</v>
      </c>
      <c r="F3744" s="663">
        <v>3347</v>
      </c>
      <c r="G3744" s="663">
        <v>628</v>
      </c>
      <c r="H3744" s="663"/>
      <c r="I3744" s="663">
        <f t="shared" si="55"/>
        <v>2719</v>
      </c>
      <c r="J3744" s="728">
        <v>389.59</v>
      </c>
      <c r="K3744" s="728">
        <v>126.61675</v>
      </c>
      <c r="L3744" s="728">
        <v>262.97325000000001</v>
      </c>
    </row>
    <row r="3745" spans="1:12" s="335" customFormat="1" ht="12" x14ac:dyDescent="0.2">
      <c r="A3745" s="335" t="s">
        <v>7838</v>
      </c>
      <c r="B3745" s="335" t="s">
        <v>7839</v>
      </c>
      <c r="C3745" s="733">
        <v>43556</v>
      </c>
      <c r="F3745" s="663">
        <v>8000</v>
      </c>
      <c r="G3745" s="663">
        <v>1200</v>
      </c>
      <c r="H3745" s="663"/>
      <c r="I3745" s="663">
        <f t="shared" si="55"/>
        <v>6800</v>
      </c>
      <c r="J3745" s="728">
        <v>689.6</v>
      </c>
      <c r="K3745" s="728">
        <v>224.12</v>
      </c>
      <c r="L3745" s="728">
        <v>465.48</v>
      </c>
    </row>
    <row r="3746" spans="1:12" s="335" customFormat="1" ht="12" x14ac:dyDescent="0.2">
      <c r="A3746" s="335" t="s">
        <v>7840</v>
      </c>
      <c r="B3746" s="335" t="s">
        <v>7841</v>
      </c>
      <c r="C3746" s="733">
        <v>43556</v>
      </c>
      <c r="F3746" s="663">
        <v>2066</v>
      </c>
      <c r="G3746" s="663">
        <v>310</v>
      </c>
      <c r="H3746" s="663"/>
      <c r="I3746" s="663">
        <f t="shared" si="55"/>
        <v>1756</v>
      </c>
      <c r="J3746" s="728">
        <v>176.46</v>
      </c>
      <c r="K3746" s="728">
        <v>57.349500000000006</v>
      </c>
      <c r="L3746" s="728">
        <v>119.11050000000002</v>
      </c>
    </row>
    <row r="3747" spans="1:12" s="335" customFormat="1" ht="12" x14ac:dyDescent="0.2">
      <c r="A3747" s="335" t="s">
        <v>7842</v>
      </c>
      <c r="B3747" s="335" t="s">
        <v>7843</v>
      </c>
      <c r="C3747" s="733">
        <v>43556</v>
      </c>
      <c r="F3747" s="663">
        <v>2480</v>
      </c>
      <c r="G3747" s="663">
        <v>372</v>
      </c>
      <c r="H3747" s="663"/>
      <c r="I3747" s="663">
        <f t="shared" si="55"/>
        <v>2108</v>
      </c>
      <c r="J3747" s="728">
        <v>233.02</v>
      </c>
      <c r="K3747" s="728">
        <v>75.731500000000011</v>
      </c>
      <c r="L3747" s="728">
        <v>157.28850000000003</v>
      </c>
    </row>
    <row r="3748" spans="1:12" s="335" customFormat="1" ht="12" x14ac:dyDescent="0.2">
      <c r="A3748" s="335" t="s">
        <v>7844</v>
      </c>
      <c r="B3748" s="335" t="s">
        <v>7845</v>
      </c>
      <c r="C3748" s="733">
        <v>43556</v>
      </c>
      <c r="F3748" s="663">
        <v>2606</v>
      </c>
      <c r="G3748" s="663">
        <v>326</v>
      </c>
      <c r="H3748" s="663"/>
      <c r="I3748" s="663">
        <f t="shared" si="55"/>
        <v>2280</v>
      </c>
      <c r="J3748" s="728">
        <v>170.3</v>
      </c>
      <c r="K3748" s="728">
        <v>55.347500000000004</v>
      </c>
      <c r="L3748" s="728">
        <v>114.95250000000001</v>
      </c>
    </row>
    <row r="3749" spans="1:12" s="335" customFormat="1" ht="12" x14ac:dyDescent="0.2">
      <c r="A3749" s="335" t="s">
        <v>7846</v>
      </c>
      <c r="B3749" s="335" t="s">
        <v>7847</v>
      </c>
      <c r="C3749" s="733">
        <v>43556</v>
      </c>
      <c r="F3749" s="663">
        <v>2582</v>
      </c>
      <c r="G3749" s="663">
        <v>387</v>
      </c>
      <c r="H3749" s="663"/>
      <c r="I3749" s="663">
        <f t="shared" si="55"/>
        <v>2195</v>
      </c>
      <c r="J3749" s="728">
        <v>222.56</v>
      </c>
      <c r="K3749" s="728">
        <v>72.332000000000008</v>
      </c>
      <c r="L3749" s="728">
        <v>150.22800000000001</v>
      </c>
    </row>
    <row r="3750" spans="1:12" s="335" customFormat="1" ht="12" x14ac:dyDescent="0.2">
      <c r="A3750" s="335" t="s">
        <v>7848</v>
      </c>
      <c r="B3750" s="335" t="s">
        <v>7849</v>
      </c>
      <c r="C3750" s="733">
        <v>43556</v>
      </c>
      <c r="F3750" s="663">
        <v>2365</v>
      </c>
      <c r="G3750" s="663">
        <v>355</v>
      </c>
      <c r="H3750" s="663"/>
      <c r="I3750" s="663">
        <f t="shared" si="55"/>
        <v>2010</v>
      </c>
      <c r="J3750" s="728">
        <v>203.85</v>
      </c>
      <c r="K3750" s="728">
        <v>66.251249999999999</v>
      </c>
      <c r="L3750" s="728">
        <v>137.59875</v>
      </c>
    </row>
    <row r="3751" spans="1:12" s="335" customFormat="1" ht="12" x14ac:dyDescent="0.2">
      <c r="A3751" s="335" t="s">
        <v>7850</v>
      </c>
      <c r="B3751" s="335" t="s">
        <v>7851</v>
      </c>
      <c r="C3751" s="733">
        <v>43556</v>
      </c>
      <c r="F3751" s="663">
        <v>2403</v>
      </c>
      <c r="G3751" s="663">
        <v>360</v>
      </c>
      <c r="H3751" s="663"/>
      <c r="I3751" s="663">
        <f t="shared" si="55"/>
        <v>2043</v>
      </c>
      <c r="J3751" s="728">
        <v>207.13</v>
      </c>
      <c r="K3751" s="728">
        <v>67.317250000000001</v>
      </c>
      <c r="L3751" s="728">
        <v>139.81274999999999</v>
      </c>
    </row>
    <row r="3752" spans="1:12" s="335" customFormat="1" ht="12" x14ac:dyDescent="0.2">
      <c r="A3752" s="335" t="s">
        <v>7852</v>
      </c>
      <c r="B3752" s="335" t="s">
        <v>7853</v>
      </c>
      <c r="C3752" s="733">
        <v>43556</v>
      </c>
      <c r="F3752" s="663">
        <v>3089</v>
      </c>
      <c r="G3752" s="663">
        <v>386</v>
      </c>
      <c r="H3752" s="663"/>
      <c r="I3752" s="663">
        <f t="shared" si="55"/>
        <v>2703</v>
      </c>
      <c r="J3752" s="728">
        <v>201.87</v>
      </c>
      <c r="K3752" s="728">
        <v>65.60775000000001</v>
      </c>
      <c r="L3752" s="728">
        <v>136.26225000000002</v>
      </c>
    </row>
    <row r="3753" spans="1:12" s="335" customFormat="1" ht="12" x14ac:dyDescent="0.2">
      <c r="A3753" s="335" t="s">
        <v>7854</v>
      </c>
      <c r="B3753" s="335" t="s">
        <v>7855</v>
      </c>
      <c r="C3753" s="733">
        <v>43556</v>
      </c>
      <c r="F3753" s="663">
        <v>848</v>
      </c>
      <c r="G3753" s="663">
        <v>106</v>
      </c>
      <c r="H3753" s="663"/>
      <c r="I3753" s="663">
        <f t="shared" si="55"/>
        <v>742</v>
      </c>
      <c r="J3753" s="728">
        <v>54.91</v>
      </c>
      <c r="K3753" s="728">
        <v>17.845749999999999</v>
      </c>
      <c r="L3753" s="728">
        <v>37.064250000000001</v>
      </c>
    </row>
    <row r="3754" spans="1:12" s="335" customFormat="1" ht="12" x14ac:dyDescent="0.2">
      <c r="A3754" s="335" t="s">
        <v>7856</v>
      </c>
      <c r="B3754" s="335" t="s">
        <v>7857</v>
      </c>
      <c r="C3754" s="733">
        <v>43556</v>
      </c>
      <c r="F3754" s="663">
        <v>2854</v>
      </c>
      <c r="G3754" s="663">
        <v>428</v>
      </c>
      <c r="H3754" s="663"/>
      <c r="I3754" s="663">
        <f t="shared" si="55"/>
        <v>2426</v>
      </c>
      <c r="J3754" s="728">
        <v>243.76</v>
      </c>
      <c r="K3754" s="728">
        <v>79.221999999999994</v>
      </c>
      <c r="L3754" s="728">
        <v>164.53800000000001</v>
      </c>
    </row>
    <row r="3755" spans="1:12" s="335" customFormat="1" ht="12" x14ac:dyDescent="0.2">
      <c r="A3755" s="335" t="s">
        <v>7858</v>
      </c>
      <c r="B3755" s="335" t="s">
        <v>7859</v>
      </c>
      <c r="C3755" s="733">
        <v>43556</v>
      </c>
      <c r="F3755" s="663">
        <v>2000</v>
      </c>
      <c r="G3755" s="663">
        <v>300</v>
      </c>
      <c r="H3755" s="663"/>
      <c r="I3755" s="663">
        <f t="shared" si="55"/>
        <v>1700</v>
      </c>
      <c r="J3755" s="728">
        <v>170.82</v>
      </c>
      <c r="K3755" s="728">
        <v>55.516500000000001</v>
      </c>
      <c r="L3755" s="728">
        <v>115.3035</v>
      </c>
    </row>
    <row r="3756" spans="1:12" s="335" customFormat="1" ht="12" x14ac:dyDescent="0.2">
      <c r="A3756" s="335" t="s">
        <v>7860</v>
      </c>
      <c r="B3756" s="335" t="s">
        <v>7861</v>
      </c>
      <c r="C3756" s="733">
        <v>43556</v>
      </c>
      <c r="F3756" s="663">
        <v>3325</v>
      </c>
      <c r="G3756" s="663">
        <v>416</v>
      </c>
      <c r="H3756" s="663"/>
      <c r="I3756" s="663">
        <f t="shared" si="55"/>
        <v>2909</v>
      </c>
      <c r="J3756" s="728">
        <v>217.29</v>
      </c>
      <c r="K3756" s="728">
        <v>70.619249999999994</v>
      </c>
      <c r="L3756" s="728">
        <v>146.67075</v>
      </c>
    </row>
    <row r="3757" spans="1:12" s="335" customFormat="1" ht="12" x14ac:dyDescent="0.2">
      <c r="A3757" s="335" t="s">
        <v>7862</v>
      </c>
      <c r="B3757" s="335" t="s">
        <v>7863</v>
      </c>
      <c r="C3757" s="733">
        <v>43556</v>
      </c>
      <c r="F3757" s="663">
        <v>1964</v>
      </c>
      <c r="G3757" s="663">
        <v>295</v>
      </c>
      <c r="H3757" s="663"/>
      <c r="I3757" s="663">
        <f t="shared" si="55"/>
        <v>1669</v>
      </c>
      <c r="J3757" s="728">
        <v>167.75</v>
      </c>
      <c r="K3757" s="728">
        <v>54.518750000000004</v>
      </c>
      <c r="L3757" s="728">
        <v>113.23125</v>
      </c>
    </row>
    <row r="3758" spans="1:12" s="335" customFormat="1" ht="12" x14ac:dyDescent="0.2">
      <c r="A3758" s="335" t="s">
        <v>7864</v>
      </c>
      <c r="B3758" s="335" t="s">
        <v>7865</v>
      </c>
      <c r="C3758" s="733">
        <v>43556</v>
      </c>
      <c r="F3758" s="663">
        <v>2851</v>
      </c>
      <c r="G3758" s="663">
        <v>428</v>
      </c>
      <c r="H3758" s="663"/>
      <c r="I3758" s="663">
        <f t="shared" si="55"/>
        <v>2423</v>
      </c>
      <c r="J3758" s="728">
        <v>243.5</v>
      </c>
      <c r="K3758" s="728">
        <v>79.137500000000003</v>
      </c>
      <c r="L3758" s="728">
        <v>164.36250000000001</v>
      </c>
    </row>
    <row r="3759" spans="1:12" s="335" customFormat="1" ht="12" x14ac:dyDescent="0.2">
      <c r="A3759" s="335" t="s">
        <v>7866</v>
      </c>
      <c r="B3759" s="335" t="s">
        <v>7867</v>
      </c>
      <c r="C3759" s="733">
        <v>43556</v>
      </c>
      <c r="F3759" s="663">
        <v>2000</v>
      </c>
      <c r="G3759" s="663">
        <v>300</v>
      </c>
      <c r="H3759" s="663"/>
      <c r="I3759" s="663">
        <f t="shared" si="55"/>
        <v>1700</v>
      </c>
      <c r="J3759" s="728">
        <v>170.82</v>
      </c>
      <c r="K3759" s="728">
        <v>55.516500000000001</v>
      </c>
      <c r="L3759" s="728">
        <v>115.3035</v>
      </c>
    </row>
    <row r="3760" spans="1:12" s="335" customFormat="1" ht="12" x14ac:dyDescent="0.2">
      <c r="A3760" s="335" t="s">
        <v>7868</v>
      </c>
      <c r="B3760" s="335" t="s">
        <v>7869</v>
      </c>
      <c r="C3760" s="733">
        <v>43556</v>
      </c>
      <c r="F3760" s="663">
        <v>6132</v>
      </c>
      <c r="G3760" s="663">
        <v>920</v>
      </c>
      <c r="H3760" s="663"/>
      <c r="I3760" s="663">
        <f t="shared" si="55"/>
        <v>5212</v>
      </c>
      <c r="J3760" s="728">
        <v>528.58000000000004</v>
      </c>
      <c r="K3760" s="728">
        <v>171.78850000000003</v>
      </c>
      <c r="L3760" s="728">
        <v>356.79150000000004</v>
      </c>
    </row>
    <row r="3761" spans="1:12" s="335" customFormat="1" ht="12" x14ac:dyDescent="0.2">
      <c r="A3761" s="335" t="s">
        <v>7870</v>
      </c>
      <c r="B3761" s="335" t="s">
        <v>7871</v>
      </c>
      <c r="C3761" s="733">
        <v>43556</v>
      </c>
      <c r="F3761" s="663">
        <v>2162</v>
      </c>
      <c r="G3761" s="663">
        <v>324</v>
      </c>
      <c r="H3761" s="663"/>
      <c r="I3761" s="663">
        <f t="shared" si="55"/>
        <v>1838</v>
      </c>
      <c r="J3761" s="728">
        <v>184.65</v>
      </c>
      <c r="K3761" s="728">
        <v>60.011250000000004</v>
      </c>
      <c r="L3761" s="728">
        <v>124.63875000000002</v>
      </c>
    </row>
    <row r="3762" spans="1:12" s="335" customFormat="1" ht="12" x14ac:dyDescent="0.2">
      <c r="A3762" s="335" t="s">
        <v>7872</v>
      </c>
      <c r="B3762" s="335" t="s">
        <v>7873</v>
      </c>
      <c r="C3762" s="733">
        <v>43556</v>
      </c>
      <c r="F3762" s="663">
        <v>4116</v>
      </c>
      <c r="G3762" s="663">
        <v>514</v>
      </c>
      <c r="H3762" s="663"/>
      <c r="I3762" s="663">
        <f t="shared" si="55"/>
        <v>3602</v>
      </c>
      <c r="J3762" s="728">
        <v>266.51</v>
      </c>
      <c r="K3762" s="728">
        <v>86.615750000000006</v>
      </c>
      <c r="L3762" s="728">
        <v>179.89425</v>
      </c>
    </row>
    <row r="3763" spans="1:12" s="335" customFormat="1" ht="12" x14ac:dyDescent="0.2">
      <c r="A3763" s="335" t="s">
        <v>7874</v>
      </c>
      <c r="B3763" s="335" t="s">
        <v>7875</v>
      </c>
      <c r="C3763" s="733">
        <v>43556</v>
      </c>
      <c r="F3763" s="663">
        <v>2080</v>
      </c>
      <c r="G3763" s="663">
        <v>312</v>
      </c>
      <c r="H3763" s="663"/>
      <c r="I3763" s="663">
        <f t="shared" si="55"/>
        <v>1768</v>
      </c>
      <c r="J3763" s="728">
        <v>195.44</v>
      </c>
      <c r="K3763" s="728">
        <v>63.518000000000001</v>
      </c>
      <c r="L3763" s="728">
        <v>131.922</v>
      </c>
    </row>
    <row r="3764" spans="1:12" s="335" customFormat="1" ht="12" x14ac:dyDescent="0.2">
      <c r="A3764" s="335" t="s">
        <v>7876</v>
      </c>
      <c r="B3764" s="335" t="s">
        <v>7877</v>
      </c>
      <c r="C3764" s="733">
        <v>43556</v>
      </c>
      <c r="F3764" s="663">
        <v>3040</v>
      </c>
      <c r="G3764" s="663">
        <v>484</v>
      </c>
      <c r="H3764" s="663"/>
      <c r="I3764" s="663">
        <f t="shared" si="55"/>
        <v>2556</v>
      </c>
      <c r="J3764" s="728">
        <v>285.63</v>
      </c>
      <c r="K3764" s="728">
        <v>92.829750000000004</v>
      </c>
      <c r="L3764" s="728">
        <v>192.80025000000001</v>
      </c>
    </row>
    <row r="3765" spans="1:12" s="335" customFormat="1" ht="12" x14ac:dyDescent="0.2">
      <c r="A3765" s="335" t="s">
        <v>7878</v>
      </c>
      <c r="B3765" s="335" t="s">
        <v>7879</v>
      </c>
      <c r="C3765" s="733">
        <v>43556</v>
      </c>
      <c r="F3765" s="663">
        <v>5209</v>
      </c>
      <c r="G3765" s="663">
        <v>977</v>
      </c>
      <c r="H3765" s="663"/>
      <c r="I3765" s="663">
        <f t="shared" si="55"/>
        <v>4232</v>
      </c>
      <c r="J3765" s="728">
        <v>611.9</v>
      </c>
      <c r="K3765" s="728">
        <v>198.86750000000001</v>
      </c>
      <c r="L3765" s="728">
        <v>413.03250000000003</v>
      </c>
    </row>
    <row r="3766" spans="1:12" s="335" customFormat="1" ht="12" x14ac:dyDescent="0.2">
      <c r="A3766" s="335" t="s">
        <v>7880</v>
      </c>
      <c r="B3766" s="335" t="s">
        <v>7881</v>
      </c>
      <c r="C3766" s="733">
        <v>43556</v>
      </c>
      <c r="F3766" s="663">
        <v>2000</v>
      </c>
      <c r="G3766" s="663">
        <v>300</v>
      </c>
      <c r="H3766" s="663"/>
      <c r="I3766" s="663">
        <f t="shared" si="55"/>
        <v>1700</v>
      </c>
      <c r="J3766" s="728">
        <v>170.82</v>
      </c>
      <c r="K3766" s="728">
        <v>55.516500000000001</v>
      </c>
      <c r="L3766" s="728">
        <v>115.3035</v>
      </c>
    </row>
    <row r="3767" spans="1:12" s="335" customFormat="1" ht="12" x14ac:dyDescent="0.2">
      <c r="A3767" s="335" t="s">
        <v>7882</v>
      </c>
      <c r="B3767" s="335" t="s">
        <v>7883</v>
      </c>
      <c r="C3767" s="733">
        <v>43556</v>
      </c>
      <c r="F3767" s="663">
        <v>2037</v>
      </c>
      <c r="G3767" s="663">
        <v>306</v>
      </c>
      <c r="H3767" s="663"/>
      <c r="I3767" s="663">
        <f t="shared" si="55"/>
        <v>1731</v>
      </c>
      <c r="J3767" s="728">
        <v>173.98</v>
      </c>
      <c r="K3767" s="728">
        <v>56.543500000000002</v>
      </c>
      <c r="L3767" s="728">
        <v>117.4365</v>
      </c>
    </row>
    <row r="3768" spans="1:12" s="335" customFormat="1" ht="12" x14ac:dyDescent="0.2">
      <c r="A3768" s="335" t="s">
        <v>7884</v>
      </c>
      <c r="B3768" s="335" t="s">
        <v>7885</v>
      </c>
      <c r="C3768" s="733">
        <v>43556</v>
      </c>
      <c r="F3768" s="663">
        <v>1571</v>
      </c>
      <c r="G3768" s="663">
        <v>295</v>
      </c>
      <c r="H3768" s="663"/>
      <c r="I3768" s="663">
        <f t="shared" si="55"/>
        <v>1276</v>
      </c>
      <c r="J3768" s="728">
        <v>184.55</v>
      </c>
      <c r="K3768" s="728">
        <v>59.978750000000005</v>
      </c>
      <c r="L3768" s="728">
        <v>124.57125000000002</v>
      </c>
    </row>
    <row r="3769" spans="1:12" s="335" customFormat="1" ht="12" x14ac:dyDescent="0.2">
      <c r="A3769" s="335" t="s">
        <v>7886</v>
      </c>
      <c r="B3769" s="335" t="s">
        <v>7887</v>
      </c>
      <c r="C3769" s="733">
        <v>43556</v>
      </c>
      <c r="F3769" s="663">
        <v>3571</v>
      </c>
      <c r="G3769" s="663">
        <v>536</v>
      </c>
      <c r="H3769" s="663"/>
      <c r="I3769" s="663">
        <f t="shared" si="55"/>
        <v>3035</v>
      </c>
      <c r="J3769" s="728">
        <v>307.82</v>
      </c>
      <c r="K3769" s="728">
        <v>100.0415</v>
      </c>
      <c r="L3769" s="728">
        <v>207.77850000000001</v>
      </c>
    </row>
    <row r="3770" spans="1:12" s="335" customFormat="1" ht="12" x14ac:dyDescent="0.2">
      <c r="A3770" s="335" t="s">
        <v>7888</v>
      </c>
      <c r="B3770" s="335" t="s">
        <v>7889</v>
      </c>
      <c r="C3770" s="733">
        <v>43556</v>
      </c>
      <c r="F3770" s="663">
        <v>4132</v>
      </c>
      <c r="G3770" s="663">
        <v>517</v>
      </c>
      <c r="H3770" s="663"/>
      <c r="I3770" s="663">
        <f t="shared" si="55"/>
        <v>3615</v>
      </c>
      <c r="J3770" s="728">
        <v>270.02999999999997</v>
      </c>
      <c r="K3770" s="728">
        <v>87.759749999999997</v>
      </c>
      <c r="L3770" s="728">
        <v>182.27025</v>
      </c>
    </row>
    <row r="3771" spans="1:12" s="335" customFormat="1" ht="12" x14ac:dyDescent="0.2">
      <c r="A3771" s="335" t="s">
        <v>7890</v>
      </c>
      <c r="B3771" s="335" t="s">
        <v>7891</v>
      </c>
      <c r="C3771" s="733">
        <v>43556</v>
      </c>
      <c r="F3771" s="663">
        <v>2137</v>
      </c>
      <c r="G3771" s="663">
        <v>321</v>
      </c>
      <c r="H3771" s="663"/>
      <c r="I3771" s="663">
        <f t="shared" si="55"/>
        <v>1816</v>
      </c>
      <c r="J3771" s="728">
        <v>182.52</v>
      </c>
      <c r="K3771" s="728">
        <v>59.319000000000003</v>
      </c>
      <c r="L3771" s="728">
        <v>123.20100000000002</v>
      </c>
    </row>
    <row r="3772" spans="1:12" s="335" customFormat="1" ht="12" x14ac:dyDescent="0.2">
      <c r="A3772" s="335" t="s">
        <v>7892</v>
      </c>
      <c r="B3772" s="335" t="s">
        <v>7893</v>
      </c>
      <c r="C3772" s="733">
        <v>43556</v>
      </c>
      <c r="F3772" s="663">
        <v>2015</v>
      </c>
      <c r="G3772" s="663">
        <v>378</v>
      </c>
      <c r="H3772" s="663"/>
      <c r="I3772" s="663">
        <f t="shared" si="55"/>
        <v>1637</v>
      </c>
      <c r="J3772" s="728">
        <v>234.55</v>
      </c>
      <c r="K3772" s="728">
        <v>76.228750000000005</v>
      </c>
      <c r="L3772" s="728">
        <v>158.32125000000002</v>
      </c>
    </row>
    <row r="3773" spans="1:12" s="335" customFormat="1" ht="12" x14ac:dyDescent="0.2">
      <c r="A3773" s="335" t="s">
        <v>7894</v>
      </c>
      <c r="B3773" s="335" t="s">
        <v>7895</v>
      </c>
      <c r="C3773" s="733">
        <v>43556</v>
      </c>
      <c r="F3773" s="663">
        <v>1941</v>
      </c>
      <c r="G3773" s="663">
        <v>291</v>
      </c>
      <c r="H3773" s="663"/>
      <c r="I3773" s="663">
        <f t="shared" si="55"/>
        <v>1650</v>
      </c>
      <c r="J3773" s="728">
        <v>165.78</v>
      </c>
      <c r="K3773" s="728">
        <v>53.878500000000003</v>
      </c>
      <c r="L3773" s="728">
        <v>111.90150000000001</v>
      </c>
    </row>
    <row r="3774" spans="1:12" s="335" customFormat="1" ht="12" x14ac:dyDescent="0.2">
      <c r="A3774" s="335" t="s">
        <v>7896</v>
      </c>
      <c r="B3774" s="335" t="s">
        <v>7897</v>
      </c>
      <c r="C3774" s="733">
        <v>43556</v>
      </c>
      <c r="F3774" s="663">
        <v>999</v>
      </c>
      <c r="G3774" s="663">
        <v>200</v>
      </c>
      <c r="H3774" s="663"/>
      <c r="I3774" s="663">
        <f t="shared" si="55"/>
        <v>799</v>
      </c>
      <c r="J3774" s="728">
        <v>126.61</v>
      </c>
      <c r="K3774" s="728">
        <v>41.148250000000004</v>
      </c>
      <c r="L3774" s="728">
        <v>85.461750000000009</v>
      </c>
    </row>
    <row r="3775" spans="1:12" s="335" customFormat="1" ht="12" x14ac:dyDescent="0.2">
      <c r="A3775" s="335" t="s">
        <v>7898</v>
      </c>
      <c r="B3775" s="335" t="s">
        <v>5836</v>
      </c>
      <c r="C3775" s="733">
        <v>43556</v>
      </c>
      <c r="F3775" s="663">
        <v>375</v>
      </c>
      <c r="G3775" s="663">
        <v>38</v>
      </c>
      <c r="H3775" s="663"/>
      <c r="I3775" s="663">
        <f t="shared" si="55"/>
        <v>337</v>
      </c>
      <c r="J3775" s="728">
        <v>16.53</v>
      </c>
      <c r="K3775" s="728">
        <v>5.3722500000000002</v>
      </c>
      <c r="L3775" s="728">
        <v>11.157750000000002</v>
      </c>
    </row>
    <row r="3776" spans="1:12" s="335" customFormat="1" ht="12" x14ac:dyDescent="0.2">
      <c r="A3776" s="335" t="s">
        <v>7899</v>
      </c>
      <c r="B3776" s="335" t="s">
        <v>7900</v>
      </c>
      <c r="C3776" s="733">
        <v>43556</v>
      </c>
      <c r="F3776" s="663">
        <v>3344</v>
      </c>
      <c r="G3776" s="663">
        <v>502</v>
      </c>
      <c r="H3776" s="663"/>
      <c r="I3776" s="663">
        <f t="shared" si="55"/>
        <v>2842</v>
      </c>
      <c r="J3776" s="728">
        <v>285.61</v>
      </c>
      <c r="K3776" s="728">
        <v>92.823250000000002</v>
      </c>
      <c r="L3776" s="728">
        <v>192.78675000000001</v>
      </c>
    </row>
    <row r="3777" spans="1:12" s="335" customFormat="1" ht="12" x14ac:dyDescent="0.2">
      <c r="A3777" s="335" t="s">
        <v>7901</v>
      </c>
      <c r="B3777" s="335" t="s">
        <v>7902</v>
      </c>
      <c r="C3777" s="733">
        <v>43556</v>
      </c>
      <c r="F3777" s="663">
        <v>852</v>
      </c>
      <c r="G3777" s="663">
        <v>170</v>
      </c>
      <c r="H3777" s="663"/>
      <c r="I3777" s="663">
        <f t="shared" si="55"/>
        <v>682</v>
      </c>
      <c r="J3777" s="728">
        <v>108.98</v>
      </c>
      <c r="K3777" s="728">
        <v>35.418500000000002</v>
      </c>
      <c r="L3777" s="728">
        <v>73.561500000000009</v>
      </c>
    </row>
    <row r="3778" spans="1:12" s="335" customFormat="1" ht="12" x14ac:dyDescent="0.2">
      <c r="A3778" s="335" t="s">
        <v>7903</v>
      </c>
      <c r="B3778" s="335" t="s">
        <v>7904</v>
      </c>
      <c r="C3778" s="733">
        <v>43556</v>
      </c>
      <c r="F3778" s="663">
        <v>2811</v>
      </c>
      <c r="G3778" s="663">
        <v>351</v>
      </c>
      <c r="H3778" s="663"/>
      <c r="I3778" s="663">
        <f t="shared" si="55"/>
        <v>2460</v>
      </c>
      <c r="J3778" s="728">
        <v>183.7</v>
      </c>
      <c r="K3778" s="728">
        <v>59.702500000000001</v>
      </c>
      <c r="L3778" s="728">
        <v>123.9975</v>
      </c>
    </row>
    <row r="3779" spans="1:12" s="335" customFormat="1" ht="12" x14ac:dyDescent="0.2">
      <c r="A3779" s="335" t="s">
        <v>7905</v>
      </c>
      <c r="B3779" s="335" t="s">
        <v>7906</v>
      </c>
      <c r="C3779" s="733">
        <v>43556</v>
      </c>
      <c r="F3779" s="663">
        <v>2638</v>
      </c>
      <c r="G3779" s="663">
        <v>396</v>
      </c>
      <c r="H3779" s="663"/>
      <c r="I3779" s="663">
        <f t="shared" si="55"/>
        <v>2242</v>
      </c>
      <c r="J3779" s="728">
        <v>227.39</v>
      </c>
      <c r="K3779" s="728">
        <v>73.901749999999993</v>
      </c>
      <c r="L3779" s="728">
        <v>153.48824999999999</v>
      </c>
    </row>
    <row r="3780" spans="1:12" s="335" customFormat="1" ht="12" x14ac:dyDescent="0.2">
      <c r="A3780" s="335" t="s">
        <v>7907</v>
      </c>
      <c r="B3780" s="335" t="s">
        <v>7908</v>
      </c>
      <c r="C3780" s="733">
        <v>43556</v>
      </c>
      <c r="F3780" s="663">
        <v>4610</v>
      </c>
      <c r="G3780" s="663">
        <v>864</v>
      </c>
      <c r="H3780" s="663"/>
      <c r="I3780" s="663">
        <f t="shared" si="55"/>
        <v>3746</v>
      </c>
      <c r="J3780" s="728">
        <v>541.54</v>
      </c>
      <c r="K3780" s="728">
        <v>176.00049999999999</v>
      </c>
      <c r="L3780" s="728">
        <v>365.53949999999998</v>
      </c>
    </row>
    <row r="3781" spans="1:12" s="335" customFormat="1" ht="12" x14ac:dyDescent="0.2">
      <c r="A3781" s="335" t="s">
        <v>7909</v>
      </c>
      <c r="B3781" s="335" t="s">
        <v>7910</v>
      </c>
      <c r="C3781" s="733">
        <v>43556</v>
      </c>
      <c r="F3781" s="663">
        <v>2280</v>
      </c>
      <c r="G3781" s="663">
        <v>342</v>
      </c>
      <c r="H3781" s="663"/>
      <c r="I3781" s="663">
        <f t="shared" si="55"/>
        <v>1938</v>
      </c>
      <c r="J3781" s="728">
        <v>214.22</v>
      </c>
      <c r="K3781" s="728">
        <v>69.621499999999997</v>
      </c>
      <c r="L3781" s="728">
        <v>144.5985</v>
      </c>
    </row>
    <row r="3782" spans="1:12" s="335" customFormat="1" ht="12" x14ac:dyDescent="0.2">
      <c r="A3782" s="335" t="s">
        <v>7911</v>
      </c>
      <c r="B3782" s="335" t="s">
        <v>7912</v>
      </c>
      <c r="C3782" s="733">
        <v>43556</v>
      </c>
      <c r="F3782" s="663">
        <v>6017</v>
      </c>
      <c r="G3782" s="663">
        <v>903</v>
      </c>
      <c r="H3782" s="663"/>
      <c r="I3782" s="663">
        <f t="shared" si="55"/>
        <v>5114</v>
      </c>
      <c r="J3782" s="728">
        <v>518.65</v>
      </c>
      <c r="K3782" s="728">
        <v>168.56125</v>
      </c>
      <c r="L3782" s="728">
        <v>350.08875</v>
      </c>
    </row>
    <row r="3783" spans="1:12" s="335" customFormat="1" ht="12" x14ac:dyDescent="0.2">
      <c r="A3783" s="335" t="s">
        <v>7913</v>
      </c>
      <c r="B3783" s="335" t="s">
        <v>7914</v>
      </c>
      <c r="C3783" s="733">
        <v>43556</v>
      </c>
      <c r="F3783" s="663">
        <v>1929</v>
      </c>
      <c r="G3783" s="663">
        <v>289</v>
      </c>
      <c r="H3783" s="663"/>
      <c r="I3783" s="663">
        <f t="shared" si="55"/>
        <v>1640</v>
      </c>
      <c r="J3783" s="728">
        <v>164.76</v>
      </c>
      <c r="K3783" s="728">
        <v>53.546999999999997</v>
      </c>
      <c r="L3783" s="728">
        <v>111.21300000000001</v>
      </c>
    </row>
    <row r="3784" spans="1:12" s="335" customFormat="1" ht="12" x14ac:dyDescent="0.2">
      <c r="A3784" s="335" t="s">
        <v>7915</v>
      </c>
      <c r="B3784" s="335" t="s">
        <v>7916</v>
      </c>
      <c r="C3784" s="733">
        <v>43556</v>
      </c>
      <c r="F3784" s="663">
        <v>7302</v>
      </c>
      <c r="G3784" s="663">
        <v>1095</v>
      </c>
      <c r="H3784" s="663"/>
      <c r="I3784" s="663">
        <f t="shared" si="55"/>
        <v>6207</v>
      </c>
      <c r="J3784" s="728">
        <v>623.66</v>
      </c>
      <c r="K3784" s="728">
        <v>202.68950000000001</v>
      </c>
      <c r="L3784" s="728">
        <v>420.97050000000002</v>
      </c>
    </row>
    <row r="3785" spans="1:12" s="335" customFormat="1" ht="12" x14ac:dyDescent="0.2">
      <c r="A3785" s="335" t="s">
        <v>7917</v>
      </c>
      <c r="B3785" s="335" t="s">
        <v>7918</v>
      </c>
      <c r="C3785" s="733">
        <v>43556</v>
      </c>
      <c r="F3785" s="663">
        <v>660</v>
      </c>
      <c r="G3785" s="663">
        <v>83</v>
      </c>
      <c r="H3785" s="663"/>
      <c r="I3785" s="663">
        <f t="shared" si="55"/>
        <v>577</v>
      </c>
      <c r="J3785" s="728">
        <v>43.13</v>
      </c>
      <c r="K3785" s="728">
        <v>14.017250000000001</v>
      </c>
      <c r="L3785" s="728">
        <v>29.112750000000002</v>
      </c>
    </row>
    <row r="3786" spans="1:12" s="335" customFormat="1" ht="12" x14ac:dyDescent="0.2">
      <c r="A3786" s="335" t="s">
        <v>7919</v>
      </c>
      <c r="B3786" s="335" t="s">
        <v>7920</v>
      </c>
      <c r="C3786" s="733">
        <v>43556</v>
      </c>
      <c r="F3786" s="663">
        <v>2184</v>
      </c>
      <c r="G3786" s="663">
        <v>328</v>
      </c>
      <c r="H3786" s="663"/>
      <c r="I3786" s="663">
        <f t="shared" si="55"/>
        <v>1856</v>
      </c>
      <c r="J3786" s="728">
        <v>186.53</v>
      </c>
      <c r="K3786" s="728">
        <v>60.622250000000001</v>
      </c>
      <c r="L3786" s="728">
        <v>125.90775000000001</v>
      </c>
    </row>
    <row r="3787" spans="1:12" s="335" customFormat="1" ht="12" x14ac:dyDescent="0.2">
      <c r="A3787" s="335" t="s">
        <v>7921</v>
      </c>
      <c r="B3787" s="335" t="s">
        <v>7922</v>
      </c>
      <c r="C3787" s="733">
        <v>43556</v>
      </c>
      <c r="F3787" s="663">
        <v>9526</v>
      </c>
      <c r="G3787" s="663">
        <v>1786</v>
      </c>
      <c r="H3787" s="663"/>
      <c r="I3787" s="663">
        <f t="shared" si="55"/>
        <v>7740</v>
      </c>
      <c r="J3787" s="728">
        <v>1108.83</v>
      </c>
      <c r="K3787" s="728">
        <v>360.36975000000001</v>
      </c>
      <c r="L3787" s="728">
        <v>748.46024999999997</v>
      </c>
    </row>
    <row r="3788" spans="1:12" s="335" customFormat="1" ht="12" x14ac:dyDescent="0.2">
      <c r="A3788" s="335" t="s">
        <v>7923</v>
      </c>
      <c r="B3788" s="335" t="s">
        <v>7924</v>
      </c>
      <c r="C3788" s="733">
        <v>43556</v>
      </c>
      <c r="F3788" s="663">
        <v>8012</v>
      </c>
      <c r="G3788" s="663">
        <v>1602</v>
      </c>
      <c r="H3788" s="663"/>
      <c r="I3788" s="663">
        <f t="shared" si="55"/>
        <v>6410</v>
      </c>
      <c r="J3788" s="728">
        <v>1024.74</v>
      </c>
      <c r="K3788" s="728">
        <v>333.04050000000001</v>
      </c>
      <c r="L3788" s="728">
        <v>691.69950000000006</v>
      </c>
    </row>
    <row r="3789" spans="1:12" s="335" customFormat="1" ht="12" x14ac:dyDescent="0.2">
      <c r="A3789" s="335" t="s">
        <v>7925</v>
      </c>
      <c r="B3789" s="335" t="s">
        <v>7926</v>
      </c>
      <c r="C3789" s="733">
        <v>43556</v>
      </c>
      <c r="F3789" s="663">
        <v>3444</v>
      </c>
      <c r="G3789" s="663">
        <v>646</v>
      </c>
      <c r="H3789" s="663"/>
      <c r="I3789" s="663">
        <f t="shared" si="55"/>
        <v>2798</v>
      </c>
      <c r="J3789" s="728">
        <v>400.89</v>
      </c>
      <c r="K3789" s="728">
        <v>130.28925000000001</v>
      </c>
      <c r="L3789" s="728">
        <v>270.60075000000001</v>
      </c>
    </row>
    <row r="3790" spans="1:12" s="335" customFormat="1" ht="12" x14ac:dyDescent="0.2">
      <c r="A3790" s="335" t="s">
        <v>7927</v>
      </c>
      <c r="B3790" s="335" t="s">
        <v>7928</v>
      </c>
      <c r="C3790" s="733">
        <v>43556</v>
      </c>
      <c r="F3790" s="663">
        <v>3060</v>
      </c>
      <c r="G3790" s="663">
        <v>459</v>
      </c>
      <c r="H3790" s="663"/>
      <c r="I3790" s="663">
        <f t="shared" si="55"/>
        <v>2601</v>
      </c>
      <c r="J3790" s="728">
        <v>261.35000000000002</v>
      </c>
      <c r="K3790" s="728">
        <v>84.938750000000013</v>
      </c>
      <c r="L3790" s="728">
        <v>176.41125000000002</v>
      </c>
    </row>
    <row r="3791" spans="1:12" s="335" customFormat="1" ht="12" x14ac:dyDescent="0.2">
      <c r="A3791" s="335" t="s">
        <v>7929</v>
      </c>
      <c r="B3791" s="335" t="s">
        <v>7930</v>
      </c>
      <c r="C3791" s="733">
        <v>43556</v>
      </c>
      <c r="F3791" s="663">
        <v>2015</v>
      </c>
      <c r="G3791" s="663">
        <v>378</v>
      </c>
      <c r="H3791" s="663"/>
      <c r="I3791" s="663">
        <f t="shared" si="55"/>
        <v>1637</v>
      </c>
      <c r="J3791" s="728">
        <v>234.55</v>
      </c>
      <c r="K3791" s="728">
        <v>76.228750000000005</v>
      </c>
      <c r="L3791" s="728">
        <v>158.32125000000002</v>
      </c>
    </row>
    <row r="3792" spans="1:12" s="335" customFormat="1" ht="12" x14ac:dyDescent="0.2">
      <c r="A3792" s="335" t="s">
        <v>7931</v>
      </c>
      <c r="B3792" s="335" t="s">
        <v>7932</v>
      </c>
      <c r="C3792" s="733">
        <v>43556</v>
      </c>
      <c r="F3792" s="663">
        <v>1991</v>
      </c>
      <c r="G3792" s="663">
        <v>299</v>
      </c>
      <c r="H3792" s="663"/>
      <c r="I3792" s="663">
        <f t="shared" si="55"/>
        <v>1692</v>
      </c>
      <c r="J3792" s="728">
        <v>170.06</v>
      </c>
      <c r="K3792" s="728">
        <v>55.269500000000001</v>
      </c>
      <c r="L3792" s="728">
        <v>114.79050000000001</v>
      </c>
    </row>
    <row r="3793" spans="1:12" s="335" customFormat="1" ht="12" x14ac:dyDescent="0.2">
      <c r="A3793" s="335" t="s">
        <v>7933</v>
      </c>
      <c r="B3793" s="335" t="s">
        <v>7934</v>
      </c>
      <c r="C3793" s="733">
        <v>43556</v>
      </c>
      <c r="F3793" s="663">
        <v>2262</v>
      </c>
      <c r="G3793" s="663">
        <v>339</v>
      </c>
      <c r="H3793" s="663"/>
      <c r="I3793" s="663">
        <f t="shared" si="55"/>
        <v>1923</v>
      </c>
      <c r="J3793" s="728">
        <v>193.2</v>
      </c>
      <c r="K3793" s="728">
        <v>62.79</v>
      </c>
      <c r="L3793" s="728">
        <v>130.41</v>
      </c>
    </row>
    <row r="3794" spans="1:12" s="335" customFormat="1" ht="12" x14ac:dyDescent="0.2">
      <c r="A3794" s="335" t="s">
        <v>7935</v>
      </c>
      <c r="B3794" s="335" t="s">
        <v>7936</v>
      </c>
      <c r="C3794" s="733">
        <v>43556</v>
      </c>
      <c r="F3794" s="663">
        <v>3252</v>
      </c>
      <c r="G3794" s="663">
        <v>488</v>
      </c>
      <c r="H3794" s="663"/>
      <c r="I3794" s="663">
        <f t="shared" si="55"/>
        <v>2764</v>
      </c>
      <c r="J3794" s="728">
        <v>277.75</v>
      </c>
      <c r="K3794" s="728">
        <v>90.268749999999997</v>
      </c>
      <c r="L3794" s="728">
        <v>187.48125000000002</v>
      </c>
    </row>
    <row r="3795" spans="1:12" s="335" customFormat="1" ht="12" x14ac:dyDescent="0.2">
      <c r="A3795" s="335" t="s">
        <v>7937</v>
      </c>
      <c r="B3795" s="335" t="s">
        <v>7938</v>
      </c>
      <c r="C3795" s="733">
        <v>43556</v>
      </c>
      <c r="F3795" s="663">
        <v>2023</v>
      </c>
      <c r="G3795" s="663">
        <v>303</v>
      </c>
      <c r="H3795" s="663"/>
      <c r="I3795" s="663">
        <f t="shared" si="55"/>
        <v>1720</v>
      </c>
      <c r="J3795" s="728">
        <v>172.78</v>
      </c>
      <c r="K3795" s="728">
        <v>56.153500000000001</v>
      </c>
      <c r="L3795" s="728">
        <v>116.62650000000001</v>
      </c>
    </row>
    <row r="3796" spans="1:12" s="335" customFormat="1" ht="12" x14ac:dyDescent="0.2">
      <c r="A3796" s="335" t="s">
        <v>7939</v>
      </c>
      <c r="B3796" s="335" t="s">
        <v>7940</v>
      </c>
      <c r="C3796" s="733">
        <v>43556</v>
      </c>
      <c r="F3796" s="663">
        <v>2480</v>
      </c>
      <c r="G3796" s="663">
        <v>372</v>
      </c>
      <c r="H3796" s="663"/>
      <c r="I3796" s="663">
        <f t="shared" si="55"/>
        <v>2108</v>
      </c>
      <c r="J3796" s="728">
        <v>233.02</v>
      </c>
      <c r="K3796" s="728">
        <v>75.731500000000011</v>
      </c>
      <c r="L3796" s="728">
        <v>157.28850000000003</v>
      </c>
    </row>
    <row r="3797" spans="1:12" s="335" customFormat="1" ht="12" x14ac:dyDescent="0.2">
      <c r="A3797" s="335" t="s">
        <v>7941</v>
      </c>
      <c r="B3797" s="335" t="s">
        <v>7942</v>
      </c>
      <c r="C3797" s="733">
        <v>43556</v>
      </c>
      <c r="F3797" s="663">
        <v>5695</v>
      </c>
      <c r="G3797" s="663">
        <v>854</v>
      </c>
      <c r="H3797" s="663"/>
      <c r="I3797" s="663">
        <f t="shared" si="55"/>
        <v>4841</v>
      </c>
      <c r="J3797" s="728">
        <v>490.89</v>
      </c>
      <c r="K3797" s="728">
        <v>159.53925000000001</v>
      </c>
      <c r="L3797" s="728">
        <v>331.35075000000001</v>
      </c>
    </row>
    <row r="3798" spans="1:12" s="335" customFormat="1" ht="12" x14ac:dyDescent="0.2">
      <c r="A3798" s="335" t="s">
        <v>7943</v>
      </c>
      <c r="B3798" s="335" t="s">
        <v>7944</v>
      </c>
      <c r="C3798" s="733">
        <v>43556</v>
      </c>
      <c r="F3798" s="663">
        <v>4701</v>
      </c>
      <c r="G3798" s="663">
        <v>881</v>
      </c>
      <c r="H3798" s="663"/>
      <c r="I3798" s="663">
        <f t="shared" si="55"/>
        <v>3820</v>
      </c>
      <c r="J3798" s="728">
        <v>542.30999999999995</v>
      </c>
      <c r="K3798" s="728">
        <v>176.25074999999998</v>
      </c>
      <c r="L3798" s="728">
        <v>366.05924999999996</v>
      </c>
    </row>
    <row r="3799" spans="1:12" s="335" customFormat="1" ht="12" x14ac:dyDescent="0.2">
      <c r="A3799" s="335" t="s">
        <v>7945</v>
      </c>
      <c r="B3799" s="335" t="s">
        <v>7946</v>
      </c>
      <c r="C3799" s="733">
        <v>43556</v>
      </c>
      <c r="F3799" s="663">
        <v>1989</v>
      </c>
      <c r="G3799" s="663">
        <v>298</v>
      </c>
      <c r="H3799" s="663"/>
      <c r="I3799" s="663">
        <f t="shared" si="55"/>
        <v>1691</v>
      </c>
      <c r="J3799" s="728">
        <v>169.88</v>
      </c>
      <c r="K3799" s="728">
        <v>55.210999999999999</v>
      </c>
      <c r="L3799" s="728">
        <v>114.66900000000001</v>
      </c>
    </row>
    <row r="3800" spans="1:12" s="335" customFormat="1" ht="12" x14ac:dyDescent="0.2">
      <c r="A3800" s="335" t="s">
        <v>7947</v>
      </c>
      <c r="B3800" s="335" t="s">
        <v>7948</v>
      </c>
      <c r="C3800" s="733">
        <v>43556</v>
      </c>
      <c r="F3800" s="663">
        <v>375</v>
      </c>
      <c r="G3800" s="663">
        <v>38</v>
      </c>
      <c r="H3800" s="663"/>
      <c r="I3800" s="663">
        <f t="shared" ref="I3800:I3863" si="56">F3800-G3800</f>
        <v>337</v>
      </c>
      <c r="J3800" s="728">
        <v>16.53</v>
      </c>
      <c r="K3800" s="728">
        <v>5.3722500000000002</v>
      </c>
      <c r="L3800" s="728">
        <v>11.157750000000002</v>
      </c>
    </row>
    <row r="3801" spans="1:12" s="335" customFormat="1" ht="12" x14ac:dyDescent="0.2">
      <c r="A3801" s="335" t="s">
        <v>7949</v>
      </c>
      <c r="B3801" s="335" t="s">
        <v>7950</v>
      </c>
      <c r="C3801" s="733">
        <v>43556</v>
      </c>
      <c r="F3801" s="663">
        <v>375</v>
      </c>
      <c r="G3801" s="663">
        <v>38</v>
      </c>
      <c r="H3801" s="663"/>
      <c r="I3801" s="663">
        <f t="shared" si="56"/>
        <v>337</v>
      </c>
      <c r="J3801" s="728">
        <v>16.53</v>
      </c>
      <c r="K3801" s="728">
        <v>5.3722500000000002</v>
      </c>
      <c r="L3801" s="728">
        <v>11.157750000000002</v>
      </c>
    </row>
    <row r="3802" spans="1:12" s="335" customFormat="1" ht="12" x14ac:dyDescent="0.2">
      <c r="A3802" s="335" t="s">
        <v>7951</v>
      </c>
      <c r="B3802" s="335" t="s">
        <v>7407</v>
      </c>
      <c r="C3802" s="733">
        <v>43556</v>
      </c>
      <c r="F3802" s="663">
        <v>12334</v>
      </c>
      <c r="G3802" s="663">
        <v>2313</v>
      </c>
      <c r="H3802" s="663"/>
      <c r="I3802" s="663">
        <f t="shared" si="56"/>
        <v>10021</v>
      </c>
      <c r="J3802" s="728">
        <v>1448.87</v>
      </c>
      <c r="K3802" s="728">
        <v>470.88274999999999</v>
      </c>
      <c r="L3802" s="728">
        <v>977.98725000000002</v>
      </c>
    </row>
    <row r="3803" spans="1:12" s="335" customFormat="1" ht="12" x14ac:dyDescent="0.2">
      <c r="A3803" s="335" t="s">
        <v>7952</v>
      </c>
      <c r="B3803" s="335" t="s">
        <v>7953</v>
      </c>
      <c r="C3803" s="733">
        <v>43556</v>
      </c>
      <c r="F3803" s="663">
        <v>5477</v>
      </c>
      <c r="G3803" s="663">
        <v>822</v>
      </c>
      <c r="H3803" s="663"/>
      <c r="I3803" s="663">
        <f t="shared" si="56"/>
        <v>4655</v>
      </c>
      <c r="J3803" s="728">
        <v>472.1</v>
      </c>
      <c r="K3803" s="728">
        <v>153.4325</v>
      </c>
      <c r="L3803" s="728">
        <v>318.66750000000002</v>
      </c>
    </row>
    <row r="3804" spans="1:12" s="335" customFormat="1" ht="12" x14ac:dyDescent="0.2">
      <c r="A3804" s="335" t="s">
        <v>7954</v>
      </c>
      <c r="B3804" s="335" t="s">
        <v>7955</v>
      </c>
      <c r="C3804" s="733">
        <v>43556</v>
      </c>
      <c r="F3804" s="663">
        <v>2325</v>
      </c>
      <c r="G3804" s="663">
        <v>349</v>
      </c>
      <c r="H3804" s="663"/>
      <c r="I3804" s="663">
        <f t="shared" si="56"/>
        <v>1976</v>
      </c>
      <c r="J3804" s="728">
        <v>198.58</v>
      </c>
      <c r="K3804" s="728">
        <v>64.538500000000013</v>
      </c>
      <c r="L3804" s="728">
        <v>134.04150000000001</v>
      </c>
    </row>
    <row r="3805" spans="1:12" s="335" customFormat="1" ht="12" x14ac:dyDescent="0.2">
      <c r="A3805" s="335" t="s">
        <v>7956</v>
      </c>
      <c r="B3805" s="335" t="s">
        <v>7957</v>
      </c>
      <c r="C3805" s="733">
        <v>43556</v>
      </c>
      <c r="F3805" s="663">
        <v>2080</v>
      </c>
      <c r="G3805" s="663">
        <v>312</v>
      </c>
      <c r="H3805" s="663"/>
      <c r="I3805" s="663">
        <f t="shared" si="56"/>
        <v>1768</v>
      </c>
      <c r="J3805" s="728">
        <v>195.44</v>
      </c>
      <c r="K3805" s="728">
        <v>63.518000000000001</v>
      </c>
      <c r="L3805" s="728">
        <v>131.922</v>
      </c>
    </row>
    <row r="3806" spans="1:12" s="335" customFormat="1" ht="12" x14ac:dyDescent="0.2">
      <c r="A3806" s="335" t="s">
        <v>7958</v>
      </c>
      <c r="B3806" s="335" t="s">
        <v>7959</v>
      </c>
      <c r="C3806" s="733">
        <v>43556</v>
      </c>
      <c r="F3806" s="663">
        <v>4528</v>
      </c>
      <c r="G3806" s="663">
        <v>679</v>
      </c>
      <c r="H3806" s="663"/>
      <c r="I3806" s="663">
        <f t="shared" si="56"/>
        <v>3849</v>
      </c>
      <c r="J3806" s="728">
        <v>425.45</v>
      </c>
      <c r="K3806" s="728">
        <v>138.27125000000001</v>
      </c>
      <c r="L3806" s="728">
        <v>287.17875000000004</v>
      </c>
    </row>
    <row r="3807" spans="1:12" s="335" customFormat="1" ht="12" x14ac:dyDescent="0.2">
      <c r="A3807" s="335" t="s">
        <v>7960</v>
      </c>
      <c r="B3807" s="335" t="s">
        <v>7961</v>
      </c>
      <c r="C3807" s="733">
        <v>43556</v>
      </c>
      <c r="F3807" s="663">
        <v>1989</v>
      </c>
      <c r="G3807" s="663">
        <v>298</v>
      </c>
      <c r="H3807" s="663"/>
      <c r="I3807" s="663">
        <f t="shared" si="56"/>
        <v>1691</v>
      </c>
      <c r="J3807" s="728">
        <v>169.88</v>
      </c>
      <c r="K3807" s="728">
        <v>55.210999999999999</v>
      </c>
      <c r="L3807" s="728">
        <v>114.66900000000001</v>
      </c>
    </row>
    <row r="3808" spans="1:12" s="335" customFormat="1" ht="12" x14ac:dyDescent="0.2">
      <c r="A3808" s="335" t="s">
        <v>7962</v>
      </c>
      <c r="B3808" s="335" t="s">
        <v>7963</v>
      </c>
      <c r="C3808" s="733">
        <v>43556</v>
      </c>
      <c r="F3808" s="663">
        <v>2392</v>
      </c>
      <c r="G3808" s="663">
        <v>299</v>
      </c>
      <c r="H3808" s="663"/>
      <c r="I3808" s="663">
        <f t="shared" si="56"/>
        <v>2093</v>
      </c>
      <c r="J3808" s="728">
        <v>156.31</v>
      </c>
      <c r="K3808" s="728">
        <v>50.800750000000001</v>
      </c>
      <c r="L3808" s="728">
        <v>105.50925000000001</v>
      </c>
    </row>
    <row r="3809" spans="1:12" s="335" customFormat="1" ht="12" x14ac:dyDescent="0.2">
      <c r="A3809" s="335" t="s">
        <v>7964</v>
      </c>
      <c r="B3809" s="335" t="s">
        <v>7965</v>
      </c>
      <c r="C3809" s="733">
        <v>43556</v>
      </c>
      <c r="F3809" s="663">
        <v>5420</v>
      </c>
      <c r="G3809" s="663">
        <v>813</v>
      </c>
      <c r="H3809" s="663"/>
      <c r="I3809" s="663">
        <f t="shared" si="56"/>
        <v>4607</v>
      </c>
      <c r="J3809" s="728">
        <v>467.2</v>
      </c>
      <c r="K3809" s="728">
        <v>151.84</v>
      </c>
      <c r="L3809" s="728">
        <v>315.36</v>
      </c>
    </row>
    <row r="3810" spans="1:12" s="335" customFormat="1" ht="12" x14ac:dyDescent="0.2">
      <c r="A3810" s="335" t="s">
        <v>7966</v>
      </c>
      <c r="B3810" s="335" t="s">
        <v>7967</v>
      </c>
      <c r="C3810" s="733">
        <v>43556</v>
      </c>
      <c r="F3810" s="663">
        <v>4744</v>
      </c>
      <c r="G3810" s="663">
        <v>889</v>
      </c>
      <c r="H3810" s="663"/>
      <c r="I3810" s="663">
        <f t="shared" si="56"/>
        <v>3855</v>
      </c>
      <c r="J3810" s="728">
        <v>557.29</v>
      </c>
      <c r="K3810" s="728">
        <v>181.11924999999999</v>
      </c>
      <c r="L3810" s="728">
        <v>376.17075</v>
      </c>
    </row>
    <row r="3811" spans="1:12" s="335" customFormat="1" ht="12" x14ac:dyDescent="0.2">
      <c r="A3811" s="335" t="s">
        <v>7968</v>
      </c>
      <c r="B3811" s="335" t="s">
        <v>7969</v>
      </c>
      <c r="C3811" s="733">
        <v>43556</v>
      </c>
      <c r="F3811" s="663">
        <v>175</v>
      </c>
      <c r="G3811" s="663">
        <v>26</v>
      </c>
      <c r="H3811" s="663"/>
      <c r="I3811" s="663">
        <f t="shared" si="56"/>
        <v>149</v>
      </c>
      <c r="J3811" s="728">
        <v>15.08</v>
      </c>
      <c r="K3811" s="728">
        <v>4.9009999999999998</v>
      </c>
      <c r="L3811" s="728">
        <v>10.179</v>
      </c>
    </row>
    <row r="3812" spans="1:12" s="335" customFormat="1" ht="12" x14ac:dyDescent="0.2">
      <c r="A3812" s="335" t="s">
        <v>7970</v>
      </c>
      <c r="B3812" s="335" t="s">
        <v>7971</v>
      </c>
      <c r="C3812" s="733">
        <v>43556</v>
      </c>
      <c r="F3812" s="663">
        <v>4700</v>
      </c>
      <c r="G3812" s="663">
        <v>881</v>
      </c>
      <c r="H3812" s="663"/>
      <c r="I3812" s="663">
        <f t="shared" si="56"/>
        <v>3819</v>
      </c>
      <c r="J3812" s="728">
        <v>552.11</v>
      </c>
      <c r="K3812" s="728">
        <v>179.43575000000001</v>
      </c>
      <c r="L3812" s="728">
        <v>372.67425000000003</v>
      </c>
    </row>
    <row r="3813" spans="1:12" s="335" customFormat="1" ht="12" x14ac:dyDescent="0.2">
      <c r="A3813" s="335" t="s">
        <v>7972</v>
      </c>
      <c r="B3813" s="335" t="s">
        <v>7973</v>
      </c>
      <c r="C3813" s="733">
        <v>43556</v>
      </c>
      <c r="F3813" s="663">
        <v>8340</v>
      </c>
      <c r="G3813" s="663">
        <v>1251</v>
      </c>
      <c r="H3813" s="663"/>
      <c r="I3813" s="663">
        <f t="shared" si="56"/>
        <v>7089</v>
      </c>
      <c r="J3813" s="728">
        <v>718.91</v>
      </c>
      <c r="K3813" s="728">
        <v>233.64574999999999</v>
      </c>
      <c r="L3813" s="728">
        <v>485.26425</v>
      </c>
    </row>
    <row r="3814" spans="1:12" s="335" customFormat="1" ht="12" x14ac:dyDescent="0.2">
      <c r="A3814" s="335" t="s">
        <v>7974</v>
      </c>
      <c r="B3814" s="335" t="s">
        <v>7975</v>
      </c>
      <c r="C3814" s="733">
        <v>43556</v>
      </c>
      <c r="F3814" s="663">
        <v>5581</v>
      </c>
      <c r="G3814" s="663">
        <v>837</v>
      </c>
      <c r="H3814" s="663"/>
      <c r="I3814" s="663">
        <f t="shared" si="56"/>
        <v>4744</v>
      </c>
      <c r="J3814" s="728">
        <v>481.07</v>
      </c>
      <c r="K3814" s="728">
        <v>156.34774999999999</v>
      </c>
      <c r="L3814" s="728">
        <v>324.72225000000003</v>
      </c>
    </row>
    <row r="3815" spans="1:12" s="335" customFormat="1" ht="12" x14ac:dyDescent="0.2">
      <c r="A3815" s="335" t="s">
        <v>7976</v>
      </c>
      <c r="B3815" s="335" t="s">
        <v>7977</v>
      </c>
      <c r="C3815" s="733">
        <v>43556</v>
      </c>
      <c r="F3815" s="663">
        <v>5957</v>
      </c>
      <c r="G3815" s="663">
        <v>894</v>
      </c>
      <c r="H3815" s="663"/>
      <c r="I3815" s="663">
        <f t="shared" si="56"/>
        <v>5063</v>
      </c>
      <c r="J3815" s="728">
        <v>513.47</v>
      </c>
      <c r="K3815" s="728">
        <v>166.87775000000002</v>
      </c>
      <c r="L3815" s="728">
        <v>346.59225000000004</v>
      </c>
    </row>
    <row r="3816" spans="1:12" s="335" customFormat="1" ht="12" x14ac:dyDescent="0.2">
      <c r="A3816" s="335" t="s">
        <v>7978</v>
      </c>
      <c r="B3816" s="335" t="s">
        <v>7979</v>
      </c>
      <c r="C3816" s="733">
        <v>43556</v>
      </c>
      <c r="F3816" s="663">
        <v>50</v>
      </c>
      <c r="G3816" s="663">
        <v>8</v>
      </c>
      <c r="H3816" s="663"/>
      <c r="I3816" s="663">
        <f t="shared" si="56"/>
        <v>42</v>
      </c>
      <c r="J3816" s="728">
        <v>4.3099999999999996</v>
      </c>
      <c r="K3816" s="728">
        <v>1.4007499999999999</v>
      </c>
      <c r="L3816" s="728">
        <v>2.9092500000000001</v>
      </c>
    </row>
    <row r="3817" spans="1:12" s="335" customFormat="1" ht="12" x14ac:dyDescent="0.2">
      <c r="A3817" s="335" t="s">
        <v>7980</v>
      </c>
      <c r="B3817" s="335" t="s">
        <v>7981</v>
      </c>
      <c r="C3817" s="733">
        <v>43556</v>
      </c>
      <c r="F3817" s="663">
        <v>2000</v>
      </c>
      <c r="G3817" s="663">
        <v>300</v>
      </c>
      <c r="H3817" s="663"/>
      <c r="I3817" s="663">
        <f t="shared" si="56"/>
        <v>1700</v>
      </c>
      <c r="J3817" s="728">
        <v>187.91</v>
      </c>
      <c r="K3817" s="728">
        <v>61.070750000000004</v>
      </c>
      <c r="L3817" s="728">
        <v>126.83925000000001</v>
      </c>
    </row>
    <row r="3818" spans="1:12" s="335" customFormat="1" ht="12" x14ac:dyDescent="0.2">
      <c r="A3818" s="335" t="s">
        <v>7982</v>
      </c>
      <c r="B3818" s="335" t="s">
        <v>7983</v>
      </c>
      <c r="C3818" s="733">
        <v>43556</v>
      </c>
      <c r="F3818" s="663">
        <v>2590</v>
      </c>
      <c r="G3818" s="663">
        <v>324</v>
      </c>
      <c r="H3818" s="663"/>
      <c r="I3818" s="663">
        <f t="shared" si="56"/>
        <v>2266</v>
      </c>
      <c r="J3818" s="728">
        <v>169.26</v>
      </c>
      <c r="K3818" s="728">
        <v>55.009499999999996</v>
      </c>
      <c r="L3818" s="728">
        <v>114.2505</v>
      </c>
    </row>
    <row r="3819" spans="1:12" s="335" customFormat="1" ht="12" x14ac:dyDescent="0.2">
      <c r="A3819" s="335" t="s">
        <v>7984</v>
      </c>
      <c r="B3819" s="335" t="s">
        <v>7985</v>
      </c>
      <c r="C3819" s="733">
        <v>43556</v>
      </c>
      <c r="F3819" s="663">
        <v>1660</v>
      </c>
      <c r="G3819" s="663">
        <v>332</v>
      </c>
      <c r="H3819" s="663"/>
      <c r="I3819" s="663">
        <f t="shared" si="56"/>
        <v>1328</v>
      </c>
      <c r="J3819" s="728">
        <v>210.39</v>
      </c>
      <c r="K3819" s="728">
        <v>68.376750000000001</v>
      </c>
      <c r="L3819" s="728">
        <v>142.01325</v>
      </c>
    </row>
    <row r="3820" spans="1:12" s="335" customFormat="1" ht="12" x14ac:dyDescent="0.2">
      <c r="A3820" s="335" t="s">
        <v>7986</v>
      </c>
      <c r="B3820" s="335" t="s">
        <v>7987</v>
      </c>
      <c r="C3820" s="733">
        <v>43556</v>
      </c>
      <c r="F3820" s="663">
        <v>2049</v>
      </c>
      <c r="G3820" s="663">
        <v>256</v>
      </c>
      <c r="H3820" s="663"/>
      <c r="I3820" s="663">
        <f t="shared" si="56"/>
        <v>1793</v>
      </c>
      <c r="J3820" s="728">
        <v>133.9</v>
      </c>
      <c r="K3820" s="728">
        <v>43.517500000000005</v>
      </c>
      <c r="L3820" s="728">
        <v>90.382500000000007</v>
      </c>
    </row>
    <row r="3821" spans="1:12" s="335" customFormat="1" ht="12" x14ac:dyDescent="0.2">
      <c r="A3821" s="335" t="s">
        <v>7988</v>
      </c>
      <c r="B3821" s="335" t="s">
        <v>7989</v>
      </c>
      <c r="C3821" s="733">
        <v>43556</v>
      </c>
      <c r="F3821" s="663">
        <v>2907</v>
      </c>
      <c r="G3821" s="663">
        <v>363</v>
      </c>
      <c r="H3821" s="663"/>
      <c r="I3821" s="663">
        <f t="shared" si="56"/>
        <v>2544</v>
      </c>
      <c r="J3821" s="728">
        <v>189.97</v>
      </c>
      <c r="K3821" s="728">
        <v>61.740250000000003</v>
      </c>
      <c r="L3821" s="728">
        <v>128.22975</v>
      </c>
    </row>
    <row r="3822" spans="1:12" s="335" customFormat="1" ht="12" x14ac:dyDescent="0.2">
      <c r="A3822" s="335" t="s">
        <v>7990</v>
      </c>
      <c r="B3822" s="335" t="s">
        <v>7991</v>
      </c>
      <c r="C3822" s="733">
        <v>43556</v>
      </c>
      <c r="F3822" s="663">
        <v>2935</v>
      </c>
      <c r="G3822" s="663">
        <v>440</v>
      </c>
      <c r="H3822" s="663"/>
      <c r="I3822" s="663">
        <f t="shared" si="56"/>
        <v>2495</v>
      </c>
      <c r="J3822" s="728">
        <v>248.42</v>
      </c>
      <c r="K3822" s="728">
        <v>80.736499999999992</v>
      </c>
      <c r="L3822" s="728">
        <v>167.68350000000001</v>
      </c>
    </row>
    <row r="3823" spans="1:12" s="335" customFormat="1" ht="12" x14ac:dyDescent="0.2">
      <c r="A3823" s="335" t="s">
        <v>7992</v>
      </c>
      <c r="B3823" s="335" t="s">
        <v>7993</v>
      </c>
      <c r="C3823" s="733">
        <v>43556</v>
      </c>
      <c r="F3823" s="663">
        <v>2767</v>
      </c>
      <c r="G3823" s="663">
        <v>346</v>
      </c>
      <c r="H3823" s="663"/>
      <c r="I3823" s="663">
        <f t="shared" si="56"/>
        <v>2421</v>
      </c>
      <c r="J3823" s="728">
        <v>180.83</v>
      </c>
      <c r="K3823" s="728">
        <v>58.769750000000009</v>
      </c>
      <c r="L3823" s="728">
        <v>122.06025000000001</v>
      </c>
    </row>
    <row r="3824" spans="1:12" s="335" customFormat="1" ht="12" x14ac:dyDescent="0.2">
      <c r="A3824" s="335" t="s">
        <v>7994</v>
      </c>
      <c r="B3824" s="335" t="s">
        <v>7995</v>
      </c>
      <c r="C3824" s="733">
        <v>43556</v>
      </c>
      <c r="F3824" s="663">
        <v>4695</v>
      </c>
      <c r="G3824" s="663">
        <v>939</v>
      </c>
      <c r="H3824" s="663"/>
      <c r="I3824" s="663">
        <f t="shared" si="56"/>
        <v>3756</v>
      </c>
      <c r="J3824" s="728">
        <v>600.49</v>
      </c>
      <c r="K3824" s="728">
        <v>195.15925000000001</v>
      </c>
      <c r="L3824" s="728">
        <v>405.33075000000002</v>
      </c>
    </row>
    <row r="3825" spans="1:12" s="335" customFormat="1" ht="12" x14ac:dyDescent="0.2">
      <c r="A3825" s="335" t="s">
        <v>7996</v>
      </c>
      <c r="B3825" s="335" t="s">
        <v>7997</v>
      </c>
      <c r="C3825" s="733">
        <v>43556</v>
      </c>
      <c r="F3825" s="663">
        <v>3768</v>
      </c>
      <c r="G3825" s="663">
        <v>565</v>
      </c>
      <c r="H3825" s="663"/>
      <c r="I3825" s="663">
        <f t="shared" si="56"/>
        <v>3203</v>
      </c>
      <c r="J3825" s="728">
        <v>321.82</v>
      </c>
      <c r="K3825" s="728">
        <v>104.5915</v>
      </c>
      <c r="L3825" s="728">
        <v>217.2285</v>
      </c>
    </row>
    <row r="3826" spans="1:12" s="335" customFormat="1" ht="12" x14ac:dyDescent="0.2">
      <c r="A3826" s="335" t="s">
        <v>7998</v>
      </c>
      <c r="B3826" s="335" t="s">
        <v>7999</v>
      </c>
      <c r="C3826" s="733">
        <v>43556</v>
      </c>
      <c r="F3826" s="663">
        <v>3021</v>
      </c>
      <c r="G3826" s="663">
        <v>498</v>
      </c>
      <c r="H3826" s="663"/>
      <c r="I3826" s="663">
        <f t="shared" si="56"/>
        <v>2523</v>
      </c>
      <c r="J3826" s="728">
        <v>298.20999999999998</v>
      </c>
      <c r="K3826" s="728">
        <v>96.91825</v>
      </c>
      <c r="L3826" s="728">
        <v>201.29175000000001</v>
      </c>
    </row>
    <row r="3827" spans="1:12" s="335" customFormat="1" ht="12" x14ac:dyDescent="0.2">
      <c r="A3827" s="335" t="s">
        <v>8000</v>
      </c>
      <c r="B3827" s="335" t="s">
        <v>8001</v>
      </c>
      <c r="C3827" s="733">
        <v>43556</v>
      </c>
      <c r="F3827" s="663">
        <v>1570</v>
      </c>
      <c r="G3827" s="663">
        <v>236</v>
      </c>
      <c r="H3827" s="663"/>
      <c r="I3827" s="663">
        <f t="shared" si="56"/>
        <v>1334</v>
      </c>
      <c r="J3827" s="728">
        <v>135.33000000000001</v>
      </c>
      <c r="K3827" s="728">
        <v>43.982250000000008</v>
      </c>
      <c r="L3827" s="728">
        <v>91.347750000000019</v>
      </c>
    </row>
    <row r="3828" spans="1:12" s="335" customFormat="1" ht="12" x14ac:dyDescent="0.2">
      <c r="A3828" s="335" t="s">
        <v>8002</v>
      </c>
      <c r="B3828" s="335" t="s">
        <v>8003</v>
      </c>
      <c r="C3828" s="733">
        <v>43556</v>
      </c>
      <c r="F3828" s="663">
        <v>5057</v>
      </c>
      <c r="G3828" s="663">
        <v>834</v>
      </c>
      <c r="H3828" s="663"/>
      <c r="I3828" s="663">
        <f t="shared" si="56"/>
        <v>4223</v>
      </c>
      <c r="J3828" s="728">
        <v>499.17</v>
      </c>
      <c r="K3828" s="728">
        <v>162.23025000000001</v>
      </c>
      <c r="L3828" s="728">
        <v>336.93975000000006</v>
      </c>
    </row>
    <row r="3829" spans="1:12" s="335" customFormat="1" ht="12" x14ac:dyDescent="0.2">
      <c r="A3829" s="335" t="s">
        <v>8004</v>
      </c>
      <c r="B3829" s="335" t="s">
        <v>8005</v>
      </c>
      <c r="C3829" s="733">
        <v>43556</v>
      </c>
      <c r="F3829" s="663">
        <v>7001</v>
      </c>
      <c r="G3829" s="663">
        <v>1050</v>
      </c>
      <c r="H3829" s="663"/>
      <c r="I3829" s="663">
        <f t="shared" si="56"/>
        <v>5951</v>
      </c>
      <c r="J3829" s="728">
        <v>597.96</v>
      </c>
      <c r="K3829" s="728">
        <v>194.33700000000002</v>
      </c>
      <c r="L3829" s="728">
        <v>403.62300000000005</v>
      </c>
    </row>
    <row r="3830" spans="1:12" s="335" customFormat="1" ht="12" x14ac:dyDescent="0.2">
      <c r="A3830" s="335" t="s">
        <v>8006</v>
      </c>
      <c r="B3830" s="335" t="s">
        <v>8007</v>
      </c>
      <c r="C3830" s="733">
        <v>43556</v>
      </c>
      <c r="F3830" s="663">
        <v>2609</v>
      </c>
      <c r="G3830" s="663">
        <v>652</v>
      </c>
      <c r="H3830" s="663"/>
      <c r="I3830" s="663">
        <f t="shared" si="56"/>
        <v>1957</v>
      </c>
      <c r="J3830" s="728">
        <v>442.49</v>
      </c>
      <c r="K3830" s="728">
        <v>143.80925000000002</v>
      </c>
      <c r="L3830" s="728">
        <v>298.68075000000005</v>
      </c>
    </row>
    <row r="3831" spans="1:12" s="335" customFormat="1" ht="12" x14ac:dyDescent="0.2">
      <c r="A3831" s="335" t="s">
        <v>8008</v>
      </c>
      <c r="B3831" s="335" t="s">
        <v>8009</v>
      </c>
      <c r="C3831" s="733">
        <v>43556</v>
      </c>
      <c r="F3831" s="663">
        <v>3023</v>
      </c>
      <c r="G3831" s="663">
        <v>378</v>
      </c>
      <c r="H3831" s="663"/>
      <c r="I3831" s="663">
        <f t="shared" si="56"/>
        <v>2645</v>
      </c>
      <c r="J3831" s="728">
        <v>197.56</v>
      </c>
      <c r="K3831" s="728">
        <v>64.207000000000008</v>
      </c>
      <c r="L3831" s="728">
        <v>133.35300000000001</v>
      </c>
    </row>
    <row r="3832" spans="1:12" s="335" customFormat="1" ht="12" x14ac:dyDescent="0.2">
      <c r="A3832" s="335" t="s">
        <v>8010</v>
      </c>
      <c r="B3832" s="335" t="s">
        <v>8011</v>
      </c>
      <c r="C3832" s="733">
        <v>43556</v>
      </c>
      <c r="F3832" s="663">
        <v>2145</v>
      </c>
      <c r="G3832" s="663">
        <v>322</v>
      </c>
      <c r="H3832" s="663"/>
      <c r="I3832" s="663">
        <f t="shared" si="56"/>
        <v>1823</v>
      </c>
      <c r="J3832" s="728">
        <v>183.2</v>
      </c>
      <c r="K3832" s="728">
        <v>59.54</v>
      </c>
      <c r="L3832" s="728">
        <v>123.66</v>
      </c>
    </row>
    <row r="3833" spans="1:12" s="335" customFormat="1" ht="12" x14ac:dyDescent="0.2">
      <c r="A3833" s="335" t="s">
        <v>8012</v>
      </c>
      <c r="B3833" s="335" t="s">
        <v>8013</v>
      </c>
      <c r="C3833" s="733">
        <v>43556</v>
      </c>
      <c r="F3833" s="663">
        <v>2759</v>
      </c>
      <c r="G3833" s="663">
        <v>552</v>
      </c>
      <c r="H3833" s="663"/>
      <c r="I3833" s="663">
        <f t="shared" si="56"/>
        <v>2207</v>
      </c>
      <c r="J3833" s="728">
        <v>349.67</v>
      </c>
      <c r="K3833" s="728">
        <v>113.64275000000001</v>
      </c>
      <c r="L3833" s="728">
        <v>236.02725000000004</v>
      </c>
    </row>
    <row r="3834" spans="1:12" s="335" customFormat="1" ht="12" x14ac:dyDescent="0.2">
      <c r="A3834" s="335" t="s">
        <v>8014</v>
      </c>
      <c r="B3834" s="335" t="s">
        <v>8015</v>
      </c>
      <c r="C3834" s="733">
        <v>43556</v>
      </c>
      <c r="F3834" s="663">
        <v>7072</v>
      </c>
      <c r="G3834" s="663">
        <v>1061</v>
      </c>
      <c r="H3834" s="663"/>
      <c r="I3834" s="663">
        <f t="shared" si="56"/>
        <v>6011</v>
      </c>
      <c r="J3834" s="728">
        <v>609.61</v>
      </c>
      <c r="K3834" s="728">
        <v>198.12325000000001</v>
      </c>
      <c r="L3834" s="728">
        <v>411.48675000000003</v>
      </c>
    </row>
    <row r="3835" spans="1:12" s="335" customFormat="1" ht="12" x14ac:dyDescent="0.2">
      <c r="A3835" s="335" t="s">
        <v>8016</v>
      </c>
      <c r="B3835" s="335" t="s">
        <v>8017</v>
      </c>
      <c r="C3835" s="733">
        <v>43556</v>
      </c>
      <c r="F3835" s="663">
        <v>8339</v>
      </c>
      <c r="G3835" s="663">
        <v>1251</v>
      </c>
      <c r="H3835" s="663"/>
      <c r="I3835" s="663">
        <f t="shared" si="56"/>
        <v>7088</v>
      </c>
      <c r="J3835" s="728">
        <v>712.24</v>
      </c>
      <c r="K3835" s="728">
        <v>231.47800000000001</v>
      </c>
      <c r="L3835" s="728">
        <v>480.76200000000006</v>
      </c>
    </row>
    <row r="3836" spans="1:12" s="335" customFormat="1" ht="12" x14ac:dyDescent="0.2">
      <c r="A3836" s="335" t="s">
        <v>8018</v>
      </c>
      <c r="B3836" s="335" t="s">
        <v>8019</v>
      </c>
      <c r="C3836" s="733">
        <v>43556</v>
      </c>
      <c r="F3836" s="663">
        <v>3319</v>
      </c>
      <c r="G3836" s="663">
        <v>415</v>
      </c>
      <c r="H3836" s="663"/>
      <c r="I3836" s="663">
        <f t="shared" si="56"/>
        <v>2904</v>
      </c>
      <c r="J3836" s="728">
        <v>216.9</v>
      </c>
      <c r="K3836" s="728">
        <v>70.492500000000007</v>
      </c>
      <c r="L3836" s="728">
        <v>146.40750000000003</v>
      </c>
    </row>
    <row r="3837" spans="1:12" s="335" customFormat="1" ht="12" x14ac:dyDescent="0.2">
      <c r="A3837" s="335" t="s">
        <v>8020</v>
      </c>
      <c r="B3837" s="335" t="s">
        <v>8021</v>
      </c>
      <c r="C3837" s="733">
        <v>43556</v>
      </c>
      <c r="F3837" s="663">
        <v>2000</v>
      </c>
      <c r="G3837" s="663">
        <v>319</v>
      </c>
      <c r="H3837" s="663"/>
      <c r="I3837" s="663">
        <f t="shared" si="56"/>
        <v>1681</v>
      </c>
      <c r="J3837" s="728">
        <v>187.91</v>
      </c>
      <c r="K3837" s="728">
        <v>61.070750000000004</v>
      </c>
      <c r="L3837" s="728">
        <v>126.83925000000001</v>
      </c>
    </row>
    <row r="3838" spans="1:12" s="335" customFormat="1" ht="12" x14ac:dyDescent="0.2">
      <c r="A3838" s="335" t="s">
        <v>8022</v>
      </c>
      <c r="B3838" s="335" t="s">
        <v>8023</v>
      </c>
      <c r="C3838" s="733">
        <v>43556</v>
      </c>
      <c r="F3838" s="663">
        <v>3186</v>
      </c>
      <c r="G3838" s="663">
        <v>478</v>
      </c>
      <c r="H3838" s="663"/>
      <c r="I3838" s="663">
        <f t="shared" si="56"/>
        <v>2708</v>
      </c>
      <c r="J3838" s="728">
        <v>274.64</v>
      </c>
      <c r="K3838" s="728">
        <v>89.257999999999996</v>
      </c>
      <c r="L3838" s="728">
        <v>185.38200000000001</v>
      </c>
    </row>
    <row r="3839" spans="1:12" s="335" customFormat="1" ht="12" x14ac:dyDescent="0.2">
      <c r="A3839" s="335" t="s">
        <v>8024</v>
      </c>
      <c r="B3839" s="335" t="s">
        <v>8025</v>
      </c>
      <c r="C3839" s="733">
        <v>43556</v>
      </c>
      <c r="F3839" s="663">
        <v>999</v>
      </c>
      <c r="G3839" s="663">
        <v>200</v>
      </c>
      <c r="H3839" s="663"/>
      <c r="I3839" s="663">
        <f t="shared" si="56"/>
        <v>799</v>
      </c>
      <c r="J3839" s="728">
        <v>126.61</v>
      </c>
      <c r="K3839" s="728">
        <v>41.148250000000004</v>
      </c>
      <c r="L3839" s="728">
        <v>85.461750000000009</v>
      </c>
    </row>
    <row r="3840" spans="1:12" s="335" customFormat="1" ht="12" x14ac:dyDescent="0.2">
      <c r="A3840" s="335" t="s">
        <v>8026</v>
      </c>
      <c r="B3840" s="335" t="s">
        <v>8027</v>
      </c>
      <c r="C3840" s="733">
        <v>43556</v>
      </c>
      <c r="F3840" s="663">
        <v>2007</v>
      </c>
      <c r="G3840" s="663">
        <v>301</v>
      </c>
      <c r="H3840" s="663"/>
      <c r="I3840" s="663">
        <f t="shared" si="56"/>
        <v>1706</v>
      </c>
      <c r="J3840" s="728">
        <v>171.42</v>
      </c>
      <c r="K3840" s="728">
        <v>55.711500000000001</v>
      </c>
      <c r="L3840" s="728">
        <v>115.7085</v>
      </c>
    </row>
    <row r="3841" spans="1:12" s="335" customFormat="1" ht="12" x14ac:dyDescent="0.2">
      <c r="A3841" s="335" t="s">
        <v>8028</v>
      </c>
      <c r="B3841" s="335" t="s">
        <v>8029</v>
      </c>
      <c r="C3841" s="733">
        <v>43556</v>
      </c>
      <c r="F3841" s="663">
        <v>6642</v>
      </c>
      <c r="G3841" s="663">
        <v>1328</v>
      </c>
      <c r="H3841" s="663"/>
      <c r="I3841" s="663">
        <f t="shared" si="56"/>
        <v>5314</v>
      </c>
      <c r="J3841" s="728">
        <v>849.51</v>
      </c>
      <c r="K3841" s="728">
        <v>276.09075000000001</v>
      </c>
      <c r="L3841" s="728">
        <v>573.41925000000003</v>
      </c>
    </row>
    <row r="3842" spans="1:12" s="335" customFormat="1" ht="12" x14ac:dyDescent="0.2">
      <c r="A3842" s="335" t="s">
        <v>8030</v>
      </c>
      <c r="B3842" s="335" t="s">
        <v>8031</v>
      </c>
      <c r="C3842" s="733">
        <v>43556</v>
      </c>
      <c r="F3842" s="663">
        <v>2960</v>
      </c>
      <c r="G3842" s="663">
        <v>444</v>
      </c>
      <c r="H3842" s="663"/>
      <c r="I3842" s="663">
        <f t="shared" si="56"/>
        <v>2516</v>
      </c>
      <c r="J3842" s="728">
        <v>252.81</v>
      </c>
      <c r="K3842" s="728">
        <v>82.163250000000005</v>
      </c>
      <c r="L3842" s="728">
        <v>170.64675000000003</v>
      </c>
    </row>
    <row r="3843" spans="1:12" s="335" customFormat="1" ht="12" x14ac:dyDescent="0.2">
      <c r="A3843" s="335" t="s">
        <v>8032</v>
      </c>
      <c r="B3843" s="335" t="s">
        <v>8033</v>
      </c>
      <c r="C3843" s="733">
        <v>43556</v>
      </c>
      <c r="F3843" s="663">
        <v>1347</v>
      </c>
      <c r="G3843" s="663">
        <v>202</v>
      </c>
      <c r="H3843" s="663"/>
      <c r="I3843" s="663">
        <f t="shared" si="56"/>
        <v>1145</v>
      </c>
      <c r="J3843" s="728">
        <v>115.05</v>
      </c>
      <c r="K3843" s="728">
        <v>37.391249999999999</v>
      </c>
      <c r="L3843" s="728">
        <v>77.658749999999998</v>
      </c>
    </row>
    <row r="3844" spans="1:12" s="335" customFormat="1" ht="12" x14ac:dyDescent="0.2">
      <c r="A3844" s="335" t="s">
        <v>8034</v>
      </c>
      <c r="B3844" s="335" t="s">
        <v>8035</v>
      </c>
      <c r="C3844" s="733">
        <v>43556</v>
      </c>
      <c r="F3844" s="663">
        <v>2048</v>
      </c>
      <c r="G3844" s="663">
        <v>307</v>
      </c>
      <c r="H3844" s="663"/>
      <c r="I3844" s="663">
        <f t="shared" si="56"/>
        <v>1741</v>
      </c>
      <c r="J3844" s="728">
        <v>174.92</v>
      </c>
      <c r="K3844" s="728">
        <v>56.848999999999997</v>
      </c>
      <c r="L3844" s="728">
        <v>118.071</v>
      </c>
    </row>
    <row r="3845" spans="1:12" s="335" customFormat="1" ht="12" x14ac:dyDescent="0.2">
      <c r="A3845" s="335" t="s">
        <v>8036</v>
      </c>
      <c r="B3845" s="335" t="s">
        <v>8037</v>
      </c>
      <c r="C3845" s="733">
        <v>43556</v>
      </c>
      <c r="F3845" s="663">
        <v>2000</v>
      </c>
      <c r="G3845" s="663">
        <v>300</v>
      </c>
      <c r="H3845" s="663"/>
      <c r="I3845" s="663">
        <f t="shared" si="56"/>
        <v>1700</v>
      </c>
      <c r="J3845" s="728">
        <v>170.82</v>
      </c>
      <c r="K3845" s="728">
        <v>55.516500000000001</v>
      </c>
      <c r="L3845" s="728">
        <v>115.3035</v>
      </c>
    </row>
    <row r="3846" spans="1:12" s="335" customFormat="1" ht="12" x14ac:dyDescent="0.2">
      <c r="A3846" s="335" t="s">
        <v>8038</v>
      </c>
      <c r="B3846" s="335" t="s">
        <v>8039</v>
      </c>
      <c r="C3846" s="733">
        <v>43556</v>
      </c>
      <c r="F3846" s="663">
        <v>1351</v>
      </c>
      <c r="G3846" s="663">
        <v>203</v>
      </c>
      <c r="H3846" s="663"/>
      <c r="I3846" s="663">
        <f t="shared" si="56"/>
        <v>1148</v>
      </c>
      <c r="J3846" s="728">
        <v>115.39</v>
      </c>
      <c r="K3846" s="728">
        <v>37.501750000000001</v>
      </c>
      <c r="L3846" s="728">
        <v>77.888249999999999</v>
      </c>
    </row>
    <row r="3847" spans="1:12" s="335" customFormat="1" ht="12" x14ac:dyDescent="0.2">
      <c r="A3847" s="335" t="s">
        <v>8040</v>
      </c>
      <c r="B3847" s="335" t="s">
        <v>8041</v>
      </c>
      <c r="C3847" s="733">
        <v>43556</v>
      </c>
      <c r="F3847" s="663">
        <v>2160</v>
      </c>
      <c r="G3847" s="663">
        <v>324</v>
      </c>
      <c r="H3847" s="663"/>
      <c r="I3847" s="663">
        <f t="shared" si="56"/>
        <v>1836</v>
      </c>
      <c r="J3847" s="728">
        <v>202.95</v>
      </c>
      <c r="K3847" s="728">
        <v>65.958749999999995</v>
      </c>
      <c r="L3847" s="728">
        <v>136.99125000000001</v>
      </c>
    </row>
    <row r="3848" spans="1:12" s="335" customFormat="1" ht="12" x14ac:dyDescent="0.2">
      <c r="A3848" s="335" t="s">
        <v>8042</v>
      </c>
      <c r="B3848" s="335" t="s">
        <v>8043</v>
      </c>
      <c r="C3848" s="733">
        <v>43556</v>
      </c>
      <c r="F3848" s="663">
        <v>2670</v>
      </c>
      <c r="G3848" s="663">
        <v>534</v>
      </c>
      <c r="H3848" s="663"/>
      <c r="I3848" s="663">
        <f t="shared" si="56"/>
        <v>2136</v>
      </c>
      <c r="J3848" s="728">
        <v>338.4</v>
      </c>
      <c r="K3848" s="728">
        <v>109.97999999999999</v>
      </c>
      <c r="L3848" s="728">
        <v>228.42</v>
      </c>
    </row>
    <row r="3849" spans="1:12" s="335" customFormat="1" ht="12" x14ac:dyDescent="0.2">
      <c r="A3849" s="335" t="s">
        <v>8044</v>
      </c>
      <c r="B3849" s="335" t="s">
        <v>8045</v>
      </c>
      <c r="C3849" s="733">
        <v>43556</v>
      </c>
      <c r="F3849" s="663">
        <v>2966</v>
      </c>
      <c r="G3849" s="663">
        <v>890</v>
      </c>
      <c r="H3849" s="663"/>
      <c r="I3849" s="663">
        <f t="shared" si="56"/>
        <v>2076</v>
      </c>
      <c r="J3849" s="728">
        <v>626.71</v>
      </c>
      <c r="K3849" s="728">
        <v>203.68075000000002</v>
      </c>
      <c r="L3849" s="728">
        <v>423.02925000000005</v>
      </c>
    </row>
    <row r="3850" spans="1:12" s="335" customFormat="1" ht="12" x14ac:dyDescent="0.2">
      <c r="A3850" s="335" t="s">
        <v>8046</v>
      </c>
      <c r="B3850" s="335" t="s">
        <v>8047</v>
      </c>
      <c r="C3850" s="733">
        <v>43556</v>
      </c>
      <c r="F3850" s="663">
        <v>5946</v>
      </c>
      <c r="G3850" s="663">
        <v>892</v>
      </c>
      <c r="H3850" s="663"/>
      <c r="I3850" s="663">
        <f t="shared" si="56"/>
        <v>5054</v>
      </c>
      <c r="J3850" s="728">
        <v>512.54999999999995</v>
      </c>
      <c r="K3850" s="728">
        <v>166.57874999999999</v>
      </c>
      <c r="L3850" s="728">
        <v>345.97125</v>
      </c>
    </row>
    <row r="3851" spans="1:12" s="335" customFormat="1" ht="12" x14ac:dyDescent="0.2">
      <c r="A3851" s="335" t="s">
        <v>8048</v>
      </c>
      <c r="B3851" s="335" t="s">
        <v>8049</v>
      </c>
      <c r="C3851" s="733">
        <v>43556</v>
      </c>
      <c r="F3851" s="663">
        <v>3120</v>
      </c>
      <c r="G3851" s="663">
        <v>780</v>
      </c>
      <c r="H3851" s="663"/>
      <c r="I3851" s="663">
        <f t="shared" si="56"/>
        <v>2340</v>
      </c>
      <c r="J3851" s="728">
        <v>529.16</v>
      </c>
      <c r="K3851" s="728">
        <v>171.977</v>
      </c>
      <c r="L3851" s="728">
        <v>357.18299999999999</v>
      </c>
    </row>
    <row r="3852" spans="1:12" s="335" customFormat="1" ht="12" x14ac:dyDescent="0.2">
      <c r="A3852" s="335" t="s">
        <v>8050</v>
      </c>
      <c r="B3852" s="335" t="s">
        <v>8051</v>
      </c>
      <c r="C3852" s="733">
        <v>43556</v>
      </c>
      <c r="F3852" s="663">
        <v>5082</v>
      </c>
      <c r="G3852" s="663">
        <v>762</v>
      </c>
      <c r="H3852" s="663"/>
      <c r="I3852" s="663">
        <f t="shared" si="56"/>
        <v>4320</v>
      </c>
      <c r="J3852" s="728">
        <v>438.06</v>
      </c>
      <c r="K3852" s="728">
        <v>142.36950000000002</v>
      </c>
      <c r="L3852" s="728">
        <v>295.69050000000004</v>
      </c>
    </row>
    <row r="3853" spans="1:12" s="335" customFormat="1" ht="12" x14ac:dyDescent="0.2">
      <c r="A3853" s="335" t="s">
        <v>8052</v>
      </c>
      <c r="B3853" s="335" t="s">
        <v>8053</v>
      </c>
      <c r="C3853" s="733">
        <v>43556</v>
      </c>
      <c r="F3853" s="663">
        <v>3200</v>
      </c>
      <c r="G3853" s="663">
        <v>480</v>
      </c>
      <c r="H3853" s="663"/>
      <c r="I3853" s="663">
        <f t="shared" si="56"/>
        <v>2720</v>
      </c>
      <c r="J3853" s="728">
        <v>273.31</v>
      </c>
      <c r="K3853" s="728">
        <v>88.825749999999999</v>
      </c>
      <c r="L3853" s="728">
        <v>184.48425</v>
      </c>
    </row>
    <row r="3854" spans="1:12" s="335" customFormat="1" ht="12" x14ac:dyDescent="0.2">
      <c r="A3854" s="335" t="s">
        <v>8054</v>
      </c>
      <c r="B3854" s="335" t="s">
        <v>8055</v>
      </c>
      <c r="C3854" s="733">
        <v>43556</v>
      </c>
      <c r="F3854" s="663">
        <v>5759</v>
      </c>
      <c r="G3854" s="663">
        <v>864</v>
      </c>
      <c r="H3854" s="663"/>
      <c r="I3854" s="663">
        <f t="shared" si="56"/>
        <v>4895</v>
      </c>
      <c r="J3854" s="728">
        <v>496.41</v>
      </c>
      <c r="K3854" s="728">
        <v>161.33325000000002</v>
      </c>
      <c r="L3854" s="728">
        <v>335.07675000000006</v>
      </c>
    </row>
    <row r="3855" spans="1:12" s="335" customFormat="1" ht="12" x14ac:dyDescent="0.2">
      <c r="A3855" s="335" t="s">
        <v>8056</v>
      </c>
      <c r="B3855" s="335" t="s">
        <v>8057</v>
      </c>
      <c r="C3855" s="733">
        <v>43556</v>
      </c>
      <c r="F3855" s="663">
        <v>5900</v>
      </c>
      <c r="G3855" s="663">
        <v>885</v>
      </c>
      <c r="H3855" s="663"/>
      <c r="I3855" s="663">
        <f t="shared" si="56"/>
        <v>5015</v>
      </c>
      <c r="J3855" s="728">
        <v>508.58</v>
      </c>
      <c r="K3855" s="728">
        <v>165.2885</v>
      </c>
      <c r="L3855" s="728">
        <v>343.29149999999998</v>
      </c>
    </row>
    <row r="3856" spans="1:12" s="335" customFormat="1" ht="12" x14ac:dyDescent="0.2">
      <c r="A3856" s="335" t="s">
        <v>8058</v>
      </c>
      <c r="B3856" s="335" t="s">
        <v>8059</v>
      </c>
      <c r="C3856" s="733">
        <v>43556</v>
      </c>
      <c r="F3856" s="663">
        <v>5921</v>
      </c>
      <c r="G3856" s="663">
        <v>888</v>
      </c>
      <c r="H3856" s="663"/>
      <c r="I3856" s="663">
        <f t="shared" si="56"/>
        <v>5033</v>
      </c>
      <c r="J3856" s="728">
        <v>510.37</v>
      </c>
      <c r="K3856" s="728">
        <v>165.87025</v>
      </c>
      <c r="L3856" s="728">
        <v>344.49975000000001</v>
      </c>
    </row>
    <row r="3857" spans="1:12" s="335" customFormat="1" ht="12" x14ac:dyDescent="0.2">
      <c r="A3857" s="335" t="s">
        <v>8060</v>
      </c>
      <c r="B3857" s="335" t="s">
        <v>8061</v>
      </c>
      <c r="C3857" s="733">
        <v>43556</v>
      </c>
      <c r="F3857" s="663">
        <v>4637</v>
      </c>
      <c r="G3857" s="663">
        <v>696</v>
      </c>
      <c r="H3857" s="663"/>
      <c r="I3857" s="663">
        <f t="shared" si="56"/>
        <v>3941</v>
      </c>
      <c r="J3857" s="728">
        <v>396.04</v>
      </c>
      <c r="K3857" s="728">
        <v>128.71300000000002</v>
      </c>
      <c r="L3857" s="728">
        <v>267.32700000000006</v>
      </c>
    </row>
    <row r="3858" spans="1:12" s="335" customFormat="1" ht="12" x14ac:dyDescent="0.2">
      <c r="A3858" s="335" t="s">
        <v>8062</v>
      </c>
      <c r="B3858" s="335" t="s">
        <v>8063</v>
      </c>
      <c r="C3858" s="733">
        <v>43556</v>
      </c>
      <c r="F3858" s="663">
        <v>5116</v>
      </c>
      <c r="G3858" s="663">
        <v>767</v>
      </c>
      <c r="H3858" s="663"/>
      <c r="I3858" s="663">
        <f t="shared" si="56"/>
        <v>4349</v>
      </c>
      <c r="J3858" s="728">
        <v>436.95</v>
      </c>
      <c r="K3858" s="728">
        <v>142.00874999999999</v>
      </c>
      <c r="L3858" s="728">
        <v>294.94125000000003</v>
      </c>
    </row>
    <row r="3859" spans="1:12" s="335" customFormat="1" ht="12" x14ac:dyDescent="0.2">
      <c r="A3859" s="335" t="s">
        <v>8064</v>
      </c>
      <c r="B3859" s="335" t="s">
        <v>8065</v>
      </c>
      <c r="C3859" s="733">
        <v>43556</v>
      </c>
      <c r="F3859" s="663">
        <v>11474</v>
      </c>
      <c r="G3859" s="663">
        <v>2151</v>
      </c>
      <c r="H3859" s="663"/>
      <c r="I3859" s="663">
        <f t="shared" si="56"/>
        <v>9323</v>
      </c>
      <c r="J3859" s="728">
        <v>1347.85</v>
      </c>
      <c r="K3859" s="728">
        <v>438.05124999999998</v>
      </c>
      <c r="L3859" s="728">
        <v>909.79875000000004</v>
      </c>
    </row>
    <row r="3860" spans="1:12" s="335" customFormat="1" ht="12" x14ac:dyDescent="0.2">
      <c r="A3860" s="335" t="s">
        <v>8066</v>
      </c>
      <c r="B3860" s="335" t="s">
        <v>8067</v>
      </c>
      <c r="C3860" s="733">
        <v>43556</v>
      </c>
      <c r="F3860" s="663">
        <v>11474</v>
      </c>
      <c r="G3860" s="663">
        <v>2151</v>
      </c>
      <c r="H3860" s="663"/>
      <c r="I3860" s="663">
        <f t="shared" si="56"/>
        <v>9323</v>
      </c>
      <c r="J3860" s="728">
        <v>1347.85</v>
      </c>
      <c r="K3860" s="728">
        <v>438.05124999999998</v>
      </c>
      <c r="L3860" s="728">
        <v>909.79875000000004</v>
      </c>
    </row>
    <row r="3861" spans="1:12" s="335" customFormat="1" ht="12" x14ac:dyDescent="0.2">
      <c r="A3861" s="335" t="s">
        <v>8068</v>
      </c>
      <c r="B3861" s="335" t="s">
        <v>8069</v>
      </c>
      <c r="C3861" s="733">
        <v>43556</v>
      </c>
      <c r="F3861" s="663">
        <v>3264</v>
      </c>
      <c r="G3861" s="663">
        <v>490</v>
      </c>
      <c r="H3861" s="663"/>
      <c r="I3861" s="663">
        <f t="shared" si="56"/>
        <v>2774</v>
      </c>
      <c r="J3861" s="728">
        <v>278.77999999999997</v>
      </c>
      <c r="K3861" s="728">
        <v>90.603499999999997</v>
      </c>
      <c r="L3861" s="728">
        <v>188.1765</v>
      </c>
    </row>
    <row r="3862" spans="1:12" s="335" customFormat="1" ht="12" x14ac:dyDescent="0.2">
      <c r="A3862" s="335" t="s">
        <v>8070</v>
      </c>
      <c r="B3862" s="335" t="s">
        <v>8071</v>
      </c>
      <c r="C3862" s="733">
        <v>43556</v>
      </c>
      <c r="F3862" s="663">
        <v>2230</v>
      </c>
      <c r="G3862" s="663">
        <v>334</v>
      </c>
      <c r="H3862" s="663"/>
      <c r="I3862" s="663">
        <f t="shared" si="56"/>
        <v>1896</v>
      </c>
      <c r="J3862" s="728">
        <v>188.74</v>
      </c>
      <c r="K3862" s="728">
        <v>61.340500000000006</v>
      </c>
      <c r="L3862" s="728">
        <v>127.39950000000002</v>
      </c>
    </row>
    <row r="3863" spans="1:12" s="335" customFormat="1" ht="12" x14ac:dyDescent="0.2">
      <c r="A3863" s="335" t="s">
        <v>8072</v>
      </c>
      <c r="B3863" s="335" t="s">
        <v>8073</v>
      </c>
      <c r="C3863" s="733">
        <v>43556</v>
      </c>
      <c r="F3863" s="663">
        <v>2935</v>
      </c>
      <c r="G3863" s="663">
        <v>440</v>
      </c>
      <c r="H3863" s="663"/>
      <c r="I3863" s="663">
        <f t="shared" si="56"/>
        <v>2495</v>
      </c>
      <c r="J3863" s="728">
        <v>248.42</v>
      </c>
      <c r="K3863" s="728">
        <v>80.736499999999992</v>
      </c>
      <c r="L3863" s="728">
        <v>167.68350000000001</v>
      </c>
    </row>
    <row r="3864" spans="1:12" s="335" customFormat="1" ht="12" x14ac:dyDescent="0.2">
      <c r="A3864" s="335" t="s">
        <v>8074</v>
      </c>
      <c r="B3864" s="335" t="s">
        <v>8075</v>
      </c>
      <c r="C3864" s="733">
        <v>43556</v>
      </c>
      <c r="F3864" s="663">
        <v>2935</v>
      </c>
      <c r="G3864" s="663">
        <v>440</v>
      </c>
      <c r="H3864" s="663"/>
      <c r="I3864" s="663">
        <f t="shared" ref="I3864:I3927" si="57">F3864-G3864</f>
        <v>2495</v>
      </c>
      <c r="J3864" s="728">
        <v>248.42</v>
      </c>
      <c r="K3864" s="728">
        <v>80.736499999999992</v>
      </c>
      <c r="L3864" s="728">
        <v>167.68350000000001</v>
      </c>
    </row>
    <row r="3865" spans="1:12" s="335" customFormat="1" ht="12" x14ac:dyDescent="0.2">
      <c r="A3865" s="335" t="s">
        <v>8076</v>
      </c>
      <c r="B3865" s="335" t="s">
        <v>8077</v>
      </c>
      <c r="C3865" s="733">
        <v>43556</v>
      </c>
      <c r="F3865" s="663">
        <v>2357</v>
      </c>
      <c r="G3865" s="663">
        <v>354</v>
      </c>
      <c r="H3865" s="663"/>
      <c r="I3865" s="663">
        <f t="shared" si="57"/>
        <v>2003</v>
      </c>
      <c r="J3865" s="728">
        <v>199.5</v>
      </c>
      <c r="K3865" s="728">
        <v>64.837500000000006</v>
      </c>
      <c r="L3865" s="728">
        <v>134.66250000000002</v>
      </c>
    </row>
    <row r="3866" spans="1:12" s="335" customFormat="1" ht="12" x14ac:dyDescent="0.2">
      <c r="A3866" s="335" t="s">
        <v>8078</v>
      </c>
      <c r="B3866" s="335" t="s">
        <v>8079</v>
      </c>
      <c r="C3866" s="733">
        <v>43556</v>
      </c>
      <c r="F3866" s="663">
        <v>3448</v>
      </c>
      <c r="G3866" s="663">
        <v>646</v>
      </c>
      <c r="H3866" s="663"/>
      <c r="I3866" s="663">
        <f t="shared" si="57"/>
        <v>2802</v>
      </c>
      <c r="J3866" s="728">
        <v>401.35</v>
      </c>
      <c r="K3866" s="728">
        <v>130.43875</v>
      </c>
      <c r="L3866" s="728">
        <v>270.91125000000005</v>
      </c>
    </row>
    <row r="3867" spans="1:12" s="335" customFormat="1" ht="12" x14ac:dyDescent="0.2">
      <c r="A3867" s="335" t="s">
        <v>8080</v>
      </c>
      <c r="B3867" s="335" t="s">
        <v>8081</v>
      </c>
      <c r="C3867" s="733">
        <v>43556</v>
      </c>
      <c r="F3867" s="663">
        <v>3335</v>
      </c>
      <c r="G3867" s="663">
        <v>625</v>
      </c>
      <c r="H3867" s="663"/>
      <c r="I3867" s="663">
        <f t="shared" si="57"/>
        <v>2710</v>
      </c>
      <c r="J3867" s="728">
        <v>388.19</v>
      </c>
      <c r="K3867" s="728">
        <v>126.16175</v>
      </c>
      <c r="L3867" s="728">
        <v>262.02825000000001</v>
      </c>
    </row>
    <row r="3868" spans="1:12" s="335" customFormat="1" ht="12" x14ac:dyDescent="0.2">
      <c r="A3868" s="335" t="s">
        <v>8082</v>
      </c>
      <c r="B3868" s="335" t="s">
        <v>8083</v>
      </c>
      <c r="C3868" s="733">
        <v>43556</v>
      </c>
      <c r="F3868" s="663">
        <v>3160</v>
      </c>
      <c r="G3868" s="663">
        <v>592</v>
      </c>
      <c r="H3868" s="663"/>
      <c r="I3868" s="663">
        <f t="shared" si="57"/>
        <v>2568</v>
      </c>
      <c r="J3868" s="728">
        <v>367.82</v>
      </c>
      <c r="K3868" s="728">
        <v>119.5415</v>
      </c>
      <c r="L3868" s="728">
        <v>248.27850000000001</v>
      </c>
    </row>
    <row r="3869" spans="1:12" s="335" customFormat="1" ht="12" x14ac:dyDescent="0.2">
      <c r="A3869" s="335" t="s">
        <v>8084</v>
      </c>
      <c r="B3869" s="335" t="s">
        <v>8085</v>
      </c>
      <c r="C3869" s="733">
        <v>43556</v>
      </c>
      <c r="F3869" s="663">
        <v>5907</v>
      </c>
      <c r="G3869" s="663">
        <v>886</v>
      </c>
      <c r="H3869" s="663"/>
      <c r="I3869" s="663">
        <f t="shared" si="57"/>
        <v>5021</v>
      </c>
      <c r="J3869" s="728">
        <v>504.52</v>
      </c>
      <c r="K3869" s="728">
        <v>163.96899999999999</v>
      </c>
      <c r="L3869" s="728">
        <v>340.55099999999999</v>
      </c>
    </row>
    <row r="3870" spans="1:12" s="335" customFormat="1" ht="12" x14ac:dyDescent="0.2">
      <c r="A3870" s="335" t="s">
        <v>8086</v>
      </c>
      <c r="B3870" s="335" t="s">
        <v>8087</v>
      </c>
      <c r="C3870" s="733">
        <v>43556</v>
      </c>
      <c r="F3870" s="663">
        <v>4289</v>
      </c>
      <c r="G3870" s="663">
        <v>536</v>
      </c>
      <c r="H3870" s="663"/>
      <c r="I3870" s="663">
        <f t="shared" si="57"/>
        <v>3753</v>
      </c>
      <c r="J3870" s="728">
        <v>280.27999999999997</v>
      </c>
      <c r="K3870" s="728">
        <v>91.090999999999994</v>
      </c>
      <c r="L3870" s="728">
        <v>189.18899999999999</v>
      </c>
    </row>
    <row r="3871" spans="1:12" s="335" customFormat="1" ht="12" x14ac:dyDescent="0.2">
      <c r="A3871" s="335" t="s">
        <v>8088</v>
      </c>
      <c r="B3871" s="335" t="s">
        <v>8089</v>
      </c>
      <c r="C3871" s="733">
        <v>43556</v>
      </c>
      <c r="F3871" s="663">
        <v>3475</v>
      </c>
      <c r="G3871" s="663">
        <v>573</v>
      </c>
      <c r="H3871" s="663"/>
      <c r="I3871" s="663">
        <f t="shared" si="57"/>
        <v>2902</v>
      </c>
      <c r="J3871" s="728">
        <v>343.02</v>
      </c>
      <c r="K3871" s="728">
        <v>111.4815</v>
      </c>
      <c r="L3871" s="728">
        <v>231.5385</v>
      </c>
    </row>
    <row r="3872" spans="1:12" s="335" customFormat="1" ht="12" x14ac:dyDescent="0.2">
      <c r="A3872" s="335" t="s">
        <v>8090</v>
      </c>
      <c r="B3872" s="335" t="s">
        <v>8091</v>
      </c>
      <c r="C3872" s="733">
        <v>43556</v>
      </c>
      <c r="F3872" s="663">
        <v>2160</v>
      </c>
      <c r="G3872" s="663">
        <v>324</v>
      </c>
      <c r="H3872" s="663"/>
      <c r="I3872" s="663">
        <f t="shared" si="57"/>
        <v>1836</v>
      </c>
      <c r="J3872" s="728">
        <v>184.49</v>
      </c>
      <c r="K3872" s="728">
        <v>59.959250000000004</v>
      </c>
      <c r="L3872" s="728">
        <v>124.53075000000001</v>
      </c>
    </row>
    <row r="3873" spans="1:12" s="335" customFormat="1" ht="12" x14ac:dyDescent="0.2">
      <c r="A3873" s="335" t="s">
        <v>8092</v>
      </c>
      <c r="B3873" s="335" t="s">
        <v>8093</v>
      </c>
      <c r="C3873" s="733">
        <v>43556</v>
      </c>
      <c r="F3873" s="663">
        <v>2800</v>
      </c>
      <c r="G3873" s="663">
        <v>420</v>
      </c>
      <c r="H3873" s="663"/>
      <c r="I3873" s="663">
        <f t="shared" si="57"/>
        <v>2380</v>
      </c>
      <c r="J3873" s="728">
        <v>239.14</v>
      </c>
      <c r="K3873" s="728">
        <v>77.720500000000001</v>
      </c>
      <c r="L3873" s="728">
        <v>161.4195</v>
      </c>
    </row>
    <row r="3874" spans="1:12" s="335" customFormat="1" ht="12" x14ac:dyDescent="0.2">
      <c r="A3874" s="335" t="s">
        <v>8094</v>
      </c>
      <c r="B3874" s="335" t="s">
        <v>8095</v>
      </c>
      <c r="C3874" s="733">
        <v>43556</v>
      </c>
      <c r="F3874" s="663">
        <v>4396</v>
      </c>
      <c r="G3874" s="663">
        <v>824</v>
      </c>
      <c r="H3874" s="663"/>
      <c r="I3874" s="663">
        <f t="shared" si="57"/>
        <v>3572</v>
      </c>
      <c r="J3874" s="728">
        <v>516.4</v>
      </c>
      <c r="K3874" s="728">
        <v>167.83</v>
      </c>
      <c r="L3874" s="728">
        <v>348.57</v>
      </c>
    </row>
    <row r="3875" spans="1:12" s="335" customFormat="1" ht="12" x14ac:dyDescent="0.2">
      <c r="A3875" s="335" t="s">
        <v>8096</v>
      </c>
      <c r="B3875" s="335" t="s">
        <v>8097</v>
      </c>
      <c r="C3875" s="733">
        <v>43556</v>
      </c>
      <c r="F3875" s="663">
        <v>3026</v>
      </c>
      <c r="G3875" s="663">
        <v>454</v>
      </c>
      <c r="H3875" s="663"/>
      <c r="I3875" s="663">
        <f t="shared" si="57"/>
        <v>2572</v>
      </c>
      <c r="J3875" s="728">
        <v>256.12</v>
      </c>
      <c r="K3875" s="728">
        <v>83.239000000000004</v>
      </c>
      <c r="L3875" s="728">
        <v>172.88100000000003</v>
      </c>
    </row>
    <row r="3876" spans="1:12" s="335" customFormat="1" ht="12" x14ac:dyDescent="0.2">
      <c r="A3876" s="335" t="s">
        <v>8098</v>
      </c>
      <c r="B3876" s="335" t="s">
        <v>8099</v>
      </c>
      <c r="C3876" s="733">
        <v>43556</v>
      </c>
      <c r="F3876" s="663">
        <v>2000</v>
      </c>
      <c r="G3876" s="663">
        <v>300</v>
      </c>
      <c r="H3876" s="663"/>
      <c r="I3876" s="663">
        <f t="shared" si="57"/>
        <v>1700</v>
      </c>
      <c r="J3876" s="728">
        <v>187.91</v>
      </c>
      <c r="K3876" s="728">
        <v>61.070750000000004</v>
      </c>
      <c r="L3876" s="728">
        <v>126.83925000000001</v>
      </c>
    </row>
    <row r="3877" spans="1:12" s="335" customFormat="1" ht="12" x14ac:dyDescent="0.2">
      <c r="A3877" s="335" t="s">
        <v>8100</v>
      </c>
      <c r="B3877" s="335" t="s">
        <v>8101</v>
      </c>
      <c r="C3877" s="733">
        <v>43556</v>
      </c>
      <c r="F3877" s="663">
        <v>2000</v>
      </c>
      <c r="G3877" s="663">
        <v>300</v>
      </c>
      <c r="H3877" s="663"/>
      <c r="I3877" s="663">
        <f t="shared" si="57"/>
        <v>1700</v>
      </c>
      <c r="J3877" s="728">
        <v>170.82</v>
      </c>
      <c r="K3877" s="728">
        <v>55.516500000000001</v>
      </c>
      <c r="L3877" s="728">
        <v>115.3035</v>
      </c>
    </row>
    <row r="3878" spans="1:12" s="335" customFormat="1" ht="12" x14ac:dyDescent="0.2">
      <c r="A3878" s="335" t="s">
        <v>8102</v>
      </c>
      <c r="B3878" s="335" t="s">
        <v>8103</v>
      </c>
      <c r="C3878" s="733">
        <v>43556</v>
      </c>
      <c r="F3878" s="663">
        <v>4432</v>
      </c>
      <c r="G3878" s="663">
        <v>886</v>
      </c>
      <c r="H3878" s="663"/>
      <c r="I3878" s="663">
        <f t="shared" si="57"/>
        <v>3546</v>
      </c>
      <c r="J3878" s="728">
        <v>566.86</v>
      </c>
      <c r="K3878" s="728">
        <v>184.2295</v>
      </c>
      <c r="L3878" s="728">
        <v>382.63050000000004</v>
      </c>
    </row>
    <row r="3879" spans="1:12" s="335" customFormat="1" ht="12" x14ac:dyDescent="0.2">
      <c r="A3879" s="335" t="s">
        <v>8104</v>
      </c>
      <c r="B3879" s="335" t="s">
        <v>8105</v>
      </c>
      <c r="C3879" s="733">
        <v>43556</v>
      </c>
      <c r="F3879" s="663">
        <v>762</v>
      </c>
      <c r="G3879" s="663">
        <v>95</v>
      </c>
      <c r="H3879" s="663"/>
      <c r="I3879" s="663">
        <f t="shared" si="57"/>
        <v>667</v>
      </c>
      <c r="J3879" s="728">
        <v>49.33</v>
      </c>
      <c r="K3879" s="728">
        <v>16.032250000000001</v>
      </c>
      <c r="L3879" s="728">
        <v>33.297750000000001</v>
      </c>
    </row>
    <row r="3880" spans="1:12" s="335" customFormat="1" ht="12" x14ac:dyDescent="0.2">
      <c r="A3880" s="335" t="s">
        <v>8106</v>
      </c>
      <c r="B3880" s="335" t="s">
        <v>8107</v>
      </c>
      <c r="C3880" s="733">
        <v>43556</v>
      </c>
      <c r="F3880" s="663">
        <v>5546</v>
      </c>
      <c r="G3880" s="663">
        <v>693</v>
      </c>
      <c r="H3880" s="663"/>
      <c r="I3880" s="663">
        <f t="shared" si="57"/>
        <v>4853</v>
      </c>
      <c r="J3880" s="728">
        <v>362.43</v>
      </c>
      <c r="K3880" s="728">
        <v>117.78975000000001</v>
      </c>
      <c r="L3880" s="728">
        <v>244.64025000000001</v>
      </c>
    </row>
    <row r="3881" spans="1:12" s="335" customFormat="1" ht="12" x14ac:dyDescent="0.2">
      <c r="A3881" s="335" t="s">
        <v>8108</v>
      </c>
      <c r="B3881" s="335" t="s">
        <v>8109</v>
      </c>
      <c r="C3881" s="733">
        <v>43556</v>
      </c>
      <c r="F3881" s="663">
        <v>999</v>
      </c>
      <c r="G3881" s="663">
        <v>200</v>
      </c>
      <c r="H3881" s="663"/>
      <c r="I3881" s="663">
        <f t="shared" si="57"/>
        <v>799</v>
      </c>
      <c r="J3881" s="728">
        <v>126.61</v>
      </c>
      <c r="K3881" s="728">
        <v>41.148250000000004</v>
      </c>
      <c r="L3881" s="728">
        <v>85.461750000000009</v>
      </c>
    </row>
    <row r="3882" spans="1:12" s="335" customFormat="1" ht="12" x14ac:dyDescent="0.2">
      <c r="A3882" s="335" t="s">
        <v>8110</v>
      </c>
      <c r="B3882" s="335" t="s">
        <v>8111</v>
      </c>
      <c r="C3882" s="733">
        <v>43556</v>
      </c>
      <c r="F3882" s="663">
        <v>2278</v>
      </c>
      <c r="G3882" s="663">
        <v>456</v>
      </c>
      <c r="H3882" s="663"/>
      <c r="I3882" s="663">
        <f t="shared" si="57"/>
        <v>1822</v>
      </c>
      <c r="J3882" s="728">
        <v>288.70999999999998</v>
      </c>
      <c r="K3882" s="728">
        <v>93.830749999999995</v>
      </c>
      <c r="L3882" s="728">
        <v>194.87925000000001</v>
      </c>
    </row>
    <row r="3883" spans="1:12" s="335" customFormat="1" ht="12" x14ac:dyDescent="0.2">
      <c r="A3883" s="335" t="s">
        <v>8112</v>
      </c>
      <c r="B3883" s="335" t="s">
        <v>8113</v>
      </c>
      <c r="C3883" s="733">
        <v>43556</v>
      </c>
      <c r="F3883" s="663">
        <v>2000</v>
      </c>
      <c r="G3883" s="663">
        <v>300</v>
      </c>
      <c r="H3883" s="663"/>
      <c r="I3883" s="663">
        <f t="shared" si="57"/>
        <v>1700</v>
      </c>
      <c r="J3883" s="728">
        <v>170.82</v>
      </c>
      <c r="K3883" s="728">
        <v>55.516500000000001</v>
      </c>
      <c r="L3883" s="728">
        <v>115.3035</v>
      </c>
    </row>
    <row r="3884" spans="1:12" s="335" customFormat="1" ht="12" x14ac:dyDescent="0.2">
      <c r="A3884" s="335" t="s">
        <v>8114</v>
      </c>
      <c r="B3884" s="335" t="s">
        <v>8115</v>
      </c>
      <c r="C3884" s="733">
        <v>43556</v>
      </c>
      <c r="F3884" s="663">
        <v>5675</v>
      </c>
      <c r="G3884" s="663">
        <v>851</v>
      </c>
      <c r="H3884" s="663"/>
      <c r="I3884" s="663">
        <f t="shared" si="57"/>
        <v>4824</v>
      </c>
      <c r="J3884" s="728">
        <v>489.17</v>
      </c>
      <c r="K3884" s="728">
        <v>158.98025000000001</v>
      </c>
      <c r="L3884" s="728">
        <v>330.18975000000006</v>
      </c>
    </row>
    <row r="3885" spans="1:12" s="335" customFormat="1" ht="12" x14ac:dyDescent="0.2">
      <c r="A3885" s="335" t="s">
        <v>8116</v>
      </c>
      <c r="B3885" s="335" t="s">
        <v>8117</v>
      </c>
      <c r="C3885" s="733">
        <v>43556</v>
      </c>
      <c r="F3885" s="663">
        <v>2184</v>
      </c>
      <c r="G3885" s="663">
        <v>328</v>
      </c>
      <c r="H3885" s="663"/>
      <c r="I3885" s="663">
        <f t="shared" si="57"/>
        <v>1856</v>
      </c>
      <c r="J3885" s="728">
        <v>186.53</v>
      </c>
      <c r="K3885" s="728">
        <v>60.622250000000001</v>
      </c>
      <c r="L3885" s="728">
        <v>125.90775000000001</v>
      </c>
    </row>
    <row r="3886" spans="1:12" s="335" customFormat="1" ht="12" x14ac:dyDescent="0.2">
      <c r="A3886" s="335" t="s">
        <v>8118</v>
      </c>
      <c r="B3886" s="335" t="s">
        <v>8119</v>
      </c>
      <c r="C3886" s="733">
        <v>43556</v>
      </c>
      <c r="F3886" s="663">
        <v>10107</v>
      </c>
      <c r="G3886" s="663">
        <v>1516</v>
      </c>
      <c r="H3886" s="663"/>
      <c r="I3886" s="663">
        <f t="shared" si="57"/>
        <v>8591</v>
      </c>
      <c r="J3886" s="728">
        <v>871.19</v>
      </c>
      <c r="K3886" s="728">
        <v>283.13675000000001</v>
      </c>
      <c r="L3886" s="728">
        <v>588.05325000000005</v>
      </c>
    </row>
    <row r="3887" spans="1:12" s="335" customFormat="1" ht="12" x14ac:dyDescent="0.2">
      <c r="A3887" s="335" t="s">
        <v>8120</v>
      </c>
      <c r="B3887" s="335" t="s">
        <v>8121</v>
      </c>
      <c r="C3887" s="733">
        <v>43556</v>
      </c>
      <c r="F3887" s="663">
        <v>4068</v>
      </c>
      <c r="G3887" s="663">
        <v>763</v>
      </c>
      <c r="H3887" s="663"/>
      <c r="I3887" s="663">
        <f t="shared" si="57"/>
        <v>3305</v>
      </c>
      <c r="J3887" s="728">
        <v>473.51</v>
      </c>
      <c r="K3887" s="728">
        <v>153.89075</v>
      </c>
      <c r="L3887" s="728">
        <v>319.61925000000002</v>
      </c>
    </row>
    <row r="3888" spans="1:12" s="335" customFormat="1" ht="12" x14ac:dyDescent="0.2">
      <c r="A3888" s="335" t="s">
        <v>8122</v>
      </c>
      <c r="B3888" s="335" t="s">
        <v>8123</v>
      </c>
      <c r="C3888" s="733">
        <v>43556</v>
      </c>
      <c r="F3888" s="663">
        <v>4020</v>
      </c>
      <c r="G3888" s="663">
        <v>603</v>
      </c>
      <c r="H3888" s="663"/>
      <c r="I3888" s="663">
        <f t="shared" si="57"/>
        <v>3417</v>
      </c>
      <c r="J3888" s="728">
        <v>346.51</v>
      </c>
      <c r="K3888" s="728">
        <v>112.61575000000001</v>
      </c>
      <c r="L3888" s="728">
        <v>233.89425</v>
      </c>
    </row>
    <row r="3889" spans="1:12" s="335" customFormat="1" ht="12" x14ac:dyDescent="0.2">
      <c r="A3889" s="335" t="s">
        <v>8124</v>
      </c>
      <c r="B3889" s="335" t="s">
        <v>8125</v>
      </c>
      <c r="C3889" s="733">
        <v>43556</v>
      </c>
      <c r="F3889" s="663">
        <v>4105</v>
      </c>
      <c r="G3889" s="663">
        <v>513</v>
      </c>
      <c r="H3889" s="663"/>
      <c r="I3889" s="663">
        <f t="shared" si="57"/>
        <v>3592</v>
      </c>
      <c r="J3889" s="728">
        <v>268.27</v>
      </c>
      <c r="K3889" s="728">
        <v>87.187749999999994</v>
      </c>
      <c r="L3889" s="728">
        <v>181.08224999999999</v>
      </c>
    </row>
    <row r="3890" spans="1:12" s="335" customFormat="1" ht="12" x14ac:dyDescent="0.2">
      <c r="A3890" s="335" t="s">
        <v>8126</v>
      </c>
      <c r="B3890" s="335" t="s">
        <v>8127</v>
      </c>
      <c r="C3890" s="733">
        <v>43556</v>
      </c>
      <c r="F3890" s="663">
        <v>2633</v>
      </c>
      <c r="G3890" s="663">
        <v>395</v>
      </c>
      <c r="H3890" s="663"/>
      <c r="I3890" s="663">
        <f t="shared" si="57"/>
        <v>2238</v>
      </c>
      <c r="J3890" s="728">
        <v>224.89</v>
      </c>
      <c r="K3890" s="728">
        <v>73.089249999999993</v>
      </c>
      <c r="L3890" s="728">
        <v>151.80074999999999</v>
      </c>
    </row>
    <row r="3891" spans="1:12" s="335" customFormat="1" ht="12" x14ac:dyDescent="0.2">
      <c r="A3891" s="335" t="s">
        <v>8128</v>
      </c>
      <c r="B3891" s="335" t="s">
        <v>8129</v>
      </c>
      <c r="C3891" s="733">
        <v>43556</v>
      </c>
      <c r="F3891" s="663">
        <v>6126</v>
      </c>
      <c r="G3891" s="663">
        <v>919</v>
      </c>
      <c r="H3891" s="663"/>
      <c r="I3891" s="663">
        <f t="shared" si="57"/>
        <v>5207</v>
      </c>
      <c r="J3891" s="728">
        <v>523.22</v>
      </c>
      <c r="K3891" s="728">
        <v>170.04650000000001</v>
      </c>
      <c r="L3891" s="728">
        <v>353.17350000000005</v>
      </c>
    </row>
    <row r="3892" spans="1:12" s="335" customFormat="1" ht="12" x14ac:dyDescent="0.2">
      <c r="A3892" s="335" t="s">
        <v>8130</v>
      </c>
      <c r="B3892" s="335" t="s">
        <v>8131</v>
      </c>
      <c r="C3892" s="733">
        <v>43556</v>
      </c>
      <c r="F3892" s="663">
        <v>5152</v>
      </c>
      <c r="G3892" s="663">
        <v>773</v>
      </c>
      <c r="H3892" s="663"/>
      <c r="I3892" s="663">
        <f t="shared" si="57"/>
        <v>4379</v>
      </c>
      <c r="J3892" s="728">
        <v>440.03</v>
      </c>
      <c r="K3892" s="728">
        <v>143.00975</v>
      </c>
      <c r="L3892" s="728">
        <v>297.02024999999998</v>
      </c>
    </row>
    <row r="3893" spans="1:12" s="335" customFormat="1" ht="12" x14ac:dyDescent="0.2">
      <c r="A3893" s="335" t="s">
        <v>8132</v>
      </c>
      <c r="B3893" s="335" t="s">
        <v>8133</v>
      </c>
      <c r="C3893" s="733">
        <v>43556</v>
      </c>
      <c r="F3893" s="663">
        <v>277</v>
      </c>
      <c r="G3893" s="663">
        <v>35</v>
      </c>
      <c r="H3893" s="663"/>
      <c r="I3893" s="663">
        <f t="shared" si="57"/>
        <v>242</v>
      </c>
      <c r="J3893" s="728">
        <v>17.940000000000001</v>
      </c>
      <c r="K3893" s="728">
        <v>5.8305000000000007</v>
      </c>
      <c r="L3893" s="728">
        <v>12.109500000000002</v>
      </c>
    </row>
    <row r="3894" spans="1:12" s="335" customFormat="1" ht="12" x14ac:dyDescent="0.2">
      <c r="A3894" s="335" t="s">
        <v>8134</v>
      </c>
      <c r="B3894" s="335" t="s">
        <v>8135</v>
      </c>
      <c r="C3894" s="733">
        <v>43556</v>
      </c>
      <c r="F3894" s="663">
        <v>8478</v>
      </c>
      <c r="G3894" s="663">
        <v>1272</v>
      </c>
      <c r="H3894" s="663"/>
      <c r="I3894" s="663">
        <f t="shared" si="57"/>
        <v>7206</v>
      </c>
      <c r="J3894" s="728">
        <v>730.8</v>
      </c>
      <c r="K3894" s="728">
        <v>237.51</v>
      </c>
      <c r="L3894" s="728">
        <v>493.29</v>
      </c>
    </row>
    <row r="3895" spans="1:12" s="335" customFormat="1" ht="12" x14ac:dyDescent="0.2">
      <c r="A3895" s="335" t="s">
        <v>8136</v>
      </c>
      <c r="B3895" s="335" t="s">
        <v>8137</v>
      </c>
      <c r="C3895" s="733">
        <v>43556</v>
      </c>
      <c r="F3895" s="663">
        <v>2775</v>
      </c>
      <c r="G3895" s="663">
        <v>347</v>
      </c>
      <c r="H3895" s="663"/>
      <c r="I3895" s="663">
        <f t="shared" si="57"/>
        <v>2428</v>
      </c>
      <c r="J3895" s="728">
        <v>181.35</v>
      </c>
      <c r="K3895" s="728">
        <v>58.938749999999999</v>
      </c>
      <c r="L3895" s="728">
        <v>122.41125000000001</v>
      </c>
    </row>
    <row r="3896" spans="1:12" s="335" customFormat="1" ht="12" x14ac:dyDescent="0.2">
      <c r="A3896" s="335" t="s">
        <v>8138</v>
      </c>
      <c r="B3896" s="335" t="s">
        <v>8139</v>
      </c>
      <c r="C3896" s="733">
        <v>43556</v>
      </c>
      <c r="F3896" s="663">
        <v>3385</v>
      </c>
      <c r="G3896" s="663">
        <v>423</v>
      </c>
      <c r="H3896" s="663"/>
      <c r="I3896" s="663">
        <f t="shared" si="57"/>
        <v>2962</v>
      </c>
      <c r="J3896" s="728">
        <v>221.21</v>
      </c>
      <c r="K3896" s="728">
        <v>71.893250000000009</v>
      </c>
      <c r="L3896" s="728">
        <v>149.31675000000001</v>
      </c>
    </row>
    <row r="3897" spans="1:12" s="335" customFormat="1" ht="12" x14ac:dyDescent="0.2">
      <c r="A3897" s="335" t="s">
        <v>8140</v>
      </c>
      <c r="B3897" s="335" t="s">
        <v>8141</v>
      </c>
      <c r="C3897" s="733">
        <v>43556</v>
      </c>
      <c r="F3897" s="663">
        <v>2240</v>
      </c>
      <c r="G3897" s="663">
        <v>336</v>
      </c>
      <c r="H3897" s="663"/>
      <c r="I3897" s="663">
        <f t="shared" si="57"/>
        <v>1904</v>
      </c>
      <c r="J3897" s="728">
        <v>191.32</v>
      </c>
      <c r="K3897" s="728">
        <v>62.179000000000002</v>
      </c>
      <c r="L3897" s="728">
        <v>129.14099999999999</v>
      </c>
    </row>
    <row r="3898" spans="1:12" s="335" customFormat="1" ht="12" x14ac:dyDescent="0.2">
      <c r="A3898" s="335" t="s">
        <v>8142</v>
      </c>
      <c r="B3898" s="335" t="s">
        <v>8143</v>
      </c>
      <c r="C3898" s="733">
        <v>43556</v>
      </c>
      <c r="F3898" s="663">
        <v>2720</v>
      </c>
      <c r="G3898" s="663">
        <v>408</v>
      </c>
      <c r="H3898" s="663"/>
      <c r="I3898" s="663">
        <f t="shared" si="57"/>
        <v>2312</v>
      </c>
      <c r="J3898" s="728">
        <v>232.31</v>
      </c>
      <c r="K3898" s="728">
        <v>75.500749999999996</v>
      </c>
      <c r="L3898" s="728">
        <v>156.80925000000002</v>
      </c>
    </row>
    <row r="3899" spans="1:12" s="335" customFormat="1" ht="12" x14ac:dyDescent="0.2">
      <c r="A3899" s="335" t="s">
        <v>8144</v>
      </c>
      <c r="B3899" s="335" t="s">
        <v>8145</v>
      </c>
      <c r="C3899" s="733">
        <v>43556</v>
      </c>
      <c r="F3899" s="663">
        <v>1498</v>
      </c>
      <c r="G3899" s="663">
        <v>225</v>
      </c>
      <c r="H3899" s="663"/>
      <c r="I3899" s="663">
        <f t="shared" si="57"/>
        <v>1273</v>
      </c>
      <c r="J3899" s="728">
        <v>127.94</v>
      </c>
      <c r="K3899" s="728">
        <v>41.580500000000001</v>
      </c>
      <c r="L3899" s="728">
        <v>86.359499999999997</v>
      </c>
    </row>
    <row r="3900" spans="1:12" s="335" customFormat="1" ht="12" x14ac:dyDescent="0.2">
      <c r="A3900" s="335" t="s">
        <v>8146</v>
      </c>
      <c r="B3900" s="335" t="s">
        <v>8147</v>
      </c>
      <c r="C3900" s="733">
        <v>43556</v>
      </c>
      <c r="F3900" s="663">
        <v>2080</v>
      </c>
      <c r="G3900" s="663">
        <v>312</v>
      </c>
      <c r="H3900" s="663"/>
      <c r="I3900" s="663">
        <f t="shared" si="57"/>
        <v>1768</v>
      </c>
      <c r="J3900" s="728">
        <v>195.44</v>
      </c>
      <c r="K3900" s="728">
        <v>63.518000000000001</v>
      </c>
      <c r="L3900" s="728">
        <v>131.922</v>
      </c>
    </row>
    <row r="3901" spans="1:12" s="335" customFormat="1" ht="12" x14ac:dyDescent="0.2">
      <c r="A3901" s="335" t="s">
        <v>8148</v>
      </c>
      <c r="B3901" s="335" t="s">
        <v>8149</v>
      </c>
      <c r="C3901" s="733">
        <v>43556</v>
      </c>
      <c r="F3901" s="663">
        <v>4240</v>
      </c>
      <c r="G3901" s="663">
        <v>636</v>
      </c>
      <c r="H3901" s="663"/>
      <c r="I3901" s="663">
        <f t="shared" si="57"/>
        <v>3604</v>
      </c>
      <c r="J3901" s="728">
        <v>362.13</v>
      </c>
      <c r="K3901" s="728">
        <v>117.69225</v>
      </c>
      <c r="L3901" s="728">
        <v>244.43775000000002</v>
      </c>
    </row>
    <row r="3902" spans="1:12" s="335" customFormat="1" ht="12" x14ac:dyDescent="0.2">
      <c r="A3902" s="335" t="s">
        <v>8150</v>
      </c>
      <c r="B3902" s="335" t="s">
        <v>8151</v>
      </c>
      <c r="C3902" s="733">
        <v>43556</v>
      </c>
      <c r="F3902" s="663">
        <v>2609</v>
      </c>
      <c r="G3902" s="663">
        <v>652</v>
      </c>
      <c r="H3902" s="663"/>
      <c r="I3902" s="663">
        <f t="shared" si="57"/>
        <v>1957</v>
      </c>
      <c r="J3902" s="728">
        <v>442.49</v>
      </c>
      <c r="K3902" s="728">
        <v>143.80925000000002</v>
      </c>
      <c r="L3902" s="728">
        <v>298.68075000000005</v>
      </c>
    </row>
    <row r="3903" spans="1:12" s="335" customFormat="1" ht="12" x14ac:dyDescent="0.2">
      <c r="A3903" s="335" t="s">
        <v>8152</v>
      </c>
      <c r="B3903" s="335" t="s">
        <v>8153</v>
      </c>
      <c r="C3903" s="733">
        <v>43556</v>
      </c>
      <c r="F3903" s="663">
        <v>3112</v>
      </c>
      <c r="G3903" s="663">
        <v>311</v>
      </c>
      <c r="H3903" s="663"/>
      <c r="I3903" s="663">
        <f t="shared" si="57"/>
        <v>2801</v>
      </c>
      <c r="J3903" s="728">
        <v>137.21</v>
      </c>
      <c r="K3903" s="728">
        <v>44.593250000000005</v>
      </c>
      <c r="L3903" s="728">
        <v>92.61675000000001</v>
      </c>
    </row>
    <row r="3904" spans="1:12" s="335" customFormat="1" ht="12" x14ac:dyDescent="0.2">
      <c r="A3904" s="335" t="s">
        <v>8154</v>
      </c>
      <c r="B3904" s="335" t="s">
        <v>8155</v>
      </c>
      <c r="C3904" s="733">
        <v>43556</v>
      </c>
      <c r="F3904" s="663">
        <v>3398</v>
      </c>
      <c r="G3904" s="663">
        <v>425</v>
      </c>
      <c r="H3904" s="663"/>
      <c r="I3904" s="663">
        <f t="shared" si="57"/>
        <v>2973</v>
      </c>
      <c r="J3904" s="728">
        <v>222.06</v>
      </c>
      <c r="K3904" s="728">
        <v>72.169499999999999</v>
      </c>
      <c r="L3904" s="728">
        <v>149.8905</v>
      </c>
    </row>
    <row r="3905" spans="1:12" s="335" customFormat="1" ht="12" x14ac:dyDescent="0.2">
      <c r="A3905" s="335" t="s">
        <v>8156</v>
      </c>
      <c r="B3905" s="335" t="s">
        <v>8157</v>
      </c>
      <c r="C3905" s="733">
        <v>43556</v>
      </c>
      <c r="F3905" s="663">
        <v>3804</v>
      </c>
      <c r="G3905" s="663">
        <v>571</v>
      </c>
      <c r="H3905" s="663"/>
      <c r="I3905" s="663">
        <f t="shared" si="57"/>
        <v>3233</v>
      </c>
      <c r="J3905" s="728">
        <v>324.89999999999998</v>
      </c>
      <c r="K3905" s="728">
        <v>105.5925</v>
      </c>
      <c r="L3905" s="728">
        <v>219.3075</v>
      </c>
    </row>
    <row r="3906" spans="1:12" s="335" customFormat="1" ht="12" x14ac:dyDescent="0.2">
      <c r="A3906" s="335" t="s">
        <v>8158</v>
      </c>
      <c r="B3906" s="335" t="s">
        <v>8159</v>
      </c>
      <c r="C3906" s="733">
        <v>43556</v>
      </c>
      <c r="F3906" s="663">
        <v>2469</v>
      </c>
      <c r="G3906" s="663">
        <v>309</v>
      </c>
      <c r="H3906" s="663"/>
      <c r="I3906" s="663">
        <f t="shared" si="57"/>
        <v>2160</v>
      </c>
      <c r="J3906" s="728">
        <v>161.35</v>
      </c>
      <c r="K3906" s="728">
        <v>52.438749999999999</v>
      </c>
      <c r="L3906" s="728">
        <v>108.91125000000001</v>
      </c>
    </row>
    <row r="3907" spans="1:12" s="335" customFormat="1" ht="12" x14ac:dyDescent="0.2">
      <c r="A3907" s="335" t="s">
        <v>8160</v>
      </c>
      <c r="B3907" s="335" t="s">
        <v>8161</v>
      </c>
      <c r="C3907" s="733">
        <v>43556</v>
      </c>
      <c r="F3907" s="663">
        <v>4560</v>
      </c>
      <c r="G3907" s="663">
        <v>684</v>
      </c>
      <c r="H3907" s="663"/>
      <c r="I3907" s="663">
        <f t="shared" si="57"/>
        <v>3876</v>
      </c>
      <c r="J3907" s="728">
        <v>389.47</v>
      </c>
      <c r="K3907" s="728">
        <v>126.57775000000001</v>
      </c>
      <c r="L3907" s="728">
        <v>262.89225000000005</v>
      </c>
    </row>
    <row r="3908" spans="1:12" s="335" customFormat="1" ht="12" x14ac:dyDescent="0.2">
      <c r="A3908" s="335" t="s">
        <v>8162</v>
      </c>
      <c r="B3908" s="335" t="s">
        <v>8163</v>
      </c>
      <c r="C3908" s="733">
        <v>43556</v>
      </c>
      <c r="F3908" s="663">
        <v>2230</v>
      </c>
      <c r="G3908" s="663">
        <v>334</v>
      </c>
      <c r="H3908" s="663"/>
      <c r="I3908" s="663">
        <f t="shared" si="57"/>
        <v>1896</v>
      </c>
      <c r="J3908" s="728">
        <v>188.74</v>
      </c>
      <c r="K3908" s="728">
        <v>61.340500000000006</v>
      </c>
      <c r="L3908" s="728">
        <v>127.39950000000002</v>
      </c>
    </row>
    <row r="3909" spans="1:12" s="335" customFormat="1" ht="12" x14ac:dyDescent="0.2">
      <c r="A3909" s="335" t="s">
        <v>8164</v>
      </c>
      <c r="B3909" s="335" t="s">
        <v>8165</v>
      </c>
      <c r="C3909" s="733">
        <v>43556</v>
      </c>
      <c r="F3909" s="663">
        <v>4465</v>
      </c>
      <c r="G3909" s="663">
        <v>670</v>
      </c>
      <c r="H3909" s="663"/>
      <c r="I3909" s="663">
        <f t="shared" si="57"/>
        <v>3795</v>
      </c>
      <c r="J3909" s="728">
        <v>381.35</v>
      </c>
      <c r="K3909" s="728">
        <v>123.93875000000001</v>
      </c>
      <c r="L3909" s="728">
        <v>257.41125000000005</v>
      </c>
    </row>
    <row r="3910" spans="1:12" s="335" customFormat="1" ht="12" x14ac:dyDescent="0.2">
      <c r="A3910" s="335" t="s">
        <v>8166</v>
      </c>
      <c r="B3910" s="335" t="s">
        <v>8167</v>
      </c>
      <c r="C3910" s="733">
        <v>43556</v>
      </c>
      <c r="F3910" s="663">
        <v>2156</v>
      </c>
      <c r="G3910" s="663">
        <v>323</v>
      </c>
      <c r="H3910" s="663"/>
      <c r="I3910" s="663">
        <f t="shared" si="57"/>
        <v>1833</v>
      </c>
      <c r="J3910" s="728">
        <v>184.15</v>
      </c>
      <c r="K3910" s="728">
        <v>59.848750000000003</v>
      </c>
      <c r="L3910" s="728">
        <v>124.30125000000001</v>
      </c>
    </row>
    <row r="3911" spans="1:12" s="335" customFormat="1" ht="12" x14ac:dyDescent="0.2">
      <c r="A3911" s="335" t="s">
        <v>8168</v>
      </c>
      <c r="B3911" s="335" t="s">
        <v>8169</v>
      </c>
      <c r="C3911" s="733">
        <v>43556</v>
      </c>
      <c r="F3911" s="663">
        <v>660</v>
      </c>
      <c r="G3911" s="663">
        <v>83</v>
      </c>
      <c r="H3911" s="663"/>
      <c r="I3911" s="663">
        <f t="shared" si="57"/>
        <v>577</v>
      </c>
      <c r="J3911" s="728">
        <v>43.13</v>
      </c>
      <c r="K3911" s="728">
        <v>14.017250000000001</v>
      </c>
      <c r="L3911" s="728">
        <v>29.112750000000002</v>
      </c>
    </row>
    <row r="3912" spans="1:12" s="335" customFormat="1" ht="12" x14ac:dyDescent="0.2">
      <c r="A3912" s="335" t="s">
        <v>8170</v>
      </c>
      <c r="B3912" s="335" t="s">
        <v>8171</v>
      </c>
      <c r="C3912" s="733">
        <v>43556</v>
      </c>
      <c r="F3912" s="663">
        <v>4883</v>
      </c>
      <c r="G3912" s="663">
        <v>732</v>
      </c>
      <c r="H3912" s="663"/>
      <c r="I3912" s="663">
        <f t="shared" si="57"/>
        <v>4151</v>
      </c>
      <c r="J3912" s="728">
        <v>420.9</v>
      </c>
      <c r="K3912" s="728">
        <v>136.79249999999999</v>
      </c>
      <c r="L3912" s="728">
        <v>284.10750000000002</v>
      </c>
    </row>
    <row r="3913" spans="1:12" s="335" customFormat="1" ht="12" x14ac:dyDescent="0.2">
      <c r="A3913" s="335" t="s">
        <v>8172</v>
      </c>
      <c r="B3913" s="335" t="s">
        <v>8173</v>
      </c>
      <c r="C3913" s="733">
        <v>43556</v>
      </c>
      <c r="F3913" s="663">
        <v>4704</v>
      </c>
      <c r="G3913" s="663">
        <v>882</v>
      </c>
      <c r="H3913" s="663"/>
      <c r="I3913" s="663">
        <f t="shared" si="57"/>
        <v>3822</v>
      </c>
      <c r="J3913" s="728">
        <v>552.58000000000004</v>
      </c>
      <c r="K3913" s="728">
        <v>179.58850000000001</v>
      </c>
      <c r="L3913" s="728">
        <v>372.99150000000003</v>
      </c>
    </row>
    <row r="3914" spans="1:12" s="335" customFormat="1" ht="12" x14ac:dyDescent="0.2">
      <c r="A3914" s="335" t="s">
        <v>8174</v>
      </c>
      <c r="B3914" s="335" t="s">
        <v>8175</v>
      </c>
      <c r="C3914" s="733">
        <v>43556</v>
      </c>
      <c r="F3914" s="663">
        <v>2623</v>
      </c>
      <c r="G3914" s="663">
        <v>393</v>
      </c>
      <c r="H3914" s="663"/>
      <c r="I3914" s="663">
        <f t="shared" si="57"/>
        <v>2230</v>
      </c>
      <c r="J3914" s="728">
        <v>224.03</v>
      </c>
      <c r="K3914" s="728">
        <v>72.809750000000008</v>
      </c>
      <c r="L3914" s="728">
        <v>151.22025000000002</v>
      </c>
    </row>
    <row r="3915" spans="1:12" s="335" customFormat="1" ht="12" x14ac:dyDescent="0.2">
      <c r="A3915" s="335" t="s">
        <v>8176</v>
      </c>
      <c r="B3915" s="335" t="s">
        <v>8177</v>
      </c>
      <c r="C3915" s="733">
        <v>43556</v>
      </c>
      <c r="F3915" s="663">
        <v>6297</v>
      </c>
      <c r="G3915" s="663">
        <v>945</v>
      </c>
      <c r="H3915" s="663"/>
      <c r="I3915" s="663">
        <f t="shared" si="57"/>
        <v>5352</v>
      </c>
      <c r="J3915" s="728">
        <v>542.79999999999995</v>
      </c>
      <c r="K3915" s="728">
        <v>176.41</v>
      </c>
      <c r="L3915" s="728">
        <v>366.39</v>
      </c>
    </row>
    <row r="3916" spans="1:12" s="335" customFormat="1" ht="12" x14ac:dyDescent="0.2">
      <c r="A3916" s="335" t="s">
        <v>8178</v>
      </c>
      <c r="B3916" s="335" t="s">
        <v>8179</v>
      </c>
      <c r="C3916" s="733">
        <v>43556</v>
      </c>
      <c r="F3916" s="663">
        <v>2080</v>
      </c>
      <c r="G3916" s="663">
        <v>312</v>
      </c>
      <c r="H3916" s="663"/>
      <c r="I3916" s="663">
        <f t="shared" si="57"/>
        <v>1768</v>
      </c>
      <c r="J3916" s="728">
        <v>195.44</v>
      </c>
      <c r="K3916" s="728">
        <v>63.518000000000001</v>
      </c>
      <c r="L3916" s="728">
        <v>131.922</v>
      </c>
    </row>
    <row r="3917" spans="1:12" s="335" customFormat="1" ht="12" x14ac:dyDescent="0.2">
      <c r="A3917" s="335" t="s">
        <v>8180</v>
      </c>
      <c r="B3917" s="335" t="s">
        <v>8181</v>
      </c>
      <c r="C3917" s="733">
        <v>43556</v>
      </c>
      <c r="F3917" s="663">
        <v>6361</v>
      </c>
      <c r="G3917" s="663">
        <v>954</v>
      </c>
      <c r="H3917" s="663"/>
      <c r="I3917" s="663">
        <f t="shared" si="57"/>
        <v>5407</v>
      </c>
      <c r="J3917" s="728">
        <v>548.29999999999995</v>
      </c>
      <c r="K3917" s="728">
        <v>178.19749999999999</v>
      </c>
      <c r="L3917" s="728">
        <v>370.10250000000002</v>
      </c>
    </row>
    <row r="3918" spans="1:12" s="335" customFormat="1" ht="12" x14ac:dyDescent="0.2">
      <c r="A3918" s="335" t="s">
        <v>8182</v>
      </c>
      <c r="B3918" s="335" t="s">
        <v>8183</v>
      </c>
      <c r="C3918" s="733">
        <v>43556</v>
      </c>
      <c r="F3918" s="663">
        <v>3796</v>
      </c>
      <c r="G3918" s="663">
        <v>1139</v>
      </c>
      <c r="H3918" s="663"/>
      <c r="I3918" s="663">
        <f t="shared" si="57"/>
        <v>2657</v>
      </c>
      <c r="J3918" s="728">
        <v>802.09</v>
      </c>
      <c r="K3918" s="728">
        <v>260.67925000000002</v>
      </c>
      <c r="L3918" s="728">
        <v>541.41075000000001</v>
      </c>
    </row>
    <row r="3919" spans="1:12" s="335" customFormat="1" ht="12" x14ac:dyDescent="0.2">
      <c r="A3919" s="335" t="s">
        <v>8184</v>
      </c>
      <c r="B3919" s="335" t="s">
        <v>8185</v>
      </c>
      <c r="C3919" s="733">
        <v>43556</v>
      </c>
      <c r="F3919" s="663">
        <v>2000</v>
      </c>
      <c r="G3919" s="663">
        <v>300</v>
      </c>
      <c r="H3919" s="663"/>
      <c r="I3919" s="663">
        <f t="shared" si="57"/>
        <v>1700</v>
      </c>
      <c r="J3919" s="728">
        <v>187.91</v>
      </c>
      <c r="K3919" s="728">
        <v>61.070750000000004</v>
      </c>
      <c r="L3919" s="728">
        <v>126.83925000000001</v>
      </c>
    </row>
    <row r="3920" spans="1:12" s="335" customFormat="1" ht="12" x14ac:dyDescent="0.2">
      <c r="A3920" s="335" t="s">
        <v>8186</v>
      </c>
      <c r="B3920" s="335" t="s">
        <v>8187</v>
      </c>
      <c r="C3920" s="733">
        <v>43556</v>
      </c>
      <c r="F3920" s="663">
        <v>2080</v>
      </c>
      <c r="G3920" s="663">
        <v>312</v>
      </c>
      <c r="H3920" s="663"/>
      <c r="I3920" s="663">
        <f t="shared" si="57"/>
        <v>1768</v>
      </c>
      <c r="J3920" s="728">
        <v>195.44</v>
      </c>
      <c r="K3920" s="728">
        <v>63.518000000000001</v>
      </c>
      <c r="L3920" s="728">
        <v>131.922</v>
      </c>
    </row>
    <row r="3921" spans="1:12" s="335" customFormat="1" ht="12" x14ac:dyDescent="0.2">
      <c r="A3921" s="335" t="s">
        <v>8188</v>
      </c>
      <c r="B3921" s="335" t="s">
        <v>8189</v>
      </c>
      <c r="C3921" s="733">
        <v>43556</v>
      </c>
      <c r="F3921" s="663">
        <v>3093</v>
      </c>
      <c r="G3921" s="663">
        <v>387</v>
      </c>
      <c r="H3921" s="663"/>
      <c r="I3921" s="663">
        <f t="shared" si="57"/>
        <v>2706</v>
      </c>
      <c r="J3921" s="728">
        <v>198.49</v>
      </c>
      <c r="K3921" s="728">
        <v>64.509250000000009</v>
      </c>
      <c r="L3921" s="728">
        <v>133.98075000000003</v>
      </c>
    </row>
    <row r="3922" spans="1:12" s="335" customFormat="1" ht="12" x14ac:dyDescent="0.2">
      <c r="A3922" s="335" t="s">
        <v>8190</v>
      </c>
      <c r="B3922" s="335" t="s">
        <v>8191</v>
      </c>
      <c r="C3922" s="733">
        <v>43556</v>
      </c>
      <c r="F3922" s="663">
        <v>2292</v>
      </c>
      <c r="G3922" s="663">
        <v>344</v>
      </c>
      <c r="H3922" s="663"/>
      <c r="I3922" s="663">
        <f t="shared" si="57"/>
        <v>1948</v>
      </c>
      <c r="J3922" s="728">
        <v>195.76</v>
      </c>
      <c r="K3922" s="728">
        <v>63.622</v>
      </c>
      <c r="L3922" s="728">
        <v>132.13800000000001</v>
      </c>
    </row>
    <row r="3923" spans="1:12" s="335" customFormat="1" ht="12" x14ac:dyDescent="0.2">
      <c r="A3923" s="335" t="s">
        <v>8192</v>
      </c>
      <c r="B3923" s="335" t="s">
        <v>8193</v>
      </c>
      <c r="C3923" s="733">
        <v>43556</v>
      </c>
      <c r="F3923" s="663">
        <v>999</v>
      </c>
      <c r="G3923" s="663">
        <v>200</v>
      </c>
      <c r="H3923" s="663"/>
      <c r="I3923" s="663">
        <f t="shared" si="57"/>
        <v>799</v>
      </c>
      <c r="J3923" s="728">
        <v>126.61</v>
      </c>
      <c r="K3923" s="728">
        <v>41.148250000000004</v>
      </c>
      <c r="L3923" s="728">
        <v>85.461750000000009</v>
      </c>
    </row>
    <row r="3924" spans="1:12" s="335" customFormat="1" ht="12" x14ac:dyDescent="0.2">
      <c r="A3924" s="335" t="s">
        <v>8194</v>
      </c>
      <c r="B3924" s="335" t="s">
        <v>8195</v>
      </c>
      <c r="C3924" s="733">
        <v>43556</v>
      </c>
      <c r="F3924" s="663">
        <v>7729</v>
      </c>
      <c r="G3924" s="663">
        <v>1449</v>
      </c>
      <c r="H3924" s="663"/>
      <c r="I3924" s="663">
        <f t="shared" si="57"/>
        <v>6280</v>
      </c>
      <c r="J3924" s="728">
        <v>907.93</v>
      </c>
      <c r="K3924" s="728">
        <v>295.07724999999999</v>
      </c>
      <c r="L3924" s="728">
        <v>612.85275000000001</v>
      </c>
    </row>
    <row r="3925" spans="1:12" s="335" customFormat="1" ht="12" x14ac:dyDescent="0.2">
      <c r="A3925" s="335" t="s">
        <v>8196</v>
      </c>
      <c r="B3925" s="335" t="s">
        <v>8197</v>
      </c>
      <c r="C3925" s="733">
        <v>43556</v>
      </c>
      <c r="F3925" s="663">
        <v>2834</v>
      </c>
      <c r="G3925" s="663">
        <v>425</v>
      </c>
      <c r="H3925" s="663"/>
      <c r="I3925" s="663">
        <f t="shared" si="57"/>
        <v>2409</v>
      </c>
      <c r="J3925" s="728">
        <v>242.06</v>
      </c>
      <c r="K3925" s="728">
        <v>78.669499999999999</v>
      </c>
      <c r="L3925" s="728">
        <v>163.3905</v>
      </c>
    </row>
    <row r="3926" spans="1:12" s="335" customFormat="1" ht="12" x14ac:dyDescent="0.2">
      <c r="A3926" s="335" t="s">
        <v>8198</v>
      </c>
      <c r="B3926" s="335" t="s">
        <v>8199</v>
      </c>
      <c r="C3926" s="733">
        <v>43556</v>
      </c>
      <c r="F3926" s="663">
        <v>2834</v>
      </c>
      <c r="G3926" s="663">
        <v>354</v>
      </c>
      <c r="H3926" s="663"/>
      <c r="I3926" s="663">
        <f t="shared" si="57"/>
        <v>2480</v>
      </c>
      <c r="J3926" s="728">
        <v>185.2</v>
      </c>
      <c r="K3926" s="728">
        <v>60.19</v>
      </c>
      <c r="L3926" s="728">
        <v>125.01</v>
      </c>
    </row>
    <row r="3927" spans="1:12" s="335" customFormat="1" ht="12" x14ac:dyDescent="0.2">
      <c r="A3927" s="335" t="s">
        <v>8200</v>
      </c>
      <c r="B3927" s="335" t="s">
        <v>8201</v>
      </c>
      <c r="C3927" s="733">
        <v>43556</v>
      </c>
      <c r="F3927" s="663">
        <v>2088</v>
      </c>
      <c r="G3927" s="663">
        <v>313</v>
      </c>
      <c r="H3927" s="663"/>
      <c r="I3927" s="663">
        <f t="shared" si="57"/>
        <v>1775</v>
      </c>
      <c r="J3927" s="728">
        <v>178.34</v>
      </c>
      <c r="K3927" s="728">
        <v>57.960500000000003</v>
      </c>
      <c r="L3927" s="728">
        <v>120.37950000000001</v>
      </c>
    </row>
    <row r="3928" spans="1:12" s="335" customFormat="1" ht="12" x14ac:dyDescent="0.2">
      <c r="A3928" s="335" t="s">
        <v>8202</v>
      </c>
      <c r="B3928" s="335" t="s">
        <v>8203</v>
      </c>
      <c r="C3928" s="733">
        <v>43556</v>
      </c>
      <c r="F3928" s="663">
        <v>1576</v>
      </c>
      <c r="G3928" s="663">
        <v>236</v>
      </c>
      <c r="H3928" s="663"/>
      <c r="I3928" s="663">
        <f t="shared" ref="I3928:I3991" si="58">F3928-G3928</f>
        <v>1340</v>
      </c>
      <c r="J3928" s="728">
        <v>134.61000000000001</v>
      </c>
      <c r="K3928" s="728">
        <v>43.748250000000006</v>
      </c>
      <c r="L3928" s="728">
        <v>90.861750000000015</v>
      </c>
    </row>
    <row r="3929" spans="1:12" s="335" customFormat="1" ht="12" x14ac:dyDescent="0.2">
      <c r="A3929" s="335" t="s">
        <v>8204</v>
      </c>
      <c r="B3929" s="335" t="s">
        <v>8205</v>
      </c>
      <c r="C3929" s="733">
        <v>43556</v>
      </c>
      <c r="F3929" s="663">
        <v>2000</v>
      </c>
      <c r="G3929" s="663">
        <v>250</v>
      </c>
      <c r="H3929" s="663"/>
      <c r="I3929" s="663">
        <f t="shared" si="58"/>
        <v>1750</v>
      </c>
      <c r="J3929" s="728">
        <v>129.5</v>
      </c>
      <c r="K3929" s="728">
        <v>42.087499999999999</v>
      </c>
      <c r="L3929" s="728">
        <v>87.412500000000009</v>
      </c>
    </row>
    <row r="3930" spans="1:12" s="335" customFormat="1" ht="12" x14ac:dyDescent="0.2">
      <c r="A3930" s="335" t="s">
        <v>8206</v>
      </c>
      <c r="B3930" s="335" t="s">
        <v>8207</v>
      </c>
      <c r="C3930" s="733">
        <v>43556</v>
      </c>
      <c r="F3930" s="663">
        <v>6391</v>
      </c>
      <c r="G3930" s="663">
        <v>1198</v>
      </c>
      <c r="H3930" s="663"/>
      <c r="I3930" s="663">
        <f t="shared" si="58"/>
        <v>5193</v>
      </c>
      <c r="J3930" s="728">
        <v>750.76</v>
      </c>
      <c r="K3930" s="728">
        <v>243.99700000000001</v>
      </c>
      <c r="L3930" s="728">
        <v>506.76300000000003</v>
      </c>
    </row>
    <row r="3931" spans="1:12" s="335" customFormat="1" ht="12" x14ac:dyDescent="0.2">
      <c r="A3931" s="335" t="s">
        <v>8208</v>
      </c>
      <c r="B3931" s="335" t="s">
        <v>8209</v>
      </c>
      <c r="C3931" s="733">
        <v>43556</v>
      </c>
      <c r="F3931" s="663">
        <v>9785</v>
      </c>
      <c r="G3931" s="663">
        <v>1835</v>
      </c>
      <c r="H3931" s="663"/>
      <c r="I3931" s="663">
        <f t="shared" si="58"/>
        <v>7950</v>
      </c>
      <c r="J3931" s="728">
        <v>1138.98</v>
      </c>
      <c r="K3931" s="728">
        <v>370.16849999999999</v>
      </c>
      <c r="L3931" s="728">
        <v>768.81150000000002</v>
      </c>
    </row>
    <row r="3932" spans="1:12" s="335" customFormat="1" ht="12" x14ac:dyDescent="0.2">
      <c r="A3932" s="335" t="s">
        <v>8210</v>
      </c>
      <c r="B3932" s="335" t="s">
        <v>8211</v>
      </c>
      <c r="C3932" s="733">
        <v>43556</v>
      </c>
      <c r="F3932" s="663">
        <v>3969</v>
      </c>
      <c r="G3932" s="663">
        <v>744</v>
      </c>
      <c r="H3932" s="663"/>
      <c r="I3932" s="663">
        <f t="shared" si="58"/>
        <v>3225</v>
      </c>
      <c r="J3932" s="728">
        <v>466.24</v>
      </c>
      <c r="K3932" s="728">
        <v>151.52800000000002</v>
      </c>
      <c r="L3932" s="728">
        <v>314.71200000000005</v>
      </c>
    </row>
    <row r="3933" spans="1:12" s="335" customFormat="1" ht="12" x14ac:dyDescent="0.2">
      <c r="A3933" s="335" t="s">
        <v>8212</v>
      </c>
      <c r="B3933" s="335" t="s">
        <v>8213</v>
      </c>
      <c r="C3933" s="733">
        <v>43556</v>
      </c>
      <c r="F3933" s="663">
        <v>2603</v>
      </c>
      <c r="G3933" s="663">
        <v>390</v>
      </c>
      <c r="H3933" s="663"/>
      <c r="I3933" s="663">
        <f t="shared" si="58"/>
        <v>2213</v>
      </c>
      <c r="J3933" s="728">
        <v>222.31</v>
      </c>
      <c r="K3933" s="728">
        <v>72.250749999999996</v>
      </c>
      <c r="L3933" s="728">
        <v>150.05925000000002</v>
      </c>
    </row>
    <row r="3934" spans="1:12" s="335" customFormat="1" ht="12" x14ac:dyDescent="0.2">
      <c r="A3934" s="335" t="s">
        <v>8214</v>
      </c>
      <c r="B3934" s="335" t="s">
        <v>8215</v>
      </c>
      <c r="C3934" s="733">
        <v>43556</v>
      </c>
      <c r="F3934" s="663">
        <v>5872</v>
      </c>
      <c r="G3934" s="663">
        <v>881</v>
      </c>
      <c r="H3934" s="663"/>
      <c r="I3934" s="663">
        <f t="shared" si="58"/>
        <v>4991</v>
      </c>
      <c r="J3934" s="728">
        <v>506.16</v>
      </c>
      <c r="K3934" s="728">
        <v>164.50200000000001</v>
      </c>
      <c r="L3934" s="728">
        <v>341.65800000000002</v>
      </c>
    </row>
    <row r="3935" spans="1:12" s="335" customFormat="1" ht="12" x14ac:dyDescent="0.2">
      <c r="A3935" s="335" t="s">
        <v>8216</v>
      </c>
      <c r="B3935" s="335" t="s">
        <v>8217</v>
      </c>
      <c r="C3935" s="733">
        <v>43556</v>
      </c>
      <c r="F3935" s="663">
        <v>4500</v>
      </c>
      <c r="G3935" s="663">
        <v>675</v>
      </c>
      <c r="H3935" s="663"/>
      <c r="I3935" s="663">
        <f t="shared" si="58"/>
        <v>3825</v>
      </c>
      <c r="J3935" s="728">
        <v>387.9</v>
      </c>
      <c r="K3935" s="728">
        <v>126.0675</v>
      </c>
      <c r="L3935" s="728">
        <v>261.83249999999998</v>
      </c>
    </row>
    <row r="3936" spans="1:12" s="335" customFormat="1" ht="12" x14ac:dyDescent="0.2">
      <c r="A3936" s="335" t="s">
        <v>8218</v>
      </c>
      <c r="B3936" s="335" t="s">
        <v>8219</v>
      </c>
      <c r="C3936" s="733">
        <v>43556</v>
      </c>
      <c r="F3936" s="663">
        <v>7107</v>
      </c>
      <c r="G3936" s="663">
        <v>1066</v>
      </c>
      <c r="H3936" s="663"/>
      <c r="I3936" s="663">
        <f t="shared" si="58"/>
        <v>6041</v>
      </c>
      <c r="J3936" s="728">
        <v>612.61</v>
      </c>
      <c r="K3936" s="728">
        <v>199.09825000000001</v>
      </c>
      <c r="L3936" s="728">
        <v>413.51175000000006</v>
      </c>
    </row>
    <row r="3937" spans="1:12" s="335" customFormat="1" ht="12" x14ac:dyDescent="0.2">
      <c r="A3937" s="335" t="s">
        <v>8220</v>
      </c>
      <c r="B3937" s="335" t="s">
        <v>8221</v>
      </c>
      <c r="C3937" s="733">
        <v>43556</v>
      </c>
      <c r="F3937" s="663">
        <v>6576</v>
      </c>
      <c r="G3937" s="663">
        <v>1315</v>
      </c>
      <c r="H3937" s="663"/>
      <c r="I3937" s="663">
        <f t="shared" si="58"/>
        <v>5261</v>
      </c>
      <c r="J3937" s="728">
        <v>841.07</v>
      </c>
      <c r="K3937" s="728">
        <v>273.34775000000002</v>
      </c>
      <c r="L3937" s="728">
        <v>567.72225000000003</v>
      </c>
    </row>
    <row r="3938" spans="1:12" s="335" customFormat="1" ht="12" x14ac:dyDescent="0.2">
      <c r="A3938" s="335" t="s">
        <v>8222</v>
      </c>
      <c r="B3938" s="335" t="s">
        <v>8223</v>
      </c>
      <c r="C3938" s="733">
        <v>43556</v>
      </c>
      <c r="F3938" s="663">
        <v>7929</v>
      </c>
      <c r="G3938" s="663">
        <v>1189</v>
      </c>
      <c r="H3938" s="663"/>
      <c r="I3938" s="663">
        <f t="shared" si="58"/>
        <v>6740</v>
      </c>
      <c r="J3938" s="728">
        <v>683.45</v>
      </c>
      <c r="K3938" s="728">
        <v>222.12125000000003</v>
      </c>
      <c r="L3938" s="728">
        <v>461.32875000000007</v>
      </c>
    </row>
    <row r="3939" spans="1:12" s="335" customFormat="1" ht="12" x14ac:dyDescent="0.2">
      <c r="A3939" s="335" t="s">
        <v>8224</v>
      </c>
      <c r="B3939" s="335" t="s">
        <v>8225</v>
      </c>
      <c r="C3939" s="733">
        <v>43556</v>
      </c>
      <c r="F3939" s="663">
        <v>8074</v>
      </c>
      <c r="G3939" s="663">
        <v>1211</v>
      </c>
      <c r="H3939" s="663"/>
      <c r="I3939" s="663">
        <f t="shared" si="58"/>
        <v>6863</v>
      </c>
      <c r="J3939" s="728">
        <v>695.96</v>
      </c>
      <c r="K3939" s="728">
        <v>226.18700000000001</v>
      </c>
      <c r="L3939" s="728">
        <v>469.77300000000008</v>
      </c>
    </row>
    <row r="3940" spans="1:12" s="335" customFormat="1" ht="12" x14ac:dyDescent="0.2">
      <c r="A3940" s="335" t="s">
        <v>8226</v>
      </c>
      <c r="B3940" s="335" t="s">
        <v>8227</v>
      </c>
      <c r="C3940" s="733">
        <v>43556</v>
      </c>
      <c r="F3940" s="663">
        <v>3454</v>
      </c>
      <c r="G3940" s="663">
        <v>864</v>
      </c>
      <c r="H3940" s="663"/>
      <c r="I3940" s="663">
        <f t="shared" si="58"/>
        <v>2590</v>
      </c>
      <c r="J3940" s="728">
        <v>585.80999999999995</v>
      </c>
      <c r="K3940" s="728">
        <v>190.38825</v>
      </c>
      <c r="L3940" s="728">
        <v>395.42174999999997</v>
      </c>
    </row>
    <row r="3941" spans="1:12" s="335" customFormat="1" ht="12" x14ac:dyDescent="0.2">
      <c r="A3941" s="335" t="s">
        <v>8228</v>
      </c>
      <c r="B3941" s="335" t="s">
        <v>7381</v>
      </c>
      <c r="C3941" s="733">
        <v>43556</v>
      </c>
      <c r="F3941" s="663">
        <v>2440</v>
      </c>
      <c r="G3941" s="663">
        <v>366</v>
      </c>
      <c r="H3941" s="663"/>
      <c r="I3941" s="663">
        <f t="shared" si="58"/>
        <v>2074</v>
      </c>
      <c r="J3941" s="728">
        <v>229.26</v>
      </c>
      <c r="K3941" s="728">
        <v>74.509500000000003</v>
      </c>
      <c r="L3941" s="728">
        <v>154.75050000000002</v>
      </c>
    </row>
    <row r="3942" spans="1:12" s="335" customFormat="1" ht="12" x14ac:dyDescent="0.2">
      <c r="A3942" s="335" t="s">
        <v>8229</v>
      </c>
      <c r="B3942" s="335" t="s">
        <v>8230</v>
      </c>
      <c r="C3942" s="733">
        <v>43556</v>
      </c>
      <c r="F3942" s="663">
        <v>6782</v>
      </c>
      <c r="G3942" s="663">
        <v>1017</v>
      </c>
      <c r="H3942" s="663"/>
      <c r="I3942" s="663">
        <f t="shared" si="58"/>
        <v>5765</v>
      </c>
      <c r="J3942" s="728">
        <v>584.61</v>
      </c>
      <c r="K3942" s="728">
        <v>189.99825000000001</v>
      </c>
      <c r="L3942" s="728">
        <v>394.61175000000003</v>
      </c>
    </row>
    <row r="3943" spans="1:12" s="335" customFormat="1" ht="12" x14ac:dyDescent="0.2">
      <c r="A3943" s="335" t="s">
        <v>8231</v>
      </c>
      <c r="B3943" s="335" t="s">
        <v>8232</v>
      </c>
      <c r="C3943" s="733">
        <v>43556</v>
      </c>
      <c r="F3943" s="663">
        <v>3500</v>
      </c>
      <c r="G3943" s="663">
        <v>525</v>
      </c>
      <c r="H3943" s="663"/>
      <c r="I3943" s="663">
        <f t="shared" si="58"/>
        <v>2975</v>
      </c>
      <c r="J3943" s="728">
        <v>301.7</v>
      </c>
      <c r="K3943" s="728">
        <v>98.052499999999995</v>
      </c>
      <c r="L3943" s="728">
        <v>203.64750000000001</v>
      </c>
    </row>
    <row r="3944" spans="1:12" s="335" customFormat="1" ht="12" x14ac:dyDescent="0.2">
      <c r="A3944" s="335" t="s">
        <v>8233</v>
      </c>
      <c r="B3944" s="335" t="s">
        <v>8234</v>
      </c>
      <c r="C3944" s="733">
        <v>43556</v>
      </c>
      <c r="F3944" s="663">
        <v>2360</v>
      </c>
      <c r="G3944" s="663">
        <v>354</v>
      </c>
      <c r="H3944" s="663"/>
      <c r="I3944" s="663">
        <f t="shared" si="58"/>
        <v>2006</v>
      </c>
      <c r="J3944" s="728">
        <v>221.75</v>
      </c>
      <c r="K3944" s="728">
        <v>72.068750000000009</v>
      </c>
      <c r="L3944" s="728">
        <v>149.68125000000001</v>
      </c>
    </row>
    <row r="3945" spans="1:12" s="335" customFormat="1" ht="12" x14ac:dyDescent="0.2">
      <c r="A3945" s="335" t="s">
        <v>8235</v>
      </c>
      <c r="B3945" s="335" t="s">
        <v>8236</v>
      </c>
      <c r="C3945" s="733">
        <v>43556</v>
      </c>
      <c r="F3945" s="663">
        <v>2039</v>
      </c>
      <c r="G3945" s="663">
        <v>306</v>
      </c>
      <c r="H3945" s="663"/>
      <c r="I3945" s="663">
        <f t="shared" si="58"/>
        <v>1733</v>
      </c>
      <c r="J3945" s="728">
        <v>174.15</v>
      </c>
      <c r="K3945" s="728">
        <v>56.598750000000003</v>
      </c>
      <c r="L3945" s="728">
        <v>117.55125000000001</v>
      </c>
    </row>
    <row r="3946" spans="1:12" s="335" customFormat="1" ht="12" x14ac:dyDescent="0.2">
      <c r="A3946" s="335" t="s">
        <v>8237</v>
      </c>
      <c r="B3946" s="335" t="s">
        <v>8238</v>
      </c>
      <c r="C3946" s="733">
        <v>43556</v>
      </c>
      <c r="F3946" s="663">
        <v>2440</v>
      </c>
      <c r="G3946" s="663">
        <v>366</v>
      </c>
      <c r="H3946" s="663"/>
      <c r="I3946" s="663">
        <f t="shared" si="58"/>
        <v>2074</v>
      </c>
      <c r="J3946" s="728">
        <v>229.26</v>
      </c>
      <c r="K3946" s="728">
        <v>74.509500000000003</v>
      </c>
      <c r="L3946" s="728">
        <v>154.75050000000002</v>
      </c>
    </row>
    <row r="3947" spans="1:12" s="335" customFormat="1" ht="12" x14ac:dyDescent="0.2">
      <c r="A3947" s="335" t="s">
        <v>8239</v>
      </c>
      <c r="B3947" s="335" t="s">
        <v>8240</v>
      </c>
      <c r="C3947" s="733">
        <v>43556</v>
      </c>
      <c r="F3947" s="663">
        <v>660</v>
      </c>
      <c r="G3947" s="663">
        <v>83</v>
      </c>
      <c r="H3947" s="663"/>
      <c r="I3947" s="663">
        <f t="shared" si="58"/>
        <v>577</v>
      </c>
      <c r="J3947" s="728">
        <v>43.13</v>
      </c>
      <c r="K3947" s="728">
        <v>14.017250000000001</v>
      </c>
      <c r="L3947" s="728">
        <v>29.112750000000002</v>
      </c>
    </row>
    <row r="3948" spans="1:12" s="335" customFormat="1" ht="12" x14ac:dyDescent="0.2">
      <c r="A3948" s="335" t="s">
        <v>8241</v>
      </c>
      <c r="B3948" s="335" t="s">
        <v>8242</v>
      </c>
      <c r="C3948" s="733">
        <v>43556</v>
      </c>
      <c r="F3948" s="663">
        <v>5454</v>
      </c>
      <c r="G3948" s="663">
        <v>818</v>
      </c>
      <c r="H3948" s="663"/>
      <c r="I3948" s="663">
        <f t="shared" si="58"/>
        <v>4636</v>
      </c>
      <c r="J3948" s="728">
        <v>470.13</v>
      </c>
      <c r="K3948" s="728">
        <v>152.79225</v>
      </c>
      <c r="L3948" s="728">
        <v>317.33775000000003</v>
      </c>
    </row>
    <row r="3949" spans="1:12" s="335" customFormat="1" ht="12" x14ac:dyDescent="0.2">
      <c r="A3949" s="335" t="s">
        <v>8243</v>
      </c>
      <c r="B3949" s="335" t="s">
        <v>8244</v>
      </c>
      <c r="C3949" s="733">
        <v>43556</v>
      </c>
      <c r="F3949" s="663">
        <v>6607</v>
      </c>
      <c r="G3949" s="663">
        <v>1640</v>
      </c>
      <c r="H3949" s="663"/>
      <c r="I3949" s="663">
        <f t="shared" si="58"/>
        <v>4967</v>
      </c>
      <c r="J3949" s="728">
        <v>1110.3699999999999</v>
      </c>
      <c r="K3949" s="728">
        <v>360.87025</v>
      </c>
      <c r="L3949" s="728">
        <v>749.49974999999995</v>
      </c>
    </row>
    <row r="3950" spans="1:12" s="335" customFormat="1" ht="12" x14ac:dyDescent="0.2">
      <c r="A3950" s="335" t="s">
        <v>8245</v>
      </c>
      <c r="B3950" s="335" t="s">
        <v>8246</v>
      </c>
      <c r="C3950" s="733">
        <v>43556</v>
      </c>
      <c r="F3950" s="663">
        <v>1405</v>
      </c>
      <c r="G3950" s="663">
        <v>211</v>
      </c>
      <c r="H3950" s="663"/>
      <c r="I3950" s="663">
        <f t="shared" si="58"/>
        <v>1194</v>
      </c>
      <c r="J3950" s="728">
        <v>120</v>
      </c>
      <c r="K3950" s="728">
        <v>39</v>
      </c>
      <c r="L3950" s="728">
        <v>81</v>
      </c>
    </row>
    <row r="3951" spans="1:12" s="335" customFormat="1" ht="12" x14ac:dyDescent="0.2">
      <c r="A3951" s="335" t="s">
        <v>8247</v>
      </c>
      <c r="B3951" s="335" t="s">
        <v>8248</v>
      </c>
      <c r="C3951" s="733">
        <v>43556</v>
      </c>
      <c r="F3951" s="663">
        <v>2165</v>
      </c>
      <c r="G3951" s="663">
        <v>325</v>
      </c>
      <c r="H3951" s="663"/>
      <c r="I3951" s="663">
        <f t="shared" si="58"/>
        <v>1840</v>
      </c>
      <c r="J3951" s="728">
        <v>184.91</v>
      </c>
      <c r="K3951" s="728">
        <v>60.095750000000002</v>
      </c>
      <c r="L3951" s="728">
        <v>124.81425</v>
      </c>
    </row>
    <row r="3952" spans="1:12" s="335" customFormat="1" ht="12" x14ac:dyDescent="0.2">
      <c r="A3952" s="335" t="s">
        <v>8249</v>
      </c>
      <c r="B3952" s="335" t="s">
        <v>8250</v>
      </c>
      <c r="C3952" s="733">
        <v>43556</v>
      </c>
      <c r="F3952" s="663">
        <v>5893</v>
      </c>
      <c r="G3952" s="663">
        <v>884</v>
      </c>
      <c r="H3952" s="663"/>
      <c r="I3952" s="663">
        <f t="shared" si="58"/>
        <v>5009</v>
      </c>
      <c r="J3952" s="728">
        <v>507.96</v>
      </c>
      <c r="K3952" s="728">
        <v>165.08699999999999</v>
      </c>
      <c r="L3952" s="728">
        <v>342.87299999999999</v>
      </c>
    </row>
    <row r="3953" spans="1:12" s="335" customFormat="1" ht="12" x14ac:dyDescent="0.2">
      <c r="A3953" s="335" t="s">
        <v>8251</v>
      </c>
      <c r="B3953" s="335" t="s">
        <v>8252</v>
      </c>
      <c r="C3953" s="733">
        <v>43556</v>
      </c>
      <c r="F3953" s="663">
        <v>2749</v>
      </c>
      <c r="G3953" s="663">
        <v>412</v>
      </c>
      <c r="H3953" s="663"/>
      <c r="I3953" s="663">
        <f t="shared" si="58"/>
        <v>2337</v>
      </c>
      <c r="J3953" s="728">
        <v>234.79</v>
      </c>
      <c r="K3953" s="728">
        <v>76.306749999999994</v>
      </c>
      <c r="L3953" s="728">
        <v>158.48325</v>
      </c>
    </row>
    <row r="3954" spans="1:12" s="335" customFormat="1" ht="12" x14ac:dyDescent="0.2">
      <c r="A3954" s="335" t="s">
        <v>8253</v>
      </c>
      <c r="B3954" s="335" t="s">
        <v>8254</v>
      </c>
      <c r="C3954" s="733">
        <v>43556</v>
      </c>
      <c r="F3954" s="663">
        <v>2725</v>
      </c>
      <c r="G3954" s="663">
        <v>341</v>
      </c>
      <c r="H3954" s="663"/>
      <c r="I3954" s="663">
        <f t="shared" si="58"/>
        <v>2384</v>
      </c>
      <c r="J3954" s="728">
        <v>178.09</v>
      </c>
      <c r="K3954" s="728">
        <v>57.879250000000006</v>
      </c>
      <c r="L3954" s="728">
        <v>120.21075</v>
      </c>
    </row>
    <row r="3955" spans="1:12" s="335" customFormat="1" ht="12" x14ac:dyDescent="0.2">
      <c r="A3955" s="335" t="s">
        <v>8255</v>
      </c>
      <c r="B3955" s="335" t="s">
        <v>6713</v>
      </c>
      <c r="C3955" s="733">
        <v>43556</v>
      </c>
      <c r="F3955" s="663">
        <v>848</v>
      </c>
      <c r="G3955" s="663">
        <v>106</v>
      </c>
      <c r="H3955" s="663"/>
      <c r="I3955" s="663">
        <f t="shared" si="58"/>
        <v>742</v>
      </c>
      <c r="J3955" s="728">
        <v>54.91</v>
      </c>
      <c r="K3955" s="728">
        <v>17.845749999999999</v>
      </c>
      <c r="L3955" s="728">
        <v>37.064250000000001</v>
      </c>
    </row>
    <row r="3956" spans="1:12" s="335" customFormat="1" ht="12" x14ac:dyDescent="0.2">
      <c r="A3956" s="335" t="s">
        <v>8256</v>
      </c>
      <c r="B3956" s="335" t="s">
        <v>8257</v>
      </c>
      <c r="C3956" s="733">
        <v>43556</v>
      </c>
      <c r="F3956" s="663">
        <v>6565</v>
      </c>
      <c r="G3956" s="663">
        <v>985</v>
      </c>
      <c r="H3956" s="663"/>
      <c r="I3956" s="663">
        <f t="shared" si="58"/>
        <v>5580</v>
      </c>
      <c r="J3956" s="728">
        <v>565.88</v>
      </c>
      <c r="K3956" s="728">
        <v>183.911</v>
      </c>
      <c r="L3956" s="728">
        <v>381.96899999999999</v>
      </c>
    </row>
    <row r="3957" spans="1:12" s="335" customFormat="1" ht="12" x14ac:dyDescent="0.2">
      <c r="A3957" s="335" t="s">
        <v>8258</v>
      </c>
      <c r="B3957" s="335" t="s">
        <v>8259</v>
      </c>
      <c r="C3957" s="733">
        <v>43556</v>
      </c>
      <c r="F3957" s="663">
        <v>3721</v>
      </c>
      <c r="G3957" s="663">
        <v>465</v>
      </c>
      <c r="H3957" s="663"/>
      <c r="I3957" s="663">
        <f t="shared" si="58"/>
        <v>3256</v>
      </c>
      <c r="J3957" s="728">
        <v>243.17</v>
      </c>
      <c r="K3957" s="728">
        <v>79.030249999999995</v>
      </c>
      <c r="L3957" s="728">
        <v>164.13974999999999</v>
      </c>
    </row>
    <row r="3958" spans="1:12" s="335" customFormat="1" ht="12" x14ac:dyDescent="0.2">
      <c r="A3958" s="335" t="s">
        <v>8260</v>
      </c>
      <c r="B3958" s="335" t="s">
        <v>8261</v>
      </c>
      <c r="C3958" s="733">
        <v>43556</v>
      </c>
      <c r="F3958" s="663">
        <v>5928</v>
      </c>
      <c r="G3958" s="663">
        <v>1111</v>
      </c>
      <c r="H3958" s="663"/>
      <c r="I3958" s="663">
        <f t="shared" si="58"/>
        <v>4817</v>
      </c>
      <c r="J3958" s="728">
        <v>696.37</v>
      </c>
      <c r="K3958" s="728">
        <v>226.32025000000002</v>
      </c>
      <c r="L3958" s="728">
        <v>470.04975000000002</v>
      </c>
    </row>
    <row r="3959" spans="1:12" s="335" customFormat="1" ht="12" x14ac:dyDescent="0.2">
      <c r="A3959" s="335" t="s">
        <v>8262</v>
      </c>
      <c r="B3959" s="335" t="s">
        <v>8263</v>
      </c>
      <c r="C3959" s="733">
        <v>43556</v>
      </c>
      <c r="F3959" s="663">
        <v>2433</v>
      </c>
      <c r="G3959" s="663">
        <v>304</v>
      </c>
      <c r="H3959" s="663"/>
      <c r="I3959" s="663">
        <f t="shared" si="58"/>
        <v>2129</v>
      </c>
      <c r="J3959" s="728">
        <v>159.01</v>
      </c>
      <c r="K3959" s="728">
        <v>51.678249999999998</v>
      </c>
      <c r="L3959" s="728">
        <v>107.33175</v>
      </c>
    </row>
    <row r="3960" spans="1:12" s="335" customFormat="1" ht="12" x14ac:dyDescent="0.2">
      <c r="A3960" s="335" t="s">
        <v>8264</v>
      </c>
      <c r="B3960" s="335" t="s">
        <v>4203</v>
      </c>
      <c r="C3960" s="733">
        <v>43556</v>
      </c>
      <c r="F3960" s="663">
        <v>660</v>
      </c>
      <c r="G3960" s="663">
        <v>83</v>
      </c>
      <c r="H3960" s="663"/>
      <c r="I3960" s="663">
        <f t="shared" si="58"/>
        <v>577</v>
      </c>
      <c r="J3960" s="728">
        <v>43.13</v>
      </c>
      <c r="K3960" s="728">
        <v>14.017250000000001</v>
      </c>
      <c r="L3960" s="728">
        <v>29.112750000000002</v>
      </c>
    </row>
    <row r="3961" spans="1:12" s="335" customFormat="1" ht="12" x14ac:dyDescent="0.2">
      <c r="A3961" s="335" t="s">
        <v>8265</v>
      </c>
      <c r="B3961" s="335" t="s">
        <v>8266</v>
      </c>
      <c r="C3961" s="733">
        <v>43556</v>
      </c>
      <c r="F3961" s="663">
        <v>2360</v>
      </c>
      <c r="G3961" s="663">
        <v>354</v>
      </c>
      <c r="H3961" s="663"/>
      <c r="I3961" s="663">
        <f t="shared" si="58"/>
        <v>2006</v>
      </c>
      <c r="J3961" s="728">
        <v>221.75</v>
      </c>
      <c r="K3961" s="728">
        <v>72.068750000000009</v>
      </c>
      <c r="L3961" s="728">
        <v>149.68125000000001</v>
      </c>
    </row>
    <row r="3962" spans="1:12" s="335" customFormat="1" ht="12" x14ac:dyDescent="0.2">
      <c r="A3962" s="335" t="s">
        <v>8267</v>
      </c>
      <c r="B3962" s="335" t="s">
        <v>8268</v>
      </c>
      <c r="C3962" s="733">
        <v>43556</v>
      </c>
      <c r="F3962" s="663">
        <v>4741</v>
      </c>
      <c r="G3962" s="663">
        <v>711</v>
      </c>
      <c r="H3962" s="663"/>
      <c r="I3962" s="663">
        <f t="shared" si="58"/>
        <v>4030</v>
      </c>
      <c r="J3962" s="728">
        <v>408.67</v>
      </c>
      <c r="K3962" s="728">
        <v>132.81775000000002</v>
      </c>
      <c r="L3962" s="728">
        <v>275.85225000000003</v>
      </c>
    </row>
    <row r="3963" spans="1:12" s="335" customFormat="1" ht="12" x14ac:dyDescent="0.2">
      <c r="A3963" s="335" t="s">
        <v>8269</v>
      </c>
      <c r="B3963" s="335" t="s">
        <v>8270</v>
      </c>
      <c r="C3963" s="733">
        <v>43556</v>
      </c>
      <c r="F3963" s="663">
        <v>4946</v>
      </c>
      <c r="G3963" s="663">
        <v>742</v>
      </c>
      <c r="H3963" s="663"/>
      <c r="I3963" s="663">
        <f t="shared" si="58"/>
        <v>4204</v>
      </c>
      <c r="J3963" s="728">
        <v>426.34</v>
      </c>
      <c r="K3963" s="728">
        <v>138.56049999999999</v>
      </c>
      <c r="L3963" s="728">
        <v>287.77949999999998</v>
      </c>
    </row>
    <row r="3964" spans="1:12" s="335" customFormat="1" ht="12" x14ac:dyDescent="0.2">
      <c r="A3964" s="335" t="s">
        <v>8271</v>
      </c>
      <c r="B3964" s="335" t="s">
        <v>8272</v>
      </c>
      <c r="C3964" s="733">
        <v>43556</v>
      </c>
      <c r="F3964" s="663">
        <v>2528</v>
      </c>
      <c r="G3964" s="663">
        <v>403</v>
      </c>
      <c r="H3964" s="663"/>
      <c r="I3964" s="663">
        <f t="shared" si="58"/>
        <v>2125</v>
      </c>
      <c r="J3964" s="728">
        <v>237.53</v>
      </c>
      <c r="K3964" s="728">
        <v>77.197249999999997</v>
      </c>
      <c r="L3964" s="728">
        <v>160.33275</v>
      </c>
    </row>
    <row r="3965" spans="1:12" s="335" customFormat="1" ht="12" x14ac:dyDescent="0.2">
      <c r="A3965" s="335" t="s">
        <v>8273</v>
      </c>
      <c r="B3965" s="335" t="s">
        <v>8274</v>
      </c>
      <c r="C3965" s="733">
        <v>43556</v>
      </c>
      <c r="F3965" s="663">
        <v>8867</v>
      </c>
      <c r="G3965" s="663">
        <v>1330</v>
      </c>
      <c r="H3965" s="663"/>
      <c r="I3965" s="663">
        <f t="shared" si="58"/>
        <v>7537</v>
      </c>
      <c r="J3965" s="728">
        <v>764.34</v>
      </c>
      <c r="K3965" s="728">
        <v>248.41050000000001</v>
      </c>
      <c r="L3965" s="728">
        <v>515.92950000000008</v>
      </c>
    </row>
    <row r="3966" spans="1:12" s="335" customFormat="1" ht="12" x14ac:dyDescent="0.2">
      <c r="A3966" s="335" t="s">
        <v>8275</v>
      </c>
      <c r="B3966" s="335" t="s">
        <v>8276</v>
      </c>
      <c r="C3966" s="733">
        <v>43556</v>
      </c>
      <c r="F3966" s="663">
        <v>4640</v>
      </c>
      <c r="G3966" s="663">
        <v>870</v>
      </c>
      <c r="H3966" s="663"/>
      <c r="I3966" s="663">
        <f t="shared" si="58"/>
        <v>3770</v>
      </c>
      <c r="J3966" s="728">
        <v>540.1</v>
      </c>
      <c r="K3966" s="728">
        <v>175.53250000000003</v>
      </c>
      <c r="L3966" s="728">
        <v>364.56750000000005</v>
      </c>
    </row>
    <row r="3967" spans="1:12" s="335" customFormat="1" ht="12" x14ac:dyDescent="0.2">
      <c r="A3967" s="335" t="s">
        <v>8277</v>
      </c>
      <c r="B3967" s="335" t="s">
        <v>8278</v>
      </c>
      <c r="C3967" s="733">
        <v>43556</v>
      </c>
      <c r="F3967" s="663">
        <v>4553</v>
      </c>
      <c r="G3967" s="663">
        <v>854</v>
      </c>
      <c r="H3967" s="663"/>
      <c r="I3967" s="663">
        <f t="shared" si="58"/>
        <v>3699</v>
      </c>
      <c r="J3967" s="728">
        <v>529.97</v>
      </c>
      <c r="K3967" s="728">
        <v>172.24025</v>
      </c>
      <c r="L3967" s="728">
        <v>357.72975000000002</v>
      </c>
    </row>
    <row r="3968" spans="1:12" s="335" customFormat="1" ht="12" x14ac:dyDescent="0.2">
      <c r="A3968" s="335" t="s">
        <v>8279</v>
      </c>
      <c r="B3968" s="335" t="s">
        <v>8280</v>
      </c>
      <c r="C3968" s="733">
        <v>43556</v>
      </c>
      <c r="F3968" s="663">
        <v>4130</v>
      </c>
      <c r="G3968" s="663">
        <v>620</v>
      </c>
      <c r="H3968" s="663"/>
      <c r="I3968" s="663">
        <f t="shared" si="58"/>
        <v>3510</v>
      </c>
      <c r="J3968" s="728">
        <v>356.01</v>
      </c>
      <c r="K3968" s="728">
        <v>115.70325</v>
      </c>
      <c r="L3968" s="728">
        <v>240.30675000000002</v>
      </c>
    </row>
    <row r="3969" spans="1:12" s="335" customFormat="1" ht="12" x14ac:dyDescent="0.2">
      <c r="A3969" s="335" t="s">
        <v>8281</v>
      </c>
      <c r="B3969" s="335" t="s">
        <v>8282</v>
      </c>
      <c r="C3969" s="733">
        <v>43556</v>
      </c>
      <c r="F3969" s="663">
        <v>2928</v>
      </c>
      <c r="G3969" s="663">
        <v>549</v>
      </c>
      <c r="H3969" s="663"/>
      <c r="I3969" s="663">
        <f t="shared" si="58"/>
        <v>2379</v>
      </c>
      <c r="J3969" s="728">
        <v>340.82</v>
      </c>
      <c r="K3969" s="728">
        <v>110.76650000000001</v>
      </c>
      <c r="L3969" s="728">
        <v>230.05350000000001</v>
      </c>
    </row>
    <row r="3970" spans="1:12" s="335" customFormat="1" ht="12" x14ac:dyDescent="0.2">
      <c r="A3970" s="335" t="s">
        <v>8283</v>
      </c>
      <c r="B3970" s="335" t="s">
        <v>8284</v>
      </c>
      <c r="C3970" s="733">
        <v>43556</v>
      </c>
      <c r="F3970" s="663">
        <v>7090</v>
      </c>
      <c r="G3970" s="663">
        <v>1418</v>
      </c>
      <c r="H3970" s="663"/>
      <c r="I3970" s="663">
        <f t="shared" si="58"/>
        <v>5672</v>
      </c>
      <c r="J3970" s="728">
        <v>906.81</v>
      </c>
      <c r="K3970" s="728">
        <v>294.71325000000002</v>
      </c>
      <c r="L3970" s="728">
        <v>612.09675000000004</v>
      </c>
    </row>
    <row r="3971" spans="1:12" s="335" customFormat="1" ht="12" x14ac:dyDescent="0.2">
      <c r="A3971" s="335" t="s">
        <v>8285</v>
      </c>
      <c r="B3971" s="335" t="s">
        <v>8286</v>
      </c>
      <c r="C3971" s="733">
        <v>43556</v>
      </c>
      <c r="F3971" s="663">
        <v>5040</v>
      </c>
      <c r="G3971" s="663">
        <v>945</v>
      </c>
      <c r="H3971" s="663"/>
      <c r="I3971" s="663">
        <f t="shared" si="58"/>
        <v>4095</v>
      </c>
      <c r="J3971" s="728">
        <v>592.04</v>
      </c>
      <c r="K3971" s="728">
        <v>192.41299999999998</v>
      </c>
      <c r="L3971" s="728">
        <v>399.62700000000001</v>
      </c>
    </row>
    <row r="3972" spans="1:12" s="335" customFormat="1" ht="12" x14ac:dyDescent="0.2">
      <c r="A3972" s="335" t="s">
        <v>8287</v>
      </c>
      <c r="B3972" s="335" t="s">
        <v>8288</v>
      </c>
      <c r="C3972" s="733">
        <v>43556</v>
      </c>
      <c r="F3972" s="663">
        <v>8059</v>
      </c>
      <c r="G3972" s="663">
        <v>1540</v>
      </c>
      <c r="H3972" s="663"/>
      <c r="I3972" s="663">
        <f t="shared" si="58"/>
        <v>6519</v>
      </c>
      <c r="J3972" s="728">
        <v>962.41</v>
      </c>
      <c r="K3972" s="728">
        <v>312.78325000000001</v>
      </c>
      <c r="L3972" s="728">
        <v>649.62675000000002</v>
      </c>
    </row>
    <row r="3973" spans="1:12" s="335" customFormat="1" ht="12" x14ac:dyDescent="0.2">
      <c r="A3973" s="335" t="s">
        <v>8289</v>
      </c>
      <c r="B3973" s="335" t="s">
        <v>8290</v>
      </c>
      <c r="C3973" s="733">
        <v>43556</v>
      </c>
      <c r="F3973" s="663">
        <v>2309</v>
      </c>
      <c r="G3973" s="663">
        <v>577</v>
      </c>
      <c r="H3973" s="663"/>
      <c r="I3973" s="663">
        <f t="shared" si="58"/>
        <v>1732</v>
      </c>
      <c r="J3973" s="728">
        <v>391.61</v>
      </c>
      <c r="K3973" s="728">
        <v>127.27325</v>
      </c>
      <c r="L3973" s="728">
        <v>264.33675000000005</v>
      </c>
    </row>
    <row r="3974" spans="1:12" s="335" customFormat="1" ht="12" x14ac:dyDescent="0.2">
      <c r="A3974" s="335" t="s">
        <v>8291</v>
      </c>
      <c r="B3974" s="335" t="s">
        <v>8292</v>
      </c>
      <c r="C3974" s="733">
        <v>43556</v>
      </c>
      <c r="F3974" s="663">
        <v>5918</v>
      </c>
      <c r="G3974" s="663">
        <v>1184</v>
      </c>
      <c r="H3974" s="663"/>
      <c r="I3974" s="663">
        <f t="shared" si="58"/>
        <v>4734</v>
      </c>
      <c r="J3974" s="728">
        <v>756.91</v>
      </c>
      <c r="K3974" s="728">
        <v>245.99574999999999</v>
      </c>
      <c r="L3974" s="728">
        <v>510.91425000000004</v>
      </c>
    </row>
    <row r="3975" spans="1:12" s="335" customFormat="1" ht="12" x14ac:dyDescent="0.2">
      <c r="A3975" s="335" t="s">
        <v>8293</v>
      </c>
      <c r="B3975" s="335" t="s">
        <v>8294</v>
      </c>
      <c r="C3975" s="733">
        <v>43556</v>
      </c>
      <c r="F3975" s="663">
        <v>5725</v>
      </c>
      <c r="G3975" s="663">
        <v>859</v>
      </c>
      <c r="H3975" s="663"/>
      <c r="I3975" s="663">
        <f t="shared" si="58"/>
        <v>4866</v>
      </c>
      <c r="J3975" s="728">
        <v>488.98</v>
      </c>
      <c r="K3975" s="728">
        <v>158.91850000000002</v>
      </c>
      <c r="L3975" s="728">
        <v>330.06150000000002</v>
      </c>
    </row>
    <row r="3976" spans="1:12" s="335" customFormat="1" ht="12" x14ac:dyDescent="0.2">
      <c r="A3976" s="335" t="s">
        <v>8295</v>
      </c>
      <c r="B3976" s="335" t="s">
        <v>8296</v>
      </c>
      <c r="C3976" s="733">
        <v>43556</v>
      </c>
      <c r="F3976" s="663">
        <v>2234</v>
      </c>
      <c r="G3976" s="663">
        <v>335</v>
      </c>
      <c r="H3976" s="663"/>
      <c r="I3976" s="663">
        <f t="shared" si="58"/>
        <v>1899</v>
      </c>
      <c r="J3976" s="728">
        <v>190.81</v>
      </c>
      <c r="K3976" s="728">
        <v>62.013249999999999</v>
      </c>
      <c r="L3976" s="728">
        <v>128.79675</v>
      </c>
    </row>
    <row r="3977" spans="1:12" s="335" customFormat="1" ht="12" x14ac:dyDescent="0.2">
      <c r="A3977" s="335" t="s">
        <v>8297</v>
      </c>
      <c r="B3977" s="335" t="s">
        <v>8298</v>
      </c>
      <c r="C3977" s="733">
        <v>43556</v>
      </c>
      <c r="F3977" s="663">
        <v>2064</v>
      </c>
      <c r="G3977" s="663">
        <v>310</v>
      </c>
      <c r="H3977" s="663"/>
      <c r="I3977" s="663">
        <f t="shared" si="58"/>
        <v>1754</v>
      </c>
      <c r="J3977" s="728">
        <v>176.28</v>
      </c>
      <c r="K3977" s="728">
        <v>57.291000000000004</v>
      </c>
      <c r="L3977" s="728">
        <v>118.989</v>
      </c>
    </row>
    <row r="3978" spans="1:12" s="335" customFormat="1" ht="12" x14ac:dyDescent="0.2">
      <c r="A3978" s="335" t="s">
        <v>8299</v>
      </c>
      <c r="B3978" s="335" t="s">
        <v>8300</v>
      </c>
      <c r="C3978" s="733">
        <v>43556</v>
      </c>
      <c r="F3978" s="663">
        <v>2309</v>
      </c>
      <c r="G3978" s="663">
        <v>577</v>
      </c>
      <c r="H3978" s="663"/>
      <c r="I3978" s="663">
        <f t="shared" si="58"/>
        <v>1732</v>
      </c>
      <c r="J3978" s="728">
        <v>391.61</v>
      </c>
      <c r="K3978" s="728">
        <v>127.27325</v>
      </c>
      <c r="L3978" s="728">
        <v>264.33675000000005</v>
      </c>
    </row>
    <row r="3979" spans="1:12" s="335" customFormat="1" ht="12" x14ac:dyDescent="0.2">
      <c r="A3979" s="335" t="s">
        <v>8301</v>
      </c>
      <c r="B3979" s="335" t="s">
        <v>8302</v>
      </c>
      <c r="C3979" s="733">
        <v>43556</v>
      </c>
      <c r="F3979" s="663">
        <v>2401</v>
      </c>
      <c r="G3979" s="663">
        <v>360</v>
      </c>
      <c r="H3979" s="663"/>
      <c r="I3979" s="663">
        <f t="shared" si="58"/>
        <v>2041</v>
      </c>
      <c r="J3979" s="728">
        <v>205.07</v>
      </c>
      <c r="K3979" s="728">
        <v>66.647750000000002</v>
      </c>
      <c r="L3979" s="728">
        <v>138.42224999999999</v>
      </c>
    </row>
    <row r="3980" spans="1:12" s="335" customFormat="1" ht="12" x14ac:dyDescent="0.2">
      <c r="A3980" s="335" t="s">
        <v>8303</v>
      </c>
      <c r="B3980" s="335" t="s">
        <v>8304</v>
      </c>
      <c r="C3980" s="733">
        <v>43556</v>
      </c>
      <c r="F3980" s="663">
        <v>2184</v>
      </c>
      <c r="G3980" s="663">
        <v>328</v>
      </c>
      <c r="H3980" s="663"/>
      <c r="I3980" s="663">
        <f t="shared" si="58"/>
        <v>1856</v>
      </c>
      <c r="J3980" s="728">
        <v>186.53</v>
      </c>
      <c r="K3980" s="728">
        <v>60.622250000000001</v>
      </c>
      <c r="L3980" s="728">
        <v>125.90775000000001</v>
      </c>
    </row>
    <row r="3981" spans="1:12" s="335" customFormat="1" ht="12" x14ac:dyDescent="0.2">
      <c r="A3981" s="335" t="s">
        <v>8305</v>
      </c>
      <c r="B3981" s="335" t="s">
        <v>8306</v>
      </c>
      <c r="C3981" s="733">
        <v>43556</v>
      </c>
      <c r="F3981" s="663">
        <v>3540</v>
      </c>
      <c r="G3981" s="663">
        <v>531</v>
      </c>
      <c r="H3981" s="663"/>
      <c r="I3981" s="663">
        <f t="shared" si="58"/>
        <v>3009</v>
      </c>
      <c r="J3981" s="728">
        <v>305.14</v>
      </c>
      <c r="K3981" s="728">
        <v>99.170500000000004</v>
      </c>
      <c r="L3981" s="728">
        <v>205.96950000000001</v>
      </c>
    </row>
    <row r="3982" spans="1:12" s="335" customFormat="1" ht="12" x14ac:dyDescent="0.2">
      <c r="A3982" s="335" t="s">
        <v>8307</v>
      </c>
      <c r="B3982" s="335" t="s">
        <v>8308</v>
      </c>
      <c r="C3982" s="733">
        <v>43556</v>
      </c>
      <c r="F3982" s="663">
        <v>375</v>
      </c>
      <c r="G3982" s="663">
        <v>38</v>
      </c>
      <c r="H3982" s="663"/>
      <c r="I3982" s="663">
        <f t="shared" si="58"/>
        <v>337</v>
      </c>
      <c r="J3982" s="728">
        <v>16.53</v>
      </c>
      <c r="K3982" s="728">
        <v>5.3722500000000002</v>
      </c>
      <c r="L3982" s="728">
        <v>11.157750000000002</v>
      </c>
    </row>
    <row r="3983" spans="1:12" s="335" customFormat="1" ht="12" x14ac:dyDescent="0.2">
      <c r="A3983" s="335" t="s">
        <v>8309</v>
      </c>
      <c r="B3983" s="335" t="s">
        <v>8310</v>
      </c>
      <c r="C3983" s="733">
        <v>43556</v>
      </c>
      <c r="F3983" s="663">
        <v>4897</v>
      </c>
      <c r="G3983" s="663">
        <v>735</v>
      </c>
      <c r="H3983" s="663"/>
      <c r="I3983" s="663">
        <f t="shared" si="58"/>
        <v>4162</v>
      </c>
      <c r="J3983" s="728">
        <v>422.12</v>
      </c>
      <c r="K3983" s="728">
        <v>137.18899999999999</v>
      </c>
      <c r="L3983" s="728">
        <v>284.93100000000004</v>
      </c>
    </row>
    <row r="3984" spans="1:12" s="335" customFormat="1" ht="12" x14ac:dyDescent="0.2">
      <c r="A3984" s="335" t="s">
        <v>8311</v>
      </c>
      <c r="B3984" s="335" t="s">
        <v>8312</v>
      </c>
      <c r="C3984" s="733">
        <v>43556</v>
      </c>
      <c r="F3984" s="663">
        <v>2585</v>
      </c>
      <c r="G3984" s="663">
        <v>323</v>
      </c>
      <c r="H3984" s="663"/>
      <c r="I3984" s="663">
        <f t="shared" si="58"/>
        <v>2262</v>
      </c>
      <c r="J3984" s="728">
        <v>168.93</v>
      </c>
      <c r="K3984" s="728">
        <v>54.902250000000002</v>
      </c>
      <c r="L3984" s="728">
        <v>114.02775000000001</v>
      </c>
    </row>
    <row r="3985" spans="1:12" s="335" customFormat="1" ht="12" x14ac:dyDescent="0.2">
      <c r="A3985" s="335" t="s">
        <v>8313</v>
      </c>
      <c r="B3985" s="335" t="s">
        <v>8314</v>
      </c>
      <c r="C3985" s="733">
        <v>43556</v>
      </c>
      <c r="F3985" s="663">
        <v>2748</v>
      </c>
      <c r="G3985" s="663">
        <v>344</v>
      </c>
      <c r="H3985" s="663"/>
      <c r="I3985" s="663">
        <f t="shared" si="58"/>
        <v>2404</v>
      </c>
      <c r="J3985" s="728">
        <v>179.58</v>
      </c>
      <c r="K3985" s="728">
        <v>58.363500000000009</v>
      </c>
      <c r="L3985" s="728">
        <v>121.21650000000001</v>
      </c>
    </row>
    <row r="3986" spans="1:12" s="335" customFormat="1" ht="12" x14ac:dyDescent="0.2">
      <c r="A3986" s="335" t="s">
        <v>8315</v>
      </c>
      <c r="B3986" s="335" t="s">
        <v>8316</v>
      </c>
      <c r="C3986" s="733">
        <v>43556</v>
      </c>
      <c r="F3986" s="663">
        <v>2710</v>
      </c>
      <c r="G3986" s="663">
        <v>406</v>
      </c>
      <c r="H3986" s="663"/>
      <c r="I3986" s="663">
        <f t="shared" si="58"/>
        <v>2304</v>
      </c>
      <c r="J3986" s="728">
        <v>231.47</v>
      </c>
      <c r="K3986" s="728">
        <v>75.22775</v>
      </c>
      <c r="L3986" s="728">
        <v>156.24225000000001</v>
      </c>
    </row>
    <row r="3987" spans="1:12" s="335" customFormat="1" ht="12" x14ac:dyDescent="0.2">
      <c r="A3987" s="335" t="s">
        <v>8317</v>
      </c>
      <c r="B3987" s="335" t="s">
        <v>8318</v>
      </c>
      <c r="C3987" s="733">
        <v>43556</v>
      </c>
      <c r="F3987" s="663">
        <v>3622</v>
      </c>
      <c r="G3987" s="663">
        <v>453</v>
      </c>
      <c r="H3987" s="663"/>
      <c r="I3987" s="663">
        <f t="shared" si="58"/>
        <v>3169</v>
      </c>
      <c r="J3987" s="728">
        <v>236.7</v>
      </c>
      <c r="K3987" s="728">
        <v>76.927499999999995</v>
      </c>
      <c r="L3987" s="728">
        <v>159.77250000000001</v>
      </c>
    </row>
    <row r="3988" spans="1:12" s="335" customFormat="1" ht="12" x14ac:dyDescent="0.2">
      <c r="A3988" s="335" t="s">
        <v>8319</v>
      </c>
      <c r="B3988" s="335" t="s">
        <v>8320</v>
      </c>
      <c r="C3988" s="733">
        <v>43556</v>
      </c>
      <c r="F3988" s="663">
        <v>16816</v>
      </c>
      <c r="G3988" s="663">
        <v>2522</v>
      </c>
      <c r="H3988" s="663"/>
      <c r="I3988" s="663">
        <f t="shared" si="58"/>
        <v>14294</v>
      </c>
      <c r="J3988" s="728">
        <v>1449.49</v>
      </c>
      <c r="K3988" s="728">
        <v>471.08425</v>
      </c>
      <c r="L3988" s="728">
        <v>978.40575000000013</v>
      </c>
    </row>
    <row r="3989" spans="1:12" s="335" customFormat="1" ht="12" x14ac:dyDescent="0.2">
      <c r="A3989" s="335" t="s">
        <v>8321</v>
      </c>
      <c r="B3989" s="335" t="s">
        <v>8322</v>
      </c>
      <c r="C3989" s="733">
        <v>43556</v>
      </c>
      <c r="F3989" s="663">
        <v>676</v>
      </c>
      <c r="G3989" s="663">
        <v>85</v>
      </c>
      <c r="H3989" s="663"/>
      <c r="I3989" s="663">
        <f t="shared" si="58"/>
        <v>591</v>
      </c>
      <c r="J3989" s="728">
        <v>43.78</v>
      </c>
      <c r="K3989" s="728">
        <v>14.2285</v>
      </c>
      <c r="L3989" s="728">
        <v>29.551500000000004</v>
      </c>
    </row>
    <row r="3990" spans="1:12" s="335" customFormat="1" ht="12" x14ac:dyDescent="0.2">
      <c r="A3990" s="335" t="s">
        <v>8323</v>
      </c>
      <c r="B3990" s="335" t="s">
        <v>8324</v>
      </c>
      <c r="C3990" s="733">
        <v>43556</v>
      </c>
      <c r="F3990" s="663">
        <v>3516</v>
      </c>
      <c r="G3990" s="663">
        <v>527</v>
      </c>
      <c r="H3990" s="663"/>
      <c r="I3990" s="663">
        <f t="shared" si="58"/>
        <v>2989</v>
      </c>
      <c r="J3990" s="728">
        <v>300.3</v>
      </c>
      <c r="K3990" s="728">
        <v>97.597500000000011</v>
      </c>
      <c r="L3990" s="728">
        <v>202.70250000000001</v>
      </c>
    </row>
    <row r="3991" spans="1:12" s="335" customFormat="1" ht="12" x14ac:dyDescent="0.2">
      <c r="A3991" s="335" t="s">
        <v>8325</v>
      </c>
      <c r="B3991" s="335" t="s">
        <v>8326</v>
      </c>
      <c r="C3991" s="733">
        <v>43556</v>
      </c>
      <c r="F3991" s="663">
        <v>2393</v>
      </c>
      <c r="G3991" s="663">
        <v>359</v>
      </c>
      <c r="H3991" s="663"/>
      <c r="I3991" s="663">
        <f t="shared" si="58"/>
        <v>2034</v>
      </c>
      <c r="J3991" s="728">
        <v>204.38</v>
      </c>
      <c r="K3991" s="728">
        <v>66.423500000000004</v>
      </c>
      <c r="L3991" s="728">
        <v>137.95650000000001</v>
      </c>
    </row>
    <row r="3992" spans="1:12" s="335" customFormat="1" ht="12" x14ac:dyDescent="0.2">
      <c r="A3992" s="335" t="s">
        <v>8327</v>
      </c>
      <c r="B3992" s="335" t="s">
        <v>8328</v>
      </c>
      <c r="C3992" s="733">
        <v>43556</v>
      </c>
      <c r="F3992" s="663">
        <v>2080</v>
      </c>
      <c r="G3992" s="663">
        <v>312</v>
      </c>
      <c r="H3992" s="663"/>
      <c r="I3992" s="663">
        <f t="shared" ref="I3992:I4053" si="59">F3992-G3992</f>
        <v>1768</v>
      </c>
      <c r="J3992" s="728">
        <v>195.44</v>
      </c>
      <c r="K3992" s="728">
        <v>63.518000000000001</v>
      </c>
      <c r="L3992" s="728">
        <v>131.922</v>
      </c>
    </row>
    <row r="3993" spans="1:12" s="335" customFormat="1" ht="12" x14ac:dyDescent="0.2">
      <c r="A3993" s="335" t="s">
        <v>8329</v>
      </c>
      <c r="B3993" s="335" t="s">
        <v>8330</v>
      </c>
      <c r="C3993" s="733">
        <v>43556</v>
      </c>
      <c r="F3993" s="663">
        <v>5957</v>
      </c>
      <c r="G3993" s="663">
        <v>894</v>
      </c>
      <c r="H3993" s="663"/>
      <c r="I3993" s="663">
        <f t="shared" si="59"/>
        <v>5063</v>
      </c>
      <c r="J3993" s="728">
        <v>513.47</v>
      </c>
      <c r="K3993" s="728">
        <v>166.87775000000002</v>
      </c>
      <c r="L3993" s="728">
        <v>346.59225000000004</v>
      </c>
    </row>
    <row r="3994" spans="1:12" s="335" customFormat="1" ht="12" x14ac:dyDescent="0.2">
      <c r="A3994" s="335" t="s">
        <v>8331</v>
      </c>
      <c r="B3994" s="335" t="s">
        <v>8332</v>
      </c>
      <c r="C3994" s="733">
        <v>43556</v>
      </c>
      <c r="F3994" s="663">
        <v>2858</v>
      </c>
      <c r="G3994" s="663">
        <v>709</v>
      </c>
      <c r="H3994" s="663"/>
      <c r="I3994" s="663">
        <f t="shared" si="59"/>
        <v>2149</v>
      </c>
      <c r="J3994" s="728">
        <v>480.31</v>
      </c>
      <c r="K3994" s="728">
        <v>156.10075000000001</v>
      </c>
      <c r="L3994" s="728">
        <v>324.20925</v>
      </c>
    </row>
    <row r="3995" spans="1:12" s="335" customFormat="1" ht="12" x14ac:dyDescent="0.2">
      <c r="A3995" s="335" t="s">
        <v>8333</v>
      </c>
      <c r="B3995" s="335" t="s">
        <v>8334</v>
      </c>
      <c r="C3995" s="733">
        <v>43556</v>
      </c>
      <c r="F3995" s="663">
        <v>4088</v>
      </c>
      <c r="G3995" s="663">
        <v>613</v>
      </c>
      <c r="H3995" s="663"/>
      <c r="I3995" s="663">
        <f t="shared" si="59"/>
        <v>3475</v>
      </c>
      <c r="J3995" s="728">
        <v>349.16</v>
      </c>
      <c r="K3995" s="728">
        <v>113.47700000000002</v>
      </c>
      <c r="L3995" s="728">
        <v>235.68300000000002</v>
      </c>
    </row>
    <row r="3996" spans="1:12" s="335" customFormat="1" ht="12" x14ac:dyDescent="0.2">
      <c r="A3996" s="335" t="s">
        <v>8335</v>
      </c>
      <c r="B3996" s="335" t="s">
        <v>8336</v>
      </c>
      <c r="C3996" s="733">
        <v>43556</v>
      </c>
      <c r="F3996" s="663">
        <v>999</v>
      </c>
      <c r="G3996" s="663">
        <v>200</v>
      </c>
      <c r="H3996" s="663"/>
      <c r="I3996" s="663">
        <f t="shared" si="59"/>
        <v>799</v>
      </c>
      <c r="J3996" s="728">
        <v>126.61</v>
      </c>
      <c r="K3996" s="728">
        <v>41.148250000000004</v>
      </c>
      <c r="L3996" s="728">
        <v>85.461750000000009</v>
      </c>
    </row>
    <row r="3997" spans="1:12" s="335" customFormat="1" ht="12" x14ac:dyDescent="0.2">
      <c r="A3997" s="335" t="s">
        <v>8337</v>
      </c>
      <c r="B3997" s="335" t="s">
        <v>8338</v>
      </c>
      <c r="C3997" s="733">
        <v>43556</v>
      </c>
      <c r="F3997" s="663">
        <v>2250</v>
      </c>
      <c r="G3997" s="663">
        <v>337</v>
      </c>
      <c r="H3997" s="663"/>
      <c r="I3997" s="663">
        <f t="shared" si="59"/>
        <v>1913</v>
      </c>
      <c r="J3997" s="728">
        <v>192.18</v>
      </c>
      <c r="K3997" s="728">
        <v>62.458500000000008</v>
      </c>
      <c r="L3997" s="728">
        <v>129.72150000000002</v>
      </c>
    </row>
    <row r="3998" spans="1:12" s="335" customFormat="1" ht="12" x14ac:dyDescent="0.2">
      <c r="A3998" s="335" t="s">
        <v>8339</v>
      </c>
      <c r="B3998" s="335" t="s">
        <v>8340</v>
      </c>
      <c r="C3998" s="733">
        <v>43556</v>
      </c>
      <c r="F3998" s="663">
        <v>4177</v>
      </c>
      <c r="G3998" s="663">
        <v>522</v>
      </c>
      <c r="H3998" s="663"/>
      <c r="I3998" s="663">
        <f t="shared" si="59"/>
        <v>3655</v>
      </c>
      <c r="J3998" s="728">
        <v>272.95999999999998</v>
      </c>
      <c r="K3998" s="728">
        <v>88.712000000000003</v>
      </c>
      <c r="L3998" s="728">
        <v>184.24799999999999</v>
      </c>
    </row>
    <row r="3999" spans="1:12" s="335" customFormat="1" ht="12" x14ac:dyDescent="0.2">
      <c r="A3999" s="335" t="s">
        <v>8341</v>
      </c>
      <c r="B3999" s="335" t="s">
        <v>8342</v>
      </c>
      <c r="C3999" s="733">
        <v>43556</v>
      </c>
      <c r="F3999" s="663">
        <v>2298</v>
      </c>
      <c r="G3999" s="663">
        <v>287</v>
      </c>
      <c r="H3999" s="663"/>
      <c r="I3999" s="663">
        <f t="shared" si="59"/>
        <v>2011</v>
      </c>
      <c r="J3999" s="728">
        <v>150.18</v>
      </c>
      <c r="K3999" s="728">
        <v>48.808500000000002</v>
      </c>
      <c r="L3999" s="728">
        <v>101.37150000000001</v>
      </c>
    </row>
    <row r="4000" spans="1:12" s="335" customFormat="1" ht="12" x14ac:dyDescent="0.2">
      <c r="A4000" s="335" t="s">
        <v>8343</v>
      </c>
      <c r="B4000" s="335" t="s">
        <v>8344</v>
      </c>
      <c r="C4000" s="733">
        <v>43556</v>
      </c>
      <c r="F4000" s="663">
        <v>2250</v>
      </c>
      <c r="G4000" s="663">
        <v>337</v>
      </c>
      <c r="H4000" s="663"/>
      <c r="I4000" s="663">
        <f t="shared" si="59"/>
        <v>1913</v>
      </c>
      <c r="J4000" s="728">
        <v>192.18</v>
      </c>
      <c r="K4000" s="728">
        <v>62.458500000000008</v>
      </c>
      <c r="L4000" s="728">
        <v>129.72150000000002</v>
      </c>
    </row>
    <row r="4001" spans="1:12" s="335" customFormat="1" ht="12" x14ac:dyDescent="0.2">
      <c r="A4001" s="335" t="s">
        <v>8345</v>
      </c>
      <c r="B4001" s="335" t="s">
        <v>8346</v>
      </c>
      <c r="C4001" s="733">
        <v>43556</v>
      </c>
      <c r="F4001" s="663">
        <v>1930</v>
      </c>
      <c r="G4001" s="663">
        <v>289</v>
      </c>
      <c r="H4001" s="663"/>
      <c r="I4001" s="663">
        <f t="shared" si="59"/>
        <v>1641</v>
      </c>
      <c r="J4001" s="728">
        <v>164.84</v>
      </c>
      <c r="K4001" s="728">
        <v>53.573</v>
      </c>
      <c r="L4001" s="728">
        <v>111.26700000000001</v>
      </c>
    </row>
    <row r="4002" spans="1:12" s="335" customFormat="1" ht="12" x14ac:dyDescent="0.2">
      <c r="A4002" s="335" t="s">
        <v>8347</v>
      </c>
      <c r="B4002" s="335" t="s">
        <v>8348</v>
      </c>
      <c r="C4002" s="733">
        <v>43556</v>
      </c>
      <c r="F4002" s="663">
        <v>2207</v>
      </c>
      <c r="G4002" s="663">
        <v>331</v>
      </c>
      <c r="H4002" s="663"/>
      <c r="I4002" s="663">
        <f t="shared" si="59"/>
        <v>1876</v>
      </c>
      <c r="J4002" s="728">
        <v>188.5</v>
      </c>
      <c r="K4002" s="728">
        <v>61.262500000000003</v>
      </c>
      <c r="L4002" s="728">
        <v>127.23750000000001</v>
      </c>
    </row>
    <row r="4003" spans="1:12" s="335" customFormat="1" ht="12" x14ac:dyDescent="0.2">
      <c r="A4003" s="335" t="s">
        <v>8349</v>
      </c>
      <c r="B4003" s="335" t="s">
        <v>8350</v>
      </c>
      <c r="C4003" s="733">
        <v>43556</v>
      </c>
      <c r="F4003" s="663">
        <v>2080</v>
      </c>
      <c r="G4003" s="663">
        <v>312</v>
      </c>
      <c r="H4003" s="663"/>
      <c r="I4003" s="663">
        <f t="shared" si="59"/>
        <v>1768</v>
      </c>
      <c r="J4003" s="728">
        <v>195.44</v>
      </c>
      <c r="K4003" s="728">
        <v>63.518000000000001</v>
      </c>
      <c r="L4003" s="728">
        <v>131.922</v>
      </c>
    </row>
    <row r="4004" spans="1:12" s="335" customFormat="1" ht="12" x14ac:dyDescent="0.2">
      <c r="A4004" s="335" t="s">
        <v>8351</v>
      </c>
      <c r="B4004" s="335" t="s">
        <v>8352</v>
      </c>
      <c r="C4004" s="733">
        <v>43556</v>
      </c>
      <c r="F4004" s="663">
        <v>4000</v>
      </c>
      <c r="G4004" s="663">
        <v>600</v>
      </c>
      <c r="H4004" s="663"/>
      <c r="I4004" s="663">
        <f t="shared" si="59"/>
        <v>3400</v>
      </c>
      <c r="J4004" s="728">
        <v>341.63</v>
      </c>
      <c r="K4004" s="728">
        <v>111.02975000000001</v>
      </c>
      <c r="L4004" s="728">
        <v>230.60025000000002</v>
      </c>
    </row>
    <row r="4005" spans="1:12" s="335" customFormat="1" ht="12" x14ac:dyDescent="0.2">
      <c r="A4005" s="335" t="s">
        <v>8353</v>
      </c>
      <c r="B4005" s="335" t="s">
        <v>8354</v>
      </c>
      <c r="C4005" s="733">
        <v>43556</v>
      </c>
      <c r="F4005" s="663">
        <v>2080</v>
      </c>
      <c r="G4005" s="663">
        <v>312</v>
      </c>
      <c r="H4005" s="663"/>
      <c r="I4005" s="663">
        <f t="shared" si="59"/>
        <v>1768</v>
      </c>
      <c r="J4005" s="728">
        <v>195.44</v>
      </c>
      <c r="K4005" s="728">
        <v>63.518000000000001</v>
      </c>
      <c r="L4005" s="728">
        <v>131.922</v>
      </c>
    </row>
    <row r="4006" spans="1:12" s="335" customFormat="1" ht="12" x14ac:dyDescent="0.2">
      <c r="A4006" s="335" t="s">
        <v>8355</v>
      </c>
      <c r="B4006" s="335" t="s">
        <v>8356</v>
      </c>
      <c r="C4006" s="733">
        <v>43556</v>
      </c>
      <c r="F4006" s="663">
        <v>2503</v>
      </c>
      <c r="G4006" s="663">
        <v>375</v>
      </c>
      <c r="H4006" s="663"/>
      <c r="I4006" s="663">
        <f t="shared" si="59"/>
        <v>2128</v>
      </c>
      <c r="J4006" s="728">
        <v>213.78</v>
      </c>
      <c r="K4006" s="728">
        <v>69.478499999999997</v>
      </c>
      <c r="L4006" s="728">
        <v>144.3015</v>
      </c>
    </row>
    <row r="4007" spans="1:12" s="335" customFormat="1" ht="12" x14ac:dyDescent="0.2">
      <c r="A4007" s="335" t="s">
        <v>8357</v>
      </c>
      <c r="B4007" s="335" t="s">
        <v>8358</v>
      </c>
      <c r="C4007" s="733">
        <v>43556</v>
      </c>
      <c r="F4007" s="663">
        <v>2080</v>
      </c>
      <c r="G4007" s="663">
        <v>312</v>
      </c>
      <c r="H4007" s="663"/>
      <c r="I4007" s="663">
        <f t="shared" si="59"/>
        <v>1768</v>
      </c>
      <c r="J4007" s="728">
        <v>195.44</v>
      </c>
      <c r="K4007" s="728">
        <v>63.518000000000001</v>
      </c>
      <c r="L4007" s="728">
        <v>131.922</v>
      </c>
    </row>
    <row r="4008" spans="1:12" s="335" customFormat="1" ht="12" x14ac:dyDescent="0.2">
      <c r="A4008" s="335" t="s">
        <v>8359</v>
      </c>
      <c r="B4008" s="335" t="s">
        <v>8360</v>
      </c>
      <c r="C4008" s="733">
        <v>43556</v>
      </c>
      <c r="F4008" s="663">
        <v>3113</v>
      </c>
      <c r="G4008" s="663">
        <v>467</v>
      </c>
      <c r="H4008" s="663"/>
      <c r="I4008" s="663">
        <f t="shared" si="59"/>
        <v>2646</v>
      </c>
      <c r="J4008" s="728">
        <v>268.33</v>
      </c>
      <c r="K4008" s="728">
        <v>87.207250000000002</v>
      </c>
      <c r="L4008" s="728">
        <v>181.12275</v>
      </c>
    </row>
    <row r="4009" spans="1:12" s="335" customFormat="1" ht="12" x14ac:dyDescent="0.2">
      <c r="A4009" s="335" t="s">
        <v>8361</v>
      </c>
      <c r="B4009" s="335" t="s">
        <v>8362</v>
      </c>
      <c r="C4009" s="733">
        <v>43556</v>
      </c>
      <c r="F4009" s="663">
        <v>5422</v>
      </c>
      <c r="G4009" s="663">
        <v>813</v>
      </c>
      <c r="H4009" s="663"/>
      <c r="I4009" s="663">
        <f t="shared" si="59"/>
        <v>4609</v>
      </c>
      <c r="J4009" s="728">
        <v>463.09</v>
      </c>
      <c r="K4009" s="728">
        <v>150.50424999999998</v>
      </c>
      <c r="L4009" s="728">
        <v>312.58575000000002</v>
      </c>
    </row>
    <row r="4010" spans="1:12" s="335" customFormat="1" ht="12" x14ac:dyDescent="0.2">
      <c r="A4010" s="335" t="s">
        <v>8363</v>
      </c>
      <c r="B4010" s="335" t="s">
        <v>8364</v>
      </c>
      <c r="C4010" s="733">
        <v>43556</v>
      </c>
      <c r="F4010" s="663">
        <v>8124</v>
      </c>
      <c r="G4010" s="663">
        <v>1219</v>
      </c>
      <c r="H4010" s="663"/>
      <c r="I4010" s="663">
        <f t="shared" si="59"/>
        <v>6905</v>
      </c>
      <c r="J4010" s="728">
        <v>700.27</v>
      </c>
      <c r="K4010" s="728">
        <v>227.58775</v>
      </c>
      <c r="L4010" s="728">
        <v>472.68225000000001</v>
      </c>
    </row>
    <row r="4011" spans="1:12" s="335" customFormat="1" ht="12" x14ac:dyDescent="0.2">
      <c r="A4011" s="335" t="s">
        <v>8365</v>
      </c>
      <c r="B4011" s="335" t="s">
        <v>8366</v>
      </c>
      <c r="C4011" s="733">
        <v>43556</v>
      </c>
      <c r="F4011" s="663">
        <v>2480</v>
      </c>
      <c r="G4011" s="663">
        <v>372</v>
      </c>
      <c r="H4011" s="663"/>
      <c r="I4011" s="663">
        <f t="shared" si="59"/>
        <v>2108</v>
      </c>
      <c r="J4011" s="728">
        <v>233.02</v>
      </c>
      <c r="K4011" s="728">
        <v>75.731500000000011</v>
      </c>
      <c r="L4011" s="728">
        <v>157.28850000000003</v>
      </c>
    </row>
    <row r="4012" spans="1:12" s="335" customFormat="1" ht="12" x14ac:dyDescent="0.2">
      <c r="A4012" s="335" t="s">
        <v>8367</v>
      </c>
      <c r="B4012" s="335" t="s">
        <v>8368</v>
      </c>
      <c r="C4012" s="733">
        <v>43556</v>
      </c>
      <c r="F4012" s="663">
        <v>2800</v>
      </c>
      <c r="G4012" s="663">
        <v>420</v>
      </c>
      <c r="H4012" s="663"/>
      <c r="I4012" s="663">
        <f t="shared" si="59"/>
        <v>2380</v>
      </c>
      <c r="J4012" s="728">
        <v>263.08999999999997</v>
      </c>
      <c r="K4012" s="728">
        <v>85.504249999999999</v>
      </c>
      <c r="L4012" s="728">
        <v>177.58574999999999</v>
      </c>
    </row>
    <row r="4013" spans="1:12" s="335" customFormat="1" ht="12" x14ac:dyDescent="0.2">
      <c r="A4013" s="335" t="s">
        <v>8369</v>
      </c>
      <c r="B4013" s="335" t="s">
        <v>8370</v>
      </c>
      <c r="C4013" s="733">
        <v>43556</v>
      </c>
      <c r="F4013" s="663">
        <v>6120</v>
      </c>
      <c r="G4013" s="663">
        <v>918</v>
      </c>
      <c r="H4013" s="663"/>
      <c r="I4013" s="663">
        <f t="shared" si="59"/>
        <v>5202</v>
      </c>
      <c r="J4013" s="728">
        <v>527.54</v>
      </c>
      <c r="K4013" s="728">
        <v>171.45050000000001</v>
      </c>
      <c r="L4013" s="728">
        <v>356.08949999999999</v>
      </c>
    </row>
    <row r="4014" spans="1:12" s="335" customFormat="1" ht="12" x14ac:dyDescent="0.2">
      <c r="A4014" s="335" t="s">
        <v>8371</v>
      </c>
      <c r="B4014" s="335" t="s">
        <v>8372</v>
      </c>
      <c r="C4014" s="733">
        <v>43556</v>
      </c>
      <c r="F4014" s="663">
        <v>1957</v>
      </c>
      <c r="G4014" s="663">
        <v>294</v>
      </c>
      <c r="H4014" s="663"/>
      <c r="I4014" s="663">
        <f t="shared" si="59"/>
        <v>1663</v>
      </c>
      <c r="J4014" s="728">
        <v>167.14</v>
      </c>
      <c r="K4014" s="728">
        <v>54.320499999999996</v>
      </c>
      <c r="L4014" s="728">
        <v>112.81950000000001</v>
      </c>
    </row>
    <row r="4015" spans="1:12" s="335" customFormat="1" ht="12" x14ac:dyDescent="0.2">
      <c r="A4015" s="335" t="s">
        <v>8373</v>
      </c>
      <c r="B4015" s="335" t="s">
        <v>8374</v>
      </c>
      <c r="C4015" s="733">
        <v>43556</v>
      </c>
      <c r="F4015" s="663">
        <v>2156</v>
      </c>
      <c r="G4015" s="663">
        <v>323</v>
      </c>
      <c r="H4015" s="663"/>
      <c r="I4015" s="663">
        <f t="shared" si="59"/>
        <v>1833</v>
      </c>
      <c r="J4015" s="728">
        <v>184.15</v>
      </c>
      <c r="K4015" s="728">
        <v>59.848750000000003</v>
      </c>
      <c r="L4015" s="728">
        <v>124.30125000000001</v>
      </c>
    </row>
    <row r="4016" spans="1:12" s="335" customFormat="1" ht="12" x14ac:dyDescent="0.2">
      <c r="A4016" s="335" t="s">
        <v>8375</v>
      </c>
      <c r="B4016" s="335" t="s">
        <v>8376</v>
      </c>
      <c r="C4016" s="733">
        <v>43556</v>
      </c>
      <c r="F4016" s="663">
        <v>3080</v>
      </c>
      <c r="G4016" s="663">
        <v>577</v>
      </c>
      <c r="H4016" s="663"/>
      <c r="I4016" s="663">
        <f t="shared" si="59"/>
        <v>2503</v>
      </c>
      <c r="J4016" s="728">
        <v>358.51</v>
      </c>
      <c r="K4016" s="728">
        <v>116.51575</v>
      </c>
      <c r="L4016" s="728">
        <v>241.99425000000002</v>
      </c>
    </row>
    <row r="4017" spans="1:12" s="335" customFormat="1" ht="12" x14ac:dyDescent="0.2">
      <c r="A4017" s="335" t="s">
        <v>8377</v>
      </c>
      <c r="B4017" s="335" t="s">
        <v>8378</v>
      </c>
      <c r="C4017" s="733">
        <v>43556</v>
      </c>
      <c r="F4017" s="663">
        <v>2336</v>
      </c>
      <c r="G4017" s="663">
        <v>292</v>
      </c>
      <c r="H4017" s="663"/>
      <c r="I4017" s="663">
        <f t="shared" si="59"/>
        <v>2044</v>
      </c>
      <c r="J4017" s="728">
        <v>152.65</v>
      </c>
      <c r="K4017" s="728">
        <v>49.611250000000005</v>
      </c>
      <c r="L4017" s="728">
        <v>103.03875000000001</v>
      </c>
    </row>
    <row r="4018" spans="1:12" s="335" customFormat="1" ht="12" x14ac:dyDescent="0.2">
      <c r="A4018" s="335" t="s">
        <v>8379</v>
      </c>
      <c r="B4018" s="335" t="s">
        <v>8380</v>
      </c>
      <c r="C4018" s="733">
        <v>43556</v>
      </c>
      <c r="F4018" s="663">
        <v>2667</v>
      </c>
      <c r="G4018" s="663">
        <v>400</v>
      </c>
      <c r="H4018" s="663"/>
      <c r="I4018" s="663">
        <f t="shared" si="59"/>
        <v>2267</v>
      </c>
      <c r="J4018" s="728">
        <v>227.79</v>
      </c>
      <c r="K4018" s="728">
        <v>74.031750000000002</v>
      </c>
      <c r="L4018" s="728">
        <v>153.75825</v>
      </c>
    </row>
    <row r="4019" spans="1:12" s="335" customFormat="1" ht="12" x14ac:dyDescent="0.2">
      <c r="A4019" s="335" t="s">
        <v>8381</v>
      </c>
      <c r="B4019" s="335" t="s">
        <v>8382</v>
      </c>
      <c r="C4019" s="733">
        <v>43556</v>
      </c>
      <c r="F4019" s="663">
        <v>3032</v>
      </c>
      <c r="G4019" s="663">
        <v>455</v>
      </c>
      <c r="H4019" s="663"/>
      <c r="I4019" s="663">
        <f t="shared" si="59"/>
        <v>2577</v>
      </c>
      <c r="J4019" s="728">
        <v>258.95999999999998</v>
      </c>
      <c r="K4019" s="728">
        <v>84.161999999999992</v>
      </c>
      <c r="L4019" s="728">
        <v>174.798</v>
      </c>
    </row>
    <row r="4020" spans="1:12" s="335" customFormat="1" ht="12" x14ac:dyDescent="0.2">
      <c r="A4020" s="335" t="s">
        <v>8383</v>
      </c>
      <c r="B4020" s="335" t="s">
        <v>8384</v>
      </c>
      <c r="C4020" s="733">
        <v>43556</v>
      </c>
      <c r="F4020" s="663">
        <v>8485</v>
      </c>
      <c r="G4020" s="663">
        <v>1273</v>
      </c>
      <c r="H4020" s="663"/>
      <c r="I4020" s="663">
        <f t="shared" si="59"/>
        <v>7212</v>
      </c>
      <c r="J4020" s="728">
        <v>731.41</v>
      </c>
      <c r="K4020" s="728">
        <v>237.70824999999999</v>
      </c>
      <c r="L4020" s="728">
        <v>493.70175</v>
      </c>
    </row>
    <row r="4021" spans="1:12" s="335" customFormat="1" ht="12" x14ac:dyDescent="0.2">
      <c r="A4021" s="335" t="s">
        <v>8385</v>
      </c>
      <c r="B4021" s="335" t="s">
        <v>8386</v>
      </c>
      <c r="C4021" s="733">
        <v>43556</v>
      </c>
      <c r="F4021" s="663">
        <v>5999</v>
      </c>
      <c r="G4021" s="663">
        <v>900</v>
      </c>
      <c r="H4021" s="663"/>
      <c r="I4021" s="663">
        <f t="shared" si="59"/>
        <v>5099</v>
      </c>
      <c r="J4021" s="728">
        <v>517.1</v>
      </c>
      <c r="K4021" s="728">
        <v>168.0575</v>
      </c>
      <c r="L4021" s="728">
        <v>349.04250000000002</v>
      </c>
    </row>
    <row r="4022" spans="1:12" s="335" customFormat="1" ht="12" x14ac:dyDescent="0.2">
      <c r="A4022" s="335" t="s">
        <v>8387</v>
      </c>
      <c r="B4022" s="335" t="s">
        <v>8388</v>
      </c>
      <c r="C4022" s="733">
        <v>43556</v>
      </c>
      <c r="F4022" s="663">
        <v>2131</v>
      </c>
      <c r="G4022" s="663">
        <v>320</v>
      </c>
      <c r="H4022" s="663"/>
      <c r="I4022" s="663">
        <f t="shared" si="59"/>
        <v>1811</v>
      </c>
      <c r="J4022" s="728">
        <v>182.01</v>
      </c>
      <c r="K4022" s="728">
        <v>59.15325</v>
      </c>
      <c r="L4022" s="728">
        <v>122.85675000000001</v>
      </c>
    </row>
    <row r="4023" spans="1:12" s="335" customFormat="1" ht="12" x14ac:dyDescent="0.2">
      <c r="A4023" s="335" t="s">
        <v>8389</v>
      </c>
      <c r="B4023" s="335" t="s">
        <v>8390</v>
      </c>
      <c r="C4023" s="733">
        <v>43556</v>
      </c>
      <c r="F4023" s="663">
        <v>8769</v>
      </c>
      <c r="G4023" s="663">
        <v>1644</v>
      </c>
      <c r="H4023" s="663"/>
      <c r="I4023" s="663">
        <f t="shared" si="59"/>
        <v>7125</v>
      </c>
      <c r="J4023" s="728">
        <v>1030.0899999999999</v>
      </c>
      <c r="K4023" s="728">
        <v>334.77924999999999</v>
      </c>
      <c r="L4023" s="728">
        <v>695.31074999999998</v>
      </c>
    </row>
    <row r="4024" spans="1:12" s="335" customFormat="1" ht="12" x14ac:dyDescent="0.2">
      <c r="A4024" s="335" t="s">
        <v>8391</v>
      </c>
      <c r="B4024" s="335" t="s">
        <v>8392</v>
      </c>
      <c r="C4024" s="733">
        <v>43556</v>
      </c>
      <c r="F4024" s="663">
        <v>3506</v>
      </c>
      <c r="G4024" s="663">
        <v>526</v>
      </c>
      <c r="H4024" s="663"/>
      <c r="I4024" s="663">
        <f t="shared" si="59"/>
        <v>2980</v>
      </c>
      <c r="J4024" s="728">
        <v>299.45</v>
      </c>
      <c r="K4024" s="728">
        <v>97.321250000000006</v>
      </c>
      <c r="L4024" s="728">
        <v>202.12875</v>
      </c>
    </row>
    <row r="4025" spans="1:12" s="335" customFormat="1" ht="12" x14ac:dyDescent="0.2">
      <c r="A4025" s="335" t="s">
        <v>8393</v>
      </c>
      <c r="B4025" s="335" t="s">
        <v>8394</v>
      </c>
      <c r="C4025" s="733">
        <v>43556</v>
      </c>
      <c r="F4025" s="663">
        <v>4120</v>
      </c>
      <c r="G4025" s="663">
        <v>772</v>
      </c>
      <c r="H4025" s="663"/>
      <c r="I4025" s="663">
        <f t="shared" si="59"/>
        <v>3348</v>
      </c>
      <c r="J4025" s="728">
        <v>483.97</v>
      </c>
      <c r="K4025" s="728">
        <v>157.29025000000001</v>
      </c>
      <c r="L4025" s="728">
        <v>326.67975000000001</v>
      </c>
    </row>
    <row r="4026" spans="1:12" s="335" customFormat="1" ht="12" x14ac:dyDescent="0.2">
      <c r="A4026" s="335" t="s">
        <v>8395</v>
      </c>
      <c r="B4026" s="335" t="s">
        <v>8396</v>
      </c>
      <c r="C4026" s="733">
        <v>43556</v>
      </c>
      <c r="F4026" s="663">
        <v>6500</v>
      </c>
      <c r="G4026" s="663">
        <v>975</v>
      </c>
      <c r="H4026" s="663"/>
      <c r="I4026" s="663">
        <f t="shared" si="59"/>
        <v>5525</v>
      </c>
      <c r="J4026" s="728">
        <v>560.29999999999995</v>
      </c>
      <c r="K4026" s="728">
        <v>182.0975</v>
      </c>
      <c r="L4026" s="728">
        <v>378.20249999999999</v>
      </c>
    </row>
    <row r="4027" spans="1:12" s="335" customFormat="1" ht="12" x14ac:dyDescent="0.2">
      <c r="A4027" s="335" t="s">
        <v>8397</v>
      </c>
      <c r="B4027" s="335" t="s">
        <v>8398</v>
      </c>
      <c r="C4027" s="733">
        <v>43556</v>
      </c>
      <c r="F4027" s="663">
        <v>2085</v>
      </c>
      <c r="G4027" s="663">
        <v>313</v>
      </c>
      <c r="H4027" s="663"/>
      <c r="I4027" s="663">
        <f t="shared" si="59"/>
        <v>1772</v>
      </c>
      <c r="J4027" s="728">
        <v>178.09</v>
      </c>
      <c r="K4027" s="728">
        <v>57.879250000000006</v>
      </c>
      <c r="L4027" s="728">
        <v>120.21075</v>
      </c>
    </row>
    <row r="4028" spans="1:12" s="335" customFormat="1" ht="12" x14ac:dyDescent="0.2">
      <c r="A4028" s="335" t="s">
        <v>8399</v>
      </c>
      <c r="B4028" s="335" t="s">
        <v>8400</v>
      </c>
      <c r="C4028" s="733">
        <v>43556</v>
      </c>
      <c r="F4028" s="663">
        <v>1313</v>
      </c>
      <c r="G4028" s="663">
        <v>164</v>
      </c>
      <c r="H4028" s="663"/>
      <c r="I4028" s="663">
        <f t="shared" si="59"/>
        <v>1149</v>
      </c>
      <c r="J4028" s="728">
        <v>85.81</v>
      </c>
      <c r="K4028" s="728">
        <v>27.888250000000003</v>
      </c>
      <c r="L4028" s="728">
        <v>57.921750000000003</v>
      </c>
    </row>
    <row r="4029" spans="1:12" s="335" customFormat="1" ht="12" x14ac:dyDescent="0.2">
      <c r="A4029" s="335" t="s">
        <v>8401</v>
      </c>
      <c r="B4029" s="335" t="s">
        <v>8402</v>
      </c>
      <c r="C4029" s="733">
        <v>43556</v>
      </c>
      <c r="F4029" s="663">
        <v>2250</v>
      </c>
      <c r="G4029" s="663">
        <v>337</v>
      </c>
      <c r="H4029" s="663"/>
      <c r="I4029" s="663">
        <f t="shared" si="59"/>
        <v>1913</v>
      </c>
      <c r="J4029" s="728">
        <v>192.18</v>
      </c>
      <c r="K4029" s="728">
        <v>62.458500000000008</v>
      </c>
      <c r="L4029" s="728">
        <v>129.72150000000002</v>
      </c>
    </row>
    <row r="4030" spans="1:12" s="335" customFormat="1" ht="12" x14ac:dyDescent="0.2">
      <c r="A4030" s="335" t="s">
        <v>8403</v>
      </c>
      <c r="B4030" s="335" t="s">
        <v>8404</v>
      </c>
      <c r="C4030" s="733">
        <v>43556</v>
      </c>
      <c r="F4030" s="663">
        <v>2250</v>
      </c>
      <c r="G4030" s="663">
        <v>337</v>
      </c>
      <c r="H4030" s="663"/>
      <c r="I4030" s="663">
        <f t="shared" si="59"/>
        <v>1913</v>
      </c>
      <c r="J4030" s="728">
        <v>192.18</v>
      </c>
      <c r="K4030" s="728">
        <v>62.458500000000008</v>
      </c>
      <c r="L4030" s="728">
        <v>129.72150000000002</v>
      </c>
    </row>
    <row r="4031" spans="1:12" s="335" customFormat="1" ht="12" x14ac:dyDescent="0.2">
      <c r="A4031" s="335" t="s">
        <v>8405</v>
      </c>
      <c r="B4031" s="335" t="s">
        <v>8406</v>
      </c>
      <c r="C4031" s="733">
        <v>43556</v>
      </c>
      <c r="F4031" s="663">
        <v>6285</v>
      </c>
      <c r="G4031" s="663">
        <v>943</v>
      </c>
      <c r="H4031" s="663"/>
      <c r="I4031" s="663">
        <f t="shared" si="59"/>
        <v>5342</v>
      </c>
      <c r="J4031" s="728">
        <v>541.75</v>
      </c>
      <c r="K4031" s="728">
        <v>176.06874999999999</v>
      </c>
      <c r="L4031" s="728">
        <v>365.68125000000003</v>
      </c>
    </row>
    <row r="4032" spans="1:12" s="335" customFormat="1" ht="12" x14ac:dyDescent="0.2">
      <c r="A4032" s="335" t="s">
        <v>8407</v>
      </c>
      <c r="B4032" s="335" t="s">
        <v>8408</v>
      </c>
      <c r="C4032" s="733">
        <v>43556</v>
      </c>
      <c r="F4032" s="663">
        <v>3547</v>
      </c>
      <c r="G4032" s="663">
        <v>532</v>
      </c>
      <c r="H4032" s="663"/>
      <c r="I4032" s="663">
        <f t="shared" si="59"/>
        <v>3015</v>
      </c>
      <c r="J4032" s="728">
        <v>305.73</v>
      </c>
      <c r="K4032" s="728">
        <v>99.362250000000003</v>
      </c>
      <c r="L4032" s="728">
        <v>206.36775000000003</v>
      </c>
    </row>
    <row r="4033" spans="1:12" s="335" customFormat="1" ht="12" x14ac:dyDescent="0.2">
      <c r="A4033" s="335" t="s">
        <v>8409</v>
      </c>
      <c r="B4033" s="335" t="s">
        <v>8410</v>
      </c>
      <c r="C4033" s="733">
        <v>43556</v>
      </c>
      <c r="F4033" s="663">
        <v>3680</v>
      </c>
      <c r="G4033" s="663">
        <v>552</v>
      </c>
      <c r="H4033" s="663"/>
      <c r="I4033" s="663">
        <f t="shared" si="59"/>
        <v>3128</v>
      </c>
      <c r="J4033" s="728">
        <v>314.31</v>
      </c>
      <c r="K4033" s="728">
        <v>102.15075</v>
      </c>
      <c r="L4033" s="728">
        <v>212.15925000000001</v>
      </c>
    </row>
    <row r="4034" spans="1:12" s="335" customFormat="1" ht="12" x14ac:dyDescent="0.2">
      <c r="A4034" s="335" t="s">
        <v>8411</v>
      </c>
      <c r="B4034" s="335" t="s">
        <v>8412</v>
      </c>
      <c r="C4034" s="733">
        <v>43556</v>
      </c>
      <c r="F4034" s="663">
        <v>5904</v>
      </c>
      <c r="G4034" s="663">
        <v>886</v>
      </c>
      <c r="H4034" s="663"/>
      <c r="I4034" s="663">
        <f t="shared" si="59"/>
        <v>5018</v>
      </c>
      <c r="J4034" s="728">
        <v>504.27</v>
      </c>
      <c r="K4034" s="728">
        <v>163.88775000000001</v>
      </c>
      <c r="L4034" s="728">
        <v>340.38225</v>
      </c>
    </row>
    <row r="4035" spans="1:12" s="335" customFormat="1" ht="12" x14ac:dyDescent="0.2">
      <c r="A4035" s="335" t="s">
        <v>8413</v>
      </c>
      <c r="B4035" s="335" t="s">
        <v>8414</v>
      </c>
      <c r="C4035" s="733">
        <v>43556</v>
      </c>
      <c r="F4035" s="663">
        <v>2096</v>
      </c>
      <c r="G4035" s="663">
        <v>262</v>
      </c>
      <c r="H4035" s="663"/>
      <c r="I4035" s="663">
        <f t="shared" si="59"/>
        <v>1834</v>
      </c>
      <c r="J4035" s="728">
        <v>136.97999999999999</v>
      </c>
      <c r="K4035" s="728">
        <v>44.518499999999996</v>
      </c>
      <c r="L4035" s="728">
        <v>92.461500000000001</v>
      </c>
    </row>
    <row r="4036" spans="1:12" s="335" customFormat="1" ht="12" x14ac:dyDescent="0.2">
      <c r="A4036" s="335" t="s">
        <v>8415</v>
      </c>
      <c r="B4036" s="335" t="s">
        <v>8416</v>
      </c>
      <c r="C4036" s="733">
        <v>43556</v>
      </c>
      <c r="F4036" s="663">
        <v>5244</v>
      </c>
      <c r="G4036" s="663">
        <v>1049</v>
      </c>
      <c r="H4036" s="663"/>
      <c r="I4036" s="663">
        <f t="shared" si="59"/>
        <v>4195</v>
      </c>
      <c r="J4036" s="728">
        <v>664.62</v>
      </c>
      <c r="K4036" s="728">
        <v>216.00150000000002</v>
      </c>
      <c r="L4036" s="728">
        <v>448.61850000000004</v>
      </c>
    </row>
    <row r="4037" spans="1:12" s="335" customFormat="1" ht="12" x14ac:dyDescent="0.2">
      <c r="A4037" s="335" t="s">
        <v>8417</v>
      </c>
      <c r="B4037" s="335" t="s">
        <v>8418</v>
      </c>
      <c r="C4037" s="733">
        <v>43556</v>
      </c>
      <c r="F4037" s="663">
        <v>2137</v>
      </c>
      <c r="G4037" s="663">
        <v>321</v>
      </c>
      <c r="H4037" s="663"/>
      <c r="I4037" s="663">
        <f t="shared" si="59"/>
        <v>1816</v>
      </c>
      <c r="J4037" s="728">
        <v>182.52</v>
      </c>
      <c r="K4037" s="728">
        <v>59.319000000000003</v>
      </c>
      <c r="L4037" s="728">
        <v>123.20100000000002</v>
      </c>
    </row>
    <row r="4038" spans="1:12" s="335" customFormat="1" ht="12" x14ac:dyDescent="0.2">
      <c r="A4038" s="335" t="s">
        <v>8419</v>
      </c>
      <c r="B4038" s="335" t="s">
        <v>8420</v>
      </c>
      <c r="C4038" s="733">
        <v>43556</v>
      </c>
      <c r="F4038" s="663">
        <v>6185</v>
      </c>
      <c r="G4038" s="663">
        <v>1237</v>
      </c>
      <c r="H4038" s="663"/>
      <c r="I4038" s="663">
        <f t="shared" si="59"/>
        <v>4948</v>
      </c>
      <c r="J4038" s="728">
        <v>783.89</v>
      </c>
      <c r="K4038" s="728">
        <v>254.76425</v>
      </c>
      <c r="L4038" s="728">
        <v>529.12575000000004</v>
      </c>
    </row>
    <row r="4039" spans="1:12" s="335" customFormat="1" ht="12" x14ac:dyDescent="0.2">
      <c r="A4039" s="335" t="s">
        <v>8421</v>
      </c>
      <c r="B4039" s="335" t="s">
        <v>8422</v>
      </c>
      <c r="C4039" s="733">
        <v>43556</v>
      </c>
      <c r="F4039" s="663">
        <v>4452</v>
      </c>
      <c r="G4039" s="663">
        <v>835</v>
      </c>
      <c r="H4039" s="663"/>
      <c r="I4039" s="663">
        <f t="shared" si="59"/>
        <v>3617</v>
      </c>
      <c r="J4039" s="728">
        <v>522.98</v>
      </c>
      <c r="K4039" s="728">
        <v>169.96850000000001</v>
      </c>
      <c r="L4039" s="728">
        <v>353.01150000000001</v>
      </c>
    </row>
    <row r="4040" spans="1:12" s="335" customFormat="1" ht="12" x14ac:dyDescent="0.2">
      <c r="A4040" s="335" t="s">
        <v>8423</v>
      </c>
      <c r="B4040" s="335" t="s">
        <v>8424</v>
      </c>
      <c r="C4040" s="733">
        <v>43556</v>
      </c>
      <c r="F4040" s="663">
        <v>3624</v>
      </c>
      <c r="G4040" s="663">
        <v>679</v>
      </c>
      <c r="H4040" s="663"/>
      <c r="I4040" s="663">
        <f t="shared" si="59"/>
        <v>2945</v>
      </c>
      <c r="J4040" s="728">
        <v>421.84</v>
      </c>
      <c r="K4040" s="728">
        <v>137.09799999999998</v>
      </c>
      <c r="L4040" s="728">
        <v>284.74200000000002</v>
      </c>
    </row>
    <row r="4041" spans="1:12" s="335" customFormat="1" ht="12" x14ac:dyDescent="0.2">
      <c r="A4041" s="335" t="s">
        <v>8425</v>
      </c>
      <c r="B4041" s="335" t="s">
        <v>8426</v>
      </c>
      <c r="C4041" s="733">
        <v>43556</v>
      </c>
      <c r="F4041" s="663">
        <v>4204</v>
      </c>
      <c r="G4041" s="663">
        <v>788</v>
      </c>
      <c r="H4041" s="663"/>
      <c r="I4041" s="663">
        <f t="shared" si="59"/>
        <v>3416</v>
      </c>
      <c r="J4041" s="728">
        <v>489.35</v>
      </c>
      <c r="K4041" s="728">
        <v>159.03875000000002</v>
      </c>
      <c r="L4041" s="728">
        <v>330.31125000000003</v>
      </c>
    </row>
    <row r="4042" spans="1:12" s="335" customFormat="1" ht="12" x14ac:dyDescent="0.2">
      <c r="A4042" s="335" t="s">
        <v>8427</v>
      </c>
      <c r="B4042" s="335" t="s">
        <v>8428</v>
      </c>
      <c r="C4042" s="733">
        <v>43556</v>
      </c>
      <c r="F4042" s="663">
        <v>2040</v>
      </c>
      <c r="G4042" s="663">
        <v>306</v>
      </c>
      <c r="H4042" s="663"/>
      <c r="I4042" s="663">
        <f t="shared" si="59"/>
        <v>1734</v>
      </c>
      <c r="J4042" s="728">
        <v>174.24</v>
      </c>
      <c r="K4042" s="728">
        <v>56.628000000000007</v>
      </c>
      <c r="L4042" s="728">
        <v>117.61200000000001</v>
      </c>
    </row>
    <row r="4043" spans="1:12" s="335" customFormat="1" ht="12" x14ac:dyDescent="0.2">
      <c r="A4043" s="335" t="s">
        <v>8429</v>
      </c>
      <c r="B4043" s="335" t="s">
        <v>8430</v>
      </c>
      <c r="C4043" s="733">
        <v>43556</v>
      </c>
      <c r="F4043" s="663">
        <v>999</v>
      </c>
      <c r="G4043" s="663">
        <v>200</v>
      </c>
      <c r="H4043" s="663"/>
      <c r="I4043" s="663">
        <f t="shared" si="59"/>
        <v>799</v>
      </c>
      <c r="J4043" s="728">
        <v>126.61</v>
      </c>
      <c r="K4043" s="728">
        <v>41.148250000000004</v>
      </c>
      <c r="L4043" s="728">
        <v>85.461750000000009</v>
      </c>
    </row>
    <row r="4044" spans="1:12" s="335" customFormat="1" ht="12" x14ac:dyDescent="0.2">
      <c r="A4044" s="335" t="s">
        <v>8431</v>
      </c>
      <c r="B4044" s="335" t="s">
        <v>8432</v>
      </c>
      <c r="C4044" s="733">
        <v>43556</v>
      </c>
      <c r="F4044" s="663">
        <v>2724</v>
      </c>
      <c r="G4044" s="663">
        <v>681</v>
      </c>
      <c r="H4044" s="663"/>
      <c r="I4044" s="663">
        <f t="shared" si="59"/>
        <v>2043</v>
      </c>
      <c r="J4044" s="728">
        <v>461.99</v>
      </c>
      <c r="K4044" s="728">
        <v>150.14675</v>
      </c>
      <c r="L4044" s="728">
        <v>311.84325000000001</v>
      </c>
    </row>
    <row r="4045" spans="1:12" s="335" customFormat="1" ht="12" x14ac:dyDescent="0.2">
      <c r="A4045" s="335" t="s">
        <v>8433</v>
      </c>
      <c r="B4045" s="335" t="s">
        <v>8434</v>
      </c>
      <c r="C4045" s="733">
        <v>43556</v>
      </c>
      <c r="F4045" s="663">
        <v>332</v>
      </c>
      <c r="G4045" s="663">
        <v>83</v>
      </c>
      <c r="H4045" s="663"/>
      <c r="I4045" s="663">
        <f t="shared" si="59"/>
        <v>249</v>
      </c>
      <c r="J4045" s="728">
        <v>56.31</v>
      </c>
      <c r="K4045" s="728">
        <v>18.300750000000001</v>
      </c>
      <c r="L4045" s="728">
        <v>38.009250000000002</v>
      </c>
    </row>
    <row r="4046" spans="1:12" s="335" customFormat="1" ht="12" x14ac:dyDescent="0.2">
      <c r="A4046" s="335" t="s">
        <v>8435</v>
      </c>
      <c r="B4046" s="335" t="s">
        <v>8436</v>
      </c>
      <c r="C4046" s="733">
        <v>43556</v>
      </c>
      <c r="F4046" s="663">
        <v>2184</v>
      </c>
      <c r="G4046" s="663">
        <v>328</v>
      </c>
      <c r="H4046" s="663"/>
      <c r="I4046" s="663">
        <f t="shared" si="59"/>
        <v>1856</v>
      </c>
      <c r="J4046" s="728">
        <v>186.53</v>
      </c>
      <c r="K4046" s="728">
        <v>60.622250000000001</v>
      </c>
      <c r="L4046" s="728">
        <v>125.90775000000001</v>
      </c>
    </row>
    <row r="4047" spans="1:12" s="335" customFormat="1" ht="12" x14ac:dyDescent="0.2">
      <c r="A4047" s="335" t="s">
        <v>8437</v>
      </c>
      <c r="B4047" s="335" t="s">
        <v>8438</v>
      </c>
      <c r="C4047" s="733">
        <v>43556</v>
      </c>
      <c r="F4047" s="663">
        <v>6615</v>
      </c>
      <c r="G4047" s="663">
        <v>992</v>
      </c>
      <c r="H4047" s="663"/>
      <c r="I4047" s="663">
        <f t="shared" si="59"/>
        <v>5623</v>
      </c>
      <c r="J4047" s="728">
        <v>564.99</v>
      </c>
      <c r="K4047" s="728">
        <v>183.62175000000002</v>
      </c>
      <c r="L4047" s="728">
        <v>381.36825000000005</v>
      </c>
    </row>
    <row r="4048" spans="1:12" s="335" customFormat="1" ht="12" x14ac:dyDescent="0.2">
      <c r="A4048" s="335" t="s">
        <v>8439</v>
      </c>
      <c r="B4048" s="335" t="s">
        <v>8440</v>
      </c>
      <c r="C4048" s="733">
        <v>43556</v>
      </c>
      <c r="F4048" s="663">
        <v>306</v>
      </c>
      <c r="G4048" s="663">
        <v>38</v>
      </c>
      <c r="H4048" s="663"/>
      <c r="I4048" s="663">
        <f t="shared" si="59"/>
        <v>268</v>
      </c>
      <c r="J4048" s="728">
        <v>19.809999999999999</v>
      </c>
      <c r="K4048" s="728">
        <v>6.43825</v>
      </c>
      <c r="L4048" s="728">
        <v>13.37175</v>
      </c>
    </row>
    <row r="4049" spans="1:12" s="335" customFormat="1" ht="12" x14ac:dyDescent="0.2">
      <c r="A4049" s="335" t="s">
        <v>8441</v>
      </c>
      <c r="B4049" s="335" t="s">
        <v>8442</v>
      </c>
      <c r="C4049" s="733">
        <v>43556</v>
      </c>
      <c r="F4049" s="663">
        <v>2857</v>
      </c>
      <c r="G4049" s="663">
        <v>429</v>
      </c>
      <c r="H4049" s="663"/>
      <c r="I4049" s="663">
        <f t="shared" si="59"/>
        <v>2428</v>
      </c>
      <c r="J4049" s="728">
        <v>244.02</v>
      </c>
      <c r="K4049" s="728">
        <v>79.3065</v>
      </c>
      <c r="L4049" s="728">
        <v>164.71350000000001</v>
      </c>
    </row>
    <row r="4050" spans="1:12" s="335" customFormat="1" ht="12" x14ac:dyDescent="0.2">
      <c r="A4050" s="335" t="s">
        <v>8443</v>
      </c>
      <c r="B4050" s="335" t="s">
        <v>8444</v>
      </c>
      <c r="C4050" s="733">
        <v>43556</v>
      </c>
      <c r="F4050" s="663">
        <v>2624</v>
      </c>
      <c r="G4050" s="663">
        <v>394</v>
      </c>
      <c r="H4050" s="663"/>
      <c r="I4050" s="663">
        <f t="shared" si="59"/>
        <v>2230</v>
      </c>
      <c r="J4050" s="728">
        <v>246.55</v>
      </c>
      <c r="K4050" s="728">
        <v>80.128750000000011</v>
      </c>
      <c r="L4050" s="728">
        <v>166.42125000000001</v>
      </c>
    </row>
    <row r="4051" spans="1:12" s="335" customFormat="1" ht="12" x14ac:dyDescent="0.2">
      <c r="A4051" s="335" t="s">
        <v>8445</v>
      </c>
      <c r="B4051" s="335" t="s">
        <v>8446</v>
      </c>
      <c r="C4051" s="733">
        <v>43556</v>
      </c>
      <c r="F4051" s="663">
        <v>2966</v>
      </c>
      <c r="G4051" s="663">
        <v>890</v>
      </c>
      <c r="H4051" s="663"/>
      <c r="I4051" s="663">
        <f t="shared" si="59"/>
        <v>2076</v>
      </c>
      <c r="J4051" s="728">
        <v>626.71</v>
      </c>
      <c r="K4051" s="728">
        <v>203.68075000000002</v>
      </c>
      <c r="L4051" s="728">
        <v>423.02925000000005</v>
      </c>
    </row>
    <row r="4052" spans="1:12" s="335" customFormat="1" ht="12" x14ac:dyDescent="0.2">
      <c r="A4052" s="335" t="s">
        <v>8447</v>
      </c>
      <c r="B4052" s="335" t="s">
        <v>8448</v>
      </c>
      <c r="C4052" s="733">
        <v>43556</v>
      </c>
      <c r="F4052" s="663">
        <v>3981</v>
      </c>
      <c r="G4052" s="663">
        <v>498</v>
      </c>
      <c r="H4052" s="663"/>
      <c r="I4052" s="663">
        <f t="shared" si="59"/>
        <v>3483</v>
      </c>
      <c r="J4052" s="728">
        <v>260.14999999999998</v>
      </c>
      <c r="K4052" s="728">
        <v>84.548749999999998</v>
      </c>
      <c r="L4052" s="728">
        <v>175.60124999999999</v>
      </c>
    </row>
    <row r="4053" spans="1:12" s="335" customFormat="1" ht="12" x14ac:dyDescent="0.2">
      <c r="A4053" s="335" t="s">
        <v>8449</v>
      </c>
      <c r="B4053" s="335" t="s">
        <v>8450</v>
      </c>
      <c r="C4053" s="733">
        <v>43556</v>
      </c>
      <c r="F4053" s="663">
        <v>2080</v>
      </c>
      <c r="G4053" s="663">
        <v>312</v>
      </c>
      <c r="H4053" s="663"/>
      <c r="I4053" s="663">
        <f t="shared" si="59"/>
        <v>1768</v>
      </c>
      <c r="J4053" s="728">
        <v>195.44</v>
      </c>
      <c r="K4053" s="728">
        <v>63.518000000000001</v>
      </c>
      <c r="L4053" s="728">
        <v>131.922</v>
      </c>
    </row>
    <row r="4054" spans="1:12" s="335" customFormat="1" ht="12" x14ac:dyDescent="0.2">
      <c r="A4054" s="742" t="s">
        <v>8451</v>
      </c>
      <c r="B4054" s="742" t="s">
        <v>8452</v>
      </c>
      <c r="C4054" s="733">
        <v>43586</v>
      </c>
      <c r="F4054" s="663">
        <v>6479</v>
      </c>
      <c r="G4054" s="663">
        <v>972</v>
      </c>
      <c r="H4054" s="663"/>
      <c r="I4054" s="663">
        <f t="shared" ref="I4054:I4308" si="60">F4054-G4054</f>
        <v>5507</v>
      </c>
      <c r="J4054" s="728">
        <v>558.47</v>
      </c>
      <c r="K4054" s="728">
        <v>181.50275000000002</v>
      </c>
      <c r="L4054" s="728">
        <v>376.96725000000004</v>
      </c>
    </row>
    <row r="4055" spans="1:12" s="335" customFormat="1" ht="12" x14ac:dyDescent="0.2">
      <c r="A4055" s="742" t="s">
        <v>8453</v>
      </c>
      <c r="B4055" s="742" t="s">
        <v>8454</v>
      </c>
      <c r="C4055" s="733">
        <v>43586</v>
      </c>
      <c r="F4055" s="663">
        <v>2230</v>
      </c>
      <c r="G4055" s="663">
        <v>334</v>
      </c>
      <c r="H4055" s="663"/>
      <c r="I4055" s="663">
        <f t="shared" si="60"/>
        <v>1896</v>
      </c>
      <c r="J4055" s="728">
        <v>188.74</v>
      </c>
      <c r="K4055" s="728">
        <v>61.340500000000006</v>
      </c>
      <c r="L4055" s="728">
        <v>127.39950000000002</v>
      </c>
    </row>
    <row r="4056" spans="1:12" s="335" customFormat="1" ht="12" x14ac:dyDescent="0.2">
      <c r="A4056" s="742" t="s">
        <v>8455</v>
      </c>
      <c r="B4056" s="742" t="s">
        <v>8456</v>
      </c>
      <c r="C4056" s="733">
        <v>43586</v>
      </c>
      <c r="F4056" s="663">
        <v>4624</v>
      </c>
      <c r="G4056" s="663">
        <v>694</v>
      </c>
      <c r="H4056" s="663"/>
      <c r="I4056" s="663">
        <f t="shared" si="60"/>
        <v>3930</v>
      </c>
      <c r="J4056" s="728">
        <v>398.58</v>
      </c>
      <c r="K4056" s="728">
        <v>129.5385</v>
      </c>
      <c r="L4056" s="728">
        <v>269.04149999999998</v>
      </c>
    </row>
    <row r="4057" spans="1:12" s="335" customFormat="1" ht="12" x14ac:dyDescent="0.2">
      <c r="A4057" s="742" t="s">
        <v>8457</v>
      </c>
      <c r="B4057" s="742" t="s">
        <v>8458</v>
      </c>
      <c r="C4057" s="733">
        <v>43586</v>
      </c>
      <c r="F4057" s="663">
        <v>2850</v>
      </c>
      <c r="G4057" s="663">
        <v>427</v>
      </c>
      <c r="H4057" s="663"/>
      <c r="I4057" s="663">
        <f t="shared" si="60"/>
        <v>2423</v>
      </c>
      <c r="J4057" s="728">
        <v>243.42</v>
      </c>
      <c r="K4057" s="728">
        <v>79.111499999999992</v>
      </c>
      <c r="L4057" s="728">
        <v>164.30850000000001</v>
      </c>
    </row>
    <row r="4058" spans="1:12" s="335" customFormat="1" ht="12" x14ac:dyDescent="0.2">
      <c r="A4058" s="742" t="s">
        <v>8459</v>
      </c>
      <c r="B4058" s="742" t="s">
        <v>8460</v>
      </c>
      <c r="C4058" s="733">
        <v>43586</v>
      </c>
      <c r="F4058" s="663">
        <v>8735</v>
      </c>
      <c r="G4058" s="663">
        <v>1638</v>
      </c>
      <c r="H4058" s="663"/>
      <c r="I4058" s="663">
        <f t="shared" si="60"/>
        <v>7097</v>
      </c>
      <c r="J4058" s="728">
        <v>1016.76</v>
      </c>
      <c r="K4058" s="728">
        <v>330.447</v>
      </c>
      <c r="L4058" s="728">
        <v>686.31299999999999</v>
      </c>
    </row>
    <row r="4059" spans="1:12" s="335" customFormat="1" ht="12" x14ac:dyDescent="0.2">
      <c r="A4059" s="742" t="s">
        <v>8461</v>
      </c>
      <c r="B4059" s="742" t="s">
        <v>8462</v>
      </c>
      <c r="C4059" s="733">
        <v>43586</v>
      </c>
      <c r="F4059" s="663">
        <v>13883</v>
      </c>
      <c r="G4059" s="663">
        <v>3471</v>
      </c>
      <c r="H4059" s="663"/>
      <c r="I4059" s="663">
        <f t="shared" si="60"/>
        <v>10412</v>
      </c>
      <c r="J4059" s="728">
        <v>2333.17</v>
      </c>
      <c r="K4059" s="728">
        <v>758.28025000000002</v>
      </c>
      <c r="L4059" s="728">
        <v>1574.88975</v>
      </c>
    </row>
    <row r="4060" spans="1:12" s="335" customFormat="1" ht="12" x14ac:dyDescent="0.2">
      <c r="A4060" s="742" t="s">
        <v>8463</v>
      </c>
      <c r="B4060" s="742" t="s">
        <v>8464</v>
      </c>
      <c r="C4060" s="733">
        <v>43586</v>
      </c>
      <c r="F4060" s="663">
        <v>6047</v>
      </c>
      <c r="G4060" s="663">
        <v>907</v>
      </c>
      <c r="H4060" s="663"/>
      <c r="I4060" s="663">
        <f t="shared" si="60"/>
        <v>5140</v>
      </c>
      <c r="J4060" s="728">
        <v>521.23</v>
      </c>
      <c r="K4060" s="728">
        <v>169.39975000000001</v>
      </c>
      <c r="L4060" s="728">
        <v>351.83025000000004</v>
      </c>
    </row>
    <row r="4061" spans="1:12" s="335" customFormat="1" ht="12" x14ac:dyDescent="0.2">
      <c r="A4061" s="742" t="s">
        <v>8465</v>
      </c>
      <c r="B4061" s="742" t="s">
        <v>8466</v>
      </c>
      <c r="C4061" s="733">
        <v>43586</v>
      </c>
      <c r="F4061" s="663">
        <v>2609</v>
      </c>
      <c r="G4061" s="663">
        <v>652</v>
      </c>
      <c r="H4061" s="663"/>
      <c r="I4061" s="663">
        <f t="shared" si="60"/>
        <v>1957</v>
      </c>
      <c r="J4061" s="728">
        <v>442.49</v>
      </c>
      <c r="K4061" s="728">
        <v>143.80925000000002</v>
      </c>
      <c r="L4061" s="728">
        <v>298.68075000000005</v>
      </c>
    </row>
    <row r="4062" spans="1:12" s="335" customFormat="1" ht="12" x14ac:dyDescent="0.2">
      <c r="A4062" s="742" t="s">
        <v>8467</v>
      </c>
      <c r="B4062" s="742" t="s">
        <v>8468</v>
      </c>
      <c r="C4062" s="733">
        <v>43586</v>
      </c>
      <c r="F4062" s="663">
        <v>2690</v>
      </c>
      <c r="G4062" s="663">
        <v>538</v>
      </c>
      <c r="H4062" s="663"/>
      <c r="I4062" s="663">
        <f t="shared" si="60"/>
        <v>2152</v>
      </c>
      <c r="J4062" s="728">
        <v>344.06</v>
      </c>
      <c r="K4062" s="728">
        <v>111.81950000000001</v>
      </c>
      <c r="L4062" s="728">
        <v>232.24050000000003</v>
      </c>
    </row>
    <row r="4063" spans="1:12" s="335" customFormat="1" ht="12" x14ac:dyDescent="0.2">
      <c r="A4063" s="742" t="s">
        <v>8469</v>
      </c>
      <c r="B4063" s="742" t="s">
        <v>8470</v>
      </c>
      <c r="C4063" s="733">
        <v>43586</v>
      </c>
      <c r="F4063" s="663">
        <v>1734</v>
      </c>
      <c r="G4063" s="663">
        <v>260</v>
      </c>
      <c r="H4063" s="663"/>
      <c r="I4063" s="663">
        <f t="shared" si="60"/>
        <v>1474</v>
      </c>
      <c r="J4063" s="728">
        <v>148.1</v>
      </c>
      <c r="K4063" s="728">
        <v>48.1325</v>
      </c>
      <c r="L4063" s="728">
        <v>99.967500000000001</v>
      </c>
    </row>
    <row r="4064" spans="1:12" s="335" customFormat="1" ht="12" x14ac:dyDescent="0.2">
      <c r="A4064" s="742" t="s">
        <v>8471</v>
      </c>
      <c r="B4064" s="742" t="s">
        <v>8472</v>
      </c>
      <c r="C4064" s="733">
        <v>43586</v>
      </c>
      <c r="F4064" s="663">
        <v>325</v>
      </c>
      <c r="G4064" s="663">
        <v>41</v>
      </c>
      <c r="H4064" s="663"/>
      <c r="I4064" s="663">
        <f t="shared" si="60"/>
        <v>284</v>
      </c>
      <c r="J4064" s="728">
        <v>21.23</v>
      </c>
      <c r="K4064" s="728">
        <v>6.89975</v>
      </c>
      <c r="L4064" s="728">
        <v>14.330250000000001</v>
      </c>
    </row>
    <row r="4065" spans="1:12" s="335" customFormat="1" ht="12" x14ac:dyDescent="0.2">
      <c r="A4065" s="742" t="s">
        <v>8473</v>
      </c>
      <c r="B4065" s="742" t="s">
        <v>8474</v>
      </c>
      <c r="C4065" s="733">
        <v>43586</v>
      </c>
      <c r="F4065" s="663">
        <v>6145</v>
      </c>
      <c r="G4065" s="663">
        <v>1152</v>
      </c>
      <c r="H4065" s="663"/>
      <c r="I4065" s="663">
        <f t="shared" si="60"/>
        <v>4993</v>
      </c>
      <c r="J4065" s="728">
        <v>721.85</v>
      </c>
      <c r="K4065" s="728">
        <v>234.60125000000002</v>
      </c>
      <c r="L4065" s="728">
        <v>487.24875000000003</v>
      </c>
    </row>
    <row r="4066" spans="1:12" s="335" customFormat="1" ht="12" x14ac:dyDescent="0.2">
      <c r="A4066" s="742" t="s">
        <v>8475</v>
      </c>
      <c r="B4066" s="742" t="s">
        <v>8476</v>
      </c>
      <c r="C4066" s="733">
        <v>43586</v>
      </c>
      <c r="F4066" s="663">
        <v>3974</v>
      </c>
      <c r="G4066" s="663">
        <v>497</v>
      </c>
      <c r="H4066" s="663"/>
      <c r="I4066" s="663">
        <f t="shared" si="60"/>
        <v>3477</v>
      </c>
      <c r="J4066" s="728">
        <v>259.7</v>
      </c>
      <c r="K4066" s="728">
        <v>84.402500000000003</v>
      </c>
      <c r="L4066" s="728">
        <v>175.29750000000001</v>
      </c>
    </row>
    <row r="4067" spans="1:12" s="335" customFormat="1" ht="12" x14ac:dyDescent="0.2">
      <c r="A4067" s="742" t="s">
        <v>8477</v>
      </c>
      <c r="B4067" s="742" t="s">
        <v>8478</v>
      </c>
      <c r="C4067" s="733">
        <v>43586</v>
      </c>
      <c r="F4067" s="663">
        <v>2080</v>
      </c>
      <c r="G4067" s="663">
        <v>312</v>
      </c>
      <c r="H4067" s="663"/>
      <c r="I4067" s="663">
        <f t="shared" si="60"/>
        <v>1768</v>
      </c>
      <c r="J4067" s="728">
        <v>195.44</v>
      </c>
      <c r="K4067" s="728">
        <v>63.518000000000001</v>
      </c>
      <c r="L4067" s="728">
        <v>131.922</v>
      </c>
    </row>
    <row r="4068" spans="1:12" s="335" customFormat="1" ht="12" x14ac:dyDescent="0.2">
      <c r="A4068" s="742" t="s">
        <v>8479</v>
      </c>
      <c r="B4068" s="742" t="s">
        <v>8480</v>
      </c>
      <c r="C4068" s="733">
        <v>43586</v>
      </c>
      <c r="F4068" s="663">
        <v>2971</v>
      </c>
      <c r="G4068" s="663">
        <v>446</v>
      </c>
      <c r="H4068" s="663"/>
      <c r="I4068" s="663">
        <f t="shared" si="60"/>
        <v>2525</v>
      </c>
      <c r="J4068" s="728">
        <v>256.08999999999997</v>
      </c>
      <c r="K4068" s="728">
        <v>83.229249999999993</v>
      </c>
      <c r="L4068" s="728">
        <v>172.86075</v>
      </c>
    </row>
    <row r="4069" spans="1:12" s="335" customFormat="1" ht="12" x14ac:dyDescent="0.2">
      <c r="A4069" s="742" t="s">
        <v>8481</v>
      </c>
      <c r="B4069" s="742" t="s">
        <v>8482</v>
      </c>
      <c r="C4069" s="733">
        <v>43586</v>
      </c>
      <c r="F4069" s="663">
        <v>3170</v>
      </c>
      <c r="G4069" s="663">
        <v>793</v>
      </c>
      <c r="H4069" s="663"/>
      <c r="I4069" s="663">
        <f t="shared" si="60"/>
        <v>2377</v>
      </c>
      <c r="J4069" s="728">
        <v>537.63</v>
      </c>
      <c r="K4069" s="728">
        <v>174.72975</v>
      </c>
      <c r="L4069" s="728">
        <v>362.90025000000003</v>
      </c>
    </row>
    <row r="4070" spans="1:12" s="335" customFormat="1" ht="12" x14ac:dyDescent="0.2">
      <c r="A4070" s="742" t="s">
        <v>8483</v>
      </c>
      <c r="B4070" s="742" t="s">
        <v>8484</v>
      </c>
      <c r="C4070" s="733">
        <v>43586</v>
      </c>
      <c r="F4070" s="663">
        <v>6301</v>
      </c>
      <c r="G4070" s="663">
        <v>945</v>
      </c>
      <c r="H4070" s="663"/>
      <c r="I4070" s="663">
        <f t="shared" si="60"/>
        <v>5356</v>
      </c>
      <c r="J4070" s="728">
        <v>543.13</v>
      </c>
      <c r="K4070" s="728">
        <v>176.51725000000002</v>
      </c>
      <c r="L4070" s="728">
        <v>366.61275000000001</v>
      </c>
    </row>
    <row r="4071" spans="1:12" s="335" customFormat="1" ht="12" x14ac:dyDescent="0.2">
      <c r="A4071" s="742" t="s">
        <v>8485</v>
      </c>
      <c r="B4071" s="742" t="s">
        <v>8486</v>
      </c>
      <c r="C4071" s="733">
        <v>43586</v>
      </c>
      <c r="F4071" s="663">
        <v>2300</v>
      </c>
      <c r="G4071" s="663">
        <v>345</v>
      </c>
      <c r="H4071" s="663"/>
      <c r="I4071" s="663">
        <f t="shared" si="60"/>
        <v>1955</v>
      </c>
      <c r="J4071" s="728">
        <v>196.44</v>
      </c>
      <c r="K4071" s="728">
        <v>63.843000000000004</v>
      </c>
      <c r="L4071" s="728">
        <v>132.59700000000001</v>
      </c>
    </row>
    <row r="4072" spans="1:12" s="335" customFormat="1" ht="12" x14ac:dyDescent="0.2">
      <c r="A4072" s="742" t="s">
        <v>8487</v>
      </c>
      <c r="B4072" s="742" t="s">
        <v>8488</v>
      </c>
      <c r="C4072" s="733">
        <v>43586</v>
      </c>
      <c r="F4072" s="663">
        <v>1901</v>
      </c>
      <c r="G4072" s="663">
        <v>285</v>
      </c>
      <c r="H4072" s="663"/>
      <c r="I4072" s="663">
        <f t="shared" si="60"/>
        <v>1616</v>
      </c>
      <c r="J4072" s="728">
        <v>178.62</v>
      </c>
      <c r="K4072" s="728">
        <v>58.051500000000004</v>
      </c>
      <c r="L4072" s="728">
        <v>120.56850000000001</v>
      </c>
    </row>
    <row r="4073" spans="1:12" s="335" customFormat="1" ht="12" x14ac:dyDescent="0.2">
      <c r="A4073" s="742" t="s">
        <v>8489</v>
      </c>
      <c r="B4073" s="742" t="s">
        <v>8490</v>
      </c>
      <c r="C4073" s="733">
        <v>43586</v>
      </c>
      <c r="F4073" s="663">
        <v>6894</v>
      </c>
      <c r="G4073" s="663">
        <v>1034</v>
      </c>
      <c r="H4073" s="663"/>
      <c r="I4073" s="663">
        <f t="shared" si="60"/>
        <v>5860</v>
      </c>
      <c r="J4073" s="728">
        <v>594.25</v>
      </c>
      <c r="K4073" s="728">
        <v>193.13124999999999</v>
      </c>
      <c r="L4073" s="728">
        <v>401.11875000000003</v>
      </c>
    </row>
    <row r="4074" spans="1:12" s="335" customFormat="1" ht="12" x14ac:dyDescent="0.2">
      <c r="A4074" s="742" t="s">
        <v>8491</v>
      </c>
      <c r="B4074" s="742" t="s">
        <v>8492</v>
      </c>
      <c r="C4074" s="733">
        <v>43586</v>
      </c>
      <c r="F4074" s="663">
        <v>1127</v>
      </c>
      <c r="G4074" s="663">
        <v>141</v>
      </c>
      <c r="H4074" s="663"/>
      <c r="I4074" s="663">
        <f t="shared" si="60"/>
        <v>986</v>
      </c>
      <c r="J4074" s="728">
        <v>73.64</v>
      </c>
      <c r="K4074" s="728">
        <v>23.933</v>
      </c>
      <c r="L4074" s="728">
        <v>49.707000000000001</v>
      </c>
    </row>
    <row r="4075" spans="1:12" s="335" customFormat="1" ht="12" x14ac:dyDescent="0.2">
      <c r="A4075" s="742" t="s">
        <v>8493</v>
      </c>
      <c r="B4075" s="742" t="s">
        <v>8494</v>
      </c>
      <c r="C4075" s="733">
        <v>43586</v>
      </c>
      <c r="F4075" s="663">
        <v>5288</v>
      </c>
      <c r="G4075" s="663">
        <v>991</v>
      </c>
      <c r="H4075" s="663"/>
      <c r="I4075" s="663">
        <f t="shared" si="60"/>
        <v>4297</v>
      </c>
      <c r="J4075" s="728">
        <v>621.17999999999995</v>
      </c>
      <c r="K4075" s="728">
        <v>201.8835</v>
      </c>
      <c r="L4075" s="728">
        <v>419.29649999999998</v>
      </c>
    </row>
    <row r="4076" spans="1:12" s="335" customFormat="1" ht="12" x14ac:dyDescent="0.2">
      <c r="A4076" s="742" t="s">
        <v>8495</v>
      </c>
      <c r="B4076" s="742" t="s">
        <v>8496</v>
      </c>
      <c r="C4076" s="733">
        <v>43586</v>
      </c>
      <c r="F4076" s="663">
        <v>6087</v>
      </c>
      <c r="G4076" s="663">
        <v>1217</v>
      </c>
      <c r="H4076" s="663"/>
      <c r="I4076" s="663">
        <f t="shared" si="60"/>
        <v>4870</v>
      </c>
      <c r="J4076" s="728">
        <v>771.47</v>
      </c>
      <c r="K4076" s="728">
        <v>250.72775000000001</v>
      </c>
      <c r="L4076" s="728">
        <v>520.74225000000001</v>
      </c>
    </row>
    <row r="4077" spans="1:12" s="335" customFormat="1" ht="12" x14ac:dyDescent="0.2">
      <c r="A4077" s="742" t="s">
        <v>8497</v>
      </c>
      <c r="B4077" s="742" t="s">
        <v>8498</v>
      </c>
      <c r="C4077" s="733">
        <v>43586</v>
      </c>
      <c r="F4077" s="663">
        <v>5680</v>
      </c>
      <c r="G4077" s="663">
        <v>710</v>
      </c>
      <c r="H4077" s="663"/>
      <c r="I4077" s="663">
        <f t="shared" si="60"/>
        <v>4970</v>
      </c>
      <c r="J4077" s="728">
        <v>371.19</v>
      </c>
      <c r="K4077" s="728">
        <v>120.63675000000001</v>
      </c>
      <c r="L4077" s="728">
        <v>250.55325000000002</v>
      </c>
    </row>
    <row r="4078" spans="1:12" s="335" customFormat="1" ht="12" x14ac:dyDescent="0.2">
      <c r="A4078" s="742" t="s">
        <v>8499</v>
      </c>
      <c r="B4078" s="742" t="s">
        <v>8500</v>
      </c>
      <c r="C4078" s="733">
        <v>43586</v>
      </c>
      <c r="F4078" s="663">
        <v>6031</v>
      </c>
      <c r="G4078" s="663">
        <v>905</v>
      </c>
      <c r="H4078" s="663"/>
      <c r="I4078" s="663">
        <f t="shared" si="60"/>
        <v>5126</v>
      </c>
      <c r="J4078" s="728">
        <v>515.11</v>
      </c>
      <c r="K4078" s="728">
        <v>167.41075000000001</v>
      </c>
      <c r="L4078" s="728">
        <v>347.69925000000001</v>
      </c>
    </row>
    <row r="4079" spans="1:12" s="335" customFormat="1" ht="12" x14ac:dyDescent="0.2">
      <c r="A4079" s="742" t="s">
        <v>8501</v>
      </c>
      <c r="B4079" s="742" t="s">
        <v>8502</v>
      </c>
      <c r="C4079" s="733">
        <v>43586</v>
      </c>
      <c r="F4079" s="663">
        <v>3354</v>
      </c>
      <c r="G4079" s="663">
        <v>419</v>
      </c>
      <c r="H4079" s="663"/>
      <c r="I4079" s="663">
        <f t="shared" si="60"/>
        <v>2935</v>
      </c>
      <c r="J4079" s="728">
        <v>219.17</v>
      </c>
      <c r="K4079" s="728">
        <v>71.230249999999998</v>
      </c>
      <c r="L4079" s="728">
        <v>147.93975</v>
      </c>
    </row>
    <row r="4080" spans="1:12" s="335" customFormat="1" ht="12" x14ac:dyDescent="0.2">
      <c r="A4080" s="742" t="s">
        <v>8503</v>
      </c>
      <c r="B4080" s="742" t="s">
        <v>8504</v>
      </c>
      <c r="C4080" s="733">
        <v>43586</v>
      </c>
      <c r="F4080" s="663">
        <v>2077</v>
      </c>
      <c r="G4080" s="663">
        <v>312</v>
      </c>
      <c r="H4080" s="663"/>
      <c r="I4080" s="663">
        <f t="shared" si="60"/>
        <v>1765</v>
      </c>
      <c r="J4080" s="728">
        <v>177.39</v>
      </c>
      <c r="K4080" s="728">
        <v>57.65175</v>
      </c>
      <c r="L4080" s="728">
        <v>119.73824999999999</v>
      </c>
    </row>
    <row r="4081" spans="1:12" s="335" customFormat="1" ht="12" x14ac:dyDescent="0.2">
      <c r="A4081" s="742" t="s">
        <v>8505</v>
      </c>
      <c r="B4081" s="742" t="s">
        <v>8506</v>
      </c>
      <c r="C4081" s="733">
        <v>43586</v>
      </c>
      <c r="F4081" s="663">
        <v>1098</v>
      </c>
      <c r="G4081" s="663">
        <v>165</v>
      </c>
      <c r="H4081" s="663"/>
      <c r="I4081" s="663">
        <f t="shared" si="60"/>
        <v>933</v>
      </c>
      <c r="J4081" s="728">
        <v>93.78</v>
      </c>
      <c r="K4081" s="728">
        <v>30.4785</v>
      </c>
      <c r="L4081" s="728">
        <v>63.301500000000004</v>
      </c>
    </row>
    <row r="4082" spans="1:12" s="335" customFormat="1" ht="12" x14ac:dyDescent="0.2">
      <c r="A4082" s="742" t="s">
        <v>8507</v>
      </c>
      <c r="B4082" s="742" t="s">
        <v>8508</v>
      </c>
      <c r="C4082" s="733">
        <v>43586</v>
      </c>
      <c r="F4082" s="663">
        <v>3286</v>
      </c>
      <c r="G4082" s="663">
        <v>493</v>
      </c>
      <c r="H4082" s="663"/>
      <c r="I4082" s="663">
        <f t="shared" si="60"/>
        <v>2793</v>
      </c>
      <c r="J4082" s="728">
        <v>283.26</v>
      </c>
      <c r="K4082" s="728">
        <v>92.0595</v>
      </c>
      <c r="L4082" s="728">
        <v>191.20050000000001</v>
      </c>
    </row>
    <row r="4083" spans="1:12" s="335" customFormat="1" ht="12" x14ac:dyDescent="0.2">
      <c r="A4083" s="742" t="s">
        <v>8509</v>
      </c>
      <c r="B4083" s="742" t="s">
        <v>8510</v>
      </c>
      <c r="C4083" s="733">
        <v>43586</v>
      </c>
      <c r="F4083" s="663">
        <v>3355</v>
      </c>
      <c r="G4083" s="663">
        <v>554</v>
      </c>
      <c r="H4083" s="663"/>
      <c r="I4083" s="663">
        <f t="shared" si="60"/>
        <v>2801</v>
      </c>
      <c r="J4083" s="728">
        <v>331.17</v>
      </c>
      <c r="K4083" s="728">
        <v>107.63025</v>
      </c>
      <c r="L4083" s="728">
        <v>223.53975000000003</v>
      </c>
    </row>
    <row r="4084" spans="1:12" s="335" customFormat="1" ht="12" x14ac:dyDescent="0.2">
      <c r="A4084" s="742" t="s">
        <v>8511</v>
      </c>
      <c r="B4084" s="742" t="s">
        <v>8512</v>
      </c>
      <c r="C4084" s="733">
        <v>43586</v>
      </c>
      <c r="F4084" s="663">
        <v>4657</v>
      </c>
      <c r="G4084" s="663">
        <v>873</v>
      </c>
      <c r="H4084" s="663"/>
      <c r="I4084" s="663">
        <f t="shared" si="60"/>
        <v>3784</v>
      </c>
      <c r="J4084" s="728">
        <v>547.04999999999995</v>
      </c>
      <c r="K4084" s="728">
        <v>177.79124999999999</v>
      </c>
      <c r="L4084" s="728">
        <v>369.25875000000002</v>
      </c>
    </row>
    <row r="4085" spans="1:12" s="335" customFormat="1" ht="12" x14ac:dyDescent="0.2">
      <c r="A4085" s="742" t="s">
        <v>8513</v>
      </c>
      <c r="B4085" s="742" t="s">
        <v>8514</v>
      </c>
      <c r="C4085" s="733">
        <v>43586</v>
      </c>
      <c r="F4085" s="663">
        <v>3252</v>
      </c>
      <c r="G4085" s="663">
        <v>488</v>
      </c>
      <c r="H4085" s="663"/>
      <c r="I4085" s="663">
        <f t="shared" si="60"/>
        <v>2764</v>
      </c>
      <c r="J4085" s="728">
        <v>277.75</v>
      </c>
      <c r="K4085" s="728">
        <v>90.268749999999997</v>
      </c>
      <c r="L4085" s="728">
        <v>187.48125000000002</v>
      </c>
    </row>
    <row r="4086" spans="1:12" s="335" customFormat="1" ht="12" x14ac:dyDescent="0.2">
      <c r="A4086" s="742" t="s">
        <v>8515</v>
      </c>
      <c r="B4086" s="742" t="s">
        <v>8516</v>
      </c>
      <c r="C4086" s="733">
        <v>43586</v>
      </c>
      <c r="F4086" s="663">
        <v>6234</v>
      </c>
      <c r="G4086" s="663">
        <v>935</v>
      </c>
      <c r="H4086" s="663"/>
      <c r="I4086" s="663">
        <f t="shared" si="60"/>
        <v>5299</v>
      </c>
      <c r="J4086" s="728">
        <v>537.35</v>
      </c>
      <c r="K4086" s="728">
        <v>174.63875000000002</v>
      </c>
      <c r="L4086" s="728">
        <v>362.71125000000006</v>
      </c>
    </row>
    <row r="4087" spans="1:12" s="335" customFormat="1" ht="12" x14ac:dyDescent="0.2">
      <c r="A4087" s="742" t="s">
        <v>8517</v>
      </c>
      <c r="B4087" s="742" t="s">
        <v>8518</v>
      </c>
      <c r="C4087" s="733">
        <v>43586</v>
      </c>
      <c r="F4087" s="663">
        <v>2609</v>
      </c>
      <c r="G4087" s="663">
        <v>652</v>
      </c>
      <c r="H4087" s="663"/>
      <c r="I4087" s="663">
        <f t="shared" si="60"/>
        <v>1957</v>
      </c>
      <c r="J4087" s="728">
        <v>442.49</v>
      </c>
      <c r="K4087" s="728">
        <v>143.80925000000002</v>
      </c>
      <c r="L4087" s="728">
        <v>298.68075000000005</v>
      </c>
    </row>
    <row r="4088" spans="1:12" s="335" customFormat="1" ht="12" x14ac:dyDescent="0.2">
      <c r="A4088" s="742" t="s">
        <v>8519</v>
      </c>
      <c r="B4088" s="742" t="s">
        <v>8520</v>
      </c>
      <c r="C4088" s="733">
        <v>43586</v>
      </c>
      <c r="F4088" s="663">
        <v>1941</v>
      </c>
      <c r="G4088" s="663">
        <v>291</v>
      </c>
      <c r="H4088" s="663"/>
      <c r="I4088" s="663">
        <f t="shared" si="60"/>
        <v>1650</v>
      </c>
      <c r="J4088" s="728">
        <v>165.78</v>
      </c>
      <c r="K4088" s="728">
        <v>53.878500000000003</v>
      </c>
      <c r="L4088" s="728">
        <v>111.90150000000001</v>
      </c>
    </row>
    <row r="4089" spans="1:12" s="335" customFormat="1" ht="12" x14ac:dyDescent="0.2">
      <c r="A4089" s="742" t="s">
        <v>8521</v>
      </c>
      <c r="B4089" s="742" t="s">
        <v>8522</v>
      </c>
      <c r="C4089" s="733">
        <v>43586</v>
      </c>
      <c r="F4089" s="663">
        <v>1497</v>
      </c>
      <c r="G4089" s="663">
        <v>225</v>
      </c>
      <c r="H4089" s="663"/>
      <c r="I4089" s="663">
        <f t="shared" si="60"/>
        <v>1272</v>
      </c>
      <c r="J4089" s="728">
        <v>127.85</v>
      </c>
      <c r="K4089" s="728">
        <v>41.551249999999996</v>
      </c>
      <c r="L4089" s="728">
        <v>86.298749999999998</v>
      </c>
    </row>
    <row r="4090" spans="1:12" s="335" customFormat="1" ht="12" x14ac:dyDescent="0.2">
      <c r="A4090" s="742" t="s">
        <v>8523</v>
      </c>
      <c r="B4090" s="742" t="s">
        <v>8524</v>
      </c>
      <c r="C4090" s="733">
        <v>43586</v>
      </c>
      <c r="F4090" s="663">
        <v>3204</v>
      </c>
      <c r="G4090" s="663">
        <v>601</v>
      </c>
      <c r="H4090" s="663"/>
      <c r="I4090" s="663">
        <f t="shared" si="60"/>
        <v>2603</v>
      </c>
      <c r="J4090" s="728">
        <v>372.95</v>
      </c>
      <c r="K4090" s="728">
        <v>121.20874999999999</v>
      </c>
      <c r="L4090" s="728">
        <v>251.74125000000001</v>
      </c>
    </row>
    <row r="4091" spans="1:12" s="335" customFormat="1" ht="12" x14ac:dyDescent="0.2">
      <c r="A4091" s="742" t="s">
        <v>8525</v>
      </c>
      <c r="B4091" s="742" t="s">
        <v>8526</v>
      </c>
      <c r="C4091" s="733">
        <v>43586</v>
      </c>
      <c r="F4091" s="663">
        <v>1880</v>
      </c>
      <c r="G4091" s="663">
        <v>282</v>
      </c>
      <c r="H4091" s="663"/>
      <c r="I4091" s="663">
        <f t="shared" si="60"/>
        <v>1598</v>
      </c>
      <c r="J4091" s="728">
        <v>176.65</v>
      </c>
      <c r="K4091" s="728">
        <v>57.411250000000003</v>
      </c>
      <c r="L4091" s="728">
        <v>119.23875000000001</v>
      </c>
    </row>
    <row r="4092" spans="1:12" s="335" customFormat="1" ht="12" x14ac:dyDescent="0.2">
      <c r="A4092" s="742" t="s">
        <v>8527</v>
      </c>
      <c r="B4092" s="742" t="s">
        <v>8528</v>
      </c>
      <c r="C4092" s="733">
        <v>43586</v>
      </c>
      <c r="F4092" s="663">
        <v>3232</v>
      </c>
      <c r="G4092" s="663">
        <v>533</v>
      </c>
      <c r="H4092" s="663"/>
      <c r="I4092" s="663">
        <f t="shared" si="60"/>
        <v>2699</v>
      </c>
      <c r="J4092" s="728">
        <v>319.02</v>
      </c>
      <c r="K4092" s="728">
        <v>103.6815</v>
      </c>
      <c r="L4092" s="728">
        <v>215.33850000000001</v>
      </c>
    </row>
    <row r="4093" spans="1:12" s="335" customFormat="1" ht="12" x14ac:dyDescent="0.2">
      <c r="A4093" s="742" t="s">
        <v>8529</v>
      </c>
      <c r="B4093" s="742" t="s">
        <v>8530</v>
      </c>
      <c r="C4093" s="733">
        <v>43586</v>
      </c>
      <c r="F4093" s="663">
        <v>2080</v>
      </c>
      <c r="G4093" s="663">
        <v>312</v>
      </c>
      <c r="H4093" s="663"/>
      <c r="I4093" s="663">
        <f t="shared" si="60"/>
        <v>1768</v>
      </c>
      <c r="J4093" s="728">
        <v>195.44</v>
      </c>
      <c r="K4093" s="728">
        <v>63.518000000000001</v>
      </c>
      <c r="L4093" s="728">
        <v>131.922</v>
      </c>
    </row>
    <row r="4094" spans="1:12" s="335" customFormat="1" ht="12" x14ac:dyDescent="0.2">
      <c r="A4094" s="742" t="s">
        <v>8531</v>
      </c>
      <c r="B4094" s="742" t="s">
        <v>8532</v>
      </c>
      <c r="C4094" s="733">
        <v>43586</v>
      </c>
      <c r="F4094" s="663">
        <v>6360</v>
      </c>
      <c r="G4094" s="663">
        <v>1192</v>
      </c>
      <c r="H4094" s="663"/>
      <c r="I4094" s="663">
        <f t="shared" si="60"/>
        <v>5168</v>
      </c>
      <c r="J4094" s="728">
        <v>747.11</v>
      </c>
      <c r="K4094" s="728">
        <v>242.81075000000001</v>
      </c>
      <c r="L4094" s="728">
        <v>504.29925000000003</v>
      </c>
    </row>
    <row r="4095" spans="1:12" s="335" customFormat="1" ht="12" x14ac:dyDescent="0.2">
      <c r="A4095" s="742" t="s">
        <v>8533</v>
      </c>
      <c r="B4095" s="742" t="s">
        <v>8534</v>
      </c>
      <c r="C4095" s="733">
        <v>43586</v>
      </c>
      <c r="F4095" s="663">
        <v>3296</v>
      </c>
      <c r="G4095" s="663">
        <v>618</v>
      </c>
      <c r="H4095" s="663"/>
      <c r="I4095" s="663">
        <f t="shared" si="60"/>
        <v>2678</v>
      </c>
      <c r="J4095" s="728">
        <v>387.18</v>
      </c>
      <c r="K4095" s="728">
        <v>125.8335</v>
      </c>
      <c r="L4095" s="728">
        <v>261.34650000000005</v>
      </c>
    </row>
    <row r="4096" spans="1:12" s="335" customFormat="1" ht="12" x14ac:dyDescent="0.2">
      <c r="A4096" s="742" t="s">
        <v>8535</v>
      </c>
      <c r="B4096" s="742" t="s">
        <v>8536</v>
      </c>
      <c r="C4096" s="733">
        <v>43586</v>
      </c>
      <c r="F4096" s="663">
        <v>4227</v>
      </c>
      <c r="G4096" s="663">
        <v>634</v>
      </c>
      <c r="H4096" s="663"/>
      <c r="I4096" s="663">
        <f t="shared" si="60"/>
        <v>3593</v>
      </c>
      <c r="J4096" s="728">
        <v>361.02</v>
      </c>
      <c r="K4096" s="728">
        <v>117.33149999999999</v>
      </c>
      <c r="L4096" s="728">
        <v>243.6885</v>
      </c>
    </row>
    <row r="4097" spans="1:12" s="335" customFormat="1" ht="12" x14ac:dyDescent="0.2">
      <c r="A4097" s="742" t="s">
        <v>8537</v>
      </c>
      <c r="B4097" s="742" t="s">
        <v>8538</v>
      </c>
      <c r="C4097" s="733">
        <v>43586</v>
      </c>
      <c r="F4097" s="663">
        <v>3007</v>
      </c>
      <c r="G4097" s="663">
        <v>376</v>
      </c>
      <c r="H4097" s="663"/>
      <c r="I4097" s="663">
        <f t="shared" si="60"/>
        <v>2631</v>
      </c>
      <c r="J4097" s="728">
        <v>196.51</v>
      </c>
      <c r="K4097" s="728">
        <v>63.865749999999998</v>
      </c>
      <c r="L4097" s="728">
        <v>132.64425</v>
      </c>
    </row>
    <row r="4098" spans="1:12" s="335" customFormat="1" ht="12" x14ac:dyDescent="0.2">
      <c r="A4098" s="742" t="s">
        <v>8539</v>
      </c>
      <c r="B4098" s="742" t="s">
        <v>8540</v>
      </c>
      <c r="C4098" s="733">
        <v>43586</v>
      </c>
      <c r="F4098" s="663">
        <v>3309</v>
      </c>
      <c r="G4098" s="663">
        <v>414</v>
      </c>
      <c r="H4098" s="663"/>
      <c r="I4098" s="663">
        <f t="shared" si="60"/>
        <v>2895</v>
      </c>
      <c r="J4098" s="728">
        <v>216.25</v>
      </c>
      <c r="K4098" s="728">
        <v>70.28125</v>
      </c>
      <c r="L4098" s="728">
        <v>145.96875</v>
      </c>
    </row>
    <row r="4099" spans="1:12" s="335" customFormat="1" ht="12" x14ac:dyDescent="0.2">
      <c r="A4099" s="742" t="s">
        <v>8541</v>
      </c>
      <c r="B4099" s="742" t="s">
        <v>8542</v>
      </c>
      <c r="C4099" s="733">
        <v>43586</v>
      </c>
      <c r="F4099" s="663">
        <v>7368</v>
      </c>
      <c r="G4099" s="663">
        <v>1105</v>
      </c>
      <c r="H4099" s="663"/>
      <c r="I4099" s="663">
        <f t="shared" si="60"/>
        <v>6263</v>
      </c>
      <c r="J4099" s="728">
        <v>635.11</v>
      </c>
      <c r="K4099" s="728">
        <v>206.41075000000001</v>
      </c>
      <c r="L4099" s="728">
        <v>428.69925000000006</v>
      </c>
    </row>
    <row r="4100" spans="1:12" s="335" customFormat="1" ht="12" x14ac:dyDescent="0.2">
      <c r="A4100" s="742" t="s">
        <v>8543</v>
      </c>
      <c r="B4100" s="742" t="s">
        <v>8544</v>
      </c>
      <c r="C4100" s="733">
        <v>43586</v>
      </c>
      <c r="F4100" s="663">
        <v>2447</v>
      </c>
      <c r="G4100" s="663">
        <v>306</v>
      </c>
      <c r="H4100" s="663"/>
      <c r="I4100" s="663">
        <f t="shared" si="60"/>
        <v>2141</v>
      </c>
      <c r="J4100" s="728">
        <v>159.91</v>
      </c>
      <c r="K4100" s="728">
        <v>51.970750000000002</v>
      </c>
      <c r="L4100" s="728">
        <v>107.93925</v>
      </c>
    </row>
    <row r="4101" spans="1:12" s="335" customFormat="1" ht="12" x14ac:dyDescent="0.2">
      <c r="A4101" s="742" t="s">
        <v>8545</v>
      </c>
      <c r="B4101" s="742" t="s">
        <v>8546</v>
      </c>
      <c r="C4101" s="733">
        <v>43586</v>
      </c>
      <c r="F4101" s="663">
        <v>2659</v>
      </c>
      <c r="G4101" s="663">
        <v>332</v>
      </c>
      <c r="H4101" s="663"/>
      <c r="I4101" s="663">
        <f t="shared" si="60"/>
        <v>2327</v>
      </c>
      <c r="J4101" s="728">
        <v>173.76</v>
      </c>
      <c r="K4101" s="728">
        <v>56.472000000000001</v>
      </c>
      <c r="L4101" s="728">
        <v>117.288</v>
      </c>
    </row>
    <row r="4102" spans="1:12" s="335" customFormat="1" ht="12" x14ac:dyDescent="0.2">
      <c r="A4102" s="742" t="s">
        <v>8547</v>
      </c>
      <c r="B4102" s="742" t="s">
        <v>8548</v>
      </c>
      <c r="C4102" s="733">
        <v>43586</v>
      </c>
      <c r="F4102" s="663">
        <v>2458</v>
      </c>
      <c r="G4102" s="663">
        <v>307</v>
      </c>
      <c r="H4102" s="663"/>
      <c r="I4102" s="663">
        <f t="shared" si="60"/>
        <v>2151</v>
      </c>
      <c r="J4102" s="728">
        <v>160.62</v>
      </c>
      <c r="K4102" s="728">
        <v>52.201500000000003</v>
      </c>
      <c r="L4102" s="728">
        <v>108.41850000000001</v>
      </c>
    </row>
    <row r="4103" spans="1:12" s="335" customFormat="1" ht="12" x14ac:dyDescent="0.2">
      <c r="A4103" s="742" t="s">
        <v>8549</v>
      </c>
      <c r="B4103" s="742" t="s">
        <v>8550</v>
      </c>
      <c r="C4103" s="733">
        <v>43586</v>
      </c>
      <c r="F4103" s="663">
        <v>2982</v>
      </c>
      <c r="G4103" s="663">
        <v>373</v>
      </c>
      <c r="H4103" s="663"/>
      <c r="I4103" s="663">
        <f t="shared" si="60"/>
        <v>2609</v>
      </c>
      <c r="J4103" s="728">
        <v>194.87</v>
      </c>
      <c r="K4103" s="728">
        <v>63.332750000000004</v>
      </c>
      <c r="L4103" s="728">
        <v>131.53725</v>
      </c>
    </row>
    <row r="4104" spans="1:12" s="335" customFormat="1" ht="12" x14ac:dyDescent="0.2">
      <c r="A4104" s="742" t="s">
        <v>8551</v>
      </c>
      <c r="B4104" s="742" t="s">
        <v>8552</v>
      </c>
      <c r="C4104" s="733">
        <v>43586</v>
      </c>
      <c r="F4104" s="663">
        <v>2167</v>
      </c>
      <c r="G4104" s="663">
        <v>325</v>
      </c>
      <c r="H4104" s="663"/>
      <c r="I4104" s="663">
        <f t="shared" si="60"/>
        <v>1842</v>
      </c>
      <c r="J4104" s="728">
        <v>185.08</v>
      </c>
      <c r="K4104" s="728">
        <v>60.151000000000003</v>
      </c>
      <c r="L4104" s="728">
        <v>124.92900000000002</v>
      </c>
    </row>
    <row r="4105" spans="1:12" s="335" customFormat="1" ht="12" x14ac:dyDescent="0.2">
      <c r="A4105" s="742" t="s">
        <v>8553</v>
      </c>
      <c r="B4105" s="742" t="s">
        <v>8554</v>
      </c>
      <c r="C4105" s="733">
        <v>43586</v>
      </c>
      <c r="F4105" s="663">
        <v>5764</v>
      </c>
      <c r="G4105" s="663">
        <v>865</v>
      </c>
      <c r="H4105" s="663"/>
      <c r="I4105" s="663">
        <f t="shared" si="60"/>
        <v>4899</v>
      </c>
      <c r="J4105" s="728">
        <v>496.83</v>
      </c>
      <c r="K4105" s="728">
        <v>161.46975</v>
      </c>
      <c r="L4105" s="728">
        <v>335.36025000000001</v>
      </c>
    </row>
    <row r="4106" spans="1:12" s="335" customFormat="1" ht="12" x14ac:dyDescent="0.2">
      <c r="A4106" s="742" t="s">
        <v>8555</v>
      </c>
      <c r="B4106" s="742" t="s">
        <v>8556</v>
      </c>
      <c r="C4106" s="733">
        <v>43586</v>
      </c>
      <c r="F4106" s="663">
        <v>5737</v>
      </c>
      <c r="G4106" s="663">
        <v>1147</v>
      </c>
      <c r="H4106" s="663"/>
      <c r="I4106" s="663">
        <f t="shared" si="60"/>
        <v>4590</v>
      </c>
      <c r="J4106" s="728">
        <v>727.11</v>
      </c>
      <c r="K4106" s="728">
        <v>236.31075000000001</v>
      </c>
      <c r="L4106" s="728">
        <v>490.79925000000003</v>
      </c>
    </row>
    <row r="4107" spans="1:12" s="335" customFormat="1" ht="12" x14ac:dyDescent="0.2">
      <c r="A4107" s="742" t="s">
        <v>8557</v>
      </c>
      <c r="B4107" s="742" t="s">
        <v>8558</v>
      </c>
      <c r="C4107" s="733">
        <v>43586</v>
      </c>
      <c r="F4107" s="663">
        <v>9643</v>
      </c>
      <c r="G4107" s="663">
        <v>1446</v>
      </c>
      <c r="H4107" s="663"/>
      <c r="I4107" s="663">
        <f t="shared" si="60"/>
        <v>8197</v>
      </c>
      <c r="J4107" s="728">
        <v>831.2</v>
      </c>
      <c r="K4107" s="728">
        <v>270.14000000000004</v>
      </c>
      <c r="L4107" s="728">
        <v>561.06000000000006</v>
      </c>
    </row>
    <row r="4108" spans="1:12" s="335" customFormat="1" ht="12" x14ac:dyDescent="0.2">
      <c r="A4108" s="742" t="s">
        <v>8559</v>
      </c>
      <c r="B4108" s="742" t="s">
        <v>8560</v>
      </c>
      <c r="C4108" s="733">
        <v>43586</v>
      </c>
      <c r="F4108" s="663">
        <v>8413</v>
      </c>
      <c r="G4108" s="663">
        <v>1262</v>
      </c>
      <c r="H4108" s="663"/>
      <c r="I4108" s="663">
        <f t="shared" si="60"/>
        <v>7151</v>
      </c>
      <c r="J4108" s="728">
        <v>725.2</v>
      </c>
      <c r="K4108" s="728">
        <v>235.69000000000003</v>
      </c>
      <c r="L4108" s="728">
        <v>489.51000000000005</v>
      </c>
    </row>
    <row r="4109" spans="1:12" s="335" customFormat="1" ht="12" x14ac:dyDescent="0.2">
      <c r="A4109" s="742" t="s">
        <v>8561</v>
      </c>
      <c r="B4109" s="742" t="s">
        <v>8562</v>
      </c>
      <c r="C4109" s="733">
        <v>43586</v>
      </c>
      <c r="F4109" s="663">
        <v>7433</v>
      </c>
      <c r="G4109" s="663">
        <v>929</v>
      </c>
      <c r="H4109" s="663"/>
      <c r="I4109" s="663">
        <f t="shared" si="60"/>
        <v>6504</v>
      </c>
      <c r="J4109" s="728">
        <v>485.75</v>
      </c>
      <c r="K4109" s="728">
        <v>157.86875000000001</v>
      </c>
      <c r="L4109" s="728">
        <v>327.88125000000002</v>
      </c>
    </row>
    <row r="4110" spans="1:12" s="335" customFormat="1" ht="12" x14ac:dyDescent="0.2">
      <c r="A4110" s="742" t="s">
        <v>8563</v>
      </c>
      <c r="B4110" s="742" t="s">
        <v>8492</v>
      </c>
      <c r="C4110" s="733">
        <v>43586</v>
      </c>
      <c r="F4110" s="663">
        <v>2752</v>
      </c>
      <c r="G4110" s="663">
        <v>344</v>
      </c>
      <c r="H4110" s="663"/>
      <c r="I4110" s="663">
        <f t="shared" si="60"/>
        <v>2408</v>
      </c>
      <c r="J4110" s="728">
        <v>179.85</v>
      </c>
      <c r="K4110" s="728">
        <v>58.451250000000002</v>
      </c>
      <c r="L4110" s="728">
        <v>121.39875000000001</v>
      </c>
    </row>
    <row r="4111" spans="1:12" s="335" customFormat="1" ht="12" x14ac:dyDescent="0.2">
      <c r="A4111" s="742" t="s">
        <v>8564</v>
      </c>
      <c r="B4111" s="742" t="s">
        <v>8565</v>
      </c>
      <c r="C4111" s="733">
        <v>43586</v>
      </c>
      <c r="F4111" s="663">
        <v>6338</v>
      </c>
      <c r="G4111" s="663">
        <v>951</v>
      </c>
      <c r="H4111" s="663"/>
      <c r="I4111" s="663">
        <f t="shared" si="60"/>
        <v>5387</v>
      </c>
      <c r="J4111" s="728">
        <v>546.34</v>
      </c>
      <c r="K4111" s="728">
        <v>177.56050000000002</v>
      </c>
      <c r="L4111" s="728">
        <v>368.77950000000004</v>
      </c>
    </row>
    <row r="4112" spans="1:12" s="335" customFormat="1" ht="12" x14ac:dyDescent="0.2">
      <c r="A4112" s="742" t="s">
        <v>8566</v>
      </c>
      <c r="B4112" s="742" t="s">
        <v>8567</v>
      </c>
      <c r="C4112" s="733">
        <v>43586</v>
      </c>
      <c r="F4112" s="663">
        <v>2450</v>
      </c>
      <c r="G4112" s="663">
        <v>306</v>
      </c>
      <c r="H4112" s="663"/>
      <c r="I4112" s="663">
        <f t="shared" si="60"/>
        <v>2144</v>
      </c>
      <c r="J4112" s="728">
        <v>160.11000000000001</v>
      </c>
      <c r="K4112" s="728">
        <v>52.035750000000007</v>
      </c>
      <c r="L4112" s="728">
        <v>108.07425000000002</v>
      </c>
    </row>
    <row r="4113" spans="1:12" s="335" customFormat="1" ht="12" x14ac:dyDescent="0.2">
      <c r="A4113" s="742" t="s">
        <v>8568</v>
      </c>
      <c r="B4113" s="742" t="s">
        <v>8569</v>
      </c>
      <c r="C4113" s="733">
        <v>43586</v>
      </c>
      <c r="F4113" s="663">
        <v>864</v>
      </c>
      <c r="G4113" s="663">
        <v>108</v>
      </c>
      <c r="H4113" s="663"/>
      <c r="I4113" s="663">
        <f t="shared" si="60"/>
        <v>756</v>
      </c>
      <c r="J4113" s="728">
        <v>55.45</v>
      </c>
      <c r="K4113" s="728">
        <v>18.021250000000002</v>
      </c>
      <c r="L4113" s="728">
        <v>37.428750000000001</v>
      </c>
    </row>
    <row r="4114" spans="1:12" s="335" customFormat="1" ht="12" x14ac:dyDescent="0.2">
      <c r="A4114" s="742" t="s">
        <v>8570</v>
      </c>
      <c r="B4114" s="742" t="s">
        <v>8571</v>
      </c>
      <c r="C4114" s="733">
        <v>43586</v>
      </c>
      <c r="F4114" s="663">
        <v>2000</v>
      </c>
      <c r="G4114" s="663">
        <v>300</v>
      </c>
      <c r="H4114" s="663"/>
      <c r="I4114" s="663">
        <f t="shared" si="60"/>
        <v>1700</v>
      </c>
      <c r="J4114" s="728">
        <v>170.82</v>
      </c>
      <c r="K4114" s="728">
        <v>55.516500000000001</v>
      </c>
      <c r="L4114" s="728">
        <v>115.3035</v>
      </c>
    </row>
    <row r="4115" spans="1:12" s="335" customFormat="1" ht="12" x14ac:dyDescent="0.2">
      <c r="A4115" s="742" t="s">
        <v>8572</v>
      </c>
      <c r="B4115" s="742" t="s">
        <v>8573</v>
      </c>
      <c r="C4115" s="733">
        <v>43586</v>
      </c>
      <c r="F4115" s="663">
        <v>2727</v>
      </c>
      <c r="G4115" s="663">
        <v>409</v>
      </c>
      <c r="H4115" s="663"/>
      <c r="I4115" s="663">
        <f t="shared" si="60"/>
        <v>2318</v>
      </c>
      <c r="J4115" s="728">
        <v>232.91</v>
      </c>
      <c r="K4115" s="728">
        <v>75.695750000000004</v>
      </c>
      <c r="L4115" s="728">
        <v>157.21425000000002</v>
      </c>
    </row>
    <row r="4116" spans="1:12" s="335" customFormat="1" ht="12" x14ac:dyDescent="0.2">
      <c r="A4116" s="140" t="s">
        <v>8574</v>
      </c>
      <c r="B4116" s="742" t="s">
        <v>8575</v>
      </c>
      <c r="C4116" s="733">
        <v>43586</v>
      </c>
      <c r="F4116" s="663">
        <v>6103</v>
      </c>
      <c r="G4116" s="663">
        <v>915</v>
      </c>
      <c r="H4116" s="663"/>
      <c r="I4116" s="663">
        <f t="shared" si="60"/>
        <v>5188</v>
      </c>
      <c r="J4116" s="728">
        <v>526.05999999999995</v>
      </c>
      <c r="K4116" s="728">
        <v>170.96949999999998</v>
      </c>
      <c r="L4116" s="728">
        <v>355.09049999999996</v>
      </c>
    </row>
    <row r="4117" spans="1:12" s="335" customFormat="1" ht="12" x14ac:dyDescent="0.2">
      <c r="A4117" s="742" t="s">
        <v>8576</v>
      </c>
      <c r="B4117" s="742" t="s">
        <v>8577</v>
      </c>
      <c r="C4117" s="733">
        <v>43586</v>
      </c>
      <c r="F4117" s="663">
        <v>2004</v>
      </c>
      <c r="G4117" s="663">
        <v>401</v>
      </c>
      <c r="H4117" s="663"/>
      <c r="I4117" s="663">
        <f t="shared" si="60"/>
        <v>1603</v>
      </c>
      <c r="J4117" s="728">
        <v>253.99</v>
      </c>
      <c r="K4117" s="728">
        <v>82.546750000000003</v>
      </c>
      <c r="L4117" s="728">
        <v>171.44325000000001</v>
      </c>
    </row>
    <row r="4118" spans="1:12" s="335" customFormat="1" ht="12" x14ac:dyDescent="0.2">
      <c r="A4118" s="742" t="s">
        <v>8578</v>
      </c>
      <c r="B4118" s="742" t="s">
        <v>8579</v>
      </c>
      <c r="C4118" s="733">
        <v>43586</v>
      </c>
      <c r="F4118" s="663">
        <v>3847</v>
      </c>
      <c r="G4118" s="663">
        <v>721</v>
      </c>
      <c r="H4118" s="663"/>
      <c r="I4118" s="663">
        <f t="shared" si="60"/>
        <v>3126</v>
      </c>
      <c r="J4118" s="728">
        <v>451.91</v>
      </c>
      <c r="K4118" s="728">
        <v>146.87075000000002</v>
      </c>
      <c r="L4118" s="728">
        <v>305.03925000000004</v>
      </c>
    </row>
    <row r="4119" spans="1:12" s="335" customFormat="1" ht="12" x14ac:dyDescent="0.2">
      <c r="A4119" s="742" t="s">
        <v>8580</v>
      </c>
      <c r="B4119" s="742" t="s">
        <v>8581</v>
      </c>
      <c r="C4119" s="733">
        <v>43586</v>
      </c>
      <c r="F4119" s="663">
        <v>5546</v>
      </c>
      <c r="G4119" s="663">
        <v>1040</v>
      </c>
      <c r="H4119" s="663"/>
      <c r="I4119" s="663">
        <f t="shared" si="60"/>
        <v>4506</v>
      </c>
      <c r="J4119" s="728">
        <v>651.49</v>
      </c>
      <c r="K4119" s="728">
        <v>211.73425</v>
      </c>
      <c r="L4119" s="728">
        <v>439.75575000000003</v>
      </c>
    </row>
    <row r="4120" spans="1:12" s="335" customFormat="1" ht="12" x14ac:dyDescent="0.2">
      <c r="A4120" s="742" t="s">
        <v>8582</v>
      </c>
      <c r="B4120" s="742" t="s">
        <v>8583</v>
      </c>
      <c r="C4120" s="733">
        <v>43586</v>
      </c>
      <c r="F4120" s="663">
        <v>3936</v>
      </c>
      <c r="G4120" s="663">
        <v>492</v>
      </c>
      <c r="H4120" s="663"/>
      <c r="I4120" s="663">
        <f t="shared" si="60"/>
        <v>3444</v>
      </c>
      <c r="J4120" s="728">
        <v>257.22000000000003</v>
      </c>
      <c r="K4120" s="728">
        <v>83.596500000000006</v>
      </c>
      <c r="L4120" s="728">
        <v>173.62350000000004</v>
      </c>
    </row>
    <row r="4121" spans="1:12" s="335" customFormat="1" ht="12" x14ac:dyDescent="0.2">
      <c r="A4121" s="742" t="s">
        <v>8584</v>
      </c>
      <c r="B4121" s="742" t="s">
        <v>8585</v>
      </c>
      <c r="C4121" s="733">
        <v>43586</v>
      </c>
      <c r="F4121" s="663">
        <v>6225</v>
      </c>
      <c r="G4121" s="663">
        <v>934</v>
      </c>
      <c r="H4121" s="663"/>
      <c r="I4121" s="663">
        <f t="shared" si="60"/>
        <v>5291</v>
      </c>
      <c r="J4121" s="728">
        <v>531.66999999999996</v>
      </c>
      <c r="K4121" s="728">
        <v>172.79274999999998</v>
      </c>
      <c r="L4121" s="728">
        <v>358.87725</v>
      </c>
    </row>
    <row r="4122" spans="1:12" s="335" customFormat="1" ht="12" x14ac:dyDescent="0.2">
      <c r="A4122" s="742" t="s">
        <v>8586</v>
      </c>
      <c r="B4122" s="742" t="s">
        <v>8587</v>
      </c>
      <c r="C4122" s="733">
        <v>43586</v>
      </c>
      <c r="F4122" s="663">
        <v>2947</v>
      </c>
      <c r="G4122" s="663">
        <v>486</v>
      </c>
      <c r="H4122" s="663"/>
      <c r="I4122" s="663">
        <f t="shared" si="60"/>
        <v>2461</v>
      </c>
      <c r="J4122" s="728">
        <v>290.89999999999998</v>
      </c>
      <c r="K4122" s="728">
        <v>94.54249999999999</v>
      </c>
      <c r="L4122" s="728">
        <v>196.35749999999999</v>
      </c>
    </row>
    <row r="4123" spans="1:12" s="335" customFormat="1" ht="12" x14ac:dyDescent="0.2">
      <c r="A4123" s="742" t="s">
        <v>8588</v>
      </c>
      <c r="B4123" s="742" t="s">
        <v>8589</v>
      </c>
      <c r="C4123" s="733">
        <v>43586</v>
      </c>
      <c r="F4123" s="663">
        <v>6789</v>
      </c>
      <c r="G4123" s="663">
        <v>1120</v>
      </c>
      <c r="H4123" s="663"/>
      <c r="I4123" s="663">
        <f t="shared" si="60"/>
        <v>5669</v>
      </c>
      <c r="J4123" s="728">
        <v>670.15</v>
      </c>
      <c r="K4123" s="728">
        <v>217.79875000000001</v>
      </c>
      <c r="L4123" s="728">
        <v>452.35124999999999</v>
      </c>
    </row>
    <row r="4124" spans="1:12" s="335" customFormat="1" ht="12" x14ac:dyDescent="0.2">
      <c r="A4124" s="742" t="s">
        <v>8590</v>
      </c>
      <c r="B4124" s="742" t="s">
        <v>8591</v>
      </c>
      <c r="C4124" s="733">
        <v>43586</v>
      </c>
      <c r="F4124" s="663">
        <v>2853</v>
      </c>
      <c r="G4124" s="663">
        <v>571</v>
      </c>
      <c r="H4124" s="663"/>
      <c r="I4124" s="663">
        <f t="shared" si="60"/>
        <v>2282</v>
      </c>
      <c r="J4124" s="728">
        <v>364.9</v>
      </c>
      <c r="K4124" s="728">
        <v>118.5925</v>
      </c>
      <c r="L4124" s="728">
        <v>246.3075</v>
      </c>
    </row>
    <row r="4125" spans="1:12" s="335" customFormat="1" ht="12" x14ac:dyDescent="0.2">
      <c r="A4125" s="742" t="s">
        <v>8592</v>
      </c>
      <c r="B4125" s="742" t="s">
        <v>8593</v>
      </c>
      <c r="C4125" s="733">
        <v>43586</v>
      </c>
      <c r="F4125" s="663">
        <v>3020</v>
      </c>
      <c r="G4125" s="663">
        <v>453</v>
      </c>
      <c r="H4125" s="663"/>
      <c r="I4125" s="663">
        <f t="shared" si="60"/>
        <v>2567</v>
      </c>
      <c r="J4125" s="728">
        <v>255.61</v>
      </c>
      <c r="K4125" s="728">
        <v>83.073250000000002</v>
      </c>
      <c r="L4125" s="728">
        <v>172.53675000000001</v>
      </c>
    </row>
    <row r="4126" spans="1:12" s="335" customFormat="1" ht="12" x14ac:dyDescent="0.2">
      <c r="A4126" s="742" t="s">
        <v>8594</v>
      </c>
      <c r="B4126" s="742" t="s">
        <v>8595</v>
      </c>
      <c r="C4126" s="733">
        <v>43586</v>
      </c>
      <c r="F4126" s="663">
        <v>3900</v>
      </c>
      <c r="G4126" s="663">
        <v>585</v>
      </c>
      <c r="H4126" s="663"/>
      <c r="I4126" s="663">
        <f t="shared" si="60"/>
        <v>3315</v>
      </c>
      <c r="J4126" s="728">
        <v>366.44</v>
      </c>
      <c r="K4126" s="728">
        <v>119.093</v>
      </c>
      <c r="L4126" s="728">
        <v>247.34700000000001</v>
      </c>
    </row>
    <row r="4127" spans="1:12" s="335" customFormat="1" ht="12" x14ac:dyDescent="0.2">
      <c r="A4127" s="742" t="s">
        <v>8596</v>
      </c>
      <c r="B4127" s="742" t="s">
        <v>8597</v>
      </c>
      <c r="C4127" s="733">
        <v>43586</v>
      </c>
      <c r="F4127" s="663">
        <v>2935</v>
      </c>
      <c r="G4127" s="663">
        <v>440</v>
      </c>
      <c r="H4127" s="663"/>
      <c r="I4127" s="663">
        <f t="shared" si="60"/>
        <v>2495</v>
      </c>
      <c r="J4127" s="728">
        <v>248.42</v>
      </c>
      <c r="K4127" s="728">
        <v>80.736499999999992</v>
      </c>
      <c r="L4127" s="728">
        <v>167.68350000000001</v>
      </c>
    </row>
    <row r="4128" spans="1:12" s="335" customFormat="1" ht="12" x14ac:dyDescent="0.2">
      <c r="A4128" s="742" t="s">
        <v>8598</v>
      </c>
      <c r="B4128" s="742" t="s">
        <v>8599</v>
      </c>
      <c r="C4128" s="733">
        <v>43586</v>
      </c>
      <c r="F4128" s="663">
        <v>4940</v>
      </c>
      <c r="G4128" s="663">
        <v>815</v>
      </c>
      <c r="H4128" s="663"/>
      <c r="I4128" s="663">
        <f t="shared" si="60"/>
        <v>4125</v>
      </c>
      <c r="J4128" s="728">
        <v>487.63</v>
      </c>
      <c r="K4128" s="728">
        <v>158.47975</v>
      </c>
      <c r="L4128" s="728">
        <v>329.15025000000003</v>
      </c>
    </row>
    <row r="4129" spans="1:12" s="335" customFormat="1" ht="12" x14ac:dyDescent="0.2">
      <c r="A4129" s="742" t="s">
        <v>8600</v>
      </c>
      <c r="B4129" s="742" t="s">
        <v>8601</v>
      </c>
      <c r="C4129" s="733">
        <v>43586</v>
      </c>
      <c r="F4129" s="663">
        <v>2012</v>
      </c>
      <c r="G4129" s="663">
        <v>302</v>
      </c>
      <c r="H4129" s="663"/>
      <c r="I4129" s="663">
        <f t="shared" si="60"/>
        <v>1710</v>
      </c>
      <c r="J4129" s="728">
        <v>171.85</v>
      </c>
      <c r="K4129" s="728">
        <v>55.85125</v>
      </c>
      <c r="L4129" s="728">
        <v>115.99875</v>
      </c>
    </row>
    <row r="4130" spans="1:12" s="335" customFormat="1" ht="12" x14ac:dyDescent="0.2">
      <c r="A4130" s="742" t="s">
        <v>8602</v>
      </c>
      <c r="B4130" s="742" t="s">
        <v>8603</v>
      </c>
      <c r="C4130" s="733">
        <v>43586</v>
      </c>
      <c r="F4130" s="663">
        <v>2210</v>
      </c>
      <c r="G4130" s="663">
        <v>331</v>
      </c>
      <c r="H4130" s="663"/>
      <c r="I4130" s="663">
        <f t="shared" si="60"/>
        <v>1879</v>
      </c>
      <c r="J4130" s="728">
        <v>188.76</v>
      </c>
      <c r="K4130" s="728">
        <v>61.347000000000001</v>
      </c>
      <c r="L4130" s="728">
        <v>127.413</v>
      </c>
    </row>
    <row r="4131" spans="1:12" s="335" customFormat="1" ht="12" x14ac:dyDescent="0.2">
      <c r="A4131" s="742" t="s">
        <v>8604</v>
      </c>
      <c r="B4131" s="742" t="s">
        <v>8605</v>
      </c>
      <c r="C4131" s="733">
        <v>43586</v>
      </c>
      <c r="F4131" s="663">
        <v>1856</v>
      </c>
      <c r="G4131" s="663">
        <v>278</v>
      </c>
      <c r="H4131" s="663"/>
      <c r="I4131" s="663">
        <f t="shared" si="60"/>
        <v>1578</v>
      </c>
      <c r="J4131" s="728">
        <v>157.09</v>
      </c>
      <c r="K4131" s="728">
        <v>51.054250000000003</v>
      </c>
      <c r="L4131" s="728">
        <v>106.03575000000001</v>
      </c>
    </row>
    <row r="4132" spans="1:12" s="335" customFormat="1" ht="12" x14ac:dyDescent="0.2">
      <c r="A4132" s="742" t="s">
        <v>8606</v>
      </c>
      <c r="B4132" s="742" t="s">
        <v>8607</v>
      </c>
      <c r="C4132" s="733">
        <v>43586</v>
      </c>
      <c r="F4132" s="663">
        <v>2588</v>
      </c>
      <c r="G4132" s="663">
        <v>485</v>
      </c>
      <c r="H4132" s="663"/>
      <c r="I4132" s="663">
        <f t="shared" si="60"/>
        <v>2103</v>
      </c>
      <c r="J4132" s="728">
        <v>301.24</v>
      </c>
      <c r="K4132" s="728">
        <v>97.903000000000006</v>
      </c>
      <c r="L4132" s="728">
        <v>203.33700000000002</v>
      </c>
    </row>
    <row r="4133" spans="1:12" s="335" customFormat="1" ht="12" x14ac:dyDescent="0.2">
      <c r="A4133" s="742" t="s">
        <v>8608</v>
      </c>
      <c r="B4133" s="742" t="s">
        <v>8609</v>
      </c>
      <c r="C4133" s="733">
        <v>43586</v>
      </c>
      <c r="F4133" s="663">
        <v>2192</v>
      </c>
      <c r="G4133" s="663">
        <v>329</v>
      </c>
      <c r="H4133" s="663"/>
      <c r="I4133" s="663">
        <f t="shared" si="60"/>
        <v>1863</v>
      </c>
      <c r="J4133" s="728">
        <v>187.22</v>
      </c>
      <c r="K4133" s="728">
        <v>60.846499999999999</v>
      </c>
      <c r="L4133" s="728">
        <v>126.37350000000001</v>
      </c>
    </row>
    <row r="4134" spans="1:12" s="335" customFormat="1" ht="12" x14ac:dyDescent="0.2">
      <c r="A4134" s="742" t="s">
        <v>8610</v>
      </c>
      <c r="B4134" s="742" t="s">
        <v>8611</v>
      </c>
      <c r="C4134" s="733">
        <v>43586</v>
      </c>
      <c r="F4134" s="663">
        <v>3513</v>
      </c>
      <c r="G4134" s="663">
        <v>527</v>
      </c>
      <c r="H4134" s="663"/>
      <c r="I4134" s="663">
        <f t="shared" si="60"/>
        <v>2986</v>
      </c>
      <c r="J4134" s="728">
        <v>302.81</v>
      </c>
      <c r="K4134" s="728">
        <v>98.413250000000005</v>
      </c>
      <c r="L4134" s="728">
        <v>204.39675000000003</v>
      </c>
    </row>
    <row r="4135" spans="1:12" s="335" customFormat="1" ht="12" x14ac:dyDescent="0.2">
      <c r="A4135" s="742" t="s">
        <v>8612</v>
      </c>
      <c r="B4135" s="742" t="s">
        <v>8613</v>
      </c>
      <c r="C4135" s="733">
        <v>43586</v>
      </c>
      <c r="F4135" s="663">
        <v>6675</v>
      </c>
      <c r="G4135" s="663">
        <v>1252</v>
      </c>
      <c r="H4135" s="663"/>
      <c r="I4135" s="663">
        <f t="shared" si="60"/>
        <v>5423</v>
      </c>
      <c r="J4135" s="728">
        <v>776.98</v>
      </c>
      <c r="K4135" s="728">
        <v>252.51850000000002</v>
      </c>
      <c r="L4135" s="728">
        <v>524.4615</v>
      </c>
    </row>
    <row r="4136" spans="1:12" s="335" customFormat="1" ht="12" x14ac:dyDescent="0.2">
      <c r="A4136" s="742" t="s">
        <v>8614</v>
      </c>
      <c r="B4136" s="742" t="s">
        <v>8615</v>
      </c>
      <c r="C4136" s="733">
        <v>43586</v>
      </c>
      <c r="F4136" s="663">
        <v>3555</v>
      </c>
      <c r="G4136" s="663">
        <v>444</v>
      </c>
      <c r="H4136" s="663"/>
      <c r="I4136" s="663">
        <f t="shared" si="60"/>
        <v>3111</v>
      </c>
      <c r="J4136" s="728">
        <v>232.31</v>
      </c>
      <c r="K4136" s="728">
        <v>75.500749999999996</v>
      </c>
      <c r="L4136" s="728">
        <v>156.80925000000002</v>
      </c>
    </row>
    <row r="4137" spans="1:12" s="335" customFormat="1" ht="12" x14ac:dyDescent="0.2">
      <c r="A4137" s="742" t="s">
        <v>8616</v>
      </c>
      <c r="B4137" s="742" t="s">
        <v>8617</v>
      </c>
      <c r="C4137" s="733">
        <v>43586</v>
      </c>
      <c r="F4137" s="663">
        <v>2567</v>
      </c>
      <c r="G4137" s="663">
        <v>385</v>
      </c>
      <c r="H4137" s="663"/>
      <c r="I4137" s="663">
        <f t="shared" si="60"/>
        <v>2182</v>
      </c>
      <c r="J4137" s="728">
        <v>219.24</v>
      </c>
      <c r="K4137" s="728">
        <v>71.253</v>
      </c>
      <c r="L4137" s="728">
        <v>147.98700000000002</v>
      </c>
    </row>
    <row r="4138" spans="1:12" s="335" customFormat="1" ht="12" x14ac:dyDescent="0.2">
      <c r="A4138" s="742" t="s">
        <v>8618</v>
      </c>
      <c r="B4138" s="742" t="s">
        <v>8619</v>
      </c>
      <c r="C4138" s="733">
        <v>43586</v>
      </c>
      <c r="F4138" s="663">
        <v>4696</v>
      </c>
      <c r="G4138" s="663">
        <v>587</v>
      </c>
      <c r="H4138" s="663"/>
      <c r="I4138" s="663">
        <f t="shared" si="60"/>
        <v>4109</v>
      </c>
      <c r="J4138" s="728">
        <v>306.89</v>
      </c>
      <c r="K4138" s="728">
        <v>99.739249999999998</v>
      </c>
      <c r="L4138" s="728">
        <v>207.15075000000002</v>
      </c>
    </row>
    <row r="4139" spans="1:12" s="335" customFormat="1" ht="12" x14ac:dyDescent="0.2">
      <c r="A4139" s="742" t="s">
        <v>8620</v>
      </c>
      <c r="B4139" s="742" t="s">
        <v>8621</v>
      </c>
      <c r="C4139" s="733">
        <v>43586</v>
      </c>
      <c r="F4139" s="663">
        <v>5957</v>
      </c>
      <c r="G4139" s="663">
        <v>894</v>
      </c>
      <c r="H4139" s="663"/>
      <c r="I4139" s="663">
        <f t="shared" si="60"/>
        <v>5063</v>
      </c>
      <c r="J4139" s="728">
        <v>513.47</v>
      </c>
      <c r="K4139" s="728">
        <v>166.87775000000002</v>
      </c>
      <c r="L4139" s="728">
        <v>346.59225000000004</v>
      </c>
    </row>
    <row r="4140" spans="1:12" s="335" customFormat="1" ht="12" x14ac:dyDescent="0.2">
      <c r="A4140" s="742" t="s">
        <v>8622</v>
      </c>
      <c r="B4140" s="742" t="s">
        <v>8623</v>
      </c>
      <c r="C4140" s="733">
        <v>43586</v>
      </c>
      <c r="F4140" s="663">
        <v>8419</v>
      </c>
      <c r="G4140" s="663">
        <v>1263</v>
      </c>
      <c r="H4140" s="663"/>
      <c r="I4140" s="663">
        <f t="shared" si="60"/>
        <v>7156</v>
      </c>
      <c r="J4140" s="728">
        <v>725.69</v>
      </c>
      <c r="K4140" s="728">
        <v>235.84925000000001</v>
      </c>
      <c r="L4140" s="728">
        <v>489.84075000000007</v>
      </c>
    </row>
    <row r="4141" spans="1:12" s="335" customFormat="1" ht="12" x14ac:dyDescent="0.2">
      <c r="A4141" s="742" t="s">
        <v>8624</v>
      </c>
      <c r="B4141" s="742" t="s">
        <v>8625</v>
      </c>
      <c r="C4141" s="733">
        <v>43586</v>
      </c>
      <c r="F4141" s="663">
        <v>2380</v>
      </c>
      <c r="G4141" s="663">
        <v>357</v>
      </c>
      <c r="H4141" s="663"/>
      <c r="I4141" s="663">
        <f t="shared" si="60"/>
        <v>2023</v>
      </c>
      <c r="J4141" s="728">
        <v>203.27</v>
      </c>
      <c r="K4141" s="728">
        <v>66.062750000000008</v>
      </c>
      <c r="L4141" s="728">
        <v>137.20725000000002</v>
      </c>
    </row>
    <row r="4142" spans="1:12" s="335" customFormat="1" ht="12" x14ac:dyDescent="0.2">
      <c r="A4142" s="742" t="s">
        <v>8626</v>
      </c>
      <c r="B4142" s="742" t="s">
        <v>8627</v>
      </c>
      <c r="C4142" s="733">
        <v>43586</v>
      </c>
      <c r="F4142" s="663">
        <v>4144</v>
      </c>
      <c r="G4142" s="663">
        <v>518</v>
      </c>
      <c r="H4142" s="663"/>
      <c r="I4142" s="663">
        <f t="shared" si="60"/>
        <v>3626</v>
      </c>
      <c r="J4142" s="728">
        <v>270.81</v>
      </c>
      <c r="K4142" s="728">
        <v>88.013249999999999</v>
      </c>
      <c r="L4142" s="728">
        <v>182.79675</v>
      </c>
    </row>
    <row r="4143" spans="1:12" s="335" customFormat="1" ht="12" x14ac:dyDescent="0.2">
      <c r="A4143" s="742" t="s">
        <v>8628</v>
      </c>
      <c r="B4143" s="742" t="s">
        <v>8629</v>
      </c>
      <c r="C4143" s="733">
        <v>43586</v>
      </c>
      <c r="F4143" s="663">
        <v>2250</v>
      </c>
      <c r="G4143" s="663">
        <v>337</v>
      </c>
      <c r="H4143" s="663"/>
      <c r="I4143" s="663">
        <f t="shared" si="60"/>
        <v>1913</v>
      </c>
      <c r="J4143" s="728">
        <v>192.18</v>
      </c>
      <c r="K4143" s="728">
        <v>62.458500000000008</v>
      </c>
      <c r="L4143" s="728">
        <v>129.72150000000002</v>
      </c>
    </row>
    <row r="4144" spans="1:12" s="335" customFormat="1" ht="12" x14ac:dyDescent="0.2">
      <c r="A4144" s="742" t="s">
        <v>8630</v>
      </c>
      <c r="B4144" s="742" t="s">
        <v>8631</v>
      </c>
      <c r="C4144" s="733">
        <v>43586</v>
      </c>
      <c r="F4144" s="663">
        <v>2117</v>
      </c>
      <c r="G4144" s="663">
        <v>318</v>
      </c>
      <c r="H4144" s="663"/>
      <c r="I4144" s="663">
        <f t="shared" si="60"/>
        <v>1799</v>
      </c>
      <c r="J4144" s="728">
        <v>180.81</v>
      </c>
      <c r="K4144" s="728">
        <v>58.763249999999999</v>
      </c>
      <c r="L4144" s="728">
        <v>122.04675</v>
      </c>
    </row>
    <row r="4145" spans="1:12" s="335" customFormat="1" ht="12" x14ac:dyDescent="0.2">
      <c r="A4145" s="742" t="s">
        <v>8632</v>
      </c>
      <c r="B4145" s="742" t="s">
        <v>8633</v>
      </c>
      <c r="C4145" s="733">
        <v>43586</v>
      </c>
      <c r="F4145" s="663">
        <v>4025</v>
      </c>
      <c r="G4145" s="663">
        <v>755</v>
      </c>
      <c r="H4145" s="663"/>
      <c r="I4145" s="663">
        <f t="shared" si="60"/>
        <v>3270</v>
      </c>
      <c r="J4145" s="728">
        <v>468.51</v>
      </c>
      <c r="K4145" s="728">
        <v>152.26575</v>
      </c>
      <c r="L4145" s="728">
        <v>316.24425000000002</v>
      </c>
    </row>
    <row r="4146" spans="1:12" s="335" customFormat="1" ht="12" x14ac:dyDescent="0.2">
      <c r="A4146" s="742" t="s">
        <v>8634</v>
      </c>
      <c r="B4146" s="742" t="s">
        <v>8635</v>
      </c>
      <c r="C4146" s="733">
        <v>43586</v>
      </c>
      <c r="F4146" s="663">
        <v>2320</v>
      </c>
      <c r="G4146" s="663">
        <v>348</v>
      </c>
      <c r="H4146" s="663"/>
      <c r="I4146" s="663">
        <f t="shared" si="60"/>
        <v>1972</v>
      </c>
      <c r="J4146" s="728">
        <v>217.99</v>
      </c>
      <c r="K4146" s="728">
        <v>70.84675</v>
      </c>
      <c r="L4146" s="728">
        <v>147.14325000000002</v>
      </c>
    </row>
    <row r="4147" spans="1:12" s="335" customFormat="1" ht="12" x14ac:dyDescent="0.2">
      <c r="A4147" s="742" t="s">
        <v>8636</v>
      </c>
      <c r="B4147" s="742" t="s">
        <v>8637</v>
      </c>
      <c r="C4147" s="733">
        <v>43586</v>
      </c>
      <c r="F4147" s="663">
        <v>4696</v>
      </c>
      <c r="G4147" s="663">
        <v>587</v>
      </c>
      <c r="H4147" s="663"/>
      <c r="I4147" s="663">
        <f t="shared" si="60"/>
        <v>4109</v>
      </c>
      <c r="J4147" s="728">
        <v>306.89</v>
      </c>
      <c r="K4147" s="728">
        <v>99.739249999999998</v>
      </c>
      <c r="L4147" s="728">
        <v>207.15075000000002</v>
      </c>
    </row>
    <row r="4148" spans="1:12" s="335" customFormat="1" ht="12" x14ac:dyDescent="0.2">
      <c r="A4148" s="742" t="s">
        <v>8638</v>
      </c>
      <c r="B4148" s="742" t="s">
        <v>8639</v>
      </c>
      <c r="C4148" s="733">
        <v>43586</v>
      </c>
      <c r="F4148" s="663">
        <v>8496</v>
      </c>
      <c r="G4148" s="663">
        <v>1274</v>
      </c>
      <c r="H4148" s="663"/>
      <c r="I4148" s="663">
        <f t="shared" si="60"/>
        <v>7222</v>
      </c>
      <c r="J4148" s="728">
        <v>732.36</v>
      </c>
      <c r="K4148" s="728">
        <v>238.01700000000002</v>
      </c>
      <c r="L4148" s="728">
        <v>494.34300000000002</v>
      </c>
    </row>
    <row r="4149" spans="1:12" s="335" customFormat="1" ht="12" x14ac:dyDescent="0.2">
      <c r="A4149" s="742" t="s">
        <v>8640</v>
      </c>
      <c r="B4149" s="742" t="s">
        <v>8641</v>
      </c>
      <c r="C4149" s="733">
        <v>43586</v>
      </c>
      <c r="F4149" s="663">
        <v>3330</v>
      </c>
      <c r="G4149" s="663">
        <v>499</v>
      </c>
      <c r="H4149" s="663"/>
      <c r="I4149" s="663">
        <f t="shared" si="60"/>
        <v>2831</v>
      </c>
      <c r="J4149" s="728">
        <v>284.42</v>
      </c>
      <c r="K4149" s="728">
        <v>92.436500000000009</v>
      </c>
      <c r="L4149" s="728">
        <v>191.98350000000002</v>
      </c>
    </row>
    <row r="4150" spans="1:12" s="335" customFormat="1" ht="12" x14ac:dyDescent="0.2">
      <c r="A4150" s="742" t="s">
        <v>8642</v>
      </c>
      <c r="B4150" s="742" t="s">
        <v>8643</v>
      </c>
      <c r="C4150" s="733">
        <v>43586</v>
      </c>
      <c r="F4150" s="663">
        <v>12607</v>
      </c>
      <c r="G4150" s="663">
        <v>2521</v>
      </c>
      <c r="H4150" s="663"/>
      <c r="I4150" s="663">
        <f t="shared" si="60"/>
        <v>10086</v>
      </c>
      <c r="J4150" s="728">
        <v>1612.43</v>
      </c>
      <c r="K4150" s="728">
        <v>524.03975000000003</v>
      </c>
      <c r="L4150" s="728">
        <v>1088.3902500000002</v>
      </c>
    </row>
    <row r="4151" spans="1:12" s="335" customFormat="1" ht="12" x14ac:dyDescent="0.2">
      <c r="A4151" s="742" t="s">
        <v>8644</v>
      </c>
      <c r="B4151" s="742" t="s">
        <v>8645</v>
      </c>
      <c r="C4151" s="733">
        <v>43586</v>
      </c>
      <c r="F4151" s="663">
        <v>2080</v>
      </c>
      <c r="G4151" s="663">
        <v>312</v>
      </c>
      <c r="H4151" s="663"/>
      <c r="I4151" s="663">
        <f t="shared" si="60"/>
        <v>1768</v>
      </c>
      <c r="J4151" s="728">
        <v>195.44</v>
      </c>
      <c r="K4151" s="728">
        <v>63.518000000000001</v>
      </c>
      <c r="L4151" s="728">
        <v>131.922</v>
      </c>
    </row>
    <row r="4152" spans="1:12" s="335" customFormat="1" ht="12" x14ac:dyDescent="0.2">
      <c r="A4152" s="742" t="s">
        <v>8646</v>
      </c>
      <c r="B4152" s="742" t="s">
        <v>8647</v>
      </c>
      <c r="C4152" s="733">
        <v>43586</v>
      </c>
      <c r="F4152" s="663">
        <v>5380</v>
      </c>
      <c r="G4152" s="663">
        <v>1345</v>
      </c>
      <c r="H4152" s="663"/>
      <c r="I4152" s="663">
        <f t="shared" si="60"/>
        <v>4035</v>
      </c>
      <c r="J4152" s="728">
        <v>912.44</v>
      </c>
      <c r="K4152" s="728">
        <v>296.54300000000001</v>
      </c>
      <c r="L4152" s="728">
        <v>615.89700000000005</v>
      </c>
    </row>
    <row r="4153" spans="1:12" s="335" customFormat="1" ht="12" x14ac:dyDescent="0.2">
      <c r="A4153" s="742" t="s">
        <v>8648</v>
      </c>
      <c r="B4153" s="742" t="s">
        <v>8649</v>
      </c>
      <c r="C4153" s="733">
        <v>43586</v>
      </c>
      <c r="F4153" s="663">
        <v>2724</v>
      </c>
      <c r="G4153" s="663">
        <v>681</v>
      </c>
      <c r="H4153" s="663"/>
      <c r="I4153" s="663">
        <f t="shared" si="60"/>
        <v>2043</v>
      </c>
      <c r="J4153" s="728">
        <v>461.99</v>
      </c>
      <c r="K4153" s="728">
        <v>150.14675</v>
      </c>
      <c r="L4153" s="728">
        <v>311.84325000000001</v>
      </c>
    </row>
    <row r="4154" spans="1:12" s="335" customFormat="1" ht="12" x14ac:dyDescent="0.2">
      <c r="A4154" s="742" t="s">
        <v>8650</v>
      </c>
      <c r="B4154" s="742" t="s">
        <v>8472</v>
      </c>
      <c r="C4154" s="733">
        <v>43586</v>
      </c>
      <c r="F4154" s="663">
        <v>592</v>
      </c>
      <c r="G4154" s="663">
        <v>74</v>
      </c>
      <c r="H4154" s="663"/>
      <c r="I4154" s="663">
        <f t="shared" si="60"/>
        <v>518</v>
      </c>
      <c r="J4154" s="728">
        <v>38.69</v>
      </c>
      <c r="K4154" s="728">
        <v>12.574249999999999</v>
      </c>
      <c r="L4154" s="728">
        <v>26.115749999999998</v>
      </c>
    </row>
    <row r="4155" spans="1:12" s="335" customFormat="1" ht="12" x14ac:dyDescent="0.2">
      <c r="A4155" s="742" t="s">
        <v>8651</v>
      </c>
      <c r="B4155" s="742" t="s">
        <v>8652</v>
      </c>
      <c r="C4155" s="733">
        <v>43586</v>
      </c>
      <c r="F4155" s="663">
        <v>2140</v>
      </c>
      <c r="G4155" s="663">
        <v>321</v>
      </c>
      <c r="H4155" s="663"/>
      <c r="I4155" s="663">
        <f t="shared" si="60"/>
        <v>1819</v>
      </c>
      <c r="J4155" s="728">
        <v>182.78</v>
      </c>
      <c r="K4155" s="728">
        <v>59.403500000000001</v>
      </c>
      <c r="L4155" s="728">
        <v>123.37650000000001</v>
      </c>
    </row>
    <row r="4156" spans="1:12" s="335" customFormat="1" ht="12" x14ac:dyDescent="0.2">
      <c r="A4156" s="742" t="s">
        <v>8653</v>
      </c>
      <c r="B4156" s="742" t="s">
        <v>8654</v>
      </c>
      <c r="C4156" s="733">
        <v>43586</v>
      </c>
      <c r="F4156" s="663">
        <v>70</v>
      </c>
      <c r="G4156" s="663">
        <v>11</v>
      </c>
      <c r="H4156" s="663"/>
      <c r="I4156" s="663">
        <f t="shared" si="60"/>
        <v>59</v>
      </c>
      <c r="J4156" s="728">
        <v>6.03</v>
      </c>
      <c r="K4156" s="728">
        <v>1.9597500000000001</v>
      </c>
      <c r="L4156" s="728">
        <v>4.0702500000000006</v>
      </c>
    </row>
    <row r="4157" spans="1:12" s="335" customFormat="1" ht="12" x14ac:dyDescent="0.2">
      <c r="A4157" s="742" t="s">
        <v>8655</v>
      </c>
      <c r="B4157" s="742" t="s">
        <v>8656</v>
      </c>
      <c r="C4157" s="733">
        <v>43586</v>
      </c>
      <c r="F4157" s="663">
        <v>275</v>
      </c>
      <c r="G4157" s="663">
        <v>34</v>
      </c>
      <c r="H4157" s="663"/>
      <c r="I4157" s="663">
        <f t="shared" si="60"/>
        <v>241</v>
      </c>
      <c r="J4157" s="728">
        <v>17.97</v>
      </c>
      <c r="K4157" s="728">
        <v>5.8402500000000002</v>
      </c>
      <c r="L4157" s="728">
        <v>12.12975</v>
      </c>
    </row>
    <row r="4158" spans="1:12" s="335" customFormat="1" ht="12" x14ac:dyDescent="0.2">
      <c r="A4158" s="742" t="s">
        <v>8657</v>
      </c>
      <c r="B4158" s="742" t="s">
        <v>8658</v>
      </c>
      <c r="C4158" s="733">
        <v>43586</v>
      </c>
      <c r="F4158" s="663">
        <v>1396</v>
      </c>
      <c r="G4158" s="663">
        <v>209</v>
      </c>
      <c r="H4158" s="663"/>
      <c r="I4158" s="663">
        <f t="shared" si="60"/>
        <v>1187</v>
      </c>
      <c r="J4158" s="728">
        <v>119.23</v>
      </c>
      <c r="K4158" s="728">
        <v>38.749750000000006</v>
      </c>
      <c r="L4158" s="728">
        <v>80.480250000000012</v>
      </c>
    </row>
    <row r="4159" spans="1:12" s="335" customFormat="1" ht="12" x14ac:dyDescent="0.2">
      <c r="A4159" s="742" t="s">
        <v>8659</v>
      </c>
      <c r="B4159" s="742" t="s">
        <v>8660</v>
      </c>
      <c r="C4159" s="733">
        <v>43586</v>
      </c>
      <c r="F4159" s="663">
        <v>8684</v>
      </c>
      <c r="G4159" s="663">
        <v>1303</v>
      </c>
      <c r="H4159" s="663"/>
      <c r="I4159" s="663">
        <f t="shared" si="60"/>
        <v>7381</v>
      </c>
      <c r="J4159" s="728">
        <v>741.7</v>
      </c>
      <c r="K4159" s="728">
        <v>241.05250000000001</v>
      </c>
      <c r="L4159" s="728">
        <v>500.64750000000004</v>
      </c>
    </row>
    <row r="4160" spans="1:12" s="335" customFormat="1" ht="12" x14ac:dyDescent="0.2">
      <c r="A4160" s="742" t="s">
        <v>8661</v>
      </c>
      <c r="B4160" s="742" t="s">
        <v>8662</v>
      </c>
      <c r="C4160" s="733">
        <v>43586</v>
      </c>
      <c r="F4160" s="663">
        <v>2360</v>
      </c>
      <c r="G4160" s="663">
        <v>354</v>
      </c>
      <c r="H4160" s="663"/>
      <c r="I4160" s="663">
        <f t="shared" si="60"/>
        <v>2006</v>
      </c>
      <c r="J4160" s="728">
        <v>221.75</v>
      </c>
      <c r="K4160" s="728">
        <v>72.068750000000009</v>
      </c>
      <c r="L4160" s="728">
        <v>149.68125000000001</v>
      </c>
    </row>
    <row r="4161" spans="1:12" s="335" customFormat="1" ht="12" x14ac:dyDescent="0.2">
      <c r="A4161" s="742" t="s">
        <v>8663</v>
      </c>
      <c r="B4161" s="742" t="s">
        <v>8664</v>
      </c>
      <c r="C4161" s="733">
        <v>43586</v>
      </c>
      <c r="F4161" s="663">
        <v>4149</v>
      </c>
      <c r="G4161" s="663">
        <v>778</v>
      </c>
      <c r="H4161" s="663"/>
      <c r="I4161" s="663">
        <f t="shared" si="60"/>
        <v>3371</v>
      </c>
      <c r="J4161" s="728">
        <v>487.38</v>
      </c>
      <c r="K4161" s="728">
        <v>158.39850000000001</v>
      </c>
      <c r="L4161" s="728">
        <v>328.98150000000004</v>
      </c>
    </row>
    <row r="4162" spans="1:12" s="335" customFormat="1" ht="12" x14ac:dyDescent="0.2">
      <c r="A4162" s="742" t="s">
        <v>8665</v>
      </c>
      <c r="B4162" s="742" t="s">
        <v>8666</v>
      </c>
      <c r="C4162" s="733">
        <v>43586</v>
      </c>
      <c r="F4162" s="663">
        <v>2769</v>
      </c>
      <c r="G4162" s="663">
        <v>346</v>
      </c>
      <c r="H4162" s="663"/>
      <c r="I4162" s="663">
        <f t="shared" si="60"/>
        <v>2423</v>
      </c>
      <c r="J4162" s="728">
        <v>177.69</v>
      </c>
      <c r="K4162" s="728">
        <v>57.749250000000004</v>
      </c>
      <c r="L4162" s="728">
        <v>119.94075000000001</v>
      </c>
    </row>
    <row r="4163" spans="1:12" s="335" customFormat="1" ht="12" x14ac:dyDescent="0.2">
      <c r="A4163" s="742" t="s">
        <v>8667</v>
      </c>
      <c r="B4163" s="742" t="s">
        <v>8668</v>
      </c>
      <c r="C4163" s="733">
        <v>43586</v>
      </c>
      <c r="F4163" s="663">
        <v>999</v>
      </c>
      <c r="G4163" s="663">
        <v>200</v>
      </c>
      <c r="H4163" s="663"/>
      <c r="I4163" s="663">
        <f t="shared" si="60"/>
        <v>799</v>
      </c>
      <c r="J4163" s="728">
        <v>126.61</v>
      </c>
      <c r="K4163" s="728">
        <v>41.148250000000004</v>
      </c>
      <c r="L4163" s="728">
        <v>85.461750000000009</v>
      </c>
    </row>
    <row r="4164" spans="1:12" s="335" customFormat="1" ht="12" x14ac:dyDescent="0.2">
      <c r="A4164" s="742" t="s">
        <v>8669</v>
      </c>
      <c r="B4164" s="742" t="s">
        <v>8670</v>
      </c>
      <c r="C4164" s="733">
        <v>43586</v>
      </c>
      <c r="F4164" s="663">
        <v>5950</v>
      </c>
      <c r="G4164" s="663">
        <v>893</v>
      </c>
      <c r="H4164" s="663"/>
      <c r="I4164" s="663">
        <f t="shared" si="60"/>
        <v>5057</v>
      </c>
      <c r="J4164" s="728">
        <v>512.89</v>
      </c>
      <c r="K4164" s="728">
        <v>166.68925000000002</v>
      </c>
      <c r="L4164" s="728">
        <v>346.20075000000003</v>
      </c>
    </row>
    <row r="4165" spans="1:12" s="335" customFormat="1" ht="12" x14ac:dyDescent="0.2">
      <c r="A4165" s="742" t="s">
        <v>8671</v>
      </c>
      <c r="B4165" s="742" t="s">
        <v>8672</v>
      </c>
      <c r="C4165" s="733">
        <v>43586</v>
      </c>
      <c r="F4165" s="663">
        <v>6387</v>
      </c>
      <c r="G4165" s="663">
        <v>958</v>
      </c>
      <c r="H4165" s="663"/>
      <c r="I4165" s="663">
        <f t="shared" si="60"/>
        <v>5429</v>
      </c>
      <c r="J4165" s="728">
        <v>550.53</v>
      </c>
      <c r="K4165" s="728">
        <v>178.92224999999999</v>
      </c>
      <c r="L4165" s="728">
        <v>371.60775000000001</v>
      </c>
    </row>
    <row r="4166" spans="1:12" s="335" customFormat="1" ht="12" x14ac:dyDescent="0.2">
      <c r="A4166" s="742" t="s">
        <v>8673</v>
      </c>
      <c r="B4166" s="742" t="s">
        <v>8674</v>
      </c>
      <c r="C4166" s="733">
        <v>43586</v>
      </c>
      <c r="F4166" s="663">
        <v>2230</v>
      </c>
      <c r="G4166" s="663">
        <v>334</v>
      </c>
      <c r="H4166" s="663"/>
      <c r="I4166" s="663">
        <f t="shared" si="60"/>
        <v>1896</v>
      </c>
      <c r="J4166" s="728">
        <v>188.74</v>
      </c>
      <c r="K4166" s="728">
        <v>61.340500000000006</v>
      </c>
      <c r="L4166" s="728">
        <v>127.39950000000002</v>
      </c>
    </row>
    <row r="4167" spans="1:12" s="335" customFormat="1" ht="12" x14ac:dyDescent="0.2">
      <c r="A4167" s="742" t="s">
        <v>8675</v>
      </c>
      <c r="B4167" s="742" t="s">
        <v>8676</v>
      </c>
      <c r="C4167" s="733">
        <v>43586</v>
      </c>
      <c r="F4167" s="663">
        <v>4273</v>
      </c>
      <c r="G4167" s="663">
        <v>641</v>
      </c>
      <c r="H4167" s="663"/>
      <c r="I4167" s="663">
        <f t="shared" si="60"/>
        <v>3632</v>
      </c>
      <c r="J4167" s="728">
        <v>364.95</v>
      </c>
      <c r="K4167" s="728">
        <v>118.60875</v>
      </c>
      <c r="L4167" s="728">
        <v>246.34125</v>
      </c>
    </row>
    <row r="4168" spans="1:12" s="335" customFormat="1" ht="12" x14ac:dyDescent="0.2">
      <c r="A4168" s="742" t="s">
        <v>8677</v>
      </c>
      <c r="B4168" s="742" t="s">
        <v>8678</v>
      </c>
      <c r="C4168" s="733">
        <v>43586</v>
      </c>
      <c r="F4168" s="663">
        <v>4225</v>
      </c>
      <c r="G4168" s="663">
        <v>792</v>
      </c>
      <c r="H4168" s="663"/>
      <c r="I4168" s="663">
        <f t="shared" si="60"/>
        <v>3433</v>
      </c>
      <c r="J4168" s="728">
        <v>496.31</v>
      </c>
      <c r="K4168" s="728">
        <v>161.30074999999999</v>
      </c>
      <c r="L4168" s="728">
        <v>335.00925000000001</v>
      </c>
    </row>
    <row r="4169" spans="1:12" s="335" customFormat="1" ht="12" x14ac:dyDescent="0.2">
      <c r="A4169" s="742" t="s">
        <v>8679</v>
      </c>
      <c r="B4169" s="742" t="s">
        <v>8680</v>
      </c>
      <c r="C4169" s="733">
        <v>43586</v>
      </c>
      <c r="F4169" s="663">
        <v>250</v>
      </c>
      <c r="G4169" s="663">
        <v>38</v>
      </c>
      <c r="H4169" s="663"/>
      <c r="I4169" s="663">
        <f t="shared" si="60"/>
        <v>212</v>
      </c>
      <c r="J4169" s="728">
        <v>21.56</v>
      </c>
      <c r="K4169" s="728">
        <v>7.0069999999999997</v>
      </c>
      <c r="L4169" s="728">
        <v>14.553000000000001</v>
      </c>
    </row>
    <row r="4170" spans="1:12" s="335" customFormat="1" ht="12" x14ac:dyDescent="0.2">
      <c r="A4170" s="742" t="s">
        <v>8681</v>
      </c>
      <c r="B4170" s="742" t="s">
        <v>8682</v>
      </c>
      <c r="C4170" s="733">
        <v>43586</v>
      </c>
      <c r="F4170" s="663">
        <v>3225</v>
      </c>
      <c r="G4170" s="663">
        <v>484</v>
      </c>
      <c r="H4170" s="663"/>
      <c r="I4170" s="663">
        <f t="shared" si="60"/>
        <v>2741</v>
      </c>
      <c r="J4170" s="728">
        <v>275.45</v>
      </c>
      <c r="K4170" s="728">
        <v>89.521249999999995</v>
      </c>
      <c r="L4170" s="728">
        <v>185.92875000000001</v>
      </c>
    </row>
    <row r="4171" spans="1:12" s="335" customFormat="1" ht="12" x14ac:dyDescent="0.2">
      <c r="A4171" s="742" t="s">
        <v>8683</v>
      </c>
      <c r="B4171" s="742" t="s">
        <v>8684</v>
      </c>
      <c r="C4171" s="733">
        <v>43586</v>
      </c>
      <c r="F4171" s="663">
        <v>150</v>
      </c>
      <c r="G4171" s="663">
        <v>23</v>
      </c>
      <c r="H4171" s="663"/>
      <c r="I4171" s="663">
        <f t="shared" si="60"/>
        <v>127</v>
      </c>
      <c r="J4171" s="728">
        <v>12.93</v>
      </c>
      <c r="K4171" s="728">
        <v>4.2022500000000003</v>
      </c>
      <c r="L4171" s="728">
        <v>8.7277500000000003</v>
      </c>
    </row>
    <row r="4172" spans="1:12" s="335" customFormat="1" ht="12" x14ac:dyDescent="0.2">
      <c r="A4172" s="742" t="s">
        <v>8685</v>
      </c>
      <c r="B4172" s="742" t="s">
        <v>8686</v>
      </c>
      <c r="C4172" s="733">
        <v>43586</v>
      </c>
      <c r="F4172" s="663">
        <v>1967</v>
      </c>
      <c r="G4172" s="663">
        <v>295</v>
      </c>
      <c r="H4172" s="663"/>
      <c r="I4172" s="663">
        <f t="shared" si="60"/>
        <v>1672</v>
      </c>
      <c r="J4172" s="728">
        <v>168</v>
      </c>
      <c r="K4172" s="728">
        <v>54.6</v>
      </c>
      <c r="L4172" s="728">
        <v>113.4</v>
      </c>
    </row>
    <row r="4173" spans="1:12" s="335" customFormat="1" ht="12" x14ac:dyDescent="0.2">
      <c r="A4173" s="742" t="s">
        <v>8687</v>
      </c>
      <c r="B4173" s="742" t="s">
        <v>725</v>
      </c>
      <c r="C4173" s="733">
        <v>43586</v>
      </c>
      <c r="F4173" s="663">
        <v>2718</v>
      </c>
      <c r="G4173" s="663">
        <v>408</v>
      </c>
      <c r="H4173" s="663"/>
      <c r="I4173" s="663">
        <f t="shared" si="60"/>
        <v>2310</v>
      </c>
      <c r="J4173" s="728">
        <v>232.15</v>
      </c>
      <c r="K4173" s="728">
        <v>75.448750000000004</v>
      </c>
      <c r="L4173" s="728">
        <v>156.70125000000002</v>
      </c>
    </row>
    <row r="4174" spans="1:12" s="335" customFormat="1" ht="12" x14ac:dyDescent="0.2">
      <c r="A4174" s="742" t="s">
        <v>8688</v>
      </c>
      <c r="B4174" s="742" t="s">
        <v>8689</v>
      </c>
      <c r="C4174" s="733">
        <v>43586</v>
      </c>
      <c r="F4174" s="663">
        <v>6607</v>
      </c>
      <c r="G4174" s="663">
        <v>991</v>
      </c>
      <c r="H4174" s="663"/>
      <c r="I4174" s="663">
        <f t="shared" si="60"/>
        <v>5616</v>
      </c>
      <c r="J4174" s="728">
        <v>569.53</v>
      </c>
      <c r="K4174" s="728">
        <v>185.09725</v>
      </c>
      <c r="L4174" s="728">
        <v>384.43275</v>
      </c>
    </row>
    <row r="4175" spans="1:12" s="335" customFormat="1" ht="12" x14ac:dyDescent="0.2">
      <c r="A4175" s="742" t="s">
        <v>8690</v>
      </c>
      <c r="B4175" s="742" t="s">
        <v>8691</v>
      </c>
      <c r="C4175" s="733">
        <v>43586</v>
      </c>
      <c r="F4175" s="663">
        <v>999</v>
      </c>
      <c r="G4175" s="663">
        <v>200</v>
      </c>
      <c r="H4175" s="663"/>
      <c r="I4175" s="663">
        <f t="shared" si="60"/>
        <v>799</v>
      </c>
      <c r="J4175" s="728">
        <v>126.61</v>
      </c>
      <c r="K4175" s="728">
        <v>41.148250000000004</v>
      </c>
      <c r="L4175" s="728">
        <v>85.461750000000009</v>
      </c>
    </row>
    <row r="4176" spans="1:12" s="335" customFormat="1" ht="12" x14ac:dyDescent="0.2">
      <c r="A4176" s="742" t="s">
        <v>8692</v>
      </c>
      <c r="B4176" s="742" t="s">
        <v>8693</v>
      </c>
      <c r="C4176" s="733">
        <v>43586</v>
      </c>
      <c r="F4176" s="663">
        <v>2580</v>
      </c>
      <c r="G4176" s="663">
        <v>387</v>
      </c>
      <c r="H4176" s="663"/>
      <c r="I4176" s="663">
        <f t="shared" si="60"/>
        <v>2193</v>
      </c>
      <c r="J4176" s="728">
        <v>220.36</v>
      </c>
      <c r="K4176" s="728">
        <v>71.617000000000004</v>
      </c>
      <c r="L4176" s="728">
        <v>148.74300000000002</v>
      </c>
    </row>
    <row r="4177" spans="1:12" s="335" customFormat="1" ht="12" x14ac:dyDescent="0.2">
      <c r="A4177" s="742" t="s">
        <v>8694</v>
      </c>
      <c r="B4177" s="742" t="s">
        <v>8695</v>
      </c>
      <c r="C4177" s="733">
        <v>43586</v>
      </c>
      <c r="F4177" s="663">
        <v>5769</v>
      </c>
      <c r="G4177" s="663">
        <v>1082</v>
      </c>
      <c r="H4177" s="663"/>
      <c r="I4177" s="663">
        <f t="shared" si="60"/>
        <v>4687</v>
      </c>
      <c r="J4177" s="728">
        <v>671.51</v>
      </c>
      <c r="K4177" s="728">
        <v>218.24074999999999</v>
      </c>
      <c r="L4177" s="728">
        <v>453.26925</v>
      </c>
    </row>
    <row r="4178" spans="1:12" s="335" customFormat="1" ht="12" x14ac:dyDescent="0.2">
      <c r="A4178" s="742" t="s">
        <v>8696</v>
      </c>
      <c r="B4178" s="742" t="s">
        <v>8697</v>
      </c>
      <c r="C4178" s="733">
        <v>43586</v>
      </c>
      <c r="F4178" s="663">
        <v>2250</v>
      </c>
      <c r="G4178" s="663">
        <v>337</v>
      </c>
      <c r="H4178" s="663"/>
      <c r="I4178" s="663">
        <f t="shared" si="60"/>
        <v>1913</v>
      </c>
      <c r="J4178" s="728">
        <v>192.18</v>
      </c>
      <c r="K4178" s="728">
        <v>62.458500000000008</v>
      </c>
      <c r="L4178" s="728">
        <v>129.72150000000002</v>
      </c>
    </row>
    <row r="4179" spans="1:12" s="335" customFormat="1" ht="12" x14ac:dyDescent="0.2">
      <c r="A4179" s="742" t="s">
        <v>8698</v>
      </c>
      <c r="B4179" s="742" t="s">
        <v>8699</v>
      </c>
      <c r="C4179" s="733">
        <v>43586</v>
      </c>
      <c r="F4179" s="663">
        <v>3920</v>
      </c>
      <c r="G4179" s="663">
        <v>749</v>
      </c>
      <c r="H4179" s="663"/>
      <c r="I4179" s="663">
        <f t="shared" si="60"/>
        <v>3171</v>
      </c>
      <c r="J4179" s="728">
        <v>468.13</v>
      </c>
      <c r="K4179" s="728">
        <v>152.14224999999999</v>
      </c>
      <c r="L4179" s="728">
        <v>315.98775000000001</v>
      </c>
    </row>
    <row r="4180" spans="1:12" s="335" customFormat="1" ht="12" x14ac:dyDescent="0.2">
      <c r="A4180" s="742" t="s">
        <v>8700</v>
      </c>
      <c r="B4180" s="742" t="s">
        <v>8701</v>
      </c>
      <c r="C4180" s="733">
        <v>43586</v>
      </c>
      <c r="F4180" s="663">
        <v>15272</v>
      </c>
      <c r="G4180" s="663">
        <v>2291</v>
      </c>
      <c r="H4180" s="663"/>
      <c r="I4180" s="663">
        <f t="shared" si="60"/>
        <v>12981</v>
      </c>
      <c r="J4180" s="728">
        <v>1316.44</v>
      </c>
      <c r="K4180" s="728">
        <v>427.84300000000002</v>
      </c>
      <c r="L4180" s="728">
        <v>888.59700000000009</v>
      </c>
    </row>
    <row r="4181" spans="1:12" s="335" customFormat="1" ht="12" x14ac:dyDescent="0.2">
      <c r="A4181" s="742" t="s">
        <v>8702</v>
      </c>
      <c r="B4181" s="742" t="s">
        <v>8703</v>
      </c>
      <c r="C4181" s="733">
        <v>43586</v>
      </c>
      <c r="F4181" s="663">
        <v>2580</v>
      </c>
      <c r="G4181" s="663">
        <v>516</v>
      </c>
      <c r="H4181" s="663"/>
      <c r="I4181" s="663">
        <f t="shared" si="60"/>
        <v>2064</v>
      </c>
      <c r="J4181" s="728">
        <v>329.97</v>
      </c>
      <c r="K4181" s="728">
        <v>107.24025000000002</v>
      </c>
      <c r="L4181" s="728">
        <v>222.72975000000002</v>
      </c>
    </row>
    <row r="4182" spans="1:12" s="335" customFormat="1" ht="12" x14ac:dyDescent="0.2">
      <c r="A4182" s="742" t="s">
        <v>8704</v>
      </c>
      <c r="B4182" s="742" t="s">
        <v>8705</v>
      </c>
      <c r="C4182" s="733">
        <v>43586</v>
      </c>
      <c r="F4182" s="663">
        <v>625</v>
      </c>
      <c r="G4182" s="663">
        <v>125</v>
      </c>
      <c r="H4182" s="663"/>
      <c r="I4182" s="663">
        <f t="shared" si="60"/>
        <v>500</v>
      </c>
      <c r="J4182" s="728">
        <v>79.94</v>
      </c>
      <c r="K4182" s="728">
        <v>25.980499999999999</v>
      </c>
      <c r="L4182" s="728">
        <v>53.959499999999998</v>
      </c>
    </row>
    <row r="4183" spans="1:12" s="335" customFormat="1" ht="12" x14ac:dyDescent="0.2">
      <c r="A4183" s="742" t="s">
        <v>8706</v>
      </c>
      <c r="B4183" s="742" t="s">
        <v>8707</v>
      </c>
      <c r="C4183" s="733">
        <v>43586</v>
      </c>
      <c r="F4183" s="663">
        <v>6113</v>
      </c>
      <c r="G4183" s="663">
        <v>917</v>
      </c>
      <c r="H4183" s="663"/>
      <c r="I4183" s="663">
        <f t="shared" si="60"/>
        <v>5196</v>
      </c>
      <c r="J4183" s="728">
        <v>526.91999999999996</v>
      </c>
      <c r="K4183" s="728">
        <v>171.249</v>
      </c>
      <c r="L4183" s="728">
        <v>355.67099999999999</v>
      </c>
    </row>
    <row r="4184" spans="1:12" s="335" customFormat="1" ht="12" x14ac:dyDescent="0.2">
      <c r="A4184" s="742" t="s">
        <v>8708</v>
      </c>
      <c r="B4184" s="742" t="s">
        <v>8709</v>
      </c>
      <c r="C4184" s="733">
        <v>43586</v>
      </c>
      <c r="F4184" s="663">
        <v>4154</v>
      </c>
      <c r="G4184" s="663">
        <v>831</v>
      </c>
      <c r="H4184" s="663"/>
      <c r="I4184" s="663">
        <f t="shared" si="60"/>
        <v>3323</v>
      </c>
      <c r="J4184" s="728">
        <v>531.29999999999995</v>
      </c>
      <c r="K4184" s="728">
        <v>172.67249999999999</v>
      </c>
      <c r="L4184" s="728">
        <v>358.6275</v>
      </c>
    </row>
    <row r="4185" spans="1:12" s="335" customFormat="1" ht="12" x14ac:dyDescent="0.2">
      <c r="A4185" s="742" t="s">
        <v>8710</v>
      </c>
      <c r="B4185" s="742" t="s">
        <v>8711</v>
      </c>
      <c r="C4185" s="733">
        <v>43586</v>
      </c>
      <c r="F4185" s="663">
        <v>2245</v>
      </c>
      <c r="G4185" s="663">
        <v>281</v>
      </c>
      <c r="H4185" s="663"/>
      <c r="I4185" s="663">
        <f t="shared" si="60"/>
        <v>1964</v>
      </c>
      <c r="J4185" s="728">
        <v>146.71</v>
      </c>
      <c r="K4185" s="728">
        <v>47.680750000000003</v>
      </c>
      <c r="L4185" s="728">
        <v>99.029250000000019</v>
      </c>
    </row>
    <row r="4186" spans="1:12" s="335" customFormat="1" ht="12" x14ac:dyDescent="0.2">
      <c r="A4186" s="742" t="s">
        <v>8712</v>
      </c>
      <c r="B4186" s="742" t="s">
        <v>8713</v>
      </c>
      <c r="C4186" s="733">
        <v>43586</v>
      </c>
      <c r="F4186" s="663">
        <v>2480</v>
      </c>
      <c r="G4186" s="663">
        <v>372</v>
      </c>
      <c r="H4186" s="663"/>
      <c r="I4186" s="663">
        <f t="shared" si="60"/>
        <v>2108</v>
      </c>
      <c r="J4186" s="728">
        <v>233.02</v>
      </c>
      <c r="K4186" s="728">
        <v>75.731500000000011</v>
      </c>
      <c r="L4186" s="728">
        <v>157.28850000000003</v>
      </c>
    </row>
    <row r="4187" spans="1:12" s="335" customFormat="1" ht="12" x14ac:dyDescent="0.2">
      <c r="A4187" s="742" t="s">
        <v>8714</v>
      </c>
      <c r="B4187" s="742" t="s">
        <v>8715</v>
      </c>
      <c r="C4187" s="733">
        <v>43586</v>
      </c>
      <c r="F4187" s="663">
        <v>5403</v>
      </c>
      <c r="G4187" s="663">
        <v>810</v>
      </c>
      <c r="H4187" s="663"/>
      <c r="I4187" s="663">
        <f t="shared" si="60"/>
        <v>4593</v>
      </c>
      <c r="J4187" s="728">
        <v>465.72</v>
      </c>
      <c r="K4187" s="728">
        <v>151.35900000000001</v>
      </c>
      <c r="L4187" s="728">
        <v>314.36100000000005</v>
      </c>
    </row>
    <row r="4188" spans="1:12" s="335" customFormat="1" ht="12" x14ac:dyDescent="0.2">
      <c r="A4188" s="742" t="s">
        <v>8716</v>
      </c>
      <c r="B4188" s="742" t="s">
        <v>8717</v>
      </c>
      <c r="C4188" s="733">
        <v>43586</v>
      </c>
      <c r="F4188" s="663">
        <v>1748</v>
      </c>
      <c r="G4188" s="663">
        <v>262</v>
      </c>
      <c r="H4188" s="663"/>
      <c r="I4188" s="663">
        <f t="shared" si="60"/>
        <v>1486</v>
      </c>
      <c r="J4188" s="728">
        <v>149.30000000000001</v>
      </c>
      <c r="K4188" s="728">
        <v>48.522500000000008</v>
      </c>
      <c r="L4188" s="728">
        <v>100.77750000000002</v>
      </c>
    </row>
    <row r="4189" spans="1:12" s="335" customFormat="1" ht="12" x14ac:dyDescent="0.2">
      <c r="A4189" s="742" t="s">
        <v>8718</v>
      </c>
      <c r="B4189" s="742" t="s">
        <v>8719</v>
      </c>
      <c r="C4189" s="733">
        <v>43586</v>
      </c>
      <c r="F4189" s="663">
        <v>1875</v>
      </c>
      <c r="G4189" s="663">
        <v>281</v>
      </c>
      <c r="H4189" s="663"/>
      <c r="I4189" s="663">
        <f t="shared" si="60"/>
        <v>1594</v>
      </c>
      <c r="J4189" s="728">
        <v>160.15</v>
      </c>
      <c r="K4189" s="728">
        <v>52.048750000000005</v>
      </c>
      <c r="L4189" s="728">
        <v>108.10125000000001</v>
      </c>
    </row>
    <row r="4190" spans="1:12" s="335" customFormat="1" ht="12" x14ac:dyDescent="0.2">
      <c r="A4190" s="742" t="s">
        <v>8720</v>
      </c>
      <c r="B4190" s="742" t="s">
        <v>8721</v>
      </c>
      <c r="C4190" s="733">
        <v>43586</v>
      </c>
      <c r="F4190" s="663">
        <v>2100</v>
      </c>
      <c r="G4190" s="663">
        <v>315</v>
      </c>
      <c r="H4190" s="663"/>
      <c r="I4190" s="663">
        <f t="shared" si="60"/>
        <v>1785</v>
      </c>
      <c r="J4190" s="728">
        <v>179.36</v>
      </c>
      <c r="K4190" s="728">
        <v>58.292000000000009</v>
      </c>
      <c r="L4190" s="728">
        <v>121.06800000000001</v>
      </c>
    </row>
    <row r="4191" spans="1:12" s="335" customFormat="1" ht="12" x14ac:dyDescent="0.2">
      <c r="A4191" s="742" t="s">
        <v>8722</v>
      </c>
      <c r="B4191" s="742" t="s">
        <v>8723</v>
      </c>
      <c r="C4191" s="733">
        <v>43586</v>
      </c>
      <c r="F4191" s="663">
        <v>2100</v>
      </c>
      <c r="G4191" s="663">
        <v>315</v>
      </c>
      <c r="H4191" s="663"/>
      <c r="I4191" s="663">
        <f t="shared" si="60"/>
        <v>1785</v>
      </c>
      <c r="J4191" s="728">
        <v>179.36</v>
      </c>
      <c r="K4191" s="728">
        <v>58.292000000000009</v>
      </c>
      <c r="L4191" s="728">
        <v>121.06800000000001</v>
      </c>
    </row>
    <row r="4192" spans="1:12" s="335" customFormat="1" ht="12" x14ac:dyDescent="0.2">
      <c r="A4192" s="742" t="s">
        <v>8724</v>
      </c>
      <c r="B4192" s="742" t="s">
        <v>8725</v>
      </c>
      <c r="C4192" s="733">
        <v>43586</v>
      </c>
      <c r="F4192" s="663">
        <v>2303</v>
      </c>
      <c r="G4192" s="663">
        <v>288</v>
      </c>
      <c r="H4192" s="663"/>
      <c r="I4192" s="663">
        <f t="shared" si="60"/>
        <v>2015</v>
      </c>
      <c r="J4192" s="728">
        <v>150.5</v>
      </c>
      <c r="K4192" s="728">
        <v>48.912500000000001</v>
      </c>
      <c r="L4192" s="728">
        <v>101.58750000000001</v>
      </c>
    </row>
    <row r="4193" spans="1:12" s="335" customFormat="1" ht="12" x14ac:dyDescent="0.2">
      <c r="A4193" s="742" t="s">
        <v>8726</v>
      </c>
      <c r="B4193" s="742" t="s">
        <v>8727</v>
      </c>
      <c r="C4193" s="733">
        <v>43586</v>
      </c>
      <c r="F4193" s="663">
        <v>4476</v>
      </c>
      <c r="G4193" s="663">
        <v>895</v>
      </c>
      <c r="H4193" s="663"/>
      <c r="I4193" s="663">
        <f t="shared" si="60"/>
        <v>3581</v>
      </c>
      <c r="J4193" s="728">
        <v>572.49</v>
      </c>
      <c r="K4193" s="728">
        <v>186.05925000000002</v>
      </c>
      <c r="L4193" s="728">
        <v>386.43075000000005</v>
      </c>
    </row>
    <row r="4194" spans="1:12" s="335" customFormat="1" ht="12" x14ac:dyDescent="0.2">
      <c r="A4194" s="742" t="s">
        <v>8728</v>
      </c>
      <c r="B4194" s="742" t="s">
        <v>8729</v>
      </c>
      <c r="C4194" s="733">
        <v>43586</v>
      </c>
      <c r="F4194" s="663">
        <v>2760</v>
      </c>
      <c r="G4194" s="663">
        <v>414</v>
      </c>
      <c r="H4194" s="663"/>
      <c r="I4194" s="663">
        <f t="shared" si="60"/>
        <v>2346</v>
      </c>
      <c r="J4194" s="728">
        <v>259.33</v>
      </c>
      <c r="K4194" s="728">
        <v>84.282250000000005</v>
      </c>
      <c r="L4194" s="728">
        <v>175.04775000000001</v>
      </c>
    </row>
    <row r="4195" spans="1:12" s="335" customFormat="1" ht="12" x14ac:dyDescent="0.2">
      <c r="A4195" s="742" t="s">
        <v>8730</v>
      </c>
      <c r="B4195" s="742" t="s">
        <v>8731</v>
      </c>
      <c r="C4195" s="733">
        <v>43586</v>
      </c>
      <c r="F4195" s="663">
        <v>1469</v>
      </c>
      <c r="G4195" s="663">
        <v>220</v>
      </c>
      <c r="H4195" s="663"/>
      <c r="I4195" s="663">
        <f t="shared" si="60"/>
        <v>1249</v>
      </c>
      <c r="J4195" s="728">
        <v>124.34</v>
      </c>
      <c r="K4195" s="728">
        <v>40.410499999999999</v>
      </c>
      <c r="L4195" s="728">
        <v>83.929500000000004</v>
      </c>
    </row>
    <row r="4196" spans="1:12" s="335" customFormat="1" ht="12" x14ac:dyDescent="0.2">
      <c r="A4196" s="742" t="s">
        <v>8732</v>
      </c>
      <c r="B4196" s="742" t="s">
        <v>8613</v>
      </c>
      <c r="C4196" s="733">
        <v>43586</v>
      </c>
      <c r="F4196" s="663">
        <v>6675</v>
      </c>
      <c r="G4196" s="663">
        <v>834</v>
      </c>
      <c r="H4196" s="663"/>
      <c r="I4196" s="663">
        <f t="shared" si="60"/>
        <v>5841</v>
      </c>
      <c r="J4196" s="728">
        <v>432.22</v>
      </c>
      <c r="K4196" s="728">
        <v>140.47150000000002</v>
      </c>
      <c r="L4196" s="728">
        <v>291.74850000000004</v>
      </c>
    </row>
    <row r="4197" spans="1:12" s="335" customFormat="1" ht="12" x14ac:dyDescent="0.2">
      <c r="A4197" s="742" t="s">
        <v>8733</v>
      </c>
      <c r="B4197" s="742" t="s">
        <v>8734</v>
      </c>
      <c r="C4197" s="733">
        <v>43586</v>
      </c>
      <c r="F4197" s="663">
        <v>3252</v>
      </c>
      <c r="G4197" s="663">
        <v>488</v>
      </c>
      <c r="H4197" s="663"/>
      <c r="I4197" s="663">
        <f t="shared" si="60"/>
        <v>2764</v>
      </c>
      <c r="J4197" s="728">
        <v>277.75</v>
      </c>
      <c r="K4197" s="728">
        <v>90.268749999999997</v>
      </c>
      <c r="L4197" s="728">
        <v>187.48125000000002</v>
      </c>
    </row>
    <row r="4198" spans="1:12" s="335" customFormat="1" ht="12" x14ac:dyDescent="0.2">
      <c r="A4198" s="742" t="s">
        <v>8735</v>
      </c>
      <c r="B4198" s="742" t="s">
        <v>8736</v>
      </c>
      <c r="C4198" s="733">
        <v>43586</v>
      </c>
      <c r="F4198" s="663">
        <v>5669</v>
      </c>
      <c r="G4198" s="663">
        <v>850</v>
      </c>
      <c r="H4198" s="663"/>
      <c r="I4198" s="663">
        <f t="shared" si="60"/>
        <v>4819</v>
      </c>
      <c r="J4198" s="728">
        <v>488.67</v>
      </c>
      <c r="K4198" s="728">
        <v>158.81775000000002</v>
      </c>
      <c r="L4198" s="728">
        <v>329.85225000000003</v>
      </c>
    </row>
    <row r="4199" spans="1:12" s="335" customFormat="1" ht="12" x14ac:dyDescent="0.2">
      <c r="A4199" s="742" t="s">
        <v>8737</v>
      </c>
      <c r="B4199" s="742" t="s">
        <v>8738</v>
      </c>
      <c r="C4199" s="733">
        <v>43586</v>
      </c>
      <c r="F4199" s="663">
        <v>9320</v>
      </c>
      <c r="G4199" s="663">
        <v>1398</v>
      </c>
      <c r="H4199" s="663"/>
      <c r="I4199" s="663">
        <f t="shared" si="60"/>
        <v>7922</v>
      </c>
      <c r="J4199" s="728">
        <v>796.04</v>
      </c>
      <c r="K4199" s="728">
        <v>258.71300000000002</v>
      </c>
      <c r="L4199" s="728">
        <v>537.327</v>
      </c>
    </row>
    <row r="4200" spans="1:12" s="335" customFormat="1" ht="12" x14ac:dyDescent="0.2">
      <c r="A4200" s="742" t="s">
        <v>8739</v>
      </c>
      <c r="B4200" s="742" t="s">
        <v>8740</v>
      </c>
      <c r="C4200" s="733">
        <v>43586</v>
      </c>
      <c r="F4200" s="663">
        <v>2937</v>
      </c>
      <c r="G4200" s="663">
        <v>367</v>
      </c>
      <c r="H4200" s="663"/>
      <c r="I4200" s="663">
        <f t="shared" si="60"/>
        <v>2570</v>
      </c>
      <c r="J4200" s="728">
        <v>191.94</v>
      </c>
      <c r="K4200" s="728">
        <v>62.380499999999998</v>
      </c>
      <c r="L4200" s="728">
        <v>129.55950000000001</v>
      </c>
    </row>
    <row r="4201" spans="1:12" s="335" customFormat="1" ht="12" x14ac:dyDescent="0.2">
      <c r="A4201" s="742" t="s">
        <v>8741</v>
      </c>
      <c r="B4201" s="742" t="s">
        <v>8742</v>
      </c>
      <c r="C4201" s="733">
        <v>43586</v>
      </c>
      <c r="F4201" s="663">
        <v>6574</v>
      </c>
      <c r="G4201" s="663">
        <v>986</v>
      </c>
      <c r="H4201" s="663"/>
      <c r="I4201" s="663">
        <f t="shared" si="60"/>
        <v>5588</v>
      </c>
      <c r="J4201" s="728">
        <v>566.67999999999995</v>
      </c>
      <c r="K4201" s="728">
        <v>184.17099999999999</v>
      </c>
      <c r="L4201" s="728">
        <v>382.50900000000001</v>
      </c>
    </row>
    <row r="4202" spans="1:12" s="335" customFormat="1" ht="12" x14ac:dyDescent="0.2">
      <c r="A4202" s="742" t="s">
        <v>8743</v>
      </c>
      <c r="B4202" s="742" t="s">
        <v>8744</v>
      </c>
      <c r="C4202" s="733">
        <v>43586</v>
      </c>
      <c r="F4202" s="663">
        <v>2080</v>
      </c>
      <c r="G4202" s="663">
        <v>312</v>
      </c>
      <c r="H4202" s="663"/>
      <c r="I4202" s="663">
        <f t="shared" si="60"/>
        <v>1768</v>
      </c>
      <c r="J4202" s="728">
        <v>195.44</v>
      </c>
      <c r="K4202" s="728">
        <v>63.518000000000001</v>
      </c>
      <c r="L4202" s="728">
        <v>131.922</v>
      </c>
    </row>
    <row r="4203" spans="1:12" s="335" customFormat="1" ht="12" x14ac:dyDescent="0.2">
      <c r="A4203" s="742" t="s">
        <v>8745</v>
      </c>
      <c r="B4203" s="742" t="s">
        <v>8746</v>
      </c>
      <c r="C4203" s="733">
        <v>43586</v>
      </c>
      <c r="F4203" s="663">
        <v>3415</v>
      </c>
      <c r="G4203" s="663">
        <v>683</v>
      </c>
      <c r="H4203" s="663"/>
      <c r="I4203" s="663">
        <f t="shared" si="60"/>
        <v>2732</v>
      </c>
      <c r="J4203" s="728">
        <v>436.78</v>
      </c>
      <c r="K4203" s="728">
        <v>141.95349999999999</v>
      </c>
      <c r="L4203" s="728">
        <v>294.82650000000001</v>
      </c>
    </row>
    <row r="4204" spans="1:12" s="335" customFormat="1" ht="12" x14ac:dyDescent="0.2">
      <c r="A4204" s="742" t="s">
        <v>8747</v>
      </c>
      <c r="B4204" s="742" t="s">
        <v>6469</v>
      </c>
      <c r="C4204" s="733">
        <v>43586</v>
      </c>
      <c r="F4204" s="663">
        <v>675</v>
      </c>
      <c r="G4204" s="663">
        <v>84</v>
      </c>
      <c r="H4204" s="663"/>
      <c r="I4204" s="663">
        <f t="shared" si="60"/>
        <v>591</v>
      </c>
      <c r="J4204" s="728">
        <v>44.11</v>
      </c>
      <c r="K4204" s="728">
        <v>14.335750000000001</v>
      </c>
      <c r="L4204" s="728">
        <v>29.774250000000002</v>
      </c>
    </row>
    <row r="4205" spans="1:12" s="335" customFormat="1" ht="12" x14ac:dyDescent="0.2">
      <c r="A4205" s="742" t="s">
        <v>8748</v>
      </c>
      <c r="B4205" s="742" t="s">
        <v>8749</v>
      </c>
      <c r="C4205" s="733">
        <v>43586</v>
      </c>
      <c r="F4205" s="663">
        <v>2935</v>
      </c>
      <c r="G4205" s="663">
        <v>440</v>
      </c>
      <c r="H4205" s="663"/>
      <c r="I4205" s="663">
        <f t="shared" si="60"/>
        <v>2495</v>
      </c>
      <c r="J4205" s="728">
        <v>248.42</v>
      </c>
      <c r="K4205" s="728">
        <v>80.736499999999992</v>
      </c>
      <c r="L4205" s="728">
        <v>167.68350000000001</v>
      </c>
    </row>
    <row r="4206" spans="1:12" s="335" customFormat="1" ht="12" x14ac:dyDescent="0.2">
      <c r="A4206" s="742" t="s">
        <v>8750</v>
      </c>
      <c r="B4206" s="742" t="s">
        <v>8751</v>
      </c>
      <c r="C4206" s="733">
        <v>43586</v>
      </c>
      <c r="F4206" s="663">
        <v>2309</v>
      </c>
      <c r="G4206" s="663">
        <v>577</v>
      </c>
      <c r="H4206" s="663"/>
      <c r="I4206" s="663">
        <f t="shared" si="60"/>
        <v>1732</v>
      </c>
      <c r="J4206" s="728">
        <v>391.61</v>
      </c>
      <c r="K4206" s="728">
        <v>127.27325</v>
      </c>
      <c r="L4206" s="728">
        <v>264.33675000000005</v>
      </c>
    </row>
    <row r="4207" spans="1:12" s="335" customFormat="1" ht="12" x14ac:dyDescent="0.2">
      <c r="A4207" s="742" t="s">
        <v>8752</v>
      </c>
      <c r="B4207" s="742" t="s">
        <v>8753</v>
      </c>
      <c r="C4207" s="733">
        <v>43586</v>
      </c>
      <c r="F4207" s="663">
        <v>3170</v>
      </c>
      <c r="G4207" s="663">
        <v>396</v>
      </c>
      <c r="H4207" s="663"/>
      <c r="I4207" s="663">
        <f t="shared" si="60"/>
        <v>2774</v>
      </c>
      <c r="J4207" s="728">
        <v>207.17</v>
      </c>
      <c r="K4207" s="728">
        <v>67.330249999999992</v>
      </c>
      <c r="L4207" s="728">
        <v>139.83975000000001</v>
      </c>
    </row>
    <row r="4208" spans="1:12" s="335" customFormat="1" ht="12" x14ac:dyDescent="0.2">
      <c r="A4208" s="742" t="s">
        <v>8754</v>
      </c>
      <c r="B4208" s="742" t="s">
        <v>8755</v>
      </c>
      <c r="C4208" s="733">
        <v>43586</v>
      </c>
      <c r="F4208" s="663">
        <v>3490</v>
      </c>
      <c r="G4208" s="663">
        <v>698</v>
      </c>
      <c r="H4208" s="663"/>
      <c r="I4208" s="663">
        <f t="shared" si="60"/>
        <v>2792</v>
      </c>
      <c r="J4208" s="728">
        <v>446.37</v>
      </c>
      <c r="K4208" s="728">
        <v>145.07025000000002</v>
      </c>
      <c r="L4208" s="728">
        <v>301.29975000000002</v>
      </c>
    </row>
    <row r="4209" spans="1:12" s="335" customFormat="1" ht="12" x14ac:dyDescent="0.2">
      <c r="A4209" s="742" t="s">
        <v>8756</v>
      </c>
      <c r="B4209" s="742" t="s">
        <v>8757</v>
      </c>
      <c r="C4209" s="733">
        <v>43586</v>
      </c>
      <c r="F4209" s="663">
        <v>2010</v>
      </c>
      <c r="G4209" s="663">
        <v>377</v>
      </c>
      <c r="H4209" s="663"/>
      <c r="I4209" s="663">
        <f t="shared" si="60"/>
        <v>1633</v>
      </c>
      <c r="J4209" s="728">
        <v>233.97</v>
      </c>
      <c r="K4209" s="728">
        <v>76.04025</v>
      </c>
      <c r="L4209" s="728">
        <v>157.92975000000001</v>
      </c>
    </row>
    <row r="4210" spans="1:12" s="335" customFormat="1" ht="12" x14ac:dyDescent="0.2">
      <c r="A4210" s="742" t="s">
        <v>8758</v>
      </c>
      <c r="B4210" s="742" t="s">
        <v>8759</v>
      </c>
      <c r="C4210" s="733">
        <v>43586</v>
      </c>
      <c r="F4210" s="663">
        <v>2623</v>
      </c>
      <c r="G4210" s="663">
        <v>393</v>
      </c>
      <c r="H4210" s="663"/>
      <c r="I4210" s="663">
        <f t="shared" si="60"/>
        <v>2230</v>
      </c>
      <c r="J4210" s="728">
        <v>224.03</v>
      </c>
      <c r="K4210" s="728">
        <v>72.809750000000008</v>
      </c>
      <c r="L4210" s="728">
        <v>151.22025000000002</v>
      </c>
    </row>
    <row r="4211" spans="1:12" s="335" customFormat="1" ht="12" x14ac:dyDescent="0.2">
      <c r="A4211" s="742" t="s">
        <v>8760</v>
      </c>
      <c r="B4211" s="742" t="s">
        <v>8761</v>
      </c>
      <c r="C4211" s="733">
        <v>43586</v>
      </c>
      <c r="F4211" s="663">
        <v>2886</v>
      </c>
      <c r="G4211" s="663">
        <v>577</v>
      </c>
      <c r="H4211" s="663"/>
      <c r="I4211" s="663">
        <f t="shared" si="60"/>
        <v>2309</v>
      </c>
      <c r="J4211" s="728">
        <v>369.11</v>
      </c>
      <c r="K4211" s="728">
        <v>119.96075</v>
      </c>
      <c r="L4211" s="728">
        <v>249.14925000000002</v>
      </c>
    </row>
    <row r="4212" spans="1:12" s="335" customFormat="1" ht="12" x14ac:dyDescent="0.2">
      <c r="A4212" s="742" t="s">
        <v>8762</v>
      </c>
      <c r="B4212" s="742" t="s">
        <v>8763</v>
      </c>
      <c r="C4212" s="733">
        <v>43586</v>
      </c>
      <c r="F4212" s="663">
        <v>2880</v>
      </c>
      <c r="G4212" s="663">
        <v>540</v>
      </c>
      <c r="H4212" s="663"/>
      <c r="I4212" s="663">
        <f t="shared" si="60"/>
        <v>2340</v>
      </c>
      <c r="J4212" s="728">
        <v>335.23</v>
      </c>
      <c r="K4212" s="728">
        <v>108.94975000000001</v>
      </c>
      <c r="L4212" s="728">
        <v>226.28025000000002</v>
      </c>
    </row>
    <row r="4213" spans="1:12" s="335" customFormat="1" ht="12" x14ac:dyDescent="0.2">
      <c r="A4213" s="742" t="s">
        <v>8764</v>
      </c>
      <c r="B4213" s="742" t="s">
        <v>8765</v>
      </c>
      <c r="C4213" s="733">
        <v>43586</v>
      </c>
      <c r="F4213" s="663">
        <v>4892</v>
      </c>
      <c r="G4213" s="663">
        <v>734</v>
      </c>
      <c r="H4213" s="663"/>
      <c r="I4213" s="663">
        <f t="shared" si="60"/>
        <v>4158</v>
      </c>
      <c r="J4213" s="728">
        <v>421.67</v>
      </c>
      <c r="K4213" s="728">
        <v>137.04275000000001</v>
      </c>
      <c r="L4213" s="728">
        <v>284.62725</v>
      </c>
    </row>
    <row r="4214" spans="1:12" s="335" customFormat="1" ht="12" x14ac:dyDescent="0.2">
      <c r="A4214" s="742" t="s">
        <v>8766</v>
      </c>
      <c r="B4214" s="742" t="s">
        <v>8767</v>
      </c>
      <c r="C4214" s="733">
        <v>43586</v>
      </c>
      <c r="F4214" s="663">
        <v>3934</v>
      </c>
      <c r="G4214" s="663">
        <v>787</v>
      </c>
      <c r="H4214" s="663"/>
      <c r="I4214" s="663">
        <f t="shared" si="60"/>
        <v>3147</v>
      </c>
      <c r="J4214" s="728">
        <v>503.16</v>
      </c>
      <c r="K4214" s="728">
        <v>163.52700000000002</v>
      </c>
      <c r="L4214" s="728">
        <v>339.63300000000004</v>
      </c>
    </row>
    <row r="4215" spans="1:12" s="335" customFormat="1" ht="12" x14ac:dyDescent="0.2">
      <c r="A4215" s="742" t="s">
        <v>8768</v>
      </c>
      <c r="B4215" s="742" t="s">
        <v>8769</v>
      </c>
      <c r="C4215" s="733">
        <v>43586</v>
      </c>
      <c r="F4215" s="663">
        <v>450</v>
      </c>
      <c r="G4215" s="663">
        <v>68</v>
      </c>
      <c r="H4215" s="663"/>
      <c r="I4215" s="663">
        <f t="shared" si="60"/>
        <v>382</v>
      </c>
      <c r="J4215" s="728">
        <v>42.28</v>
      </c>
      <c r="K4215" s="728">
        <v>13.741000000000001</v>
      </c>
      <c r="L4215" s="728">
        <v>28.539000000000001</v>
      </c>
    </row>
    <row r="4216" spans="1:12" s="335" customFormat="1" ht="12" x14ac:dyDescent="0.2">
      <c r="A4216" s="742" t="s">
        <v>8770</v>
      </c>
      <c r="B4216" s="742" t="s">
        <v>8771</v>
      </c>
      <c r="C4216" s="733">
        <v>43586</v>
      </c>
      <c r="F4216" s="663">
        <v>3188</v>
      </c>
      <c r="G4216" s="663">
        <v>478</v>
      </c>
      <c r="H4216" s="663"/>
      <c r="I4216" s="663">
        <f t="shared" si="60"/>
        <v>2710</v>
      </c>
      <c r="J4216" s="728">
        <v>272.29000000000002</v>
      </c>
      <c r="K4216" s="728">
        <v>88.494250000000008</v>
      </c>
      <c r="L4216" s="728">
        <v>183.79575000000003</v>
      </c>
    </row>
    <row r="4217" spans="1:12" s="335" customFormat="1" ht="12" x14ac:dyDescent="0.2">
      <c r="A4217" s="742" t="s">
        <v>8772</v>
      </c>
      <c r="B4217" s="742" t="s">
        <v>8773</v>
      </c>
      <c r="C4217" s="733">
        <v>43586</v>
      </c>
      <c r="F4217" s="663">
        <v>999</v>
      </c>
      <c r="G4217" s="663">
        <v>200</v>
      </c>
      <c r="H4217" s="663"/>
      <c r="I4217" s="663">
        <f t="shared" si="60"/>
        <v>799</v>
      </c>
      <c r="J4217" s="728">
        <v>126.61</v>
      </c>
      <c r="K4217" s="728">
        <v>41.148250000000004</v>
      </c>
      <c r="L4217" s="728">
        <v>85.461750000000009</v>
      </c>
    </row>
    <row r="4218" spans="1:12" s="335" customFormat="1" ht="12" x14ac:dyDescent="0.2">
      <c r="A4218" s="742" t="s">
        <v>8774</v>
      </c>
      <c r="B4218" s="742" t="s">
        <v>8775</v>
      </c>
      <c r="C4218" s="733">
        <v>43586</v>
      </c>
      <c r="F4218" s="663">
        <v>6824</v>
      </c>
      <c r="G4218" s="663">
        <v>1024</v>
      </c>
      <c r="H4218" s="663"/>
      <c r="I4218" s="663">
        <f t="shared" si="60"/>
        <v>5800</v>
      </c>
      <c r="J4218" s="728">
        <v>588.22</v>
      </c>
      <c r="K4218" s="728">
        <v>191.17150000000001</v>
      </c>
      <c r="L4218" s="728">
        <v>397.04850000000005</v>
      </c>
    </row>
    <row r="4219" spans="1:12" s="335" customFormat="1" ht="12" x14ac:dyDescent="0.2">
      <c r="A4219" s="742" t="s">
        <v>8776</v>
      </c>
      <c r="B4219" s="742" t="s">
        <v>8777</v>
      </c>
      <c r="C4219" s="733">
        <v>43586</v>
      </c>
      <c r="F4219" s="663">
        <v>767</v>
      </c>
      <c r="G4219" s="663">
        <v>96</v>
      </c>
      <c r="H4219" s="663"/>
      <c r="I4219" s="663">
        <f t="shared" si="60"/>
        <v>671</v>
      </c>
      <c r="J4219" s="728">
        <v>49.66</v>
      </c>
      <c r="K4219" s="728">
        <v>16.139499999999998</v>
      </c>
      <c r="L4219" s="728">
        <v>33.520499999999998</v>
      </c>
    </row>
    <row r="4220" spans="1:12" s="335" customFormat="1" ht="12" x14ac:dyDescent="0.2">
      <c r="A4220" s="742" t="s">
        <v>8778</v>
      </c>
      <c r="B4220" s="742" t="s">
        <v>8779</v>
      </c>
      <c r="C4220" s="733">
        <v>43586</v>
      </c>
      <c r="F4220" s="663">
        <v>2348</v>
      </c>
      <c r="G4220" s="663">
        <v>352</v>
      </c>
      <c r="H4220" s="663"/>
      <c r="I4220" s="663">
        <f t="shared" si="60"/>
        <v>1996</v>
      </c>
      <c r="J4220" s="728">
        <v>200.55</v>
      </c>
      <c r="K4220" s="728">
        <v>65.178750000000008</v>
      </c>
      <c r="L4220" s="728">
        <v>135.37125</v>
      </c>
    </row>
    <row r="4221" spans="1:12" s="335" customFormat="1" ht="12" x14ac:dyDescent="0.2">
      <c r="A4221" s="742" t="s">
        <v>8780</v>
      </c>
      <c r="B4221" s="742" t="s">
        <v>8781</v>
      </c>
      <c r="C4221" s="733">
        <v>43586</v>
      </c>
      <c r="F4221" s="663">
        <v>5928</v>
      </c>
      <c r="G4221" s="663">
        <v>889</v>
      </c>
      <c r="H4221" s="663"/>
      <c r="I4221" s="663">
        <f t="shared" si="60"/>
        <v>5039</v>
      </c>
      <c r="J4221" s="728">
        <v>510.98</v>
      </c>
      <c r="K4221" s="728">
        <v>166.0685</v>
      </c>
      <c r="L4221" s="728">
        <v>344.91150000000005</v>
      </c>
    </row>
    <row r="4222" spans="1:12" s="335" customFormat="1" ht="12" x14ac:dyDescent="0.2">
      <c r="A4222" s="742" t="s">
        <v>8782</v>
      </c>
      <c r="B4222" s="742" t="s">
        <v>8783</v>
      </c>
      <c r="C4222" s="733">
        <v>43586</v>
      </c>
      <c r="F4222" s="663">
        <v>3859</v>
      </c>
      <c r="G4222" s="663">
        <v>724</v>
      </c>
      <c r="H4222" s="663"/>
      <c r="I4222" s="663">
        <f t="shared" si="60"/>
        <v>3135</v>
      </c>
      <c r="J4222" s="728">
        <v>445.17</v>
      </c>
      <c r="K4222" s="728">
        <v>144.68025</v>
      </c>
      <c r="L4222" s="728">
        <v>300.48975000000002</v>
      </c>
    </row>
    <row r="4223" spans="1:12" s="335" customFormat="1" ht="12" x14ac:dyDescent="0.2">
      <c r="A4223" s="742" t="s">
        <v>8784</v>
      </c>
      <c r="B4223" s="742" t="s">
        <v>8785</v>
      </c>
      <c r="C4223" s="733">
        <v>43586</v>
      </c>
      <c r="F4223" s="663">
        <v>2720</v>
      </c>
      <c r="G4223" s="663">
        <v>510</v>
      </c>
      <c r="H4223" s="663"/>
      <c r="I4223" s="663">
        <f t="shared" si="60"/>
        <v>2210</v>
      </c>
      <c r="J4223" s="728">
        <v>316.61</v>
      </c>
      <c r="K4223" s="728">
        <v>102.89825</v>
      </c>
      <c r="L4223" s="728">
        <v>213.71175000000002</v>
      </c>
    </row>
    <row r="4224" spans="1:12" s="335" customFormat="1" ht="12" x14ac:dyDescent="0.2">
      <c r="A4224" s="742" t="s">
        <v>8786</v>
      </c>
      <c r="B4224" s="742" t="s">
        <v>8787</v>
      </c>
      <c r="C4224" s="733">
        <v>43586</v>
      </c>
      <c r="F4224" s="663">
        <v>4951</v>
      </c>
      <c r="G4224" s="663">
        <v>928</v>
      </c>
      <c r="H4224" s="663"/>
      <c r="I4224" s="663">
        <f t="shared" si="60"/>
        <v>4023</v>
      </c>
      <c r="J4224" s="728">
        <v>576.29999999999995</v>
      </c>
      <c r="K4224" s="728">
        <v>187.29749999999999</v>
      </c>
      <c r="L4224" s="728">
        <v>389.0025</v>
      </c>
    </row>
    <row r="4225" spans="1:12" s="335" customFormat="1" ht="12" x14ac:dyDescent="0.2">
      <c r="A4225" s="742" t="s">
        <v>8788</v>
      </c>
      <c r="B4225" s="742" t="s">
        <v>8789</v>
      </c>
      <c r="C4225" s="733">
        <v>43586</v>
      </c>
      <c r="F4225" s="663">
        <v>769</v>
      </c>
      <c r="G4225" s="663">
        <v>115</v>
      </c>
      <c r="H4225" s="663"/>
      <c r="I4225" s="663">
        <f t="shared" si="60"/>
        <v>654</v>
      </c>
      <c r="J4225" s="728">
        <v>66.290000000000006</v>
      </c>
      <c r="K4225" s="728">
        <v>21.544250000000002</v>
      </c>
      <c r="L4225" s="728">
        <v>44.745750000000008</v>
      </c>
    </row>
    <row r="4226" spans="1:12" s="335" customFormat="1" ht="12" x14ac:dyDescent="0.2">
      <c r="A4226" s="742" t="s">
        <v>8790</v>
      </c>
      <c r="B4226" s="742" t="s">
        <v>8791</v>
      </c>
      <c r="C4226" s="733">
        <v>43586</v>
      </c>
      <c r="F4226" s="663">
        <v>330</v>
      </c>
      <c r="G4226" s="663">
        <v>50</v>
      </c>
      <c r="H4226" s="663"/>
      <c r="I4226" s="663">
        <f t="shared" si="60"/>
        <v>280</v>
      </c>
      <c r="J4226" s="728">
        <v>31.01</v>
      </c>
      <c r="K4226" s="728">
        <v>10.078250000000001</v>
      </c>
      <c r="L4226" s="728">
        <v>20.931750000000001</v>
      </c>
    </row>
    <row r="4227" spans="1:12" s="335" customFormat="1" ht="12" x14ac:dyDescent="0.2">
      <c r="A4227" s="742" t="s">
        <v>8792</v>
      </c>
      <c r="B4227" s="742" t="s">
        <v>8793</v>
      </c>
      <c r="C4227" s="733">
        <v>43586</v>
      </c>
      <c r="F4227" s="663">
        <v>5392</v>
      </c>
      <c r="G4227" s="663">
        <v>1011</v>
      </c>
      <c r="H4227" s="663"/>
      <c r="I4227" s="663">
        <f t="shared" si="60"/>
        <v>4381</v>
      </c>
      <c r="J4227" s="728">
        <v>622.02</v>
      </c>
      <c r="K4227" s="728">
        <v>202.15649999999999</v>
      </c>
      <c r="L4227" s="728">
        <v>419.86349999999999</v>
      </c>
    </row>
    <row r="4228" spans="1:12" s="335" customFormat="1" ht="12" x14ac:dyDescent="0.2">
      <c r="A4228" s="742" t="s">
        <v>8794</v>
      </c>
      <c r="B4228" s="742" t="s">
        <v>8795</v>
      </c>
      <c r="C4228" s="733">
        <v>43586</v>
      </c>
      <c r="F4228" s="663">
        <v>1901</v>
      </c>
      <c r="G4228" s="663">
        <v>238</v>
      </c>
      <c r="H4228" s="663"/>
      <c r="I4228" s="663">
        <f t="shared" si="60"/>
        <v>1663</v>
      </c>
      <c r="J4228" s="728">
        <v>124.22</v>
      </c>
      <c r="K4228" s="728">
        <v>40.371499999999997</v>
      </c>
      <c r="L4228" s="728">
        <v>83.848500000000001</v>
      </c>
    </row>
    <row r="4229" spans="1:12" s="335" customFormat="1" ht="12" x14ac:dyDescent="0.2">
      <c r="A4229" s="742" t="s">
        <v>8796</v>
      </c>
      <c r="B4229" s="742" t="s">
        <v>8797</v>
      </c>
      <c r="C4229" s="733">
        <v>43586</v>
      </c>
      <c r="F4229" s="663">
        <v>4471</v>
      </c>
      <c r="G4229" s="663">
        <v>855</v>
      </c>
      <c r="H4229" s="663"/>
      <c r="I4229" s="663">
        <f t="shared" si="60"/>
        <v>3616</v>
      </c>
      <c r="J4229" s="728">
        <v>533.92999999999995</v>
      </c>
      <c r="K4229" s="728">
        <v>173.52724999999998</v>
      </c>
      <c r="L4229" s="728">
        <v>360.40274999999997</v>
      </c>
    </row>
    <row r="4230" spans="1:12" s="335" customFormat="1" ht="12" x14ac:dyDescent="0.2">
      <c r="A4230" s="742" t="s">
        <v>8798</v>
      </c>
      <c r="B4230" s="742" t="s">
        <v>8799</v>
      </c>
      <c r="C4230" s="733">
        <v>43586</v>
      </c>
      <c r="F4230" s="663">
        <v>7044</v>
      </c>
      <c r="G4230" s="663">
        <v>1057</v>
      </c>
      <c r="H4230" s="663"/>
      <c r="I4230" s="663">
        <f t="shared" si="60"/>
        <v>5987</v>
      </c>
      <c r="J4230" s="728">
        <v>607.16999999999996</v>
      </c>
      <c r="K4230" s="728">
        <v>197.33025000000001</v>
      </c>
      <c r="L4230" s="728">
        <v>409.83974999999998</v>
      </c>
    </row>
    <row r="4231" spans="1:12" s="335" customFormat="1" ht="12" x14ac:dyDescent="0.2">
      <c r="A4231" s="742" t="s">
        <v>8800</v>
      </c>
      <c r="B4231" s="742" t="s">
        <v>8801</v>
      </c>
      <c r="C4231" s="733">
        <v>43586</v>
      </c>
      <c r="F4231" s="663">
        <v>3396</v>
      </c>
      <c r="G4231" s="663">
        <v>679</v>
      </c>
      <c r="H4231" s="663"/>
      <c r="I4231" s="663">
        <f t="shared" si="60"/>
        <v>2717</v>
      </c>
      <c r="J4231" s="728">
        <v>434.34</v>
      </c>
      <c r="K4231" s="728">
        <v>141.16049999999998</v>
      </c>
      <c r="L4231" s="728">
        <v>293.17950000000002</v>
      </c>
    </row>
    <row r="4232" spans="1:12" s="335" customFormat="1" ht="12" x14ac:dyDescent="0.2">
      <c r="A4232" s="742" t="s">
        <v>8802</v>
      </c>
      <c r="B4232" s="742" t="s">
        <v>8803</v>
      </c>
      <c r="C4232" s="733">
        <v>43586</v>
      </c>
      <c r="F4232" s="663">
        <v>1139</v>
      </c>
      <c r="G4232" s="663">
        <v>171</v>
      </c>
      <c r="H4232" s="663"/>
      <c r="I4232" s="663">
        <f t="shared" si="60"/>
        <v>968</v>
      </c>
      <c r="J4232" s="728">
        <v>97.29</v>
      </c>
      <c r="K4232" s="728">
        <v>31.619250000000005</v>
      </c>
      <c r="L4232" s="728">
        <v>65.670750000000012</v>
      </c>
    </row>
    <row r="4233" spans="1:12" s="335" customFormat="1" ht="12" x14ac:dyDescent="0.2">
      <c r="A4233" s="742" t="s">
        <v>8804</v>
      </c>
      <c r="B4233" s="742" t="s">
        <v>8805</v>
      </c>
      <c r="C4233" s="733">
        <v>43586</v>
      </c>
      <c r="F4233" s="663">
        <v>2420</v>
      </c>
      <c r="G4233" s="663">
        <v>484</v>
      </c>
      <c r="H4233" s="663"/>
      <c r="I4233" s="663">
        <f t="shared" si="60"/>
        <v>1936</v>
      </c>
      <c r="J4233" s="728">
        <v>309.51</v>
      </c>
      <c r="K4233" s="728">
        <v>100.59075</v>
      </c>
      <c r="L4233" s="728">
        <v>208.91925000000001</v>
      </c>
    </row>
    <row r="4234" spans="1:12" s="335" customFormat="1" ht="12" x14ac:dyDescent="0.2">
      <c r="A4234" s="742" t="s">
        <v>8806</v>
      </c>
      <c r="B4234" s="742" t="s">
        <v>8807</v>
      </c>
      <c r="C4234" s="733">
        <v>43586</v>
      </c>
      <c r="F4234" s="663">
        <v>2100</v>
      </c>
      <c r="G4234" s="663">
        <v>315</v>
      </c>
      <c r="H4234" s="663"/>
      <c r="I4234" s="663">
        <f t="shared" si="60"/>
        <v>1785</v>
      </c>
      <c r="J4234" s="728">
        <v>179.36</v>
      </c>
      <c r="K4234" s="728">
        <v>58.292000000000009</v>
      </c>
      <c r="L4234" s="728">
        <v>121.06800000000001</v>
      </c>
    </row>
    <row r="4235" spans="1:12" s="335" customFormat="1" ht="12" x14ac:dyDescent="0.2">
      <c r="A4235" s="742" t="s">
        <v>8808</v>
      </c>
      <c r="B4235" s="742" t="s">
        <v>8809</v>
      </c>
      <c r="C4235" s="733">
        <v>43586</v>
      </c>
      <c r="F4235" s="663">
        <v>3600</v>
      </c>
      <c r="G4235" s="663">
        <v>540</v>
      </c>
      <c r="H4235" s="663"/>
      <c r="I4235" s="663">
        <f t="shared" si="60"/>
        <v>3060</v>
      </c>
      <c r="J4235" s="728">
        <v>307.47000000000003</v>
      </c>
      <c r="K4235" s="728">
        <v>99.927750000000017</v>
      </c>
      <c r="L4235" s="728">
        <v>207.54225000000002</v>
      </c>
    </row>
    <row r="4236" spans="1:12" s="335" customFormat="1" ht="12" x14ac:dyDescent="0.2">
      <c r="A4236" s="742" t="s">
        <v>8810</v>
      </c>
      <c r="B4236" s="742" t="s">
        <v>8811</v>
      </c>
      <c r="C4236" s="733">
        <v>43586</v>
      </c>
      <c r="F4236" s="663">
        <v>7090</v>
      </c>
      <c r="G4236" s="663">
        <v>1418</v>
      </c>
      <c r="H4236" s="663"/>
      <c r="I4236" s="663">
        <f t="shared" si="60"/>
        <v>5672</v>
      </c>
      <c r="J4236" s="728">
        <v>906.81</v>
      </c>
      <c r="K4236" s="728">
        <v>294.71325000000002</v>
      </c>
      <c r="L4236" s="728">
        <v>612.09675000000004</v>
      </c>
    </row>
    <row r="4237" spans="1:12" s="335" customFormat="1" ht="12" x14ac:dyDescent="0.2">
      <c r="A4237" s="742" t="s">
        <v>8812</v>
      </c>
      <c r="B4237" s="742" t="s">
        <v>8813</v>
      </c>
      <c r="C4237" s="733">
        <v>43586</v>
      </c>
      <c r="F4237" s="663">
        <v>2960</v>
      </c>
      <c r="G4237" s="663">
        <v>444</v>
      </c>
      <c r="H4237" s="663"/>
      <c r="I4237" s="663">
        <f t="shared" si="60"/>
        <v>2516</v>
      </c>
      <c r="J4237" s="728">
        <v>252.81</v>
      </c>
      <c r="K4237" s="728">
        <v>82.163250000000005</v>
      </c>
      <c r="L4237" s="728">
        <v>170.64675000000003</v>
      </c>
    </row>
    <row r="4238" spans="1:12" s="335" customFormat="1" ht="12" x14ac:dyDescent="0.2">
      <c r="A4238" s="742" t="s">
        <v>8814</v>
      </c>
      <c r="B4238" s="742" t="s">
        <v>8815</v>
      </c>
      <c r="C4238" s="733">
        <v>43586</v>
      </c>
      <c r="F4238" s="663">
        <v>4819</v>
      </c>
      <c r="G4238" s="663">
        <v>904</v>
      </c>
      <c r="H4238" s="663"/>
      <c r="I4238" s="663">
        <f t="shared" si="60"/>
        <v>3915</v>
      </c>
      <c r="J4238" s="728">
        <v>555.91</v>
      </c>
      <c r="K4238" s="728">
        <v>180.67075</v>
      </c>
      <c r="L4238" s="728">
        <v>375.23925000000003</v>
      </c>
    </row>
    <row r="4239" spans="1:12" s="335" customFormat="1" ht="12" x14ac:dyDescent="0.2">
      <c r="A4239" s="626" t="s">
        <v>8816</v>
      </c>
      <c r="B4239" s="742" t="s">
        <v>8817</v>
      </c>
      <c r="C4239" s="733">
        <v>43586</v>
      </c>
      <c r="F4239" s="663">
        <v>4287</v>
      </c>
      <c r="G4239" s="663">
        <v>857</v>
      </c>
      <c r="H4239" s="663"/>
      <c r="I4239" s="663">
        <f t="shared" si="60"/>
        <v>3430</v>
      </c>
      <c r="J4239" s="728">
        <v>548.30999999999995</v>
      </c>
      <c r="K4239" s="728">
        <v>178.20075</v>
      </c>
      <c r="L4239" s="728">
        <v>370.10924999999997</v>
      </c>
    </row>
    <row r="4240" spans="1:12" s="335" customFormat="1" ht="12" x14ac:dyDescent="0.2">
      <c r="A4240" s="742" t="s">
        <v>8818</v>
      </c>
      <c r="B4240" s="742" t="s">
        <v>8819</v>
      </c>
      <c r="C4240" s="733">
        <v>43586</v>
      </c>
      <c r="F4240" s="663">
        <v>999</v>
      </c>
      <c r="G4240" s="663">
        <v>200</v>
      </c>
      <c r="H4240" s="663"/>
      <c r="I4240" s="663">
        <f t="shared" si="60"/>
        <v>799</v>
      </c>
      <c r="J4240" s="728">
        <v>126.61</v>
      </c>
      <c r="K4240" s="728">
        <v>41.148250000000004</v>
      </c>
      <c r="L4240" s="728">
        <v>85.461750000000009</v>
      </c>
    </row>
    <row r="4241" spans="1:12" s="335" customFormat="1" ht="12" x14ac:dyDescent="0.2">
      <c r="A4241" s="742" t="s">
        <v>8820</v>
      </c>
      <c r="B4241" s="742" t="s">
        <v>8821</v>
      </c>
      <c r="C4241" s="733">
        <v>43586</v>
      </c>
      <c r="F4241" s="663">
        <v>19532</v>
      </c>
      <c r="G4241" s="663">
        <v>3906</v>
      </c>
      <c r="H4241" s="663"/>
      <c r="I4241" s="663">
        <f t="shared" si="60"/>
        <v>15626</v>
      </c>
      <c r="J4241" s="728">
        <v>2498.15</v>
      </c>
      <c r="K4241" s="728">
        <v>811.89875000000006</v>
      </c>
      <c r="L4241" s="728">
        <v>1686.2512500000003</v>
      </c>
    </row>
    <row r="4242" spans="1:12" s="335" customFormat="1" ht="12" x14ac:dyDescent="0.2">
      <c r="A4242" s="742" t="s">
        <v>8822</v>
      </c>
      <c r="B4242" s="742" t="s">
        <v>8823</v>
      </c>
      <c r="C4242" s="733">
        <v>43586</v>
      </c>
      <c r="F4242" s="663">
        <v>2997</v>
      </c>
      <c r="G4242" s="663">
        <v>599</v>
      </c>
      <c r="H4242" s="663"/>
      <c r="I4242" s="663">
        <f t="shared" si="60"/>
        <v>2398</v>
      </c>
      <c r="J4242" s="728">
        <v>383.31</v>
      </c>
      <c r="K4242" s="728">
        <v>124.57575</v>
      </c>
      <c r="L4242" s="728">
        <v>258.73425000000003</v>
      </c>
    </row>
    <row r="4243" spans="1:12" s="335" customFormat="1" ht="12" x14ac:dyDescent="0.2">
      <c r="A4243" s="742" t="s">
        <v>8824</v>
      </c>
      <c r="B4243" s="742" t="s">
        <v>8825</v>
      </c>
      <c r="C4243" s="733">
        <v>43586</v>
      </c>
      <c r="F4243" s="663">
        <v>7308</v>
      </c>
      <c r="G4243" s="663">
        <v>1096</v>
      </c>
      <c r="H4243" s="663"/>
      <c r="I4243" s="663">
        <f t="shared" si="60"/>
        <v>6212</v>
      </c>
      <c r="J4243" s="728">
        <v>624.17999999999995</v>
      </c>
      <c r="K4243" s="728">
        <v>202.85849999999999</v>
      </c>
      <c r="L4243" s="728">
        <v>421.32150000000001</v>
      </c>
    </row>
    <row r="4244" spans="1:12" s="335" customFormat="1" ht="12" x14ac:dyDescent="0.2">
      <c r="A4244" s="742" t="s">
        <v>8826</v>
      </c>
      <c r="B4244" s="742" t="s">
        <v>8827</v>
      </c>
      <c r="C4244" s="733">
        <v>43586</v>
      </c>
      <c r="F4244" s="663">
        <v>5546</v>
      </c>
      <c r="G4244" s="663">
        <v>1040</v>
      </c>
      <c r="H4244" s="663"/>
      <c r="I4244" s="663">
        <f t="shared" si="60"/>
        <v>4506</v>
      </c>
      <c r="J4244" s="728">
        <v>651.49</v>
      </c>
      <c r="K4244" s="728">
        <v>211.73425</v>
      </c>
      <c r="L4244" s="728">
        <v>439.75575000000003</v>
      </c>
    </row>
    <row r="4245" spans="1:12" s="335" customFormat="1" ht="12" x14ac:dyDescent="0.2">
      <c r="A4245" s="742" t="s">
        <v>8828</v>
      </c>
      <c r="B4245" s="742" t="s">
        <v>8829</v>
      </c>
      <c r="C4245" s="733">
        <v>43586</v>
      </c>
      <c r="F4245" s="663">
        <v>5328</v>
      </c>
      <c r="G4245" s="663">
        <v>999</v>
      </c>
      <c r="H4245" s="663"/>
      <c r="I4245" s="663">
        <f t="shared" si="60"/>
        <v>4329</v>
      </c>
      <c r="J4245" s="728">
        <v>625.88</v>
      </c>
      <c r="K4245" s="728">
        <v>203.411</v>
      </c>
      <c r="L4245" s="728">
        <v>422.46900000000005</v>
      </c>
    </row>
    <row r="4246" spans="1:12" s="335" customFormat="1" ht="12" x14ac:dyDescent="0.2">
      <c r="A4246" s="742" t="s">
        <v>8830</v>
      </c>
      <c r="B4246" s="742" t="s">
        <v>8607</v>
      </c>
      <c r="C4246" s="733">
        <v>43586</v>
      </c>
      <c r="F4246" s="663">
        <v>2588</v>
      </c>
      <c r="G4246" s="663">
        <v>324</v>
      </c>
      <c r="H4246" s="663"/>
      <c r="I4246" s="663">
        <f t="shared" si="60"/>
        <v>2264</v>
      </c>
      <c r="J4246" s="728">
        <v>167.58</v>
      </c>
      <c r="K4246" s="728">
        <v>54.463500000000003</v>
      </c>
      <c r="L4246" s="728">
        <v>113.11650000000002</v>
      </c>
    </row>
    <row r="4247" spans="1:12" s="335" customFormat="1" ht="12" x14ac:dyDescent="0.2">
      <c r="A4247" s="742" t="s">
        <v>8831</v>
      </c>
      <c r="B4247" s="742" t="s">
        <v>8832</v>
      </c>
      <c r="C4247" s="733">
        <v>43586</v>
      </c>
      <c r="F4247" s="663">
        <v>3592</v>
      </c>
      <c r="G4247" s="663">
        <v>673</v>
      </c>
      <c r="H4247" s="663"/>
      <c r="I4247" s="663">
        <f t="shared" si="60"/>
        <v>2919</v>
      </c>
      <c r="J4247" s="728">
        <v>430.22</v>
      </c>
      <c r="K4247" s="728">
        <v>139.82150000000001</v>
      </c>
      <c r="L4247" s="728">
        <v>290.39850000000001</v>
      </c>
    </row>
    <row r="4248" spans="1:12" s="335" customFormat="1" ht="12" x14ac:dyDescent="0.2">
      <c r="A4248" s="742" t="s">
        <v>8833</v>
      </c>
      <c r="B4248" s="742" t="s">
        <v>8834</v>
      </c>
      <c r="C4248" s="733">
        <v>43586</v>
      </c>
      <c r="F4248" s="663">
        <v>8686</v>
      </c>
      <c r="G4248" s="663">
        <v>1629</v>
      </c>
      <c r="H4248" s="663"/>
      <c r="I4248" s="663">
        <f t="shared" si="60"/>
        <v>7057</v>
      </c>
      <c r="J4248" s="728">
        <v>1020.34</v>
      </c>
      <c r="K4248" s="728">
        <v>331.6105</v>
      </c>
      <c r="L4248" s="728">
        <v>688.72950000000003</v>
      </c>
    </row>
    <row r="4249" spans="1:12" s="335" customFormat="1" ht="12" x14ac:dyDescent="0.2">
      <c r="A4249" s="742" t="s">
        <v>8835</v>
      </c>
      <c r="B4249" s="742" t="s">
        <v>8836</v>
      </c>
      <c r="C4249" s="733">
        <v>43586</v>
      </c>
      <c r="F4249" s="663">
        <v>5987</v>
      </c>
      <c r="G4249" s="663">
        <v>898</v>
      </c>
      <c r="H4249" s="663"/>
      <c r="I4249" s="663">
        <f t="shared" si="60"/>
        <v>5089</v>
      </c>
      <c r="J4249" s="728">
        <v>516.05999999999995</v>
      </c>
      <c r="K4249" s="728">
        <v>167.71949999999998</v>
      </c>
      <c r="L4249" s="728">
        <v>348.34049999999996</v>
      </c>
    </row>
    <row r="4250" spans="1:12" s="335" customFormat="1" ht="12" x14ac:dyDescent="0.2">
      <c r="A4250" s="742" t="s">
        <v>8837</v>
      </c>
      <c r="B4250" s="742" t="s">
        <v>8838</v>
      </c>
      <c r="C4250" s="733">
        <v>43586</v>
      </c>
      <c r="F4250" s="663">
        <v>2572</v>
      </c>
      <c r="G4250" s="663">
        <v>482</v>
      </c>
      <c r="H4250" s="663"/>
      <c r="I4250" s="663">
        <f t="shared" si="60"/>
        <v>2090</v>
      </c>
      <c r="J4250" s="728">
        <v>299.38</v>
      </c>
      <c r="K4250" s="728">
        <v>97.298500000000004</v>
      </c>
      <c r="L4250" s="728">
        <v>202.08150000000001</v>
      </c>
    </row>
    <row r="4251" spans="1:12" s="335" customFormat="1" ht="12" x14ac:dyDescent="0.2">
      <c r="A4251" s="742" t="s">
        <v>8839</v>
      </c>
      <c r="B4251" s="742" t="s">
        <v>7314</v>
      </c>
      <c r="C4251" s="733">
        <v>43586</v>
      </c>
      <c r="F4251" s="663">
        <v>2774</v>
      </c>
      <c r="G4251" s="663">
        <v>416</v>
      </c>
      <c r="H4251" s="663"/>
      <c r="I4251" s="663">
        <f t="shared" si="60"/>
        <v>2358</v>
      </c>
      <c r="J4251" s="728">
        <v>239.11</v>
      </c>
      <c r="K4251" s="728">
        <v>77.710750000000004</v>
      </c>
      <c r="L4251" s="728">
        <v>161.39925000000002</v>
      </c>
    </row>
    <row r="4252" spans="1:12" s="335" customFormat="1" ht="12" x14ac:dyDescent="0.2">
      <c r="A4252" s="742" t="s">
        <v>8840</v>
      </c>
      <c r="B4252" s="742" t="s">
        <v>8841</v>
      </c>
      <c r="C4252" s="733">
        <v>43586</v>
      </c>
      <c r="F4252" s="663">
        <v>7237</v>
      </c>
      <c r="G4252" s="663">
        <v>1086</v>
      </c>
      <c r="H4252" s="663"/>
      <c r="I4252" s="663">
        <f t="shared" si="60"/>
        <v>6151</v>
      </c>
      <c r="J4252" s="728">
        <v>623.80999999999995</v>
      </c>
      <c r="K4252" s="728">
        <v>202.73824999999999</v>
      </c>
      <c r="L4252" s="728">
        <v>421.07175000000001</v>
      </c>
    </row>
    <row r="4253" spans="1:12" s="335" customFormat="1" ht="12" x14ac:dyDescent="0.2">
      <c r="A4253" s="742" t="s">
        <v>8842</v>
      </c>
      <c r="B4253" s="742" t="s">
        <v>8843</v>
      </c>
      <c r="C4253" s="733">
        <v>43586</v>
      </c>
      <c r="F4253" s="663">
        <v>2609</v>
      </c>
      <c r="G4253" s="663">
        <v>652</v>
      </c>
      <c r="H4253" s="663"/>
      <c r="I4253" s="663">
        <f t="shared" si="60"/>
        <v>1957</v>
      </c>
      <c r="J4253" s="728">
        <v>442.49</v>
      </c>
      <c r="K4253" s="728">
        <v>143.80925000000002</v>
      </c>
      <c r="L4253" s="728">
        <v>298.68075000000005</v>
      </c>
    </row>
    <row r="4254" spans="1:12" s="335" customFormat="1" ht="12" x14ac:dyDescent="0.2">
      <c r="A4254" s="742" t="s">
        <v>8844</v>
      </c>
      <c r="B4254" s="742" t="s">
        <v>8845</v>
      </c>
      <c r="C4254" s="733">
        <v>43586</v>
      </c>
      <c r="F4254" s="663">
        <v>5324</v>
      </c>
      <c r="G4254" s="663">
        <v>998</v>
      </c>
      <c r="H4254" s="663"/>
      <c r="I4254" s="663">
        <f t="shared" si="60"/>
        <v>4326</v>
      </c>
      <c r="J4254" s="728">
        <v>619.71</v>
      </c>
      <c r="K4254" s="728">
        <v>201.40575000000001</v>
      </c>
      <c r="L4254" s="728">
        <v>418.30425000000002</v>
      </c>
    </row>
    <row r="4255" spans="1:12" s="335" customFormat="1" ht="12" x14ac:dyDescent="0.2">
      <c r="A4255" s="742" t="s">
        <v>8846</v>
      </c>
      <c r="B4255" s="742" t="s">
        <v>8847</v>
      </c>
      <c r="C4255" s="733">
        <v>43586</v>
      </c>
      <c r="F4255" s="663">
        <v>2140</v>
      </c>
      <c r="G4255" s="663">
        <v>535</v>
      </c>
      <c r="H4255" s="663"/>
      <c r="I4255" s="663">
        <f t="shared" si="60"/>
        <v>1605</v>
      </c>
      <c r="J4255" s="728">
        <v>362.95</v>
      </c>
      <c r="K4255" s="728">
        <v>117.95874999999999</v>
      </c>
      <c r="L4255" s="728">
        <v>244.99125000000001</v>
      </c>
    </row>
    <row r="4256" spans="1:12" s="335" customFormat="1" ht="12" x14ac:dyDescent="0.2">
      <c r="A4256" s="742" t="s">
        <v>8848</v>
      </c>
      <c r="B4256" s="742" t="s">
        <v>8849</v>
      </c>
      <c r="C4256" s="733">
        <v>43586</v>
      </c>
      <c r="F4256" s="663">
        <v>6223</v>
      </c>
      <c r="G4256" s="663">
        <v>1245</v>
      </c>
      <c r="H4256" s="663"/>
      <c r="I4256" s="663">
        <f t="shared" si="60"/>
        <v>4978</v>
      </c>
      <c r="J4256" s="728">
        <v>795.91</v>
      </c>
      <c r="K4256" s="728">
        <v>258.67075</v>
      </c>
      <c r="L4256" s="728">
        <v>537.23924999999997</v>
      </c>
    </row>
    <row r="4257" spans="1:12" s="335" customFormat="1" ht="12" x14ac:dyDescent="0.2">
      <c r="A4257" s="742" t="s">
        <v>8850</v>
      </c>
      <c r="B4257" s="742" t="s">
        <v>8851</v>
      </c>
      <c r="C4257" s="733">
        <v>43586</v>
      </c>
      <c r="F4257" s="663">
        <v>3768</v>
      </c>
      <c r="G4257" s="663">
        <v>565</v>
      </c>
      <c r="H4257" s="663"/>
      <c r="I4257" s="663">
        <f t="shared" si="60"/>
        <v>3203</v>
      </c>
      <c r="J4257" s="728">
        <v>321.82</v>
      </c>
      <c r="K4257" s="728">
        <v>104.5915</v>
      </c>
      <c r="L4257" s="728">
        <v>217.2285</v>
      </c>
    </row>
    <row r="4258" spans="1:12" s="335" customFormat="1" ht="12" x14ac:dyDescent="0.2">
      <c r="A4258" s="742" t="s">
        <v>8852</v>
      </c>
      <c r="B4258" s="742" t="s">
        <v>8853</v>
      </c>
      <c r="C4258" s="733">
        <v>43586</v>
      </c>
      <c r="F4258" s="663">
        <v>5525</v>
      </c>
      <c r="G4258" s="663">
        <v>829</v>
      </c>
      <c r="H4258" s="663"/>
      <c r="I4258" s="663">
        <f t="shared" si="60"/>
        <v>4696</v>
      </c>
      <c r="J4258" s="728">
        <v>476.24</v>
      </c>
      <c r="K4258" s="728">
        <v>154.77800000000002</v>
      </c>
      <c r="L4258" s="728">
        <v>321.46200000000005</v>
      </c>
    </row>
    <row r="4259" spans="1:12" s="335" customFormat="1" ht="12" x14ac:dyDescent="0.2">
      <c r="A4259" s="742" t="s">
        <v>8854</v>
      </c>
      <c r="B4259" s="742" t="s">
        <v>8855</v>
      </c>
      <c r="C4259" s="733">
        <v>43586</v>
      </c>
      <c r="F4259" s="663">
        <v>3900</v>
      </c>
      <c r="G4259" s="663">
        <v>585</v>
      </c>
      <c r="H4259" s="663"/>
      <c r="I4259" s="663">
        <f t="shared" si="60"/>
        <v>3315</v>
      </c>
      <c r="J4259" s="728">
        <v>366.44</v>
      </c>
      <c r="K4259" s="728">
        <v>119.093</v>
      </c>
      <c r="L4259" s="728">
        <v>247.34700000000001</v>
      </c>
    </row>
    <row r="4260" spans="1:12" s="335" customFormat="1" ht="12" x14ac:dyDescent="0.2">
      <c r="A4260" s="742" t="s">
        <v>8856</v>
      </c>
      <c r="B4260" s="742" t="s">
        <v>8857</v>
      </c>
      <c r="C4260" s="733">
        <v>43586</v>
      </c>
      <c r="F4260" s="663">
        <v>1450</v>
      </c>
      <c r="G4260" s="663">
        <v>217</v>
      </c>
      <c r="H4260" s="663"/>
      <c r="I4260" s="663">
        <f t="shared" si="60"/>
        <v>1233</v>
      </c>
      <c r="J4260" s="728">
        <v>123.85</v>
      </c>
      <c r="K4260" s="728">
        <v>40.251249999999999</v>
      </c>
      <c r="L4260" s="728">
        <v>83.598749999999995</v>
      </c>
    </row>
    <row r="4261" spans="1:12" s="335" customFormat="1" ht="12" x14ac:dyDescent="0.2">
      <c r="A4261" s="742" t="s">
        <v>8858</v>
      </c>
      <c r="B4261" s="742" t="s">
        <v>8859</v>
      </c>
      <c r="C4261" s="733">
        <v>43586</v>
      </c>
      <c r="F4261" s="663">
        <v>10961</v>
      </c>
      <c r="G4261" s="663">
        <v>2192</v>
      </c>
      <c r="H4261" s="663"/>
      <c r="I4261" s="663">
        <f t="shared" si="60"/>
        <v>8769</v>
      </c>
      <c r="J4261" s="728">
        <v>1389.2</v>
      </c>
      <c r="K4261" s="728">
        <v>451.49</v>
      </c>
      <c r="L4261" s="728">
        <v>937.71</v>
      </c>
    </row>
    <row r="4262" spans="1:12" s="335" customFormat="1" ht="12" x14ac:dyDescent="0.2">
      <c r="A4262" s="742" t="s">
        <v>8860</v>
      </c>
      <c r="B4262" s="742" t="s">
        <v>8861</v>
      </c>
      <c r="C4262" s="733">
        <v>43586</v>
      </c>
      <c r="F4262" s="663">
        <v>2986</v>
      </c>
      <c r="G4262" s="663">
        <v>448</v>
      </c>
      <c r="H4262" s="663"/>
      <c r="I4262" s="663">
        <f t="shared" si="60"/>
        <v>2538</v>
      </c>
      <c r="J4262" s="728">
        <v>257.38</v>
      </c>
      <c r="K4262" s="728">
        <v>83.648499999999999</v>
      </c>
      <c r="L4262" s="728">
        <v>173.73150000000001</v>
      </c>
    </row>
    <row r="4263" spans="1:12" s="335" customFormat="1" ht="12" x14ac:dyDescent="0.2">
      <c r="A4263" s="742" t="s">
        <v>8862</v>
      </c>
      <c r="B4263" s="742" t="s">
        <v>8863</v>
      </c>
      <c r="C4263" s="733">
        <v>43586</v>
      </c>
      <c r="F4263" s="663">
        <v>6212</v>
      </c>
      <c r="G4263" s="663">
        <v>932</v>
      </c>
      <c r="H4263" s="663"/>
      <c r="I4263" s="663">
        <f t="shared" si="60"/>
        <v>5280</v>
      </c>
      <c r="J4263" s="728">
        <v>535.45000000000005</v>
      </c>
      <c r="K4263" s="728">
        <v>174.02125000000001</v>
      </c>
      <c r="L4263" s="728">
        <v>361.42875000000004</v>
      </c>
    </row>
    <row r="4264" spans="1:12" s="335" customFormat="1" ht="12" x14ac:dyDescent="0.2">
      <c r="A4264" s="742" t="s">
        <v>8864</v>
      </c>
      <c r="B4264" s="742" t="s">
        <v>8865</v>
      </c>
      <c r="C4264" s="733">
        <v>43586</v>
      </c>
      <c r="F4264" s="663">
        <v>5793</v>
      </c>
      <c r="G4264" s="663">
        <v>869</v>
      </c>
      <c r="H4264" s="663"/>
      <c r="I4264" s="663">
        <f t="shared" si="60"/>
        <v>4924</v>
      </c>
      <c r="J4264" s="728">
        <v>499.33</v>
      </c>
      <c r="K4264" s="728">
        <v>162.28225</v>
      </c>
      <c r="L4264" s="728">
        <v>337.04775000000001</v>
      </c>
    </row>
    <row r="4265" spans="1:12" s="335" customFormat="1" ht="12" x14ac:dyDescent="0.2">
      <c r="A4265" s="742" t="s">
        <v>8866</v>
      </c>
      <c r="B4265" s="742" t="s">
        <v>8867</v>
      </c>
      <c r="C4265" s="733">
        <v>43586</v>
      </c>
      <c r="F4265" s="663">
        <v>4476</v>
      </c>
      <c r="G4265" s="663">
        <v>895</v>
      </c>
      <c r="H4265" s="663"/>
      <c r="I4265" s="663">
        <f t="shared" si="60"/>
        <v>3581</v>
      </c>
      <c r="J4265" s="728">
        <v>572.49</v>
      </c>
      <c r="K4265" s="728">
        <v>186.05925000000002</v>
      </c>
      <c r="L4265" s="728">
        <v>386.43075000000005</v>
      </c>
    </row>
    <row r="4266" spans="1:12" s="335" customFormat="1" ht="12" x14ac:dyDescent="0.2">
      <c r="A4266" s="742" t="s">
        <v>8868</v>
      </c>
      <c r="B4266" s="742" t="s">
        <v>8869</v>
      </c>
      <c r="C4266" s="733">
        <v>43586</v>
      </c>
      <c r="F4266" s="663">
        <v>2749</v>
      </c>
      <c r="G4266" s="663">
        <v>687</v>
      </c>
      <c r="H4266" s="663"/>
      <c r="I4266" s="663">
        <f t="shared" si="60"/>
        <v>2062</v>
      </c>
      <c r="J4266" s="728">
        <v>466.22</v>
      </c>
      <c r="K4266" s="728">
        <v>151.5215</v>
      </c>
      <c r="L4266" s="728">
        <v>314.69850000000002</v>
      </c>
    </row>
    <row r="4267" spans="1:12" s="335" customFormat="1" ht="12" x14ac:dyDescent="0.2">
      <c r="A4267" s="742" t="s">
        <v>8870</v>
      </c>
      <c r="B4267" s="742" t="s">
        <v>8871</v>
      </c>
      <c r="C4267" s="733">
        <v>43586</v>
      </c>
      <c r="F4267" s="663">
        <v>6687</v>
      </c>
      <c r="G4267" s="663">
        <v>1003</v>
      </c>
      <c r="H4267" s="663"/>
      <c r="I4267" s="663">
        <f t="shared" si="60"/>
        <v>5684</v>
      </c>
      <c r="J4267" s="728">
        <v>576.4</v>
      </c>
      <c r="K4267" s="728">
        <v>187.33</v>
      </c>
      <c r="L4267" s="728">
        <v>389.07</v>
      </c>
    </row>
    <row r="4268" spans="1:12" s="335" customFormat="1" ht="12" x14ac:dyDescent="0.2">
      <c r="A4268" s="742" t="s">
        <v>8872</v>
      </c>
      <c r="B4268" s="742" t="s">
        <v>8873</v>
      </c>
      <c r="C4268" s="733">
        <v>43586</v>
      </c>
      <c r="F4268" s="663">
        <v>58</v>
      </c>
      <c r="G4268" s="663">
        <v>9</v>
      </c>
      <c r="H4268" s="663"/>
      <c r="I4268" s="663">
        <f t="shared" si="60"/>
        <v>49</v>
      </c>
      <c r="J4268" s="728">
        <v>5.01</v>
      </c>
      <c r="K4268" s="728">
        <v>1.62825</v>
      </c>
      <c r="L4268" s="728">
        <v>3.3817500000000003</v>
      </c>
    </row>
    <row r="4269" spans="1:12" s="335" customFormat="1" ht="12" x14ac:dyDescent="0.2">
      <c r="A4269" s="742" t="s">
        <v>8874</v>
      </c>
      <c r="B4269" s="742" t="s">
        <v>8875</v>
      </c>
      <c r="C4269" s="733">
        <v>43586</v>
      </c>
      <c r="F4269" s="663">
        <v>2309</v>
      </c>
      <c r="G4269" s="663">
        <v>577</v>
      </c>
      <c r="H4269" s="663"/>
      <c r="I4269" s="663">
        <f t="shared" si="60"/>
        <v>1732</v>
      </c>
      <c r="J4269" s="728">
        <v>391.61</v>
      </c>
      <c r="K4269" s="728">
        <v>127.27325</v>
      </c>
      <c r="L4269" s="728">
        <v>264.33675000000005</v>
      </c>
    </row>
    <row r="4270" spans="1:12" s="335" customFormat="1" ht="12" x14ac:dyDescent="0.2">
      <c r="A4270" s="742" t="s">
        <v>8876</v>
      </c>
      <c r="B4270" s="742" t="s">
        <v>8877</v>
      </c>
      <c r="C4270" s="733">
        <v>43586</v>
      </c>
      <c r="F4270" s="663">
        <v>2964</v>
      </c>
      <c r="G4270" s="663">
        <v>741</v>
      </c>
      <c r="H4270" s="663"/>
      <c r="I4270" s="663">
        <f t="shared" si="60"/>
        <v>2223</v>
      </c>
      <c r="J4270" s="728">
        <v>502.69</v>
      </c>
      <c r="K4270" s="728">
        <v>163.37425000000002</v>
      </c>
      <c r="L4270" s="728">
        <v>339.31575000000004</v>
      </c>
    </row>
    <row r="4271" spans="1:12" s="335" customFormat="1" ht="12" x14ac:dyDescent="0.2">
      <c r="A4271" s="742" t="s">
        <v>8878</v>
      </c>
      <c r="B4271" s="742" t="s">
        <v>8879</v>
      </c>
      <c r="C4271" s="733">
        <v>43586</v>
      </c>
      <c r="F4271" s="663">
        <v>3257</v>
      </c>
      <c r="G4271" s="663">
        <v>651</v>
      </c>
      <c r="H4271" s="663"/>
      <c r="I4271" s="663">
        <f t="shared" si="60"/>
        <v>2606</v>
      </c>
      <c r="J4271" s="728">
        <v>416.56</v>
      </c>
      <c r="K4271" s="728">
        <v>135.38200000000001</v>
      </c>
      <c r="L4271" s="728">
        <v>281.178</v>
      </c>
    </row>
    <row r="4272" spans="1:12" s="335" customFormat="1" ht="12" x14ac:dyDescent="0.2">
      <c r="A4272" s="742" t="s">
        <v>8880</v>
      </c>
      <c r="B4272" s="742" t="s">
        <v>8881</v>
      </c>
      <c r="C4272" s="733">
        <v>43586</v>
      </c>
      <c r="F4272" s="663">
        <v>2412</v>
      </c>
      <c r="G4272" s="663">
        <v>452</v>
      </c>
      <c r="H4272" s="663"/>
      <c r="I4272" s="663">
        <f t="shared" si="60"/>
        <v>1960</v>
      </c>
      <c r="J4272" s="728">
        <v>280.76</v>
      </c>
      <c r="K4272" s="728">
        <v>91.247</v>
      </c>
      <c r="L4272" s="728">
        <v>189.51300000000001</v>
      </c>
    </row>
    <row r="4273" spans="1:12" s="335" customFormat="1" ht="12" x14ac:dyDescent="0.2">
      <c r="A4273" s="141" t="s">
        <v>8882</v>
      </c>
      <c r="B4273" s="141" t="s">
        <v>8883</v>
      </c>
      <c r="C4273" s="733">
        <v>43586</v>
      </c>
      <c r="F4273" s="663">
        <v>4038</v>
      </c>
      <c r="G4273" s="663">
        <v>666</v>
      </c>
      <c r="H4273" s="663"/>
      <c r="I4273" s="663">
        <f t="shared" si="60"/>
        <v>3372</v>
      </c>
      <c r="J4273" s="728">
        <v>398.59</v>
      </c>
      <c r="K4273" s="728">
        <v>129.54175000000001</v>
      </c>
      <c r="L4273" s="728">
        <v>269.04825</v>
      </c>
    </row>
    <row r="4274" spans="1:12" s="335" customFormat="1" ht="12" x14ac:dyDescent="0.2">
      <c r="A4274" s="141" t="s">
        <v>8884</v>
      </c>
      <c r="B4274" s="141" t="s">
        <v>8885</v>
      </c>
      <c r="C4274" s="733">
        <v>43586</v>
      </c>
      <c r="F4274" s="663">
        <v>3384</v>
      </c>
      <c r="G4274" s="663">
        <v>634</v>
      </c>
      <c r="H4274" s="663"/>
      <c r="I4274" s="663">
        <f t="shared" si="60"/>
        <v>2750</v>
      </c>
      <c r="J4274" s="728">
        <v>393.9</v>
      </c>
      <c r="K4274" s="728">
        <v>128.01749999999998</v>
      </c>
      <c r="L4274" s="728">
        <v>265.88249999999999</v>
      </c>
    </row>
    <row r="4275" spans="1:12" s="335" customFormat="1" ht="12" x14ac:dyDescent="0.2">
      <c r="A4275" s="141" t="s">
        <v>8886</v>
      </c>
      <c r="B4275" s="141" t="s">
        <v>8887</v>
      </c>
      <c r="C4275" s="733">
        <v>43586</v>
      </c>
      <c r="F4275" s="663">
        <v>3942</v>
      </c>
      <c r="G4275" s="663">
        <v>739</v>
      </c>
      <c r="H4275" s="663"/>
      <c r="I4275" s="663">
        <f t="shared" si="60"/>
        <v>3203</v>
      </c>
      <c r="J4275" s="728">
        <v>458.84</v>
      </c>
      <c r="K4275" s="728">
        <v>149.12299999999999</v>
      </c>
      <c r="L4275" s="728">
        <v>309.71699999999998</v>
      </c>
    </row>
    <row r="4276" spans="1:12" s="335" customFormat="1" ht="12" x14ac:dyDescent="0.2">
      <c r="A4276" s="141" t="s">
        <v>8888</v>
      </c>
      <c r="B4276" s="141" t="s">
        <v>8889</v>
      </c>
      <c r="C4276" s="733">
        <v>43586</v>
      </c>
      <c r="F4276" s="663">
        <v>2250</v>
      </c>
      <c r="G4276" s="663">
        <v>337</v>
      </c>
      <c r="H4276" s="663"/>
      <c r="I4276" s="663">
        <f t="shared" si="60"/>
        <v>1913</v>
      </c>
      <c r="J4276" s="728">
        <v>192.18</v>
      </c>
      <c r="K4276" s="728">
        <v>62.458500000000008</v>
      </c>
      <c r="L4276" s="728">
        <v>129.72150000000002</v>
      </c>
    </row>
    <row r="4277" spans="1:12" s="335" customFormat="1" ht="12" x14ac:dyDescent="0.2">
      <c r="A4277" s="141" t="s">
        <v>8890</v>
      </c>
      <c r="B4277" s="141" t="s">
        <v>8891</v>
      </c>
      <c r="C4277" s="733">
        <v>43586</v>
      </c>
      <c r="F4277" s="663">
        <v>4498</v>
      </c>
      <c r="G4277" s="663">
        <v>843</v>
      </c>
      <c r="H4277" s="663"/>
      <c r="I4277" s="663">
        <f t="shared" si="60"/>
        <v>3655</v>
      </c>
      <c r="J4277" s="728">
        <v>528.38</v>
      </c>
      <c r="K4277" s="728">
        <v>171.7235</v>
      </c>
      <c r="L4277" s="728">
        <v>356.65649999999999</v>
      </c>
    </row>
    <row r="4278" spans="1:12" s="335" customFormat="1" ht="12" x14ac:dyDescent="0.2">
      <c r="A4278" s="141" t="s">
        <v>8892</v>
      </c>
      <c r="B4278" s="141" t="s">
        <v>8893</v>
      </c>
      <c r="C4278" s="733">
        <v>43586</v>
      </c>
      <c r="F4278" s="663">
        <v>1840</v>
      </c>
      <c r="G4278" s="663">
        <v>552</v>
      </c>
      <c r="H4278" s="663"/>
      <c r="I4278" s="663">
        <f t="shared" si="60"/>
        <v>1288</v>
      </c>
      <c r="J4278" s="728">
        <v>388.79</v>
      </c>
      <c r="K4278" s="728">
        <v>126.35675000000001</v>
      </c>
      <c r="L4278" s="728">
        <v>262.43325000000004</v>
      </c>
    </row>
    <row r="4279" spans="1:12" s="335" customFormat="1" ht="12" x14ac:dyDescent="0.2">
      <c r="A4279" s="141" t="s">
        <v>8894</v>
      </c>
      <c r="B4279" s="141" t="s">
        <v>8895</v>
      </c>
      <c r="C4279" s="733">
        <v>43586</v>
      </c>
      <c r="F4279" s="663">
        <v>1832</v>
      </c>
      <c r="G4279" s="663">
        <v>550</v>
      </c>
      <c r="H4279" s="663"/>
      <c r="I4279" s="663">
        <f t="shared" si="60"/>
        <v>1282</v>
      </c>
      <c r="J4279" s="728">
        <v>387.1</v>
      </c>
      <c r="K4279" s="728">
        <v>125.80750000000002</v>
      </c>
      <c r="L4279" s="728">
        <v>261.29250000000002</v>
      </c>
    </row>
    <row r="4280" spans="1:12" s="335" customFormat="1" ht="12" x14ac:dyDescent="0.2">
      <c r="A4280" s="141" t="s">
        <v>8896</v>
      </c>
      <c r="B4280" s="141" t="s">
        <v>8897</v>
      </c>
      <c r="C4280" s="733">
        <v>43586</v>
      </c>
      <c r="F4280" s="663">
        <v>1832</v>
      </c>
      <c r="G4280" s="663">
        <v>344</v>
      </c>
      <c r="H4280" s="663"/>
      <c r="I4280" s="663">
        <f t="shared" si="60"/>
        <v>1488</v>
      </c>
      <c r="J4280" s="728">
        <v>215.21</v>
      </c>
      <c r="K4280" s="728">
        <v>69.943250000000006</v>
      </c>
      <c r="L4280" s="728">
        <v>145.26675</v>
      </c>
    </row>
    <row r="4281" spans="1:12" s="335" customFormat="1" ht="12" x14ac:dyDescent="0.2">
      <c r="A4281" s="141" t="s">
        <v>8898</v>
      </c>
      <c r="B4281" s="141" t="s">
        <v>8899</v>
      </c>
      <c r="C4281" s="733">
        <v>43586</v>
      </c>
      <c r="F4281" s="663">
        <v>2609</v>
      </c>
      <c r="G4281" s="663">
        <v>652</v>
      </c>
      <c r="H4281" s="663"/>
      <c r="I4281" s="663">
        <f t="shared" si="60"/>
        <v>1957</v>
      </c>
      <c r="J4281" s="728">
        <v>442.49</v>
      </c>
      <c r="K4281" s="728">
        <v>143.80925000000002</v>
      </c>
      <c r="L4281" s="728">
        <v>298.68075000000005</v>
      </c>
    </row>
    <row r="4282" spans="1:12" s="335" customFormat="1" ht="12" x14ac:dyDescent="0.2">
      <c r="A4282" s="141" t="s">
        <v>8900</v>
      </c>
      <c r="B4282" s="141" t="s">
        <v>8901</v>
      </c>
      <c r="C4282" s="733">
        <v>43586</v>
      </c>
      <c r="F4282" s="663">
        <v>1314</v>
      </c>
      <c r="G4282" s="663">
        <v>246</v>
      </c>
      <c r="H4282" s="663"/>
      <c r="I4282" s="663">
        <f t="shared" si="60"/>
        <v>1068</v>
      </c>
      <c r="J4282" s="728">
        <v>154.36000000000001</v>
      </c>
      <c r="K4282" s="728">
        <v>50.167000000000009</v>
      </c>
      <c r="L4282" s="728">
        <v>104.19300000000001</v>
      </c>
    </row>
    <row r="4283" spans="1:12" s="335" customFormat="1" ht="12" x14ac:dyDescent="0.2">
      <c r="A4283" s="141" t="s">
        <v>8902</v>
      </c>
      <c r="B4283" s="141" t="s">
        <v>8903</v>
      </c>
      <c r="C4283" s="733">
        <v>43586</v>
      </c>
      <c r="F4283" s="663">
        <v>3040</v>
      </c>
      <c r="G4283" s="663">
        <v>456</v>
      </c>
      <c r="H4283" s="663"/>
      <c r="I4283" s="663">
        <f t="shared" si="60"/>
        <v>2584</v>
      </c>
      <c r="J4283" s="728">
        <v>285.63</v>
      </c>
      <c r="K4283" s="728">
        <v>92.829750000000004</v>
      </c>
      <c r="L4283" s="728">
        <v>192.80025000000001</v>
      </c>
    </row>
    <row r="4284" spans="1:12" s="335" customFormat="1" ht="12" x14ac:dyDescent="0.2">
      <c r="A4284" s="141" t="s">
        <v>8904</v>
      </c>
      <c r="B4284" s="141" t="s">
        <v>8905</v>
      </c>
      <c r="C4284" s="733">
        <v>43586</v>
      </c>
      <c r="F4284" s="663">
        <v>6199</v>
      </c>
      <c r="G4284" s="663">
        <v>1162</v>
      </c>
      <c r="H4284" s="663"/>
      <c r="I4284" s="663">
        <f t="shared" si="60"/>
        <v>5037</v>
      </c>
      <c r="J4284" s="728">
        <v>721.57</v>
      </c>
      <c r="K4284" s="728">
        <v>234.51025000000001</v>
      </c>
      <c r="L4284" s="728">
        <v>487.05975000000007</v>
      </c>
    </row>
    <row r="4285" spans="1:12" s="335" customFormat="1" ht="12" x14ac:dyDescent="0.2">
      <c r="A4285" s="742" t="s">
        <v>8906</v>
      </c>
      <c r="B4285" s="742" t="s">
        <v>8907</v>
      </c>
      <c r="C4285" s="733">
        <v>43586</v>
      </c>
      <c r="F4285" s="663">
        <v>2280</v>
      </c>
      <c r="G4285" s="663">
        <v>342</v>
      </c>
      <c r="H4285" s="663"/>
      <c r="I4285" s="663">
        <f t="shared" si="60"/>
        <v>1938</v>
      </c>
      <c r="J4285" s="728">
        <v>194.74</v>
      </c>
      <c r="K4285" s="728">
        <v>63.290500000000009</v>
      </c>
      <c r="L4285" s="728">
        <v>131.44950000000003</v>
      </c>
    </row>
    <row r="4286" spans="1:12" s="335" customFormat="1" ht="12" x14ac:dyDescent="0.2">
      <c r="A4286" s="742" t="s">
        <v>8908</v>
      </c>
      <c r="B4286" s="742" t="s">
        <v>8909</v>
      </c>
      <c r="C4286" s="733">
        <v>43586</v>
      </c>
      <c r="F4286" s="663">
        <v>2757</v>
      </c>
      <c r="G4286" s="663">
        <v>414</v>
      </c>
      <c r="H4286" s="663"/>
      <c r="I4286" s="663">
        <f t="shared" si="60"/>
        <v>2343</v>
      </c>
      <c r="J4286" s="728">
        <v>235.47</v>
      </c>
      <c r="K4286" s="728">
        <v>76.527749999999997</v>
      </c>
      <c r="L4286" s="728">
        <v>158.94225</v>
      </c>
    </row>
    <row r="4287" spans="1:12" s="335" customFormat="1" ht="12" x14ac:dyDescent="0.2">
      <c r="A4287" s="742" t="s">
        <v>8910</v>
      </c>
      <c r="B4287" s="742" t="s">
        <v>8911</v>
      </c>
      <c r="C4287" s="733">
        <v>43586</v>
      </c>
      <c r="F4287" s="663">
        <v>3553</v>
      </c>
      <c r="G4287" s="663">
        <v>444</v>
      </c>
      <c r="H4287" s="663"/>
      <c r="I4287" s="663">
        <f t="shared" si="60"/>
        <v>3109</v>
      </c>
      <c r="J4287" s="728">
        <v>228</v>
      </c>
      <c r="K4287" s="728">
        <v>74.100000000000009</v>
      </c>
      <c r="L4287" s="728">
        <v>153.9</v>
      </c>
    </row>
    <row r="4288" spans="1:12" s="335" customFormat="1" ht="12" x14ac:dyDescent="0.2">
      <c r="A4288" s="742" t="s">
        <v>8912</v>
      </c>
      <c r="B4288" s="742" t="s">
        <v>8913</v>
      </c>
      <c r="C4288" s="733">
        <v>43586</v>
      </c>
      <c r="F4288" s="663">
        <v>3401</v>
      </c>
      <c r="G4288" s="663">
        <v>425</v>
      </c>
      <c r="H4288" s="663"/>
      <c r="I4288" s="663">
        <f t="shared" si="60"/>
        <v>2976</v>
      </c>
      <c r="J4288" s="728">
        <v>218.25</v>
      </c>
      <c r="K4288" s="728">
        <v>70.931250000000006</v>
      </c>
      <c r="L4288" s="728">
        <v>147.31875000000002</v>
      </c>
    </row>
    <row r="4289" spans="1:12" s="335" customFormat="1" ht="12" x14ac:dyDescent="0.2">
      <c r="A4289" s="742" t="s">
        <v>8914</v>
      </c>
      <c r="B4289" s="742" t="s">
        <v>8915</v>
      </c>
      <c r="C4289" s="733">
        <v>43586</v>
      </c>
      <c r="F4289" s="663">
        <v>2931</v>
      </c>
      <c r="G4289" s="663">
        <v>366</v>
      </c>
      <c r="H4289" s="663"/>
      <c r="I4289" s="663">
        <f t="shared" si="60"/>
        <v>2565</v>
      </c>
      <c r="J4289" s="728">
        <v>188.09</v>
      </c>
      <c r="K4289" s="728">
        <v>61.129250000000006</v>
      </c>
      <c r="L4289" s="728">
        <v>126.96075</v>
      </c>
    </row>
    <row r="4290" spans="1:12" s="335" customFormat="1" ht="12" x14ac:dyDescent="0.2">
      <c r="A4290" s="742" t="s">
        <v>8916</v>
      </c>
      <c r="B4290" s="742" t="s">
        <v>8917</v>
      </c>
      <c r="C4290" s="733">
        <v>43586</v>
      </c>
      <c r="F4290" s="663">
        <v>2600</v>
      </c>
      <c r="G4290" s="663">
        <v>390</v>
      </c>
      <c r="H4290" s="663"/>
      <c r="I4290" s="663">
        <f t="shared" si="60"/>
        <v>2210</v>
      </c>
      <c r="J4290" s="728">
        <v>244.3</v>
      </c>
      <c r="K4290" s="728">
        <v>79.397500000000008</v>
      </c>
      <c r="L4290" s="728">
        <v>164.90250000000003</v>
      </c>
    </row>
    <row r="4291" spans="1:12" s="335" customFormat="1" ht="12" x14ac:dyDescent="0.2">
      <c r="A4291" s="742" t="s">
        <v>8918</v>
      </c>
      <c r="B4291" s="742" t="s">
        <v>8919</v>
      </c>
      <c r="C4291" s="733">
        <v>43586</v>
      </c>
      <c r="F4291" s="663">
        <v>2410</v>
      </c>
      <c r="G4291" s="663">
        <v>452</v>
      </c>
      <c r="H4291" s="663"/>
      <c r="I4291" s="663">
        <f t="shared" si="60"/>
        <v>1958</v>
      </c>
      <c r="J4291" s="728">
        <v>280.52999999999997</v>
      </c>
      <c r="K4291" s="728">
        <v>91.172249999999991</v>
      </c>
      <c r="L4291" s="728">
        <v>189.35774999999998</v>
      </c>
    </row>
    <row r="4292" spans="1:12" s="335" customFormat="1" ht="12" x14ac:dyDescent="0.2">
      <c r="A4292" s="742" t="s">
        <v>8920</v>
      </c>
      <c r="B4292" s="742" t="s">
        <v>8921</v>
      </c>
      <c r="C4292" s="733">
        <v>43586</v>
      </c>
      <c r="F4292" s="663">
        <v>3771</v>
      </c>
      <c r="G4292" s="663">
        <v>566</v>
      </c>
      <c r="H4292" s="663"/>
      <c r="I4292" s="663">
        <f t="shared" si="60"/>
        <v>3205</v>
      </c>
      <c r="J4292" s="728">
        <v>325.05</v>
      </c>
      <c r="K4292" s="728">
        <v>105.64125000000001</v>
      </c>
      <c r="L4292" s="728">
        <v>219.40875000000003</v>
      </c>
    </row>
    <row r="4293" spans="1:12" s="335" customFormat="1" ht="12" x14ac:dyDescent="0.2">
      <c r="A4293" s="742" t="s">
        <v>8922</v>
      </c>
      <c r="B4293" s="742" t="s">
        <v>8923</v>
      </c>
      <c r="C4293" s="733">
        <v>43586</v>
      </c>
      <c r="F4293" s="663">
        <v>4780</v>
      </c>
      <c r="G4293" s="663">
        <v>789</v>
      </c>
      <c r="H4293" s="663"/>
      <c r="I4293" s="663">
        <f t="shared" si="60"/>
        <v>3991</v>
      </c>
      <c r="J4293" s="728">
        <v>471.84</v>
      </c>
      <c r="K4293" s="728">
        <v>153.34799999999998</v>
      </c>
      <c r="L4293" s="728">
        <v>318.49200000000002</v>
      </c>
    </row>
    <row r="4294" spans="1:12" s="335" customFormat="1" ht="12" x14ac:dyDescent="0.2">
      <c r="A4294" s="742" t="s">
        <v>8924</v>
      </c>
      <c r="B4294" s="742" t="s">
        <v>8925</v>
      </c>
      <c r="C4294" s="733">
        <v>43586</v>
      </c>
      <c r="F4294" s="663">
        <v>4780</v>
      </c>
      <c r="G4294" s="663">
        <v>789</v>
      </c>
      <c r="H4294" s="663"/>
      <c r="I4294" s="663">
        <f t="shared" si="60"/>
        <v>3991</v>
      </c>
      <c r="J4294" s="728">
        <v>471.84</v>
      </c>
      <c r="K4294" s="728">
        <v>153.34799999999998</v>
      </c>
      <c r="L4294" s="728">
        <v>318.49200000000002</v>
      </c>
    </row>
    <row r="4295" spans="1:12" s="335" customFormat="1" ht="12" x14ac:dyDescent="0.2">
      <c r="A4295" s="742" t="s">
        <v>8926</v>
      </c>
      <c r="B4295" s="742" t="s">
        <v>8927</v>
      </c>
      <c r="C4295" s="733">
        <v>43586</v>
      </c>
      <c r="F4295" s="663">
        <v>999</v>
      </c>
      <c r="G4295" s="663">
        <v>200</v>
      </c>
      <c r="H4295" s="663"/>
      <c r="I4295" s="663">
        <f t="shared" si="60"/>
        <v>799</v>
      </c>
      <c r="J4295" s="728">
        <v>126.61</v>
      </c>
      <c r="K4295" s="728">
        <v>41.148250000000004</v>
      </c>
      <c r="L4295" s="728">
        <v>85.461750000000009</v>
      </c>
    </row>
    <row r="4296" spans="1:12" s="335" customFormat="1" ht="12" x14ac:dyDescent="0.2">
      <c r="A4296" s="742" t="s">
        <v>8928</v>
      </c>
      <c r="B4296" s="742" t="s">
        <v>8929</v>
      </c>
      <c r="C4296" s="733">
        <v>43586</v>
      </c>
      <c r="F4296" s="663">
        <v>54</v>
      </c>
      <c r="G4296" s="663">
        <v>8</v>
      </c>
      <c r="H4296" s="663"/>
      <c r="I4296" s="663">
        <f t="shared" si="60"/>
        <v>46</v>
      </c>
      <c r="J4296" s="728">
        <v>4.6100000000000003</v>
      </c>
      <c r="K4296" s="728">
        <v>1.4982500000000001</v>
      </c>
      <c r="L4296" s="728">
        <v>3.1117500000000002</v>
      </c>
    </row>
    <row r="4297" spans="1:12" s="335" customFormat="1" ht="12" x14ac:dyDescent="0.2">
      <c r="A4297" s="742" t="s">
        <v>8930</v>
      </c>
      <c r="B4297" s="742" t="s">
        <v>8931</v>
      </c>
      <c r="C4297" s="733">
        <v>43586</v>
      </c>
      <c r="F4297" s="663">
        <v>999</v>
      </c>
      <c r="G4297" s="663">
        <v>200</v>
      </c>
      <c r="H4297" s="663"/>
      <c r="I4297" s="663">
        <f t="shared" si="60"/>
        <v>799</v>
      </c>
      <c r="J4297" s="728">
        <v>126.61</v>
      </c>
      <c r="K4297" s="728">
        <v>41.148250000000004</v>
      </c>
      <c r="L4297" s="728">
        <v>85.461750000000009</v>
      </c>
    </row>
    <row r="4298" spans="1:12" s="335" customFormat="1" ht="12" x14ac:dyDescent="0.2">
      <c r="A4298" s="742" t="s">
        <v>8932</v>
      </c>
      <c r="B4298" s="742" t="s">
        <v>8933</v>
      </c>
      <c r="C4298" s="733">
        <v>43586</v>
      </c>
      <c r="F4298" s="663">
        <v>3614</v>
      </c>
      <c r="G4298" s="663">
        <v>452</v>
      </c>
      <c r="H4298" s="663"/>
      <c r="I4298" s="663">
        <f t="shared" si="60"/>
        <v>3162</v>
      </c>
      <c r="J4298" s="728">
        <v>236.18</v>
      </c>
      <c r="K4298" s="728">
        <v>76.758499999999998</v>
      </c>
      <c r="L4298" s="728">
        <v>159.42150000000001</v>
      </c>
    </row>
    <row r="4299" spans="1:12" s="335" customFormat="1" ht="12" x14ac:dyDescent="0.2">
      <c r="A4299" s="742" t="s">
        <v>8934</v>
      </c>
      <c r="B4299" s="742" t="s">
        <v>8935</v>
      </c>
      <c r="C4299" s="733">
        <v>43586</v>
      </c>
      <c r="F4299" s="663">
        <v>8078</v>
      </c>
      <c r="G4299" s="663">
        <v>1616</v>
      </c>
      <c r="H4299" s="663"/>
      <c r="I4299" s="663">
        <f t="shared" si="60"/>
        <v>6462</v>
      </c>
      <c r="J4299" s="728">
        <v>1033.17</v>
      </c>
      <c r="K4299" s="728">
        <v>335.78025000000002</v>
      </c>
      <c r="L4299" s="728">
        <v>697.38975000000005</v>
      </c>
    </row>
    <row r="4300" spans="1:12" s="335" customFormat="1" ht="12" x14ac:dyDescent="0.2">
      <c r="A4300" s="742" t="s">
        <v>8936</v>
      </c>
      <c r="B4300" s="742" t="s">
        <v>8937</v>
      </c>
      <c r="C4300" s="733">
        <v>43586</v>
      </c>
      <c r="F4300" s="663">
        <v>2943</v>
      </c>
      <c r="G4300" s="663">
        <v>368</v>
      </c>
      <c r="H4300" s="663"/>
      <c r="I4300" s="663">
        <f t="shared" si="60"/>
        <v>2575</v>
      </c>
      <c r="J4300" s="728">
        <v>192.33</v>
      </c>
      <c r="K4300" s="728">
        <v>62.507250000000006</v>
      </c>
      <c r="L4300" s="728">
        <v>129.82275000000001</v>
      </c>
    </row>
    <row r="4301" spans="1:12" s="335" customFormat="1" ht="12" x14ac:dyDescent="0.2">
      <c r="A4301" s="742" t="s">
        <v>8938</v>
      </c>
      <c r="B4301" s="742" t="s">
        <v>8939</v>
      </c>
      <c r="C4301" s="733">
        <v>43586</v>
      </c>
      <c r="F4301" s="663">
        <v>3316</v>
      </c>
      <c r="G4301" s="663">
        <v>663</v>
      </c>
      <c r="H4301" s="663"/>
      <c r="I4301" s="663">
        <f t="shared" si="60"/>
        <v>2653</v>
      </c>
      <c r="J4301" s="728">
        <v>424.12</v>
      </c>
      <c r="K4301" s="728">
        <v>137.839</v>
      </c>
      <c r="L4301" s="728">
        <v>286.28100000000001</v>
      </c>
    </row>
    <row r="4302" spans="1:12" s="335" customFormat="1" ht="12" x14ac:dyDescent="0.2">
      <c r="A4302" s="742" t="s">
        <v>8940</v>
      </c>
      <c r="B4302" s="742" t="s">
        <v>8941</v>
      </c>
      <c r="C4302" s="733">
        <v>43586</v>
      </c>
      <c r="F4302" s="663">
        <v>2476</v>
      </c>
      <c r="G4302" s="663">
        <v>310</v>
      </c>
      <c r="H4302" s="663"/>
      <c r="I4302" s="663">
        <f t="shared" si="60"/>
        <v>2166</v>
      </c>
      <c r="J4302" s="728">
        <v>161.81</v>
      </c>
      <c r="K4302" s="728">
        <v>52.588250000000002</v>
      </c>
      <c r="L4302" s="728">
        <v>109.22175000000001</v>
      </c>
    </row>
    <row r="4303" spans="1:12" s="335" customFormat="1" ht="12" x14ac:dyDescent="0.2">
      <c r="A4303" s="742" t="s">
        <v>8942</v>
      </c>
      <c r="B4303" s="742" t="s">
        <v>8943</v>
      </c>
      <c r="C4303" s="733">
        <v>43586</v>
      </c>
      <c r="F4303" s="663">
        <v>2000</v>
      </c>
      <c r="G4303" s="663">
        <v>300</v>
      </c>
      <c r="H4303" s="663"/>
      <c r="I4303" s="663">
        <f t="shared" si="60"/>
        <v>1700</v>
      </c>
      <c r="J4303" s="728">
        <v>170.82</v>
      </c>
      <c r="K4303" s="728">
        <v>55.516500000000001</v>
      </c>
      <c r="L4303" s="728">
        <v>115.3035</v>
      </c>
    </row>
    <row r="4304" spans="1:12" s="335" customFormat="1" ht="12" x14ac:dyDescent="0.2">
      <c r="A4304" s="742" t="s">
        <v>8944</v>
      </c>
      <c r="B4304" s="742" t="s">
        <v>8945</v>
      </c>
      <c r="C4304" s="733">
        <v>43586</v>
      </c>
      <c r="F4304" s="663">
        <v>4520</v>
      </c>
      <c r="G4304" s="663">
        <v>746</v>
      </c>
      <c r="H4304" s="663"/>
      <c r="I4304" s="663">
        <f t="shared" si="60"/>
        <v>3774</v>
      </c>
      <c r="J4304" s="728">
        <v>446.18</v>
      </c>
      <c r="K4304" s="728">
        <v>145.0085</v>
      </c>
      <c r="L4304" s="728">
        <v>301.17150000000004</v>
      </c>
    </row>
    <row r="4305" spans="1:12" s="335" customFormat="1" ht="12" x14ac:dyDescent="0.2">
      <c r="A4305" s="742" t="s">
        <v>8946</v>
      </c>
      <c r="B4305" s="742" t="s">
        <v>8947</v>
      </c>
      <c r="C4305" s="733">
        <v>43586</v>
      </c>
      <c r="F4305" s="663">
        <v>2287</v>
      </c>
      <c r="G4305" s="663">
        <v>343</v>
      </c>
      <c r="H4305" s="663"/>
      <c r="I4305" s="663">
        <f t="shared" si="60"/>
        <v>1944</v>
      </c>
      <c r="J4305" s="728">
        <v>195.33</v>
      </c>
      <c r="K4305" s="728">
        <v>63.482250000000008</v>
      </c>
      <c r="L4305" s="728">
        <v>131.84775000000002</v>
      </c>
    </row>
    <row r="4306" spans="1:12" s="335" customFormat="1" ht="12" x14ac:dyDescent="0.2">
      <c r="A4306" s="742" t="s">
        <v>8948</v>
      </c>
      <c r="B4306" s="742" t="s">
        <v>8949</v>
      </c>
      <c r="C4306" s="733">
        <v>43586</v>
      </c>
      <c r="F4306" s="663">
        <v>3813</v>
      </c>
      <c r="G4306" s="663">
        <v>572</v>
      </c>
      <c r="H4306" s="663"/>
      <c r="I4306" s="663">
        <f t="shared" si="60"/>
        <v>3241</v>
      </c>
      <c r="J4306" s="728">
        <v>322.74</v>
      </c>
      <c r="K4306" s="728">
        <v>104.8905</v>
      </c>
      <c r="L4306" s="728">
        <v>217.84950000000003</v>
      </c>
    </row>
    <row r="4307" spans="1:12" s="335" customFormat="1" ht="12" x14ac:dyDescent="0.2">
      <c r="A4307" s="742" t="s">
        <v>8950</v>
      </c>
      <c r="B4307" s="742" t="s">
        <v>8951</v>
      </c>
      <c r="C4307" s="733">
        <v>43586</v>
      </c>
      <c r="F4307" s="663">
        <v>2557</v>
      </c>
      <c r="G4307" s="663">
        <v>320</v>
      </c>
      <c r="H4307" s="663"/>
      <c r="I4307" s="663">
        <f t="shared" si="60"/>
        <v>2237</v>
      </c>
      <c r="J4307" s="728">
        <v>167.1</v>
      </c>
      <c r="K4307" s="728">
        <v>54.307499999999997</v>
      </c>
      <c r="L4307" s="728">
        <v>112.7925</v>
      </c>
    </row>
    <row r="4308" spans="1:12" s="335" customFormat="1" ht="12" x14ac:dyDescent="0.2">
      <c r="A4308" s="742" t="s">
        <v>8952</v>
      </c>
      <c r="B4308" s="742" t="s">
        <v>8953</v>
      </c>
      <c r="C4308" s="733">
        <v>43586</v>
      </c>
      <c r="F4308" s="663">
        <v>2426</v>
      </c>
      <c r="G4308" s="663">
        <v>303</v>
      </c>
      <c r="H4308" s="663"/>
      <c r="I4308" s="663">
        <f t="shared" si="60"/>
        <v>2123</v>
      </c>
      <c r="J4308" s="728">
        <v>155.66999999999999</v>
      </c>
      <c r="K4308" s="728">
        <v>50.592749999999995</v>
      </c>
      <c r="L4308" s="728">
        <v>105.07724999999999</v>
      </c>
    </row>
    <row r="4309" spans="1:12" s="335" customFormat="1" ht="12" x14ac:dyDescent="0.2">
      <c r="A4309" s="743" t="s">
        <v>8954</v>
      </c>
      <c r="B4309" s="742" t="s">
        <v>8955</v>
      </c>
      <c r="C4309" s="733">
        <v>43586</v>
      </c>
      <c r="F4309" s="663">
        <v>3206</v>
      </c>
      <c r="G4309" s="663">
        <v>481</v>
      </c>
      <c r="H4309" s="663"/>
      <c r="I4309" s="663">
        <f t="shared" ref="I4309:I4475" si="61">F4309-G4309</f>
        <v>2725</v>
      </c>
      <c r="J4309" s="728">
        <v>273.82</v>
      </c>
      <c r="K4309" s="728">
        <v>88.991500000000002</v>
      </c>
      <c r="L4309" s="728">
        <v>184.82850000000002</v>
      </c>
    </row>
    <row r="4310" spans="1:12" s="335" customFormat="1" ht="12" x14ac:dyDescent="0.2">
      <c r="A4310" s="742" t="s">
        <v>8956</v>
      </c>
      <c r="B4310" s="742" t="s">
        <v>8957</v>
      </c>
      <c r="C4310" s="733">
        <v>43586</v>
      </c>
      <c r="F4310" s="663">
        <v>3184</v>
      </c>
      <c r="G4310" s="663">
        <v>478</v>
      </c>
      <c r="H4310" s="663"/>
      <c r="I4310" s="663">
        <f t="shared" si="61"/>
        <v>2706</v>
      </c>
      <c r="J4310" s="728">
        <v>271.94</v>
      </c>
      <c r="K4310" s="728">
        <v>88.380499999999998</v>
      </c>
      <c r="L4310" s="728">
        <v>183.55950000000001</v>
      </c>
    </row>
    <row r="4311" spans="1:12" s="335" customFormat="1" ht="12" x14ac:dyDescent="0.2">
      <c r="A4311" s="742" t="s">
        <v>8958</v>
      </c>
      <c r="B4311" s="742" t="s">
        <v>8959</v>
      </c>
      <c r="C4311" s="733">
        <v>43586</v>
      </c>
      <c r="F4311" s="663">
        <v>3120</v>
      </c>
      <c r="G4311" s="663">
        <v>468</v>
      </c>
      <c r="H4311" s="663"/>
      <c r="I4311" s="663">
        <f t="shared" si="61"/>
        <v>2652</v>
      </c>
      <c r="J4311" s="728">
        <v>293.16000000000003</v>
      </c>
      <c r="K4311" s="728">
        <v>95.277000000000015</v>
      </c>
      <c r="L4311" s="728">
        <v>197.88300000000004</v>
      </c>
    </row>
    <row r="4312" spans="1:12" s="335" customFormat="1" ht="12" x14ac:dyDescent="0.2">
      <c r="A4312" s="742" t="s">
        <v>8960</v>
      </c>
      <c r="B4312" s="742" t="s">
        <v>8961</v>
      </c>
      <c r="C4312" s="733">
        <v>43586</v>
      </c>
      <c r="F4312" s="663">
        <v>330</v>
      </c>
      <c r="G4312" s="663">
        <v>50</v>
      </c>
      <c r="H4312" s="663"/>
      <c r="I4312" s="663">
        <f t="shared" si="61"/>
        <v>280</v>
      </c>
      <c r="J4312" s="728">
        <v>31.01</v>
      </c>
      <c r="K4312" s="728">
        <v>10.078250000000001</v>
      </c>
      <c r="L4312" s="728">
        <v>20.931750000000001</v>
      </c>
    </row>
    <row r="4313" spans="1:12" s="335" customFormat="1" ht="12" x14ac:dyDescent="0.2">
      <c r="A4313" s="742" t="s">
        <v>8962</v>
      </c>
      <c r="B4313" s="742" t="s">
        <v>8963</v>
      </c>
      <c r="C4313" s="733">
        <v>43586</v>
      </c>
      <c r="F4313" s="663">
        <v>2080</v>
      </c>
      <c r="G4313" s="663">
        <v>312</v>
      </c>
      <c r="H4313" s="663"/>
      <c r="I4313" s="663">
        <f t="shared" si="61"/>
        <v>1768</v>
      </c>
      <c r="J4313" s="728">
        <v>195.44</v>
      </c>
      <c r="K4313" s="728">
        <v>63.518000000000001</v>
      </c>
      <c r="L4313" s="728">
        <v>131.922</v>
      </c>
    </row>
    <row r="4314" spans="1:12" s="335" customFormat="1" ht="12" x14ac:dyDescent="0.2">
      <c r="A4314" s="742" t="s">
        <v>8964</v>
      </c>
      <c r="B4314" s="743" t="s">
        <v>8965</v>
      </c>
      <c r="C4314" s="733">
        <v>43586</v>
      </c>
      <c r="F4314" s="663">
        <v>3498</v>
      </c>
      <c r="G4314" s="663">
        <v>437</v>
      </c>
      <c r="H4314" s="663"/>
      <c r="I4314" s="663">
        <f t="shared" si="61"/>
        <v>3061</v>
      </c>
      <c r="J4314" s="728">
        <v>228.59</v>
      </c>
      <c r="K4314" s="728">
        <v>74.291750000000008</v>
      </c>
      <c r="L4314" s="728">
        <v>154.29825000000002</v>
      </c>
    </row>
    <row r="4315" spans="1:12" s="335" customFormat="1" ht="12" x14ac:dyDescent="0.2">
      <c r="A4315" s="742" t="s">
        <v>8966</v>
      </c>
      <c r="B4315" s="742" t="s">
        <v>8967</v>
      </c>
      <c r="C4315" s="733">
        <v>43586</v>
      </c>
      <c r="F4315" s="663">
        <v>4562</v>
      </c>
      <c r="G4315" s="663">
        <v>912</v>
      </c>
      <c r="H4315" s="663"/>
      <c r="I4315" s="663">
        <f t="shared" si="61"/>
        <v>3650</v>
      </c>
      <c r="J4315" s="728">
        <v>578.19000000000005</v>
      </c>
      <c r="K4315" s="728">
        <v>187.91175000000001</v>
      </c>
      <c r="L4315" s="728">
        <v>390.27825000000007</v>
      </c>
    </row>
    <row r="4316" spans="1:12" s="335" customFormat="1" ht="12" x14ac:dyDescent="0.2">
      <c r="A4316" s="742" t="s">
        <v>8968</v>
      </c>
      <c r="B4316" s="742" t="s">
        <v>8969</v>
      </c>
      <c r="C4316" s="733">
        <v>43586</v>
      </c>
      <c r="F4316" s="663">
        <v>2729</v>
      </c>
      <c r="G4316" s="663">
        <v>409</v>
      </c>
      <c r="H4316" s="663"/>
      <c r="I4316" s="663">
        <f t="shared" si="61"/>
        <v>2320</v>
      </c>
      <c r="J4316" s="728">
        <v>233.08</v>
      </c>
      <c r="K4316" s="728">
        <v>75.751000000000005</v>
      </c>
      <c r="L4316" s="728">
        <v>157.32900000000001</v>
      </c>
    </row>
    <row r="4317" spans="1:12" s="335" customFormat="1" ht="12" x14ac:dyDescent="0.2">
      <c r="A4317" s="742" t="s">
        <v>8970</v>
      </c>
      <c r="B4317" s="743" t="s">
        <v>8971</v>
      </c>
      <c r="C4317" s="733">
        <v>43586</v>
      </c>
      <c r="F4317" s="663">
        <v>6136</v>
      </c>
      <c r="G4317" s="663">
        <v>1227</v>
      </c>
      <c r="H4317" s="663"/>
      <c r="I4317" s="663">
        <f t="shared" si="61"/>
        <v>4909</v>
      </c>
      <c r="J4317" s="728">
        <v>784.79</v>
      </c>
      <c r="K4317" s="728">
        <v>255.05674999999999</v>
      </c>
      <c r="L4317" s="728">
        <v>529.73325</v>
      </c>
    </row>
    <row r="4318" spans="1:12" s="335" customFormat="1" ht="12" x14ac:dyDescent="0.2">
      <c r="A4318" s="742" t="s">
        <v>8972</v>
      </c>
      <c r="B4318" s="742" t="s">
        <v>8973</v>
      </c>
      <c r="C4318" s="733">
        <v>43586</v>
      </c>
      <c r="F4318" s="663">
        <v>2309</v>
      </c>
      <c r="G4318" s="663">
        <v>577</v>
      </c>
      <c r="H4318" s="663"/>
      <c r="I4318" s="663">
        <f t="shared" si="61"/>
        <v>1732</v>
      </c>
      <c r="J4318" s="728">
        <v>391.61</v>
      </c>
      <c r="K4318" s="728">
        <v>127.27325</v>
      </c>
      <c r="L4318" s="728">
        <v>264.33675000000005</v>
      </c>
    </row>
    <row r="4319" spans="1:12" s="335" customFormat="1" ht="12" x14ac:dyDescent="0.2">
      <c r="A4319" s="742" t="s">
        <v>8974</v>
      </c>
      <c r="B4319" s="742" t="s">
        <v>8975</v>
      </c>
      <c r="C4319" s="733">
        <v>43586</v>
      </c>
      <c r="F4319" s="663">
        <v>9920</v>
      </c>
      <c r="G4319" s="663">
        <v>1984</v>
      </c>
      <c r="H4319" s="663"/>
      <c r="I4319" s="663">
        <f t="shared" si="61"/>
        <v>7936</v>
      </c>
      <c r="J4319" s="728">
        <v>1268.77</v>
      </c>
      <c r="K4319" s="728">
        <v>412.35025000000002</v>
      </c>
      <c r="L4319" s="728">
        <v>856.41975000000002</v>
      </c>
    </row>
    <row r="4320" spans="1:12" s="335" customFormat="1" ht="12" x14ac:dyDescent="0.2">
      <c r="A4320" s="742" t="s">
        <v>8976</v>
      </c>
      <c r="B4320" s="742" t="s">
        <v>8977</v>
      </c>
      <c r="C4320" s="733">
        <v>43586</v>
      </c>
      <c r="F4320" s="663">
        <v>3796</v>
      </c>
      <c r="G4320" s="663">
        <v>1139</v>
      </c>
      <c r="H4320" s="663"/>
      <c r="I4320" s="663">
        <f t="shared" si="61"/>
        <v>2657</v>
      </c>
      <c r="J4320" s="728">
        <v>802.09</v>
      </c>
      <c r="K4320" s="728">
        <v>260.67925000000002</v>
      </c>
      <c r="L4320" s="728">
        <v>541.41075000000001</v>
      </c>
    </row>
    <row r="4321" spans="1:12" s="335" customFormat="1" ht="12" x14ac:dyDescent="0.2">
      <c r="A4321" s="742" t="s">
        <v>8978</v>
      </c>
      <c r="B4321" s="743" t="s">
        <v>8979</v>
      </c>
      <c r="C4321" s="733">
        <v>43586</v>
      </c>
      <c r="F4321" s="663">
        <v>3762</v>
      </c>
      <c r="G4321" s="663">
        <v>599</v>
      </c>
      <c r="H4321" s="663"/>
      <c r="I4321" s="663">
        <f t="shared" si="61"/>
        <v>3163</v>
      </c>
      <c r="J4321" s="728">
        <v>353.48</v>
      </c>
      <c r="K4321" s="728">
        <v>114.88100000000001</v>
      </c>
      <c r="L4321" s="728">
        <v>238.59900000000002</v>
      </c>
    </row>
    <row r="4322" spans="1:12" s="335" customFormat="1" ht="12" x14ac:dyDescent="0.2">
      <c r="A4322" s="742" t="s">
        <v>8980</v>
      </c>
      <c r="B4322" s="742" t="s">
        <v>8981</v>
      </c>
      <c r="C4322" s="733">
        <v>43586</v>
      </c>
      <c r="F4322" s="663">
        <v>2525</v>
      </c>
      <c r="G4322" s="663">
        <v>316</v>
      </c>
      <c r="H4322" s="663"/>
      <c r="I4322" s="663">
        <f t="shared" si="61"/>
        <v>2209</v>
      </c>
      <c r="J4322" s="728">
        <v>165.01</v>
      </c>
      <c r="K4322" s="728">
        <v>53.628250000000001</v>
      </c>
      <c r="L4322" s="728">
        <v>111.38175</v>
      </c>
    </row>
    <row r="4323" spans="1:12" s="335" customFormat="1" ht="12" x14ac:dyDescent="0.2">
      <c r="A4323" s="742" t="s">
        <v>8982</v>
      </c>
      <c r="B4323" s="742" t="s">
        <v>8983</v>
      </c>
      <c r="C4323" s="733">
        <v>43586</v>
      </c>
      <c r="F4323" s="663">
        <v>445</v>
      </c>
      <c r="G4323" s="663">
        <v>67</v>
      </c>
      <c r="H4323" s="663"/>
      <c r="I4323" s="663">
        <f t="shared" si="61"/>
        <v>378</v>
      </c>
      <c r="J4323" s="728">
        <v>38.36</v>
      </c>
      <c r="K4323" s="728">
        <v>12.467000000000001</v>
      </c>
      <c r="L4323" s="728">
        <v>25.893000000000001</v>
      </c>
    </row>
    <row r="4324" spans="1:12" s="335" customFormat="1" ht="12" x14ac:dyDescent="0.2">
      <c r="A4324" s="742" t="s">
        <v>8984</v>
      </c>
      <c r="B4324" s="742" t="s">
        <v>8985</v>
      </c>
      <c r="C4324" s="733">
        <v>43586</v>
      </c>
      <c r="F4324" s="663">
        <v>897</v>
      </c>
      <c r="G4324" s="663">
        <v>135</v>
      </c>
      <c r="H4324" s="663"/>
      <c r="I4324" s="663">
        <f t="shared" si="61"/>
        <v>762</v>
      </c>
      <c r="J4324" s="728">
        <v>76.61</v>
      </c>
      <c r="K4324" s="728">
        <v>24.898250000000001</v>
      </c>
      <c r="L4324" s="728">
        <v>51.711750000000002</v>
      </c>
    </row>
    <row r="4325" spans="1:12" s="335" customFormat="1" ht="12" x14ac:dyDescent="0.2">
      <c r="A4325" s="742" t="s">
        <v>8986</v>
      </c>
      <c r="B4325" s="742" t="s">
        <v>8987</v>
      </c>
      <c r="C4325" s="733">
        <v>43586</v>
      </c>
      <c r="F4325" s="663">
        <v>3847</v>
      </c>
      <c r="G4325" s="663">
        <v>721</v>
      </c>
      <c r="H4325" s="663"/>
      <c r="I4325" s="663">
        <f t="shared" si="61"/>
        <v>3126</v>
      </c>
      <c r="J4325" s="728">
        <v>451.91</v>
      </c>
      <c r="K4325" s="728">
        <v>146.87075000000002</v>
      </c>
      <c r="L4325" s="728">
        <v>305.03925000000004</v>
      </c>
    </row>
    <row r="4326" spans="1:12" s="335" customFormat="1" ht="12" x14ac:dyDescent="0.2">
      <c r="A4326" s="742" t="s">
        <v>8988</v>
      </c>
      <c r="B4326" s="742" t="s">
        <v>8989</v>
      </c>
      <c r="C4326" s="733">
        <v>43586</v>
      </c>
      <c r="F4326" s="663">
        <v>6964</v>
      </c>
      <c r="G4326" s="663">
        <v>1045</v>
      </c>
      <c r="H4326" s="663"/>
      <c r="I4326" s="663">
        <f t="shared" si="61"/>
        <v>5919</v>
      </c>
      <c r="J4326" s="728">
        <v>600.29999999999995</v>
      </c>
      <c r="K4326" s="728">
        <v>195.0975</v>
      </c>
      <c r="L4326" s="728">
        <v>405.20249999999999</v>
      </c>
    </row>
    <row r="4327" spans="1:12" s="335" customFormat="1" ht="12" x14ac:dyDescent="0.2">
      <c r="A4327" s="742" t="s">
        <v>8990</v>
      </c>
      <c r="B4327" s="742" t="s">
        <v>8991</v>
      </c>
      <c r="C4327" s="733">
        <v>43586</v>
      </c>
      <c r="F4327" s="663">
        <v>999</v>
      </c>
      <c r="G4327" s="663">
        <v>200</v>
      </c>
      <c r="H4327" s="663"/>
      <c r="I4327" s="663">
        <f t="shared" si="61"/>
        <v>799</v>
      </c>
      <c r="J4327" s="728">
        <v>126.61</v>
      </c>
      <c r="K4327" s="728">
        <v>41.148250000000004</v>
      </c>
      <c r="L4327" s="728">
        <v>85.461750000000009</v>
      </c>
    </row>
    <row r="4328" spans="1:12" s="335" customFormat="1" ht="12" x14ac:dyDescent="0.2">
      <c r="A4328" s="742" t="s">
        <v>8992</v>
      </c>
      <c r="B4328" s="742" t="s">
        <v>8993</v>
      </c>
      <c r="C4328" s="733">
        <v>43586</v>
      </c>
      <c r="F4328" s="663">
        <v>3963</v>
      </c>
      <c r="G4328" s="663">
        <v>743</v>
      </c>
      <c r="H4328" s="663"/>
      <c r="I4328" s="663">
        <f t="shared" si="61"/>
        <v>3220</v>
      </c>
      <c r="J4328" s="728">
        <v>461.29</v>
      </c>
      <c r="K4328" s="728">
        <v>149.91925000000001</v>
      </c>
      <c r="L4328" s="728">
        <v>311.37075000000004</v>
      </c>
    </row>
    <row r="4329" spans="1:12" s="335" customFormat="1" ht="12" x14ac:dyDescent="0.2">
      <c r="A4329" s="742" t="s">
        <v>8994</v>
      </c>
      <c r="B4329" s="742" t="s">
        <v>8995</v>
      </c>
      <c r="C4329" s="733">
        <v>43586</v>
      </c>
      <c r="F4329" s="663">
        <v>2264</v>
      </c>
      <c r="G4329" s="663">
        <v>340</v>
      </c>
      <c r="H4329" s="663"/>
      <c r="I4329" s="663">
        <f t="shared" si="61"/>
        <v>1924</v>
      </c>
      <c r="J4329" s="728">
        <v>193.38</v>
      </c>
      <c r="K4329" s="728">
        <v>62.848500000000001</v>
      </c>
      <c r="L4329" s="728">
        <v>130.53149999999999</v>
      </c>
    </row>
    <row r="4330" spans="1:12" s="335" customFormat="1" ht="12" x14ac:dyDescent="0.2">
      <c r="A4330" s="742" t="s">
        <v>8996</v>
      </c>
      <c r="B4330" s="742" t="s">
        <v>8997</v>
      </c>
      <c r="C4330" s="733">
        <v>43586</v>
      </c>
      <c r="F4330" s="663">
        <v>5409</v>
      </c>
      <c r="G4330" s="663">
        <v>1014</v>
      </c>
      <c r="H4330" s="663"/>
      <c r="I4330" s="663">
        <f t="shared" si="61"/>
        <v>4395</v>
      </c>
      <c r="J4330" s="728">
        <v>629.61</v>
      </c>
      <c r="K4330" s="728">
        <v>204.62325000000001</v>
      </c>
      <c r="L4330" s="728">
        <v>424.98675000000003</v>
      </c>
    </row>
    <row r="4331" spans="1:12" s="335" customFormat="1" ht="12" x14ac:dyDescent="0.2">
      <c r="A4331" s="742" t="s">
        <v>8998</v>
      </c>
      <c r="B4331" s="742" t="s">
        <v>8999</v>
      </c>
      <c r="C4331" s="733">
        <v>43586</v>
      </c>
      <c r="F4331" s="663">
        <v>2400</v>
      </c>
      <c r="G4331" s="663">
        <v>450</v>
      </c>
      <c r="H4331" s="663"/>
      <c r="I4331" s="663">
        <f t="shared" si="61"/>
        <v>1950</v>
      </c>
      <c r="J4331" s="728">
        <v>279.36</v>
      </c>
      <c r="K4331" s="728">
        <v>90.792000000000002</v>
      </c>
      <c r="L4331" s="728">
        <v>188.56800000000001</v>
      </c>
    </row>
    <row r="4332" spans="1:12" s="335" customFormat="1" ht="12" x14ac:dyDescent="0.2">
      <c r="A4332" s="742" t="s">
        <v>9000</v>
      </c>
      <c r="B4332" s="742" t="s">
        <v>9001</v>
      </c>
      <c r="C4332" s="733">
        <v>43586</v>
      </c>
      <c r="F4332" s="663">
        <v>2100</v>
      </c>
      <c r="G4332" s="663">
        <v>315</v>
      </c>
      <c r="H4332" s="663"/>
      <c r="I4332" s="663">
        <f t="shared" si="61"/>
        <v>1785</v>
      </c>
      <c r="J4332" s="728">
        <v>179.36</v>
      </c>
      <c r="K4332" s="728">
        <v>58.292000000000009</v>
      </c>
      <c r="L4332" s="728">
        <v>121.06800000000001</v>
      </c>
    </row>
    <row r="4333" spans="1:12" s="335" customFormat="1" ht="12" x14ac:dyDescent="0.2">
      <c r="A4333" s="742" t="s">
        <v>9002</v>
      </c>
      <c r="B4333" s="742" t="s">
        <v>9003</v>
      </c>
      <c r="C4333" s="733">
        <v>43586</v>
      </c>
      <c r="F4333" s="663">
        <v>2609</v>
      </c>
      <c r="G4333" s="663">
        <v>652</v>
      </c>
      <c r="H4333" s="663"/>
      <c r="I4333" s="663">
        <f t="shared" si="61"/>
        <v>1957</v>
      </c>
      <c r="J4333" s="728">
        <v>442.49</v>
      </c>
      <c r="K4333" s="728">
        <v>143.80925000000002</v>
      </c>
      <c r="L4333" s="728">
        <v>298.68075000000005</v>
      </c>
    </row>
    <row r="4334" spans="1:12" s="335" customFormat="1" ht="12" x14ac:dyDescent="0.2">
      <c r="A4334" s="742" t="s">
        <v>9004</v>
      </c>
      <c r="B4334" s="742" t="s">
        <v>9005</v>
      </c>
      <c r="C4334" s="733">
        <v>43586</v>
      </c>
      <c r="F4334" s="663">
        <v>5125</v>
      </c>
      <c r="G4334" s="663">
        <v>961</v>
      </c>
      <c r="H4334" s="663"/>
      <c r="I4334" s="663">
        <f t="shared" si="61"/>
        <v>4164</v>
      </c>
      <c r="J4334" s="728">
        <v>596.54999999999995</v>
      </c>
      <c r="K4334" s="728">
        <v>193.87875</v>
      </c>
      <c r="L4334" s="728">
        <v>402.67124999999999</v>
      </c>
    </row>
    <row r="4335" spans="1:12" s="335" customFormat="1" ht="12" x14ac:dyDescent="0.2">
      <c r="A4335" s="742" t="s">
        <v>9006</v>
      </c>
      <c r="B4335" s="742" t="s">
        <v>9007</v>
      </c>
      <c r="C4335" s="733">
        <v>43586</v>
      </c>
      <c r="F4335" s="663">
        <v>2380</v>
      </c>
      <c r="G4335" s="663">
        <v>357</v>
      </c>
      <c r="H4335" s="663"/>
      <c r="I4335" s="663">
        <f t="shared" si="61"/>
        <v>2023</v>
      </c>
      <c r="J4335" s="728">
        <v>203.27</v>
      </c>
      <c r="K4335" s="728">
        <v>66.062750000000008</v>
      </c>
      <c r="L4335" s="728">
        <v>137.20725000000002</v>
      </c>
    </row>
    <row r="4336" spans="1:12" s="335" customFormat="1" ht="12" x14ac:dyDescent="0.2">
      <c r="A4336" s="742" t="s">
        <v>9008</v>
      </c>
      <c r="B4336" s="742" t="s">
        <v>9009</v>
      </c>
      <c r="C4336" s="733">
        <v>43586</v>
      </c>
      <c r="F4336" s="663">
        <v>7046</v>
      </c>
      <c r="G4336" s="663">
        <v>1762</v>
      </c>
      <c r="H4336" s="663"/>
      <c r="I4336" s="663">
        <f t="shared" si="61"/>
        <v>5284</v>
      </c>
      <c r="J4336" s="728">
        <v>1184.1500000000001</v>
      </c>
      <c r="K4336" s="728">
        <v>384.84875000000005</v>
      </c>
      <c r="L4336" s="728">
        <v>799.3012500000001</v>
      </c>
    </row>
    <row r="4337" spans="1:12" s="335" customFormat="1" ht="12" x14ac:dyDescent="0.2">
      <c r="A4337" s="742" t="s">
        <v>9010</v>
      </c>
      <c r="B4337" s="742" t="s">
        <v>9011</v>
      </c>
      <c r="C4337" s="733">
        <v>43586</v>
      </c>
      <c r="F4337" s="663">
        <v>8516</v>
      </c>
      <c r="G4337" s="663">
        <v>1703</v>
      </c>
      <c r="H4337" s="663"/>
      <c r="I4337" s="663">
        <f t="shared" si="61"/>
        <v>6813</v>
      </c>
      <c r="J4337" s="728">
        <v>1089.2</v>
      </c>
      <c r="K4337" s="728">
        <v>353.99</v>
      </c>
      <c r="L4337" s="728">
        <v>735.21</v>
      </c>
    </row>
    <row r="4338" spans="1:12" s="335" customFormat="1" ht="12" x14ac:dyDescent="0.2">
      <c r="A4338" s="626" t="s">
        <v>9012</v>
      </c>
      <c r="B4338" s="742" t="s">
        <v>9013</v>
      </c>
      <c r="C4338" s="733">
        <v>43586</v>
      </c>
      <c r="F4338" s="663">
        <v>2093</v>
      </c>
      <c r="G4338" s="663">
        <v>314</v>
      </c>
      <c r="H4338" s="663"/>
      <c r="I4338" s="663">
        <f t="shared" si="61"/>
        <v>1779</v>
      </c>
      <c r="J4338" s="728">
        <v>178.77</v>
      </c>
      <c r="K4338" s="728">
        <v>58.100250000000003</v>
      </c>
      <c r="L4338" s="728">
        <v>120.66975000000002</v>
      </c>
    </row>
    <row r="4339" spans="1:12" s="335" customFormat="1" ht="12" x14ac:dyDescent="0.2">
      <c r="A4339" s="742" t="s">
        <v>9014</v>
      </c>
      <c r="B4339" s="742" t="s">
        <v>9015</v>
      </c>
      <c r="C4339" s="733">
        <v>43586</v>
      </c>
      <c r="F4339" s="663">
        <v>58</v>
      </c>
      <c r="G4339" s="663">
        <v>9</v>
      </c>
      <c r="H4339" s="663"/>
      <c r="I4339" s="663">
        <f t="shared" si="61"/>
        <v>49</v>
      </c>
      <c r="J4339" s="728">
        <v>5.01</v>
      </c>
      <c r="K4339" s="728">
        <v>1.62825</v>
      </c>
      <c r="L4339" s="728">
        <v>3.3817500000000003</v>
      </c>
    </row>
    <row r="4340" spans="1:12" s="335" customFormat="1" ht="12" x14ac:dyDescent="0.2">
      <c r="A4340" s="742" t="s">
        <v>9016</v>
      </c>
      <c r="B4340" s="742" t="s">
        <v>7789</v>
      </c>
      <c r="C4340" s="733">
        <v>43586</v>
      </c>
      <c r="F4340" s="663">
        <v>1615</v>
      </c>
      <c r="G4340" s="663">
        <v>242</v>
      </c>
      <c r="H4340" s="663"/>
      <c r="I4340" s="663">
        <f t="shared" si="61"/>
        <v>1373</v>
      </c>
      <c r="J4340" s="728">
        <v>139.21</v>
      </c>
      <c r="K4340" s="728">
        <v>45.243250000000003</v>
      </c>
      <c r="L4340" s="728">
        <v>93.966750000000005</v>
      </c>
    </row>
    <row r="4341" spans="1:12" s="335" customFormat="1" ht="12" x14ac:dyDescent="0.2">
      <c r="A4341" s="742" t="s">
        <v>9017</v>
      </c>
      <c r="B4341" s="742" t="s">
        <v>9018</v>
      </c>
      <c r="C4341" s="733">
        <v>43586</v>
      </c>
      <c r="F4341" s="663">
        <v>2264</v>
      </c>
      <c r="G4341" s="663">
        <v>340</v>
      </c>
      <c r="H4341" s="663"/>
      <c r="I4341" s="663">
        <f t="shared" si="61"/>
        <v>1924</v>
      </c>
      <c r="J4341" s="728">
        <v>193.38</v>
      </c>
      <c r="K4341" s="728">
        <v>62.848500000000001</v>
      </c>
      <c r="L4341" s="728">
        <v>130.53149999999999</v>
      </c>
    </row>
    <row r="4342" spans="1:12" s="335" customFormat="1" ht="12" x14ac:dyDescent="0.2">
      <c r="A4342" s="742" t="s">
        <v>9019</v>
      </c>
      <c r="B4342" s="742" t="s">
        <v>9020</v>
      </c>
      <c r="C4342" s="733">
        <v>43586</v>
      </c>
      <c r="F4342" s="663">
        <v>8517</v>
      </c>
      <c r="G4342" s="663">
        <v>1278</v>
      </c>
      <c r="H4342" s="663"/>
      <c r="I4342" s="663">
        <f t="shared" si="61"/>
        <v>7239</v>
      </c>
      <c r="J4342" s="728">
        <v>734.16</v>
      </c>
      <c r="K4342" s="728">
        <v>238.602</v>
      </c>
      <c r="L4342" s="728">
        <v>495.55799999999999</v>
      </c>
    </row>
    <row r="4343" spans="1:12" s="335" customFormat="1" ht="12" x14ac:dyDescent="0.2">
      <c r="A4343" s="742" t="s">
        <v>9021</v>
      </c>
      <c r="B4343" s="742" t="s">
        <v>9022</v>
      </c>
      <c r="C4343" s="733">
        <v>43586</v>
      </c>
      <c r="F4343" s="663">
        <v>1239</v>
      </c>
      <c r="G4343" s="663">
        <v>186</v>
      </c>
      <c r="H4343" s="663"/>
      <c r="I4343" s="663">
        <f t="shared" si="61"/>
        <v>1053</v>
      </c>
      <c r="J4343" s="728">
        <v>105.82</v>
      </c>
      <c r="K4343" s="728">
        <v>34.391500000000001</v>
      </c>
      <c r="L4343" s="728">
        <v>71.4285</v>
      </c>
    </row>
    <row r="4344" spans="1:12" s="335" customFormat="1" ht="12" x14ac:dyDescent="0.2">
      <c r="A4344" s="742" t="s">
        <v>9023</v>
      </c>
      <c r="B4344" s="742" t="s">
        <v>9024</v>
      </c>
      <c r="C4344" s="733">
        <v>43586</v>
      </c>
      <c r="F4344" s="663">
        <v>2188</v>
      </c>
      <c r="G4344" s="663">
        <v>438</v>
      </c>
      <c r="H4344" s="663"/>
      <c r="I4344" s="663">
        <f t="shared" si="61"/>
        <v>1750</v>
      </c>
      <c r="J4344" s="728">
        <v>279.85000000000002</v>
      </c>
      <c r="K4344" s="728">
        <v>90.951250000000016</v>
      </c>
      <c r="L4344" s="728">
        <v>188.89875000000004</v>
      </c>
    </row>
    <row r="4345" spans="1:12" s="335" customFormat="1" ht="12" x14ac:dyDescent="0.2">
      <c r="A4345" s="742" t="s">
        <v>9025</v>
      </c>
      <c r="B4345" s="742" t="s">
        <v>9026</v>
      </c>
      <c r="C4345" s="733">
        <v>43586</v>
      </c>
      <c r="F4345" s="663">
        <v>1660</v>
      </c>
      <c r="G4345" s="663">
        <v>332</v>
      </c>
      <c r="H4345" s="663"/>
      <c r="I4345" s="663">
        <f t="shared" si="61"/>
        <v>1328</v>
      </c>
      <c r="J4345" s="728">
        <v>210.39</v>
      </c>
      <c r="K4345" s="728">
        <v>68.376750000000001</v>
      </c>
      <c r="L4345" s="728">
        <v>142.01325</v>
      </c>
    </row>
    <row r="4346" spans="1:12" s="335" customFormat="1" ht="12" x14ac:dyDescent="0.2">
      <c r="A4346" s="742" t="s">
        <v>9027</v>
      </c>
      <c r="B4346" s="742" t="s">
        <v>9028</v>
      </c>
      <c r="C4346" s="733">
        <v>43586</v>
      </c>
      <c r="F4346" s="663">
        <v>3186</v>
      </c>
      <c r="G4346" s="663">
        <v>478</v>
      </c>
      <c r="H4346" s="663"/>
      <c r="I4346" s="663">
        <f t="shared" si="61"/>
        <v>2708</v>
      </c>
      <c r="J4346" s="728">
        <v>272.12</v>
      </c>
      <c r="K4346" s="728">
        <v>88.439000000000007</v>
      </c>
      <c r="L4346" s="728">
        <v>183.68100000000001</v>
      </c>
    </row>
    <row r="4347" spans="1:12" s="335" customFormat="1" ht="12" x14ac:dyDescent="0.2">
      <c r="A4347" s="742" t="s">
        <v>9029</v>
      </c>
      <c r="B4347" s="742" t="s">
        <v>9030</v>
      </c>
      <c r="C4347" s="733">
        <v>43586</v>
      </c>
      <c r="F4347" s="663">
        <v>1540</v>
      </c>
      <c r="G4347" s="663">
        <v>231</v>
      </c>
      <c r="H4347" s="663"/>
      <c r="I4347" s="663">
        <f t="shared" si="61"/>
        <v>1309</v>
      </c>
      <c r="J4347" s="728">
        <v>131.53</v>
      </c>
      <c r="K4347" s="728">
        <v>42.747250000000001</v>
      </c>
      <c r="L4347" s="728">
        <v>88.782750000000007</v>
      </c>
    </row>
    <row r="4348" spans="1:12" s="335" customFormat="1" ht="12" x14ac:dyDescent="0.2">
      <c r="A4348" s="742" t="s">
        <v>9031</v>
      </c>
      <c r="B4348" s="742" t="s">
        <v>9032</v>
      </c>
      <c r="C4348" s="733">
        <v>43586</v>
      </c>
      <c r="F4348" s="663">
        <v>2100</v>
      </c>
      <c r="G4348" s="663">
        <v>315</v>
      </c>
      <c r="H4348" s="663"/>
      <c r="I4348" s="663">
        <f t="shared" si="61"/>
        <v>1785</v>
      </c>
      <c r="J4348" s="728">
        <v>179.36</v>
      </c>
      <c r="K4348" s="728">
        <v>58.292000000000009</v>
      </c>
      <c r="L4348" s="728">
        <v>121.06800000000001</v>
      </c>
    </row>
    <row r="4349" spans="1:12" s="335" customFormat="1" ht="12" x14ac:dyDescent="0.2">
      <c r="A4349" s="742" t="s">
        <v>9033</v>
      </c>
      <c r="B4349" s="742" t="s">
        <v>9034</v>
      </c>
      <c r="C4349" s="733">
        <v>43586</v>
      </c>
      <c r="F4349" s="663">
        <v>2133</v>
      </c>
      <c r="G4349" s="663">
        <v>267</v>
      </c>
      <c r="H4349" s="663"/>
      <c r="I4349" s="663">
        <f t="shared" si="61"/>
        <v>1866</v>
      </c>
      <c r="J4349" s="728">
        <v>136.87</v>
      </c>
      <c r="K4349" s="728">
        <v>44.482750000000003</v>
      </c>
      <c r="L4349" s="728">
        <v>92.387250000000009</v>
      </c>
    </row>
    <row r="4350" spans="1:12" s="335" customFormat="1" ht="12" x14ac:dyDescent="0.2">
      <c r="A4350" s="742" t="s">
        <v>9035</v>
      </c>
      <c r="B4350" s="742" t="s">
        <v>9036</v>
      </c>
      <c r="C4350" s="733">
        <v>43586</v>
      </c>
      <c r="F4350" s="663">
        <v>837</v>
      </c>
      <c r="G4350" s="663">
        <v>105</v>
      </c>
      <c r="H4350" s="663"/>
      <c r="I4350" s="663">
        <f t="shared" si="61"/>
        <v>732</v>
      </c>
      <c r="J4350" s="728">
        <v>54.21</v>
      </c>
      <c r="K4350" s="728">
        <v>17.61825</v>
      </c>
      <c r="L4350" s="728">
        <v>36.591750000000005</v>
      </c>
    </row>
    <row r="4351" spans="1:12" s="335" customFormat="1" ht="12" x14ac:dyDescent="0.2">
      <c r="A4351" s="742" t="s">
        <v>9037</v>
      </c>
      <c r="B4351" s="742" t="s">
        <v>9038</v>
      </c>
      <c r="C4351" s="733">
        <v>43586</v>
      </c>
      <c r="F4351" s="663">
        <v>3152</v>
      </c>
      <c r="G4351" s="663">
        <v>473</v>
      </c>
      <c r="H4351" s="663"/>
      <c r="I4351" s="663">
        <f t="shared" si="61"/>
        <v>2679</v>
      </c>
      <c r="J4351" s="728">
        <v>269.20999999999998</v>
      </c>
      <c r="K4351" s="728">
        <v>87.493250000000003</v>
      </c>
      <c r="L4351" s="728">
        <v>181.71674999999999</v>
      </c>
    </row>
    <row r="4352" spans="1:12" s="335" customFormat="1" ht="12" x14ac:dyDescent="0.2">
      <c r="A4352" s="742" t="s">
        <v>9039</v>
      </c>
      <c r="B4352" s="742" t="s">
        <v>9040</v>
      </c>
      <c r="C4352" s="733">
        <v>43586</v>
      </c>
      <c r="F4352" s="663">
        <v>4432</v>
      </c>
      <c r="G4352" s="663">
        <v>886</v>
      </c>
      <c r="H4352" s="663"/>
      <c r="I4352" s="663">
        <f t="shared" si="61"/>
        <v>3546</v>
      </c>
      <c r="J4352" s="728">
        <v>566.86</v>
      </c>
      <c r="K4352" s="728">
        <v>184.2295</v>
      </c>
      <c r="L4352" s="728">
        <v>382.63050000000004</v>
      </c>
    </row>
    <row r="4353" spans="1:12" s="335" customFormat="1" ht="12" x14ac:dyDescent="0.2">
      <c r="A4353" s="742" t="s">
        <v>9041</v>
      </c>
      <c r="B4353" s="742" t="s">
        <v>9042</v>
      </c>
      <c r="C4353" s="733">
        <v>43586</v>
      </c>
      <c r="F4353" s="663">
        <v>267</v>
      </c>
      <c r="G4353" s="663">
        <v>40</v>
      </c>
      <c r="H4353" s="663"/>
      <c r="I4353" s="663">
        <f t="shared" si="61"/>
        <v>227</v>
      </c>
      <c r="J4353" s="728">
        <v>23.02</v>
      </c>
      <c r="K4353" s="728">
        <v>7.4815000000000005</v>
      </c>
      <c r="L4353" s="728">
        <v>15.538500000000001</v>
      </c>
    </row>
    <row r="4354" spans="1:12" s="335" customFormat="1" ht="12" x14ac:dyDescent="0.2">
      <c r="A4354" s="742" t="s">
        <v>9043</v>
      </c>
      <c r="B4354" s="742" t="s">
        <v>9044</v>
      </c>
      <c r="C4354" s="733">
        <v>43586</v>
      </c>
      <c r="F4354" s="663">
        <v>3011</v>
      </c>
      <c r="G4354" s="663">
        <v>452</v>
      </c>
      <c r="H4354" s="663"/>
      <c r="I4354" s="663">
        <f t="shared" si="61"/>
        <v>2559</v>
      </c>
      <c r="J4354" s="728">
        <v>257.17</v>
      </c>
      <c r="K4354" s="728">
        <v>83.580250000000007</v>
      </c>
      <c r="L4354" s="728">
        <v>173.58975000000001</v>
      </c>
    </row>
    <row r="4355" spans="1:12" s="335" customFormat="1" ht="12" x14ac:dyDescent="0.2">
      <c r="A4355" s="742" t="s">
        <v>9045</v>
      </c>
      <c r="B4355" s="742" t="s">
        <v>9046</v>
      </c>
      <c r="C4355" s="733">
        <v>43586</v>
      </c>
      <c r="F4355" s="663">
        <v>4212</v>
      </c>
      <c r="G4355" s="663">
        <v>632</v>
      </c>
      <c r="H4355" s="663"/>
      <c r="I4355" s="663">
        <f t="shared" si="61"/>
        <v>3580</v>
      </c>
      <c r="J4355" s="728">
        <v>359.75</v>
      </c>
      <c r="K4355" s="728">
        <v>116.91875</v>
      </c>
      <c r="L4355" s="728">
        <v>242.83125000000001</v>
      </c>
    </row>
    <row r="4356" spans="1:12" s="335" customFormat="1" ht="12" x14ac:dyDescent="0.2">
      <c r="A4356" s="742" t="s">
        <v>9047</v>
      </c>
      <c r="B4356" s="742" t="s">
        <v>9048</v>
      </c>
      <c r="C4356" s="733">
        <v>43586</v>
      </c>
      <c r="F4356" s="663">
        <v>2044</v>
      </c>
      <c r="G4356" s="663">
        <v>307</v>
      </c>
      <c r="H4356" s="663"/>
      <c r="I4356" s="663">
        <f t="shared" si="61"/>
        <v>1737</v>
      </c>
      <c r="J4356" s="728">
        <v>174.58</v>
      </c>
      <c r="K4356" s="728">
        <v>56.738500000000009</v>
      </c>
      <c r="L4356" s="728">
        <v>117.84150000000001</v>
      </c>
    </row>
    <row r="4357" spans="1:12" s="335" customFormat="1" ht="12" x14ac:dyDescent="0.2">
      <c r="A4357" s="742" t="s">
        <v>9049</v>
      </c>
      <c r="B4357" s="742" t="s">
        <v>9050</v>
      </c>
      <c r="C4357" s="733">
        <v>43586</v>
      </c>
      <c r="F4357" s="663">
        <v>2760</v>
      </c>
      <c r="G4357" s="663">
        <v>414</v>
      </c>
      <c r="H4357" s="663"/>
      <c r="I4357" s="663">
        <f t="shared" si="61"/>
        <v>2346</v>
      </c>
      <c r="J4357" s="728">
        <v>259.33</v>
      </c>
      <c r="K4357" s="728">
        <v>84.282250000000005</v>
      </c>
      <c r="L4357" s="728">
        <v>175.04775000000001</v>
      </c>
    </row>
    <row r="4358" spans="1:12" s="335" customFormat="1" ht="12" x14ac:dyDescent="0.2">
      <c r="A4358" s="742" t="s">
        <v>9051</v>
      </c>
      <c r="B4358" s="742" t="s">
        <v>9052</v>
      </c>
      <c r="C4358" s="733">
        <v>43586</v>
      </c>
      <c r="F4358" s="663">
        <v>7205</v>
      </c>
      <c r="G4358" s="663">
        <v>1081</v>
      </c>
      <c r="H4358" s="663"/>
      <c r="I4358" s="663">
        <f t="shared" si="61"/>
        <v>6124</v>
      </c>
      <c r="J4358" s="728">
        <v>615.41</v>
      </c>
      <c r="K4358" s="728">
        <v>200.00825</v>
      </c>
      <c r="L4358" s="728">
        <v>415.40174999999999</v>
      </c>
    </row>
    <row r="4359" spans="1:12" s="335" customFormat="1" ht="12" x14ac:dyDescent="0.2">
      <c r="A4359" s="742" t="s">
        <v>9053</v>
      </c>
      <c r="B4359" s="742" t="s">
        <v>9054</v>
      </c>
      <c r="C4359" s="733">
        <v>43586</v>
      </c>
      <c r="F4359" s="663">
        <v>4295</v>
      </c>
      <c r="G4359" s="663">
        <v>859</v>
      </c>
      <c r="H4359" s="663"/>
      <c r="I4359" s="663">
        <f t="shared" si="61"/>
        <v>3436</v>
      </c>
      <c r="J4359" s="728">
        <v>549.32000000000005</v>
      </c>
      <c r="K4359" s="728">
        <v>178.52900000000002</v>
      </c>
      <c r="L4359" s="728">
        <v>370.79100000000005</v>
      </c>
    </row>
    <row r="4360" spans="1:12" s="335" customFormat="1" ht="12" x14ac:dyDescent="0.2">
      <c r="A4360" s="742" t="s">
        <v>9055</v>
      </c>
      <c r="B4360" s="742" t="s">
        <v>9056</v>
      </c>
      <c r="C4360" s="733">
        <v>43586</v>
      </c>
      <c r="F4360" s="663">
        <v>2935</v>
      </c>
      <c r="G4360" s="663">
        <v>440</v>
      </c>
      <c r="H4360" s="663"/>
      <c r="I4360" s="663">
        <f t="shared" si="61"/>
        <v>2495</v>
      </c>
      <c r="J4360" s="728">
        <v>248.42</v>
      </c>
      <c r="K4360" s="728">
        <v>80.736499999999992</v>
      </c>
      <c r="L4360" s="728">
        <v>167.68350000000001</v>
      </c>
    </row>
    <row r="4361" spans="1:12" s="335" customFormat="1" ht="12" x14ac:dyDescent="0.2">
      <c r="A4361" s="742" t="s">
        <v>9057</v>
      </c>
      <c r="B4361" s="742" t="s">
        <v>9058</v>
      </c>
      <c r="C4361" s="733">
        <v>43586</v>
      </c>
      <c r="F4361" s="663">
        <v>2080</v>
      </c>
      <c r="G4361" s="663">
        <v>312</v>
      </c>
      <c r="H4361" s="663"/>
      <c r="I4361" s="663">
        <f t="shared" si="61"/>
        <v>1768</v>
      </c>
      <c r="J4361" s="728">
        <v>195.44</v>
      </c>
      <c r="K4361" s="728">
        <v>63.518000000000001</v>
      </c>
      <c r="L4361" s="728">
        <v>131.922</v>
      </c>
    </row>
    <row r="4362" spans="1:12" s="335" customFormat="1" ht="12" x14ac:dyDescent="0.2">
      <c r="A4362" s="742" t="s">
        <v>9059</v>
      </c>
      <c r="B4362" s="742" t="s">
        <v>9060</v>
      </c>
      <c r="C4362" s="733">
        <v>43586</v>
      </c>
      <c r="F4362" s="663">
        <v>3414</v>
      </c>
      <c r="G4362" s="663">
        <v>640</v>
      </c>
      <c r="H4362" s="663"/>
      <c r="I4362" s="663">
        <f t="shared" si="61"/>
        <v>2774</v>
      </c>
      <c r="J4362" s="728">
        <v>401.05</v>
      </c>
      <c r="K4362" s="728">
        <v>130.34125</v>
      </c>
      <c r="L4362" s="728">
        <v>270.70875000000001</v>
      </c>
    </row>
    <row r="4363" spans="1:12" s="335" customFormat="1" ht="12" x14ac:dyDescent="0.2">
      <c r="A4363" s="742" t="s">
        <v>9061</v>
      </c>
      <c r="B4363" s="742" t="s">
        <v>9062</v>
      </c>
      <c r="C4363" s="733">
        <v>43586</v>
      </c>
      <c r="F4363" s="663">
        <v>4558</v>
      </c>
      <c r="G4363" s="663">
        <v>855</v>
      </c>
      <c r="H4363" s="663"/>
      <c r="I4363" s="663">
        <f t="shared" si="61"/>
        <v>3703</v>
      </c>
      <c r="J4363" s="728">
        <v>535.41999999999996</v>
      </c>
      <c r="K4363" s="728">
        <v>174.01149999999998</v>
      </c>
      <c r="L4363" s="728">
        <v>361.4085</v>
      </c>
    </row>
    <row r="4364" spans="1:12" s="335" customFormat="1" ht="12" x14ac:dyDescent="0.2">
      <c r="A4364" s="742" t="s">
        <v>9063</v>
      </c>
      <c r="B4364" s="742" t="s">
        <v>9064</v>
      </c>
      <c r="C4364" s="733">
        <v>43586</v>
      </c>
      <c r="F4364" s="663">
        <v>3712</v>
      </c>
      <c r="G4364" s="663">
        <v>557</v>
      </c>
      <c r="H4364" s="663"/>
      <c r="I4364" s="663">
        <f t="shared" si="61"/>
        <v>3155</v>
      </c>
      <c r="J4364" s="728">
        <v>319.97000000000003</v>
      </c>
      <c r="K4364" s="728">
        <v>103.99025000000002</v>
      </c>
      <c r="L4364" s="728">
        <v>215.97975000000002</v>
      </c>
    </row>
    <row r="4365" spans="1:12" s="335" customFormat="1" ht="12" x14ac:dyDescent="0.2">
      <c r="A4365" s="742" t="s">
        <v>9065</v>
      </c>
      <c r="B4365" s="742" t="s">
        <v>9066</v>
      </c>
      <c r="C4365" s="733">
        <v>43586</v>
      </c>
      <c r="F4365" s="663">
        <v>7148</v>
      </c>
      <c r="G4365" s="663">
        <v>1072</v>
      </c>
      <c r="H4365" s="663"/>
      <c r="I4365" s="663">
        <f t="shared" si="61"/>
        <v>6076</v>
      </c>
      <c r="J4365" s="728">
        <v>610.53</v>
      </c>
      <c r="K4365" s="728">
        <v>198.42224999999999</v>
      </c>
      <c r="L4365" s="728">
        <v>412.10775000000001</v>
      </c>
    </row>
    <row r="4366" spans="1:12" s="335" customFormat="1" ht="12" x14ac:dyDescent="0.2">
      <c r="A4366" s="742" t="s">
        <v>9067</v>
      </c>
      <c r="B4366" s="742" t="s">
        <v>9068</v>
      </c>
      <c r="C4366" s="733">
        <v>43586</v>
      </c>
      <c r="F4366" s="663">
        <v>2080</v>
      </c>
      <c r="G4366" s="663">
        <v>312</v>
      </c>
      <c r="H4366" s="663"/>
      <c r="I4366" s="663">
        <f t="shared" si="61"/>
        <v>1768</v>
      </c>
      <c r="J4366" s="728">
        <v>195.44</v>
      </c>
      <c r="K4366" s="728">
        <v>63.518000000000001</v>
      </c>
      <c r="L4366" s="728">
        <v>131.922</v>
      </c>
    </row>
    <row r="4367" spans="1:12" s="335" customFormat="1" ht="12" x14ac:dyDescent="0.2">
      <c r="A4367" s="742" t="s">
        <v>9069</v>
      </c>
      <c r="B4367" s="742" t="s">
        <v>9070</v>
      </c>
      <c r="C4367" s="733">
        <v>43586</v>
      </c>
      <c r="F4367" s="663">
        <v>5008</v>
      </c>
      <c r="G4367" s="663">
        <v>1002</v>
      </c>
      <c r="H4367" s="663"/>
      <c r="I4367" s="663">
        <f t="shared" si="61"/>
        <v>4006</v>
      </c>
      <c r="J4367" s="728">
        <v>640.51</v>
      </c>
      <c r="K4367" s="728">
        <v>208.16575</v>
      </c>
      <c r="L4367" s="728">
        <v>432.34425000000005</v>
      </c>
    </row>
    <row r="4368" spans="1:12" s="335" customFormat="1" ht="12" x14ac:dyDescent="0.2">
      <c r="A4368" s="742" t="s">
        <v>9071</v>
      </c>
      <c r="B4368" s="742" t="s">
        <v>8384</v>
      </c>
      <c r="C4368" s="733">
        <v>43586</v>
      </c>
      <c r="F4368" s="663">
        <v>6809</v>
      </c>
      <c r="G4368" s="663">
        <v>1021</v>
      </c>
      <c r="H4368" s="663"/>
      <c r="I4368" s="663">
        <f t="shared" si="61"/>
        <v>5788</v>
      </c>
      <c r="J4368" s="728">
        <v>586.92999999999995</v>
      </c>
      <c r="K4368" s="728">
        <v>190.75225</v>
      </c>
      <c r="L4368" s="728">
        <v>396.17775</v>
      </c>
    </row>
    <row r="4369" spans="1:12" s="335" customFormat="1" ht="12" x14ac:dyDescent="0.2">
      <c r="A4369" s="742" t="s">
        <v>9072</v>
      </c>
      <c r="B4369" s="742" t="s">
        <v>9073</v>
      </c>
      <c r="C4369" s="733">
        <v>43586</v>
      </c>
      <c r="F4369" s="663">
        <v>2248</v>
      </c>
      <c r="G4369" s="663">
        <v>281</v>
      </c>
      <c r="H4369" s="663"/>
      <c r="I4369" s="663">
        <f t="shared" si="61"/>
        <v>1967</v>
      </c>
      <c r="J4369" s="728">
        <v>146.91</v>
      </c>
      <c r="K4369" s="728">
        <v>47.745750000000001</v>
      </c>
      <c r="L4369" s="728">
        <v>99.16425000000001</v>
      </c>
    </row>
    <row r="4370" spans="1:12" s="335" customFormat="1" ht="12" x14ac:dyDescent="0.2">
      <c r="A4370" s="742" t="s">
        <v>9074</v>
      </c>
      <c r="B4370" s="742" t="s">
        <v>9075</v>
      </c>
      <c r="C4370" s="733">
        <v>43586</v>
      </c>
      <c r="F4370" s="663">
        <v>3950</v>
      </c>
      <c r="G4370" s="663">
        <v>741</v>
      </c>
      <c r="H4370" s="663"/>
      <c r="I4370" s="663">
        <f t="shared" si="61"/>
        <v>3209</v>
      </c>
      <c r="J4370" s="728">
        <v>459.78</v>
      </c>
      <c r="K4370" s="728">
        <v>149.42849999999999</v>
      </c>
      <c r="L4370" s="728">
        <v>310.35149999999999</v>
      </c>
    </row>
    <row r="4371" spans="1:12" s="335" customFormat="1" ht="12" x14ac:dyDescent="0.2">
      <c r="A4371" s="742" t="s">
        <v>9076</v>
      </c>
      <c r="B4371" s="742" t="s">
        <v>9077</v>
      </c>
      <c r="C4371" s="733">
        <v>43586</v>
      </c>
      <c r="F4371" s="663">
        <v>3320</v>
      </c>
      <c r="G4371" s="663">
        <v>415</v>
      </c>
      <c r="H4371" s="663"/>
      <c r="I4371" s="663">
        <f t="shared" si="61"/>
        <v>2905</v>
      </c>
      <c r="J4371" s="728">
        <v>213.05</v>
      </c>
      <c r="K4371" s="728">
        <v>69.241250000000008</v>
      </c>
      <c r="L4371" s="728">
        <v>143.80875</v>
      </c>
    </row>
    <row r="4372" spans="1:12" s="335" customFormat="1" ht="12" x14ac:dyDescent="0.2">
      <c r="A4372" s="742" t="s">
        <v>9078</v>
      </c>
      <c r="B4372" s="742" t="s">
        <v>9079</v>
      </c>
      <c r="C4372" s="733">
        <v>43586</v>
      </c>
      <c r="F4372" s="663">
        <v>2935</v>
      </c>
      <c r="G4372" s="663">
        <v>440</v>
      </c>
      <c r="H4372" s="663"/>
      <c r="I4372" s="663">
        <f t="shared" si="61"/>
        <v>2495</v>
      </c>
      <c r="J4372" s="728">
        <v>248.42</v>
      </c>
      <c r="K4372" s="728">
        <v>80.736499999999992</v>
      </c>
      <c r="L4372" s="728">
        <v>167.68350000000001</v>
      </c>
    </row>
    <row r="4373" spans="1:12" s="335" customFormat="1" ht="12" x14ac:dyDescent="0.2">
      <c r="A4373" s="742" t="s">
        <v>9080</v>
      </c>
      <c r="B4373" s="742" t="s">
        <v>9081</v>
      </c>
      <c r="C4373" s="733">
        <v>43586</v>
      </c>
      <c r="F4373" s="663">
        <v>2580</v>
      </c>
      <c r="G4373" s="663">
        <v>387</v>
      </c>
      <c r="H4373" s="663"/>
      <c r="I4373" s="663">
        <f t="shared" si="61"/>
        <v>2193</v>
      </c>
      <c r="J4373" s="728">
        <v>220.36</v>
      </c>
      <c r="K4373" s="728">
        <v>71.617000000000004</v>
      </c>
      <c r="L4373" s="728">
        <v>148.74300000000002</v>
      </c>
    </row>
    <row r="4374" spans="1:12" s="335" customFormat="1" ht="12" x14ac:dyDescent="0.2">
      <c r="A4374" s="742" t="s">
        <v>9082</v>
      </c>
      <c r="B4374" s="742" t="s">
        <v>9083</v>
      </c>
      <c r="C4374" s="733">
        <v>43586</v>
      </c>
      <c r="F4374" s="663">
        <v>1964</v>
      </c>
      <c r="G4374" s="663">
        <v>295</v>
      </c>
      <c r="H4374" s="663"/>
      <c r="I4374" s="663">
        <f t="shared" si="61"/>
        <v>1669</v>
      </c>
      <c r="J4374" s="728">
        <v>167.75</v>
      </c>
      <c r="K4374" s="728">
        <v>54.518750000000004</v>
      </c>
      <c r="L4374" s="728">
        <v>113.23125</v>
      </c>
    </row>
    <row r="4375" spans="1:12" s="335" customFormat="1" ht="12" x14ac:dyDescent="0.2">
      <c r="A4375" s="742" t="s">
        <v>9084</v>
      </c>
      <c r="B4375" s="742" t="s">
        <v>9085</v>
      </c>
      <c r="C4375" s="733">
        <v>43586</v>
      </c>
      <c r="F4375" s="663">
        <v>2030</v>
      </c>
      <c r="G4375" s="663">
        <v>304</v>
      </c>
      <c r="H4375" s="663"/>
      <c r="I4375" s="663">
        <f t="shared" si="61"/>
        <v>1726</v>
      </c>
      <c r="J4375" s="728">
        <v>171.82</v>
      </c>
      <c r="K4375" s="728">
        <v>55.841499999999996</v>
      </c>
      <c r="L4375" s="728">
        <v>115.9785</v>
      </c>
    </row>
    <row r="4376" spans="1:12" s="335" customFormat="1" ht="12" x14ac:dyDescent="0.2">
      <c r="A4376" s="742" t="s">
        <v>9086</v>
      </c>
      <c r="B4376" s="742" t="s">
        <v>9087</v>
      </c>
      <c r="C4376" s="733">
        <v>43586</v>
      </c>
      <c r="F4376" s="663">
        <v>3663</v>
      </c>
      <c r="G4376" s="663">
        <v>458</v>
      </c>
      <c r="H4376" s="663"/>
      <c r="I4376" s="663">
        <f t="shared" si="61"/>
        <v>3205</v>
      </c>
      <c r="J4376" s="728">
        <v>239.38</v>
      </c>
      <c r="K4376" s="728">
        <v>77.798500000000004</v>
      </c>
      <c r="L4376" s="728">
        <v>161.58150000000001</v>
      </c>
    </row>
    <row r="4377" spans="1:12" s="335" customFormat="1" ht="12" x14ac:dyDescent="0.2">
      <c r="A4377" s="742" t="s">
        <v>9088</v>
      </c>
      <c r="B4377" s="742" t="s">
        <v>9089</v>
      </c>
      <c r="C4377" s="733">
        <v>43586</v>
      </c>
      <c r="F4377" s="663">
        <v>2400</v>
      </c>
      <c r="G4377" s="663">
        <v>360</v>
      </c>
      <c r="H4377" s="663"/>
      <c r="I4377" s="663">
        <f t="shared" si="61"/>
        <v>2040</v>
      </c>
      <c r="J4377" s="728">
        <v>204.98</v>
      </c>
      <c r="K4377" s="728">
        <v>66.618499999999997</v>
      </c>
      <c r="L4377" s="728">
        <v>138.36150000000001</v>
      </c>
    </row>
    <row r="4378" spans="1:12" s="335" customFormat="1" ht="12" x14ac:dyDescent="0.2">
      <c r="A4378" s="742" t="s">
        <v>9090</v>
      </c>
      <c r="B4378" s="742" t="s">
        <v>9091</v>
      </c>
      <c r="C4378" s="733">
        <v>43586</v>
      </c>
      <c r="F4378" s="663">
        <v>2458</v>
      </c>
      <c r="G4378" s="663">
        <v>492</v>
      </c>
      <c r="H4378" s="663"/>
      <c r="I4378" s="663">
        <f t="shared" si="61"/>
        <v>1966</v>
      </c>
      <c r="J4378" s="728">
        <v>314.37</v>
      </c>
      <c r="K4378" s="728">
        <v>102.17025000000001</v>
      </c>
      <c r="L4378" s="728">
        <v>212.19975000000002</v>
      </c>
    </row>
    <row r="4379" spans="1:12" s="335" customFormat="1" ht="12" x14ac:dyDescent="0.2">
      <c r="A4379" s="742" t="s">
        <v>9092</v>
      </c>
      <c r="B4379" s="742" t="s">
        <v>9093</v>
      </c>
      <c r="C4379" s="733">
        <v>43586</v>
      </c>
      <c r="F4379" s="663">
        <v>2362</v>
      </c>
      <c r="G4379" s="663">
        <v>472</v>
      </c>
      <c r="H4379" s="663"/>
      <c r="I4379" s="663">
        <f t="shared" si="61"/>
        <v>1890</v>
      </c>
      <c r="J4379" s="728">
        <v>302.08999999999997</v>
      </c>
      <c r="K4379" s="728">
        <v>98.179249999999996</v>
      </c>
      <c r="L4379" s="728">
        <v>203.91075000000001</v>
      </c>
    </row>
    <row r="4380" spans="1:12" s="335" customFormat="1" ht="12" x14ac:dyDescent="0.2">
      <c r="A4380" s="742" t="s">
        <v>9094</v>
      </c>
      <c r="B4380" s="742" t="s">
        <v>9095</v>
      </c>
      <c r="C4380" s="733">
        <v>43586</v>
      </c>
      <c r="F4380" s="663">
        <v>3333</v>
      </c>
      <c r="G4380" s="663">
        <v>667</v>
      </c>
      <c r="H4380" s="663"/>
      <c r="I4380" s="663">
        <f t="shared" si="61"/>
        <v>2666</v>
      </c>
      <c r="J4380" s="728">
        <v>426.29</v>
      </c>
      <c r="K4380" s="728">
        <v>138.54425000000001</v>
      </c>
      <c r="L4380" s="728">
        <v>287.74575000000004</v>
      </c>
    </row>
    <row r="4381" spans="1:12" s="335" customFormat="1" ht="12" x14ac:dyDescent="0.2">
      <c r="A4381" s="742" t="s">
        <v>9096</v>
      </c>
      <c r="B4381" s="742" t="s">
        <v>9097</v>
      </c>
      <c r="C4381" s="733">
        <v>43586</v>
      </c>
      <c r="F4381" s="663">
        <v>3882</v>
      </c>
      <c r="G4381" s="663">
        <v>582</v>
      </c>
      <c r="H4381" s="663"/>
      <c r="I4381" s="663">
        <f t="shared" si="61"/>
        <v>3300</v>
      </c>
      <c r="J4381" s="728">
        <v>334.62</v>
      </c>
      <c r="K4381" s="728">
        <v>108.75150000000001</v>
      </c>
      <c r="L4381" s="728">
        <v>225.86850000000001</v>
      </c>
    </row>
    <row r="4382" spans="1:12" s="335" customFormat="1" ht="12" x14ac:dyDescent="0.2">
      <c r="A4382" s="742" t="s">
        <v>9098</v>
      </c>
      <c r="B4382" s="742" t="s">
        <v>9099</v>
      </c>
      <c r="C4382" s="733">
        <v>43586</v>
      </c>
      <c r="F4382" s="663">
        <v>8845</v>
      </c>
      <c r="G4382" s="663">
        <v>1769</v>
      </c>
      <c r="H4382" s="663"/>
      <c r="I4382" s="663">
        <f t="shared" si="61"/>
        <v>7076</v>
      </c>
      <c r="J4382" s="728">
        <v>1131.27</v>
      </c>
      <c r="K4382" s="728">
        <v>367.66275000000002</v>
      </c>
      <c r="L4382" s="728">
        <v>763.60725000000002</v>
      </c>
    </row>
    <row r="4383" spans="1:12" s="335" customFormat="1" ht="12" x14ac:dyDescent="0.2">
      <c r="A4383" s="742" t="s">
        <v>9100</v>
      </c>
      <c r="B4383" s="742" t="s">
        <v>9101</v>
      </c>
      <c r="C4383" s="733">
        <v>43586</v>
      </c>
      <c r="F4383" s="663">
        <v>8457</v>
      </c>
      <c r="G4383" s="663">
        <v>1691</v>
      </c>
      <c r="H4383" s="663"/>
      <c r="I4383" s="663">
        <f t="shared" si="61"/>
        <v>6766</v>
      </c>
      <c r="J4383" s="728">
        <v>1081.6600000000001</v>
      </c>
      <c r="K4383" s="728">
        <v>351.53950000000003</v>
      </c>
      <c r="L4383" s="728">
        <v>730.12050000000011</v>
      </c>
    </row>
    <row r="4384" spans="1:12" s="335" customFormat="1" ht="12" x14ac:dyDescent="0.2">
      <c r="A4384" s="742" t="s">
        <v>9102</v>
      </c>
      <c r="B4384" s="742" t="s">
        <v>9103</v>
      </c>
      <c r="C4384" s="733">
        <v>43586</v>
      </c>
      <c r="F4384" s="663">
        <v>5782</v>
      </c>
      <c r="G4384" s="663">
        <v>1156</v>
      </c>
      <c r="H4384" s="663"/>
      <c r="I4384" s="663">
        <f t="shared" si="61"/>
        <v>4626</v>
      </c>
      <c r="J4384" s="728">
        <v>739.51</v>
      </c>
      <c r="K4384" s="728">
        <v>240.34075000000001</v>
      </c>
      <c r="L4384" s="728">
        <v>499.16925000000003</v>
      </c>
    </row>
    <row r="4385" spans="1:12" s="335" customFormat="1" ht="12" x14ac:dyDescent="0.2">
      <c r="A4385" s="742" t="s">
        <v>9104</v>
      </c>
      <c r="B4385" s="742" t="s">
        <v>9105</v>
      </c>
      <c r="C4385" s="733">
        <v>43586</v>
      </c>
      <c r="F4385" s="663">
        <v>1875</v>
      </c>
      <c r="G4385" s="663">
        <v>281</v>
      </c>
      <c r="H4385" s="663"/>
      <c r="I4385" s="663">
        <f t="shared" si="61"/>
        <v>1594</v>
      </c>
      <c r="J4385" s="728">
        <v>160.15</v>
      </c>
      <c r="K4385" s="728">
        <v>52.048750000000005</v>
      </c>
      <c r="L4385" s="728">
        <v>108.10125000000001</v>
      </c>
    </row>
    <row r="4386" spans="1:12" s="335" customFormat="1" ht="12" x14ac:dyDescent="0.2">
      <c r="A4386" s="742" t="s">
        <v>9106</v>
      </c>
      <c r="B4386" s="742" t="s">
        <v>9107</v>
      </c>
      <c r="C4386" s="733">
        <v>43586</v>
      </c>
      <c r="F4386" s="663">
        <v>4133</v>
      </c>
      <c r="G4386" s="663">
        <v>827</v>
      </c>
      <c r="H4386" s="663"/>
      <c r="I4386" s="663">
        <f t="shared" si="61"/>
        <v>3306</v>
      </c>
      <c r="J4386" s="728">
        <v>528.61</v>
      </c>
      <c r="K4386" s="728">
        <v>171.79825000000002</v>
      </c>
      <c r="L4386" s="728">
        <v>356.81175000000002</v>
      </c>
    </row>
    <row r="4387" spans="1:12" s="335" customFormat="1" ht="12" x14ac:dyDescent="0.2">
      <c r="A4387" s="742" t="s">
        <v>9108</v>
      </c>
      <c r="B4387" s="742" t="s">
        <v>9109</v>
      </c>
      <c r="C4387" s="733">
        <v>43586</v>
      </c>
      <c r="F4387" s="663">
        <v>14943</v>
      </c>
      <c r="G4387" s="663">
        <v>3708</v>
      </c>
      <c r="H4387" s="663"/>
      <c r="I4387" s="663">
        <f t="shared" si="61"/>
        <v>11235</v>
      </c>
      <c r="J4387" s="728">
        <v>2511.3200000000002</v>
      </c>
      <c r="K4387" s="728">
        <v>816.17900000000009</v>
      </c>
      <c r="L4387" s="728">
        <v>1695.1410000000003</v>
      </c>
    </row>
    <row r="4388" spans="1:12" s="335" customFormat="1" ht="12" x14ac:dyDescent="0.2">
      <c r="A4388" s="742" t="s">
        <v>9110</v>
      </c>
      <c r="B4388" s="742" t="s">
        <v>9111</v>
      </c>
      <c r="C4388" s="733">
        <v>43586</v>
      </c>
      <c r="F4388" s="663">
        <v>2673</v>
      </c>
      <c r="G4388" s="663">
        <v>401</v>
      </c>
      <c r="H4388" s="663"/>
      <c r="I4388" s="663">
        <f t="shared" si="61"/>
        <v>2272</v>
      </c>
      <c r="J4388" s="728">
        <v>228.3</v>
      </c>
      <c r="K4388" s="728">
        <v>74.197500000000005</v>
      </c>
      <c r="L4388" s="728">
        <v>154.10250000000002</v>
      </c>
    </row>
    <row r="4389" spans="1:12" s="335" customFormat="1" ht="12" x14ac:dyDescent="0.2">
      <c r="A4389" s="742" t="s">
        <v>9112</v>
      </c>
      <c r="B4389" s="742" t="s">
        <v>9113</v>
      </c>
      <c r="C4389" s="733">
        <v>43586</v>
      </c>
      <c r="F4389" s="663">
        <v>3546</v>
      </c>
      <c r="G4389" s="663">
        <v>532</v>
      </c>
      <c r="H4389" s="663"/>
      <c r="I4389" s="663">
        <f t="shared" si="61"/>
        <v>3014</v>
      </c>
      <c r="J4389" s="728">
        <v>305.66000000000003</v>
      </c>
      <c r="K4389" s="728">
        <v>99.339500000000015</v>
      </c>
      <c r="L4389" s="728">
        <v>206.32050000000004</v>
      </c>
    </row>
    <row r="4390" spans="1:12" s="335" customFormat="1" ht="12" x14ac:dyDescent="0.2">
      <c r="A4390" s="742" t="s">
        <v>9114</v>
      </c>
      <c r="B4390" s="742" t="s">
        <v>9115</v>
      </c>
      <c r="C4390" s="733">
        <v>43586</v>
      </c>
      <c r="F4390" s="663">
        <v>6757</v>
      </c>
      <c r="G4390" s="663">
        <v>1351</v>
      </c>
      <c r="H4390" s="663"/>
      <c r="I4390" s="663">
        <f t="shared" si="61"/>
        <v>5406</v>
      </c>
      <c r="J4390" s="728">
        <v>864.22</v>
      </c>
      <c r="K4390" s="728">
        <v>280.87150000000003</v>
      </c>
      <c r="L4390" s="728">
        <v>583.34850000000006</v>
      </c>
    </row>
    <row r="4391" spans="1:12" s="335" customFormat="1" ht="12" x14ac:dyDescent="0.2">
      <c r="A4391" s="742" t="s">
        <v>9116</v>
      </c>
      <c r="B4391" s="742" t="s">
        <v>9117</v>
      </c>
      <c r="C4391" s="733">
        <v>43586</v>
      </c>
      <c r="F4391" s="663">
        <v>12536</v>
      </c>
      <c r="G4391" s="663">
        <v>1880</v>
      </c>
      <c r="H4391" s="663"/>
      <c r="I4391" s="663">
        <f t="shared" si="61"/>
        <v>10656</v>
      </c>
      <c r="J4391" s="728">
        <v>1080.6099999999999</v>
      </c>
      <c r="K4391" s="728">
        <v>351.19824999999997</v>
      </c>
      <c r="L4391" s="728">
        <v>729.41174999999998</v>
      </c>
    </row>
    <row r="4392" spans="1:12" s="335" customFormat="1" ht="12" x14ac:dyDescent="0.2">
      <c r="A4392" s="742" t="s">
        <v>9118</v>
      </c>
      <c r="B4392" s="742" t="s">
        <v>9119</v>
      </c>
      <c r="C4392" s="733">
        <v>43586</v>
      </c>
      <c r="F4392" s="663">
        <v>5707</v>
      </c>
      <c r="G4392" s="663">
        <v>856</v>
      </c>
      <c r="H4392" s="663"/>
      <c r="I4392" s="663">
        <f t="shared" si="61"/>
        <v>4851</v>
      </c>
      <c r="J4392" s="728">
        <v>491.93</v>
      </c>
      <c r="K4392" s="728">
        <v>159.87725</v>
      </c>
      <c r="L4392" s="728">
        <v>332.05275</v>
      </c>
    </row>
    <row r="4393" spans="1:12" s="335" customFormat="1" ht="12" x14ac:dyDescent="0.2">
      <c r="A4393" s="742" t="s">
        <v>9120</v>
      </c>
      <c r="B4393" s="742" t="s">
        <v>9121</v>
      </c>
      <c r="C4393" s="733">
        <v>43586</v>
      </c>
      <c r="F4393" s="663">
        <v>5009</v>
      </c>
      <c r="G4393" s="663">
        <v>751</v>
      </c>
      <c r="H4393" s="663"/>
      <c r="I4393" s="663">
        <f t="shared" si="61"/>
        <v>4258</v>
      </c>
      <c r="J4393" s="728">
        <v>427.82</v>
      </c>
      <c r="K4393" s="728">
        <v>139.04150000000001</v>
      </c>
      <c r="L4393" s="728">
        <v>288.77850000000001</v>
      </c>
    </row>
    <row r="4394" spans="1:12" s="335" customFormat="1" ht="12" x14ac:dyDescent="0.2">
      <c r="A4394" s="742" t="s">
        <v>9122</v>
      </c>
      <c r="B4394" s="626" t="s">
        <v>9123</v>
      </c>
      <c r="C4394" s="733">
        <v>43586</v>
      </c>
      <c r="F4394" s="663">
        <v>5992</v>
      </c>
      <c r="G4394" s="663">
        <v>899</v>
      </c>
      <c r="H4394" s="663"/>
      <c r="I4394" s="663">
        <f t="shared" si="61"/>
        <v>5093</v>
      </c>
      <c r="J4394" s="728">
        <v>516.49</v>
      </c>
      <c r="K4394" s="728">
        <v>167.85925</v>
      </c>
      <c r="L4394" s="728">
        <v>348.63075000000003</v>
      </c>
    </row>
    <row r="4395" spans="1:12" s="335" customFormat="1" ht="12" x14ac:dyDescent="0.2">
      <c r="A4395" s="742" t="s">
        <v>9124</v>
      </c>
      <c r="B4395" s="742" t="s">
        <v>9125</v>
      </c>
      <c r="C4395" s="733">
        <v>43586</v>
      </c>
      <c r="F4395" s="663">
        <v>2609</v>
      </c>
      <c r="G4395" s="663">
        <v>652</v>
      </c>
      <c r="H4395" s="663"/>
      <c r="I4395" s="663">
        <f t="shared" si="61"/>
        <v>1957</v>
      </c>
      <c r="J4395" s="728">
        <v>442.49</v>
      </c>
      <c r="K4395" s="728">
        <v>143.80925000000002</v>
      </c>
      <c r="L4395" s="728">
        <v>298.68075000000005</v>
      </c>
    </row>
    <row r="4396" spans="1:12" s="335" customFormat="1" ht="12" x14ac:dyDescent="0.2">
      <c r="A4396" s="742" t="s">
        <v>9126</v>
      </c>
      <c r="B4396" s="742" t="s">
        <v>9127</v>
      </c>
      <c r="C4396" s="733">
        <v>43586</v>
      </c>
      <c r="F4396" s="663">
        <v>3740</v>
      </c>
      <c r="G4396" s="663">
        <v>468</v>
      </c>
      <c r="H4396" s="663"/>
      <c r="I4396" s="663">
        <f t="shared" si="61"/>
        <v>3272</v>
      </c>
      <c r="J4396" s="728">
        <v>240</v>
      </c>
      <c r="K4396" s="728">
        <v>78</v>
      </c>
      <c r="L4396" s="728">
        <v>162</v>
      </c>
    </row>
    <row r="4397" spans="1:12" s="335" customFormat="1" ht="12" x14ac:dyDescent="0.2">
      <c r="A4397" s="742" t="s">
        <v>9128</v>
      </c>
      <c r="B4397" s="742" t="s">
        <v>9129</v>
      </c>
      <c r="C4397" s="733">
        <v>43586</v>
      </c>
      <c r="F4397" s="663">
        <v>6795</v>
      </c>
      <c r="G4397" s="663">
        <v>1359</v>
      </c>
      <c r="H4397" s="663"/>
      <c r="I4397" s="663">
        <f t="shared" si="61"/>
        <v>5436</v>
      </c>
      <c r="J4397" s="728">
        <v>869.08</v>
      </c>
      <c r="K4397" s="728">
        <v>282.45100000000002</v>
      </c>
      <c r="L4397" s="728">
        <v>586.62900000000002</v>
      </c>
    </row>
    <row r="4398" spans="1:12" s="335" customFormat="1" ht="12" x14ac:dyDescent="0.2">
      <c r="A4398" s="742" t="s">
        <v>9130</v>
      </c>
      <c r="B4398" s="742" t="s">
        <v>9131</v>
      </c>
      <c r="C4398" s="733">
        <v>43586</v>
      </c>
      <c r="F4398" s="663">
        <v>3500</v>
      </c>
      <c r="G4398" s="663">
        <v>700</v>
      </c>
      <c r="H4398" s="663"/>
      <c r="I4398" s="663">
        <f t="shared" si="61"/>
        <v>2800</v>
      </c>
      <c r="J4398" s="728">
        <v>447.66</v>
      </c>
      <c r="K4398" s="728">
        <v>145.48950000000002</v>
      </c>
      <c r="L4398" s="728">
        <v>302.17050000000006</v>
      </c>
    </row>
    <row r="4399" spans="1:12" s="335" customFormat="1" ht="12" x14ac:dyDescent="0.2">
      <c r="A4399" s="742" t="s">
        <v>9132</v>
      </c>
      <c r="B4399" s="742" t="s">
        <v>9133</v>
      </c>
      <c r="C4399" s="733">
        <v>43586</v>
      </c>
      <c r="F4399" s="663">
        <v>4815</v>
      </c>
      <c r="G4399" s="663">
        <v>903</v>
      </c>
      <c r="H4399" s="663"/>
      <c r="I4399" s="663">
        <f t="shared" si="61"/>
        <v>3912</v>
      </c>
      <c r="J4399" s="728">
        <v>560.46</v>
      </c>
      <c r="K4399" s="728">
        <v>182.14950000000002</v>
      </c>
      <c r="L4399" s="728">
        <v>378.31050000000005</v>
      </c>
    </row>
    <row r="4400" spans="1:12" s="335" customFormat="1" ht="12" x14ac:dyDescent="0.2">
      <c r="A4400" s="742" t="s">
        <v>9134</v>
      </c>
      <c r="B4400" s="742" t="s">
        <v>9135</v>
      </c>
      <c r="C4400" s="733">
        <v>43586</v>
      </c>
      <c r="F4400" s="663">
        <v>2448</v>
      </c>
      <c r="G4400" s="663">
        <v>306</v>
      </c>
      <c r="H4400" s="663"/>
      <c r="I4400" s="663">
        <f t="shared" si="61"/>
        <v>2142</v>
      </c>
      <c r="J4400" s="728">
        <v>159.97</v>
      </c>
      <c r="K4400" s="728">
        <v>51.990250000000003</v>
      </c>
      <c r="L4400" s="728">
        <v>107.97975000000001</v>
      </c>
    </row>
    <row r="4401" spans="1:12" s="335" customFormat="1" ht="12" x14ac:dyDescent="0.2">
      <c r="A4401" s="742" t="s">
        <v>9136</v>
      </c>
      <c r="B4401" s="742" t="s">
        <v>9137</v>
      </c>
      <c r="C4401" s="733">
        <v>43586</v>
      </c>
      <c r="F4401" s="663">
        <v>15267</v>
      </c>
      <c r="G4401" s="663">
        <v>2863</v>
      </c>
      <c r="H4401" s="663"/>
      <c r="I4401" s="663">
        <f t="shared" si="61"/>
        <v>12404</v>
      </c>
      <c r="J4401" s="728">
        <v>1793.42</v>
      </c>
      <c r="K4401" s="728">
        <v>582.86150000000009</v>
      </c>
      <c r="L4401" s="728">
        <v>1210.5585000000001</v>
      </c>
    </row>
    <row r="4402" spans="1:12" s="335" customFormat="1" ht="12" x14ac:dyDescent="0.2">
      <c r="A4402" s="742" t="s">
        <v>9138</v>
      </c>
      <c r="B4402" s="742" t="s">
        <v>9139</v>
      </c>
      <c r="C4402" s="733">
        <v>43586</v>
      </c>
      <c r="F4402" s="663">
        <v>1487</v>
      </c>
      <c r="G4402" s="663">
        <v>223</v>
      </c>
      <c r="H4402" s="663"/>
      <c r="I4402" s="663">
        <f t="shared" si="61"/>
        <v>1264</v>
      </c>
      <c r="J4402" s="728">
        <v>128.18</v>
      </c>
      <c r="K4402" s="728">
        <v>41.658500000000004</v>
      </c>
      <c r="L4402" s="728">
        <v>86.521500000000017</v>
      </c>
    </row>
    <row r="4403" spans="1:12" s="335" customFormat="1" ht="12" x14ac:dyDescent="0.2">
      <c r="A4403" s="742" t="s">
        <v>9140</v>
      </c>
      <c r="B4403" s="742" t="s">
        <v>9141</v>
      </c>
      <c r="C4403" s="733">
        <v>43586</v>
      </c>
      <c r="F4403" s="663">
        <v>6230</v>
      </c>
      <c r="G4403" s="663">
        <v>779</v>
      </c>
      <c r="H4403" s="663"/>
      <c r="I4403" s="663">
        <f t="shared" si="61"/>
        <v>5451</v>
      </c>
      <c r="J4403" s="728">
        <v>399.78</v>
      </c>
      <c r="K4403" s="728">
        <v>129.92849999999999</v>
      </c>
      <c r="L4403" s="728">
        <v>269.85149999999999</v>
      </c>
    </row>
    <row r="4404" spans="1:12" s="335" customFormat="1" ht="12" x14ac:dyDescent="0.2">
      <c r="A4404" s="742" t="s">
        <v>9142</v>
      </c>
      <c r="B4404" s="742" t="s">
        <v>9143</v>
      </c>
      <c r="C4404" s="733">
        <v>43586</v>
      </c>
      <c r="F4404" s="663">
        <v>3835</v>
      </c>
      <c r="G4404" s="663">
        <v>575</v>
      </c>
      <c r="H4404" s="663"/>
      <c r="I4404" s="663">
        <f t="shared" si="61"/>
        <v>3260</v>
      </c>
      <c r="J4404" s="728">
        <v>327.54000000000002</v>
      </c>
      <c r="K4404" s="728">
        <v>106.45050000000001</v>
      </c>
      <c r="L4404" s="728">
        <v>221.08950000000002</v>
      </c>
    </row>
    <row r="4405" spans="1:12" s="335" customFormat="1" ht="12" x14ac:dyDescent="0.2">
      <c r="A4405" s="742" t="s">
        <v>9144</v>
      </c>
      <c r="B4405" s="742" t="s">
        <v>9145</v>
      </c>
      <c r="C4405" s="733">
        <v>43586</v>
      </c>
      <c r="F4405" s="663">
        <v>7201</v>
      </c>
      <c r="G4405" s="663">
        <v>1787</v>
      </c>
      <c r="H4405" s="663"/>
      <c r="I4405" s="663">
        <f t="shared" si="61"/>
        <v>5414</v>
      </c>
      <c r="J4405" s="728">
        <v>1210.21</v>
      </c>
      <c r="K4405" s="728">
        <v>393.31825000000003</v>
      </c>
      <c r="L4405" s="728">
        <v>816.89175000000012</v>
      </c>
    </row>
    <row r="4406" spans="1:12" s="335" customFormat="1" ht="12" x14ac:dyDescent="0.2">
      <c r="A4406" s="742" t="s">
        <v>9146</v>
      </c>
      <c r="B4406" s="742" t="s">
        <v>9147</v>
      </c>
      <c r="C4406" s="733">
        <v>43586</v>
      </c>
      <c r="F4406" s="663">
        <v>2791</v>
      </c>
      <c r="G4406" s="663">
        <v>558</v>
      </c>
      <c r="H4406" s="663"/>
      <c r="I4406" s="663">
        <f t="shared" si="61"/>
        <v>2233</v>
      </c>
      <c r="J4406" s="728">
        <v>356.98</v>
      </c>
      <c r="K4406" s="728">
        <v>116.0185</v>
      </c>
      <c r="L4406" s="728">
        <v>240.96150000000003</v>
      </c>
    </row>
    <row r="4407" spans="1:12" s="335" customFormat="1" ht="12" x14ac:dyDescent="0.2">
      <c r="A4407" s="742" t="s">
        <v>9148</v>
      </c>
      <c r="B4407" s="742" t="s">
        <v>9149</v>
      </c>
      <c r="C4407" s="733">
        <v>43586</v>
      </c>
      <c r="F4407" s="663">
        <v>36</v>
      </c>
      <c r="G4407" s="663">
        <v>5</v>
      </c>
      <c r="H4407" s="663"/>
      <c r="I4407" s="663">
        <f t="shared" si="61"/>
        <v>31</v>
      </c>
      <c r="J4407" s="728">
        <v>3.1</v>
      </c>
      <c r="K4407" s="728">
        <v>1.0075000000000001</v>
      </c>
      <c r="L4407" s="728">
        <v>2.0925000000000002</v>
      </c>
    </row>
    <row r="4408" spans="1:12" s="335" customFormat="1" ht="12" x14ac:dyDescent="0.2">
      <c r="A4408" s="742" t="s">
        <v>9150</v>
      </c>
      <c r="B4408" s="742" t="s">
        <v>9151</v>
      </c>
      <c r="C4408" s="733">
        <v>43586</v>
      </c>
      <c r="F4408" s="663">
        <v>2250</v>
      </c>
      <c r="G4408" s="663">
        <v>337</v>
      </c>
      <c r="H4408" s="663"/>
      <c r="I4408" s="663">
        <f t="shared" si="61"/>
        <v>1913</v>
      </c>
      <c r="J4408" s="728">
        <v>192.18</v>
      </c>
      <c r="K4408" s="728">
        <v>62.458500000000008</v>
      </c>
      <c r="L4408" s="728">
        <v>129.72150000000002</v>
      </c>
    </row>
    <row r="4409" spans="1:12" s="335" customFormat="1" ht="12" x14ac:dyDescent="0.2">
      <c r="A4409" s="742" t="s">
        <v>9152</v>
      </c>
      <c r="B4409" s="742" t="s">
        <v>9153</v>
      </c>
      <c r="C4409" s="733">
        <v>43586</v>
      </c>
      <c r="F4409" s="663">
        <v>3456</v>
      </c>
      <c r="G4409" s="663">
        <v>691</v>
      </c>
      <c r="H4409" s="663"/>
      <c r="I4409" s="663">
        <f t="shared" si="61"/>
        <v>2765</v>
      </c>
      <c r="J4409" s="728">
        <v>442.02</v>
      </c>
      <c r="K4409" s="728">
        <v>143.65649999999999</v>
      </c>
      <c r="L4409" s="728">
        <v>298.36349999999999</v>
      </c>
    </row>
    <row r="4410" spans="1:12" s="335" customFormat="1" ht="12" x14ac:dyDescent="0.2">
      <c r="A4410" s="742" t="s">
        <v>9154</v>
      </c>
      <c r="B4410" s="742" t="s">
        <v>9155</v>
      </c>
      <c r="C4410" s="733">
        <v>43586</v>
      </c>
      <c r="F4410" s="663">
        <v>3380</v>
      </c>
      <c r="G4410" s="663">
        <v>507</v>
      </c>
      <c r="H4410" s="663"/>
      <c r="I4410" s="663">
        <f t="shared" si="61"/>
        <v>2873</v>
      </c>
      <c r="J4410" s="728">
        <v>288.68</v>
      </c>
      <c r="K4410" s="728">
        <v>93.821000000000012</v>
      </c>
      <c r="L4410" s="728">
        <v>194.85900000000001</v>
      </c>
    </row>
    <row r="4411" spans="1:12" s="335" customFormat="1" ht="12" x14ac:dyDescent="0.2">
      <c r="A4411" s="742" t="s">
        <v>9156</v>
      </c>
      <c r="B4411" s="742" t="s">
        <v>9157</v>
      </c>
      <c r="C4411" s="733">
        <v>43586</v>
      </c>
      <c r="F4411" s="663">
        <v>3843</v>
      </c>
      <c r="G4411" s="663">
        <v>769</v>
      </c>
      <c r="H4411" s="663"/>
      <c r="I4411" s="663">
        <f t="shared" si="61"/>
        <v>3074</v>
      </c>
      <c r="J4411" s="728">
        <v>491.51</v>
      </c>
      <c r="K4411" s="728">
        <v>159.74074999999999</v>
      </c>
      <c r="L4411" s="728">
        <v>331.76925</v>
      </c>
    </row>
    <row r="4412" spans="1:12" s="335" customFormat="1" ht="12" x14ac:dyDescent="0.2">
      <c r="A4412" s="742" t="s">
        <v>9158</v>
      </c>
      <c r="B4412" s="742" t="s">
        <v>9159</v>
      </c>
      <c r="C4412" s="733">
        <v>43586</v>
      </c>
      <c r="F4412" s="663">
        <v>1840</v>
      </c>
      <c r="G4412" s="663">
        <v>345</v>
      </c>
      <c r="H4412" s="663"/>
      <c r="I4412" s="663">
        <f t="shared" si="61"/>
        <v>1495</v>
      </c>
      <c r="J4412" s="728">
        <v>216.15</v>
      </c>
      <c r="K4412" s="728">
        <v>70.248750000000001</v>
      </c>
      <c r="L4412" s="728">
        <v>145.90125</v>
      </c>
    </row>
    <row r="4413" spans="1:12" s="335" customFormat="1" ht="12" x14ac:dyDescent="0.2">
      <c r="A4413" s="742" t="s">
        <v>9160</v>
      </c>
      <c r="B4413" s="742" t="s">
        <v>9161</v>
      </c>
      <c r="C4413" s="733">
        <v>43586</v>
      </c>
      <c r="F4413" s="663">
        <v>3188</v>
      </c>
      <c r="G4413" s="663">
        <v>478</v>
      </c>
      <c r="H4413" s="663"/>
      <c r="I4413" s="663">
        <f t="shared" si="61"/>
        <v>2710</v>
      </c>
      <c r="J4413" s="728">
        <v>272.29000000000002</v>
      </c>
      <c r="K4413" s="728">
        <v>88.494250000000008</v>
      </c>
      <c r="L4413" s="728">
        <v>183.79575000000003</v>
      </c>
    </row>
    <row r="4414" spans="1:12" s="335" customFormat="1" ht="12" x14ac:dyDescent="0.2">
      <c r="A4414" s="742" t="s">
        <v>9162</v>
      </c>
      <c r="B4414" s="742" t="s">
        <v>9163</v>
      </c>
      <c r="C4414" s="733">
        <v>43586</v>
      </c>
      <c r="F4414" s="663">
        <v>2187</v>
      </c>
      <c r="G4414" s="663">
        <v>328</v>
      </c>
      <c r="H4414" s="663"/>
      <c r="I4414" s="663">
        <f t="shared" si="61"/>
        <v>1859</v>
      </c>
      <c r="J4414" s="728">
        <v>186.79</v>
      </c>
      <c r="K4414" s="728">
        <v>60.70675</v>
      </c>
      <c r="L4414" s="728">
        <v>126.08325000000001</v>
      </c>
    </row>
    <row r="4415" spans="1:12" s="335" customFormat="1" ht="12" x14ac:dyDescent="0.2">
      <c r="A4415" s="742" t="s">
        <v>9164</v>
      </c>
      <c r="B4415" s="742" t="s">
        <v>9165</v>
      </c>
      <c r="C4415" s="733">
        <v>43586</v>
      </c>
      <c r="F4415" s="663">
        <v>5422</v>
      </c>
      <c r="G4415" s="663">
        <v>1017</v>
      </c>
      <c r="H4415" s="663"/>
      <c r="I4415" s="663">
        <f t="shared" si="61"/>
        <v>4405</v>
      </c>
      <c r="J4415" s="728">
        <v>636.91999999999996</v>
      </c>
      <c r="K4415" s="728">
        <v>206.999</v>
      </c>
      <c r="L4415" s="728">
        <v>429.92099999999999</v>
      </c>
    </row>
    <row r="4416" spans="1:12" s="335" customFormat="1" ht="12" x14ac:dyDescent="0.2">
      <c r="A4416" s="742" t="s">
        <v>9166</v>
      </c>
      <c r="B4416" s="742" t="s">
        <v>9167</v>
      </c>
      <c r="C4416" s="733">
        <v>43586</v>
      </c>
      <c r="F4416" s="663">
        <v>5609</v>
      </c>
      <c r="G4416" s="663">
        <v>841</v>
      </c>
      <c r="H4416" s="663"/>
      <c r="I4416" s="663">
        <f t="shared" si="61"/>
        <v>4768</v>
      </c>
      <c r="J4416" s="728">
        <v>483.5</v>
      </c>
      <c r="K4416" s="728">
        <v>157.13750000000002</v>
      </c>
      <c r="L4416" s="728">
        <v>326.36250000000001</v>
      </c>
    </row>
    <row r="4417" spans="1:12" s="335" customFormat="1" ht="12" x14ac:dyDescent="0.2">
      <c r="A4417" s="742" t="s">
        <v>9168</v>
      </c>
      <c r="B4417" s="742" t="s">
        <v>9169</v>
      </c>
      <c r="C4417" s="733">
        <v>43586</v>
      </c>
      <c r="F4417" s="663">
        <v>9263</v>
      </c>
      <c r="G4417" s="663">
        <v>1737</v>
      </c>
      <c r="H4417" s="663"/>
      <c r="I4417" s="663">
        <f t="shared" si="61"/>
        <v>7526</v>
      </c>
      <c r="J4417" s="728">
        <v>1088.1300000000001</v>
      </c>
      <c r="K4417" s="728">
        <v>353.64225000000005</v>
      </c>
      <c r="L4417" s="728">
        <v>734.48775000000012</v>
      </c>
    </row>
    <row r="4418" spans="1:12" s="335" customFormat="1" ht="12" x14ac:dyDescent="0.2">
      <c r="A4418" s="742" t="s">
        <v>9170</v>
      </c>
      <c r="B4418" s="742" t="s">
        <v>9171</v>
      </c>
      <c r="C4418" s="733">
        <v>43586</v>
      </c>
      <c r="F4418" s="663">
        <v>4743</v>
      </c>
      <c r="G4418" s="663">
        <v>949</v>
      </c>
      <c r="H4418" s="663"/>
      <c r="I4418" s="663">
        <f t="shared" si="61"/>
        <v>3794</v>
      </c>
      <c r="J4418" s="728">
        <v>606.62</v>
      </c>
      <c r="K4418" s="728">
        <v>197.1515</v>
      </c>
      <c r="L4418" s="728">
        <v>409.46850000000001</v>
      </c>
    </row>
    <row r="4419" spans="1:12" s="335" customFormat="1" ht="12" x14ac:dyDescent="0.2">
      <c r="A4419" s="742" t="s">
        <v>9172</v>
      </c>
      <c r="B4419" s="742" t="s">
        <v>9173</v>
      </c>
      <c r="C4419" s="733">
        <v>43586</v>
      </c>
      <c r="F4419" s="663">
        <v>14169</v>
      </c>
      <c r="G4419" s="663">
        <v>2834</v>
      </c>
      <c r="H4419" s="663"/>
      <c r="I4419" s="663">
        <f t="shared" si="61"/>
        <v>11335</v>
      </c>
      <c r="J4419" s="728">
        <v>1812.22</v>
      </c>
      <c r="K4419" s="728">
        <v>588.97149999999999</v>
      </c>
      <c r="L4419" s="728">
        <v>1223.2485000000001</v>
      </c>
    </row>
    <row r="4420" spans="1:12" s="335" customFormat="1" ht="12" x14ac:dyDescent="0.2">
      <c r="A4420" s="742" t="s">
        <v>9174</v>
      </c>
      <c r="B4420" s="742" t="s">
        <v>9175</v>
      </c>
      <c r="C4420" s="733">
        <v>43586</v>
      </c>
      <c r="F4420" s="663">
        <v>3862</v>
      </c>
      <c r="G4420" s="663">
        <v>579</v>
      </c>
      <c r="H4420" s="663"/>
      <c r="I4420" s="663">
        <f t="shared" si="61"/>
        <v>3283</v>
      </c>
      <c r="J4420" s="728">
        <v>329.85</v>
      </c>
      <c r="K4420" s="728">
        <v>107.20125000000002</v>
      </c>
      <c r="L4420" s="728">
        <v>222.64875000000004</v>
      </c>
    </row>
    <row r="4421" spans="1:12" s="335" customFormat="1" ht="12" x14ac:dyDescent="0.2">
      <c r="A4421" s="742" t="s">
        <v>9176</v>
      </c>
      <c r="B4421" s="742" t="s">
        <v>9177</v>
      </c>
      <c r="C4421" s="733">
        <v>43586</v>
      </c>
      <c r="F4421" s="663">
        <v>3655</v>
      </c>
      <c r="G4421" s="663">
        <v>548</v>
      </c>
      <c r="H4421" s="663"/>
      <c r="I4421" s="663">
        <f t="shared" si="61"/>
        <v>3107</v>
      </c>
      <c r="J4421" s="728">
        <v>315.05</v>
      </c>
      <c r="K4421" s="728">
        <v>102.39125000000001</v>
      </c>
      <c r="L4421" s="728">
        <v>212.65875000000003</v>
      </c>
    </row>
    <row r="4422" spans="1:12" s="335" customFormat="1" ht="12" x14ac:dyDescent="0.2">
      <c r="A4422" s="742" t="s">
        <v>9178</v>
      </c>
      <c r="B4422" s="742" t="s">
        <v>9179</v>
      </c>
      <c r="C4422" s="733">
        <v>43586</v>
      </c>
      <c r="F4422" s="663">
        <v>2280</v>
      </c>
      <c r="G4422" s="663">
        <v>342</v>
      </c>
      <c r="H4422" s="663"/>
      <c r="I4422" s="663">
        <f t="shared" si="61"/>
        <v>1938</v>
      </c>
      <c r="J4422" s="728">
        <v>194.74</v>
      </c>
      <c r="K4422" s="728">
        <v>63.290500000000009</v>
      </c>
      <c r="L4422" s="728">
        <v>131.44950000000003</v>
      </c>
    </row>
    <row r="4423" spans="1:12" s="335" customFormat="1" ht="12" x14ac:dyDescent="0.2">
      <c r="A4423" s="742" t="s">
        <v>9180</v>
      </c>
      <c r="B4423" s="742" t="s">
        <v>9181</v>
      </c>
      <c r="C4423" s="733">
        <v>43586</v>
      </c>
      <c r="F4423" s="663">
        <v>1794</v>
      </c>
      <c r="G4423" s="663">
        <v>336</v>
      </c>
      <c r="H4423" s="663"/>
      <c r="I4423" s="663">
        <f t="shared" si="61"/>
        <v>1458</v>
      </c>
      <c r="J4423" s="728">
        <v>210.74</v>
      </c>
      <c r="K4423" s="728">
        <v>68.490500000000011</v>
      </c>
      <c r="L4423" s="728">
        <v>142.24950000000001</v>
      </c>
    </row>
    <row r="4424" spans="1:12" s="335" customFormat="1" ht="12" x14ac:dyDescent="0.2">
      <c r="A4424" s="742" t="s">
        <v>9182</v>
      </c>
      <c r="B4424" s="742" t="s">
        <v>9103</v>
      </c>
      <c r="C4424" s="733">
        <v>43586</v>
      </c>
      <c r="F4424" s="663">
        <v>5782</v>
      </c>
      <c r="G4424" s="663">
        <v>867</v>
      </c>
      <c r="H4424" s="663"/>
      <c r="I4424" s="663">
        <f t="shared" si="61"/>
        <v>4915</v>
      </c>
      <c r="J4424" s="728">
        <v>498.39</v>
      </c>
      <c r="K4424" s="728">
        <v>161.97675000000001</v>
      </c>
      <c r="L4424" s="728">
        <v>336.41325000000001</v>
      </c>
    </row>
    <row r="4425" spans="1:12" s="335" customFormat="1" ht="12" x14ac:dyDescent="0.2">
      <c r="A4425" s="742" t="s">
        <v>9183</v>
      </c>
      <c r="B4425" s="742" t="s">
        <v>9184</v>
      </c>
      <c r="C4425" s="733">
        <v>43586</v>
      </c>
      <c r="F4425" s="663">
        <v>4868</v>
      </c>
      <c r="G4425" s="663">
        <v>913</v>
      </c>
      <c r="H4425" s="663"/>
      <c r="I4425" s="663">
        <f t="shared" si="61"/>
        <v>3955</v>
      </c>
      <c r="J4425" s="728">
        <v>561.57000000000005</v>
      </c>
      <c r="K4425" s="728">
        <v>182.51025000000001</v>
      </c>
      <c r="L4425" s="728">
        <v>379.05975000000007</v>
      </c>
    </row>
    <row r="4426" spans="1:12" s="335" customFormat="1" ht="12" x14ac:dyDescent="0.2">
      <c r="A4426" s="742" t="s">
        <v>9185</v>
      </c>
      <c r="B4426" s="742" t="s">
        <v>9186</v>
      </c>
      <c r="C4426" s="733">
        <v>43586</v>
      </c>
      <c r="F4426" s="663">
        <v>2080</v>
      </c>
      <c r="G4426" s="663">
        <v>312</v>
      </c>
      <c r="H4426" s="663"/>
      <c r="I4426" s="663">
        <f t="shared" si="61"/>
        <v>1768</v>
      </c>
      <c r="J4426" s="728">
        <v>195.44</v>
      </c>
      <c r="K4426" s="728">
        <v>63.518000000000001</v>
      </c>
      <c r="L4426" s="728">
        <v>131.922</v>
      </c>
    </row>
    <row r="4427" spans="1:12" s="335" customFormat="1" ht="12" x14ac:dyDescent="0.2">
      <c r="A4427" s="742" t="s">
        <v>9187</v>
      </c>
      <c r="B4427" s="742" t="s">
        <v>9188</v>
      </c>
      <c r="C4427" s="733">
        <v>43586</v>
      </c>
      <c r="F4427" s="663">
        <v>3669</v>
      </c>
      <c r="G4427" s="663">
        <v>734</v>
      </c>
      <c r="H4427" s="663"/>
      <c r="I4427" s="663">
        <f t="shared" si="61"/>
        <v>2935</v>
      </c>
      <c r="J4427" s="728">
        <v>469.26</v>
      </c>
      <c r="K4427" s="728">
        <v>152.5095</v>
      </c>
      <c r="L4427" s="728">
        <v>316.75049999999999</v>
      </c>
    </row>
    <row r="4428" spans="1:12" s="335" customFormat="1" ht="12" x14ac:dyDescent="0.2">
      <c r="A4428" s="742" t="s">
        <v>9189</v>
      </c>
      <c r="B4428" s="742" t="s">
        <v>9190</v>
      </c>
      <c r="C4428" s="733">
        <v>43586</v>
      </c>
      <c r="F4428" s="663">
        <v>2080</v>
      </c>
      <c r="G4428" s="663">
        <v>312</v>
      </c>
      <c r="H4428" s="663"/>
      <c r="I4428" s="663">
        <f t="shared" si="61"/>
        <v>1768</v>
      </c>
      <c r="J4428" s="728">
        <v>195.44</v>
      </c>
      <c r="K4428" s="728">
        <v>63.518000000000001</v>
      </c>
      <c r="L4428" s="728">
        <v>131.922</v>
      </c>
    </row>
    <row r="4429" spans="1:12" s="335" customFormat="1" ht="12" x14ac:dyDescent="0.2">
      <c r="A4429" s="742" t="s">
        <v>9191</v>
      </c>
      <c r="B4429" s="626" t="s">
        <v>9192</v>
      </c>
      <c r="C4429" s="733">
        <v>43586</v>
      </c>
      <c r="F4429" s="663">
        <v>2931</v>
      </c>
      <c r="G4429" s="663">
        <v>366</v>
      </c>
      <c r="H4429" s="663"/>
      <c r="I4429" s="663">
        <f t="shared" si="61"/>
        <v>2565</v>
      </c>
      <c r="J4429" s="728">
        <v>191.54</v>
      </c>
      <c r="K4429" s="728">
        <v>62.250500000000002</v>
      </c>
      <c r="L4429" s="728">
        <v>129.2895</v>
      </c>
    </row>
    <row r="4430" spans="1:12" s="335" customFormat="1" ht="12" x14ac:dyDescent="0.2">
      <c r="A4430" s="742" t="s">
        <v>9193</v>
      </c>
      <c r="B4430" s="742" t="s">
        <v>9194</v>
      </c>
      <c r="C4430" s="733">
        <v>43586</v>
      </c>
      <c r="F4430" s="663">
        <v>3011</v>
      </c>
      <c r="G4430" s="663">
        <v>602</v>
      </c>
      <c r="H4430" s="663"/>
      <c r="I4430" s="663">
        <f t="shared" si="61"/>
        <v>2409</v>
      </c>
      <c r="J4430" s="728">
        <v>385.1</v>
      </c>
      <c r="K4430" s="728">
        <v>125.15750000000001</v>
      </c>
      <c r="L4430" s="728">
        <v>259.94250000000005</v>
      </c>
    </row>
    <row r="4431" spans="1:12" s="335" customFormat="1" ht="12" x14ac:dyDescent="0.2">
      <c r="A4431" s="140" t="s">
        <v>9195</v>
      </c>
      <c r="B4431" s="742" t="s">
        <v>9196</v>
      </c>
      <c r="C4431" s="733">
        <v>43586</v>
      </c>
      <c r="F4431" s="663">
        <v>837</v>
      </c>
      <c r="G4431" s="663">
        <v>105</v>
      </c>
      <c r="H4431" s="663"/>
      <c r="I4431" s="663">
        <f t="shared" si="61"/>
        <v>732</v>
      </c>
      <c r="J4431" s="728">
        <v>54.21</v>
      </c>
      <c r="K4431" s="728">
        <v>17.61825</v>
      </c>
      <c r="L4431" s="728">
        <v>36.591750000000005</v>
      </c>
    </row>
    <row r="4432" spans="1:12" s="335" customFormat="1" ht="12" x14ac:dyDescent="0.2">
      <c r="A4432" s="742" t="s">
        <v>9197</v>
      </c>
      <c r="B4432" s="742" t="s">
        <v>9198</v>
      </c>
      <c r="C4432" s="733">
        <v>43586</v>
      </c>
      <c r="F4432" s="663">
        <v>6699</v>
      </c>
      <c r="G4432" s="663">
        <v>1005</v>
      </c>
      <c r="H4432" s="663"/>
      <c r="I4432" s="663">
        <f t="shared" si="61"/>
        <v>5694</v>
      </c>
      <c r="J4432" s="728">
        <v>577.44000000000005</v>
      </c>
      <c r="K4432" s="728">
        <v>187.66800000000003</v>
      </c>
      <c r="L4432" s="728">
        <v>389.77200000000005</v>
      </c>
    </row>
    <row r="4433" spans="1:12" s="335" customFormat="1" ht="12" x14ac:dyDescent="0.2">
      <c r="A4433" s="742" t="s">
        <v>9199</v>
      </c>
      <c r="B4433" s="742" t="s">
        <v>9200</v>
      </c>
      <c r="C4433" s="733">
        <v>43586</v>
      </c>
      <c r="F4433" s="663">
        <v>3214</v>
      </c>
      <c r="G4433" s="663">
        <v>643</v>
      </c>
      <c r="H4433" s="663"/>
      <c r="I4433" s="663">
        <f t="shared" si="61"/>
        <v>2571</v>
      </c>
      <c r="J4433" s="728">
        <v>411.07</v>
      </c>
      <c r="K4433" s="728">
        <v>133.59774999999999</v>
      </c>
      <c r="L4433" s="728">
        <v>277.47225000000003</v>
      </c>
    </row>
    <row r="4434" spans="1:12" s="335" customFormat="1" ht="12" x14ac:dyDescent="0.2">
      <c r="A4434" s="742" t="s">
        <v>9201</v>
      </c>
      <c r="B4434" s="742" t="s">
        <v>9202</v>
      </c>
      <c r="C4434" s="733">
        <v>43586</v>
      </c>
      <c r="F4434" s="663">
        <v>2361</v>
      </c>
      <c r="G4434" s="663">
        <v>354</v>
      </c>
      <c r="H4434" s="663"/>
      <c r="I4434" s="663">
        <f t="shared" si="61"/>
        <v>2007</v>
      </c>
      <c r="J4434" s="728">
        <v>201.66</v>
      </c>
      <c r="K4434" s="728">
        <v>65.539500000000004</v>
      </c>
      <c r="L4434" s="728">
        <v>136.12049999999999</v>
      </c>
    </row>
    <row r="4435" spans="1:12" s="335" customFormat="1" ht="12" x14ac:dyDescent="0.2">
      <c r="A4435" s="742" t="s">
        <v>9203</v>
      </c>
      <c r="B4435" s="742" t="s">
        <v>9204</v>
      </c>
      <c r="C4435" s="733">
        <v>43586</v>
      </c>
      <c r="F4435" s="663">
        <v>1781</v>
      </c>
      <c r="G4435" s="663">
        <v>356</v>
      </c>
      <c r="H4435" s="663"/>
      <c r="I4435" s="663">
        <f t="shared" si="61"/>
        <v>1425</v>
      </c>
      <c r="J4435" s="728">
        <v>227.78</v>
      </c>
      <c r="K4435" s="728">
        <v>74.028500000000008</v>
      </c>
      <c r="L4435" s="728">
        <v>153.75150000000002</v>
      </c>
    </row>
    <row r="4436" spans="1:12" s="335" customFormat="1" ht="12" x14ac:dyDescent="0.2">
      <c r="A4436" s="742" t="s">
        <v>9205</v>
      </c>
      <c r="B4436" s="742" t="s">
        <v>9206</v>
      </c>
      <c r="C4436" s="733">
        <v>43586</v>
      </c>
      <c r="F4436" s="663">
        <v>3204</v>
      </c>
      <c r="G4436" s="663">
        <v>481</v>
      </c>
      <c r="H4436" s="663"/>
      <c r="I4436" s="663">
        <f t="shared" si="61"/>
        <v>2723</v>
      </c>
      <c r="J4436" s="728">
        <v>276.18</v>
      </c>
      <c r="K4436" s="728">
        <v>89.758500000000012</v>
      </c>
      <c r="L4436" s="728">
        <v>186.42150000000001</v>
      </c>
    </row>
    <row r="4437" spans="1:12" s="335" customFormat="1" ht="12" x14ac:dyDescent="0.2">
      <c r="A4437" s="742" t="s">
        <v>9207</v>
      </c>
      <c r="B4437" s="742" t="s">
        <v>5008</v>
      </c>
      <c r="C4437" s="733">
        <v>43586</v>
      </c>
      <c r="F4437" s="663">
        <v>669</v>
      </c>
      <c r="G4437" s="663">
        <v>100</v>
      </c>
      <c r="H4437" s="663"/>
      <c r="I4437" s="663">
        <f t="shared" si="61"/>
        <v>569</v>
      </c>
      <c r="J4437" s="728">
        <v>57.14</v>
      </c>
      <c r="K4437" s="728">
        <v>18.570499999999999</v>
      </c>
      <c r="L4437" s="728">
        <v>38.569500000000005</v>
      </c>
    </row>
    <row r="4438" spans="1:12" s="335" customFormat="1" ht="12" x14ac:dyDescent="0.2">
      <c r="A4438" s="742" t="s">
        <v>9208</v>
      </c>
      <c r="B4438" s="742" t="s">
        <v>9209</v>
      </c>
      <c r="C4438" s="733">
        <v>43586</v>
      </c>
      <c r="F4438" s="663">
        <v>3192</v>
      </c>
      <c r="G4438" s="663">
        <v>479</v>
      </c>
      <c r="H4438" s="663"/>
      <c r="I4438" s="663">
        <f t="shared" si="61"/>
        <v>2713</v>
      </c>
      <c r="J4438" s="728">
        <v>272.62</v>
      </c>
      <c r="K4438" s="728">
        <v>88.601500000000001</v>
      </c>
      <c r="L4438" s="728">
        <v>184.01850000000002</v>
      </c>
    </row>
    <row r="4439" spans="1:12" s="335" customFormat="1" ht="12" x14ac:dyDescent="0.2">
      <c r="A4439" s="742" t="s">
        <v>9210</v>
      </c>
      <c r="B4439" s="742" t="s">
        <v>9211</v>
      </c>
      <c r="C4439" s="733">
        <v>43586</v>
      </c>
      <c r="F4439" s="663">
        <v>1560</v>
      </c>
      <c r="G4439" s="663">
        <v>234</v>
      </c>
      <c r="H4439" s="663"/>
      <c r="I4439" s="663">
        <f t="shared" si="61"/>
        <v>1326</v>
      </c>
      <c r="J4439" s="728">
        <v>134.47</v>
      </c>
      <c r="K4439" s="728">
        <v>43.702750000000002</v>
      </c>
      <c r="L4439" s="728">
        <v>90.767250000000004</v>
      </c>
    </row>
    <row r="4440" spans="1:12" s="335" customFormat="1" ht="12" x14ac:dyDescent="0.2">
      <c r="A4440" s="742" t="s">
        <v>9212</v>
      </c>
      <c r="B4440" s="742" t="s">
        <v>9213</v>
      </c>
      <c r="C4440" s="733">
        <v>43586</v>
      </c>
      <c r="F4440" s="663">
        <v>5546</v>
      </c>
      <c r="G4440" s="663">
        <v>1040</v>
      </c>
      <c r="H4440" s="663"/>
      <c r="I4440" s="663">
        <f t="shared" si="61"/>
        <v>4506</v>
      </c>
      <c r="J4440" s="728">
        <v>651.49</v>
      </c>
      <c r="K4440" s="728">
        <v>211.73425</v>
      </c>
      <c r="L4440" s="728">
        <v>439.75575000000003</v>
      </c>
    </row>
    <row r="4441" spans="1:12" s="335" customFormat="1" ht="12" x14ac:dyDescent="0.2">
      <c r="A4441" s="742" t="s">
        <v>9214</v>
      </c>
      <c r="B4441" s="742" t="s">
        <v>9215</v>
      </c>
      <c r="C4441" s="733">
        <v>43586</v>
      </c>
      <c r="F4441" s="663">
        <v>7534</v>
      </c>
      <c r="G4441" s="663">
        <v>1870</v>
      </c>
      <c r="H4441" s="663"/>
      <c r="I4441" s="663">
        <f t="shared" si="61"/>
        <v>5664</v>
      </c>
      <c r="J4441" s="728">
        <v>1266.1600000000001</v>
      </c>
      <c r="K4441" s="728">
        <v>411.50200000000007</v>
      </c>
      <c r="L4441" s="728">
        <v>854.65800000000013</v>
      </c>
    </row>
    <row r="4442" spans="1:12" s="335" customFormat="1" ht="12" x14ac:dyDescent="0.2">
      <c r="A4442" s="742" t="s">
        <v>9216</v>
      </c>
      <c r="B4442" s="742" t="s">
        <v>9217</v>
      </c>
      <c r="C4442" s="733">
        <v>43586</v>
      </c>
      <c r="F4442" s="663">
        <v>2480</v>
      </c>
      <c r="G4442" s="663">
        <v>372</v>
      </c>
      <c r="H4442" s="663"/>
      <c r="I4442" s="663">
        <f t="shared" si="61"/>
        <v>2108</v>
      </c>
      <c r="J4442" s="728">
        <v>233.02</v>
      </c>
      <c r="K4442" s="728">
        <v>75.731500000000011</v>
      </c>
      <c r="L4442" s="728">
        <v>157.28850000000003</v>
      </c>
    </row>
    <row r="4443" spans="1:12" s="335" customFormat="1" ht="12" x14ac:dyDescent="0.2">
      <c r="A4443" s="742" t="s">
        <v>9218</v>
      </c>
      <c r="B4443" s="742" t="s">
        <v>9219</v>
      </c>
      <c r="C4443" s="733">
        <v>43586</v>
      </c>
      <c r="F4443" s="663">
        <v>12255</v>
      </c>
      <c r="G4443" s="663">
        <v>2451</v>
      </c>
      <c r="H4443" s="663"/>
      <c r="I4443" s="663">
        <f t="shared" si="61"/>
        <v>9804</v>
      </c>
      <c r="J4443" s="728">
        <v>1567.42</v>
      </c>
      <c r="K4443" s="728">
        <v>509.41150000000005</v>
      </c>
      <c r="L4443" s="728">
        <v>1058.0085000000001</v>
      </c>
    </row>
    <row r="4444" spans="1:12" s="335" customFormat="1" ht="12" x14ac:dyDescent="0.2">
      <c r="A4444" s="742" t="s">
        <v>9220</v>
      </c>
      <c r="B4444" s="742" t="s">
        <v>9221</v>
      </c>
      <c r="C4444" s="733">
        <v>43586</v>
      </c>
      <c r="F4444" s="663">
        <v>2208</v>
      </c>
      <c r="G4444" s="663">
        <v>331</v>
      </c>
      <c r="H4444" s="663"/>
      <c r="I4444" s="663">
        <f t="shared" si="61"/>
        <v>1877</v>
      </c>
      <c r="J4444" s="728">
        <v>188.58</v>
      </c>
      <c r="K4444" s="728">
        <v>61.288500000000006</v>
      </c>
      <c r="L4444" s="728">
        <v>127.29150000000001</v>
      </c>
    </row>
    <row r="4445" spans="1:12" s="335" customFormat="1" ht="12" x14ac:dyDescent="0.2">
      <c r="A4445" s="742" t="s">
        <v>9222</v>
      </c>
      <c r="B4445" s="742" t="s">
        <v>9223</v>
      </c>
      <c r="C4445" s="733">
        <v>43586</v>
      </c>
      <c r="F4445" s="663">
        <v>2922</v>
      </c>
      <c r="G4445" s="663">
        <v>584</v>
      </c>
      <c r="H4445" s="663"/>
      <c r="I4445" s="663">
        <f t="shared" si="61"/>
        <v>2338</v>
      </c>
      <c r="J4445" s="728">
        <v>373.72</v>
      </c>
      <c r="K4445" s="728">
        <v>121.45900000000002</v>
      </c>
      <c r="L4445" s="728">
        <v>252.26100000000002</v>
      </c>
    </row>
    <row r="4446" spans="1:12" s="335" customFormat="1" ht="12" x14ac:dyDescent="0.2">
      <c r="A4446" s="742" t="s">
        <v>9224</v>
      </c>
      <c r="B4446" s="742" t="s">
        <v>9225</v>
      </c>
      <c r="C4446" s="733">
        <v>43586</v>
      </c>
      <c r="F4446" s="663">
        <v>2379</v>
      </c>
      <c r="G4446" s="663">
        <v>357</v>
      </c>
      <c r="H4446" s="663"/>
      <c r="I4446" s="663">
        <f t="shared" si="61"/>
        <v>2022</v>
      </c>
      <c r="J4446" s="728">
        <v>203.19</v>
      </c>
      <c r="K4446" s="728">
        <v>66.036749999999998</v>
      </c>
      <c r="L4446" s="728">
        <v>137.15325000000001</v>
      </c>
    </row>
    <row r="4447" spans="1:12" s="335" customFormat="1" ht="12" x14ac:dyDescent="0.2">
      <c r="A4447" s="742" t="s">
        <v>9226</v>
      </c>
      <c r="B4447" s="742" t="s">
        <v>9227</v>
      </c>
      <c r="C4447" s="733">
        <v>43586</v>
      </c>
      <c r="F4447" s="663">
        <v>3813</v>
      </c>
      <c r="G4447" s="663">
        <v>572</v>
      </c>
      <c r="H4447" s="663"/>
      <c r="I4447" s="663">
        <f t="shared" si="61"/>
        <v>3241</v>
      </c>
      <c r="J4447" s="728">
        <v>322.74</v>
      </c>
      <c r="K4447" s="728">
        <v>104.8905</v>
      </c>
      <c r="L4447" s="728">
        <v>217.84950000000003</v>
      </c>
    </row>
    <row r="4448" spans="1:12" s="335" customFormat="1" ht="12" x14ac:dyDescent="0.2">
      <c r="A4448" s="742" t="s">
        <v>9228</v>
      </c>
      <c r="B4448" s="742" t="s">
        <v>9229</v>
      </c>
      <c r="C4448" s="733">
        <v>43586</v>
      </c>
      <c r="F4448" s="663">
        <v>3488</v>
      </c>
      <c r="G4448" s="663">
        <v>698</v>
      </c>
      <c r="H4448" s="663"/>
      <c r="I4448" s="663">
        <f t="shared" si="61"/>
        <v>2790</v>
      </c>
      <c r="J4448" s="728">
        <v>446.11</v>
      </c>
      <c r="K4448" s="728">
        <v>144.98575</v>
      </c>
      <c r="L4448" s="728">
        <v>301.12425000000002</v>
      </c>
    </row>
    <row r="4449" spans="1:12" s="335" customFormat="1" ht="12" x14ac:dyDescent="0.2">
      <c r="A4449" s="742" t="s">
        <v>9230</v>
      </c>
      <c r="B4449" s="742" t="s">
        <v>9231</v>
      </c>
      <c r="C4449" s="733">
        <v>43586</v>
      </c>
      <c r="F4449" s="663">
        <v>2768</v>
      </c>
      <c r="G4449" s="663">
        <v>554</v>
      </c>
      <c r="H4449" s="663"/>
      <c r="I4449" s="663">
        <f t="shared" si="61"/>
        <v>2214</v>
      </c>
      <c r="J4449" s="728">
        <v>354.03</v>
      </c>
      <c r="K4449" s="728">
        <v>115.05974999999999</v>
      </c>
      <c r="L4449" s="728">
        <v>238.97024999999999</v>
      </c>
    </row>
    <row r="4450" spans="1:12" s="335" customFormat="1" ht="12" x14ac:dyDescent="0.2">
      <c r="A4450" s="742" t="s">
        <v>9232</v>
      </c>
      <c r="B4450" s="742" t="s">
        <v>9233</v>
      </c>
      <c r="C4450" s="733">
        <v>43586</v>
      </c>
      <c r="F4450" s="663">
        <v>2037</v>
      </c>
      <c r="G4450" s="663">
        <v>306</v>
      </c>
      <c r="H4450" s="663"/>
      <c r="I4450" s="663">
        <f t="shared" si="61"/>
        <v>1731</v>
      </c>
      <c r="J4450" s="728">
        <v>173.98</v>
      </c>
      <c r="K4450" s="728">
        <v>56.543500000000002</v>
      </c>
      <c r="L4450" s="728">
        <v>117.4365</v>
      </c>
    </row>
    <row r="4451" spans="1:12" s="335" customFormat="1" ht="12" x14ac:dyDescent="0.2">
      <c r="A4451" s="742" t="s">
        <v>9234</v>
      </c>
      <c r="B4451" s="742" t="s">
        <v>9235</v>
      </c>
      <c r="C4451" s="733">
        <v>43586</v>
      </c>
      <c r="F4451" s="663">
        <v>2309</v>
      </c>
      <c r="G4451" s="663">
        <v>577</v>
      </c>
      <c r="H4451" s="663"/>
      <c r="I4451" s="663">
        <f t="shared" si="61"/>
        <v>1732</v>
      </c>
      <c r="J4451" s="728">
        <v>391.61</v>
      </c>
      <c r="K4451" s="728">
        <v>127.27325</v>
      </c>
      <c r="L4451" s="728">
        <v>264.33675000000005</v>
      </c>
    </row>
    <row r="4452" spans="1:12" s="335" customFormat="1" ht="12" x14ac:dyDescent="0.2">
      <c r="A4452" s="742" t="s">
        <v>9236</v>
      </c>
      <c r="B4452" s="742" t="s">
        <v>9237</v>
      </c>
      <c r="C4452" s="733">
        <v>43586</v>
      </c>
      <c r="F4452" s="663">
        <v>2680</v>
      </c>
      <c r="G4452" s="663">
        <v>402</v>
      </c>
      <c r="H4452" s="663"/>
      <c r="I4452" s="663">
        <f t="shared" si="61"/>
        <v>2278</v>
      </c>
      <c r="J4452" s="728">
        <v>251.81</v>
      </c>
      <c r="K4452" s="728">
        <v>81.838250000000002</v>
      </c>
      <c r="L4452" s="728">
        <v>169.97175000000001</v>
      </c>
    </row>
    <row r="4453" spans="1:12" s="335" customFormat="1" ht="12" x14ac:dyDescent="0.2">
      <c r="A4453" s="742" t="s">
        <v>9238</v>
      </c>
      <c r="B4453" s="742" t="s">
        <v>9239</v>
      </c>
      <c r="C4453" s="733">
        <v>43586</v>
      </c>
      <c r="F4453" s="663">
        <v>8963</v>
      </c>
      <c r="G4453" s="663">
        <v>1681</v>
      </c>
      <c r="H4453" s="663"/>
      <c r="I4453" s="663">
        <f t="shared" si="61"/>
        <v>7282</v>
      </c>
      <c r="J4453" s="728">
        <v>1052.8900000000001</v>
      </c>
      <c r="K4453" s="728">
        <v>342.18925000000007</v>
      </c>
      <c r="L4453" s="728">
        <v>710.70075000000008</v>
      </c>
    </row>
    <row r="4454" spans="1:12" s="335" customFormat="1" ht="12" x14ac:dyDescent="0.2">
      <c r="A4454" s="742" t="s">
        <v>9240</v>
      </c>
      <c r="B4454" s="742" t="s">
        <v>9241</v>
      </c>
      <c r="C4454" s="733">
        <v>43586</v>
      </c>
      <c r="F4454" s="663">
        <v>3085</v>
      </c>
      <c r="G4454" s="663">
        <v>617</v>
      </c>
      <c r="H4454" s="663"/>
      <c r="I4454" s="663">
        <f t="shared" si="61"/>
        <v>2468</v>
      </c>
      <c r="J4454" s="728">
        <v>394.56</v>
      </c>
      <c r="K4454" s="728">
        <v>128.232</v>
      </c>
      <c r="L4454" s="728">
        <v>266.32800000000003</v>
      </c>
    </row>
    <row r="4455" spans="1:12" s="335" customFormat="1" ht="12" x14ac:dyDescent="0.2">
      <c r="A4455" s="742" t="s">
        <v>9242</v>
      </c>
      <c r="B4455" s="742" t="s">
        <v>9243</v>
      </c>
      <c r="C4455" s="733">
        <v>43586</v>
      </c>
      <c r="F4455" s="663">
        <v>9000</v>
      </c>
      <c r="G4455" s="663">
        <v>1350</v>
      </c>
      <c r="H4455" s="663"/>
      <c r="I4455" s="663">
        <f t="shared" si="61"/>
        <v>7650</v>
      </c>
      <c r="J4455" s="728">
        <v>768.71</v>
      </c>
      <c r="K4455" s="728">
        <v>249.83075000000002</v>
      </c>
      <c r="L4455" s="728">
        <v>518.87925000000007</v>
      </c>
    </row>
    <row r="4456" spans="1:12" s="335" customFormat="1" ht="12" x14ac:dyDescent="0.2">
      <c r="A4456" s="742" t="s">
        <v>9244</v>
      </c>
      <c r="B4456" s="742" t="s">
        <v>9245</v>
      </c>
      <c r="C4456" s="733">
        <v>43586</v>
      </c>
      <c r="F4456" s="663">
        <v>3211</v>
      </c>
      <c r="G4456" s="663">
        <v>602</v>
      </c>
      <c r="H4456" s="663"/>
      <c r="I4456" s="663">
        <f t="shared" si="61"/>
        <v>2609</v>
      </c>
      <c r="J4456" s="728">
        <v>373.76</v>
      </c>
      <c r="K4456" s="728">
        <v>121.47199999999999</v>
      </c>
      <c r="L4456" s="728">
        <v>252.28800000000001</v>
      </c>
    </row>
    <row r="4457" spans="1:12" s="335" customFormat="1" ht="12" x14ac:dyDescent="0.2">
      <c r="A4457" s="742" t="s">
        <v>9246</v>
      </c>
      <c r="B4457" s="742" t="s">
        <v>9247</v>
      </c>
      <c r="C4457" s="733">
        <v>43586</v>
      </c>
      <c r="F4457" s="663">
        <v>1819</v>
      </c>
      <c r="G4457" s="663">
        <v>455</v>
      </c>
      <c r="H4457" s="663"/>
      <c r="I4457" s="663">
        <f t="shared" si="61"/>
        <v>1364</v>
      </c>
      <c r="J4457" s="728">
        <v>308.5</v>
      </c>
      <c r="K4457" s="728">
        <v>100.2625</v>
      </c>
      <c r="L4457" s="728">
        <v>208.23750000000001</v>
      </c>
    </row>
    <row r="4458" spans="1:12" s="335" customFormat="1" ht="12" x14ac:dyDescent="0.2">
      <c r="A4458" s="742" t="s">
        <v>9248</v>
      </c>
      <c r="B4458" s="742" t="s">
        <v>9249</v>
      </c>
      <c r="C4458" s="733">
        <v>43586</v>
      </c>
      <c r="F4458" s="663">
        <v>3796</v>
      </c>
      <c r="G4458" s="663">
        <v>1139</v>
      </c>
      <c r="H4458" s="663"/>
      <c r="I4458" s="663">
        <f t="shared" si="61"/>
        <v>2657</v>
      </c>
      <c r="J4458" s="728">
        <v>802.09</v>
      </c>
      <c r="K4458" s="728">
        <v>260.67925000000002</v>
      </c>
      <c r="L4458" s="728">
        <v>541.41075000000001</v>
      </c>
    </row>
    <row r="4459" spans="1:12" s="335" customFormat="1" ht="12" x14ac:dyDescent="0.2">
      <c r="A4459" s="742" t="s">
        <v>9250</v>
      </c>
      <c r="B4459" s="742" t="s">
        <v>9251</v>
      </c>
      <c r="C4459" s="733">
        <v>43586</v>
      </c>
      <c r="F4459" s="663">
        <v>3385</v>
      </c>
      <c r="G4459" s="663">
        <v>635</v>
      </c>
      <c r="H4459" s="663"/>
      <c r="I4459" s="663">
        <f t="shared" si="61"/>
        <v>2750</v>
      </c>
      <c r="J4459" s="728">
        <v>394.02</v>
      </c>
      <c r="K4459" s="728">
        <v>128.0565</v>
      </c>
      <c r="L4459" s="728">
        <v>265.96350000000001</v>
      </c>
    </row>
    <row r="4460" spans="1:12" s="335" customFormat="1" ht="12" x14ac:dyDescent="0.2">
      <c r="A4460" s="742" t="s">
        <v>9252</v>
      </c>
      <c r="B4460" s="742" t="s">
        <v>9253</v>
      </c>
      <c r="C4460" s="733">
        <v>43586</v>
      </c>
      <c r="F4460" s="663">
        <v>3418</v>
      </c>
      <c r="G4460" s="663">
        <v>641</v>
      </c>
      <c r="H4460" s="663"/>
      <c r="I4460" s="663">
        <f t="shared" si="61"/>
        <v>2777</v>
      </c>
      <c r="J4460" s="728">
        <v>397.85</v>
      </c>
      <c r="K4460" s="728">
        <v>129.30125000000001</v>
      </c>
      <c r="L4460" s="728">
        <v>268.54875000000004</v>
      </c>
    </row>
    <row r="4461" spans="1:12" s="335" customFormat="1" ht="12" x14ac:dyDescent="0.2">
      <c r="A4461" s="742" t="s">
        <v>9254</v>
      </c>
      <c r="B4461" s="742" t="s">
        <v>9255</v>
      </c>
      <c r="C4461" s="733">
        <v>43586</v>
      </c>
      <c r="F4461" s="663">
        <v>2195</v>
      </c>
      <c r="G4461" s="663">
        <v>329</v>
      </c>
      <c r="H4461" s="663"/>
      <c r="I4461" s="663">
        <f t="shared" si="61"/>
        <v>1866</v>
      </c>
      <c r="J4461" s="728">
        <v>187.47</v>
      </c>
      <c r="K4461" s="728">
        <v>60.927750000000003</v>
      </c>
      <c r="L4461" s="728">
        <v>126.54225000000001</v>
      </c>
    </row>
    <row r="4462" spans="1:12" s="335" customFormat="1" ht="12" x14ac:dyDescent="0.2">
      <c r="A4462" s="742" t="s">
        <v>9256</v>
      </c>
      <c r="B4462" s="742" t="s">
        <v>9257</v>
      </c>
      <c r="C4462" s="733">
        <v>43586</v>
      </c>
      <c r="F4462" s="663">
        <v>3831</v>
      </c>
      <c r="G4462" s="663">
        <v>479</v>
      </c>
      <c r="H4462" s="663"/>
      <c r="I4462" s="663">
        <f t="shared" si="61"/>
        <v>3352</v>
      </c>
      <c r="J4462" s="728">
        <v>250.36</v>
      </c>
      <c r="K4462" s="728">
        <v>81.367000000000004</v>
      </c>
      <c r="L4462" s="728">
        <v>168.99300000000002</v>
      </c>
    </row>
    <row r="4463" spans="1:12" s="335" customFormat="1" ht="12" x14ac:dyDescent="0.2">
      <c r="A4463" s="742" t="s">
        <v>9258</v>
      </c>
      <c r="B4463" s="742" t="s">
        <v>9259</v>
      </c>
      <c r="C4463" s="733">
        <v>43586</v>
      </c>
      <c r="F4463" s="663">
        <v>5079</v>
      </c>
      <c r="G4463" s="663">
        <v>762</v>
      </c>
      <c r="H4463" s="663"/>
      <c r="I4463" s="663">
        <f t="shared" si="61"/>
        <v>4317</v>
      </c>
      <c r="J4463" s="728">
        <v>437.79</v>
      </c>
      <c r="K4463" s="728">
        <v>142.28175000000002</v>
      </c>
      <c r="L4463" s="728">
        <v>295.50825000000003</v>
      </c>
    </row>
    <row r="4464" spans="1:12" s="335" customFormat="1" ht="12" x14ac:dyDescent="0.2">
      <c r="A4464" s="742" t="s">
        <v>9260</v>
      </c>
      <c r="B4464" s="742" t="s">
        <v>9261</v>
      </c>
      <c r="C4464" s="733">
        <v>43586</v>
      </c>
      <c r="F4464" s="663">
        <v>2925</v>
      </c>
      <c r="G4464" s="663">
        <v>366</v>
      </c>
      <c r="H4464" s="663"/>
      <c r="I4464" s="663">
        <f t="shared" si="61"/>
        <v>2559</v>
      </c>
      <c r="J4464" s="728">
        <v>187.7</v>
      </c>
      <c r="K4464" s="728">
        <v>61.002499999999998</v>
      </c>
      <c r="L4464" s="728">
        <v>126.69750000000001</v>
      </c>
    </row>
    <row r="4465" spans="1:12" s="335" customFormat="1" ht="12" x14ac:dyDescent="0.2">
      <c r="A4465" s="742" t="s">
        <v>9262</v>
      </c>
      <c r="B4465" s="742" t="s">
        <v>9263</v>
      </c>
      <c r="C4465" s="733">
        <v>43586</v>
      </c>
      <c r="F4465" s="663">
        <v>7311</v>
      </c>
      <c r="G4465" s="663">
        <v>1097</v>
      </c>
      <c r="H4465" s="663"/>
      <c r="I4465" s="663">
        <f t="shared" si="61"/>
        <v>6214</v>
      </c>
      <c r="J4465" s="728">
        <v>624.42999999999995</v>
      </c>
      <c r="K4465" s="728">
        <v>202.93975</v>
      </c>
      <c r="L4465" s="728">
        <v>421.49025</v>
      </c>
    </row>
    <row r="4466" spans="1:12" s="335" customFormat="1" ht="12" x14ac:dyDescent="0.2">
      <c r="A4466" s="742" t="s">
        <v>9264</v>
      </c>
      <c r="B4466" s="742" t="s">
        <v>9265</v>
      </c>
      <c r="C4466" s="733">
        <v>43586</v>
      </c>
      <c r="F4466" s="663">
        <v>6324</v>
      </c>
      <c r="G4466" s="663">
        <v>949</v>
      </c>
      <c r="H4466" s="663"/>
      <c r="I4466" s="663">
        <f t="shared" si="61"/>
        <v>5375</v>
      </c>
      <c r="J4466" s="728">
        <v>545.13</v>
      </c>
      <c r="K4466" s="728">
        <v>177.16725</v>
      </c>
      <c r="L4466" s="728">
        <v>367.96275000000003</v>
      </c>
    </row>
    <row r="4467" spans="1:12" s="335" customFormat="1" ht="12" x14ac:dyDescent="0.2">
      <c r="A4467" s="742" t="s">
        <v>9266</v>
      </c>
      <c r="B4467" s="742" t="s">
        <v>9267</v>
      </c>
      <c r="C4467" s="733">
        <v>43586</v>
      </c>
      <c r="F4467" s="663">
        <v>2000</v>
      </c>
      <c r="G4467" s="663">
        <v>400</v>
      </c>
      <c r="H4467" s="663"/>
      <c r="I4467" s="663">
        <f t="shared" si="61"/>
        <v>1600</v>
      </c>
      <c r="J4467" s="728">
        <v>253.48</v>
      </c>
      <c r="K4467" s="728">
        <v>82.381</v>
      </c>
      <c r="L4467" s="728">
        <v>171.09900000000002</v>
      </c>
    </row>
    <row r="4468" spans="1:12" s="335" customFormat="1" ht="12" x14ac:dyDescent="0.2">
      <c r="A4468" s="742" t="s">
        <v>9268</v>
      </c>
      <c r="B4468" s="742" t="s">
        <v>9269</v>
      </c>
      <c r="C4468" s="733">
        <v>43586</v>
      </c>
      <c r="F4468" s="663">
        <v>2361</v>
      </c>
      <c r="G4468" s="663">
        <v>354</v>
      </c>
      <c r="H4468" s="663"/>
      <c r="I4468" s="663">
        <f t="shared" si="61"/>
        <v>2007</v>
      </c>
      <c r="J4468" s="728">
        <v>201.66</v>
      </c>
      <c r="K4468" s="728">
        <v>65.539500000000004</v>
      </c>
      <c r="L4468" s="728">
        <v>136.12049999999999</v>
      </c>
    </row>
    <row r="4469" spans="1:12" s="335" customFormat="1" ht="12" x14ac:dyDescent="0.2">
      <c r="A4469" s="742" t="s">
        <v>9270</v>
      </c>
      <c r="B4469" s="742" t="s">
        <v>9271</v>
      </c>
      <c r="C4469" s="733">
        <v>43586</v>
      </c>
      <c r="F4469" s="663">
        <v>6757</v>
      </c>
      <c r="G4469" s="663">
        <v>1351</v>
      </c>
      <c r="H4469" s="663"/>
      <c r="I4469" s="663">
        <f t="shared" si="61"/>
        <v>5406</v>
      </c>
      <c r="J4469" s="728">
        <v>864.22</v>
      </c>
      <c r="K4469" s="728">
        <v>280.87150000000003</v>
      </c>
      <c r="L4469" s="728">
        <v>583.34850000000006</v>
      </c>
    </row>
    <row r="4470" spans="1:12" s="335" customFormat="1" ht="12" x14ac:dyDescent="0.2">
      <c r="A4470" s="742" t="s">
        <v>9272</v>
      </c>
      <c r="B4470" s="742" t="s">
        <v>9273</v>
      </c>
      <c r="C4470" s="733">
        <v>43586</v>
      </c>
      <c r="F4470" s="663">
        <v>750</v>
      </c>
      <c r="G4470" s="663">
        <v>150</v>
      </c>
      <c r="H4470" s="663"/>
      <c r="I4470" s="663">
        <f t="shared" si="61"/>
        <v>600</v>
      </c>
      <c r="J4470" s="728">
        <v>95.93</v>
      </c>
      <c r="K4470" s="728">
        <v>31.177250000000004</v>
      </c>
      <c r="L4470" s="728">
        <v>64.752750000000006</v>
      </c>
    </row>
    <row r="4471" spans="1:12" s="335" customFormat="1" ht="12" x14ac:dyDescent="0.2">
      <c r="A4471" s="742" t="s">
        <v>9274</v>
      </c>
      <c r="B4471" s="742" t="s">
        <v>9275</v>
      </c>
      <c r="C4471" s="733">
        <v>43586</v>
      </c>
      <c r="F4471" s="663">
        <v>6477</v>
      </c>
      <c r="G4471" s="663">
        <v>972</v>
      </c>
      <c r="H4471" s="663"/>
      <c r="I4471" s="663">
        <f t="shared" si="61"/>
        <v>5505</v>
      </c>
      <c r="J4471" s="728">
        <v>558.29999999999995</v>
      </c>
      <c r="K4471" s="728">
        <v>181.44749999999999</v>
      </c>
      <c r="L4471" s="728">
        <v>376.85250000000002</v>
      </c>
    </row>
    <row r="4472" spans="1:12" s="335" customFormat="1" ht="12" x14ac:dyDescent="0.2">
      <c r="A4472" s="742" t="s">
        <v>9276</v>
      </c>
      <c r="B4472" s="742" t="s">
        <v>9277</v>
      </c>
      <c r="C4472" s="733">
        <v>43586</v>
      </c>
      <c r="F4472" s="663">
        <v>3506</v>
      </c>
      <c r="G4472" s="663">
        <v>701</v>
      </c>
      <c r="H4472" s="663"/>
      <c r="I4472" s="663">
        <f t="shared" si="61"/>
        <v>2805</v>
      </c>
      <c r="J4472" s="728">
        <v>448.42</v>
      </c>
      <c r="K4472" s="728">
        <v>145.73650000000001</v>
      </c>
      <c r="L4472" s="728">
        <v>302.68350000000004</v>
      </c>
    </row>
    <row r="4473" spans="1:12" s="335" customFormat="1" ht="12" x14ac:dyDescent="0.2">
      <c r="A4473" s="742" t="s">
        <v>9278</v>
      </c>
      <c r="B4473" s="742" t="s">
        <v>9279</v>
      </c>
      <c r="C4473" s="733">
        <v>43586</v>
      </c>
      <c r="F4473" s="663">
        <v>3920</v>
      </c>
      <c r="G4473" s="663">
        <v>749</v>
      </c>
      <c r="H4473" s="663"/>
      <c r="I4473" s="663">
        <f t="shared" si="61"/>
        <v>3171</v>
      </c>
      <c r="J4473" s="728">
        <v>468.13</v>
      </c>
      <c r="K4473" s="728">
        <v>152.14224999999999</v>
      </c>
      <c r="L4473" s="728">
        <v>315.98775000000001</v>
      </c>
    </row>
    <row r="4474" spans="1:12" s="335" customFormat="1" ht="12" x14ac:dyDescent="0.2">
      <c r="A4474" s="742" t="s">
        <v>9280</v>
      </c>
      <c r="B4474" s="742" t="s">
        <v>9281</v>
      </c>
      <c r="C4474" s="733">
        <v>43586</v>
      </c>
      <c r="F4474" s="663">
        <v>4810</v>
      </c>
      <c r="G4474" s="663">
        <v>794</v>
      </c>
      <c r="H4474" s="663"/>
      <c r="I4474" s="663">
        <f t="shared" si="61"/>
        <v>4016</v>
      </c>
      <c r="J4474" s="728">
        <v>474.79</v>
      </c>
      <c r="K4474" s="728">
        <v>154.30675000000002</v>
      </c>
      <c r="L4474" s="728">
        <v>320.48325000000006</v>
      </c>
    </row>
    <row r="4475" spans="1:12" s="335" customFormat="1" ht="12" x14ac:dyDescent="0.2">
      <c r="A4475" s="742" t="s">
        <v>9282</v>
      </c>
      <c r="B4475" s="742" t="s">
        <v>9283</v>
      </c>
      <c r="C4475" s="733">
        <v>43586</v>
      </c>
      <c r="F4475" s="663">
        <v>5542</v>
      </c>
      <c r="G4475" s="663">
        <v>1039</v>
      </c>
      <c r="H4475" s="663"/>
      <c r="I4475" s="663">
        <f t="shared" si="61"/>
        <v>4503</v>
      </c>
      <c r="J4475" s="728">
        <v>651.02</v>
      </c>
      <c r="K4475" s="728">
        <v>211.58150000000001</v>
      </c>
      <c r="L4475" s="728">
        <v>439.43850000000003</v>
      </c>
    </row>
    <row r="4476" spans="1:12" s="335" customFormat="1" ht="12" x14ac:dyDescent="0.2">
      <c r="A4476" s="145" t="s">
        <v>9284</v>
      </c>
      <c r="B4476" s="145" t="s">
        <v>9285</v>
      </c>
      <c r="C4476" s="733">
        <v>43617</v>
      </c>
      <c r="F4476" s="663">
        <v>3992</v>
      </c>
      <c r="G4476" s="663">
        <v>748</v>
      </c>
      <c r="H4476" s="663"/>
      <c r="I4476" s="663">
        <v>3244</v>
      </c>
      <c r="J4476" s="728">
        <v>468.93</v>
      </c>
      <c r="K4476" s="728">
        <v>152.40225000000001</v>
      </c>
      <c r="L4476" s="728">
        <v>316.52775000000003</v>
      </c>
    </row>
    <row r="4477" spans="1:12" s="335" customFormat="1" ht="12" x14ac:dyDescent="0.2">
      <c r="A4477" s="145" t="s">
        <v>9286</v>
      </c>
      <c r="B4477" s="145" t="s">
        <v>9287</v>
      </c>
      <c r="C4477" s="733">
        <v>43617</v>
      </c>
      <c r="F4477" s="663">
        <v>5980</v>
      </c>
      <c r="G4477" s="663">
        <v>897</v>
      </c>
      <c r="H4477" s="663"/>
      <c r="I4477" s="663">
        <v>5083</v>
      </c>
      <c r="J4477" s="728">
        <v>510.77</v>
      </c>
      <c r="K4477" s="728">
        <v>166.00024999999999</v>
      </c>
      <c r="L4477" s="728">
        <v>344.76974999999999</v>
      </c>
    </row>
    <row r="4478" spans="1:12" s="335" customFormat="1" ht="12" x14ac:dyDescent="0.2">
      <c r="A4478" s="145" t="s">
        <v>9288</v>
      </c>
      <c r="B4478" s="145" t="s">
        <v>9289</v>
      </c>
      <c r="C4478" s="733">
        <v>43617</v>
      </c>
      <c r="F4478" s="663">
        <v>2015</v>
      </c>
      <c r="G4478" s="663">
        <v>403</v>
      </c>
      <c r="H4478" s="663"/>
      <c r="I4478" s="663">
        <v>1612</v>
      </c>
      <c r="J4478" s="728">
        <v>255.38</v>
      </c>
      <c r="K4478" s="728">
        <v>82.998500000000007</v>
      </c>
      <c r="L4478" s="728">
        <v>172.38150000000002</v>
      </c>
    </row>
    <row r="4479" spans="1:12" s="335" customFormat="1" ht="12" x14ac:dyDescent="0.2">
      <c r="A4479" s="145" t="s">
        <v>9290</v>
      </c>
      <c r="B4479" s="145" t="s">
        <v>9291</v>
      </c>
      <c r="C4479" s="733">
        <v>43617</v>
      </c>
      <c r="F4479" s="663">
        <v>2056</v>
      </c>
      <c r="G4479" s="663">
        <v>411</v>
      </c>
      <c r="H4479" s="663"/>
      <c r="I4479" s="663">
        <v>1645</v>
      </c>
      <c r="J4479" s="728">
        <v>260.58</v>
      </c>
      <c r="K4479" s="728">
        <v>84.688500000000005</v>
      </c>
      <c r="L4479" s="728">
        <v>175.89150000000001</v>
      </c>
    </row>
    <row r="4480" spans="1:12" s="335" customFormat="1" ht="12" x14ac:dyDescent="0.2">
      <c r="A4480" s="145" t="s">
        <v>9292</v>
      </c>
      <c r="B4480" s="145" t="s">
        <v>9293</v>
      </c>
      <c r="C4480" s="733">
        <v>43617</v>
      </c>
      <c r="F4480" s="663">
        <v>2607</v>
      </c>
      <c r="G4480" s="663">
        <v>521</v>
      </c>
      <c r="H4480" s="663"/>
      <c r="I4480" s="663">
        <v>2086</v>
      </c>
      <c r="J4480" s="728">
        <v>333.42</v>
      </c>
      <c r="K4480" s="728">
        <v>108.36150000000001</v>
      </c>
      <c r="L4480" s="728">
        <v>225.05850000000004</v>
      </c>
    </row>
    <row r="4481" spans="1:12" s="335" customFormat="1" ht="12" x14ac:dyDescent="0.2">
      <c r="A4481" s="145" t="s">
        <v>9294</v>
      </c>
      <c r="B4481" s="145" t="s">
        <v>9295</v>
      </c>
      <c r="C4481" s="733">
        <v>43617</v>
      </c>
      <c r="F4481" s="663">
        <v>2320</v>
      </c>
      <c r="G4481" s="663">
        <v>348</v>
      </c>
      <c r="H4481" s="663"/>
      <c r="I4481" s="663">
        <v>1972</v>
      </c>
      <c r="J4481" s="728">
        <v>217.99</v>
      </c>
      <c r="K4481" s="728">
        <v>70.84675</v>
      </c>
      <c r="L4481" s="728">
        <v>147.14325000000002</v>
      </c>
    </row>
    <row r="4482" spans="1:12" s="335" customFormat="1" ht="12" x14ac:dyDescent="0.2">
      <c r="A4482" s="145" t="s">
        <v>9296</v>
      </c>
      <c r="B4482" s="145" t="s">
        <v>9297</v>
      </c>
      <c r="C4482" s="733">
        <v>43617</v>
      </c>
      <c r="F4482" s="663">
        <v>2000</v>
      </c>
      <c r="G4482" s="663">
        <v>300</v>
      </c>
      <c r="H4482" s="663"/>
      <c r="I4482" s="663">
        <v>1700</v>
      </c>
      <c r="J4482" s="728">
        <v>187.91</v>
      </c>
      <c r="K4482" s="728">
        <v>61.070750000000004</v>
      </c>
      <c r="L4482" s="728">
        <v>126.83925000000001</v>
      </c>
    </row>
    <row r="4483" spans="1:12" s="335" customFormat="1" ht="12" x14ac:dyDescent="0.2">
      <c r="A4483" s="145" t="s">
        <v>9298</v>
      </c>
      <c r="B4483" s="145" t="s">
        <v>9299</v>
      </c>
      <c r="C4483" s="733">
        <v>43617</v>
      </c>
      <c r="F4483" s="663">
        <v>4605</v>
      </c>
      <c r="G4483" s="663">
        <v>921</v>
      </c>
      <c r="H4483" s="663"/>
      <c r="I4483" s="663">
        <v>3684</v>
      </c>
      <c r="J4483" s="728">
        <v>588.98</v>
      </c>
      <c r="K4483" s="728">
        <v>191.41850000000002</v>
      </c>
      <c r="L4483" s="728">
        <v>397.56150000000002</v>
      </c>
    </row>
    <row r="4484" spans="1:12" s="335" customFormat="1" ht="12" x14ac:dyDescent="0.2">
      <c r="A4484" s="145" t="s">
        <v>9300</v>
      </c>
      <c r="B4484" s="145" t="s">
        <v>9301</v>
      </c>
      <c r="C4484" s="733">
        <v>43617</v>
      </c>
      <c r="F4484" s="663">
        <v>3642</v>
      </c>
      <c r="G4484" s="663">
        <v>546</v>
      </c>
      <c r="H4484" s="663"/>
      <c r="I4484" s="663">
        <v>3096</v>
      </c>
      <c r="J4484" s="728">
        <v>342.21</v>
      </c>
      <c r="K4484" s="728">
        <v>111.21825</v>
      </c>
      <c r="L4484" s="728">
        <v>230.99175</v>
      </c>
    </row>
    <row r="4485" spans="1:12" s="335" customFormat="1" ht="12" x14ac:dyDescent="0.2">
      <c r="A4485" s="145" t="s">
        <v>9302</v>
      </c>
      <c r="B4485" s="145" t="s">
        <v>9303</v>
      </c>
      <c r="C4485" s="733">
        <v>43617</v>
      </c>
      <c r="F4485" s="663">
        <v>3793</v>
      </c>
      <c r="G4485" s="663">
        <v>569</v>
      </c>
      <c r="H4485" s="663"/>
      <c r="I4485" s="663">
        <v>3224</v>
      </c>
      <c r="J4485" s="728">
        <v>326.95</v>
      </c>
      <c r="K4485" s="728">
        <v>106.25875000000001</v>
      </c>
      <c r="L4485" s="728">
        <v>220.69125</v>
      </c>
    </row>
    <row r="4486" spans="1:12" s="335" customFormat="1" ht="12" x14ac:dyDescent="0.2">
      <c r="A4486" s="145" t="s">
        <v>9304</v>
      </c>
      <c r="B4486" s="145" t="s">
        <v>9305</v>
      </c>
      <c r="C4486" s="733">
        <v>43617</v>
      </c>
      <c r="F4486" s="663">
        <v>2648</v>
      </c>
      <c r="G4486" s="663">
        <v>331</v>
      </c>
      <c r="H4486" s="663"/>
      <c r="I4486" s="663">
        <v>2317</v>
      </c>
      <c r="J4486" s="728">
        <v>173.05</v>
      </c>
      <c r="K4486" s="728">
        <v>56.241250000000008</v>
      </c>
      <c r="L4486" s="728">
        <v>116.80875000000002</v>
      </c>
    </row>
    <row r="4487" spans="1:12" s="335" customFormat="1" ht="12" x14ac:dyDescent="0.2">
      <c r="A4487" s="145" t="s">
        <v>9306</v>
      </c>
      <c r="B4487" s="145" t="s">
        <v>9307</v>
      </c>
      <c r="C4487" s="733">
        <v>43617</v>
      </c>
      <c r="F4487" s="663">
        <v>8020</v>
      </c>
      <c r="G4487" s="663">
        <v>1604</v>
      </c>
      <c r="H4487" s="663"/>
      <c r="I4487" s="663">
        <v>6416</v>
      </c>
      <c r="J4487" s="728">
        <v>1025.75</v>
      </c>
      <c r="K4487" s="728">
        <v>333.36875000000003</v>
      </c>
      <c r="L4487" s="728">
        <v>692.38125000000002</v>
      </c>
    </row>
    <row r="4488" spans="1:12" s="335" customFormat="1" ht="12" x14ac:dyDescent="0.2">
      <c r="A4488" s="145" t="s">
        <v>9308</v>
      </c>
      <c r="B4488" s="145" t="s">
        <v>9309</v>
      </c>
      <c r="C4488" s="733">
        <v>43617</v>
      </c>
      <c r="F4488" s="663">
        <v>2066</v>
      </c>
      <c r="G4488" s="663">
        <v>310</v>
      </c>
      <c r="H4488" s="663"/>
      <c r="I4488" s="663">
        <v>1756</v>
      </c>
      <c r="J4488" s="728">
        <v>176.46</v>
      </c>
      <c r="K4488" s="728">
        <v>57.349500000000006</v>
      </c>
      <c r="L4488" s="728">
        <v>119.11050000000002</v>
      </c>
    </row>
    <row r="4489" spans="1:12" s="335" customFormat="1" ht="12" x14ac:dyDescent="0.2">
      <c r="A4489" s="145" t="s">
        <v>9310</v>
      </c>
      <c r="B4489" s="145" t="s">
        <v>9311</v>
      </c>
      <c r="C4489" s="733">
        <v>43617</v>
      </c>
      <c r="F4489" s="663">
        <v>2356</v>
      </c>
      <c r="G4489" s="663">
        <v>353</v>
      </c>
      <c r="H4489" s="663"/>
      <c r="I4489" s="663">
        <v>2003</v>
      </c>
      <c r="J4489" s="728">
        <v>201.23</v>
      </c>
      <c r="K4489" s="728">
        <v>65.399749999999997</v>
      </c>
      <c r="L4489" s="728">
        <v>135.83025000000001</v>
      </c>
    </row>
    <row r="4490" spans="1:12" s="335" customFormat="1" ht="12" x14ac:dyDescent="0.2">
      <c r="A4490" s="145" t="s">
        <v>9312</v>
      </c>
      <c r="B4490" s="145" t="s">
        <v>9313</v>
      </c>
      <c r="C4490" s="733">
        <v>43617</v>
      </c>
      <c r="F4490" s="663">
        <v>2000</v>
      </c>
      <c r="G4490" s="663">
        <v>319</v>
      </c>
      <c r="H4490" s="663"/>
      <c r="I4490" s="663">
        <v>1681</v>
      </c>
      <c r="J4490" s="728">
        <v>187.91</v>
      </c>
      <c r="K4490" s="728">
        <v>61.070750000000004</v>
      </c>
      <c r="L4490" s="728">
        <v>126.83925000000001</v>
      </c>
    </row>
    <row r="4491" spans="1:12" s="335" customFormat="1" ht="12" x14ac:dyDescent="0.2">
      <c r="A4491" s="145" t="s">
        <v>9314</v>
      </c>
      <c r="B4491" s="145" t="s">
        <v>9315</v>
      </c>
      <c r="C4491" s="733">
        <v>43617</v>
      </c>
      <c r="F4491" s="663">
        <v>2708</v>
      </c>
      <c r="G4491" s="663">
        <v>406</v>
      </c>
      <c r="H4491" s="663"/>
      <c r="I4491" s="663">
        <v>2302</v>
      </c>
      <c r="J4491" s="728">
        <v>231.29</v>
      </c>
      <c r="K4491" s="728">
        <v>75.169250000000005</v>
      </c>
      <c r="L4491" s="728">
        <v>156.12075000000002</v>
      </c>
    </row>
    <row r="4492" spans="1:12" s="335" customFormat="1" ht="12" x14ac:dyDescent="0.2">
      <c r="A4492" s="145" t="s">
        <v>9316</v>
      </c>
      <c r="B4492" s="145" t="s">
        <v>9317</v>
      </c>
      <c r="C4492" s="733">
        <v>43617</v>
      </c>
      <c r="F4492" s="663">
        <v>5975</v>
      </c>
      <c r="G4492" s="663">
        <v>1494</v>
      </c>
      <c r="H4492" s="663"/>
      <c r="I4492" s="663">
        <v>4481</v>
      </c>
      <c r="J4492" s="728">
        <v>1013.36</v>
      </c>
      <c r="K4492" s="728">
        <v>329.34200000000004</v>
      </c>
      <c r="L4492" s="728">
        <v>684.01800000000003</v>
      </c>
    </row>
    <row r="4493" spans="1:12" s="335" customFormat="1" ht="12" x14ac:dyDescent="0.2">
      <c r="A4493" s="145" t="s">
        <v>9318</v>
      </c>
      <c r="B4493" s="145" t="s">
        <v>9319</v>
      </c>
      <c r="C4493" s="733">
        <v>43617</v>
      </c>
      <c r="F4493" s="663">
        <v>4391</v>
      </c>
      <c r="G4493" s="663">
        <v>823</v>
      </c>
      <c r="H4493" s="663"/>
      <c r="I4493" s="663">
        <v>3568</v>
      </c>
      <c r="J4493" s="728">
        <v>515.80999999999995</v>
      </c>
      <c r="K4493" s="728">
        <v>167.63825</v>
      </c>
      <c r="L4493" s="728">
        <v>348.17174999999997</v>
      </c>
    </row>
    <row r="4494" spans="1:12" s="335" customFormat="1" ht="12" x14ac:dyDescent="0.2">
      <c r="A4494" s="145" t="s">
        <v>9320</v>
      </c>
      <c r="B4494" s="145" t="s">
        <v>9321</v>
      </c>
      <c r="C4494" s="733">
        <v>43617</v>
      </c>
      <c r="F4494" s="663">
        <v>3375</v>
      </c>
      <c r="G4494" s="663">
        <v>506</v>
      </c>
      <c r="H4494" s="663"/>
      <c r="I4494" s="663">
        <v>2869</v>
      </c>
      <c r="J4494" s="728">
        <v>288.25</v>
      </c>
      <c r="K4494" s="728">
        <v>93.681250000000006</v>
      </c>
      <c r="L4494" s="728">
        <v>194.56875000000002</v>
      </c>
    </row>
    <row r="4495" spans="1:12" s="335" customFormat="1" ht="12" x14ac:dyDescent="0.2">
      <c r="A4495" s="145" t="s">
        <v>9322</v>
      </c>
      <c r="B4495" s="145" t="s">
        <v>9323</v>
      </c>
      <c r="C4495" s="733">
        <v>43617</v>
      </c>
      <c r="F4495" s="663">
        <v>3931</v>
      </c>
      <c r="G4495" s="663">
        <v>590</v>
      </c>
      <c r="H4495" s="663"/>
      <c r="I4495" s="663">
        <v>3341</v>
      </c>
      <c r="J4495" s="728">
        <v>338.83</v>
      </c>
      <c r="K4495" s="728">
        <v>110.11975</v>
      </c>
      <c r="L4495" s="728">
        <v>228.71025</v>
      </c>
    </row>
    <row r="4496" spans="1:12" s="335" customFormat="1" ht="12" x14ac:dyDescent="0.2">
      <c r="A4496" s="145" t="s">
        <v>9324</v>
      </c>
      <c r="B4496" s="145" t="s">
        <v>9325</v>
      </c>
      <c r="C4496" s="733">
        <v>43617</v>
      </c>
      <c r="F4496" s="663">
        <v>48</v>
      </c>
      <c r="G4496" s="663">
        <v>7</v>
      </c>
      <c r="H4496" s="663"/>
      <c r="I4496" s="663">
        <v>41</v>
      </c>
      <c r="J4496" s="728">
        <v>4.1355000000000004</v>
      </c>
      <c r="K4496" s="728">
        <v>1.3440375000000002</v>
      </c>
      <c r="L4496" s="728">
        <v>2.7914625000000006</v>
      </c>
    </row>
    <row r="4497" spans="1:12" s="335" customFormat="1" ht="12" x14ac:dyDescent="0.2">
      <c r="A4497" s="145" t="s">
        <v>9326</v>
      </c>
      <c r="B4497" s="145" t="s">
        <v>7018</v>
      </c>
      <c r="C4497" s="733">
        <v>43617</v>
      </c>
      <c r="F4497" s="663">
        <v>837</v>
      </c>
      <c r="G4497" s="663">
        <v>126</v>
      </c>
      <c r="H4497" s="663"/>
      <c r="I4497" s="663">
        <v>711</v>
      </c>
      <c r="J4497" s="728">
        <v>71.489999999999995</v>
      </c>
      <c r="K4497" s="728">
        <v>23.234249999999999</v>
      </c>
      <c r="L4497" s="728">
        <v>48.255749999999999</v>
      </c>
    </row>
    <row r="4498" spans="1:12" s="335" customFormat="1" ht="12" x14ac:dyDescent="0.2">
      <c r="A4498" s="145" t="s">
        <v>9327</v>
      </c>
      <c r="B4498" s="145" t="s">
        <v>9328</v>
      </c>
      <c r="C4498" s="733">
        <v>43617</v>
      </c>
      <c r="F4498" s="663">
        <v>1840</v>
      </c>
      <c r="G4498" s="663">
        <v>552</v>
      </c>
      <c r="H4498" s="663"/>
      <c r="I4498" s="663">
        <v>1288</v>
      </c>
      <c r="J4498" s="728">
        <v>388.79</v>
      </c>
      <c r="K4498" s="728">
        <v>126.35675000000001</v>
      </c>
      <c r="L4498" s="728">
        <v>262.43325000000004</v>
      </c>
    </row>
    <row r="4499" spans="1:12" s="335" customFormat="1" ht="12" x14ac:dyDescent="0.2">
      <c r="A4499" s="145" t="s">
        <v>9329</v>
      </c>
      <c r="B4499" s="145" t="s">
        <v>9330</v>
      </c>
      <c r="C4499" s="733">
        <v>43617</v>
      </c>
      <c r="F4499" s="663">
        <v>1671</v>
      </c>
      <c r="G4499" s="663">
        <v>251</v>
      </c>
      <c r="H4499" s="663"/>
      <c r="I4499" s="663">
        <v>1420</v>
      </c>
      <c r="J4499" s="728">
        <v>142.71</v>
      </c>
      <c r="K4499" s="728">
        <v>46.380750000000006</v>
      </c>
      <c r="L4499" s="728">
        <v>96.329250000000016</v>
      </c>
    </row>
    <row r="4500" spans="1:12" s="335" customFormat="1" ht="12" x14ac:dyDescent="0.2">
      <c r="A4500" s="145" t="s">
        <v>9331</v>
      </c>
      <c r="B4500" s="145" t="s">
        <v>9332</v>
      </c>
      <c r="C4500" s="733">
        <v>43617</v>
      </c>
      <c r="F4500" s="663">
        <v>4300</v>
      </c>
      <c r="G4500" s="663">
        <v>645</v>
      </c>
      <c r="H4500" s="663"/>
      <c r="I4500" s="663">
        <v>3655</v>
      </c>
      <c r="J4500" s="728">
        <v>370.65</v>
      </c>
      <c r="K4500" s="728">
        <v>120.46124999999999</v>
      </c>
      <c r="L4500" s="728">
        <v>250.18875</v>
      </c>
    </row>
    <row r="4501" spans="1:12" s="335" customFormat="1" ht="12" x14ac:dyDescent="0.2">
      <c r="A4501" s="145" t="s">
        <v>9333</v>
      </c>
      <c r="B4501" s="145" t="s">
        <v>9334</v>
      </c>
      <c r="C4501" s="733">
        <v>43617</v>
      </c>
      <c r="F4501" s="663">
        <v>2331</v>
      </c>
      <c r="G4501" s="663">
        <v>350</v>
      </c>
      <c r="H4501" s="663"/>
      <c r="I4501" s="663">
        <v>1981</v>
      </c>
      <c r="J4501" s="728">
        <v>199.09</v>
      </c>
      <c r="K4501" s="728">
        <v>64.704250000000002</v>
      </c>
      <c r="L4501" s="728">
        <v>134.38575</v>
      </c>
    </row>
    <row r="4502" spans="1:12" s="335" customFormat="1" ht="12" x14ac:dyDescent="0.2">
      <c r="A4502" s="145" t="s">
        <v>9335</v>
      </c>
      <c r="B4502" s="145" t="s">
        <v>9336</v>
      </c>
      <c r="C4502" s="733">
        <v>43617</v>
      </c>
      <c r="F4502" s="663">
        <v>8259</v>
      </c>
      <c r="G4502" s="663">
        <v>1652</v>
      </c>
      <c r="H4502" s="663"/>
      <c r="I4502" s="663">
        <v>6607</v>
      </c>
      <c r="J4502" s="728">
        <v>1056.33</v>
      </c>
      <c r="K4502" s="728">
        <v>343.30725000000001</v>
      </c>
      <c r="L4502" s="728">
        <v>713.02274999999997</v>
      </c>
    </row>
    <row r="4503" spans="1:12" s="335" customFormat="1" ht="12" x14ac:dyDescent="0.2">
      <c r="A4503" s="145" t="s">
        <v>9337</v>
      </c>
      <c r="B4503" s="145" t="s">
        <v>9338</v>
      </c>
      <c r="C4503" s="733">
        <v>43617</v>
      </c>
      <c r="F4503" s="663">
        <v>2309</v>
      </c>
      <c r="G4503" s="663">
        <v>577</v>
      </c>
      <c r="H4503" s="663"/>
      <c r="I4503" s="663">
        <v>1732</v>
      </c>
      <c r="J4503" s="728">
        <v>391.61</v>
      </c>
      <c r="K4503" s="728">
        <v>127.27325</v>
      </c>
      <c r="L4503" s="728">
        <v>264.33675000000005</v>
      </c>
    </row>
    <row r="4504" spans="1:12" s="335" customFormat="1" ht="12" x14ac:dyDescent="0.2">
      <c r="A4504" s="145" t="s">
        <v>9339</v>
      </c>
      <c r="B4504" s="145" t="s">
        <v>9340</v>
      </c>
      <c r="C4504" s="733">
        <v>43617</v>
      </c>
      <c r="F4504" s="663">
        <v>5441</v>
      </c>
      <c r="G4504" s="663">
        <v>816</v>
      </c>
      <c r="H4504" s="663"/>
      <c r="I4504" s="663">
        <v>4625</v>
      </c>
      <c r="J4504" s="728">
        <v>469.01</v>
      </c>
      <c r="K4504" s="728">
        <v>152.42824999999999</v>
      </c>
      <c r="L4504" s="728">
        <v>316.58175</v>
      </c>
    </row>
    <row r="4505" spans="1:12" s="335" customFormat="1" ht="12" x14ac:dyDescent="0.2">
      <c r="A4505" s="145" t="s">
        <v>9341</v>
      </c>
      <c r="B4505" s="145" t="s">
        <v>9342</v>
      </c>
      <c r="C4505" s="733">
        <v>43617</v>
      </c>
      <c r="F4505" s="663">
        <v>5161</v>
      </c>
      <c r="G4505" s="663">
        <v>774</v>
      </c>
      <c r="H4505" s="663"/>
      <c r="I4505" s="663">
        <v>4387</v>
      </c>
      <c r="J4505" s="728">
        <v>444.89</v>
      </c>
      <c r="K4505" s="728">
        <v>144.58924999999999</v>
      </c>
      <c r="L4505" s="728">
        <v>300.30074999999999</v>
      </c>
    </row>
    <row r="4506" spans="1:12" s="335" customFormat="1" ht="12" x14ac:dyDescent="0.2">
      <c r="A4506" s="145" t="s">
        <v>9343</v>
      </c>
      <c r="B4506" s="145" t="s">
        <v>9344</v>
      </c>
      <c r="C4506" s="733">
        <v>43617</v>
      </c>
      <c r="F4506" s="663">
        <v>6450</v>
      </c>
      <c r="G4506" s="663">
        <v>968</v>
      </c>
      <c r="H4506" s="663"/>
      <c r="I4506" s="663">
        <v>5482</v>
      </c>
      <c r="J4506" s="728">
        <v>555.99</v>
      </c>
      <c r="K4506" s="728">
        <v>180.69675000000001</v>
      </c>
      <c r="L4506" s="728">
        <v>375.29325000000006</v>
      </c>
    </row>
    <row r="4507" spans="1:12" s="335" customFormat="1" ht="12" x14ac:dyDescent="0.2">
      <c r="A4507" s="145" t="s">
        <v>9345</v>
      </c>
      <c r="B4507" s="145" t="s">
        <v>9346</v>
      </c>
      <c r="C4507" s="733">
        <v>43617</v>
      </c>
      <c r="F4507" s="663">
        <v>8440</v>
      </c>
      <c r="G4507" s="663">
        <v>1688</v>
      </c>
      <c r="H4507" s="663"/>
      <c r="I4507" s="663">
        <v>6752</v>
      </c>
      <c r="J4507" s="728">
        <v>1079.47</v>
      </c>
      <c r="K4507" s="728">
        <v>350.82775000000004</v>
      </c>
      <c r="L4507" s="728">
        <v>728.6422500000001</v>
      </c>
    </row>
    <row r="4508" spans="1:12" s="335" customFormat="1" ht="12" x14ac:dyDescent="0.2">
      <c r="A4508" s="145" t="s">
        <v>9347</v>
      </c>
      <c r="B4508" s="145" t="s">
        <v>9348</v>
      </c>
      <c r="C4508" s="733">
        <v>43617</v>
      </c>
      <c r="F4508" s="663">
        <v>2132</v>
      </c>
      <c r="G4508" s="663">
        <v>213</v>
      </c>
      <c r="H4508" s="663"/>
      <c r="I4508" s="663">
        <v>1919</v>
      </c>
      <c r="J4508" s="728">
        <v>94</v>
      </c>
      <c r="K4508" s="728">
        <v>30.55</v>
      </c>
      <c r="L4508" s="728">
        <v>63.45</v>
      </c>
    </row>
    <row r="4509" spans="1:12" s="335" customFormat="1" ht="12" x14ac:dyDescent="0.2">
      <c r="A4509" s="145" t="s">
        <v>9349</v>
      </c>
      <c r="B4509" s="145" t="s">
        <v>9350</v>
      </c>
      <c r="C4509" s="733">
        <v>43617</v>
      </c>
      <c r="F4509" s="663">
        <v>7371</v>
      </c>
      <c r="G4509" s="663">
        <v>1106</v>
      </c>
      <c r="H4509" s="663"/>
      <c r="I4509" s="663">
        <v>6265</v>
      </c>
      <c r="J4509" s="728">
        <v>635.35</v>
      </c>
      <c r="K4509" s="728">
        <v>206.48875000000001</v>
      </c>
      <c r="L4509" s="728">
        <v>428.86125000000004</v>
      </c>
    </row>
    <row r="4510" spans="1:12" s="335" customFormat="1" ht="12" x14ac:dyDescent="0.2">
      <c r="A4510" s="145" t="s">
        <v>9351</v>
      </c>
      <c r="B4510" s="145" t="s">
        <v>9352</v>
      </c>
      <c r="C4510" s="733">
        <v>43617</v>
      </c>
      <c r="F4510" s="663">
        <v>3020</v>
      </c>
      <c r="G4510" s="663">
        <v>453</v>
      </c>
      <c r="H4510" s="663"/>
      <c r="I4510" s="663">
        <v>2567</v>
      </c>
      <c r="J4510" s="728">
        <v>257.94</v>
      </c>
      <c r="K4510" s="728">
        <v>83.830500000000001</v>
      </c>
      <c r="L4510" s="728">
        <v>174.1095</v>
      </c>
    </row>
    <row r="4511" spans="1:12" s="335" customFormat="1" ht="12" x14ac:dyDescent="0.2">
      <c r="A4511" s="145" t="s">
        <v>9353</v>
      </c>
      <c r="B4511" s="145" t="s">
        <v>9354</v>
      </c>
      <c r="C4511" s="733">
        <v>43617</v>
      </c>
      <c r="F4511" s="663">
        <v>7401</v>
      </c>
      <c r="G4511" s="663">
        <v>1837</v>
      </c>
      <c r="H4511" s="663"/>
      <c r="I4511" s="663">
        <v>5564</v>
      </c>
      <c r="J4511" s="728">
        <v>1243.81</v>
      </c>
      <c r="K4511" s="728">
        <v>404.23824999999999</v>
      </c>
      <c r="L4511" s="728">
        <v>839.57175000000007</v>
      </c>
    </row>
    <row r="4512" spans="1:12" s="335" customFormat="1" ht="12" x14ac:dyDescent="0.2">
      <c r="A4512" s="145" t="s">
        <v>9355</v>
      </c>
      <c r="B4512" s="145" t="s">
        <v>9356</v>
      </c>
      <c r="C4512" s="733">
        <v>43617</v>
      </c>
      <c r="F4512" s="663">
        <v>3058</v>
      </c>
      <c r="G4512" s="663">
        <v>382</v>
      </c>
      <c r="H4512" s="663"/>
      <c r="I4512" s="663">
        <v>2676</v>
      </c>
      <c r="J4512" s="728">
        <v>199.84</v>
      </c>
      <c r="K4512" s="728">
        <v>64.948000000000008</v>
      </c>
      <c r="L4512" s="728">
        <v>134.89200000000002</v>
      </c>
    </row>
    <row r="4513" spans="1:12" s="335" customFormat="1" ht="12" x14ac:dyDescent="0.2">
      <c r="A4513" s="145" t="s">
        <v>9357</v>
      </c>
      <c r="B4513" s="145" t="s">
        <v>9358</v>
      </c>
      <c r="C4513" s="733">
        <v>43617</v>
      </c>
      <c r="F4513" s="663">
        <v>8913</v>
      </c>
      <c r="G4513" s="663">
        <v>1783</v>
      </c>
      <c r="H4513" s="663"/>
      <c r="I4513" s="663">
        <v>7130</v>
      </c>
      <c r="J4513" s="728">
        <v>1139.97</v>
      </c>
      <c r="K4513" s="728">
        <v>370.49025</v>
      </c>
      <c r="L4513" s="728">
        <v>769.47975000000008</v>
      </c>
    </row>
    <row r="4514" spans="1:12" s="335" customFormat="1" ht="12" x14ac:dyDescent="0.2">
      <c r="A4514" s="145" t="s">
        <v>9359</v>
      </c>
      <c r="B4514" s="744" t="s">
        <v>9360</v>
      </c>
      <c r="C4514" s="733">
        <v>43617</v>
      </c>
      <c r="F4514" s="663">
        <v>2677</v>
      </c>
      <c r="G4514" s="663">
        <v>502</v>
      </c>
      <c r="H4514" s="663"/>
      <c r="I4514" s="663">
        <v>2175</v>
      </c>
      <c r="J4514" s="728">
        <v>311.60000000000002</v>
      </c>
      <c r="K4514" s="728">
        <v>101.27000000000001</v>
      </c>
      <c r="L4514" s="728">
        <v>210.33000000000004</v>
      </c>
    </row>
    <row r="4515" spans="1:12" s="335" customFormat="1" ht="12" x14ac:dyDescent="0.2">
      <c r="A4515" s="145" t="s">
        <v>9361</v>
      </c>
      <c r="B4515" s="145" t="s">
        <v>9362</v>
      </c>
      <c r="C4515" s="733">
        <v>43617</v>
      </c>
      <c r="F4515" s="663">
        <v>3057</v>
      </c>
      <c r="G4515" s="663">
        <v>573</v>
      </c>
      <c r="H4515" s="663"/>
      <c r="I4515" s="663">
        <v>2484</v>
      </c>
      <c r="J4515" s="728">
        <v>359.11</v>
      </c>
      <c r="K4515" s="728">
        <v>116.71075</v>
      </c>
      <c r="L4515" s="728">
        <v>242.39925000000002</v>
      </c>
    </row>
    <row r="4516" spans="1:12" s="335" customFormat="1" ht="12" x14ac:dyDescent="0.2">
      <c r="A4516" s="145" t="s">
        <v>9363</v>
      </c>
      <c r="B4516" s="145" t="s">
        <v>9364</v>
      </c>
      <c r="C4516" s="733">
        <v>43617</v>
      </c>
      <c r="F4516" s="663">
        <v>2250</v>
      </c>
      <c r="G4516" s="663">
        <v>337</v>
      </c>
      <c r="H4516" s="663"/>
      <c r="I4516" s="663">
        <v>1913</v>
      </c>
      <c r="J4516" s="728">
        <v>192.18</v>
      </c>
      <c r="K4516" s="728">
        <v>62.458500000000008</v>
      </c>
      <c r="L4516" s="728">
        <v>129.72150000000002</v>
      </c>
    </row>
    <row r="4517" spans="1:12" s="335" customFormat="1" ht="12" x14ac:dyDescent="0.2">
      <c r="A4517" s="145" t="s">
        <v>9365</v>
      </c>
      <c r="B4517" s="145" t="s">
        <v>9366</v>
      </c>
      <c r="C4517" s="733">
        <v>43617</v>
      </c>
      <c r="F4517" s="663">
        <v>5159</v>
      </c>
      <c r="G4517" s="663">
        <v>774</v>
      </c>
      <c r="H4517" s="663"/>
      <c r="I4517" s="663">
        <v>4385</v>
      </c>
      <c r="J4517" s="728">
        <v>444.69</v>
      </c>
      <c r="K4517" s="728">
        <v>144.52424999999999</v>
      </c>
      <c r="L4517" s="728">
        <v>300.16575</v>
      </c>
    </row>
    <row r="4518" spans="1:12" s="335" customFormat="1" ht="12" x14ac:dyDescent="0.2">
      <c r="A4518" s="145" t="s">
        <v>9367</v>
      </c>
      <c r="B4518" s="145" t="s">
        <v>9368</v>
      </c>
      <c r="C4518" s="733">
        <v>43617</v>
      </c>
      <c r="F4518" s="663">
        <v>2080</v>
      </c>
      <c r="G4518" s="663">
        <v>312</v>
      </c>
      <c r="H4518" s="663"/>
      <c r="I4518" s="663">
        <v>1768</v>
      </c>
      <c r="J4518" s="728">
        <v>195.44</v>
      </c>
      <c r="K4518" s="728">
        <v>63.518000000000001</v>
      </c>
      <c r="L4518" s="728">
        <v>131.922</v>
      </c>
    </row>
    <row r="4519" spans="1:12" s="335" customFormat="1" ht="12" x14ac:dyDescent="0.2">
      <c r="A4519" s="145" t="s">
        <v>9369</v>
      </c>
      <c r="B4519" s="145" t="s">
        <v>9370</v>
      </c>
      <c r="C4519" s="733">
        <v>43617</v>
      </c>
      <c r="F4519" s="663">
        <v>6404</v>
      </c>
      <c r="G4519" s="663">
        <v>961</v>
      </c>
      <c r="H4519" s="663"/>
      <c r="I4519" s="663">
        <v>5443</v>
      </c>
      <c r="J4519" s="728">
        <v>552.01</v>
      </c>
      <c r="K4519" s="728">
        <v>179.40325000000001</v>
      </c>
      <c r="L4519" s="728">
        <v>372.60675000000003</v>
      </c>
    </row>
    <row r="4520" spans="1:12" s="335" customFormat="1" ht="12" x14ac:dyDescent="0.2">
      <c r="A4520" s="145" t="s">
        <v>9371</v>
      </c>
      <c r="B4520" s="145" t="s">
        <v>9372</v>
      </c>
      <c r="C4520" s="733">
        <v>43617</v>
      </c>
      <c r="F4520" s="663">
        <v>2100</v>
      </c>
      <c r="G4520" s="663">
        <v>315</v>
      </c>
      <c r="H4520" s="663"/>
      <c r="I4520" s="663">
        <v>1785</v>
      </c>
      <c r="J4520" s="728">
        <v>179.36</v>
      </c>
      <c r="K4520" s="728">
        <v>58.292000000000009</v>
      </c>
      <c r="L4520" s="728">
        <v>121.06800000000001</v>
      </c>
    </row>
    <row r="4521" spans="1:12" s="335" customFormat="1" ht="12" x14ac:dyDescent="0.2">
      <c r="A4521" s="145" t="s">
        <v>9373</v>
      </c>
      <c r="B4521" s="145" t="s">
        <v>9374</v>
      </c>
      <c r="C4521" s="733">
        <v>43617</v>
      </c>
      <c r="F4521" s="663">
        <v>9537</v>
      </c>
      <c r="G4521" s="663">
        <v>1431</v>
      </c>
      <c r="H4521" s="663"/>
      <c r="I4521" s="663">
        <v>8106</v>
      </c>
      <c r="J4521" s="728">
        <v>822.06</v>
      </c>
      <c r="K4521" s="728">
        <v>267.16949999999997</v>
      </c>
      <c r="L4521" s="728">
        <v>554.89049999999997</v>
      </c>
    </row>
    <row r="4522" spans="1:12" s="335" customFormat="1" ht="12" x14ac:dyDescent="0.2">
      <c r="A4522" s="145" t="s">
        <v>9375</v>
      </c>
      <c r="B4522" s="145" t="s">
        <v>9376</v>
      </c>
      <c r="C4522" s="733">
        <v>43617</v>
      </c>
      <c r="F4522" s="663">
        <v>4647</v>
      </c>
      <c r="G4522" s="663">
        <v>697</v>
      </c>
      <c r="H4522" s="663"/>
      <c r="I4522" s="663">
        <v>3950</v>
      </c>
      <c r="J4522" s="728">
        <v>400.55</v>
      </c>
      <c r="K4522" s="728">
        <v>130.17875000000001</v>
      </c>
      <c r="L4522" s="728">
        <v>270.37125000000003</v>
      </c>
    </row>
    <row r="4523" spans="1:12" s="335" customFormat="1" ht="12" x14ac:dyDescent="0.2">
      <c r="A4523" s="145" t="s">
        <v>9377</v>
      </c>
      <c r="B4523" s="145" t="s">
        <v>7553</v>
      </c>
      <c r="C4523" s="733">
        <v>43617</v>
      </c>
      <c r="F4523" s="663">
        <v>3694</v>
      </c>
      <c r="G4523" s="663">
        <v>554</v>
      </c>
      <c r="H4523" s="663"/>
      <c r="I4523" s="663">
        <v>3140</v>
      </c>
      <c r="J4523" s="728">
        <v>318.43</v>
      </c>
      <c r="K4523" s="728">
        <v>103.48975</v>
      </c>
      <c r="L4523" s="728">
        <v>214.94025000000002</v>
      </c>
    </row>
    <row r="4524" spans="1:12" s="335" customFormat="1" ht="12" x14ac:dyDescent="0.2">
      <c r="A4524" s="145" t="s">
        <v>9378</v>
      </c>
      <c r="B4524" s="145" t="s">
        <v>9379</v>
      </c>
      <c r="C4524" s="733">
        <v>43617</v>
      </c>
      <c r="F4524" s="663">
        <v>2706</v>
      </c>
      <c r="G4524" s="663">
        <v>541</v>
      </c>
      <c r="H4524" s="663"/>
      <c r="I4524" s="663">
        <v>2165</v>
      </c>
      <c r="J4524" s="728">
        <v>346.09</v>
      </c>
      <c r="K4524" s="728">
        <v>112.47924999999999</v>
      </c>
      <c r="L4524" s="728">
        <v>233.61075</v>
      </c>
    </row>
    <row r="4525" spans="1:12" s="335" customFormat="1" ht="12" x14ac:dyDescent="0.2">
      <c r="A4525" s="145" t="s">
        <v>9380</v>
      </c>
      <c r="B4525" s="145" t="s">
        <v>9381</v>
      </c>
      <c r="C4525" s="733">
        <v>43617</v>
      </c>
      <c r="F4525" s="663">
        <v>2859</v>
      </c>
      <c r="G4525" s="663">
        <v>536</v>
      </c>
      <c r="H4525" s="663"/>
      <c r="I4525" s="663">
        <v>2323</v>
      </c>
      <c r="J4525" s="728">
        <v>332.79</v>
      </c>
      <c r="K4525" s="728">
        <v>108.15675000000002</v>
      </c>
      <c r="L4525" s="728">
        <v>224.63325000000003</v>
      </c>
    </row>
    <row r="4526" spans="1:12" s="335" customFormat="1" ht="12" x14ac:dyDescent="0.2">
      <c r="A4526" s="145" t="s">
        <v>9382</v>
      </c>
      <c r="B4526" s="145" t="s">
        <v>9383</v>
      </c>
      <c r="C4526" s="733">
        <v>43617</v>
      </c>
      <c r="F4526" s="663">
        <v>5308</v>
      </c>
      <c r="G4526" s="663">
        <v>796</v>
      </c>
      <c r="H4526" s="663"/>
      <c r="I4526" s="663">
        <v>4512</v>
      </c>
      <c r="J4526" s="728">
        <v>453.35</v>
      </c>
      <c r="K4526" s="728">
        <v>147.33875</v>
      </c>
      <c r="L4526" s="728">
        <v>306.01125000000002</v>
      </c>
    </row>
    <row r="4527" spans="1:12" s="335" customFormat="1" ht="12" x14ac:dyDescent="0.2">
      <c r="A4527" s="145" t="s">
        <v>9384</v>
      </c>
      <c r="B4527" s="145" t="s">
        <v>9385</v>
      </c>
      <c r="C4527" s="733">
        <v>43617</v>
      </c>
      <c r="F4527" s="663">
        <v>4500</v>
      </c>
      <c r="G4527" s="663">
        <v>563</v>
      </c>
      <c r="H4527" s="663"/>
      <c r="I4527" s="663">
        <v>3937</v>
      </c>
      <c r="J4527" s="728">
        <v>294.07</v>
      </c>
      <c r="K4527" s="728">
        <v>95.572749999999999</v>
      </c>
      <c r="L4527" s="728">
        <v>198.49725000000001</v>
      </c>
    </row>
    <row r="4528" spans="1:12" s="335" customFormat="1" ht="12" x14ac:dyDescent="0.2">
      <c r="A4528" s="145" t="s">
        <v>9386</v>
      </c>
      <c r="B4528" s="145" t="s">
        <v>9387</v>
      </c>
      <c r="C4528" s="733">
        <v>43617</v>
      </c>
      <c r="F4528" s="663">
        <v>999</v>
      </c>
      <c r="G4528" s="663">
        <v>200</v>
      </c>
      <c r="H4528" s="663"/>
      <c r="I4528" s="663">
        <v>799</v>
      </c>
      <c r="J4528" s="728">
        <v>126.61</v>
      </c>
      <c r="K4528" s="728">
        <v>41.148250000000004</v>
      </c>
      <c r="L4528" s="728">
        <v>85.461750000000009</v>
      </c>
    </row>
    <row r="4529" spans="1:12" s="335" customFormat="1" ht="12" x14ac:dyDescent="0.2">
      <c r="A4529" s="145" t="s">
        <v>9388</v>
      </c>
      <c r="B4529" s="145" t="s">
        <v>9389</v>
      </c>
      <c r="C4529" s="733">
        <v>43617</v>
      </c>
      <c r="F4529" s="663">
        <v>999</v>
      </c>
      <c r="G4529" s="663">
        <v>200</v>
      </c>
      <c r="H4529" s="663"/>
      <c r="I4529" s="663">
        <v>799</v>
      </c>
      <c r="J4529" s="728">
        <v>126.61</v>
      </c>
      <c r="K4529" s="728">
        <v>41.148250000000004</v>
      </c>
      <c r="L4529" s="728">
        <v>85.461750000000009</v>
      </c>
    </row>
    <row r="4530" spans="1:12" s="335" customFormat="1" ht="12" x14ac:dyDescent="0.2">
      <c r="A4530" s="145" t="s">
        <v>9390</v>
      </c>
      <c r="B4530" s="145" t="s">
        <v>9391</v>
      </c>
      <c r="C4530" s="733">
        <v>43617</v>
      </c>
      <c r="F4530" s="663">
        <v>837</v>
      </c>
      <c r="G4530" s="663">
        <v>105</v>
      </c>
      <c r="H4530" s="663"/>
      <c r="I4530" s="663">
        <v>732</v>
      </c>
      <c r="J4530" s="728">
        <v>54.21</v>
      </c>
      <c r="K4530" s="728">
        <v>17.61825</v>
      </c>
      <c r="L4530" s="728">
        <v>36.591750000000005</v>
      </c>
    </row>
    <row r="4531" spans="1:12" s="335" customFormat="1" ht="12" x14ac:dyDescent="0.2">
      <c r="A4531" s="145" t="s">
        <v>9392</v>
      </c>
      <c r="B4531" s="145" t="s">
        <v>9393</v>
      </c>
      <c r="C4531" s="733">
        <v>43617</v>
      </c>
      <c r="F4531" s="663">
        <v>3847</v>
      </c>
      <c r="G4531" s="663">
        <v>721</v>
      </c>
      <c r="H4531" s="663"/>
      <c r="I4531" s="663">
        <v>3126</v>
      </c>
      <c r="J4531" s="728">
        <v>451.91</v>
      </c>
      <c r="K4531" s="728">
        <v>146.87075000000002</v>
      </c>
      <c r="L4531" s="728">
        <v>305.03925000000004</v>
      </c>
    </row>
    <row r="4532" spans="1:12" s="335" customFormat="1" ht="12" x14ac:dyDescent="0.2">
      <c r="A4532" s="145" t="s">
        <v>9394</v>
      </c>
      <c r="B4532" s="145" t="s">
        <v>9395</v>
      </c>
      <c r="C4532" s="733">
        <v>43617</v>
      </c>
      <c r="F4532" s="663">
        <v>7094</v>
      </c>
      <c r="G4532" s="663">
        <v>1064</v>
      </c>
      <c r="H4532" s="663"/>
      <c r="I4532" s="663">
        <v>6030</v>
      </c>
      <c r="J4532" s="728">
        <v>611.48</v>
      </c>
      <c r="K4532" s="728">
        <v>198.73100000000002</v>
      </c>
      <c r="L4532" s="728">
        <v>412.74900000000002</v>
      </c>
    </row>
    <row r="4533" spans="1:12" s="335" customFormat="1" ht="12" x14ac:dyDescent="0.2">
      <c r="A4533" s="145" t="s">
        <v>9396</v>
      </c>
      <c r="B4533" s="145" t="s">
        <v>9397</v>
      </c>
      <c r="C4533" s="733">
        <v>43617</v>
      </c>
      <c r="F4533" s="663">
        <v>7442</v>
      </c>
      <c r="G4533" s="663">
        <v>1116</v>
      </c>
      <c r="H4533" s="663"/>
      <c r="I4533" s="663">
        <v>6326</v>
      </c>
      <c r="J4533" s="728">
        <v>641.48</v>
      </c>
      <c r="K4533" s="728">
        <v>208.48100000000002</v>
      </c>
      <c r="L4533" s="728">
        <v>432.99900000000002</v>
      </c>
    </row>
    <row r="4534" spans="1:12" s="335" customFormat="1" ht="12" x14ac:dyDescent="0.2">
      <c r="A4534" s="145" t="s">
        <v>9398</v>
      </c>
      <c r="B4534" s="145" t="s">
        <v>9399</v>
      </c>
      <c r="C4534" s="733">
        <v>43617</v>
      </c>
      <c r="F4534" s="663">
        <v>2080</v>
      </c>
      <c r="G4534" s="663">
        <v>312</v>
      </c>
      <c r="H4534" s="663"/>
      <c r="I4534" s="663">
        <v>1768</v>
      </c>
      <c r="J4534" s="728">
        <v>195.44</v>
      </c>
      <c r="K4534" s="728">
        <v>63.518000000000001</v>
      </c>
      <c r="L4534" s="728">
        <v>131.922</v>
      </c>
    </row>
    <row r="4535" spans="1:12" s="335" customFormat="1" ht="12" x14ac:dyDescent="0.2">
      <c r="A4535" s="145" t="s">
        <v>9400</v>
      </c>
      <c r="B4535" s="145" t="s">
        <v>9401</v>
      </c>
      <c r="C4535" s="733">
        <v>43617</v>
      </c>
      <c r="F4535" s="663">
        <v>1497</v>
      </c>
      <c r="G4535" s="663">
        <v>225</v>
      </c>
      <c r="H4535" s="663"/>
      <c r="I4535" s="663">
        <v>1272</v>
      </c>
      <c r="J4535" s="728">
        <v>127.85</v>
      </c>
      <c r="K4535" s="728">
        <v>41.551249999999996</v>
      </c>
      <c r="L4535" s="728">
        <v>86.298749999999998</v>
      </c>
    </row>
    <row r="4536" spans="1:12" s="335" customFormat="1" ht="12" x14ac:dyDescent="0.2">
      <c r="A4536" s="145" t="s">
        <v>9402</v>
      </c>
      <c r="B4536" s="145" t="s">
        <v>9403</v>
      </c>
      <c r="C4536" s="733">
        <v>43617</v>
      </c>
      <c r="F4536" s="663">
        <v>3943</v>
      </c>
      <c r="G4536" s="663">
        <v>986</v>
      </c>
      <c r="H4536" s="663"/>
      <c r="I4536" s="663">
        <v>2957</v>
      </c>
      <c r="J4536" s="728">
        <v>668.74</v>
      </c>
      <c r="K4536" s="728">
        <v>217.34050000000002</v>
      </c>
      <c r="L4536" s="728">
        <v>451.39950000000005</v>
      </c>
    </row>
    <row r="4537" spans="1:12" s="335" customFormat="1" ht="12" x14ac:dyDescent="0.2">
      <c r="A4537" s="145" t="s">
        <v>9404</v>
      </c>
      <c r="B4537" s="145" t="s">
        <v>9405</v>
      </c>
      <c r="C4537" s="733">
        <v>43617</v>
      </c>
      <c r="F4537" s="663">
        <v>999</v>
      </c>
      <c r="G4537" s="663">
        <v>200</v>
      </c>
      <c r="H4537" s="663"/>
      <c r="I4537" s="663">
        <v>799</v>
      </c>
      <c r="J4537" s="728">
        <v>126.61</v>
      </c>
      <c r="K4537" s="728">
        <v>41.148250000000004</v>
      </c>
      <c r="L4537" s="728">
        <v>85.461750000000009</v>
      </c>
    </row>
    <row r="4538" spans="1:12" s="335" customFormat="1" ht="12" x14ac:dyDescent="0.2">
      <c r="A4538" s="145" t="s">
        <v>9406</v>
      </c>
      <c r="B4538" s="145" t="s">
        <v>9336</v>
      </c>
      <c r="C4538" s="733">
        <v>43617</v>
      </c>
      <c r="F4538" s="663">
        <v>4130</v>
      </c>
      <c r="G4538" s="663">
        <v>826</v>
      </c>
      <c r="H4538" s="663"/>
      <c r="I4538" s="663">
        <v>3304</v>
      </c>
      <c r="J4538" s="728">
        <v>528.22</v>
      </c>
      <c r="K4538" s="728">
        <v>171.67150000000001</v>
      </c>
      <c r="L4538" s="728">
        <v>356.54850000000005</v>
      </c>
    </row>
    <row r="4539" spans="1:12" s="335" customFormat="1" ht="12" x14ac:dyDescent="0.2">
      <c r="A4539" s="145" t="s">
        <v>9407</v>
      </c>
      <c r="B4539" s="145" t="s">
        <v>9408</v>
      </c>
      <c r="C4539" s="733">
        <v>43617</v>
      </c>
      <c r="F4539" s="663">
        <v>4130</v>
      </c>
      <c r="G4539" s="663">
        <v>826</v>
      </c>
      <c r="H4539" s="663"/>
      <c r="I4539" s="663">
        <v>3304</v>
      </c>
      <c r="J4539" s="728">
        <v>528.22</v>
      </c>
      <c r="K4539" s="728">
        <v>171.67150000000001</v>
      </c>
      <c r="L4539" s="728">
        <v>356.54850000000005</v>
      </c>
    </row>
    <row r="4540" spans="1:12" s="335" customFormat="1" ht="12" x14ac:dyDescent="0.2">
      <c r="A4540" s="145" t="s">
        <v>9409</v>
      </c>
      <c r="B4540" s="145" t="s">
        <v>9410</v>
      </c>
      <c r="C4540" s="733">
        <v>43617</v>
      </c>
      <c r="F4540" s="663">
        <v>2037</v>
      </c>
      <c r="G4540" s="663">
        <v>306</v>
      </c>
      <c r="H4540" s="663"/>
      <c r="I4540" s="663">
        <v>1731</v>
      </c>
      <c r="J4540" s="728">
        <v>173.99</v>
      </c>
      <c r="K4540" s="728">
        <v>56.546750000000003</v>
      </c>
      <c r="L4540" s="728">
        <v>117.44325000000002</v>
      </c>
    </row>
    <row r="4541" spans="1:12" s="335" customFormat="1" ht="12" x14ac:dyDescent="0.2">
      <c r="A4541" s="145" t="s">
        <v>9411</v>
      </c>
      <c r="B4541" s="145" t="s">
        <v>9412</v>
      </c>
      <c r="C4541" s="733">
        <v>43617</v>
      </c>
      <c r="F4541" s="663">
        <v>3750</v>
      </c>
      <c r="G4541" s="663">
        <v>562</v>
      </c>
      <c r="H4541" s="663"/>
      <c r="I4541" s="663">
        <v>3188</v>
      </c>
      <c r="J4541" s="728">
        <v>320.29000000000002</v>
      </c>
      <c r="K4541" s="728">
        <v>104.09425000000002</v>
      </c>
      <c r="L4541" s="728">
        <v>216.19575000000003</v>
      </c>
    </row>
    <row r="4542" spans="1:12" s="335" customFormat="1" ht="12" x14ac:dyDescent="0.2">
      <c r="A4542" s="145" t="s">
        <v>9413</v>
      </c>
      <c r="B4542" s="145" t="s">
        <v>9414</v>
      </c>
      <c r="C4542" s="733">
        <v>43617</v>
      </c>
      <c r="F4542" s="663">
        <v>2810</v>
      </c>
      <c r="G4542" s="663">
        <v>562</v>
      </c>
      <c r="H4542" s="663"/>
      <c r="I4542" s="663">
        <v>2248</v>
      </c>
      <c r="J4542" s="728">
        <v>359.39</v>
      </c>
      <c r="K4542" s="728">
        <v>116.80175</v>
      </c>
      <c r="L4542" s="728">
        <v>242.58825000000002</v>
      </c>
    </row>
    <row r="4543" spans="1:12" s="335" customFormat="1" ht="12" x14ac:dyDescent="0.2">
      <c r="A4543" s="145" t="s">
        <v>9415</v>
      </c>
      <c r="B4543" s="145" t="s">
        <v>9416</v>
      </c>
      <c r="C4543" s="733">
        <v>43617</v>
      </c>
      <c r="F4543" s="663">
        <v>2935</v>
      </c>
      <c r="G4543" s="663">
        <v>440</v>
      </c>
      <c r="H4543" s="663"/>
      <c r="I4543" s="663">
        <v>2495</v>
      </c>
      <c r="J4543" s="728">
        <v>248.42</v>
      </c>
      <c r="K4543" s="728">
        <v>80.736499999999992</v>
      </c>
      <c r="L4543" s="728">
        <v>167.68350000000001</v>
      </c>
    </row>
    <row r="4544" spans="1:12" s="335" customFormat="1" ht="12" x14ac:dyDescent="0.2">
      <c r="A4544" s="145" t="s">
        <v>9417</v>
      </c>
      <c r="B4544" s="145" t="s">
        <v>9418</v>
      </c>
      <c r="C4544" s="733">
        <v>43617</v>
      </c>
      <c r="F4544" s="663">
        <v>7900</v>
      </c>
      <c r="G4544" s="663">
        <v>1185</v>
      </c>
      <c r="H4544" s="663"/>
      <c r="I4544" s="663">
        <v>6715</v>
      </c>
      <c r="J4544" s="728">
        <v>680.95</v>
      </c>
      <c r="K4544" s="728">
        <v>221.30875000000003</v>
      </c>
      <c r="L4544" s="728">
        <v>459.64125000000007</v>
      </c>
    </row>
    <row r="4545" spans="1:12" s="335" customFormat="1" ht="12" x14ac:dyDescent="0.2">
      <c r="A4545" s="145" t="s">
        <v>9419</v>
      </c>
      <c r="B4545" s="145" t="s">
        <v>9420</v>
      </c>
      <c r="C4545" s="733">
        <v>43617</v>
      </c>
      <c r="F4545" s="663">
        <v>50</v>
      </c>
      <c r="G4545" s="663">
        <v>8</v>
      </c>
      <c r="H4545" s="663"/>
      <c r="I4545" s="663">
        <v>42</v>
      </c>
      <c r="J4545" s="728">
        <v>4.3099999999999996</v>
      </c>
      <c r="K4545" s="728">
        <v>1.4007499999999999</v>
      </c>
      <c r="L4545" s="728">
        <v>2.9092500000000001</v>
      </c>
    </row>
    <row r="4546" spans="1:12" s="335" customFormat="1" ht="12" x14ac:dyDescent="0.2">
      <c r="A4546" s="145" t="s">
        <v>9421</v>
      </c>
      <c r="B4546" s="726" t="s">
        <v>9422</v>
      </c>
      <c r="C4546" s="733">
        <v>43617</v>
      </c>
      <c r="F4546" s="663">
        <v>1822</v>
      </c>
      <c r="G4546" s="663">
        <v>273</v>
      </c>
      <c r="H4546" s="663"/>
      <c r="I4546" s="663">
        <v>1549</v>
      </c>
      <c r="J4546" s="728">
        <v>155.61000000000001</v>
      </c>
      <c r="K4546" s="728">
        <v>50.573250000000009</v>
      </c>
      <c r="L4546" s="728">
        <v>105.03675000000001</v>
      </c>
    </row>
    <row r="4547" spans="1:12" s="335" customFormat="1" ht="12" x14ac:dyDescent="0.2">
      <c r="A4547" s="145" t="s">
        <v>9423</v>
      </c>
      <c r="B4547" s="727" t="s">
        <v>9424</v>
      </c>
      <c r="C4547" s="733">
        <v>43617</v>
      </c>
      <c r="F4547" s="663">
        <v>2309</v>
      </c>
      <c r="G4547" s="663">
        <v>577</v>
      </c>
      <c r="H4547" s="663"/>
      <c r="I4547" s="663">
        <v>1732</v>
      </c>
      <c r="J4547" s="728">
        <v>391.61</v>
      </c>
      <c r="K4547" s="728">
        <v>127.27325</v>
      </c>
      <c r="L4547" s="728">
        <v>264.33675000000005</v>
      </c>
    </row>
    <row r="4548" spans="1:12" s="335" customFormat="1" ht="12" x14ac:dyDescent="0.2">
      <c r="A4548" s="145" t="s">
        <v>9425</v>
      </c>
      <c r="B4548" s="145" t="s">
        <v>9426</v>
      </c>
      <c r="C4548" s="733">
        <v>43617</v>
      </c>
      <c r="F4548" s="663">
        <v>5459</v>
      </c>
      <c r="G4548" s="663">
        <v>1024</v>
      </c>
      <c r="H4548" s="663"/>
      <c r="I4548" s="663">
        <v>4435</v>
      </c>
      <c r="J4548" s="728">
        <v>635.41999999999996</v>
      </c>
      <c r="K4548" s="728">
        <v>206.51149999999998</v>
      </c>
      <c r="L4548" s="728">
        <v>428.9085</v>
      </c>
    </row>
    <row r="4549" spans="1:12" s="335" customFormat="1" ht="12" x14ac:dyDescent="0.2">
      <c r="A4549" s="145" t="s">
        <v>9427</v>
      </c>
      <c r="B4549" s="145" t="s">
        <v>9428</v>
      </c>
      <c r="C4549" s="733">
        <v>43617</v>
      </c>
      <c r="F4549" s="663">
        <v>7812</v>
      </c>
      <c r="G4549" s="663">
        <v>1465</v>
      </c>
      <c r="H4549" s="663"/>
      <c r="I4549" s="663">
        <v>6347</v>
      </c>
      <c r="J4549" s="728">
        <v>917.67</v>
      </c>
      <c r="K4549" s="728">
        <v>298.24275</v>
      </c>
      <c r="L4549" s="728">
        <v>619.42724999999996</v>
      </c>
    </row>
    <row r="4550" spans="1:12" s="335" customFormat="1" ht="12" x14ac:dyDescent="0.2">
      <c r="A4550" s="145" t="s">
        <v>9429</v>
      </c>
      <c r="B4550" s="145" t="s">
        <v>9430</v>
      </c>
      <c r="C4550" s="733">
        <v>43617</v>
      </c>
      <c r="F4550" s="663">
        <v>2533</v>
      </c>
      <c r="G4550" s="663">
        <v>317</v>
      </c>
      <c r="H4550" s="663"/>
      <c r="I4550" s="663">
        <v>2216</v>
      </c>
      <c r="J4550" s="728">
        <v>162.55000000000001</v>
      </c>
      <c r="K4550" s="728">
        <v>52.828750000000007</v>
      </c>
      <c r="L4550" s="728">
        <v>109.72125000000001</v>
      </c>
    </row>
    <row r="4551" spans="1:12" s="335" customFormat="1" ht="12" x14ac:dyDescent="0.2">
      <c r="A4551" s="145" t="s">
        <v>9431</v>
      </c>
      <c r="B4551" s="145" t="s">
        <v>9432</v>
      </c>
      <c r="C4551" s="733">
        <v>43617</v>
      </c>
      <c r="F4551" s="663">
        <v>5392</v>
      </c>
      <c r="G4551" s="663">
        <v>809</v>
      </c>
      <c r="H4551" s="663"/>
      <c r="I4551" s="663">
        <v>4583</v>
      </c>
      <c r="J4551" s="728">
        <v>464.77</v>
      </c>
      <c r="K4551" s="728">
        <v>151.05025000000001</v>
      </c>
      <c r="L4551" s="728">
        <v>313.71975000000003</v>
      </c>
    </row>
    <row r="4552" spans="1:12" s="335" customFormat="1" ht="12" x14ac:dyDescent="0.2">
      <c r="A4552" s="145" t="s">
        <v>9433</v>
      </c>
      <c r="B4552" s="145" t="s">
        <v>9434</v>
      </c>
      <c r="C4552" s="733">
        <v>43617</v>
      </c>
      <c r="F4552" s="663">
        <v>2606</v>
      </c>
      <c r="G4552" s="663">
        <v>489</v>
      </c>
      <c r="H4552" s="663"/>
      <c r="I4552" s="663">
        <v>2117</v>
      </c>
      <c r="J4552" s="728">
        <v>303.33</v>
      </c>
      <c r="K4552" s="728">
        <v>98.582250000000002</v>
      </c>
      <c r="L4552" s="728">
        <v>204.74775</v>
      </c>
    </row>
    <row r="4553" spans="1:12" s="335" customFormat="1" ht="12" x14ac:dyDescent="0.2">
      <c r="A4553" s="145" t="s">
        <v>9435</v>
      </c>
      <c r="B4553" s="145" t="s">
        <v>9436</v>
      </c>
      <c r="C4553" s="733">
        <v>43617</v>
      </c>
      <c r="F4553" s="663">
        <v>2960</v>
      </c>
      <c r="G4553" s="663">
        <v>444</v>
      </c>
      <c r="H4553" s="663"/>
      <c r="I4553" s="663">
        <v>2516</v>
      </c>
      <c r="J4553" s="728">
        <v>278.12</v>
      </c>
      <c r="K4553" s="728">
        <v>90.38900000000001</v>
      </c>
      <c r="L4553" s="728">
        <v>187.73100000000002</v>
      </c>
    </row>
    <row r="4554" spans="1:12" s="335" customFormat="1" ht="12" x14ac:dyDescent="0.2">
      <c r="A4554" s="145" t="s">
        <v>9437</v>
      </c>
      <c r="B4554" s="145" t="s">
        <v>9438</v>
      </c>
      <c r="C4554" s="733">
        <v>43617</v>
      </c>
      <c r="F4554" s="663">
        <v>4067</v>
      </c>
      <c r="G4554" s="663">
        <v>610</v>
      </c>
      <c r="H4554" s="663"/>
      <c r="I4554" s="663">
        <v>3457</v>
      </c>
      <c r="J4554" s="728">
        <v>350.56</v>
      </c>
      <c r="K4554" s="728">
        <v>113.932</v>
      </c>
      <c r="L4554" s="728">
        <v>236.62800000000001</v>
      </c>
    </row>
    <row r="4555" spans="1:12" s="335" customFormat="1" ht="12" x14ac:dyDescent="0.2">
      <c r="A4555" s="145" t="s">
        <v>9439</v>
      </c>
      <c r="B4555" s="145" t="s">
        <v>9440</v>
      </c>
      <c r="C4555" s="733">
        <v>43617</v>
      </c>
      <c r="F4555" s="663">
        <v>2700</v>
      </c>
      <c r="G4555" s="663">
        <v>405</v>
      </c>
      <c r="H4555" s="663"/>
      <c r="I4555" s="663">
        <v>2295</v>
      </c>
      <c r="J4555" s="728">
        <v>230.61</v>
      </c>
      <c r="K4555" s="728">
        <v>74.948250000000002</v>
      </c>
      <c r="L4555" s="728">
        <v>155.66175000000001</v>
      </c>
    </row>
    <row r="4556" spans="1:12" s="335" customFormat="1" ht="12" x14ac:dyDescent="0.2">
      <c r="A4556" s="145" t="s">
        <v>9441</v>
      </c>
      <c r="B4556" s="145" t="s">
        <v>9442</v>
      </c>
      <c r="C4556" s="733">
        <v>43617</v>
      </c>
      <c r="F4556" s="663">
        <v>2752</v>
      </c>
      <c r="G4556" s="663">
        <v>413</v>
      </c>
      <c r="H4556" s="663"/>
      <c r="I4556" s="663">
        <v>2339</v>
      </c>
      <c r="J4556" s="728">
        <v>235.05</v>
      </c>
      <c r="K4556" s="728">
        <v>76.391249999999999</v>
      </c>
      <c r="L4556" s="728">
        <v>158.65875000000003</v>
      </c>
    </row>
    <row r="4557" spans="1:12" s="335" customFormat="1" ht="12" x14ac:dyDescent="0.2">
      <c r="A4557" s="145" t="s">
        <v>9443</v>
      </c>
      <c r="B4557" s="145" t="s">
        <v>9444</v>
      </c>
      <c r="C4557" s="733">
        <v>43617</v>
      </c>
      <c r="F4557" s="663">
        <v>3148</v>
      </c>
      <c r="G4557" s="663">
        <v>472</v>
      </c>
      <c r="H4557" s="663"/>
      <c r="I4557" s="663">
        <v>2676</v>
      </c>
      <c r="J4557" s="728">
        <v>271.35000000000002</v>
      </c>
      <c r="K4557" s="728">
        <v>88.188750000000013</v>
      </c>
      <c r="L4557" s="728">
        <v>183.16125000000002</v>
      </c>
    </row>
    <row r="4558" spans="1:12" s="335" customFormat="1" ht="12" x14ac:dyDescent="0.2">
      <c r="A4558" s="145" t="s">
        <v>9445</v>
      </c>
      <c r="B4558" s="145" t="s">
        <v>9446</v>
      </c>
      <c r="C4558" s="733">
        <v>43617</v>
      </c>
      <c r="F4558" s="663">
        <v>6558</v>
      </c>
      <c r="G4558" s="663">
        <v>984</v>
      </c>
      <c r="H4558" s="663"/>
      <c r="I4558" s="663">
        <v>5574</v>
      </c>
      <c r="J4558" s="728">
        <v>565.29</v>
      </c>
      <c r="K4558" s="728">
        <v>183.71924999999999</v>
      </c>
      <c r="L4558" s="728">
        <v>381.57074999999998</v>
      </c>
    </row>
    <row r="4559" spans="1:12" s="335" customFormat="1" ht="12" x14ac:dyDescent="0.2">
      <c r="A4559" s="145" t="s">
        <v>9447</v>
      </c>
      <c r="B4559" s="145" t="s">
        <v>9448</v>
      </c>
      <c r="C4559" s="733">
        <v>43617</v>
      </c>
      <c r="F4559" s="663">
        <v>6020</v>
      </c>
      <c r="G4559" s="663">
        <v>903</v>
      </c>
      <c r="H4559" s="663"/>
      <c r="I4559" s="663">
        <v>5117</v>
      </c>
      <c r="J4559" s="728">
        <v>518.91</v>
      </c>
      <c r="K4559" s="728">
        <v>168.64574999999999</v>
      </c>
      <c r="L4559" s="728">
        <v>350.26425</v>
      </c>
    </row>
    <row r="4560" spans="1:12" s="335" customFormat="1" ht="12" x14ac:dyDescent="0.2">
      <c r="A4560" s="145" t="s">
        <v>9449</v>
      </c>
      <c r="B4560" s="145" t="s">
        <v>9450</v>
      </c>
      <c r="C4560" s="733">
        <v>43617</v>
      </c>
      <c r="F4560" s="663">
        <v>5609</v>
      </c>
      <c r="G4560" s="663">
        <v>841</v>
      </c>
      <c r="H4560" s="663"/>
      <c r="I4560" s="663">
        <v>4768</v>
      </c>
      <c r="J4560" s="728">
        <v>483.48</v>
      </c>
      <c r="K4560" s="728">
        <v>157.131</v>
      </c>
      <c r="L4560" s="728">
        <v>326.34900000000005</v>
      </c>
    </row>
    <row r="4561" spans="1:12" s="335" customFormat="1" ht="12" x14ac:dyDescent="0.2">
      <c r="A4561" s="145" t="s">
        <v>9451</v>
      </c>
      <c r="B4561" s="145" t="s">
        <v>9452</v>
      </c>
      <c r="C4561" s="733">
        <v>43617</v>
      </c>
      <c r="F4561" s="663">
        <v>5232</v>
      </c>
      <c r="G4561" s="663">
        <v>981</v>
      </c>
      <c r="H4561" s="663"/>
      <c r="I4561" s="663">
        <v>4251</v>
      </c>
      <c r="J4561" s="728">
        <v>603.57000000000005</v>
      </c>
      <c r="K4561" s="728">
        <v>196.16025000000002</v>
      </c>
      <c r="L4561" s="728">
        <v>407.40975000000009</v>
      </c>
    </row>
    <row r="4562" spans="1:12" s="335" customFormat="1" ht="12" x14ac:dyDescent="0.2">
      <c r="A4562" s="145" t="s">
        <v>9453</v>
      </c>
      <c r="B4562" s="145" t="s">
        <v>9454</v>
      </c>
      <c r="C4562" s="733">
        <v>43617</v>
      </c>
      <c r="F4562" s="663">
        <v>4661</v>
      </c>
      <c r="G4562" s="663">
        <v>874</v>
      </c>
      <c r="H4562" s="663"/>
      <c r="I4562" s="663">
        <v>3787</v>
      </c>
      <c r="J4562" s="728">
        <v>537.69000000000005</v>
      </c>
      <c r="K4562" s="728">
        <v>174.74925000000002</v>
      </c>
      <c r="L4562" s="728">
        <v>362.94075000000004</v>
      </c>
    </row>
    <row r="4563" spans="1:12" s="335" customFormat="1" ht="12" x14ac:dyDescent="0.2">
      <c r="A4563" s="145" t="s">
        <v>9455</v>
      </c>
      <c r="B4563" s="145" t="s">
        <v>9456</v>
      </c>
      <c r="C4563" s="733">
        <v>43617</v>
      </c>
      <c r="F4563" s="663">
        <v>2054</v>
      </c>
      <c r="G4563" s="663">
        <v>308</v>
      </c>
      <c r="H4563" s="663"/>
      <c r="I4563" s="663">
        <v>1746</v>
      </c>
      <c r="J4563" s="728">
        <v>175.44</v>
      </c>
      <c r="K4563" s="728">
        <v>57.018000000000001</v>
      </c>
      <c r="L4563" s="728">
        <v>118.42200000000001</v>
      </c>
    </row>
    <row r="4564" spans="1:12" s="335" customFormat="1" ht="12" x14ac:dyDescent="0.2">
      <c r="A4564" s="145" t="s">
        <v>9457</v>
      </c>
      <c r="B4564" s="145" t="s">
        <v>9456</v>
      </c>
      <c r="C4564" s="733">
        <v>43617</v>
      </c>
      <c r="F4564" s="663">
        <v>2161</v>
      </c>
      <c r="G4564" s="663">
        <v>324</v>
      </c>
      <c r="H4564" s="663"/>
      <c r="I4564" s="663">
        <v>1837</v>
      </c>
      <c r="J4564" s="728">
        <v>184.58</v>
      </c>
      <c r="K4564" s="728">
        <v>59.988500000000009</v>
      </c>
      <c r="L4564" s="728">
        <v>124.59150000000001</v>
      </c>
    </row>
    <row r="4565" spans="1:12" s="335" customFormat="1" ht="12" x14ac:dyDescent="0.2">
      <c r="A4565" s="145" t="s">
        <v>9458</v>
      </c>
      <c r="B4565" s="145" t="s">
        <v>9459</v>
      </c>
      <c r="C4565" s="733">
        <v>43617</v>
      </c>
      <c r="F4565" s="663">
        <v>2854</v>
      </c>
      <c r="G4565" s="663">
        <v>535</v>
      </c>
      <c r="H4565" s="663"/>
      <c r="I4565" s="663">
        <v>2319</v>
      </c>
      <c r="J4565" s="728">
        <v>332.21</v>
      </c>
      <c r="K4565" s="728">
        <v>107.96825</v>
      </c>
      <c r="L4565" s="728">
        <v>224.24175</v>
      </c>
    </row>
    <row r="4566" spans="1:12" s="335" customFormat="1" ht="12" x14ac:dyDescent="0.2">
      <c r="A4566" s="145" t="s">
        <v>9460</v>
      </c>
      <c r="B4566" s="145" t="s">
        <v>9461</v>
      </c>
      <c r="C4566" s="733">
        <v>43617</v>
      </c>
      <c r="F4566" s="663">
        <v>4800</v>
      </c>
      <c r="G4566" s="663">
        <v>960</v>
      </c>
      <c r="H4566" s="663"/>
      <c r="I4566" s="663">
        <v>3840</v>
      </c>
      <c r="J4566" s="728">
        <v>613.91</v>
      </c>
      <c r="K4566" s="728">
        <v>199.52074999999999</v>
      </c>
      <c r="L4566" s="728">
        <v>414.38925</v>
      </c>
    </row>
    <row r="4567" spans="1:12" s="335" customFormat="1" ht="12" x14ac:dyDescent="0.2">
      <c r="A4567" s="145" t="s">
        <v>9462</v>
      </c>
      <c r="B4567" s="145" t="s">
        <v>9463</v>
      </c>
      <c r="C4567" s="733">
        <v>43617</v>
      </c>
      <c r="F4567" s="663">
        <v>3157</v>
      </c>
      <c r="G4567" s="663">
        <v>631</v>
      </c>
      <c r="H4567" s="663"/>
      <c r="I4567" s="663">
        <v>2526</v>
      </c>
      <c r="J4567" s="728">
        <v>403.78</v>
      </c>
      <c r="K4567" s="728">
        <v>131.2285</v>
      </c>
      <c r="L4567" s="728">
        <v>272.55149999999998</v>
      </c>
    </row>
    <row r="4568" spans="1:12" s="335" customFormat="1" ht="12" x14ac:dyDescent="0.2">
      <c r="A4568" s="145" t="s">
        <v>9464</v>
      </c>
      <c r="B4568" s="145" t="s">
        <v>9465</v>
      </c>
      <c r="C4568" s="733">
        <v>43617</v>
      </c>
      <c r="F4568" s="663">
        <v>2444</v>
      </c>
      <c r="G4568" s="663">
        <v>367</v>
      </c>
      <c r="H4568" s="663"/>
      <c r="I4568" s="663">
        <v>2077</v>
      </c>
      <c r="J4568" s="728">
        <v>208.74</v>
      </c>
      <c r="K4568" s="728">
        <v>67.840500000000006</v>
      </c>
      <c r="L4568" s="728">
        <v>140.89950000000002</v>
      </c>
    </row>
    <row r="4569" spans="1:12" s="335" customFormat="1" ht="12" x14ac:dyDescent="0.2">
      <c r="A4569" s="145" t="s">
        <v>9466</v>
      </c>
      <c r="B4569" s="145" t="s">
        <v>9467</v>
      </c>
      <c r="C4569" s="733">
        <v>43617</v>
      </c>
      <c r="F4569" s="663">
        <v>2250</v>
      </c>
      <c r="G4569" s="663">
        <v>337</v>
      </c>
      <c r="H4569" s="663"/>
      <c r="I4569" s="663">
        <v>1913</v>
      </c>
      <c r="J4569" s="728">
        <v>192.18</v>
      </c>
      <c r="K4569" s="728">
        <v>62.458500000000008</v>
      </c>
      <c r="L4569" s="728">
        <v>129.72150000000002</v>
      </c>
    </row>
    <row r="4570" spans="1:12" s="335" customFormat="1" ht="12" x14ac:dyDescent="0.2">
      <c r="A4570" s="145" t="s">
        <v>9468</v>
      </c>
      <c r="B4570" s="145" t="s">
        <v>9469</v>
      </c>
      <c r="C4570" s="733">
        <v>43617</v>
      </c>
      <c r="F4570" s="663">
        <v>2294</v>
      </c>
      <c r="G4570" s="663">
        <v>344</v>
      </c>
      <c r="H4570" s="663"/>
      <c r="I4570" s="663">
        <v>1950</v>
      </c>
      <c r="J4570" s="728">
        <v>195.93</v>
      </c>
      <c r="K4570" s="728">
        <v>63.677250000000008</v>
      </c>
      <c r="L4570" s="728">
        <v>132.25275000000002</v>
      </c>
    </row>
    <row r="4571" spans="1:12" s="335" customFormat="1" ht="12" x14ac:dyDescent="0.2">
      <c r="A4571" s="145" t="s">
        <v>9470</v>
      </c>
      <c r="B4571" s="145" t="s">
        <v>9471</v>
      </c>
      <c r="C4571" s="733">
        <v>43617</v>
      </c>
      <c r="F4571" s="663">
        <v>5110</v>
      </c>
      <c r="G4571" s="663">
        <v>958</v>
      </c>
      <c r="H4571" s="663"/>
      <c r="I4571" s="663">
        <v>4152</v>
      </c>
      <c r="J4571" s="728">
        <v>594.79999999999995</v>
      </c>
      <c r="K4571" s="728">
        <v>193.31</v>
      </c>
      <c r="L4571" s="728">
        <v>401.49</v>
      </c>
    </row>
    <row r="4572" spans="1:12" s="335" customFormat="1" ht="12" x14ac:dyDescent="0.2">
      <c r="A4572" s="145" t="s">
        <v>9472</v>
      </c>
      <c r="B4572" s="145" t="s">
        <v>9473</v>
      </c>
      <c r="C4572" s="733">
        <v>43617</v>
      </c>
      <c r="F4572" s="663">
        <v>2609</v>
      </c>
      <c r="G4572" s="663">
        <v>652</v>
      </c>
      <c r="H4572" s="663"/>
      <c r="I4572" s="663">
        <v>1957</v>
      </c>
      <c r="J4572" s="728">
        <v>442.49</v>
      </c>
      <c r="K4572" s="728">
        <v>143.80925000000002</v>
      </c>
      <c r="L4572" s="728">
        <v>298.68075000000005</v>
      </c>
    </row>
    <row r="4573" spans="1:12" s="335" customFormat="1" ht="12" x14ac:dyDescent="0.2">
      <c r="A4573" s="145" t="s">
        <v>9474</v>
      </c>
      <c r="B4573" s="145" t="s">
        <v>9475</v>
      </c>
      <c r="C4573" s="733">
        <v>43617</v>
      </c>
      <c r="F4573" s="663">
        <v>2250</v>
      </c>
      <c r="G4573" s="663">
        <v>337</v>
      </c>
      <c r="H4573" s="663"/>
      <c r="I4573" s="663">
        <v>1913</v>
      </c>
      <c r="J4573" s="728">
        <v>192.18</v>
      </c>
      <c r="K4573" s="728">
        <v>62.458500000000008</v>
      </c>
      <c r="L4573" s="728">
        <v>129.72150000000002</v>
      </c>
    </row>
    <row r="4574" spans="1:12" s="335" customFormat="1" ht="12" x14ac:dyDescent="0.2">
      <c r="A4574" s="145" t="s">
        <v>9476</v>
      </c>
      <c r="B4574" s="145" t="s">
        <v>9477</v>
      </c>
      <c r="C4574" s="733">
        <v>43617</v>
      </c>
      <c r="F4574" s="663">
        <v>2080</v>
      </c>
      <c r="G4574" s="663">
        <v>312</v>
      </c>
      <c r="H4574" s="663"/>
      <c r="I4574" s="663">
        <v>1768</v>
      </c>
      <c r="J4574" s="728">
        <v>195.44</v>
      </c>
      <c r="K4574" s="728">
        <v>63.518000000000001</v>
      </c>
      <c r="L4574" s="728">
        <v>131.922</v>
      </c>
    </row>
    <row r="4575" spans="1:12" s="335" customFormat="1" ht="12" x14ac:dyDescent="0.2">
      <c r="A4575" s="145" t="s">
        <v>9478</v>
      </c>
      <c r="B4575" s="145" t="s">
        <v>9479</v>
      </c>
      <c r="C4575" s="733">
        <v>43617</v>
      </c>
      <c r="F4575" s="663">
        <v>3544</v>
      </c>
      <c r="G4575" s="663">
        <v>443</v>
      </c>
      <c r="H4575" s="663"/>
      <c r="I4575" s="663">
        <v>3101</v>
      </c>
      <c r="J4575" s="728">
        <v>231.6</v>
      </c>
      <c r="K4575" s="728">
        <v>75.27</v>
      </c>
      <c r="L4575" s="728">
        <v>156.33000000000001</v>
      </c>
    </row>
    <row r="4576" spans="1:12" s="335" customFormat="1" ht="12" x14ac:dyDescent="0.2">
      <c r="A4576" s="145" t="s">
        <v>9480</v>
      </c>
      <c r="B4576" s="145" t="s">
        <v>9481</v>
      </c>
      <c r="C4576" s="733">
        <v>43617</v>
      </c>
      <c r="F4576" s="663">
        <v>2145</v>
      </c>
      <c r="G4576" s="663">
        <v>402</v>
      </c>
      <c r="H4576" s="663"/>
      <c r="I4576" s="663">
        <v>1743</v>
      </c>
      <c r="J4576" s="728">
        <v>249.69</v>
      </c>
      <c r="K4576" s="728">
        <v>81.149249999999995</v>
      </c>
      <c r="L4576" s="728">
        <v>168.54075</v>
      </c>
    </row>
    <row r="4577" spans="1:12" s="335" customFormat="1" ht="12" x14ac:dyDescent="0.2">
      <c r="A4577" s="145" t="s">
        <v>9482</v>
      </c>
      <c r="B4577" s="145" t="s">
        <v>9483</v>
      </c>
      <c r="C4577" s="733">
        <v>43617</v>
      </c>
      <c r="F4577" s="663">
        <v>2312</v>
      </c>
      <c r="G4577" s="663">
        <v>433</v>
      </c>
      <c r="H4577" s="663"/>
      <c r="I4577" s="663">
        <v>1879</v>
      </c>
      <c r="J4577" s="728">
        <v>269.11</v>
      </c>
      <c r="K4577" s="728">
        <v>87.460750000000004</v>
      </c>
      <c r="L4577" s="728">
        <v>181.64925000000002</v>
      </c>
    </row>
    <row r="4578" spans="1:12" s="335" customFormat="1" ht="12" x14ac:dyDescent="0.2">
      <c r="A4578" s="145" t="s">
        <v>9484</v>
      </c>
      <c r="B4578" s="145" t="s">
        <v>9485</v>
      </c>
      <c r="C4578" s="733">
        <v>43617</v>
      </c>
      <c r="F4578" s="663">
        <v>5830</v>
      </c>
      <c r="G4578" s="663">
        <v>875</v>
      </c>
      <c r="H4578" s="663"/>
      <c r="I4578" s="663">
        <v>4955</v>
      </c>
      <c r="J4578" s="728">
        <v>502.53</v>
      </c>
      <c r="K4578" s="728">
        <v>163.32225</v>
      </c>
      <c r="L4578" s="728">
        <v>339.20774999999998</v>
      </c>
    </row>
    <row r="4579" spans="1:12" s="335" customFormat="1" ht="12" x14ac:dyDescent="0.2">
      <c r="A4579" s="145" t="s">
        <v>9486</v>
      </c>
      <c r="B4579" s="145" t="s">
        <v>9487</v>
      </c>
      <c r="C4579" s="733">
        <v>43617</v>
      </c>
      <c r="F4579" s="663">
        <v>3506</v>
      </c>
      <c r="G4579" s="663">
        <v>701</v>
      </c>
      <c r="H4579" s="663"/>
      <c r="I4579" s="663">
        <v>2805</v>
      </c>
      <c r="J4579" s="728">
        <v>448.42</v>
      </c>
      <c r="K4579" s="728">
        <v>145.73650000000001</v>
      </c>
      <c r="L4579" s="728">
        <v>302.68350000000004</v>
      </c>
    </row>
    <row r="4580" spans="1:12" s="335" customFormat="1" ht="12" x14ac:dyDescent="0.2">
      <c r="A4580" s="145" t="s">
        <v>9488</v>
      </c>
      <c r="B4580" s="145" t="s">
        <v>9489</v>
      </c>
      <c r="C4580" s="733">
        <v>43617</v>
      </c>
      <c r="F4580" s="663">
        <v>1946</v>
      </c>
      <c r="G4580" s="663">
        <v>292</v>
      </c>
      <c r="H4580" s="663"/>
      <c r="I4580" s="663">
        <v>1654</v>
      </c>
      <c r="J4580" s="728">
        <v>166.21</v>
      </c>
      <c r="K4580" s="728">
        <v>54.018250000000002</v>
      </c>
      <c r="L4580" s="728">
        <v>112.19175000000001</v>
      </c>
    </row>
    <row r="4581" spans="1:12" s="335" customFormat="1" ht="12" x14ac:dyDescent="0.2">
      <c r="A4581" s="145" t="s">
        <v>9490</v>
      </c>
      <c r="B4581" s="145" t="s">
        <v>9491</v>
      </c>
      <c r="C4581" s="733">
        <v>43617</v>
      </c>
      <c r="F4581" s="663">
        <v>2192</v>
      </c>
      <c r="G4581" s="663">
        <v>329</v>
      </c>
      <c r="H4581" s="663"/>
      <c r="I4581" s="663">
        <v>1863</v>
      </c>
      <c r="J4581" s="728">
        <v>187.22</v>
      </c>
      <c r="K4581" s="728">
        <v>60.846499999999999</v>
      </c>
      <c r="L4581" s="728">
        <v>126.37350000000001</v>
      </c>
    </row>
    <row r="4582" spans="1:12" s="335" customFormat="1" ht="12" x14ac:dyDescent="0.2">
      <c r="A4582" s="145" t="s">
        <v>9492</v>
      </c>
      <c r="B4582" s="145" t="s">
        <v>9493</v>
      </c>
      <c r="C4582" s="733">
        <v>43617</v>
      </c>
      <c r="F4582" s="663">
        <v>2194</v>
      </c>
      <c r="G4582" s="663">
        <v>329</v>
      </c>
      <c r="H4582" s="663"/>
      <c r="I4582" s="663">
        <v>1865</v>
      </c>
      <c r="J4582" s="728">
        <v>187.39</v>
      </c>
      <c r="K4582" s="728">
        <v>60.90175</v>
      </c>
      <c r="L4582" s="728">
        <v>126.48824999999999</v>
      </c>
    </row>
    <row r="4583" spans="1:12" s="335" customFormat="1" ht="12" x14ac:dyDescent="0.2">
      <c r="A4583" s="145" t="s">
        <v>9494</v>
      </c>
      <c r="B4583" s="145" t="s">
        <v>9495</v>
      </c>
      <c r="C4583" s="733">
        <v>43617</v>
      </c>
      <c r="F4583" s="663">
        <v>2250</v>
      </c>
      <c r="G4583" s="663">
        <v>337</v>
      </c>
      <c r="H4583" s="663"/>
      <c r="I4583" s="663">
        <v>1913</v>
      </c>
      <c r="J4583" s="728">
        <v>192.18</v>
      </c>
      <c r="K4583" s="728">
        <v>62.458500000000008</v>
      </c>
      <c r="L4583" s="728">
        <v>129.72150000000002</v>
      </c>
    </row>
    <row r="4584" spans="1:12" s="335" customFormat="1" ht="12" x14ac:dyDescent="0.2">
      <c r="A4584" s="145" t="s">
        <v>9496</v>
      </c>
      <c r="B4584" s="145" t="s">
        <v>9497</v>
      </c>
      <c r="C4584" s="733">
        <v>43617</v>
      </c>
      <c r="F4584" s="663">
        <v>3178</v>
      </c>
      <c r="G4584" s="663">
        <v>477</v>
      </c>
      <c r="H4584" s="663"/>
      <c r="I4584" s="663">
        <v>2701</v>
      </c>
      <c r="J4584" s="728">
        <v>271.44</v>
      </c>
      <c r="K4584" s="728">
        <v>88.218000000000004</v>
      </c>
      <c r="L4584" s="728">
        <v>183.22200000000001</v>
      </c>
    </row>
    <row r="4585" spans="1:12" s="335" customFormat="1" ht="12" x14ac:dyDescent="0.2">
      <c r="A4585" s="145" t="s">
        <v>9498</v>
      </c>
      <c r="B4585" s="145" t="s">
        <v>9499</v>
      </c>
      <c r="C4585" s="733">
        <v>43617</v>
      </c>
      <c r="F4585" s="663">
        <v>1615</v>
      </c>
      <c r="G4585" s="663">
        <v>242</v>
      </c>
      <c r="H4585" s="663"/>
      <c r="I4585" s="663">
        <v>1373</v>
      </c>
      <c r="J4585" s="728">
        <v>139.21</v>
      </c>
      <c r="K4585" s="728">
        <v>45.243250000000003</v>
      </c>
      <c r="L4585" s="728">
        <v>93.966750000000005</v>
      </c>
    </row>
    <row r="4586" spans="1:12" s="335" customFormat="1" ht="12" x14ac:dyDescent="0.2">
      <c r="A4586" s="145" t="s">
        <v>9500</v>
      </c>
      <c r="B4586" s="145" t="s">
        <v>9501</v>
      </c>
      <c r="C4586" s="733">
        <v>43617</v>
      </c>
      <c r="F4586" s="663">
        <v>999</v>
      </c>
      <c r="G4586" s="663">
        <v>200</v>
      </c>
      <c r="H4586" s="663"/>
      <c r="I4586" s="663">
        <v>799</v>
      </c>
      <c r="J4586" s="728">
        <v>126.61</v>
      </c>
      <c r="K4586" s="728">
        <v>41.148250000000004</v>
      </c>
      <c r="L4586" s="728">
        <v>85.461750000000009</v>
      </c>
    </row>
    <row r="4587" spans="1:12" s="335" customFormat="1" ht="12" x14ac:dyDescent="0.2">
      <c r="A4587" s="145" t="s">
        <v>9502</v>
      </c>
      <c r="B4587" s="145" t="s">
        <v>9503</v>
      </c>
      <c r="C4587" s="733">
        <v>43617</v>
      </c>
      <c r="F4587" s="663">
        <v>4000</v>
      </c>
      <c r="G4587" s="663">
        <v>765</v>
      </c>
      <c r="H4587" s="663"/>
      <c r="I4587" s="663">
        <v>3235</v>
      </c>
      <c r="J4587" s="728">
        <v>477.69</v>
      </c>
      <c r="K4587" s="728">
        <v>155.24925000000002</v>
      </c>
      <c r="L4587" s="728">
        <v>322.44075000000004</v>
      </c>
    </row>
    <row r="4588" spans="1:12" s="335" customFormat="1" ht="12" x14ac:dyDescent="0.2">
      <c r="A4588" s="145" t="s">
        <v>9504</v>
      </c>
      <c r="B4588" s="145" t="s">
        <v>9505</v>
      </c>
      <c r="C4588" s="733">
        <v>43617</v>
      </c>
      <c r="F4588" s="663">
        <v>3182</v>
      </c>
      <c r="G4588" s="663">
        <v>477</v>
      </c>
      <c r="H4588" s="663"/>
      <c r="I4588" s="663">
        <v>2705</v>
      </c>
      <c r="J4588" s="728">
        <v>271.77999999999997</v>
      </c>
      <c r="K4588" s="728">
        <v>88.328499999999991</v>
      </c>
      <c r="L4588" s="728">
        <v>183.45149999999998</v>
      </c>
    </row>
    <row r="4589" spans="1:12" s="335" customFormat="1" ht="12" x14ac:dyDescent="0.2">
      <c r="A4589" s="145" t="s">
        <v>9506</v>
      </c>
      <c r="B4589" s="145" t="s">
        <v>9507</v>
      </c>
      <c r="C4589" s="733">
        <v>43617</v>
      </c>
      <c r="F4589" s="663">
        <v>4409</v>
      </c>
      <c r="G4589" s="663">
        <v>882</v>
      </c>
      <c r="H4589" s="663"/>
      <c r="I4589" s="663">
        <v>3527</v>
      </c>
      <c r="J4589" s="728">
        <v>563.91</v>
      </c>
      <c r="K4589" s="728">
        <v>183.27074999999999</v>
      </c>
      <c r="L4589" s="728">
        <v>380.63925</v>
      </c>
    </row>
    <row r="4590" spans="1:12" s="335" customFormat="1" ht="12" x14ac:dyDescent="0.2">
      <c r="A4590" s="145" t="s">
        <v>9508</v>
      </c>
      <c r="B4590" s="145" t="s">
        <v>9509</v>
      </c>
      <c r="C4590" s="733">
        <v>43617</v>
      </c>
      <c r="F4590" s="663">
        <v>1960</v>
      </c>
      <c r="G4590" s="663">
        <v>367</v>
      </c>
      <c r="H4590" s="663"/>
      <c r="I4590" s="663">
        <v>1593</v>
      </c>
      <c r="J4590" s="728">
        <v>228.15</v>
      </c>
      <c r="K4590" s="728">
        <v>74.148750000000007</v>
      </c>
      <c r="L4590" s="728">
        <v>154.00125000000003</v>
      </c>
    </row>
    <row r="4591" spans="1:12" s="335" customFormat="1" ht="12" x14ac:dyDescent="0.2">
      <c r="A4591" s="145" t="s">
        <v>9510</v>
      </c>
      <c r="B4591" s="145" t="s">
        <v>9511</v>
      </c>
      <c r="C4591" s="733">
        <v>43617</v>
      </c>
      <c r="F4591" s="663">
        <v>8414</v>
      </c>
      <c r="G4591" s="663">
        <v>2088</v>
      </c>
      <c r="H4591" s="663"/>
      <c r="I4591" s="663">
        <v>6326</v>
      </c>
      <c r="J4591" s="728">
        <v>1414.06</v>
      </c>
      <c r="K4591" s="728">
        <v>459.56950000000001</v>
      </c>
      <c r="L4591" s="728">
        <v>954.4905</v>
      </c>
    </row>
    <row r="4592" spans="1:12" s="335" customFormat="1" ht="12" x14ac:dyDescent="0.2">
      <c r="A4592" s="145" t="s">
        <v>9512</v>
      </c>
      <c r="B4592" s="145" t="s">
        <v>9513</v>
      </c>
      <c r="C4592" s="733">
        <v>43617</v>
      </c>
      <c r="F4592" s="663">
        <v>6311</v>
      </c>
      <c r="G4592" s="663">
        <v>947</v>
      </c>
      <c r="H4592" s="663"/>
      <c r="I4592" s="663">
        <v>5364</v>
      </c>
      <c r="J4592" s="728">
        <v>539.02</v>
      </c>
      <c r="K4592" s="728">
        <v>175.1815</v>
      </c>
      <c r="L4592" s="728">
        <v>363.83850000000001</v>
      </c>
    </row>
    <row r="4593" spans="1:12" s="335" customFormat="1" ht="12" x14ac:dyDescent="0.2">
      <c r="A4593" s="145" t="s">
        <v>9514</v>
      </c>
      <c r="B4593" s="145" t="s">
        <v>9515</v>
      </c>
      <c r="C4593" s="733">
        <v>43617</v>
      </c>
      <c r="F4593" s="663">
        <v>2440</v>
      </c>
      <c r="G4593" s="663">
        <v>366</v>
      </c>
      <c r="H4593" s="663"/>
      <c r="I4593" s="663">
        <v>2074</v>
      </c>
      <c r="J4593" s="728">
        <v>229.26</v>
      </c>
      <c r="K4593" s="728">
        <v>74.509500000000003</v>
      </c>
      <c r="L4593" s="728">
        <v>154.75050000000002</v>
      </c>
    </row>
    <row r="4594" spans="1:12" s="335" customFormat="1" ht="12" x14ac:dyDescent="0.2">
      <c r="A4594" s="145" t="s">
        <v>9516</v>
      </c>
      <c r="B4594" s="145" t="s">
        <v>9517</v>
      </c>
      <c r="C4594" s="733">
        <v>43617</v>
      </c>
      <c r="F4594" s="663">
        <v>2073</v>
      </c>
      <c r="G4594" s="663">
        <v>311</v>
      </c>
      <c r="H4594" s="663"/>
      <c r="I4594" s="663">
        <v>1762</v>
      </c>
      <c r="J4594" s="728">
        <v>177.05</v>
      </c>
      <c r="K4594" s="728">
        <v>57.541250000000005</v>
      </c>
      <c r="L4594" s="728">
        <v>119.50875000000002</v>
      </c>
    </row>
    <row r="4595" spans="1:12" s="335" customFormat="1" ht="12" x14ac:dyDescent="0.2">
      <c r="A4595" s="145" t="s">
        <v>9518</v>
      </c>
      <c r="B4595" s="145" t="s">
        <v>9519</v>
      </c>
      <c r="C4595" s="733">
        <v>43617</v>
      </c>
      <c r="F4595" s="663">
        <v>6271</v>
      </c>
      <c r="G4595" s="663">
        <v>941</v>
      </c>
      <c r="H4595" s="663"/>
      <c r="I4595" s="663">
        <v>5330</v>
      </c>
      <c r="J4595" s="728">
        <v>540.54999999999995</v>
      </c>
      <c r="K4595" s="728">
        <v>175.67874999999998</v>
      </c>
      <c r="L4595" s="728">
        <v>364.87124999999997</v>
      </c>
    </row>
    <row r="4596" spans="1:12" s="335" customFormat="1" ht="12" x14ac:dyDescent="0.2">
      <c r="A4596" s="145" t="s">
        <v>9520</v>
      </c>
      <c r="B4596" s="145" t="s">
        <v>9521</v>
      </c>
      <c r="C4596" s="733">
        <v>43617</v>
      </c>
      <c r="F4596" s="663">
        <v>5604</v>
      </c>
      <c r="G4596" s="663">
        <v>841</v>
      </c>
      <c r="H4596" s="663"/>
      <c r="I4596" s="663">
        <v>4763</v>
      </c>
      <c r="J4596" s="728">
        <v>483.05</v>
      </c>
      <c r="K4596" s="728">
        <v>156.99125000000001</v>
      </c>
      <c r="L4596" s="728">
        <v>326.05875000000003</v>
      </c>
    </row>
    <row r="4597" spans="1:12" s="335" customFormat="1" ht="12" x14ac:dyDescent="0.2">
      <c r="A4597" s="145" t="s">
        <v>9522</v>
      </c>
      <c r="B4597" s="145" t="s">
        <v>9523</v>
      </c>
      <c r="C4597" s="733">
        <v>43617</v>
      </c>
      <c r="F4597" s="663">
        <v>2440</v>
      </c>
      <c r="G4597" s="663">
        <v>366</v>
      </c>
      <c r="H4597" s="663"/>
      <c r="I4597" s="663">
        <v>2074</v>
      </c>
      <c r="J4597" s="728">
        <v>229.26</v>
      </c>
      <c r="K4597" s="728">
        <v>74.509500000000003</v>
      </c>
      <c r="L4597" s="728">
        <v>154.75050000000002</v>
      </c>
    </row>
    <row r="4598" spans="1:12" s="335" customFormat="1" ht="12" x14ac:dyDescent="0.2">
      <c r="A4598" s="145" t="s">
        <v>9524</v>
      </c>
      <c r="B4598" s="145" t="s">
        <v>9525</v>
      </c>
      <c r="C4598" s="733">
        <v>43617</v>
      </c>
      <c r="F4598" s="663">
        <v>2811</v>
      </c>
      <c r="G4598" s="663">
        <v>422</v>
      </c>
      <c r="H4598" s="663"/>
      <c r="I4598" s="663">
        <v>2389</v>
      </c>
      <c r="J4598" s="728">
        <v>240.09</v>
      </c>
      <c r="K4598" s="728">
        <v>78.029250000000005</v>
      </c>
      <c r="L4598" s="728">
        <v>162.06075000000001</v>
      </c>
    </row>
    <row r="4599" spans="1:12" s="335" customFormat="1" ht="12" x14ac:dyDescent="0.2">
      <c r="A4599" s="145" t="s">
        <v>9526</v>
      </c>
      <c r="B4599" s="145" t="s">
        <v>9527</v>
      </c>
      <c r="C4599" s="733">
        <v>43617</v>
      </c>
      <c r="F4599" s="663">
        <v>5328</v>
      </c>
      <c r="G4599" s="663">
        <v>999</v>
      </c>
      <c r="H4599" s="663"/>
      <c r="I4599" s="663">
        <v>4329</v>
      </c>
      <c r="J4599" s="728">
        <v>625.88</v>
      </c>
      <c r="K4599" s="728">
        <v>203.411</v>
      </c>
      <c r="L4599" s="728">
        <v>422.46900000000005</v>
      </c>
    </row>
    <row r="4600" spans="1:12" s="335" customFormat="1" ht="12" x14ac:dyDescent="0.2">
      <c r="A4600" s="145" t="s">
        <v>9528</v>
      </c>
      <c r="B4600" s="145" t="s">
        <v>8935</v>
      </c>
      <c r="C4600" s="733">
        <v>43617</v>
      </c>
      <c r="F4600" s="663">
        <v>9375</v>
      </c>
      <c r="G4600" s="663">
        <v>1875</v>
      </c>
      <c r="H4600" s="663"/>
      <c r="I4600" s="663">
        <v>7500</v>
      </c>
      <c r="J4600" s="728">
        <v>1199.07</v>
      </c>
      <c r="K4600" s="728">
        <v>389.69774999999998</v>
      </c>
      <c r="L4600" s="728">
        <v>809.37225000000001</v>
      </c>
    </row>
    <row r="4601" spans="1:12" s="335" customFormat="1" ht="12" x14ac:dyDescent="0.2">
      <c r="A4601" s="145" t="s">
        <v>9529</v>
      </c>
      <c r="B4601" s="145" t="s">
        <v>9530</v>
      </c>
      <c r="C4601" s="733">
        <v>43617</v>
      </c>
      <c r="F4601" s="663">
        <v>2828</v>
      </c>
      <c r="G4601" s="663">
        <v>424</v>
      </c>
      <c r="H4601" s="663"/>
      <c r="I4601" s="663">
        <v>2404</v>
      </c>
      <c r="J4601" s="728">
        <v>241.54</v>
      </c>
      <c r="K4601" s="728">
        <v>78.500500000000002</v>
      </c>
      <c r="L4601" s="728">
        <v>163.0395</v>
      </c>
    </row>
    <row r="4602" spans="1:12" s="335" customFormat="1" ht="12" x14ac:dyDescent="0.2">
      <c r="A4602" s="145" t="s">
        <v>9531</v>
      </c>
      <c r="B4602" s="145" t="s">
        <v>9532</v>
      </c>
      <c r="C4602" s="733">
        <v>43617</v>
      </c>
      <c r="F4602" s="663">
        <v>2419</v>
      </c>
      <c r="G4602" s="663">
        <v>363</v>
      </c>
      <c r="H4602" s="663"/>
      <c r="I4602" s="663">
        <v>2056</v>
      </c>
      <c r="J4602" s="728">
        <v>206.61</v>
      </c>
      <c r="K4602" s="728">
        <v>67.148250000000004</v>
      </c>
      <c r="L4602" s="728">
        <v>139.46175000000002</v>
      </c>
    </row>
    <row r="4603" spans="1:12" s="335" customFormat="1" ht="12" x14ac:dyDescent="0.2">
      <c r="A4603" s="145" t="s">
        <v>9533</v>
      </c>
      <c r="B4603" s="145" t="s">
        <v>9534</v>
      </c>
      <c r="C4603" s="733">
        <v>43617</v>
      </c>
      <c r="F4603" s="663">
        <v>5427</v>
      </c>
      <c r="G4603" s="663">
        <v>814</v>
      </c>
      <c r="H4603" s="663"/>
      <c r="I4603" s="663">
        <v>4613</v>
      </c>
      <c r="J4603" s="728">
        <v>467.79</v>
      </c>
      <c r="K4603" s="728">
        <v>152.03175000000002</v>
      </c>
      <c r="L4603" s="728">
        <v>315.75825000000003</v>
      </c>
    </row>
    <row r="4604" spans="1:12" s="335" customFormat="1" ht="12" x14ac:dyDescent="0.2">
      <c r="A4604" s="145" t="s">
        <v>9535</v>
      </c>
      <c r="B4604" s="145" t="s">
        <v>9536</v>
      </c>
      <c r="C4604" s="733">
        <v>43617</v>
      </c>
      <c r="F4604" s="663">
        <v>2230</v>
      </c>
      <c r="G4604" s="663">
        <v>334</v>
      </c>
      <c r="H4604" s="663"/>
      <c r="I4604" s="663">
        <v>1896</v>
      </c>
      <c r="J4604" s="728">
        <v>188.74</v>
      </c>
      <c r="K4604" s="728">
        <v>61.340500000000006</v>
      </c>
      <c r="L4604" s="728">
        <v>127.39950000000002</v>
      </c>
    </row>
    <row r="4605" spans="1:12" s="335" customFormat="1" ht="12" x14ac:dyDescent="0.2">
      <c r="A4605" s="145" t="s">
        <v>9537</v>
      </c>
      <c r="B4605" s="145" t="s">
        <v>9538</v>
      </c>
      <c r="C4605" s="733">
        <v>43617</v>
      </c>
      <c r="F4605" s="663">
        <v>3188</v>
      </c>
      <c r="G4605" s="663">
        <v>478</v>
      </c>
      <c r="H4605" s="663"/>
      <c r="I4605" s="663">
        <v>2710</v>
      </c>
      <c r="J4605" s="728">
        <v>272.29000000000002</v>
      </c>
      <c r="K4605" s="728">
        <v>88.494250000000008</v>
      </c>
      <c r="L4605" s="728">
        <v>183.79575000000003</v>
      </c>
    </row>
    <row r="4606" spans="1:12" s="335" customFormat="1" ht="12" x14ac:dyDescent="0.2">
      <c r="A4606" s="145" t="s">
        <v>9539</v>
      </c>
      <c r="B4606" s="145" t="s">
        <v>9540</v>
      </c>
      <c r="C4606" s="733">
        <v>43617</v>
      </c>
      <c r="F4606" s="663">
        <v>2220</v>
      </c>
      <c r="G4606" s="663">
        <v>333</v>
      </c>
      <c r="H4606" s="663"/>
      <c r="I4606" s="663">
        <v>1887</v>
      </c>
      <c r="J4606" s="728">
        <v>189.61</v>
      </c>
      <c r="K4606" s="728">
        <v>61.623250000000006</v>
      </c>
      <c r="L4606" s="728">
        <v>127.98675000000001</v>
      </c>
    </row>
    <row r="4607" spans="1:12" s="335" customFormat="1" ht="12" x14ac:dyDescent="0.2">
      <c r="A4607" s="145" t="s">
        <v>9541</v>
      </c>
      <c r="B4607" s="145" t="s">
        <v>9542</v>
      </c>
      <c r="C4607" s="733">
        <v>43617</v>
      </c>
      <c r="F4607" s="663">
        <v>1805</v>
      </c>
      <c r="G4607" s="663">
        <v>226</v>
      </c>
      <c r="H4607" s="663"/>
      <c r="I4607" s="663">
        <v>1579</v>
      </c>
      <c r="J4607" s="728">
        <v>115.82550000000001</v>
      </c>
      <c r="K4607" s="728">
        <v>37.6432875</v>
      </c>
      <c r="L4607" s="728">
        <v>78.182212500000006</v>
      </c>
    </row>
    <row r="4608" spans="1:12" s="335" customFormat="1" ht="12" x14ac:dyDescent="0.2">
      <c r="A4608" s="145" t="s">
        <v>9543</v>
      </c>
      <c r="B4608" s="145" t="s">
        <v>9544</v>
      </c>
      <c r="C4608" s="733">
        <v>43617</v>
      </c>
      <c r="F4608" s="663">
        <v>6292</v>
      </c>
      <c r="G4608" s="663">
        <v>944</v>
      </c>
      <c r="H4608" s="663"/>
      <c r="I4608" s="663">
        <v>5348</v>
      </c>
      <c r="J4608" s="728">
        <v>537.41</v>
      </c>
      <c r="K4608" s="728">
        <v>174.65825000000001</v>
      </c>
      <c r="L4608" s="728">
        <v>362.75175000000002</v>
      </c>
    </row>
    <row r="4609" spans="1:12" s="335" customFormat="1" ht="12" x14ac:dyDescent="0.2">
      <c r="A4609" s="145" t="s">
        <v>9545</v>
      </c>
      <c r="B4609" s="145" t="s">
        <v>9546</v>
      </c>
      <c r="C4609" s="733">
        <v>43617</v>
      </c>
      <c r="F4609" s="663">
        <v>6976</v>
      </c>
      <c r="G4609" s="663">
        <v>1046</v>
      </c>
      <c r="H4609" s="663"/>
      <c r="I4609" s="663">
        <v>5930</v>
      </c>
      <c r="J4609" s="728">
        <v>601.30999999999995</v>
      </c>
      <c r="K4609" s="728">
        <v>195.42574999999999</v>
      </c>
      <c r="L4609" s="728">
        <v>405.88425000000001</v>
      </c>
    </row>
    <row r="4610" spans="1:12" s="335" customFormat="1" ht="12" x14ac:dyDescent="0.2">
      <c r="A4610" s="145" t="s">
        <v>9547</v>
      </c>
      <c r="B4610" s="145" t="s">
        <v>9548</v>
      </c>
      <c r="C4610" s="733">
        <v>43617</v>
      </c>
      <c r="F4610" s="663">
        <v>4037</v>
      </c>
      <c r="G4610" s="663">
        <v>606</v>
      </c>
      <c r="H4610" s="663"/>
      <c r="I4610" s="663">
        <v>3431</v>
      </c>
      <c r="J4610" s="728">
        <v>344.8</v>
      </c>
      <c r="K4610" s="728">
        <v>112.06</v>
      </c>
      <c r="L4610" s="728">
        <v>232.74</v>
      </c>
    </row>
    <row r="4611" spans="1:12" s="335" customFormat="1" ht="12" x14ac:dyDescent="0.2">
      <c r="A4611" s="145" t="s">
        <v>9549</v>
      </c>
      <c r="B4611" s="145" t="s">
        <v>9550</v>
      </c>
      <c r="C4611" s="733">
        <v>43617</v>
      </c>
      <c r="F4611" s="663">
        <v>2439</v>
      </c>
      <c r="G4611" s="663">
        <v>366</v>
      </c>
      <c r="H4611" s="663"/>
      <c r="I4611" s="663">
        <v>2073</v>
      </c>
      <c r="J4611" s="728">
        <v>208.31</v>
      </c>
      <c r="K4611" s="728">
        <v>67.700749999999999</v>
      </c>
      <c r="L4611" s="728">
        <v>140.60925</v>
      </c>
    </row>
    <row r="4612" spans="1:12" s="335" customFormat="1" ht="12" x14ac:dyDescent="0.2">
      <c r="A4612" s="145" t="s">
        <v>9551</v>
      </c>
      <c r="B4612" s="145" t="s">
        <v>9552</v>
      </c>
      <c r="C4612" s="733">
        <v>43617</v>
      </c>
      <c r="F4612" s="663">
        <v>23263</v>
      </c>
      <c r="G4612" s="663">
        <v>4653</v>
      </c>
      <c r="H4612" s="663"/>
      <c r="I4612" s="663">
        <v>18610</v>
      </c>
      <c r="J4612" s="728">
        <v>2975.33</v>
      </c>
      <c r="K4612" s="728">
        <v>966.98225000000002</v>
      </c>
      <c r="L4612" s="728">
        <v>2008.3477500000001</v>
      </c>
    </row>
    <row r="4613" spans="1:12" s="335" customFormat="1" ht="12" x14ac:dyDescent="0.2">
      <c r="A4613" s="145" t="s">
        <v>9553</v>
      </c>
      <c r="B4613" s="145" t="s">
        <v>9554</v>
      </c>
      <c r="C4613" s="733">
        <v>43617</v>
      </c>
      <c r="F4613" s="663">
        <v>2636</v>
      </c>
      <c r="G4613" s="663">
        <v>527</v>
      </c>
      <c r="H4613" s="663"/>
      <c r="I4613" s="663">
        <v>2109</v>
      </c>
      <c r="J4613" s="728">
        <v>337.14</v>
      </c>
      <c r="K4613" s="728">
        <v>109.5705</v>
      </c>
      <c r="L4613" s="728">
        <v>227.56950000000001</v>
      </c>
    </row>
    <row r="4614" spans="1:12" s="335" customFormat="1" ht="12" x14ac:dyDescent="0.2">
      <c r="A4614" s="145" t="s">
        <v>9555</v>
      </c>
      <c r="B4614" s="145" t="s">
        <v>9556</v>
      </c>
      <c r="C4614" s="733">
        <v>43617</v>
      </c>
      <c r="F4614" s="663">
        <v>4955</v>
      </c>
      <c r="G4614" s="663">
        <v>1239</v>
      </c>
      <c r="H4614" s="663"/>
      <c r="I4614" s="663">
        <v>3716</v>
      </c>
      <c r="J4614" s="728">
        <v>840.37</v>
      </c>
      <c r="K4614" s="728">
        <v>273.12025</v>
      </c>
      <c r="L4614" s="728">
        <v>567.24975000000006</v>
      </c>
    </row>
    <row r="4615" spans="1:12" s="335" customFormat="1" ht="12" x14ac:dyDescent="0.2">
      <c r="A4615" s="145" t="s">
        <v>9557</v>
      </c>
      <c r="B4615" s="145" t="s">
        <v>9558</v>
      </c>
      <c r="C4615" s="733">
        <v>43617</v>
      </c>
      <c r="F4615" s="663">
        <v>2250</v>
      </c>
      <c r="G4615" s="663">
        <v>337</v>
      </c>
      <c r="H4615" s="663"/>
      <c r="I4615" s="663">
        <v>1913</v>
      </c>
      <c r="J4615" s="728">
        <v>192.18</v>
      </c>
      <c r="K4615" s="728">
        <v>62.458500000000008</v>
      </c>
      <c r="L4615" s="728">
        <v>129.72150000000002</v>
      </c>
    </row>
    <row r="4616" spans="1:12" s="335" customFormat="1" ht="12" x14ac:dyDescent="0.2">
      <c r="A4616" s="145" t="s">
        <v>9559</v>
      </c>
      <c r="B4616" s="145" t="s">
        <v>9560</v>
      </c>
      <c r="C4616" s="733">
        <v>43617</v>
      </c>
      <c r="F4616" s="663">
        <v>9332</v>
      </c>
      <c r="G4616" s="663">
        <v>1866</v>
      </c>
      <c r="H4616" s="663"/>
      <c r="I4616" s="663">
        <v>7466</v>
      </c>
      <c r="J4616" s="728">
        <v>1193.57</v>
      </c>
      <c r="K4616" s="728">
        <v>387.91025000000002</v>
      </c>
      <c r="L4616" s="728">
        <v>805.65975000000003</v>
      </c>
    </row>
    <row r="4617" spans="1:12" s="335" customFormat="1" ht="12" x14ac:dyDescent="0.2">
      <c r="A4617" s="145" t="s">
        <v>9561</v>
      </c>
      <c r="B4617" s="145" t="s">
        <v>9562</v>
      </c>
      <c r="C4617" s="733">
        <v>43617</v>
      </c>
      <c r="F4617" s="663">
        <v>4207</v>
      </c>
      <c r="G4617" s="663">
        <v>631</v>
      </c>
      <c r="H4617" s="663"/>
      <c r="I4617" s="663">
        <v>3576</v>
      </c>
      <c r="J4617" s="728">
        <v>359.32</v>
      </c>
      <c r="K4617" s="728">
        <v>116.779</v>
      </c>
      <c r="L4617" s="728">
        <v>242.54100000000003</v>
      </c>
    </row>
    <row r="4618" spans="1:12" s="335" customFormat="1" ht="12" x14ac:dyDescent="0.2">
      <c r="A4618" s="145" t="s">
        <v>9563</v>
      </c>
      <c r="B4618" s="145" t="s">
        <v>9564</v>
      </c>
      <c r="C4618" s="733">
        <v>43617</v>
      </c>
      <c r="F4618" s="663">
        <v>999</v>
      </c>
      <c r="G4618" s="663">
        <v>200</v>
      </c>
      <c r="H4618" s="663"/>
      <c r="I4618" s="663">
        <v>799</v>
      </c>
      <c r="J4618" s="728">
        <v>126.61</v>
      </c>
      <c r="K4618" s="728">
        <v>41.148250000000004</v>
      </c>
      <c r="L4618" s="728">
        <v>85.461750000000009</v>
      </c>
    </row>
    <row r="4619" spans="1:12" s="335" customFormat="1" ht="12" x14ac:dyDescent="0.2">
      <c r="A4619" s="145" t="s">
        <v>9565</v>
      </c>
      <c r="B4619" s="626" t="s">
        <v>9566</v>
      </c>
      <c r="C4619" s="733">
        <v>43617</v>
      </c>
      <c r="F4619" s="663">
        <v>2080</v>
      </c>
      <c r="G4619" s="663">
        <v>312</v>
      </c>
      <c r="H4619" s="663"/>
      <c r="I4619" s="663">
        <v>1768</v>
      </c>
      <c r="J4619" s="728">
        <v>195.44</v>
      </c>
      <c r="K4619" s="728">
        <v>63.518000000000001</v>
      </c>
      <c r="L4619" s="728">
        <v>131.922</v>
      </c>
    </row>
    <row r="4620" spans="1:12" s="335" customFormat="1" ht="12" x14ac:dyDescent="0.2">
      <c r="A4620" s="145" t="s">
        <v>9567</v>
      </c>
      <c r="B4620" s="145" t="s">
        <v>9568</v>
      </c>
      <c r="C4620" s="733">
        <v>43617</v>
      </c>
      <c r="F4620" s="663">
        <v>8201</v>
      </c>
      <c r="G4620" s="663">
        <v>1230</v>
      </c>
      <c r="H4620" s="663"/>
      <c r="I4620" s="663">
        <v>6971</v>
      </c>
      <c r="J4620" s="728">
        <v>706.9</v>
      </c>
      <c r="K4620" s="728">
        <v>229.74250000000001</v>
      </c>
      <c r="L4620" s="728">
        <v>477.15750000000003</v>
      </c>
    </row>
    <row r="4621" spans="1:12" s="335" customFormat="1" ht="12" x14ac:dyDescent="0.2">
      <c r="A4621" s="145" t="s">
        <v>9569</v>
      </c>
      <c r="B4621" s="145" t="s">
        <v>9570</v>
      </c>
      <c r="C4621" s="733">
        <v>43617</v>
      </c>
      <c r="F4621" s="663">
        <v>3855</v>
      </c>
      <c r="G4621" s="663">
        <v>771</v>
      </c>
      <c r="H4621" s="663"/>
      <c r="I4621" s="663">
        <v>3084</v>
      </c>
      <c r="J4621" s="728">
        <v>493.05</v>
      </c>
      <c r="K4621" s="728">
        <v>160.24125000000001</v>
      </c>
      <c r="L4621" s="728">
        <v>332.80875000000003</v>
      </c>
    </row>
    <row r="4622" spans="1:12" s="335" customFormat="1" ht="12" x14ac:dyDescent="0.2">
      <c r="A4622" s="145" t="s">
        <v>9571</v>
      </c>
      <c r="B4622" s="145" t="s">
        <v>9572</v>
      </c>
      <c r="C4622" s="733">
        <v>43617</v>
      </c>
      <c r="F4622" s="663">
        <v>6863</v>
      </c>
      <c r="G4622" s="663">
        <v>1373</v>
      </c>
      <c r="H4622" s="663"/>
      <c r="I4622" s="663">
        <v>5490</v>
      </c>
      <c r="J4622" s="728">
        <v>877.78</v>
      </c>
      <c r="K4622" s="728">
        <v>285.27850000000001</v>
      </c>
      <c r="L4622" s="728">
        <v>592.50149999999996</v>
      </c>
    </row>
    <row r="4623" spans="1:12" s="335" customFormat="1" ht="12" x14ac:dyDescent="0.2">
      <c r="A4623" s="145" t="s">
        <v>9573</v>
      </c>
      <c r="B4623" s="145" t="s">
        <v>9574</v>
      </c>
      <c r="C4623" s="733">
        <v>43617</v>
      </c>
      <c r="F4623" s="663">
        <v>1890</v>
      </c>
      <c r="G4623" s="663">
        <v>378</v>
      </c>
      <c r="H4623" s="663"/>
      <c r="I4623" s="663">
        <v>1512</v>
      </c>
      <c r="J4623" s="728">
        <v>241.73</v>
      </c>
      <c r="K4623" s="728">
        <v>78.562250000000006</v>
      </c>
      <c r="L4623" s="728">
        <v>163.16775000000001</v>
      </c>
    </row>
    <row r="4624" spans="1:12" s="335" customFormat="1" ht="12" x14ac:dyDescent="0.2">
      <c r="A4624" s="145" t="s">
        <v>9575</v>
      </c>
      <c r="B4624" s="145" t="s">
        <v>9576</v>
      </c>
      <c r="C4624" s="733">
        <v>43617</v>
      </c>
      <c r="F4624" s="663">
        <v>2250</v>
      </c>
      <c r="G4624" s="663">
        <v>337</v>
      </c>
      <c r="H4624" s="663"/>
      <c r="I4624" s="663">
        <v>1913</v>
      </c>
      <c r="J4624" s="728">
        <v>192.18</v>
      </c>
      <c r="K4624" s="728">
        <v>62.458500000000008</v>
      </c>
      <c r="L4624" s="728">
        <v>129.72150000000002</v>
      </c>
    </row>
    <row r="4625" spans="1:12" s="335" customFormat="1" ht="12" x14ac:dyDescent="0.2">
      <c r="A4625" s="145" t="s">
        <v>9577</v>
      </c>
      <c r="B4625" s="145" t="s">
        <v>3771</v>
      </c>
      <c r="C4625" s="733">
        <v>43617</v>
      </c>
      <c r="F4625" s="663">
        <v>599</v>
      </c>
      <c r="G4625" s="663">
        <v>60</v>
      </c>
      <c r="H4625" s="663"/>
      <c r="I4625" s="663">
        <v>539</v>
      </c>
      <c r="J4625" s="728">
        <v>26.41</v>
      </c>
      <c r="K4625" s="728">
        <v>8.5832499999999996</v>
      </c>
      <c r="L4625" s="728">
        <v>17.826750000000001</v>
      </c>
    </row>
    <row r="4626" spans="1:12" s="335" customFormat="1" ht="12" x14ac:dyDescent="0.2">
      <c r="A4626" s="145" t="s">
        <v>9578</v>
      </c>
      <c r="B4626" s="145" t="s">
        <v>9579</v>
      </c>
      <c r="C4626" s="733">
        <v>43617</v>
      </c>
      <c r="F4626" s="663">
        <v>3282</v>
      </c>
      <c r="G4626" s="663">
        <v>492</v>
      </c>
      <c r="H4626" s="663"/>
      <c r="I4626" s="663">
        <v>2790</v>
      </c>
      <c r="J4626" s="728">
        <v>280.31</v>
      </c>
      <c r="K4626" s="728">
        <v>91.100750000000005</v>
      </c>
      <c r="L4626" s="728">
        <v>189.20925000000003</v>
      </c>
    </row>
    <row r="4627" spans="1:12" s="335" customFormat="1" ht="12" x14ac:dyDescent="0.2">
      <c r="A4627" s="145" t="s">
        <v>9580</v>
      </c>
      <c r="B4627" s="145" t="s">
        <v>9581</v>
      </c>
      <c r="C4627" s="733">
        <v>43617</v>
      </c>
      <c r="F4627" s="663">
        <v>3439</v>
      </c>
      <c r="G4627" s="663">
        <v>645</v>
      </c>
      <c r="H4627" s="663"/>
      <c r="I4627" s="663">
        <v>2794</v>
      </c>
      <c r="J4627" s="728">
        <v>403.98</v>
      </c>
      <c r="K4627" s="728">
        <v>131.29350000000002</v>
      </c>
      <c r="L4627" s="728">
        <v>272.68650000000002</v>
      </c>
    </row>
    <row r="4628" spans="1:12" s="335" customFormat="1" ht="12" x14ac:dyDescent="0.2">
      <c r="A4628" s="145" t="s">
        <v>9582</v>
      </c>
      <c r="B4628" s="145" t="s">
        <v>9583</v>
      </c>
      <c r="C4628" s="733">
        <v>43617</v>
      </c>
      <c r="F4628" s="663">
        <v>5115</v>
      </c>
      <c r="G4628" s="663">
        <v>767</v>
      </c>
      <c r="H4628" s="663"/>
      <c r="I4628" s="663">
        <v>4348</v>
      </c>
      <c r="J4628" s="728">
        <v>436.87</v>
      </c>
      <c r="K4628" s="728">
        <v>141.98275000000001</v>
      </c>
      <c r="L4628" s="728">
        <v>294.88724999999999</v>
      </c>
    </row>
    <row r="4629" spans="1:12" s="335" customFormat="1" ht="12" x14ac:dyDescent="0.2">
      <c r="A4629" s="145" t="s">
        <v>9584</v>
      </c>
      <c r="B4629" s="145" t="s">
        <v>9585</v>
      </c>
      <c r="C4629" s="733">
        <v>43617</v>
      </c>
      <c r="F4629" s="663">
        <v>4527</v>
      </c>
      <c r="G4629" s="663">
        <v>679</v>
      </c>
      <c r="H4629" s="663"/>
      <c r="I4629" s="663">
        <v>3848</v>
      </c>
      <c r="J4629" s="728">
        <v>386.65</v>
      </c>
      <c r="K4629" s="728">
        <v>125.66125</v>
      </c>
      <c r="L4629" s="728">
        <v>260.98874999999998</v>
      </c>
    </row>
    <row r="4630" spans="1:12" s="335" customFormat="1" ht="12" x14ac:dyDescent="0.2">
      <c r="A4630" s="145" t="s">
        <v>9586</v>
      </c>
      <c r="B4630" s="145" t="s">
        <v>9587</v>
      </c>
      <c r="C4630" s="733">
        <v>43617</v>
      </c>
      <c r="F4630" s="663">
        <v>4617</v>
      </c>
      <c r="G4630" s="663">
        <v>866</v>
      </c>
      <c r="H4630" s="663"/>
      <c r="I4630" s="663">
        <v>3751</v>
      </c>
      <c r="J4630" s="728">
        <v>537.41999999999996</v>
      </c>
      <c r="K4630" s="728">
        <v>174.66149999999999</v>
      </c>
      <c r="L4630" s="728">
        <v>362.75849999999997</v>
      </c>
    </row>
    <row r="4631" spans="1:12" s="335" customFormat="1" ht="12" x14ac:dyDescent="0.2">
      <c r="A4631" s="145" t="s">
        <v>9588</v>
      </c>
      <c r="B4631" s="145" t="s">
        <v>9589</v>
      </c>
      <c r="C4631" s="733">
        <v>43617</v>
      </c>
      <c r="F4631" s="663">
        <v>2440</v>
      </c>
      <c r="G4631" s="663">
        <v>366</v>
      </c>
      <c r="H4631" s="663"/>
      <c r="I4631" s="663">
        <v>2074</v>
      </c>
      <c r="J4631" s="728">
        <v>229.26</v>
      </c>
      <c r="K4631" s="728">
        <v>74.509500000000003</v>
      </c>
      <c r="L4631" s="728">
        <v>154.75050000000002</v>
      </c>
    </row>
    <row r="4632" spans="1:12" s="335" customFormat="1" ht="12" x14ac:dyDescent="0.2">
      <c r="A4632" s="145" t="s">
        <v>9590</v>
      </c>
      <c r="B4632" s="145" t="s">
        <v>9591</v>
      </c>
      <c r="C4632" s="733">
        <v>43617</v>
      </c>
      <c r="F4632" s="663">
        <v>7113</v>
      </c>
      <c r="G4632" s="663">
        <v>1067</v>
      </c>
      <c r="H4632" s="663"/>
      <c r="I4632" s="663">
        <v>6046</v>
      </c>
      <c r="J4632" s="728">
        <v>613.11</v>
      </c>
      <c r="K4632" s="728">
        <v>199.26075</v>
      </c>
      <c r="L4632" s="728">
        <v>413.84925000000004</v>
      </c>
    </row>
    <row r="4633" spans="1:12" s="335" customFormat="1" ht="12" x14ac:dyDescent="0.2">
      <c r="A4633" s="145" t="s">
        <v>9592</v>
      </c>
      <c r="B4633" s="145" t="s">
        <v>9593</v>
      </c>
      <c r="C4633" s="733">
        <v>43617</v>
      </c>
      <c r="F4633" s="663">
        <v>3326</v>
      </c>
      <c r="G4633" s="663">
        <v>665</v>
      </c>
      <c r="H4633" s="663"/>
      <c r="I4633" s="663">
        <v>2661</v>
      </c>
      <c r="J4633" s="728">
        <v>425.39</v>
      </c>
      <c r="K4633" s="728">
        <v>138.25174999999999</v>
      </c>
      <c r="L4633" s="728">
        <v>287.13825000000003</v>
      </c>
    </row>
    <row r="4634" spans="1:12" s="335" customFormat="1" ht="12" x14ac:dyDescent="0.2">
      <c r="A4634" s="145" t="s">
        <v>9594</v>
      </c>
      <c r="B4634" s="145" t="s">
        <v>9595</v>
      </c>
      <c r="C4634" s="733">
        <v>43617</v>
      </c>
      <c r="F4634" s="663">
        <v>2080</v>
      </c>
      <c r="G4634" s="663">
        <v>312</v>
      </c>
      <c r="H4634" s="663"/>
      <c r="I4634" s="663">
        <v>1768</v>
      </c>
      <c r="J4634" s="728">
        <v>195.44</v>
      </c>
      <c r="K4634" s="728">
        <v>63.518000000000001</v>
      </c>
      <c r="L4634" s="728">
        <v>131.922</v>
      </c>
    </row>
    <row r="4635" spans="1:12" s="335" customFormat="1" ht="12" x14ac:dyDescent="0.2">
      <c r="A4635" s="145" t="s">
        <v>9596</v>
      </c>
      <c r="B4635" s="145" t="s">
        <v>9597</v>
      </c>
      <c r="C4635" s="733">
        <v>43617</v>
      </c>
      <c r="F4635" s="663">
        <v>2974</v>
      </c>
      <c r="G4635" s="663">
        <v>595</v>
      </c>
      <c r="H4635" s="663"/>
      <c r="I4635" s="663">
        <v>2379</v>
      </c>
      <c r="J4635" s="728">
        <v>380.37</v>
      </c>
      <c r="K4635" s="728">
        <v>123.62025</v>
      </c>
      <c r="L4635" s="728">
        <v>256.74975000000001</v>
      </c>
    </row>
    <row r="4636" spans="1:12" s="335" customFormat="1" ht="12" x14ac:dyDescent="0.2">
      <c r="A4636" s="145" t="s">
        <v>9598</v>
      </c>
      <c r="B4636" s="145" t="s">
        <v>9599</v>
      </c>
      <c r="C4636" s="733">
        <v>43617</v>
      </c>
      <c r="F4636" s="663">
        <v>2230</v>
      </c>
      <c r="G4636" s="663">
        <v>334</v>
      </c>
      <c r="H4636" s="663"/>
      <c r="I4636" s="663">
        <v>1896</v>
      </c>
      <c r="J4636" s="728">
        <v>188.74</v>
      </c>
      <c r="K4636" s="728">
        <v>61.340500000000006</v>
      </c>
      <c r="L4636" s="728">
        <v>127.39950000000002</v>
      </c>
    </row>
    <row r="4637" spans="1:12" s="335" customFormat="1" ht="12" x14ac:dyDescent="0.2">
      <c r="A4637" s="145" t="s">
        <v>9600</v>
      </c>
      <c r="B4637" s="145" t="s">
        <v>9601</v>
      </c>
      <c r="C4637" s="733">
        <v>43617</v>
      </c>
      <c r="F4637" s="663">
        <v>3382</v>
      </c>
      <c r="G4637" s="663">
        <v>676</v>
      </c>
      <c r="H4637" s="663"/>
      <c r="I4637" s="663">
        <v>2706</v>
      </c>
      <c r="J4637" s="728">
        <v>432.55</v>
      </c>
      <c r="K4637" s="728">
        <v>140.57875000000001</v>
      </c>
      <c r="L4637" s="728">
        <v>291.97125000000005</v>
      </c>
    </row>
    <row r="4638" spans="1:12" s="335" customFormat="1" ht="12" x14ac:dyDescent="0.2">
      <c r="A4638" s="145" t="s">
        <v>9602</v>
      </c>
      <c r="B4638" s="145" t="s">
        <v>9603</v>
      </c>
      <c r="C4638" s="733">
        <v>43617</v>
      </c>
      <c r="F4638" s="663">
        <v>2173</v>
      </c>
      <c r="G4638" s="663">
        <v>326</v>
      </c>
      <c r="H4638" s="663"/>
      <c r="I4638" s="663">
        <v>1847</v>
      </c>
      <c r="J4638" s="728">
        <v>185.6</v>
      </c>
      <c r="K4638" s="728">
        <v>60.32</v>
      </c>
      <c r="L4638" s="728">
        <v>125.28</v>
      </c>
    </row>
    <row r="4639" spans="1:12" s="335" customFormat="1" ht="12" x14ac:dyDescent="0.2">
      <c r="A4639" s="145" t="s">
        <v>9604</v>
      </c>
      <c r="B4639" s="145" t="s">
        <v>9605</v>
      </c>
      <c r="C4639" s="733">
        <v>43617</v>
      </c>
      <c r="F4639" s="663">
        <v>6814</v>
      </c>
      <c r="G4639" s="663">
        <v>1022</v>
      </c>
      <c r="H4639" s="663"/>
      <c r="I4639" s="663">
        <v>5792</v>
      </c>
      <c r="J4639" s="728">
        <v>587.35</v>
      </c>
      <c r="K4639" s="728">
        <v>190.88875000000002</v>
      </c>
      <c r="L4639" s="728">
        <v>396.46125000000006</v>
      </c>
    </row>
    <row r="4640" spans="1:12" s="335" customFormat="1" ht="12" x14ac:dyDescent="0.2">
      <c r="A4640" s="145" t="s">
        <v>9606</v>
      </c>
      <c r="B4640" s="145" t="s">
        <v>9607</v>
      </c>
      <c r="C4640" s="733">
        <v>43617</v>
      </c>
      <c r="F4640" s="663">
        <v>3727</v>
      </c>
      <c r="G4640" s="663">
        <v>559</v>
      </c>
      <c r="H4640" s="663"/>
      <c r="I4640" s="663">
        <v>3168</v>
      </c>
      <c r="J4640" s="728">
        <v>318.33</v>
      </c>
      <c r="K4640" s="728">
        <v>103.45725</v>
      </c>
      <c r="L4640" s="728">
        <v>214.87275</v>
      </c>
    </row>
    <row r="4641" spans="1:12" s="335" customFormat="1" ht="12" x14ac:dyDescent="0.2">
      <c r="A4641" s="145" t="s">
        <v>9608</v>
      </c>
      <c r="B4641" s="145" t="s">
        <v>9609</v>
      </c>
      <c r="C4641" s="733">
        <v>43617</v>
      </c>
      <c r="F4641" s="663">
        <v>4432</v>
      </c>
      <c r="G4641" s="663">
        <v>886</v>
      </c>
      <c r="H4641" s="663"/>
      <c r="I4641" s="663">
        <v>3546</v>
      </c>
      <c r="J4641" s="728">
        <v>566.86</v>
      </c>
      <c r="K4641" s="728">
        <v>184.2295</v>
      </c>
      <c r="L4641" s="728">
        <v>382.63050000000004</v>
      </c>
    </row>
    <row r="4642" spans="1:12" s="335" customFormat="1" ht="12" x14ac:dyDescent="0.2">
      <c r="A4642" s="145" t="s">
        <v>9610</v>
      </c>
      <c r="B4642" s="145" t="s">
        <v>9611</v>
      </c>
      <c r="C4642" s="733">
        <v>43617</v>
      </c>
      <c r="F4642" s="663">
        <v>3847</v>
      </c>
      <c r="G4642" s="663">
        <v>721</v>
      </c>
      <c r="H4642" s="663"/>
      <c r="I4642" s="663">
        <v>3126</v>
      </c>
      <c r="J4642" s="728">
        <v>451.91</v>
      </c>
      <c r="K4642" s="728">
        <v>146.87075000000002</v>
      </c>
      <c r="L4642" s="728">
        <v>305.03925000000004</v>
      </c>
    </row>
    <row r="4643" spans="1:12" s="335" customFormat="1" ht="12" x14ac:dyDescent="0.2">
      <c r="A4643" s="145" t="s">
        <v>9612</v>
      </c>
      <c r="B4643" s="145" t="s">
        <v>9613</v>
      </c>
      <c r="C4643" s="733">
        <v>43617</v>
      </c>
      <c r="F4643" s="663">
        <v>6558</v>
      </c>
      <c r="G4643" s="663">
        <v>984</v>
      </c>
      <c r="H4643" s="663"/>
      <c r="I4643" s="663">
        <v>5574</v>
      </c>
      <c r="J4643" s="728">
        <v>565.29</v>
      </c>
      <c r="K4643" s="728">
        <v>183.71924999999999</v>
      </c>
      <c r="L4643" s="728">
        <v>381.57074999999998</v>
      </c>
    </row>
    <row r="4644" spans="1:12" s="335" customFormat="1" ht="12" x14ac:dyDescent="0.2">
      <c r="A4644" s="145" t="s">
        <v>9614</v>
      </c>
      <c r="B4644" s="145" t="s">
        <v>9615</v>
      </c>
      <c r="C4644" s="733">
        <v>43617</v>
      </c>
      <c r="F4644" s="663">
        <v>3880</v>
      </c>
      <c r="G4644" s="663">
        <v>582</v>
      </c>
      <c r="H4644" s="663"/>
      <c r="I4644" s="663">
        <v>3298</v>
      </c>
      <c r="J4644" s="728">
        <v>331.39</v>
      </c>
      <c r="K4644" s="728">
        <v>107.70175</v>
      </c>
      <c r="L4644" s="728">
        <v>223.68825000000001</v>
      </c>
    </row>
    <row r="4645" spans="1:12" s="335" customFormat="1" ht="12" x14ac:dyDescent="0.2">
      <c r="A4645" s="145" t="s">
        <v>9616</v>
      </c>
      <c r="B4645" s="145" t="s">
        <v>9617</v>
      </c>
      <c r="C4645" s="733">
        <v>43617</v>
      </c>
      <c r="F4645" s="663">
        <v>11060</v>
      </c>
      <c r="G4645" s="663">
        <v>1659</v>
      </c>
      <c r="H4645" s="663"/>
      <c r="I4645" s="663">
        <v>9401</v>
      </c>
      <c r="J4645" s="728">
        <v>953.33</v>
      </c>
      <c r="K4645" s="728">
        <v>309.83225000000004</v>
      </c>
      <c r="L4645" s="728">
        <v>643.49775000000011</v>
      </c>
    </row>
    <row r="4646" spans="1:12" s="335" customFormat="1" ht="12" x14ac:dyDescent="0.2">
      <c r="A4646" s="145" t="s">
        <v>9618</v>
      </c>
      <c r="B4646" s="145" t="s">
        <v>9619</v>
      </c>
      <c r="C4646" s="733">
        <v>43617</v>
      </c>
      <c r="F4646" s="663">
        <v>4856</v>
      </c>
      <c r="G4646" s="663">
        <v>971</v>
      </c>
      <c r="H4646" s="663"/>
      <c r="I4646" s="663">
        <v>3885</v>
      </c>
      <c r="J4646" s="728">
        <v>621.08000000000004</v>
      </c>
      <c r="K4646" s="728">
        <v>201.85100000000003</v>
      </c>
      <c r="L4646" s="728">
        <v>419.22900000000004</v>
      </c>
    </row>
    <row r="4647" spans="1:12" s="335" customFormat="1" ht="12" x14ac:dyDescent="0.2">
      <c r="A4647" s="145" t="s">
        <v>9620</v>
      </c>
      <c r="B4647" s="145" t="s">
        <v>9621</v>
      </c>
      <c r="C4647" s="733">
        <v>43617</v>
      </c>
      <c r="F4647" s="663">
        <v>6020</v>
      </c>
      <c r="G4647" s="663">
        <v>903</v>
      </c>
      <c r="H4647" s="663"/>
      <c r="I4647" s="663">
        <v>5117</v>
      </c>
      <c r="J4647" s="728">
        <v>518.91</v>
      </c>
      <c r="K4647" s="728">
        <v>168.64574999999999</v>
      </c>
      <c r="L4647" s="728">
        <v>350.26425</v>
      </c>
    </row>
    <row r="4648" spans="1:12" s="335" customFormat="1" ht="12" x14ac:dyDescent="0.2">
      <c r="A4648" s="145" t="s">
        <v>9622</v>
      </c>
      <c r="B4648" s="145" t="s">
        <v>9623</v>
      </c>
      <c r="C4648" s="733">
        <v>43617</v>
      </c>
      <c r="F4648" s="663">
        <v>4750</v>
      </c>
      <c r="G4648" s="663">
        <v>950</v>
      </c>
      <c r="H4648" s="663"/>
      <c r="I4648" s="663">
        <v>3800</v>
      </c>
      <c r="J4648" s="728">
        <v>607.53</v>
      </c>
      <c r="K4648" s="728">
        <v>197.44725</v>
      </c>
      <c r="L4648" s="728">
        <v>410.08275000000003</v>
      </c>
    </row>
    <row r="4649" spans="1:12" s="335" customFormat="1" ht="12" x14ac:dyDescent="0.2">
      <c r="A4649" s="145" t="s">
        <v>9624</v>
      </c>
      <c r="B4649" s="145" t="s">
        <v>9625</v>
      </c>
      <c r="C4649" s="733">
        <v>43617</v>
      </c>
      <c r="F4649" s="663">
        <v>2080</v>
      </c>
      <c r="G4649" s="663">
        <v>312</v>
      </c>
      <c r="H4649" s="663"/>
      <c r="I4649" s="663">
        <v>1768</v>
      </c>
      <c r="J4649" s="728">
        <v>195.44</v>
      </c>
      <c r="K4649" s="728">
        <v>63.518000000000001</v>
      </c>
      <c r="L4649" s="728">
        <v>131.922</v>
      </c>
    </row>
    <row r="4650" spans="1:12" s="335" customFormat="1" ht="12" x14ac:dyDescent="0.2">
      <c r="A4650" s="145" t="s">
        <v>9626</v>
      </c>
      <c r="B4650" s="145" t="s">
        <v>9627</v>
      </c>
      <c r="C4650" s="733">
        <v>43617</v>
      </c>
      <c r="F4650" s="663">
        <v>5295</v>
      </c>
      <c r="G4650" s="663">
        <v>993</v>
      </c>
      <c r="H4650" s="663"/>
      <c r="I4650" s="663">
        <v>4302</v>
      </c>
      <c r="J4650" s="728">
        <v>622</v>
      </c>
      <c r="K4650" s="728">
        <v>202.15</v>
      </c>
      <c r="L4650" s="728">
        <v>419.85</v>
      </c>
    </row>
    <row r="4651" spans="1:12" s="335" customFormat="1" ht="12" x14ac:dyDescent="0.2">
      <c r="A4651" s="145" t="s">
        <v>9628</v>
      </c>
      <c r="B4651" s="145" t="s">
        <v>9629</v>
      </c>
      <c r="C4651" s="733">
        <v>43617</v>
      </c>
      <c r="F4651" s="663">
        <v>2419</v>
      </c>
      <c r="G4651" s="663">
        <v>605</v>
      </c>
      <c r="H4651" s="663"/>
      <c r="I4651" s="663">
        <v>1814</v>
      </c>
      <c r="J4651" s="728">
        <v>410.27</v>
      </c>
      <c r="K4651" s="728">
        <v>133.33775</v>
      </c>
      <c r="L4651" s="728">
        <v>276.93225000000001</v>
      </c>
    </row>
    <row r="4652" spans="1:12" s="335" customFormat="1" ht="12" x14ac:dyDescent="0.2">
      <c r="A4652" s="145" t="s">
        <v>9630</v>
      </c>
      <c r="B4652" s="145" t="s">
        <v>9631</v>
      </c>
      <c r="C4652" s="733">
        <v>43617</v>
      </c>
      <c r="F4652" s="663">
        <v>3367</v>
      </c>
      <c r="G4652" s="663">
        <v>556</v>
      </c>
      <c r="H4652" s="663"/>
      <c r="I4652" s="663">
        <v>2811</v>
      </c>
      <c r="J4652" s="728">
        <v>332.36</v>
      </c>
      <c r="K4652" s="728">
        <v>108.01700000000001</v>
      </c>
      <c r="L4652" s="728">
        <v>224.34300000000002</v>
      </c>
    </row>
    <row r="4653" spans="1:12" s="335" customFormat="1" ht="12" x14ac:dyDescent="0.2">
      <c r="A4653" s="145" t="s">
        <v>9632</v>
      </c>
      <c r="B4653" s="145" t="s">
        <v>9633</v>
      </c>
      <c r="C4653" s="733">
        <v>43617</v>
      </c>
      <c r="F4653" s="663">
        <v>4452</v>
      </c>
      <c r="G4653" s="663">
        <v>668</v>
      </c>
      <c r="H4653" s="663"/>
      <c r="I4653" s="663">
        <v>3784</v>
      </c>
      <c r="J4653" s="728">
        <v>383.75</v>
      </c>
      <c r="K4653" s="728">
        <v>124.71875</v>
      </c>
      <c r="L4653" s="728">
        <v>259.03125</v>
      </c>
    </row>
    <row r="4654" spans="1:12" s="335" customFormat="1" ht="12" x14ac:dyDescent="0.2">
      <c r="A4654" s="145" t="s">
        <v>9634</v>
      </c>
      <c r="B4654" s="145" t="s">
        <v>9635</v>
      </c>
      <c r="C4654" s="733">
        <v>43617</v>
      </c>
      <c r="F4654" s="663">
        <v>100</v>
      </c>
      <c r="G4654" s="663">
        <v>15</v>
      </c>
      <c r="H4654" s="663"/>
      <c r="I4654" s="663">
        <v>85</v>
      </c>
      <c r="J4654" s="728">
        <v>8.6199999999999992</v>
      </c>
      <c r="K4654" s="728">
        <v>2.8014999999999999</v>
      </c>
      <c r="L4654" s="728">
        <v>5.8185000000000002</v>
      </c>
    </row>
    <row r="4655" spans="1:12" s="335" customFormat="1" ht="12" x14ac:dyDescent="0.2">
      <c r="A4655" s="145" t="s">
        <v>9636</v>
      </c>
      <c r="B4655" s="145" t="s">
        <v>9637</v>
      </c>
      <c r="C4655" s="733">
        <v>43617</v>
      </c>
      <c r="F4655" s="663">
        <v>2609</v>
      </c>
      <c r="G4655" s="663">
        <v>652</v>
      </c>
      <c r="H4655" s="663"/>
      <c r="I4655" s="663">
        <v>1957</v>
      </c>
      <c r="J4655" s="728">
        <v>442.49</v>
      </c>
      <c r="K4655" s="728">
        <v>143.80925000000002</v>
      </c>
      <c r="L4655" s="728">
        <v>298.68075000000005</v>
      </c>
    </row>
    <row r="4656" spans="1:12" s="335" customFormat="1" ht="12" x14ac:dyDescent="0.2">
      <c r="A4656" s="145" t="s">
        <v>9638</v>
      </c>
      <c r="B4656" s="145" t="s">
        <v>9639</v>
      </c>
      <c r="C4656" s="733">
        <v>43617</v>
      </c>
      <c r="F4656" s="663">
        <v>2250</v>
      </c>
      <c r="G4656" s="663">
        <v>337</v>
      </c>
      <c r="H4656" s="663"/>
      <c r="I4656" s="663">
        <v>1913</v>
      </c>
      <c r="J4656" s="728">
        <v>192.18</v>
      </c>
      <c r="K4656" s="728">
        <v>62.458500000000008</v>
      </c>
      <c r="L4656" s="728">
        <v>129.72150000000002</v>
      </c>
    </row>
    <row r="4657" spans="1:12" s="335" customFormat="1" ht="12" x14ac:dyDescent="0.2">
      <c r="A4657" s="145" t="s">
        <v>9640</v>
      </c>
      <c r="B4657" s="145" t="s">
        <v>9641</v>
      </c>
      <c r="C4657" s="733">
        <v>43617</v>
      </c>
      <c r="F4657" s="663">
        <v>6721</v>
      </c>
      <c r="G4657" s="663">
        <v>1008</v>
      </c>
      <c r="H4657" s="663"/>
      <c r="I4657" s="663">
        <v>5713</v>
      </c>
      <c r="J4657" s="728">
        <v>579.33000000000004</v>
      </c>
      <c r="K4657" s="728">
        <v>188.28225000000003</v>
      </c>
      <c r="L4657" s="728">
        <v>391.04775000000006</v>
      </c>
    </row>
    <row r="4658" spans="1:12" s="335" customFormat="1" ht="12" x14ac:dyDescent="0.2">
      <c r="A4658" s="145" t="s">
        <v>9642</v>
      </c>
      <c r="B4658" s="145" t="s">
        <v>9643</v>
      </c>
      <c r="C4658" s="733">
        <v>43617</v>
      </c>
      <c r="F4658" s="663">
        <v>4000</v>
      </c>
      <c r="G4658" s="663">
        <v>800</v>
      </c>
      <c r="H4658" s="663"/>
      <c r="I4658" s="663">
        <v>3200</v>
      </c>
      <c r="J4658" s="728">
        <v>506.96</v>
      </c>
      <c r="K4658" s="728">
        <v>164.762</v>
      </c>
      <c r="L4658" s="728">
        <v>342.19800000000004</v>
      </c>
    </row>
    <row r="4659" spans="1:12" s="335" customFormat="1" ht="12" x14ac:dyDescent="0.2">
      <c r="A4659" s="145" t="s">
        <v>9644</v>
      </c>
      <c r="B4659" s="145" t="s">
        <v>9645</v>
      </c>
      <c r="C4659" s="733">
        <v>43617</v>
      </c>
      <c r="F4659" s="663">
        <v>3063</v>
      </c>
      <c r="G4659" s="663">
        <v>613</v>
      </c>
      <c r="H4659" s="663"/>
      <c r="I4659" s="663">
        <v>2450</v>
      </c>
      <c r="J4659" s="728">
        <v>391.75</v>
      </c>
      <c r="K4659" s="728">
        <v>127.31875000000001</v>
      </c>
      <c r="L4659" s="728">
        <v>264.43125000000003</v>
      </c>
    </row>
    <row r="4660" spans="1:12" s="335" customFormat="1" ht="12" x14ac:dyDescent="0.2">
      <c r="A4660" s="145" t="s">
        <v>9646</v>
      </c>
      <c r="B4660" s="145" t="s">
        <v>9647</v>
      </c>
      <c r="C4660" s="733">
        <v>43617</v>
      </c>
      <c r="F4660" s="663">
        <v>3500</v>
      </c>
      <c r="G4660" s="663">
        <v>700</v>
      </c>
      <c r="H4660" s="663"/>
      <c r="I4660" s="663">
        <v>2800</v>
      </c>
      <c r="J4660" s="728">
        <v>447.66</v>
      </c>
      <c r="K4660" s="728">
        <v>145.48950000000002</v>
      </c>
      <c r="L4660" s="728">
        <v>302.17050000000006</v>
      </c>
    </row>
    <row r="4661" spans="1:12" s="335" customFormat="1" ht="12" x14ac:dyDescent="0.2">
      <c r="A4661" s="145" t="s">
        <v>9648</v>
      </c>
      <c r="B4661" s="145" t="s">
        <v>9649</v>
      </c>
      <c r="C4661" s="733">
        <v>43617</v>
      </c>
      <c r="F4661" s="663">
        <v>18547</v>
      </c>
      <c r="G4661" s="663">
        <v>3709</v>
      </c>
      <c r="H4661" s="663"/>
      <c r="I4661" s="663">
        <v>14838</v>
      </c>
      <c r="J4661" s="728">
        <v>2372.16</v>
      </c>
      <c r="K4661" s="728">
        <v>770.952</v>
      </c>
      <c r="L4661" s="728">
        <v>1601.2080000000001</v>
      </c>
    </row>
    <row r="4662" spans="1:12" s="335" customFormat="1" ht="12" x14ac:dyDescent="0.2">
      <c r="A4662" s="145" t="s">
        <v>9650</v>
      </c>
      <c r="B4662" s="145" t="s">
        <v>9651</v>
      </c>
      <c r="C4662" s="733">
        <v>43617</v>
      </c>
      <c r="F4662" s="663">
        <v>7260</v>
      </c>
      <c r="G4662" s="663">
        <v>1361</v>
      </c>
      <c r="H4662" s="663"/>
      <c r="I4662" s="663">
        <v>5899</v>
      </c>
      <c r="J4662" s="728">
        <v>852.83</v>
      </c>
      <c r="K4662" s="728">
        <v>277.16975000000002</v>
      </c>
      <c r="L4662" s="728">
        <v>575.66025000000002</v>
      </c>
    </row>
    <row r="4663" spans="1:12" s="335" customFormat="1" ht="12" x14ac:dyDescent="0.2">
      <c r="A4663" s="145" t="s">
        <v>9652</v>
      </c>
      <c r="B4663" s="145" t="s">
        <v>9653</v>
      </c>
      <c r="C4663" s="733">
        <v>43617</v>
      </c>
      <c r="F4663" s="663">
        <v>6212</v>
      </c>
      <c r="G4663" s="663">
        <v>932</v>
      </c>
      <c r="H4663" s="663"/>
      <c r="I4663" s="663">
        <v>5280</v>
      </c>
      <c r="J4663" s="728">
        <v>535.45000000000005</v>
      </c>
      <c r="K4663" s="728">
        <v>174.02125000000001</v>
      </c>
      <c r="L4663" s="728">
        <v>361.42875000000004</v>
      </c>
    </row>
    <row r="4664" spans="1:12" s="335" customFormat="1" ht="12" x14ac:dyDescent="0.2">
      <c r="A4664" s="145" t="s">
        <v>9654</v>
      </c>
      <c r="B4664" s="145" t="s">
        <v>9655</v>
      </c>
      <c r="C4664" s="733">
        <v>43617</v>
      </c>
      <c r="F4664" s="663">
        <v>2206</v>
      </c>
      <c r="G4664" s="663">
        <v>441</v>
      </c>
      <c r="H4664" s="663"/>
      <c r="I4664" s="663">
        <v>1765</v>
      </c>
      <c r="J4664" s="728">
        <v>282.14999999999998</v>
      </c>
      <c r="K4664" s="728">
        <v>91.69874999999999</v>
      </c>
      <c r="L4664" s="728">
        <v>190.45124999999999</v>
      </c>
    </row>
    <row r="4665" spans="1:12" s="335" customFormat="1" ht="12" x14ac:dyDescent="0.2">
      <c r="A4665" s="145" t="s">
        <v>9656</v>
      </c>
      <c r="B4665" s="145" t="s">
        <v>9657</v>
      </c>
      <c r="C4665" s="733">
        <v>43617</v>
      </c>
      <c r="F4665" s="663">
        <v>5367</v>
      </c>
      <c r="G4665" s="663">
        <v>805</v>
      </c>
      <c r="H4665" s="663"/>
      <c r="I4665" s="663">
        <v>4562</v>
      </c>
      <c r="J4665" s="728">
        <v>462.62</v>
      </c>
      <c r="K4665" s="728">
        <v>150.35150000000002</v>
      </c>
      <c r="L4665" s="728">
        <v>312.26850000000002</v>
      </c>
    </row>
    <row r="4666" spans="1:12" s="335" customFormat="1" ht="12" x14ac:dyDescent="0.2">
      <c r="A4666" s="145" t="s">
        <v>9658</v>
      </c>
      <c r="B4666" s="145" t="s">
        <v>9659</v>
      </c>
      <c r="C4666" s="733">
        <v>43617</v>
      </c>
      <c r="F4666" s="663">
        <v>5664</v>
      </c>
      <c r="G4666" s="663">
        <v>1062</v>
      </c>
      <c r="H4666" s="663"/>
      <c r="I4666" s="663">
        <v>4602</v>
      </c>
      <c r="J4666" s="728">
        <v>665.35</v>
      </c>
      <c r="K4666" s="728">
        <v>216.23875000000001</v>
      </c>
      <c r="L4666" s="728">
        <v>449.11125000000004</v>
      </c>
    </row>
    <row r="4667" spans="1:12" s="335" customFormat="1" ht="12" x14ac:dyDescent="0.2">
      <c r="A4667" s="145" t="s">
        <v>9660</v>
      </c>
      <c r="B4667" s="145" t="s">
        <v>9661</v>
      </c>
      <c r="C4667" s="733">
        <v>43617</v>
      </c>
      <c r="F4667" s="663">
        <v>11621</v>
      </c>
      <c r="G4667" s="663">
        <v>1743</v>
      </c>
      <c r="H4667" s="663"/>
      <c r="I4667" s="663">
        <v>9878</v>
      </c>
      <c r="J4667" s="728">
        <v>1001.69</v>
      </c>
      <c r="K4667" s="728">
        <v>325.54925000000003</v>
      </c>
      <c r="L4667" s="728">
        <v>676.14075000000003</v>
      </c>
    </row>
    <row r="4668" spans="1:12" s="335" customFormat="1" ht="12" x14ac:dyDescent="0.2">
      <c r="A4668" s="145" t="s">
        <v>9662</v>
      </c>
      <c r="B4668" s="145" t="s">
        <v>9663</v>
      </c>
      <c r="C4668" s="733">
        <v>43617</v>
      </c>
      <c r="F4668" s="663">
        <v>3188</v>
      </c>
      <c r="G4668" s="663">
        <v>478</v>
      </c>
      <c r="H4668" s="663"/>
      <c r="I4668" s="663">
        <v>2710</v>
      </c>
      <c r="J4668" s="728">
        <v>272.29000000000002</v>
      </c>
      <c r="K4668" s="728">
        <v>88.494250000000008</v>
      </c>
      <c r="L4668" s="728">
        <v>183.79575000000003</v>
      </c>
    </row>
    <row r="4669" spans="1:12" s="335" customFormat="1" ht="12" x14ac:dyDescent="0.2">
      <c r="A4669" s="145" t="s">
        <v>9664</v>
      </c>
      <c r="B4669" s="145" t="s">
        <v>9665</v>
      </c>
      <c r="C4669" s="733">
        <v>43617</v>
      </c>
      <c r="F4669" s="663">
        <v>2325</v>
      </c>
      <c r="G4669" s="663">
        <v>349</v>
      </c>
      <c r="H4669" s="663"/>
      <c r="I4669" s="663">
        <v>1976</v>
      </c>
      <c r="J4669" s="728">
        <v>198.58</v>
      </c>
      <c r="K4669" s="728">
        <v>64.538500000000013</v>
      </c>
      <c r="L4669" s="728">
        <v>134.04150000000001</v>
      </c>
    </row>
    <row r="4670" spans="1:12" s="335" customFormat="1" ht="12" x14ac:dyDescent="0.2">
      <c r="A4670" s="145" t="s">
        <v>9666</v>
      </c>
      <c r="B4670" s="145" t="s">
        <v>9667</v>
      </c>
      <c r="C4670" s="733">
        <v>43617</v>
      </c>
      <c r="F4670" s="663">
        <v>2143</v>
      </c>
      <c r="G4670" s="663">
        <v>321</v>
      </c>
      <c r="H4670" s="663"/>
      <c r="I4670" s="663">
        <v>1822</v>
      </c>
      <c r="J4670" s="728">
        <v>183.04</v>
      </c>
      <c r="K4670" s="728">
        <v>59.488</v>
      </c>
      <c r="L4670" s="728">
        <v>123.55200000000001</v>
      </c>
    </row>
    <row r="4671" spans="1:12" s="335" customFormat="1" ht="12" x14ac:dyDescent="0.2">
      <c r="A4671" s="145" t="s">
        <v>9668</v>
      </c>
      <c r="B4671" s="145" t="s">
        <v>9669</v>
      </c>
      <c r="C4671" s="733">
        <v>43617</v>
      </c>
      <c r="F4671" s="663">
        <v>2064</v>
      </c>
      <c r="G4671" s="663">
        <v>310</v>
      </c>
      <c r="H4671" s="663"/>
      <c r="I4671" s="663">
        <v>1754</v>
      </c>
      <c r="J4671" s="728">
        <v>176.28</v>
      </c>
      <c r="K4671" s="728">
        <v>57.291000000000004</v>
      </c>
      <c r="L4671" s="728">
        <v>118.989</v>
      </c>
    </row>
    <row r="4672" spans="1:12" s="335" customFormat="1" ht="12" x14ac:dyDescent="0.2">
      <c r="A4672" s="145" t="s">
        <v>9670</v>
      </c>
      <c r="B4672" s="145" t="s">
        <v>9671</v>
      </c>
      <c r="C4672" s="733">
        <v>43617</v>
      </c>
      <c r="F4672" s="663">
        <v>5882</v>
      </c>
      <c r="G4672" s="663">
        <v>1176</v>
      </c>
      <c r="H4672" s="663"/>
      <c r="I4672" s="663">
        <v>4706</v>
      </c>
      <c r="J4672" s="728">
        <v>752.31</v>
      </c>
      <c r="K4672" s="728">
        <v>244.50074999999998</v>
      </c>
      <c r="L4672" s="728">
        <v>507.80925000000002</v>
      </c>
    </row>
    <row r="4673" spans="1:12" s="335" customFormat="1" ht="12" x14ac:dyDescent="0.2">
      <c r="A4673" s="145" t="s">
        <v>9672</v>
      </c>
      <c r="B4673" s="145" t="s">
        <v>9673</v>
      </c>
      <c r="C4673" s="733">
        <v>43617</v>
      </c>
      <c r="F4673" s="663">
        <v>2250</v>
      </c>
      <c r="G4673" s="663">
        <v>337</v>
      </c>
      <c r="H4673" s="663"/>
      <c r="I4673" s="663">
        <v>1913</v>
      </c>
      <c r="J4673" s="728">
        <v>192.18</v>
      </c>
      <c r="K4673" s="728">
        <v>62.458500000000008</v>
      </c>
      <c r="L4673" s="728">
        <v>129.72150000000002</v>
      </c>
    </row>
    <row r="4674" spans="1:12" s="335" customFormat="1" ht="12" x14ac:dyDescent="0.2">
      <c r="A4674" s="145" t="s">
        <v>9674</v>
      </c>
      <c r="B4674" s="145" t="s">
        <v>9675</v>
      </c>
      <c r="C4674" s="733">
        <v>43617</v>
      </c>
      <c r="F4674" s="663">
        <v>150</v>
      </c>
      <c r="G4674" s="663">
        <v>28</v>
      </c>
      <c r="H4674" s="663"/>
      <c r="I4674" s="663">
        <v>122</v>
      </c>
      <c r="J4674" s="728">
        <v>17.62</v>
      </c>
      <c r="K4674" s="728">
        <v>5.7265000000000006</v>
      </c>
      <c r="L4674" s="728">
        <v>11.893500000000001</v>
      </c>
    </row>
    <row r="4675" spans="1:12" s="335" customFormat="1" ht="12" x14ac:dyDescent="0.2">
      <c r="A4675" s="145" t="s">
        <v>9676</v>
      </c>
      <c r="B4675" s="145" t="s">
        <v>9675</v>
      </c>
      <c r="C4675" s="733">
        <v>43617</v>
      </c>
      <c r="F4675" s="663">
        <v>88</v>
      </c>
      <c r="G4675" s="663">
        <v>17</v>
      </c>
      <c r="H4675" s="663"/>
      <c r="I4675" s="663">
        <v>71</v>
      </c>
      <c r="J4675" s="728">
        <v>10.34</v>
      </c>
      <c r="K4675" s="728">
        <v>3.3605</v>
      </c>
      <c r="L4675" s="728">
        <v>6.9795000000000007</v>
      </c>
    </row>
    <row r="4676" spans="1:12" s="335" customFormat="1" ht="12" x14ac:dyDescent="0.2">
      <c r="A4676" s="145" t="s">
        <v>9677</v>
      </c>
      <c r="B4676" s="145" t="s">
        <v>9678</v>
      </c>
      <c r="C4676" s="733">
        <v>43617</v>
      </c>
      <c r="F4676" s="663">
        <v>3862</v>
      </c>
      <c r="G4676" s="663">
        <v>579</v>
      </c>
      <c r="H4676" s="663"/>
      <c r="I4676" s="663">
        <v>3283</v>
      </c>
      <c r="J4676" s="728">
        <v>329.85</v>
      </c>
      <c r="K4676" s="728">
        <v>107.20125000000002</v>
      </c>
      <c r="L4676" s="728">
        <v>222.64875000000004</v>
      </c>
    </row>
    <row r="4677" spans="1:12" s="335" customFormat="1" ht="12" x14ac:dyDescent="0.2">
      <c r="A4677" s="145" t="s">
        <v>9679</v>
      </c>
      <c r="B4677" s="145" t="s">
        <v>9680</v>
      </c>
      <c r="C4677" s="733">
        <v>43617</v>
      </c>
      <c r="F4677" s="663">
        <v>2456</v>
      </c>
      <c r="G4677" s="663">
        <v>491</v>
      </c>
      <c r="H4677" s="663"/>
      <c r="I4677" s="663">
        <v>1965</v>
      </c>
      <c r="J4677" s="728">
        <v>314.12</v>
      </c>
      <c r="K4677" s="728">
        <v>102.089</v>
      </c>
      <c r="L4677" s="728">
        <v>212.03100000000001</v>
      </c>
    </row>
    <row r="4678" spans="1:12" s="335" customFormat="1" ht="12" x14ac:dyDescent="0.2">
      <c r="A4678" s="145" t="s">
        <v>9681</v>
      </c>
      <c r="B4678" s="145" t="s">
        <v>9682</v>
      </c>
      <c r="C4678" s="733">
        <v>43617</v>
      </c>
      <c r="F4678" s="663">
        <v>5703</v>
      </c>
      <c r="G4678" s="663">
        <v>855</v>
      </c>
      <c r="H4678" s="663"/>
      <c r="I4678" s="663">
        <v>4848</v>
      </c>
      <c r="J4678" s="728">
        <v>491.58</v>
      </c>
      <c r="K4678" s="728">
        <v>159.76349999999999</v>
      </c>
      <c r="L4678" s="728">
        <v>331.81650000000002</v>
      </c>
    </row>
    <row r="4679" spans="1:12" s="335" customFormat="1" ht="12" x14ac:dyDescent="0.2">
      <c r="A4679" s="145" t="s">
        <v>9683</v>
      </c>
      <c r="B4679" s="145" t="s">
        <v>9684</v>
      </c>
      <c r="C4679" s="733">
        <v>43617</v>
      </c>
      <c r="F4679" s="663">
        <v>5154</v>
      </c>
      <c r="G4679" s="663">
        <v>773</v>
      </c>
      <c r="H4679" s="663"/>
      <c r="I4679" s="663">
        <v>4381</v>
      </c>
      <c r="J4679" s="728">
        <v>444.27</v>
      </c>
      <c r="K4679" s="728">
        <v>144.38775000000001</v>
      </c>
      <c r="L4679" s="728">
        <v>299.88225</v>
      </c>
    </row>
    <row r="4680" spans="1:12" s="335" customFormat="1" ht="12" x14ac:dyDescent="0.2">
      <c r="A4680" s="626" t="s">
        <v>9685</v>
      </c>
      <c r="B4680" s="145" t="s">
        <v>9686</v>
      </c>
      <c r="C4680" s="733">
        <v>43617</v>
      </c>
      <c r="F4680" s="663">
        <v>837</v>
      </c>
      <c r="G4680" s="663">
        <v>126</v>
      </c>
      <c r="H4680" s="663"/>
      <c r="I4680" s="663">
        <v>711</v>
      </c>
      <c r="J4680" s="728">
        <v>71.489999999999995</v>
      </c>
      <c r="K4680" s="728">
        <v>23.234249999999999</v>
      </c>
      <c r="L4680" s="728">
        <v>48.255749999999999</v>
      </c>
    </row>
    <row r="4681" spans="1:12" s="335" customFormat="1" ht="12" x14ac:dyDescent="0.2">
      <c r="A4681" s="145" t="s">
        <v>9687</v>
      </c>
      <c r="B4681" s="145" t="s">
        <v>9688</v>
      </c>
      <c r="C4681" s="733">
        <v>43617</v>
      </c>
      <c r="F4681" s="663">
        <v>1157</v>
      </c>
      <c r="G4681" s="663">
        <v>347</v>
      </c>
      <c r="H4681" s="663"/>
      <c r="I4681" s="663">
        <v>810</v>
      </c>
      <c r="J4681" s="728">
        <v>244.47</v>
      </c>
      <c r="K4681" s="728">
        <v>79.452750000000009</v>
      </c>
      <c r="L4681" s="728">
        <v>165.01725000000002</v>
      </c>
    </row>
    <row r="4682" spans="1:12" s="335" customFormat="1" ht="12" x14ac:dyDescent="0.2">
      <c r="A4682" s="145" t="s">
        <v>9689</v>
      </c>
      <c r="B4682" s="145" t="s">
        <v>9690</v>
      </c>
      <c r="C4682" s="733">
        <v>43617</v>
      </c>
      <c r="F4682" s="663">
        <v>2990</v>
      </c>
      <c r="G4682" s="663">
        <v>448</v>
      </c>
      <c r="H4682" s="663"/>
      <c r="I4682" s="663">
        <v>2542</v>
      </c>
      <c r="J4682" s="728">
        <v>255.38</v>
      </c>
      <c r="K4682" s="728">
        <v>82.998500000000007</v>
      </c>
      <c r="L4682" s="728">
        <v>172.38150000000002</v>
      </c>
    </row>
    <row r="4683" spans="1:12" s="335" customFormat="1" ht="12" x14ac:dyDescent="0.2">
      <c r="A4683" s="145" t="s">
        <v>9691</v>
      </c>
      <c r="B4683" s="145" t="s">
        <v>9692</v>
      </c>
      <c r="C4683" s="733">
        <v>43617</v>
      </c>
      <c r="F4683" s="663">
        <v>7991</v>
      </c>
      <c r="G4683" s="663">
        <v>1598</v>
      </c>
      <c r="H4683" s="663"/>
      <c r="I4683" s="663">
        <v>6393</v>
      </c>
      <c r="J4683" s="728">
        <v>1022.04</v>
      </c>
      <c r="K4683" s="728">
        <v>332.16300000000001</v>
      </c>
      <c r="L4683" s="728">
        <v>689.87700000000007</v>
      </c>
    </row>
    <row r="4684" spans="1:12" s="335" customFormat="1" ht="12" x14ac:dyDescent="0.2">
      <c r="A4684" s="145" t="s">
        <v>9693</v>
      </c>
      <c r="B4684" s="145" t="s">
        <v>9694</v>
      </c>
      <c r="C4684" s="733">
        <v>43617</v>
      </c>
      <c r="F4684" s="663">
        <v>2294</v>
      </c>
      <c r="G4684" s="663">
        <v>344</v>
      </c>
      <c r="H4684" s="663"/>
      <c r="I4684" s="663">
        <v>1950</v>
      </c>
      <c r="J4684" s="728">
        <v>195.93</v>
      </c>
      <c r="K4684" s="728">
        <v>63.677250000000008</v>
      </c>
      <c r="L4684" s="728">
        <v>132.25275000000002</v>
      </c>
    </row>
    <row r="4685" spans="1:12" s="335" customFormat="1" ht="12" x14ac:dyDescent="0.2">
      <c r="A4685" s="145" t="s">
        <v>9695</v>
      </c>
      <c r="B4685" s="145" t="s">
        <v>9696</v>
      </c>
      <c r="C4685" s="733">
        <v>43617</v>
      </c>
      <c r="F4685" s="663">
        <v>5170</v>
      </c>
      <c r="G4685" s="663">
        <v>1293</v>
      </c>
      <c r="H4685" s="663"/>
      <c r="I4685" s="663">
        <v>3877</v>
      </c>
      <c r="J4685" s="728">
        <v>876.83</v>
      </c>
      <c r="K4685" s="728">
        <v>284.96975000000003</v>
      </c>
      <c r="L4685" s="728">
        <v>591.86025000000006</v>
      </c>
    </row>
    <row r="4686" spans="1:12" s="335" customFormat="1" ht="12" x14ac:dyDescent="0.2">
      <c r="A4686" s="145" t="s">
        <v>9697</v>
      </c>
      <c r="B4686" s="145" t="s">
        <v>9698</v>
      </c>
      <c r="C4686" s="733">
        <v>43617</v>
      </c>
      <c r="F4686" s="663">
        <v>100</v>
      </c>
      <c r="G4686" s="663">
        <v>20</v>
      </c>
      <c r="H4686" s="663"/>
      <c r="I4686" s="663">
        <v>80</v>
      </c>
      <c r="J4686" s="728">
        <v>12.79</v>
      </c>
      <c r="K4686" s="728">
        <v>4.1567499999999997</v>
      </c>
      <c r="L4686" s="728">
        <v>8.6332500000000003</v>
      </c>
    </row>
    <row r="4687" spans="1:12" s="335" customFormat="1" ht="12" x14ac:dyDescent="0.2">
      <c r="A4687" s="145" t="s">
        <v>9699</v>
      </c>
      <c r="B4687" s="145" t="s">
        <v>9700</v>
      </c>
      <c r="C4687" s="733">
        <v>43617</v>
      </c>
      <c r="F4687" s="663">
        <v>2639</v>
      </c>
      <c r="G4687" s="663">
        <v>396</v>
      </c>
      <c r="H4687" s="663"/>
      <c r="I4687" s="663">
        <v>2243</v>
      </c>
      <c r="J4687" s="728">
        <v>223.36</v>
      </c>
      <c r="K4687" s="728">
        <v>72.592000000000013</v>
      </c>
      <c r="L4687" s="728">
        <v>150.76800000000003</v>
      </c>
    </row>
    <row r="4688" spans="1:12" s="335" customFormat="1" ht="12" x14ac:dyDescent="0.2">
      <c r="A4688" s="145" t="s">
        <v>9701</v>
      </c>
      <c r="B4688" s="145" t="s">
        <v>9702</v>
      </c>
      <c r="C4688" s="733">
        <v>43617</v>
      </c>
      <c r="F4688" s="663">
        <v>2080</v>
      </c>
      <c r="G4688" s="663">
        <v>312</v>
      </c>
      <c r="H4688" s="663"/>
      <c r="I4688" s="663">
        <v>1768</v>
      </c>
      <c r="J4688" s="728">
        <v>195.44</v>
      </c>
      <c r="K4688" s="728">
        <v>63.518000000000001</v>
      </c>
      <c r="L4688" s="728">
        <v>131.922</v>
      </c>
    </row>
    <row r="4689" spans="1:12" s="335" customFormat="1" ht="12" x14ac:dyDescent="0.2">
      <c r="A4689" s="145" t="s">
        <v>9703</v>
      </c>
      <c r="B4689" s="145" t="s">
        <v>9704</v>
      </c>
      <c r="C4689" s="733">
        <v>43617</v>
      </c>
      <c r="F4689" s="663">
        <v>3391</v>
      </c>
      <c r="G4689" s="663">
        <v>678</v>
      </c>
      <c r="H4689" s="663"/>
      <c r="I4689" s="663">
        <v>2713</v>
      </c>
      <c r="J4689" s="728">
        <v>433.7</v>
      </c>
      <c r="K4689" s="728">
        <v>140.95250000000001</v>
      </c>
      <c r="L4689" s="728">
        <v>292.7475</v>
      </c>
    </row>
    <row r="4690" spans="1:12" s="335" customFormat="1" ht="12" x14ac:dyDescent="0.2">
      <c r="A4690" s="145" t="s">
        <v>9705</v>
      </c>
      <c r="B4690" s="145" t="s">
        <v>9706</v>
      </c>
      <c r="C4690" s="733">
        <v>43617</v>
      </c>
      <c r="F4690" s="663">
        <v>4017</v>
      </c>
      <c r="G4690" s="663">
        <v>502</v>
      </c>
      <c r="H4690" s="663"/>
      <c r="I4690" s="663">
        <v>3515</v>
      </c>
      <c r="J4690" s="728">
        <v>257.77999999999997</v>
      </c>
      <c r="K4690" s="728">
        <v>83.778499999999994</v>
      </c>
      <c r="L4690" s="728">
        <v>174.00149999999999</v>
      </c>
    </row>
    <row r="4691" spans="1:12" s="335" customFormat="1" ht="12" x14ac:dyDescent="0.2">
      <c r="A4691" s="145" t="s">
        <v>9707</v>
      </c>
      <c r="B4691" s="145" t="s">
        <v>9708</v>
      </c>
      <c r="C4691" s="733">
        <v>43617</v>
      </c>
      <c r="F4691" s="663">
        <v>4432</v>
      </c>
      <c r="G4691" s="663">
        <v>886</v>
      </c>
      <c r="H4691" s="663"/>
      <c r="I4691" s="663">
        <v>3546</v>
      </c>
      <c r="J4691" s="728">
        <v>566.86</v>
      </c>
      <c r="K4691" s="728">
        <v>184.2295</v>
      </c>
      <c r="L4691" s="728">
        <v>382.63050000000004</v>
      </c>
    </row>
    <row r="4692" spans="1:12" s="335" customFormat="1" ht="12" x14ac:dyDescent="0.2">
      <c r="A4692" s="145" t="s">
        <v>9709</v>
      </c>
      <c r="B4692" s="145" t="s">
        <v>9710</v>
      </c>
      <c r="C4692" s="733">
        <v>43617</v>
      </c>
      <c r="F4692" s="663">
        <v>1837</v>
      </c>
      <c r="G4692" s="663">
        <v>230</v>
      </c>
      <c r="H4692" s="663"/>
      <c r="I4692" s="663">
        <v>1607</v>
      </c>
      <c r="J4692" s="728">
        <v>117.88</v>
      </c>
      <c r="K4692" s="728">
        <v>38.311</v>
      </c>
      <c r="L4692" s="728">
        <v>79.569000000000003</v>
      </c>
    </row>
    <row r="4693" spans="1:12" s="335" customFormat="1" ht="12" x14ac:dyDescent="0.2">
      <c r="A4693" s="145" t="s">
        <v>9711</v>
      </c>
      <c r="B4693" s="145" t="s">
        <v>9712</v>
      </c>
      <c r="C4693" s="733">
        <v>43617</v>
      </c>
      <c r="F4693" s="663">
        <v>8968</v>
      </c>
      <c r="G4693" s="663">
        <v>1345</v>
      </c>
      <c r="H4693" s="663"/>
      <c r="I4693" s="663">
        <v>7623</v>
      </c>
      <c r="J4693" s="728">
        <v>773.02</v>
      </c>
      <c r="K4693" s="728">
        <v>251.23150000000001</v>
      </c>
      <c r="L4693" s="728">
        <v>521.7885</v>
      </c>
    </row>
    <row r="4694" spans="1:12" s="335" customFormat="1" ht="12" x14ac:dyDescent="0.2">
      <c r="A4694" s="145" t="s">
        <v>9713</v>
      </c>
      <c r="B4694" s="145" t="s">
        <v>9714</v>
      </c>
      <c r="C4694" s="733">
        <v>43617</v>
      </c>
      <c r="F4694" s="663">
        <v>2342</v>
      </c>
      <c r="G4694" s="663">
        <v>351</v>
      </c>
      <c r="H4694" s="663"/>
      <c r="I4694" s="663">
        <v>1991</v>
      </c>
      <c r="J4694" s="728">
        <v>200.03</v>
      </c>
      <c r="K4694" s="728">
        <v>65.009749999999997</v>
      </c>
      <c r="L4694" s="728">
        <v>135.02025</v>
      </c>
    </row>
    <row r="4695" spans="1:12" s="335" customFormat="1" ht="12" x14ac:dyDescent="0.2">
      <c r="A4695" s="145" t="s">
        <v>9715</v>
      </c>
      <c r="B4695" s="145" t="s">
        <v>9716</v>
      </c>
      <c r="C4695" s="733">
        <v>43617</v>
      </c>
      <c r="F4695" s="663">
        <v>615</v>
      </c>
      <c r="G4695" s="663">
        <v>115</v>
      </c>
      <c r="H4695" s="663"/>
      <c r="I4695" s="663">
        <v>500</v>
      </c>
      <c r="J4695" s="728">
        <v>70.944500000000005</v>
      </c>
      <c r="K4695" s="728">
        <v>23.056962500000001</v>
      </c>
      <c r="L4695" s="728">
        <v>47.887537500000008</v>
      </c>
    </row>
    <row r="4696" spans="1:12" s="335" customFormat="1" ht="12" x14ac:dyDescent="0.2">
      <c r="A4696" s="145" t="s">
        <v>9717</v>
      </c>
      <c r="B4696" s="145" t="s">
        <v>9718</v>
      </c>
      <c r="C4696" s="733">
        <v>43617</v>
      </c>
      <c r="F4696" s="663">
        <v>6122</v>
      </c>
      <c r="G4696" s="663">
        <v>918</v>
      </c>
      <c r="H4696" s="663"/>
      <c r="I4696" s="663">
        <v>5204</v>
      </c>
      <c r="J4696" s="728">
        <v>527.70000000000005</v>
      </c>
      <c r="K4696" s="728">
        <v>171.50250000000003</v>
      </c>
      <c r="L4696" s="728">
        <v>356.19750000000005</v>
      </c>
    </row>
    <row r="4697" spans="1:12" s="335" customFormat="1" ht="12" x14ac:dyDescent="0.2">
      <c r="A4697" s="145" t="s">
        <v>9719</v>
      </c>
      <c r="B4697" s="145" t="s">
        <v>9720</v>
      </c>
      <c r="C4697" s="733">
        <v>43617</v>
      </c>
      <c r="F4697" s="663">
        <v>12615</v>
      </c>
      <c r="G4697" s="663">
        <v>1892</v>
      </c>
      <c r="H4697" s="663"/>
      <c r="I4697" s="663">
        <v>10723</v>
      </c>
      <c r="J4697" s="728">
        <v>1087.4100000000001</v>
      </c>
      <c r="K4697" s="728">
        <v>353.40825000000007</v>
      </c>
      <c r="L4697" s="728">
        <v>734.00175000000013</v>
      </c>
    </row>
    <row r="4698" spans="1:12" s="335" customFormat="1" ht="12" x14ac:dyDescent="0.2">
      <c r="A4698" s="145" t="s">
        <v>9721</v>
      </c>
      <c r="B4698" s="145" t="s">
        <v>9722</v>
      </c>
      <c r="C4698" s="733">
        <v>43617</v>
      </c>
      <c r="F4698" s="663">
        <v>3453</v>
      </c>
      <c r="G4698" s="663">
        <v>570</v>
      </c>
      <c r="H4698" s="663"/>
      <c r="I4698" s="663">
        <v>2883</v>
      </c>
      <c r="J4698" s="728">
        <v>340.84</v>
      </c>
      <c r="K4698" s="728">
        <v>110.773</v>
      </c>
      <c r="L4698" s="728">
        <v>230.06700000000001</v>
      </c>
    </row>
    <row r="4699" spans="1:12" s="335" customFormat="1" ht="12" x14ac:dyDescent="0.2">
      <c r="A4699" s="145" t="s">
        <v>9723</v>
      </c>
      <c r="B4699" s="145" t="s">
        <v>9724</v>
      </c>
      <c r="C4699" s="733">
        <v>43617</v>
      </c>
      <c r="F4699" s="663">
        <v>11320</v>
      </c>
      <c r="G4699" s="663">
        <v>2264</v>
      </c>
      <c r="H4699" s="663"/>
      <c r="I4699" s="663">
        <v>9056</v>
      </c>
      <c r="J4699" s="728">
        <v>1447.82</v>
      </c>
      <c r="K4699" s="728">
        <v>470.54149999999998</v>
      </c>
      <c r="L4699" s="728">
        <v>977.27850000000001</v>
      </c>
    </row>
    <row r="4700" spans="1:12" s="335" customFormat="1" ht="12" x14ac:dyDescent="0.2">
      <c r="A4700" s="145" t="s">
        <v>9725</v>
      </c>
      <c r="B4700" s="145" t="s">
        <v>9726</v>
      </c>
      <c r="C4700" s="733">
        <v>43617</v>
      </c>
      <c r="F4700" s="663">
        <v>2417</v>
      </c>
      <c r="G4700" s="663">
        <v>483</v>
      </c>
      <c r="H4700" s="663"/>
      <c r="I4700" s="663">
        <v>1934</v>
      </c>
      <c r="J4700" s="728">
        <v>309.13</v>
      </c>
      <c r="K4700" s="728">
        <v>100.46725000000001</v>
      </c>
      <c r="L4700" s="728">
        <v>208.66275000000002</v>
      </c>
    </row>
    <row r="4701" spans="1:12" s="335" customFormat="1" ht="12" x14ac:dyDescent="0.2">
      <c r="A4701" s="145" t="s">
        <v>9727</v>
      </c>
      <c r="B4701" s="145" t="s">
        <v>9728</v>
      </c>
      <c r="C4701" s="733">
        <v>43617</v>
      </c>
      <c r="F4701" s="663">
        <v>4540</v>
      </c>
      <c r="G4701" s="663">
        <v>681</v>
      </c>
      <c r="H4701" s="663"/>
      <c r="I4701" s="663">
        <v>3859</v>
      </c>
      <c r="J4701" s="728">
        <v>387.78</v>
      </c>
      <c r="K4701" s="728">
        <v>126.02849999999999</v>
      </c>
      <c r="L4701" s="728">
        <v>261.75150000000002</v>
      </c>
    </row>
    <row r="4702" spans="1:12" s="335" customFormat="1" ht="12" x14ac:dyDescent="0.2">
      <c r="A4702" s="145" t="s">
        <v>9729</v>
      </c>
      <c r="B4702" s="145" t="s">
        <v>9730</v>
      </c>
      <c r="C4702" s="733">
        <v>43617</v>
      </c>
      <c r="F4702" s="663">
        <v>2607</v>
      </c>
      <c r="G4702" s="663">
        <v>521</v>
      </c>
      <c r="H4702" s="663"/>
      <c r="I4702" s="663">
        <v>2086</v>
      </c>
      <c r="J4702" s="728">
        <v>333.44</v>
      </c>
      <c r="K4702" s="728">
        <v>108.36800000000001</v>
      </c>
      <c r="L4702" s="728">
        <v>225.072</v>
      </c>
    </row>
    <row r="4703" spans="1:12" s="335" customFormat="1" ht="12" x14ac:dyDescent="0.2">
      <c r="A4703" s="145" t="s">
        <v>9731</v>
      </c>
      <c r="B4703" s="145" t="s">
        <v>9732</v>
      </c>
      <c r="C4703" s="733">
        <v>43617</v>
      </c>
      <c r="F4703" s="663">
        <v>3586</v>
      </c>
      <c r="G4703" s="663">
        <v>717</v>
      </c>
      <c r="H4703" s="663"/>
      <c r="I4703" s="663">
        <v>2869</v>
      </c>
      <c r="J4703" s="728">
        <v>458.65</v>
      </c>
      <c r="K4703" s="728">
        <v>149.06125</v>
      </c>
      <c r="L4703" s="728">
        <v>309.58875</v>
      </c>
    </row>
    <row r="4704" spans="1:12" s="335" customFormat="1" ht="12" x14ac:dyDescent="0.2">
      <c r="A4704" s="145" t="s">
        <v>9733</v>
      </c>
      <c r="B4704" s="145" t="s">
        <v>9734</v>
      </c>
      <c r="C4704" s="733">
        <v>43617</v>
      </c>
      <c r="F4704" s="663">
        <v>18213</v>
      </c>
      <c r="G4704" s="663">
        <v>2732</v>
      </c>
      <c r="H4704" s="663"/>
      <c r="I4704" s="663">
        <v>15481</v>
      </c>
      <c r="J4704" s="728">
        <v>1569.91</v>
      </c>
      <c r="K4704" s="728">
        <v>510.22075000000007</v>
      </c>
      <c r="L4704" s="728">
        <v>1059.6892500000001</v>
      </c>
    </row>
    <row r="4705" spans="1:12" s="335" customFormat="1" ht="12" x14ac:dyDescent="0.2">
      <c r="A4705" s="145" t="s">
        <v>9735</v>
      </c>
      <c r="B4705" s="145" t="s">
        <v>9736</v>
      </c>
      <c r="C4705" s="733">
        <v>43617</v>
      </c>
      <c r="F4705" s="663">
        <v>2540</v>
      </c>
      <c r="G4705" s="663">
        <v>508</v>
      </c>
      <c r="H4705" s="663"/>
      <c r="I4705" s="663">
        <v>2032</v>
      </c>
      <c r="J4705" s="728">
        <v>324.86</v>
      </c>
      <c r="K4705" s="728">
        <v>105.57950000000001</v>
      </c>
      <c r="L4705" s="728">
        <v>219.28050000000002</v>
      </c>
    </row>
    <row r="4706" spans="1:12" s="335" customFormat="1" ht="12" x14ac:dyDescent="0.2">
      <c r="A4706" s="145" t="s">
        <v>9737</v>
      </c>
      <c r="B4706" s="145" t="s">
        <v>9738</v>
      </c>
      <c r="C4706" s="733">
        <v>43617</v>
      </c>
      <c r="F4706" s="663">
        <v>2250</v>
      </c>
      <c r="G4706" s="663">
        <v>337</v>
      </c>
      <c r="H4706" s="663"/>
      <c r="I4706" s="663">
        <v>1913</v>
      </c>
      <c r="J4706" s="728">
        <v>192.18</v>
      </c>
      <c r="K4706" s="728">
        <v>62.458500000000008</v>
      </c>
      <c r="L4706" s="728">
        <v>129.72150000000002</v>
      </c>
    </row>
    <row r="4707" spans="1:12" s="335" customFormat="1" ht="12" x14ac:dyDescent="0.2">
      <c r="A4707" s="145" t="s">
        <v>9739</v>
      </c>
      <c r="B4707" s="145" t="s">
        <v>9740</v>
      </c>
      <c r="C4707" s="733">
        <v>43617</v>
      </c>
      <c r="F4707" s="663">
        <v>10346</v>
      </c>
      <c r="G4707" s="663">
        <v>2069</v>
      </c>
      <c r="H4707" s="663"/>
      <c r="I4707" s="663">
        <v>8277</v>
      </c>
      <c r="J4707" s="728">
        <v>1323.26</v>
      </c>
      <c r="K4707" s="728">
        <v>430.05950000000001</v>
      </c>
      <c r="L4707" s="728">
        <v>893.20050000000003</v>
      </c>
    </row>
    <row r="4708" spans="1:12" s="335" customFormat="1" ht="12" x14ac:dyDescent="0.2">
      <c r="A4708" s="145" t="s">
        <v>9741</v>
      </c>
      <c r="B4708" s="145" t="s">
        <v>9742</v>
      </c>
      <c r="C4708" s="733">
        <v>43617</v>
      </c>
      <c r="F4708" s="663">
        <v>2263</v>
      </c>
      <c r="G4708" s="663">
        <v>424</v>
      </c>
      <c r="H4708" s="663"/>
      <c r="I4708" s="663">
        <v>1839</v>
      </c>
      <c r="J4708" s="728">
        <v>263.41000000000003</v>
      </c>
      <c r="K4708" s="728">
        <v>85.608250000000012</v>
      </c>
      <c r="L4708" s="728">
        <v>177.80175000000003</v>
      </c>
    </row>
    <row r="4709" spans="1:12" s="335" customFormat="1" ht="12" x14ac:dyDescent="0.2">
      <c r="A4709" s="145" t="s">
        <v>9743</v>
      </c>
      <c r="B4709" s="145" t="s">
        <v>9744</v>
      </c>
      <c r="C4709" s="733">
        <v>43617</v>
      </c>
      <c r="F4709" s="663">
        <v>6319</v>
      </c>
      <c r="G4709" s="663">
        <v>1185</v>
      </c>
      <c r="H4709" s="663"/>
      <c r="I4709" s="663">
        <v>5134</v>
      </c>
      <c r="J4709" s="728">
        <v>742.29</v>
      </c>
      <c r="K4709" s="728">
        <v>241.24424999999999</v>
      </c>
      <c r="L4709" s="728">
        <v>501.04575</v>
      </c>
    </row>
    <row r="4710" spans="1:12" s="335" customFormat="1" ht="12" x14ac:dyDescent="0.2">
      <c r="A4710" s="145" t="s">
        <v>9745</v>
      </c>
      <c r="B4710" s="145" t="s">
        <v>9746</v>
      </c>
      <c r="C4710" s="733">
        <v>43617</v>
      </c>
      <c r="F4710" s="663">
        <v>4632</v>
      </c>
      <c r="G4710" s="663">
        <v>695</v>
      </c>
      <c r="H4710" s="663"/>
      <c r="I4710" s="663">
        <v>3937</v>
      </c>
      <c r="J4710" s="728">
        <v>395.62</v>
      </c>
      <c r="K4710" s="728">
        <v>128.57650000000001</v>
      </c>
      <c r="L4710" s="728">
        <v>267.04349999999999</v>
      </c>
    </row>
    <row r="4711" spans="1:12" s="335" customFormat="1" ht="12" x14ac:dyDescent="0.2">
      <c r="A4711" s="145" t="s">
        <v>9747</v>
      </c>
      <c r="B4711" s="145" t="s">
        <v>9748</v>
      </c>
      <c r="C4711" s="733">
        <v>43617</v>
      </c>
      <c r="F4711" s="663">
        <v>3953</v>
      </c>
      <c r="G4711" s="663">
        <v>791</v>
      </c>
      <c r="H4711" s="663"/>
      <c r="I4711" s="663">
        <v>3162</v>
      </c>
      <c r="J4711" s="728">
        <v>505.58</v>
      </c>
      <c r="K4711" s="728">
        <v>164.3135</v>
      </c>
      <c r="L4711" s="728">
        <v>341.26650000000001</v>
      </c>
    </row>
    <row r="4712" spans="1:12" s="335" customFormat="1" ht="12" x14ac:dyDescent="0.2">
      <c r="A4712" s="145" t="s">
        <v>9749</v>
      </c>
      <c r="B4712" s="145" t="s">
        <v>9750</v>
      </c>
      <c r="C4712" s="733">
        <v>43617</v>
      </c>
      <c r="F4712" s="663">
        <v>2932</v>
      </c>
      <c r="G4712" s="663">
        <v>586</v>
      </c>
      <c r="H4712" s="663"/>
      <c r="I4712" s="663">
        <v>2346</v>
      </c>
      <c r="J4712" s="728">
        <v>375.01</v>
      </c>
      <c r="K4712" s="728">
        <v>121.87824999999999</v>
      </c>
      <c r="L4712" s="728">
        <v>253.13175000000001</v>
      </c>
    </row>
    <row r="4713" spans="1:12" s="335" customFormat="1" ht="12" x14ac:dyDescent="0.2">
      <c r="A4713" s="145" t="s">
        <v>9751</v>
      </c>
      <c r="B4713" s="145" t="s">
        <v>9752</v>
      </c>
      <c r="C4713" s="733">
        <v>43617</v>
      </c>
      <c r="F4713" s="663">
        <v>3068</v>
      </c>
      <c r="G4713" s="663">
        <v>575</v>
      </c>
      <c r="H4713" s="663"/>
      <c r="I4713" s="663">
        <v>2493</v>
      </c>
      <c r="J4713" s="728">
        <v>357.11</v>
      </c>
      <c r="K4713" s="728">
        <v>116.06075000000001</v>
      </c>
      <c r="L4713" s="728">
        <v>241.04925000000003</v>
      </c>
    </row>
    <row r="4714" spans="1:12" s="335" customFormat="1" ht="12" x14ac:dyDescent="0.2">
      <c r="A4714" s="145" t="s">
        <v>9753</v>
      </c>
      <c r="B4714" s="145" t="s">
        <v>9754</v>
      </c>
      <c r="C4714" s="733">
        <v>43617</v>
      </c>
      <c r="F4714" s="663">
        <v>7581</v>
      </c>
      <c r="G4714" s="663">
        <v>1137</v>
      </c>
      <c r="H4714" s="663"/>
      <c r="I4714" s="663">
        <v>6444</v>
      </c>
      <c r="J4714" s="728">
        <v>653.47</v>
      </c>
      <c r="K4714" s="728">
        <v>212.37775000000002</v>
      </c>
      <c r="L4714" s="728">
        <v>441.09225000000004</v>
      </c>
    </row>
    <row r="4715" spans="1:12" s="335" customFormat="1" ht="12" x14ac:dyDescent="0.2">
      <c r="A4715" s="145" t="s">
        <v>9755</v>
      </c>
      <c r="B4715" s="145" t="s">
        <v>9756</v>
      </c>
      <c r="C4715" s="733">
        <v>43617</v>
      </c>
      <c r="F4715" s="663">
        <v>2552</v>
      </c>
      <c r="G4715" s="663">
        <v>319</v>
      </c>
      <c r="H4715" s="663"/>
      <c r="I4715" s="663">
        <v>2233</v>
      </c>
      <c r="J4715" s="728">
        <v>166.77</v>
      </c>
      <c r="K4715" s="728">
        <v>54.200250000000004</v>
      </c>
      <c r="L4715" s="728">
        <v>112.56975000000001</v>
      </c>
    </row>
    <row r="4716" spans="1:12" s="335" customFormat="1" ht="12" x14ac:dyDescent="0.2">
      <c r="A4716" s="145" t="s">
        <v>9757</v>
      </c>
      <c r="B4716" s="145" t="s">
        <v>9758</v>
      </c>
      <c r="C4716" s="733">
        <v>43617</v>
      </c>
      <c r="F4716" s="663">
        <v>1904</v>
      </c>
      <c r="G4716" s="663">
        <v>238</v>
      </c>
      <c r="H4716" s="663"/>
      <c r="I4716" s="663">
        <v>1666</v>
      </c>
      <c r="J4716" s="728">
        <v>122.18</v>
      </c>
      <c r="K4716" s="728">
        <v>39.708500000000001</v>
      </c>
      <c r="L4716" s="728">
        <v>82.471500000000006</v>
      </c>
    </row>
    <row r="4717" spans="1:12" s="335" customFormat="1" ht="12" x14ac:dyDescent="0.2">
      <c r="A4717" s="145" t="s">
        <v>9759</v>
      </c>
      <c r="B4717" s="145" t="s">
        <v>9760</v>
      </c>
      <c r="C4717" s="733">
        <v>43617</v>
      </c>
      <c r="F4717" s="663">
        <v>6034</v>
      </c>
      <c r="G4717" s="663">
        <v>1207</v>
      </c>
      <c r="H4717" s="663"/>
      <c r="I4717" s="663">
        <v>4827</v>
      </c>
      <c r="J4717" s="728">
        <v>771.73</v>
      </c>
      <c r="K4717" s="728">
        <v>250.81225000000001</v>
      </c>
      <c r="L4717" s="728">
        <v>520.91775000000007</v>
      </c>
    </row>
    <row r="4718" spans="1:12" s="335" customFormat="1" ht="12" x14ac:dyDescent="0.2">
      <c r="A4718" s="145" t="s">
        <v>9761</v>
      </c>
      <c r="B4718" s="145" t="s">
        <v>9762</v>
      </c>
      <c r="C4718" s="733">
        <v>43617</v>
      </c>
      <c r="F4718" s="663">
        <v>2157</v>
      </c>
      <c r="G4718" s="663">
        <v>270</v>
      </c>
      <c r="H4718" s="663"/>
      <c r="I4718" s="663">
        <v>1887</v>
      </c>
      <c r="J4718" s="728">
        <v>138.41</v>
      </c>
      <c r="K4718" s="728">
        <v>44.983249999999998</v>
      </c>
      <c r="L4718" s="728">
        <v>93.426749999999998</v>
      </c>
    </row>
    <row r="4719" spans="1:12" s="335" customFormat="1" ht="12" x14ac:dyDescent="0.2">
      <c r="A4719" s="145" t="s">
        <v>9763</v>
      </c>
      <c r="B4719" s="145" t="s">
        <v>9764</v>
      </c>
      <c r="C4719" s="733">
        <v>43617</v>
      </c>
      <c r="F4719" s="663">
        <v>3769</v>
      </c>
      <c r="G4719" s="663">
        <v>754</v>
      </c>
      <c r="H4719" s="663"/>
      <c r="I4719" s="663">
        <v>3015</v>
      </c>
      <c r="J4719" s="728">
        <v>482.06</v>
      </c>
      <c r="K4719" s="728">
        <v>156.6695</v>
      </c>
      <c r="L4719" s="728">
        <v>325.39050000000003</v>
      </c>
    </row>
    <row r="4720" spans="1:12" s="335" customFormat="1" ht="12" x14ac:dyDescent="0.2">
      <c r="A4720" s="145" t="s">
        <v>9765</v>
      </c>
      <c r="B4720" s="145" t="s">
        <v>9766</v>
      </c>
      <c r="C4720" s="733">
        <v>43617</v>
      </c>
      <c r="F4720" s="663">
        <v>2219</v>
      </c>
      <c r="G4720" s="663">
        <v>333</v>
      </c>
      <c r="H4720" s="663"/>
      <c r="I4720" s="663">
        <v>1886</v>
      </c>
      <c r="J4720" s="728">
        <v>189.53</v>
      </c>
      <c r="K4720" s="728">
        <v>61.597250000000003</v>
      </c>
      <c r="L4720" s="728">
        <v>127.93275000000001</v>
      </c>
    </row>
    <row r="4721" spans="1:12" s="335" customFormat="1" ht="12" x14ac:dyDescent="0.2">
      <c r="A4721" s="145" t="s">
        <v>9767</v>
      </c>
      <c r="B4721" s="145" t="s">
        <v>9768</v>
      </c>
      <c r="C4721" s="733">
        <v>43617</v>
      </c>
      <c r="F4721" s="663">
        <v>675</v>
      </c>
      <c r="G4721" s="663">
        <v>84</v>
      </c>
      <c r="H4721" s="663"/>
      <c r="I4721" s="663">
        <v>591</v>
      </c>
      <c r="J4721" s="728">
        <v>44.11</v>
      </c>
      <c r="K4721" s="728">
        <v>14.335750000000001</v>
      </c>
      <c r="L4721" s="728">
        <v>29.774250000000002</v>
      </c>
    </row>
    <row r="4722" spans="1:12" s="335" customFormat="1" ht="12" x14ac:dyDescent="0.2">
      <c r="A4722" s="145" t="s">
        <v>9769</v>
      </c>
      <c r="B4722" s="145" t="s">
        <v>9770</v>
      </c>
      <c r="C4722" s="733">
        <v>43617</v>
      </c>
      <c r="F4722" s="663">
        <v>1479</v>
      </c>
      <c r="G4722" s="663">
        <v>222</v>
      </c>
      <c r="H4722" s="663"/>
      <c r="I4722" s="663">
        <v>1257</v>
      </c>
      <c r="J4722" s="728">
        <v>127.5</v>
      </c>
      <c r="K4722" s="728">
        <v>41.4375</v>
      </c>
      <c r="L4722" s="728">
        <v>86.0625</v>
      </c>
    </row>
    <row r="4723" spans="1:12" s="335" customFormat="1" ht="12" x14ac:dyDescent="0.2">
      <c r="A4723" s="145" t="s">
        <v>9771</v>
      </c>
      <c r="B4723" s="145" t="s">
        <v>9772</v>
      </c>
      <c r="C4723" s="733">
        <v>43617</v>
      </c>
      <c r="F4723" s="663">
        <v>1239</v>
      </c>
      <c r="G4723" s="663">
        <v>186</v>
      </c>
      <c r="H4723" s="663"/>
      <c r="I4723" s="663">
        <v>1053</v>
      </c>
      <c r="J4723" s="728">
        <v>106.8</v>
      </c>
      <c r="K4723" s="728">
        <v>34.71</v>
      </c>
      <c r="L4723" s="728">
        <v>72.09</v>
      </c>
    </row>
    <row r="4724" spans="1:12" s="335" customFormat="1" ht="12" x14ac:dyDescent="0.2">
      <c r="A4724" s="145" t="s">
        <v>9773</v>
      </c>
      <c r="B4724" s="145" t="s">
        <v>9499</v>
      </c>
      <c r="C4724" s="733">
        <v>43617</v>
      </c>
      <c r="F4724" s="663">
        <v>1615</v>
      </c>
      <c r="G4724" s="663">
        <v>242</v>
      </c>
      <c r="H4724" s="663"/>
      <c r="I4724" s="663">
        <v>1373</v>
      </c>
      <c r="J4724" s="728">
        <v>139.21</v>
      </c>
      <c r="K4724" s="728">
        <v>45.243250000000003</v>
      </c>
      <c r="L4724" s="728">
        <v>93.966750000000005</v>
      </c>
    </row>
    <row r="4725" spans="1:12" s="335" customFormat="1" ht="12" x14ac:dyDescent="0.2">
      <c r="A4725" s="145" t="s">
        <v>9774</v>
      </c>
      <c r="B4725" s="145" t="s">
        <v>9775</v>
      </c>
      <c r="C4725" s="733">
        <v>43617</v>
      </c>
      <c r="F4725" s="663">
        <v>7535</v>
      </c>
      <c r="G4725" s="663">
        <v>1507</v>
      </c>
      <c r="H4725" s="663"/>
      <c r="I4725" s="663">
        <v>6028</v>
      </c>
      <c r="J4725" s="728">
        <v>963.73</v>
      </c>
      <c r="K4725" s="728">
        <v>313.21225000000004</v>
      </c>
      <c r="L4725" s="728">
        <v>650.51775000000009</v>
      </c>
    </row>
    <row r="4726" spans="1:12" s="335" customFormat="1" ht="12" x14ac:dyDescent="0.2">
      <c r="A4726" s="145" t="s">
        <v>9776</v>
      </c>
      <c r="B4726" s="145" t="s">
        <v>9777</v>
      </c>
      <c r="C4726" s="733">
        <v>43617</v>
      </c>
      <c r="F4726" s="663">
        <v>6833</v>
      </c>
      <c r="G4726" s="663">
        <v>1367</v>
      </c>
      <c r="H4726" s="663"/>
      <c r="I4726" s="663">
        <v>5466</v>
      </c>
      <c r="J4726" s="728">
        <v>873.94</v>
      </c>
      <c r="K4726" s="728">
        <v>284.03050000000002</v>
      </c>
      <c r="L4726" s="728">
        <v>589.90950000000009</v>
      </c>
    </row>
    <row r="4727" spans="1:12" s="335" customFormat="1" ht="12" x14ac:dyDescent="0.2">
      <c r="A4727" s="145" t="s">
        <v>9778</v>
      </c>
      <c r="B4727" s="145" t="s">
        <v>9779</v>
      </c>
      <c r="C4727" s="733">
        <v>43617</v>
      </c>
      <c r="F4727" s="663">
        <v>999</v>
      </c>
      <c r="G4727" s="663">
        <v>200</v>
      </c>
      <c r="H4727" s="663"/>
      <c r="I4727" s="663">
        <v>799</v>
      </c>
      <c r="J4727" s="728">
        <v>126.61</v>
      </c>
      <c r="K4727" s="728">
        <v>41.148250000000004</v>
      </c>
      <c r="L4727" s="728">
        <v>85.461750000000009</v>
      </c>
    </row>
    <row r="4728" spans="1:12" s="335" customFormat="1" ht="12" x14ac:dyDescent="0.2">
      <c r="A4728" s="145" t="s">
        <v>9780</v>
      </c>
      <c r="B4728" s="145" t="s">
        <v>9781</v>
      </c>
      <c r="C4728" s="733">
        <v>43617</v>
      </c>
      <c r="F4728" s="663">
        <v>6742</v>
      </c>
      <c r="G4728" s="663">
        <v>1673</v>
      </c>
      <c r="H4728" s="663"/>
      <c r="I4728" s="663">
        <v>5069</v>
      </c>
      <c r="J4728" s="728">
        <v>1133.07</v>
      </c>
      <c r="K4728" s="728">
        <v>368.24775</v>
      </c>
      <c r="L4728" s="728">
        <v>764.82225000000005</v>
      </c>
    </row>
    <row r="4729" spans="1:12" s="335" customFormat="1" ht="12" x14ac:dyDescent="0.2">
      <c r="A4729" s="145" t="s">
        <v>9782</v>
      </c>
      <c r="B4729" s="145" t="s">
        <v>9783</v>
      </c>
      <c r="C4729" s="733">
        <v>43617</v>
      </c>
      <c r="F4729" s="663">
        <v>999</v>
      </c>
      <c r="G4729" s="663">
        <v>200</v>
      </c>
      <c r="H4729" s="663"/>
      <c r="I4729" s="663">
        <v>799</v>
      </c>
      <c r="J4729" s="728">
        <v>126.61</v>
      </c>
      <c r="K4729" s="728">
        <v>41.148250000000004</v>
      </c>
      <c r="L4729" s="728">
        <v>85.461750000000009</v>
      </c>
    </row>
    <row r="4730" spans="1:12" s="335" customFormat="1" ht="12" x14ac:dyDescent="0.2">
      <c r="A4730" s="145" t="s">
        <v>9784</v>
      </c>
      <c r="B4730" s="145" t="s">
        <v>9785</v>
      </c>
      <c r="C4730" s="733">
        <v>43617</v>
      </c>
      <c r="F4730" s="663">
        <v>4500</v>
      </c>
      <c r="G4730" s="663">
        <v>900</v>
      </c>
      <c r="H4730" s="663"/>
      <c r="I4730" s="663">
        <v>3600</v>
      </c>
      <c r="J4730" s="728">
        <v>575.54</v>
      </c>
      <c r="K4730" s="728">
        <v>187.0505</v>
      </c>
      <c r="L4730" s="728">
        <v>388.48950000000002</v>
      </c>
    </row>
    <row r="4731" spans="1:12" s="335" customFormat="1" ht="12" x14ac:dyDescent="0.2">
      <c r="A4731" s="145" t="s">
        <v>9786</v>
      </c>
      <c r="B4731" s="145" t="s">
        <v>9787</v>
      </c>
      <c r="C4731" s="733">
        <v>43617</v>
      </c>
      <c r="F4731" s="663">
        <v>7740</v>
      </c>
      <c r="G4731" s="663">
        <v>1277</v>
      </c>
      <c r="H4731" s="663"/>
      <c r="I4731" s="663">
        <v>6463</v>
      </c>
      <c r="J4731" s="728">
        <v>764.02</v>
      </c>
      <c r="K4731" s="728">
        <v>248.3065</v>
      </c>
      <c r="L4731" s="728">
        <v>515.71350000000007</v>
      </c>
    </row>
    <row r="4732" spans="1:12" s="335" customFormat="1" ht="12" x14ac:dyDescent="0.2">
      <c r="A4732" s="145" t="s">
        <v>9788</v>
      </c>
      <c r="B4732" s="145" t="s">
        <v>9789</v>
      </c>
      <c r="C4732" s="733">
        <v>43617</v>
      </c>
      <c r="F4732" s="663">
        <v>35</v>
      </c>
      <c r="G4732" s="663">
        <v>5</v>
      </c>
      <c r="H4732" s="663"/>
      <c r="I4732" s="663">
        <v>30</v>
      </c>
      <c r="J4732" s="728">
        <v>3.02</v>
      </c>
      <c r="K4732" s="728">
        <v>0.98150000000000004</v>
      </c>
      <c r="L4732" s="728">
        <v>2.0385</v>
      </c>
    </row>
    <row r="4733" spans="1:12" s="335" customFormat="1" ht="12" x14ac:dyDescent="0.2">
      <c r="A4733" s="145" t="s">
        <v>9790</v>
      </c>
      <c r="B4733" s="145" t="s">
        <v>9791</v>
      </c>
      <c r="C4733" s="733">
        <v>43617</v>
      </c>
      <c r="F4733" s="663">
        <v>6187</v>
      </c>
      <c r="G4733" s="663">
        <v>1237</v>
      </c>
      <c r="H4733" s="663"/>
      <c r="I4733" s="663">
        <v>4950</v>
      </c>
      <c r="J4733" s="728">
        <v>791.32</v>
      </c>
      <c r="K4733" s="728">
        <v>257.17900000000003</v>
      </c>
      <c r="L4733" s="728">
        <v>534.14100000000008</v>
      </c>
    </row>
    <row r="4734" spans="1:12" s="335" customFormat="1" ht="12" x14ac:dyDescent="0.2">
      <c r="A4734" s="145" t="s">
        <v>9792</v>
      </c>
      <c r="B4734" s="145" t="s">
        <v>9793</v>
      </c>
      <c r="C4734" s="733">
        <v>43617</v>
      </c>
      <c r="F4734" s="663">
        <v>689</v>
      </c>
      <c r="G4734" s="663">
        <v>129</v>
      </c>
      <c r="H4734" s="663"/>
      <c r="I4734" s="663">
        <v>560</v>
      </c>
      <c r="J4734" s="728">
        <v>80.203599999999994</v>
      </c>
      <c r="K4734" s="728">
        <v>26.06617</v>
      </c>
      <c r="L4734" s="728">
        <v>54.137430000000002</v>
      </c>
    </row>
    <row r="4735" spans="1:12" s="335" customFormat="1" ht="12" x14ac:dyDescent="0.2">
      <c r="A4735" s="145" t="s">
        <v>9794</v>
      </c>
      <c r="B4735" s="145" t="s">
        <v>9795</v>
      </c>
      <c r="C4735" s="733">
        <v>43617</v>
      </c>
      <c r="F4735" s="663">
        <v>1814</v>
      </c>
      <c r="G4735" s="663">
        <v>272</v>
      </c>
      <c r="H4735" s="663"/>
      <c r="I4735" s="663">
        <v>1542</v>
      </c>
      <c r="J4735" s="728">
        <v>154.93</v>
      </c>
      <c r="K4735" s="728">
        <v>50.352250000000005</v>
      </c>
      <c r="L4735" s="728">
        <v>104.57775000000001</v>
      </c>
    </row>
    <row r="4736" spans="1:12" s="335" customFormat="1" ht="12" x14ac:dyDescent="0.2">
      <c r="A4736" s="145" t="s">
        <v>9796</v>
      </c>
      <c r="B4736" s="145" t="s">
        <v>9797</v>
      </c>
      <c r="C4736" s="733">
        <v>43617</v>
      </c>
      <c r="F4736" s="663">
        <v>1012</v>
      </c>
      <c r="G4736" s="663">
        <v>304</v>
      </c>
      <c r="H4736" s="663"/>
      <c r="I4736" s="663">
        <v>708</v>
      </c>
      <c r="J4736" s="728">
        <v>213.84</v>
      </c>
      <c r="K4736" s="728">
        <v>69.498000000000005</v>
      </c>
      <c r="L4736" s="728">
        <v>144.34200000000001</v>
      </c>
    </row>
    <row r="4737" spans="1:12" s="335" customFormat="1" ht="12" x14ac:dyDescent="0.2">
      <c r="A4737" s="145" t="s">
        <v>9798</v>
      </c>
      <c r="B4737" s="145" t="s">
        <v>9799</v>
      </c>
      <c r="C4737" s="733">
        <v>43617</v>
      </c>
      <c r="F4737" s="663">
        <v>2340</v>
      </c>
      <c r="G4737" s="663">
        <v>468</v>
      </c>
      <c r="H4737" s="663"/>
      <c r="I4737" s="663">
        <v>1872</v>
      </c>
      <c r="J4737" s="728">
        <v>299.29000000000002</v>
      </c>
      <c r="K4737" s="728">
        <v>97.269250000000014</v>
      </c>
      <c r="L4737" s="728">
        <v>202.02075000000002</v>
      </c>
    </row>
    <row r="4738" spans="1:12" s="335" customFormat="1" ht="12" x14ac:dyDescent="0.2">
      <c r="A4738" s="145" t="s">
        <v>9800</v>
      </c>
      <c r="B4738" s="145" t="s">
        <v>9801</v>
      </c>
      <c r="C4738" s="733">
        <v>43617</v>
      </c>
      <c r="F4738" s="663">
        <v>2184</v>
      </c>
      <c r="G4738" s="663">
        <v>328</v>
      </c>
      <c r="H4738" s="663"/>
      <c r="I4738" s="663">
        <v>1856</v>
      </c>
      <c r="J4738" s="728">
        <v>186.53</v>
      </c>
      <c r="K4738" s="728">
        <v>60.622250000000001</v>
      </c>
      <c r="L4738" s="728">
        <v>125.90775000000001</v>
      </c>
    </row>
    <row r="4739" spans="1:12" s="335" customFormat="1" ht="12" x14ac:dyDescent="0.2">
      <c r="A4739" s="145" t="s">
        <v>9802</v>
      </c>
      <c r="B4739" s="145" t="s">
        <v>9803</v>
      </c>
      <c r="C4739" s="733">
        <v>43617</v>
      </c>
      <c r="F4739" s="663">
        <v>5624</v>
      </c>
      <c r="G4739" s="663">
        <v>844</v>
      </c>
      <c r="H4739" s="663"/>
      <c r="I4739" s="663">
        <v>4780</v>
      </c>
      <c r="J4739" s="728">
        <v>484.79</v>
      </c>
      <c r="K4739" s="728">
        <v>157.55675000000002</v>
      </c>
      <c r="L4739" s="728">
        <v>327.23325000000006</v>
      </c>
    </row>
    <row r="4740" spans="1:12" s="335" customFormat="1" ht="12" x14ac:dyDescent="0.2">
      <c r="A4740" s="145" t="s">
        <v>9804</v>
      </c>
      <c r="B4740" s="145" t="s">
        <v>7789</v>
      </c>
      <c r="C4740" s="733">
        <v>43617</v>
      </c>
      <c r="F4740" s="663">
        <v>1615</v>
      </c>
      <c r="G4740" s="663">
        <v>242</v>
      </c>
      <c r="H4740" s="663"/>
      <c r="I4740" s="663">
        <v>1373</v>
      </c>
      <c r="J4740" s="728">
        <v>139.21</v>
      </c>
      <c r="K4740" s="728">
        <v>45.243250000000003</v>
      </c>
      <c r="L4740" s="728">
        <v>93.966750000000005</v>
      </c>
    </row>
    <row r="4741" spans="1:12" s="335" customFormat="1" ht="12" x14ac:dyDescent="0.2">
      <c r="A4741" s="145" t="s">
        <v>9805</v>
      </c>
      <c r="B4741" s="145" t="s">
        <v>9806</v>
      </c>
      <c r="C4741" s="733">
        <v>43617</v>
      </c>
      <c r="F4741" s="663">
        <v>3660</v>
      </c>
      <c r="G4741" s="663">
        <v>549</v>
      </c>
      <c r="H4741" s="663"/>
      <c r="I4741" s="663">
        <v>3111</v>
      </c>
      <c r="J4741" s="728">
        <v>312.61</v>
      </c>
      <c r="K4741" s="728">
        <v>101.59825000000001</v>
      </c>
      <c r="L4741" s="728">
        <v>211.01175000000003</v>
      </c>
    </row>
    <row r="4742" spans="1:12" s="335" customFormat="1" ht="12" x14ac:dyDescent="0.2">
      <c r="A4742" s="145" t="s">
        <v>9807</v>
      </c>
      <c r="B4742" s="145" t="s">
        <v>9808</v>
      </c>
      <c r="C4742" s="733">
        <v>43617</v>
      </c>
      <c r="F4742" s="663">
        <v>2709</v>
      </c>
      <c r="G4742" s="663">
        <v>677</v>
      </c>
      <c r="H4742" s="663"/>
      <c r="I4742" s="663">
        <v>2032</v>
      </c>
      <c r="J4742" s="728">
        <v>459.45</v>
      </c>
      <c r="K4742" s="728">
        <v>149.32124999999999</v>
      </c>
      <c r="L4742" s="728">
        <v>310.12875000000003</v>
      </c>
    </row>
    <row r="4743" spans="1:12" s="335" customFormat="1" ht="12" x14ac:dyDescent="0.2">
      <c r="A4743" s="145" t="s">
        <v>9809</v>
      </c>
      <c r="B4743" s="145" t="s">
        <v>9810</v>
      </c>
      <c r="C4743" s="733">
        <v>43617</v>
      </c>
      <c r="F4743" s="663">
        <v>2727</v>
      </c>
      <c r="G4743" s="663">
        <v>545</v>
      </c>
      <c r="H4743" s="663"/>
      <c r="I4743" s="663">
        <v>2182</v>
      </c>
      <c r="J4743" s="728">
        <v>348.78</v>
      </c>
      <c r="K4743" s="728">
        <v>113.3535</v>
      </c>
      <c r="L4743" s="728">
        <v>235.4265</v>
      </c>
    </row>
    <row r="4744" spans="1:12" s="335" customFormat="1" ht="12" x14ac:dyDescent="0.2">
      <c r="A4744" s="145" t="s">
        <v>9811</v>
      </c>
      <c r="B4744" s="145" t="s">
        <v>9812</v>
      </c>
      <c r="C4744" s="733">
        <v>43617</v>
      </c>
      <c r="F4744" s="663">
        <v>4264</v>
      </c>
      <c r="G4744" s="663">
        <v>799</v>
      </c>
      <c r="H4744" s="663"/>
      <c r="I4744" s="663">
        <v>3465</v>
      </c>
      <c r="J4744" s="728">
        <v>496.33</v>
      </c>
      <c r="K4744" s="728">
        <v>161.30725000000001</v>
      </c>
      <c r="L4744" s="728">
        <v>335.02275000000003</v>
      </c>
    </row>
    <row r="4745" spans="1:12" s="335" customFormat="1" ht="12" x14ac:dyDescent="0.2">
      <c r="A4745" s="145" t="s">
        <v>9813</v>
      </c>
      <c r="B4745" s="145" t="s">
        <v>9814</v>
      </c>
      <c r="C4745" s="733">
        <v>43617</v>
      </c>
      <c r="F4745" s="663">
        <v>999</v>
      </c>
      <c r="G4745" s="663">
        <v>200</v>
      </c>
      <c r="H4745" s="663"/>
      <c r="I4745" s="663">
        <v>799</v>
      </c>
      <c r="J4745" s="728">
        <v>126.61</v>
      </c>
      <c r="K4745" s="728">
        <v>41.148250000000004</v>
      </c>
      <c r="L4745" s="728">
        <v>85.461750000000009</v>
      </c>
    </row>
    <row r="4746" spans="1:12" s="335" customFormat="1" ht="12" x14ac:dyDescent="0.2">
      <c r="A4746" s="145" t="s">
        <v>9815</v>
      </c>
      <c r="B4746" s="145" t="s">
        <v>9816</v>
      </c>
      <c r="C4746" s="733">
        <v>43617</v>
      </c>
      <c r="F4746" s="663">
        <v>4972</v>
      </c>
      <c r="G4746" s="663">
        <v>746</v>
      </c>
      <c r="H4746" s="663"/>
      <c r="I4746" s="663">
        <v>4226</v>
      </c>
      <c r="J4746" s="728">
        <v>428.58</v>
      </c>
      <c r="K4746" s="728">
        <v>139.2885</v>
      </c>
      <c r="L4746" s="728">
        <v>289.29149999999998</v>
      </c>
    </row>
    <row r="4747" spans="1:12" s="335" customFormat="1" ht="12" x14ac:dyDescent="0.2">
      <c r="A4747" s="145" t="s">
        <v>9817</v>
      </c>
      <c r="B4747" s="145" t="s">
        <v>9818</v>
      </c>
      <c r="C4747" s="733">
        <v>43617</v>
      </c>
      <c r="F4747" s="663">
        <v>3338</v>
      </c>
      <c r="G4747" s="663">
        <v>501</v>
      </c>
      <c r="H4747" s="663"/>
      <c r="I4747" s="663">
        <v>2837</v>
      </c>
      <c r="J4747" s="728">
        <v>287.73</v>
      </c>
      <c r="K4747" s="728">
        <v>93.512250000000009</v>
      </c>
      <c r="L4747" s="728">
        <v>194.21775000000002</v>
      </c>
    </row>
    <row r="4748" spans="1:12" s="335" customFormat="1" ht="12" x14ac:dyDescent="0.2">
      <c r="A4748" s="145" t="s">
        <v>9819</v>
      </c>
      <c r="B4748" s="145" t="s">
        <v>9820</v>
      </c>
      <c r="C4748" s="733">
        <v>43617</v>
      </c>
      <c r="F4748" s="663">
        <v>7905</v>
      </c>
      <c r="G4748" s="663">
        <v>1186</v>
      </c>
      <c r="H4748" s="663"/>
      <c r="I4748" s="663">
        <v>6719</v>
      </c>
      <c r="J4748" s="728">
        <v>681.39</v>
      </c>
      <c r="K4748" s="728">
        <v>221.45175</v>
      </c>
      <c r="L4748" s="728">
        <v>459.93825000000004</v>
      </c>
    </row>
    <row r="4749" spans="1:12" s="335" customFormat="1" ht="12" x14ac:dyDescent="0.2">
      <c r="A4749" s="145" t="s">
        <v>9821</v>
      </c>
      <c r="B4749" s="145" t="s">
        <v>9822</v>
      </c>
      <c r="C4749" s="733">
        <v>43617</v>
      </c>
      <c r="F4749" s="663">
        <v>2000</v>
      </c>
      <c r="G4749" s="663">
        <v>300</v>
      </c>
      <c r="H4749" s="663"/>
      <c r="I4749" s="663">
        <v>1700</v>
      </c>
      <c r="J4749" s="728">
        <v>170.82</v>
      </c>
      <c r="K4749" s="728">
        <v>55.516500000000001</v>
      </c>
      <c r="L4749" s="728">
        <v>115.3035</v>
      </c>
    </row>
    <row r="4750" spans="1:12" s="335" customFormat="1" ht="12" x14ac:dyDescent="0.2">
      <c r="A4750" s="145" t="s">
        <v>9823</v>
      </c>
      <c r="B4750" s="145" t="s">
        <v>9824</v>
      </c>
      <c r="C4750" s="733">
        <v>43617</v>
      </c>
      <c r="F4750" s="663">
        <v>999</v>
      </c>
      <c r="G4750" s="663">
        <v>200</v>
      </c>
      <c r="H4750" s="663"/>
      <c r="I4750" s="663">
        <v>799</v>
      </c>
      <c r="J4750" s="728">
        <v>126.61</v>
      </c>
      <c r="K4750" s="728">
        <v>41.148250000000004</v>
      </c>
      <c r="L4750" s="728">
        <v>85.461750000000009</v>
      </c>
    </row>
    <row r="4751" spans="1:12" s="335" customFormat="1" ht="12" x14ac:dyDescent="0.2">
      <c r="A4751" s="145" t="s">
        <v>9825</v>
      </c>
      <c r="B4751" s="145" t="s">
        <v>9826</v>
      </c>
      <c r="C4751" s="733">
        <v>43617</v>
      </c>
      <c r="F4751" s="663">
        <v>2876</v>
      </c>
      <c r="G4751" s="663">
        <v>863</v>
      </c>
      <c r="H4751" s="663"/>
      <c r="I4751" s="663">
        <v>2013</v>
      </c>
      <c r="J4751" s="728">
        <v>607.70000000000005</v>
      </c>
      <c r="K4751" s="728">
        <v>197.50250000000003</v>
      </c>
      <c r="L4751" s="728">
        <v>410.19750000000005</v>
      </c>
    </row>
    <row r="4752" spans="1:12" s="335" customFormat="1" ht="12" x14ac:dyDescent="0.2">
      <c r="A4752" s="145" t="s">
        <v>9827</v>
      </c>
      <c r="B4752" s="145" t="s">
        <v>9828</v>
      </c>
      <c r="C4752" s="733">
        <v>43617</v>
      </c>
      <c r="F4752" s="663">
        <v>2954</v>
      </c>
      <c r="G4752" s="663">
        <v>443</v>
      </c>
      <c r="H4752" s="663"/>
      <c r="I4752" s="663">
        <v>2511</v>
      </c>
      <c r="J4752" s="728">
        <v>252.3</v>
      </c>
      <c r="K4752" s="728">
        <v>81.997500000000002</v>
      </c>
      <c r="L4752" s="728">
        <v>170.30250000000001</v>
      </c>
    </row>
    <row r="4753" spans="1:12" s="335" customFormat="1" ht="12" x14ac:dyDescent="0.2">
      <c r="A4753" s="145" t="s">
        <v>9829</v>
      </c>
      <c r="B4753" s="145" t="s">
        <v>9830</v>
      </c>
      <c r="C4753" s="733">
        <v>43617</v>
      </c>
      <c r="F4753" s="663">
        <v>3870</v>
      </c>
      <c r="G4753" s="663">
        <v>774</v>
      </c>
      <c r="H4753" s="663"/>
      <c r="I4753" s="663">
        <v>3096</v>
      </c>
      <c r="J4753" s="728">
        <v>494.98</v>
      </c>
      <c r="K4753" s="728">
        <v>160.86850000000001</v>
      </c>
      <c r="L4753" s="728">
        <v>334.11150000000004</v>
      </c>
    </row>
    <row r="4754" spans="1:12" s="335" customFormat="1" ht="12" x14ac:dyDescent="0.2">
      <c r="A4754" s="145" t="s">
        <v>9831</v>
      </c>
      <c r="B4754" s="145" t="s">
        <v>9832</v>
      </c>
      <c r="C4754" s="733">
        <v>43617</v>
      </c>
      <c r="F4754" s="663">
        <v>2368</v>
      </c>
      <c r="G4754" s="663">
        <v>355</v>
      </c>
      <c r="H4754" s="663"/>
      <c r="I4754" s="663">
        <v>2013</v>
      </c>
      <c r="J4754" s="728">
        <v>202.25</v>
      </c>
      <c r="K4754" s="728">
        <v>65.731250000000003</v>
      </c>
      <c r="L4754" s="728">
        <v>136.51875000000001</v>
      </c>
    </row>
    <row r="4755" spans="1:12" s="335" customFormat="1" ht="12" x14ac:dyDescent="0.2">
      <c r="A4755" s="145" t="s">
        <v>9833</v>
      </c>
      <c r="B4755" s="145" t="s">
        <v>9834</v>
      </c>
      <c r="C4755" s="733">
        <v>43617</v>
      </c>
      <c r="F4755" s="663">
        <v>4002</v>
      </c>
      <c r="G4755" s="663">
        <v>800</v>
      </c>
      <c r="H4755" s="663"/>
      <c r="I4755" s="663">
        <v>3202</v>
      </c>
      <c r="J4755" s="728">
        <v>511.85</v>
      </c>
      <c r="K4755" s="728">
        <v>166.35125000000002</v>
      </c>
      <c r="L4755" s="728">
        <v>345.49875000000003</v>
      </c>
    </row>
    <row r="4756" spans="1:12" s="335" customFormat="1" ht="12" x14ac:dyDescent="0.2">
      <c r="A4756" s="145" t="s">
        <v>9835</v>
      </c>
      <c r="B4756" s="145" t="s">
        <v>9836</v>
      </c>
      <c r="C4756" s="733">
        <v>43617</v>
      </c>
      <c r="F4756" s="663">
        <v>4476</v>
      </c>
      <c r="G4756" s="663">
        <v>895</v>
      </c>
      <c r="H4756" s="663"/>
      <c r="I4756" s="663">
        <v>3581</v>
      </c>
      <c r="J4756" s="728">
        <v>572.49</v>
      </c>
      <c r="K4756" s="728">
        <v>186.05925000000002</v>
      </c>
      <c r="L4756" s="728">
        <v>386.43075000000005</v>
      </c>
    </row>
    <row r="4757" spans="1:12" s="335" customFormat="1" ht="12" x14ac:dyDescent="0.2">
      <c r="A4757" s="145" t="s">
        <v>9837</v>
      </c>
      <c r="B4757" s="145" t="s">
        <v>9838</v>
      </c>
      <c r="C4757" s="733">
        <v>43617</v>
      </c>
      <c r="F4757" s="663">
        <v>6184</v>
      </c>
      <c r="G4757" s="663">
        <v>1237</v>
      </c>
      <c r="H4757" s="663"/>
      <c r="I4757" s="663">
        <v>4947</v>
      </c>
      <c r="J4757" s="728">
        <v>790.93</v>
      </c>
      <c r="K4757" s="728">
        <v>257.05225000000002</v>
      </c>
      <c r="L4757" s="728">
        <v>533.87774999999999</v>
      </c>
    </row>
    <row r="4758" spans="1:12" s="335" customFormat="1" ht="12" x14ac:dyDescent="0.2">
      <c r="A4758" s="145" t="s">
        <v>9839</v>
      </c>
      <c r="B4758" s="145" t="s">
        <v>9840</v>
      </c>
      <c r="C4758" s="733">
        <v>43617</v>
      </c>
      <c r="F4758" s="663">
        <v>2032</v>
      </c>
      <c r="G4758" s="663">
        <v>381</v>
      </c>
      <c r="H4758" s="663"/>
      <c r="I4758" s="663">
        <v>1651</v>
      </c>
      <c r="J4758" s="728">
        <v>236.53</v>
      </c>
      <c r="K4758" s="728">
        <v>76.872250000000008</v>
      </c>
      <c r="L4758" s="728">
        <v>159.65775000000002</v>
      </c>
    </row>
    <row r="4759" spans="1:12" s="335" customFormat="1" ht="12" x14ac:dyDescent="0.2">
      <c r="A4759" s="145" t="s">
        <v>9841</v>
      </c>
      <c r="B4759" s="145" t="s">
        <v>9842</v>
      </c>
      <c r="C4759" s="733">
        <v>43617</v>
      </c>
      <c r="F4759" s="663">
        <v>1828</v>
      </c>
      <c r="G4759" s="663">
        <v>548</v>
      </c>
      <c r="H4759" s="663"/>
      <c r="I4759" s="663">
        <v>1280</v>
      </c>
      <c r="J4759" s="728">
        <v>386.25</v>
      </c>
      <c r="K4759" s="728">
        <v>125.53125</v>
      </c>
      <c r="L4759" s="728">
        <v>260.71875</v>
      </c>
    </row>
    <row r="4760" spans="1:12" s="335" customFormat="1" ht="12" x14ac:dyDescent="0.2">
      <c r="A4760" s="145" t="s">
        <v>9843</v>
      </c>
      <c r="B4760" s="145" t="s">
        <v>9844</v>
      </c>
      <c r="C4760" s="733">
        <v>43617</v>
      </c>
      <c r="F4760" s="663">
        <v>1786</v>
      </c>
      <c r="G4760" s="663">
        <v>536</v>
      </c>
      <c r="H4760" s="663"/>
      <c r="I4760" s="663">
        <v>1250</v>
      </c>
      <c r="J4760" s="728">
        <v>377.38</v>
      </c>
      <c r="K4760" s="728">
        <v>122.6485</v>
      </c>
      <c r="L4760" s="728">
        <v>254.73150000000001</v>
      </c>
    </row>
    <row r="4761" spans="1:12" s="335" customFormat="1" ht="12" x14ac:dyDescent="0.2">
      <c r="A4761" s="145" t="s">
        <v>9845</v>
      </c>
      <c r="B4761" s="145" t="s">
        <v>9846</v>
      </c>
      <c r="C4761" s="733">
        <v>43617</v>
      </c>
      <c r="F4761" s="663">
        <v>6352</v>
      </c>
      <c r="G4761" s="663">
        <v>953</v>
      </c>
      <c r="H4761" s="663"/>
      <c r="I4761" s="663">
        <v>5399</v>
      </c>
      <c r="J4761" s="728">
        <v>547.53</v>
      </c>
      <c r="K4761" s="728">
        <v>177.94725</v>
      </c>
      <c r="L4761" s="728">
        <v>369.58275000000003</v>
      </c>
    </row>
    <row r="4762" spans="1:12" s="335" customFormat="1" ht="12" x14ac:dyDescent="0.2">
      <c r="A4762" s="145" t="s">
        <v>9847</v>
      </c>
      <c r="B4762" s="145" t="s">
        <v>9848</v>
      </c>
      <c r="C4762" s="733">
        <v>43617</v>
      </c>
      <c r="F4762" s="663">
        <v>3073</v>
      </c>
      <c r="G4762" s="663">
        <v>461</v>
      </c>
      <c r="H4762" s="663"/>
      <c r="I4762" s="663">
        <v>2612</v>
      </c>
      <c r="J4762" s="728">
        <v>262.45999999999998</v>
      </c>
      <c r="K4762" s="728">
        <v>85.299499999999995</v>
      </c>
      <c r="L4762" s="728">
        <v>177.16049999999998</v>
      </c>
    </row>
    <row r="4763" spans="1:12" s="335" customFormat="1" ht="12" x14ac:dyDescent="0.2">
      <c r="A4763" s="145" t="s">
        <v>9849</v>
      </c>
      <c r="B4763" s="145" t="s">
        <v>9850</v>
      </c>
      <c r="C4763" s="733">
        <v>43617</v>
      </c>
      <c r="F4763" s="663">
        <v>2432</v>
      </c>
      <c r="G4763" s="663">
        <v>486</v>
      </c>
      <c r="H4763" s="663"/>
      <c r="I4763" s="663">
        <v>1946</v>
      </c>
      <c r="J4763" s="728">
        <v>311.05</v>
      </c>
      <c r="K4763" s="728">
        <v>101.09125</v>
      </c>
      <c r="L4763" s="728">
        <v>209.95875000000001</v>
      </c>
    </row>
    <row r="4764" spans="1:12" s="335" customFormat="1" ht="12" x14ac:dyDescent="0.2">
      <c r="A4764" s="145" t="s">
        <v>9851</v>
      </c>
      <c r="B4764" s="145" t="s">
        <v>9770</v>
      </c>
      <c r="C4764" s="733">
        <v>43617</v>
      </c>
      <c r="F4764" s="663">
        <v>1479</v>
      </c>
      <c r="G4764" s="663">
        <v>222</v>
      </c>
      <c r="H4764" s="663"/>
      <c r="I4764" s="663">
        <v>1257</v>
      </c>
      <c r="J4764" s="728">
        <v>127.5</v>
      </c>
      <c r="K4764" s="728">
        <v>41.4375</v>
      </c>
      <c r="L4764" s="728">
        <v>86.0625</v>
      </c>
    </row>
    <row r="4765" spans="1:12" s="335" customFormat="1" ht="12" x14ac:dyDescent="0.2">
      <c r="A4765" s="145" t="s">
        <v>9852</v>
      </c>
      <c r="B4765" s="145" t="s">
        <v>9853</v>
      </c>
      <c r="C4765" s="733">
        <v>43617</v>
      </c>
      <c r="F4765" s="663">
        <v>3768</v>
      </c>
      <c r="G4765" s="663">
        <v>565</v>
      </c>
      <c r="H4765" s="663"/>
      <c r="I4765" s="663">
        <v>3203</v>
      </c>
      <c r="J4765" s="728">
        <v>321.82</v>
      </c>
      <c r="K4765" s="728">
        <v>104.5915</v>
      </c>
      <c r="L4765" s="728">
        <v>217.2285</v>
      </c>
    </row>
    <row r="4766" spans="1:12" s="335" customFormat="1" ht="12" x14ac:dyDescent="0.2">
      <c r="A4766" s="145" t="s">
        <v>9854</v>
      </c>
      <c r="B4766" s="145" t="s">
        <v>9855</v>
      </c>
      <c r="C4766" s="733">
        <v>43617</v>
      </c>
      <c r="F4766" s="663">
        <v>2999</v>
      </c>
      <c r="G4766" s="663">
        <v>562</v>
      </c>
      <c r="H4766" s="663"/>
      <c r="I4766" s="663">
        <v>2437</v>
      </c>
      <c r="J4766" s="728">
        <v>349.08</v>
      </c>
      <c r="K4766" s="728">
        <v>113.45099999999999</v>
      </c>
      <c r="L4766" s="728">
        <v>235.62899999999999</v>
      </c>
    </row>
    <row r="4767" spans="1:12" s="335" customFormat="1" ht="12" x14ac:dyDescent="0.2">
      <c r="A4767" s="145" t="s">
        <v>9856</v>
      </c>
      <c r="B4767" s="145" t="s">
        <v>9857</v>
      </c>
      <c r="C4767" s="733">
        <v>43617</v>
      </c>
      <c r="F4767" s="663">
        <v>837</v>
      </c>
      <c r="G4767" s="663">
        <v>105</v>
      </c>
      <c r="H4767" s="663"/>
      <c r="I4767" s="663">
        <v>732</v>
      </c>
      <c r="J4767" s="728">
        <v>54.21</v>
      </c>
      <c r="K4767" s="728">
        <v>17.61825</v>
      </c>
      <c r="L4767" s="728">
        <v>36.591750000000005</v>
      </c>
    </row>
    <row r="4768" spans="1:12" s="335" customFormat="1" ht="12" x14ac:dyDescent="0.2">
      <c r="A4768" s="145" t="s">
        <v>9858</v>
      </c>
      <c r="B4768" s="145" t="s">
        <v>9859</v>
      </c>
      <c r="C4768" s="733">
        <v>43617</v>
      </c>
      <c r="F4768" s="663">
        <v>2230</v>
      </c>
      <c r="G4768" s="663">
        <v>334</v>
      </c>
      <c r="H4768" s="663"/>
      <c r="I4768" s="663">
        <v>1896</v>
      </c>
      <c r="J4768" s="728">
        <v>188.74</v>
      </c>
      <c r="K4768" s="728">
        <v>61.340500000000006</v>
      </c>
      <c r="L4768" s="728">
        <v>127.39950000000002</v>
      </c>
    </row>
    <row r="4769" spans="1:12" s="335" customFormat="1" ht="12" x14ac:dyDescent="0.2">
      <c r="A4769" s="145" t="s">
        <v>9860</v>
      </c>
      <c r="B4769" s="145" t="s">
        <v>9861</v>
      </c>
      <c r="C4769" s="733">
        <v>43617</v>
      </c>
      <c r="F4769" s="663">
        <v>5199</v>
      </c>
      <c r="G4769" s="663">
        <v>975</v>
      </c>
      <c r="H4769" s="663"/>
      <c r="I4769" s="663">
        <v>4224</v>
      </c>
      <c r="J4769" s="728">
        <v>599.75</v>
      </c>
      <c r="K4769" s="728">
        <v>194.91875000000002</v>
      </c>
      <c r="L4769" s="728">
        <v>404.83125000000001</v>
      </c>
    </row>
    <row r="4770" spans="1:12" s="335" customFormat="1" ht="12" x14ac:dyDescent="0.2">
      <c r="A4770" s="145" t="s">
        <v>9862</v>
      </c>
      <c r="B4770" s="145" t="s">
        <v>9863</v>
      </c>
      <c r="C4770" s="733">
        <v>43617</v>
      </c>
      <c r="F4770" s="663">
        <v>2080</v>
      </c>
      <c r="G4770" s="663">
        <v>312</v>
      </c>
      <c r="H4770" s="663"/>
      <c r="I4770" s="663">
        <v>1768</v>
      </c>
      <c r="J4770" s="728">
        <v>195.44</v>
      </c>
      <c r="K4770" s="728">
        <v>63.518000000000001</v>
      </c>
      <c r="L4770" s="728">
        <v>131.922</v>
      </c>
    </row>
    <row r="4771" spans="1:12" s="335" customFormat="1" ht="12" x14ac:dyDescent="0.2">
      <c r="A4771" s="145" t="s">
        <v>9864</v>
      </c>
      <c r="B4771" s="145" t="s">
        <v>9865</v>
      </c>
      <c r="C4771" s="733">
        <v>43617</v>
      </c>
      <c r="F4771" s="663">
        <v>18143</v>
      </c>
      <c r="G4771" s="663">
        <v>3629</v>
      </c>
      <c r="H4771" s="663"/>
      <c r="I4771" s="663">
        <v>14514</v>
      </c>
      <c r="J4771" s="728">
        <v>2320.4899999999998</v>
      </c>
      <c r="K4771" s="728">
        <v>754.15924999999993</v>
      </c>
      <c r="L4771" s="728">
        <v>1566.3307499999999</v>
      </c>
    </row>
    <row r="4772" spans="1:12" s="335" customFormat="1" ht="12" x14ac:dyDescent="0.2">
      <c r="A4772" s="145" t="s">
        <v>9866</v>
      </c>
      <c r="B4772" s="145" t="s">
        <v>9867</v>
      </c>
      <c r="C4772" s="733">
        <v>43617</v>
      </c>
      <c r="F4772" s="663">
        <v>2399</v>
      </c>
      <c r="G4772" s="663">
        <v>360</v>
      </c>
      <c r="H4772" s="663"/>
      <c r="I4772" s="663">
        <v>2039</v>
      </c>
      <c r="J4772" s="728">
        <v>204.9</v>
      </c>
      <c r="K4772" s="728">
        <v>66.592500000000001</v>
      </c>
      <c r="L4772" s="728">
        <v>138.3075</v>
      </c>
    </row>
    <row r="4773" spans="1:12" s="335" customFormat="1" ht="12" x14ac:dyDescent="0.2">
      <c r="A4773" s="145" t="s">
        <v>9868</v>
      </c>
      <c r="B4773" s="145" t="s">
        <v>9869</v>
      </c>
      <c r="C4773" s="733">
        <v>43617</v>
      </c>
      <c r="F4773" s="663">
        <v>4129</v>
      </c>
      <c r="G4773" s="663">
        <v>681</v>
      </c>
      <c r="H4773" s="663"/>
      <c r="I4773" s="663">
        <v>3448</v>
      </c>
      <c r="J4773" s="728">
        <v>407.57</v>
      </c>
      <c r="K4773" s="728">
        <v>132.46025</v>
      </c>
      <c r="L4773" s="728">
        <v>275.10975000000002</v>
      </c>
    </row>
    <row r="4774" spans="1:12" s="335" customFormat="1" ht="12" x14ac:dyDescent="0.2">
      <c r="A4774" s="145" t="s">
        <v>9870</v>
      </c>
      <c r="B4774" s="145" t="s">
        <v>9871</v>
      </c>
      <c r="C4774" s="733">
        <v>43617</v>
      </c>
      <c r="F4774" s="663">
        <v>2375</v>
      </c>
      <c r="G4774" s="663">
        <v>356</v>
      </c>
      <c r="H4774" s="663"/>
      <c r="I4774" s="663">
        <v>2019</v>
      </c>
      <c r="J4774" s="728">
        <v>202.84</v>
      </c>
      <c r="K4774" s="728">
        <v>65.923000000000002</v>
      </c>
      <c r="L4774" s="728">
        <v>136.917</v>
      </c>
    </row>
    <row r="4775" spans="1:12" s="335" customFormat="1" ht="12" x14ac:dyDescent="0.2">
      <c r="A4775" s="145" t="s">
        <v>9872</v>
      </c>
      <c r="B4775" s="145" t="s">
        <v>9873</v>
      </c>
      <c r="C4775" s="733">
        <v>43617</v>
      </c>
      <c r="F4775" s="663">
        <v>4651</v>
      </c>
      <c r="G4775" s="663">
        <v>930</v>
      </c>
      <c r="H4775" s="663"/>
      <c r="I4775" s="663">
        <v>3721</v>
      </c>
      <c r="J4775" s="728">
        <v>594.86</v>
      </c>
      <c r="K4775" s="728">
        <v>193.32950000000002</v>
      </c>
      <c r="L4775" s="728">
        <v>401.53050000000002</v>
      </c>
    </row>
    <row r="4776" spans="1:12" s="335" customFormat="1" ht="12" x14ac:dyDescent="0.2">
      <c r="A4776" s="145" t="s">
        <v>9874</v>
      </c>
      <c r="B4776" s="145" t="s">
        <v>9875</v>
      </c>
      <c r="C4776" s="733">
        <v>43617</v>
      </c>
      <c r="F4776" s="663">
        <v>2700</v>
      </c>
      <c r="G4776" s="663">
        <v>405</v>
      </c>
      <c r="H4776" s="663"/>
      <c r="I4776" s="663">
        <v>2295</v>
      </c>
      <c r="J4776" s="728">
        <v>230.61</v>
      </c>
      <c r="K4776" s="728">
        <v>74.948250000000002</v>
      </c>
      <c r="L4776" s="728">
        <v>155.66175000000001</v>
      </c>
    </row>
    <row r="4777" spans="1:12" s="335" customFormat="1" ht="12" x14ac:dyDescent="0.2">
      <c r="A4777" s="145" t="s">
        <v>9876</v>
      </c>
      <c r="B4777" s="145" t="s">
        <v>9877</v>
      </c>
      <c r="C4777" s="733">
        <v>43617</v>
      </c>
      <c r="F4777" s="663">
        <v>5857</v>
      </c>
      <c r="G4777" s="663">
        <v>879</v>
      </c>
      <c r="H4777" s="663"/>
      <c r="I4777" s="663">
        <v>4978</v>
      </c>
      <c r="J4777" s="728">
        <v>500.25</v>
      </c>
      <c r="K4777" s="728">
        <v>162.58125000000001</v>
      </c>
      <c r="L4777" s="728">
        <v>337.66875000000005</v>
      </c>
    </row>
    <row r="4778" spans="1:12" s="335" customFormat="1" ht="12" x14ac:dyDescent="0.2">
      <c r="A4778" s="145" t="s">
        <v>9878</v>
      </c>
      <c r="B4778" s="145" t="s">
        <v>9879</v>
      </c>
      <c r="C4778" s="733">
        <v>43617</v>
      </c>
      <c r="F4778" s="663">
        <v>2080</v>
      </c>
      <c r="G4778" s="663">
        <v>312</v>
      </c>
      <c r="H4778" s="663"/>
      <c r="I4778" s="663">
        <v>1768</v>
      </c>
      <c r="J4778" s="728">
        <v>195.44</v>
      </c>
      <c r="K4778" s="728">
        <v>63.518000000000001</v>
      </c>
      <c r="L4778" s="728">
        <v>131.922</v>
      </c>
    </row>
    <row r="4779" spans="1:12" s="335" customFormat="1" ht="12" x14ac:dyDescent="0.2">
      <c r="A4779" s="145" t="s">
        <v>9880</v>
      </c>
      <c r="B4779" s="145" t="s">
        <v>9881</v>
      </c>
      <c r="C4779" s="733">
        <v>43617</v>
      </c>
      <c r="F4779" s="663">
        <v>6000</v>
      </c>
      <c r="G4779" s="663">
        <v>1200</v>
      </c>
      <c r="H4779" s="663"/>
      <c r="I4779" s="663">
        <v>4800</v>
      </c>
      <c r="J4779" s="728">
        <v>767.41</v>
      </c>
      <c r="K4779" s="728">
        <v>249.40825000000001</v>
      </c>
      <c r="L4779" s="728">
        <v>518.00175000000002</v>
      </c>
    </row>
    <row r="4780" spans="1:12" s="335" customFormat="1" ht="12" x14ac:dyDescent="0.2">
      <c r="A4780" s="145" t="s">
        <v>9882</v>
      </c>
      <c r="B4780" s="145" t="s">
        <v>9883</v>
      </c>
      <c r="C4780" s="733">
        <v>43617</v>
      </c>
      <c r="F4780" s="663">
        <v>7938</v>
      </c>
      <c r="G4780" s="663">
        <v>1488</v>
      </c>
      <c r="H4780" s="663"/>
      <c r="I4780" s="663">
        <v>6450</v>
      </c>
      <c r="J4780" s="728">
        <v>923.98</v>
      </c>
      <c r="K4780" s="728">
        <v>300.29349999999999</v>
      </c>
      <c r="L4780" s="728">
        <v>623.68650000000002</v>
      </c>
    </row>
    <row r="4781" spans="1:12" s="335" customFormat="1" ht="12" x14ac:dyDescent="0.2">
      <c r="A4781" s="145" t="s">
        <v>9884</v>
      </c>
      <c r="B4781" s="145" t="s">
        <v>9885</v>
      </c>
      <c r="C4781" s="733">
        <v>43617</v>
      </c>
      <c r="F4781" s="663">
        <v>2845</v>
      </c>
      <c r="G4781" s="663">
        <v>569</v>
      </c>
      <c r="H4781" s="663"/>
      <c r="I4781" s="663">
        <v>2276</v>
      </c>
      <c r="J4781" s="728">
        <v>363.87</v>
      </c>
      <c r="K4781" s="728">
        <v>118.25775</v>
      </c>
      <c r="L4781" s="728">
        <v>245.61225000000002</v>
      </c>
    </row>
    <row r="4782" spans="1:12" s="335" customFormat="1" ht="12" x14ac:dyDescent="0.2">
      <c r="A4782" s="145" t="s">
        <v>9886</v>
      </c>
      <c r="B4782" s="145" t="s">
        <v>9887</v>
      </c>
      <c r="C4782" s="733">
        <v>43617</v>
      </c>
      <c r="F4782" s="663">
        <v>2641</v>
      </c>
      <c r="G4782" s="663">
        <v>660</v>
      </c>
      <c r="H4782" s="663"/>
      <c r="I4782" s="663">
        <v>1981</v>
      </c>
      <c r="J4782" s="728">
        <v>447.91</v>
      </c>
      <c r="K4782" s="728">
        <v>145.57075</v>
      </c>
      <c r="L4782" s="728">
        <v>302.33925000000005</v>
      </c>
    </row>
    <row r="4783" spans="1:12" s="335" customFormat="1" ht="12" x14ac:dyDescent="0.2">
      <c r="A4783" s="145" t="s">
        <v>9888</v>
      </c>
      <c r="B4783" s="145" t="s">
        <v>9889</v>
      </c>
      <c r="C4783" s="733">
        <v>43617</v>
      </c>
      <c r="F4783" s="663">
        <v>4432</v>
      </c>
      <c r="G4783" s="663">
        <v>886</v>
      </c>
      <c r="H4783" s="663"/>
      <c r="I4783" s="663">
        <v>3546</v>
      </c>
      <c r="J4783" s="728">
        <v>566.86</v>
      </c>
      <c r="K4783" s="728">
        <v>184.2295</v>
      </c>
      <c r="L4783" s="728">
        <v>382.63050000000004</v>
      </c>
    </row>
    <row r="4784" spans="1:12" s="335" customFormat="1" ht="12" x14ac:dyDescent="0.2">
      <c r="A4784" s="145" t="s">
        <v>9890</v>
      </c>
      <c r="B4784" s="145" t="s">
        <v>9891</v>
      </c>
      <c r="C4784" s="733">
        <v>43617</v>
      </c>
      <c r="F4784" s="663">
        <v>6931</v>
      </c>
      <c r="G4784" s="663">
        <v>1040</v>
      </c>
      <c r="H4784" s="663"/>
      <c r="I4784" s="663">
        <v>5891</v>
      </c>
      <c r="J4784" s="728">
        <v>597.41999999999996</v>
      </c>
      <c r="K4784" s="728">
        <v>194.16149999999999</v>
      </c>
      <c r="L4784" s="728">
        <v>403.25850000000003</v>
      </c>
    </row>
    <row r="4785" spans="1:12" s="335" customFormat="1" ht="12" x14ac:dyDescent="0.2">
      <c r="A4785" s="145" t="s">
        <v>9892</v>
      </c>
      <c r="B4785" s="145" t="s">
        <v>9893</v>
      </c>
      <c r="C4785" s="733">
        <v>43617</v>
      </c>
      <c r="F4785" s="663">
        <v>8757</v>
      </c>
      <c r="G4785" s="663">
        <v>2173</v>
      </c>
      <c r="H4785" s="663"/>
      <c r="I4785" s="663">
        <v>6584</v>
      </c>
      <c r="J4785" s="728">
        <v>1471.7</v>
      </c>
      <c r="K4785" s="728">
        <v>478.30250000000001</v>
      </c>
      <c r="L4785" s="728">
        <v>993.39750000000015</v>
      </c>
    </row>
    <row r="4786" spans="1:12" s="335" customFormat="1" ht="12" x14ac:dyDescent="0.2">
      <c r="A4786" s="145" t="s">
        <v>9894</v>
      </c>
      <c r="B4786" s="145" t="s">
        <v>9895</v>
      </c>
      <c r="C4786" s="733">
        <v>43617</v>
      </c>
      <c r="F4786" s="663">
        <v>3322</v>
      </c>
      <c r="G4786" s="663">
        <v>664</v>
      </c>
      <c r="H4786" s="663"/>
      <c r="I4786" s="663">
        <v>2658</v>
      </c>
      <c r="J4786" s="728">
        <v>424.89</v>
      </c>
      <c r="K4786" s="728">
        <v>138.08924999999999</v>
      </c>
      <c r="L4786" s="728">
        <v>286.80074999999999</v>
      </c>
    </row>
    <row r="4787" spans="1:12" s="335" customFormat="1" ht="12" x14ac:dyDescent="0.2">
      <c r="A4787" s="145" t="s">
        <v>9896</v>
      </c>
      <c r="B4787" s="145" t="s">
        <v>9897</v>
      </c>
      <c r="C4787" s="733">
        <v>43617</v>
      </c>
      <c r="F4787" s="663">
        <v>2309</v>
      </c>
      <c r="G4787" s="663">
        <v>577</v>
      </c>
      <c r="H4787" s="663"/>
      <c r="I4787" s="663">
        <v>1732</v>
      </c>
      <c r="J4787" s="728">
        <v>391.61</v>
      </c>
      <c r="K4787" s="728">
        <v>127.27325</v>
      </c>
      <c r="L4787" s="728">
        <v>264.33675000000005</v>
      </c>
    </row>
    <row r="4788" spans="1:12" s="335" customFormat="1" ht="12" x14ac:dyDescent="0.2">
      <c r="A4788" s="145" t="s">
        <v>9898</v>
      </c>
      <c r="B4788" s="145" t="s">
        <v>9899</v>
      </c>
      <c r="C4788" s="733">
        <v>43617</v>
      </c>
      <c r="F4788" s="663">
        <v>2609</v>
      </c>
      <c r="G4788" s="663">
        <v>652</v>
      </c>
      <c r="H4788" s="663"/>
      <c r="I4788" s="663">
        <v>1957</v>
      </c>
      <c r="J4788" s="728">
        <v>442.49</v>
      </c>
      <c r="K4788" s="728">
        <v>143.80925000000002</v>
      </c>
      <c r="L4788" s="728">
        <v>298.68075000000005</v>
      </c>
    </row>
    <row r="4789" spans="1:12" s="335" customFormat="1" ht="12" x14ac:dyDescent="0.2">
      <c r="A4789" s="145" t="s">
        <v>9900</v>
      </c>
      <c r="B4789" s="145" t="s">
        <v>9901</v>
      </c>
      <c r="C4789" s="733">
        <v>43617</v>
      </c>
      <c r="F4789" s="663">
        <v>1898</v>
      </c>
      <c r="G4789" s="663">
        <v>285</v>
      </c>
      <c r="H4789" s="663"/>
      <c r="I4789" s="663">
        <v>1613</v>
      </c>
      <c r="J4789" s="728">
        <v>162.1</v>
      </c>
      <c r="K4789" s="728">
        <v>52.682499999999997</v>
      </c>
      <c r="L4789" s="728">
        <v>109.4175</v>
      </c>
    </row>
    <row r="4790" spans="1:12" s="335" customFormat="1" ht="12" x14ac:dyDescent="0.2">
      <c r="A4790" s="145" t="s">
        <v>9902</v>
      </c>
      <c r="B4790" s="145" t="s">
        <v>9903</v>
      </c>
      <c r="C4790" s="733">
        <v>43617</v>
      </c>
      <c r="F4790" s="663">
        <v>2309</v>
      </c>
      <c r="G4790" s="663">
        <v>577</v>
      </c>
      <c r="H4790" s="663"/>
      <c r="I4790" s="663">
        <v>1732</v>
      </c>
      <c r="J4790" s="728">
        <v>391.61</v>
      </c>
      <c r="K4790" s="728">
        <v>127.27325</v>
      </c>
      <c r="L4790" s="728">
        <v>264.33675000000005</v>
      </c>
    </row>
    <row r="4791" spans="1:12" s="335" customFormat="1" ht="12" x14ac:dyDescent="0.2">
      <c r="A4791" s="145" t="s">
        <v>9904</v>
      </c>
      <c r="B4791" s="145" t="s">
        <v>9905</v>
      </c>
      <c r="C4791" s="733">
        <v>43617</v>
      </c>
      <c r="F4791" s="663">
        <v>2040</v>
      </c>
      <c r="G4791" s="663">
        <v>306</v>
      </c>
      <c r="H4791" s="663"/>
      <c r="I4791" s="663">
        <v>1734</v>
      </c>
      <c r="J4791" s="728">
        <v>174.24</v>
      </c>
      <c r="K4791" s="728">
        <v>56.628000000000007</v>
      </c>
      <c r="L4791" s="728">
        <v>117.61200000000001</v>
      </c>
    </row>
    <row r="4792" spans="1:12" s="335" customFormat="1" ht="12" x14ac:dyDescent="0.2">
      <c r="A4792" s="145" t="s">
        <v>9906</v>
      </c>
      <c r="B4792" s="145" t="s">
        <v>9907</v>
      </c>
      <c r="C4792" s="733">
        <v>43617</v>
      </c>
      <c r="F4792" s="663">
        <v>3344</v>
      </c>
      <c r="G4792" s="663">
        <v>502</v>
      </c>
      <c r="H4792" s="663"/>
      <c r="I4792" s="663">
        <v>2842</v>
      </c>
      <c r="J4792" s="728">
        <v>283.04000000000002</v>
      </c>
      <c r="K4792" s="728">
        <v>91.988000000000014</v>
      </c>
      <c r="L4792" s="728">
        <v>191.05200000000002</v>
      </c>
    </row>
    <row r="4793" spans="1:12" s="335" customFormat="1" ht="12" x14ac:dyDescent="0.2">
      <c r="A4793" s="145" t="s">
        <v>9908</v>
      </c>
      <c r="B4793" s="145" t="s">
        <v>9909</v>
      </c>
      <c r="C4793" s="733">
        <v>43617</v>
      </c>
      <c r="F4793" s="663">
        <v>6188</v>
      </c>
      <c r="G4793" s="663">
        <v>928</v>
      </c>
      <c r="H4793" s="663"/>
      <c r="I4793" s="663">
        <v>5260</v>
      </c>
      <c r="J4793" s="728">
        <v>533.39</v>
      </c>
      <c r="K4793" s="728">
        <v>173.35175000000001</v>
      </c>
      <c r="L4793" s="728">
        <v>360.03825000000001</v>
      </c>
    </row>
    <row r="4794" spans="1:12" s="335" customFormat="1" ht="12" x14ac:dyDescent="0.2">
      <c r="A4794" s="145" t="s">
        <v>9910</v>
      </c>
      <c r="B4794" s="145" t="s">
        <v>9911</v>
      </c>
      <c r="C4794" s="733">
        <v>43617</v>
      </c>
      <c r="F4794" s="663">
        <v>2309</v>
      </c>
      <c r="G4794" s="663">
        <v>577</v>
      </c>
      <c r="H4794" s="663"/>
      <c r="I4794" s="663">
        <v>1732</v>
      </c>
      <c r="J4794" s="728">
        <v>391.61</v>
      </c>
      <c r="K4794" s="728">
        <v>127.27325</v>
      </c>
      <c r="L4794" s="728">
        <v>264.33675000000005</v>
      </c>
    </row>
    <row r="4795" spans="1:12" s="335" customFormat="1" ht="12" x14ac:dyDescent="0.2">
      <c r="A4795" s="145" t="s">
        <v>9912</v>
      </c>
      <c r="B4795" s="145" t="s">
        <v>9913</v>
      </c>
      <c r="C4795" s="733">
        <v>43617</v>
      </c>
      <c r="F4795" s="663">
        <v>332</v>
      </c>
      <c r="G4795" s="663">
        <v>83</v>
      </c>
      <c r="H4795" s="663"/>
      <c r="I4795" s="663">
        <v>249</v>
      </c>
      <c r="J4795" s="728">
        <v>56.31</v>
      </c>
      <c r="K4795" s="728">
        <v>18.300750000000001</v>
      </c>
      <c r="L4795" s="728">
        <v>38.009250000000002</v>
      </c>
    </row>
    <row r="4796" spans="1:12" s="335" customFormat="1" ht="12" x14ac:dyDescent="0.2">
      <c r="A4796" s="145" t="s">
        <v>9914</v>
      </c>
      <c r="B4796" s="145" t="s">
        <v>9915</v>
      </c>
      <c r="C4796" s="733">
        <v>43617</v>
      </c>
      <c r="F4796" s="663">
        <v>2000</v>
      </c>
      <c r="G4796" s="663">
        <v>400</v>
      </c>
      <c r="H4796" s="663"/>
      <c r="I4796" s="663">
        <v>1600</v>
      </c>
      <c r="J4796" s="728">
        <v>253.48</v>
      </c>
      <c r="K4796" s="728">
        <v>82.381</v>
      </c>
      <c r="L4796" s="728">
        <v>171.09900000000002</v>
      </c>
    </row>
    <row r="4797" spans="1:12" s="335" customFormat="1" ht="12" x14ac:dyDescent="0.2">
      <c r="A4797" s="145" t="s">
        <v>9916</v>
      </c>
      <c r="B4797" s="145" t="s">
        <v>9917</v>
      </c>
      <c r="C4797" s="733">
        <v>43617</v>
      </c>
      <c r="F4797" s="663">
        <v>6592</v>
      </c>
      <c r="G4797" s="663">
        <v>989</v>
      </c>
      <c r="H4797" s="663"/>
      <c r="I4797" s="663">
        <v>5603</v>
      </c>
      <c r="J4797" s="728">
        <v>563.02</v>
      </c>
      <c r="K4797" s="728">
        <v>182.98150000000001</v>
      </c>
      <c r="L4797" s="728">
        <v>380.0385</v>
      </c>
    </row>
    <row r="4798" spans="1:12" s="335" customFormat="1" ht="12" x14ac:dyDescent="0.2">
      <c r="A4798" s="145" t="s">
        <v>9918</v>
      </c>
      <c r="B4798" s="145" t="s">
        <v>9919</v>
      </c>
      <c r="C4798" s="733">
        <v>43617</v>
      </c>
      <c r="F4798" s="663">
        <v>2584</v>
      </c>
      <c r="G4798" s="663">
        <v>323</v>
      </c>
      <c r="H4798" s="663"/>
      <c r="I4798" s="663">
        <v>2261</v>
      </c>
      <c r="J4798" s="728">
        <v>168.86</v>
      </c>
      <c r="K4798" s="728">
        <v>54.879500000000007</v>
      </c>
      <c r="L4798" s="728">
        <v>113.98050000000002</v>
      </c>
    </row>
    <row r="4799" spans="1:12" s="335" customFormat="1" ht="12" x14ac:dyDescent="0.2">
      <c r="A4799" s="145" t="s">
        <v>9920</v>
      </c>
      <c r="B4799" s="145" t="s">
        <v>9921</v>
      </c>
      <c r="C4799" s="733">
        <v>43617</v>
      </c>
      <c r="F4799" s="663">
        <v>6804</v>
      </c>
      <c r="G4799" s="663">
        <v>1361</v>
      </c>
      <c r="H4799" s="663"/>
      <c r="I4799" s="663">
        <v>5443</v>
      </c>
      <c r="J4799" s="728">
        <v>870.22</v>
      </c>
      <c r="K4799" s="728">
        <v>282.82150000000001</v>
      </c>
      <c r="L4799" s="728">
        <v>587.39850000000001</v>
      </c>
    </row>
    <row r="4800" spans="1:12" s="335" customFormat="1" ht="12" x14ac:dyDescent="0.2">
      <c r="A4800" s="145" t="s">
        <v>9922</v>
      </c>
      <c r="B4800" s="145" t="s">
        <v>9923</v>
      </c>
      <c r="C4800" s="733">
        <v>43617</v>
      </c>
      <c r="F4800" s="663">
        <v>214</v>
      </c>
      <c r="G4800" s="663">
        <v>32</v>
      </c>
      <c r="H4800" s="663"/>
      <c r="I4800" s="663">
        <v>182</v>
      </c>
      <c r="J4800" s="728">
        <v>18.28</v>
      </c>
      <c r="K4800" s="728">
        <v>5.9410000000000007</v>
      </c>
      <c r="L4800" s="728">
        <v>12.339000000000002</v>
      </c>
    </row>
    <row r="4801" spans="1:12" s="335" customFormat="1" ht="12" x14ac:dyDescent="0.2">
      <c r="A4801" s="145" t="s">
        <v>10129</v>
      </c>
      <c r="B4801" s="145" t="s">
        <v>10071</v>
      </c>
      <c r="C4801" s="733">
        <v>43647</v>
      </c>
      <c r="F4801" s="745">
        <v>2264</v>
      </c>
      <c r="G4801" s="745">
        <v>340</v>
      </c>
      <c r="H4801" s="745"/>
      <c r="I4801" s="745">
        <f>F4801-G4801</f>
        <v>1924</v>
      </c>
      <c r="J4801" s="728">
        <v>193.38</v>
      </c>
      <c r="K4801" s="728">
        <v>38.68</v>
      </c>
      <c r="L4801" s="728">
        <v>154.69999999999999</v>
      </c>
    </row>
    <row r="4802" spans="1:12" s="335" customFormat="1" ht="12" x14ac:dyDescent="0.2">
      <c r="A4802" s="145" t="s">
        <v>10130</v>
      </c>
      <c r="B4802" s="145" t="s">
        <v>9981</v>
      </c>
      <c r="C4802" s="733">
        <v>43647</v>
      </c>
      <c r="F4802" s="745">
        <v>4543</v>
      </c>
      <c r="G4802" s="745">
        <v>681</v>
      </c>
      <c r="H4802" s="745"/>
      <c r="I4802" s="745">
        <f t="shared" ref="I4802:I4865" si="62">F4802-G4802</f>
        <v>3862</v>
      </c>
      <c r="J4802" s="728">
        <v>391.59</v>
      </c>
      <c r="K4802" s="728">
        <v>127.27</v>
      </c>
      <c r="L4802" s="728">
        <v>264.32</v>
      </c>
    </row>
    <row r="4803" spans="1:12" s="335" customFormat="1" ht="12" x14ac:dyDescent="0.2">
      <c r="A4803" s="145" t="s">
        <v>10131</v>
      </c>
      <c r="B4803" s="145" t="s">
        <v>10087</v>
      </c>
      <c r="C4803" s="733">
        <v>43647</v>
      </c>
      <c r="F4803" s="745">
        <v>1941</v>
      </c>
      <c r="G4803" s="745">
        <v>291</v>
      </c>
      <c r="H4803" s="745"/>
      <c r="I4803" s="745">
        <f t="shared" si="62"/>
        <v>1650</v>
      </c>
      <c r="J4803" s="728">
        <v>165.78</v>
      </c>
      <c r="K4803" s="728">
        <v>33.159999999999997</v>
      </c>
      <c r="L4803" s="728">
        <v>132.62</v>
      </c>
    </row>
    <row r="4804" spans="1:12" s="335" customFormat="1" ht="12" x14ac:dyDescent="0.2">
      <c r="A4804" s="145" t="s">
        <v>10132</v>
      </c>
      <c r="B4804" s="145" t="s">
        <v>10526</v>
      </c>
      <c r="C4804" s="733">
        <v>43647</v>
      </c>
      <c r="F4804" s="745">
        <v>889</v>
      </c>
      <c r="G4804" s="745">
        <v>133</v>
      </c>
      <c r="H4804" s="745"/>
      <c r="I4804" s="745">
        <f t="shared" si="62"/>
        <v>756</v>
      </c>
      <c r="J4804" s="728">
        <v>75.930000000000007</v>
      </c>
      <c r="K4804" s="728">
        <v>24.68</v>
      </c>
      <c r="L4804" s="728">
        <v>51.25</v>
      </c>
    </row>
    <row r="4805" spans="1:12" s="335" customFormat="1" ht="12" x14ac:dyDescent="0.2">
      <c r="A4805" s="145" t="s">
        <v>10133</v>
      </c>
      <c r="B4805" s="145" t="s">
        <v>10006</v>
      </c>
      <c r="C4805" s="733">
        <v>43647</v>
      </c>
      <c r="F4805" s="745">
        <v>2440</v>
      </c>
      <c r="G4805" s="745">
        <v>366</v>
      </c>
      <c r="H4805" s="745"/>
      <c r="I4805" s="745">
        <f t="shared" si="62"/>
        <v>2074</v>
      </c>
      <c r="J4805" s="728">
        <v>229.26</v>
      </c>
      <c r="K4805" s="728">
        <v>45.85</v>
      </c>
      <c r="L4805" s="728">
        <v>183.41</v>
      </c>
    </row>
    <row r="4806" spans="1:12" s="335" customFormat="1" ht="12" x14ac:dyDescent="0.2">
      <c r="A4806" s="145" t="s">
        <v>10134</v>
      </c>
      <c r="B4806" s="145" t="s">
        <v>10013</v>
      </c>
      <c r="C4806" s="733">
        <v>43647</v>
      </c>
      <c r="F4806" s="745">
        <v>2100</v>
      </c>
      <c r="G4806" s="745">
        <v>315</v>
      </c>
      <c r="H4806" s="745"/>
      <c r="I4806" s="745">
        <f t="shared" si="62"/>
        <v>1785</v>
      </c>
      <c r="J4806" s="728">
        <v>179.36</v>
      </c>
      <c r="K4806" s="728">
        <v>35.869999999999997</v>
      </c>
      <c r="L4806" s="728">
        <v>143.49</v>
      </c>
    </row>
    <row r="4807" spans="1:12" s="335" customFormat="1" ht="12" x14ac:dyDescent="0.2">
      <c r="A4807" s="145" t="s">
        <v>10135</v>
      </c>
      <c r="B4807" s="145" t="s">
        <v>10527</v>
      </c>
      <c r="C4807" s="733">
        <v>43647</v>
      </c>
      <c r="F4807" s="745">
        <v>10114</v>
      </c>
      <c r="G4807" s="745">
        <v>2023</v>
      </c>
      <c r="H4807" s="745"/>
      <c r="I4807" s="745">
        <f t="shared" si="62"/>
        <v>8091</v>
      </c>
      <c r="J4807" s="728">
        <v>1293.58</v>
      </c>
      <c r="K4807" s="728">
        <v>258.72000000000003</v>
      </c>
      <c r="L4807" s="728">
        <v>1034.8599999999999</v>
      </c>
    </row>
    <row r="4808" spans="1:12" s="335" customFormat="1" ht="12" x14ac:dyDescent="0.2">
      <c r="A4808" s="145" t="s">
        <v>10136</v>
      </c>
      <c r="B4808" s="145" t="s">
        <v>10012</v>
      </c>
      <c r="C4808" s="733">
        <v>43647</v>
      </c>
      <c r="F4808" s="745">
        <v>2145</v>
      </c>
      <c r="G4808" s="745">
        <v>322</v>
      </c>
      <c r="H4808" s="745"/>
      <c r="I4808" s="745">
        <f t="shared" si="62"/>
        <v>1823</v>
      </c>
      <c r="J4808" s="728">
        <v>183.2</v>
      </c>
      <c r="K4808" s="728">
        <v>36.64</v>
      </c>
      <c r="L4808" s="728">
        <v>146.56</v>
      </c>
    </row>
    <row r="4809" spans="1:12" s="335" customFormat="1" ht="12" x14ac:dyDescent="0.2">
      <c r="A4809" s="145" t="s">
        <v>10137</v>
      </c>
      <c r="B4809" s="145" t="s">
        <v>9963</v>
      </c>
      <c r="C4809" s="733">
        <v>43647</v>
      </c>
      <c r="F4809" s="745">
        <v>7700</v>
      </c>
      <c r="G4809" s="745">
        <v>1155</v>
      </c>
      <c r="H4809" s="745"/>
      <c r="I4809" s="745">
        <f t="shared" si="62"/>
        <v>6545</v>
      </c>
      <c r="J4809" s="728">
        <v>663.72</v>
      </c>
      <c r="K4809" s="728">
        <v>132.74</v>
      </c>
      <c r="L4809" s="728">
        <v>530.98</v>
      </c>
    </row>
    <row r="4810" spans="1:12" s="335" customFormat="1" ht="12" x14ac:dyDescent="0.2">
      <c r="A4810" s="145" t="s">
        <v>10138</v>
      </c>
      <c r="B4810" s="145" t="s">
        <v>10072</v>
      </c>
      <c r="C4810" s="733">
        <v>43647</v>
      </c>
      <c r="F4810" s="745">
        <v>2232</v>
      </c>
      <c r="G4810" s="745">
        <v>335</v>
      </c>
      <c r="H4810" s="745"/>
      <c r="I4810" s="745">
        <f t="shared" si="62"/>
        <v>1897</v>
      </c>
      <c r="J4810" s="728">
        <v>190.64</v>
      </c>
      <c r="K4810" s="728">
        <v>38.130000000000003</v>
      </c>
      <c r="L4810" s="728">
        <v>152.51</v>
      </c>
    </row>
    <row r="4811" spans="1:12" s="335" customFormat="1" ht="12" x14ac:dyDescent="0.2">
      <c r="A4811" s="145" t="s">
        <v>10139</v>
      </c>
      <c r="B4811" s="145" t="s">
        <v>10003</v>
      </c>
      <c r="C4811" s="733">
        <v>43647</v>
      </c>
      <c r="F4811" s="745">
        <v>2080</v>
      </c>
      <c r="G4811" s="745">
        <v>312</v>
      </c>
      <c r="H4811" s="745"/>
      <c r="I4811" s="745">
        <f t="shared" si="62"/>
        <v>1768</v>
      </c>
      <c r="J4811" s="728">
        <v>195.44</v>
      </c>
      <c r="K4811" s="728">
        <v>39.090000000000003</v>
      </c>
      <c r="L4811" s="728">
        <v>156.35</v>
      </c>
    </row>
    <row r="4812" spans="1:12" s="335" customFormat="1" ht="12" x14ac:dyDescent="0.2">
      <c r="A4812" s="145" t="s">
        <v>10140</v>
      </c>
      <c r="B4812" s="145" t="s">
        <v>10528</v>
      </c>
      <c r="C4812" s="733">
        <v>43647</v>
      </c>
      <c r="F4812" s="745">
        <v>5942</v>
      </c>
      <c r="G4812" s="745">
        <v>891</v>
      </c>
      <c r="H4812" s="745"/>
      <c r="I4812" s="745">
        <f t="shared" si="62"/>
        <v>5051</v>
      </c>
      <c r="J4812" s="728">
        <v>512.19000000000005</v>
      </c>
      <c r="K4812" s="728">
        <v>166.46</v>
      </c>
      <c r="L4812" s="728">
        <v>345.73</v>
      </c>
    </row>
    <row r="4813" spans="1:12" s="335" customFormat="1" ht="12" x14ac:dyDescent="0.2">
      <c r="A4813" s="145" t="s">
        <v>10141</v>
      </c>
      <c r="B4813" s="145" t="s">
        <v>10529</v>
      </c>
      <c r="C4813" s="733">
        <v>43647</v>
      </c>
      <c r="F4813" s="745">
        <v>5943</v>
      </c>
      <c r="G4813" s="745">
        <v>891</v>
      </c>
      <c r="H4813" s="745"/>
      <c r="I4813" s="745">
        <f t="shared" si="62"/>
        <v>5052</v>
      </c>
      <c r="J4813" s="728">
        <v>512.27</v>
      </c>
      <c r="K4813" s="728">
        <v>102.45</v>
      </c>
      <c r="L4813" s="728">
        <v>409.82</v>
      </c>
    </row>
    <row r="4814" spans="1:12" s="335" customFormat="1" ht="12" x14ac:dyDescent="0.2">
      <c r="A4814" s="145" t="s">
        <v>10142</v>
      </c>
      <c r="B4814" s="145" t="s">
        <v>9973</v>
      </c>
      <c r="C4814" s="733">
        <v>43647</v>
      </c>
      <c r="F4814" s="745">
        <v>5808</v>
      </c>
      <c r="G4814" s="745">
        <v>871</v>
      </c>
      <c r="H4814" s="745"/>
      <c r="I4814" s="745">
        <f t="shared" si="62"/>
        <v>4937</v>
      </c>
      <c r="J4814" s="728">
        <v>500.64</v>
      </c>
      <c r="K4814" s="728">
        <v>100.13</v>
      </c>
      <c r="L4814" s="728">
        <v>400.51</v>
      </c>
    </row>
    <row r="4815" spans="1:12" s="335" customFormat="1" ht="12" x14ac:dyDescent="0.2">
      <c r="A4815" s="145" t="s">
        <v>10143</v>
      </c>
      <c r="B4815" s="145" t="s">
        <v>10018</v>
      </c>
      <c r="C4815" s="733">
        <v>43647</v>
      </c>
      <c r="F4815" s="745">
        <v>2250</v>
      </c>
      <c r="G4815" s="745">
        <v>337</v>
      </c>
      <c r="H4815" s="745"/>
      <c r="I4815" s="745">
        <f t="shared" si="62"/>
        <v>1913</v>
      </c>
      <c r="J4815" s="728">
        <v>192.18</v>
      </c>
      <c r="K4815" s="728">
        <v>38.44</v>
      </c>
      <c r="L4815" s="728">
        <v>153.74</v>
      </c>
    </row>
    <row r="4816" spans="1:12" s="335" customFormat="1" ht="12" x14ac:dyDescent="0.2">
      <c r="A4816" s="145" t="s">
        <v>10144</v>
      </c>
      <c r="B4816" s="145" t="s">
        <v>9996</v>
      </c>
      <c r="C4816" s="733">
        <v>43647</v>
      </c>
      <c r="F4816" s="745">
        <v>7915</v>
      </c>
      <c r="G4816" s="745">
        <v>1964</v>
      </c>
      <c r="H4816" s="745"/>
      <c r="I4816" s="745">
        <f t="shared" si="62"/>
        <v>5951</v>
      </c>
      <c r="J4816" s="728">
        <v>1330.19</v>
      </c>
      <c r="K4816" s="728">
        <v>432.31</v>
      </c>
      <c r="L4816" s="728">
        <v>897.88</v>
      </c>
    </row>
    <row r="4817" spans="1:12" s="335" customFormat="1" ht="12" x14ac:dyDescent="0.2">
      <c r="A4817" s="145" t="s">
        <v>10145</v>
      </c>
      <c r="B4817" s="145" t="s">
        <v>9982</v>
      </c>
      <c r="C4817" s="733">
        <v>43647</v>
      </c>
      <c r="F4817" s="745">
        <v>9029</v>
      </c>
      <c r="G4817" s="745">
        <v>1354</v>
      </c>
      <c r="H4817" s="745"/>
      <c r="I4817" s="745">
        <f t="shared" si="62"/>
        <v>7675</v>
      </c>
      <c r="J4817" s="728">
        <v>778.27</v>
      </c>
      <c r="K4817" s="728">
        <v>155.65</v>
      </c>
      <c r="L4817" s="728">
        <v>622.62</v>
      </c>
    </row>
    <row r="4818" spans="1:12" s="335" customFormat="1" ht="12" x14ac:dyDescent="0.2">
      <c r="A4818" s="145" t="s">
        <v>10146</v>
      </c>
      <c r="B4818" s="145" t="s">
        <v>9964</v>
      </c>
      <c r="C4818" s="733">
        <v>43647</v>
      </c>
      <c r="F4818" s="745">
        <v>7378</v>
      </c>
      <c r="G4818" s="745">
        <v>1107</v>
      </c>
      <c r="H4818" s="745"/>
      <c r="I4818" s="745">
        <f t="shared" si="62"/>
        <v>6271</v>
      </c>
      <c r="J4818" s="728">
        <v>635.97</v>
      </c>
      <c r="K4818" s="728">
        <v>127.19</v>
      </c>
      <c r="L4818" s="728">
        <v>508.78</v>
      </c>
    </row>
    <row r="4819" spans="1:12" s="335" customFormat="1" ht="12" x14ac:dyDescent="0.2">
      <c r="A4819" s="145" t="s">
        <v>10147</v>
      </c>
      <c r="B4819" s="145" t="s">
        <v>9997</v>
      </c>
      <c r="C4819" s="733">
        <v>43647</v>
      </c>
      <c r="F4819" s="745">
        <v>8045</v>
      </c>
      <c r="G4819" s="745">
        <v>1207</v>
      </c>
      <c r="H4819" s="745"/>
      <c r="I4819" s="745">
        <f t="shared" si="62"/>
        <v>6838</v>
      </c>
      <c r="J4819" s="728">
        <v>693.48</v>
      </c>
      <c r="K4819" s="728">
        <v>225.38</v>
      </c>
      <c r="L4819" s="728">
        <v>468.1</v>
      </c>
    </row>
    <row r="4820" spans="1:12" s="335" customFormat="1" ht="12" x14ac:dyDescent="0.2">
      <c r="A4820" s="145" t="s">
        <v>10148</v>
      </c>
      <c r="B4820" s="145" t="s">
        <v>10100</v>
      </c>
      <c r="C4820" s="733">
        <v>43647</v>
      </c>
      <c r="F4820" s="745">
        <v>3272</v>
      </c>
      <c r="G4820" s="745">
        <v>491</v>
      </c>
      <c r="H4820" s="745"/>
      <c r="I4820" s="745">
        <f t="shared" si="62"/>
        <v>2781</v>
      </c>
      <c r="J4820" s="728">
        <v>279.47000000000003</v>
      </c>
      <c r="K4820" s="728">
        <v>55.89</v>
      </c>
      <c r="L4820" s="728">
        <v>223.58</v>
      </c>
    </row>
    <row r="4821" spans="1:12" s="335" customFormat="1" ht="12" x14ac:dyDescent="0.2">
      <c r="A4821" s="145" t="s">
        <v>10149</v>
      </c>
      <c r="B4821" s="145" t="s">
        <v>10093</v>
      </c>
      <c r="C4821" s="733">
        <v>43647</v>
      </c>
      <c r="F4821" s="745">
        <v>2565</v>
      </c>
      <c r="G4821" s="745">
        <v>385</v>
      </c>
      <c r="H4821" s="745"/>
      <c r="I4821" s="745">
        <f t="shared" si="62"/>
        <v>2180</v>
      </c>
      <c r="J4821" s="728">
        <v>219.07</v>
      </c>
      <c r="K4821" s="728">
        <v>43.81</v>
      </c>
      <c r="L4821" s="728">
        <v>175.26</v>
      </c>
    </row>
    <row r="4822" spans="1:12" s="335" customFormat="1" ht="12" x14ac:dyDescent="0.2">
      <c r="A4822" s="145" t="s">
        <v>10150</v>
      </c>
      <c r="B4822" s="145" t="s">
        <v>9972</v>
      </c>
      <c r="C4822" s="733">
        <v>43647</v>
      </c>
      <c r="F4822" s="745">
        <v>6989</v>
      </c>
      <c r="G4822" s="745">
        <v>1048</v>
      </c>
      <c r="H4822" s="745"/>
      <c r="I4822" s="745">
        <f t="shared" si="62"/>
        <v>5941</v>
      </c>
      <c r="J4822" s="728">
        <v>602.42999999999995</v>
      </c>
      <c r="K4822" s="728">
        <v>120.49</v>
      </c>
      <c r="L4822" s="728">
        <v>481.94</v>
      </c>
    </row>
    <row r="4823" spans="1:12" s="335" customFormat="1" ht="12" x14ac:dyDescent="0.2">
      <c r="A4823" s="145" t="s">
        <v>10151</v>
      </c>
      <c r="B4823" s="145" t="s">
        <v>9958</v>
      </c>
      <c r="C4823" s="733">
        <v>43647</v>
      </c>
      <c r="F4823" s="745">
        <v>5679</v>
      </c>
      <c r="G4823" s="745">
        <v>852</v>
      </c>
      <c r="H4823" s="745"/>
      <c r="I4823" s="745">
        <f t="shared" si="62"/>
        <v>4827</v>
      </c>
      <c r="J4823" s="728">
        <v>489.51</v>
      </c>
      <c r="K4823" s="728">
        <v>159.09</v>
      </c>
      <c r="L4823" s="728">
        <v>330.42</v>
      </c>
    </row>
    <row r="4824" spans="1:12" s="335" customFormat="1" ht="12" x14ac:dyDescent="0.2">
      <c r="A4824" s="145" t="s">
        <v>10152</v>
      </c>
      <c r="B4824" s="145" t="s">
        <v>10073</v>
      </c>
      <c r="C4824" s="733">
        <v>43647</v>
      </c>
      <c r="F4824" s="745">
        <v>1218</v>
      </c>
      <c r="G4824" s="745">
        <v>183</v>
      </c>
      <c r="H4824" s="745"/>
      <c r="I4824" s="745">
        <f t="shared" si="62"/>
        <v>1035</v>
      </c>
      <c r="J4824" s="728">
        <v>104.03</v>
      </c>
      <c r="K4824" s="728">
        <v>20.81</v>
      </c>
      <c r="L4824" s="728">
        <v>83.22</v>
      </c>
    </row>
    <row r="4825" spans="1:12" s="335" customFormat="1" ht="12" x14ac:dyDescent="0.2">
      <c r="A4825" s="145" t="s">
        <v>10153</v>
      </c>
      <c r="B4825" s="145" t="s">
        <v>4122</v>
      </c>
      <c r="C4825" s="733">
        <v>43647</v>
      </c>
      <c r="F4825" s="745">
        <v>2080</v>
      </c>
      <c r="G4825" s="745">
        <v>312</v>
      </c>
      <c r="H4825" s="745"/>
      <c r="I4825" s="745">
        <f t="shared" si="62"/>
        <v>1768</v>
      </c>
      <c r="J4825" s="728">
        <v>195.44</v>
      </c>
      <c r="K4825" s="728">
        <v>39.090000000000003</v>
      </c>
      <c r="L4825" s="728">
        <v>156.35</v>
      </c>
    </row>
    <row r="4826" spans="1:12" s="335" customFormat="1" ht="12" x14ac:dyDescent="0.2">
      <c r="A4826" s="145" t="s">
        <v>10154</v>
      </c>
      <c r="B4826" s="145" t="s">
        <v>9983</v>
      </c>
      <c r="C4826" s="733">
        <v>43647</v>
      </c>
      <c r="F4826" s="745">
        <v>4100</v>
      </c>
      <c r="G4826" s="745">
        <v>615</v>
      </c>
      <c r="H4826" s="745"/>
      <c r="I4826" s="745">
        <f t="shared" si="62"/>
        <v>3485</v>
      </c>
      <c r="J4826" s="728">
        <v>353.41</v>
      </c>
      <c r="K4826" s="728">
        <v>70.680000000000007</v>
      </c>
      <c r="L4826" s="728">
        <v>282.73</v>
      </c>
    </row>
    <row r="4827" spans="1:12" s="335" customFormat="1" ht="12" x14ac:dyDescent="0.2">
      <c r="A4827" s="145" t="s">
        <v>10155</v>
      </c>
      <c r="B4827" s="145" t="s">
        <v>10094</v>
      </c>
      <c r="C4827" s="733">
        <v>43647</v>
      </c>
      <c r="F4827" s="745">
        <v>2565</v>
      </c>
      <c r="G4827" s="745">
        <v>385</v>
      </c>
      <c r="H4827" s="745"/>
      <c r="I4827" s="745">
        <f t="shared" si="62"/>
        <v>2180</v>
      </c>
      <c r="J4827" s="728">
        <v>219.07</v>
      </c>
      <c r="K4827" s="728">
        <v>43.81</v>
      </c>
      <c r="L4827" s="728">
        <v>175.26</v>
      </c>
    </row>
    <row r="4828" spans="1:12" s="335" customFormat="1" ht="12" x14ac:dyDescent="0.2">
      <c r="A4828" s="145" t="s">
        <v>10156</v>
      </c>
      <c r="B4828" s="145" t="s">
        <v>9965</v>
      </c>
      <c r="C4828" s="733">
        <v>43647</v>
      </c>
      <c r="F4828" s="745">
        <v>5902</v>
      </c>
      <c r="G4828" s="745">
        <v>885</v>
      </c>
      <c r="H4828" s="745"/>
      <c r="I4828" s="745">
        <f t="shared" si="62"/>
        <v>5017</v>
      </c>
      <c r="J4828" s="728">
        <v>508.74</v>
      </c>
      <c r="K4828" s="728">
        <v>165.34</v>
      </c>
      <c r="L4828" s="728">
        <v>343.4</v>
      </c>
    </row>
    <row r="4829" spans="1:12" s="335" customFormat="1" ht="12" x14ac:dyDescent="0.2">
      <c r="A4829" s="145" t="s">
        <v>10157</v>
      </c>
      <c r="B4829" s="145" t="s">
        <v>10530</v>
      </c>
      <c r="C4829" s="733">
        <v>43647</v>
      </c>
      <c r="F4829" s="745">
        <v>2080</v>
      </c>
      <c r="G4829" s="745">
        <v>312</v>
      </c>
      <c r="H4829" s="745"/>
      <c r="I4829" s="745">
        <f t="shared" si="62"/>
        <v>1768</v>
      </c>
      <c r="J4829" s="728">
        <v>195.44</v>
      </c>
      <c r="K4829" s="728">
        <v>39.090000000000003</v>
      </c>
      <c r="L4829" s="728">
        <v>156.35</v>
      </c>
    </row>
    <row r="4830" spans="1:12" s="335" customFormat="1" ht="12" x14ac:dyDescent="0.2">
      <c r="A4830" s="145" t="s">
        <v>10158</v>
      </c>
      <c r="B4830" s="145" t="s">
        <v>9977</v>
      </c>
      <c r="C4830" s="733">
        <v>43647</v>
      </c>
      <c r="F4830" s="745">
        <v>5680</v>
      </c>
      <c r="G4830" s="745">
        <v>852</v>
      </c>
      <c r="H4830" s="745"/>
      <c r="I4830" s="745">
        <f t="shared" si="62"/>
        <v>4828</v>
      </c>
      <c r="J4830" s="728">
        <v>489.6</v>
      </c>
      <c r="K4830" s="728">
        <v>159.12</v>
      </c>
      <c r="L4830" s="728">
        <v>330.48</v>
      </c>
    </row>
    <row r="4831" spans="1:12" s="335" customFormat="1" ht="12" x14ac:dyDescent="0.2">
      <c r="A4831" s="145" t="s">
        <v>10159</v>
      </c>
      <c r="B4831" s="145" t="s">
        <v>10004</v>
      </c>
      <c r="C4831" s="733">
        <v>43647</v>
      </c>
      <c r="F4831" s="745">
        <v>2000</v>
      </c>
      <c r="G4831" s="745">
        <v>300</v>
      </c>
      <c r="H4831" s="745"/>
      <c r="I4831" s="745">
        <f t="shared" si="62"/>
        <v>1700</v>
      </c>
      <c r="J4831" s="728">
        <v>187.91000000000003</v>
      </c>
      <c r="K4831" s="728">
        <v>37.58</v>
      </c>
      <c r="L4831" s="728">
        <v>150.33000000000001</v>
      </c>
    </row>
    <row r="4832" spans="1:12" s="335" customFormat="1" ht="12" x14ac:dyDescent="0.2">
      <c r="A4832" s="145" t="s">
        <v>10160</v>
      </c>
      <c r="B4832" s="145" t="s">
        <v>10002</v>
      </c>
      <c r="C4832" s="733">
        <v>43647</v>
      </c>
      <c r="F4832" s="745">
        <v>2600</v>
      </c>
      <c r="G4832" s="745">
        <v>390</v>
      </c>
      <c r="H4832" s="745"/>
      <c r="I4832" s="745">
        <f t="shared" si="62"/>
        <v>2210</v>
      </c>
      <c r="J4832" s="728">
        <v>244.3</v>
      </c>
      <c r="K4832" s="728">
        <v>48.86</v>
      </c>
      <c r="L4832" s="728">
        <v>195.44</v>
      </c>
    </row>
    <row r="4833" spans="1:12" s="335" customFormat="1" ht="12" x14ac:dyDescent="0.2">
      <c r="A4833" s="145" t="s">
        <v>10161</v>
      </c>
      <c r="B4833" s="145" t="s">
        <v>9988</v>
      </c>
      <c r="C4833" s="733">
        <v>43647</v>
      </c>
      <c r="F4833" s="745">
        <v>6800</v>
      </c>
      <c r="G4833" s="745">
        <v>1360</v>
      </c>
      <c r="H4833" s="745"/>
      <c r="I4833" s="745">
        <f t="shared" si="62"/>
        <v>5440</v>
      </c>
      <c r="J4833" s="728">
        <v>869.72</v>
      </c>
      <c r="K4833" s="728">
        <v>173.94</v>
      </c>
      <c r="L4833" s="728">
        <v>695.78</v>
      </c>
    </row>
    <row r="4834" spans="1:12" s="335" customFormat="1" ht="12" x14ac:dyDescent="0.2">
      <c r="A4834" s="145" t="s">
        <v>10162</v>
      </c>
      <c r="B4834" s="145" t="s">
        <v>9989</v>
      </c>
      <c r="C4834" s="733">
        <v>43647</v>
      </c>
      <c r="F4834" s="745">
        <v>7861</v>
      </c>
      <c r="G4834" s="745">
        <v>1572</v>
      </c>
      <c r="H4834" s="745"/>
      <c r="I4834" s="745">
        <f t="shared" si="62"/>
        <v>6289</v>
      </c>
      <c r="J4834" s="728">
        <v>1005.4200000000001</v>
      </c>
      <c r="K4834" s="728">
        <v>201.08</v>
      </c>
      <c r="L4834" s="728">
        <v>804.34</v>
      </c>
    </row>
    <row r="4835" spans="1:12" s="335" customFormat="1" ht="12" x14ac:dyDescent="0.2">
      <c r="A4835" s="145" t="s">
        <v>10163</v>
      </c>
      <c r="B4835" s="145" t="s">
        <v>9990</v>
      </c>
      <c r="C4835" s="733">
        <v>43647</v>
      </c>
      <c r="F4835" s="745">
        <v>6875</v>
      </c>
      <c r="G4835" s="745">
        <v>1375</v>
      </c>
      <c r="H4835" s="745"/>
      <c r="I4835" s="745">
        <f t="shared" si="62"/>
        <v>5500</v>
      </c>
      <c r="J4835" s="728">
        <v>879.31000000000006</v>
      </c>
      <c r="K4835" s="728">
        <v>175.86</v>
      </c>
      <c r="L4835" s="728">
        <v>703.45</v>
      </c>
    </row>
    <row r="4836" spans="1:12" s="335" customFormat="1" ht="12" x14ac:dyDescent="0.2">
      <c r="A4836" s="145" t="s">
        <v>10164</v>
      </c>
      <c r="B4836" s="145" t="s">
        <v>9987</v>
      </c>
      <c r="C4836" s="733">
        <v>43647</v>
      </c>
      <c r="F4836" s="745">
        <v>8625</v>
      </c>
      <c r="G4836" s="745">
        <v>1725</v>
      </c>
      <c r="H4836" s="745"/>
      <c r="I4836" s="745">
        <f t="shared" si="62"/>
        <v>6900</v>
      </c>
      <c r="J4836" s="728">
        <v>1103.1399999999999</v>
      </c>
      <c r="K4836" s="728">
        <v>220.63</v>
      </c>
      <c r="L4836" s="728">
        <v>882.51</v>
      </c>
    </row>
    <row r="4837" spans="1:12" s="335" customFormat="1" ht="12" x14ac:dyDescent="0.2">
      <c r="A4837" s="145" t="s">
        <v>10165</v>
      </c>
      <c r="B4837" s="145" t="s">
        <v>10531</v>
      </c>
      <c r="C4837" s="733">
        <v>43647</v>
      </c>
      <c r="F4837" s="745">
        <v>3783</v>
      </c>
      <c r="G4837" s="745">
        <v>567</v>
      </c>
      <c r="H4837" s="745"/>
      <c r="I4837" s="745">
        <f t="shared" si="62"/>
        <v>3216</v>
      </c>
      <c r="J4837" s="728">
        <v>326.09000000000003</v>
      </c>
      <c r="K4837" s="728">
        <v>105.98</v>
      </c>
      <c r="L4837" s="728">
        <v>220.11</v>
      </c>
    </row>
    <row r="4838" spans="1:12" s="335" customFormat="1" ht="12" x14ac:dyDescent="0.2">
      <c r="A4838" s="145" t="s">
        <v>10166</v>
      </c>
      <c r="B4838" s="145" t="s">
        <v>10075</v>
      </c>
      <c r="C4838" s="733">
        <v>43647</v>
      </c>
      <c r="F4838" s="745">
        <v>2188</v>
      </c>
      <c r="G4838" s="745">
        <v>328</v>
      </c>
      <c r="H4838" s="745"/>
      <c r="I4838" s="745">
        <f t="shared" si="62"/>
        <v>1860</v>
      </c>
      <c r="J4838" s="728">
        <v>186.87</v>
      </c>
      <c r="K4838" s="728">
        <v>37.369999999999997</v>
      </c>
      <c r="L4838" s="728">
        <v>149.5</v>
      </c>
    </row>
    <row r="4839" spans="1:12" s="335" customFormat="1" ht="12" x14ac:dyDescent="0.2">
      <c r="A4839" s="145" t="s">
        <v>10167</v>
      </c>
      <c r="B4839" s="145" t="s">
        <v>10532</v>
      </c>
      <c r="C4839" s="733">
        <v>43647</v>
      </c>
      <c r="F4839" s="745">
        <v>416</v>
      </c>
      <c r="G4839" s="745">
        <v>62</v>
      </c>
      <c r="H4839" s="745"/>
      <c r="I4839" s="745">
        <f t="shared" si="62"/>
        <v>354</v>
      </c>
      <c r="J4839" s="728">
        <v>35.53</v>
      </c>
      <c r="K4839" s="728">
        <v>11.55</v>
      </c>
      <c r="L4839" s="728">
        <v>23.98</v>
      </c>
    </row>
    <row r="4840" spans="1:12" s="335" customFormat="1" ht="12" x14ac:dyDescent="0.2">
      <c r="A4840" s="145" t="s">
        <v>10168</v>
      </c>
      <c r="B4840" s="145" t="s">
        <v>10030</v>
      </c>
      <c r="C4840" s="733">
        <v>43647</v>
      </c>
      <c r="F4840" s="745">
        <v>5163</v>
      </c>
      <c r="G4840" s="745">
        <v>1033</v>
      </c>
      <c r="H4840" s="745"/>
      <c r="I4840" s="745">
        <f t="shared" si="62"/>
        <v>4130</v>
      </c>
      <c r="J4840" s="728">
        <v>660.33999999999992</v>
      </c>
      <c r="K4840" s="728">
        <v>132.07</v>
      </c>
      <c r="L4840" s="728">
        <v>528.27</v>
      </c>
    </row>
    <row r="4841" spans="1:12" s="335" customFormat="1" ht="12" x14ac:dyDescent="0.2">
      <c r="A4841" s="145" t="s">
        <v>10169</v>
      </c>
      <c r="B4841" s="145" t="s">
        <v>10122</v>
      </c>
      <c r="C4841" s="733">
        <v>43647</v>
      </c>
      <c r="F4841" s="745">
        <v>4522</v>
      </c>
      <c r="G4841" s="745">
        <v>848</v>
      </c>
      <c r="H4841" s="745"/>
      <c r="I4841" s="745">
        <f t="shared" si="62"/>
        <v>3674</v>
      </c>
      <c r="J4841" s="728">
        <v>531.19999999999993</v>
      </c>
      <c r="K4841" s="728">
        <v>106.24</v>
      </c>
      <c r="L4841" s="728">
        <v>424.96</v>
      </c>
    </row>
    <row r="4842" spans="1:12" s="335" customFormat="1" ht="12" x14ac:dyDescent="0.2">
      <c r="A4842" s="145" t="s">
        <v>10170</v>
      </c>
      <c r="B4842" s="145" t="s">
        <v>10533</v>
      </c>
      <c r="C4842" s="733">
        <v>43647</v>
      </c>
      <c r="F4842" s="745">
        <v>2975</v>
      </c>
      <c r="G4842" s="745">
        <v>599</v>
      </c>
      <c r="H4842" s="745"/>
      <c r="I4842" s="745">
        <f t="shared" si="62"/>
        <v>2376</v>
      </c>
      <c r="J4842" s="728">
        <v>377.04999999999995</v>
      </c>
      <c r="K4842" s="728">
        <v>75.41</v>
      </c>
      <c r="L4842" s="728">
        <v>301.64</v>
      </c>
    </row>
    <row r="4843" spans="1:12" s="335" customFormat="1" ht="12" x14ac:dyDescent="0.2">
      <c r="A4843" s="145" t="s">
        <v>10171</v>
      </c>
      <c r="B4843" s="145" t="s">
        <v>10054</v>
      </c>
      <c r="C4843" s="733">
        <v>43647</v>
      </c>
      <c r="F4843" s="745">
        <v>2135</v>
      </c>
      <c r="G4843" s="745">
        <v>430</v>
      </c>
      <c r="H4843" s="745"/>
      <c r="I4843" s="745">
        <f t="shared" si="62"/>
        <v>1705</v>
      </c>
      <c r="J4843" s="728">
        <v>270.58999999999997</v>
      </c>
      <c r="K4843" s="728">
        <v>54.12</v>
      </c>
      <c r="L4843" s="728">
        <v>216.47</v>
      </c>
    </row>
    <row r="4844" spans="1:12" s="335" customFormat="1" ht="12" x14ac:dyDescent="0.2">
      <c r="A4844" s="145" t="s">
        <v>10172</v>
      </c>
      <c r="B4844" s="145" t="s">
        <v>10534</v>
      </c>
      <c r="C4844" s="733">
        <v>43647</v>
      </c>
      <c r="F4844" s="745">
        <v>2440</v>
      </c>
      <c r="G4844" s="745">
        <v>366</v>
      </c>
      <c r="H4844" s="745"/>
      <c r="I4844" s="745">
        <f t="shared" si="62"/>
        <v>2074</v>
      </c>
      <c r="J4844" s="728">
        <v>229.26</v>
      </c>
      <c r="K4844" s="728">
        <v>45.85</v>
      </c>
      <c r="L4844" s="728">
        <v>183.41</v>
      </c>
    </row>
    <row r="4845" spans="1:12" s="335" customFormat="1" ht="12" x14ac:dyDescent="0.2">
      <c r="A4845" s="145" t="s">
        <v>10173</v>
      </c>
      <c r="B4845" s="145" t="s">
        <v>10019</v>
      </c>
      <c r="C4845" s="733">
        <v>43647</v>
      </c>
      <c r="F4845" s="745">
        <v>2700</v>
      </c>
      <c r="G4845" s="745">
        <v>405</v>
      </c>
      <c r="H4845" s="745"/>
      <c r="I4845" s="745">
        <f t="shared" si="62"/>
        <v>2295</v>
      </c>
      <c r="J4845" s="728">
        <v>230.61</v>
      </c>
      <c r="K4845" s="728">
        <v>46.12</v>
      </c>
      <c r="L4845" s="728">
        <v>184.49</v>
      </c>
    </row>
    <row r="4846" spans="1:12" s="335" customFormat="1" ht="12" x14ac:dyDescent="0.2">
      <c r="A4846" s="145" t="s">
        <v>10174</v>
      </c>
      <c r="B4846" s="145" t="s">
        <v>10040</v>
      </c>
      <c r="C4846" s="733">
        <v>43647</v>
      </c>
      <c r="F4846" s="745">
        <v>2636</v>
      </c>
      <c r="G4846" s="745">
        <v>527</v>
      </c>
      <c r="H4846" s="745"/>
      <c r="I4846" s="745">
        <f t="shared" si="62"/>
        <v>2109</v>
      </c>
      <c r="J4846" s="728">
        <v>337.14</v>
      </c>
      <c r="K4846" s="728">
        <v>67.430000000000007</v>
      </c>
      <c r="L4846" s="728">
        <v>269.70999999999998</v>
      </c>
    </row>
    <row r="4847" spans="1:12" s="335" customFormat="1" ht="12" x14ac:dyDescent="0.2">
      <c r="A4847" s="145" t="s">
        <v>10175</v>
      </c>
      <c r="B4847" s="145" t="s">
        <v>10058</v>
      </c>
      <c r="C4847" s="733">
        <v>43647</v>
      </c>
      <c r="F4847" s="745">
        <v>2460</v>
      </c>
      <c r="G4847" s="745">
        <v>492</v>
      </c>
      <c r="H4847" s="745"/>
      <c r="I4847" s="745">
        <f t="shared" si="62"/>
        <v>1968</v>
      </c>
      <c r="J4847" s="728">
        <v>311.77999999999997</v>
      </c>
      <c r="K4847" s="728">
        <v>62.36</v>
      </c>
      <c r="L4847" s="728">
        <v>249.42</v>
      </c>
    </row>
    <row r="4848" spans="1:12" s="335" customFormat="1" ht="12" x14ac:dyDescent="0.2">
      <c r="A4848" s="145" t="s">
        <v>10176</v>
      </c>
      <c r="B4848" s="145" t="s">
        <v>10103</v>
      </c>
      <c r="C4848" s="733">
        <v>43647</v>
      </c>
      <c r="F4848" s="745">
        <v>2832</v>
      </c>
      <c r="G4848" s="745">
        <v>354</v>
      </c>
      <c r="H4848" s="745"/>
      <c r="I4848" s="745">
        <f t="shared" si="62"/>
        <v>2478</v>
      </c>
      <c r="J4848" s="728">
        <v>181.73</v>
      </c>
      <c r="K4848" s="728">
        <v>36.35</v>
      </c>
      <c r="L4848" s="728">
        <v>145.38</v>
      </c>
    </row>
    <row r="4849" spans="1:12" s="335" customFormat="1" ht="12" x14ac:dyDescent="0.2">
      <c r="A4849" s="145" t="s">
        <v>10177</v>
      </c>
      <c r="B4849" s="145" t="s">
        <v>10110</v>
      </c>
      <c r="C4849" s="733">
        <v>43647</v>
      </c>
      <c r="F4849" s="745">
        <v>2552</v>
      </c>
      <c r="G4849" s="745">
        <v>319</v>
      </c>
      <c r="H4849" s="745"/>
      <c r="I4849" s="745">
        <f t="shared" si="62"/>
        <v>2233</v>
      </c>
      <c r="J4849" s="728">
        <v>166.76999999999998</v>
      </c>
      <c r="K4849" s="728">
        <v>33.35</v>
      </c>
      <c r="L4849" s="728">
        <v>133.41999999999999</v>
      </c>
    </row>
    <row r="4850" spans="1:12" s="335" customFormat="1" ht="12" x14ac:dyDescent="0.2">
      <c r="A4850" s="145" t="s">
        <v>10178</v>
      </c>
      <c r="B4850" s="145" t="s">
        <v>10105</v>
      </c>
      <c r="C4850" s="733">
        <v>43647</v>
      </c>
      <c r="F4850" s="745">
        <v>6209</v>
      </c>
      <c r="G4850" s="745">
        <v>776</v>
      </c>
      <c r="H4850" s="745"/>
      <c r="I4850" s="745">
        <f t="shared" si="62"/>
        <v>5433</v>
      </c>
      <c r="J4850" s="728">
        <v>398.43</v>
      </c>
      <c r="K4850" s="728">
        <v>79.69</v>
      </c>
      <c r="L4850" s="728">
        <v>318.74</v>
      </c>
    </row>
    <row r="4851" spans="1:12" s="335" customFormat="1" ht="12" x14ac:dyDescent="0.2">
      <c r="A4851" s="145" t="s">
        <v>10179</v>
      </c>
      <c r="B4851" s="145" t="s">
        <v>10074</v>
      </c>
      <c r="C4851" s="733">
        <v>43647</v>
      </c>
      <c r="F4851" s="745">
        <v>2205</v>
      </c>
      <c r="G4851" s="745">
        <v>331</v>
      </c>
      <c r="H4851" s="745"/>
      <c r="I4851" s="745">
        <f t="shared" si="62"/>
        <v>1874</v>
      </c>
      <c r="J4851" s="728">
        <v>188.32999999999998</v>
      </c>
      <c r="K4851" s="728">
        <v>37.67</v>
      </c>
      <c r="L4851" s="728">
        <v>150.66</v>
      </c>
    </row>
    <row r="4852" spans="1:12" s="335" customFormat="1" ht="12" x14ac:dyDescent="0.2">
      <c r="A4852" s="145" t="s">
        <v>10180</v>
      </c>
      <c r="B4852" s="145" t="s">
        <v>10535</v>
      </c>
      <c r="C4852" s="733">
        <v>43647</v>
      </c>
      <c r="F4852" s="745">
        <v>2341</v>
      </c>
      <c r="G4852" s="745">
        <v>351</v>
      </c>
      <c r="H4852" s="745"/>
      <c r="I4852" s="745">
        <f t="shared" si="62"/>
        <v>1990</v>
      </c>
      <c r="J4852" s="728">
        <v>199.94</v>
      </c>
      <c r="K4852" s="728">
        <v>39.99</v>
      </c>
      <c r="L4852" s="728">
        <v>159.94999999999999</v>
      </c>
    </row>
    <row r="4853" spans="1:12" s="335" customFormat="1" ht="12" x14ac:dyDescent="0.2">
      <c r="A4853" s="145" t="s">
        <v>10181</v>
      </c>
      <c r="B4853" s="145" t="s">
        <v>10536</v>
      </c>
      <c r="C4853" s="733">
        <v>43647</v>
      </c>
      <c r="F4853" s="745">
        <v>3694</v>
      </c>
      <c r="G4853" s="745">
        <v>554</v>
      </c>
      <c r="H4853" s="745"/>
      <c r="I4853" s="745">
        <f t="shared" si="62"/>
        <v>3140</v>
      </c>
      <c r="J4853" s="728">
        <v>318.43</v>
      </c>
      <c r="K4853" s="728">
        <v>103.49</v>
      </c>
      <c r="L4853" s="728">
        <v>214.94</v>
      </c>
    </row>
    <row r="4854" spans="1:12" s="335" customFormat="1" ht="12" x14ac:dyDescent="0.2">
      <c r="A4854" s="145" t="s">
        <v>10182</v>
      </c>
      <c r="B4854" s="626" t="s">
        <v>10104</v>
      </c>
      <c r="C4854" s="733">
        <v>43647</v>
      </c>
      <c r="F4854" s="745">
        <v>2610</v>
      </c>
      <c r="G4854" s="745">
        <v>326</v>
      </c>
      <c r="H4854" s="745"/>
      <c r="I4854" s="745">
        <f t="shared" si="62"/>
        <v>2284</v>
      </c>
      <c r="J4854" s="728">
        <v>167.48</v>
      </c>
      <c r="K4854" s="728">
        <v>33.5</v>
      </c>
      <c r="L4854" s="728">
        <v>133.97999999999999</v>
      </c>
    </row>
    <row r="4855" spans="1:12" s="335" customFormat="1" ht="12" x14ac:dyDescent="0.2">
      <c r="A4855" s="145" t="s">
        <v>10183</v>
      </c>
      <c r="B4855" s="145" t="s">
        <v>10076</v>
      </c>
      <c r="C4855" s="733">
        <v>43647</v>
      </c>
      <c r="F4855" s="745">
        <v>1360</v>
      </c>
      <c r="G4855" s="745">
        <v>204</v>
      </c>
      <c r="H4855" s="745"/>
      <c r="I4855" s="745">
        <f t="shared" si="62"/>
        <v>1156</v>
      </c>
      <c r="J4855" s="728">
        <v>116.15</v>
      </c>
      <c r="K4855" s="728">
        <v>23.23</v>
      </c>
      <c r="L4855" s="728">
        <v>92.92</v>
      </c>
    </row>
    <row r="4856" spans="1:12" s="335" customFormat="1" ht="12" x14ac:dyDescent="0.2">
      <c r="A4856" s="145" t="s">
        <v>10184</v>
      </c>
      <c r="B4856" s="145" t="s">
        <v>10537</v>
      </c>
      <c r="C4856" s="733">
        <v>43647</v>
      </c>
      <c r="F4856" s="745">
        <v>2250</v>
      </c>
      <c r="G4856" s="745">
        <v>337</v>
      </c>
      <c r="H4856" s="745"/>
      <c r="I4856" s="745">
        <f t="shared" si="62"/>
        <v>1913</v>
      </c>
      <c r="J4856" s="728">
        <v>192.18</v>
      </c>
      <c r="K4856" s="728">
        <v>38.44</v>
      </c>
      <c r="L4856" s="728">
        <v>153.74</v>
      </c>
    </row>
    <row r="4857" spans="1:12" s="335" customFormat="1" ht="12" x14ac:dyDescent="0.2">
      <c r="A4857" s="145" t="s">
        <v>10185</v>
      </c>
      <c r="B4857" s="145" t="s">
        <v>10538</v>
      </c>
      <c r="C4857" s="733">
        <v>43647</v>
      </c>
      <c r="F4857" s="745">
        <v>1120</v>
      </c>
      <c r="G4857" s="745">
        <v>112</v>
      </c>
      <c r="H4857" s="745"/>
      <c r="I4857" s="745">
        <f t="shared" si="62"/>
        <v>1008</v>
      </c>
      <c r="J4857" s="728">
        <v>49.370000000000005</v>
      </c>
      <c r="K4857" s="728">
        <v>16.05</v>
      </c>
      <c r="L4857" s="728">
        <v>33.32</v>
      </c>
    </row>
    <row r="4858" spans="1:12" s="335" customFormat="1" ht="12" x14ac:dyDescent="0.2">
      <c r="A4858" s="145" t="s">
        <v>10186</v>
      </c>
      <c r="B4858" s="145" t="s">
        <v>9978</v>
      </c>
      <c r="C4858" s="733">
        <v>43647</v>
      </c>
      <c r="F4858" s="745">
        <v>3728</v>
      </c>
      <c r="G4858" s="745">
        <v>559</v>
      </c>
      <c r="H4858" s="745"/>
      <c r="I4858" s="745">
        <f t="shared" si="62"/>
        <v>3169</v>
      </c>
      <c r="J4858" s="728">
        <v>321.34999999999997</v>
      </c>
      <c r="K4858" s="728">
        <v>64.27</v>
      </c>
      <c r="L4858" s="728">
        <v>257.08</v>
      </c>
    </row>
    <row r="4859" spans="1:12" s="335" customFormat="1" ht="12" x14ac:dyDescent="0.2">
      <c r="A4859" s="145" t="s">
        <v>10187</v>
      </c>
      <c r="B4859" s="145" t="s">
        <v>10102</v>
      </c>
      <c r="C4859" s="733">
        <v>43647</v>
      </c>
      <c r="F4859" s="745">
        <v>1788</v>
      </c>
      <c r="G4859" s="745">
        <v>268</v>
      </c>
      <c r="H4859" s="745"/>
      <c r="I4859" s="745">
        <f t="shared" si="62"/>
        <v>1520</v>
      </c>
      <c r="J4859" s="728">
        <v>152.71</v>
      </c>
      <c r="K4859" s="728">
        <v>30.54</v>
      </c>
      <c r="L4859" s="728">
        <v>122.17</v>
      </c>
    </row>
    <row r="4860" spans="1:12" s="335" customFormat="1" ht="12" x14ac:dyDescent="0.2">
      <c r="A4860" s="145" t="s">
        <v>10188</v>
      </c>
      <c r="B4860" s="145" t="s">
        <v>10009</v>
      </c>
      <c r="C4860" s="733">
        <v>43647</v>
      </c>
      <c r="F4860" s="745">
        <v>3960</v>
      </c>
      <c r="G4860" s="745">
        <v>594</v>
      </c>
      <c r="H4860" s="745"/>
      <c r="I4860" s="745">
        <f t="shared" si="62"/>
        <v>3366</v>
      </c>
      <c r="J4860" s="728">
        <v>338.21999999999997</v>
      </c>
      <c r="K4860" s="728">
        <v>67.64</v>
      </c>
      <c r="L4860" s="728">
        <v>270.58</v>
      </c>
    </row>
    <row r="4861" spans="1:12" s="335" customFormat="1" ht="12" x14ac:dyDescent="0.2">
      <c r="A4861" s="145" t="s">
        <v>10189</v>
      </c>
      <c r="B4861" s="145" t="s">
        <v>10005</v>
      </c>
      <c r="C4861" s="733">
        <v>43647</v>
      </c>
      <c r="F4861" s="745">
        <v>2080</v>
      </c>
      <c r="G4861" s="745">
        <v>312</v>
      </c>
      <c r="H4861" s="745"/>
      <c r="I4861" s="745">
        <f t="shared" si="62"/>
        <v>1768</v>
      </c>
      <c r="J4861" s="728">
        <v>195.44</v>
      </c>
      <c r="K4861" s="728">
        <v>39.090000000000003</v>
      </c>
      <c r="L4861" s="728">
        <v>156.35</v>
      </c>
    </row>
    <row r="4862" spans="1:12" s="335" customFormat="1" ht="12" x14ac:dyDescent="0.2">
      <c r="A4862" s="145" t="s">
        <v>10190</v>
      </c>
      <c r="B4862" s="145" t="s">
        <v>9959</v>
      </c>
      <c r="C4862" s="733">
        <v>43647</v>
      </c>
      <c r="F4862" s="745">
        <v>6506</v>
      </c>
      <c r="G4862" s="745">
        <v>976</v>
      </c>
      <c r="H4862" s="745"/>
      <c r="I4862" s="745">
        <f t="shared" si="62"/>
        <v>5530</v>
      </c>
      <c r="J4862" s="728">
        <v>560.79999999999995</v>
      </c>
      <c r="K4862" s="728">
        <v>112.16</v>
      </c>
      <c r="L4862" s="728">
        <v>448.64</v>
      </c>
    </row>
    <row r="4863" spans="1:12" s="335" customFormat="1" ht="12" x14ac:dyDescent="0.2">
      <c r="A4863" s="145" t="s">
        <v>10191</v>
      </c>
      <c r="B4863" s="145" t="s">
        <v>10539</v>
      </c>
      <c r="C4863" s="733">
        <v>43647</v>
      </c>
      <c r="F4863" s="745">
        <v>2047</v>
      </c>
      <c r="G4863" s="745">
        <v>409</v>
      </c>
      <c r="H4863" s="745"/>
      <c r="I4863" s="745">
        <f t="shared" si="62"/>
        <v>1638</v>
      </c>
      <c r="J4863" s="728">
        <v>261.81</v>
      </c>
      <c r="K4863" s="728">
        <v>52.36</v>
      </c>
      <c r="L4863" s="728">
        <v>209.45</v>
      </c>
    </row>
    <row r="4864" spans="1:12" s="335" customFormat="1" ht="12" x14ac:dyDescent="0.2">
      <c r="A4864" s="145" t="s">
        <v>10192</v>
      </c>
      <c r="B4864" s="145" t="s">
        <v>9995</v>
      </c>
      <c r="C4864" s="733">
        <v>43647</v>
      </c>
      <c r="F4864" s="745">
        <v>4130</v>
      </c>
      <c r="G4864" s="745">
        <v>826</v>
      </c>
      <c r="H4864" s="745"/>
      <c r="I4864" s="745">
        <f t="shared" si="62"/>
        <v>3304</v>
      </c>
      <c r="J4864" s="728">
        <v>528.22</v>
      </c>
      <c r="K4864" s="728">
        <v>171.67</v>
      </c>
      <c r="L4864" s="728">
        <v>356.55</v>
      </c>
    </row>
    <row r="4865" spans="1:12" s="335" customFormat="1" ht="12" x14ac:dyDescent="0.2">
      <c r="A4865" s="145" t="s">
        <v>10193</v>
      </c>
      <c r="B4865" s="145" t="s">
        <v>10540</v>
      </c>
      <c r="C4865" s="733">
        <v>43647</v>
      </c>
      <c r="F4865" s="745">
        <v>5281</v>
      </c>
      <c r="G4865" s="745">
        <v>792</v>
      </c>
      <c r="H4865" s="745"/>
      <c r="I4865" s="745">
        <f t="shared" si="62"/>
        <v>4489</v>
      </c>
      <c r="J4865" s="728">
        <v>455.21000000000004</v>
      </c>
      <c r="K4865" s="728">
        <v>91.04</v>
      </c>
      <c r="L4865" s="728">
        <v>364.17</v>
      </c>
    </row>
    <row r="4866" spans="1:12" s="335" customFormat="1" ht="12" x14ac:dyDescent="0.2">
      <c r="A4866" s="145" t="s">
        <v>10194</v>
      </c>
      <c r="B4866" s="145" t="s">
        <v>9979</v>
      </c>
      <c r="C4866" s="733">
        <v>43647</v>
      </c>
      <c r="F4866" s="745">
        <v>6292</v>
      </c>
      <c r="G4866" s="745">
        <v>944</v>
      </c>
      <c r="H4866" s="745"/>
      <c r="I4866" s="745">
        <f t="shared" ref="I4866:I4929" si="63">F4866-G4866</f>
        <v>5348</v>
      </c>
      <c r="J4866" s="728">
        <v>542.36</v>
      </c>
      <c r="K4866" s="728">
        <v>108.47</v>
      </c>
      <c r="L4866" s="728">
        <v>433.89</v>
      </c>
    </row>
    <row r="4867" spans="1:12" s="335" customFormat="1" ht="12" x14ac:dyDescent="0.2">
      <c r="A4867" s="145" t="s">
        <v>10195</v>
      </c>
      <c r="B4867" s="145" t="s">
        <v>10008</v>
      </c>
      <c r="C4867" s="733">
        <v>43647</v>
      </c>
      <c r="F4867" s="745">
        <v>2250</v>
      </c>
      <c r="G4867" s="745">
        <v>337</v>
      </c>
      <c r="H4867" s="745"/>
      <c r="I4867" s="745">
        <f t="shared" si="63"/>
        <v>1913</v>
      </c>
      <c r="J4867" s="728">
        <v>192.18</v>
      </c>
      <c r="K4867" s="728">
        <v>38.44</v>
      </c>
      <c r="L4867" s="728">
        <v>153.74</v>
      </c>
    </row>
    <row r="4868" spans="1:12" s="335" customFormat="1" ht="12" x14ac:dyDescent="0.2">
      <c r="A4868" s="145" t="s">
        <v>10196</v>
      </c>
      <c r="B4868" s="145" t="s">
        <v>10085</v>
      </c>
      <c r="C4868" s="733">
        <v>43647</v>
      </c>
      <c r="F4868" s="745">
        <v>2219</v>
      </c>
      <c r="G4868" s="745">
        <v>333</v>
      </c>
      <c r="H4868" s="745"/>
      <c r="I4868" s="745">
        <f t="shared" si="63"/>
        <v>1886</v>
      </c>
      <c r="J4868" s="728">
        <v>189.53</v>
      </c>
      <c r="K4868" s="728">
        <v>61.6</v>
      </c>
      <c r="L4868" s="728">
        <v>127.93</v>
      </c>
    </row>
    <row r="4869" spans="1:12" s="335" customFormat="1" ht="12" x14ac:dyDescent="0.2">
      <c r="A4869" s="145" t="s">
        <v>10197</v>
      </c>
      <c r="B4869" s="145" t="s">
        <v>10007</v>
      </c>
      <c r="C4869" s="733">
        <v>43647</v>
      </c>
      <c r="F4869" s="745">
        <v>2580</v>
      </c>
      <c r="G4869" s="745">
        <v>387</v>
      </c>
      <c r="H4869" s="745"/>
      <c r="I4869" s="745">
        <f t="shared" si="63"/>
        <v>2193</v>
      </c>
      <c r="J4869" s="728">
        <v>220.35999999999999</v>
      </c>
      <c r="K4869" s="728">
        <v>44.07</v>
      </c>
      <c r="L4869" s="728">
        <v>176.29</v>
      </c>
    </row>
    <row r="4870" spans="1:12" s="335" customFormat="1" ht="12" x14ac:dyDescent="0.2">
      <c r="A4870" s="145" t="s">
        <v>10198</v>
      </c>
      <c r="B4870" s="145" t="s">
        <v>10541</v>
      </c>
      <c r="C4870" s="733">
        <v>43647</v>
      </c>
      <c r="F4870" s="745">
        <v>50</v>
      </c>
      <c r="G4870" s="745">
        <v>8</v>
      </c>
      <c r="H4870" s="745"/>
      <c r="I4870" s="745">
        <f t="shared" si="63"/>
        <v>42</v>
      </c>
      <c r="J4870" s="728">
        <v>4.3100000000000005</v>
      </c>
      <c r="K4870" s="728">
        <v>1.4</v>
      </c>
      <c r="L4870" s="728">
        <v>2.91</v>
      </c>
    </row>
    <row r="4871" spans="1:12" s="335" customFormat="1" ht="12" x14ac:dyDescent="0.2">
      <c r="A4871" s="145" t="s">
        <v>10199</v>
      </c>
      <c r="B4871" s="726" t="s">
        <v>10542</v>
      </c>
      <c r="C4871" s="733">
        <v>43647</v>
      </c>
      <c r="F4871" s="745">
        <v>226</v>
      </c>
      <c r="G4871" s="745">
        <v>45</v>
      </c>
      <c r="H4871" s="745"/>
      <c r="I4871" s="745">
        <f t="shared" si="63"/>
        <v>181</v>
      </c>
      <c r="J4871" s="728">
        <v>28.65</v>
      </c>
      <c r="K4871" s="728">
        <v>9.31</v>
      </c>
      <c r="L4871" s="728">
        <v>19.34</v>
      </c>
    </row>
    <row r="4872" spans="1:12" s="335" customFormat="1" ht="12" x14ac:dyDescent="0.2">
      <c r="A4872" s="145" t="s">
        <v>10200</v>
      </c>
      <c r="B4872" s="727" t="s">
        <v>10077</v>
      </c>
      <c r="C4872" s="733">
        <v>43647</v>
      </c>
      <c r="F4872" s="745">
        <v>2360</v>
      </c>
      <c r="G4872" s="745">
        <v>354</v>
      </c>
      <c r="H4872" s="745"/>
      <c r="I4872" s="745">
        <f t="shared" si="63"/>
        <v>2006</v>
      </c>
      <c r="J4872" s="728">
        <v>201.57</v>
      </c>
      <c r="K4872" s="728">
        <v>40.31</v>
      </c>
      <c r="L4872" s="728">
        <v>161.26</v>
      </c>
    </row>
    <row r="4873" spans="1:12" s="335" customFormat="1" ht="12" x14ac:dyDescent="0.2">
      <c r="A4873" s="145" t="s">
        <v>10201</v>
      </c>
      <c r="B4873" s="145" t="s">
        <v>10543</v>
      </c>
      <c r="C4873" s="733">
        <v>43647</v>
      </c>
      <c r="F4873" s="745">
        <v>6900</v>
      </c>
      <c r="G4873" s="745">
        <v>1380</v>
      </c>
      <c r="H4873" s="745"/>
      <c r="I4873" s="745">
        <f t="shared" si="63"/>
        <v>5520</v>
      </c>
      <c r="J4873" s="728">
        <v>882.51</v>
      </c>
      <c r="K4873" s="728">
        <v>176.5</v>
      </c>
      <c r="L4873" s="728">
        <v>706.01</v>
      </c>
    </row>
    <row r="4874" spans="1:12" s="335" customFormat="1" ht="12" x14ac:dyDescent="0.2">
      <c r="A4874" s="145" t="s">
        <v>10202</v>
      </c>
      <c r="B4874" s="145" t="s">
        <v>10544</v>
      </c>
      <c r="C4874" s="733">
        <v>43647</v>
      </c>
      <c r="F4874" s="745">
        <v>4997</v>
      </c>
      <c r="G4874" s="745">
        <v>937</v>
      </c>
      <c r="H4874" s="745"/>
      <c r="I4874" s="745">
        <f t="shared" si="63"/>
        <v>4060</v>
      </c>
      <c r="J4874" s="728">
        <v>581.66</v>
      </c>
      <c r="K4874" s="728">
        <v>116.33</v>
      </c>
      <c r="L4874" s="728">
        <v>465.33</v>
      </c>
    </row>
    <row r="4875" spans="1:12" s="335" customFormat="1" ht="12" x14ac:dyDescent="0.2">
      <c r="A4875" s="145" t="s">
        <v>10203</v>
      </c>
      <c r="B4875" s="145" t="s">
        <v>10120</v>
      </c>
      <c r="C4875" s="733">
        <v>43647</v>
      </c>
      <c r="F4875" s="745">
        <v>5446</v>
      </c>
      <c r="G4875" s="745">
        <v>1021</v>
      </c>
      <c r="H4875" s="745"/>
      <c r="I4875" s="745">
        <f t="shared" si="63"/>
        <v>4425</v>
      </c>
      <c r="J4875" s="728">
        <v>639.75</v>
      </c>
      <c r="K4875" s="728">
        <v>127.95</v>
      </c>
      <c r="L4875" s="728">
        <v>511.8</v>
      </c>
    </row>
    <row r="4876" spans="1:12" s="335" customFormat="1" ht="12" x14ac:dyDescent="0.2">
      <c r="A4876" s="145" t="s">
        <v>10204</v>
      </c>
      <c r="B4876" s="145" t="s">
        <v>10027</v>
      </c>
      <c r="C4876" s="733">
        <v>43647</v>
      </c>
      <c r="F4876" s="745">
        <v>2836</v>
      </c>
      <c r="G4876" s="745">
        <v>567</v>
      </c>
      <c r="H4876" s="745"/>
      <c r="I4876" s="745">
        <f t="shared" si="63"/>
        <v>2269</v>
      </c>
      <c r="J4876" s="728">
        <v>362.73</v>
      </c>
      <c r="K4876" s="728">
        <v>72.55</v>
      </c>
      <c r="L4876" s="728">
        <v>290.18</v>
      </c>
    </row>
    <row r="4877" spans="1:12" s="335" customFormat="1" ht="12" x14ac:dyDescent="0.2">
      <c r="A4877" s="145" t="s">
        <v>10205</v>
      </c>
      <c r="B4877" s="145" t="s">
        <v>10095</v>
      </c>
      <c r="C4877" s="733">
        <v>43647</v>
      </c>
      <c r="F4877" s="745">
        <v>2112</v>
      </c>
      <c r="G4877" s="745">
        <v>317</v>
      </c>
      <c r="H4877" s="745"/>
      <c r="I4877" s="745">
        <f t="shared" si="63"/>
        <v>1795</v>
      </c>
      <c r="J4877" s="728">
        <v>180.38</v>
      </c>
      <c r="K4877" s="728">
        <v>36.08</v>
      </c>
      <c r="L4877" s="728">
        <v>144.30000000000001</v>
      </c>
    </row>
    <row r="4878" spans="1:12" s="335" customFormat="1" ht="12" x14ac:dyDescent="0.2">
      <c r="A4878" s="145" t="s">
        <v>10206</v>
      </c>
      <c r="B4878" s="145" t="s">
        <v>10020</v>
      </c>
      <c r="C4878" s="733">
        <v>43647</v>
      </c>
      <c r="F4878" s="745">
        <v>2250</v>
      </c>
      <c r="G4878" s="745">
        <v>337</v>
      </c>
      <c r="H4878" s="745"/>
      <c r="I4878" s="745">
        <f t="shared" si="63"/>
        <v>1913</v>
      </c>
      <c r="J4878" s="728">
        <v>192.18</v>
      </c>
      <c r="K4878" s="728">
        <v>38.44</v>
      </c>
      <c r="L4878" s="728">
        <v>153.74</v>
      </c>
    </row>
    <row r="4879" spans="1:12" s="335" customFormat="1" ht="12" x14ac:dyDescent="0.2">
      <c r="A4879" s="145" t="s">
        <v>10207</v>
      </c>
      <c r="B4879" s="145" t="s">
        <v>9984</v>
      </c>
      <c r="C4879" s="733">
        <v>43647</v>
      </c>
      <c r="F4879" s="745">
        <v>8154</v>
      </c>
      <c r="G4879" s="745">
        <v>1223</v>
      </c>
      <c r="H4879" s="745"/>
      <c r="I4879" s="745">
        <f t="shared" si="63"/>
        <v>6931</v>
      </c>
      <c r="J4879" s="728">
        <v>702.8599999999999</v>
      </c>
      <c r="K4879" s="728">
        <v>140.57</v>
      </c>
      <c r="L4879" s="728">
        <v>562.29</v>
      </c>
    </row>
    <row r="4880" spans="1:12" s="335" customFormat="1" ht="12" x14ac:dyDescent="0.2">
      <c r="A4880" s="145" t="s">
        <v>10208</v>
      </c>
      <c r="B4880" s="145" t="s">
        <v>10056</v>
      </c>
      <c r="C4880" s="733">
        <v>43647</v>
      </c>
      <c r="F4880" s="745">
        <v>999</v>
      </c>
      <c r="G4880" s="745">
        <v>200</v>
      </c>
      <c r="H4880" s="745"/>
      <c r="I4880" s="745">
        <f t="shared" si="63"/>
        <v>799</v>
      </c>
      <c r="J4880" s="728">
        <v>126.61000000000001</v>
      </c>
      <c r="K4880" s="728">
        <v>25.32</v>
      </c>
      <c r="L4880" s="728">
        <v>101.29</v>
      </c>
    </row>
    <row r="4881" spans="1:12" s="335" customFormat="1" ht="12" x14ac:dyDescent="0.2">
      <c r="A4881" s="145" t="s">
        <v>10209</v>
      </c>
      <c r="B4881" s="145" t="s">
        <v>10014</v>
      </c>
      <c r="C4881" s="733">
        <v>43647</v>
      </c>
      <c r="F4881" s="745">
        <v>4312</v>
      </c>
      <c r="G4881" s="745">
        <v>647</v>
      </c>
      <c r="H4881" s="745"/>
      <c r="I4881" s="745">
        <f t="shared" si="63"/>
        <v>3665</v>
      </c>
      <c r="J4881" s="728">
        <v>368.28999999999996</v>
      </c>
      <c r="K4881" s="728">
        <v>73.66</v>
      </c>
      <c r="L4881" s="728">
        <v>294.63</v>
      </c>
    </row>
    <row r="4882" spans="1:12" s="335" customFormat="1" ht="12" x14ac:dyDescent="0.2">
      <c r="A4882" s="145" t="s">
        <v>10210</v>
      </c>
      <c r="B4882" s="145" t="s">
        <v>10031</v>
      </c>
      <c r="C4882" s="733">
        <v>43647</v>
      </c>
      <c r="F4882" s="745">
        <v>4464</v>
      </c>
      <c r="G4882" s="745">
        <v>893</v>
      </c>
      <c r="H4882" s="745"/>
      <c r="I4882" s="745">
        <f t="shared" si="63"/>
        <v>3571</v>
      </c>
      <c r="J4882" s="728">
        <v>570.95000000000005</v>
      </c>
      <c r="K4882" s="728">
        <v>114.19</v>
      </c>
      <c r="L4882" s="728">
        <v>456.76</v>
      </c>
    </row>
    <row r="4883" spans="1:12" s="335" customFormat="1" ht="12" x14ac:dyDescent="0.2">
      <c r="A4883" s="145" t="s">
        <v>10211</v>
      </c>
      <c r="B4883" s="145" t="s">
        <v>10034</v>
      </c>
      <c r="C4883" s="733">
        <v>43647</v>
      </c>
      <c r="F4883" s="745">
        <v>5222</v>
      </c>
      <c r="G4883" s="745">
        <v>979</v>
      </c>
      <c r="H4883" s="745"/>
      <c r="I4883" s="745">
        <f t="shared" si="63"/>
        <v>4243</v>
      </c>
      <c r="J4883" s="728">
        <v>613.42000000000007</v>
      </c>
      <c r="K4883" s="728">
        <v>199.36</v>
      </c>
      <c r="L4883" s="728">
        <v>414.06</v>
      </c>
    </row>
    <row r="4884" spans="1:12" s="335" customFormat="1" ht="12" x14ac:dyDescent="0.2">
      <c r="A4884" s="145" t="s">
        <v>10212</v>
      </c>
      <c r="B4884" s="145" t="s">
        <v>10088</v>
      </c>
      <c r="C4884" s="733">
        <v>43647</v>
      </c>
      <c r="F4884" s="745">
        <v>2291</v>
      </c>
      <c r="G4884" s="745">
        <v>344</v>
      </c>
      <c r="H4884" s="745"/>
      <c r="I4884" s="745">
        <f t="shared" si="63"/>
        <v>1947</v>
      </c>
      <c r="J4884" s="728">
        <v>195.67</v>
      </c>
      <c r="K4884" s="728">
        <v>39.130000000000003</v>
      </c>
      <c r="L4884" s="728">
        <v>156.54</v>
      </c>
    </row>
    <row r="4885" spans="1:12" s="335" customFormat="1" ht="12" x14ac:dyDescent="0.2">
      <c r="A4885" s="145" t="s">
        <v>10213</v>
      </c>
      <c r="B4885" s="145" t="s">
        <v>10015</v>
      </c>
      <c r="C4885" s="733">
        <v>43647</v>
      </c>
      <c r="F4885" s="745">
        <v>2100</v>
      </c>
      <c r="G4885" s="745">
        <v>315</v>
      </c>
      <c r="H4885" s="745"/>
      <c r="I4885" s="745">
        <f t="shared" si="63"/>
        <v>1785</v>
      </c>
      <c r="J4885" s="728">
        <v>179.36</v>
      </c>
      <c r="K4885" s="728">
        <v>35.869999999999997</v>
      </c>
      <c r="L4885" s="728">
        <v>143.49</v>
      </c>
    </row>
    <row r="4886" spans="1:12" s="335" customFormat="1" ht="12" x14ac:dyDescent="0.2">
      <c r="A4886" s="145" t="s">
        <v>10214</v>
      </c>
      <c r="B4886" s="145" t="s">
        <v>10078</v>
      </c>
      <c r="C4886" s="733">
        <v>43647</v>
      </c>
      <c r="F4886" s="745">
        <v>2578</v>
      </c>
      <c r="G4886" s="745">
        <v>387</v>
      </c>
      <c r="H4886" s="745"/>
      <c r="I4886" s="745">
        <f t="shared" si="63"/>
        <v>2191</v>
      </c>
      <c r="J4886" s="728">
        <v>220.19</v>
      </c>
      <c r="K4886" s="728">
        <v>44.04</v>
      </c>
      <c r="L4886" s="728">
        <v>176.15</v>
      </c>
    </row>
    <row r="4887" spans="1:12" s="335" customFormat="1" ht="12" x14ac:dyDescent="0.2">
      <c r="A4887" s="145" t="s">
        <v>10215</v>
      </c>
      <c r="B4887" s="145" t="s">
        <v>10096</v>
      </c>
      <c r="C4887" s="733">
        <v>43647</v>
      </c>
      <c r="F4887" s="745">
        <v>2787</v>
      </c>
      <c r="G4887" s="745">
        <v>418</v>
      </c>
      <c r="H4887" s="745"/>
      <c r="I4887" s="745">
        <f t="shared" si="63"/>
        <v>2369</v>
      </c>
      <c r="J4887" s="728">
        <v>238.02999999999997</v>
      </c>
      <c r="K4887" s="728">
        <v>47.61</v>
      </c>
      <c r="L4887" s="728">
        <v>190.42</v>
      </c>
    </row>
    <row r="4888" spans="1:12" s="335" customFormat="1" ht="12" x14ac:dyDescent="0.2">
      <c r="A4888" s="145" t="s">
        <v>10216</v>
      </c>
      <c r="B4888" s="145" t="s">
        <v>9980</v>
      </c>
      <c r="C4888" s="733">
        <v>43647</v>
      </c>
      <c r="F4888" s="745">
        <v>6614</v>
      </c>
      <c r="G4888" s="745">
        <v>992</v>
      </c>
      <c r="H4888" s="745"/>
      <c r="I4888" s="745">
        <f t="shared" si="63"/>
        <v>5622</v>
      </c>
      <c r="J4888" s="728">
        <v>570.11</v>
      </c>
      <c r="K4888" s="728">
        <v>185.29</v>
      </c>
      <c r="L4888" s="728">
        <v>384.82</v>
      </c>
    </row>
    <row r="4889" spans="1:12" s="335" customFormat="1" ht="12" x14ac:dyDescent="0.2">
      <c r="A4889" s="145" t="s">
        <v>10217</v>
      </c>
      <c r="B4889" s="145" t="s">
        <v>10052</v>
      </c>
      <c r="C4889" s="733">
        <v>43647</v>
      </c>
      <c r="F4889" s="745">
        <v>2341</v>
      </c>
      <c r="G4889" s="745">
        <v>351</v>
      </c>
      <c r="H4889" s="745"/>
      <c r="I4889" s="745">
        <f t="shared" si="63"/>
        <v>1990</v>
      </c>
      <c r="J4889" s="728">
        <v>199.94</v>
      </c>
      <c r="K4889" s="728">
        <v>39.99</v>
      </c>
      <c r="L4889" s="728">
        <v>159.94999999999999</v>
      </c>
    </row>
    <row r="4890" spans="1:12" s="335" customFormat="1" ht="12" x14ac:dyDescent="0.2">
      <c r="A4890" s="145" t="s">
        <v>10218</v>
      </c>
      <c r="B4890" s="145" t="s">
        <v>9999</v>
      </c>
      <c r="C4890" s="733">
        <v>43647</v>
      </c>
      <c r="F4890" s="745">
        <v>2080</v>
      </c>
      <c r="G4890" s="745">
        <v>312</v>
      </c>
      <c r="H4890" s="745"/>
      <c r="I4890" s="745">
        <f t="shared" si="63"/>
        <v>1768</v>
      </c>
      <c r="J4890" s="728">
        <v>195.44</v>
      </c>
      <c r="K4890" s="728">
        <v>39.090000000000003</v>
      </c>
      <c r="L4890" s="728">
        <v>156.35</v>
      </c>
    </row>
    <row r="4891" spans="1:12" s="335" customFormat="1" ht="12" x14ac:dyDescent="0.2">
      <c r="A4891" s="145" t="s">
        <v>10219</v>
      </c>
      <c r="B4891" s="145" t="s">
        <v>10545</v>
      </c>
      <c r="C4891" s="733">
        <v>43647</v>
      </c>
      <c r="F4891" s="745">
        <v>2080</v>
      </c>
      <c r="G4891" s="745">
        <v>312</v>
      </c>
      <c r="H4891" s="745"/>
      <c r="I4891" s="745">
        <f t="shared" si="63"/>
        <v>1768</v>
      </c>
      <c r="J4891" s="728">
        <v>195.44</v>
      </c>
      <c r="K4891" s="728">
        <v>39.090000000000003</v>
      </c>
      <c r="L4891" s="728">
        <v>156.35</v>
      </c>
    </row>
    <row r="4892" spans="1:12" s="335" customFormat="1" ht="12" x14ac:dyDescent="0.2">
      <c r="A4892" s="145" t="s">
        <v>10220</v>
      </c>
      <c r="B4892" s="145" t="s">
        <v>10041</v>
      </c>
      <c r="C4892" s="733">
        <v>43647</v>
      </c>
      <c r="F4892" s="745">
        <v>3800</v>
      </c>
      <c r="G4892" s="745">
        <v>760</v>
      </c>
      <c r="H4892" s="745"/>
      <c r="I4892" s="745">
        <f t="shared" si="63"/>
        <v>3040</v>
      </c>
      <c r="J4892" s="728">
        <v>486.01</v>
      </c>
      <c r="K4892" s="728">
        <v>97.2</v>
      </c>
      <c r="L4892" s="728">
        <v>388.81</v>
      </c>
    </row>
    <row r="4893" spans="1:12" s="335" customFormat="1" ht="12" x14ac:dyDescent="0.2">
      <c r="A4893" s="145" t="s">
        <v>10221</v>
      </c>
      <c r="B4893" s="145" t="s">
        <v>10111</v>
      </c>
      <c r="C4893" s="733">
        <v>43647</v>
      </c>
      <c r="F4893" s="745">
        <v>2819</v>
      </c>
      <c r="G4893" s="745">
        <v>352</v>
      </c>
      <c r="H4893" s="745"/>
      <c r="I4893" s="745">
        <f t="shared" si="63"/>
        <v>2467</v>
      </c>
      <c r="J4893" s="728">
        <v>184.22</v>
      </c>
      <c r="K4893" s="728">
        <v>36.840000000000003</v>
      </c>
      <c r="L4893" s="728">
        <v>147.38</v>
      </c>
    </row>
    <row r="4894" spans="1:12" s="335" customFormat="1" ht="12" x14ac:dyDescent="0.2">
      <c r="A4894" s="145" t="s">
        <v>10222</v>
      </c>
      <c r="B4894" s="145" t="s">
        <v>10064</v>
      </c>
      <c r="C4894" s="733">
        <v>43647</v>
      </c>
      <c r="F4894" s="745">
        <v>3033</v>
      </c>
      <c r="G4894" s="745">
        <v>569</v>
      </c>
      <c r="H4894" s="745"/>
      <c r="I4894" s="745">
        <f t="shared" si="63"/>
        <v>2464</v>
      </c>
      <c r="J4894" s="728">
        <v>349.89000000000004</v>
      </c>
      <c r="K4894" s="728">
        <v>69.98</v>
      </c>
      <c r="L4894" s="728">
        <v>279.91000000000003</v>
      </c>
    </row>
    <row r="4895" spans="1:12" s="335" customFormat="1" ht="12" x14ac:dyDescent="0.2">
      <c r="A4895" s="145" t="s">
        <v>10223</v>
      </c>
      <c r="B4895" s="145" t="s">
        <v>10025</v>
      </c>
      <c r="C4895" s="733">
        <v>43647</v>
      </c>
      <c r="F4895" s="745">
        <v>12274</v>
      </c>
      <c r="G4895" s="745">
        <v>2455</v>
      </c>
      <c r="H4895" s="745"/>
      <c r="I4895" s="745">
        <f t="shared" si="63"/>
        <v>9819</v>
      </c>
      <c r="J4895" s="728">
        <v>1569.8500000000001</v>
      </c>
      <c r="K4895" s="728">
        <v>510.2</v>
      </c>
      <c r="L4895" s="728">
        <v>1059.6500000000001</v>
      </c>
    </row>
    <row r="4896" spans="1:12" s="335" customFormat="1" ht="12" x14ac:dyDescent="0.2">
      <c r="A4896" s="145" t="s">
        <v>10224</v>
      </c>
      <c r="B4896" s="145" t="s">
        <v>10000</v>
      </c>
      <c r="C4896" s="733">
        <v>43647</v>
      </c>
      <c r="F4896" s="745">
        <v>2264</v>
      </c>
      <c r="G4896" s="745">
        <v>340</v>
      </c>
      <c r="H4896" s="745"/>
      <c r="I4896" s="745">
        <f t="shared" si="63"/>
        <v>1924</v>
      </c>
      <c r="J4896" s="728">
        <v>212.73000000000002</v>
      </c>
      <c r="K4896" s="728">
        <v>42.55</v>
      </c>
      <c r="L4896" s="728">
        <v>170.18</v>
      </c>
    </row>
    <row r="4897" spans="1:12" s="335" customFormat="1" ht="12" x14ac:dyDescent="0.2">
      <c r="A4897" s="145" t="s">
        <v>10225</v>
      </c>
      <c r="B4897" s="145" t="s">
        <v>10079</v>
      </c>
      <c r="C4897" s="733">
        <v>43647</v>
      </c>
      <c r="F4897" s="745">
        <v>2082</v>
      </c>
      <c r="G4897" s="745">
        <v>312</v>
      </c>
      <c r="H4897" s="745"/>
      <c r="I4897" s="745">
        <f t="shared" si="63"/>
        <v>1770</v>
      </c>
      <c r="J4897" s="728">
        <v>177.82</v>
      </c>
      <c r="K4897" s="728">
        <v>35.56</v>
      </c>
      <c r="L4897" s="728">
        <v>142.26</v>
      </c>
    </row>
    <row r="4898" spans="1:12" s="335" customFormat="1" ht="12" x14ac:dyDescent="0.2">
      <c r="A4898" s="145" t="s">
        <v>10226</v>
      </c>
      <c r="B4898" s="145" t="s">
        <v>10123</v>
      </c>
      <c r="C4898" s="733">
        <v>43647</v>
      </c>
      <c r="F4898" s="745">
        <v>2309</v>
      </c>
      <c r="G4898" s="745">
        <v>577</v>
      </c>
      <c r="H4898" s="745"/>
      <c r="I4898" s="745">
        <f t="shared" si="63"/>
        <v>1732</v>
      </c>
      <c r="J4898" s="728">
        <v>391.61</v>
      </c>
      <c r="K4898" s="728">
        <v>78.319999999999993</v>
      </c>
      <c r="L4898" s="728">
        <v>313.29000000000002</v>
      </c>
    </row>
    <row r="4899" spans="1:12" s="335" customFormat="1" ht="12" x14ac:dyDescent="0.2">
      <c r="A4899" s="145" t="s">
        <v>10227</v>
      </c>
      <c r="B4899" s="145" t="s">
        <v>10118</v>
      </c>
      <c r="C4899" s="733">
        <v>43647</v>
      </c>
      <c r="F4899" s="745">
        <v>6098</v>
      </c>
      <c r="G4899" s="745">
        <v>1525</v>
      </c>
      <c r="H4899" s="745"/>
      <c r="I4899" s="745">
        <f t="shared" si="63"/>
        <v>4573</v>
      </c>
      <c r="J4899" s="728">
        <v>1024.83</v>
      </c>
      <c r="K4899" s="728">
        <v>204.97</v>
      </c>
      <c r="L4899" s="728">
        <v>819.86</v>
      </c>
    </row>
    <row r="4900" spans="1:12" s="335" customFormat="1" ht="12" x14ac:dyDescent="0.2">
      <c r="A4900" s="145" t="s">
        <v>10228</v>
      </c>
      <c r="B4900" s="145" t="s">
        <v>10021</v>
      </c>
      <c r="C4900" s="733">
        <v>43647</v>
      </c>
      <c r="F4900" s="745">
        <v>2250</v>
      </c>
      <c r="G4900" s="745">
        <v>337</v>
      </c>
      <c r="H4900" s="745"/>
      <c r="I4900" s="745">
        <f t="shared" si="63"/>
        <v>1913</v>
      </c>
      <c r="J4900" s="728">
        <v>192.18</v>
      </c>
      <c r="K4900" s="728">
        <v>38.44</v>
      </c>
      <c r="L4900" s="728">
        <v>153.74</v>
      </c>
    </row>
    <row r="4901" spans="1:12" s="335" customFormat="1" ht="12" x14ac:dyDescent="0.2">
      <c r="A4901" s="145" t="s">
        <v>10229</v>
      </c>
      <c r="B4901" s="145" t="s">
        <v>9991</v>
      </c>
      <c r="C4901" s="733">
        <v>43647</v>
      </c>
      <c r="F4901" s="745">
        <v>3125</v>
      </c>
      <c r="G4901" s="745">
        <v>625</v>
      </c>
      <c r="H4901" s="745"/>
      <c r="I4901" s="745">
        <f t="shared" si="63"/>
        <v>2500</v>
      </c>
      <c r="J4901" s="728">
        <v>399.69</v>
      </c>
      <c r="K4901" s="728">
        <v>79.94</v>
      </c>
      <c r="L4901" s="728">
        <v>319.75</v>
      </c>
    </row>
    <row r="4902" spans="1:12" s="335" customFormat="1" ht="12" x14ac:dyDescent="0.2">
      <c r="A4902" s="145" t="s">
        <v>10230</v>
      </c>
      <c r="B4902" s="145" t="s">
        <v>10546</v>
      </c>
      <c r="C4902" s="733">
        <v>43647</v>
      </c>
      <c r="F4902" s="745">
        <v>4383</v>
      </c>
      <c r="G4902" s="745">
        <v>877</v>
      </c>
      <c r="H4902" s="745"/>
      <c r="I4902" s="745">
        <f t="shared" si="63"/>
        <v>3506</v>
      </c>
      <c r="J4902" s="728">
        <v>560.57999999999993</v>
      </c>
      <c r="K4902" s="728">
        <v>182.19</v>
      </c>
      <c r="L4902" s="728">
        <v>378.39</v>
      </c>
    </row>
    <row r="4903" spans="1:12" s="335" customFormat="1" ht="12" x14ac:dyDescent="0.2">
      <c r="A4903" s="145" t="s">
        <v>10231</v>
      </c>
      <c r="B4903" s="145" t="s">
        <v>10035</v>
      </c>
      <c r="C4903" s="733">
        <v>43647</v>
      </c>
      <c r="F4903" s="745">
        <v>3780</v>
      </c>
      <c r="G4903" s="745">
        <v>756</v>
      </c>
      <c r="H4903" s="745"/>
      <c r="I4903" s="745">
        <f t="shared" si="63"/>
        <v>3024</v>
      </c>
      <c r="J4903" s="728">
        <v>483.45</v>
      </c>
      <c r="K4903" s="728">
        <v>96.69</v>
      </c>
      <c r="L4903" s="728">
        <v>386.76</v>
      </c>
    </row>
    <row r="4904" spans="1:12" s="335" customFormat="1" ht="12" x14ac:dyDescent="0.2">
      <c r="A4904" s="145" t="s">
        <v>10232</v>
      </c>
      <c r="B4904" s="145" t="s">
        <v>8929</v>
      </c>
      <c r="C4904" s="733">
        <v>43647</v>
      </c>
      <c r="F4904" s="745">
        <v>826</v>
      </c>
      <c r="G4904" s="745">
        <v>124</v>
      </c>
      <c r="H4904" s="745"/>
      <c r="I4904" s="745">
        <f t="shared" si="63"/>
        <v>702</v>
      </c>
      <c r="J4904" s="728">
        <v>70.55</v>
      </c>
      <c r="K4904" s="728">
        <v>22.93</v>
      </c>
      <c r="L4904" s="728">
        <v>47.62</v>
      </c>
    </row>
    <row r="4905" spans="1:12" s="335" customFormat="1" ht="12" x14ac:dyDescent="0.2">
      <c r="A4905" s="145" t="s">
        <v>10233</v>
      </c>
      <c r="B4905" s="145" t="s">
        <v>10057</v>
      </c>
      <c r="C4905" s="733">
        <v>43647</v>
      </c>
      <c r="F4905" s="745">
        <v>999</v>
      </c>
      <c r="G4905" s="745">
        <v>200</v>
      </c>
      <c r="H4905" s="745"/>
      <c r="I4905" s="745">
        <f t="shared" si="63"/>
        <v>799</v>
      </c>
      <c r="J4905" s="728">
        <v>126.61000000000001</v>
      </c>
      <c r="K4905" s="728">
        <v>25.32</v>
      </c>
      <c r="L4905" s="728">
        <v>101.29</v>
      </c>
    </row>
    <row r="4906" spans="1:12" s="335" customFormat="1" ht="12" x14ac:dyDescent="0.2">
      <c r="A4906" s="145" t="s">
        <v>10234</v>
      </c>
      <c r="B4906" s="145" t="s">
        <v>10106</v>
      </c>
      <c r="C4906" s="733">
        <v>43647</v>
      </c>
      <c r="F4906" s="745">
        <v>2795</v>
      </c>
      <c r="G4906" s="745">
        <v>349</v>
      </c>
      <c r="H4906" s="745"/>
      <c r="I4906" s="745">
        <f t="shared" si="63"/>
        <v>2446</v>
      </c>
      <c r="J4906" s="728">
        <v>179.35</v>
      </c>
      <c r="K4906" s="728">
        <v>35.869999999999997</v>
      </c>
      <c r="L4906" s="728">
        <v>143.47999999999999</v>
      </c>
    </row>
    <row r="4907" spans="1:12" s="335" customFormat="1" ht="12" x14ac:dyDescent="0.2">
      <c r="A4907" s="145" t="s">
        <v>10235</v>
      </c>
      <c r="B4907" s="145" t="s">
        <v>10028</v>
      </c>
      <c r="C4907" s="733">
        <v>43647</v>
      </c>
      <c r="F4907" s="745">
        <v>4847</v>
      </c>
      <c r="G4907" s="745">
        <v>969</v>
      </c>
      <c r="H4907" s="745"/>
      <c r="I4907" s="745">
        <f t="shared" si="63"/>
        <v>3878</v>
      </c>
      <c r="J4907" s="728">
        <v>619.92999999999995</v>
      </c>
      <c r="K4907" s="728">
        <v>123.99</v>
      </c>
      <c r="L4907" s="728">
        <v>495.94</v>
      </c>
    </row>
    <row r="4908" spans="1:12" s="335" customFormat="1" ht="12" x14ac:dyDescent="0.2">
      <c r="A4908" s="145" t="s">
        <v>10236</v>
      </c>
      <c r="B4908" s="145" t="s">
        <v>10010</v>
      </c>
      <c r="C4908" s="733">
        <v>43647</v>
      </c>
      <c r="F4908" s="745">
        <v>5805</v>
      </c>
      <c r="G4908" s="745">
        <v>871</v>
      </c>
      <c r="H4908" s="745"/>
      <c r="I4908" s="745">
        <f t="shared" si="63"/>
        <v>4934</v>
      </c>
      <c r="J4908" s="728">
        <v>495.80999999999995</v>
      </c>
      <c r="K4908" s="728">
        <v>99.16</v>
      </c>
      <c r="L4908" s="728">
        <v>396.65</v>
      </c>
    </row>
    <row r="4909" spans="1:12" s="335" customFormat="1" ht="12" x14ac:dyDescent="0.2">
      <c r="A4909" s="145" t="s">
        <v>10237</v>
      </c>
      <c r="B4909" s="145" t="s">
        <v>10052</v>
      </c>
      <c r="C4909" s="733">
        <v>43647</v>
      </c>
      <c r="F4909" s="745">
        <v>4428</v>
      </c>
      <c r="G4909" s="745">
        <v>668</v>
      </c>
      <c r="H4909" s="745"/>
      <c r="I4909" s="745">
        <f t="shared" si="63"/>
        <v>3760</v>
      </c>
      <c r="J4909" s="728">
        <v>381.69000000000005</v>
      </c>
      <c r="K4909" s="728">
        <v>76.34</v>
      </c>
      <c r="L4909" s="728">
        <v>305.35000000000002</v>
      </c>
    </row>
    <row r="4910" spans="1:12" s="335" customFormat="1" ht="12" x14ac:dyDescent="0.2">
      <c r="A4910" s="145" t="s">
        <v>10238</v>
      </c>
      <c r="B4910" s="145" t="s">
        <v>10065</v>
      </c>
      <c r="C4910" s="733">
        <v>43647</v>
      </c>
      <c r="F4910" s="745">
        <v>3126</v>
      </c>
      <c r="G4910" s="745">
        <v>586</v>
      </c>
      <c r="H4910" s="745"/>
      <c r="I4910" s="745">
        <f t="shared" si="63"/>
        <v>2540</v>
      </c>
      <c r="J4910" s="728">
        <v>360.62</v>
      </c>
      <c r="K4910" s="728">
        <v>72.12</v>
      </c>
      <c r="L4910" s="728">
        <v>288.5</v>
      </c>
    </row>
    <row r="4911" spans="1:12" s="335" customFormat="1" ht="12" x14ac:dyDescent="0.2">
      <c r="A4911" s="145" t="s">
        <v>10239</v>
      </c>
      <c r="B4911" s="145" t="s">
        <v>9966</v>
      </c>
      <c r="C4911" s="733">
        <v>43647</v>
      </c>
      <c r="F4911" s="745">
        <v>6931</v>
      </c>
      <c r="G4911" s="745">
        <v>1040</v>
      </c>
      <c r="H4911" s="745"/>
      <c r="I4911" s="745">
        <f t="shared" si="63"/>
        <v>5891</v>
      </c>
      <c r="J4911" s="728">
        <v>597.41999999999996</v>
      </c>
      <c r="K4911" s="728">
        <v>119.48</v>
      </c>
      <c r="L4911" s="728">
        <v>477.94</v>
      </c>
    </row>
    <row r="4912" spans="1:12" s="335" customFormat="1" ht="12" x14ac:dyDescent="0.2">
      <c r="A4912" s="145" t="s">
        <v>10240</v>
      </c>
      <c r="B4912" s="145" t="s">
        <v>10051</v>
      </c>
      <c r="C4912" s="733">
        <v>43647</v>
      </c>
      <c r="F4912" s="745">
        <v>3080</v>
      </c>
      <c r="G4912" s="745">
        <v>620</v>
      </c>
      <c r="H4912" s="745"/>
      <c r="I4912" s="745">
        <f t="shared" si="63"/>
        <v>2460</v>
      </c>
      <c r="J4912" s="728">
        <v>393.94</v>
      </c>
      <c r="K4912" s="728">
        <v>78.790000000000006</v>
      </c>
      <c r="L4912" s="728">
        <v>315.14999999999998</v>
      </c>
    </row>
    <row r="4913" spans="1:12" s="335" customFormat="1" ht="12" x14ac:dyDescent="0.2">
      <c r="A4913" s="145" t="s">
        <v>10241</v>
      </c>
      <c r="B4913" s="145" t="s">
        <v>10066</v>
      </c>
      <c r="C4913" s="733">
        <v>43647</v>
      </c>
      <c r="F4913" s="745">
        <v>5188</v>
      </c>
      <c r="G4913" s="745">
        <v>973</v>
      </c>
      <c r="H4913" s="745"/>
      <c r="I4913" s="745">
        <f t="shared" si="63"/>
        <v>4215</v>
      </c>
      <c r="J4913" s="728">
        <v>598.49</v>
      </c>
      <c r="K4913" s="728">
        <v>119.7</v>
      </c>
      <c r="L4913" s="728">
        <v>478.79</v>
      </c>
    </row>
    <row r="4914" spans="1:12" s="335" customFormat="1" ht="12" x14ac:dyDescent="0.2">
      <c r="A4914" s="145" t="s">
        <v>10242</v>
      </c>
      <c r="B4914" s="145" t="s">
        <v>10547</v>
      </c>
      <c r="C4914" s="733">
        <v>43647</v>
      </c>
      <c r="F4914" s="745">
        <v>2427</v>
      </c>
      <c r="G4914" s="745">
        <v>364</v>
      </c>
      <c r="H4914" s="745"/>
      <c r="I4914" s="745">
        <f t="shared" si="63"/>
        <v>2063</v>
      </c>
      <c r="J4914" s="728">
        <v>207.29000000000002</v>
      </c>
      <c r="K4914" s="728">
        <v>41.46</v>
      </c>
      <c r="L4914" s="728">
        <v>165.83</v>
      </c>
    </row>
    <row r="4915" spans="1:12" s="335" customFormat="1" ht="12" x14ac:dyDescent="0.2">
      <c r="A4915" s="145" t="s">
        <v>10243</v>
      </c>
      <c r="B4915" s="145" t="s">
        <v>10081</v>
      </c>
      <c r="C4915" s="733">
        <v>43647</v>
      </c>
      <c r="F4915" s="745">
        <v>2623</v>
      </c>
      <c r="G4915" s="745">
        <v>393</v>
      </c>
      <c r="H4915" s="745"/>
      <c r="I4915" s="745">
        <f t="shared" si="63"/>
        <v>2230</v>
      </c>
      <c r="J4915" s="728">
        <v>224.03</v>
      </c>
      <c r="K4915" s="728">
        <v>44.81</v>
      </c>
      <c r="L4915" s="728">
        <v>179.22</v>
      </c>
    </row>
    <row r="4916" spans="1:12" s="335" customFormat="1" ht="12" x14ac:dyDescent="0.2">
      <c r="A4916" s="145" t="s">
        <v>10244</v>
      </c>
      <c r="B4916" s="145" t="s">
        <v>10089</v>
      </c>
      <c r="C4916" s="733">
        <v>43647</v>
      </c>
      <c r="F4916" s="745">
        <v>2291</v>
      </c>
      <c r="G4916" s="745">
        <v>344</v>
      </c>
      <c r="H4916" s="745"/>
      <c r="I4916" s="745">
        <f t="shared" si="63"/>
        <v>1947</v>
      </c>
      <c r="J4916" s="728">
        <v>195.67</v>
      </c>
      <c r="K4916" s="728">
        <v>39.130000000000003</v>
      </c>
      <c r="L4916" s="728">
        <v>156.54</v>
      </c>
    </row>
    <row r="4917" spans="1:12" s="335" customFormat="1" ht="12" x14ac:dyDescent="0.2">
      <c r="A4917" s="145" t="s">
        <v>10245</v>
      </c>
      <c r="B4917" s="145" t="s">
        <v>9961</v>
      </c>
      <c r="C4917" s="733">
        <v>43647</v>
      </c>
      <c r="F4917" s="745">
        <v>8875</v>
      </c>
      <c r="G4917" s="745">
        <v>1331</v>
      </c>
      <c r="H4917" s="745"/>
      <c r="I4917" s="745">
        <f t="shared" si="63"/>
        <v>7544</v>
      </c>
      <c r="J4917" s="728">
        <v>765.01</v>
      </c>
      <c r="K4917" s="728">
        <v>248.63</v>
      </c>
      <c r="L4917" s="728">
        <v>516.38</v>
      </c>
    </row>
    <row r="4918" spans="1:12" s="335" customFormat="1" ht="12" x14ac:dyDescent="0.2">
      <c r="A4918" s="145" t="s">
        <v>10246</v>
      </c>
      <c r="B4918" s="145" t="s">
        <v>10101</v>
      </c>
      <c r="C4918" s="733">
        <v>43647</v>
      </c>
      <c r="F4918" s="745">
        <v>3623</v>
      </c>
      <c r="G4918" s="745">
        <v>543</v>
      </c>
      <c r="H4918" s="745"/>
      <c r="I4918" s="745">
        <f t="shared" si="63"/>
        <v>3080</v>
      </c>
      <c r="J4918" s="728">
        <v>309.44</v>
      </c>
      <c r="K4918" s="728">
        <v>61.89</v>
      </c>
      <c r="L4918" s="728">
        <v>247.55</v>
      </c>
    </row>
    <row r="4919" spans="1:12" s="335" customFormat="1" ht="12" x14ac:dyDescent="0.2">
      <c r="A4919" s="145" t="s">
        <v>10247</v>
      </c>
      <c r="B4919" s="145" t="s">
        <v>9967</v>
      </c>
      <c r="C4919" s="733">
        <v>43647</v>
      </c>
      <c r="F4919" s="745">
        <v>6614</v>
      </c>
      <c r="G4919" s="745">
        <v>992</v>
      </c>
      <c r="H4919" s="745"/>
      <c r="I4919" s="745">
        <f t="shared" si="63"/>
        <v>5622</v>
      </c>
      <c r="J4919" s="728">
        <v>570.11</v>
      </c>
      <c r="K4919" s="728">
        <v>185.29</v>
      </c>
      <c r="L4919" s="728">
        <v>384.82</v>
      </c>
    </row>
    <row r="4920" spans="1:12" s="335" customFormat="1" ht="12" x14ac:dyDescent="0.2">
      <c r="A4920" s="145" t="s">
        <v>10248</v>
      </c>
      <c r="B4920" s="626" t="s">
        <v>10059</v>
      </c>
      <c r="C4920" s="733">
        <v>43647</v>
      </c>
      <c r="F4920" s="745">
        <v>1871</v>
      </c>
      <c r="G4920" s="745">
        <v>374</v>
      </c>
      <c r="H4920" s="745"/>
      <c r="I4920" s="745">
        <f t="shared" si="63"/>
        <v>1497</v>
      </c>
      <c r="J4920" s="728">
        <v>237.13</v>
      </c>
      <c r="K4920" s="728">
        <v>47.43</v>
      </c>
      <c r="L4920" s="728">
        <v>189.7</v>
      </c>
    </row>
    <row r="4921" spans="1:12" s="335" customFormat="1" ht="12" x14ac:dyDescent="0.2">
      <c r="A4921" s="145" t="s">
        <v>10249</v>
      </c>
      <c r="B4921" s="145" t="s">
        <v>10026</v>
      </c>
      <c r="C4921" s="733">
        <v>43647</v>
      </c>
      <c r="F4921" s="745">
        <v>6195</v>
      </c>
      <c r="G4921" s="745">
        <v>1239</v>
      </c>
      <c r="H4921" s="745"/>
      <c r="I4921" s="745">
        <f t="shared" si="63"/>
        <v>4956</v>
      </c>
      <c r="J4921" s="728">
        <v>792.34</v>
      </c>
      <c r="K4921" s="728">
        <v>158.47</v>
      </c>
      <c r="L4921" s="728">
        <v>633.87</v>
      </c>
    </row>
    <row r="4922" spans="1:12" s="335" customFormat="1" ht="12" x14ac:dyDescent="0.2">
      <c r="A4922" s="145" t="s">
        <v>10250</v>
      </c>
      <c r="B4922" s="145" t="s">
        <v>10548</v>
      </c>
      <c r="C4922" s="733">
        <v>43647</v>
      </c>
      <c r="F4922" s="745">
        <v>2100</v>
      </c>
      <c r="G4922" s="745">
        <v>315</v>
      </c>
      <c r="H4922" s="745"/>
      <c r="I4922" s="745">
        <f t="shared" si="63"/>
        <v>1785</v>
      </c>
      <c r="J4922" s="728">
        <v>179.36</v>
      </c>
      <c r="K4922" s="728">
        <v>35.869999999999997</v>
      </c>
      <c r="L4922" s="728">
        <v>143.49</v>
      </c>
    </row>
    <row r="4923" spans="1:12" s="335" customFormat="1" ht="12" x14ac:dyDescent="0.2">
      <c r="A4923" s="145" t="s">
        <v>10251</v>
      </c>
      <c r="B4923" s="145" t="s">
        <v>9960</v>
      </c>
      <c r="C4923" s="733">
        <v>43647</v>
      </c>
      <c r="F4923" s="745">
        <v>6437</v>
      </c>
      <c r="G4923" s="745">
        <v>966</v>
      </c>
      <c r="H4923" s="745"/>
      <c r="I4923" s="745">
        <f t="shared" si="63"/>
        <v>5471</v>
      </c>
      <c r="J4923" s="728">
        <v>554.86</v>
      </c>
      <c r="K4923" s="728">
        <v>180.33</v>
      </c>
      <c r="L4923" s="728">
        <v>374.53</v>
      </c>
    </row>
    <row r="4924" spans="1:12" s="335" customFormat="1" ht="12" x14ac:dyDescent="0.2">
      <c r="A4924" s="145" t="s">
        <v>10252</v>
      </c>
      <c r="B4924" s="145" t="s">
        <v>10080</v>
      </c>
      <c r="C4924" s="733">
        <v>43647</v>
      </c>
      <c r="F4924" s="745">
        <v>1608</v>
      </c>
      <c r="G4924" s="745">
        <v>241</v>
      </c>
      <c r="H4924" s="745"/>
      <c r="I4924" s="745">
        <f t="shared" si="63"/>
        <v>1367</v>
      </c>
      <c r="J4924" s="728">
        <v>137.32999999999998</v>
      </c>
      <c r="K4924" s="728">
        <v>27.47</v>
      </c>
      <c r="L4924" s="728">
        <v>109.86</v>
      </c>
    </row>
    <row r="4925" spans="1:12" s="335" customFormat="1" ht="12" x14ac:dyDescent="0.2">
      <c r="A4925" s="145" t="s">
        <v>10253</v>
      </c>
      <c r="B4925" s="145" t="s">
        <v>10061</v>
      </c>
      <c r="C4925" s="733">
        <v>43647</v>
      </c>
      <c r="F4925" s="745">
        <v>2689</v>
      </c>
      <c r="G4925" s="745">
        <v>672</v>
      </c>
      <c r="H4925" s="745"/>
      <c r="I4925" s="745">
        <f t="shared" si="63"/>
        <v>2017</v>
      </c>
      <c r="J4925" s="728">
        <v>451.90999999999997</v>
      </c>
      <c r="K4925" s="728">
        <v>90.38</v>
      </c>
      <c r="L4925" s="728">
        <v>361.53</v>
      </c>
    </row>
    <row r="4926" spans="1:12" s="335" customFormat="1" ht="12" x14ac:dyDescent="0.2">
      <c r="A4926" s="145" t="s">
        <v>10254</v>
      </c>
      <c r="B4926" s="145" t="s">
        <v>9985</v>
      </c>
      <c r="C4926" s="733">
        <v>43647</v>
      </c>
      <c r="F4926" s="745">
        <v>9156</v>
      </c>
      <c r="G4926" s="745">
        <v>1373</v>
      </c>
      <c r="H4926" s="745"/>
      <c r="I4926" s="745">
        <f t="shared" si="63"/>
        <v>7783</v>
      </c>
      <c r="J4926" s="728">
        <v>789.22</v>
      </c>
      <c r="K4926" s="728">
        <v>256.5</v>
      </c>
      <c r="L4926" s="728">
        <v>532.72</v>
      </c>
    </row>
    <row r="4927" spans="1:12" s="335" customFormat="1" ht="12" x14ac:dyDescent="0.2">
      <c r="A4927" s="145" t="s">
        <v>10255</v>
      </c>
      <c r="B4927" s="145" t="s">
        <v>10033</v>
      </c>
      <c r="C4927" s="733">
        <v>43647</v>
      </c>
      <c r="F4927" s="745">
        <v>4907</v>
      </c>
      <c r="G4927" s="745">
        <v>920</v>
      </c>
      <c r="H4927" s="745"/>
      <c r="I4927" s="745">
        <f t="shared" si="63"/>
        <v>3987</v>
      </c>
      <c r="J4927" s="728">
        <v>571.16999999999996</v>
      </c>
      <c r="K4927" s="728">
        <v>114.23</v>
      </c>
      <c r="L4927" s="728">
        <v>456.94</v>
      </c>
    </row>
    <row r="4928" spans="1:12" s="335" customFormat="1" ht="12" x14ac:dyDescent="0.2">
      <c r="A4928" s="145" t="s">
        <v>10256</v>
      </c>
      <c r="B4928" s="145" t="s">
        <v>10091</v>
      </c>
      <c r="C4928" s="733">
        <v>43647</v>
      </c>
      <c r="F4928" s="745">
        <v>3011</v>
      </c>
      <c r="G4928" s="745">
        <v>452</v>
      </c>
      <c r="H4928" s="745"/>
      <c r="I4928" s="745">
        <f t="shared" si="63"/>
        <v>2559</v>
      </c>
      <c r="J4928" s="728">
        <v>257.17</v>
      </c>
      <c r="K4928" s="728">
        <v>51.43</v>
      </c>
      <c r="L4928" s="728">
        <v>205.74</v>
      </c>
    </row>
    <row r="4929" spans="1:12" s="335" customFormat="1" ht="12" x14ac:dyDescent="0.2">
      <c r="A4929" s="145" t="s">
        <v>10257</v>
      </c>
      <c r="B4929" s="145" t="s">
        <v>10549</v>
      </c>
      <c r="C4929" s="733">
        <v>43647</v>
      </c>
      <c r="F4929" s="745">
        <v>3080</v>
      </c>
      <c r="G4929" s="745">
        <v>462</v>
      </c>
      <c r="H4929" s="745"/>
      <c r="I4929" s="745">
        <f t="shared" si="63"/>
        <v>2618</v>
      </c>
      <c r="J4929" s="728">
        <v>289.40000000000003</v>
      </c>
      <c r="K4929" s="728">
        <v>57.88</v>
      </c>
      <c r="L4929" s="728">
        <v>231.52</v>
      </c>
    </row>
    <row r="4930" spans="1:12" s="335" customFormat="1" ht="12" x14ac:dyDescent="0.2">
      <c r="A4930" s="145" t="s">
        <v>10258</v>
      </c>
      <c r="B4930" s="145" t="s">
        <v>10550</v>
      </c>
      <c r="C4930" s="733">
        <v>43647</v>
      </c>
      <c r="F4930" s="745">
        <v>2850</v>
      </c>
      <c r="G4930" s="745">
        <v>427</v>
      </c>
      <c r="H4930" s="745"/>
      <c r="I4930" s="745">
        <f t="shared" ref="I4930:I4993" si="64">F4930-G4930</f>
        <v>2423</v>
      </c>
      <c r="J4930" s="728">
        <v>243.42000000000002</v>
      </c>
      <c r="K4930" s="728">
        <v>48.68</v>
      </c>
      <c r="L4930" s="728">
        <v>194.74</v>
      </c>
    </row>
    <row r="4931" spans="1:12" s="335" customFormat="1" ht="12" x14ac:dyDescent="0.2">
      <c r="A4931" s="145" t="s">
        <v>10259</v>
      </c>
      <c r="B4931" s="145" t="s">
        <v>10048</v>
      </c>
      <c r="C4931" s="733">
        <v>43647</v>
      </c>
      <c r="F4931" s="745">
        <v>2566</v>
      </c>
      <c r="G4931" s="745">
        <v>513</v>
      </c>
      <c r="H4931" s="745"/>
      <c r="I4931" s="745">
        <f t="shared" si="64"/>
        <v>2053</v>
      </c>
      <c r="J4931" s="728">
        <v>328.18</v>
      </c>
      <c r="K4931" s="728">
        <v>65.64</v>
      </c>
      <c r="L4931" s="728">
        <v>262.54000000000002</v>
      </c>
    </row>
    <row r="4932" spans="1:12" s="335" customFormat="1" ht="12" x14ac:dyDescent="0.2">
      <c r="A4932" s="145" t="s">
        <v>10260</v>
      </c>
      <c r="B4932" s="726" t="s">
        <v>10082</v>
      </c>
      <c r="C4932" s="733">
        <v>43647</v>
      </c>
      <c r="F4932" s="745">
        <v>2360</v>
      </c>
      <c r="G4932" s="745">
        <v>354</v>
      </c>
      <c r="H4932" s="745"/>
      <c r="I4932" s="745">
        <f t="shared" si="64"/>
        <v>2006</v>
      </c>
      <c r="J4932" s="728">
        <v>201.57</v>
      </c>
      <c r="K4932" s="728">
        <v>40.31</v>
      </c>
      <c r="L4932" s="728">
        <v>161.26</v>
      </c>
    </row>
    <row r="4933" spans="1:12" s="335" customFormat="1" ht="12" x14ac:dyDescent="0.2">
      <c r="A4933" s="145" t="s">
        <v>10261</v>
      </c>
      <c r="B4933" s="726" t="s">
        <v>9993</v>
      </c>
      <c r="C4933" s="733">
        <v>43647</v>
      </c>
      <c r="F4933" s="745">
        <v>3750</v>
      </c>
      <c r="G4933" s="745">
        <v>750</v>
      </c>
      <c r="H4933" s="745"/>
      <c r="I4933" s="745">
        <f t="shared" si="64"/>
        <v>3000</v>
      </c>
      <c r="J4933" s="728">
        <v>479.63</v>
      </c>
      <c r="K4933" s="728">
        <v>95.93</v>
      </c>
      <c r="L4933" s="728">
        <v>383.7</v>
      </c>
    </row>
    <row r="4934" spans="1:12" s="335" customFormat="1" ht="12" x14ac:dyDescent="0.2">
      <c r="A4934" s="145" t="s">
        <v>10262</v>
      </c>
      <c r="B4934" s="726" t="s">
        <v>10119</v>
      </c>
      <c r="C4934" s="733">
        <v>43647</v>
      </c>
      <c r="F4934" s="745">
        <v>6224</v>
      </c>
      <c r="G4934" s="745">
        <v>934</v>
      </c>
      <c r="H4934" s="745"/>
      <c r="I4934" s="745">
        <f t="shared" si="64"/>
        <v>5290</v>
      </c>
      <c r="J4934" s="728">
        <v>531.58999999999992</v>
      </c>
      <c r="K4934" s="728">
        <v>106.32</v>
      </c>
      <c r="L4934" s="728">
        <v>425.27</v>
      </c>
    </row>
    <row r="4935" spans="1:12" s="335" customFormat="1" ht="12" x14ac:dyDescent="0.2">
      <c r="A4935" s="145" t="s">
        <v>10263</v>
      </c>
      <c r="B4935" s="726" t="s">
        <v>9992</v>
      </c>
      <c r="C4935" s="733">
        <v>43647</v>
      </c>
      <c r="F4935" s="745">
        <v>5800</v>
      </c>
      <c r="G4935" s="745">
        <v>1160</v>
      </c>
      <c r="H4935" s="745"/>
      <c r="I4935" s="745">
        <f t="shared" si="64"/>
        <v>4640</v>
      </c>
      <c r="J4935" s="728">
        <v>741.82</v>
      </c>
      <c r="K4935" s="728">
        <v>148.36000000000001</v>
      </c>
      <c r="L4935" s="728">
        <v>593.46</v>
      </c>
    </row>
    <row r="4936" spans="1:12" s="335" customFormat="1" ht="12" x14ac:dyDescent="0.2">
      <c r="A4936" s="145" t="s">
        <v>10264</v>
      </c>
      <c r="B4936" s="726" t="s">
        <v>10112</v>
      </c>
      <c r="C4936" s="733">
        <v>43647</v>
      </c>
      <c r="F4936" s="745">
        <v>3796</v>
      </c>
      <c r="G4936" s="745">
        <v>1139</v>
      </c>
      <c r="H4936" s="745"/>
      <c r="I4936" s="745">
        <f t="shared" si="64"/>
        <v>2657</v>
      </c>
      <c r="J4936" s="728">
        <v>802.08999999999992</v>
      </c>
      <c r="K4936" s="728">
        <v>160.41999999999999</v>
      </c>
      <c r="L4936" s="728">
        <v>641.66999999999996</v>
      </c>
    </row>
    <row r="4937" spans="1:12" s="335" customFormat="1" ht="12" x14ac:dyDescent="0.2">
      <c r="A4937" s="145" t="s">
        <v>10265</v>
      </c>
      <c r="B4937" s="726" t="s">
        <v>10551</v>
      </c>
      <c r="C4937" s="733">
        <v>43647</v>
      </c>
      <c r="F4937" s="745">
        <v>9811</v>
      </c>
      <c r="G4937" s="745">
        <v>1962</v>
      </c>
      <c r="H4937" s="745"/>
      <c r="I4937" s="745">
        <f t="shared" si="64"/>
        <v>7849</v>
      </c>
      <c r="J4937" s="728">
        <v>1254.83</v>
      </c>
      <c r="K4937" s="728">
        <v>407.82</v>
      </c>
      <c r="L4937" s="728">
        <v>847.01</v>
      </c>
    </row>
    <row r="4938" spans="1:12" s="335" customFormat="1" ht="12" x14ac:dyDescent="0.2">
      <c r="A4938" s="145" t="s">
        <v>10266</v>
      </c>
      <c r="B4938" s="727" t="s">
        <v>10067</v>
      </c>
      <c r="C4938" s="733">
        <v>43647</v>
      </c>
      <c r="F4938" s="745">
        <v>2806</v>
      </c>
      <c r="G4938" s="745">
        <v>526</v>
      </c>
      <c r="H4938" s="745"/>
      <c r="I4938" s="745">
        <f t="shared" si="64"/>
        <v>2280</v>
      </c>
      <c r="J4938" s="728">
        <v>326.62</v>
      </c>
      <c r="K4938" s="728">
        <v>65.319999999999993</v>
      </c>
      <c r="L4938" s="728">
        <v>261.3</v>
      </c>
    </row>
    <row r="4939" spans="1:12" s="335" customFormat="1" ht="12" x14ac:dyDescent="0.2">
      <c r="A4939" s="145" t="s">
        <v>10267</v>
      </c>
      <c r="B4939" s="145" t="s">
        <v>8811</v>
      </c>
      <c r="C4939" s="733">
        <v>43647</v>
      </c>
      <c r="F4939" s="745">
        <v>5114</v>
      </c>
      <c r="G4939" s="745">
        <v>1023</v>
      </c>
      <c r="H4939" s="745"/>
      <c r="I4939" s="745">
        <f t="shared" si="64"/>
        <v>4091</v>
      </c>
      <c r="J4939" s="728">
        <v>654.08999999999992</v>
      </c>
      <c r="K4939" s="728">
        <v>130.82</v>
      </c>
      <c r="L4939" s="728">
        <v>523.27</v>
      </c>
    </row>
    <row r="4940" spans="1:12" s="335" customFormat="1" ht="12" x14ac:dyDescent="0.2">
      <c r="A4940" s="145" t="s">
        <v>10268</v>
      </c>
      <c r="B4940" s="145" t="s">
        <v>10552</v>
      </c>
      <c r="C4940" s="733">
        <v>43647</v>
      </c>
      <c r="F4940" s="745">
        <v>2080</v>
      </c>
      <c r="G4940" s="745">
        <v>312</v>
      </c>
      <c r="H4940" s="745"/>
      <c r="I4940" s="745">
        <f t="shared" si="64"/>
        <v>1768</v>
      </c>
      <c r="J4940" s="728">
        <v>195.44</v>
      </c>
      <c r="K4940" s="728">
        <v>39.090000000000003</v>
      </c>
      <c r="L4940" s="728">
        <v>156.35</v>
      </c>
    </row>
    <row r="4941" spans="1:12" s="335" customFormat="1" ht="12" x14ac:dyDescent="0.2">
      <c r="A4941" s="145" t="s">
        <v>10269</v>
      </c>
      <c r="B4941" s="145" t="s">
        <v>10068</v>
      </c>
      <c r="C4941" s="733">
        <v>43647</v>
      </c>
      <c r="F4941" s="745">
        <v>3448</v>
      </c>
      <c r="G4941" s="745">
        <v>646</v>
      </c>
      <c r="H4941" s="745"/>
      <c r="I4941" s="745">
        <f t="shared" si="64"/>
        <v>2802</v>
      </c>
      <c r="J4941" s="728">
        <v>401.34999999999997</v>
      </c>
      <c r="K4941" s="728">
        <v>80.27</v>
      </c>
      <c r="L4941" s="728">
        <v>321.08</v>
      </c>
    </row>
    <row r="4942" spans="1:12" s="335" customFormat="1" ht="12" x14ac:dyDescent="0.2">
      <c r="A4942" s="145" t="s">
        <v>10270</v>
      </c>
      <c r="B4942" s="145" t="s">
        <v>10053</v>
      </c>
      <c r="C4942" s="733">
        <v>43647</v>
      </c>
      <c r="F4942" s="745">
        <v>6150</v>
      </c>
      <c r="G4942" s="745">
        <v>928</v>
      </c>
      <c r="H4942" s="745"/>
      <c r="I4942" s="745">
        <f t="shared" si="64"/>
        <v>5222</v>
      </c>
      <c r="J4942" s="728">
        <v>530.13</v>
      </c>
      <c r="K4942" s="728">
        <v>106.03</v>
      </c>
      <c r="L4942" s="728">
        <v>424.1</v>
      </c>
    </row>
    <row r="4943" spans="1:12" s="335" customFormat="1" ht="12" x14ac:dyDescent="0.2">
      <c r="A4943" s="145" t="s">
        <v>10271</v>
      </c>
      <c r="B4943" s="145" t="s">
        <v>10553</v>
      </c>
      <c r="C4943" s="733">
        <v>43647</v>
      </c>
      <c r="F4943" s="745">
        <v>2080</v>
      </c>
      <c r="G4943" s="745">
        <v>312</v>
      </c>
      <c r="H4943" s="745"/>
      <c r="I4943" s="745">
        <f t="shared" si="64"/>
        <v>1768</v>
      </c>
      <c r="J4943" s="728">
        <v>195.44</v>
      </c>
      <c r="K4943" s="728">
        <v>39.090000000000003</v>
      </c>
      <c r="L4943" s="728">
        <v>156.35</v>
      </c>
    </row>
    <row r="4944" spans="1:12" s="335" customFormat="1" ht="12" x14ac:dyDescent="0.2">
      <c r="A4944" s="145" t="s">
        <v>10272</v>
      </c>
      <c r="B4944" s="145" t="s">
        <v>10554</v>
      </c>
      <c r="C4944" s="733">
        <v>43647</v>
      </c>
      <c r="F4944" s="745">
        <v>8678</v>
      </c>
      <c r="G4944" s="745">
        <v>1736</v>
      </c>
      <c r="H4944" s="745"/>
      <c r="I4944" s="745">
        <f t="shared" si="64"/>
        <v>6942</v>
      </c>
      <c r="J4944" s="728">
        <v>1109.9100000000001</v>
      </c>
      <c r="K4944" s="728">
        <v>360.72</v>
      </c>
      <c r="L4944" s="728">
        <v>749.19</v>
      </c>
    </row>
    <row r="4945" spans="1:12" s="335" customFormat="1" ht="12" x14ac:dyDescent="0.2">
      <c r="A4945" s="145" t="s">
        <v>10273</v>
      </c>
      <c r="B4945" s="145" t="s">
        <v>10555</v>
      </c>
      <c r="C4945" s="733">
        <v>43647</v>
      </c>
      <c r="F4945" s="745">
        <v>750</v>
      </c>
      <c r="G4945" s="745">
        <v>113</v>
      </c>
      <c r="H4945" s="745"/>
      <c r="I4945" s="745">
        <f t="shared" si="64"/>
        <v>637</v>
      </c>
      <c r="J4945" s="728">
        <v>70.47</v>
      </c>
      <c r="K4945" s="728">
        <v>22.9</v>
      </c>
      <c r="L4945" s="728">
        <v>47.57</v>
      </c>
    </row>
    <row r="4946" spans="1:12" s="335" customFormat="1" ht="12" x14ac:dyDescent="0.2">
      <c r="A4946" s="145" t="s">
        <v>10274</v>
      </c>
      <c r="B4946" s="145" t="s">
        <v>10107</v>
      </c>
      <c r="C4946" s="733">
        <v>43647</v>
      </c>
      <c r="F4946" s="745">
        <v>2328</v>
      </c>
      <c r="G4946" s="745">
        <v>291</v>
      </c>
      <c r="H4946" s="745"/>
      <c r="I4946" s="745">
        <f t="shared" si="64"/>
        <v>2037</v>
      </c>
      <c r="J4946" s="728">
        <v>149.39000000000001</v>
      </c>
      <c r="K4946" s="728">
        <v>29.88</v>
      </c>
      <c r="L4946" s="728">
        <v>119.51</v>
      </c>
    </row>
    <row r="4947" spans="1:12" s="335" customFormat="1" ht="12" x14ac:dyDescent="0.2">
      <c r="A4947" s="145" t="s">
        <v>10275</v>
      </c>
      <c r="B4947" s="145" t="s">
        <v>10045</v>
      </c>
      <c r="C4947" s="733">
        <v>43647</v>
      </c>
      <c r="F4947" s="745">
        <v>3084</v>
      </c>
      <c r="G4947" s="745">
        <v>617</v>
      </c>
      <c r="H4947" s="745"/>
      <c r="I4947" s="745">
        <f t="shared" si="64"/>
        <v>2467</v>
      </c>
      <c r="J4947" s="728">
        <v>394.43</v>
      </c>
      <c r="K4947" s="728">
        <v>78.89</v>
      </c>
      <c r="L4947" s="728">
        <v>315.54000000000002</v>
      </c>
    </row>
    <row r="4948" spans="1:12" s="335" customFormat="1" ht="12" x14ac:dyDescent="0.2">
      <c r="A4948" s="145" t="s">
        <v>10276</v>
      </c>
      <c r="B4948" s="145" t="s">
        <v>10055</v>
      </c>
      <c r="C4948" s="733">
        <v>43647</v>
      </c>
      <c r="F4948" s="745">
        <v>4476</v>
      </c>
      <c r="G4948" s="745">
        <v>895</v>
      </c>
      <c r="H4948" s="745"/>
      <c r="I4948" s="745">
        <f t="shared" si="64"/>
        <v>3581</v>
      </c>
      <c r="J4948" s="728">
        <v>572.49</v>
      </c>
      <c r="K4948" s="728">
        <v>114.5</v>
      </c>
      <c r="L4948" s="728">
        <v>457.99</v>
      </c>
    </row>
    <row r="4949" spans="1:12" s="335" customFormat="1" ht="12" x14ac:dyDescent="0.2">
      <c r="A4949" s="145" t="s">
        <v>10277</v>
      </c>
      <c r="B4949" s="145" t="s">
        <v>10044</v>
      </c>
      <c r="C4949" s="733">
        <v>43647</v>
      </c>
      <c r="F4949" s="745">
        <v>3013</v>
      </c>
      <c r="G4949" s="745">
        <v>603</v>
      </c>
      <c r="H4949" s="745"/>
      <c r="I4949" s="745">
        <f t="shared" si="64"/>
        <v>2410</v>
      </c>
      <c r="J4949" s="728">
        <v>385.34999999999997</v>
      </c>
      <c r="K4949" s="728">
        <v>77.069999999999993</v>
      </c>
      <c r="L4949" s="728">
        <v>308.27999999999997</v>
      </c>
    </row>
    <row r="4950" spans="1:12" s="335" customFormat="1" ht="12" x14ac:dyDescent="0.2">
      <c r="A4950" s="145" t="s">
        <v>10278</v>
      </c>
      <c r="B4950" s="145" t="s">
        <v>10050</v>
      </c>
      <c r="C4950" s="733">
        <v>43647</v>
      </c>
      <c r="F4950" s="745">
        <v>2750</v>
      </c>
      <c r="G4950" s="745">
        <v>550</v>
      </c>
      <c r="H4950" s="745"/>
      <c r="I4950" s="745">
        <f t="shared" si="64"/>
        <v>2200</v>
      </c>
      <c r="J4950" s="728">
        <v>351.72</v>
      </c>
      <c r="K4950" s="728">
        <v>70.34</v>
      </c>
      <c r="L4950" s="728">
        <v>281.38</v>
      </c>
    </row>
    <row r="4951" spans="1:12" s="335" customFormat="1" ht="12" x14ac:dyDescent="0.2">
      <c r="A4951" s="145" t="s">
        <v>10279</v>
      </c>
      <c r="B4951" s="145" t="s">
        <v>10113</v>
      </c>
      <c r="C4951" s="733">
        <v>43647</v>
      </c>
      <c r="F4951" s="745">
        <v>3796</v>
      </c>
      <c r="G4951" s="745">
        <v>1139</v>
      </c>
      <c r="H4951" s="745"/>
      <c r="I4951" s="745">
        <f t="shared" si="64"/>
        <v>2657</v>
      </c>
      <c r="J4951" s="728">
        <v>802.08999999999992</v>
      </c>
      <c r="K4951" s="728">
        <v>160.41999999999999</v>
      </c>
      <c r="L4951" s="728">
        <v>641.66999999999996</v>
      </c>
    </row>
    <row r="4952" spans="1:12" s="335" customFormat="1" ht="12" x14ac:dyDescent="0.2">
      <c r="A4952" s="145" t="s">
        <v>10280</v>
      </c>
      <c r="B4952" s="145" t="s">
        <v>10121</v>
      </c>
      <c r="C4952" s="733">
        <v>43647</v>
      </c>
      <c r="F4952" s="745">
        <v>5664</v>
      </c>
      <c r="G4952" s="745">
        <v>1062</v>
      </c>
      <c r="H4952" s="745"/>
      <c r="I4952" s="745">
        <f t="shared" si="64"/>
        <v>4602</v>
      </c>
      <c r="J4952" s="728">
        <v>665.34999999999991</v>
      </c>
      <c r="K4952" s="728">
        <v>133.07</v>
      </c>
      <c r="L4952" s="728">
        <v>532.28</v>
      </c>
    </row>
    <row r="4953" spans="1:12" s="335" customFormat="1" ht="12" x14ac:dyDescent="0.2">
      <c r="A4953" s="145" t="s">
        <v>10281</v>
      </c>
      <c r="B4953" s="145" t="s">
        <v>10556</v>
      </c>
      <c r="C4953" s="733">
        <v>43647</v>
      </c>
      <c r="F4953" s="745">
        <v>6659</v>
      </c>
      <c r="G4953" s="745">
        <v>1249</v>
      </c>
      <c r="H4953" s="745"/>
      <c r="I4953" s="745">
        <f t="shared" si="64"/>
        <v>5410</v>
      </c>
      <c r="J4953" s="728">
        <v>782.24</v>
      </c>
      <c r="K4953" s="728">
        <v>156.44999999999999</v>
      </c>
      <c r="L4953" s="728">
        <v>625.79</v>
      </c>
    </row>
    <row r="4954" spans="1:12" s="335" customFormat="1" ht="12" x14ac:dyDescent="0.2">
      <c r="A4954" s="145" t="s">
        <v>10282</v>
      </c>
      <c r="B4954" s="145" t="s">
        <v>10557</v>
      </c>
      <c r="C4954" s="733">
        <v>43647</v>
      </c>
      <c r="F4954" s="745">
        <v>4388</v>
      </c>
      <c r="G4954" s="745">
        <v>878</v>
      </c>
      <c r="H4954" s="745"/>
      <c r="I4954" s="745">
        <f t="shared" si="64"/>
        <v>3510</v>
      </c>
      <c r="J4954" s="728">
        <v>556.13</v>
      </c>
      <c r="K4954" s="728">
        <v>180.74</v>
      </c>
      <c r="L4954" s="728">
        <v>375.39</v>
      </c>
    </row>
    <row r="4955" spans="1:12" s="335" customFormat="1" ht="12" x14ac:dyDescent="0.2">
      <c r="A4955" s="726" t="s">
        <v>10283</v>
      </c>
      <c r="B4955" s="726" t="s">
        <v>9968</v>
      </c>
      <c r="C4955" s="733">
        <v>43647</v>
      </c>
      <c r="F4955" s="745">
        <v>6814</v>
      </c>
      <c r="G4955" s="745">
        <v>1022</v>
      </c>
      <c r="H4955" s="745"/>
      <c r="I4955" s="745">
        <f t="shared" si="64"/>
        <v>5792</v>
      </c>
      <c r="J4955" s="728">
        <v>587.35</v>
      </c>
      <c r="K4955" s="728">
        <v>117.47</v>
      </c>
      <c r="L4955" s="728">
        <v>469.88</v>
      </c>
    </row>
    <row r="4956" spans="1:12" s="335" customFormat="1" ht="12" x14ac:dyDescent="0.2">
      <c r="A4956" s="726" t="s">
        <v>10284</v>
      </c>
      <c r="B4956" s="726" t="s">
        <v>10558</v>
      </c>
      <c r="C4956" s="733">
        <v>43647</v>
      </c>
      <c r="F4956" s="745">
        <v>1523</v>
      </c>
      <c r="G4956" s="745">
        <v>243</v>
      </c>
      <c r="H4956" s="745"/>
      <c r="I4956" s="745">
        <f t="shared" si="64"/>
        <v>1280</v>
      </c>
      <c r="J4956" s="728">
        <v>143.1</v>
      </c>
      <c r="K4956" s="728">
        <v>28.62</v>
      </c>
      <c r="L4956" s="728">
        <v>114.48</v>
      </c>
    </row>
    <row r="4957" spans="1:12" s="335" customFormat="1" ht="12" x14ac:dyDescent="0.2">
      <c r="A4957" s="726" t="s">
        <v>10285</v>
      </c>
      <c r="B4957" s="726" t="s">
        <v>10559</v>
      </c>
      <c r="C4957" s="733">
        <v>43647</v>
      </c>
      <c r="F4957" s="745">
        <v>7094</v>
      </c>
      <c r="G4957" s="745">
        <v>1419</v>
      </c>
      <c r="H4957" s="745"/>
      <c r="I4957" s="745">
        <f t="shared" si="64"/>
        <v>5675</v>
      </c>
      <c r="J4957" s="728">
        <v>907.32</v>
      </c>
      <c r="K4957" s="728">
        <v>181.46</v>
      </c>
      <c r="L4957" s="728">
        <v>725.86</v>
      </c>
    </row>
    <row r="4958" spans="1:12" s="335" customFormat="1" ht="12" x14ac:dyDescent="0.2">
      <c r="A4958" s="726" t="s">
        <v>10286</v>
      </c>
      <c r="B4958" s="726" t="s">
        <v>10124</v>
      </c>
      <c r="C4958" s="733">
        <v>43647</v>
      </c>
      <c r="F4958" s="745">
        <v>2309</v>
      </c>
      <c r="G4958" s="745">
        <v>577</v>
      </c>
      <c r="H4958" s="745"/>
      <c r="I4958" s="745">
        <f t="shared" si="64"/>
        <v>1732</v>
      </c>
      <c r="J4958" s="728">
        <v>391.61</v>
      </c>
      <c r="K4958" s="728">
        <v>78.319999999999993</v>
      </c>
      <c r="L4958" s="728">
        <v>313.29000000000002</v>
      </c>
    </row>
    <row r="4959" spans="1:12" s="335" customFormat="1" ht="12" x14ac:dyDescent="0.2">
      <c r="A4959" s="726" t="s">
        <v>10287</v>
      </c>
      <c r="B4959" s="726" t="s">
        <v>10011</v>
      </c>
      <c r="C4959" s="733">
        <v>43647</v>
      </c>
      <c r="F4959" s="745">
        <v>2250</v>
      </c>
      <c r="G4959" s="745">
        <v>337</v>
      </c>
      <c r="H4959" s="745"/>
      <c r="I4959" s="745">
        <f t="shared" si="64"/>
        <v>1913</v>
      </c>
      <c r="J4959" s="728">
        <v>192.18</v>
      </c>
      <c r="K4959" s="728">
        <v>38.44</v>
      </c>
      <c r="L4959" s="728">
        <v>153.74</v>
      </c>
    </row>
    <row r="4960" spans="1:12" s="335" customFormat="1" ht="12" x14ac:dyDescent="0.2">
      <c r="A4960" s="726" t="s">
        <v>10288</v>
      </c>
      <c r="B4960" s="726" t="s">
        <v>10108</v>
      </c>
      <c r="C4960" s="733">
        <v>43647</v>
      </c>
      <c r="F4960" s="745">
        <v>1009</v>
      </c>
      <c r="G4960" s="745">
        <v>126</v>
      </c>
      <c r="H4960" s="745"/>
      <c r="I4960" s="745">
        <f t="shared" si="64"/>
        <v>883</v>
      </c>
      <c r="J4960" s="728">
        <v>64.739999999999995</v>
      </c>
      <c r="K4960" s="728">
        <v>12.95</v>
      </c>
      <c r="L4960" s="728">
        <v>51.79</v>
      </c>
    </row>
    <row r="4961" spans="1:12" s="335" customFormat="1" ht="12" x14ac:dyDescent="0.2">
      <c r="A4961" s="726" t="s">
        <v>10289</v>
      </c>
      <c r="B4961" s="726" t="s">
        <v>9962</v>
      </c>
      <c r="C4961" s="733">
        <v>43647</v>
      </c>
      <c r="F4961" s="745">
        <v>3292</v>
      </c>
      <c r="G4961" s="745">
        <v>494</v>
      </c>
      <c r="H4961" s="745"/>
      <c r="I4961" s="745">
        <f t="shared" si="64"/>
        <v>2798</v>
      </c>
      <c r="J4961" s="728">
        <v>283.76</v>
      </c>
      <c r="K4961" s="728">
        <v>92.22</v>
      </c>
      <c r="L4961" s="728">
        <v>191.54</v>
      </c>
    </row>
    <row r="4962" spans="1:12" s="335" customFormat="1" ht="12" x14ac:dyDescent="0.2">
      <c r="A4962" s="726" t="s">
        <v>10290</v>
      </c>
      <c r="B4962" s="726" t="s">
        <v>9998</v>
      </c>
      <c r="C4962" s="733">
        <v>43647</v>
      </c>
      <c r="F4962" s="745">
        <v>2080</v>
      </c>
      <c r="G4962" s="745">
        <v>312</v>
      </c>
      <c r="H4962" s="745"/>
      <c r="I4962" s="745">
        <f t="shared" si="64"/>
        <v>1768</v>
      </c>
      <c r="J4962" s="728">
        <v>195.44</v>
      </c>
      <c r="K4962" s="728">
        <v>39.090000000000003</v>
      </c>
      <c r="L4962" s="728">
        <v>156.35</v>
      </c>
    </row>
    <row r="4963" spans="1:12" s="335" customFormat="1" ht="12" x14ac:dyDescent="0.2">
      <c r="A4963" s="726" t="s">
        <v>10291</v>
      </c>
      <c r="B4963" s="726" t="s">
        <v>9969</v>
      </c>
      <c r="C4963" s="733">
        <v>43647</v>
      </c>
      <c r="F4963" s="745">
        <v>6586</v>
      </c>
      <c r="G4963" s="745">
        <v>988</v>
      </c>
      <c r="H4963" s="745"/>
      <c r="I4963" s="745">
        <f t="shared" si="64"/>
        <v>5598</v>
      </c>
      <c r="J4963" s="728">
        <v>567.68999999999994</v>
      </c>
      <c r="K4963" s="728">
        <v>113.54</v>
      </c>
      <c r="L4963" s="728">
        <v>454.15</v>
      </c>
    </row>
    <row r="4964" spans="1:12" s="335" customFormat="1" ht="12" x14ac:dyDescent="0.2">
      <c r="A4964" s="726" t="s">
        <v>10292</v>
      </c>
      <c r="B4964" s="726" t="s">
        <v>10049</v>
      </c>
      <c r="C4964" s="733">
        <v>43647</v>
      </c>
      <c r="F4964" s="745">
        <v>2340</v>
      </c>
      <c r="G4964" s="745">
        <v>468</v>
      </c>
      <c r="H4964" s="745"/>
      <c r="I4964" s="745">
        <f t="shared" si="64"/>
        <v>1872</v>
      </c>
      <c r="J4964" s="728">
        <v>299.29000000000002</v>
      </c>
      <c r="K4964" s="728">
        <v>59.86</v>
      </c>
      <c r="L4964" s="728">
        <v>239.43</v>
      </c>
    </row>
    <row r="4965" spans="1:12" s="335" customFormat="1" ht="12" x14ac:dyDescent="0.2">
      <c r="A4965" s="726" t="s">
        <v>10293</v>
      </c>
      <c r="B4965" s="726" t="s">
        <v>10560</v>
      </c>
      <c r="C4965" s="733">
        <v>43647</v>
      </c>
      <c r="F4965" s="745">
        <v>2609</v>
      </c>
      <c r="G4965" s="745">
        <v>652</v>
      </c>
      <c r="H4965" s="745"/>
      <c r="I4965" s="745">
        <f t="shared" si="64"/>
        <v>1957</v>
      </c>
      <c r="J4965" s="728">
        <v>442.49</v>
      </c>
      <c r="K4965" s="728">
        <v>88.5</v>
      </c>
      <c r="L4965" s="728">
        <v>353.99</v>
      </c>
    </row>
    <row r="4966" spans="1:12" s="335" customFormat="1" ht="12" x14ac:dyDescent="0.2">
      <c r="A4966" s="726" t="s">
        <v>10294</v>
      </c>
      <c r="B4966" s="726" t="s">
        <v>10109</v>
      </c>
      <c r="C4966" s="733">
        <v>43647</v>
      </c>
      <c r="F4966" s="745">
        <v>2113</v>
      </c>
      <c r="G4966" s="745">
        <v>264</v>
      </c>
      <c r="H4966" s="745"/>
      <c r="I4966" s="745">
        <f t="shared" si="64"/>
        <v>1849</v>
      </c>
      <c r="J4966" s="728">
        <v>135.59</v>
      </c>
      <c r="K4966" s="728">
        <v>27.12</v>
      </c>
      <c r="L4966" s="728">
        <v>108.47</v>
      </c>
    </row>
    <row r="4967" spans="1:12" s="335" customFormat="1" ht="12" x14ac:dyDescent="0.2">
      <c r="A4967" s="727" t="s">
        <v>10295</v>
      </c>
      <c r="B4967" s="727" t="s">
        <v>10062</v>
      </c>
      <c r="C4967" s="733">
        <v>43647</v>
      </c>
      <c r="F4967" s="745">
        <v>4294</v>
      </c>
      <c r="G4967" s="745">
        <v>805</v>
      </c>
      <c r="H4967" s="745"/>
      <c r="I4967" s="745">
        <f t="shared" si="64"/>
        <v>3489</v>
      </c>
      <c r="J4967" s="728">
        <v>499.82</v>
      </c>
      <c r="K4967" s="728">
        <v>162.44</v>
      </c>
      <c r="L4967" s="728">
        <v>337.38</v>
      </c>
    </row>
    <row r="4968" spans="1:12" s="335" customFormat="1" ht="12" x14ac:dyDescent="0.2">
      <c r="A4968" s="727" t="s">
        <v>10296</v>
      </c>
      <c r="B4968" s="727" t="s">
        <v>10561</v>
      </c>
      <c r="C4968" s="733">
        <v>43647</v>
      </c>
      <c r="F4968" s="745">
        <v>9314</v>
      </c>
      <c r="G4968" s="745">
        <v>1863</v>
      </c>
      <c r="H4968" s="745"/>
      <c r="I4968" s="745">
        <f t="shared" si="64"/>
        <v>7451</v>
      </c>
      <c r="J4968" s="728">
        <v>1191.26</v>
      </c>
      <c r="K4968" s="728">
        <v>238.25</v>
      </c>
      <c r="L4968" s="728">
        <v>953.01</v>
      </c>
    </row>
    <row r="4969" spans="1:12" s="335" customFormat="1" ht="12" x14ac:dyDescent="0.2">
      <c r="A4969" s="727" t="s">
        <v>10297</v>
      </c>
      <c r="B4969" s="727" t="s">
        <v>9970</v>
      </c>
      <c r="C4969" s="733">
        <v>43647</v>
      </c>
      <c r="F4969" s="745">
        <v>6075</v>
      </c>
      <c r="G4969" s="745">
        <v>911</v>
      </c>
      <c r="H4969" s="745"/>
      <c r="I4969" s="745">
        <f t="shared" si="64"/>
        <v>5164</v>
      </c>
      <c r="J4969" s="728">
        <v>523.64</v>
      </c>
      <c r="K4969" s="728">
        <v>104.73</v>
      </c>
      <c r="L4969" s="728">
        <v>418.91</v>
      </c>
    </row>
    <row r="4970" spans="1:12" s="335" customFormat="1" ht="12" x14ac:dyDescent="0.2">
      <c r="A4970" s="727" t="s">
        <v>10298</v>
      </c>
      <c r="B4970" s="727" t="s">
        <v>10562</v>
      </c>
      <c r="C4970" s="733">
        <v>43647</v>
      </c>
      <c r="F4970" s="745">
        <v>2395</v>
      </c>
      <c r="G4970" s="745">
        <v>479</v>
      </c>
      <c r="H4970" s="745"/>
      <c r="I4970" s="745">
        <f t="shared" si="64"/>
        <v>1916</v>
      </c>
      <c r="J4970" s="728">
        <v>306.31</v>
      </c>
      <c r="K4970" s="728">
        <v>61.26</v>
      </c>
      <c r="L4970" s="728">
        <v>245.05</v>
      </c>
    </row>
    <row r="4971" spans="1:12" s="335" customFormat="1" ht="12" x14ac:dyDescent="0.2">
      <c r="A4971" s="727" t="s">
        <v>10299</v>
      </c>
      <c r="B4971" s="727" t="s">
        <v>10036</v>
      </c>
      <c r="C4971" s="733">
        <v>43647</v>
      </c>
      <c r="F4971" s="745">
        <v>3890</v>
      </c>
      <c r="G4971" s="745">
        <v>778</v>
      </c>
      <c r="H4971" s="745"/>
      <c r="I4971" s="745">
        <f t="shared" si="64"/>
        <v>3112</v>
      </c>
      <c r="J4971" s="728">
        <v>497.53</v>
      </c>
      <c r="K4971" s="728">
        <v>99.51</v>
      </c>
      <c r="L4971" s="728">
        <v>398.02</v>
      </c>
    </row>
    <row r="4972" spans="1:12" s="335" customFormat="1" ht="12" x14ac:dyDescent="0.2">
      <c r="A4972" s="727" t="s">
        <v>10300</v>
      </c>
      <c r="B4972" s="727" t="s">
        <v>10563</v>
      </c>
      <c r="C4972" s="733">
        <v>43647</v>
      </c>
      <c r="F4972" s="745">
        <v>1657</v>
      </c>
      <c r="G4972" s="745">
        <v>249</v>
      </c>
      <c r="H4972" s="745"/>
      <c r="I4972" s="745">
        <f t="shared" si="64"/>
        <v>1408</v>
      </c>
      <c r="J4972" s="728">
        <v>141.53</v>
      </c>
      <c r="K4972" s="728">
        <v>28.31</v>
      </c>
      <c r="L4972" s="728">
        <v>113.22</v>
      </c>
    </row>
    <row r="4973" spans="1:12" s="335" customFormat="1" ht="12" x14ac:dyDescent="0.2">
      <c r="A4973" s="727" t="s">
        <v>10301</v>
      </c>
      <c r="B4973" s="727" t="s">
        <v>10023</v>
      </c>
      <c r="C4973" s="733">
        <v>43647</v>
      </c>
      <c r="F4973" s="745">
        <v>2250</v>
      </c>
      <c r="G4973" s="745">
        <v>337</v>
      </c>
      <c r="H4973" s="745"/>
      <c r="I4973" s="745">
        <f t="shared" si="64"/>
        <v>1913</v>
      </c>
      <c r="J4973" s="728">
        <v>192.18</v>
      </c>
      <c r="K4973" s="728">
        <v>38.44</v>
      </c>
      <c r="L4973" s="728">
        <v>153.74</v>
      </c>
    </row>
    <row r="4974" spans="1:12" s="335" customFormat="1" ht="12" x14ac:dyDescent="0.2">
      <c r="A4974" s="727" t="s">
        <v>10302</v>
      </c>
      <c r="B4974" s="727" t="s">
        <v>10022</v>
      </c>
      <c r="C4974" s="733">
        <v>43647</v>
      </c>
      <c r="F4974" s="745">
        <v>2250</v>
      </c>
      <c r="G4974" s="745">
        <v>337</v>
      </c>
      <c r="H4974" s="745"/>
      <c r="I4974" s="745">
        <f t="shared" si="64"/>
        <v>1913</v>
      </c>
      <c r="J4974" s="728">
        <v>192.18</v>
      </c>
      <c r="K4974" s="728">
        <v>38.44</v>
      </c>
      <c r="L4974" s="728">
        <v>153.74</v>
      </c>
    </row>
    <row r="4975" spans="1:12" s="335" customFormat="1" ht="12" x14ac:dyDescent="0.2">
      <c r="A4975" s="727" t="s">
        <v>10303</v>
      </c>
      <c r="B4975" s="727" t="s">
        <v>10564</v>
      </c>
      <c r="C4975" s="733">
        <v>43647</v>
      </c>
      <c r="F4975" s="745">
        <v>9555</v>
      </c>
      <c r="G4975" s="745">
        <v>1792</v>
      </c>
      <c r="H4975" s="745"/>
      <c r="I4975" s="745">
        <f t="shared" si="64"/>
        <v>7763</v>
      </c>
      <c r="J4975" s="728">
        <v>1112.21</v>
      </c>
      <c r="K4975" s="728">
        <v>222.44</v>
      </c>
      <c r="L4975" s="728">
        <v>889.77</v>
      </c>
    </row>
    <row r="4976" spans="1:12" s="335" customFormat="1" ht="12" x14ac:dyDescent="0.2">
      <c r="A4976" s="727" t="s">
        <v>10304</v>
      </c>
      <c r="B4976" s="727" t="s">
        <v>10001</v>
      </c>
      <c r="C4976" s="733">
        <v>43647</v>
      </c>
      <c r="F4976" s="745">
        <v>2080</v>
      </c>
      <c r="G4976" s="745">
        <v>312</v>
      </c>
      <c r="H4976" s="745"/>
      <c r="I4976" s="745">
        <f t="shared" si="64"/>
        <v>1768</v>
      </c>
      <c r="J4976" s="728">
        <v>195.44</v>
      </c>
      <c r="K4976" s="728">
        <v>39.090000000000003</v>
      </c>
      <c r="L4976" s="728">
        <v>156.35</v>
      </c>
    </row>
    <row r="4977" spans="1:12" s="335" customFormat="1" ht="12" x14ac:dyDescent="0.2">
      <c r="A4977" s="727" t="s">
        <v>10305</v>
      </c>
      <c r="B4977" s="727" t="s">
        <v>10565</v>
      </c>
      <c r="C4977" s="733">
        <v>43647</v>
      </c>
      <c r="F4977" s="745">
        <v>4035</v>
      </c>
      <c r="G4977" s="745">
        <v>757</v>
      </c>
      <c r="H4977" s="745"/>
      <c r="I4977" s="745">
        <f t="shared" si="64"/>
        <v>3278</v>
      </c>
      <c r="J4977" s="728">
        <v>469.67</v>
      </c>
      <c r="K4977" s="728">
        <v>93.93</v>
      </c>
      <c r="L4977" s="728">
        <v>375.74</v>
      </c>
    </row>
    <row r="4978" spans="1:12" s="335" customFormat="1" ht="12" x14ac:dyDescent="0.2">
      <c r="A4978" s="727" t="s">
        <v>10306</v>
      </c>
      <c r="B4978" s="727" t="s">
        <v>10069</v>
      </c>
      <c r="C4978" s="733">
        <v>43647</v>
      </c>
      <c r="F4978" s="745">
        <v>2588</v>
      </c>
      <c r="G4978" s="745">
        <v>485</v>
      </c>
      <c r="H4978" s="745"/>
      <c r="I4978" s="745">
        <f t="shared" si="64"/>
        <v>2103</v>
      </c>
      <c r="J4978" s="728">
        <v>301.24</v>
      </c>
      <c r="K4978" s="728">
        <v>60.25</v>
      </c>
      <c r="L4978" s="728">
        <v>240.99</v>
      </c>
    </row>
    <row r="4979" spans="1:12" s="335" customFormat="1" ht="12" x14ac:dyDescent="0.2">
      <c r="A4979" s="727" t="s">
        <v>10307</v>
      </c>
      <c r="B4979" s="727" t="s">
        <v>9994</v>
      </c>
      <c r="C4979" s="733">
        <v>43647</v>
      </c>
      <c r="F4979" s="745">
        <v>3125</v>
      </c>
      <c r="G4979" s="745">
        <v>625</v>
      </c>
      <c r="H4979" s="745"/>
      <c r="I4979" s="745">
        <f t="shared" si="64"/>
        <v>2500</v>
      </c>
      <c r="J4979" s="728">
        <v>399.69</v>
      </c>
      <c r="K4979" s="728">
        <v>79.94</v>
      </c>
      <c r="L4979" s="728">
        <v>319.75</v>
      </c>
    </row>
    <row r="4980" spans="1:12" s="335" customFormat="1" ht="12" x14ac:dyDescent="0.2">
      <c r="A4980" s="727" t="s">
        <v>10308</v>
      </c>
      <c r="B4980" s="727" t="s">
        <v>9976</v>
      </c>
      <c r="C4980" s="733">
        <v>43647</v>
      </c>
      <c r="F4980" s="745">
        <v>7876</v>
      </c>
      <c r="G4980" s="745">
        <v>1181</v>
      </c>
      <c r="H4980" s="745"/>
      <c r="I4980" s="745">
        <f t="shared" si="64"/>
        <v>6695</v>
      </c>
      <c r="J4980" s="728">
        <v>678.89</v>
      </c>
      <c r="K4980" s="728">
        <v>135.78</v>
      </c>
      <c r="L4980" s="728">
        <v>543.11</v>
      </c>
    </row>
    <row r="4981" spans="1:12" s="335" customFormat="1" ht="12" x14ac:dyDescent="0.2">
      <c r="A4981" s="727" t="s">
        <v>10309</v>
      </c>
      <c r="B4981" s="727" t="s">
        <v>10029</v>
      </c>
      <c r="C4981" s="733">
        <v>43647</v>
      </c>
      <c r="F4981" s="745">
        <v>2500</v>
      </c>
      <c r="G4981" s="745">
        <v>500</v>
      </c>
      <c r="H4981" s="745"/>
      <c r="I4981" s="745">
        <f t="shared" si="64"/>
        <v>2000</v>
      </c>
      <c r="J4981" s="728">
        <v>319.75</v>
      </c>
      <c r="K4981" s="728">
        <v>63.95</v>
      </c>
      <c r="L4981" s="728">
        <v>255.8</v>
      </c>
    </row>
    <row r="4982" spans="1:12" s="335" customFormat="1" ht="12" x14ac:dyDescent="0.2">
      <c r="A4982" s="727" t="s">
        <v>10310</v>
      </c>
      <c r="B4982" s="727" t="s">
        <v>10016</v>
      </c>
      <c r="C4982" s="733">
        <v>43647</v>
      </c>
      <c r="F4982" s="745">
        <v>2822</v>
      </c>
      <c r="G4982" s="745">
        <v>423</v>
      </c>
      <c r="H4982" s="745"/>
      <c r="I4982" s="745">
        <f t="shared" si="64"/>
        <v>2399</v>
      </c>
      <c r="J4982" s="728">
        <v>241.01999999999998</v>
      </c>
      <c r="K4982" s="728">
        <v>78.33</v>
      </c>
      <c r="L4982" s="728">
        <v>162.69</v>
      </c>
    </row>
    <row r="4983" spans="1:12" s="335" customFormat="1" ht="12" x14ac:dyDescent="0.2">
      <c r="A4983" s="727" t="s">
        <v>10311</v>
      </c>
      <c r="B4983" s="727" t="s">
        <v>10086</v>
      </c>
      <c r="C4983" s="733">
        <v>43647</v>
      </c>
      <c r="F4983" s="745">
        <v>2820</v>
      </c>
      <c r="G4983" s="745">
        <v>529</v>
      </c>
      <c r="H4983" s="745"/>
      <c r="I4983" s="745">
        <f t="shared" si="64"/>
        <v>2291</v>
      </c>
      <c r="J4983" s="728">
        <v>328.25</v>
      </c>
      <c r="K4983" s="728">
        <v>65.650000000000006</v>
      </c>
      <c r="L4983" s="728">
        <v>262.60000000000002</v>
      </c>
    </row>
    <row r="4984" spans="1:12" s="335" customFormat="1" ht="12" x14ac:dyDescent="0.2">
      <c r="A4984" s="727" t="s">
        <v>10312</v>
      </c>
      <c r="B4984" s="727" t="s">
        <v>10566</v>
      </c>
      <c r="C4984" s="733">
        <v>43647</v>
      </c>
      <c r="F4984" s="745">
        <v>3120</v>
      </c>
      <c r="G4984" s="745">
        <v>468</v>
      </c>
      <c r="H4984" s="745"/>
      <c r="I4984" s="745">
        <f t="shared" si="64"/>
        <v>2652</v>
      </c>
      <c r="J4984" s="728">
        <v>293.16000000000003</v>
      </c>
      <c r="K4984" s="728">
        <v>58.63</v>
      </c>
      <c r="L4984" s="728">
        <v>234.53</v>
      </c>
    </row>
    <row r="4985" spans="1:12" s="335" customFormat="1" ht="12" x14ac:dyDescent="0.2">
      <c r="A4985" s="727" t="s">
        <v>10313</v>
      </c>
      <c r="B4985" s="727" t="s">
        <v>10567</v>
      </c>
      <c r="C4985" s="733">
        <v>43647</v>
      </c>
      <c r="F4985" s="745">
        <v>2909</v>
      </c>
      <c r="G4985" s="745">
        <v>364</v>
      </c>
      <c r="H4985" s="745"/>
      <c r="I4985" s="745">
        <f t="shared" si="64"/>
        <v>2545</v>
      </c>
      <c r="J4985" s="728">
        <v>190.10000000000002</v>
      </c>
      <c r="K4985" s="728">
        <v>38.020000000000003</v>
      </c>
      <c r="L4985" s="728">
        <v>152.08000000000001</v>
      </c>
    </row>
    <row r="4986" spans="1:12" s="335" customFormat="1" ht="12" x14ac:dyDescent="0.2">
      <c r="A4986" s="145" t="s">
        <v>10314</v>
      </c>
      <c r="B4986" s="145" t="s">
        <v>9986</v>
      </c>
      <c r="C4986" s="733">
        <v>43647</v>
      </c>
      <c r="F4986" s="745">
        <v>5087</v>
      </c>
      <c r="G4986" s="745">
        <v>763</v>
      </c>
      <c r="H4986" s="745"/>
      <c r="I4986" s="745">
        <f t="shared" si="64"/>
        <v>4324</v>
      </c>
      <c r="J4986" s="728">
        <v>438.49</v>
      </c>
      <c r="K4986" s="728">
        <v>87.7</v>
      </c>
      <c r="L4986" s="728">
        <v>350.79</v>
      </c>
    </row>
    <row r="4987" spans="1:12" s="335" customFormat="1" ht="12" x14ac:dyDescent="0.2">
      <c r="A4987" s="145" t="s">
        <v>10315</v>
      </c>
      <c r="B4987" s="145" t="s">
        <v>10568</v>
      </c>
      <c r="C4987" s="733">
        <v>43647</v>
      </c>
      <c r="F4987" s="745">
        <v>4336</v>
      </c>
      <c r="G4987" s="745">
        <v>715</v>
      </c>
      <c r="H4987" s="745"/>
      <c r="I4987" s="745">
        <f t="shared" si="64"/>
        <v>3621</v>
      </c>
      <c r="J4987" s="728">
        <v>428.01</v>
      </c>
      <c r="K4987" s="728">
        <v>85.6</v>
      </c>
      <c r="L4987" s="728">
        <v>342.41</v>
      </c>
    </row>
    <row r="4988" spans="1:12" s="335" customFormat="1" ht="12" x14ac:dyDescent="0.2">
      <c r="A4988" s="145" t="s">
        <v>10316</v>
      </c>
      <c r="B4988" s="145" t="s">
        <v>10097</v>
      </c>
      <c r="C4988" s="733">
        <v>43647</v>
      </c>
      <c r="F4988" s="745">
        <v>1836</v>
      </c>
      <c r="G4988" s="745">
        <v>275</v>
      </c>
      <c r="H4988" s="745"/>
      <c r="I4988" s="745">
        <f t="shared" si="64"/>
        <v>1561</v>
      </c>
      <c r="J4988" s="728">
        <v>156.81</v>
      </c>
      <c r="K4988" s="728">
        <v>31.36</v>
      </c>
      <c r="L4988" s="728">
        <v>125.45</v>
      </c>
    </row>
    <row r="4989" spans="1:12" s="335" customFormat="1" ht="12" x14ac:dyDescent="0.2">
      <c r="A4989" s="145" t="s">
        <v>10317</v>
      </c>
      <c r="B4989" s="145" t="s">
        <v>10017</v>
      </c>
      <c r="C4989" s="733">
        <v>43647</v>
      </c>
      <c r="F4989" s="745">
        <v>2100</v>
      </c>
      <c r="G4989" s="745">
        <v>315</v>
      </c>
      <c r="H4989" s="745"/>
      <c r="I4989" s="745">
        <f t="shared" si="64"/>
        <v>1785</v>
      </c>
      <c r="J4989" s="728">
        <v>179.36</v>
      </c>
      <c r="K4989" s="728">
        <v>35.869999999999997</v>
      </c>
      <c r="L4989" s="728">
        <v>143.49</v>
      </c>
    </row>
    <row r="4990" spans="1:12" s="335" customFormat="1" ht="12" x14ac:dyDescent="0.2">
      <c r="A4990" s="145" t="s">
        <v>10318</v>
      </c>
      <c r="B4990" s="145" t="s">
        <v>9971</v>
      </c>
      <c r="C4990" s="733">
        <v>43647</v>
      </c>
      <c r="F4990" s="745">
        <v>7457</v>
      </c>
      <c r="G4990" s="745">
        <v>1119</v>
      </c>
      <c r="H4990" s="745"/>
      <c r="I4990" s="745">
        <f t="shared" si="64"/>
        <v>6338</v>
      </c>
      <c r="J4990" s="728">
        <v>642.77</v>
      </c>
      <c r="K4990" s="728">
        <v>128.55000000000001</v>
      </c>
      <c r="L4990" s="728">
        <v>514.22</v>
      </c>
    </row>
    <row r="4991" spans="1:12" s="335" customFormat="1" ht="12" x14ac:dyDescent="0.2">
      <c r="A4991" s="145" t="s">
        <v>10319</v>
      </c>
      <c r="B4991" s="145" t="s">
        <v>10569</v>
      </c>
      <c r="C4991" s="733">
        <v>43647</v>
      </c>
      <c r="F4991" s="745">
        <v>7290</v>
      </c>
      <c r="G4991" s="745">
        <v>1094</v>
      </c>
      <c r="H4991" s="745"/>
      <c r="I4991" s="745">
        <f t="shared" si="64"/>
        <v>6196</v>
      </c>
      <c r="J4991" s="728">
        <v>628.37</v>
      </c>
      <c r="K4991" s="728">
        <v>125.67</v>
      </c>
      <c r="L4991" s="728">
        <v>502.7</v>
      </c>
    </row>
    <row r="4992" spans="1:12" s="335" customFormat="1" ht="12" x14ac:dyDescent="0.2">
      <c r="A4992" s="145" t="s">
        <v>10320</v>
      </c>
      <c r="B4992" s="145" t="s">
        <v>10570</v>
      </c>
      <c r="C4992" s="733">
        <v>43647</v>
      </c>
      <c r="F4992" s="745">
        <v>2536</v>
      </c>
      <c r="G4992" s="745">
        <v>380</v>
      </c>
      <c r="H4992" s="745"/>
      <c r="I4992" s="745">
        <f t="shared" si="64"/>
        <v>2156</v>
      </c>
      <c r="J4992" s="728">
        <v>216.60999999999999</v>
      </c>
      <c r="K4992" s="728">
        <v>43.32</v>
      </c>
      <c r="L4992" s="728">
        <v>173.29</v>
      </c>
    </row>
    <row r="4993" spans="1:12" s="335" customFormat="1" ht="12" x14ac:dyDescent="0.2">
      <c r="A4993" s="145" t="s">
        <v>10321</v>
      </c>
      <c r="B4993" s="145" t="s">
        <v>10571</v>
      </c>
      <c r="C4993" s="733">
        <v>43647</v>
      </c>
      <c r="F4993" s="745">
        <v>3111</v>
      </c>
      <c r="G4993" s="745">
        <v>622</v>
      </c>
      <c r="H4993" s="745"/>
      <c r="I4993" s="745">
        <f t="shared" si="64"/>
        <v>2489</v>
      </c>
      <c r="J4993" s="728">
        <v>394.29</v>
      </c>
      <c r="K4993" s="728">
        <v>78.86</v>
      </c>
      <c r="L4993" s="728">
        <v>315.43</v>
      </c>
    </row>
    <row r="4994" spans="1:12" s="335" customFormat="1" ht="12" x14ac:dyDescent="0.2">
      <c r="A4994" s="145" t="s">
        <v>10322</v>
      </c>
      <c r="B4994" s="145" t="s">
        <v>9995</v>
      </c>
      <c r="C4994" s="733">
        <v>43647</v>
      </c>
      <c r="F4994" s="745">
        <v>4130</v>
      </c>
      <c r="G4994" s="745">
        <v>619</v>
      </c>
      <c r="H4994" s="745"/>
      <c r="I4994" s="745">
        <f t="shared" ref="I4994:I5057" si="65">F4994-G4994</f>
        <v>3511</v>
      </c>
      <c r="J4994" s="728">
        <v>355.99</v>
      </c>
      <c r="K4994" s="728">
        <v>71.2</v>
      </c>
      <c r="L4994" s="728">
        <v>284.79000000000002</v>
      </c>
    </row>
    <row r="4995" spans="1:12" s="335" customFormat="1" ht="12" x14ac:dyDescent="0.2">
      <c r="A4995" s="145" t="s">
        <v>10323</v>
      </c>
      <c r="B4995" s="145" t="s">
        <v>10046</v>
      </c>
      <c r="C4995" s="733">
        <v>43647</v>
      </c>
      <c r="F4995" s="745">
        <v>2804</v>
      </c>
      <c r="G4995" s="745">
        <v>561</v>
      </c>
      <c r="H4995" s="745"/>
      <c r="I4995" s="745">
        <f t="shared" si="65"/>
        <v>2243</v>
      </c>
      <c r="J4995" s="728">
        <v>358.62</v>
      </c>
      <c r="K4995" s="728">
        <v>71.72</v>
      </c>
      <c r="L4995" s="728">
        <v>286.89999999999998</v>
      </c>
    </row>
    <row r="4996" spans="1:12" s="335" customFormat="1" ht="12" x14ac:dyDescent="0.2">
      <c r="A4996" s="145" t="s">
        <v>10324</v>
      </c>
      <c r="B4996" s="145" t="s">
        <v>10039</v>
      </c>
      <c r="C4996" s="733">
        <v>43647</v>
      </c>
      <c r="F4996" s="745">
        <v>4571</v>
      </c>
      <c r="G4996" s="745">
        <v>914</v>
      </c>
      <c r="H4996" s="745"/>
      <c r="I4996" s="745">
        <f t="shared" si="65"/>
        <v>3657</v>
      </c>
      <c r="J4996" s="728">
        <v>584.62</v>
      </c>
      <c r="K4996" s="728">
        <v>116.92</v>
      </c>
      <c r="L4996" s="728">
        <v>467.7</v>
      </c>
    </row>
    <row r="4997" spans="1:12" s="335" customFormat="1" ht="12" x14ac:dyDescent="0.2">
      <c r="A4997" s="145" t="s">
        <v>10325</v>
      </c>
      <c r="B4997" s="145" t="s">
        <v>10042</v>
      </c>
      <c r="C4997" s="733">
        <v>43647</v>
      </c>
      <c r="F4997" s="745">
        <v>4258</v>
      </c>
      <c r="G4997" s="745">
        <v>852</v>
      </c>
      <c r="H4997" s="745"/>
      <c r="I4997" s="745">
        <f t="shared" si="65"/>
        <v>3406</v>
      </c>
      <c r="J4997" s="728">
        <v>544.59</v>
      </c>
      <c r="K4997" s="728">
        <v>108.92</v>
      </c>
      <c r="L4997" s="728">
        <v>435.67</v>
      </c>
    </row>
    <row r="4998" spans="1:12" s="335" customFormat="1" ht="12" x14ac:dyDescent="0.2">
      <c r="A4998" s="145" t="s">
        <v>10326</v>
      </c>
      <c r="B4998" s="145" t="s">
        <v>9975</v>
      </c>
      <c r="C4998" s="733">
        <v>43647</v>
      </c>
      <c r="F4998" s="745">
        <v>6288</v>
      </c>
      <c r="G4998" s="745">
        <v>943</v>
      </c>
      <c r="H4998" s="745"/>
      <c r="I4998" s="745">
        <f t="shared" si="65"/>
        <v>5345</v>
      </c>
      <c r="J4998" s="728">
        <v>542.01</v>
      </c>
      <c r="K4998" s="728">
        <v>108.4</v>
      </c>
      <c r="L4998" s="728">
        <v>433.61</v>
      </c>
    </row>
    <row r="4999" spans="1:12" s="335" customFormat="1" ht="12" x14ac:dyDescent="0.2">
      <c r="A4999" s="145" t="s">
        <v>10327</v>
      </c>
      <c r="B4999" s="145" t="s">
        <v>10063</v>
      </c>
      <c r="C4999" s="733">
        <v>43647</v>
      </c>
      <c r="F4999" s="745">
        <v>6001</v>
      </c>
      <c r="G4999" s="745">
        <v>1500</v>
      </c>
      <c r="H4999" s="745"/>
      <c r="I4999" s="745">
        <f t="shared" si="65"/>
        <v>4501</v>
      </c>
      <c r="J4999" s="728">
        <v>1008.5300000000001</v>
      </c>
      <c r="K4999" s="728">
        <v>201.71</v>
      </c>
      <c r="L4999" s="728">
        <v>806.82</v>
      </c>
    </row>
    <row r="5000" spans="1:12" s="335" customFormat="1" ht="12" x14ac:dyDescent="0.2">
      <c r="A5000" s="145" t="s">
        <v>10328</v>
      </c>
      <c r="B5000" s="145" t="s">
        <v>10060</v>
      </c>
      <c r="C5000" s="733">
        <v>43647</v>
      </c>
      <c r="F5000" s="745">
        <v>1844</v>
      </c>
      <c r="G5000" s="745">
        <v>369</v>
      </c>
      <c r="H5000" s="745"/>
      <c r="I5000" s="745">
        <f t="shared" si="65"/>
        <v>1475</v>
      </c>
      <c r="J5000" s="728">
        <v>233.71</v>
      </c>
      <c r="K5000" s="728">
        <v>46.74</v>
      </c>
      <c r="L5000" s="728">
        <v>186.97</v>
      </c>
    </row>
    <row r="5001" spans="1:12" s="335" customFormat="1" ht="12" x14ac:dyDescent="0.2">
      <c r="A5001" s="145" t="s">
        <v>10329</v>
      </c>
      <c r="B5001" s="145" t="s">
        <v>10038</v>
      </c>
      <c r="C5001" s="733">
        <v>43647</v>
      </c>
      <c r="F5001" s="745">
        <v>4004</v>
      </c>
      <c r="G5001" s="745">
        <v>801</v>
      </c>
      <c r="H5001" s="745"/>
      <c r="I5001" s="745">
        <f t="shared" si="65"/>
        <v>3203</v>
      </c>
      <c r="J5001" s="728">
        <v>512.1</v>
      </c>
      <c r="K5001" s="728">
        <v>102.42</v>
      </c>
      <c r="L5001" s="728">
        <v>409.68</v>
      </c>
    </row>
    <row r="5002" spans="1:12" s="335" customFormat="1" ht="12" x14ac:dyDescent="0.2">
      <c r="A5002" s="145" t="s">
        <v>10330</v>
      </c>
      <c r="B5002" s="145" t="s">
        <v>10037</v>
      </c>
      <c r="C5002" s="733">
        <v>43647</v>
      </c>
      <c r="F5002" s="745">
        <v>3726</v>
      </c>
      <c r="G5002" s="745">
        <v>745</v>
      </c>
      <c r="H5002" s="745"/>
      <c r="I5002" s="745">
        <f t="shared" si="65"/>
        <v>2981</v>
      </c>
      <c r="J5002" s="728">
        <v>476.55</v>
      </c>
      <c r="K5002" s="728">
        <v>95.31</v>
      </c>
      <c r="L5002" s="728">
        <v>381.24</v>
      </c>
    </row>
    <row r="5003" spans="1:12" s="335" customFormat="1" ht="12" x14ac:dyDescent="0.2">
      <c r="A5003" s="145" t="s">
        <v>10331</v>
      </c>
      <c r="B5003" s="145" t="s">
        <v>10114</v>
      </c>
      <c r="C5003" s="733">
        <v>43647</v>
      </c>
      <c r="F5003" s="745">
        <v>2876</v>
      </c>
      <c r="G5003" s="745">
        <v>863</v>
      </c>
      <c r="H5003" s="745"/>
      <c r="I5003" s="745">
        <f t="shared" si="65"/>
        <v>2013</v>
      </c>
      <c r="J5003" s="728">
        <v>607.70000000000005</v>
      </c>
      <c r="K5003" s="728">
        <v>121.54</v>
      </c>
      <c r="L5003" s="728">
        <v>486.16</v>
      </c>
    </row>
    <row r="5004" spans="1:12" s="335" customFormat="1" ht="12" x14ac:dyDescent="0.2">
      <c r="A5004" s="145" t="s">
        <v>10332</v>
      </c>
      <c r="B5004" s="145" t="s">
        <v>10024</v>
      </c>
      <c r="C5004" s="733">
        <v>43647</v>
      </c>
      <c r="F5004" s="745">
        <v>2250</v>
      </c>
      <c r="G5004" s="745">
        <v>337</v>
      </c>
      <c r="H5004" s="745"/>
      <c r="I5004" s="745">
        <f t="shared" si="65"/>
        <v>1913</v>
      </c>
      <c r="J5004" s="728">
        <v>192.18</v>
      </c>
      <c r="K5004" s="728">
        <v>38.44</v>
      </c>
      <c r="L5004" s="728">
        <v>153.74</v>
      </c>
    </row>
    <row r="5005" spans="1:12" s="335" customFormat="1" ht="12" x14ac:dyDescent="0.2">
      <c r="A5005" s="145" t="s">
        <v>10333</v>
      </c>
      <c r="B5005" s="145" t="s">
        <v>10572</v>
      </c>
      <c r="C5005" s="733">
        <v>43647</v>
      </c>
      <c r="F5005" s="745">
        <v>2100</v>
      </c>
      <c r="G5005" s="745">
        <v>315</v>
      </c>
      <c r="H5005" s="745"/>
      <c r="I5005" s="745">
        <f t="shared" si="65"/>
        <v>1785</v>
      </c>
      <c r="J5005" s="728">
        <v>179.36</v>
      </c>
      <c r="K5005" s="728">
        <v>35.869999999999997</v>
      </c>
      <c r="L5005" s="728">
        <v>143.49</v>
      </c>
    </row>
    <row r="5006" spans="1:12" s="335" customFormat="1" ht="12" x14ac:dyDescent="0.2">
      <c r="A5006" s="145" t="s">
        <v>10334</v>
      </c>
      <c r="B5006" s="145" t="s">
        <v>10053</v>
      </c>
      <c r="C5006" s="733">
        <v>43647</v>
      </c>
      <c r="F5006" s="745">
        <v>2401</v>
      </c>
      <c r="G5006" s="745">
        <v>360</v>
      </c>
      <c r="H5006" s="745"/>
      <c r="I5006" s="745">
        <f t="shared" si="65"/>
        <v>2041</v>
      </c>
      <c r="J5006" s="728">
        <v>205.07</v>
      </c>
      <c r="K5006" s="728">
        <v>41.01</v>
      </c>
      <c r="L5006" s="728">
        <v>164.06</v>
      </c>
    </row>
    <row r="5007" spans="1:12" s="335" customFormat="1" ht="12" x14ac:dyDescent="0.2">
      <c r="A5007" s="145" t="s">
        <v>10335</v>
      </c>
      <c r="B5007" s="145" t="s">
        <v>10573</v>
      </c>
      <c r="C5007" s="733">
        <v>43647</v>
      </c>
      <c r="F5007" s="745">
        <v>2308</v>
      </c>
      <c r="G5007" s="745">
        <v>346</v>
      </c>
      <c r="H5007" s="745"/>
      <c r="I5007" s="745">
        <f t="shared" si="65"/>
        <v>1962</v>
      </c>
      <c r="J5007" s="728">
        <v>197.13</v>
      </c>
      <c r="K5007" s="728">
        <v>39.43</v>
      </c>
      <c r="L5007" s="728">
        <v>157.69999999999999</v>
      </c>
    </row>
    <row r="5008" spans="1:12" s="335" customFormat="1" ht="12" x14ac:dyDescent="0.2">
      <c r="A5008" s="145" t="s">
        <v>10336</v>
      </c>
      <c r="B5008" s="145" t="s">
        <v>10083</v>
      </c>
      <c r="C5008" s="733">
        <v>43647</v>
      </c>
      <c r="F5008" s="745">
        <v>2614</v>
      </c>
      <c r="G5008" s="745">
        <v>392</v>
      </c>
      <c r="H5008" s="745"/>
      <c r="I5008" s="745">
        <f t="shared" si="65"/>
        <v>2222</v>
      </c>
      <c r="J5008" s="728">
        <v>223.26000000000002</v>
      </c>
      <c r="K5008" s="728">
        <v>44.65</v>
      </c>
      <c r="L5008" s="728">
        <v>178.61</v>
      </c>
    </row>
    <row r="5009" spans="1:12" s="335" customFormat="1" ht="12" x14ac:dyDescent="0.2">
      <c r="A5009" s="145" t="s">
        <v>10337</v>
      </c>
      <c r="B5009" s="145" t="s">
        <v>10099</v>
      </c>
      <c r="C5009" s="733">
        <v>43647</v>
      </c>
      <c r="F5009" s="745">
        <v>2643</v>
      </c>
      <c r="G5009" s="745">
        <v>396</v>
      </c>
      <c r="H5009" s="745"/>
      <c r="I5009" s="745">
        <f t="shared" si="65"/>
        <v>2247</v>
      </c>
      <c r="J5009" s="728">
        <v>225.73000000000002</v>
      </c>
      <c r="K5009" s="728">
        <v>45.15</v>
      </c>
      <c r="L5009" s="728">
        <v>180.58</v>
      </c>
    </row>
    <row r="5010" spans="1:12" s="335" customFormat="1" ht="12" x14ac:dyDescent="0.2">
      <c r="A5010" s="145" t="s">
        <v>10338</v>
      </c>
      <c r="B5010" s="145" t="s">
        <v>10092</v>
      </c>
      <c r="C5010" s="733">
        <v>43647</v>
      </c>
      <c r="F5010" s="745">
        <v>1854</v>
      </c>
      <c r="G5010" s="745">
        <v>278</v>
      </c>
      <c r="H5010" s="745"/>
      <c r="I5010" s="745">
        <f t="shared" si="65"/>
        <v>1576</v>
      </c>
      <c r="J5010" s="728">
        <v>158.36000000000001</v>
      </c>
      <c r="K5010" s="728">
        <v>31.67</v>
      </c>
      <c r="L5010" s="728">
        <v>126.69</v>
      </c>
    </row>
    <row r="5011" spans="1:12" s="335" customFormat="1" ht="12" x14ac:dyDescent="0.2">
      <c r="A5011" s="145" t="s">
        <v>10339</v>
      </c>
      <c r="B5011" s="145" t="s">
        <v>10574</v>
      </c>
      <c r="C5011" s="733">
        <v>43647</v>
      </c>
      <c r="F5011" s="745">
        <v>2100</v>
      </c>
      <c r="G5011" s="745">
        <v>315</v>
      </c>
      <c r="H5011" s="745"/>
      <c r="I5011" s="745">
        <f t="shared" si="65"/>
        <v>1785</v>
      </c>
      <c r="J5011" s="728">
        <v>179.36</v>
      </c>
      <c r="K5011" s="728">
        <v>35.869999999999997</v>
      </c>
      <c r="L5011" s="728">
        <v>143.49</v>
      </c>
    </row>
    <row r="5012" spans="1:12" s="335" customFormat="1" ht="12" x14ac:dyDescent="0.2">
      <c r="A5012" s="145" t="s">
        <v>10340</v>
      </c>
      <c r="B5012" s="145" t="s">
        <v>10575</v>
      </c>
      <c r="C5012" s="733">
        <v>43647</v>
      </c>
      <c r="F5012" s="745">
        <v>6908</v>
      </c>
      <c r="G5012" s="745">
        <v>1036</v>
      </c>
      <c r="H5012" s="745"/>
      <c r="I5012" s="745">
        <f t="shared" si="65"/>
        <v>5872</v>
      </c>
      <c r="J5012" s="728">
        <v>595.47</v>
      </c>
      <c r="K5012" s="728">
        <v>193.53</v>
      </c>
      <c r="L5012" s="728">
        <v>401.94</v>
      </c>
    </row>
    <row r="5013" spans="1:12" s="335" customFormat="1" ht="12" x14ac:dyDescent="0.2">
      <c r="A5013" s="145" t="s">
        <v>10341</v>
      </c>
      <c r="B5013" s="145" t="s">
        <v>10098</v>
      </c>
      <c r="C5013" s="733">
        <v>43647</v>
      </c>
      <c r="F5013" s="745">
        <v>2863</v>
      </c>
      <c r="G5013" s="745">
        <v>429</v>
      </c>
      <c r="H5013" s="745"/>
      <c r="I5013" s="745">
        <f t="shared" si="65"/>
        <v>2434</v>
      </c>
      <c r="J5013" s="728">
        <v>244.53</v>
      </c>
      <c r="K5013" s="728">
        <v>48.91</v>
      </c>
      <c r="L5013" s="728">
        <v>195.62</v>
      </c>
    </row>
    <row r="5014" spans="1:12" s="335" customFormat="1" ht="12" x14ac:dyDescent="0.2">
      <c r="A5014" s="145" t="s">
        <v>10342</v>
      </c>
      <c r="B5014" s="145" t="s">
        <v>10576</v>
      </c>
      <c r="C5014" s="733">
        <v>43647</v>
      </c>
      <c r="F5014" s="745">
        <v>4019</v>
      </c>
      <c r="G5014" s="745">
        <v>804</v>
      </c>
      <c r="H5014" s="745"/>
      <c r="I5014" s="745">
        <f t="shared" si="65"/>
        <v>3215</v>
      </c>
      <c r="J5014" s="728">
        <v>514.02</v>
      </c>
      <c r="K5014" s="728">
        <v>102.8</v>
      </c>
      <c r="L5014" s="728">
        <v>411.22</v>
      </c>
    </row>
    <row r="5015" spans="1:12" s="335" customFormat="1" ht="12" x14ac:dyDescent="0.2">
      <c r="A5015" s="145" t="s">
        <v>10343</v>
      </c>
      <c r="B5015" s="145" t="s">
        <v>10047</v>
      </c>
      <c r="C5015" s="733">
        <v>43647</v>
      </c>
      <c r="F5015" s="745">
        <v>2565</v>
      </c>
      <c r="G5015" s="745">
        <v>513</v>
      </c>
      <c r="H5015" s="745"/>
      <c r="I5015" s="745">
        <f t="shared" si="65"/>
        <v>2052</v>
      </c>
      <c r="J5015" s="728">
        <v>328.06</v>
      </c>
      <c r="K5015" s="728">
        <v>65.61</v>
      </c>
      <c r="L5015" s="728">
        <v>262.45</v>
      </c>
    </row>
    <row r="5016" spans="1:12" s="335" customFormat="1" ht="12" x14ac:dyDescent="0.2">
      <c r="A5016" s="145" t="s">
        <v>10344</v>
      </c>
      <c r="B5016" s="145" t="s">
        <v>10577</v>
      </c>
      <c r="C5016" s="733">
        <v>43647</v>
      </c>
      <c r="F5016" s="745">
        <v>5805</v>
      </c>
      <c r="G5016" s="745">
        <v>958</v>
      </c>
      <c r="H5016" s="745"/>
      <c r="I5016" s="745">
        <f t="shared" si="65"/>
        <v>4847</v>
      </c>
      <c r="J5016" s="728">
        <v>573.01</v>
      </c>
      <c r="K5016" s="728">
        <v>114.6</v>
      </c>
      <c r="L5016" s="728">
        <v>458.41</v>
      </c>
    </row>
    <row r="5017" spans="1:12" s="335" customFormat="1" ht="12" x14ac:dyDescent="0.2">
      <c r="A5017" s="145" t="s">
        <v>10345</v>
      </c>
      <c r="B5017" s="145" t="s">
        <v>10084</v>
      </c>
      <c r="C5017" s="733">
        <v>43647</v>
      </c>
      <c r="F5017" s="745">
        <v>2249</v>
      </c>
      <c r="G5017" s="745">
        <v>337</v>
      </c>
      <c r="H5017" s="745"/>
      <c r="I5017" s="745">
        <f t="shared" si="65"/>
        <v>1912</v>
      </c>
      <c r="J5017" s="728">
        <v>192.08999999999997</v>
      </c>
      <c r="K5017" s="728">
        <v>38.42</v>
      </c>
      <c r="L5017" s="728">
        <v>153.66999999999999</v>
      </c>
    </row>
    <row r="5018" spans="1:12" s="335" customFormat="1" ht="12" x14ac:dyDescent="0.2">
      <c r="A5018" s="145" t="s">
        <v>10346</v>
      </c>
      <c r="B5018" s="145" t="s">
        <v>10032</v>
      </c>
      <c r="C5018" s="733">
        <v>43647</v>
      </c>
      <c r="F5018" s="745">
        <v>5353</v>
      </c>
      <c r="G5018" s="745">
        <v>1071</v>
      </c>
      <c r="H5018" s="745"/>
      <c r="I5018" s="745">
        <f t="shared" si="65"/>
        <v>4282</v>
      </c>
      <c r="J5018" s="728">
        <v>684.65000000000009</v>
      </c>
      <c r="K5018" s="728">
        <v>136.93</v>
      </c>
      <c r="L5018" s="728">
        <v>547.72</v>
      </c>
    </row>
    <row r="5019" spans="1:12" s="335" customFormat="1" ht="12" x14ac:dyDescent="0.2">
      <c r="A5019" s="145" t="s">
        <v>10347</v>
      </c>
      <c r="B5019" s="145" t="s">
        <v>10578</v>
      </c>
      <c r="C5019" s="733">
        <v>43647</v>
      </c>
      <c r="F5019" s="745">
        <v>7314</v>
      </c>
      <c r="G5019" s="745">
        <v>1463</v>
      </c>
      <c r="H5019" s="745"/>
      <c r="I5019" s="745">
        <f t="shared" si="65"/>
        <v>5851</v>
      </c>
      <c r="J5019" s="728">
        <v>935.47</v>
      </c>
      <c r="K5019" s="728">
        <v>187.09</v>
      </c>
      <c r="L5019" s="728">
        <v>748.38</v>
      </c>
    </row>
    <row r="5020" spans="1:12" s="335" customFormat="1" ht="12" x14ac:dyDescent="0.2">
      <c r="A5020" s="145" t="s">
        <v>10348</v>
      </c>
      <c r="B5020" s="145" t="s">
        <v>10070</v>
      </c>
      <c r="C5020" s="733">
        <v>43647</v>
      </c>
      <c r="F5020" s="745">
        <v>3244</v>
      </c>
      <c r="G5020" s="745">
        <v>608</v>
      </c>
      <c r="H5020" s="745"/>
      <c r="I5020" s="745">
        <f t="shared" si="65"/>
        <v>2636</v>
      </c>
      <c r="J5020" s="728">
        <v>377.59999999999997</v>
      </c>
      <c r="K5020" s="728">
        <v>75.52</v>
      </c>
      <c r="L5020" s="728">
        <v>302.08</v>
      </c>
    </row>
    <row r="5021" spans="1:12" s="335" customFormat="1" ht="12" x14ac:dyDescent="0.2">
      <c r="A5021" s="145" t="s">
        <v>10349</v>
      </c>
      <c r="B5021" s="145" t="s">
        <v>10579</v>
      </c>
      <c r="C5021" s="733">
        <v>43647</v>
      </c>
      <c r="F5021" s="745">
        <v>3850</v>
      </c>
      <c r="G5021" s="745">
        <v>578</v>
      </c>
      <c r="H5021" s="745"/>
      <c r="I5021" s="745">
        <f t="shared" si="65"/>
        <v>3272</v>
      </c>
      <c r="J5021" s="728">
        <v>361.75</v>
      </c>
      <c r="K5021" s="728">
        <v>72.349999999999994</v>
      </c>
      <c r="L5021" s="728">
        <v>289.39999999999998</v>
      </c>
    </row>
    <row r="5022" spans="1:12" s="335" customFormat="1" ht="12" x14ac:dyDescent="0.2">
      <c r="A5022" s="145" t="s">
        <v>10350</v>
      </c>
      <c r="B5022" s="145" t="s">
        <v>10115</v>
      </c>
      <c r="C5022" s="733">
        <v>43647</v>
      </c>
      <c r="F5022" s="745">
        <v>3796</v>
      </c>
      <c r="G5022" s="745">
        <v>1139</v>
      </c>
      <c r="H5022" s="745"/>
      <c r="I5022" s="745">
        <f t="shared" si="65"/>
        <v>2657</v>
      </c>
      <c r="J5022" s="728">
        <v>802.08999999999992</v>
      </c>
      <c r="K5022" s="728">
        <v>160.41999999999999</v>
      </c>
      <c r="L5022" s="728">
        <v>641.66999999999996</v>
      </c>
    </row>
    <row r="5023" spans="1:12" s="335" customFormat="1" ht="12" x14ac:dyDescent="0.2">
      <c r="A5023" s="145" t="s">
        <v>10351</v>
      </c>
      <c r="B5023" s="145" t="s">
        <v>10116</v>
      </c>
      <c r="C5023" s="733">
        <v>43647</v>
      </c>
      <c r="F5023" s="745">
        <v>2966</v>
      </c>
      <c r="G5023" s="745">
        <v>890</v>
      </c>
      <c r="H5023" s="745"/>
      <c r="I5023" s="745">
        <f t="shared" si="65"/>
        <v>2076</v>
      </c>
      <c r="J5023" s="728">
        <v>626.71</v>
      </c>
      <c r="K5023" s="728">
        <v>125.34</v>
      </c>
      <c r="L5023" s="728">
        <v>501.37</v>
      </c>
    </row>
    <row r="5024" spans="1:12" s="335" customFormat="1" ht="12" x14ac:dyDescent="0.2">
      <c r="A5024" s="145" t="s">
        <v>10352</v>
      </c>
      <c r="B5024" s="145" t="s">
        <v>10580</v>
      </c>
      <c r="C5024" s="733">
        <v>43647</v>
      </c>
      <c r="F5024" s="745">
        <v>3480</v>
      </c>
      <c r="G5024" s="745">
        <v>525</v>
      </c>
      <c r="H5024" s="745"/>
      <c r="I5024" s="745">
        <f t="shared" si="65"/>
        <v>2955</v>
      </c>
      <c r="J5024" s="728">
        <v>299.96999999999997</v>
      </c>
      <c r="K5024" s="728">
        <v>59.99</v>
      </c>
      <c r="L5024" s="728">
        <v>239.98</v>
      </c>
    </row>
    <row r="5025" spans="1:12" s="335" customFormat="1" ht="12" x14ac:dyDescent="0.2">
      <c r="A5025" s="145" t="s">
        <v>10353</v>
      </c>
      <c r="B5025" s="145" t="s">
        <v>10581</v>
      </c>
      <c r="C5025" s="733">
        <v>43647</v>
      </c>
      <c r="F5025" s="745">
        <v>2000</v>
      </c>
      <c r="G5025" s="745">
        <v>300</v>
      </c>
      <c r="H5025" s="745"/>
      <c r="I5025" s="745">
        <f t="shared" si="65"/>
        <v>1700</v>
      </c>
      <c r="J5025" s="728">
        <v>187.91000000000003</v>
      </c>
      <c r="K5025" s="728">
        <v>37.58</v>
      </c>
      <c r="L5025" s="728">
        <v>150.33000000000001</v>
      </c>
    </row>
    <row r="5026" spans="1:12" s="335" customFormat="1" ht="12" x14ac:dyDescent="0.2">
      <c r="A5026" s="145" t="s">
        <v>10354</v>
      </c>
      <c r="B5026" s="145" t="s">
        <v>10582</v>
      </c>
      <c r="C5026" s="733">
        <v>43647</v>
      </c>
      <c r="F5026" s="745">
        <v>2440</v>
      </c>
      <c r="G5026" s="745">
        <v>366</v>
      </c>
      <c r="H5026" s="745"/>
      <c r="I5026" s="745">
        <f t="shared" si="65"/>
        <v>2074</v>
      </c>
      <c r="J5026" s="728">
        <v>229.26</v>
      </c>
      <c r="K5026" s="728">
        <v>45.85</v>
      </c>
      <c r="L5026" s="728">
        <v>183.41</v>
      </c>
    </row>
    <row r="5027" spans="1:12" s="335" customFormat="1" ht="12" x14ac:dyDescent="0.2">
      <c r="A5027" s="145" t="s">
        <v>10355</v>
      </c>
      <c r="B5027" s="145" t="s">
        <v>10583</v>
      </c>
      <c r="C5027" s="733">
        <v>43647</v>
      </c>
      <c r="F5027" s="745">
        <v>2250</v>
      </c>
      <c r="G5027" s="745">
        <v>337</v>
      </c>
      <c r="H5027" s="745"/>
      <c r="I5027" s="745">
        <f t="shared" si="65"/>
        <v>1913</v>
      </c>
      <c r="J5027" s="728">
        <v>192.18</v>
      </c>
      <c r="K5027" s="728">
        <v>38.44</v>
      </c>
      <c r="L5027" s="728">
        <v>153.74</v>
      </c>
    </row>
    <row r="5028" spans="1:12" s="335" customFormat="1" ht="12" x14ac:dyDescent="0.2">
      <c r="A5028" s="145" t="s">
        <v>10356</v>
      </c>
      <c r="B5028" s="145" t="s">
        <v>10090</v>
      </c>
      <c r="C5028" s="733">
        <v>43647</v>
      </c>
      <c r="F5028" s="745">
        <v>2304</v>
      </c>
      <c r="G5028" s="745">
        <v>346</v>
      </c>
      <c r="H5028" s="745"/>
      <c r="I5028" s="745">
        <f t="shared" si="65"/>
        <v>1958</v>
      </c>
      <c r="J5028" s="728">
        <v>196.77999999999997</v>
      </c>
      <c r="K5028" s="728">
        <v>39.36</v>
      </c>
      <c r="L5028" s="728">
        <v>157.41999999999999</v>
      </c>
    </row>
    <row r="5029" spans="1:12" s="335" customFormat="1" ht="12" x14ac:dyDescent="0.2">
      <c r="A5029" s="145" t="s">
        <v>10357</v>
      </c>
      <c r="B5029" s="145" t="s">
        <v>10117</v>
      </c>
      <c r="C5029" s="733">
        <v>43647</v>
      </c>
      <c r="F5029" s="745">
        <v>7164</v>
      </c>
      <c r="G5029" s="745">
        <v>1433</v>
      </c>
      <c r="H5029" s="745"/>
      <c r="I5029" s="745">
        <f t="shared" si="65"/>
        <v>5731</v>
      </c>
      <c r="J5029" s="728">
        <v>916.27</v>
      </c>
      <c r="K5029" s="728">
        <v>183.25</v>
      </c>
      <c r="L5029" s="728">
        <v>733.02</v>
      </c>
    </row>
    <row r="5030" spans="1:12" s="335" customFormat="1" ht="12" x14ac:dyDescent="0.2">
      <c r="A5030" s="145" t="s">
        <v>10358</v>
      </c>
      <c r="B5030" s="145" t="s">
        <v>10584</v>
      </c>
      <c r="C5030" s="733">
        <v>43647</v>
      </c>
      <c r="F5030" s="745">
        <v>3800</v>
      </c>
      <c r="G5030" s="745">
        <v>570</v>
      </c>
      <c r="H5030" s="745"/>
      <c r="I5030" s="745">
        <f t="shared" si="65"/>
        <v>3230</v>
      </c>
      <c r="J5030" s="728">
        <v>324.54999999999995</v>
      </c>
      <c r="K5030" s="728">
        <v>64.91</v>
      </c>
      <c r="L5030" s="728">
        <v>259.64</v>
      </c>
    </row>
    <row r="5031" spans="1:12" s="335" customFormat="1" ht="12" x14ac:dyDescent="0.2">
      <c r="A5031" s="145" t="s">
        <v>10359</v>
      </c>
      <c r="B5031" s="145" t="s">
        <v>10585</v>
      </c>
      <c r="C5031" s="733">
        <v>43647</v>
      </c>
      <c r="F5031" s="745">
        <v>517</v>
      </c>
      <c r="G5031" s="745">
        <v>103</v>
      </c>
      <c r="H5031" s="745"/>
      <c r="I5031" s="745">
        <f t="shared" si="65"/>
        <v>414</v>
      </c>
      <c r="J5031" s="728">
        <v>66.13</v>
      </c>
      <c r="K5031" s="728">
        <v>21.49</v>
      </c>
      <c r="L5031" s="728">
        <v>44.64</v>
      </c>
    </row>
    <row r="5032" spans="1:12" s="335" customFormat="1" ht="12" x14ac:dyDescent="0.2">
      <c r="A5032" s="145" t="s">
        <v>10360</v>
      </c>
      <c r="B5032" s="145" t="s">
        <v>10586</v>
      </c>
      <c r="C5032" s="733">
        <v>43647</v>
      </c>
      <c r="F5032" s="745">
        <v>3370</v>
      </c>
      <c r="G5032" s="745">
        <v>674</v>
      </c>
      <c r="H5032" s="745"/>
      <c r="I5032" s="745">
        <f t="shared" si="65"/>
        <v>2696</v>
      </c>
      <c r="J5032" s="728">
        <v>431.02</v>
      </c>
      <c r="K5032" s="728">
        <v>86.2</v>
      </c>
      <c r="L5032" s="728">
        <v>344.82</v>
      </c>
    </row>
    <row r="5033" spans="1:12" s="335" customFormat="1" ht="12" x14ac:dyDescent="0.2">
      <c r="A5033" s="145" t="s">
        <v>10361</v>
      </c>
      <c r="B5033" s="145" t="s">
        <v>10587</v>
      </c>
      <c r="C5033" s="733">
        <v>43647</v>
      </c>
      <c r="F5033" s="745">
        <v>2000</v>
      </c>
      <c r="G5033" s="745">
        <v>300</v>
      </c>
      <c r="H5033" s="745"/>
      <c r="I5033" s="745">
        <f t="shared" si="65"/>
        <v>1700</v>
      </c>
      <c r="J5033" s="728">
        <v>187.91000000000003</v>
      </c>
      <c r="K5033" s="728">
        <v>37.58</v>
      </c>
      <c r="L5033" s="728">
        <v>150.33000000000001</v>
      </c>
    </row>
    <row r="5034" spans="1:12" s="335" customFormat="1" ht="12" x14ac:dyDescent="0.2">
      <c r="A5034" s="145" t="s">
        <v>10362</v>
      </c>
      <c r="B5034" s="145" t="s">
        <v>10588</v>
      </c>
      <c r="C5034" s="733">
        <v>43647</v>
      </c>
      <c r="F5034" s="745">
        <v>2080</v>
      </c>
      <c r="G5034" s="745">
        <v>312</v>
      </c>
      <c r="H5034" s="745"/>
      <c r="I5034" s="745">
        <f t="shared" si="65"/>
        <v>1768</v>
      </c>
      <c r="J5034" s="728">
        <v>195.44</v>
      </c>
      <c r="K5034" s="728">
        <v>39.090000000000003</v>
      </c>
      <c r="L5034" s="728">
        <v>156.35</v>
      </c>
    </row>
    <row r="5035" spans="1:12" s="335" customFormat="1" ht="12" x14ac:dyDescent="0.2">
      <c r="A5035" s="145" t="s">
        <v>10363</v>
      </c>
      <c r="B5035" s="145" t="s">
        <v>10043</v>
      </c>
      <c r="C5035" s="733">
        <v>43647</v>
      </c>
      <c r="F5035" s="745">
        <v>2984</v>
      </c>
      <c r="G5035" s="745">
        <v>597</v>
      </c>
      <c r="H5035" s="745"/>
      <c r="I5035" s="745">
        <f t="shared" si="65"/>
        <v>2387</v>
      </c>
      <c r="J5035" s="728">
        <v>381.64</v>
      </c>
      <c r="K5035" s="728">
        <v>76.33</v>
      </c>
      <c r="L5035" s="728">
        <v>305.31</v>
      </c>
    </row>
    <row r="5036" spans="1:12" s="335" customFormat="1" ht="12" x14ac:dyDescent="0.2">
      <c r="A5036" s="145" t="s">
        <v>10364</v>
      </c>
      <c r="B5036" s="145" t="s">
        <v>10589</v>
      </c>
      <c r="C5036" s="733">
        <v>43647</v>
      </c>
      <c r="F5036" s="745">
        <v>1383</v>
      </c>
      <c r="G5036" s="745">
        <v>259</v>
      </c>
      <c r="H5036" s="745"/>
      <c r="I5036" s="745">
        <f t="shared" si="65"/>
        <v>1124</v>
      </c>
      <c r="J5036" s="728">
        <v>160.98000000000002</v>
      </c>
      <c r="K5036" s="728">
        <v>32.200000000000003</v>
      </c>
      <c r="L5036" s="728">
        <v>128.78</v>
      </c>
    </row>
    <row r="5037" spans="1:12" s="335" customFormat="1" ht="12" x14ac:dyDescent="0.2">
      <c r="A5037" s="145" t="s">
        <v>10365</v>
      </c>
      <c r="B5037" s="145" t="s">
        <v>10590</v>
      </c>
      <c r="C5037" s="733">
        <v>43647</v>
      </c>
      <c r="F5037" s="745">
        <v>2440</v>
      </c>
      <c r="G5037" s="745">
        <v>389</v>
      </c>
      <c r="H5037" s="745"/>
      <c r="I5037" s="745">
        <f t="shared" si="65"/>
        <v>2051</v>
      </c>
      <c r="J5037" s="728">
        <v>229.26</v>
      </c>
      <c r="K5037" s="728">
        <v>45.85</v>
      </c>
      <c r="L5037" s="728">
        <v>183.41</v>
      </c>
    </row>
    <row r="5038" spans="1:12" s="335" customFormat="1" ht="12" x14ac:dyDescent="0.2">
      <c r="A5038" s="145" t="s">
        <v>10366</v>
      </c>
      <c r="B5038" s="145" t="s">
        <v>10591</v>
      </c>
      <c r="C5038" s="733">
        <v>43647</v>
      </c>
      <c r="F5038" s="745">
        <v>4662</v>
      </c>
      <c r="G5038" s="745">
        <v>932</v>
      </c>
      <c r="H5038" s="745"/>
      <c r="I5038" s="745">
        <f t="shared" si="65"/>
        <v>3730</v>
      </c>
      <c r="J5038" s="728">
        <v>596.27</v>
      </c>
      <c r="K5038" s="728">
        <v>119.25</v>
      </c>
      <c r="L5038" s="728">
        <v>477.02</v>
      </c>
    </row>
    <row r="5039" spans="1:12" s="335" customFormat="1" ht="12" x14ac:dyDescent="0.2">
      <c r="A5039" s="145" t="s">
        <v>10367</v>
      </c>
      <c r="B5039" s="145" t="s">
        <v>5306</v>
      </c>
      <c r="C5039" s="733">
        <v>43647</v>
      </c>
      <c r="F5039" s="745">
        <v>7425</v>
      </c>
      <c r="G5039" s="745">
        <v>1485</v>
      </c>
      <c r="H5039" s="745"/>
      <c r="I5039" s="745">
        <f t="shared" si="65"/>
        <v>5940</v>
      </c>
      <c r="J5039" s="728">
        <v>949.66000000000008</v>
      </c>
      <c r="K5039" s="728">
        <v>189.93</v>
      </c>
      <c r="L5039" s="728">
        <v>759.73</v>
      </c>
    </row>
    <row r="5040" spans="1:12" s="335" customFormat="1" ht="12" x14ac:dyDescent="0.2">
      <c r="A5040" s="145" t="s">
        <v>10368</v>
      </c>
      <c r="B5040" s="145" t="s">
        <v>10592</v>
      </c>
      <c r="C5040" s="733">
        <v>43647</v>
      </c>
      <c r="F5040" s="745">
        <v>7749</v>
      </c>
      <c r="G5040" s="745">
        <v>1453</v>
      </c>
      <c r="H5040" s="745"/>
      <c r="I5040" s="745">
        <f t="shared" si="65"/>
        <v>6296</v>
      </c>
      <c r="J5040" s="728">
        <v>910.27</v>
      </c>
      <c r="K5040" s="728">
        <v>182.05</v>
      </c>
      <c r="L5040" s="728">
        <v>728.22</v>
      </c>
    </row>
    <row r="5041" spans="1:12" s="335" customFormat="1" ht="12" x14ac:dyDescent="0.2">
      <c r="A5041" s="145" t="s">
        <v>10369</v>
      </c>
      <c r="B5041" s="145" t="s">
        <v>10593</v>
      </c>
      <c r="C5041" s="733">
        <v>43647</v>
      </c>
      <c r="F5041" s="745">
        <v>3143</v>
      </c>
      <c r="G5041" s="745">
        <v>629</v>
      </c>
      <c r="H5041" s="745"/>
      <c r="I5041" s="745">
        <f t="shared" si="65"/>
        <v>2514</v>
      </c>
      <c r="J5041" s="728">
        <v>401.98</v>
      </c>
      <c r="K5041" s="728">
        <v>80.400000000000006</v>
      </c>
      <c r="L5041" s="728">
        <v>321.58</v>
      </c>
    </row>
    <row r="5042" spans="1:12" s="335" customFormat="1" ht="12" x14ac:dyDescent="0.2">
      <c r="A5042" s="145" t="s">
        <v>10370</v>
      </c>
      <c r="B5042" s="145" t="s">
        <v>10594</v>
      </c>
      <c r="C5042" s="733">
        <v>43647</v>
      </c>
      <c r="F5042" s="745">
        <v>5890</v>
      </c>
      <c r="G5042" s="745">
        <v>1178</v>
      </c>
      <c r="H5042" s="745"/>
      <c r="I5042" s="745">
        <f t="shared" si="65"/>
        <v>4712</v>
      </c>
      <c r="J5042" s="728">
        <v>753.32999999999993</v>
      </c>
      <c r="K5042" s="728">
        <v>150.66999999999999</v>
      </c>
      <c r="L5042" s="728">
        <v>602.66</v>
      </c>
    </row>
    <row r="5043" spans="1:12" s="335" customFormat="1" ht="12" x14ac:dyDescent="0.2">
      <c r="A5043" s="145" t="s">
        <v>10371</v>
      </c>
      <c r="B5043" s="145" t="s">
        <v>10595</v>
      </c>
      <c r="C5043" s="733">
        <v>43647</v>
      </c>
      <c r="F5043" s="745">
        <v>5216</v>
      </c>
      <c r="G5043" s="745">
        <v>782</v>
      </c>
      <c r="H5043" s="745"/>
      <c r="I5043" s="745">
        <f t="shared" si="65"/>
        <v>4434</v>
      </c>
      <c r="J5043" s="728">
        <v>449.6</v>
      </c>
      <c r="K5043" s="728">
        <v>89.92</v>
      </c>
      <c r="L5043" s="728">
        <v>359.68</v>
      </c>
    </row>
    <row r="5044" spans="1:12" s="335" customFormat="1" ht="12" x14ac:dyDescent="0.2">
      <c r="A5044" s="145" t="s">
        <v>10372</v>
      </c>
      <c r="B5044" s="145" t="s">
        <v>10596</v>
      </c>
      <c r="C5044" s="733">
        <v>43647</v>
      </c>
      <c r="F5044" s="745">
        <v>250</v>
      </c>
      <c r="G5044" s="745">
        <v>38</v>
      </c>
      <c r="H5044" s="745"/>
      <c r="I5044" s="745">
        <f t="shared" si="65"/>
        <v>212</v>
      </c>
      <c r="J5044" s="728">
        <v>21.560000000000002</v>
      </c>
      <c r="K5044" s="728">
        <v>7.01</v>
      </c>
      <c r="L5044" s="728">
        <v>14.55</v>
      </c>
    </row>
    <row r="5045" spans="1:12" s="335" customFormat="1" ht="12" x14ac:dyDescent="0.2">
      <c r="A5045" s="145" t="s">
        <v>10373</v>
      </c>
      <c r="B5045" s="145" t="s">
        <v>10597</v>
      </c>
      <c r="C5045" s="733">
        <v>43647</v>
      </c>
      <c r="F5045" s="745">
        <v>2127</v>
      </c>
      <c r="G5045" s="745">
        <v>319</v>
      </c>
      <c r="H5045" s="745"/>
      <c r="I5045" s="745">
        <f t="shared" si="65"/>
        <v>1808</v>
      </c>
      <c r="J5045" s="728">
        <v>181.66000000000003</v>
      </c>
      <c r="K5045" s="728">
        <v>36.33</v>
      </c>
      <c r="L5045" s="728">
        <v>145.33000000000001</v>
      </c>
    </row>
    <row r="5046" spans="1:12" s="335" customFormat="1" ht="12" x14ac:dyDescent="0.2">
      <c r="A5046" s="145" t="s">
        <v>10374</v>
      </c>
      <c r="B5046" s="145" t="s">
        <v>10557</v>
      </c>
      <c r="C5046" s="733">
        <v>43647</v>
      </c>
      <c r="F5046" s="745">
        <v>2398</v>
      </c>
      <c r="G5046" s="745">
        <v>480</v>
      </c>
      <c r="H5046" s="745"/>
      <c r="I5046" s="745">
        <f t="shared" si="65"/>
        <v>1918</v>
      </c>
      <c r="J5046" s="728">
        <v>303.90999999999997</v>
      </c>
      <c r="K5046" s="728">
        <v>98.77</v>
      </c>
      <c r="L5046" s="728">
        <v>205.14</v>
      </c>
    </row>
    <row r="5047" spans="1:12" s="335" customFormat="1" ht="12" x14ac:dyDescent="0.2">
      <c r="A5047" s="145" t="s">
        <v>10375</v>
      </c>
      <c r="B5047" s="145" t="s">
        <v>10598</v>
      </c>
      <c r="C5047" s="733">
        <v>43647</v>
      </c>
      <c r="F5047" s="745">
        <v>1995</v>
      </c>
      <c r="G5047" s="745">
        <v>299</v>
      </c>
      <c r="H5047" s="745"/>
      <c r="I5047" s="745">
        <f t="shared" si="65"/>
        <v>1696</v>
      </c>
      <c r="J5047" s="728">
        <v>170.39</v>
      </c>
      <c r="K5047" s="728">
        <v>34.08</v>
      </c>
      <c r="L5047" s="728">
        <v>136.31</v>
      </c>
    </row>
    <row r="5048" spans="1:12" s="335" customFormat="1" ht="12" x14ac:dyDescent="0.2">
      <c r="A5048" s="145" t="s">
        <v>10376</v>
      </c>
      <c r="B5048" s="145" t="s">
        <v>10599</v>
      </c>
      <c r="C5048" s="733">
        <v>43647</v>
      </c>
      <c r="F5048" s="745">
        <v>2635</v>
      </c>
      <c r="G5048" s="745">
        <v>527</v>
      </c>
      <c r="H5048" s="745"/>
      <c r="I5048" s="745">
        <f t="shared" si="65"/>
        <v>2108</v>
      </c>
      <c r="J5048" s="728">
        <v>337.01</v>
      </c>
      <c r="K5048" s="728">
        <v>67.400000000000006</v>
      </c>
      <c r="L5048" s="728">
        <v>269.61</v>
      </c>
    </row>
    <row r="5049" spans="1:12" s="335" customFormat="1" ht="12" x14ac:dyDescent="0.2">
      <c r="A5049" s="145" t="s">
        <v>10377</v>
      </c>
      <c r="B5049" s="145" t="s">
        <v>10600</v>
      </c>
      <c r="C5049" s="733">
        <v>43647</v>
      </c>
      <c r="F5049" s="745">
        <v>5080</v>
      </c>
      <c r="G5049" s="745">
        <v>1016</v>
      </c>
      <c r="H5049" s="745"/>
      <c r="I5049" s="745">
        <f t="shared" si="65"/>
        <v>4064</v>
      </c>
      <c r="J5049" s="728">
        <v>649.73</v>
      </c>
      <c r="K5049" s="728">
        <v>129.94999999999999</v>
      </c>
      <c r="L5049" s="728">
        <v>519.78</v>
      </c>
    </row>
    <row r="5050" spans="1:12" s="335" customFormat="1" ht="12" x14ac:dyDescent="0.2">
      <c r="A5050" s="145" t="s">
        <v>10378</v>
      </c>
      <c r="B5050" s="145" t="s">
        <v>10601</v>
      </c>
      <c r="C5050" s="733">
        <v>43647</v>
      </c>
      <c r="F5050" s="745">
        <v>7791</v>
      </c>
      <c r="G5050" s="745">
        <v>1286</v>
      </c>
      <c r="H5050" s="745"/>
      <c r="I5050" s="745">
        <f t="shared" si="65"/>
        <v>6505</v>
      </c>
      <c r="J5050" s="728">
        <v>769.05</v>
      </c>
      <c r="K5050" s="728">
        <v>153.81</v>
      </c>
      <c r="L5050" s="728">
        <v>615.24</v>
      </c>
    </row>
    <row r="5051" spans="1:12" s="335" customFormat="1" ht="12" x14ac:dyDescent="0.2">
      <c r="A5051" s="145" t="s">
        <v>10379</v>
      </c>
      <c r="B5051" s="145" t="s">
        <v>10602</v>
      </c>
      <c r="C5051" s="733">
        <v>43647</v>
      </c>
      <c r="F5051" s="745">
        <v>2519</v>
      </c>
      <c r="G5051" s="745">
        <v>315</v>
      </c>
      <c r="H5051" s="745"/>
      <c r="I5051" s="745">
        <f t="shared" si="65"/>
        <v>2204</v>
      </c>
      <c r="J5051" s="728">
        <v>164.62</v>
      </c>
      <c r="K5051" s="728">
        <v>32.92</v>
      </c>
      <c r="L5051" s="728">
        <v>131.69999999999999</v>
      </c>
    </row>
    <row r="5052" spans="1:12" s="335" customFormat="1" ht="12" x14ac:dyDescent="0.2">
      <c r="A5052" s="145" t="s">
        <v>10380</v>
      </c>
      <c r="B5052" s="145" t="s">
        <v>10603</v>
      </c>
      <c r="C5052" s="733">
        <v>43647</v>
      </c>
      <c r="F5052" s="745">
        <v>4617</v>
      </c>
      <c r="G5052" s="745">
        <v>866</v>
      </c>
      <c r="H5052" s="745"/>
      <c r="I5052" s="745">
        <f t="shared" si="65"/>
        <v>3751</v>
      </c>
      <c r="J5052" s="728">
        <v>542.36</v>
      </c>
      <c r="K5052" s="728">
        <v>108.47</v>
      </c>
      <c r="L5052" s="728">
        <v>433.89</v>
      </c>
    </row>
    <row r="5053" spans="1:12" s="335" customFormat="1" ht="12" x14ac:dyDescent="0.2">
      <c r="A5053" s="145" t="s">
        <v>10381</v>
      </c>
      <c r="B5053" s="145" t="s">
        <v>10604</v>
      </c>
      <c r="C5053" s="733">
        <v>43647</v>
      </c>
      <c r="F5053" s="745">
        <v>17419</v>
      </c>
      <c r="G5053" s="745">
        <v>3266</v>
      </c>
      <c r="H5053" s="745"/>
      <c r="I5053" s="745">
        <f t="shared" si="65"/>
        <v>14153</v>
      </c>
      <c r="J5053" s="728">
        <v>2046.21</v>
      </c>
      <c r="K5053" s="728">
        <v>409.24</v>
      </c>
      <c r="L5053" s="728">
        <v>1636.97</v>
      </c>
    </row>
    <row r="5054" spans="1:12" s="335" customFormat="1" ht="12" x14ac:dyDescent="0.2">
      <c r="A5054" s="145" t="s">
        <v>10382</v>
      </c>
      <c r="B5054" s="145" t="s">
        <v>10605</v>
      </c>
      <c r="C5054" s="733">
        <v>43647</v>
      </c>
      <c r="F5054" s="745">
        <v>2440</v>
      </c>
      <c r="G5054" s="745">
        <v>366</v>
      </c>
      <c r="H5054" s="745"/>
      <c r="I5054" s="745">
        <f t="shared" si="65"/>
        <v>2074</v>
      </c>
      <c r="J5054" s="728">
        <v>229.26</v>
      </c>
      <c r="K5054" s="728">
        <v>45.85</v>
      </c>
      <c r="L5054" s="728">
        <v>183.41</v>
      </c>
    </row>
    <row r="5055" spans="1:12" s="335" customFormat="1" ht="12" x14ac:dyDescent="0.2">
      <c r="A5055" s="145" t="s">
        <v>10383</v>
      </c>
      <c r="B5055" s="145" t="s">
        <v>10606</v>
      </c>
      <c r="C5055" s="733">
        <v>43647</v>
      </c>
      <c r="F5055" s="745">
        <v>2080</v>
      </c>
      <c r="G5055" s="745">
        <v>312</v>
      </c>
      <c r="H5055" s="745"/>
      <c r="I5055" s="745">
        <f t="shared" si="65"/>
        <v>1768</v>
      </c>
      <c r="J5055" s="728">
        <v>195.44</v>
      </c>
      <c r="K5055" s="728">
        <v>39.090000000000003</v>
      </c>
      <c r="L5055" s="728">
        <v>156.35</v>
      </c>
    </row>
    <row r="5056" spans="1:12" s="335" customFormat="1" ht="12" x14ac:dyDescent="0.2">
      <c r="A5056" s="145" t="s">
        <v>10384</v>
      </c>
      <c r="B5056" s="145" t="s">
        <v>10607</v>
      </c>
      <c r="C5056" s="733">
        <v>43647</v>
      </c>
      <c r="F5056" s="745">
        <v>2009</v>
      </c>
      <c r="G5056" s="745">
        <v>251</v>
      </c>
      <c r="H5056" s="745"/>
      <c r="I5056" s="745">
        <f t="shared" si="65"/>
        <v>1758</v>
      </c>
      <c r="J5056" s="728">
        <v>128.92000000000002</v>
      </c>
      <c r="K5056" s="728">
        <v>25.78</v>
      </c>
      <c r="L5056" s="728">
        <v>103.14</v>
      </c>
    </row>
    <row r="5057" spans="1:12" s="335" customFormat="1" ht="12" x14ac:dyDescent="0.2">
      <c r="A5057" s="145" t="s">
        <v>10385</v>
      </c>
      <c r="B5057" s="145" t="s">
        <v>10608</v>
      </c>
      <c r="C5057" s="733">
        <v>43647</v>
      </c>
      <c r="F5057" s="745">
        <v>2711</v>
      </c>
      <c r="G5057" s="745">
        <v>678</v>
      </c>
      <c r="H5057" s="745"/>
      <c r="I5057" s="745">
        <f t="shared" si="65"/>
        <v>2033</v>
      </c>
      <c r="J5057" s="728">
        <v>455.61</v>
      </c>
      <c r="K5057" s="728">
        <v>148.07</v>
      </c>
      <c r="L5057" s="728">
        <v>307.54000000000002</v>
      </c>
    </row>
    <row r="5058" spans="1:12" s="335" customFormat="1" ht="12" x14ac:dyDescent="0.2">
      <c r="A5058" s="145" t="s">
        <v>10386</v>
      </c>
      <c r="B5058" s="145" t="s">
        <v>10098</v>
      </c>
      <c r="C5058" s="733">
        <v>43647</v>
      </c>
      <c r="F5058" s="745">
        <v>2185</v>
      </c>
      <c r="G5058" s="745">
        <v>330</v>
      </c>
      <c r="H5058" s="745"/>
      <c r="I5058" s="745">
        <f t="shared" ref="I5058:I5121" si="66">F5058-G5058</f>
        <v>1855</v>
      </c>
      <c r="J5058" s="728">
        <v>188.33999999999997</v>
      </c>
      <c r="K5058" s="728">
        <v>37.67</v>
      </c>
      <c r="L5058" s="728">
        <v>150.66999999999999</v>
      </c>
    </row>
    <row r="5059" spans="1:12" s="335" customFormat="1" ht="12" x14ac:dyDescent="0.2">
      <c r="A5059" s="145" t="s">
        <v>10387</v>
      </c>
      <c r="B5059" s="145" t="s">
        <v>10609</v>
      </c>
      <c r="C5059" s="733">
        <v>43647</v>
      </c>
      <c r="F5059" s="745">
        <v>2080</v>
      </c>
      <c r="G5059" s="745">
        <v>312</v>
      </c>
      <c r="H5059" s="745"/>
      <c r="I5059" s="745">
        <f t="shared" si="66"/>
        <v>1768</v>
      </c>
      <c r="J5059" s="728">
        <v>195.44</v>
      </c>
      <c r="K5059" s="728">
        <v>39.090000000000003</v>
      </c>
      <c r="L5059" s="728">
        <v>156.35</v>
      </c>
    </row>
    <row r="5060" spans="1:12" s="335" customFormat="1" ht="12" x14ac:dyDescent="0.2">
      <c r="A5060" s="145" t="s">
        <v>10388</v>
      </c>
      <c r="B5060" s="145" t="s">
        <v>10610</v>
      </c>
      <c r="C5060" s="733">
        <v>43647</v>
      </c>
      <c r="F5060" s="745">
        <v>14026</v>
      </c>
      <c r="G5060" s="745">
        <v>2805</v>
      </c>
      <c r="H5060" s="745"/>
      <c r="I5060" s="745">
        <f t="shared" si="66"/>
        <v>11221</v>
      </c>
      <c r="J5060" s="728">
        <v>1793.93</v>
      </c>
      <c r="K5060" s="728">
        <v>358.79</v>
      </c>
      <c r="L5060" s="728">
        <v>1435.14</v>
      </c>
    </row>
    <row r="5061" spans="1:12" s="335" customFormat="1" ht="12" x14ac:dyDescent="0.2">
      <c r="A5061" s="145" t="s">
        <v>10389</v>
      </c>
      <c r="B5061" s="145" t="s">
        <v>10611</v>
      </c>
      <c r="C5061" s="733">
        <v>43647</v>
      </c>
      <c r="F5061" s="745">
        <v>999</v>
      </c>
      <c r="G5061" s="745">
        <v>200</v>
      </c>
      <c r="H5061" s="745"/>
      <c r="I5061" s="745">
        <f t="shared" si="66"/>
        <v>799</v>
      </c>
      <c r="J5061" s="728">
        <v>126.61000000000001</v>
      </c>
      <c r="K5061" s="728">
        <v>25.32</v>
      </c>
      <c r="L5061" s="728">
        <v>101.29</v>
      </c>
    </row>
    <row r="5062" spans="1:12" s="335" customFormat="1" ht="12" x14ac:dyDescent="0.2">
      <c r="A5062" s="145" t="s">
        <v>10390</v>
      </c>
      <c r="B5062" s="145" t="s">
        <v>10612</v>
      </c>
      <c r="C5062" s="733">
        <v>43647</v>
      </c>
      <c r="F5062" s="745">
        <v>2388</v>
      </c>
      <c r="G5062" s="745">
        <v>358</v>
      </c>
      <c r="H5062" s="745"/>
      <c r="I5062" s="745">
        <f t="shared" si="66"/>
        <v>2030</v>
      </c>
      <c r="J5062" s="728">
        <v>203.95999999999998</v>
      </c>
      <c r="K5062" s="728">
        <v>40.79</v>
      </c>
      <c r="L5062" s="728">
        <v>163.16999999999999</v>
      </c>
    </row>
    <row r="5063" spans="1:12" s="335" customFormat="1" ht="12" x14ac:dyDescent="0.2">
      <c r="A5063" s="145" t="s">
        <v>10391</v>
      </c>
      <c r="B5063" s="145" t="s">
        <v>10613</v>
      </c>
      <c r="C5063" s="733">
        <v>43647</v>
      </c>
      <c r="F5063" s="745">
        <v>3455</v>
      </c>
      <c r="G5063" s="745">
        <v>691</v>
      </c>
      <c r="H5063" s="745"/>
      <c r="I5063" s="745">
        <f t="shared" si="66"/>
        <v>2764</v>
      </c>
      <c r="J5063" s="728">
        <v>441.89</v>
      </c>
      <c r="K5063" s="728">
        <v>88.38</v>
      </c>
      <c r="L5063" s="728">
        <v>353.51</v>
      </c>
    </row>
    <row r="5064" spans="1:12" s="335" customFormat="1" ht="12" x14ac:dyDescent="0.2">
      <c r="A5064" s="145" t="s">
        <v>10392</v>
      </c>
      <c r="B5064" s="145" t="s">
        <v>10614</v>
      </c>
      <c r="C5064" s="733">
        <v>43647</v>
      </c>
      <c r="F5064" s="745">
        <v>2250</v>
      </c>
      <c r="G5064" s="745">
        <v>337</v>
      </c>
      <c r="H5064" s="745"/>
      <c r="I5064" s="745">
        <f t="shared" si="66"/>
        <v>1913</v>
      </c>
      <c r="J5064" s="728">
        <v>192.18</v>
      </c>
      <c r="K5064" s="728">
        <v>38.44</v>
      </c>
      <c r="L5064" s="728">
        <v>153.74</v>
      </c>
    </row>
    <row r="5065" spans="1:12" s="335" customFormat="1" ht="12" x14ac:dyDescent="0.2">
      <c r="A5065" s="145" t="s">
        <v>10393</v>
      </c>
      <c r="B5065" s="145" t="s">
        <v>10615</v>
      </c>
      <c r="C5065" s="733">
        <v>43647</v>
      </c>
      <c r="F5065" s="745">
        <v>5803</v>
      </c>
      <c r="G5065" s="745">
        <v>870</v>
      </c>
      <c r="H5065" s="745"/>
      <c r="I5065" s="745">
        <f t="shared" si="66"/>
        <v>4933</v>
      </c>
      <c r="J5065" s="728">
        <v>495.63</v>
      </c>
      <c r="K5065" s="728">
        <v>99.13</v>
      </c>
      <c r="L5065" s="728">
        <v>396.5</v>
      </c>
    </row>
    <row r="5066" spans="1:12" s="335" customFormat="1" ht="12" x14ac:dyDescent="0.2">
      <c r="A5066" s="145" t="s">
        <v>10394</v>
      </c>
      <c r="B5066" s="145" t="s">
        <v>10616</v>
      </c>
      <c r="C5066" s="733">
        <v>43647</v>
      </c>
      <c r="F5066" s="745">
        <v>2578</v>
      </c>
      <c r="G5066" s="745">
        <v>387</v>
      </c>
      <c r="H5066" s="745"/>
      <c r="I5066" s="745">
        <f t="shared" si="66"/>
        <v>2191</v>
      </c>
      <c r="J5066" s="728">
        <v>220.19</v>
      </c>
      <c r="K5066" s="728">
        <v>44.04</v>
      </c>
      <c r="L5066" s="728">
        <v>176.15</v>
      </c>
    </row>
    <row r="5067" spans="1:12" s="335" customFormat="1" ht="12" x14ac:dyDescent="0.2">
      <c r="A5067" s="145" t="s">
        <v>10395</v>
      </c>
      <c r="B5067" s="145" t="s">
        <v>10617</v>
      </c>
      <c r="C5067" s="733">
        <v>43647</v>
      </c>
      <c r="F5067" s="745">
        <v>13170</v>
      </c>
      <c r="G5067" s="745">
        <v>2469</v>
      </c>
      <c r="H5067" s="745"/>
      <c r="I5067" s="745">
        <f t="shared" si="66"/>
        <v>10701</v>
      </c>
      <c r="J5067" s="728">
        <v>1547.0800000000002</v>
      </c>
      <c r="K5067" s="728">
        <v>309.42</v>
      </c>
      <c r="L5067" s="728">
        <v>1237.6600000000001</v>
      </c>
    </row>
    <row r="5068" spans="1:12" s="335" customFormat="1" ht="12" x14ac:dyDescent="0.2">
      <c r="A5068" s="145" t="s">
        <v>10396</v>
      </c>
      <c r="B5068" s="145" t="s">
        <v>10618</v>
      </c>
      <c r="C5068" s="733">
        <v>43647</v>
      </c>
      <c r="F5068" s="745">
        <v>4676</v>
      </c>
      <c r="G5068" s="745">
        <v>935</v>
      </c>
      <c r="H5068" s="745"/>
      <c r="I5068" s="745">
        <f t="shared" si="66"/>
        <v>3741</v>
      </c>
      <c r="J5068" s="728">
        <v>598.05999999999995</v>
      </c>
      <c r="K5068" s="728">
        <v>119.61</v>
      </c>
      <c r="L5068" s="728">
        <v>478.45</v>
      </c>
    </row>
    <row r="5069" spans="1:12" s="335" customFormat="1" ht="12" x14ac:dyDescent="0.2">
      <c r="A5069" s="145" t="s">
        <v>10397</v>
      </c>
      <c r="B5069" s="145" t="s">
        <v>10619</v>
      </c>
      <c r="C5069" s="733">
        <v>43647</v>
      </c>
      <c r="F5069" s="745">
        <v>4466</v>
      </c>
      <c r="G5069" s="745">
        <v>670</v>
      </c>
      <c r="H5069" s="745"/>
      <c r="I5069" s="745">
        <f t="shared" si="66"/>
        <v>3796</v>
      </c>
      <c r="J5069" s="728">
        <v>384.95</v>
      </c>
      <c r="K5069" s="728">
        <v>76.989999999999995</v>
      </c>
      <c r="L5069" s="728">
        <v>307.95999999999998</v>
      </c>
    </row>
    <row r="5070" spans="1:12" s="335" customFormat="1" ht="12" x14ac:dyDescent="0.2">
      <c r="A5070" s="145" t="s">
        <v>10398</v>
      </c>
      <c r="B5070" s="145" t="s">
        <v>10620</v>
      </c>
      <c r="C5070" s="733">
        <v>43647</v>
      </c>
      <c r="F5070" s="745">
        <v>3453</v>
      </c>
      <c r="G5070" s="745">
        <v>518</v>
      </c>
      <c r="H5070" s="745"/>
      <c r="I5070" s="745">
        <f t="shared" si="66"/>
        <v>2935</v>
      </c>
      <c r="J5070" s="728">
        <v>297.63</v>
      </c>
      <c r="K5070" s="728">
        <v>59.53</v>
      </c>
      <c r="L5070" s="728">
        <v>238.1</v>
      </c>
    </row>
    <row r="5071" spans="1:12" s="335" customFormat="1" ht="12" x14ac:dyDescent="0.2">
      <c r="A5071" s="145" t="s">
        <v>10399</v>
      </c>
      <c r="B5071" s="145" t="s">
        <v>10621</v>
      </c>
      <c r="C5071" s="733">
        <v>43647</v>
      </c>
      <c r="F5071" s="745">
        <v>6448</v>
      </c>
      <c r="G5071" s="745">
        <v>967</v>
      </c>
      <c r="H5071" s="745"/>
      <c r="I5071" s="745">
        <f t="shared" si="66"/>
        <v>5481</v>
      </c>
      <c r="J5071" s="728">
        <v>550.73</v>
      </c>
      <c r="K5071" s="728">
        <v>110.15</v>
      </c>
      <c r="L5071" s="728">
        <v>440.58</v>
      </c>
    </row>
    <row r="5072" spans="1:12" s="335" customFormat="1" ht="12" x14ac:dyDescent="0.2">
      <c r="A5072" s="145" t="s">
        <v>10400</v>
      </c>
      <c r="B5072" s="145" t="s">
        <v>10551</v>
      </c>
      <c r="C5072" s="733">
        <v>43647</v>
      </c>
      <c r="F5072" s="745">
        <v>9811</v>
      </c>
      <c r="G5072" s="745">
        <v>1472</v>
      </c>
      <c r="H5072" s="745"/>
      <c r="I5072" s="745">
        <f t="shared" si="66"/>
        <v>8339</v>
      </c>
      <c r="J5072" s="728">
        <v>845.68999999999994</v>
      </c>
      <c r="K5072" s="728">
        <v>169.14</v>
      </c>
      <c r="L5072" s="728">
        <v>676.55</v>
      </c>
    </row>
    <row r="5073" spans="1:12" s="335" customFormat="1" ht="12" x14ac:dyDescent="0.2">
      <c r="A5073" s="145" t="s">
        <v>10401</v>
      </c>
      <c r="B5073" s="145" t="s">
        <v>10622</v>
      </c>
      <c r="C5073" s="733">
        <v>43647</v>
      </c>
      <c r="F5073" s="745">
        <v>3040</v>
      </c>
      <c r="G5073" s="745">
        <v>570</v>
      </c>
      <c r="H5073" s="745"/>
      <c r="I5073" s="745">
        <f t="shared" si="66"/>
        <v>2470</v>
      </c>
      <c r="J5073" s="728">
        <v>353.84999999999997</v>
      </c>
      <c r="K5073" s="728">
        <v>70.77</v>
      </c>
      <c r="L5073" s="728">
        <v>283.08</v>
      </c>
    </row>
    <row r="5074" spans="1:12" s="335" customFormat="1" ht="12" x14ac:dyDescent="0.2">
      <c r="A5074" s="145" t="s">
        <v>10402</v>
      </c>
      <c r="B5074" s="145" t="s">
        <v>10623</v>
      </c>
      <c r="C5074" s="733">
        <v>43647</v>
      </c>
      <c r="F5074" s="745">
        <v>3040</v>
      </c>
      <c r="G5074" s="745">
        <v>570</v>
      </c>
      <c r="H5074" s="745"/>
      <c r="I5074" s="745">
        <f t="shared" si="66"/>
        <v>2470</v>
      </c>
      <c r="J5074" s="728">
        <v>353.84999999999997</v>
      </c>
      <c r="K5074" s="728">
        <v>70.77</v>
      </c>
      <c r="L5074" s="728">
        <v>283.08</v>
      </c>
    </row>
    <row r="5075" spans="1:12" s="335" customFormat="1" ht="12" x14ac:dyDescent="0.2">
      <c r="A5075" s="145" t="s">
        <v>10403</v>
      </c>
      <c r="B5075" s="145" t="s">
        <v>10554</v>
      </c>
      <c r="C5075" s="733">
        <v>43647</v>
      </c>
      <c r="F5075" s="745">
        <v>8678</v>
      </c>
      <c r="G5075" s="745">
        <v>1302</v>
      </c>
      <c r="H5075" s="745"/>
      <c r="I5075" s="745">
        <f t="shared" si="66"/>
        <v>7376</v>
      </c>
      <c r="J5075" s="728">
        <v>748.02</v>
      </c>
      <c r="K5075" s="728">
        <v>149.6</v>
      </c>
      <c r="L5075" s="728">
        <v>598.41999999999996</v>
      </c>
    </row>
    <row r="5076" spans="1:12" s="335" customFormat="1" ht="12" x14ac:dyDescent="0.2">
      <c r="A5076" s="145" t="s">
        <v>10404</v>
      </c>
      <c r="B5076" s="145" t="s">
        <v>10546</v>
      </c>
      <c r="C5076" s="733">
        <v>43647</v>
      </c>
      <c r="F5076" s="745">
        <v>4383</v>
      </c>
      <c r="G5076" s="745">
        <v>657</v>
      </c>
      <c r="H5076" s="745"/>
      <c r="I5076" s="745">
        <f t="shared" si="66"/>
        <v>3726</v>
      </c>
      <c r="J5076" s="728">
        <v>377.81</v>
      </c>
      <c r="K5076" s="728">
        <v>75.56</v>
      </c>
      <c r="L5076" s="728">
        <v>302.25</v>
      </c>
    </row>
    <row r="5077" spans="1:12" s="335" customFormat="1" ht="12" x14ac:dyDescent="0.2">
      <c r="A5077" s="145" t="s">
        <v>10405</v>
      </c>
      <c r="B5077" s="145" t="s">
        <v>10624</v>
      </c>
      <c r="C5077" s="733">
        <v>43647</v>
      </c>
      <c r="F5077" s="745">
        <v>2876</v>
      </c>
      <c r="G5077" s="745">
        <v>863</v>
      </c>
      <c r="H5077" s="745"/>
      <c r="I5077" s="745">
        <f t="shared" si="66"/>
        <v>2013</v>
      </c>
      <c r="J5077" s="728">
        <v>607.70000000000005</v>
      </c>
      <c r="K5077" s="728">
        <v>121.54</v>
      </c>
      <c r="L5077" s="728">
        <v>486.16</v>
      </c>
    </row>
    <row r="5078" spans="1:12" s="335" customFormat="1" ht="12" x14ac:dyDescent="0.2">
      <c r="A5078" s="145" t="s">
        <v>10406</v>
      </c>
      <c r="B5078" s="145" t="s">
        <v>10625</v>
      </c>
      <c r="C5078" s="733">
        <v>43647</v>
      </c>
      <c r="F5078" s="745">
        <v>7139</v>
      </c>
      <c r="G5078" s="745">
        <v>1428</v>
      </c>
      <c r="H5078" s="745"/>
      <c r="I5078" s="745">
        <f t="shared" si="66"/>
        <v>5711</v>
      </c>
      <c r="J5078" s="728">
        <v>913.08</v>
      </c>
      <c r="K5078" s="728">
        <v>182.62</v>
      </c>
      <c r="L5078" s="728">
        <v>730.46</v>
      </c>
    </row>
    <row r="5079" spans="1:12" s="335" customFormat="1" ht="12" x14ac:dyDescent="0.2">
      <c r="A5079" s="145" t="s">
        <v>10407</v>
      </c>
      <c r="B5079" s="145" t="s">
        <v>10626</v>
      </c>
      <c r="C5079" s="733">
        <v>43647</v>
      </c>
      <c r="F5079" s="745">
        <v>6038</v>
      </c>
      <c r="G5079" s="745">
        <v>906</v>
      </c>
      <c r="H5079" s="745"/>
      <c r="I5079" s="745">
        <f t="shared" si="66"/>
        <v>5132</v>
      </c>
      <c r="J5079" s="728">
        <v>520.47</v>
      </c>
      <c r="K5079" s="728">
        <v>104.09</v>
      </c>
      <c r="L5079" s="728">
        <v>416.38</v>
      </c>
    </row>
    <row r="5080" spans="1:12" s="335" customFormat="1" ht="12" x14ac:dyDescent="0.2">
      <c r="A5080" s="145" t="s">
        <v>10408</v>
      </c>
      <c r="B5080" s="145" t="s">
        <v>10627</v>
      </c>
      <c r="C5080" s="733">
        <v>43647</v>
      </c>
      <c r="F5080" s="745">
        <v>2080</v>
      </c>
      <c r="G5080" s="745">
        <v>312</v>
      </c>
      <c r="H5080" s="745"/>
      <c r="I5080" s="745">
        <f t="shared" si="66"/>
        <v>1768</v>
      </c>
      <c r="J5080" s="728">
        <v>195.44</v>
      </c>
      <c r="K5080" s="728">
        <v>39.090000000000003</v>
      </c>
      <c r="L5080" s="728">
        <v>156.35</v>
      </c>
    </row>
    <row r="5081" spans="1:12" s="335" customFormat="1" ht="12" x14ac:dyDescent="0.2">
      <c r="A5081" s="145" t="s">
        <v>10409</v>
      </c>
      <c r="B5081" s="145" t="s">
        <v>10628</v>
      </c>
      <c r="C5081" s="733">
        <v>43647</v>
      </c>
      <c r="F5081" s="745">
        <v>8856</v>
      </c>
      <c r="G5081" s="745">
        <v>1328</v>
      </c>
      <c r="H5081" s="745"/>
      <c r="I5081" s="745">
        <f t="shared" si="66"/>
        <v>7528</v>
      </c>
      <c r="J5081" s="728">
        <v>763.36</v>
      </c>
      <c r="K5081" s="728">
        <v>152.66999999999999</v>
      </c>
      <c r="L5081" s="728">
        <v>610.69000000000005</v>
      </c>
    </row>
    <row r="5082" spans="1:12" s="335" customFormat="1" ht="12" x14ac:dyDescent="0.2">
      <c r="A5082" s="145" t="s">
        <v>10410</v>
      </c>
      <c r="B5082" s="145" t="s">
        <v>10629</v>
      </c>
      <c r="C5082" s="733">
        <v>43647</v>
      </c>
      <c r="F5082" s="745">
        <v>2360</v>
      </c>
      <c r="G5082" s="745">
        <v>354</v>
      </c>
      <c r="H5082" s="745"/>
      <c r="I5082" s="745">
        <f t="shared" si="66"/>
        <v>2006</v>
      </c>
      <c r="J5082" s="728">
        <v>221.75</v>
      </c>
      <c r="K5082" s="728">
        <v>44.35</v>
      </c>
      <c r="L5082" s="728">
        <v>177.4</v>
      </c>
    </row>
    <row r="5083" spans="1:12" s="335" customFormat="1" ht="12" x14ac:dyDescent="0.2">
      <c r="A5083" s="145" t="s">
        <v>10411</v>
      </c>
      <c r="B5083" s="145" t="s">
        <v>10630</v>
      </c>
      <c r="C5083" s="733">
        <v>43647</v>
      </c>
      <c r="F5083" s="745">
        <v>5381</v>
      </c>
      <c r="G5083" s="745">
        <v>807</v>
      </c>
      <c r="H5083" s="745"/>
      <c r="I5083" s="745">
        <f t="shared" si="66"/>
        <v>4574</v>
      </c>
      <c r="J5083" s="728">
        <v>459.59000000000003</v>
      </c>
      <c r="K5083" s="728">
        <v>91.92</v>
      </c>
      <c r="L5083" s="728">
        <v>367.67</v>
      </c>
    </row>
    <row r="5084" spans="1:12" s="335" customFormat="1" ht="12" x14ac:dyDescent="0.2">
      <c r="A5084" s="145" t="s">
        <v>10412</v>
      </c>
      <c r="B5084" s="145" t="s">
        <v>10631</v>
      </c>
      <c r="C5084" s="733">
        <v>43647</v>
      </c>
      <c r="F5084" s="745">
        <v>999</v>
      </c>
      <c r="G5084" s="745">
        <v>200</v>
      </c>
      <c r="H5084" s="745"/>
      <c r="I5084" s="745">
        <f t="shared" si="66"/>
        <v>799</v>
      </c>
      <c r="J5084" s="728">
        <v>126.61000000000001</v>
      </c>
      <c r="K5084" s="728">
        <v>25.32</v>
      </c>
      <c r="L5084" s="728">
        <v>101.29</v>
      </c>
    </row>
    <row r="5085" spans="1:12" s="335" customFormat="1" ht="12" x14ac:dyDescent="0.2">
      <c r="A5085" s="145" t="s">
        <v>10413</v>
      </c>
      <c r="B5085" s="145" t="s">
        <v>10632</v>
      </c>
      <c r="C5085" s="733">
        <v>43647</v>
      </c>
      <c r="F5085" s="745">
        <v>4160</v>
      </c>
      <c r="G5085" s="745">
        <v>624</v>
      </c>
      <c r="H5085" s="745"/>
      <c r="I5085" s="745">
        <f t="shared" si="66"/>
        <v>3536</v>
      </c>
      <c r="J5085" s="728">
        <v>358.58000000000004</v>
      </c>
      <c r="K5085" s="728">
        <v>71.72</v>
      </c>
      <c r="L5085" s="728">
        <v>286.86</v>
      </c>
    </row>
    <row r="5086" spans="1:12" s="335" customFormat="1" ht="12" x14ac:dyDescent="0.2">
      <c r="A5086" s="145" t="s">
        <v>10414</v>
      </c>
      <c r="B5086" s="145" t="s">
        <v>10633</v>
      </c>
      <c r="C5086" s="733">
        <v>43647</v>
      </c>
      <c r="F5086" s="745">
        <v>2149</v>
      </c>
      <c r="G5086" s="745">
        <v>537</v>
      </c>
      <c r="H5086" s="745"/>
      <c r="I5086" s="745">
        <f t="shared" si="66"/>
        <v>1612</v>
      </c>
      <c r="J5086" s="728">
        <v>361.17</v>
      </c>
      <c r="K5086" s="728">
        <v>72.23</v>
      </c>
      <c r="L5086" s="728">
        <v>288.94</v>
      </c>
    </row>
    <row r="5087" spans="1:12" s="335" customFormat="1" ht="12" x14ac:dyDescent="0.2">
      <c r="A5087" s="145" t="s">
        <v>10415</v>
      </c>
      <c r="B5087" s="145" t="s">
        <v>10634</v>
      </c>
      <c r="C5087" s="733">
        <v>43647</v>
      </c>
      <c r="F5087" s="745">
        <v>999</v>
      </c>
      <c r="G5087" s="745">
        <v>200</v>
      </c>
      <c r="H5087" s="745"/>
      <c r="I5087" s="745">
        <f t="shared" si="66"/>
        <v>799</v>
      </c>
      <c r="J5087" s="728">
        <v>126.61000000000001</v>
      </c>
      <c r="K5087" s="728">
        <v>25.32</v>
      </c>
      <c r="L5087" s="728">
        <v>101.29</v>
      </c>
    </row>
    <row r="5088" spans="1:12" s="335" customFormat="1" ht="12" x14ac:dyDescent="0.2">
      <c r="A5088" s="145" t="s">
        <v>10416</v>
      </c>
      <c r="B5088" s="145" t="s">
        <v>10635</v>
      </c>
      <c r="C5088" s="733">
        <v>43647</v>
      </c>
      <c r="F5088" s="745">
        <v>2250</v>
      </c>
      <c r="G5088" s="745">
        <v>337</v>
      </c>
      <c r="H5088" s="745"/>
      <c r="I5088" s="745">
        <f t="shared" si="66"/>
        <v>1913</v>
      </c>
      <c r="J5088" s="728">
        <v>192.18</v>
      </c>
      <c r="K5088" s="728">
        <v>38.44</v>
      </c>
      <c r="L5088" s="728">
        <v>153.74</v>
      </c>
    </row>
    <row r="5089" spans="1:12" s="335" customFormat="1" ht="12" x14ac:dyDescent="0.2">
      <c r="A5089" s="145" t="s">
        <v>10417</v>
      </c>
      <c r="B5089" s="145" t="s">
        <v>10636</v>
      </c>
      <c r="C5089" s="733">
        <v>43647</v>
      </c>
      <c r="F5089" s="745">
        <v>2100</v>
      </c>
      <c r="G5089" s="745">
        <v>315</v>
      </c>
      <c r="H5089" s="745"/>
      <c r="I5089" s="745">
        <f t="shared" si="66"/>
        <v>1785</v>
      </c>
      <c r="J5089" s="728">
        <v>179.36</v>
      </c>
      <c r="K5089" s="728">
        <v>35.869999999999997</v>
      </c>
      <c r="L5089" s="728">
        <v>143.49</v>
      </c>
    </row>
    <row r="5090" spans="1:12" s="335" customFormat="1" ht="12" x14ac:dyDescent="0.2">
      <c r="A5090" s="145" t="s">
        <v>10418</v>
      </c>
      <c r="B5090" s="145" t="s">
        <v>10637</v>
      </c>
      <c r="C5090" s="733">
        <v>43647</v>
      </c>
      <c r="F5090" s="745">
        <v>109</v>
      </c>
      <c r="G5090" s="745">
        <v>16</v>
      </c>
      <c r="H5090" s="745"/>
      <c r="I5090" s="745">
        <f t="shared" si="66"/>
        <v>93</v>
      </c>
      <c r="J5090" s="728">
        <v>9.31</v>
      </c>
      <c r="K5090" s="728">
        <v>3.03</v>
      </c>
      <c r="L5090" s="728">
        <v>6.28</v>
      </c>
    </row>
    <row r="5091" spans="1:12" s="335" customFormat="1" ht="12" x14ac:dyDescent="0.2">
      <c r="A5091" s="145" t="s">
        <v>10419</v>
      </c>
      <c r="B5091" s="145" t="s">
        <v>10638</v>
      </c>
      <c r="C5091" s="733">
        <v>43647</v>
      </c>
      <c r="F5091" s="745">
        <v>220</v>
      </c>
      <c r="G5091" s="745">
        <v>33</v>
      </c>
      <c r="H5091" s="745"/>
      <c r="I5091" s="745">
        <f t="shared" si="66"/>
        <v>187</v>
      </c>
      <c r="J5091" s="728">
        <v>18.79</v>
      </c>
      <c r="K5091" s="728">
        <v>6.11</v>
      </c>
      <c r="L5091" s="728">
        <v>12.68</v>
      </c>
    </row>
    <row r="5092" spans="1:12" s="335" customFormat="1" ht="12" x14ac:dyDescent="0.2">
      <c r="A5092" s="145" t="s">
        <v>10420</v>
      </c>
      <c r="B5092" s="145" t="s">
        <v>10639</v>
      </c>
      <c r="C5092" s="733">
        <v>43647</v>
      </c>
      <c r="F5092" s="745">
        <v>999</v>
      </c>
      <c r="G5092" s="745">
        <v>200</v>
      </c>
      <c r="H5092" s="745"/>
      <c r="I5092" s="745">
        <f t="shared" si="66"/>
        <v>799</v>
      </c>
      <c r="J5092" s="728">
        <v>126.61000000000001</v>
      </c>
      <c r="K5092" s="728">
        <v>25.32</v>
      </c>
      <c r="L5092" s="728">
        <v>101.29</v>
      </c>
    </row>
    <row r="5093" spans="1:12" s="335" customFormat="1" ht="12" x14ac:dyDescent="0.2">
      <c r="A5093" s="145" t="s">
        <v>10421</v>
      </c>
      <c r="B5093" s="145" t="s">
        <v>10640</v>
      </c>
      <c r="C5093" s="733">
        <v>43647</v>
      </c>
      <c r="F5093" s="745">
        <v>6154</v>
      </c>
      <c r="G5093" s="745">
        <v>1231</v>
      </c>
      <c r="H5093" s="745"/>
      <c r="I5093" s="745">
        <f t="shared" si="66"/>
        <v>4923</v>
      </c>
      <c r="J5093" s="728">
        <v>787.09999999999991</v>
      </c>
      <c r="K5093" s="728">
        <v>157.41999999999999</v>
      </c>
      <c r="L5093" s="728">
        <v>629.67999999999995</v>
      </c>
    </row>
    <row r="5094" spans="1:12" s="335" customFormat="1" ht="12" x14ac:dyDescent="0.2">
      <c r="A5094" s="145" t="s">
        <v>10422</v>
      </c>
      <c r="B5094" s="145" t="s">
        <v>10641</v>
      </c>
      <c r="C5094" s="733">
        <v>43647</v>
      </c>
      <c r="F5094" s="745">
        <v>2406</v>
      </c>
      <c r="G5094" s="745">
        <v>361</v>
      </c>
      <c r="H5094" s="745"/>
      <c r="I5094" s="745">
        <f t="shared" si="66"/>
        <v>2045</v>
      </c>
      <c r="J5094" s="728">
        <v>205.5</v>
      </c>
      <c r="K5094" s="728">
        <v>41.1</v>
      </c>
      <c r="L5094" s="728">
        <v>164.4</v>
      </c>
    </row>
    <row r="5095" spans="1:12" s="335" customFormat="1" ht="12" x14ac:dyDescent="0.2">
      <c r="A5095" s="145" t="s">
        <v>10423</v>
      </c>
      <c r="B5095" s="145" t="s">
        <v>10642</v>
      </c>
      <c r="C5095" s="733">
        <v>43647</v>
      </c>
      <c r="F5095" s="745">
        <v>5265</v>
      </c>
      <c r="G5095" s="745">
        <v>790</v>
      </c>
      <c r="H5095" s="745"/>
      <c r="I5095" s="745">
        <f t="shared" si="66"/>
        <v>4475</v>
      </c>
      <c r="J5095" s="728">
        <v>449.69</v>
      </c>
      <c r="K5095" s="728">
        <v>89.94</v>
      </c>
      <c r="L5095" s="728">
        <v>359.75</v>
      </c>
    </row>
    <row r="5096" spans="1:12" s="335" customFormat="1" ht="12" x14ac:dyDescent="0.2">
      <c r="A5096" s="145" t="s">
        <v>10424</v>
      </c>
      <c r="B5096" s="145" t="s">
        <v>10643</v>
      </c>
      <c r="C5096" s="733">
        <v>43647</v>
      </c>
      <c r="F5096" s="745">
        <v>4772</v>
      </c>
      <c r="G5096" s="745">
        <v>716</v>
      </c>
      <c r="H5096" s="745"/>
      <c r="I5096" s="745">
        <f t="shared" si="66"/>
        <v>4056</v>
      </c>
      <c r="J5096" s="728">
        <v>411.33</v>
      </c>
      <c r="K5096" s="728">
        <v>82.27</v>
      </c>
      <c r="L5096" s="728">
        <v>329.06</v>
      </c>
    </row>
    <row r="5097" spans="1:12" s="335" customFormat="1" ht="12" x14ac:dyDescent="0.2">
      <c r="A5097" s="145" t="s">
        <v>10425</v>
      </c>
      <c r="B5097" s="145" t="s">
        <v>10644</v>
      </c>
      <c r="C5097" s="733">
        <v>43647</v>
      </c>
      <c r="F5097" s="745">
        <v>3788</v>
      </c>
      <c r="G5097" s="745">
        <v>568</v>
      </c>
      <c r="H5097" s="745"/>
      <c r="I5097" s="745">
        <f t="shared" si="66"/>
        <v>3220</v>
      </c>
      <c r="J5097" s="728">
        <v>323.53999999999996</v>
      </c>
      <c r="K5097" s="728">
        <v>64.709999999999994</v>
      </c>
      <c r="L5097" s="728">
        <v>258.83</v>
      </c>
    </row>
    <row r="5098" spans="1:12" s="335" customFormat="1" ht="12" x14ac:dyDescent="0.2">
      <c r="A5098" s="145" t="s">
        <v>10426</v>
      </c>
      <c r="B5098" s="145" t="s">
        <v>10645</v>
      </c>
      <c r="C5098" s="733">
        <v>43647</v>
      </c>
      <c r="F5098" s="745">
        <v>2250</v>
      </c>
      <c r="G5098" s="745">
        <v>337</v>
      </c>
      <c r="H5098" s="745"/>
      <c r="I5098" s="745">
        <f t="shared" si="66"/>
        <v>1913</v>
      </c>
      <c r="J5098" s="728">
        <v>192.18</v>
      </c>
      <c r="K5098" s="728">
        <v>38.44</v>
      </c>
      <c r="L5098" s="728">
        <v>153.74</v>
      </c>
    </row>
    <row r="5099" spans="1:12" s="335" customFormat="1" ht="12" x14ac:dyDescent="0.2">
      <c r="A5099" s="145" t="s">
        <v>10427</v>
      </c>
      <c r="B5099" s="145" t="s">
        <v>10646</v>
      </c>
      <c r="C5099" s="733">
        <v>43647</v>
      </c>
      <c r="F5099" s="745">
        <v>3007</v>
      </c>
      <c r="G5099" s="745">
        <v>376</v>
      </c>
      <c r="H5099" s="745"/>
      <c r="I5099" s="745">
        <f t="shared" si="66"/>
        <v>2631</v>
      </c>
      <c r="J5099" s="728">
        <v>196.51</v>
      </c>
      <c r="K5099" s="728">
        <v>63.87</v>
      </c>
      <c r="L5099" s="728">
        <v>132.63999999999999</v>
      </c>
    </row>
    <row r="5100" spans="1:12" s="335" customFormat="1" ht="12" x14ac:dyDescent="0.2">
      <c r="A5100" s="145" t="s">
        <v>10428</v>
      </c>
      <c r="B5100" s="145" t="s">
        <v>10647</v>
      </c>
      <c r="C5100" s="733">
        <v>43647</v>
      </c>
      <c r="F5100" s="745">
        <v>2835</v>
      </c>
      <c r="G5100" s="745">
        <v>567</v>
      </c>
      <c r="H5100" s="745"/>
      <c r="I5100" s="745">
        <f t="shared" si="66"/>
        <v>2268</v>
      </c>
      <c r="J5100" s="728">
        <v>362.59</v>
      </c>
      <c r="K5100" s="728">
        <v>72.52</v>
      </c>
      <c r="L5100" s="728">
        <v>290.07</v>
      </c>
    </row>
    <row r="5101" spans="1:12" s="335" customFormat="1" ht="12" x14ac:dyDescent="0.2">
      <c r="A5101" s="145" t="s">
        <v>10429</v>
      </c>
      <c r="B5101" s="145" t="s">
        <v>899</v>
      </c>
      <c r="C5101" s="733">
        <v>43647</v>
      </c>
      <c r="F5101" s="745">
        <v>3225</v>
      </c>
      <c r="G5101" s="745">
        <v>484</v>
      </c>
      <c r="H5101" s="745"/>
      <c r="I5101" s="745">
        <f t="shared" si="66"/>
        <v>2741</v>
      </c>
      <c r="J5101" s="728">
        <v>275.45000000000005</v>
      </c>
      <c r="K5101" s="728">
        <v>55.09</v>
      </c>
      <c r="L5101" s="728">
        <v>220.36</v>
      </c>
    </row>
    <row r="5102" spans="1:12" s="335" customFormat="1" ht="12" x14ac:dyDescent="0.2">
      <c r="A5102" s="145" t="s">
        <v>10430</v>
      </c>
      <c r="B5102" s="145" t="s">
        <v>10648</v>
      </c>
      <c r="C5102" s="733">
        <v>43647</v>
      </c>
      <c r="F5102" s="745">
        <v>1825</v>
      </c>
      <c r="G5102" s="745">
        <v>365</v>
      </c>
      <c r="H5102" s="745"/>
      <c r="I5102" s="745">
        <f t="shared" si="66"/>
        <v>1460</v>
      </c>
      <c r="J5102" s="728">
        <v>233.42000000000002</v>
      </c>
      <c r="K5102" s="728">
        <v>75.86</v>
      </c>
      <c r="L5102" s="728">
        <v>157.56</v>
      </c>
    </row>
    <row r="5103" spans="1:12" s="335" customFormat="1" ht="12" x14ac:dyDescent="0.2">
      <c r="A5103" s="145" t="s">
        <v>10431</v>
      </c>
      <c r="B5103" s="145" t="s">
        <v>10649</v>
      </c>
      <c r="C5103" s="733">
        <v>43647</v>
      </c>
      <c r="F5103" s="745">
        <v>3681</v>
      </c>
      <c r="G5103" s="745">
        <v>736</v>
      </c>
      <c r="H5103" s="745"/>
      <c r="I5103" s="745">
        <f t="shared" si="66"/>
        <v>2945</v>
      </c>
      <c r="J5103" s="728">
        <v>470.78999999999996</v>
      </c>
      <c r="K5103" s="728">
        <v>94.16</v>
      </c>
      <c r="L5103" s="728">
        <v>376.63</v>
      </c>
    </row>
    <row r="5104" spans="1:12" s="335" customFormat="1" ht="12" x14ac:dyDescent="0.2">
      <c r="A5104" s="145" t="s">
        <v>10432</v>
      </c>
      <c r="B5104" s="145" t="s">
        <v>10650</v>
      </c>
      <c r="C5104" s="733">
        <v>43647</v>
      </c>
      <c r="F5104" s="745">
        <v>1922</v>
      </c>
      <c r="G5104" s="745">
        <v>384</v>
      </c>
      <c r="H5104" s="745"/>
      <c r="I5104" s="745">
        <f t="shared" si="66"/>
        <v>1538</v>
      </c>
      <c r="J5104" s="728">
        <v>245.82</v>
      </c>
      <c r="K5104" s="728">
        <v>79.89</v>
      </c>
      <c r="L5104" s="728">
        <v>165.93</v>
      </c>
    </row>
    <row r="5105" spans="1:12" s="335" customFormat="1" ht="12" x14ac:dyDescent="0.2">
      <c r="A5105" s="145" t="s">
        <v>10433</v>
      </c>
      <c r="B5105" s="145" t="s">
        <v>10651</v>
      </c>
      <c r="C5105" s="733">
        <v>43647</v>
      </c>
      <c r="F5105" s="745">
        <v>1836</v>
      </c>
      <c r="G5105" s="745">
        <v>275</v>
      </c>
      <c r="H5105" s="745"/>
      <c r="I5105" s="745">
        <f t="shared" si="66"/>
        <v>1561</v>
      </c>
      <c r="J5105" s="728">
        <v>156.81</v>
      </c>
      <c r="K5105" s="728">
        <v>31.36</v>
      </c>
      <c r="L5105" s="728">
        <v>125.45</v>
      </c>
    </row>
    <row r="5106" spans="1:12" s="335" customFormat="1" ht="12" x14ac:dyDescent="0.2">
      <c r="A5106" s="145" t="s">
        <v>10434</v>
      </c>
      <c r="B5106" s="145" t="s">
        <v>10652</v>
      </c>
      <c r="C5106" s="733">
        <v>43647</v>
      </c>
      <c r="F5106" s="745">
        <v>2135</v>
      </c>
      <c r="G5106" s="745">
        <v>430</v>
      </c>
      <c r="H5106" s="745"/>
      <c r="I5106" s="745">
        <f t="shared" si="66"/>
        <v>1705</v>
      </c>
      <c r="J5106" s="728">
        <v>270.58999999999997</v>
      </c>
      <c r="K5106" s="728">
        <v>54.12</v>
      </c>
      <c r="L5106" s="728">
        <v>216.47</v>
      </c>
    </row>
    <row r="5107" spans="1:12" s="335" customFormat="1" ht="12" x14ac:dyDescent="0.2">
      <c r="A5107" s="145" t="s">
        <v>10435</v>
      </c>
      <c r="B5107" s="145" t="s">
        <v>10653</v>
      </c>
      <c r="C5107" s="733">
        <v>43647</v>
      </c>
      <c r="F5107" s="745">
        <v>19632</v>
      </c>
      <c r="G5107" s="745">
        <v>3926</v>
      </c>
      <c r="H5107" s="745"/>
      <c r="I5107" s="745">
        <f t="shared" si="66"/>
        <v>15706</v>
      </c>
      <c r="J5107" s="728">
        <v>2510.9299999999998</v>
      </c>
      <c r="K5107" s="728">
        <v>502.19</v>
      </c>
      <c r="L5107" s="728">
        <v>2008.74</v>
      </c>
    </row>
    <row r="5108" spans="1:12" s="335" customFormat="1" ht="12" x14ac:dyDescent="0.2">
      <c r="A5108" s="145" t="s">
        <v>10436</v>
      </c>
      <c r="B5108" s="145" t="s">
        <v>10654</v>
      </c>
      <c r="C5108" s="733">
        <v>43647</v>
      </c>
      <c r="F5108" s="745">
        <v>7104</v>
      </c>
      <c r="G5108" s="745">
        <v>1066</v>
      </c>
      <c r="H5108" s="745"/>
      <c r="I5108" s="745">
        <f t="shared" si="66"/>
        <v>6038</v>
      </c>
      <c r="J5108" s="728">
        <v>612.34</v>
      </c>
      <c r="K5108" s="728">
        <v>122.47</v>
      </c>
      <c r="L5108" s="728">
        <v>489.87</v>
      </c>
    </row>
    <row r="5109" spans="1:12" s="335" customFormat="1" ht="12" x14ac:dyDescent="0.2">
      <c r="A5109" s="145" t="s">
        <v>10437</v>
      </c>
      <c r="B5109" s="145" t="s">
        <v>10655</v>
      </c>
      <c r="C5109" s="733">
        <v>43647</v>
      </c>
      <c r="F5109" s="745">
        <v>1852</v>
      </c>
      <c r="G5109" s="745">
        <v>556</v>
      </c>
      <c r="H5109" s="745"/>
      <c r="I5109" s="745">
        <f t="shared" si="66"/>
        <v>1296</v>
      </c>
      <c r="J5109" s="728">
        <v>391.33</v>
      </c>
      <c r="K5109" s="728">
        <v>78.27</v>
      </c>
      <c r="L5109" s="728">
        <v>313.06</v>
      </c>
    </row>
    <row r="5110" spans="1:12" s="335" customFormat="1" ht="12" x14ac:dyDescent="0.2">
      <c r="A5110" s="145" t="s">
        <v>10438</v>
      </c>
      <c r="B5110" s="145" t="s">
        <v>10656</v>
      </c>
      <c r="C5110" s="733">
        <v>43647</v>
      </c>
      <c r="F5110" s="745">
        <v>7611</v>
      </c>
      <c r="G5110" s="745">
        <v>1522</v>
      </c>
      <c r="H5110" s="745"/>
      <c r="I5110" s="745">
        <f t="shared" si="66"/>
        <v>6089</v>
      </c>
      <c r="J5110" s="728">
        <v>973.45</v>
      </c>
      <c r="K5110" s="728">
        <v>194.69</v>
      </c>
      <c r="L5110" s="728">
        <v>778.76</v>
      </c>
    </row>
    <row r="5111" spans="1:12" s="335" customFormat="1" ht="12" x14ac:dyDescent="0.2">
      <c r="A5111" s="145" t="s">
        <v>10439</v>
      </c>
      <c r="B5111" s="145" t="s">
        <v>10657</v>
      </c>
      <c r="C5111" s="733">
        <v>43647</v>
      </c>
      <c r="F5111" s="745">
        <v>2949</v>
      </c>
      <c r="G5111" s="745">
        <v>590</v>
      </c>
      <c r="H5111" s="745"/>
      <c r="I5111" s="745">
        <f t="shared" si="66"/>
        <v>2359</v>
      </c>
      <c r="J5111" s="728">
        <v>377.17</v>
      </c>
      <c r="K5111" s="728">
        <v>75.430000000000007</v>
      </c>
      <c r="L5111" s="728">
        <v>301.74</v>
      </c>
    </row>
    <row r="5112" spans="1:12" s="335" customFormat="1" ht="12" x14ac:dyDescent="0.2">
      <c r="A5112" s="145" t="s">
        <v>10440</v>
      </c>
      <c r="B5112" s="145" t="s">
        <v>10658</v>
      </c>
      <c r="C5112" s="733">
        <v>43647</v>
      </c>
      <c r="F5112" s="745">
        <v>5500</v>
      </c>
      <c r="G5112" s="745">
        <v>1100</v>
      </c>
      <c r="H5112" s="745"/>
      <c r="I5112" s="745">
        <f t="shared" si="66"/>
        <v>4400</v>
      </c>
      <c r="J5112" s="728">
        <v>703.45</v>
      </c>
      <c r="K5112" s="728">
        <v>140.69</v>
      </c>
      <c r="L5112" s="728">
        <v>562.76</v>
      </c>
    </row>
    <row r="5113" spans="1:12" s="335" customFormat="1" ht="12" x14ac:dyDescent="0.2">
      <c r="A5113" s="145" t="s">
        <v>10441</v>
      </c>
      <c r="B5113" s="145" t="s">
        <v>10659</v>
      </c>
      <c r="C5113" s="733">
        <v>43647</v>
      </c>
      <c r="F5113" s="745">
        <v>4154</v>
      </c>
      <c r="G5113" s="745">
        <v>623</v>
      </c>
      <c r="H5113" s="745"/>
      <c r="I5113" s="745">
        <f t="shared" si="66"/>
        <v>3531</v>
      </c>
      <c r="J5113" s="728">
        <v>358.06</v>
      </c>
      <c r="K5113" s="728">
        <v>116.37</v>
      </c>
      <c r="L5113" s="728">
        <v>241.69</v>
      </c>
    </row>
    <row r="5114" spans="1:12" s="335" customFormat="1" ht="12" x14ac:dyDescent="0.2">
      <c r="A5114" s="145" t="s">
        <v>10442</v>
      </c>
      <c r="B5114" s="145" t="s">
        <v>10660</v>
      </c>
      <c r="C5114" s="733">
        <v>43647</v>
      </c>
      <c r="F5114" s="745">
        <v>3749</v>
      </c>
      <c r="G5114" s="745">
        <v>750</v>
      </c>
      <c r="H5114" s="745"/>
      <c r="I5114" s="745">
        <f t="shared" si="66"/>
        <v>2999</v>
      </c>
      <c r="J5114" s="728">
        <v>479.49</v>
      </c>
      <c r="K5114" s="728">
        <v>95.9</v>
      </c>
      <c r="L5114" s="728">
        <v>383.59</v>
      </c>
    </row>
    <row r="5115" spans="1:12" s="335" customFormat="1" ht="12" x14ac:dyDescent="0.2">
      <c r="A5115" s="145" t="s">
        <v>10443</v>
      </c>
      <c r="B5115" s="145" t="s">
        <v>10661</v>
      </c>
      <c r="C5115" s="733">
        <v>43647</v>
      </c>
      <c r="F5115" s="745">
        <v>2080</v>
      </c>
      <c r="G5115" s="745">
        <v>312</v>
      </c>
      <c r="H5115" s="745"/>
      <c r="I5115" s="745">
        <f t="shared" si="66"/>
        <v>1768</v>
      </c>
      <c r="J5115" s="728">
        <v>195.44</v>
      </c>
      <c r="K5115" s="728">
        <v>39.090000000000003</v>
      </c>
      <c r="L5115" s="728">
        <v>156.35</v>
      </c>
    </row>
    <row r="5116" spans="1:12" s="335" customFormat="1" ht="12" x14ac:dyDescent="0.2">
      <c r="A5116" s="145" t="s">
        <v>10444</v>
      </c>
      <c r="B5116" s="145" t="s">
        <v>10662</v>
      </c>
      <c r="C5116" s="733">
        <v>43647</v>
      </c>
      <c r="F5116" s="745">
        <v>5615</v>
      </c>
      <c r="G5116" s="745">
        <v>842</v>
      </c>
      <c r="H5116" s="745"/>
      <c r="I5116" s="745">
        <f t="shared" si="66"/>
        <v>4773</v>
      </c>
      <c r="J5116" s="728">
        <v>479.57000000000005</v>
      </c>
      <c r="K5116" s="728">
        <v>95.91</v>
      </c>
      <c r="L5116" s="728">
        <v>383.66</v>
      </c>
    </row>
    <row r="5117" spans="1:12" s="335" customFormat="1" ht="12" x14ac:dyDescent="0.2">
      <c r="A5117" s="145" t="s">
        <v>10445</v>
      </c>
      <c r="B5117" s="145" t="s">
        <v>10663</v>
      </c>
      <c r="C5117" s="733">
        <v>43647</v>
      </c>
      <c r="F5117" s="745">
        <v>2893</v>
      </c>
      <c r="G5117" s="745">
        <v>579</v>
      </c>
      <c r="H5117" s="745"/>
      <c r="I5117" s="745">
        <f t="shared" si="66"/>
        <v>2314</v>
      </c>
      <c r="J5117" s="728">
        <v>370.01</v>
      </c>
      <c r="K5117" s="728">
        <v>74</v>
      </c>
      <c r="L5117" s="728">
        <v>296.01</v>
      </c>
    </row>
    <row r="5118" spans="1:12" s="335" customFormat="1" ht="12" x14ac:dyDescent="0.2">
      <c r="A5118" s="145" t="s">
        <v>10446</v>
      </c>
      <c r="B5118" s="145" t="s">
        <v>10664</v>
      </c>
      <c r="C5118" s="733">
        <v>43647</v>
      </c>
      <c r="F5118" s="745">
        <v>2100</v>
      </c>
      <c r="G5118" s="745">
        <v>315</v>
      </c>
      <c r="H5118" s="745"/>
      <c r="I5118" s="745">
        <f t="shared" si="66"/>
        <v>1785</v>
      </c>
      <c r="J5118" s="728">
        <v>179.36</v>
      </c>
      <c r="K5118" s="728">
        <v>35.869999999999997</v>
      </c>
      <c r="L5118" s="728">
        <v>143.49</v>
      </c>
    </row>
    <row r="5119" spans="1:12" s="335" customFormat="1" ht="12" x14ac:dyDescent="0.2">
      <c r="A5119" s="145" t="s">
        <v>10447</v>
      </c>
      <c r="B5119" s="145" t="s">
        <v>10665</v>
      </c>
      <c r="C5119" s="733">
        <v>43647</v>
      </c>
      <c r="F5119" s="745">
        <v>3724</v>
      </c>
      <c r="G5119" s="745">
        <v>745</v>
      </c>
      <c r="H5119" s="745"/>
      <c r="I5119" s="745">
        <f t="shared" si="66"/>
        <v>2979</v>
      </c>
      <c r="J5119" s="728">
        <v>476.3</v>
      </c>
      <c r="K5119" s="728">
        <v>95.26</v>
      </c>
      <c r="L5119" s="728">
        <v>381.04</v>
      </c>
    </row>
    <row r="5120" spans="1:12" s="335" customFormat="1" ht="12" x14ac:dyDescent="0.2">
      <c r="A5120" s="145" t="s">
        <v>10448</v>
      </c>
      <c r="B5120" s="145" t="s">
        <v>10666</v>
      </c>
      <c r="C5120" s="733">
        <v>43647</v>
      </c>
      <c r="F5120" s="745">
        <v>2226</v>
      </c>
      <c r="G5120" s="745">
        <v>334</v>
      </c>
      <c r="H5120" s="745"/>
      <c r="I5120" s="745">
        <f t="shared" si="66"/>
        <v>1892</v>
      </c>
      <c r="J5120" s="728">
        <v>190.12</v>
      </c>
      <c r="K5120" s="728">
        <v>38.020000000000003</v>
      </c>
      <c r="L5120" s="728">
        <v>152.1</v>
      </c>
    </row>
    <row r="5121" spans="1:12" s="335" customFormat="1" ht="12" x14ac:dyDescent="0.2">
      <c r="A5121" s="145" t="s">
        <v>10449</v>
      </c>
      <c r="B5121" s="145" t="s">
        <v>10667</v>
      </c>
      <c r="C5121" s="733">
        <v>43647</v>
      </c>
      <c r="F5121" s="745">
        <v>2775</v>
      </c>
      <c r="G5121" s="745">
        <v>416</v>
      </c>
      <c r="H5121" s="745"/>
      <c r="I5121" s="745">
        <f t="shared" si="66"/>
        <v>2359</v>
      </c>
      <c r="J5121" s="728">
        <v>237.01000000000002</v>
      </c>
      <c r="K5121" s="728">
        <v>47.4</v>
      </c>
      <c r="L5121" s="728">
        <v>189.61</v>
      </c>
    </row>
    <row r="5122" spans="1:12" s="335" customFormat="1" ht="12" x14ac:dyDescent="0.2">
      <c r="A5122" s="145" t="s">
        <v>10450</v>
      </c>
      <c r="B5122" s="145" t="s">
        <v>10668</v>
      </c>
      <c r="C5122" s="733">
        <v>43647</v>
      </c>
      <c r="F5122" s="745">
        <v>13841</v>
      </c>
      <c r="G5122" s="745">
        <v>2076</v>
      </c>
      <c r="H5122" s="745"/>
      <c r="I5122" s="745">
        <f t="shared" ref="I5122:I5185" si="67">F5122-G5122</f>
        <v>11765</v>
      </c>
      <c r="J5122" s="728">
        <v>1193.05</v>
      </c>
      <c r="K5122" s="728">
        <v>387.74</v>
      </c>
      <c r="L5122" s="728">
        <v>805.31</v>
      </c>
    </row>
    <row r="5123" spans="1:12" s="335" customFormat="1" ht="12" x14ac:dyDescent="0.2">
      <c r="A5123" s="145" t="s">
        <v>10451</v>
      </c>
      <c r="B5123" s="145" t="s">
        <v>10669</v>
      </c>
      <c r="C5123" s="733">
        <v>43647</v>
      </c>
      <c r="F5123" s="745">
        <v>595</v>
      </c>
      <c r="G5123" s="745">
        <v>89</v>
      </c>
      <c r="H5123" s="745"/>
      <c r="I5123" s="745">
        <f t="shared" si="67"/>
        <v>506</v>
      </c>
      <c r="J5123" s="728">
        <v>51.29</v>
      </c>
      <c r="K5123" s="728">
        <v>16.670000000000002</v>
      </c>
      <c r="L5123" s="728">
        <v>34.619999999999997</v>
      </c>
    </row>
    <row r="5124" spans="1:12" s="335" customFormat="1" ht="12" x14ac:dyDescent="0.2">
      <c r="A5124" s="145" t="s">
        <v>10452</v>
      </c>
      <c r="B5124" s="145" t="s">
        <v>10670</v>
      </c>
      <c r="C5124" s="733">
        <v>43647</v>
      </c>
      <c r="F5124" s="745">
        <v>1906</v>
      </c>
      <c r="G5124" s="745">
        <v>286</v>
      </c>
      <c r="H5124" s="745"/>
      <c r="I5124" s="745">
        <f t="shared" si="67"/>
        <v>1620</v>
      </c>
      <c r="J5124" s="728">
        <v>162.79</v>
      </c>
      <c r="K5124" s="728">
        <v>32.56</v>
      </c>
      <c r="L5124" s="728">
        <v>130.22999999999999</v>
      </c>
    </row>
    <row r="5125" spans="1:12" s="335" customFormat="1" ht="12" x14ac:dyDescent="0.2">
      <c r="A5125" s="145" t="s">
        <v>10453</v>
      </c>
      <c r="B5125" s="145" t="s">
        <v>10671</v>
      </c>
      <c r="C5125" s="733">
        <v>43647</v>
      </c>
      <c r="F5125" s="745">
        <v>4199</v>
      </c>
      <c r="G5125" s="745">
        <v>1050</v>
      </c>
      <c r="H5125" s="745"/>
      <c r="I5125" s="745">
        <f t="shared" si="67"/>
        <v>3149</v>
      </c>
      <c r="J5125" s="728">
        <v>705.68999999999994</v>
      </c>
      <c r="K5125" s="728">
        <v>141.13999999999999</v>
      </c>
      <c r="L5125" s="728">
        <v>564.54999999999995</v>
      </c>
    </row>
    <row r="5126" spans="1:12" s="335" customFormat="1" ht="12" x14ac:dyDescent="0.2">
      <c r="A5126" s="145" t="s">
        <v>10454</v>
      </c>
      <c r="B5126" s="145" t="s">
        <v>10672</v>
      </c>
      <c r="C5126" s="733">
        <v>43647</v>
      </c>
      <c r="F5126" s="745">
        <v>2614</v>
      </c>
      <c r="G5126" s="745">
        <v>392</v>
      </c>
      <c r="H5126" s="745"/>
      <c r="I5126" s="745">
        <f t="shared" si="67"/>
        <v>2222</v>
      </c>
      <c r="J5126" s="728">
        <v>223.26000000000002</v>
      </c>
      <c r="K5126" s="728">
        <v>44.65</v>
      </c>
      <c r="L5126" s="728">
        <v>178.61</v>
      </c>
    </row>
    <row r="5127" spans="1:12" s="335" customFormat="1" ht="12" x14ac:dyDescent="0.2">
      <c r="A5127" s="145" t="s">
        <v>10455</v>
      </c>
      <c r="B5127" s="145" t="s">
        <v>10656</v>
      </c>
      <c r="C5127" s="733">
        <v>43647</v>
      </c>
      <c r="F5127" s="745">
        <v>7187</v>
      </c>
      <c r="G5127" s="745">
        <v>1437</v>
      </c>
      <c r="H5127" s="745"/>
      <c r="I5127" s="745">
        <f t="shared" si="67"/>
        <v>5750</v>
      </c>
      <c r="J5127" s="728">
        <v>919.22</v>
      </c>
      <c r="K5127" s="728">
        <v>183.84</v>
      </c>
      <c r="L5127" s="728">
        <v>735.38</v>
      </c>
    </row>
    <row r="5128" spans="1:12" s="335" customFormat="1" ht="12" x14ac:dyDescent="0.2">
      <c r="A5128" s="145" t="s">
        <v>10456</v>
      </c>
      <c r="B5128" s="145" t="s">
        <v>10673</v>
      </c>
      <c r="C5128" s="733">
        <v>43647</v>
      </c>
      <c r="F5128" s="745">
        <v>6495</v>
      </c>
      <c r="G5128" s="745">
        <v>1299</v>
      </c>
      <c r="H5128" s="745"/>
      <c r="I5128" s="745">
        <f t="shared" si="67"/>
        <v>5196</v>
      </c>
      <c r="J5128" s="728">
        <v>830.71</v>
      </c>
      <c r="K5128" s="728">
        <v>166.14</v>
      </c>
      <c r="L5128" s="728">
        <v>664.57</v>
      </c>
    </row>
    <row r="5129" spans="1:12" s="335" customFormat="1" ht="12" x14ac:dyDescent="0.2">
      <c r="A5129" s="145" t="s">
        <v>10457</v>
      </c>
      <c r="B5129" s="145" t="s">
        <v>10674</v>
      </c>
      <c r="C5129" s="733">
        <v>43647</v>
      </c>
      <c r="F5129" s="745">
        <v>4444</v>
      </c>
      <c r="G5129" s="745">
        <v>667</v>
      </c>
      <c r="H5129" s="745"/>
      <c r="I5129" s="745">
        <f t="shared" si="67"/>
        <v>3777</v>
      </c>
      <c r="J5129" s="728">
        <v>383.07</v>
      </c>
      <c r="K5129" s="728">
        <v>76.61</v>
      </c>
      <c r="L5129" s="728">
        <v>306.45999999999998</v>
      </c>
    </row>
    <row r="5130" spans="1:12" s="335" customFormat="1" ht="12" x14ac:dyDescent="0.2">
      <c r="A5130" s="145" t="s">
        <v>10458</v>
      </c>
      <c r="B5130" s="145" t="s">
        <v>10675</v>
      </c>
      <c r="C5130" s="733">
        <v>43647</v>
      </c>
      <c r="F5130" s="745">
        <v>4910</v>
      </c>
      <c r="G5130" s="745">
        <v>736</v>
      </c>
      <c r="H5130" s="745"/>
      <c r="I5130" s="745">
        <f t="shared" si="67"/>
        <v>4174</v>
      </c>
      <c r="J5130" s="728">
        <v>419.36</v>
      </c>
      <c r="K5130" s="728">
        <v>83.87</v>
      </c>
      <c r="L5130" s="728">
        <v>335.49</v>
      </c>
    </row>
    <row r="5131" spans="1:12" s="335" customFormat="1" ht="12" x14ac:dyDescent="0.2">
      <c r="A5131" s="145" t="s">
        <v>10459</v>
      </c>
      <c r="B5131" s="145" t="s">
        <v>10676</v>
      </c>
      <c r="C5131" s="733">
        <v>43647</v>
      </c>
      <c r="F5131" s="745">
        <v>6151</v>
      </c>
      <c r="G5131" s="745">
        <v>923</v>
      </c>
      <c r="H5131" s="745"/>
      <c r="I5131" s="745">
        <f t="shared" si="67"/>
        <v>5228</v>
      </c>
      <c r="J5131" s="728">
        <v>530.21</v>
      </c>
      <c r="K5131" s="728">
        <v>106.04</v>
      </c>
      <c r="L5131" s="728">
        <v>424.17</v>
      </c>
    </row>
    <row r="5132" spans="1:12" s="335" customFormat="1" ht="12" x14ac:dyDescent="0.2">
      <c r="A5132" s="145" t="s">
        <v>10460</v>
      </c>
      <c r="B5132" s="145" t="s">
        <v>10677</v>
      </c>
      <c r="C5132" s="733">
        <v>43647</v>
      </c>
      <c r="F5132" s="745">
        <v>2100</v>
      </c>
      <c r="G5132" s="745">
        <v>315</v>
      </c>
      <c r="H5132" s="745"/>
      <c r="I5132" s="745">
        <f t="shared" si="67"/>
        <v>1785</v>
      </c>
      <c r="J5132" s="728">
        <v>179.36</v>
      </c>
      <c r="K5132" s="728">
        <v>35.869999999999997</v>
      </c>
      <c r="L5132" s="728">
        <v>143.49</v>
      </c>
    </row>
    <row r="5133" spans="1:12" s="335" customFormat="1" ht="12" x14ac:dyDescent="0.2">
      <c r="A5133" s="145" t="s">
        <v>10461</v>
      </c>
      <c r="B5133" s="145" t="s">
        <v>10678</v>
      </c>
      <c r="C5133" s="733">
        <v>43647</v>
      </c>
      <c r="F5133" s="745">
        <v>3663</v>
      </c>
      <c r="G5133" s="745">
        <v>549</v>
      </c>
      <c r="H5133" s="745"/>
      <c r="I5133" s="745">
        <f t="shared" si="67"/>
        <v>3114</v>
      </c>
      <c r="J5133" s="728">
        <v>312.86</v>
      </c>
      <c r="K5133" s="728">
        <v>62.57</v>
      </c>
      <c r="L5133" s="728">
        <v>250.29</v>
      </c>
    </row>
    <row r="5134" spans="1:12" s="335" customFormat="1" ht="12" x14ac:dyDescent="0.2">
      <c r="A5134" s="145" t="s">
        <v>10462</v>
      </c>
      <c r="B5134" s="145" t="s">
        <v>10679</v>
      </c>
      <c r="C5134" s="733">
        <v>43647</v>
      </c>
      <c r="F5134" s="745">
        <v>2875</v>
      </c>
      <c r="G5134" s="745">
        <v>575</v>
      </c>
      <c r="H5134" s="745"/>
      <c r="I5134" s="745">
        <f t="shared" si="67"/>
        <v>2300</v>
      </c>
      <c r="J5134" s="728">
        <v>367.71000000000004</v>
      </c>
      <c r="K5134" s="728">
        <v>73.540000000000006</v>
      </c>
      <c r="L5134" s="728">
        <v>294.17</v>
      </c>
    </row>
    <row r="5135" spans="1:12" s="335" customFormat="1" ht="12" x14ac:dyDescent="0.2">
      <c r="A5135" s="145" t="s">
        <v>10463</v>
      </c>
      <c r="B5135" s="145" t="s">
        <v>10680</v>
      </c>
      <c r="C5135" s="733">
        <v>43647</v>
      </c>
      <c r="F5135" s="745">
        <v>1751</v>
      </c>
      <c r="G5135" s="745">
        <v>350</v>
      </c>
      <c r="H5135" s="745"/>
      <c r="I5135" s="745">
        <f t="shared" si="67"/>
        <v>1401</v>
      </c>
      <c r="J5135" s="728">
        <v>221.91</v>
      </c>
      <c r="K5135" s="728">
        <v>72.12</v>
      </c>
      <c r="L5135" s="728">
        <v>149.79</v>
      </c>
    </row>
    <row r="5136" spans="1:12" s="335" customFormat="1" ht="12" x14ac:dyDescent="0.2">
      <c r="A5136" s="145" t="s">
        <v>10464</v>
      </c>
      <c r="B5136" s="145" t="s">
        <v>10681</v>
      </c>
      <c r="C5136" s="733">
        <v>43647</v>
      </c>
      <c r="F5136" s="745">
        <v>3050</v>
      </c>
      <c r="G5136" s="745">
        <v>458</v>
      </c>
      <c r="H5136" s="745"/>
      <c r="I5136" s="745">
        <f t="shared" si="67"/>
        <v>2592</v>
      </c>
      <c r="J5136" s="728">
        <v>286.58</v>
      </c>
      <c r="K5136" s="728">
        <v>93.14</v>
      </c>
      <c r="L5136" s="728">
        <v>193.44</v>
      </c>
    </row>
    <row r="5137" spans="1:12" s="335" customFormat="1" ht="12" x14ac:dyDescent="0.2">
      <c r="A5137" s="145" t="s">
        <v>10465</v>
      </c>
      <c r="B5137" s="145" t="s">
        <v>10682</v>
      </c>
      <c r="C5137" s="733">
        <v>43647</v>
      </c>
      <c r="F5137" s="745">
        <v>5860</v>
      </c>
      <c r="G5137" s="745">
        <v>1172</v>
      </c>
      <c r="H5137" s="745"/>
      <c r="I5137" s="745">
        <f t="shared" si="67"/>
        <v>4688</v>
      </c>
      <c r="J5137" s="728">
        <v>749.48</v>
      </c>
      <c r="K5137" s="728">
        <v>149.9</v>
      </c>
      <c r="L5137" s="728">
        <v>599.58000000000004</v>
      </c>
    </row>
    <row r="5138" spans="1:12" s="335" customFormat="1" ht="12" x14ac:dyDescent="0.2">
      <c r="A5138" s="145" t="s">
        <v>10466</v>
      </c>
      <c r="B5138" s="145" t="s">
        <v>10683</v>
      </c>
      <c r="C5138" s="733">
        <v>43647</v>
      </c>
      <c r="F5138" s="745">
        <v>5851</v>
      </c>
      <c r="G5138" s="745">
        <v>878</v>
      </c>
      <c r="H5138" s="745"/>
      <c r="I5138" s="745">
        <f t="shared" si="67"/>
        <v>4973</v>
      </c>
      <c r="J5138" s="728">
        <v>584.29999999999995</v>
      </c>
      <c r="K5138" s="728">
        <v>116.86</v>
      </c>
      <c r="L5138" s="728">
        <v>467.44</v>
      </c>
    </row>
    <row r="5139" spans="1:12" s="335" customFormat="1" ht="12" x14ac:dyDescent="0.2">
      <c r="A5139" s="145" t="s">
        <v>10467</v>
      </c>
      <c r="B5139" s="145" t="s">
        <v>10684</v>
      </c>
      <c r="C5139" s="733">
        <v>43647</v>
      </c>
      <c r="F5139" s="745">
        <v>5851</v>
      </c>
      <c r="G5139" s="745">
        <v>878</v>
      </c>
      <c r="H5139" s="745"/>
      <c r="I5139" s="745">
        <f t="shared" si="67"/>
        <v>4973</v>
      </c>
      <c r="J5139" s="728">
        <v>504.36</v>
      </c>
      <c r="K5139" s="728">
        <v>100.87</v>
      </c>
      <c r="L5139" s="728">
        <v>403.49</v>
      </c>
    </row>
    <row r="5140" spans="1:12" s="335" customFormat="1" ht="12" x14ac:dyDescent="0.2">
      <c r="A5140" s="145" t="s">
        <v>10468</v>
      </c>
      <c r="B5140" s="145" t="s">
        <v>10685</v>
      </c>
      <c r="C5140" s="733">
        <v>43647</v>
      </c>
      <c r="F5140" s="745">
        <v>6821</v>
      </c>
      <c r="G5140" s="745">
        <v>1364</v>
      </c>
      <c r="H5140" s="745"/>
      <c r="I5140" s="745">
        <f t="shared" si="67"/>
        <v>5457</v>
      </c>
      <c r="J5140" s="728">
        <v>872.41</v>
      </c>
      <c r="K5140" s="728">
        <v>174.48</v>
      </c>
      <c r="L5140" s="728">
        <v>697.93</v>
      </c>
    </row>
    <row r="5141" spans="1:12" s="335" customFormat="1" ht="12" x14ac:dyDescent="0.2">
      <c r="A5141" s="145" t="s">
        <v>10469</v>
      </c>
      <c r="B5141" s="145" t="s">
        <v>9770</v>
      </c>
      <c r="C5141" s="733">
        <v>43647</v>
      </c>
      <c r="F5141" s="745">
        <v>1479</v>
      </c>
      <c r="G5141" s="745">
        <v>222</v>
      </c>
      <c r="H5141" s="745"/>
      <c r="I5141" s="745">
        <f t="shared" si="67"/>
        <v>1257</v>
      </c>
      <c r="J5141" s="728">
        <v>127.49000000000001</v>
      </c>
      <c r="K5141" s="728">
        <v>41.43</v>
      </c>
      <c r="L5141" s="728">
        <v>86.06</v>
      </c>
    </row>
    <row r="5142" spans="1:12" s="335" customFormat="1" ht="12" x14ac:dyDescent="0.2">
      <c r="A5142" s="145" t="s">
        <v>10470</v>
      </c>
      <c r="B5142" s="145" t="s">
        <v>10686</v>
      </c>
      <c r="C5142" s="733">
        <v>43647</v>
      </c>
      <c r="F5142" s="745">
        <v>4442</v>
      </c>
      <c r="G5142" s="745">
        <v>666</v>
      </c>
      <c r="H5142" s="745"/>
      <c r="I5142" s="745">
        <f t="shared" si="67"/>
        <v>3776</v>
      </c>
      <c r="J5142" s="728">
        <v>382.89</v>
      </c>
      <c r="K5142" s="728">
        <v>76.58</v>
      </c>
      <c r="L5142" s="728">
        <v>306.31</v>
      </c>
    </row>
    <row r="5143" spans="1:12" s="335" customFormat="1" ht="12" x14ac:dyDescent="0.2">
      <c r="A5143" s="145" t="s">
        <v>10471</v>
      </c>
      <c r="B5143" s="145" t="s">
        <v>10687</v>
      </c>
      <c r="C5143" s="733">
        <v>43647</v>
      </c>
      <c r="F5143" s="745">
        <v>2250</v>
      </c>
      <c r="G5143" s="745">
        <v>337</v>
      </c>
      <c r="H5143" s="745"/>
      <c r="I5143" s="745">
        <f t="shared" si="67"/>
        <v>1913</v>
      </c>
      <c r="J5143" s="728">
        <v>192.18</v>
      </c>
      <c r="K5143" s="728">
        <v>38.44</v>
      </c>
      <c r="L5143" s="728">
        <v>153.74</v>
      </c>
    </row>
    <row r="5144" spans="1:12" s="335" customFormat="1" ht="12" x14ac:dyDescent="0.2">
      <c r="A5144" s="145" t="s">
        <v>10472</v>
      </c>
      <c r="B5144" s="145" t="s">
        <v>10688</v>
      </c>
      <c r="C5144" s="733">
        <v>43647</v>
      </c>
      <c r="F5144" s="745">
        <v>6714</v>
      </c>
      <c r="G5144" s="745">
        <v>1007</v>
      </c>
      <c r="H5144" s="745"/>
      <c r="I5144" s="745">
        <f t="shared" si="67"/>
        <v>5707</v>
      </c>
      <c r="J5144" s="728">
        <v>578.73</v>
      </c>
      <c r="K5144" s="728">
        <v>188.09</v>
      </c>
      <c r="L5144" s="728">
        <v>390.64</v>
      </c>
    </row>
    <row r="5145" spans="1:12" s="335" customFormat="1" ht="12" x14ac:dyDescent="0.2">
      <c r="A5145" s="145" t="s">
        <v>10473</v>
      </c>
      <c r="B5145" s="145" t="s">
        <v>10689</v>
      </c>
      <c r="C5145" s="733">
        <v>43647</v>
      </c>
      <c r="F5145" s="745">
        <v>988</v>
      </c>
      <c r="G5145" s="745">
        <v>148</v>
      </c>
      <c r="H5145" s="745"/>
      <c r="I5145" s="745">
        <f t="shared" si="67"/>
        <v>840</v>
      </c>
      <c r="J5145" s="728">
        <v>85.17</v>
      </c>
      <c r="K5145" s="728">
        <v>27.68</v>
      </c>
      <c r="L5145" s="728">
        <v>57.49</v>
      </c>
    </row>
    <row r="5146" spans="1:12" s="335" customFormat="1" ht="12" x14ac:dyDescent="0.2">
      <c r="A5146" s="145" t="s">
        <v>10474</v>
      </c>
      <c r="B5146" s="145" t="s">
        <v>10690</v>
      </c>
      <c r="C5146" s="733">
        <v>43647</v>
      </c>
      <c r="F5146" s="745">
        <v>3998</v>
      </c>
      <c r="G5146" s="745">
        <v>500</v>
      </c>
      <c r="H5146" s="745"/>
      <c r="I5146" s="745">
        <f t="shared" si="67"/>
        <v>3498</v>
      </c>
      <c r="J5146" s="728">
        <v>258.87</v>
      </c>
      <c r="K5146" s="728">
        <v>84.13</v>
      </c>
      <c r="L5146" s="728">
        <v>174.74</v>
      </c>
    </row>
    <row r="5147" spans="1:12" s="335" customFormat="1" ht="12" x14ac:dyDescent="0.2">
      <c r="A5147" s="145" t="s">
        <v>10475</v>
      </c>
      <c r="B5147" s="145" t="s">
        <v>10691</v>
      </c>
      <c r="C5147" s="733">
        <v>43647</v>
      </c>
      <c r="F5147" s="745">
        <v>3775</v>
      </c>
      <c r="G5147" s="745">
        <v>708</v>
      </c>
      <c r="H5147" s="745"/>
      <c r="I5147" s="745">
        <f t="shared" si="67"/>
        <v>3067</v>
      </c>
      <c r="J5147" s="728">
        <v>439.40999999999997</v>
      </c>
      <c r="K5147" s="728">
        <v>87.88</v>
      </c>
      <c r="L5147" s="728">
        <v>351.53</v>
      </c>
    </row>
    <row r="5148" spans="1:12" s="335" customFormat="1" ht="12" x14ac:dyDescent="0.2">
      <c r="A5148" s="145" t="s">
        <v>10476</v>
      </c>
      <c r="B5148" s="145" t="s">
        <v>10692</v>
      </c>
      <c r="C5148" s="733">
        <v>43647</v>
      </c>
      <c r="F5148" s="745">
        <v>3777</v>
      </c>
      <c r="G5148" s="745">
        <v>708</v>
      </c>
      <c r="H5148" s="745"/>
      <c r="I5148" s="745">
        <f t="shared" si="67"/>
        <v>3069</v>
      </c>
      <c r="J5148" s="728">
        <v>439.64</v>
      </c>
      <c r="K5148" s="728">
        <v>87.93</v>
      </c>
      <c r="L5148" s="728">
        <v>351.71</v>
      </c>
    </row>
    <row r="5149" spans="1:12" s="335" customFormat="1" ht="12" x14ac:dyDescent="0.2">
      <c r="A5149" s="145" t="s">
        <v>10477</v>
      </c>
      <c r="B5149" s="145" t="s">
        <v>10693</v>
      </c>
      <c r="C5149" s="733">
        <v>43647</v>
      </c>
      <c r="F5149" s="745">
        <v>3150</v>
      </c>
      <c r="G5149" s="745">
        <v>476</v>
      </c>
      <c r="H5149" s="745"/>
      <c r="I5149" s="745">
        <f t="shared" si="67"/>
        <v>2674</v>
      </c>
      <c r="J5149" s="728">
        <v>271.52999999999997</v>
      </c>
      <c r="K5149" s="728">
        <v>54.31</v>
      </c>
      <c r="L5149" s="728">
        <v>217.22</v>
      </c>
    </row>
    <row r="5150" spans="1:12" s="335" customFormat="1" ht="12" x14ac:dyDescent="0.2">
      <c r="A5150" s="145" t="s">
        <v>10478</v>
      </c>
      <c r="B5150" s="145" t="s">
        <v>10694</v>
      </c>
      <c r="C5150" s="733">
        <v>43647</v>
      </c>
      <c r="F5150" s="745">
        <v>2192</v>
      </c>
      <c r="G5150" s="745">
        <v>329</v>
      </c>
      <c r="H5150" s="745"/>
      <c r="I5150" s="745">
        <f t="shared" si="67"/>
        <v>1863</v>
      </c>
      <c r="J5150" s="728">
        <v>187.22</v>
      </c>
      <c r="K5150" s="728">
        <v>37.44</v>
      </c>
      <c r="L5150" s="728">
        <v>149.78</v>
      </c>
    </row>
    <row r="5151" spans="1:12" s="335" customFormat="1" ht="12" x14ac:dyDescent="0.2">
      <c r="A5151" s="145" t="s">
        <v>10479</v>
      </c>
      <c r="B5151" s="145" t="s">
        <v>10695</v>
      </c>
      <c r="C5151" s="733">
        <v>43647</v>
      </c>
      <c r="F5151" s="745">
        <v>2631</v>
      </c>
      <c r="G5151" s="745">
        <v>395</v>
      </c>
      <c r="H5151" s="745"/>
      <c r="I5151" s="745">
        <f t="shared" si="67"/>
        <v>2236</v>
      </c>
      <c r="J5151" s="728">
        <v>224.71</v>
      </c>
      <c r="K5151" s="728">
        <v>44.94</v>
      </c>
      <c r="L5151" s="728">
        <v>179.77</v>
      </c>
    </row>
    <row r="5152" spans="1:12" s="335" customFormat="1" ht="12" x14ac:dyDescent="0.2">
      <c r="A5152" s="145" t="s">
        <v>10480</v>
      </c>
      <c r="B5152" s="145" t="s">
        <v>10696</v>
      </c>
      <c r="C5152" s="733">
        <v>43647</v>
      </c>
      <c r="F5152" s="745">
        <v>1102</v>
      </c>
      <c r="G5152" s="745">
        <v>220</v>
      </c>
      <c r="H5152" s="745"/>
      <c r="I5152" s="745">
        <f t="shared" si="67"/>
        <v>882</v>
      </c>
      <c r="J5152" s="728">
        <v>139.66</v>
      </c>
      <c r="K5152" s="728">
        <v>27.93</v>
      </c>
      <c r="L5152" s="728">
        <v>111.73</v>
      </c>
    </row>
    <row r="5153" spans="1:12" s="335" customFormat="1" ht="12" x14ac:dyDescent="0.2">
      <c r="A5153" s="145" t="s">
        <v>10481</v>
      </c>
      <c r="B5153" s="145" t="s">
        <v>10697</v>
      </c>
      <c r="C5153" s="733">
        <v>43647</v>
      </c>
      <c r="F5153" s="745">
        <v>10151</v>
      </c>
      <c r="G5153" s="745">
        <v>2030</v>
      </c>
      <c r="H5153" s="745"/>
      <c r="I5153" s="745">
        <f t="shared" si="67"/>
        <v>8121</v>
      </c>
      <c r="J5153" s="728">
        <v>1298.3100000000002</v>
      </c>
      <c r="K5153" s="728">
        <v>259.66000000000003</v>
      </c>
      <c r="L5153" s="728">
        <v>1038.6500000000001</v>
      </c>
    </row>
    <row r="5154" spans="1:12" s="335" customFormat="1" ht="12" x14ac:dyDescent="0.2">
      <c r="A5154" s="145" t="s">
        <v>10482</v>
      </c>
      <c r="B5154" s="145" t="s">
        <v>10698</v>
      </c>
      <c r="C5154" s="733">
        <v>43647</v>
      </c>
      <c r="F5154" s="745">
        <v>3550</v>
      </c>
      <c r="G5154" s="745">
        <v>715</v>
      </c>
      <c r="H5154" s="745"/>
      <c r="I5154" s="745">
        <f t="shared" si="67"/>
        <v>2835</v>
      </c>
      <c r="J5154" s="728">
        <v>454.04</v>
      </c>
      <c r="K5154" s="728">
        <v>90.81</v>
      </c>
      <c r="L5154" s="728">
        <v>363.23</v>
      </c>
    </row>
    <row r="5155" spans="1:12" s="335" customFormat="1" ht="12" x14ac:dyDescent="0.2">
      <c r="A5155" s="145" t="s">
        <v>10483</v>
      </c>
      <c r="B5155" s="145" t="s">
        <v>10097</v>
      </c>
      <c r="C5155" s="733">
        <v>43647</v>
      </c>
      <c r="F5155" s="745">
        <v>3657</v>
      </c>
      <c r="G5155" s="745">
        <v>552</v>
      </c>
      <c r="H5155" s="745"/>
      <c r="I5155" s="745">
        <f t="shared" si="67"/>
        <v>3105</v>
      </c>
      <c r="J5155" s="728">
        <v>315.23</v>
      </c>
      <c r="K5155" s="728">
        <v>63.05</v>
      </c>
      <c r="L5155" s="728">
        <v>252.18</v>
      </c>
    </row>
    <row r="5156" spans="1:12" s="335" customFormat="1" ht="12" x14ac:dyDescent="0.2">
      <c r="A5156" s="145" t="s">
        <v>10484</v>
      </c>
      <c r="B5156" s="145" t="s">
        <v>10699</v>
      </c>
      <c r="C5156" s="733">
        <v>43647</v>
      </c>
      <c r="F5156" s="745">
        <v>9387</v>
      </c>
      <c r="G5156" s="745">
        <v>1877</v>
      </c>
      <c r="H5156" s="745"/>
      <c r="I5156" s="745">
        <f t="shared" si="67"/>
        <v>7510</v>
      </c>
      <c r="J5156" s="728">
        <v>1200.6100000000001</v>
      </c>
      <c r="K5156" s="728">
        <v>240.12</v>
      </c>
      <c r="L5156" s="728">
        <v>960.49</v>
      </c>
    </row>
    <row r="5157" spans="1:12" s="335" customFormat="1" ht="12" x14ac:dyDescent="0.2">
      <c r="A5157" s="145" t="s">
        <v>10485</v>
      </c>
      <c r="B5157" s="145" t="s">
        <v>10700</v>
      </c>
      <c r="C5157" s="733">
        <v>43647</v>
      </c>
      <c r="F5157" s="745">
        <v>2000</v>
      </c>
      <c r="G5157" s="745">
        <v>300</v>
      </c>
      <c r="H5157" s="745"/>
      <c r="I5157" s="745">
        <f t="shared" si="67"/>
        <v>1700</v>
      </c>
      <c r="J5157" s="728">
        <v>170.82</v>
      </c>
      <c r="K5157" s="728">
        <v>34.159999999999997</v>
      </c>
      <c r="L5157" s="728">
        <v>136.66</v>
      </c>
    </row>
    <row r="5158" spans="1:12" s="335" customFormat="1" ht="12" x14ac:dyDescent="0.2">
      <c r="A5158" s="145" t="s">
        <v>10486</v>
      </c>
      <c r="B5158" s="145" t="s">
        <v>10701</v>
      </c>
      <c r="C5158" s="733">
        <v>43647</v>
      </c>
      <c r="F5158" s="745">
        <v>12030</v>
      </c>
      <c r="G5158" s="745">
        <v>2256</v>
      </c>
      <c r="H5158" s="745"/>
      <c r="I5158" s="745">
        <f t="shared" si="67"/>
        <v>9774</v>
      </c>
      <c r="J5158" s="728">
        <v>1400.29</v>
      </c>
      <c r="K5158" s="728">
        <v>280.06</v>
      </c>
      <c r="L5158" s="728">
        <v>1120.23</v>
      </c>
    </row>
    <row r="5159" spans="1:12" s="335" customFormat="1" ht="12" x14ac:dyDescent="0.2">
      <c r="A5159" s="145" t="s">
        <v>10487</v>
      </c>
      <c r="B5159" s="145" t="s">
        <v>10702</v>
      </c>
      <c r="C5159" s="733">
        <v>43647</v>
      </c>
      <c r="F5159" s="745">
        <v>3670</v>
      </c>
      <c r="G5159" s="745">
        <v>551</v>
      </c>
      <c r="H5159" s="745"/>
      <c r="I5159" s="745">
        <f t="shared" si="67"/>
        <v>3119</v>
      </c>
      <c r="J5159" s="728">
        <v>316.34000000000003</v>
      </c>
      <c r="K5159" s="728">
        <v>102.81</v>
      </c>
      <c r="L5159" s="728">
        <v>213.53</v>
      </c>
    </row>
    <row r="5160" spans="1:12" s="335" customFormat="1" ht="12" x14ac:dyDescent="0.2">
      <c r="A5160" s="145" t="s">
        <v>10488</v>
      </c>
      <c r="B5160" s="145" t="s">
        <v>10703</v>
      </c>
      <c r="C5160" s="733">
        <v>43647</v>
      </c>
      <c r="F5160" s="745">
        <v>3266</v>
      </c>
      <c r="G5160" s="745">
        <v>490</v>
      </c>
      <c r="H5160" s="745"/>
      <c r="I5160" s="745">
        <f t="shared" si="67"/>
        <v>2776</v>
      </c>
      <c r="J5160" s="728">
        <v>278.95</v>
      </c>
      <c r="K5160" s="728">
        <v>55.79</v>
      </c>
      <c r="L5160" s="728">
        <v>223.16</v>
      </c>
    </row>
    <row r="5161" spans="1:12" s="335" customFormat="1" ht="12" x14ac:dyDescent="0.2">
      <c r="A5161" s="145" t="s">
        <v>10489</v>
      </c>
      <c r="B5161" s="145" t="s">
        <v>10704</v>
      </c>
      <c r="C5161" s="733">
        <v>43647</v>
      </c>
      <c r="F5161" s="745">
        <v>7905</v>
      </c>
      <c r="G5161" s="745">
        <v>1186</v>
      </c>
      <c r="H5161" s="745"/>
      <c r="I5161" s="745">
        <f t="shared" si="67"/>
        <v>6719</v>
      </c>
      <c r="J5161" s="728">
        <v>681.39</v>
      </c>
      <c r="K5161" s="728">
        <v>136.28</v>
      </c>
      <c r="L5161" s="728">
        <v>545.11</v>
      </c>
    </row>
    <row r="5162" spans="1:12" s="335" customFormat="1" ht="12" x14ac:dyDescent="0.2">
      <c r="A5162" s="145" t="s">
        <v>10490</v>
      </c>
      <c r="B5162" s="145" t="s">
        <v>10705</v>
      </c>
      <c r="C5162" s="733">
        <v>43647</v>
      </c>
      <c r="F5162" s="745">
        <v>6424</v>
      </c>
      <c r="G5162" s="745">
        <v>1285</v>
      </c>
      <c r="H5162" s="745"/>
      <c r="I5162" s="745">
        <f t="shared" si="67"/>
        <v>5139</v>
      </c>
      <c r="J5162" s="728">
        <v>821.63</v>
      </c>
      <c r="K5162" s="728">
        <v>164.33</v>
      </c>
      <c r="L5162" s="728">
        <v>657.3</v>
      </c>
    </row>
    <row r="5163" spans="1:12" s="335" customFormat="1" ht="12" x14ac:dyDescent="0.2">
      <c r="A5163" s="145" t="s">
        <v>10491</v>
      </c>
      <c r="B5163" s="145" t="s">
        <v>10706</v>
      </c>
      <c r="C5163" s="733">
        <v>43647</v>
      </c>
      <c r="F5163" s="745">
        <v>6455</v>
      </c>
      <c r="G5163" s="745">
        <v>1210</v>
      </c>
      <c r="H5163" s="745"/>
      <c r="I5163" s="745">
        <f t="shared" si="67"/>
        <v>5245</v>
      </c>
      <c r="J5163" s="728">
        <v>758.27</v>
      </c>
      <c r="K5163" s="728">
        <v>151.65</v>
      </c>
      <c r="L5163" s="728">
        <v>606.62</v>
      </c>
    </row>
    <row r="5164" spans="1:12" s="335" customFormat="1" ht="12" x14ac:dyDescent="0.2">
      <c r="A5164" s="145" t="s">
        <v>10492</v>
      </c>
      <c r="B5164" s="145" t="s">
        <v>10707</v>
      </c>
      <c r="C5164" s="733">
        <v>43647</v>
      </c>
      <c r="F5164" s="745">
        <v>2421</v>
      </c>
      <c r="G5164" s="745">
        <v>605</v>
      </c>
      <c r="H5164" s="745"/>
      <c r="I5164" s="745">
        <f t="shared" si="67"/>
        <v>1816</v>
      </c>
      <c r="J5164" s="728">
        <v>406.87</v>
      </c>
      <c r="K5164" s="728">
        <v>81.37</v>
      </c>
      <c r="L5164" s="728">
        <v>325.5</v>
      </c>
    </row>
    <row r="5165" spans="1:12" s="335" customFormat="1" ht="12" x14ac:dyDescent="0.2">
      <c r="A5165" s="145" t="s">
        <v>10493</v>
      </c>
      <c r="B5165" s="145" t="s">
        <v>10708</v>
      </c>
      <c r="C5165" s="733">
        <v>43647</v>
      </c>
      <c r="F5165" s="745">
        <v>3006</v>
      </c>
      <c r="G5165" s="745">
        <v>451</v>
      </c>
      <c r="H5165" s="745"/>
      <c r="I5165" s="745">
        <f t="shared" si="67"/>
        <v>2555</v>
      </c>
      <c r="J5165" s="728">
        <v>259.11</v>
      </c>
      <c r="K5165" s="728">
        <v>51.82</v>
      </c>
      <c r="L5165" s="728">
        <v>207.29</v>
      </c>
    </row>
    <row r="5166" spans="1:12" s="335" customFormat="1" ht="12" x14ac:dyDescent="0.2">
      <c r="A5166" s="145" t="s">
        <v>10494</v>
      </c>
      <c r="B5166" s="145" t="s">
        <v>10709</v>
      </c>
      <c r="C5166" s="733">
        <v>43647</v>
      </c>
      <c r="F5166" s="745">
        <v>2789</v>
      </c>
      <c r="G5166" s="745">
        <v>418</v>
      </c>
      <c r="H5166" s="745"/>
      <c r="I5166" s="745">
        <f t="shared" si="67"/>
        <v>2371</v>
      </c>
      <c r="J5166" s="728">
        <v>238.20999999999998</v>
      </c>
      <c r="K5166" s="728">
        <v>47.64</v>
      </c>
      <c r="L5166" s="728">
        <v>190.57</v>
      </c>
    </row>
    <row r="5167" spans="1:12" s="335" customFormat="1" ht="12" x14ac:dyDescent="0.2">
      <c r="A5167" s="145" t="s">
        <v>10495</v>
      </c>
      <c r="B5167" s="145" t="s">
        <v>10710</v>
      </c>
      <c r="C5167" s="733">
        <v>43647</v>
      </c>
      <c r="F5167" s="745">
        <v>10608</v>
      </c>
      <c r="G5167" s="745">
        <v>1591</v>
      </c>
      <c r="H5167" s="745"/>
      <c r="I5167" s="745">
        <f t="shared" si="67"/>
        <v>9017</v>
      </c>
      <c r="J5167" s="728">
        <v>914.38</v>
      </c>
      <c r="K5167" s="728">
        <v>182.88</v>
      </c>
      <c r="L5167" s="728">
        <v>731.5</v>
      </c>
    </row>
    <row r="5168" spans="1:12" s="335" customFormat="1" ht="12" x14ac:dyDescent="0.2">
      <c r="A5168" s="145" t="s">
        <v>10496</v>
      </c>
      <c r="B5168" s="145" t="s">
        <v>10711</v>
      </c>
      <c r="C5168" s="733">
        <v>43647</v>
      </c>
      <c r="F5168" s="745">
        <v>2080</v>
      </c>
      <c r="G5168" s="745">
        <v>312</v>
      </c>
      <c r="H5168" s="745"/>
      <c r="I5168" s="745">
        <f t="shared" si="67"/>
        <v>1768</v>
      </c>
      <c r="J5168" s="728">
        <v>195.44</v>
      </c>
      <c r="K5168" s="728">
        <v>39.090000000000003</v>
      </c>
      <c r="L5168" s="728">
        <v>156.35</v>
      </c>
    </row>
    <row r="5169" spans="1:12" s="335" customFormat="1" ht="12" x14ac:dyDescent="0.2">
      <c r="A5169" s="145" t="s">
        <v>10497</v>
      </c>
      <c r="B5169" s="145" t="s">
        <v>10712</v>
      </c>
      <c r="C5169" s="733">
        <v>43647</v>
      </c>
      <c r="F5169" s="745">
        <v>3752</v>
      </c>
      <c r="G5169" s="745">
        <v>469</v>
      </c>
      <c r="H5169" s="745"/>
      <c r="I5169" s="745">
        <f t="shared" si="67"/>
        <v>3283</v>
      </c>
      <c r="J5169" s="728">
        <v>242.95</v>
      </c>
      <c r="K5169" s="728">
        <v>78.959999999999994</v>
      </c>
      <c r="L5169" s="728">
        <v>163.99</v>
      </c>
    </row>
    <row r="5170" spans="1:12" s="335" customFormat="1" ht="12" x14ac:dyDescent="0.2">
      <c r="A5170" s="145" t="s">
        <v>10498</v>
      </c>
      <c r="B5170" s="145" t="s">
        <v>10713</v>
      </c>
      <c r="C5170" s="733">
        <v>43647</v>
      </c>
      <c r="F5170" s="745">
        <v>5711</v>
      </c>
      <c r="G5170" s="745">
        <v>857</v>
      </c>
      <c r="H5170" s="745"/>
      <c r="I5170" s="745">
        <f t="shared" si="67"/>
        <v>4854</v>
      </c>
      <c r="J5170" s="728">
        <v>492.27</v>
      </c>
      <c r="K5170" s="728">
        <v>98.45</v>
      </c>
      <c r="L5170" s="728">
        <v>393.82</v>
      </c>
    </row>
    <row r="5171" spans="1:12" s="335" customFormat="1" ht="12" x14ac:dyDescent="0.2">
      <c r="A5171" s="145" t="s">
        <v>10499</v>
      </c>
      <c r="B5171" s="145" t="s">
        <v>10697</v>
      </c>
      <c r="C5171" s="733">
        <v>43647</v>
      </c>
      <c r="F5171" s="745">
        <v>12750</v>
      </c>
      <c r="G5171" s="745">
        <v>2550</v>
      </c>
      <c r="H5171" s="745"/>
      <c r="I5171" s="745">
        <f t="shared" si="67"/>
        <v>10200</v>
      </c>
      <c r="J5171" s="728">
        <v>1630.73</v>
      </c>
      <c r="K5171" s="728">
        <v>326.14999999999998</v>
      </c>
      <c r="L5171" s="728">
        <v>1304.58</v>
      </c>
    </row>
    <row r="5172" spans="1:12" s="335" customFormat="1" ht="12" x14ac:dyDescent="0.2">
      <c r="A5172" s="145" t="s">
        <v>10500</v>
      </c>
      <c r="B5172" s="145" t="s">
        <v>10714</v>
      </c>
      <c r="C5172" s="733">
        <v>43647</v>
      </c>
      <c r="F5172" s="745">
        <v>3213</v>
      </c>
      <c r="G5172" s="745">
        <v>643</v>
      </c>
      <c r="H5172" s="745"/>
      <c r="I5172" s="745">
        <f t="shared" si="67"/>
        <v>2570</v>
      </c>
      <c r="J5172" s="728">
        <v>410.95</v>
      </c>
      <c r="K5172" s="728">
        <v>82.19</v>
      </c>
      <c r="L5172" s="728">
        <v>328.76</v>
      </c>
    </row>
    <row r="5173" spans="1:12" s="335" customFormat="1" ht="12" x14ac:dyDescent="0.2">
      <c r="A5173" s="145" t="s">
        <v>10501</v>
      </c>
      <c r="B5173" s="145" t="s">
        <v>10715</v>
      </c>
      <c r="C5173" s="733">
        <v>43647</v>
      </c>
      <c r="F5173" s="745">
        <v>4395</v>
      </c>
      <c r="G5173" s="745">
        <v>659</v>
      </c>
      <c r="H5173" s="745"/>
      <c r="I5173" s="745">
        <f t="shared" si="67"/>
        <v>3736</v>
      </c>
      <c r="J5173" s="728">
        <v>375.38</v>
      </c>
      <c r="K5173" s="728">
        <v>75.08</v>
      </c>
      <c r="L5173" s="728">
        <v>300.3</v>
      </c>
    </row>
    <row r="5174" spans="1:12" s="335" customFormat="1" ht="12" x14ac:dyDescent="0.2">
      <c r="A5174" s="145" t="s">
        <v>10502</v>
      </c>
      <c r="B5174" s="145" t="s">
        <v>10716</v>
      </c>
      <c r="C5174" s="733">
        <v>43647</v>
      </c>
      <c r="F5174" s="745">
        <v>2250</v>
      </c>
      <c r="G5174" s="745">
        <v>337</v>
      </c>
      <c r="H5174" s="745"/>
      <c r="I5174" s="745">
        <f t="shared" si="67"/>
        <v>1913</v>
      </c>
      <c r="J5174" s="728">
        <v>192.18</v>
      </c>
      <c r="K5174" s="728">
        <v>38.44</v>
      </c>
      <c r="L5174" s="728">
        <v>153.74</v>
      </c>
    </row>
    <row r="5175" spans="1:12" s="335" customFormat="1" ht="12" x14ac:dyDescent="0.2">
      <c r="A5175" s="145" t="s">
        <v>10503</v>
      </c>
      <c r="B5175" s="145" t="s">
        <v>10717</v>
      </c>
      <c r="C5175" s="733">
        <v>43647</v>
      </c>
      <c r="F5175" s="745">
        <v>4152</v>
      </c>
      <c r="G5175" s="745">
        <v>623</v>
      </c>
      <c r="H5175" s="745"/>
      <c r="I5175" s="745">
        <f t="shared" si="67"/>
        <v>3529</v>
      </c>
      <c r="J5175" s="728">
        <v>354.62</v>
      </c>
      <c r="K5175" s="728">
        <v>70.92</v>
      </c>
      <c r="L5175" s="728">
        <v>283.7</v>
      </c>
    </row>
    <row r="5176" spans="1:12" s="335" customFormat="1" ht="12" x14ac:dyDescent="0.2">
      <c r="A5176" s="145" t="s">
        <v>10504</v>
      </c>
      <c r="B5176" s="145" t="s">
        <v>10718</v>
      </c>
      <c r="C5176" s="733">
        <v>43647</v>
      </c>
      <c r="F5176" s="745">
        <v>4387</v>
      </c>
      <c r="G5176" s="745">
        <v>823</v>
      </c>
      <c r="H5176" s="745"/>
      <c r="I5176" s="745">
        <f t="shared" si="67"/>
        <v>3564</v>
      </c>
      <c r="J5176" s="728">
        <v>510.65</v>
      </c>
      <c r="K5176" s="728">
        <v>102.13</v>
      </c>
      <c r="L5176" s="728">
        <v>408.52</v>
      </c>
    </row>
    <row r="5177" spans="1:12" s="335" customFormat="1" ht="12" x14ac:dyDescent="0.2">
      <c r="A5177" s="145" t="s">
        <v>10505</v>
      </c>
      <c r="B5177" s="145" t="s">
        <v>10719</v>
      </c>
      <c r="C5177" s="733">
        <v>43647</v>
      </c>
      <c r="F5177" s="745">
        <v>3400</v>
      </c>
      <c r="G5177" s="745">
        <v>510</v>
      </c>
      <c r="H5177" s="745"/>
      <c r="I5177" s="745">
        <f t="shared" si="67"/>
        <v>2890</v>
      </c>
      <c r="J5177" s="728">
        <v>290.39</v>
      </c>
      <c r="K5177" s="728">
        <v>58.08</v>
      </c>
      <c r="L5177" s="728">
        <v>232.31</v>
      </c>
    </row>
    <row r="5178" spans="1:12" s="335" customFormat="1" ht="12" x14ac:dyDescent="0.2">
      <c r="A5178" s="145" t="s">
        <v>10506</v>
      </c>
      <c r="B5178" s="145" t="s">
        <v>10720</v>
      </c>
      <c r="C5178" s="733">
        <v>43647</v>
      </c>
      <c r="F5178" s="745">
        <v>2959</v>
      </c>
      <c r="G5178" s="745">
        <v>740</v>
      </c>
      <c r="H5178" s="745"/>
      <c r="I5178" s="745">
        <f t="shared" si="67"/>
        <v>2219</v>
      </c>
      <c r="J5178" s="728">
        <v>501.85</v>
      </c>
      <c r="K5178" s="728">
        <v>100.37</v>
      </c>
      <c r="L5178" s="728">
        <v>401.48</v>
      </c>
    </row>
    <row r="5179" spans="1:12" s="335" customFormat="1" ht="12" x14ac:dyDescent="0.2">
      <c r="A5179" s="145" t="s">
        <v>10507</v>
      </c>
      <c r="B5179" s="145" t="s">
        <v>10721</v>
      </c>
      <c r="C5179" s="733">
        <v>43647</v>
      </c>
      <c r="F5179" s="745">
        <v>3796</v>
      </c>
      <c r="G5179" s="745">
        <v>1139</v>
      </c>
      <c r="H5179" s="745"/>
      <c r="I5179" s="745">
        <f t="shared" si="67"/>
        <v>2657</v>
      </c>
      <c r="J5179" s="728">
        <v>802.08999999999992</v>
      </c>
      <c r="K5179" s="728">
        <v>160.41999999999999</v>
      </c>
      <c r="L5179" s="728">
        <v>641.66999999999996</v>
      </c>
    </row>
    <row r="5180" spans="1:12" s="335" customFormat="1" ht="12" x14ac:dyDescent="0.2">
      <c r="A5180" s="626" t="s">
        <v>10508</v>
      </c>
      <c r="B5180" s="626" t="s">
        <v>10722</v>
      </c>
      <c r="C5180" s="733">
        <v>43647</v>
      </c>
      <c r="F5180" s="745">
        <v>3750</v>
      </c>
      <c r="G5180" s="745">
        <v>562</v>
      </c>
      <c r="H5180" s="745"/>
      <c r="I5180" s="745">
        <f t="shared" si="67"/>
        <v>3188</v>
      </c>
      <c r="J5180" s="728">
        <v>320.29000000000002</v>
      </c>
      <c r="K5180" s="728">
        <v>64.06</v>
      </c>
      <c r="L5180" s="728">
        <v>256.23</v>
      </c>
    </row>
    <row r="5181" spans="1:12" s="335" customFormat="1" ht="12" x14ac:dyDescent="0.2">
      <c r="A5181" s="145" t="s">
        <v>10509</v>
      </c>
      <c r="B5181" s="145" t="s">
        <v>10723</v>
      </c>
      <c r="C5181" s="733">
        <v>43647</v>
      </c>
      <c r="F5181" s="745">
        <v>6612</v>
      </c>
      <c r="G5181" s="745">
        <v>1240</v>
      </c>
      <c r="H5181" s="745"/>
      <c r="I5181" s="745">
        <f t="shared" si="67"/>
        <v>5372</v>
      </c>
      <c r="J5181" s="728">
        <v>776.71</v>
      </c>
      <c r="K5181" s="728">
        <v>155.34</v>
      </c>
      <c r="L5181" s="728">
        <v>621.37</v>
      </c>
    </row>
    <row r="5182" spans="1:12" s="335" customFormat="1" ht="12" x14ac:dyDescent="0.2">
      <c r="A5182" s="145" t="s">
        <v>10510</v>
      </c>
      <c r="B5182" s="145" t="s">
        <v>10724</v>
      </c>
      <c r="C5182" s="733">
        <v>43647</v>
      </c>
      <c r="F5182" s="745">
        <v>6930</v>
      </c>
      <c r="G5182" s="745">
        <v>1040</v>
      </c>
      <c r="H5182" s="745"/>
      <c r="I5182" s="745">
        <f t="shared" si="67"/>
        <v>5890</v>
      </c>
      <c r="J5182" s="728">
        <v>597.35</v>
      </c>
      <c r="K5182" s="728">
        <v>119.47</v>
      </c>
      <c r="L5182" s="728">
        <v>477.88</v>
      </c>
    </row>
    <row r="5183" spans="1:12" s="335" customFormat="1" ht="12" x14ac:dyDescent="0.2">
      <c r="A5183" s="145" t="s">
        <v>10511</v>
      </c>
      <c r="B5183" s="145" t="s">
        <v>10725</v>
      </c>
      <c r="C5183" s="733">
        <v>43647</v>
      </c>
      <c r="F5183" s="745">
        <v>4257</v>
      </c>
      <c r="G5183" s="745">
        <v>639</v>
      </c>
      <c r="H5183" s="745"/>
      <c r="I5183" s="745">
        <f t="shared" si="67"/>
        <v>3618</v>
      </c>
      <c r="J5183" s="728">
        <v>363.59000000000003</v>
      </c>
      <c r="K5183" s="728">
        <v>72.72</v>
      </c>
      <c r="L5183" s="728">
        <v>290.87</v>
      </c>
    </row>
    <row r="5184" spans="1:12" s="335" customFormat="1" ht="12" x14ac:dyDescent="0.2">
      <c r="A5184" s="145" t="s">
        <v>10512</v>
      </c>
      <c r="B5184" s="145" t="s">
        <v>10557</v>
      </c>
      <c r="C5184" s="733">
        <v>43647</v>
      </c>
      <c r="F5184" s="745">
        <v>7761</v>
      </c>
      <c r="G5184" s="745">
        <v>1552</v>
      </c>
      <c r="H5184" s="745"/>
      <c r="I5184" s="745">
        <f t="shared" si="67"/>
        <v>6209</v>
      </c>
      <c r="J5184" s="728">
        <v>983.63</v>
      </c>
      <c r="K5184" s="728">
        <v>196.73</v>
      </c>
      <c r="L5184" s="728">
        <v>786.9</v>
      </c>
    </row>
    <row r="5185" spans="1:12" s="335" customFormat="1" ht="12" x14ac:dyDescent="0.2">
      <c r="A5185" s="145" t="s">
        <v>10513</v>
      </c>
      <c r="B5185" s="145" t="s">
        <v>10726</v>
      </c>
      <c r="C5185" s="733">
        <v>43647</v>
      </c>
      <c r="F5185" s="745">
        <v>2250</v>
      </c>
      <c r="G5185" s="745">
        <v>337</v>
      </c>
      <c r="H5185" s="745"/>
      <c r="I5185" s="745">
        <f t="shared" si="67"/>
        <v>1913</v>
      </c>
      <c r="J5185" s="728">
        <v>192.18</v>
      </c>
      <c r="K5185" s="728">
        <v>38.44</v>
      </c>
      <c r="L5185" s="728">
        <v>153.74</v>
      </c>
    </row>
    <row r="5186" spans="1:12" s="335" customFormat="1" ht="12" x14ac:dyDescent="0.2">
      <c r="A5186" s="145" t="s">
        <v>10514</v>
      </c>
      <c r="B5186" s="145" t="s">
        <v>10727</v>
      </c>
      <c r="C5186" s="733">
        <v>43647</v>
      </c>
      <c r="F5186" s="745">
        <v>5404</v>
      </c>
      <c r="G5186" s="745">
        <v>1013</v>
      </c>
      <c r="H5186" s="745"/>
      <c r="I5186" s="745">
        <f t="shared" ref="I5186:I5197" si="68">F5186-G5186</f>
        <v>4391</v>
      </c>
      <c r="J5186" s="728">
        <v>629.02</v>
      </c>
      <c r="K5186" s="728">
        <v>125.8</v>
      </c>
      <c r="L5186" s="728">
        <v>503.22</v>
      </c>
    </row>
    <row r="5187" spans="1:12" s="335" customFormat="1" ht="12" x14ac:dyDescent="0.2">
      <c r="A5187" s="145" t="s">
        <v>10515</v>
      </c>
      <c r="B5187" s="145" t="s">
        <v>10728</v>
      </c>
      <c r="C5187" s="733">
        <v>43647</v>
      </c>
      <c r="F5187" s="745">
        <v>6423</v>
      </c>
      <c r="G5187" s="745">
        <v>963</v>
      </c>
      <c r="H5187" s="745"/>
      <c r="I5187" s="745">
        <f t="shared" si="68"/>
        <v>5460</v>
      </c>
      <c r="J5187" s="728">
        <v>553.64</v>
      </c>
      <c r="K5187" s="728">
        <v>110.73</v>
      </c>
      <c r="L5187" s="728">
        <v>442.91</v>
      </c>
    </row>
    <row r="5188" spans="1:12" s="335" customFormat="1" ht="12" x14ac:dyDescent="0.2">
      <c r="A5188" s="145" t="s">
        <v>10516</v>
      </c>
      <c r="B5188" s="145" t="s">
        <v>10729</v>
      </c>
      <c r="C5188" s="733">
        <v>43647</v>
      </c>
      <c r="F5188" s="745">
        <v>4070</v>
      </c>
      <c r="G5188" s="745">
        <v>610</v>
      </c>
      <c r="H5188" s="745"/>
      <c r="I5188" s="745">
        <f t="shared" si="68"/>
        <v>3460</v>
      </c>
      <c r="J5188" s="728">
        <v>347.62</v>
      </c>
      <c r="K5188" s="728">
        <v>69.52</v>
      </c>
      <c r="L5188" s="728">
        <v>278.10000000000002</v>
      </c>
    </row>
    <row r="5189" spans="1:12" s="335" customFormat="1" ht="12" x14ac:dyDescent="0.2">
      <c r="A5189" s="145" t="s">
        <v>10517</v>
      </c>
      <c r="B5189" s="145" t="s">
        <v>10730</v>
      </c>
      <c r="C5189" s="733">
        <v>43647</v>
      </c>
      <c r="F5189" s="745">
        <v>2830</v>
      </c>
      <c r="G5189" s="745">
        <v>566</v>
      </c>
      <c r="H5189" s="745"/>
      <c r="I5189" s="745">
        <f t="shared" si="68"/>
        <v>2264</v>
      </c>
      <c r="J5189" s="728">
        <v>361.96</v>
      </c>
      <c r="K5189" s="728">
        <v>72.39</v>
      </c>
      <c r="L5189" s="728">
        <v>289.57</v>
      </c>
    </row>
    <row r="5190" spans="1:12" s="335" customFormat="1" ht="12" x14ac:dyDescent="0.2">
      <c r="A5190" s="145" t="s">
        <v>10518</v>
      </c>
      <c r="B5190" s="145" t="s">
        <v>10731</v>
      </c>
      <c r="C5190" s="733">
        <v>43647</v>
      </c>
      <c r="F5190" s="745">
        <v>3023</v>
      </c>
      <c r="G5190" s="745">
        <v>605</v>
      </c>
      <c r="H5190" s="745"/>
      <c r="I5190" s="745">
        <f t="shared" si="68"/>
        <v>2418</v>
      </c>
      <c r="J5190" s="728">
        <v>386.64</v>
      </c>
      <c r="K5190" s="728">
        <v>77.33</v>
      </c>
      <c r="L5190" s="728">
        <v>309.31</v>
      </c>
    </row>
    <row r="5191" spans="1:12" s="335" customFormat="1" ht="12" x14ac:dyDescent="0.2">
      <c r="A5191" s="145" t="s">
        <v>10519</v>
      </c>
      <c r="B5191" s="145" t="s">
        <v>10732</v>
      </c>
      <c r="C5191" s="733">
        <v>43647</v>
      </c>
      <c r="F5191" s="745">
        <v>2112</v>
      </c>
      <c r="G5191" s="745">
        <v>317</v>
      </c>
      <c r="H5191" s="745"/>
      <c r="I5191" s="745">
        <f t="shared" si="68"/>
        <v>1795</v>
      </c>
      <c r="J5191" s="728">
        <v>180.38</v>
      </c>
      <c r="K5191" s="728">
        <v>36.08</v>
      </c>
      <c r="L5191" s="728">
        <v>144.30000000000001</v>
      </c>
    </row>
    <row r="5192" spans="1:12" s="335" customFormat="1" ht="12" x14ac:dyDescent="0.2">
      <c r="A5192" s="145" t="s">
        <v>10520</v>
      </c>
      <c r="B5192" s="145" t="s">
        <v>10733</v>
      </c>
      <c r="C5192" s="733">
        <v>43647</v>
      </c>
      <c r="F5192" s="745">
        <v>2604</v>
      </c>
      <c r="G5192" s="745">
        <v>391</v>
      </c>
      <c r="H5192" s="745"/>
      <c r="I5192" s="745">
        <f t="shared" si="68"/>
        <v>2213</v>
      </c>
      <c r="J5192" s="728">
        <v>222.41</v>
      </c>
      <c r="K5192" s="728">
        <v>44.48</v>
      </c>
      <c r="L5192" s="728">
        <v>177.93</v>
      </c>
    </row>
    <row r="5193" spans="1:12" s="335" customFormat="1" ht="12" x14ac:dyDescent="0.2">
      <c r="A5193" s="145" t="s">
        <v>10521</v>
      </c>
      <c r="B5193" s="145" t="s">
        <v>10734</v>
      </c>
      <c r="C5193" s="733">
        <v>43647</v>
      </c>
      <c r="F5193" s="745">
        <v>7701</v>
      </c>
      <c r="G5193" s="745">
        <v>1540</v>
      </c>
      <c r="H5193" s="745"/>
      <c r="I5193" s="745">
        <f t="shared" si="68"/>
        <v>6161</v>
      </c>
      <c r="J5193" s="728">
        <v>984.95</v>
      </c>
      <c r="K5193" s="728">
        <v>196.99</v>
      </c>
      <c r="L5193" s="728">
        <v>787.96</v>
      </c>
    </row>
    <row r="5194" spans="1:12" s="335" customFormat="1" ht="12" x14ac:dyDescent="0.2">
      <c r="A5194" s="145" t="s">
        <v>10522</v>
      </c>
      <c r="B5194" s="145" t="s">
        <v>10735</v>
      </c>
      <c r="C5194" s="733">
        <v>43647</v>
      </c>
      <c r="F5194" s="745">
        <v>2913</v>
      </c>
      <c r="G5194" s="745">
        <v>583</v>
      </c>
      <c r="H5194" s="745"/>
      <c r="I5194" s="745">
        <f t="shared" si="68"/>
        <v>2330</v>
      </c>
      <c r="J5194" s="728">
        <v>372.56</v>
      </c>
      <c r="K5194" s="728">
        <v>74.510000000000005</v>
      </c>
      <c r="L5194" s="728">
        <v>298.05</v>
      </c>
    </row>
    <row r="5195" spans="1:12" s="335" customFormat="1" ht="12" x14ac:dyDescent="0.2">
      <c r="A5195" s="145" t="s">
        <v>10523</v>
      </c>
      <c r="B5195" s="145" t="s">
        <v>1590</v>
      </c>
      <c r="C5195" s="733">
        <v>43647</v>
      </c>
      <c r="F5195" s="745">
        <v>6734</v>
      </c>
      <c r="G5195" s="745">
        <v>1263</v>
      </c>
      <c r="H5195" s="745"/>
      <c r="I5195" s="745">
        <f t="shared" si="68"/>
        <v>5471</v>
      </c>
      <c r="J5195" s="728">
        <v>791.05000000000007</v>
      </c>
      <c r="K5195" s="728">
        <v>158.21</v>
      </c>
      <c r="L5195" s="728">
        <v>632.84</v>
      </c>
    </row>
    <row r="5196" spans="1:12" s="335" customFormat="1" ht="12" x14ac:dyDescent="0.2">
      <c r="A5196" s="145" t="s">
        <v>10524</v>
      </c>
      <c r="B5196" s="145" t="s">
        <v>10736</v>
      </c>
      <c r="C5196" s="733">
        <v>43647</v>
      </c>
      <c r="F5196" s="745">
        <v>6687</v>
      </c>
      <c r="G5196" s="745">
        <v>1003</v>
      </c>
      <c r="H5196" s="745"/>
      <c r="I5196" s="745">
        <f t="shared" si="68"/>
        <v>5684</v>
      </c>
      <c r="J5196" s="728">
        <v>576.4</v>
      </c>
      <c r="K5196" s="728">
        <v>115.28</v>
      </c>
      <c r="L5196" s="728">
        <v>461.12</v>
      </c>
    </row>
    <row r="5197" spans="1:12" s="335" customFormat="1" ht="12" x14ac:dyDescent="0.2">
      <c r="A5197" s="145" t="s">
        <v>10525</v>
      </c>
      <c r="B5197" s="145" t="s">
        <v>10737</v>
      </c>
      <c r="C5197" s="733">
        <v>43647</v>
      </c>
      <c r="F5197" s="745">
        <v>6116</v>
      </c>
      <c r="G5197" s="745">
        <v>917</v>
      </c>
      <c r="H5197" s="745"/>
      <c r="I5197" s="745">
        <f t="shared" si="68"/>
        <v>5199</v>
      </c>
      <c r="J5197" s="728">
        <v>527.20000000000005</v>
      </c>
      <c r="K5197" s="728">
        <v>171.34</v>
      </c>
      <c r="L5197" s="728">
        <v>355.86</v>
      </c>
    </row>
    <row r="5198" spans="1:12" s="335" customFormat="1" ht="12" x14ac:dyDescent="0.2">
      <c r="A5198" s="335" t="s">
        <v>10761</v>
      </c>
      <c r="B5198" s="335" t="s">
        <v>11166</v>
      </c>
      <c r="C5198" s="733">
        <v>43678</v>
      </c>
      <c r="F5198" s="663">
        <v>10997</v>
      </c>
      <c r="G5198" s="663">
        <v>1650</v>
      </c>
      <c r="H5198" s="663"/>
      <c r="I5198" s="663">
        <v>9347</v>
      </c>
      <c r="J5198" s="728">
        <v>947.91000000000008</v>
      </c>
      <c r="K5198" s="728">
        <v>189.58</v>
      </c>
      <c r="L5198" s="728">
        <v>758.33</v>
      </c>
    </row>
    <row r="5199" spans="1:12" s="335" customFormat="1" ht="12" x14ac:dyDescent="0.2">
      <c r="A5199" s="335" t="s">
        <v>10762</v>
      </c>
      <c r="B5199" s="335" t="s">
        <v>11167</v>
      </c>
      <c r="C5199" s="733">
        <v>43678</v>
      </c>
      <c r="F5199" s="663">
        <v>1760</v>
      </c>
      <c r="G5199" s="663">
        <v>264</v>
      </c>
      <c r="H5199" s="663"/>
      <c r="I5199" s="663">
        <v>1496</v>
      </c>
      <c r="J5199" s="728">
        <v>150.31</v>
      </c>
      <c r="K5199" s="728">
        <v>30.06</v>
      </c>
      <c r="L5199" s="728">
        <v>120.25</v>
      </c>
    </row>
    <row r="5200" spans="1:12" s="335" customFormat="1" ht="12" x14ac:dyDescent="0.2">
      <c r="A5200" s="335" t="s">
        <v>10763</v>
      </c>
      <c r="B5200" s="335" t="s">
        <v>11168</v>
      </c>
      <c r="C5200" s="733">
        <v>43678</v>
      </c>
      <c r="F5200" s="663">
        <v>2464</v>
      </c>
      <c r="G5200" s="663">
        <v>370</v>
      </c>
      <c r="H5200" s="663"/>
      <c r="I5200" s="663">
        <v>2094</v>
      </c>
      <c r="J5200" s="728">
        <v>210.46</v>
      </c>
      <c r="K5200" s="728">
        <v>42.09</v>
      </c>
      <c r="L5200" s="728">
        <v>168.37</v>
      </c>
    </row>
    <row r="5201" spans="1:12" s="335" customFormat="1" ht="12" x14ac:dyDescent="0.2">
      <c r="A5201" s="335" t="s">
        <v>10764</v>
      </c>
      <c r="B5201" s="335" t="s">
        <v>10693</v>
      </c>
      <c r="C5201" s="733">
        <v>43678</v>
      </c>
      <c r="F5201" s="663">
        <v>2522</v>
      </c>
      <c r="G5201" s="663">
        <v>378</v>
      </c>
      <c r="H5201" s="663"/>
      <c r="I5201" s="663">
        <v>2144</v>
      </c>
      <c r="J5201" s="728">
        <v>215.41000000000003</v>
      </c>
      <c r="K5201" s="728">
        <v>43.08</v>
      </c>
      <c r="L5201" s="728">
        <v>172.33</v>
      </c>
    </row>
    <row r="5202" spans="1:12" s="335" customFormat="1" ht="12" x14ac:dyDescent="0.2">
      <c r="A5202" s="335" t="s">
        <v>10765</v>
      </c>
      <c r="B5202" s="335" t="s">
        <v>11169</v>
      </c>
      <c r="C5202" s="733">
        <v>43678</v>
      </c>
      <c r="F5202" s="663">
        <v>3801</v>
      </c>
      <c r="G5202" s="663">
        <v>713</v>
      </c>
      <c r="H5202" s="663"/>
      <c r="I5202" s="663">
        <v>3088</v>
      </c>
      <c r="J5202" s="728">
        <v>442.43</v>
      </c>
      <c r="K5202" s="728">
        <v>88.49</v>
      </c>
      <c r="L5202" s="728">
        <v>353.94</v>
      </c>
    </row>
    <row r="5203" spans="1:12" s="335" customFormat="1" ht="12" x14ac:dyDescent="0.2">
      <c r="A5203" s="335" t="s">
        <v>10766</v>
      </c>
      <c r="B5203" s="335" t="s">
        <v>11170</v>
      </c>
      <c r="C5203" s="733">
        <v>43678</v>
      </c>
      <c r="F5203" s="663">
        <v>2744</v>
      </c>
      <c r="G5203" s="663">
        <v>412</v>
      </c>
      <c r="H5203" s="663"/>
      <c r="I5203" s="663">
        <v>2332</v>
      </c>
      <c r="J5203" s="728">
        <v>234.37</v>
      </c>
      <c r="K5203" s="728">
        <v>46.87</v>
      </c>
      <c r="L5203" s="728">
        <v>187.5</v>
      </c>
    </row>
    <row r="5204" spans="1:12" s="335" customFormat="1" ht="12" x14ac:dyDescent="0.2">
      <c r="A5204" s="335" t="s">
        <v>10767</v>
      </c>
      <c r="B5204" s="335" t="s">
        <v>11171</v>
      </c>
      <c r="C5204" s="733">
        <v>43678</v>
      </c>
      <c r="F5204" s="663">
        <v>3813</v>
      </c>
      <c r="G5204" s="663">
        <v>572</v>
      </c>
      <c r="H5204" s="663"/>
      <c r="I5204" s="663">
        <v>3241</v>
      </c>
      <c r="J5204" s="728">
        <v>325.67</v>
      </c>
      <c r="K5204" s="728">
        <v>65.13</v>
      </c>
      <c r="L5204" s="728">
        <v>260.54000000000002</v>
      </c>
    </row>
    <row r="5205" spans="1:12" s="335" customFormat="1" ht="12" x14ac:dyDescent="0.2">
      <c r="A5205" s="335" t="s">
        <v>10768</v>
      </c>
      <c r="B5205" s="335" t="s">
        <v>11172</v>
      </c>
      <c r="C5205" s="733">
        <v>43678</v>
      </c>
      <c r="F5205" s="663">
        <v>2476</v>
      </c>
      <c r="G5205" s="663">
        <v>464</v>
      </c>
      <c r="H5205" s="663"/>
      <c r="I5205" s="663">
        <v>2012</v>
      </c>
      <c r="J5205" s="728">
        <v>288.20999999999998</v>
      </c>
      <c r="K5205" s="728">
        <v>57.64</v>
      </c>
      <c r="L5205" s="728">
        <v>230.57</v>
      </c>
    </row>
    <row r="5206" spans="1:12" s="335" customFormat="1" ht="12" x14ac:dyDescent="0.2">
      <c r="A5206" s="335" t="s">
        <v>10769</v>
      </c>
      <c r="B5206" s="335" t="s">
        <v>11173</v>
      </c>
      <c r="C5206" s="733">
        <v>43678</v>
      </c>
      <c r="F5206" s="663">
        <v>6747</v>
      </c>
      <c r="G5206" s="663">
        <v>1349</v>
      </c>
      <c r="H5206" s="663"/>
      <c r="I5206" s="663">
        <v>5398</v>
      </c>
      <c r="J5206" s="728">
        <v>862.95</v>
      </c>
      <c r="K5206" s="728">
        <v>172.59</v>
      </c>
      <c r="L5206" s="728">
        <v>690.36</v>
      </c>
    </row>
    <row r="5207" spans="1:12" s="335" customFormat="1" ht="12" x14ac:dyDescent="0.2">
      <c r="A5207" s="335" t="s">
        <v>10770</v>
      </c>
      <c r="B5207" s="335" t="s">
        <v>11174</v>
      </c>
      <c r="C5207" s="733">
        <v>43678</v>
      </c>
      <c r="F5207" s="663">
        <v>2451</v>
      </c>
      <c r="G5207" s="663">
        <v>368</v>
      </c>
      <c r="H5207" s="663"/>
      <c r="I5207" s="663">
        <v>2083</v>
      </c>
      <c r="J5207" s="728">
        <v>209.33</v>
      </c>
      <c r="K5207" s="728">
        <v>41.87</v>
      </c>
      <c r="L5207" s="728">
        <v>167.46</v>
      </c>
    </row>
    <row r="5208" spans="1:12" s="335" customFormat="1" ht="12" x14ac:dyDescent="0.2">
      <c r="A5208" s="335" t="s">
        <v>10771</v>
      </c>
      <c r="B5208" s="335" t="s">
        <v>10016</v>
      </c>
      <c r="C5208" s="733">
        <v>43678</v>
      </c>
      <c r="F5208" s="663">
        <v>2559</v>
      </c>
      <c r="G5208" s="663">
        <v>384</v>
      </c>
      <c r="H5208" s="663"/>
      <c r="I5208" s="663">
        <v>2175</v>
      </c>
      <c r="J5208" s="728">
        <v>218.56</v>
      </c>
      <c r="K5208" s="728">
        <v>43.71</v>
      </c>
      <c r="L5208" s="728">
        <v>174.85</v>
      </c>
    </row>
    <row r="5209" spans="1:12" s="335" customFormat="1" ht="12" x14ac:dyDescent="0.2">
      <c r="A5209" s="335" t="s">
        <v>10772</v>
      </c>
      <c r="B5209" s="335" t="s">
        <v>11175</v>
      </c>
      <c r="C5209" s="733">
        <v>43678</v>
      </c>
      <c r="F5209" s="663">
        <v>6489</v>
      </c>
      <c r="G5209" s="663">
        <v>973</v>
      </c>
      <c r="H5209" s="663"/>
      <c r="I5209" s="663">
        <v>5516</v>
      </c>
      <c r="J5209" s="728">
        <v>559.32999999999993</v>
      </c>
      <c r="K5209" s="728">
        <v>111.87</v>
      </c>
      <c r="L5209" s="728">
        <v>447.46</v>
      </c>
    </row>
    <row r="5210" spans="1:12" s="335" customFormat="1" ht="12" x14ac:dyDescent="0.2">
      <c r="A5210" s="335" t="s">
        <v>10773</v>
      </c>
      <c r="B5210" s="335" t="s">
        <v>11176</v>
      </c>
      <c r="C5210" s="733">
        <v>43678</v>
      </c>
      <c r="F5210" s="663">
        <v>5615</v>
      </c>
      <c r="G5210" s="663">
        <v>842</v>
      </c>
      <c r="H5210" s="663"/>
      <c r="I5210" s="663">
        <v>4773</v>
      </c>
      <c r="J5210" s="728">
        <v>484</v>
      </c>
      <c r="K5210" s="728">
        <v>96.8</v>
      </c>
      <c r="L5210" s="728">
        <v>387.2</v>
      </c>
    </row>
    <row r="5211" spans="1:12" s="335" customFormat="1" ht="12" x14ac:dyDescent="0.2">
      <c r="A5211" s="335" t="s">
        <v>10774</v>
      </c>
      <c r="B5211" s="335" t="s">
        <v>11177</v>
      </c>
      <c r="C5211" s="733">
        <v>43678</v>
      </c>
      <c r="F5211" s="663">
        <v>999</v>
      </c>
      <c r="G5211" s="663">
        <v>200</v>
      </c>
      <c r="H5211" s="663"/>
      <c r="I5211" s="663">
        <v>799</v>
      </c>
      <c r="J5211" s="728">
        <v>126.61000000000001</v>
      </c>
      <c r="K5211" s="728">
        <v>25.32</v>
      </c>
      <c r="L5211" s="728">
        <v>101.29</v>
      </c>
    </row>
    <row r="5212" spans="1:12" s="335" customFormat="1" ht="12" x14ac:dyDescent="0.2">
      <c r="A5212" s="335" t="s">
        <v>10775</v>
      </c>
      <c r="B5212" s="335" t="s">
        <v>11178</v>
      </c>
      <c r="C5212" s="733">
        <v>43678</v>
      </c>
      <c r="F5212" s="663">
        <v>8105</v>
      </c>
      <c r="G5212" s="663">
        <v>1216</v>
      </c>
      <c r="H5212" s="663"/>
      <c r="I5212" s="663">
        <v>6889</v>
      </c>
      <c r="J5212" s="728">
        <v>692.25</v>
      </c>
      <c r="K5212" s="728">
        <v>138.44999999999999</v>
      </c>
      <c r="L5212" s="728">
        <v>553.79999999999995</v>
      </c>
    </row>
    <row r="5213" spans="1:12" s="335" customFormat="1" ht="12" x14ac:dyDescent="0.2">
      <c r="A5213" s="335" t="s">
        <v>10776</v>
      </c>
      <c r="B5213" s="335" t="s">
        <v>11179</v>
      </c>
      <c r="C5213" s="733">
        <v>43678</v>
      </c>
      <c r="F5213" s="663">
        <v>3049</v>
      </c>
      <c r="G5213" s="663">
        <v>610</v>
      </c>
      <c r="H5213" s="663"/>
      <c r="I5213" s="663">
        <v>2439</v>
      </c>
      <c r="J5213" s="728">
        <v>389.97</v>
      </c>
      <c r="K5213" s="728">
        <v>77.989999999999995</v>
      </c>
      <c r="L5213" s="728">
        <v>311.98</v>
      </c>
    </row>
    <row r="5214" spans="1:12" s="335" customFormat="1" ht="12" x14ac:dyDescent="0.2">
      <c r="A5214" s="335" t="s">
        <v>10777</v>
      </c>
      <c r="B5214" s="335" t="s">
        <v>11180</v>
      </c>
      <c r="C5214" s="733">
        <v>43678</v>
      </c>
      <c r="F5214" s="663">
        <v>6875</v>
      </c>
      <c r="G5214" s="663">
        <v>1375</v>
      </c>
      <c r="H5214" s="663"/>
      <c r="I5214" s="663">
        <v>5500</v>
      </c>
      <c r="J5214" s="728">
        <v>879.31000000000006</v>
      </c>
      <c r="K5214" s="728">
        <v>175.86</v>
      </c>
      <c r="L5214" s="728">
        <v>703.45</v>
      </c>
    </row>
    <row r="5215" spans="1:12" s="335" customFormat="1" ht="12" x14ac:dyDescent="0.2">
      <c r="A5215" s="335" t="s">
        <v>10778</v>
      </c>
      <c r="B5215" s="335" t="s">
        <v>11181</v>
      </c>
      <c r="C5215" s="733">
        <v>43678</v>
      </c>
      <c r="F5215" s="663">
        <v>4630</v>
      </c>
      <c r="G5215" s="663">
        <v>699</v>
      </c>
      <c r="H5215" s="663"/>
      <c r="I5215" s="663">
        <v>3931</v>
      </c>
      <c r="J5215" s="728">
        <v>399.11</v>
      </c>
      <c r="K5215" s="728">
        <v>79.819999999999993</v>
      </c>
      <c r="L5215" s="728">
        <v>319.29000000000002</v>
      </c>
    </row>
    <row r="5216" spans="1:12" s="335" customFormat="1" ht="12" x14ac:dyDescent="0.2">
      <c r="A5216" s="335" t="s">
        <v>10779</v>
      </c>
      <c r="B5216" s="335" t="s">
        <v>11182</v>
      </c>
      <c r="C5216" s="733">
        <v>43678</v>
      </c>
      <c r="F5216" s="663">
        <v>2374</v>
      </c>
      <c r="G5216" s="663">
        <v>356</v>
      </c>
      <c r="H5216" s="663"/>
      <c r="I5216" s="663">
        <v>2018</v>
      </c>
      <c r="J5216" s="728">
        <v>202.76999999999998</v>
      </c>
      <c r="K5216" s="728">
        <v>40.549999999999997</v>
      </c>
      <c r="L5216" s="728">
        <v>162.22</v>
      </c>
    </row>
    <row r="5217" spans="1:12" s="335" customFormat="1" ht="12" x14ac:dyDescent="0.2">
      <c r="A5217" s="335" t="s">
        <v>10780</v>
      </c>
      <c r="B5217" s="335" t="s">
        <v>11183</v>
      </c>
      <c r="C5217" s="733">
        <v>43678</v>
      </c>
      <c r="F5217" s="663">
        <v>2250</v>
      </c>
      <c r="G5217" s="663">
        <v>337</v>
      </c>
      <c r="H5217" s="663"/>
      <c r="I5217" s="663">
        <v>1913</v>
      </c>
      <c r="J5217" s="728">
        <v>192.18</v>
      </c>
      <c r="K5217" s="728">
        <v>38.44</v>
      </c>
      <c r="L5217" s="728">
        <v>153.74</v>
      </c>
    </row>
    <row r="5218" spans="1:12" s="335" customFormat="1" ht="12" x14ac:dyDescent="0.2">
      <c r="A5218" s="335" t="s">
        <v>10781</v>
      </c>
      <c r="B5218" s="335" t="s">
        <v>11184</v>
      </c>
      <c r="C5218" s="733">
        <v>43678</v>
      </c>
      <c r="F5218" s="663">
        <v>2453</v>
      </c>
      <c r="G5218" s="663">
        <v>491</v>
      </c>
      <c r="H5218" s="663"/>
      <c r="I5218" s="663">
        <v>1962</v>
      </c>
      <c r="J5218" s="728">
        <v>313.73</v>
      </c>
      <c r="K5218" s="728">
        <v>62.75</v>
      </c>
      <c r="L5218" s="728">
        <v>250.98</v>
      </c>
    </row>
    <row r="5219" spans="1:12" s="335" customFormat="1" ht="12" x14ac:dyDescent="0.2">
      <c r="A5219" s="335" t="s">
        <v>10782</v>
      </c>
      <c r="B5219" s="335" t="s">
        <v>11185</v>
      </c>
      <c r="C5219" s="733">
        <v>43678</v>
      </c>
      <c r="F5219" s="663">
        <v>4178</v>
      </c>
      <c r="G5219" s="663">
        <v>689</v>
      </c>
      <c r="H5219" s="663"/>
      <c r="I5219" s="663">
        <v>3489</v>
      </c>
      <c r="J5219" s="728">
        <v>412.41</v>
      </c>
      <c r="K5219" s="728">
        <v>82.48</v>
      </c>
      <c r="L5219" s="728">
        <v>329.93</v>
      </c>
    </row>
    <row r="5220" spans="1:12" s="335" customFormat="1" ht="12" x14ac:dyDescent="0.2">
      <c r="A5220" s="335" t="s">
        <v>10783</v>
      </c>
      <c r="B5220" s="335" t="s">
        <v>11186</v>
      </c>
      <c r="C5220" s="733">
        <v>43678</v>
      </c>
      <c r="F5220" s="663">
        <v>2567</v>
      </c>
      <c r="G5220" s="663">
        <v>770</v>
      </c>
      <c r="H5220" s="663"/>
      <c r="I5220" s="663">
        <v>1797</v>
      </c>
      <c r="J5220" s="728">
        <v>591.23</v>
      </c>
      <c r="K5220" s="728">
        <v>118.25</v>
      </c>
      <c r="L5220" s="728">
        <v>472.98</v>
      </c>
    </row>
    <row r="5221" spans="1:12" s="335" customFormat="1" ht="12" x14ac:dyDescent="0.2">
      <c r="A5221" s="335" t="s">
        <v>10784</v>
      </c>
      <c r="B5221" s="335" t="s">
        <v>11187</v>
      </c>
      <c r="C5221" s="733">
        <v>43678</v>
      </c>
      <c r="F5221" s="663">
        <v>4330</v>
      </c>
      <c r="G5221" s="663">
        <v>828</v>
      </c>
      <c r="H5221" s="663"/>
      <c r="I5221" s="663">
        <v>3502</v>
      </c>
      <c r="J5221" s="728">
        <v>517.09</v>
      </c>
      <c r="K5221" s="728">
        <v>103.42</v>
      </c>
      <c r="L5221" s="728">
        <v>413.67</v>
      </c>
    </row>
    <row r="5222" spans="1:12" s="335" customFormat="1" ht="12" x14ac:dyDescent="0.2">
      <c r="A5222" s="335" t="s">
        <v>10785</v>
      </c>
      <c r="B5222" s="335" t="s">
        <v>11188</v>
      </c>
      <c r="C5222" s="733">
        <v>43678</v>
      </c>
      <c r="F5222" s="663">
        <v>2347</v>
      </c>
      <c r="G5222" s="663">
        <v>469</v>
      </c>
      <c r="H5222" s="663"/>
      <c r="I5222" s="663">
        <v>1878</v>
      </c>
      <c r="J5222" s="728">
        <v>300.18</v>
      </c>
      <c r="K5222" s="728">
        <v>60.04</v>
      </c>
      <c r="L5222" s="728">
        <v>240.14</v>
      </c>
    </row>
    <row r="5223" spans="1:12" s="335" customFormat="1" ht="12" x14ac:dyDescent="0.2">
      <c r="A5223" s="335" t="s">
        <v>10786</v>
      </c>
      <c r="B5223" s="335" t="s">
        <v>11189</v>
      </c>
      <c r="C5223" s="733">
        <v>43678</v>
      </c>
      <c r="F5223" s="663">
        <v>9248</v>
      </c>
      <c r="G5223" s="663">
        <v>1850</v>
      </c>
      <c r="H5223" s="663"/>
      <c r="I5223" s="663">
        <v>7398</v>
      </c>
      <c r="J5223" s="728">
        <v>1182.82</v>
      </c>
      <c r="K5223" s="728">
        <v>236.56</v>
      </c>
      <c r="L5223" s="728">
        <v>946.26</v>
      </c>
    </row>
    <row r="5224" spans="1:12" s="335" customFormat="1" ht="12" x14ac:dyDescent="0.2">
      <c r="A5224" s="335" t="s">
        <v>10787</v>
      </c>
      <c r="B5224" s="335" t="s">
        <v>11190</v>
      </c>
      <c r="C5224" s="733">
        <v>43678</v>
      </c>
      <c r="F5224" s="663">
        <v>3498</v>
      </c>
      <c r="G5224" s="663">
        <v>577</v>
      </c>
      <c r="H5224" s="663"/>
      <c r="I5224" s="663">
        <v>2921</v>
      </c>
      <c r="J5224" s="728">
        <v>345.29</v>
      </c>
      <c r="K5224" s="728">
        <v>69.06</v>
      </c>
      <c r="L5224" s="728">
        <v>276.23</v>
      </c>
    </row>
    <row r="5225" spans="1:12" s="335" customFormat="1" ht="12" x14ac:dyDescent="0.2">
      <c r="A5225" s="335" t="s">
        <v>10788</v>
      </c>
      <c r="B5225" s="335" t="s">
        <v>11191</v>
      </c>
      <c r="C5225" s="733">
        <v>43678</v>
      </c>
      <c r="F5225" s="663">
        <v>4000</v>
      </c>
      <c r="G5225" s="663">
        <v>750</v>
      </c>
      <c r="H5225" s="663"/>
      <c r="I5225" s="663">
        <v>3250</v>
      </c>
      <c r="J5225" s="728">
        <v>465.6</v>
      </c>
      <c r="K5225" s="728">
        <v>93.12</v>
      </c>
      <c r="L5225" s="728">
        <v>372.48</v>
      </c>
    </row>
    <row r="5226" spans="1:12" s="335" customFormat="1" ht="12" x14ac:dyDescent="0.2">
      <c r="A5226" s="335" t="s">
        <v>10789</v>
      </c>
      <c r="B5226" s="335" t="s">
        <v>11192</v>
      </c>
      <c r="C5226" s="733">
        <v>43678</v>
      </c>
      <c r="F5226" s="663">
        <v>4173</v>
      </c>
      <c r="G5226" s="663">
        <v>626</v>
      </c>
      <c r="H5226" s="663"/>
      <c r="I5226" s="663">
        <v>3547</v>
      </c>
      <c r="J5226" s="728">
        <v>359.7</v>
      </c>
      <c r="K5226" s="728">
        <v>71.94</v>
      </c>
      <c r="L5226" s="728">
        <v>287.76</v>
      </c>
    </row>
    <row r="5227" spans="1:12" s="335" customFormat="1" ht="12" x14ac:dyDescent="0.2">
      <c r="A5227" s="335" t="s">
        <v>10790</v>
      </c>
      <c r="B5227" s="335" t="s">
        <v>11193</v>
      </c>
      <c r="C5227" s="733">
        <v>43678</v>
      </c>
      <c r="F5227" s="663">
        <v>1968</v>
      </c>
      <c r="G5227" s="663">
        <v>295</v>
      </c>
      <c r="H5227" s="663"/>
      <c r="I5227" s="663">
        <v>1673</v>
      </c>
      <c r="J5227" s="728">
        <v>168.09</v>
      </c>
      <c r="K5227" s="728">
        <v>33.619999999999997</v>
      </c>
      <c r="L5227" s="728">
        <v>134.47</v>
      </c>
    </row>
    <row r="5228" spans="1:12" s="335" customFormat="1" ht="12" x14ac:dyDescent="0.2">
      <c r="A5228" s="335" t="s">
        <v>10791</v>
      </c>
      <c r="B5228" s="335" t="s">
        <v>11194</v>
      </c>
      <c r="C5228" s="733">
        <v>43678</v>
      </c>
      <c r="F5228" s="663">
        <v>2716</v>
      </c>
      <c r="G5228" s="663">
        <v>509</v>
      </c>
      <c r="H5228" s="663"/>
      <c r="I5228" s="663">
        <v>2207</v>
      </c>
      <c r="J5228" s="728">
        <v>316.14999999999998</v>
      </c>
      <c r="K5228" s="728">
        <v>63.23</v>
      </c>
      <c r="L5228" s="728">
        <v>252.92</v>
      </c>
    </row>
    <row r="5229" spans="1:12" s="335" customFormat="1" ht="12" x14ac:dyDescent="0.2">
      <c r="A5229" s="335" t="s">
        <v>10792</v>
      </c>
      <c r="B5229" s="335" t="s">
        <v>11195</v>
      </c>
      <c r="C5229" s="733">
        <v>43678</v>
      </c>
      <c r="F5229" s="663">
        <v>1155</v>
      </c>
      <c r="G5229" s="663">
        <v>231</v>
      </c>
      <c r="H5229" s="663"/>
      <c r="I5229" s="663">
        <v>924</v>
      </c>
      <c r="J5229" s="728">
        <v>146.38</v>
      </c>
      <c r="K5229" s="728">
        <v>29.28</v>
      </c>
      <c r="L5229" s="728">
        <v>117.1</v>
      </c>
    </row>
    <row r="5230" spans="1:12" s="335" customFormat="1" ht="12" x14ac:dyDescent="0.2">
      <c r="A5230" s="335" t="s">
        <v>10793</v>
      </c>
      <c r="B5230" s="335" t="s">
        <v>11196</v>
      </c>
      <c r="C5230" s="733">
        <v>43678</v>
      </c>
      <c r="F5230" s="663">
        <v>5228</v>
      </c>
      <c r="G5230" s="663">
        <v>784</v>
      </c>
      <c r="H5230" s="663"/>
      <c r="I5230" s="663">
        <v>4444</v>
      </c>
      <c r="J5230" s="728">
        <v>446.53000000000003</v>
      </c>
      <c r="K5230" s="728">
        <v>89.31</v>
      </c>
      <c r="L5230" s="728">
        <v>357.22</v>
      </c>
    </row>
    <row r="5231" spans="1:12" s="335" customFormat="1" ht="12" x14ac:dyDescent="0.2">
      <c r="A5231" s="335" t="s">
        <v>10794</v>
      </c>
      <c r="B5231" s="335" t="s">
        <v>11197</v>
      </c>
      <c r="C5231" s="733">
        <v>43678</v>
      </c>
      <c r="F5231" s="663">
        <v>2609</v>
      </c>
      <c r="G5231" s="663">
        <v>652</v>
      </c>
      <c r="H5231" s="663"/>
      <c r="I5231" s="663">
        <v>1957</v>
      </c>
      <c r="J5231" s="728">
        <v>442.49</v>
      </c>
      <c r="K5231" s="728">
        <v>88.5</v>
      </c>
      <c r="L5231" s="728">
        <v>353.99</v>
      </c>
    </row>
    <row r="5232" spans="1:12" s="335" customFormat="1" ht="12" x14ac:dyDescent="0.2">
      <c r="A5232" s="335" t="s">
        <v>10795</v>
      </c>
      <c r="B5232" s="335" t="s">
        <v>11198</v>
      </c>
      <c r="C5232" s="733">
        <v>43678</v>
      </c>
      <c r="F5232" s="663">
        <v>4871</v>
      </c>
      <c r="G5232" s="663">
        <v>974</v>
      </c>
      <c r="H5232" s="663"/>
      <c r="I5232" s="663">
        <v>3897</v>
      </c>
      <c r="J5232" s="728">
        <v>617.35</v>
      </c>
      <c r="K5232" s="728">
        <v>123.47</v>
      </c>
      <c r="L5232" s="728">
        <v>493.88</v>
      </c>
    </row>
    <row r="5233" spans="1:12" s="335" customFormat="1" ht="12" x14ac:dyDescent="0.2">
      <c r="A5233" s="335" t="s">
        <v>10796</v>
      </c>
      <c r="B5233" s="335" t="s">
        <v>11199</v>
      </c>
      <c r="C5233" s="733">
        <v>43678</v>
      </c>
      <c r="F5233" s="663">
        <v>4300</v>
      </c>
      <c r="G5233" s="663">
        <v>645</v>
      </c>
      <c r="H5233" s="663"/>
      <c r="I5233" s="663">
        <v>3655</v>
      </c>
      <c r="J5233" s="728">
        <v>367.26</v>
      </c>
      <c r="K5233" s="728">
        <v>73.45</v>
      </c>
      <c r="L5233" s="728">
        <v>293.81</v>
      </c>
    </row>
    <row r="5234" spans="1:12" s="335" customFormat="1" ht="12" x14ac:dyDescent="0.2">
      <c r="A5234" s="335" t="s">
        <v>10797</v>
      </c>
      <c r="B5234" s="335" t="s">
        <v>11200</v>
      </c>
      <c r="C5234" s="733">
        <v>43678</v>
      </c>
      <c r="F5234" s="663">
        <v>2058</v>
      </c>
      <c r="G5234" s="663">
        <v>412</v>
      </c>
      <c r="H5234" s="663"/>
      <c r="I5234" s="663">
        <v>1646</v>
      </c>
      <c r="J5234" s="728">
        <v>263.22000000000003</v>
      </c>
      <c r="K5234" s="728">
        <v>52.64</v>
      </c>
      <c r="L5234" s="728">
        <v>210.58</v>
      </c>
    </row>
    <row r="5235" spans="1:12" s="335" customFormat="1" ht="12" x14ac:dyDescent="0.2">
      <c r="A5235" s="335" t="s">
        <v>10798</v>
      </c>
      <c r="B5235" s="335" t="s">
        <v>11201</v>
      </c>
      <c r="C5235" s="733">
        <v>43678</v>
      </c>
      <c r="F5235" s="663">
        <v>2080</v>
      </c>
      <c r="G5235" s="663">
        <v>312</v>
      </c>
      <c r="H5235" s="663"/>
      <c r="I5235" s="663">
        <v>1768</v>
      </c>
      <c r="J5235" s="728">
        <v>195.44</v>
      </c>
      <c r="K5235" s="728">
        <v>39.090000000000003</v>
      </c>
      <c r="L5235" s="728">
        <v>156.35</v>
      </c>
    </row>
    <row r="5236" spans="1:12" s="335" customFormat="1" ht="12" x14ac:dyDescent="0.2">
      <c r="A5236" s="335" t="s">
        <v>10799</v>
      </c>
      <c r="B5236" s="335" t="s">
        <v>11202</v>
      </c>
      <c r="C5236" s="733">
        <v>43678</v>
      </c>
      <c r="F5236" s="663">
        <v>7705</v>
      </c>
      <c r="G5236" s="663">
        <v>1912</v>
      </c>
      <c r="H5236" s="663"/>
      <c r="I5236" s="663">
        <v>5793</v>
      </c>
      <c r="J5236" s="728">
        <v>1294.9000000000001</v>
      </c>
      <c r="K5236" s="728">
        <v>258.98</v>
      </c>
      <c r="L5236" s="728">
        <v>1035.92</v>
      </c>
    </row>
    <row r="5237" spans="1:12" s="335" customFormat="1" ht="12" x14ac:dyDescent="0.2">
      <c r="A5237" s="335" t="s">
        <v>10800</v>
      </c>
      <c r="B5237" s="335" t="s">
        <v>11203</v>
      </c>
      <c r="C5237" s="733">
        <v>43678</v>
      </c>
      <c r="F5237" s="663">
        <v>5429</v>
      </c>
      <c r="G5237" s="663">
        <v>1347</v>
      </c>
      <c r="H5237" s="663"/>
      <c r="I5237" s="663">
        <v>4082</v>
      </c>
      <c r="J5237" s="728">
        <v>912.4</v>
      </c>
      <c r="K5237" s="728">
        <v>182.48</v>
      </c>
      <c r="L5237" s="728">
        <v>729.92</v>
      </c>
    </row>
    <row r="5238" spans="1:12" s="335" customFormat="1" ht="12" x14ac:dyDescent="0.2">
      <c r="A5238" s="335" t="s">
        <v>10801</v>
      </c>
      <c r="B5238" s="335" t="s">
        <v>11204</v>
      </c>
      <c r="C5238" s="733">
        <v>43678</v>
      </c>
      <c r="F5238" s="663">
        <v>6768</v>
      </c>
      <c r="G5238" s="663">
        <v>1269</v>
      </c>
      <c r="H5238" s="663"/>
      <c r="I5238" s="663">
        <v>5499</v>
      </c>
      <c r="J5238" s="728">
        <v>787.79</v>
      </c>
      <c r="K5238" s="728">
        <v>157.56</v>
      </c>
      <c r="L5238" s="728">
        <v>630.23</v>
      </c>
    </row>
    <row r="5239" spans="1:12" s="335" customFormat="1" ht="12" x14ac:dyDescent="0.2">
      <c r="A5239" s="335" t="s">
        <v>10802</v>
      </c>
      <c r="B5239" s="335" t="s">
        <v>11205</v>
      </c>
      <c r="C5239" s="733">
        <v>43678</v>
      </c>
      <c r="F5239" s="663">
        <v>3040</v>
      </c>
      <c r="G5239" s="663">
        <v>456</v>
      </c>
      <c r="H5239" s="663"/>
      <c r="I5239" s="663">
        <v>2584</v>
      </c>
      <c r="J5239" s="728">
        <v>285.63</v>
      </c>
      <c r="K5239" s="728">
        <v>57.13</v>
      </c>
      <c r="L5239" s="728">
        <v>228.5</v>
      </c>
    </row>
    <row r="5240" spans="1:12" s="335" customFormat="1" ht="12" x14ac:dyDescent="0.2">
      <c r="A5240" s="335" t="s">
        <v>10803</v>
      </c>
      <c r="B5240" s="335" t="s">
        <v>11206</v>
      </c>
      <c r="C5240" s="733">
        <v>43678</v>
      </c>
      <c r="F5240" s="663">
        <v>2420</v>
      </c>
      <c r="G5240" s="663">
        <v>484</v>
      </c>
      <c r="H5240" s="663"/>
      <c r="I5240" s="663">
        <v>1936</v>
      </c>
      <c r="J5240" s="728">
        <v>309.51</v>
      </c>
      <c r="K5240" s="728">
        <v>61.9</v>
      </c>
      <c r="L5240" s="728">
        <v>247.61</v>
      </c>
    </row>
    <row r="5241" spans="1:12" s="335" customFormat="1" ht="12" x14ac:dyDescent="0.2">
      <c r="A5241" s="335" t="s">
        <v>10804</v>
      </c>
      <c r="B5241" s="335" t="s">
        <v>11207</v>
      </c>
      <c r="C5241" s="733">
        <v>43678</v>
      </c>
      <c r="F5241" s="663">
        <v>3120</v>
      </c>
      <c r="G5241" s="663">
        <v>468</v>
      </c>
      <c r="H5241" s="663"/>
      <c r="I5241" s="663">
        <v>2652</v>
      </c>
      <c r="J5241" s="728">
        <v>293.16000000000003</v>
      </c>
      <c r="K5241" s="728">
        <v>58.63</v>
      </c>
      <c r="L5241" s="728">
        <v>234.53</v>
      </c>
    </row>
    <row r="5242" spans="1:12" s="335" customFormat="1" ht="12" x14ac:dyDescent="0.2">
      <c r="A5242" s="335" t="s">
        <v>10805</v>
      </c>
      <c r="B5242" s="335" t="s">
        <v>11208</v>
      </c>
      <c r="C5242" s="733">
        <v>43678</v>
      </c>
      <c r="F5242" s="663">
        <v>1946</v>
      </c>
      <c r="G5242" s="663">
        <v>292</v>
      </c>
      <c r="H5242" s="663"/>
      <c r="I5242" s="663">
        <v>1654</v>
      </c>
      <c r="J5242" s="728">
        <v>166.21</v>
      </c>
      <c r="K5242" s="728">
        <v>33.24</v>
      </c>
      <c r="L5242" s="728">
        <v>132.97</v>
      </c>
    </row>
    <row r="5243" spans="1:12" s="335" customFormat="1" ht="12" x14ac:dyDescent="0.2">
      <c r="A5243" s="335" t="s">
        <v>10806</v>
      </c>
      <c r="B5243" s="335" t="s">
        <v>11209</v>
      </c>
      <c r="C5243" s="733">
        <v>43678</v>
      </c>
      <c r="F5243" s="663">
        <v>2250</v>
      </c>
      <c r="G5243" s="663">
        <v>337</v>
      </c>
      <c r="H5243" s="663"/>
      <c r="I5243" s="663">
        <v>1913</v>
      </c>
      <c r="J5243" s="728">
        <v>192.18</v>
      </c>
      <c r="K5243" s="728">
        <v>38.44</v>
      </c>
      <c r="L5243" s="728">
        <v>153.74</v>
      </c>
    </row>
    <row r="5244" spans="1:12" s="335" customFormat="1" ht="12" x14ac:dyDescent="0.2">
      <c r="A5244" s="335" t="s">
        <v>10807</v>
      </c>
      <c r="B5244" s="335" t="s">
        <v>11210</v>
      </c>
      <c r="C5244" s="733">
        <v>43678</v>
      </c>
      <c r="F5244" s="663">
        <v>2000</v>
      </c>
      <c r="G5244" s="663">
        <v>400</v>
      </c>
      <c r="H5244" s="663"/>
      <c r="I5244" s="663">
        <v>1600</v>
      </c>
      <c r="J5244" s="728">
        <v>253.48000000000002</v>
      </c>
      <c r="K5244" s="728">
        <v>50.7</v>
      </c>
      <c r="L5244" s="728">
        <v>202.78</v>
      </c>
    </row>
    <row r="5245" spans="1:12" s="335" customFormat="1" ht="12" x14ac:dyDescent="0.2">
      <c r="A5245" s="335" t="s">
        <v>10808</v>
      </c>
      <c r="B5245" s="335" t="s">
        <v>11211</v>
      </c>
      <c r="C5245" s="733">
        <v>43678</v>
      </c>
      <c r="F5245" s="663">
        <v>3800</v>
      </c>
      <c r="G5245" s="663">
        <v>765</v>
      </c>
      <c r="H5245" s="663"/>
      <c r="I5245" s="663">
        <v>3035</v>
      </c>
      <c r="J5245" s="728">
        <v>486.02</v>
      </c>
      <c r="K5245" s="728">
        <v>97.2</v>
      </c>
      <c r="L5245" s="728">
        <v>388.82</v>
      </c>
    </row>
    <row r="5246" spans="1:12" s="335" customFormat="1" ht="12" x14ac:dyDescent="0.2">
      <c r="A5246" s="335" t="s">
        <v>10809</v>
      </c>
      <c r="B5246" s="335" t="s">
        <v>11212</v>
      </c>
      <c r="C5246" s="733">
        <v>43678</v>
      </c>
      <c r="F5246" s="663">
        <v>1825</v>
      </c>
      <c r="G5246" s="663">
        <v>365</v>
      </c>
      <c r="H5246" s="663"/>
      <c r="I5246" s="663">
        <v>1460</v>
      </c>
      <c r="J5246" s="728">
        <v>233.42000000000002</v>
      </c>
      <c r="K5246" s="728">
        <v>75.86</v>
      </c>
      <c r="L5246" s="728">
        <v>157.56</v>
      </c>
    </row>
    <row r="5247" spans="1:12" s="335" customFormat="1" ht="12" x14ac:dyDescent="0.2">
      <c r="A5247" s="335" t="s">
        <v>10810</v>
      </c>
      <c r="B5247" s="335" t="s">
        <v>11213</v>
      </c>
      <c r="C5247" s="733">
        <v>43678</v>
      </c>
      <c r="F5247" s="663">
        <v>1922</v>
      </c>
      <c r="G5247" s="663">
        <v>384</v>
      </c>
      <c r="H5247" s="663"/>
      <c r="I5247" s="663">
        <v>1538</v>
      </c>
      <c r="J5247" s="728">
        <v>245.82</v>
      </c>
      <c r="K5247" s="728">
        <v>79.89</v>
      </c>
      <c r="L5247" s="728">
        <v>165.93</v>
      </c>
    </row>
    <row r="5248" spans="1:12" s="335" customFormat="1" ht="12" x14ac:dyDescent="0.2">
      <c r="A5248" s="335" t="s">
        <v>10811</v>
      </c>
      <c r="B5248" s="335" t="s">
        <v>11214</v>
      </c>
      <c r="C5248" s="733">
        <v>43678</v>
      </c>
      <c r="F5248" s="663">
        <v>2410</v>
      </c>
      <c r="G5248" s="663">
        <v>482</v>
      </c>
      <c r="H5248" s="663"/>
      <c r="I5248" s="663">
        <v>1928</v>
      </c>
      <c r="J5248" s="728">
        <v>308.24</v>
      </c>
      <c r="K5248" s="728">
        <v>61.65</v>
      </c>
      <c r="L5248" s="728">
        <v>246.59</v>
      </c>
    </row>
    <row r="5249" spans="1:12" s="335" customFormat="1" ht="12" x14ac:dyDescent="0.2">
      <c r="A5249" s="335" t="s">
        <v>10812</v>
      </c>
      <c r="B5249" s="335" t="s">
        <v>11215</v>
      </c>
      <c r="C5249" s="733">
        <v>43678</v>
      </c>
      <c r="F5249" s="663">
        <v>999</v>
      </c>
      <c r="G5249" s="663">
        <v>200</v>
      </c>
      <c r="H5249" s="663"/>
      <c r="I5249" s="663">
        <v>799</v>
      </c>
      <c r="J5249" s="728">
        <v>126.61000000000001</v>
      </c>
      <c r="K5249" s="728">
        <v>25.32</v>
      </c>
      <c r="L5249" s="728">
        <v>101.29</v>
      </c>
    </row>
    <row r="5250" spans="1:12" s="335" customFormat="1" ht="12" x14ac:dyDescent="0.2">
      <c r="A5250" s="335" t="s">
        <v>10813</v>
      </c>
      <c r="B5250" s="335" t="s">
        <v>11216</v>
      </c>
      <c r="C5250" s="733">
        <v>43678</v>
      </c>
      <c r="F5250" s="663">
        <v>1989</v>
      </c>
      <c r="G5250" s="663">
        <v>298</v>
      </c>
      <c r="H5250" s="663"/>
      <c r="I5250" s="663">
        <v>1691</v>
      </c>
      <c r="J5250" s="728">
        <v>169.88</v>
      </c>
      <c r="K5250" s="728">
        <v>33.979999999999997</v>
      </c>
      <c r="L5250" s="728">
        <v>135.9</v>
      </c>
    </row>
    <row r="5251" spans="1:12" s="335" customFormat="1" ht="12" x14ac:dyDescent="0.2">
      <c r="A5251" s="335" t="s">
        <v>10814</v>
      </c>
      <c r="B5251" s="335" t="s">
        <v>11217</v>
      </c>
      <c r="C5251" s="733">
        <v>43678</v>
      </c>
      <c r="F5251" s="663">
        <v>6880</v>
      </c>
      <c r="G5251" s="663">
        <v>1376</v>
      </c>
      <c r="H5251" s="663"/>
      <c r="I5251" s="663">
        <v>5504</v>
      </c>
      <c r="J5251" s="728">
        <v>879.96</v>
      </c>
      <c r="K5251" s="728">
        <v>285.99</v>
      </c>
      <c r="L5251" s="728">
        <v>593.97</v>
      </c>
    </row>
    <row r="5252" spans="1:12" s="335" customFormat="1" ht="12" x14ac:dyDescent="0.2">
      <c r="A5252" s="335" t="s">
        <v>10815</v>
      </c>
      <c r="B5252" s="335" t="s">
        <v>11218</v>
      </c>
      <c r="C5252" s="733">
        <v>43678</v>
      </c>
      <c r="F5252" s="663">
        <v>6454</v>
      </c>
      <c r="G5252" s="663">
        <v>1210</v>
      </c>
      <c r="H5252" s="663"/>
      <c r="I5252" s="663">
        <v>5244</v>
      </c>
      <c r="J5252" s="728">
        <v>758.15</v>
      </c>
      <c r="K5252" s="728">
        <v>151.63</v>
      </c>
      <c r="L5252" s="728">
        <v>606.52</v>
      </c>
    </row>
    <row r="5253" spans="1:12" s="335" customFormat="1" ht="12" x14ac:dyDescent="0.2">
      <c r="A5253" s="335" t="s">
        <v>10816</v>
      </c>
      <c r="B5253" s="335" t="s">
        <v>11219</v>
      </c>
      <c r="C5253" s="733">
        <v>43678</v>
      </c>
      <c r="F5253" s="663">
        <v>8858</v>
      </c>
      <c r="G5253" s="663">
        <v>1772</v>
      </c>
      <c r="H5253" s="663"/>
      <c r="I5253" s="663">
        <v>7086</v>
      </c>
      <c r="J5253" s="728">
        <v>1132.93</v>
      </c>
      <c r="K5253" s="728">
        <v>226.59</v>
      </c>
      <c r="L5253" s="728">
        <v>906.34</v>
      </c>
    </row>
    <row r="5254" spans="1:12" s="335" customFormat="1" ht="12" x14ac:dyDescent="0.2">
      <c r="A5254" s="335" t="s">
        <v>10817</v>
      </c>
      <c r="B5254" s="335" t="s">
        <v>11220</v>
      </c>
      <c r="C5254" s="733">
        <v>43678</v>
      </c>
      <c r="F5254" s="663">
        <v>4500</v>
      </c>
      <c r="G5254" s="663">
        <v>675</v>
      </c>
      <c r="H5254" s="663"/>
      <c r="I5254" s="663">
        <v>3825</v>
      </c>
      <c r="J5254" s="728">
        <v>384.34000000000003</v>
      </c>
      <c r="K5254" s="728">
        <v>76.87</v>
      </c>
      <c r="L5254" s="728">
        <v>307.47000000000003</v>
      </c>
    </row>
    <row r="5255" spans="1:12" s="335" customFormat="1" ht="12" x14ac:dyDescent="0.2">
      <c r="A5255" s="335" t="s">
        <v>10818</v>
      </c>
      <c r="B5255" s="335" t="s">
        <v>11221</v>
      </c>
      <c r="C5255" s="733">
        <v>43678</v>
      </c>
      <c r="F5255" s="663">
        <v>4280</v>
      </c>
      <c r="G5255" s="663">
        <v>1070</v>
      </c>
      <c r="H5255" s="663"/>
      <c r="I5255" s="663">
        <v>3210</v>
      </c>
      <c r="J5255" s="728">
        <v>719.30000000000007</v>
      </c>
      <c r="K5255" s="728">
        <v>143.86000000000001</v>
      </c>
      <c r="L5255" s="728">
        <v>575.44000000000005</v>
      </c>
    </row>
    <row r="5256" spans="1:12" s="335" customFormat="1" ht="12" x14ac:dyDescent="0.2">
      <c r="A5256" s="335" t="s">
        <v>10819</v>
      </c>
      <c r="B5256" s="335" t="s">
        <v>11222</v>
      </c>
      <c r="C5256" s="733">
        <v>43678</v>
      </c>
      <c r="F5256" s="663">
        <v>2100</v>
      </c>
      <c r="G5256" s="663">
        <v>315</v>
      </c>
      <c r="H5256" s="663"/>
      <c r="I5256" s="663">
        <v>1785</v>
      </c>
      <c r="J5256" s="728">
        <v>179.36</v>
      </c>
      <c r="K5256" s="728">
        <v>35.869999999999997</v>
      </c>
      <c r="L5256" s="728">
        <v>143.49</v>
      </c>
    </row>
    <row r="5257" spans="1:12" s="335" customFormat="1" ht="12" x14ac:dyDescent="0.2">
      <c r="A5257" s="335" t="s">
        <v>10820</v>
      </c>
      <c r="B5257" s="335" t="s">
        <v>11223</v>
      </c>
      <c r="C5257" s="733">
        <v>43678</v>
      </c>
      <c r="F5257" s="663">
        <v>50</v>
      </c>
      <c r="G5257" s="663">
        <v>8</v>
      </c>
      <c r="H5257" s="663"/>
      <c r="I5257" s="663">
        <v>42</v>
      </c>
      <c r="J5257" s="728">
        <v>4.3100000000000005</v>
      </c>
      <c r="K5257" s="728">
        <v>0.86</v>
      </c>
      <c r="L5257" s="728">
        <v>3.45</v>
      </c>
    </row>
    <row r="5258" spans="1:12" s="335" customFormat="1" ht="12" x14ac:dyDescent="0.2">
      <c r="A5258" s="335" t="s">
        <v>10821</v>
      </c>
      <c r="B5258" s="335" t="s">
        <v>11224</v>
      </c>
      <c r="C5258" s="733">
        <v>43678</v>
      </c>
      <c r="F5258" s="663">
        <v>155</v>
      </c>
      <c r="G5258" s="663">
        <v>23</v>
      </c>
      <c r="H5258" s="663"/>
      <c r="I5258" s="663">
        <v>132</v>
      </c>
      <c r="J5258" s="728">
        <v>13.36</v>
      </c>
      <c r="K5258" s="728">
        <v>2.67</v>
      </c>
      <c r="L5258" s="728">
        <v>10.69</v>
      </c>
    </row>
    <row r="5259" spans="1:12" s="335" customFormat="1" ht="12" x14ac:dyDescent="0.2">
      <c r="A5259" s="335" t="s">
        <v>10822</v>
      </c>
      <c r="B5259" s="335" t="s">
        <v>11225</v>
      </c>
      <c r="C5259" s="733">
        <v>43678</v>
      </c>
      <c r="F5259" s="663">
        <v>4517</v>
      </c>
      <c r="G5259" s="663">
        <v>847</v>
      </c>
      <c r="H5259" s="663"/>
      <c r="I5259" s="663">
        <v>3670</v>
      </c>
      <c r="J5259" s="728">
        <v>530.61</v>
      </c>
      <c r="K5259" s="728">
        <v>106.12</v>
      </c>
      <c r="L5259" s="728">
        <v>424.49</v>
      </c>
    </row>
    <row r="5260" spans="1:12" s="335" customFormat="1" ht="12" x14ac:dyDescent="0.2">
      <c r="A5260" s="335" t="s">
        <v>10823</v>
      </c>
      <c r="B5260" s="335" t="s">
        <v>11226</v>
      </c>
      <c r="C5260" s="733">
        <v>43678</v>
      </c>
      <c r="F5260" s="663">
        <v>1155</v>
      </c>
      <c r="G5260" s="663">
        <v>231</v>
      </c>
      <c r="H5260" s="663"/>
      <c r="I5260" s="663">
        <v>924</v>
      </c>
      <c r="J5260" s="728">
        <v>146.38</v>
      </c>
      <c r="K5260" s="728">
        <v>29.28</v>
      </c>
      <c r="L5260" s="728">
        <v>117.1</v>
      </c>
    </row>
    <row r="5261" spans="1:12" s="335" customFormat="1" ht="12" x14ac:dyDescent="0.2">
      <c r="A5261" s="335" t="s">
        <v>10824</v>
      </c>
      <c r="B5261" s="335" t="s">
        <v>11227</v>
      </c>
      <c r="C5261" s="733">
        <v>43678</v>
      </c>
      <c r="F5261" s="663">
        <v>7371</v>
      </c>
      <c r="G5261" s="663">
        <v>1106</v>
      </c>
      <c r="H5261" s="663"/>
      <c r="I5261" s="663">
        <v>6265</v>
      </c>
      <c r="J5261" s="728">
        <v>635.34999999999991</v>
      </c>
      <c r="K5261" s="728">
        <v>127.07</v>
      </c>
      <c r="L5261" s="728">
        <v>508.28</v>
      </c>
    </row>
    <row r="5262" spans="1:12" s="335" customFormat="1" ht="12" x14ac:dyDescent="0.2">
      <c r="A5262" s="335" t="s">
        <v>10825</v>
      </c>
      <c r="B5262" s="335" t="s">
        <v>8801</v>
      </c>
      <c r="C5262" s="733">
        <v>43678</v>
      </c>
      <c r="F5262" s="663">
        <v>700</v>
      </c>
      <c r="G5262" s="663">
        <v>140</v>
      </c>
      <c r="H5262" s="663"/>
      <c r="I5262" s="663">
        <v>560</v>
      </c>
      <c r="J5262" s="728">
        <v>89.53</v>
      </c>
      <c r="K5262" s="728">
        <v>29.1</v>
      </c>
      <c r="L5262" s="728">
        <v>60.43</v>
      </c>
    </row>
    <row r="5263" spans="1:12" s="335" customFormat="1" ht="12" x14ac:dyDescent="0.2">
      <c r="A5263" s="335" t="s">
        <v>10826</v>
      </c>
      <c r="B5263" s="335" t="s">
        <v>11228</v>
      </c>
      <c r="C5263" s="733">
        <v>43678</v>
      </c>
      <c r="F5263" s="663">
        <v>549</v>
      </c>
      <c r="G5263" s="663">
        <v>82</v>
      </c>
      <c r="H5263" s="663"/>
      <c r="I5263" s="663">
        <v>467</v>
      </c>
      <c r="J5263" s="728">
        <v>47.33</v>
      </c>
      <c r="K5263" s="728">
        <v>9.4700000000000006</v>
      </c>
      <c r="L5263" s="728">
        <v>37.86</v>
      </c>
    </row>
    <row r="5264" spans="1:12" s="335" customFormat="1" ht="12" x14ac:dyDescent="0.2">
      <c r="A5264" s="335" t="s">
        <v>10827</v>
      </c>
      <c r="B5264" s="335" t="s">
        <v>11229</v>
      </c>
      <c r="C5264" s="733">
        <v>43678</v>
      </c>
      <c r="F5264" s="663">
        <v>2556</v>
      </c>
      <c r="G5264" s="663">
        <v>383</v>
      </c>
      <c r="H5264" s="663"/>
      <c r="I5264" s="663">
        <v>2173</v>
      </c>
      <c r="J5264" s="728">
        <v>218.31</v>
      </c>
      <c r="K5264" s="728">
        <v>43.66</v>
      </c>
      <c r="L5264" s="728">
        <v>174.65</v>
      </c>
    </row>
    <row r="5265" spans="1:12" s="335" customFormat="1" ht="12" x14ac:dyDescent="0.2">
      <c r="A5265" s="335" t="s">
        <v>10828</v>
      </c>
      <c r="B5265" s="335" t="s">
        <v>11230</v>
      </c>
      <c r="C5265" s="733">
        <v>43678</v>
      </c>
      <c r="F5265" s="663">
        <v>2609</v>
      </c>
      <c r="G5265" s="663">
        <v>652</v>
      </c>
      <c r="H5265" s="663"/>
      <c r="I5265" s="663">
        <v>1957</v>
      </c>
      <c r="J5265" s="728">
        <v>442.49</v>
      </c>
      <c r="K5265" s="728">
        <v>88.5</v>
      </c>
      <c r="L5265" s="728">
        <v>353.99</v>
      </c>
    </row>
    <row r="5266" spans="1:12" s="335" customFormat="1" ht="12" x14ac:dyDescent="0.2">
      <c r="A5266" s="335" t="s">
        <v>10829</v>
      </c>
      <c r="B5266" s="335" t="s">
        <v>11231</v>
      </c>
      <c r="C5266" s="733">
        <v>43678</v>
      </c>
      <c r="F5266" s="663">
        <v>1155</v>
      </c>
      <c r="G5266" s="663">
        <v>231</v>
      </c>
      <c r="H5266" s="663"/>
      <c r="I5266" s="663">
        <v>924</v>
      </c>
      <c r="J5266" s="728">
        <v>146.38</v>
      </c>
      <c r="K5266" s="728">
        <v>29.28</v>
      </c>
      <c r="L5266" s="728">
        <v>117.1</v>
      </c>
    </row>
    <row r="5267" spans="1:12" s="335" customFormat="1" ht="12" x14ac:dyDescent="0.2">
      <c r="A5267" s="335" t="s">
        <v>10830</v>
      </c>
      <c r="B5267" s="335" t="s">
        <v>11232</v>
      </c>
      <c r="C5267" s="733">
        <v>43678</v>
      </c>
      <c r="F5267" s="663">
        <v>3473</v>
      </c>
      <c r="G5267" s="663">
        <v>573</v>
      </c>
      <c r="H5267" s="663"/>
      <c r="I5267" s="663">
        <v>2900</v>
      </c>
      <c r="J5267" s="728">
        <v>342.82</v>
      </c>
      <c r="K5267" s="728">
        <v>68.56</v>
      </c>
      <c r="L5267" s="728">
        <v>274.26</v>
      </c>
    </row>
    <row r="5268" spans="1:12" s="335" customFormat="1" ht="12" x14ac:dyDescent="0.2">
      <c r="A5268" s="335" t="s">
        <v>10831</v>
      </c>
      <c r="B5268" s="335" t="s">
        <v>11233</v>
      </c>
      <c r="C5268" s="733">
        <v>43678</v>
      </c>
      <c r="F5268" s="663">
        <v>2199</v>
      </c>
      <c r="G5268" s="663">
        <v>412</v>
      </c>
      <c r="H5268" s="663"/>
      <c r="I5268" s="663">
        <v>1787</v>
      </c>
      <c r="J5268" s="728">
        <v>255.97</v>
      </c>
      <c r="K5268" s="728">
        <v>51.19</v>
      </c>
      <c r="L5268" s="728">
        <v>204.78</v>
      </c>
    </row>
    <row r="5269" spans="1:12" s="335" customFormat="1" ht="12" x14ac:dyDescent="0.2">
      <c r="A5269" s="335" t="s">
        <v>10832</v>
      </c>
      <c r="B5269" s="335" t="s">
        <v>11234</v>
      </c>
      <c r="C5269" s="733">
        <v>43678</v>
      </c>
      <c r="F5269" s="663">
        <v>6734</v>
      </c>
      <c r="G5269" s="663">
        <v>1263</v>
      </c>
      <c r="H5269" s="663"/>
      <c r="I5269" s="663">
        <v>5471</v>
      </c>
      <c r="J5269" s="728">
        <v>791.05000000000007</v>
      </c>
      <c r="K5269" s="728">
        <v>158.21</v>
      </c>
      <c r="L5269" s="728">
        <v>632.84</v>
      </c>
    </row>
    <row r="5270" spans="1:12" s="335" customFormat="1" ht="12" x14ac:dyDescent="0.2">
      <c r="A5270" s="335" t="s">
        <v>10833</v>
      </c>
      <c r="B5270" s="335" t="s">
        <v>11235</v>
      </c>
      <c r="C5270" s="733">
        <v>43678</v>
      </c>
      <c r="F5270" s="663">
        <v>40</v>
      </c>
      <c r="G5270" s="663">
        <v>8</v>
      </c>
      <c r="H5270" s="663"/>
      <c r="I5270" s="663">
        <v>32</v>
      </c>
      <c r="J5270" s="728">
        <v>5.1100000000000003</v>
      </c>
      <c r="K5270" s="728">
        <v>1.66</v>
      </c>
      <c r="L5270" s="728">
        <v>3.45</v>
      </c>
    </row>
    <row r="5271" spans="1:12" s="335" customFormat="1" ht="12" x14ac:dyDescent="0.2">
      <c r="A5271" s="335" t="s">
        <v>10834</v>
      </c>
      <c r="B5271" s="335" t="s">
        <v>11236</v>
      </c>
      <c r="C5271" s="733">
        <v>43678</v>
      </c>
      <c r="F5271" s="663">
        <v>2567</v>
      </c>
      <c r="G5271" s="663">
        <v>770</v>
      </c>
      <c r="H5271" s="663"/>
      <c r="I5271" s="663">
        <v>1797</v>
      </c>
      <c r="J5271" s="728">
        <v>591.23</v>
      </c>
      <c r="K5271" s="728">
        <v>118.25</v>
      </c>
      <c r="L5271" s="728">
        <v>472.98</v>
      </c>
    </row>
    <row r="5272" spans="1:12" s="335" customFormat="1" ht="12" x14ac:dyDescent="0.2">
      <c r="A5272" s="335" t="s">
        <v>10835</v>
      </c>
      <c r="B5272" s="335" t="s">
        <v>11237</v>
      </c>
      <c r="C5272" s="733">
        <v>43678</v>
      </c>
      <c r="F5272" s="663">
        <v>2467</v>
      </c>
      <c r="G5272" s="663">
        <v>493</v>
      </c>
      <c r="H5272" s="663"/>
      <c r="I5272" s="663">
        <v>1974</v>
      </c>
      <c r="J5272" s="728">
        <v>315.52999999999997</v>
      </c>
      <c r="K5272" s="728">
        <v>63.11</v>
      </c>
      <c r="L5272" s="728">
        <v>252.42</v>
      </c>
    </row>
    <row r="5273" spans="1:12" s="335" customFormat="1" ht="12" x14ac:dyDescent="0.2">
      <c r="A5273" s="335" t="s">
        <v>10836</v>
      </c>
      <c r="B5273" s="335" t="s">
        <v>11217</v>
      </c>
      <c r="C5273" s="733">
        <v>43678</v>
      </c>
      <c r="F5273" s="663">
        <v>7185</v>
      </c>
      <c r="G5273" s="663">
        <v>1437</v>
      </c>
      <c r="H5273" s="663"/>
      <c r="I5273" s="663">
        <v>5748</v>
      </c>
      <c r="J5273" s="728">
        <v>918.95999999999992</v>
      </c>
      <c r="K5273" s="728">
        <v>183.79</v>
      </c>
      <c r="L5273" s="728">
        <v>735.17</v>
      </c>
    </row>
    <row r="5274" spans="1:12" s="335" customFormat="1" ht="12" x14ac:dyDescent="0.2">
      <c r="A5274" s="335" t="s">
        <v>10837</v>
      </c>
      <c r="B5274" s="335" t="s">
        <v>11238</v>
      </c>
      <c r="C5274" s="733">
        <v>43678</v>
      </c>
      <c r="F5274" s="663">
        <v>5265</v>
      </c>
      <c r="G5274" s="663">
        <v>987</v>
      </c>
      <c r="H5274" s="663"/>
      <c r="I5274" s="663">
        <v>4278</v>
      </c>
      <c r="J5274" s="728">
        <v>618.49</v>
      </c>
      <c r="K5274" s="728">
        <v>123.7</v>
      </c>
      <c r="L5274" s="728">
        <v>494.79</v>
      </c>
    </row>
    <row r="5275" spans="1:12" s="335" customFormat="1" ht="12" x14ac:dyDescent="0.2">
      <c r="A5275" s="335" t="s">
        <v>10838</v>
      </c>
      <c r="B5275" s="335" t="s">
        <v>11239</v>
      </c>
      <c r="C5275" s="733">
        <v>43678</v>
      </c>
      <c r="F5275" s="663">
        <v>130</v>
      </c>
      <c r="G5275" s="663">
        <v>26</v>
      </c>
      <c r="H5275" s="663"/>
      <c r="I5275" s="663">
        <v>104</v>
      </c>
      <c r="J5275" s="728">
        <v>16.62</v>
      </c>
      <c r="K5275" s="728">
        <v>3.32</v>
      </c>
      <c r="L5275" s="728">
        <v>13.3</v>
      </c>
    </row>
    <row r="5276" spans="1:12" s="335" customFormat="1" ht="12" x14ac:dyDescent="0.2">
      <c r="A5276" s="335" t="s">
        <v>10839</v>
      </c>
      <c r="B5276" s="335" t="s">
        <v>11240</v>
      </c>
      <c r="C5276" s="733">
        <v>43678</v>
      </c>
      <c r="F5276" s="663">
        <v>2485</v>
      </c>
      <c r="G5276" s="663">
        <v>373</v>
      </c>
      <c r="H5276" s="663"/>
      <c r="I5276" s="663">
        <v>2112</v>
      </c>
      <c r="J5276" s="728">
        <v>212.25</v>
      </c>
      <c r="K5276" s="728">
        <v>42.45</v>
      </c>
      <c r="L5276" s="728">
        <v>169.8</v>
      </c>
    </row>
    <row r="5277" spans="1:12" s="335" customFormat="1" ht="12" x14ac:dyDescent="0.2">
      <c r="A5277" s="335" t="s">
        <v>10840</v>
      </c>
      <c r="B5277" s="335" t="s">
        <v>11241</v>
      </c>
      <c r="C5277" s="733">
        <v>43678</v>
      </c>
      <c r="F5277" s="663">
        <v>3637</v>
      </c>
      <c r="G5277" s="663">
        <v>546</v>
      </c>
      <c r="H5277" s="663"/>
      <c r="I5277" s="663">
        <v>3091</v>
      </c>
      <c r="J5277" s="728">
        <v>310.64</v>
      </c>
      <c r="K5277" s="728">
        <v>62.13</v>
      </c>
      <c r="L5277" s="728">
        <v>248.51</v>
      </c>
    </row>
    <row r="5278" spans="1:12" s="335" customFormat="1" ht="12" x14ac:dyDescent="0.2">
      <c r="A5278" s="335" t="s">
        <v>10841</v>
      </c>
      <c r="B5278" s="335" t="s">
        <v>11242</v>
      </c>
      <c r="C5278" s="733">
        <v>43678</v>
      </c>
      <c r="F5278" s="663">
        <v>1984</v>
      </c>
      <c r="G5278" s="663">
        <v>298</v>
      </c>
      <c r="H5278" s="663"/>
      <c r="I5278" s="663">
        <v>1686</v>
      </c>
      <c r="J5278" s="728">
        <v>169.45</v>
      </c>
      <c r="K5278" s="728">
        <v>33.89</v>
      </c>
      <c r="L5278" s="728">
        <v>135.56</v>
      </c>
    </row>
    <row r="5279" spans="1:12" s="335" customFormat="1" ht="12" x14ac:dyDescent="0.2">
      <c r="A5279" s="335" t="s">
        <v>10842</v>
      </c>
      <c r="B5279" s="335" t="s">
        <v>11243</v>
      </c>
      <c r="C5279" s="733">
        <v>43678</v>
      </c>
      <c r="F5279" s="663">
        <v>2100</v>
      </c>
      <c r="G5279" s="663">
        <v>315</v>
      </c>
      <c r="H5279" s="663"/>
      <c r="I5279" s="663">
        <v>1785</v>
      </c>
      <c r="J5279" s="728">
        <v>179.36</v>
      </c>
      <c r="K5279" s="728">
        <v>35.869999999999997</v>
      </c>
      <c r="L5279" s="728">
        <v>143.49</v>
      </c>
    </row>
    <row r="5280" spans="1:12" s="335" customFormat="1" ht="12" x14ac:dyDescent="0.2">
      <c r="A5280" s="335" t="s">
        <v>10843</v>
      </c>
      <c r="B5280" s="335" t="s">
        <v>11244</v>
      </c>
      <c r="C5280" s="733">
        <v>43678</v>
      </c>
      <c r="F5280" s="663">
        <v>2591</v>
      </c>
      <c r="G5280" s="663">
        <v>324</v>
      </c>
      <c r="H5280" s="663"/>
      <c r="I5280" s="663">
        <v>2267</v>
      </c>
      <c r="J5280" s="728">
        <v>166.27</v>
      </c>
      <c r="K5280" s="728">
        <v>33.25</v>
      </c>
      <c r="L5280" s="728">
        <v>133.02000000000001</v>
      </c>
    </row>
    <row r="5281" spans="1:12" s="335" customFormat="1" ht="12" x14ac:dyDescent="0.2">
      <c r="A5281" s="335" t="s">
        <v>10844</v>
      </c>
      <c r="B5281" s="335" t="s">
        <v>11245</v>
      </c>
      <c r="C5281" s="733">
        <v>43678</v>
      </c>
      <c r="F5281" s="663">
        <v>7812</v>
      </c>
      <c r="G5281" s="663">
        <v>1465</v>
      </c>
      <c r="H5281" s="663"/>
      <c r="I5281" s="663">
        <v>6347</v>
      </c>
      <c r="J5281" s="728">
        <v>917.67</v>
      </c>
      <c r="K5281" s="728">
        <v>183.53</v>
      </c>
      <c r="L5281" s="728">
        <v>734.14</v>
      </c>
    </row>
    <row r="5282" spans="1:12" s="335" customFormat="1" ht="12" x14ac:dyDescent="0.2">
      <c r="A5282" s="335" t="s">
        <v>10845</v>
      </c>
      <c r="B5282" s="335" t="s">
        <v>11246</v>
      </c>
      <c r="C5282" s="733">
        <v>43678</v>
      </c>
      <c r="F5282" s="663">
        <v>3748</v>
      </c>
      <c r="G5282" s="663">
        <v>750</v>
      </c>
      <c r="H5282" s="663"/>
      <c r="I5282" s="663">
        <v>2998</v>
      </c>
      <c r="J5282" s="728">
        <v>479.36</v>
      </c>
      <c r="K5282" s="728">
        <v>95.87</v>
      </c>
      <c r="L5282" s="728">
        <v>383.49</v>
      </c>
    </row>
    <row r="5283" spans="1:12" s="335" customFormat="1" ht="12" x14ac:dyDescent="0.2">
      <c r="A5283" s="335" t="s">
        <v>10846</v>
      </c>
      <c r="B5283" s="335" t="s">
        <v>11247</v>
      </c>
      <c r="C5283" s="733">
        <v>43678</v>
      </c>
      <c r="F5283" s="663">
        <v>2477</v>
      </c>
      <c r="G5283" s="663">
        <v>495</v>
      </c>
      <c r="H5283" s="663"/>
      <c r="I5283" s="663">
        <v>1982</v>
      </c>
      <c r="J5283" s="728">
        <v>316.8</v>
      </c>
      <c r="K5283" s="728">
        <v>63.36</v>
      </c>
      <c r="L5283" s="728">
        <v>253.44</v>
      </c>
    </row>
    <row r="5284" spans="1:12" s="335" customFormat="1" ht="12" x14ac:dyDescent="0.2">
      <c r="A5284" s="335" t="s">
        <v>10847</v>
      </c>
      <c r="B5284" s="335" t="s">
        <v>11248</v>
      </c>
      <c r="C5284" s="733">
        <v>43678</v>
      </c>
      <c r="F5284" s="663">
        <v>1950</v>
      </c>
      <c r="G5284" s="663">
        <v>292</v>
      </c>
      <c r="H5284" s="663"/>
      <c r="I5284" s="663">
        <v>1658</v>
      </c>
      <c r="J5284" s="728">
        <v>166.55</v>
      </c>
      <c r="K5284" s="728">
        <v>33.31</v>
      </c>
      <c r="L5284" s="728">
        <v>133.24</v>
      </c>
    </row>
    <row r="5285" spans="1:12" s="335" customFormat="1" ht="12" x14ac:dyDescent="0.2">
      <c r="A5285" s="335" t="s">
        <v>10848</v>
      </c>
      <c r="B5285" s="335" t="s">
        <v>11249</v>
      </c>
      <c r="C5285" s="733">
        <v>43678</v>
      </c>
      <c r="F5285" s="663">
        <v>2609</v>
      </c>
      <c r="G5285" s="663">
        <v>652</v>
      </c>
      <c r="H5285" s="663"/>
      <c r="I5285" s="663">
        <v>1957</v>
      </c>
      <c r="J5285" s="728">
        <v>442.49</v>
      </c>
      <c r="K5285" s="728">
        <v>88.5</v>
      </c>
      <c r="L5285" s="728">
        <v>353.99</v>
      </c>
    </row>
    <row r="5286" spans="1:12" s="335" customFormat="1" ht="12" x14ac:dyDescent="0.2">
      <c r="A5286" s="335" t="s">
        <v>10849</v>
      </c>
      <c r="B5286" s="335" t="s">
        <v>11250</v>
      </c>
      <c r="C5286" s="733">
        <v>43678</v>
      </c>
      <c r="F5286" s="663">
        <v>2335</v>
      </c>
      <c r="G5286" s="663">
        <v>350</v>
      </c>
      <c r="H5286" s="663"/>
      <c r="I5286" s="663">
        <v>1985</v>
      </c>
      <c r="J5286" s="728">
        <v>199.44</v>
      </c>
      <c r="K5286" s="728">
        <v>39.89</v>
      </c>
      <c r="L5286" s="728">
        <v>159.55000000000001</v>
      </c>
    </row>
    <row r="5287" spans="1:12" s="335" customFormat="1" ht="12" x14ac:dyDescent="0.2">
      <c r="A5287" s="335" t="s">
        <v>10850</v>
      </c>
      <c r="B5287" s="335" t="s">
        <v>11251</v>
      </c>
      <c r="C5287" s="733">
        <v>43678</v>
      </c>
      <c r="F5287" s="663">
        <v>2333</v>
      </c>
      <c r="G5287" s="663">
        <v>350</v>
      </c>
      <c r="H5287" s="663"/>
      <c r="I5287" s="663">
        <v>1983</v>
      </c>
      <c r="J5287" s="728">
        <v>199.26</v>
      </c>
      <c r="K5287" s="728">
        <v>39.85</v>
      </c>
      <c r="L5287" s="728">
        <v>159.41</v>
      </c>
    </row>
    <row r="5288" spans="1:12" s="335" customFormat="1" ht="12" x14ac:dyDescent="0.2">
      <c r="A5288" s="335" t="s">
        <v>10851</v>
      </c>
      <c r="B5288" s="335" t="s">
        <v>11252</v>
      </c>
      <c r="C5288" s="733">
        <v>43678</v>
      </c>
      <c r="F5288" s="663">
        <v>10534</v>
      </c>
      <c r="G5288" s="663">
        <v>1580</v>
      </c>
      <c r="H5288" s="663"/>
      <c r="I5288" s="663">
        <v>8954</v>
      </c>
      <c r="J5288" s="728">
        <v>908</v>
      </c>
      <c r="K5288" s="728">
        <v>181.6</v>
      </c>
      <c r="L5288" s="728">
        <v>726.4</v>
      </c>
    </row>
    <row r="5289" spans="1:12" s="335" customFormat="1" ht="12" x14ac:dyDescent="0.2">
      <c r="A5289" s="335" t="s">
        <v>10852</v>
      </c>
      <c r="B5289" s="335" t="s">
        <v>11253</v>
      </c>
      <c r="C5289" s="733">
        <v>43678</v>
      </c>
      <c r="F5289" s="663">
        <v>3796</v>
      </c>
      <c r="G5289" s="663">
        <v>1139</v>
      </c>
      <c r="H5289" s="663"/>
      <c r="I5289" s="663">
        <v>2657</v>
      </c>
      <c r="J5289" s="728">
        <v>802.08999999999992</v>
      </c>
      <c r="K5289" s="728">
        <v>160.41999999999999</v>
      </c>
      <c r="L5289" s="728">
        <v>641.66999999999996</v>
      </c>
    </row>
    <row r="5290" spans="1:12" s="335" customFormat="1" ht="12" x14ac:dyDescent="0.2">
      <c r="A5290" s="335" t="s">
        <v>10853</v>
      </c>
      <c r="B5290" s="335" t="s">
        <v>11254</v>
      </c>
      <c r="C5290" s="733">
        <v>43678</v>
      </c>
      <c r="F5290" s="663">
        <v>6105</v>
      </c>
      <c r="G5290" s="663">
        <v>916</v>
      </c>
      <c r="H5290" s="663"/>
      <c r="I5290" s="663">
        <v>5189</v>
      </c>
      <c r="J5290" s="728">
        <v>526.24</v>
      </c>
      <c r="K5290" s="728">
        <v>105.25</v>
      </c>
      <c r="L5290" s="728">
        <v>420.99</v>
      </c>
    </row>
    <row r="5291" spans="1:12" s="335" customFormat="1" ht="12" x14ac:dyDescent="0.2">
      <c r="A5291" s="335" t="s">
        <v>10854</v>
      </c>
      <c r="B5291" s="335" t="s">
        <v>11255</v>
      </c>
      <c r="C5291" s="733">
        <v>43678</v>
      </c>
      <c r="F5291" s="663">
        <v>4225</v>
      </c>
      <c r="G5291" s="663">
        <v>792</v>
      </c>
      <c r="H5291" s="663"/>
      <c r="I5291" s="663">
        <v>3433</v>
      </c>
      <c r="J5291" s="728">
        <v>496.31</v>
      </c>
      <c r="K5291" s="728">
        <v>99.26</v>
      </c>
      <c r="L5291" s="728">
        <v>397.05</v>
      </c>
    </row>
    <row r="5292" spans="1:12" s="335" customFormat="1" ht="12" x14ac:dyDescent="0.2">
      <c r="A5292" s="335" t="s">
        <v>10855</v>
      </c>
      <c r="B5292" s="335" t="s">
        <v>11256</v>
      </c>
      <c r="C5292" s="733">
        <v>43678</v>
      </c>
      <c r="F5292" s="663">
        <v>3947</v>
      </c>
      <c r="G5292" s="663">
        <v>740</v>
      </c>
      <c r="H5292" s="663"/>
      <c r="I5292" s="663">
        <v>3207</v>
      </c>
      <c r="J5292" s="728">
        <v>463.66</v>
      </c>
      <c r="K5292" s="728">
        <v>92.73</v>
      </c>
      <c r="L5292" s="728">
        <v>370.93</v>
      </c>
    </row>
    <row r="5293" spans="1:12" s="335" customFormat="1" ht="12" x14ac:dyDescent="0.2">
      <c r="A5293" s="335" t="s">
        <v>10856</v>
      </c>
      <c r="B5293" s="335" t="s">
        <v>11257</v>
      </c>
      <c r="C5293" s="733">
        <v>43678</v>
      </c>
      <c r="F5293" s="663">
        <v>4118</v>
      </c>
      <c r="G5293" s="663">
        <v>772</v>
      </c>
      <c r="H5293" s="663"/>
      <c r="I5293" s="663">
        <v>3346</v>
      </c>
      <c r="J5293" s="728">
        <v>483.75</v>
      </c>
      <c r="K5293" s="728">
        <v>96.75</v>
      </c>
      <c r="L5293" s="728">
        <v>387</v>
      </c>
    </row>
    <row r="5294" spans="1:12" s="335" customFormat="1" ht="12" x14ac:dyDescent="0.2">
      <c r="A5294" s="335" t="s">
        <v>10857</v>
      </c>
      <c r="B5294" s="335" t="s">
        <v>11258</v>
      </c>
      <c r="C5294" s="733">
        <v>43678</v>
      </c>
      <c r="F5294" s="663">
        <v>6382</v>
      </c>
      <c r="G5294" s="663">
        <v>957</v>
      </c>
      <c r="H5294" s="663"/>
      <c r="I5294" s="663">
        <v>5425</v>
      </c>
      <c r="J5294" s="728">
        <v>550.11</v>
      </c>
      <c r="K5294" s="728">
        <v>110.02</v>
      </c>
      <c r="L5294" s="728">
        <v>440.09</v>
      </c>
    </row>
    <row r="5295" spans="1:12" s="335" customFormat="1" ht="12" x14ac:dyDescent="0.2">
      <c r="A5295" s="335" t="s">
        <v>10858</v>
      </c>
      <c r="B5295" s="335" t="s">
        <v>11259</v>
      </c>
      <c r="C5295" s="733">
        <v>43678</v>
      </c>
      <c r="F5295" s="663">
        <v>2510</v>
      </c>
      <c r="G5295" s="663">
        <v>314</v>
      </c>
      <c r="H5295" s="663"/>
      <c r="I5295" s="663">
        <v>2196</v>
      </c>
      <c r="J5295" s="728">
        <v>161.07000000000002</v>
      </c>
      <c r="K5295" s="728">
        <v>32.21</v>
      </c>
      <c r="L5295" s="728">
        <v>128.86000000000001</v>
      </c>
    </row>
    <row r="5296" spans="1:12" s="335" customFormat="1" ht="12" x14ac:dyDescent="0.2">
      <c r="A5296" s="335" t="s">
        <v>10859</v>
      </c>
      <c r="B5296" s="335" t="s">
        <v>11260</v>
      </c>
      <c r="C5296" s="733">
        <v>43678</v>
      </c>
      <c r="F5296" s="663">
        <v>4118</v>
      </c>
      <c r="G5296" s="663">
        <v>772</v>
      </c>
      <c r="H5296" s="663"/>
      <c r="I5296" s="663">
        <v>3346</v>
      </c>
      <c r="J5296" s="728">
        <v>483.75</v>
      </c>
      <c r="K5296" s="728">
        <v>96.75</v>
      </c>
      <c r="L5296" s="728">
        <v>387</v>
      </c>
    </row>
    <row r="5297" spans="1:12" s="335" customFormat="1" ht="12" x14ac:dyDescent="0.2">
      <c r="A5297" s="335" t="s">
        <v>10860</v>
      </c>
      <c r="B5297" s="335" t="s">
        <v>11261</v>
      </c>
      <c r="C5297" s="733">
        <v>43678</v>
      </c>
      <c r="F5297" s="663">
        <v>3488</v>
      </c>
      <c r="G5297" s="663">
        <v>654</v>
      </c>
      <c r="H5297" s="663"/>
      <c r="I5297" s="663">
        <v>2834</v>
      </c>
      <c r="J5297" s="728">
        <v>409.72999999999996</v>
      </c>
      <c r="K5297" s="728">
        <v>81.95</v>
      </c>
      <c r="L5297" s="728">
        <v>327.78</v>
      </c>
    </row>
    <row r="5298" spans="1:12" s="335" customFormat="1" ht="12" x14ac:dyDescent="0.2">
      <c r="A5298" s="335" t="s">
        <v>10861</v>
      </c>
      <c r="B5298" s="335" t="s">
        <v>11262</v>
      </c>
      <c r="C5298" s="733">
        <v>43678</v>
      </c>
      <c r="F5298" s="663">
        <v>1471</v>
      </c>
      <c r="G5298" s="663">
        <v>221</v>
      </c>
      <c r="H5298" s="663"/>
      <c r="I5298" s="663">
        <v>1250</v>
      </c>
      <c r="J5298" s="728">
        <v>126.80000000000001</v>
      </c>
      <c r="K5298" s="728">
        <v>41.21</v>
      </c>
      <c r="L5298" s="728">
        <v>85.59</v>
      </c>
    </row>
    <row r="5299" spans="1:12" s="335" customFormat="1" ht="12" x14ac:dyDescent="0.2">
      <c r="A5299" s="335" t="s">
        <v>10862</v>
      </c>
      <c r="B5299" s="335" t="s">
        <v>11263</v>
      </c>
      <c r="C5299" s="733">
        <v>43678</v>
      </c>
      <c r="F5299" s="663">
        <v>1754</v>
      </c>
      <c r="G5299" s="663">
        <v>219</v>
      </c>
      <c r="H5299" s="663"/>
      <c r="I5299" s="663">
        <v>1535</v>
      </c>
      <c r="J5299" s="728">
        <v>112.55000000000001</v>
      </c>
      <c r="K5299" s="728">
        <v>22.51</v>
      </c>
      <c r="L5299" s="728">
        <v>90.04</v>
      </c>
    </row>
    <row r="5300" spans="1:12" s="335" customFormat="1" ht="12" x14ac:dyDescent="0.2">
      <c r="A5300" s="335" t="s">
        <v>10863</v>
      </c>
      <c r="B5300" s="335" t="s">
        <v>11264</v>
      </c>
      <c r="C5300" s="733">
        <v>43678</v>
      </c>
      <c r="F5300" s="663">
        <v>2250</v>
      </c>
      <c r="G5300" s="663">
        <v>337</v>
      </c>
      <c r="H5300" s="663"/>
      <c r="I5300" s="663">
        <v>1913</v>
      </c>
      <c r="J5300" s="728">
        <v>192.18</v>
      </c>
      <c r="K5300" s="728">
        <v>38.44</v>
      </c>
      <c r="L5300" s="728">
        <v>153.74</v>
      </c>
    </row>
    <row r="5301" spans="1:12" s="335" customFormat="1" ht="12" x14ac:dyDescent="0.2">
      <c r="A5301" s="335" t="s">
        <v>10864</v>
      </c>
      <c r="B5301" s="335" t="s">
        <v>11265</v>
      </c>
      <c r="C5301" s="733">
        <v>43678</v>
      </c>
      <c r="F5301" s="663">
        <v>3680</v>
      </c>
      <c r="G5301" s="663">
        <v>736</v>
      </c>
      <c r="H5301" s="663"/>
      <c r="I5301" s="663">
        <v>2944</v>
      </c>
      <c r="J5301" s="728">
        <v>470.67</v>
      </c>
      <c r="K5301" s="728">
        <v>94.13</v>
      </c>
      <c r="L5301" s="728">
        <v>376.54</v>
      </c>
    </row>
    <row r="5302" spans="1:12" s="335" customFormat="1" ht="12" x14ac:dyDescent="0.2">
      <c r="A5302" s="335" t="s">
        <v>10865</v>
      </c>
      <c r="B5302" s="335" t="s">
        <v>11266</v>
      </c>
      <c r="C5302" s="733">
        <v>43678</v>
      </c>
      <c r="F5302" s="663">
        <v>4185</v>
      </c>
      <c r="G5302" s="663">
        <v>837</v>
      </c>
      <c r="H5302" s="663"/>
      <c r="I5302" s="663">
        <v>3348</v>
      </c>
      <c r="J5302" s="728">
        <v>535.26</v>
      </c>
      <c r="K5302" s="728">
        <v>107.05</v>
      </c>
      <c r="L5302" s="728">
        <v>428.21</v>
      </c>
    </row>
    <row r="5303" spans="1:12" s="335" customFormat="1" ht="12" x14ac:dyDescent="0.2">
      <c r="A5303" s="335" t="s">
        <v>10866</v>
      </c>
      <c r="B5303" s="335" t="s">
        <v>11267</v>
      </c>
      <c r="C5303" s="733">
        <v>43678</v>
      </c>
      <c r="F5303" s="663">
        <v>9240</v>
      </c>
      <c r="G5303" s="663">
        <v>2310</v>
      </c>
      <c r="H5303" s="663"/>
      <c r="I5303" s="663">
        <v>6930</v>
      </c>
      <c r="J5303" s="728">
        <v>1552.87</v>
      </c>
      <c r="K5303" s="728">
        <v>310.57</v>
      </c>
      <c r="L5303" s="728">
        <v>1242.3</v>
      </c>
    </row>
    <row r="5304" spans="1:12" s="335" customFormat="1" ht="12" x14ac:dyDescent="0.2">
      <c r="A5304" s="335" t="s">
        <v>10867</v>
      </c>
      <c r="B5304" s="335" t="s">
        <v>11268</v>
      </c>
      <c r="C5304" s="733">
        <v>43678</v>
      </c>
      <c r="F5304" s="663">
        <v>3700</v>
      </c>
      <c r="G5304" s="663">
        <v>740</v>
      </c>
      <c r="H5304" s="663"/>
      <c r="I5304" s="663">
        <v>2960</v>
      </c>
      <c r="J5304" s="728">
        <v>473.23</v>
      </c>
      <c r="K5304" s="728">
        <v>94.65</v>
      </c>
      <c r="L5304" s="728">
        <v>378.58</v>
      </c>
    </row>
    <row r="5305" spans="1:12" s="335" customFormat="1" ht="12" x14ac:dyDescent="0.2">
      <c r="A5305" s="335" t="s">
        <v>10868</v>
      </c>
      <c r="B5305" s="335" t="s">
        <v>11269</v>
      </c>
      <c r="C5305" s="733">
        <v>43678</v>
      </c>
      <c r="F5305" s="663">
        <v>2991</v>
      </c>
      <c r="G5305" s="663">
        <v>598</v>
      </c>
      <c r="H5305" s="663"/>
      <c r="I5305" s="663">
        <v>2393</v>
      </c>
      <c r="J5305" s="728">
        <v>382.55</v>
      </c>
      <c r="K5305" s="728">
        <v>76.510000000000005</v>
      </c>
      <c r="L5305" s="728">
        <v>306.04000000000002</v>
      </c>
    </row>
    <row r="5306" spans="1:12" s="335" customFormat="1" ht="12" x14ac:dyDescent="0.2">
      <c r="A5306" s="335" t="s">
        <v>10869</v>
      </c>
      <c r="B5306" s="335" t="s">
        <v>11270</v>
      </c>
      <c r="C5306" s="733">
        <v>43678</v>
      </c>
      <c r="F5306" s="663">
        <v>15811</v>
      </c>
      <c r="G5306" s="663">
        <v>2965</v>
      </c>
      <c r="H5306" s="663"/>
      <c r="I5306" s="663">
        <v>12846</v>
      </c>
      <c r="J5306" s="728">
        <v>1857.32</v>
      </c>
      <c r="K5306" s="728">
        <v>371.46</v>
      </c>
      <c r="L5306" s="728">
        <v>1485.86</v>
      </c>
    </row>
    <row r="5307" spans="1:12" s="335" customFormat="1" ht="12" x14ac:dyDescent="0.2">
      <c r="A5307" s="335" t="s">
        <v>10870</v>
      </c>
      <c r="B5307" s="335" t="s">
        <v>11271</v>
      </c>
      <c r="C5307" s="733">
        <v>43678</v>
      </c>
      <c r="F5307" s="663">
        <v>6835</v>
      </c>
      <c r="G5307" s="663">
        <v>1709</v>
      </c>
      <c r="H5307" s="663"/>
      <c r="I5307" s="663">
        <v>5126</v>
      </c>
      <c r="J5307" s="728">
        <v>1148.69</v>
      </c>
      <c r="K5307" s="728">
        <v>229.74</v>
      </c>
      <c r="L5307" s="728">
        <v>918.95</v>
      </c>
    </row>
    <row r="5308" spans="1:12" s="335" customFormat="1" ht="12" x14ac:dyDescent="0.2">
      <c r="A5308" s="335" t="s">
        <v>10871</v>
      </c>
      <c r="B5308" s="335" t="s">
        <v>11272</v>
      </c>
      <c r="C5308" s="733">
        <v>43678</v>
      </c>
      <c r="F5308" s="663">
        <v>5613</v>
      </c>
      <c r="G5308" s="663">
        <v>842</v>
      </c>
      <c r="H5308" s="663"/>
      <c r="I5308" s="663">
        <v>4771</v>
      </c>
      <c r="J5308" s="728">
        <v>483.82</v>
      </c>
      <c r="K5308" s="728">
        <v>96.76</v>
      </c>
      <c r="L5308" s="728">
        <v>387.06</v>
      </c>
    </row>
    <row r="5309" spans="1:12" s="335" customFormat="1" ht="12" x14ac:dyDescent="0.2">
      <c r="A5309" s="335" t="s">
        <v>10872</v>
      </c>
      <c r="B5309" s="335" t="s">
        <v>11273</v>
      </c>
      <c r="C5309" s="733">
        <v>43678</v>
      </c>
      <c r="F5309" s="663">
        <v>3382</v>
      </c>
      <c r="G5309" s="663">
        <v>676</v>
      </c>
      <c r="H5309" s="663"/>
      <c r="I5309" s="663">
        <v>2706</v>
      </c>
      <c r="J5309" s="728">
        <v>432.55</v>
      </c>
      <c r="K5309" s="728">
        <v>86.51</v>
      </c>
      <c r="L5309" s="728">
        <v>346.04</v>
      </c>
    </row>
    <row r="5310" spans="1:12" s="335" customFormat="1" ht="12" x14ac:dyDescent="0.2">
      <c r="A5310" s="335" t="s">
        <v>10873</v>
      </c>
      <c r="B5310" s="335" t="s">
        <v>11274</v>
      </c>
      <c r="C5310" s="733">
        <v>43678</v>
      </c>
      <c r="F5310" s="663">
        <v>2994</v>
      </c>
      <c r="G5310" s="663">
        <v>599</v>
      </c>
      <c r="H5310" s="663"/>
      <c r="I5310" s="663">
        <v>2395</v>
      </c>
      <c r="J5310" s="728">
        <v>382.92999999999995</v>
      </c>
      <c r="K5310" s="728">
        <v>76.59</v>
      </c>
      <c r="L5310" s="728">
        <v>306.33999999999997</v>
      </c>
    </row>
    <row r="5311" spans="1:12" s="335" customFormat="1" ht="12" x14ac:dyDescent="0.2">
      <c r="A5311" s="335" t="s">
        <v>10874</v>
      </c>
      <c r="B5311" s="335" t="s">
        <v>11275</v>
      </c>
      <c r="C5311" s="733">
        <v>43678</v>
      </c>
      <c r="F5311" s="663">
        <v>8209</v>
      </c>
      <c r="G5311" s="663">
        <v>1642</v>
      </c>
      <c r="H5311" s="663"/>
      <c r="I5311" s="663">
        <v>6567</v>
      </c>
      <c r="J5311" s="728">
        <v>1049.93</v>
      </c>
      <c r="K5311" s="728">
        <v>209.99</v>
      </c>
      <c r="L5311" s="728">
        <v>839.94</v>
      </c>
    </row>
    <row r="5312" spans="1:12" s="335" customFormat="1" ht="12" x14ac:dyDescent="0.2">
      <c r="A5312" s="335" t="s">
        <v>10875</v>
      </c>
      <c r="B5312" s="335" t="s">
        <v>11276</v>
      </c>
      <c r="C5312" s="733">
        <v>43678</v>
      </c>
      <c r="F5312" s="663">
        <v>13000</v>
      </c>
      <c r="G5312" s="663">
        <v>2600</v>
      </c>
      <c r="H5312" s="663"/>
      <c r="I5312" s="663">
        <v>10400</v>
      </c>
      <c r="J5312" s="728">
        <v>1662.7</v>
      </c>
      <c r="K5312" s="728">
        <v>332.54</v>
      </c>
      <c r="L5312" s="728">
        <v>1330.16</v>
      </c>
    </row>
    <row r="5313" spans="1:12" s="335" customFormat="1" ht="12" x14ac:dyDescent="0.2">
      <c r="A5313" s="335" t="s">
        <v>10876</v>
      </c>
      <c r="B5313" s="335" t="s">
        <v>11277</v>
      </c>
      <c r="C5313" s="733">
        <v>43678</v>
      </c>
      <c r="F5313" s="663">
        <v>7023</v>
      </c>
      <c r="G5313" s="663">
        <v>1053</v>
      </c>
      <c r="H5313" s="663"/>
      <c r="I5313" s="663">
        <v>5970</v>
      </c>
      <c r="J5313" s="728">
        <v>605.38</v>
      </c>
      <c r="K5313" s="728">
        <v>121.08</v>
      </c>
      <c r="L5313" s="728">
        <v>484.3</v>
      </c>
    </row>
    <row r="5314" spans="1:12" s="335" customFormat="1" ht="12" x14ac:dyDescent="0.2">
      <c r="A5314" s="335" t="s">
        <v>10877</v>
      </c>
      <c r="B5314" s="335" t="s">
        <v>11278</v>
      </c>
      <c r="C5314" s="733">
        <v>43678</v>
      </c>
      <c r="F5314" s="663">
        <v>3770</v>
      </c>
      <c r="G5314" s="663">
        <v>622</v>
      </c>
      <c r="H5314" s="663"/>
      <c r="I5314" s="663">
        <v>3148</v>
      </c>
      <c r="J5314" s="728">
        <v>372.13</v>
      </c>
      <c r="K5314" s="728">
        <v>74.430000000000007</v>
      </c>
      <c r="L5314" s="728">
        <v>297.7</v>
      </c>
    </row>
    <row r="5315" spans="1:12" s="335" customFormat="1" ht="12" x14ac:dyDescent="0.2">
      <c r="A5315" s="335" t="s">
        <v>10878</v>
      </c>
      <c r="B5315" s="335" t="s">
        <v>11279</v>
      </c>
      <c r="C5315" s="733">
        <v>43678</v>
      </c>
      <c r="F5315" s="663">
        <v>595</v>
      </c>
      <c r="G5315" s="663">
        <v>89</v>
      </c>
      <c r="H5315" s="663"/>
      <c r="I5315" s="663">
        <v>506</v>
      </c>
      <c r="J5315" s="728">
        <v>51.29</v>
      </c>
      <c r="K5315" s="728">
        <v>10.26</v>
      </c>
      <c r="L5315" s="728">
        <v>41.03</v>
      </c>
    </row>
    <row r="5316" spans="1:12" s="335" customFormat="1" ht="12" x14ac:dyDescent="0.2">
      <c r="A5316" s="335" t="s">
        <v>10879</v>
      </c>
      <c r="B5316" s="335" t="s">
        <v>11280</v>
      </c>
      <c r="C5316" s="733">
        <v>43678</v>
      </c>
      <c r="F5316" s="663">
        <v>8409</v>
      </c>
      <c r="G5316" s="663">
        <v>1261</v>
      </c>
      <c r="H5316" s="663"/>
      <c r="I5316" s="663">
        <v>7148</v>
      </c>
      <c r="J5316" s="728">
        <v>724.83</v>
      </c>
      <c r="K5316" s="728">
        <v>144.97</v>
      </c>
      <c r="L5316" s="728">
        <v>579.86</v>
      </c>
    </row>
    <row r="5317" spans="1:12" s="335" customFormat="1" ht="12" x14ac:dyDescent="0.2">
      <c r="A5317" s="335" t="s">
        <v>10880</v>
      </c>
      <c r="B5317" s="335" t="s">
        <v>11281</v>
      </c>
      <c r="C5317" s="733">
        <v>43678</v>
      </c>
      <c r="F5317" s="663">
        <v>2412</v>
      </c>
      <c r="G5317" s="663">
        <v>724</v>
      </c>
      <c r="H5317" s="663"/>
      <c r="I5317" s="663">
        <v>1688</v>
      </c>
      <c r="J5317" s="728">
        <v>509.66</v>
      </c>
      <c r="K5317" s="728">
        <v>101.93</v>
      </c>
      <c r="L5317" s="728">
        <v>407.73</v>
      </c>
    </row>
    <row r="5318" spans="1:12" s="335" customFormat="1" ht="12" x14ac:dyDescent="0.2">
      <c r="A5318" s="335" t="s">
        <v>10881</v>
      </c>
      <c r="B5318" s="335" t="s">
        <v>11282</v>
      </c>
      <c r="C5318" s="733">
        <v>43678</v>
      </c>
      <c r="F5318" s="663">
        <v>1965</v>
      </c>
      <c r="G5318" s="663">
        <v>295</v>
      </c>
      <c r="H5318" s="663"/>
      <c r="I5318" s="663">
        <v>1670</v>
      </c>
      <c r="J5318" s="728">
        <v>167.82</v>
      </c>
      <c r="K5318" s="728">
        <v>33.56</v>
      </c>
      <c r="L5318" s="728">
        <v>134.26</v>
      </c>
    </row>
    <row r="5319" spans="1:12" s="335" customFormat="1" ht="12" x14ac:dyDescent="0.2">
      <c r="A5319" s="335" t="s">
        <v>10882</v>
      </c>
      <c r="B5319" s="335" t="s">
        <v>11283</v>
      </c>
      <c r="C5319" s="733">
        <v>43678</v>
      </c>
      <c r="F5319" s="663">
        <v>6382</v>
      </c>
      <c r="G5319" s="663">
        <v>957</v>
      </c>
      <c r="H5319" s="663"/>
      <c r="I5319" s="663">
        <v>5425</v>
      </c>
      <c r="J5319" s="728">
        <v>550.11</v>
      </c>
      <c r="K5319" s="728">
        <v>110.02</v>
      </c>
      <c r="L5319" s="728">
        <v>440.09</v>
      </c>
    </row>
    <row r="5320" spans="1:12" s="335" customFormat="1" ht="12" x14ac:dyDescent="0.2">
      <c r="A5320" s="335" t="s">
        <v>10883</v>
      </c>
      <c r="B5320" s="335" t="s">
        <v>11284</v>
      </c>
      <c r="C5320" s="733">
        <v>43678</v>
      </c>
      <c r="F5320" s="663">
        <v>5300</v>
      </c>
      <c r="G5320" s="663">
        <v>800</v>
      </c>
      <c r="H5320" s="663"/>
      <c r="I5320" s="663">
        <v>4500</v>
      </c>
      <c r="J5320" s="728">
        <v>456.86</v>
      </c>
      <c r="K5320" s="728">
        <v>91.37</v>
      </c>
      <c r="L5320" s="728">
        <v>365.49</v>
      </c>
    </row>
    <row r="5321" spans="1:12" s="335" customFormat="1" ht="12" x14ac:dyDescent="0.2">
      <c r="A5321" s="335" t="s">
        <v>10884</v>
      </c>
      <c r="B5321" s="335" t="s">
        <v>11285</v>
      </c>
      <c r="C5321" s="733">
        <v>43678</v>
      </c>
      <c r="F5321" s="663">
        <v>1471</v>
      </c>
      <c r="G5321" s="663">
        <v>221</v>
      </c>
      <c r="H5321" s="663"/>
      <c r="I5321" s="663">
        <v>1250</v>
      </c>
      <c r="J5321" s="728">
        <v>126.8</v>
      </c>
      <c r="K5321" s="728">
        <v>25.36</v>
      </c>
      <c r="L5321" s="728">
        <v>101.44</v>
      </c>
    </row>
    <row r="5322" spans="1:12" s="335" customFormat="1" ht="12" x14ac:dyDescent="0.2">
      <c r="A5322" s="335" t="s">
        <v>10885</v>
      </c>
      <c r="B5322" s="335" t="s">
        <v>11286</v>
      </c>
      <c r="C5322" s="733">
        <v>43678</v>
      </c>
      <c r="F5322" s="663">
        <v>7125</v>
      </c>
      <c r="G5322" s="663">
        <v>1425</v>
      </c>
      <c r="H5322" s="663"/>
      <c r="I5322" s="663">
        <v>5700</v>
      </c>
      <c r="J5322" s="728">
        <v>911.29</v>
      </c>
      <c r="K5322" s="728">
        <v>182.26</v>
      </c>
      <c r="L5322" s="728">
        <v>729.03</v>
      </c>
    </row>
    <row r="5323" spans="1:12" s="335" customFormat="1" ht="12" x14ac:dyDescent="0.2">
      <c r="A5323" s="335" t="s">
        <v>10886</v>
      </c>
      <c r="B5323" s="335" t="s">
        <v>11287</v>
      </c>
      <c r="C5323" s="733">
        <v>43678</v>
      </c>
      <c r="F5323" s="663">
        <v>2027</v>
      </c>
      <c r="G5323" s="663">
        <v>405</v>
      </c>
      <c r="H5323" s="663"/>
      <c r="I5323" s="663">
        <v>1622</v>
      </c>
      <c r="J5323" s="728">
        <v>256.90000000000003</v>
      </c>
      <c r="K5323" s="728">
        <v>51.38</v>
      </c>
      <c r="L5323" s="728">
        <v>205.52</v>
      </c>
    </row>
    <row r="5324" spans="1:12" s="335" customFormat="1" ht="12" x14ac:dyDescent="0.2">
      <c r="A5324" s="335" t="s">
        <v>10887</v>
      </c>
      <c r="B5324" s="335" t="s">
        <v>11288</v>
      </c>
      <c r="C5324" s="733">
        <v>43678</v>
      </c>
      <c r="F5324" s="663">
        <v>3000</v>
      </c>
      <c r="G5324" s="663">
        <v>450</v>
      </c>
      <c r="H5324" s="663"/>
      <c r="I5324" s="663">
        <v>2550</v>
      </c>
      <c r="J5324" s="728">
        <v>256.21999999999997</v>
      </c>
      <c r="K5324" s="728">
        <v>51.24</v>
      </c>
      <c r="L5324" s="728">
        <v>204.98</v>
      </c>
    </row>
    <row r="5325" spans="1:12" s="335" customFormat="1" ht="12" x14ac:dyDescent="0.2">
      <c r="A5325" s="335" t="s">
        <v>10888</v>
      </c>
      <c r="B5325" s="335" t="s">
        <v>11289</v>
      </c>
      <c r="C5325" s="733">
        <v>43678</v>
      </c>
      <c r="F5325" s="663">
        <v>1530</v>
      </c>
      <c r="G5325" s="663">
        <v>230</v>
      </c>
      <c r="H5325" s="663"/>
      <c r="I5325" s="663">
        <v>1300</v>
      </c>
      <c r="J5325" s="728">
        <v>131.88</v>
      </c>
      <c r="K5325" s="728">
        <v>42.86</v>
      </c>
      <c r="L5325" s="728">
        <v>89.02</v>
      </c>
    </row>
    <row r="5326" spans="1:12" s="335" customFormat="1" ht="12" x14ac:dyDescent="0.2">
      <c r="A5326" s="335" t="s">
        <v>10889</v>
      </c>
      <c r="B5326" s="335" t="s">
        <v>11290</v>
      </c>
      <c r="C5326" s="733">
        <v>43678</v>
      </c>
      <c r="F5326" s="663">
        <v>3183</v>
      </c>
      <c r="G5326" s="663">
        <v>597</v>
      </c>
      <c r="H5326" s="663"/>
      <c r="I5326" s="663">
        <v>2586</v>
      </c>
      <c r="J5326" s="728">
        <v>370.5</v>
      </c>
      <c r="K5326" s="728">
        <v>74.099999999999994</v>
      </c>
      <c r="L5326" s="728">
        <v>296.39999999999998</v>
      </c>
    </row>
    <row r="5327" spans="1:12" s="335" customFormat="1" ht="12" x14ac:dyDescent="0.2">
      <c r="A5327" s="335" t="s">
        <v>10890</v>
      </c>
      <c r="B5327" s="335" t="s">
        <v>11291</v>
      </c>
      <c r="C5327" s="733">
        <v>43678</v>
      </c>
      <c r="F5327" s="663">
        <v>1850</v>
      </c>
      <c r="G5327" s="663">
        <v>370</v>
      </c>
      <c r="H5327" s="663"/>
      <c r="I5327" s="663">
        <v>1480</v>
      </c>
      <c r="J5327" s="728">
        <v>236.62</v>
      </c>
      <c r="K5327" s="728">
        <v>47.32</v>
      </c>
      <c r="L5327" s="728">
        <v>189.3</v>
      </c>
    </row>
    <row r="5328" spans="1:12" s="335" customFormat="1" ht="12" x14ac:dyDescent="0.2">
      <c r="A5328" s="335" t="s">
        <v>10891</v>
      </c>
      <c r="B5328" s="335" t="s">
        <v>11292</v>
      </c>
      <c r="C5328" s="733">
        <v>43678</v>
      </c>
      <c r="F5328" s="663">
        <v>5134</v>
      </c>
      <c r="G5328" s="663">
        <v>770</v>
      </c>
      <c r="H5328" s="663"/>
      <c r="I5328" s="663">
        <v>4364</v>
      </c>
      <c r="J5328" s="728">
        <v>442.53</v>
      </c>
      <c r="K5328" s="728">
        <v>88.51</v>
      </c>
      <c r="L5328" s="728">
        <v>354.02</v>
      </c>
    </row>
    <row r="5329" spans="1:12" s="335" customFormat="1" ht="12" x14ac:dyDescent="0.2">
      <c r="A5329" s="335" t="s">
        <v>10892</v>
      </c>
      <c r="B5329" s="335" t="s">
        <v>11293</v>
      </c>
      <c r="C5329" s="733">
        <v>43678</v>
      </c>
      <c r="F5329" s="663">
        <v>2531</v>
      </c>
      <c r="G5329" s="663">
        <v>506</v>
      </c>
      <c r="H5329" s="663"/>
      <c r="I5329" s="663">
        <v>2025</v>
      </c>
      <c r="J5329" s="728">
        <v>323.72000000000003</v>
      </c>
      <c r="K5329" s="728">
        <v>64.739999999999995</v>
      </c>
      <c r="L5329" s="728">
        <v>258.98</v>
      </c>
    </row>
    <row r="5330" spans="1:12" s="335" customFormat="1" ht="12" x14ac:dyDescent="0.2">
      <c r="A5330" s="335" t="s">
        <v>10893</v>
      </c>
      <c r="B5330" s="335" t="s">
        <v>11294</v>
      </c>
      <c r="C5330" s="733">
        <v>43678</v>
      </c>
      <c r="F5330" s="663">
        <v>5716</v>
      </c>
      <c r="G5330" s="663">
        <v>857</v>
      </c>
      <c r="H5330" s="663"/>
      <c r="I5330" s="663">
        <v>4859</v>
      </c>
      <c r="J5330" s="728">
        <v>488.21</v>
      </c>
      <c r="K5330" s="728">
        <v>97.64</v>
      </c>
      <c r="L5330" s="728">
        <v>390.57</v>
      </c>
    </row>
    <row r="5331" spans="1:12" s="335" customFormat="1" ht="12" x14ac:dyDescent="0.2">
      <c r="A5331" s="335" t="s">
        <v>10894</v>
      </c>
      <c r="B5331" s="335" t="s">
        <v>11295</v>
      </c>
      <c r="C5331" s="733">
        <v>43678</v>
      </c>
      <c r="F5331" s="663">
        <v>1836</v>
      </c>
      <c r="G5331" s="663">
        <v>344</v>
      </c>
      <c r="H5331" s="663"/>
      <c r="I5331" s="663">
        <v>1492</v>
      </c>
      <c r="J5331" s="728">
        <v>213.71</v>
      </c>
      <c r="K5331" s="728">
        <v>42.74</v>
      </c>
      <c r="L5331" s="728">
        <v>170.97</v>
      </c>
    </row>
    <row r="5332" spans="1:12" s="335" customFormat="1" ht="12" x14ac:dyDescent="0.2">
      <c r="A5332" s="335" t="s">
        <v>10895</v>
      </c>
      <c r="B5332" s="335" t="s">
        <v>11296</v>
      </c>
      <c r="C5332" s="733">
        <v>43678</v>
      </c>
      <c r="F5332" s="663">
        <v>999</v>
      </c>
      <c r="G5332" s="663">
        <v>200</v>
      </c>
      <c r="H5332" s="663"/>
      <c r="I5332" s="663">
        <v>799</v>
      </c>
      <c r="J5332" s="728">
        <v>126.61000000000001</v>
      </c>
      <c r="K5332" s="728">
        <v>25.32</v>
      </c>
      <c r="L5332" s="728">
        <v>101.29</v>
      </c>
    </row>
    <row r="5333" spans="1:12" s="335" customFormat="1" ht="12" x14ac:dyDescent="0.2">
      <c r="A5333" s="335" t="s">
        <v>10896</v>
      </c>
      <c r="B5333" s="335" t="s">
        <v>11297</v>
      </c>
      <c r="C5333" s="733">
        <v>43678</v>
      </c>
      <c r="F5333" s="663">
        <v>999</v>
      </c>
      <c r="G5333" s="663">
        <v>200</v>
      </c>
      <c r="H5333" s="663"/>
      <c r="I5333" s="663">
        <v>799</v>
      </c>
      <c r="J5333" s="728">
        <v>126.61000000000001</v>
      </c>
      <c r="K5333" s="728">
        <v>25.32</v>
      </c>
      <c r="L5333" s="728">
        <v>101.29</v>
      </c>
    </row>
    <row r="5334" spans="1:12" s="335" customFormat="1" ht="12" x14ac:dyDescent="0.2">
      <c r="A5334" s="335" t="s">
        <v>10897</v>
      </c>
      <c r="B5334" s="335" t="s">
        <v>11298</v>
      </c>
      <c r="C5334" s="733">
        <v>43678</v>
      </c>
      <c r="F5334" s="663">
        <v>2193</v>
      </c>
      <c r="G5334" s="663">
        <v>329</v>
      </c>
      <c r="H5334" s="663"/>
      <c r="I5334" s="663">
        <v>1864</v>
      </c>
      <c r="J5334" s="728">
        <v>187.3</v>
      </c>
      <c r="K5334" s="728">
        <v>37.46</v>
      </c>
      <c r="L5334" s="728">
        <v>149.84</v>
      </c>
    </row>
    <row r="5335" spans="1:12" s="335" customFormat="1" ht="12" x14ac:dyDescent="0.2">
      <c r="A5335" s="335" t="s">
        <v>10898</v>
      </c>
      <c r="B5335" s="335" t="s">
        <v>11299</v>
      </c>
      <c r="C5335" s="733">
        <v>43678</v>
      </c>
      <c r="F5335" s="663">
        <v>3905</v>
      </c>
      <c r="G5335" s="663">
        <v>644</v>
      </c>
      <c r="H5335" s="663"/>
      <c r="I5335" s="663">
        <v>3261</v>
      </c>
      <c r="J5335" s="728">
        <v>385.47</v>
      </c>
      <c r="K5335" s="728">
        <v>77.09</v>
      </c>
      <c r="L5335" s="728">
        <v>308.38</v>
      </c>
    </row>
    <row r="5336" spans="1:12" s="335" customFormat="1" ht="12" x14ac:dyDescent="0.2">
      <c r="A5336" s="335" t="s">
        <v>10899</v>
      </c>
      <c r="B5336" s="335" t="s">
        <v>11300</v>
      </c>
      <c r="C5336" s="733">
        <v>43678</v>
      </c>
      <c r="F5336" s="663">
        <v>2609</v>
      </c>
      <c r="G5336" s="663">
        <v>652</v>
      </c>
      <c r="H5336" s="663"/>
      <c r="I5336" s="663">
        <v>1957</v>
      </c>
      <c r="J5336" s="728">
        <v>442.49</v>
      </c>
      <c r="K5336" s="728">
        <v>88.5</v>
      </c>
      <c r="L5336" s="728">
        <v>353.99</v>
      </c>
    </row>
    <row r="5337" spans="1:12" s="335" customFormat="1" ht="12" x14ac:dyDescent="0.2">
      <c r="A5337" s="335" t="s">
        <v>10900</v>
      </c>
      <c r="B5337" s="335" t="s">
        <v>11301</v>
      </c>
      <c r="C5337" s="733">
        <v>43678</v>
      </c>
      <c r="F5337" s="663">
        <v>4632</v>
      </c>
      <c r="G5337" s="663">
        <v>926</v>
      </c>
      <c r="H5337" s="663"/>
      <c r="I5337" s="663">
        <v>3706</v>
      </c>
      <c r="J5337" s="728">
        <v>592.42999999999995</v>
      </c>
      <c r="K5337" s="728">
        <v>118.49</v>
      </c>
      <c r="L5337" s="728">
        <v>473.94</v>
      </c>
    </row>
    <row r="5338" spans="1:12" s="335" customFormat="1" ht="12" x14ac:dyDescent="0.2">
      <c r="A5338" s="335" t="s">
        <v>10901</v>
      </c>
      <c r="B5338" s="335" t="s">
        <v>11302</v>
      </c>
      <c r="C5338" s="733">
        <v>43678</v>
      </c>
      <c r="F5338" s="663">
        <v>4270</v>
      </c>
      <c r="G5338" s="663">
        <v>641</v>
      </c>
      <c r="H5338" s="663"/>
      <c r="I5338" s="663">
        <v>3629</v>
      </c>
      <c r="J5338" s="728">
        <v>368.06</v>
      </c>
      <c r="K5338" s="728">
        <v>73.61</v>
      </c>
      <c r="L5338" s="728">
        <v>294.45</v>
      </c>
    </row>
    <row r="5339" spans="1:12" s="335" customFormat="1" ht="12" x14ac:dyDescent="0.2">
      <c r="A5339" s="335" t="s">
        <v>10902</v>
      </c>
      <c r="B5339" s="335" t="s">
        <v>11303</v>
      </c>
      <c r="C5339" s="733">
        <v>43678</v>
      </c>
      <c r="F5339" s="663">
        <v>1570</v>
      </c>
      <c r="G5339" s="663">
        <v>314</v>
      </c>
      <c r="H5339" s="663"/>
      <c r="I5339" s="663">
        <v>1256</v>
      </c>
      <c r="J5339" s="728">
        <v>200.8</v>
      </c>
      <c r="K5339" s="728">
        <v>65.260000000000005</v>
      </c>
      <c r="L5339" s="728">
        <v>135.54</v>
      </c>
    </row>
    <row r="5340" spans="1:12" s="335" customFormat="1" ht="12" x14ac:dyDescent="0.2">
      <c r="A5340" s="335" t="s">
        <v>10903</v>
      </c>
      <c r="B5340" s="335" t="s">
        <v>11304</v>
      </c>
      <c r="C5340" s="733">
        <v>43678</v>
      </c>
      <c r="F5340" s="663">
        <v>9995</v>
      </c>
      <c r="G5340" s="663">
        <v>1999</v>
      </c>
      <c r="H5340" s="663"/>
      <c r="I5340" s="663">
        <v>7996</v>
      </c>
      <c r="J5340" s="728">
        <v>1278.3700000000001</v>
      </c>
      <c r="K5340" s="728">
        <v>255.67</v>
      </c>
      <c r="L5340" s="728">
        <v>1022.7</v>
      </c>
    </row>
    <row r="5341" spans="1:12" s="335" customFormat="1" ht="12" x14ac:dyDescent="0.2">
      <c r="A5341" s="335" t="s">
        <v>10904</v>
      </c>
      <c r="B5341" s="335" t="s">
        <v>11305</v>
      </c>
      <c r="C5341" s="733">
        <v>43678</v>
      </c>
      <c r="F5341" s="663">
        <v>3009</v>
      </c>
      <c r="G5341" s="663">
        <v>602</v>
      </c>
      <c r="H5341" s="663"/>
      <c r="I5341" s="663">
        <v>2407</v>
      </c>
      <c r="J5341" s="728">
        <v>384.84000000000003</v>
      </c>
      <c r="K5341" s="728">
        <v>76.97</v>
      </c>
      <c r="L5341" s="728">
        <v>307.87</v>
      </c>
    </row>
    <row r="5342" spans="1:12" s="335" customFormat="1" ht="12" x14ac:dyDescent="0.2">
      <c r="A5342" s="335" t="s">
        <v>10905</v>
      </c>
      <c r="B5342" s="335" t="s">
        <v>11306</v>
      </c>
      <c r="C5342" s="733">
        <v>43678</v>
      </c>
      <c r="F5342" s="663">
        <v>2250</v>
      </c>
      <c r="G5342" s="663">
        <v>337</v>
      </c>
      <c r="H5342" s="663"/>
      <c r="I5342" s="663">
        <v>1913</v>
      </c>
      <c r="J5342" s="728">
        <v>192.18</v>
      </c>
      <c r="K5342" s="728">
        <v>38.44</v>
      </c>
      <c r="L5342" s="728">
        <v>153.74</v>
      </c>
    </row>
    <row r="5343" spans="1:12" s="335" customFormat="1" ht="12" x14ac:dyDescent="0.2">
      <c r="A5343" s="335" t="s">
        <v>10906</v>
      </c>
      <c r="B5343" s="335" t="s">
        <v>11307</v>
      </c>
      <c r="C5343" s="733">
        <v>43678</v>
      </c>
      <c r="F5343" s="663">
        <v>2015</v>
      </c>
      <c r="G5343" s="663">
        <v>378</v>
      </c>
      <c r="H5343" s="663"/>
      <c r="I5343" s="663">
        <v>1637</v>
      </c>
      <c r="J5343" s="728">
        <v>234.54999999999998</v>
      </c>
      <c r="K5343" s="728">
        <v>46.91</v>
      </c>
      <c r="L5343" s="728">
        <v>187.64</v>
      </c>
    </row>
    <row r="5344" spans="1:12" s="335" customFormat="1" ht="12" x14ac:dyDescent="0.2">
      <c r="A5344" s="335" t="s">
        <v>10907</v>
      </c>
      <c r="B5344" s="335" t="s">
        <v>11308</v>
      </c>
      <c r="C5344" s="733">
        <v>43678</v>
      </c>
      <c r="F5344" s="663">
        <v>8352</v>
      </c>
      <c r="G5344" s="663">
        <v>1566</v>
      </c>
      <c r="H5344" s="663"/>
      <c r="I5344" s="663">
        <v>6786</v>
      </c>
      <c r="J5344" s="728">
        <v>981.11</v>
      </c>
      <c r="K5344" s="728">
        <v>196.22</v>
      </c>
      <c r="L5344" s="728">
        <v>784.89</v>
      </c>
    </row>
    <row r="5345" spans="1:12" s="335" customFormat="1" ht="12" x14ac:dyDescent="0.2">
      <c r="A5345" s="335" t="s">
        <v>10908</v>
      </c>
      <c r="B5345" s="335" t="s">
        <v>11309</v>
      </c>
      <c r="C5345" s="733">
        <v>43678</v>
      </c>
      <c r="F5345" s="663">
        <v>5633</v>
      </c>
      <c r="G5345" s="663">
        <v>845</v>
      </c>
      <c r="H5345" s="663"/>
      <c r="I5345" s="663">
        <v>4788</v>
      </c>
      <c r="J5345" s="728">
        <v>485.54</v>
      </c>
      <c r="K5345" s="728">
        <v>97.11</v>
      </c>
      <c r="L5345" s="728">
        <v>388.43</v>
      </c>
    </row>
    <row r="5346" spans="1:12" s="335" customFormat="1" ht="12" x14ac:dyDescent="0.2">
      <c r="A5346" s="335" t="s">
        <v>10909</v>
      </c>
      <c r="B5346" s="335" t="s">
        <v>11310</v>
      </c>
      <c r="C5346" s="733">
        <v>43678</v>
      </c>
      <c r="F5346" s="663">
        <v>3875</v>
      </c>
      <c r="G5346" s="663">
        <v>581</v>
      </c>
      <c r="H5346" s="663"/>
      <c r="I5346" s="663">
        <v>3294</v>
      </c>
      <c r="J5346" s="728">
        <v>334.01</v>
      </c>
      <c r="K5346" s="728">
        <v>66.8</v>
      </c>
      <c r="L5346" s="728">
        <v>267.20999999999998</v>
      </c>
    </row>
    <row r="5347" spans="1:12" s="335" customFormat="1" ht="12" x14ac:dyDescent="0.2">
      <c r="A5347" s="335" t="s">
        <v>10910</v>
      </c>
      <c r="B5347" s="335" t="s">
        <v>11311</v>
      </c>
      <c r="C5347" s="733">
        <v>43678</v>
      </c>
      <c r="F5347" s="663">
        <v>2524</v>
      </c>
      <c r="G5347" s="663">
        <v>631</v>
      </c>
      <c r="H5347" s="663"/>
      <c r="I5347" s="663">
        <v>1893</v>
      </c>
      <c r="J5347" s="728">
        <v>424.17999999999995</v>
      </c>
      <c r="K5347" s="728">
        <v>84.84</v>
      </c>
      <c r="L5347" s="728">
        <v>339.34</v>
      </c>
    </row>
    <row r="5348" spans="1:12" s="335" customFormat="1" ht="12" x14ac:dyDescent="0.2">
      <c r="A5348" s="335" t="s">
        <v>10911</v>
      </c>
      <c r="B5348" s="335" t="s">
        <v>11312</v>
      </c>
      <c r="C5348" s="733">
        <v>43678</v>
      </c>
      <c r="F5348" s="663">
        <v>6047</v>
      </c>
      <c r="G5348" s="663">
        <v>907</v>
      </c>
      <c r="H5348" s="663"/>
      <c r="I5348" s="663">
        <v>5140</v>
      </c>
      <c r="J5348" s="728">
        <v>521.23</v>
      </c>
      <c r="K5348" s="728">
        <v>104.25</v>
      </c>
      <c r="L5348" s="728">
        <v>416.98</v>
      </c>
    </row>
    <row r="5349" spans="1:12" s="335" customFormat="1" ht="12" x14ac:dyDescent="0.2">
      <c r="A5349" s="335" t="s">
        <v>10912</v>
      </c>
      <c r="B5349" s="335" t="s">
        <v>11313</v>
      </c>
      <c r="C5349" s="733">
        <v>43678</v>
      </c>
      <c r="F5349" s="663">
        <v>335</v>
      </c>
      <c r="G5349" s="663">
        <v>67</v>
      </c>
      <c r="H5349" s="663"/>
      <c r="I5349" s="663">
        <v>268</v>
      </c>
      <c r="J5349" s="728">
        <v>42.84</v>
      </c>
      <c r="K5349" s="728">
        <v>13.92</v>
      </c>
      <c r="L5349" s="728">
        <v>28.92</v>
      </c>
    </row>
    <row r="5350" spans="1:12" s="335" customFormat="1" ht="12" x14ac:dyDescent="0.2">
      <c r="A5350" s="335" t="s">
        <v>10913</v>
      </c>
      <c r="B5350" s="335" t="s">
        <v>11314</v>
      </c>
      <c r="C5350" s="733">
        <v>43678</v>
      </c>
      <c r="F5350" s="663">
        <v>1107</v>
      </c>
      <c r="G5350" s="663">
        <v>221</v>
      </c>
      <c r="H5350" s="663"/>
      <c r="I5350" s="663">
        <v>886</v>
      </c>
      <c r="J5350" s="728">
        <v>141.58000000000001</v>
      </c>
      <c r="K5350" s="728">
        <v>28.32</v>
      </c>
      <c r="L5350" s="728">
        <v>113.26</v>
      </c>
    </row>
    <row r="5351" spans="1:12" s="335" customFormat="1" ht="12" x14ac:dyDescent="0.2">
      <c r="A5351" s="335" t="s">
        <v>10914</v>
      </c>
      <c r="B5351" s="335" t="s">
        <v>11315</v>
      </c>
      <c r="C5351" s="733">
        <v>43678</v>
      </c>
      <c r="F5351" s="663">
        <v>3450</v>
      </c>
      <c r="G5351" s="663">
        <v>518</v>
      </c>
      <c r="H5351" s="663"/>
      <c r="I5351" s="663">
        <v>2932</v>
      </c>
      <c r="J5351" s="728">
        <v>297.38</v>
      </c>
      <c r="K5351" s="728">
        <v>59.48</v>
      </c>
      <c r="L5351" s="728">
        <v>237.9</v>
      </c>
    </row>
    <row r="5352" spans="1:12" s="335" customFormat="1" ht="12" x14ac:dyDescent="0.2">
      <c r="A5352" s="335" t="s">
        <v>10915</v>
      </c>
      <c r="B5352" s="335" t="s">
        <v>11316</v>
      </c>
      <c r="C5352" s="733">
        <v>43678</v>
      </c>
      <c r="F5352" s="663">
        <v>4139</v>
      </c>
      <c r="G5352" s="663">
        <v>621</v>
      </c>
      <c r="H5352" s="663"/>
      <c r="I5352" s="663">
        <v>3518</v>
      </c>
      <c r="J5352" s="728">
        <v>353.51</v>
      </c>
      <c r="K5352" s="728">
        <v>70.7</v>
      </c>
      <c r="L5352" s="728">
        <v>282.81</v>
      </c>
    </row>
    <row r="5353" spans="1:12" s="335" customFormat="1" ht="12" x14ac:dyDescent="0.2">
      <c r="A5353" s="335" t="s">
        <v>10916</v>
      </c>
      <c r="B5353" s="335" t="s">
        <v>11317</v>
      </c>
      <c r="C5353" s="733">
        <v>43678</v>
      </c>
      <c r="F5353" s="663">
        <v>5133</v>
      </c>
      <c r="G5353" s="663">
        <v>1027</v>
      </c>
      <c r="H5353" s="663"/>
      <c r="I5353" s="663">
        <v>4106</v>
      </c>
      <c r="J5353" s="728">
        <v>656.51</v>
      </c>
      <c r="K5353" s="728">
        <v>131.30000000000001</v>
      </c>
      <c r="L5353" s="728">
        <v>525.21</v>
      </c>
    </row>
    <row r="5354" spans="1:12" s="335" customFormat="1" ht="12" x14ac:dyDescent="0.2">
      <c r="A5354" s="335" t="s">
        <v>10917</v>
      </c>
      <c r="B5354" s="335" t="s">
        <v>11318</v>
      </c>
      <c r="C5354" s="733">
        <v>43678</v>
      </c>
      <c r="F5354" s="663">
        <v>2158</v>
      </c>
      <c r="G5354" s="663">
        <v>324</v>
      </c>
      <c r="H5354" s="663"/>
      <c r="I5354" s="663">
        <v>1834</v>
      </c>
      <c r="J5354" s="728">
        <v>184.31</v>
      </c>
      <c r="K5354" s="728">
        <v>36.86</v>
      </c>
      <c r="L5354" s="728">
        <v>147.44999999999999</v>
      </c>
    </row>
    <row r="5355" spans="1:12" s="335" customFormat="1" ht="12" x14ac:dyDescent="0.2">
      <c r="A5355" s="335" t="s">
        <v>10918</v>
      </c>
      <c r="B5355" s="335" t="s">
        <v>11319</v>
      </c>
      <c r="C5355" s="733">
        <v>43678</v>
      </c>
      <c r="F5355" s="663">
        <v>5228</v>
      </c>
      <c r="G5355" s="663">
        <v>1046</v>
      </c>
      <c r="H5355" s="663"/>
      <c r="I5355" s="663">
        <v>4182</v>
      </c>
      <c r="J5355" s="728">
        <v>668.65</v>
      </c>
      <c r="K5355" s="728">
        <v>217.31</v>
      </c>
      <c r="L5355" s="728">
        <v>451.34</v>
      </c>
    </row>
    <row r="5356" spans="1:12" s="335" customFormat="1" ht="12" x14ac:dyDescent="0.2">
      <c r="A5356" s="335" t="s">
        <v>10919</v>
      </c>
      <c r="B5356" s="335" t="s">
        <v>11320</v>
      </c>
      <c r="C5356" s="733">
        <v>43678</v>
      </c>
      <c r="F5356" s="663">
        <v>2696</v>
      </c>
      <c r="G5356" s="663">
        <v>404</v>
      </c>
      <c r="H5356" s="663"/>
      <c r="I5356" s="663">
        <v>2292</v>
      </c>
      <c r="J5356" s="728">
        <v>230.26999999999998</v>
      </c>
      <c r="K5356" s="728">
        <v>46.05</v>
      </c>
      <c r="L5356" s="728">
        <v>184.22</v>
      </c>
    </row>
    <row r="5357" spans="1:12" s="335" customFormat="1" ht="12" x14ac:dyDescent="0.2">
      <c r="A5357" s="335" t="s">
        <v>10920</v>
      </c>
      <c r="B5357" s="335" t="s">
        <v>11321</v>
      </c>
      <c r="C5357" s="733">
        <v>43678</v>
      </c>
      <c r="F5357" s="663">
        <v>6473</v>
      </c>
      <c r="G5357" s="663">
        <v>971</v>
      </c>
      <c r="H5357" s="663"/>
      <c r="I5357" s="663">
        <v>5502</v>
      </c>
      <c r="J5357" s="728">
        <v>557.96</v>
      </c>
      <c r="K5357" s="728">
        <v>111.59</v>
      </c>
      <c r="L5357" s="728">
        <v>446.37</v>
      </c>
    </row>
    <row r="5358" spans="1:12" s="335" customFormat="1" ht="12" x14ac:dyDescent="0.2">
      <c r="A5358" s="335" t="s">
        <v>10921</v>
      </c>
      <c r="B5358" s="335" t="s">
        <v>11322</v>
      </c>
      <c r="C5358" s="733">
        <v>43678</v>
      </c>
      <c r="F5358" s="663">
        <v>2570</v>
      </c>
      <c r="G5358" s="663">
        <v>385</v>
      </c>
      <c r="H5358" s="663"/>
      <c r="I5358" s="663">
        <v>2185</v>
      </c>
      <c r="J5358" s="728">
        <v>219.5</v>
      </c>
      <c r="K5358" s="728">
        <v>43.9</v>
      </c>
      <c r="L5358" s="728">
        <v>175.6</v>
      </c>
    </row>
    <row r="5359" spans="1:12" s="335" customFormat="1" ht="12" x14ac:dyDescent="0.2">
      <c r="A5359" s="335" t="s">
        <v>10922</v>
      </c>
      <c r="B5359" s="335" t="s">
        <v>9009</v>
      </c>
      <c r="C5359" s="733">
        <v>43678</v>
      </c>
      <c r="F5359" s="663">
        <v>6405</v>
      </c>
      <c r="G5359" s="663">
        <v>961</v>
      </c>
      <c r="H5359" s="663"/>
      <c r="I5359" s="663">
        <v>5444</v>
      </c>
      <c r="J5359" s="728">
        <v>547.06999999999994</v>
      </c>
      <c r="K5359" s="728">
        <v>177.8</v>
      </c>
      <c r="L5359" s="728">
        <v>369.27</v>
      </c>
    </row>
    <row r="5360" spans="1:12" s="335" customFormat="1" ht="12" x14ac:dyDescent="0.2">
      <c r="A5360" s="335" t="s">
        <v>10923</v>
      </c>
      <c r="B5360" s="335" t="s">
        <v>11323</v>
      </c>
      <c r="C5360" s="733">
        <v>43678</v>
      </c>
      <c r="F5360" s="663">
        <v>5040</v>
      </c>
      <c r="G5360" s="663">
        <v>1260</v>
      </c>
      <c r="H5360" s="663"/>
      <c r="I5360" s="663">
        <v>3780</v>
      </c>
      <c r="J5360" s="728">
        <v>854.78000000000009</v>
      </c>
      <c r="K5360" s="728">
        <v>170.96</v>
      </c>
      <c r="L5360" s="728">
        <v>683.82</v>
      </c>
    </row>
    <row r="5361" spans="1:12" s="335" customFormat="1" ht="12" x14ac:dyDescent="0.2">
      <c r="A5361" s="335" t="s">
        <v>10924</v>
      </c>
      <c r="B5361" s="335" t="s">
        <v>11324</v>
      </c>
      <c r="C5361" s="733">
        <v>43678</v>
      </c>
      <c r="F5361" s="663">
        <v>3019</v>
      </c>
      <c r="G5361" s="663">
        <v>604</v>
      </c>
      <c r="H5361" s="663"/>
      <c r="I5361" s="663">
        <v>2415</v>
      </c>
      <c r="J5361" s="728">
        <v>386.13</v>
      </c>
      <c r="K5361" s="728">
        <v>77.23</v>
      </c>
      <c r="L5361" s="728">
        <v>308.89999999999998</v>
      </c>
    </row>
    <row r="5362" spans="1:12" s="335" customFormat="1" ht="12" x14ac:dyDescent="0.2">
      <c r="A5362" s="335" t="s">
        <v>10925</v>
      </c>
      <c r="B5362" s="335" t="s">
        <v>11325</v>
      </c>
      <c r="C5362" s="733">
        <v>43678</v>
      </c>
      <c r="F5362" s="663">
        <v>2404</v>
      </c>
      <c r="G5362" s="663">
        <v>361</v>
      </c>
      <c r="H5362" s="663"/>
      <c r="I5362" s="663">
        <v>2043</v>
      </c>
      <c r="J5362" s="728">
        <v>205.32999999999998</v>
      </c>
      <c r="K5362" s="728">
        <v>41.07</v>
      </c>
      <c r="L5362" s="728">
        <v>164.26</v>
      </c>
    </row>
    <row r="5363" spans="1:12" s="335" customFormat="1" ht="12" x14ac:dyDescent="0.2">
      <c r="A5363" s="335" t="s">
        <v>10926</v>
      </c>
      <c r="B5363" s="335" t="s">
        <v>11326</v>
      </c>
      <c r="C5363" s="733">
        <v>43678</v>
      </c>
      <c r="F5363" s="663">
        <v>7598</v>
      </c>
      <c r="G5363" s="663">
        <v>1520</v>
      </c>
      <c r="H5363" s="663"/>
      <c r="I5363" s="663">
        <v>6078</v>
      </c>
      <c r="J5363" s="728">
        <v>971.78</v>
      </c>
      <c r="K5363" s="728">
        <v>194.36</v>
      </c>
      <c r="L5363" s="728">
        <v>777.42</v>
      </c>
    </row>
    <row r="5364" spans="1:12" s="335" customFormat="1" ht="12" x14ac:dyDescent="0.2">
      <c r="A5364" s="335" t="s">
        <v>10927</v>
      </c>
      <c r="B5364" s="335" t="s">
        <v>11327</v>
      </c>
      <c r="C5364" s="733">
        <v>43678</v>
      </c>
      <c r="F5364" s="663">
        <v>5014</v>
      </c>
      <c r="G5364" s="663">
        <v>1003</v>
      </c>
      <c r="H5364" s="663"/>
      <c r="I5364" s="663">
        <v>4011</v>
      </c>
      <c r="J5364" s="728">
        <v>641.29</v>
      </c>
      <c r="K5364" s="728">
        <v>128.26</v>
      </c>
      <c r="L5364" s="728">
        <v>513.03</v>
      </c>
    </row>
    <row r="5365" spans="1:12" s="335" customFormat="1" ht="12" x14ac:dyDescent="0.2">
      <c r="A5365" s="335" t="s">
        <v>10928</v>
      </c>
      <c r="B5365" s="335" t="s">
        <v>11328</v>
      </c>
      <c r="C5365" s="733">
        <v>43678</v>
      </c>
      <c r="F5365" s="663">
        <v>3626</v>
      </c>
      <c r="G5365" s="663">
        <v>725</v>
      </c>
      <c r="H5365" s="663"/>
      <c r="I5365" s="663">
        <v>2901</v>
      </c>
      <c r="J5365" s="728">
        <v>463.76</v>
      </c>
      <c r="K5365" s="728">
        <v>92.75</v>
      </c>
      <c r="L5365" s="728">
        <v>371.01</v>
      </c>
    </row>
    <row r="5366" spans="1:12" s="335" customFormat="1" ht="12" x14ac:dyDescent="0.2">
      <c r="A5366" s="335" t="s">
        <v>10929</v>
      </c>
      <c r="B5366" s="335" t="s">
        <v>11329</v>
      </c>
      <c r="C5366" s="733">
        <v>43678</v>
      </c>
      <c r="F5366" s="663">
        <v>3785</v>
      </c>
      <c r="G5366" s="663">
        <v>757</v>
      </c>
      <c r="H5366" s="663"/>
      <c r="I5366" s="663">
        <v>3028</v>
      </c>
      <c r="J5366" s="728">
        <v>484.09</v>
      </c>
      <c r="K5366" s="728">
        <v>96.82</v>
      </c>
      <c r="L5366" s="728">
        <v>387.27</v>
      </c>
    </row>
    <row r="5367" spans="1:12" s="335" customFormat="1" ht="12" x14ac:dyDescent="0.2">
      <c r="A5367" s="335" t="s">
        <v>10930</v>
      </c>
      <c r="B5367" s="335" t="s">
        <v>11330</v>
      </c>
      <c r="C5367" s="733">
        <v>43678</v>
      </c>
      <c r="F5367" s="663">
        <v>3000</v>
      </c>
      <c r="G5367" s="663">
        <v>600</v>
      </c>
      <c r="H5367" s="663"/>
      <c r="I5367" s="663">
        <v>2400</v>
      </c>
      <c r="J5367" s="728">
        <v>383.7</v>
      </c>
      <c r="K5367" s="728">
        <v>124.7</v>
      </c>
      <c r="L5367" s="728">
        <v>259</v>
      </c>
    </row>
    <row r="5368" spans="1:12" s="335" customFormat="1" ht="12" x14ac:dyDescent="0.2">
      <c r="A5368" s="335" t="s">
        <v>10931</v>
      </c>
      <c r="B5368" s="335" t="s">
        <v>11284</v>
      </c>
      <c r="C5368" s="733">
        <v>43678</v>
      </c>
      <c r="F5368" s="663">
        <v>5256</v>
      </c>
      <c r="G5368" s="663">
        <v>788</v>
      </c>
      <c r="H5368" s="663"/>
      <c r="I5368" s="663">
        <v>4468</v>
      </c>
      <c r="J5368" s="728">
        <v>448.91999999999996</v>
      </c>
      <c r="K5368" s="728">
        <v>89.78</v>
      </c>
      <c r="L5368" s="728">
        <v>359.14</v>
      </c>
    </row>
    <row r="5369" spans="1:12" s="335" customFormat="1" ht="12" x14ac:dyDescent="0.2">
      <c r="A5369" s="335" t="s">
        <v>10932</v>
      </c>
      <c r="B5369" s="335" t="s">
        <v>11331</v>
      </c>
      <c r="C5369" s="733">
        <v>43678</v>
      </c>
      <c r="F5369" s="663">
        <v>195</v>
      </c>
      <c r="G5369" s="663">
        <v>39</v>
      </c>
      <c r="H5369" s="663"/>
      <c r="I5369" s="663">
        <v>156</v>
      </c>
      <c r="J5369" s="728">
        <v>24.93</v>
      </c>
      <c r="K5369" s="728">
        <v>4.99</v>
      </c>
      <c r="L5369" s="728">
        <v>19.940000000000001</v>
      </c>
    </row>
    <row r="5370" spans="1:12" s="335" customFormat="1" ht="12" x14ac:dyDescent="0.2">
      <c r="A5370" s="335" t="s">
        <v>10933</v>
      </c>
      <c r="B5370" s="335" t="s">
        <v>11332</v>
      </c>
      <c r="C5370" s="733">
        <v>43678</v>
      </c>
      <c r="F5370" s="663">
        <v>3696</v>
      </c>
      <c r="G5370" s="663">
        <v>739</v>
      </c>
      <c r="H5370" s="663"/>
      <c r="I5370" s="663">
        <v>2957</v>
      </c>
      <c r="J5370" s="728">
        <v>472.71000000000004</v>
      </c>
      <c r="K5370" s="728">
        <v>94.54</v>
      </c>
      <c r="L5370" s="728">
        <v>378.17</v>
      </c>
    </row>
    <row r="5371" spans="1:12" s="335" customFormat="1" ht="12" x14ac:dyDescent="0.2">
      <c r="A5371" s="335" t="s">
        <v>10934</v>
      </c>
      <c r="B5371" s="335" t="s">
        <v>11333</v>
      </c>
      <c r="C5371" s="733">
        <v>43678</v>
      </c>
      <c r="F5371" s="663">
        <v>6687</v>
      </c>
      <c r="G5371" s="663">
        <v>1003</v>
      </c>
      <c r="H5371" s="663"/>
      <c r="I5371" s="663">
        <v>5684</v>
      </c>
      <c r="J5371" s="728">
        <v>576.4</v>
      </c>
      <c r="K5371" s="728">
        <v>115.28</v>
      </c>
      <c r="L5371" s="728">
        <v>461.12</v>
      </c>
    </row>
    <row r="5372" spans="1:12" s="335" customFormat="1" ht="12" x14ac:dyDescent="0.2">
      <c r="A5372" s="335" t="s">
        <v>10935</v>
      </c>
      <c r="B5372" s="335" t="s">
        <v>11334</v>
      </c>
      <c r="C5372" s="733">
        <v>43678</v>
      </c>
      <c r="F5372" s="663">
        <v>4315</v>
      </c>
      <c r="G5372" s="663">
        <v>809</v>
      </c>
      <c r="H5372" s="663"/>
      <c r="I5372" s="663">
        <v>3506</v>
      </c>
      <c r="J5372" s="728">
        <v>506.89</v>
      </c>
      <c r="K5372" s="728">
        <v>101.38</v>
      </c>
      <c r="L5372" s="728">
        <v>405.51</v>
      </c>
    </row>
    <row r="5373" spans="1:12" s="335" customFormat="1" ht="12" x14ac:dyDescent="0.2">
      <c r="A5373" s="335" t="s">
        <v>10936</v>
      </c>
      <c r="B5373" s="335" t="s">
        <v>11335</v>
      </c>
      <c r="C5373" s="733">
        <v>43678</v>
      </c>
      <c r="F5373" s="663">
        <v>2100</v>
      </c>
      <c r="G5373" s="663">
        <v>315</v>
      </c>
      <c r="H5373" s="663"/>
      <c r="I5373" s="663">
        <v>1785</v>
      </c>
      <c r="J5373" s="728">
        <v>179.36</v>
      </c>
      <c r="K5373" s="728">
        <v>35.869999999999997</v>
      </c>
      <c r="L5373" s="728">
        <v>143.49</v>
      </c>
    </row>
    <row r="5374" spans="1:12" s="335" customFormat="1" ht="12" x14ac:dyDescent="0.2">
      <c r="A5374" s="335" t="s">
        <v>10937</v>
      </c>
      <c r="B5374" s="335" t="s">
        <v>11336</v>
      </c>
      <c r="C5374" s="733">
        <v>43678</v>
      </c>
      <c r="F5374" s="663">
        <v>11839</v>
      </c>
      <c r="G5374" s="663">
        <v>2220</v>
      </c>
      <c r="H5374" s="663"/>
      <c r="I5374" s="663">
        <v>9619</v>
      </c>
      <c r="J5374" s="728">
        <v>1390.73</v>
      </c>
      <c r="K5374" s="728">
        <v>278.14999999999998</v>
      </c>
      <c r="L5374" s="728">
        <v>1112.58</v>
      </c>
    </row>
    <row r="5375" spans="1:12" s="335" customFormat="1" ht="12" x14ac:dyDescent="0.2">
      <c r="A5375" s="335" t="s">
        <v>10938</v>
      </c>
      <c r="B5375" s="335" t="s">
        <v>11337</v>
      </c>
      <c r="C5375" s="733">
        <v>43678</v>
      </c>
      <c r="F5375" s="663">
        <v>1240</v>
      </c>
      <c r="G5375" s="663">
        <v>186</v>
      </c>
      <c r="H5375" s="663"/>
      <c r="I5375" s="663">
        <v>1054</v>
      </c>
      <c r="J5375" s="728">
        <v>105.91</v>
      </c>
      <c r="K5375" s="728">
        <v>21.18</v>
      </c>
      <c r="L5375" s="728">
        <v>84.73</v>
      </c>
    </row>
    <row r="5376" spans="1:12" s="335" customFormat="1" ht="12" x14ac:dyDescent="0.2">
      <c r="A5376" s="335" t="s">
        <v>10939</v>
      </c>
      <c r="B5376" s="335" t="s">
        <v>11338</v>
      </c>
      <c r="C5376" s="733">
        <v>43678</v>
      </c>
      <c r="F5376" s="663">
        <v>2048</v>
      </c>
      <c r="G5376" s="663">
        <v>307</v>
      </c>
      <c r="H5376" s="663"/>
      <c r="I5376" s="663">
        <v>1741</v>
      </c>
      <c r="J5376" s="728">
        <v>174.92</v>
      </c>
      <c r="K5376" s="728">
        <v>34.979999999999997</v>
      </c>
      <c r="L5376" s="728">
        <v>139.94</v>
      </c>
    </row>
    <row r="5377" spans="1:12" s="335" customFormat="1" ht="12" x14ac:dyDescent="0.2">
      <c r="A5377" s="335" t="s">
        <v>10940</v>
      </c>
      <c r="B5377" s="335" t="s">
        <v>11339</v>
      </c>
      <c r="C5377" s="733">
        <v>43678</v>
      </c>
      <c r="F5377" s="663">
        <v>5471</v>
      </c>
      <c r="G5377" s="663">
        <v>821</v>
      </c>
      <c r="H5377" s="663"/>
      <c r="I5377" s="663">
        <v>4650</v>
      </c>
      <c r="J5377" s="728">
        <v>467.28999999999996</v>
      </c>
      <c r="K5377" s="728">
        <v>93.46</v>
      </c>
      <c r="L5377" s="728">
        <v>373.83</v>
      </c>
    </row>
    <row r="5378" spans="1:12" s="335" customFormat="1" ht="12" x14ac:dyDescent="0.2">
      <c r="A5378" s="335" t="s">
        <v>10941</v>
      </c>
      <c r="B5378" s="335" t="s">
        <v>11340</v>
      </c>
      <c r="C5378" s="733">
        <v>43678</v>
      </c>
      <c r="F5378" s="663">
        <v>3932</v>
      </c>
      <c r="G5378" s="663">
        <v>590</v>
      </c>
      <c r="H5378" s="663"/>
      <c r="I5378" s="663">
        <v>3342</v>
      </c>
      <c r="J5378" s="728">
        <v>335.84000000000003</v>
      </c>
      <c r="K5378" s="728">
        <v>67.17</v>
      </c>
      <c r="L5378" s="728">
        <v>268.67</v>
      </c>
    </row>
    <row r="5379" spans="1:12" s="335" customFormat="1" ht="12" x14ac:dyDescent="0.2">
      <c r="A5379" s="335" t="s">
        <v>10942</v>
      </c>
      <c r="B5379" s="335" t="s">
        <v>11341</v>
      </c>
      <c r="C5379" s="733">
        <v>43678</v>
      </c>
      <c r="F5379" s="663">
        <v>6376</v>
      </c>
      <c r="G5379" s="663">
        <v>956</v>
      </c>
      <c r="H5379" s="663"/>
      <c r="I5379" s="663">
        <v>5420</v>
      </c>
      <c r="J5379" s="728">
        <v>549.59</v>
      </c>
      <c r="K5379" s="728">
        <v>178.62</v>
      </c>
      <c r="L5379" s="728">
        <v>370.97</v>
      </c>
    </row>
    <row r="5380" spans="1:12" s="335" customFormat="1" ht="12" x14ac:dyDescent="0.2">
      <c r="A5380" s="335" t="s">
        <v>10943</v>
      </c>
      <c r="B5380" s="335" t="s">
        <v>11301</v>
      </c>
      <c r="C5380" s="733">
        <v>43678</v>
      </c>
      <c r="F5380" s="663">
        <v>6124</v>
      </c>
      <c r="G5380" s="663">
        <v>1225</v>
      </c>
      <c r="H5380" s="663"/>
      <c r="I5380" s="663">
        <v>4899</v>
      </c>
      <c r="J5380" s="728">
        <v>783.26</v>
      </c>
      <c r="K5380" s="728">
        <v>156.65</v>
      </c>
      <c r="L5380" s="728">
        <v>626.61</v>
      </c>
    </row>
    <row r="5381" spans="1:12" s="335" customFormat="1" ht="12" x14ac:dyDescent="0.2">
      <c r="A5381" s="335" t="s">
        <v>10944</v>
      </c>
      <c r="B5381" s="335" t="s">
        <v>11342</v>
      </c>
      <c r="C5381" s="733">
        <v>43678</v>
      </c>
      <c r="F5381" s="663">
        <v>285</v>
      </c>
      <c r="G5381" s="663">
        <v>43</v>
      </c>
      <c r="H5381" s="663"/>
      <c r="I5381" s="663">
        <v>242</v>
      </c>
      <c r="J5381" s="728">
        <v>24.34</v>
      </c>
      <c r="K5381" s="728">
        <v>4.87</v>
      </c>
      <c r="L5381" s="728">
        <v>19.47</v>
      </c>
    </row>
    <row r="5382" spans="1:12" s="335" customFormat="1" ht="12" x14ac:dyDescent="0.2">
      <c r="A5382" s="335" t="s">
        <v>10945</v>
      </c>
      <c r="B5382" s="335" t="s">
        <v>11343</v>
      </c>
      <c r="C5382" s="733">
        <v>43678</v>
      </c>
      <c r="F5382" s="663">
        <v>2516</v>
      </c>
      <c r="G5382" s="663">
        <v>503</v>
      </c>
      <c r="H5382" s="663"/>
      <c r="I5382" s="663">
        <v>2013</v>
      </c>
      <c r="J5382" s="728">
        <v>321.79000000000002</v>
      </c>
      <c r="K5382" s="728">
        <v>64.36</v>
      </c>
      <c r="L5382" s="728">
        <v>257.43</v>
      </c>
    </row>
    <row r="5383" spans="1:12" s="335" customFormat="1" ht="12" x14ac:dyDescent="0.2">
      <c r="A5383" s="335" t="s">
        <v>10946</v>
      </c>
      <c r="B5383" s="335" t="s">
        <v>11344</v>
      </c>
      <c r="C5383" s="733">
        <v>43678</v>
      </c>
      <c r="F5383" s="663">
        <v>4081</v>
      </c>
      <c r="G5383" s="663">
        <v>612</v>
      </c>
      <c r="H5383" s="663"/>
      <c r="I5383" s="663">
        <v>3469</v>
      </c>
      <c r="J5383" s="728">
        <v>351.78000000000003</v>
      </c>
      <c r="K5383" s="728">
        <v>70.36</v>
      </c>
      <c r="L5383" s="728">
        <v>281.42</v>
      </c>
    </row>
    <row r="5384" spans="1:12" s="335" customFormat="1" ht="12" x14ac:dyDescent="0.2">
      <c r="A5384" s="335" t="s">
        <v>10947</v>
      </c>
      <c r="B5384" s="335" t="s">
        <v>11345</v>
      </c>
      <c r="C5384" s="733">
        <v>43678</v>
      </c>
      <c r="F5384" s="663">
        <v>2309</v>
      </c>
      <c r="G5384" s="663">
        <v>577</v>
      </c>
      <c r="H5384" s="663"/>
      <c r="I5384" s="663">
        <v>1732</v>
      </c>
      <c r="J5384" s="728">
        <v>391.61</v>
      </c>
      <c r="K5384" s="728">
        <v>78.319999999999993</v>
      </c>
      <c r="L5384" s="728">
        <v>313.29000000000002</v>
      </c>
    </row>
    <row r="5385" spans="1:12" s="335" customFormat="1" ht="12" x14ac:dyDescent="0.2">
      <c r="A5385" s="335" t="s">
        <v>10948</v>
      </c>
      <c r="B5385" s="335" t="s">
        <v>11346</v>
      </c>
      <c r="C5385" s="733">
        <v>43678</v>
      </c>
      <c r="F5385" s="663">
        <v>7819</v>
      </c>
      <c r="G5385" s="663">
        <v>1173</v>
      </c>
      <c r="H5385" s="663"/>
      <c r="I5385" s="663">
        <v>6646</v>
      </c>
      <c r="J5385" s="728">
        <v>673.96999999999991</v>
      </c>
      <c r="K5385" s="728">
        <v>134.79</v>
      </c>
      <c r="L5385" s="728">
        <v>539.17999999999995</v>
      </c>
    </row>
    <row r="5386" spans="1:12" s="335" customFormat="1" ht="12" x14ac:dyDescent="0.2">
      <c r="A5386" s="335" t="s">
        <v>10949</v>
      </c>
      <c r="B5386" s="335" t="s">
        <v>11347</v>
      </c>
      <c r="C5386" s="733">
        <v>43678</v>
      </c>
      <c r="F5386" s="663">
        <v>9768</v>
      </c>
      <c r="G5386" s="663">
        <v>1831</v>
      </c>
      <c r="H5386" s="663"/>
      <c r="I5386" s="663">
        <v>7937</v>
      </c>
      <c r="J5386" s="728">
        <v>1147.45</v>
      </c>
      <c r="K5386" s="728">
        <v>372.92</v>
      </c>
      <c r="L5386" s="728">
        <v>774.53</v>
      </c>
    </row>
    <row r="5387" spans="1:12" s="335" customFormat="1" ht="12" x14ac:dyDescent="0.2">
      <c r="A5387" s="335" t="s">
        <v>10950</v>
      </c>
      <c r="B5387" s="335" t="s">
        <v>11348</v>
      </c>
      <c r="C5387" s="733">
        <v>43678</v>
      </c>
      <c r="F5387" s="663">
        <v>7764</v>
      </c>
      <c r="G5387" s="663">
        <v>1927</v>
      </c>
      <c r="H5387" s="663"/>
      <c r="I5387" s="663">
        <v>5837</v>
      </c>
      <c r="J5387" s="728">
        <v>1304.82</v>
      </c>
      <c r="K5387" s="728">
        <v>260.95999999999998</v>
      </c>
      <c r="L5387" s="728">
        <v>1043.8599999999999</v>
      </c>
    </row>
    <row r="5388" spans="1:12" s="335" customFormat="1" ht="12" x14ac:dyDescent="0.2">
      <c r="A5388" s="335" t="s">
        <v>10951</v>
      </c>
      <c r="B5388" s="335" t="s">
        <v>11349</v>
      </c>
      <c r="C5388" s="733">
        <v>43678</v>
      </c>
      <c r="F5388" s="663">
        <v>3151</v>
      </c>
      <c r="G5388" s="663">
        <v>630</v>
      </c>
      <c r="H5388" s="663"/>
      <c r="I5388" s="663">
        <v>2521</v>
      </c>
      <c r="J5388" s="728">
        <v>403.01</v>
      </c>
      <c r="K5388" s="728">
        <v>80.599999999999994</v>
      </c>
      <c r="L5388" s="728">
        <v>322.41000000000003</v>
      </c>
    </row>
    <row r="5389" spans="1:12" s="335" customFormat="1" ht="12" x14ac:dyDescent="0.2">
      <c r="A5389" s="335" t="s">
        <v>10952</v>
      </c>
      <c r="B5389" s="335" t="s">
        <v>11350</v>
      </c>
      <c r="C5389" s="733">
        <v>43678</v>
      </c>
      <c r="F5389" s="663">
        <v>3320</v>
      </c>
      <c r="G5389" s="663">
        <v>501</v>
      </c>
      <c r="H5389" s="663"/>
      <c r="I5389" s="663">
        <v>2819</v>
      </c>
      <c r="J5389" s="728">
        <v>286.18</v>
      </c>
      <c r="K5389" s="728">
        <v>57.24</v>
      </c>
      <c r="L5389" s="728">
        <v>228.94</v>
      </c>
    </row>
    <row r="5390" spans="1:12" s="335" customFormat="1" ht="12" x14ac:dyDescent="0.2">
      <c r="A5390" s="335" t="s">
        <v>10953</v>
      </c>
      <c r="B5390" s="335" t="s">
        <v>11351</v>
      </c>
      <c r="C5390" s="733">
        <v>43678</v>
      </c>
      <c r="F5390" s="663">
        <v>5398</v>
      </c>
      <c r="G5390" s="663">
        <v>1012</v>
      </c>
      <c r="H5390" s="663"/>
      <c r="I5390" s="663">
        <v>4386</v>
      </c>
      <c r="J5390" s="728">
        <v>628.33000000000004</v>
      </c>
      <c r="K5390" s="728">
        <v>125.67</v>
      </c>
      <c r="L5390" s="728">
        <v>502.66</v>
      </c>
    </row>
    <row r="5391" spans="1:12" s="335" customFormat="1" ht="12" x14ac:dyDescent="0.2">
      <c r="A5391" s="335" t="s">
        <v>10954</v>
      </c>
      <c r="B5391" s="335" t="s">
        <v>11352</v>
      </c>
      <c r="C5391" s="733">
        <v>43678</v>
      </c>
      <c r="F5391" s="663">
        <v>297</v>
      </c>
      <c r="G5391" s="663">
        <v>45</v>
      </c>
      <c r="H5391" s="663"/>
      <c r="I5391" s="663">
        <v>252</v>
      </c>
      <c r="J5391" s="728">
        <v>25.36</v>
      </c>
      <c r="K5391" s="728">
        <v>5.07</v>
      </c>
      <c r="L5391" s="728">
        <v>20.29</v>
      </c>
    </row>
    <row r="5392" spans="1:12" s="335" customFormat="1" ht="12" x14ac:dyDescent="0.2">
      <c r="A5392" s="335" t="s">
        <v>10955</v>
      </c>
      <c r="B5392" s="335" t="s">
        <v>11353</v>
      </c>
      <c r="C5392" s="733">
        <v>43678</v>
      </c>
      <c r="F5392" s="663">
        <v>3701</v>
      </c>
      <c r="G5392" s="663">
        <v>740</v>
      </c>
      <c r="H5392" s="663"/>
      <c r="I5392" s="663">
        <v>2961</v>
      </c>
      <c r="J5392" s="728">
        <v>473.35</v>
      </c>
      <c r="K5392" s="728">
        <v>94.67</v>
      </c>
      <c r="L5392" s="728">
        <v>378.68</v>
      </c>
    </row>
    <row r="5393" spans="1:12" s="335" customFormat="1" ht="12" x14ac:dyDescent="0.2">
      <c r="A5393" s="335" t="s">
        <v>10956</v>
      </c>
      <c r="B5393" s="335" t="s">
        <v>11354</v>
      </c>
      <c r="C5393" s="733">
        <v>43678</v>
      </c>
      <c r="F5393" s="663">
        <v>3920</v>
      </c>
      <c r="G5393" s="663">
        <v>735</v>
      </c>
      <c r="H5393" s="663"/>
      <c r="I5393" s="663">
        <v>3185</v>
      </c>
      <c r="J5393" s="728">
        <v>456.28999999999996</v>
      </c>
      <c r="K5393" s="728">
        <v>91.26</v>
      </c>
      <c r="L5393" s="728">
        <v>365.03</v>
      </c>
    </row>
    <row r="5394" spans="1:12" s="335" customFormat="1" ht="12" x14ac:dyDescent="0.2">
      <c r="A5394" s="335" t="s">
        <v>10957</v>
      </c>
      <c r="B5394" s="335" t="s">
        <v>11355</v>
      </c>
      <c r="C5394" s="733">
        <v>43678</v>
      </c>
      <c r="F5394" s="663">
        <v>3636</v>
      </c>
      <c r="G5394" s="663">
        <v>727</v>
      </c>
      <c r="H5394" s="663"/>
      <c r="I5394" s="663">
        <v>2909</v>
      </c>
      <c r="J5394" s="728">
        <v>465.03999999999996</v>
      </c>
      <c r="K5394" s="728">
        <v>93.01</v>
      </c>
      <c r="L5394" s="728">
        <v>372.03</v>
      </c>
    </row>
    <row r="5395" spans="1:12" s="335" customFormat="1" ht="12" x14ac:dyDescent="0.2">
      <c r="A5395" s="335" t="s">
        <v>10958</v>
      </c>
      <c r="B5395" s="335" t="s">
        <v>11356</v>
      </c>
      <c r="C5395" s="733">
        <v>43678</v>
      </c>
      <c r="F5395" s="663">
        <v>2417</v>
      </c>
      <c r="G5395" s="663">
        <v>483</v>
      </c>
      <c r="H5395" s="663"/>
      <c r="I5395" s="663">
        <v>1934</v>
      </c>
      <c r="J5395" s="728">
        <v>309.13</v>
      </c>
      <c r="K5395" s="728">
        <v>61.83</v>
      </c>
      <c r="L5395" s="728">
        <v>247.3</v>
      </c>
    </row>
    <row r="5396" spans="1:12" s="335" customFormat="1" ht="12" x14ac:dyDescent="0.2">
      <c r="A5396" s="335" t="s">
        <v>10959</v>
      </c>
      <c r="B5396" s="335" t="s">
        <v>11357</v>
      </c>
      <c r="C5396" s="733">
        <v>43678</v>
      </c>
      <c r="F5396" s="663">
        <v>3011</v>
      </c>
      <c r="G5396" s="663">
        <v>376</v>
      </c>
      <c r="H5396" s="663"/>
      <c r="I5396" s="663">
        <v>2635</v>
      </c>
      <c r="J5396" s="728">
        <v>193.20999999999998</v>
      </c>
      <c r="K5396" s="728">
        <v>38.64</v>
      </c>
      <c r="L5396" s="728">
        <v>154.57</v>
      </c>
    </row>
    <row r="5397" spans="1:12" s="335" customFormat="1" ht="12" x14ac:dyDescent="0.2">
      <c r="A5397" s="335" t="s">
        <v>10960</v>
      </c>
      <c r="B5397" s="335" t="s">
        <v>11358</v>
      </c>
      <c r="C5397" s="733">
        <v>43678</v>
      </c>
      <c r="F5397" s="663">
        <v>2250</v>
      </c>
      <c r="G5397" s="663">
        <v>337</v>
      </c>
      <c r="H5397" s="663"/>
      <c r="I5397" s="663">
        <v>1913</v>
      </c>
      <c r="J5397" s="728">
        <v>192.17000000000002</v>
      </c>
      <c r="K5397" s="728">
        <v>38.43</v>
      </c>
      <c r="L5397" s="728">
        <v>153.74</v>
      </c>
    </row>
    <row r="5398" spans="1:12" s="335" customFormat="1" ht="12" x14ac:dyDescent="0.2">
      <c r="A5398" s="335" t="s">
        <v>10961</v>
      </c>
      <c r="B5398" s="335" t="s">
        <v>11359</v>
      </c>
      <c r="C5398" s="733">
        <v>43678</v>
      </c>
      <c r="F5398" s="663">
        <v>2250</v>
      </c>
      <c r="G5398" s="663">
        <v>337</v>
      </c>
      <c r="H5398" s="663"/>
      <c r="I5398" s="663">
        <v>1913</v>
      </c>
      <c r="J5398" s="728">
        <v>192.17000000000002</v>
      </c>
      <c r="K5398" s="728">
        <v>38.43</v>
      </c>
      <c r="L5398" s="728">
        <v>153.74</v>
      </c>
    </row>
    <row r="5399" spans="1:12" s="335" customFormat="1" ht="12" x14ac:dyDescent="0.2">
      <c r="A5399" s="335" t="s">
        <v>10962</v>
      </c>
      <c r="B5399" s="335" t="s">
        <v>11360</v>
      </c>
      <c r="C5399" s="733">
        <v>43678</v>
      </c>
      <c r="F5399" s="663">
        <v>3910</v>
      </c>
      <c r="G5399" s="663">
        <v>782</v>
      </c>
      <c r="H5399" s="663"/>
      <c r="I5399" s="663">
        <v>3128</v>
      </c>
      <c r="J5399" s="728">
        <v>500.09</v>
      </c>
      <c r="K5399" s="728">
        <v>100.02</v>
      </c>
      <c r="L5399" s="728">
        <v>400.07</v>
      </c>
    </row>
    <row r="5400" spans="1:12" s="335" customFormat="1" ht="12" x14ac:dyDescent="0.2">
      <c r="A5400" s="335" t="s">
        <v>10963</v>
      </c>
      <c r="B5400" s="335" t="s">
        <v>11361</v>
      </c>
      <c r="C5400" s="733">
        <v>43678</v>
      </c>
      <c r="F5400" s="663">
        <v>6033</v>
      </c>
      <c r="G5400" s="663">
        <v>905</v>
      </c>
      <c r="H5400" s="663"/>
      <c r="I5400" s="663">
        <v>5128</v>
      </c>
      <c r="J5400" s="728">
        <v>515.29</v>
      </c>
      <c r="K5400" s="728">
        <v>103.06</v>
      </c>
      <c r="L5400" s="728">
        <v>412.23</v>
      </c>
    </row>
    <row r="5401" spans="1:12" s="335" customFormat="1" ht="12" x14ac:dyDescent="0.2">
      <c r="A5401" s="335" t="s">
        <v>10964</v>
      </c>
      <c r="B5401" s="335" t="s">
        <v>11362</v>
      </c>
      <c r="C5401" s="733">
        <v>43678</v>
      </c>
      <c r="F5401" s="663">
        <v>9256</v>
      </c>
      <c r="G5401" s="663">
        <v>1851</v>
      </c>
      <c r="H5401" s="663"/>
      <c r="I5401" s="663">
        <v>7405</v>
      </c>
      <c r="J5401" s="728">
        <v>1183.8500000000001</v>
      </c>
      <c r="K5401" s="728">
        <v>236.77</v>
      </c>
      <c r="L5401" s="728">
        <v>947.08</v>
      </c>
    </row>
    <row r="5402" spans="1:12" s="335" customFormat="1" ht="12" x14ac:dyDescent="0.2">
      <c r="A5402" s="335" t="s">
        <v>10965</v>
      </c>
      <c r="B5402" s="335" t="s">
        <v>11363</v>
      </c>
      <c r="C5402" s="733">
        <v>43678</v>
      </c>
      <c r="F5402" s="663">
        <v>2691</v>
      </c>
      <c r="G5402" s="663">
        <v>404</v>
      </c>
      <c r="H5402" s="663"/>
      <c r="I5402" s="663">
        <v>2287</v>
      </c>
      <c r="J5402" s="728">
        <v>229.84</v>
      </c>
      <c r="K5402" s="728">
        <v>45.97</v>
      </c>
      <c r="L5402" s="728">
        <v>183.87</v>
      </c>
    </row>
    <row r="5403" spans="1:12" s="335" customFormat="1" ht="12" x14ac:dyDescent="0.2">
      <c r="A5403" s="335" t="s">
        <v>10966</v>
      </c>
      <c r="B5403" s="335" t="s">
        <v>11364</v>
      </c>
      <c r="C5403" s="733">
        <v>43678</v>
      </c>
      <c r="F5403" s="663">
        <v>6625</v>
      </c>
      <c r="G5403" s="663">
        <v>1325</v>
      </c>
      <c r="H5403" s="663"/>
      <c r="I5403" s="663">
        <v>5300</v>
      </c>
      <c r="J5403" s="728">
        <v>847.34</v>
      </c>
      <c r="K5403" s="728">
        <v>169.47</v>
      </c>
      <c r="L5403" s="728">
        <v>677.87</v>
      </c>
    </row>
    <row r="5404" spans="1:12" s="335" customFormat="1" ht="12" x14ac:dyDescent="0.2">
      <c r="A5404" s="335" t="s">
        <v>10967</v>
      </c>
      <c r="B5404" s="335" t="s">
        <v>11365</v>
      </c>
      <c r="C5404" s="733">
        <v>43678</v>
      </c>
      <c r="F5404" s="663">
        <v>999</v>
      </c>
      <c r="G5404" s="663">
        <v>200</v>
      </c>
      <c r="H5404" s="663"/>
      <c r="I5404" s="663">
        <v>799</v>
      </c>
      <c r="J5404" s="728">
        <v>126.61000000000001</v>
      </c>
      <c r="K5404" s="728">
        <v>25.32</v>
      </c>
      <c r="L5404" s="728">
        <v>101.29</v>
      </c>
    </row>
    <row r="5405" spans="1:12" s="335" customFormat="1" ht="12" x14ac:dyDescent="0.2">
      <c r="A5405" s="335" t="s">
        <v>10968</v>
      </c>
      <c r="B5405" s="335" t="s">
        <v>11366</v>
      </c>
      <c r="C5405" s="733">
        <v>43678</v>
      </c>
      <c r="F5405" s="663">
        <v>2100</v>
      </c>
      <c r="G5405" s="663">
        <v>315</v>
      </c>
      <c r="H5405" s="663"/>
      <c r="I5405" s="663">
        <v>1785</v>
      </c>
      <c r="J5405" s="728">
        <v>179.36</v>
      </c>
      <c r="K5405" s="728">
        <v>35.869999999999997</v>
      </c>
      <c r="L5405" s="728">
        <v>143.49</v>
      </c>
    </row>
    <row r="5406" spans="1:12" s="335" customFormat="1" ht="12" x14ac:dyDescent="0.2">
      <c r="A5406" s="335" t="s">
        <v>10969</v>
      </c>
      <c r="B5406" s="335" t="s">
        <v>11367</v>
      </c>
      <c r="C5406" s="733">
        <v>43678</v>
      </c>
      <c r="F5406" s="663">
        <v>2756</v>
      </c>
      <c r="G5406" s="663">
        <v>413</v>
      </c>
      <c r="H5406" s="663"/>
      <c r="I5406" s="663">
        <v>2343</v>
      </c>
      <c r="J5406" s="728">
        <v>235.39</v>
      </c>
      <c r="K5406" s="728">
        <v>47.08</v>
      </c>
      <c r="L5406" s="728">
        <v>188.31</v>
      </c>
    </row>
    <row r="5407" spans="1:12" s="335" customFormat="1" ht="12" x14ac:dyDescent="0.2">
      <c r="A5407" s="335" t="s">
        <v>10970</v>
      </c>
      <c r="B5407" s="335" t="s">
        <v>11368</v>
      </c>
      <c r="C5407" s="733">
        <v>43678</v>
      </c>
      <c r="F5407" s="663">
        <v>6091</v>
      </c>
      <c r="G5407" s="663">
        <v>914</v>
      </c>
      <c r="H5407" s="663"/>
      <c r="I5407" s="663">
        <v>5177</v>
      </c>
      <c r="J5407" s="728">
        <v>525.02</v>
      </c>
      <c r="K5407" s="728">
        <v>105</v>
      </c>
      <c r="L5407" s="728">
        <v>420.02</v>
      </c>
    </row>
    <row r="5408" spans="1:12" s="335" customFormat="1" ht="12" x14ac:dyDescent="0.2">
      <c r="A5408" s="335" t="s">
        <v>10971</v>
      </c>
      <c r="B5408" s="335" t="s">
        <v>11369</v>
      </c>
      <c r="C5408" s="733">
        <v>43678</v>
      </c>
      <c r="F5408" s="663">
        <v>5331</v>
      </c>
      <c r="G5408" s="663">
        <v>800</v>
      </c>
      <c r="H5408" s="663"/>
      <c r="I5408" s="663">
        <v>4531</v>
      </c>
      <c r="J5408" s="728">
        <v>459.51</v>
      </c>
      <c r="K5408" s="728">
        <v>91.9</v>
      </c>
      <c r="L5408" s="728">
        <v>367.61</v>
      </c>
    </row>
    <row r="5409" spans="1:12" s="335" customFormat="1" ht="12" x14ac:dyDescent="0.2">
      <c r="A5409" s="335" t="s">
        <v>10972</v>
      </c>
      <c r="B5409" s="335" t="s">
        <v>11370</v>
      </c>
      <c r="C5409" s="733">
        <v>43678</v>
      </c>
      <c r="F5409" s="663">
        <v>2681</v>
      </c>
      <c r="G5409" s="663">
        <v>536</v>
      </c>
      <c r="H5409" s="663"/>
      <c r="I5409" s="663">
        <v>2145</v>
      </c>
      <c r="J5409" s="728">
        <v>342.89</v>
      </c>
      <c r="K5409" s="728">
        <v>68.58</v>
      </c>
      <c r="L5409" s="728">
        <v>274.31</v>
      </c>
    </row>
    <row r="5410" spans="1:12" s="335" customFormat="1" ht="12" x14ac:dyDescent="0.2">
      <c r="A5410" s="335" t="s">
        <v>10973</v>
      </c>
      <c r="B5410" s="335" t="s">
        <v>11371</v>
      </c>
      <c r="C5410" s="733">
        <v>43678</v>
      </c>
      <c r="F5410" s="663">
        <v>4899</v>
      </c>
      <c r="G5410" s="663">
        <v>735</v>
      </c>
      <c r="H5410" s="663"/>
      <c r="I5410" s="663">
        <v>4164</v>
      </c>
      <c r="J5410" s="728">
        <v>422.28999999999996</v>
      </c>
      <c r="K5410" s="728">
        <v>84.46</v>
      </c>
      <c r="L5410" s="728">
        <v>337.83</v>
      </c>
    </row>
    <row r="5411" spans="1:12" s="335" customFormat="1" ht="12" x14ac:dyDescent="0.2">
      <c r="A5411" s="335" t="s">
        <v>10974</v>
      </c>
      <c r="B5411" s="335" t="s">
        <v>11372</v>
      </c>
      <c r="C5411" s="733">
        <v>43678</v>
      </c>
      <c r="F5411" s="663">
        <v>3388</v>
      </c>
      <c r="G5411" s="663">
        <v>508</v>
      </c>
      <c r="H5411" s="663"/>
      <c r="I5411" s="663">
        <v>2880</v>
      </c>
      <c r="J5411" s="728">
        <v>292.03999999999996</v>
      </c>
      <c r="K5411" s="728">
        <v>58.41</v>
      </c>
      <c r="L5411" s="728">
        <v>233.63</v>
      </c>
    </row>
    <row r="5412" spans="1:12" s="335" customFormat="1" ht="12" x14ac:dyDescent="0.2">
      <c r="A5412" s="335" t="s">
        <v>10975</v>
      </c>
      <c r="B5412" s="335" t="s">
        <v>11373</v>
      </c>
      <c r="C5412" s="733">
        <v>43678</v>
      </c>
      <c r="F5412" s="663">
        <v>1155</v>
      </c>
      <c r="G5412" s="663">
        <v>231</v>
      </c>
      <c r="H5412" s="663"/>
      <c r="I5412" s="663">
        <v>924</v>
      </c>
      <c r="J5412" s="728">
        <v>146.38999999999999</v>
      </c>
      <c r="K5412" s="728">
        <v>29.28</v>
      </c>
      <c r="L5412" s="728">
        <v>117.11</v>
      </c>
    </row>
    <row r="5413" spans="1:12" s="335" customFormat="1" ht="12" x14ac:dyDescent="0.2">
      <c r="A5413" s="335" t="s">
        <v>10976</v>
      </c>
      <c r="B5413" s="335" t="s">
        <v>11374</v>
      </c>
      <c r="C5413" s="733">
        <v>43678</v>
      </c>
      <c r="F5413" s="663">
        <v>3997</v>
      </c>
      <c r="G5413" s="663">
        <v>799</v>
      </c>
      <c r="H5413" s="663"/>
      <c r="I5413" s="663">
        <v>3198</v>
      </c>
      <c r="J5413" s="728">
        <v>511.21000000000004</v>
      </c>
      <c r="K5413" s="728">
        <v>102.24</v>
      </c>
      <c r="L5413" s="728">
        <v>408.97</v>
      </c>
    </row>
    <row r="5414" spans="1:12" s="335" customFormat="1" ht="12" x14ac:dyDescent="0.2">
      <c r="A5414" s="335" t="s">
        <v>10977</v>
      </c>
      <c r="B5414" s="335" t="s">
        <v>11375</v>
      </c>
      <c r="C5414" s="733">
        <v>43678</v>
      </c>
      <c r="F5414" s="663">
        <v>2340</v>
      </c>
      <c r="G5414" s="663">
        <v>439</v>
      </c>
      <c r="H5414" s="663"/>
      <c r="I5414" s="663">
        <v>1901</v>
      </c>
      <c r="J5414" s="728">
        <v>272.37</v>
      </c>
      <c r="K5414" s="728">
        <v>54.47</v>
      </c>
      <c r="L5414" s="728">
        <v>217.9</v>
      </c>
    </row>
    <row r="5415" spans="1:12" s="335" customFormat="1" ht="12" x14ac:dyDescent="0.2">
      <c r="A5415" s="335" t="s">
        <v>10978</v>
      </c>
      <c r="B5415" s="335" t="s">
        <v>11376</v>
      </c>
      <c r="C5415" s="733">
        <v>43678</v>
      </c>
      <c r="F5415" s="663">
        <v>2388</v>
      </c>
      <c r="G5415" s="663">
        <v>358</v>
      </c>
      <c r="H5415" s="663"/>
      <c r="I5415" s="663">
        <v>2030</v>
      </c>
      <c r="J5415" s="728">
        <v>203.95</v>
      </c>
      <c r="K5415" s="728">
        <v>40.79</v>
      </c>
      <c r="L5415" s="728">
        <v>163.16</v>
      </c>
    </row>
    <row r="5416" spans="1:12" s="335" customFormat="1" ht="12" x14ac:dyDescent="0.2">
      <c r="A5416" s="335" t="s">
        <v>10979</v>
      </c>
      <c r="B5416" s="335" t="s">
        <v>11377</v>
      </c>
      <c r="C5416" s="733">
        <v>43678</v>
      </c>
      <c r="F5416" s="663">
        <v>4095</v>
      </c>
      <c r="G5416" s="663">
        <v>819</v>
      </c>
      <c r="H5416" s="663"/>
      <c r="I5416" s="663">
        <v>3276</v>
      </c>
      <c r="J5416" s="728">
        <v>523.75</v>
      </c>
      <c r="K5416" s="728">
        <v>104.75</v>
      </c>
      <c r="L5416" s="728">
        <v>419</v>
      </c>
    </row>
    <row r="5417" spans="1:12" s="335" customFormat="1" ht="12" x14ac:dyDescent="0.2">
      <c r="A5417" s="335" t="s">
        <v>10980</v>
      </c>
      <c r="B5417" s="335" t="s">
        <v>11378</v>
      </c>
      <c r="C5417" s="733">
        <v>43678</v>
      </c>
      <c r="F5417" s="663">
        <v>3152</v>
      </c>
      <c r="G5417" s="663">
        <v>630</v>
      </c>
      <c r="H5417" s="663"/>
      <c r="I5417" s="663">
        <v>2522</v>
      </c>
      <c r="J5417" s="728">
        <v>403.14</v>
      </c>
      <c r="K5417" s="728">
        <v>80.63</v>
      </c>
      <c r="L5417" s="728">
        <v>322.51</v>
      </c>
    </row>
    <row r="5418" spans="1:12" s="335" customFormat="1" ht="12" x14ac:dyDescent="0.2">
      <c r="A5418" s="335" t="s">
        <v>10981</v>
      </c>
      <c r="B5418" s="335" t="s">
        <v>11379</v>
      </c>
      <c r="C5418" s="733">
        <v>43678</v>
      </c>
      <c r="F5418" s="663">
        <v>5645</v>
      </c>
      <c r="G5418" s="663">
        <v>847</v>
      </c>
      <c r="H5418" s="663"/>
      <c r="I5418" s="663">
        <v>4798</v>
      </c>
      <c r="J5418" s="728">
        <v>486.59</v>
      </c>
      <c r="K5418" s="728">
        <v>97.32</v>
      </c>
      <c r="L5418" s="728">
        <v>389.27</v>
      </c>
    </row>
    <row r="5419" spans="1:12" s="335" customFormat="1" ht="12" x14ac:dyDescent="0.2">
      <c r="A5419" s="335" t="s">
        <v>10982</v>
      </c>
      <c r="B5419" s="335" t="s">
        <v>11380</v>
      </c>
      <c r="C5419" s="733">
        <v>43678</v>
      </c>
      <c r="F5419" s="663">
        <v>9363</v>
      </c>
      <c r="G5419" s="663">
        <v>1545</v>
      </c>
      <c r="H5419" s="663"/>
      <c r="I5419" s="663">
        <v>7818</v>
      </c>
      <c r="J5419" s="728">
        <v>924.21</v>
      </c>
      <c r="K5419" s="728">
        <v>184.84</v>
      </c>
      <c r="L5419" s="728">
        <v>739.37</v>
      </c>
    </row>
    <row r="5420" spans="1:12" s="335" customFormat="1" ht="12" x14ac:dyDescent="0.2">
      <c r="A5420" s="335" t="s">
        <v>10983</v>
      </c>
      <c r="B5420" s="335" t="s">
        <v>11381</v>
      </c>
      <c r="C5420" s="733">
        <v>43678</v>
      </c>
      <c r="F5420" s="663">
        <v>1698</v>
      </c>
      <c r="G5420" s="663">
        <v>255</v>
      </c>
      <c r="H5420" s="663"/>
      <c r="I5420" s="663">
        <v>1443</v>
      </c>
      <c r="J5420" s="728">
        <v>145.03</v>
      </c>
      <c r="K5420" s="728">
        <v>29.01</v>
      </c>
      <c r="L5420" s="728">
        <v>116.02</v>
      </c>
    </row>
    <row r="5421" spans="1:12" s="335" customFormat="1" ht="12" x14ac:dyDescent="0.2">
      <c r="A5421" s="335" t="s">
        <v>10984</v>
      </c>
      <c r="B5421" s="335" t="s">
        <v>11382</v>
      </c>
      <c r="C5421" s="733">
        <v>43678</v>
      </c>
      <c r="F5421" s="663">
        <v>5470</v>
      </c>
      <c r="G5421" s="663">
        <v>821</v>
      </c>
      <c r="H5421" s="663"/>
      <c r="I5421" s="663">
        <v>4649</v>
      </c>
      <c r="J5421" s="728">
        <v>471.5</v>
      </c>
      <c r="K5421" s="728">
        <v>94.3</v>
      </c>
      <c r="L5421" s="728">
        <v>377.2</v>
      </c>
    </row>
    <row r="5422" spans="1:12" s="335" customFormat="1" ht="12" x14ac:dyDescent="0.2">
      <c r="A5422" s="335" t="s">
        <v>10985</v>
      </c>
      <c r="B5422" s="335" t="s">
        <v>11383</v>
      </c>
      <c r="C5422" s="733">
        <v>43678</v>
      </c>
      <c r="F5422" s="663">
        <v>1698</v>
      </c>
      <c r="G5422" s="663">
        <v>255</v>
      </c>
      <c r="H5422" s="663"/>
      <c r="I5422" s="663">
        <v>1443</v>
      </c>
      <c r="J5422" s="728">
        <v>145.03</v>
      </c>
      <c r="K5422" s="728">
        <v>29.01</v>
      </c>
      <c r="L5422" s="728">
        <v>116.02</v>
      </c>
    </row>
    <row r="5423" spans="1:12" s="335" customFormat="1" ht="12" x14ac:dyDescent="0.2">
      <c r="A5423" s="335" t="s">
        <v>10986</v>
      </c>
      <c r="B5423" s="335" t="s">
        <v>11384</v>
      </c>
      <c r="C5423" s="733">
        <v>43678</v>
      </c>
      <c r="F5423" s="663">
        <v>3188</v>
      </c>
      <c r="G5423" s="663">
        <v>478</v>
      </c>
      <c r="H5423" s="663"/>
      <c r="I5423" s="663">
        <v>2710</v>
      </c>
      <c r="J5423" s="728">
        <v>272.29000000000002</v>
      </c>
      <c r="K5423" s="728">
        <v>54.46</v>
      </c>
      <c r="L5423" s="728">
        <v>217.83</v>
      </c>
    </row>
    <row r="5424" spans="1:12" s="335" customFormat="1" ht="12" x14ac:dyDescent="0.2">
      <c r="A5424" s="335" t="s">
        <v>10987</v>
      </c>
      <c r="B5424" s="335" t="s">
        <v>11385</v>
      </c>
      <c r="C5424" s="733">
        <v>43678</v>
      </c>
      <c r="F5424" s="663">
        <v>3188</v>
      </c>
      <c r="G5424" s="663">
        <v>478</v>
      </c>
      <c r="H5424" s="663"/>
      <c r="I5424" s="663">
        <v>2710</v>
      </c>
      <c r="J5424" s="728">
        <v>272.29000000000002</v>
      </c>
      <c r="K5424" s="728">
        <v>54.46</v>
      </c>
      <c r="L5424" s="728">
        <v>217.83</v>
      </c>
    </row>
    <row r="5425" spans="1:12" s="335" customFormat="1" ht="12" x14ac:dyDescent="0.2">
      <c r="A5425" s="335" t="s">
        <v>10988</v>
      </c>
      <c r="B5425" s="335" t="s">
        <v>11386</v>
      </c>
      <c r="C5425" s="733">
        <v>43678</v>
      </c>
      <c r="F5425" s="663">
        <v>5730</v>
      </c>
      <c r="G5425" s="663">
        <v>1146</v>
      </c>
      <c r="H5425" s="663"/>
      <c r="I5425" s="663">
        <v>4584</v>
      </c>
      <c r="J5425" s="728">
        <v>732.8599999999999</v>
      </c>
      <c r="K5425" s="728">
        <v>146.57</v>
      </c>
      <c r="L5425" s="728">
        <v>586.29</v>
      </c>
    </row>
    <row r="5426" spans="1:12" s="335" customFormat="1" ht="12" x14ac:dyDescent="0.2">
      <c r="A5426" s="335" t="s">
        <v>10989</v>
      </c>
      <c r="B5426" s="335" t="s">
        <v>11387</v>
      </c>
      <c r="C5426" s="733">
        <v>43678</v>
      </c>
      <c r="F5426" s="663">
        <v>5872</v>
      </c>
      <c r="G5426" s="663">
        <v>881</v>
      </c>
      <c r="H5426" s="663"/>
      <c r="I5426" s="663">
        <v>4991</v>
      </c>
      <c r="J5426" s="728">
        <v>506.15000000000003</v>
      </c>
      <c r="K5426" s="728">
        <v>101.23</v>
      </c>
      <c r="L5426" s="728">
        <v>404.92</v>
      </c>
    </row>
    <row r="5427" spans="1:12" s="335" customFormat="1" ht="12" x14ac:dyDescent="0.2">
      <c r="A5427" s="335" t="s">
        <v>10990</v>
      </c>
      <c r="B5427" s="335" t="s">
        <v>11388</v>
      </c>
      <c r="C5427" s="733">
        <v>43678</v>
      </c>
      <c r="F5427" s="663">
        <v>5985</v>
      </c>
      <c r="G5427" s="663">
        <v>748</v>
      </c>
      <c r="H5427" s="663"/>
      <c r="I5427" s="663">
        <v>5237</v>
      </c>
      <c r="J5427" s="728">
        <v>391.11</v>
      </c>
      <c r="K5427" s="728">
        <v>78.22</v>
      </c>
      <c r="L5427" s="728">
        <v>312.89</v>
      </c>
    </row>
    <row r="5428" spans="1:12" s="335" customFormat="1" ht="12" x14ac:dyDescent="0.2">
      <c r="A5428" s="335" t="s">
        <v>10991</v>
      </c>
      <c r="B5428" s="335" t="s">
        <v>11389</v>
      </c>
      <c r="C5428" s="733">
        <v>43678</v>
      </c>
      <c r="F5428" s="663">
        <v>2508</v>
      </c>
      <c r="G5428" s="663">
        <v>376</v>
      </c>
      <c r="H5428" s="663"/>
      <c r="I5428" s="663">
        <v>2132</v>
      </c>
      <c r="J5428" s="728">
        <v>214.21</v>
      </c>
      <c r="K5428" s="728">
        <v>42.84</v>
      </c>
      <c r="L5428" s="728">
        <v>171.37</v>
      </c>
    </row>
    <row r="5429" spans="1:12" s="335" customFormat="1" ht="12" x14ac:dyDescent="0.2">
      <c r="A5429" s="335" t="s">
        <v>10992</v>
      </c>
      <c r="B5429" s="335" t="s">
        <v>11390</v>
      </c>
      <c r="C5429" s="733">
        <v>43678</v>
      </c>
      <c r="F5429" s="663">
        <v>7458</v>
      </c>
      <c r="G5429" s="663">
        <v>1119</v>
      </c>
      <c r="H5429" s="663"/>
      <c r="I5429" s="663">
        <v>6339</v>
      </c>
      <c r="J5429" s="728">
        <v>642.84999999999991</v>
      </c>
      <c r="K5429" s="728">
        <v>128.57</v>
      </c>
      <c r="L5429" s="728">
        <v>514.28</v>
      </c>
    </row>
    <row r="5430" spans="1:12" s="335" customFormat="1" ht="12" x14ac:dyDescent="0.2">
      <c r="A5430" s="335" t="s">
        <v>10993</v>
      </c>
      <c r="B5430" s="335" t="s">
        <v>11391</v>
      </c>
      <c r="C5430" s="733">
        <v>43678</v>
      </c>
      <c r="F5430" s="663">
        <v>2250</v>
      </c>
      <c r="G5430" s="663">
        <v>337</v>
      </c>
      <c r="H5430" s="663"/>
      <c r="I5430" s="663">
        <v>1913</v>
      </c>
      <c r="J5430" s="728">
        <v>192.17000000000002</v>
      </c>
      <c r="K5430" s="728">
        <v>38.43</v>
      </c>
      <c r="L5430" s="728">
        <v>153.74</v>
      </c>
    </row>
    <row r="5431" spans="1:12" s="335" customFormat="1" ht="12" x14ac:dyDescent="0.2">
      <c r="A5431" s="335" t="s">
        <v>10994</v>
      </c>
      <c r="B5431" s="335" t="s">
        <v>11392</v>
      </c>
      <c r="C5431" s="733">
        <v>43678</v>
      </c>
      <c r="F5431" s="663">
        <v>6580</v>
      </c>
      <c r="G5431" s="663">
        <v>1316</v>
      </c>
      <c r="H5431" s="663"/>
      <c r="I5431" s="663">
        <v>5264</v>
      </c>
      <c r="J5431" s="728">
        <v>841.58999999999992</v>
      </c>
      <c r="K5431" s="728">
        <v>168.32</v>
      </c>
      <c r="L5431" s="728">
        <v>673.27</v>
      </c>
    </row>
    <row r="5432" spans="1:12" s="335" customFormat="1" ht="12" x14ac:dyDescent="0.2">
      <c r="A5432" s="335" t="s">
        <v>10995</v>
      </c>
      <c r="B5432" s="335" t="s">
        <v>11393</v>
      </c>
      <c r="C5432" s="733">
        <v>43678</v>
      </c>
      <c r="F5432" s="663">
        <v>2250</v>
      </c>
      <c r="G5432" s="663">
        <v>337</v>
      </c>
      <c r="H5432" s="663"/>
      <c r="I5432" s="663">
        <v>1913</v>
      </c>
      <c r="J5432" s="728">
        <v>192.17000000000002</v>
      </c>
      <c r="K5432" s="728">
        <v>38.43</v>
      </c>
      <c r="L5432" s="728">
        <v>153.74</v>
      </c>
    </row>
    <row r="5433" spans="1:12" s="335" customFormat="1" ht="12" x14ac:dyDescent="0.2">
      <c r="A5433" s="335" t="s">
        <v>10996</v>
      </c>
      <c r="B5433" s="335" t="s">
        <v>11394</v>
      </c>
      <c r="C5433" s="733">
        <v>43678</v>
      </c>
      <c r="F5433" s="663">
        <v>3450</v>
      </c>
      <c r="G5433" s="663">
        <v>521</v>
      </c>
      <c r="H5433" s="663"/>
      <c r="I5433" s="663">
        <v>2929</v>
      </c>
      <c r="J5433" s="728">
        <v>297.39</v>
      </c>
      <c r="K5433" s="728">
        <v>59.48</v>
      </c>
      <c r="L5433" s="728">
        <v>237.91</v>
      </c>
    </row>
    <row r="5434" spans="1:12" s="335" customFormat="1" ht="12" x14ac:dyDescent="0.2">
      <c r="A5434" s="335" t="s">
        <v>10997</v>
      </c>
      <c r="B5434" s="335" t="s">
        <v>11395</v>
      </c>
      <c r="C5434" s="733">
        <v>43678</v>
      </c>
      <c r="F5434" s="663">
        <v>8171</v>
      </c>
      <c r="G5434" s="663">
        <v>1226</v>
      </c>
      <c r="H5434" s="663"/>
      <c r="I5434" s="663">
        <v>6945</v>
      </c>
      <c r="J5434" s="728">
        <v>704.31000000000006</v>
      </c>
      <c r="K5434" s="728">
        <v>140.86000000000001</v>
      </c>
      <c r="L5434" s="728">
        <v>563.45000000000005</v>
      </c>
    </row>
    <row r="5435" spans="1:12" s="335" customFormat="1" ht="12" x14ac:dyDescent="0.2">
      <c r="A5435" s="335" t="s">
        <v>10998</v>
      </c>
      <c r="B5435" s="335" t="s">
        <v>11396</v>
      </c>
      <c r="C5435" s="733">
        <v>43678</v>
      </c>
      <c r="F5435" s="663">
        <v>6372</v>
      </c>
      <c r="G5435" s="663">
        <v>956</v>
      </c>
      <c r="H5435" s="663"/>
      <c r="I5435" s="663">
        <v>5416</v>
      </c>
      <c r="J5435" s="728">
        <v>549.25</v>
      </c>
      <c r="K5435" s="728">
        <v>109.85</v>
      </c>
      <c r="L5435" s="728">
        <v>439.4</v>
      </c>
    </row>
    <row r="5436" spans="1:12" s="335" customFormat="1" ht="12" x14ac:dyDescent="0.2">
      <c r="A5436" s="335" t="s">
        <v>10999</v>
      </c>
      <c r="B5436" s="335" t="s">
        <v>11397</v>
      </c>
      <c r="C5436" s="733">
        <v>43678</v>
      </c>
      <c r="F5436" s="663">
        <v>6153</v>
      </c>
      <c r="G5436" s="663">
        <v>1231</v>
      </c>
      <c r="H5436" s="663"/>
      <c r="I5436" s="663">
        <v>4922</v>
      </c>
      <c r="J5436" s="728">
        <v>786.94999999999993</v>
      </c>
      <c r="K5436" s="728">
        <v>157.38999999999999</v>
      </c>
      <c r="L5436" s="728">
        <v>629.55999999999995</v>
      </c>
    </row>
    <row r="5437" spans="1:12" s="335" customFormat="1" ht="12" x14ac:dyDescent="0.2">
      <c r="A5437" s="335" t="s">
        <v>11000</v>
      </c>
      <c r="B5437" s="335" t="s">
        <v>11398</v>
      </c>
      <c r="C5437" s="733">
        <v>43678</v>
      </c>
      <c r="F5437" s="663">
        <v>4257</v>
      </c>
      <c r="G5437" s="663">
        <v>639</v>
      </c>
      <c r="H5437" s="663"/>
      <c r="I5437" s="663">
        <v>3618</v>
      </c>
      <c r="J5437" s="728">
        <v>363.59000000000003</v>
      </c>
      <c r="K5437" s="728">
        <v>72.72</v>
      </c>
      <c r="L5437" s="728">
        <v>290.87</v>
      </c>
    </row>
    <row r="5438" spans="1:12" s="335" customFormat="1" ht="12" x14ac:dyDescent="0.2">
      <c r="A5438" s="335" t="s">
        <v>11001</v>
      </c>
      <c r="B5438" s="335" t="s">
        <v>11399</v>
      </c>
      <c r="C5438" s="733">
        <v>43678</v>
      </c>
      <c r="F5438" s="663">
        <v>2609</v>
      </c>
      <c r="G5438" s="663">
        <v>652</v>
      </c>
      <c r="H5438" s="663"/>
      <c r="I5438" s="663">
        <v>1957</v>
      </c>
      <c r="J5438" s="728">
        <v>442.49</v>
      </c>
      <c r="K5438" s="728">
        <v>88.5</v>
      </c>
      <c r="L5438" s="728">
        <v>353.99</v>
      </c>
    </row>
    <row r="5439" spans="1:12" s="335" customFormat="1" ht="12" x14ac:dyDescent="0.2">
      <c r="A5439" s="335" t="s">
        <v>11002</v>
      </c>
      <c r="B5439" s="335" t="s">
        <v>11400</v>
      </c>
      <c r="C5439" s="733">
        <v>43678</v>
      </c>
      <c r="F5439" s="663">
        <v>19710</v>
      </c>
      <c r="G5439" s="663">
        <v>3942</v>
      </c>
      <c r="H5439" s="663"/>
      <c r="I5439" s="663">
        <v>15768</v>
      </c>
      <c r="J5439" s="728">
        <v>2520.91</v>
      </c>
      <c r="K5439" s="728">
        <v>504.18</v>
      </c>
      <c r="L5439" s="728">
        <v>2016.73</v>
      </c>
    </row>
    <row r="5440" spans="1:12" s="335" customFormat="1" ht="12" x14ac:dyDescent="0.2">
      <c r="A5440" s="335" t="s">
        <v>11003</v>
      </c>
      <c r="B5440" s="335" t="s">
        <v>11401</v>
      </c>
      <c r="C5440" s="733">
        <v>43678</v>
      </c>
      <c r="F5440" s="663">
        <v>2972</v>
      </c>
      <c r="G5440" s="663">
        <v>446</v>
      </c>
      <c r="H5440" s="663"/>
      <c r="I5440" s="663">
        <v>2526</v>
      </c>
      <c r="J5440" s="728">
        <v>253.84</v>
      </c>
      <c r="K5440" s="728">
        <v>50.77</v>
      </c>
      <c r="L5440" s="728">
        <v>203.07</v>
      </c>
    </row>
    <row r="5441" spans="1:12" s="335" customFormat="1" ht="12" x14ac:dyDescent="0.2">
      <c r="A5441" s="335" t="s">
        <v>11004</v>
      </c>
      <c r="B5441" s="335" t="s">
        <v>11402</v>
      </c>
      <c r="C5441" s="733">
        <v>43678</v>
      </c>
      <c r="F5441" s="663">
        <v>4588</v>
      </c>
      <c r="G5441" s="663">
        <v>860</v>
      </c>
      <c r="H5441" s="663"/>
      <c r="I5441" s="663">
        <v>3728</v>
      </c>
      <c r="J5441" s="728">
        <v>529.27</v>
      </c>
      <c r="K5441" s="728">
        <v>105.85</v>
      </c>
      <c r="L5441" s="728">
        <v>423.42</v>
      </c>
    </row>
    <row r="5442" spans="1:12" s="335" customFormat="1" ht="12" x14ac:dyDescent="0.2">
      <c r="A5442" s="335" t="s">
        <v>11005</v>
      </c>
      <c r="B5442" s="335" t="s">
        <v>11403</v>
      </c>
      <c r="C5442" s="733">
        <v>43678</v>
      </c>
      <c r="F5442" s="663">
        <v>9016</v>
      </c>
      <c r="G5442" s="663">
        <v>1690</v>
      </c>
      <c r="H5442" s="663"/>
      <c r="I5442" s="663">
        <v>7326</v>
      </c>
      <c r="J5442" s="728">
        <v>1059.1099999999999</v>
      </c>
      <c r="K5442" s="728">
        <v>211.82</v>
      </c>
      <c r="L5442" s="728">
        <v>847.29</v>
      </c>
    </row>
    <row r="5443" spans="1:12" s="335" customFormat="1" ht="12" x14ac:dyDescent="0.2">
      <c r="A5443" s="335" t="s">
        <v>11006</v>
      </c>
      <c r="B5443" s="335" t="s">
        <v>11404</v>
      </c>
      <c r="C5443" s="733">
        <v>43678</v>
      </c>
      <c r="F5443" s="663">
        <v>2625</v>
      </c>
      <c r="G5443" s="663">
        <v>394</v>
      </c>
      <c r="H5443" s="663"/>
      <c r="I5443" s="663">
        <v>2231</v>
      </c>
      <c r="J5443" s="728">
        <v>224.20000000000002</v>
      </c>
      <c r="K5443" s="728">
        <v>44.84</v>
      </c>
      <c r="L5443" s="728">
        <v>179.36</v>
      </c>
    </row>
    <row r="5444" spans="1:12" s="335" customFormat="1" ht="12" x14ac:dyDescent="0.2">
      <c r="A5444" s="335" t="s">
        <v>11007</v>
      </c>
      <c r="B5444" s="335" t="s">
        <v>11405</v>
      </c>
      <c r="C5444" s="733">
        <v>43678</v>
      </c>
      <c r="F5444" s="663">
        <v>3000</v>
      </c>
      <c r="G5444" s="663">
        <v>450</v>
      </c>
      <c r="H5444" s="663"/>
      <c r="I5444" s="663">
        <v>2550</v>
      </c>
      <c r="J5444" s="728">
        <v>256.23</v>
      </c>
      <c r="K5444" s="728">
        <v>51.25</v>
      </c>
      <c r="L5444" s="728">
        <v>204.98</v>
      </c>
    </row>
    <row r="5445" spans="1:12" s="335" customFormat="1" ht="12" x14ac:dyDescent="0.2">
      <c r="A5445" s="335" t="s">
        <v>11008</v>
      </c>
      <c r="B5445" s="335" t="s">
        <v>11406</v>
      </c>
      <c r="C5445" s="733">
        <v>43678</v>
      </c>
      <c r="F5445" s="663">
        <v>3592</v>
      </c>
      <c r="G5445" s="663">
        <v>539</v>
      </c>
      <c r="H5445" s="663"/>
      <c r="I5445" s="663">
        <v>3053</v>
      </c>
      <c r="J5445" s="728">
        <v>306.79000000000002</v>
      </c>
      <c r="K5445" s="728">
        <v>61.36</v>
      </c>
      <c r="L5445" s="728">
        <v>245.43</v>
      </c>
    </row>
    <row r="5446" spans="1:12" s="335" customFormat="1" ht="12" x14ac:dyDescent="0.2">
      <c r="A5446" s="335" t="s">
        <v>11009</v>
      </c>
      <c r="B5446" s="335" t="s">
        <v>11407</v>
      </c>
      <c r="C5446" s="733">
        <v>43678</v>
      </c>
      <c r="F5446" s="663">
        <v>9035</v>
      </c>
      <c r="G5446" s="663">
        <v>1694</v>
      </c>
      <c r="H5446" s="663"/>
      <c r="I5446" s="663">
        <v>7341</v>
      </c>
      <c r="J5446" s="728">
        <v>1061.3500000000001</v>
      </c>
      <c r="K5446" s="728">
        <v>212.27</v>
      </c>
      <c r="L5446" s="728">
        <v>849.08</v>
      </c>
    </row>
    <row r="5447" spans="1:12" s="335" customFormat="1" ht="12" x14ac:dyDescent="0.2">
      <c r="A5447" s="335" t="s">
        <v>11010</v>
      </c>
      <c r="B5447" s="335" t="s">
        <v>11408</v>
      </c>
      <c r="C5447" s="733">
        <v>43678</v>
      </c>
      <c r="F5447" s="663">
        <v>1155</v>
      </c>
      <c r="G5447" s="663">
        <v>231</v>
      </c>
      <c r="H5447" s="663"/>
      <c r="I5447" s="663">
        <v>924</v>
      </c>
      <c r="J5447" s="728">
        <v>146.38999999999999</v>
      </c>
      <c r="K5447" s="728">
        <v>29.28</v>
      </c>
      <c r="L5447" s="728">
        <v>117.11</v>
      </c>
    </row>
    <row r="5448" spans="1:12" s="335" customFormat="1" ht="12" x14ac:dyDescent="0.2">
      <c r="A5448" s="335" t="s">
        <v>11011</v>
      </c>
      <c r="B5448" s="335" t="s">
        <v>11409</v>
      </c>
      <c r="C5448" s="733">
        <v>43678</v>
      </c>
      <c r="F5448" s="663">
        <v>7110</v>
      </c>
      <c r="G5448" s="663">
        <v>1422</v>
      </c>
      <c r="H5448" s="663"/>
      <c r="I5448" s="663">
        <v>5688</v>
      </c>
      <c r="J5448" s="728">
        <v>909.37</v>
      </c>
      <c r="K5448" s="728">
        <v>181.87</v>
      </c>
      <c r="L5448" s="728">
        <v>727.5</v>
      </c>
    </row>
    <row r="5449" spans="1:12" s="335" customFormat="1" ht="12" x14ac:dyDescent="0.2">
      <c r="A5449" s="335" t="s">
        <v>11012</v>
      </c>
      <c r="B5449" s="335" t="s">
        <v>11410</v>
      </c>
      <c r="C5449" s="733">
        <v>43678</v>
      </c>
      <c r="F5449" s="663">
        <v>1155</v>
      </c>
      <c r="G5449" s="663">
        <v>231</v>
      </c>
      <c r="H5449" s="663"/>
      <c r="I5449" s="663">
        <v>924</v>
      </c>
      <c r="J5449" s="728">
        <v>146.38999999999999</v>
      </c>
      <c r="K5449" s="728">
        <v>29.28</v>
      </c>
      <c r="L5449" s="728">
        <v>117.11</v>
      </c>
    </row>
    <row r="5450" spans="1:12" s="335" customFormat="1" ht="12" x14ac:dyDescent="0.2">
      <c r="A5450" s="335" t="s">
        <v>11013</v>
      </c>
      <c r="B5450" s="335" t="s">
        <v>11411</v>
      </c>
      <c r="C5450" s="733">
        <v>43678</v>
      </c>
      <c r="F5450" s="663">
        <v>5824</v>
      </c>
      <c r="G5450" s="663">
        <v>1165</v>
      </c>
      <c r="H5450" s="663"/>
      <c r="I5450" s="663">
        <v>4659</v>
      </c>
      <c r="J5450" s="728">
        <v>744.89</v>
      </c>
      <c r="K5450" s="728">
        <v>148.97999999999999</v>
      </c>
      <c r="L5450" s="728">
        <v>595.91</v>
      </c>
    </row>
    <row r="5451" spans="1:12" s="335" customFormat="1" ht="12" x14ac:dyDescent="0.2">
      <c r="A5451" s="335" t="s">
        <v>11014</v>
      </c>
      <c r="B5451" s="335" t="s">
        <v>11412</v>
      </c>
      <c r="C5451" s="733">
        <v>43678</v>
      </c>
      <c r="F5451" s="663">
        <v>2624</v>
      </c>
      <c r="G5451" s="663">
        <v>847</v>
      </c>
      <c r="H5451" s="663"/>
      <c r="I5451" s="663">
        <v>1777</v>
      </c>
      <c r="J5451" s="728">
        <v>604.35</v>
      </c>
      <c r="K5451" s="728">
        <v>120.87</v>
      </c>
      <c r="L5451" s="728">
        <v>483.48</v>
      </c>
    </row>
    <row r="5452" spans="1:12" s="335" customFormat="1" ht="12" x14ac:dyDescent="0.2">
      <c r="A5452" s="335" t="s">
        <v>11015</v>
      </c>
      <c r="B5452" s="335" t="s">
        <v>11413</v>
      </c>
      <c r="C5452" s="733">
        <v>43678</v>
      </c>
      <c r="F5452" s="663">
        <v>6394</v>
      </c>
      <c r="G5452" s="663">
        <v>1279</v>
      </c>
      <c r="H5452" s="663"/>
      <c r="I5452" s="663">
        <v>5115</v>
      </c>
      <c r="J5452" s="728">
        <v>817.79</v>
      </c>
      <c r="K5452" s="728">
        <v>163.56</v>
      </c>
      <c r="L5452" s="728">
        <v>654.23</v>
      </c>
    </row>
    <row r="5453" spans="1:12" s="335" customFormat="1" ht="12" x14ac:dyDescent="0.2">
      <c r="A5453" s="335" t="s">
        <v>11016</v>
      </c>
      <c r="B5453" s="335" t="s">
        <v>11414</v>
      </c>
      <c r="C5453" s="733">
        <v>43678</v>
      </c>
      <c r="F5453" s="663">
        <v>6924</v>
      </c>
      <c r="G5453" s="663">
        <v>1385</v>
      </c>
      <c r="H5453" s="663"/>
      <c r="I5453" s="663">
        <v>5539</v>
      </c>
      <c r="J5453" s="728">
        <v>885.59</v>
      </c>
      <c r="K5453" s="728">
        <v>177.12</v>
      </c>
      <c r="L5453" s="728">
        <v>708.47</v>
      </c>
    </row>
    <row r="5454" spans="1:12" s="335" customFormat="1" ht="12" x14ac:dyDescent="0.2">
      <c r="A5454" s="335" t="s">
        <v>11017</v>
      </c>
      <c r="B5454" s="335" t="s">
        <v>11415</v>
      </c>
      <c r="C5454" s="733">
        <v>43678</v>
      </c>
      <c r="F5454" s="663">
        <v>2235</v>
      </c>
      <c r="G5454" s="663">
        <v>335</v>
      </c>
      <c r="H5454" s="663"/>
      <c r="I5454" s="663">
        <v>1900</v>
      </c>
      <c r="J5454" s="728">
        <v>190.89000000000001</v>
      </c>
      <c r="K5454" s="728">
        <v>38.18</v>
      </c>
      <c r="L5454" s="728">
        <v>152.71</v>
      </c>
    </row>
    <row r="5455" spans="1:12" s="335" customFormat="1" ht="12" x14ac:dyDescent="0.2">
      <c r="A5455" s="335" t="s">
        <v>11018</v>
      </c>
      <c r="B5455" s="335" t="s">
        <v>11416</v>
      </c>
      <c r="C5455" s="733">
        <v>43678</v>
      </c>
      <c r="F5455" s="663">
        <v>5926</v>
      </c>
      <c r="G5455" s="663">
        <v>889</v>
      </c>
      <c r="H5455" s="663"/>
      <c r="I5455" s="663">
        <v>5037</v>
      </c>
      <c r="J5455" s="728">
        <v>510.79999999999995</v>
      </c>
      <c r="K5455" s="728">
        <v>102.16</v>
      </c>
      <c r="L5455" s="728">
        <v>408.64</v>
      </c>
    </row>
    <row r="5456" spans="1:12" s="335" customFormat="1" ht="12" x14ac:dyDescent="0.2">
      <c r="A5456" s="335" t="s">
        <v>11019</v>
      </c>
      <c r="B5456" s="335" t="s">
        <v>11417</v>
      </c>
      <c r="C5456" s="733">
        <v>43678</v>
      </c>
      <c r="F5456" s="663">
        <v>2686</v>
      </c>
      <c r="G5456" s="663">
        <v>537</v>
      </c>
      <c r="H5456" s="663"/>
      <c r="I5456" s="663">
        <v>2149</v>
      </c>
      <c r="J5456" s="728">
        <v>343.53999999999996</v>
      </c>
      <c r="K5456" s="728">
        <v>68.709999999999994</v>
      </c>
      <c r="L5456" s="728">
        <v>274.83</v>
      </c>
    </row>
    <row r="5457" spans="1:12" s="335" customFormat="1" ht="12" x14ac:dyDescent="0.2">
      <c r="A5457" s="335" t="s">
        <v>11020</v>
      </c>
      <c r="B5457" s="335" t="s">
        <v>11418</v>
      </c>
      <c r="C5457" s="733">
        <v>43678</v>
      </c>
      <c r="F5457" s="663">
        <v>1768</v>
      </c>
      <c r="G5457" s="663">
        <v>265</v>
      </c>
      <c r="H5457" s="663"/>
      <c r="I5457" s="663">
        <v>1503</v>
      </c>
      <c r="J5457" s="728">
        <v>151.01</v>
      </c>
      <c r="K5457" s="728">
        <v>30.2</v>
      </c>
      <c r="L5457" s="728">
        <v>120.81</v>
      </c>
    </row>
    <row r="5458" spans="1:12" s="335" customFormat="1" ht="12" x14ac:dyDescent="0.2">
      <c r="A5458" s="335" t="s">
        <v>11021</v>
      </c>
      <c r="B5458" s="335" t="s">
        <v>11419</v>
      </c>
      <c r="C5458" s="733">
        <v>43678</v>
      </c>
      <c r="F5458" s="663">
        <v>8071</v>
      </c>
      <c r="G5458" s="663">
        <v>1614</v>
      </c>
      <c r="H5458" s="663"/>
      <c r="I5458" s="663">
        <v>6457</v>
      </c>
      <c r="J5458" s="728">
        <v>1032.29</v>
      </c>
      <c r="K5458" s="728">
        <v>206.46</v>
      </c>
      <c r="L5458" s="728">
        <v>825.83</v>
      </c>
    </row>
    <row r="5459" spans="1:12" s="335" customFormat="1" ht="12" x14ac:dyDescent="0.2">
      <c r="A5459" s="335" t="s">
        <v>11022</v>
      </c>
      <c r="B5459" s="335" t="s">
        <v>11420</v>
      </c>
      <c r="C5459" s="733">
        <v>43678</v>
      </c>
      <c r="F5459" s="663">
        <v>16654</v>
      </c>
      <c r="G5459" s="663">
        <v>3331</v>
      </c>
      <c r="H5459" s="663"/>
      <c r="I5459" s="663">
        <v>13323</v>
      </c>
      <c r="J5459" s="728">
        <v>2130.0500000000002</v>
      </c>
      <c r="K5459" s="728">
        <v>426.01</v>
      </c>
      <c r="L5459" s="728">
        <v>1704.04</v>
      </c>
    </row>
    <row r="5460" spans="1:12" s="335" customFormat="1" ht="12" x14ac:dyDescent="0.2">
      <c r="A5460" s="335" t="s">
        <v>11023</v>
      </c>
      <c r="B5460" s="335" t="s">
        <v>11414</v>
      </c>
      <c r="C5460" s="733">
        <v>43678</v>
      </c>
      <c r="F5460" s="663">
        <v>3125</v>
      </c>
      <c r="G5460" s="663">
        <v>625</v>
      </c>
      <c r="H5460" s="663"/>
      <c r="I5460" s="663">
        <v>2500</v>
      </c>
      <c r="J5460" s="728">
        <v>399.69</v>
      </c>
      <c r="K5460" s="728">
        <v>79.94</v>
      </c>
      <c r="L5460" s="728">
        <v>319.75</v>
      </c>
    </row>
    <row r="5461" spans="1:12" s="335" customFormat="1" ht="12" x14ac:dyDescent="0.2">
      <c r="A5461" s="335" t="s">
        <v>11024</v>
      </c>
      <c r="B5461" s="335" t="s">
        <v>10650</v>
      </c>
      <c r="C5461" s="733">
        <v>43678</v>
      </c>
      <c r="F5461" s="663">
        <v>1922</v>
      </c>
      <c r="G5461" s="663">
        <v>384</v>
      </c>
      <c r="H5461" s="663"/>
      <c r="I5461" s="663">
        <v>1538</v>
      </c>
      <c r="J5461" s="728">
        <v>245.82999999999998</v>
      </c>
      <c r="K5461" s="728">
        <v>49.17</v>
      </c>
      <c r="L5461" s="728">
        <v>196.66</v>
      </c>
    </row>
    <row r="5462" spans="1:12" s="335" customFormat="1" ht="12" x14ac:dyDescent="0.2">
      <c r="A5462" s="335" t="s">
        <v>11025</v>
      </c>
      <c r="B5462" s="335" t="s">
        <v>11421</v>
      </c>
      <c r="C5462" s="733">
        <v>43678</v>
      </c>
      <c r="F5462" s="663">
        <v>1825</v>
      </c>
      <c r="G5462" s="663">
        <v>365</v>
      </c>
      <c r="H5462" s="663"/>
      <c r="I5462" s="663">
        <v>1460</v>
      </c>
      <c r="J5462" s="728">
        <v>233.41</v>
      </c>
      <c r="K5462" s="728">
        <v>46.68</v>
      </c>
      <c r="L5462" s="728">
        <v>186.73</v>
      </c>
    </row>
    <row r="5463" spans="1:12" s="335" customFormat="1" ht="12" x14ac:dyDescent="0.2">
      <c r="A5463" s="335" t="s">
        <v>11026</v>
      </c>
      <c r="B5463" s="335" t="s">
        <v>11422</v>
      </c>
      <c r="C5463" s="733">
        <v>43678</v>
      </c>
      <c r="F5463" s="663">
        <v>5950</v>
      </c>
      <c r="G5463" s="663">
        <v>893</v>
      </c>
      <c r="H5463" s="663"/>
      <c r="I5463" s="663">
        <v>5057</v>
      </c>
      <c r="J5463" s="728">
        <v>512.87</v>
      </c>
      <c r="K5463" s="728">
        <v>102.57</v>
      </c>
      <c r="L5463" s="728">
        <v>410.3</v>
      </c>
    </row>
    <row r="5464" spans="1:12" s="335" customFormat="1" ht="12" x14ac:dyDescent="0.2">
      <c r="A5464" s="335" t="s">
        <v>11027</v>
      </c>
      <c r="B5464" s="335" t="s">
        <v>11423</v>
      </c>
      <c r="C5464" s="733">
        <v>43678</v>
      </c>
      <c r="F5464" s="663">
        <v>7488</v>
      </c>
      <c r="G5464" s="663">
        <v>1404</v>
      </c>
      <c r="H5464" s="663"/>
      <c r="I5464" s="663">
        <v>6084</v>
      </c>
      <c r="J5464" s="728">
        <v>871.59999999999991</v>
      </c>
      <c r="K5464" s="728">
        <v>174.32</v>
      </c>
      <c r="L5464" s="728">
        <v>697.28</v>
      </c>
    </row>
    <row r="5465" spans="1:12" s="335" customFormat="1" ht="12" x14ac:dyDescent="0.2">
      <c r="A5465" s="335" t="s">
        <v>11028</v>
      </c>
      <c r="B5465" s="335" t="s">
        <v>11424</v>
      </c>
      <c r="C5465" s="733">
        <v>43678</v>
      </c>
      <c r="F5465" s="663">
        <v>3620</v>
      </c>
      <c r="G5465" s="663">
        <v>679</v>
      </c>
      <c r="H5465" s="663"/>
      <c r="I5465" s="663">
        <v>2941</v>
      </c>
      <c r="J5465" s="728">
        <v>421.35999999999996</v>
      </c>
      <c r="K5465" s="728">
        <v>84.27</v>
      </c>
      <c r="L5465" s="728">
        <v>337.09</v>
      </c>
    </row>
    <row r="5466" spans="1:12" s="335" customFormat="1" ht="12" x14ac:dyDescent="0.2">
      <c r="A5466" s="335" t="s">
        <v>11029</v>
      </c>
      <c r="B5466" s="335" t="s">
        <v>11425</v>
      </c>
      <c r="C5466" s="733">
        <v>43678</v>
      </c>
      <c r="F5466" s="663">
        <v>9491</v>
      </c>
      <c r="G5466" s="663">
        <v>1424</v>
      </c>
      <c r="H5466" s="663"/>
      <c r="I5466" s="663">
        <v>8067</v>
      </c>
      <c r="J5466" s="728">
        <v>818.1</v>
      </c>
      <c r="K5466" s="728">
        <v>163.62</v>
      </c>
      <c r="L5466" s="728">
        <v>654.48</v>
      </c>
    </row>
    <row r="5467" spans="1:12" s="335" customFormat="1" ht="12" x14ac:dyDescent="0.2">
      <c r="A5467" s="335" t="s">
        <v>11030</v>
      </c>
      <c r="B5467" s="335" t="s">
        <v>11426</v>
      </c>
      <c r="C5467" s="733">
        <v>43678</v>
      </c>
      <c r="F5467" s="663">
        <v>4645</v>
      </c>
      <c r="G5467" s="663">
        <v>697</v>
      </c>
      <c r="H5467" s="663"/>
      <c r="I5467" s="663">
        <v>3948</v>
      </c>
      <c r="J5467" s="728">
        <v>400.39</v>
      </c>
      <c r="K5467" s="728">
        <v>80.08</v>
      </c>
      <c r="L5467" s="728">
        <v>320.31</v>
      </c>
    </row>
    <row r="5468" spans="1:12" s="335" customFormat="1" ht="12" x14ac:dyDescent="0.2">
      <c r="A5468" s="335" t="s">
        <v>11031</v>
      </c>
      <c r="B5468" s="335" t="s">
        <v>11427</v>
      </c>
      <c r="C5468" s="733">
        <v>43678</v>
      </c>
      <c r="F5468" s="663">
        <v>2980</v>
      </c>
      <c r="G5468" s="663">
        <v>596</v>
      </c>
      <c r="H5468" s="663"/>
      <c r="I5468" s="663">
        <v>2384</v>
      </c>
      <c r="J5468" s="728">
        <v>374.25</v>
      </c>
      <c r="K5468" s="728">
        <v>74.849999999999994</v>
      </c>
      <c r="L5468" s="728">
        <v>299.39999999999998</v>
      </c>
    </row>
    <row r="5469" spans="1:12" s="335" customFormat="1" ht="12" x14ac:dyDescent="0.2">
      <c r="A5469" s="335" t="s">
        <v>11032</v>
      </c>
      <c r="B5469" s="335" t="s">
        <v>11428</v>
      </c>
      <c r="C5469" s="733">
        <v>43678</v>
      </c>
      <c r="F5469" s="663">
        <v>828</v>
      </c>
      <c r="G5469" s="663">
        <v>155</v>
      </c>
      <c r="H5469" s="663"/>
      <c r="I5469" s="663">
        <v>673</v>
      </c>
      <c r="J5469" s="728">
        <v>96.39</v>
      </c>
      <c r="K5469" s="728">
        <v>19.28</v>
      </c>
      <c r="L5469" s="728">
        <v>77.11</v>
      </c>
    </row>
    <row r="5470" spans="1:12" s="335" customFormat="1" ht="12" x14ac:dyDescent="0.2">
      <c r="A5470" s="335" t="s">
        <v>11033</v>
      </c>
      <c r="B5470" s="335" t="s">
        <v>11429</v>
      </c>
      <c r="C5470" s="733">
        <v>43678</v>
      </c>
      <c r="F5470" s="663">
        <v>5094</v>
      </c>
      <c r="G5470" s="663">
        <v>764</v>
      </c>
      <c r="H5470" s="663"/>
      <c r="I5470" s="663">
        <v>4330</v>
      </c>
      <c r="J5470" s="728">
        <v>439.09</v>
      </c>
      <c r="K5470" s="728">
        <v>87.82</v>
      </c>
      <c r="L5470" s="728">
        <v>351.27</v>
      </c>
    </row>
    <row r="5471" spans="1:12" s="335" customFormat="1" ht="12" x14ac:dyDescent="0.2">
      <c r="A5471" s="335" t="s">
        <v>11034</v>
      </c>
      <c r="B5471" s="335" t="s">
        <v>11430</v>
      </c>
      <c r="C5471" s="733">
        <v>43678</v>
      </c>
      <c r="F5471" s="663">
        <v>7969</v>
      </c>
      <c r="G5471" s="663">
        <v>1195</v>
      </c>
      <c r="H5471" s="663"/>
      <c r="I5471" s="663">
        <v>6774</v>
      </c>
      <c r="J5471" s="728">
        <v>686.9</v>
      </c>
      <c r="K5471" s="728">
        <v>137.38</v>
      </c>
      <c r="L5471" s="728">
        <v>549.52</v>
      </c>
    </row>
    <row r="5472" spans="1:12" s="335" customFormat="1" ht="12" x14ac:dyDescent="0.2">
      <c r="A5472" s="335" t="s">
        <v>11035</v>
      </c>
      <c r="B5472" s="335" t="s">
        <v>11431</v>
      </c>
      <c r="C5472" s="733">
        <v>43678</v>
      </c>
      <c r="F5472" s="663">
        <v>12259</v>
      </c>
      <c r="G5472" s="663">
        <v>2452</v>
      </c>
      <c r="H5472" s="663"/>
      <c r="I5472" s="663">
        <v>9807</v>
      </c>
      <c r="J5472" s="728">
        <v>1567.9299999999998</v>
      </c>
      <c r="K5472" s="728">
        <v>313.58999999999997</v>
      </c>
      <c r="L5472" s="728">
        <v>1254.3399999999999</v>
      </c>
    </row>
    <row r="5473" spans="1:12" s="335" customFormat="1" ht="12" x14ac:dyDescent="0.2">
      <c r="A5473" s="335" t="s">
        <v>11036</v>
      </c>
      <c r="B5473" s="335" t="s">
        <v>11432</v>
      </c>
      <c r="C5473" s="733">
        <v>43678</v>
      </c>
      <c r="F5473" s="663">
        <v>2250</v>
      </c>
      <c r="G5473" s="663">
        <v>337</v>
      </c>
      <c r="H5473" s="663"/>
      <c r="I5473" s="663">
        <v>1913</v>
      </c>
      <c r="J5473" s="728">
        <v>192.17000000000002</v>
      </c>
      <c r="K5473" s="728">
        <v>38.43</v>
      </c>
      <c r="L5473" s="728">
        <v>153.74</v>
      </c>
    </row>
    <row r="5474" spans="1:12" s="335" customFormat="1" ht="12" x14ac:dyDescent="0.2">
      <c r="A5474" s="335" t="s">
        <v>11037</v>
      </c>
      <c r="B5474" s="335" t="s">
        <v>11433</v>
      </c>
      <c r="C5474" s="733">
        <v>43678</v>
      </c>
      <c r="F5474" s="663">
        <v>3093</v>
      </c>
      <c r="G5474" s="663">
        <v>619</v>
      </c>
      <c r="H5474" s="663"/>
      <c r="I5474" s="663">
        <v>2474</v>
      </c>
      <c r="J5474" s="728">
        <v>388.45</v>
      </c>
      <c r="K5474" s="728">
        <v>77.69</v>
      </c>
      <c r="L5474" s="728">
        <v>310.76</v>
      </c>
    </row>
    <row r="5475" spans="1:12" s="335" customFormat="1" ht="12" x14ac:dyDescent="0.2">
      <c r="A5475" s="335" t="s">
        <v>11038</v>
      </c>
      <c r="B5475" s="335" t="s">
        <v>11434</v>
      </c>
      <c r="C5475" s="733">
        <v>43678</v>
      </c>
      <c r="F5475" s="663">
        <v>1800</v>
      </c>
      <c r="G5475" s="663">
        <v>270</v>
      </c>
      <c r="H5475" s="663"/>
      <c r="I5475" s="663">
        <v>1530</v>
      </c>
      <c r="J5475" s="728">
        <v>153.74</v>
      </c>
      <c r="K5475" s="728">
        <v>30.75</v>
      </c>
      <c r="L5475" s="728">
        <v>122.99</v>
      </c>
    </row>
    <row r="5476" spans="1:12" s="335" customFormat="1" ht="12" x14ac:dyDescent="0.2">
      <c r="A5476" s="335" t="s">
        <v>11039</v>
      </c>
      <c r="B5476" s="335" t="s">
        <v>11435</v>
      </c>
      <c r="C5476" s="733">
        <v>43678</v>
      </c>
      <c r="F5476" s="663">
        <v>2250</v>
      </c>
      <c r="G5476" s="663">
        <v>337</v>
      </c>
      <c r="H5476" s="663"/>
      <c r="I5476" s="663">
        <v>1913</v>
      </c>
      <c r="J5476" s="728">
        <v>192.17000000000002</v>
      </c>
      <c r="K5476" s="728">
        <v>38.43</v>
      </c>
      <c r="L5476" s="728">
        <v>153.74</v>
      </c>
    </row>
    <row r="5477" spans="1:12" s="335" customFormat="1" ht="12" x14ac:dyDescent="0.2">
      <c r="A5477" s="335" t="s">
        <v>11040</v>
      </c>
      <c r="B5477" s="335" t="s">
        <v>11436</v>
      </c>
      <c r="C5477" s="733">
        <v>43678</v>
      </c>
      <c r="F5477" s="663">
        <v>3366</v>
      </c>
      <c r="G5477" s="663">
        <v>673</v>
      </c>
      <c r="H5477" s="663"/>
      <c r="I5477" s="663">
        <v>2693</v>
      </c>
      <c r="J5477" s="728">
        <v>430.51</v>
      </c>
      <c r="K5477" s="728">
        <v>86.1</v>
      </c>
      <c r="L5477" s="728">
        <v>344.41</v>
      </c>
    </row>
    <row r="5478" spans="1:12" s="335" customFormat="1" ht="12" x14ac:dyDescent="0.2">
      <c r="A5478" s="335" t="s">
        <v>11041</v>
      </c>
      <c r="B5478" s="335" t="s">
        <v>11437</v>
      </c>
      <c r="C5478" s="733">
        <v>43678</v>
      </c>
      <c r="F5478" s="663">
        <v>4974</v>
      </c>
      <c r="G5478" s="663">
        <v>933</v>
      </c>
      <c r="H5478" s="663"/>
      <c r="I5478" s="663">
        <v>4041</v>
      </c>
      <c r="J5478" s="728">
        <v>584.29999999999995</v>
      </c>
      <c r="K5478" s="728">
        <v>116.86</v>
      </c>
      <c r="L5478" s="728">
        <v>467.44</v>
      </c>
    </row>
    <row r="5479" spans="1:12" s="335" customFormat="1" ht="12" x14ac:dyDescent="0.2">
      <c r="A5479" s="335" t="s">
        <v>11042</v>
      </c>
      <c r="B5479" s="335" t="s">
        <v>11438</v>
      </c>
      <c r="C5479" s="733">
        <v>43678</v>
      </c>
      <c r="F5479" s="663">
        <v>2609</v>
      </c>
      <c r="G5479" s="663">
        <v>652</v>
      </c>
      <c r="H5479" s="663"/>
      <c r="I5479" s="663">
        <v>1957</v>
      </c>
      <c r="J5479" s="728">
        <v>442.49</v>
      </c>
      <c r="K5479" s="728">
        <v>88.5</v>
      </c>
      <c r="L5479" s="728">
        <v>353.99</v>
      </c>
    </row>
    <row r="5480" spans="1:12" s="335" customFormat="1" ht="12" x14ac:dyDescent="0.2">
      <c r="A5480" s="335" t="s">
        <v>11043</v>
      </c>
      <c r="B5480" s="335" t="s">
        <v>11439</v>
      </c>
      <c r="C5480" s="733">
        <v>43678</v>
      </c>
      <c r="F5480" s="663">
        <v>1155</v>
      </c>
      <c r="G5480" s="663">
        <v>231</v>
      </c>
      <c r="H5480" s="663"/>
      <c r="I5480" s="663">
        <v>924</v>
      </c>
      <c r="J5480" s="728">
        <v>146.38999999999999</v>
      </c>
      <c r="K5480" s="728">
        <v>29.28</v>
      </c>
      <c r="L5480" s="728">
        <v>117.11</v>
      </c>
    </row>
    <row r="5481" spans="1:12" s="335" customFormat="1" ht="12" x14ac:dyDescent="0.2">
      <c r="A5481" s="335" t="s">
        <v>11044</v>
      </c>
      <c r="B5481" s="335" t="s">
        <v>11440</v>
      </c>
      <c r="C5481" s="733">
        <v>43678</v>
      </c>
      <c r="F5481" s="663">
        <v>5520</v>
      </c>
      <c r="G5481" s="663">
        <v>1035</v>
      </c>
      <c r="H5481" s="663"/>
      <c r="I5481" s="663">
        <v>4485</v>
      </c>
      <c r="J5481" s="728">
        <v>648.44000000000005</v>
      </c>
      <c r="K5481" s="728">
        <v>129.69</v>
      </c>
      <c r="L5481" s="728">
        <v>518.75</v>
      </c>
    </row>
    <row r="5482" spans="1:12" s="335" customFormat="1" ht="12" x14ac:dyDescent="0.2">
      <c r="A5482" s="335" t="s">
        <v>11045</v>
      </c>
      <c r="B5482" s="335" t="s">
        <v>11441</v>
      </c>
      <c r="C5482" s="733">
        <v>43678</v>
      </c>
      <c r="F5482" s="663">
        <v>2309</v>
      </c>
      <c r="G5482" s="663">
        <v>577</v>
      </c>
      <c r="H5482" s="663"/>
      <c r="I5482" s="663">
        <v>1732</v>
      </c>
      <c r="J5482" s="728">
        <v>391.61</v>
      </c>
      <c r="K5482" s="728">
        <v>78.319999999999993</v>
      </c>
      <c r="L5482" s="728">
        <v>313.29000000000002</v>
      </c>
    </row>
    <row r="5483" spans="1:12" s="335" customFormat="1" ht="12" x14ac:dyDescent="0.2">
      <c r="A5483" s="335" t="s">
        <v>11046</v>
      </c>
      <c r="B5483" s="335" t="s">
        <v>11442</v>
      </c>
      <c r="C5483" s="733">
        <v>43678</v>
      </c>
      <c r="F5483" s="663">
        <v>18298</v>
      </c>
      <c r="G5483" s="663">
        <v>3660</v>
      </c>
      <c r="H5483" s="663"/>
      <c r="I5483" s="663">
        <v>14638</v>
      </c>
      <c r="J5483" s="728">
        <v>2340.31</v>
      </c>
      <c r="K5483" s="728">
        <v>468.06</v>
      </c>
      <c r="L5483" s="728">
        <v>1872.25</v>
      </c>
    </row>
    <row r="5484" spans="1:12" s="335" customFormat="1" ht="12" x14ac:dyDescent="0.2">
      <c r="A5484" s="335" t="s">
        <v>11047</v>
      </c>
      <c r="B5484" s="335" t="s">
        <v>11443</v>
      </c>
      <c r="C5484" s="733">
        <v>43678</v>
      </c>
      <c r="F5484" s="663">
        <v>2434</v>
      </c>
      <c r="G5484" s="663">
        <v>365</v>
      </c>
      <c r="H5484" s="663"/>
      <c r="I5484" s="663">
        <v>2069</v>
      </c>
      <c r="J5484" s="728">
        <v>207.89</v>
      </c>
      <c r="K5484" s="728">
        <v>41.58</v>
      </c>
      <c r="L5484" s="728">
        <v>166.31</v>
      </c>
    </row>
    <row r="5485" spans="1:12" s="335" customFormat="1" ht="12" x14ac:dyDescent="0.2">
      <c r="A5485" s="335" t="s">
        <v>11048</v>
      </c>
      <c r="B5485" s="335" t="s">
        <v>11444</v>
      </c>
      <c r="C5485" s="733">
        <v>43678</v>
      </c>
      <c r="F5485" s="663">
        <v>4900</v>
      </c>
      <c r="G5485" s="663">
        <v>740</v>
      </c>
      <c r="H5485" s="663"/>
      <c r="I5485" s="663">
        <v>4160</v>
      </c>
      <c r="J5485" s="728">
        <v>422.39000000000004</v>
      </c>
      <c r="K5485" s="728">
        <v>84.48</v>
      </c>
      <c r="L5485" s="728">
        <v>337.91</v>
      </c>
    </row>
    <row r="5486" spans="1:12" s="335" customFormat="1" ht="12" x14ac:dyDescent="0.2">
      <c r="A5486" s="335" t="s">
        <v>11049</v>
      </c>
      <c r="B5486" s="335" t="s">
        <v>11445</v>
      </c>
      <c r="C5486" s="733">
        <v>43678</v>
      </c>
      <c r="F5486" s="663">
        <v>6849</v>
      </c>
      <c r="G5486" s="663">
        <v>1712</v>
      </c>
      <c r="H5486" s="663"/>
      <c r="I5486" s="663">
        <v>5137</v>
      </c>
      <c r="J5486" s="728">
        <v>1151.05</v>
      </c>
      <c r="K5486" s="728">
        <v>230.21</v>
      </c>
      <c r="L5486" s="728">
        <v>920.84</v>
      </c>
    </row>
    <row r="5487" spans="1:12" s="335" customFormat="1" ht="12" x14ac:dyDescent="0.2">
      <c r="A5487" s="335" t="s">
        <v>11050</v>
      </c>
      <c r="B5487" s="335" t="s">
        <v>11446</v>
      </c>
      <c r="C5487" s="733">
        <v>43678</v>
      </c>
      <c r="F5487" s="663">
        <v>2970</v>
      </c>
      <c r="G5487" s="663">
        <v>445</v>
      </c>
      <c r="H5487" s="663"/>
      <c r="I5487" s="663">
        <v>2525</v>
      </c>
      <c r="J5487" s="728">
        <v>253.66</v>
      </c>
      <c r="K5487" s="728">
        <v>50.73</v>
      </c>
      <c r="L5487" s="728">
        <v>202.93</v>
      </c>
    </row>
    <row r="5488" spans="1:12" s="335" customFormat="1" ht="12" x14ac:dyDescent="0.2">
      <c r="A5488" s="335" t="s">
        <v>11051</v>
      </c>
      <c r="B5488" s="335" t="s">
        <v>11447</v>
      </c>
      <c r="C5488" s="733">
        <v>43678</v>
      </c>
      <c r="F5488" s="663">
        <v>2111</v>
      </c>
      <c r="G5488" s="663">
        <v>317</v>
      </c>
      <c r="H5488" s="663"/>
      <c r="I5488" s="663">
        <v>1794</v>
      </c>
      <c r="J5488" s="728">
        <v>180.3</v>
      </c>
      <c r="K5488" s="728">
        <v>36.06</v>
      </c>
      <c r="L5488" s="728">
        <v>144.24</v>
      </c>
    </row>
    <row r="5489" spans="1:12" s="335" customFormat="1" ht="12" x14ac:dyDescent="0.2">
      <c r="A5489" s="335" t="s">
        <v>11052</v>
      </c>
      <c r="B5489" s="335" t="s">
        <v>11448</v>
      </c>
      <c r="C5489" s="733">
        <v>43678</v>
      </c>
      <c r="F5489" s="663">
        <v>4474</v>
      </c>
      <c r="G5489" s="663">
        <v>671</v>
      </c>
      <c r="H5489" s="663"/>
      <c r="I5489" s="663">
        <v>3803</v>
      </c>
      <c r="J5489" s="728">
        <v>385.65</v>
      </c>
      <c r="K5489" s="728">
        <v>77.13</v>
      </c>
      <c r="L5489" s="728">
        <v>308.52</v>
      </c>
    </row>
    <row r="5490" spans="1:12" s="335" customFormat="1" ht="12" x14ac:dyDescent="0.2">
      <c r="A5490" s="335" t="s">
        <v>11053</v>
      </c>
      <c r="B5490" s="335" t="s">
        <v>11449</v>
      </c>
      <c r="C5490" s="733">
        <v>43678</v>
      </c>
      <c r="F5490" s="663">
        <v>2598</v>
      </c>
      <c r="G5490" s="663">
        <v>325</v>
      </c>
      <c r="H5490" s="663"/>
      <c r="I5490" s="663">
        <v>2273</v>
      </c>
      <c r="J5490" s="728">
        <v>166.71</v>
      </c>
      <c r="K5490" s="728">
        <v>33.340000000000003</v>
      </c>
      <c r="L5490" s="728">
        <v>133.37</v>
      </c>
    </row>
    <row r="5491" spans="1:12" s="335" customFormat="1" ht="12" x14ac:dyDescent="0.2">
      <c r="A5491" s="335" t="s">
        <v>11054</v>
      </c>
      <c r="B5491" s="335" t="s">
        <v>11450</v>
      </c>
      <c r="C5491" s="733">
        <v>43678</v>
      </c>
      <c r="F5491" s="663">
        <v>2015</v>
      </c>
      <c r="G5491" s="663">
        <v>378</v>
      </c>
      <c r="H5491" s="663"/>
      <c r="I5491" s="663">
        <v>1637</v>
      </c>
      <c r="J5491" s="728">
        <v>234.54999999999998</v>
      </c>
      <c r="K5491" s="728">
        <v>46.91</v>
      </c>
      <c r="L5491" s="728">
        <v>187.64</v>
      </c>
    </row>
    <row r="5492" spans="1:12" s="335" customFormat="1" ht="12" x14ac:dyDescent="0.2">
      <c r="A5492" s="335" t="s">
        <v>11055</v>
      </c>
      <c r="B5492" s="335" t="s">
        <v>11349</v>
      </c>
      <c r="C5492" s="733">
        <v>43678</v>
      </c>
      <c r="F5492" s="663">
        <v>7038</v>
      </c>
      <c r="G5492" s="663">
        <v>1056</v>
      </c>
      <c r="H5492" s="663"/>
      <c r="I5492" s="663">
        <v>5982</v>
      </c>
      <c r="J5492" s="728">
        <v>606.65</v>
      </c>
      <c r="K5492" s="728">
        <v>121.33</v>
      </c>
      <c r="L5492" s="728">
        <v>485.32</v>
      </c>
    </row>
    <row r="5493" spans="1:12" s="335" customFormat="1" ht="12" x14ac:dyDescent="0.2">
      <c r="A5493" s="335" t="s">
        <v>11056</v>
      </c>
      <c r="B5493" s="335" t="s">
        <v>11451</v>
      </c>
      <c r="C5493" s="733">
        <v>43678</v>
      </c>
      <c r="F5493" s="663">
        <v>3800</v>
      </c>
      <c r="G5493" s="663">
        <v>760</v>
      </c>
      <c r="H5493" s="663"/>
      <c r="I5493" s="663">
        <v>3040</v>
      </c>
      <c r="J5493" s="728">
        <v>486.01</v>
      </c>
      <c r="K5493" s="728">
        <v>97.2</v>
      </c>
      <c r="L5493" s="728">
        <v>388.81</v>
      </c>
    </row>
    <row r="5494" spans="1:12" s="335" customFormat="1" ht="12" x14ac:dyDescent="0.2">
      <c r="A5494" s="335" t="s">
        <v>11057</v>
      </c>
      <c r="B5494" s="335" t="s">
        <v>11452</v>
      </c>
      <c r="C5494" s="733">
        <v>43678</v>
      </c>
      <c r="F5494" s="663">
        <v>2309</v>
      </c>
      <c r="G5494" s="663">
        <v>577</v>
      </c>
      <c r="H5494" s="663"/>
      <c r="I5494" s="663">
        <v>1732</v>
      </c>
      <c r="J5494" s="728">
        <v>391.61</v>
      </c>
      <c r="K5494" s="728">
        <v>78.319999999999993</v>
      </c>
      <c r="L5494" s="728">
        <v>313.29000000000002</v>
      </c>
    </row>
    <row r="5495" spans="1:12" s="335" customFormat="1" ht="12" x14ac:dyDescent="0.2">
      <c r="A5495" s="335" t="s">
        <v>11058</v>
      </c>
      <c r="B5495" s="335" t="s">
        <v>11453</v>
      </c>
      <c r="C5495" s="733">
        <v>43678</v>
      </c>
      <c r="F5495" s="663">
        <v>2880</v>
      </c>
      <c r="G5495" s="663">
        <v>576</v>
      </c>
      <c r="H5495" s="663"/>
      <c r="I5495" s="663">
        <v>2304</v>
      </c>
      <c r="J5495" s="728">
        <v>368.35</v>
      </c>
      <c r="K5495" s="728">
        <v>73.67</v>
      </c>
      <c r="L5495" s="728">
        <v>294.68</v>
      </c>
    </row>
    <row r="5496" spans="1:12" s="335" customFormat="1" ht="12" x14ac:dyDescent="0.2">
      <c r="A5496" s="335" t="s">
        <v>11059</v>
      </c>
      <c r="B5496" s="335" t="s">
        <v>11454</v>
      </c>
      <c r="C5496" s="733">
        <v>43678</v>
      </c>
      <c r="F5496" s="663">
        <v>3440</v>
      </c>
      <c r="G5496" s="663">
        <v>519</v>
      </c>
      <c r="H5496" s="663"/>
      <c r="I5496" s="663">
        <v>2921</v>
      </c>
      <c r="J5496" s="728">
        <v>296.52999999999997</v>
      </c>
      <c r="K5496" s="728">
        <v>59.31</v>
      </c>
      <c r="L5496" s="728">
        <v>237.22</v>
      </c>
    </row>
    <row r="5497" spans="1:12" s="335" customFormat="1" ht="12" x14ac:dyDescent="0.2">
      <c r="A5497" s="335" t="s">
        <v>11060</v>
      </c>
      <c r="B5497" s="335" t="s">
        <v>11455</v>
      </c>
      <c r="C5497" s="733">
        <v>43678</v>
      </c>
      <c r="F5497" s="663">
        <v>5853</v>
      </c>
      <c r="G5497" s="663">
        <v>1097</v>
      </c>
      <c r="H5497" s="663"/>
      <c r="I5497" s="663">
        <v>4756</v>
      </c>
      <c r="J5497" s="728">
        <v>687.55</v>
      </c>
      <c r="K5497" s="728">
        <v>137.51</v>
      </c>
      <c r="L5497" s="728">
        <v>550.04</v>
      </c>
    </row>
    <row r="5498" spans="1:12" s="335" customFormat="1" ht="12" x14ac:dyDescent="0.2">
      <c r="A5498" s="335" t="s">
        <v>11061</v>
      </c>
      <c r="B5498" s="335" t="s">
        <v>11456</v>
      </c>
      <c r="C5498" s="733">
        <v>43678</v>
      </c>
      <c r="F5498" s="663">
        <v>11879</v>
      </c>
      <c r="G5498" s="663">
        <v>2376</v>
      </c>
      <c r="H5498" s="663"/>
      <c r="I5498" s="663">
        <v>9503</v>
      </c>
      <c r="J5498" s="728">
        <v>1519.33</v>
      </c>
      <c r="K5498" s="728">
        <v>303.87</v>
      </c>
      <c r="L5498" s="728">
        <v>1215.46</v>
      </c>
    </row>
    <row r="5499" spans="1:12" s="335" customFormat="1" ht="12" x14ac:dyDescent="0.2">
      <c r="A5499" s="335" t="s">
        <v>11062</v>
      </c>
      <c r="B5499" s="335" t="s">
        <v>11457</v>
      </c>
      <c r="C5499" s="733">
        <v>43678</v>
      </c>
      <c r="F5499" s="663">
        <v>3726</v>
      </c>
      <c r="G5499" s="663">
        <v>745</v>
      </c>
      <c r="H5499" s="663"/>
      <c r="I5499" s="663">
        <v>2981</v>
      </c>
      <c r="J5499" s="728">
        <v>476.55</v>
      </c>
      <c r="K5499" s="728">
        <v>95.31</v>
      </c>
      <c r="L5499" s="728">
        <v>381.24</v>
      </c>
    </row>
    <row r="5500" spans="1:12" s="335" customFormat="1" ht="12" x14ac:dyDescent="0.2">
      <c r="A5500" s="335" t="s">
        <v>11063</v>
      </c>
      <c r="B5500" s="335" t="s">
        <v>11458</v>
      </c>
      <c r="C5500" s="733">
        <v>43678</v>
      </c>
      <c r="F5500" s="663">
        <v>1729</v>
      </c>
      <c r="G5500" s="663">
        <v>346</v>
      </c>
      <c r="H5500" s="663"/>
      <c r="I5500" s="663">
        <v>1383</v>
      </c>
      <c r="J5500" s="728">
        <v>221.14</v>
      </c>
      <c r="K5500" s="728">
        <v>44.23</v>
      </c>
      <c r="L5500" s="728">
        <v>176.91</v>
      </c>
    </row>
    <row r="5501" spans="1:12" s="335" customFormat="1" ht="12" x14ac:dyDescent="0.2">
      <c r="A5501" s="335" t="s">
        <v>11064</v>
      </c>
      <c r="B5501" s="335" t="s">
        <v>11459</v>
      </c>
      <c r="C5501" s="733">
        <v>43678</v>
      </c>
      <c r="F5501" s="663">
        <v>4269</v>
      </c>
      <c r="G5501" s="663">
        <v>800</v>
      </c>
      <c r="H5501" s="663"/>
      <c r="I5501" s="663">
        <v>3469</v>
      </c>
      <c r="J5501" s="728">
        <v>496.90999999999997</v>
      </c>
      <c r="K5501" s="728">
        <v>99.38</v>
      </c>
      <c r="L5501" s="728">
        <v>397.53</v>
      </c>
    </row>
    <row r="5502" spans="1:12" s="335" customFormat="1" ht="12" x14ac:dyDescent="0.2">
      <c r="A5502" s="335" t="s">
        <v>11065</v>
      </c>
      <c r="B5502" s="335" t="s">
        <v>11460</v>
      </c>
      <c r="C5502" s="733">
        <v>43678</v>
      </c>
      <c r="F5502" s="663">
        <v>4457</v>
      </c>
      <c r="G5502" s="663">
        <v>669</v>
      </c>
      <c r="H5502" s="663"/>
      <c r="I5502" s="663">
        <v>3788</v>
      </c>
      <c r="J5502" s="728">
        <v>384.19000000000005</v>
      </c>
      <c r="K5502" s="728">
        <v>76.84</v>
      </c>
      <c r="L5502" s="728">
        <v>307.35000000000002</v>
      </c>
    </row>
    <row r="5503" spans="1:12" s="335" customFormat="1" ht="12" x14ac:dyDescent="0.2">
      <c r="A5503" s="335" t="s">
        <v>11066</v>
      </c>
      <c r="B5503" s="335" t="s">
        <v>11461</v>
      </c>
      <c r="C5503" s="733">
        <v>43678</v>
      </c>
      <c r="F5503" s="663">
        <v>3175</v>
      </c>
      <c r="G5503" s="663">
        <v>794</v>
      </c>
      <c r="H5503" s="663"/>
      <c r="I5503" s="663">
        <v>2381</v>
      </c>
      <c r="J5503" s="728">
        <v>533.59</v>
      </c>
      <c r="K5503" s="728">
        <v>106.72</v>
      </c>
      <c r="L5503" s="728">
        <v>426.87</v>
      </c>
    </row>
    <row r="5504" spans="1:12" s="335" customFormat="1" ht="12" x14ac:dyDescent="0.2">
      <c r="A5504" s="335" t="s">
        <v>11067</v>
      </c>
      <c r="B5504" s="335" t="s">
        <v>11462</v>
      </c>
      <c r="C5504" s="733">
        <v>43678</v>
      </c>
      <c r="F5504" s="663">
        <v>2932</v>
      </c>
      <c r="G5504" s="663">
        <v>550</v>
      </c>
      <c r="H5504" s="663"/>
      <c r="I5504" s="663">
        <v>2382</v>
      </c>
      <c r="J5504" s="728">
        <v>341.28999999999996</v>
      </c>
      <c r="K5504" s="728">
        <v>68.260000000000005</v>
      </c>
      <c r="L5504" s="728">
        <v>273.02999999999997</v>
      </c>
    </row>
    <row r="5505" spans="1:12" s="335" customFormat="1" ht="12" x14ac:dyDescent="0.2">
      <c r="A5505" s="335" t="s">
        <v>11068</v>
      </c>
      <c r="B5505" s="335" t="s">
        <v>11463</v>
      </c>
      <c r="C5505" s="733">
        <v>43678</v>
      </c>
      <c r="F5505" s="663">
        <v>6991</v>
      </c>
      <c r="G5505" s="663">
        <v>1049</v>
      </c>
      <c r="H5505" s="663"/>
      <c r="I5505" s="663">
        <v>5942</v>
      </c>
      <c r="J5505" s="728">
        <v>602.6</v>
      </c>
      <c r="K5505" s="728">
        <v>120.52</v>
      </c>
      <c r="L5505" s="728">
        <v>482.08</v>
      </c>
    </row>
    <row r="5506" spans="1:12" s="335" customFormat="1" ht="12" x14ac:dyDescent="0.2">
      <c r="A5506" s="335" t="s">
        <v>11069</v>
      </c>
      <c r="B5506" s="335" t="s">
        <v>11464</v>
      </c>
      <c r="C5506" s="733">
        <v>43678</v>
      </c>
      <c r="F5506" s="663">
        <v>5268</v>
      </c>
      <c r="G5506" s="663">
        <v>869</v>
      </c>
      <c r="H5506" s="663"/>
      <c r="I5506" s="663">
        <v>4399</v>
      </c>
      <c r="J5506" s="728">
        <v>520</v>
      </c>
      <c r="K5506" s="728">
        <v>104</v>
      </c>
      <c r="L5506" s="728">
        <v>416</v>
      </c>
    </row>
    <row r="5507" spans="1:12" s="335" customFormat="1" ht="12" x14ac:dyDescent="0.2">
      <c r="A5507" s="335" t="s">
        <v>11070</v>
      </c>
      <c r="B5507" s="335" t="s">
        <v>11465</v>
      </c>
      <c r="C5507" s="733">
        <v>43678</v>
      </c>
      <c r="F5507" s="663">
        <v>5319</v>
      </c>
      <c r="G5507" s="663">
        <v>1064</v>
      </c>
      <c r="H5507" s="663"/>
      <c r="I5507" s="663">
        <v>4255</v>
      </c>
      <c r="J5507" s="728">
        <v>680.3</v>
      </c>
      <c r="K5507" s="728">
        <v>136.06</v>
      </c>
      <c r="L5507" s="728">
        <v>544.24</v>
      </c>
    </row>
    <row r="5508" spans="1:12" s="335" customFormat="1" ht="12" x14ac:dyDescent="0.2">
      <c r="A5508" s="335" t="s">
        <v>11071</v>
      </c>
      <c r="B5508" s="335" t="s">
        <v>11466</v>
      </c>
      <c r="C5508" s="733">
        <v>43678</v>
      </c>
      <c r="F5508" s="663">
        <v>3500</v>
      </c>
      <c r="G5508" s="663">
        <v>528</v>
      </c>
      <c r="H5508" s="663"/>
      <c r="I5508" s="663">
        <v>2972</v>
      </c>
      <c r="J5508" s="728">
        <v>301.70000000000005</v>
      </c>
      <c r="K5508" s="728">
        <v>60.34</v>
      </c>
      <c r="L5508" s="728">
        <v>241.36</v>
      </c>
    </row>
    <row r="5509" spans="1:12" s="335" customFormat="1" ht="12" x14ac:dyDescent="0.2">
      <c r="A5509" s="335" t="s">
        <v>11072</v>
      </c>
      <c r="B5509" s="335" t="s">
        <v>11467</v>
      </c>
      <c r="C5509" s="733">
        <v>43678</v>
      </c>
      <c r="F5509" s="663">
        <v>2835</v>
      </c>
      <c r="G5509" s="663">
        <v>425</v>
      </c>
      <c r="H5509" s="663"/>
      <c r="I5509" s="663">
        <v>2410</v>
      </c>
      <c r="J5509" s="728">
        <v>242.14000000000001</v>
      </c>
      <c r="K5509" s="728">
        <v>48.43</v>
      </c>
      <c r="L5509" s="728">
        <v>193.71</v>
      </c>
    </row>
    <row r="5510" spans="1:12" s="335" customFormat="1" ht="12" x14ac:dyDescent="0.2">
      <c r="A5510" s="335" t="s">
        <v>11073</v>
      </c>
      <c r="B5510" s="335" t="s">
        <v>11468</v>
      </c>
      <c r="C5510" s="733">
        <v>43678</v>
      </c>
      <c r="F5510" s="663">
        <v>4018</v>
      </c>
      <c r="G5510" s="663">
        <v>753</v>
      </c>
      <c r="H5510" s="663"/>
      <c r="I5510" s="663">
        <v>3265</v>
      </c>
      <c r="J5510" s="728">
        <v>471.99</v>
      </c>
      <c r="K5510" s="728">
        <v>94.4</v>
      </c>
      <c r="L5510" s="728">
        <v>377.59</v>
      </c>
    </row>
    <row r="5511" spans="1:12" s="335" customFormat="1" ht="12" x14ac:dyDescent="0.2">
      <c r="A5511" s="335" t="s">
        <v>11074</v>
      </c>
      <c r="B5511" s="335" t="s">
        <v>11469</v>
      </c>
      <c r="C5511" s="733">
        <v>43678</v>
      </c>
      <c r="F5511" s="663">
        <v>1794</v>
      </c>
      <c r="G5511" s="663">
        <v>336</v>
      </c>
      <c r="H5511" s="663"/>
      <c r="I5511" s="663">
        <v>1458</v>
      </c>
      <c r="J5511" s="728">
        <v>210.75</v>
      </c>
      <c r="K5511" s="728">
        <v>42.15</v>
      </c>
      <c r="L5511" s="728">
        <v>168.6</v>
      </c>
    </row>
    <row r="5512" spans="1:12" s="335" customFormat="1" ht="12" x14ac:dyDescent="0.2">
      <c r="A5512" s="335" t="s">
        <v>11075</v>
      </c>
      <c r="B5512" s="335" t="s">
        <v>11470</v>
      </c>
      <c r="C5512" s="733">
        <v>43678</v>
      </c>
      <c r="F5512" s="663">
        <v>2903</v>
      </c>
      <c r="G5512" s="663">
        <v>581</v>
      </c>
      <c r="H5512" s="663"/>
      <c r="I5512" s="663">
        <v>2322</v>
      </c>
      <c r="J5512" s="728">
        <v>371.28999999999996</v>
      </c>
      <c r="K5512" s="728">
        <v>74.260000000000005</v>
      </c>
      <c r="L5512" s="728">
        <v>297.02999999999997</v>
      </c>
    </row>
    <row r="5513" spans="1:12" s="335" customFormat="1" ht="12" x14ac:dyDescent="0.2">
      <c r="A5513" s="335" t="s">
        <v>11076</v>
      </c>
      <c r="B5513" s="335" t="s">
        <v>11471</v>
      </c>
      <c r="C5513" s="733">
        <v>43678</v>
      </c>
      <c r="F5513" s="663">
        <v>2609</v>
      </c>
      <c r="G5513" s="663">
        <v>652</v>
      </c>
      <c r="H5513" s="663"/>
      <c r="I5513" s="663">
        <v>1957</v>
      </c>
      <c r="J5513" s="728">
        <v>442.49</v>
      </c>
      <c r="K5513" s="728">
        <v>88.5</v>
      </c>
      <c r="L5513" s="728">
        <v>353.99</v>
      </c>
    </row>
    <row r="5514" spans="1:12" s="335" customFormat="1" ht="12" x14ac:dyDescent="0.2">
      <c r="A5514" s="335" t="s">
        <v>11077</v>
      </c>
      <c r="B5514" s="335" t="s">
        <v>11350</v>
      </c>
      <c r="C5514" s="733">
        <v>43678</v>
      </c>
      <c r="F5514" s="663">
        <v>2021</v>
      </c>
      <c r="G5514" s="663">
        <v>303</v>
      </c>
      <c r="H5514" s="663"/>
      <c r="I5514" s="663">
        <v>1718</v>
      </c>
      <c r="J5514" s="728">
        <v>172.61</v>
      </c>
      <c r="K5514" s="728">
        <v>34.520000000000003</v>
      </c>
      <c r="L5514" s="728">
        <v>138.09</v>
      </c>
    </row>
    <row r="5515" spans="1:12" s="335" customFormat="1" ht="12" x14ac:dyDescent="0.2">
      <c r="A5515" s="335" t="s">
        <v>11078</v>
      </c>
      <c r="B5515" s="335" t="s">
        <v>11472</v>
      </c>
      <c r="C5515" s="733">
        <v>43678</v>
      </c>
      <c r="F5515" s="663">
        <v>3020</v>
      </c>
      <c r="G5515" s="663">
        <v>604</v>
      </c>
      <c r="H5515" s="663"/>
      <c r="I5515" s="663">
        <v>2416</v>
      </c>
      <c r="J5515" s="728">
        <v>386.25</v>
      </c>
      <c r="K5515" s="728">
        <v>77.25</v>
      </c>
      <c r="L5515" s="728">
        <v>309</v>
      </c>
    </row>
    <row r="5516" spans="1:12" s="335" customFormat="1" ht="12" x14ac:dyDescent="0.2">
      <c r="A5516" s="335" t="s">
        <v>11079</v>
      </c>
      <c r="B5516" s="335" t="s">
        <v>11473</v>
      </c>
      <c r="C5516" s="733">
        <v>43678</v>
      </c>
      <c r="F5516" s="663">
        <v>2291</v>
      </c>
      <c r="G5516" s="663">
        <v>344</v>
      </c>
      <c r="H5516" s="663"/>
      <c r="I5516" s="663">
        <v>1947</v>
      </c>
      <c r="J5516" s="728">
        <v>195.67</v>
      </c>
      <c r="K5516" s="728">
        <v>39.130000000000003</v>
      </c>
      <c r="L5516" s="728">
        <v>156.54</v>
      </c>
    </row>
    <row r="5517" spans="1:12" s="335" customFormat="1" ht="12" x14ac:dyDescent="0.2">
      <c r="A5517" s="335" t="s">
        <v>11080</v>
      </c>
      <c r="B5517" s="335" t="s">
        <v>11474</v>
      </c>
      <c r="C5517" s="733">
        <v>43678</v>
      </c>
      <c r="F5517" s="663">
        <v>2876</v>
      </c>
      <c r="G5517" s="663">
        <v>863</v>
      </c>
      <c r="H5517" s="663"/>
      <c r="I5517" s="663">
        <v>2013</v>
      </c>
      <c r="J5517" s="728">
        <v>607.70000000000005</v>
      </c>
      <c r="K5517" s="728">
        <v>121.54</v>
      </c>
      <c r="L5517" s="728">
        <v>486.16</v>
      </c>
    </row>
    <row r="5518" spans="1:12" s="335" customFormat="1" ht="12" x14ac:dyDescent="0.2">
      <c r="A5518" s="335" t="s">
        <v>11081</v>
      </c>
      <c r="B5518" s="335" t="s">
        <v>11475</v>
      </c>
      <c r="C5518" s="733">
        <v>43678</v>
      </c>
      <c r="F5518" s="663">
        <v>2489</v>
      </c>
      <c r="G5518" s="663">
        <v>622</v>
      </c>
      <c r="H5518" s="663"/>
      <c r="I5518" s="663">
        <v>1867</v>
      </c>
      <c r="J5518" s="728">
        <v>418.29999999999995</v>
      </c>
      <c r="K5518" s="728">
        <v>83.66</v>
      </c>
      <c r="L5518" s="728">
        <v>334.64</v>
      </c>
    </row>
    <row r="5519" spans="1:12" s="335" customFormat="1" ht="12" x14ac:dyDescent="0.2">
      <c r="A5519" s="335" t="s">
        <v>11082</v>
      </c>
      <c r="B5519" s="335" t="s">
        <v>11476</v>
      </c>
      <c r="C5519" s="733">
        <v>43678</v>
      </c>
      <c r="F5519" s="663">
        <v>2822</v>
      </c>
      <c r="G5519" s="663">
        <v>564</v>
      </c>
      <c r="H5519" s="663"/>
      <c r="I5519" s="663">
        <v>2258</v>
      </c>
      <c r="J5519" s="728">
        <v>360.94</v>
      </c>
      <c r="K5519" s="728">
        <v>72.19</v>
      </c>
      <c r="L5519" s="728">
        <v>288.75</v>
      </c>
    </row>
    <row r="5520" spans="1:12" s="335" customFormat="1" ht="12" x14ac:dyDescent="0.2">
      <c r="A5520" s="335" t="s">
        <v>11083</v>
      </c>
      <c r="B5520" s="335" t="s">
        <v>11477</v>
      </c>
      <c r="C5520" s="733">
        <v>43678</v>
      </c>
      <c r="F5520" s="663">
        <v>6267</v>
      </c>
      <c r="G5520" s="663">
        <v>940</v>
      </c>
      <c r="H5520" s="663"/>
      <c r="I5520" s="663">
        <v>5327</v>
      </c>
      <c r="J5520" s="728">
        <v>540.20000000000005</v>
      </c>
      <c r="K5520" s="728">
        <v>108.04</v>
      </c>
      <c r="L5520" s="728">
        <v>432.16</v>
      </c>
    </row>
    <row r="5521" spans="1:12" s="335" customFormat="1" ht="12" x14ac:dyDescent="0.2">
      <c r="A5521" s="335" t="s">
        <v>11084</v>
      </c>
      <c r="B5521" s="335" t="s">
        <v>11478</v>
      </c>
      <c r="C5521" s="733">
        <v>43678</v>
      </c>
      <c r="F5521" s="663">
        <v>925</v>
      </c>
      <c r="G5521" s="663">
        <v>139</v>
      </c>
      <c r="H5521" s="663"/>
      <c r="I5521" s="663">
        <v>786</v>
      </c>
      <c r="J5521" s="728">
        <v>79.739999999999995</v>
      </c>
      <c r="K5521" s="728">
        <v>15.95</v>
      </c>
      <c r="L5521" s="728">
        <v>63.79</v>
      </c>
    </row>
    <row r="5522" spans="1:12" s="335" customFormat="1" ht="12" x14ac:dyDescent="0.2">
      <c r="A5522" s="335" t="s">
        <v>11085</v>
      </c>
      <c r="B5522" s="335" t="s">
        <v>11479</v>
      </c>
      <c r="C5522" s="733">
        <v>43678</v>
      </c>
      <c r="F5522" s="663">
        <v>4034</v>
      </c>
      <c r="G5522" s="663">
        <v>605</v>
      </c>
      <c r="H5522" s="663"/>
      <c r="I5522" s="663">
        <v>3429</v>
      </c>
      <c r="J5522" s="728">
        <v>347.71000000000004</v>
      </c>
      <c r="K5522" s="728">
        <v>69.540000000000006</v>
      </c>
      <c r="L5522" s="728">
        <v>278.17</v>
      </c>
    </row>
    <row r="5523" spans="1:12" s="335" customFormat="1" ht="12" x14ac:dyDescent="0.2">
      <c r="A5523" s="335" t="s">
        <v>11086</v>
      </c>
      <c r="B5523" s="335" t="s">
        <v>11480</v>
      </c>
      <c r="C5523" s="733">
        <v>43678</v>
      </c>
      <c r="F5523" s="663">
        <v>7812</v>
      </c>
      <c r="G5523" s="663">
        <v>1465</v>
      </c>
      <c r="H5523" s="663"/>
      <c r="I5523" s="663">
        <v>6347</v>
      </c>
      <c r="J5523" s="728">
        <v>917.67</v>
      </c>
      <c r="K5523" s="728">
        <v>183.53</v>
      </c>
      <c r="L5523" s="728">
        <v>734.14</v>
      </c>
    </row>
    <row r="5524" spans="1:12" s="335" customFormat="1" ht="12" x14ac:dyDescent="0.2">
      <c r="A5524" s="335" t="s">
        <v>11087</v>
      </c>
      <c r="B5524" s="335" t="s">
        <v>11481</v>
      </c>
      <c r="C5524" s="733">
        <v>43678</v>
      </c>
      <c r="F5524" s="663">
        <v>7028</v>
      </c>
      <c r="G5524" s="663">
        <v>1054</v>
      </c>
      <c r="H5524" s="663"/>
      <c r="I5524" s="663">
        <v>5974</v>
      </c>
      <c r="J5524" s="728">
        <v>605.79</v>
      </c>
      <c r="K5524" s="728">
        <v>121.16</v>
      </c>
      <c r="L5524" s="728">
        <v>484.63</v>
      </c>
    </row>
    <row r="5525" spans="1:12" s="335" customFormat="1" ht="12" x14ac:dyDescent="0.2">
      <c r="A5525" s="335" t="s">
        <v>11088</v>
      </c>
      <c r="B5525" s="335" t="s">
        <v>11482</v>
      </c>
      <c r="C5525" s="733">
        <v>43678</v>
      </c>
      <c r="F5525" s="663">
        <v>3059</v>
      </c>
      <c r="G5525" s="663">
        <v>765</v>
      </c>
      <c r="H5525" s="663"/>
      <c r="I5525" s="663">
        <v>2294</v>
      </c>
      <c r="J5525" s="728">
        <v>518.81000000000006</v>
      </c>
      <c r="K5525" s="728">
        <v>103.76</v>
      </c>
      <c r="L5525" s="728">
        <v>415.05</v>
      </c>
    </row>
    <row r="5526" spans="1:12" s="335" customFormat="1" ht="12" x14ac:dyDescent="0.2">
      <c r="A5526" s="335" t="s">
        <v>11089</v>
      </c>
      <c r="B5526" s="335" t="s">
        <v>11483</v>
      </c>
      <c r="C5526" s="733">
        <v>43678</v>
      </c>
      <c r="F5526" s="663">
        <v>6802</v>
      </c>
      <c r="G5526" s="663">
        <v>1020</v>
      </c>
      <c r="H5526" s="663"/>
      <c r="I5526" s="663">
        <v>5782</v>
      </c>
      <c r="J5526" s="728">
        <v>586.31000000000006</v>
      </c>
      <c r="K5526" s="728">
        <v>117.26</v>
      </c>
      <c r="L5526" s="728">
        <v>469.05</v>
      </c>
    </row>
    <row r="5527" spans="1:12" s="335" customFormat="1" ht="12" x14ac:dyDescent="0.2">
      <c r="A5527" s="335" t="s">
        <v>11090</v>
      </c>
      <c r="B5527" s="335" t="s">
        <v>11484</v>
      </c>
      <c r="C5527" s="733">
        <v>43678</v>
      </c>
      <c r="F5527" s="663">
        <v>6710</v>
      </c>
      <c r="G5527" s="663">
        <v>1342</v>
      </c>
      <c r="H5527" s="663"/>
      <c r="I5527" s="663">
        <v>5368</v>
      </c>
      <c r="J5527" s="728">
        <v>858.19999999999993</v>
      </c>
      <c r="K5527" s="728">
        <v>171.64</v>
      </c>
      <c r="L5527" s="728">
        <v>686.56</v>
      </c>
    </row>
    <row r="5528" spans="1:12" s="335" customFormat="1" ht="12" x14ac:dyDescent="0.2">
      <c r="A5528" s="335" t="s">
        <v>11091</v>
      </c>
      <c r="B5528" s="335" t="s">
        <v>11485</v>
      </c>
      <c r="C5528" s="733">
        <v>43678</v>
      </c>
      <c r="F5528" s="663">
        <v>3198</v>
      </c>
      <c r="G5528" s="663">
        <v>480</v>
      </c>
      <c r="H5528" s="663"/>
      <c r="I5528" s="663">
        <v>2718</v>
      </c>
      <c r="J5528" s="728">
        <v>273.15000000000003</v>
      </c>
      <c r="K5528" s="728">
        <v>54.63</v>
      </c>
      <c r="L5528" s="728">
        <v>218.52</v>
      </c>
    </row>
    <row r="5529" spans="1:12" s="335" customFormat="1" ht="12" x14ac:dyDescent="0.2">
      <c r="A5529" s="335" t="s">
        <v>11092</v>
      </c>
      <c r="B5529" s="335" t="s">
        <v>11486</v>
      </c>
      <c r="C5529" s="733">
        <v>43678</v>
      </c>
      <c r="F5529" s="663">
        <v>9872</v>
      </c>
      <c r="G5529" s="663">
        <v>1851</v>
      </c>
      <c r="H5529" s="663"/>
      <c r="I5529" s="663">
        <v>8021</v>
      </c>
      <c r="J5529" s="728">
        <v>1159.6600000000001</v>
      </c>
      <c r="K5529" s="728">
        <v>231.93</v>
      </c>
      <c r="L5529" s="728">
        <v>927.73</v>
      </c>
    </row>
    <row r="5530" spans="1:12" s="335" customFormat="1" ht="12" x14ac:dyDescent="0.2">
      <c r="A5530" s="335" t="s">
        <v>11093</v>
      </c>
      <c r="B5530" s="335" t="s">
        <v>11487</v>
      </c>
      <c r="C5530" s="733">
        <v>43678</v>
      </c>
      <c r="F5530" s="663">
        <v>6908</v>
      </c>
      <c r="G5530" s="663">
        <v>2072</v>
      </c>
      <c r="H5530" s="663"/>
      <c r="I5530" s="663">
        <v>4836</v>
      </c>
      <c r="J5530" s="728">
        <v>1459.66</v>
      </c>
      <c r="K5530" s="728">
        <v>291.93</v>
      </c>
      <c r="L5530" s="728">
        <v>1167.73</v>
      </c>
    </row>
    <row r="5531" spans="1:12" s="335" customFormat="1" ht="12" x14ac:dyDescent="0.2">
      <c r="A5531" s="335" t="s">
        <v>11094</v>
      </c>
      <c r="B5531" s="335" t="s">
        <v>11488</v>
      </c>
      <c r="C5531" s="733">
        <v>43678</v>
      </c>
      <c r="F5531" s="663">
        <v>2842</v>
      </c>
      <c r="G5531" s="663">
        <v>568</v>
      </c>
      <c r="H5531" s="663"/>
      <c r="I5531" s="663">
        <v>2274</v>
      </c>
      <c r="J5531" s="728">
        <v>356.93</v>
      </c>
      <c r="K5531" s="728">
        <v>71.39</v>
      </c>
      <c r="L5531" s="728">
        <v>285.54000000000002</v>
      </c>
    </row>
    <row r="5532" spans="1:12" s="335" customFormat="1" ht="12" x14ac:dyDescent="0.2">
      <c r="A5532" s="335" t="s">
        <v>11095</v>
      </c>
      <c r="B5532" s="335" t="s">
        <v>11489</v>
      </c>
      <c r="C5532" s="733">
        <v>43678</v>
      </c>
      <c r="F5532" s="663">
        <v>2614</v>
      </c>
      <c r="G5532" s="663">
        <v>392</v>
      </c>
      <c r="H5532" s="663"/>
      <c r="I5532" s="663">
        <v>2222</v>
      </c>
      <c r="J5532" s="728">
        <v>223.26000000000002</v>
      </c>
      <c r="K5532" s="728">
        <v>44.65</v>
      </c>
      <c r="L5532" s="728">
        <v>178.61</v>
      </c>
    </row>
    <row r="5533" spans="1:12" s="335" customFormat="1" ht="12" x14ac:dyDescent="0.2">
      <c r="A5533" s="335" t="s">
        <v>11096</v>
      </c>
      <c r="B5533" s="335" t="s">
        <v>11490</v>
      </c>
      <c r="C5533" s="733">
        <v>43678</v>
      </c>
      <c r="F5533" s="663">
        <v>2516</v>
      </c>
      <c r="G5533" s="663">
        <v>503</v>
      </c>
      <c r="H5533" s="663"/>
      <c r="I5533" s="663">
        <v>2013</v>
      </c>
      <c r="J5533" s="728">
        <v>321.79000000000002</v>
      </c>
      <c r="K5533" s="728">
        <v>64.36</v>
      </c>
      <c r="L5533" s="728">
        <v>257.43</v>
      </c>
    </row>
    <row r="5534" spans="1:12" s="335" customFormat="1" ht="12" x14ac:dyDescent="0.2">
      <c r="A5534" s="335" t="s">
        <v>11097</v>
      </c>
      <c r="B5534" s="335" t="s">
        <v>9113</v>
      </c>
      <c r="C5534" s="733">
        <v>43678</v>
      </c>
      <c r="F5534" s="663">
        <v>3510</v>
      </c>
      <c r="G5534" s="663">
        <v>527</v>
      </c>
      <c r="H5534" s="663"/>
      <c r="I5534" s="663">
        <v>2983</v>
      </c>
      <c r="J5534" s="728">
        <v>302.55</v>
      </c>
      <c r="K5534" s="728">
        <v>60.51</v>
      </c>
      <c r="L5534" s="728">
        <v>242.04</v>
      </c>
    </row>
    <row r="5535" spans="1:12" s="335" customFormat="1" ht="12" x14ac:dyDescent="0.2">
      <c r="A5535" s="335" t="s">
        <v>11098</v>
      </c>
      <c r="B5535" s="335" t="s">
        <v>11491</v>
      </c>
      <c r="C5535" s="733">
        <v>43678</v>
      </c>
      <c r="F5535" s="663">
        <v>2567</v>
      </c>
      <c r="G5535" s="663">
        <v>770</v>
      </c>
      <c r="H5535" s="663"/>
      <c r="I5535" s="663">
        <v>1797</v>
      </c>
      <c r="J5535" s="728">
        <v>591.23</v>
      </c>
      <c r="K5535" s="728">
        <v>118.25</v>
      </c>
      <c r="L5535" s="728">
        <v>472.98</v>
      </c>
    </row>
    <row r="5536" spans="1:12" s="335" customFormat="1" ht="12" x14ac:dyDescent="0.2">
      <c r="A5536" s="335" t="s">
        <v>11099</v>
      </c>
      <c r="B5536" s="335" t="s">
        <v>11492</v>
      </c>
      <c r="C5536" s="733">
        <v>43678</v>
      </c>
      <c r="F5536" s="663">
        <v>6072</v>
      </c>
      <c r="G5536" s="663">
        <v>911</v>
      </c>
      <c r="H5536" s="663"/>
      <c r="I5536" s="663">
        <v>5161</v>
      </c>
      <c r="J5536" s="728">
        <v>523.39</v>
      </c>
      <c r="K5536" s="728">
        <v>104.68</v>
      </c>
      <c r="L5536" s="728">
        <v>418.71</v>
      </c>
    </row>
    <row r="5537" spans="1:12" s="335" customFormat="1" ht="12" x14ac:dyDescent="0.2">
      <c r="A5537" s="335" t="s">
        <v>11100</v>
      </c>
      <c r="B5537" s="335" t="s">
        <v>11493</v>
      </c>
      <c r="C5537" s="733">
        <v>43678</v>
      </c>
      <c r="F5537" s="663">
        <v>4332</v>
      </c>
      <c r="G5537" s="663">
        <v>715</v>
      </c>
      <c r="H5537" s="663"/>
      <c r="I5537" s="663">
        <v>3617</v>
      </c>
      <c r="J5537" s="728">
        <v>427.60999999999996</v>
      </c>
      <c r="K5537" s="728">
        <v>85.52</v>
      </c>
      <c r="L5537" s="728">
        <v>342.09</v>
      </c>
    </row>
    <row r="5538" spans="1:12" s="335" customFormat="1" ht="12" x14ac:dyDescent="0.2">
      <c r="A5538" s="335" t="s">
        <v>11101</v>
      </c>
      <c r="B5538" s="335" t="s">
        <v>11494</v>
      </c>
      <c r="C5538" s="733">
        <v>43678</v>
      </c>
      <c r="F5538" s="663">
        <v>1415</v>
      </c>
      <c r="G5538" s="663">
        <v>212</v>
      </c>
      <c r="H5538" s="663"/>
      <c r="I5538" s="663">
        <v>1203</v>
      </c>
      <c r="J5538" s="728">
        <v>120.85000000000001</v>
      </c>
      <c r="K5538" s="728">
        <v>24.17</v>
      </c>
      <c r="L5538" s="728">
        <v>96.68</v>
      </c>
    </row>
    <row r="5539" spans="1:12" s="335" customFormat="1" ht="12" x14ac:dyDescent="0.2">
      <c r="A5539" s="335" t="s">
        <v>11102</v>
      </c>
      <c r="B5539" s="335" t="s">
        <v>11495</v>
      </c>
      <c r="C5539" s="733">
        <v>43678</v>
      </c>
      <c r="F5539" s="663">
        <v>2574</v>
      </c>
      <c r="G5539" s="663">
        <v>386</v>
      </c>
      <c r="H5539" s="663"/>
      <c r="I5539" s="663">
        <v>2188</v>
      </c>
      <c r="J5539" s="728">
        <v>219.85</v>
      </c>
      <c r="K5539" s="728">
        <v>43.97</v>
      </c>
      <c r="L5539" s="728">
        <v>175.88</v>
      </c>
    </row>
    <row r="5540" spans="1:12" s="335" customFormat="1" ht="12" x14ac:dyDescent="0.2">
      <c r="A5540" s="335" t="s">
        <v>11103</v>
      </c>
      <c r="B5540" s="335" t="s">
        <v>11496</v>
      </c>
      <c r="C5540" s="733">
        <v>43678</v>
      </c>
      <c r="F5540" s="663">
        <v>2567</v>
      </c>
      <c r="G5540" s="663">
        <v>770</v>
      </c>
      <c r="H5540" s="663"/>
      <c r="I5540" s="663">
        <v>1797</v>
      </c>
      <c r="J5540" s="728">
        <v>591.23</v>
      </c>
      <c r="K5540" s="728">
        <v>118.25</v>
      </c>
      <c r="L5540" s="728">
        <v>472.98</v>
      </c>
    </row>
    <row r="5541" spans="1:12" s="335" customFormat="1" ht="12" x14ac:dyDescent="0.2">
      <c r="A5541" s="335" t="s">
        <v>11104</v>
      </c>
      <c r="B5541" s="335" t="s">
        <v>11497</v>
      </c>
      <c r="C5541" s="733">
        <v>43678</v>
      </c>
      <c r="F5541" s="663">
        <v>5231</v>
      </c>
      <c r="G5541" s="663">
        <v>785</v>
      </c>
      <c r="H5541" s="663"/>
      <c r="I5541" s="663">
        <v>4446</v>
      </c>
      <c r="J5541" s="728">
        <v>450.90000000000003</v>
      </c>
      <c r="K5541" s="728">
        <v>90.18</v>
      </c>
      <c r="L5541" s="728">
        <v>360.72</v>
      </c>
    </row>
    <row r="5542" spans="1:12" s="335" customFormat="1" ht="12" x14ac:dyDescent="0.2">
      <c r="A5542" s="335" t="s">
        <v>11105</v>
      </c>
      <c r="B5542" s="335" t="s">
        <v>11498</v>
      </c>
      <c r="C5542" s="733">
        <v>43678</v>
      </c>
      <c r="F5542" s="663">
        <v>2619</v>
      </c>
      <c r="G5542" s="663">
        <v>393</v>
      </c>
      <c r="H5542" s="663"/>
      <c r="I5542" s="663">
        <v>2226</v>
      </c>
      <c r="J5542" s="728">
        <v>223.69</v>
      </c>
      <c r="K5542" s="728">
        <v>44.74</v>
      </c>
      <c r="L5542" s="728">
        <v>178.95</v>
      </c>
    </row>
    <row r="5543" spans="1:12" s="335" customFormat="1" ht="12" x14ac:dyDescent="0.2">
      <c r="A5543" s="335" t="s">
        <v>11106</v>
      </c>
      <c r="B5543" s="335" t="s">
        <v>11499</v>
      </c>
      <c r="C5543" s="733">
        <v>43678</v>
      </c>
      <c r="F5543" s="663">
        <v>2612</v>
      </c>
      <c r="G5543" s="663">
        <v>392</v>
      </c>
      <c r="H5543" s="663"/>
      <c r="I5543" s="663">
        <v>2220</v>
      </c>
      <c r="J5543" s="728">
        <v>223.09</v>
      </c>
      <c r="K5543" s="728">
        <v>44.62</v>
      </c>
      <c r="L5543" s="728">
        <v>178.47</v>
      </c>
    </row>
    <row r="5544" spans="1:12" s="335" customFormat="1" ht="12" x14ac:dyDescent="0.2">
      <c r="A5544" s="335" t="s">
        <v>11107</v>
      </c>
      <c r="B5544" s="335" t="s">
        <v>11500</v>
      </c>
      <c r="C5544" s="733">
        <v>43678</v>
      </c>
      <c r="F5544" s="663">
        <v>982</v>
      </c>
      <c r="G5544" s="663">
        <v>147</v>
      </c>
      <c r="H5544" s="663"/>
      <c r="I5544" s="663">
        <v>835</v>
      </c>
      <c r="J5544" s="728">
        <v>84.65</v>
      </c>
      <c r="K5544" s="728">
        <v>16.93</v>
      </c>
      <c r="L5544" s="728">
        <v>67.72</v>
      </c>
    </row>
    <row r="5545" spans="1:12" s="335" customFormat="1" ht="12" x14ac:dyDescent="0.2">
      <c r="A5545" s="335" t="s">
        <v>11108</v>
      </c>
      <c r="B5545" s="335" t="s">
        <v>11501</v>
      </c>
      <c r="C5545" s="733">
        <v>43678</v>
      </c>
      <c r="F5545" s="663">
        <v>7433</v>
      </c>
      <c r="G5545" s="663">
        <v>1115</v>
      </c>
      <c r="H5545" s="663"/>
      <c r="I5545" s="663">
        <v>6318</v>
      </c>
      <c r="J5545" s="728">
        <v>640.69999999999993</v>
      </c>
      <c r="K5545" s="728">
        <v>128.13999999999999</v>
      </c>
      <c r="L5545" s="728">
        <v>512.55999999999995</v>
      </c>
    </row>
    <row r="5546" spans="1:12" s="335" customFormat="1" ht="12" x14ac:dyDescent="0.2">
      <c r="A5546" s="335" t="s">
        <v>11109</v>
      </c>
      <c r="B5546" s="335" t="s">
        <v>11502</v>
      </c>
      <c r="C5546" s="733">
        <v>43678</v>
      </c>
      <c r="F5546" s="663">
        <v>3724</v>
      </c>
      <c r="G5546" s="663">
        <v>712</v>
      </c>
      <c r="H5546" s="663"/>
      <c r="I5546" s="663">
        <v>3012</v>
      </c>
      <c r="J5546" s="728">
        <v>444.71</v>
      </c>
      <c r="K5546" s="728">
        <v>88.94</v>
      </c>
      <c r="L5546" s="728">
        <v>355.77</v>
      </c>
    </row>
    <row r="5547" spans="1:12" s="335" customFormat="1" ht="12" x14ac:dyDescent="0.2">
      <c r="A5547" s="335" t="s">
        <v>11110</v>
      </c>
      <c r="B5547" s="335" t="s">
        <v>11503</v>
      </c>
      <c r="C5547" s="733">
        <v>43678</v>
      </c>
      <c r="F5547" s="663">
        <v>3641</v>
      </c>
      <c r="G5547" s="663">
        <v>601</v>
      </c>
      <c r="H5547" s="663"/>
      <c r="I5547" s="663">
        <v>3040</v>
      </c>
      <c r="J5547" s="728">
        <v>359.4</v>
      </c>
      <c r="K5547" s="728">
        <v>71.88</v>
      </c>
      <c r="L5547" s="728">
        <v>287.52</v>
      </c>
    </row>
    <row r="5548" spans="1:12" s="335" customFormat="1" ht="12" x14ac:dyDescent="0.2">
      <c r="A5548" s="335" t="s">
        <v>11111</v>
      </c>
      <c r="B5548" s="335" t="s">
        <v>11504</v>
      </c>
      <c r="C5548" s="733">
        <v>43678</v>
      </c>
      <c r="F5548" s="663">
        <v>2671</v>
      </c>
      <c r="G5548" s="663">
        <v>534</v>
      </c>
      <c r="H5548" s="663"/>
      <c r="I5548" s="663">
        <v>2137</v>
      </c>
      <c r="J5548" s="728">
        <v>341.61</v>
      </c>
      <c r="K5548" s="728">
        <v>68.319999999999993</v>
      </c>
      <c r="L5548" s="728">
        <v>273.29000000000002</v>
      </c>
    </row>
    <row r="5549" spans="1:12" s="335" customFormat="1" ht="12" x14ac:dyDescent="0.2">
      <c r="A5549" s="335" t="s">
        <v>11112</v>
      </c>
      <c r="B5549" s="335" t="s">
        <v>11505</v>
      </c>
      <c r="C5549" s="733">
        <v>43678</v>
      </c>
      <c r="F5549" s="663">
        <v>5968</v>
      </c>
      <c r="G5549" s="663">
        <v>1481</v>
      </c>
      <c r="H5549" s="663"/>
      <c r="I5549" s="663">
        <v>4487</v>
      </c>
      <c r="J5549" s="728">
        <v>1002.99</v>
      </c>
      <c r="K5549" s="728">
        <v>200.6</v>
      </c>
      <c r="L5549" s="728">
        <v>802.39</v>
      </c>
    </row>
    <row r="5550" spans="1:12" s="335" customFormat="1" ht="12" x14ac:dyDescent="0.2">
      <c r="A5550" s="335" t="s">
        <v>11113</v>
      </c>
      <c r="B5550" s="335" t="s">
        <v>11506</v>
      </c>
      <c r="C5550" s="733">
        <v>43678</v>
      </c>
      <c r="F5550" s="663">
        <v>9156</v>
      </c>
      <c r="G5550" s="663">
        <v>1831</v>
      </c>
      <c r="H5550" s="663"/>
      <c r="I5550" s="663">
        <v>7325</v>
      </c>
      <c r="J5550" s="728">
        <v>1171.05</v>
      </c>
      <c r="K5550" s="728">
        <v>234.21</v>
      </c>
      <c r="L5550" s="728">
        <v>936.84</v>
      </c>
    </row>
    <row r="5551" spans="1:12" s="335" customFormat="1" ht="12" x14ac:dyDescent="0.2">
      <c r="A5551" s="335" t="s">
        <v>11114</v>
      </c>
      <c r="B5551" s="335" t="s">
        <v>11507</v>
      </c>
      <c r="C5551" s="733">
        <v>43678</v>
      </c>
      <c r="F5551" s="663">
        <v>2289</v>
      </c>
      <c r="G5551" s="663">
        <v>343</v>
      </c>
      <c r="H5551" s="663"/>
      <c r="I5551" s="663">
        <v>1946</v>
      </c>
      <c r="J5551" s="728">
        <v>195.5</v>
      </c>
      <c r="K5551" s="728">
        <v>39.1</v>
      </c>
      <c r="L5551" s="728">
        <v>156.4</v>
      </c>
    </row>
    <row r="5552" spans="1:12" s="335" customFormat="1" ht="12" x14ac:dyDescent="0.2">
      <c r="A5552" s="335" t="s">
        <v>11115</v>
      </c>
      <c r="B5552" s="335" t="s">
        <v>11508</v>
      </c>
      <c r="C5552" s="733">
        <v>43678</v>
      </c>
      <c r="F5552" s="663">
        <v>6722</v>
      </c>
      <c r="G5552" s="663">
        <v>1344</v>
      </c>
      <c r="H5552" s="663"/>
      <c r="I5552" s="663">
        <v>5378</v>
      </c>
      <c r="J5552" s="728">
        <v>859.75</v>
      </c>
      <c r="K5552" s="728">
        <v>171.95</v>
      </c>
      <c r="L5552" s="728">
        <v>687.8</v>
      </c>
    </row>
    <row r="5553" spans="1:12" s="335" customFormat="1" ht="12" x14ac:dyDescent="0.2">
      <c r="A5553" s="335" t="s">
        <v>11116</v>
      </c>
      <c r="B5553" s="335" t="s">
        <v>11509</v>
      </c>
      <c r="C5553" s="733">
        <v>43678</v>
      </c>
      <c r="F5553" s="663">
        <v>2740</v>
      </c>
      <c r="G5553" s="663">
        <v>548</v>
      </c>
      <c r="H5553" s="663"/>
      <c r="I5553" s="663">
        <v>2192</v>
      </c>
      <c r="J5553" s="728">
        <v>350.44000000000005</v>
      </c>
      <c r="K5553" s="728">
        <v>70.09</v>
      </c>
      <c r="L5553" s="728">
        <v>280.35000000000002</v>
      </c>
    </row>
    <row r="5554" spans="1:12" s="335" customFormat="1" ht="12" x14ac:dyDescent="0.2">
      <c r="A5554" s="335" t="s">
        <v>11117</v>
      </c>
      <c r="B5554" s="335" t="s">
        <v>11510</v>
      </c>
      <c r="C5554" s="733">
        <v>43678</v>
      </c>
      <c r="F5554" s="663">
        <v>7965</v>
      </c>
      <c r="G5554" s="663">
        <v>1977</v>
      </c>
      <c r="H5554" s="663"/>
      <c r="I5554" s="663">
        <v>5988</v>
      </c>
      <c r="J5554" s="728">
        <v>1338.6000000000001</v>
      </c>
      <c r="K5554" s="728">
        <v>267.72000000000003</v>
      </c>
      <c r="L5554" s="728">
        <v>1070.8800000000001</v>
      </c>
    </row>
    <row r="5555" spans="1:12" s="335" customFormat="1" ht="12" x14ac:dyDescent="0.2">
      <c r="A5555" s="335" t="s">
        <v>11118</v>
      </c>
      <c r="B5555" s="335" t="s">
        <v>11511</v>
      </c>
      <c r="C5555" s="733">
        <v>43678</v>
      </c>
      <c r="F5555" s="663">
        <v>2609</v>
      </c>
      <c r="G5555" s="663">
        <v>652</v>
      </c>
      <c r="H5555" s="663"/>
      <c r="I5555" s="663">
        <v>1957</v>
      </c>
      <c r="J5555" s="728">
        <v>442.49</v>
      </c>
      <c r="K5555" s="728">
        <v>88.5</v>
      </c>
      <c r="L5555" s="728">
        <v>353.99</v>
      </c>
    </row>
    <row r="5556" spans="1:12" s="335" customFormat="1" ht="12" x14ac:dyDescent="0.2">
      <c r="A5556" s="335" t="s">
        <v>11119</v>
      </c>
      <c r="B5556" s="335" t="s">
        <v>9974</v>
      </c>
      <c r="C5556" s="733">
        <v>43678</v>
      </c>
      <c r="F5556" s="663">
        <v>6204</v>
      </c>
      <c r="G5556" s="663">
        <v>931</v>
      </c>
      <c r="H5556" s="663"/>
      <c r="I5556" s="663">
        <v>5273</v>
      </c>
      <c r="J5556" s="728">
        <v>534.76</v>
      </c>
      <c r="K5556" s="728">
        <v>106.95</v>
      </c>
      <c r="L5556" s="728">
        <v>427.81</v>
      </c>
    </row>
    <row r="5557" spans="1:12" s="335" customFormat="1" ht="12" x14ac:dyDescent="0.2">
      <c r="A5557" s="335" t="s">
        <v>11120</v>
      </c>
      <c r="B5557" s="335" t="s">
        <v>11512</v>
      </c>
      <c r="C5557" s="733">
        <v>43678</v>
      </c>
      <c r="F5557" s="663">
        <v>3785</v>
      </c>
      <c r="G5557" s="663">
        <v>757</v>
      </c>
      <c r="H5557" s="663"/>
      <c r="I5557" s="663">
        <v>3028</v>
      </c>
      <c r="J5557" s="728">
        <v>484.09</v>
      </c>
      <c r="K5557" s="728">
        <v>96.82</v>
      </c>
      <c r="L5557" s="728">
        <v>387.27</v>
      </c>
    </row>
    <row r="5558" spans="1:12" s="335" customFormat="1" ht="12" x14ac:dyDescent="0.2">
      <c r="A5558" s="335" t="s">
        <v>11121</v>
      </c>
      <c r="B5558" s="335" t="s">
        <v>11513</v>
      </c>
      <c r="C5558" s="733">
        <v>43678</v>
      </c>
      <c r="F5558" s="663">
        <v>3142</v>
      </c>
      <c r="G5558" s="663">
        <v>628</v>
      </c>
      <c r="H5558" s="663"/>
      <c r="I5558" s="663">
        <v>2514</v>
      </c>
      <c r="J5558" s="728">
        <v>401.85</v>
      </c>
      <c r="K5558" s="728">
        <v>80.37</v>
      </c>
      <c r="L5558" s="728">
        <v>321.48</v>
      </c>
    </row>
    <row r="5559" spans="1:12" s="335" customFormat="1" ht="12" x14ac:dyDescent="0.2">
      <c r="A5559" s="335" t="s">
        <v>11122</v>
      </c>
      <c r="B5559" s="335" t="s">
        <v>11514</v>
      </c>
      <c r="C5559" s="733">
        <v>43678</v>
      </c>
      <c r="F5559" s="663">
        <v>2250</v>
      </c>
      <c r="G5559" s="663">
        <v>337</v>
      </c>
      <c r="H5559" s="663"/>
      <c r="I5559" s="663">
        <v>1913</v>
      </c>
      <c r="J5559" s="728">
        <v>192.17000000000002</v>
      </c>
      <c r="K5559" s="728">
        <v>38.43</v>
      </c>
      <c r="L5559" s="728">
        <v>153.74</v>
      </c>
    </row>
    <row r="5560" spans="1:12" s="335" customFormat="1" ht="12" x14ac:dyDescent="0.2">
      <c r="A5560" s="335" t="s">
        <v>11123</v>
      </c>
      <c r="B5560" s="335" t="s">
        <v>11515</v>
      </c>
      <c r="C5560" s="733">
        <v>43678</v>
      </c>
      <c r="F5560" s="663">
        <v>5468</v>
      </c>
      <c r="G5560" s="663">
        <v>902</v>
      </c>
      <c r="H5560" s="663"/>
      <c r="I5560" s="663">
        <v>4566</v>
      </c>
      <c r="J5560" s="728">
        <v>539.75</v>
      </c>
      <c r="K5560" s="728">
        <v>107.95</v>
      </c>
      <c r="L5560" s="728">
        <v>431.8</v>
      </c>
    </row>
    <row r="5561" spans="1:12" s="335" customFormat="1" ht="12" x14ac:dyDescent="0.2">
      <c r="A5561" s="335" t="s">
        <v>11124</v>
      </c>
      <c r="B5561" s="335" t="s">
        <v>11516</v>
      </c>
      <c r="C5561" s="733">
        <v>43678</v>
      </c>
      <c r="F5561" s="663">
        <v>2107</v>
      </c>
      <c r="G5561" s="663">
        <v>316</v>
      </c>
      <c r="H5561" s="663"/>
      <c r="I5561" s="663">
        <v>1791</v>
      </c>
      <c r="J5561" s="728">
        <v>179.95000000000002</v>
      </c>
      <c r="K5561" s="728">
        <v>35.99</v>
      </c>
      <c r="L5561" s="728">
        <v>143.96</v>
      </c>
    </row>
    <row r="5562" spans="1:12" s="335" customFormat="1" ht="12" x14ac:dyDescent="0.2">
      <c r="A5562" s="335" t="s">
        <v>11125</v>
      </c>
      <c r="B5562" s="335" t="s">
        <v>11517</v>
      </c>
      <c r="C5562" s="733">
        <v>43678</v>
      </c>
      <c r="F5562" s="663">
        <v>7737</v>
      </c>
      <c r="G5562" s="663">
        <v>1161</v>
      </c>
      <c r="H5562" s="663"/>
      <c r="I5562" s="663">
        <v>6576</v>
      </c>
      <c r="J5562" s="728">
        <v>666.91</v>
      </c>
      <c r="K5562" s="728">
        <v>133.38</v>
      </c>
      <c r="L5562" s="728">
        <v>533.53</v>
      </c>
    </row>
    <row r="5563" spans="1:12" s="335" customFormat="1" ht="12" x14ac:dyDescent="0.2">
      <c r="A5563" s="335" t="s">
        <v>11126</v>
      </c>
      <c r="B5563" s="335" t="s">
        <v>11518</v>
      </c>
      <c r="C5563" s="733">
        <v>43678</v>
      </c>
      <c r="F5563" s="663">
        <v>2545</v>
      </c>
      <c r="G5563" s="663">
        <v>382</v>
      </c>
      <c r="H5563" s="663"/>
      <c r="I5563" s="663">
        <v>2163</v>
      </c>
      <c r="J5563" s="728">
        <v>217.37</v>
      </c>
      <c r="K5563" s="728">
        <v>43.47</v>
      </c>
      <c r="L5563" s="728">
        <v>173.9</v>
      </c>
    </row>
    <row r="5564" spans="1:12" s="335" customFormat="1" ht="12" x14ac:dyDescent="0.2">
      <c r="A5564" s="335" t="s">
        <v>11127</v>
      </c>
      <c r="B5564" s="335" t="s">
        <v>11519</v>
      </c>
      <c r="C5564" s="733">
        <v>43678</v>
      </c>
      <c r="F5564" s="663">
        <v>3497</v>
      </c>
      <c r="G5564" s="663">
        <v>525</v>
      </c>
      <c r="H5564" s="663"/>
      <c r="I5564" s="663">
        <v>2972</v>
      </c>
      <c r="J5564" s="728">
        <v>301.43</v>
      </c>
      <c r="K5564" s="728">
        <v>60.29</v>
      </c>
      <c r="L5564" s="728">
        <v>241.14</v>
      </c>
    </row>
    <row r="5565" spans="1:12" s="335" customFormat="1" ht="12" x14ac:dyDescent="0.2">
      <c r="A5565" s="335" t="s">
        <v>11128</v>
      </c>
      <c r="B5565" s="335" t="s">
        <v>11520</v>
      </c>
      <c r="C5565" s="733">
        <v>43678</v>
      </c>
      <c r="F5565" s="663">
        <v>3579</v>
      </c>
      <c r="G5565" s="663">
        <v>447</v>
      </c>
      <c r="H5565" s="663"/>
      <c r="I5565" s="663">
        <v>3132</v>
      </c>
      <c r="J5565" s="728">
        <v>233.89000000000001</v>
      </c>
      <c r="K5565" s="728">
        <v>46.78</v>
      </c>
      <c r="L5565" s="728">
        <v>187.11</v>
      </c>
    </row>
    <row r="5566" spans="1:12" s="335" customFormat="1" ht="12" x14ac:dyDescent="0.2">
      <c r="A5566" s="335" t="s">
        <v>11129</v>
      </c>
      <c r="B5566" s="335" t="s">
        <v>11521</v>
      </c>
      <c r="C5566" s="733">
        <v>43678</v>
      </c>
      <c r="F5566" s="663">
        <v>3796</v>
      </c>
      <c r="G5566" s="663">
        <v>1139</v>
      </c>
      <c r="H5566" s="663"/>
      <c r="I5566" s="663">
        <v>2657</v>
      </c>
      <c r="J5566" s="728">
        <v>802.08999999999992</v>
      </c>
      <c r="K5566" s="728">
        <v>160.41999999999999</v>
      </c>
      <c r="L5566" s="728">
        <v>641.66999999999996</v>
      </c>
    </row>
    <row r="5567" spans="1:12" s="335" customFormat="1" ht="12" x14ac:dyDescent="0.2">
      <c r="A5567" s="335" t="s">
        <v>11130</v>
      </c>
      <c r="B5567" s="335" t="s">
        <v>11522</v>
      </c>
      <c r="C5567" s="733">
        <v>43678</v>
      </c>
      <c r="F5567" s="663">
        <v>4601</v>
      </c>
      <c r="G5567" s="663">
        <v>863</v>
      </c>
      <c r="H5567" s="663"/>
      <c r="I5567" s="663">
        <v>3738</v>
      </c>
      <c r="J5567" s="728">
        <v>540.49</v>
      </c>
      <c r="K5567" s="728">
        <v>108.1</v>
      </c>
      <c r="L5567" s="728">
        <v>432.39</v>
      </c>
    </row>
    <row r="5568" spans="1:12" s="335" customFormat="1" ht="12" x14ac:dyDescent="0.2">
      <c r="A5568" s="335" t="s">
        <v>11131</v>
      </c>
      <c r="B5568" s="335" t="s">
        <v>11523</v>
      </c>
      <c r="C5568" s="733">
        <v>43678</v>
      </c>
      <c r="F5568" s="663">
        <v>6160</v>
      </c>
      <c r="G5568" s="663">
        <v>1540</v>
      </c>
      <c r="H5568" s="663"/>
      <c r="I5568" s="663">
        <v>4620</v>
      </c>
      <c r="J5568" s="728">
        <v>1044.74</v>
      </c>
      <c r="K5568" s="728">
        <v>208.95</v>
      </c>
      <c r="L5568" s="728">
        <v>835.79</v>
      </c>
    </row>
    <row r="5569" spans="1:12" s="335" customFormat="1" ht="12" x14ac:dyDescent="0.2">
      <c r="A5569" s="335" t="s">
        <v>11132</v>
      </c>
      <c r="B5569" s="335" t="s">
        <v>11511</v>
      </c>
      <c r="C5569" s="733">
        <v>43678</v>
      </c>
      <c r="F5569" s="663">
        <v>2609</v>
      </c>
      <c r="G5569" s="663">
        <v>652</v>
      </c>
      <c r="H5569" s="663"/>
      <c r="I5569" s="663">
        <v>1957</v>
      </c>
      <c r="J5569" s="728">
        <v>442.49</v>
      </c>
      <c r="K5569" s="728">
        <v>88.5</v>
      </c>
      <c r="L5569" s="728">
        <v>353.99</v>
      </c>
    </row>
    <row r="5570" spans="1:12" s="335" customFormat="1" ht="12" x14ac:dyDescent="0.2">
      <c r="A5570" s="335" t="s">
        <v>11133</v>
      </c>
      <c r="B5570" s="335" t="s">
        <v>11524</v>
      </c>
      <c r="C5570" s="733">
        <v>43678</v>
      </c>
      <c r="F5570" s="663">
        <v>15214</v>
      </c>
      <c r="G5570" s="663">
        <v>3043</v>
      </c>
      <c r="H5570" s="663"/>
      <c r="I5570" s="663">
        <v>12171</v>
      </c>
      <c r="J5570" s="728">
        <v>1945.8700000000001</v>
      </c>
      <c r="K5570" s="728">
        <v>389.17</v>
      </c>
      <c r="L5570" s="728">
        <v>1556.7</v>
      </c>
    </row>
    <row r="5571" spans="1:12" s="335" customFormat="1" ht="12" x14ac:dyDescent="0.2">
      <c r="A5571" s="335" t="s">
        <v>11134</v>
      </c>
      <c r="B5571" s="335" t="s">
        <v>11525</v>
      </c>
      <c r="C5571" s="733">
        <v>43678</v>
      </c>
      <c r="F5571" s="663">
        <v>3064</v>
      </c>
      <c r="G5571" s="663">
        <v>383</v>
      </c>
      <c r="H5571" s="663"/>
      <c r="I5571" s="663">
        <v>2681</v>
      </c>
      <c r="J5571" s="728">
        <v>196.60999999999999</v>
      </c>
      <c r="K5571" s="728">
        <v>39.32</v>
      </c>
      <c r="L5571" s="728">
        <v>157.29</v>
      </c>
    </row>
    <row r="5572" spans="1:12" s="335" customFormat="1" ht="12" x14ac:dyDescent="0.2">
      <c r="A5572" s="335" t="s">
        <v>11135</v>
      </c>
      <c r="B5572" s="335" t="s">
        <v>11526</v>
      </c>
      <c r="C5572" s="733">
        <v>43678</v>
      </c>
      <c r="F5572" s="663">
        <v>3935</v>
      </c>
      <c r="G5572" s="663">
        <v>492</v>
      </c>
      <c r="H5572" s="663"/>
      <c r="I5572" s="663">
        <v>3443</v>
      </c>
      <c r="J5572" s="728">
        <v>252.51</v>
      </c>
      <c r="K5572" s="728">
        <v>50.5</v>
      </c>
      <c r="L5572" s="728">
        <v>202.01</v>
      </c>
    </row>
    <row r="5573" spans="1:12" s="335" customFormat="1" ht="12" x14ac:dyDescent="0.2">
      <c r="A5573" s="335" t="s">
        <v>11136</v>
      </c>
      <c r="B5573" s="335" t="s">
        <v>11438</v>
      </c>
      <c r="C5573" s="733">
        <v>43678</v>
      </c>
      <c r="F5573" s="663">
        <v>550</v>
      </c>
      <c r="G5573" s="663">
        <v>138</v>
      </c>
      <c r="H5573" s="663"/>
      <c r="I5573" s="663">
        <v>412</v>
      </c>
      <c r="J5573" s="728">
        <v>93.289999999999992</v>
      </c>
      <c r="K5573" s="728">
        <v>18.66</v>
      </c>
      <c r="L5573" s="728">
        <v>74.63</v>
      </c>
    </row>
    <row r="5574" spans="1:12" s="335" customFormat="1" ht="12" x14ac:dyDescent="0.2">
      <c r="A5574" s="335" t="s">
        <v>11137</v>
      </c>
      <c r="B5574" s="335" t="s">
        <v>11527</v>
      </c>
      <c r="C5574" s="733">
        <v>43678</v>
      </c>
      <c r="F5574" s="663">
        <v>7287</v>
      </c>
      <c r="G5574" s="663">
        <v>1457</v>
      </c>
      <c r="H5574" s="663"/>
      <c r="I5574" s="663">
        <v>5830</v>
      </c>
      <c r="J5574" s="728">
        <v>932.01</v>
      </c>
      <c r="K5574" s="728">
        <v>186.4</v>
      </c>
      <c r="L5574" s="728">
        <v>745.61</v>
      </c>
    </row>
    <row r="5575" spans="1:12" s="335" customFormat="1" ht="12" x14ac:dyDescent="0.2">
      <c r="A5575" s="335" t="s">
        <v>11138</v>
      </c>
      <c r="B5575" s="335" t="s">
        <v>11528</v>
      </c>
      <c r="C5575" s="733">
        <v>43678</v>
      </c>
      <c r="F5575" s="663">
        <v>2666</v>
      </c>
      <c r="G5575" s="663">
        <v>533</v>
      </c>
      <c r="H5575" s="663"/>
      <c r="I5575" s="663">
        <v>2133</v>
      </c>
      <c r="J5575" s="728">
        <v>340.96999999999997</v>
      </c>
      <c r="K5575" s="728">
        <v>68.19</v>
      </c>
      <c r="L5575" s="728">
        <v>272.77999999999997</v>
      </c>
    </row>
    <row r="5576" spans="1:12" s="335" customFormat="1" ht="12" x14ac:dyDescent="0.2">
      <c r="A5576" s="335" t="s">
        <v>11139</v>
      </c>
      <c r="B5576" s="335" t="s">
        <v>11529</v>
      </c>
      <c r="C5576" s="733">
        <v>43678</v>
      </c>
      <c r="F5576" s="663">
        <v>3060</v>
      </c>
      <c r="G5576" s="663">
        <v>459</v>
      </c>
      <c r="H5576" s="663"/>
      <c r="I5576" s="663">
        <v>2601</v>
      </c>
      <c r="J5576" s="728">
        <v>261.35000000000002</v>
      </c>
      <c r="K5576" s="728">
        <v>52.27</v>
      </c>
      <c r="L5576" s="728">
        <v>209.08</v>
      </c>
    </row>
    <row r="5577" spans="1:12" s="335" customFormat="1" ht="12" x14ac:dyDescent="0.2">
      <c r="A5577" s="335" t="s">
        <v>11140</v>
      </c>
      <c r="B5577" s="335" t="s">
        <v>11530</v>
      </c>
      <c r="C5577" s="733">
        <v>43678</v>
      </c>
      <c r="F5577" s="663">
        <v>3512</v>
      </c>
      <c r="G5577" s="663">
        <v>702</v>
      </c>
      <c r="H5577" s="663"/>
      <c r="I5577" s="663">
        <v>2810</v>
      </c>
      <c r="J5577" s="728">
        <v>449.19000000000005</v>
      </c>
      <c r="K5577" s="728">
        <v>89.84</v>
      </c>
      <c r="L5577" s="728">
        <v>359.35</v>
      </c>
    </row>
    <row r="5578" spans="1:12" s="335" customFormat="1" ht="12" x14ac:dyDescent="0.2">
      <c r="A5578" s="335" t="s">
        <v>11141</v>
      </c>
      <c r="B5578" s="335" t="s">
        <v>11531</v>
      </c>
      <c r="C5578" s="733">
        <v>43678</v>
      </c>
      <c r="F5578" s="663">
        <v>5897</v>
      </c>
      <c r="G5578" s="663">
        <v>1179</v>
      </c>
      <c r="H5578" s="663"/>
      <c r="I5578" s="663">
        <v>4718</v>
      </c>
      <c r="J5578" s="728">
        <v>754.23</v>
      </c>
      <c r="K5578" s="728">
        <v>150.85</v>
      </c>
      <c r="L5578" s="728">
        <v>603.38</v>
      </c>
    </row>
    <row r="5579" spans="1:12" s="335" customFormat="1" ht="12" x14ac:dyDescent="0.2">
      <c r="A5579" s="335" t="s">
        <v>11142</v>
      </c>
      <c r="B5579" s="335" t="s">
        <v>11532</v>
      </c>
      <c r="C5579" s="733">
        <v>43678</v>
      </c>
      <c r="F5579" s="663">
        <v>8948</v>
      </c>
      <c r="G5579" s="663">
        <v>1790</v>
      </c>
      <c r="H5579" s="663"/>
      <c r="I5579" s="663">
        <v>7158</v>
      </c>
      <c r="J5579" s="728">
        <v>1144.4499999999998</v>
      </c>
      <c r="K5579" s="728">
        <v>228.89</v>
      </c>
      <c r="L5579" s="728">
        <v>915.56</v>
      </c>
    </row>
    <row r="5580" spans="1:12" s="335" customFormat="1" ht="12" x14ac:dyDescent="0.2">
      <c r="A5580" s="335" t="s">
        <v>11143</v>
      </c>
      <c r="B5580" s="335" t="s">
        <v>11533</v>
      </c>
      <c r="C5580" s="733">
        <v>43678</v>
      </c>
      <c r="F5580" s="663">
        <v>1155</v>
      </c>
      <c r="G5580" s="663">
        <v>231</v>
      </c>
      <c r="H5580" s="663"/>
      <c r="I5580" s="663">
        <v>924</v>
      </c>
      <c r="J5580" s="728">
        <v>146.38999999999999</v>
      </c>
      <c r="K5580" s="728">
        <v>29.28</v>
      </c>
      <c r="L5580" s="728">
        <v>117.11</v>
      </c>
    </row>
    <row r="5581" spans="1:12" s="335" customFormat="1" ht="12" x14ac:dyDescent="0.2">
      <c r="A5581" s="335" t="s">
        <v>11144</v>
      </c>
      <c r="B5581" s="335" t="s">
        <v>11534</v>
      </c>
      <c r="C5581" s="733">
        <v>43678</v>
      </c>
      <c r="F5581" s="663">
        <v>1411</v>
      </c>
      <c r="G5581" s="663">
        <v>282</v>
      </c>
      <c r="H5581" s="663"/>
      <c r="I5581" s="663">
        <v>1129</v>
      </c>
      <c r="J5581" s="728">
        <v>180.46</v>
      </c>
      <c r="K5581" s="728">
        <v>36.090000000000003</v>
      </c>
      <c r="L5581" s="728">
        <v>144.37</v>
      </c>
    </row>
    <row r="5582" spans="1:12" s="335" customFormat="1" ht="12" x14ac:dyDescent="0.2">
      <c r="A5582" s="335" t="s">
        <v>11145</v>
      </c>
      <c r="B5582" s="335" t="s">
        <v>8444</v>
      </c>
      <c r="C5582" s="733">
        <v>43678</v>
      </c>
      <c r="F5582" s="663">
        <v>2624</v>
      </c>
      <c r="G5582" s="663">
        <v>394</v>
      </c>
      <c r="H5582" s="663"/>
      <c r="I5582" s="663">
        <v>2230</v>
      </c>
      <c r="J5582" s="728">
        <v>246.55</v>
      </c>
      <c r="K5582" s="728">
        <v>49.31</v>
      </c>
      <c r="L5582" s="728">
        <v>197.24</v>
      </c>
    </row>
    <row r="5583" spans="1:12" s="335" customFormat="1" ht="12" x14ac:dyDescent="0.2">
      <c r="A5583" s="335" t="s">
        <v>11146</v>
      </c>
      <c r="B5583" s="335" t="s">
        <v>11535</v>
      </c>
      <c r="C5583" s="733">
        <v>43678</v>
      </c>
      <c r="F5583" s="663">
        <v>2080</v>
      </c>
      <c r="G5583" s="663">
        <v>312</v>
      </c>
      <c r="H5583" s="663"/>
      <c r="I5583" s="663">
        <v>1768</v>
      </c>
      <c r="J5583" s="728">
        <v>195.44</v>
      </c>
      <c r="K5583" s="728">
        <v>39.090000000000003</v>
      </c>
      <c r="L5583" s="728">
        <v>156.35</v>
      </c>
    </row>
    <row r="5584" spans="1:12" s="335" customFormat="1" ht="12" x14ac:dyDescent="0.2">
      <c r="A5584" s="335" t="s">
        <v>11147</v>
      </c>
      <c r="B5584" s="335" t="s">
        <v>11536</v>
      </c>
      <c r="C5584" s="733">
        <v>43678</v>
      </c>
      <c r="F5584" s="663">
        <v>3813</v>
      </c>
      <c r="G5584" s="663">
        <v>572</v>
      </c>
      <c r="H5584" s="663"/>
      <c r="I5584" s="663">
        <v>3241</v>
      </c>
      <c r="J5584" s="728">
        <v>325.67</v>
      </c>
      <c r="K5584" s="728">
        <v>65.13</v>
      </c>
      <c r="L5584" s="728">
        <v>260.54000000000002</v>
      </c>
    </row>
    <row r="5585" spans="1:12" s="335" customFormat="1" ht="12" x14ac:dyDescent="0.2">
      <c r="A5585" s="335" t="s">
        <v>11148</v>
      </c>
      <c r="B5585" s="335" t="s">
        <v>11537</v>
      </c>
      <c r="C5585" s="733">
        <v>43678</v>
      </c>
      <c r="F5585" s="663">
        <v>2080</v>
      </c>
      <c r="G5585" s="663">
        <v>312</v>
      </c>
      <c r="H5585" s="663"/>
      <c r="I5585" s="663">
        <v>1768</v>
      </c>
      <c r="J5585" s="728">
        <v>195.44</v>
      </c>
      <c r="K5585" s="728">
        <v>39.090000000000003</v>
      </c>
      <c r="L5585" s="728">
        <v>156.35</v>
      </c>
    </row>
    <row r="5586" spans="1:12" s="335" customFormat="1" ht="12" x14ac:dyDescent="0.2">
      <c r="A5586" s="335" t="s">
        <v>11149</v>
      </c>
      <c r="B5586" s="335" t="s">
        <v>11538</v>
      </c>
      <c r="C5586" s="733">
        <v>43678</v>
      </c>
      <c r="F5586" s="663">
        <v>3796</v>
      </c>
      <c r="G5586" s="663">
        <v>1139</v>
      </c>
      <c r="H5586" s="663"/>
      <c r="I5586" s="663">
        <v>2657</v>
      </c>
      <c r="J5586" s="728">
        <v>802.08999999999992</v>
      </c>
      <c r="K5586" s="728">
        <v>160.41999999999999</v>
      </c>
      <c r="L5586" s="728">
        <v>641.66999999999996</v>
      </c>
    </row>
    <row r="5587" spans="1:12" s="335" customFormat="1" ht="12" x14ac:dyDescent="0.2">
      <c r="A5587" s="335" t="s">
        <v>11150</v>
      </c>
      <c r="B5587" s="335" t="s">
        <v>11539</v>
      </c>
      <c r="C5587" s="733">
        <v>43678</v>
      </c>
      <c r="F5587" s="663">
        <v>4651</v>
      </c>
      <c r="G5587" s="663">
        <v>930</v>
      </c>
      <c r="H5587" s="663"/>
      <c r="I5587" s="663">
        <v>3721</v>
      </c>
      <c r="J5587" s="728">
        <v>594.85</v>
      </c>
      <c r="K5587" s="728">
        <v>118.97</v>
      </c>
      <c r="L5587" s="728">
        <v>475.88</v>
      </c>
    </row>
    <row r="5588" spans="1:12" s="335" customFormat="1" ht="12" x14ac:dyDescent="0.2">
      <c r="A5588" s="335" t="s">
        <v>11151</v>
      </c>
      <c r="B5588" s="335" t="s">
        <v>11540</v>
      </c>
      <c r="C5588" s="733">
        <v>43678</v>
      </c>
      <c r="F5588" s="663">
        <v>2599</v>
      </c>
      <c r="G5588" s="663">
        <v>780</v>
      </c>
      <c r="H5588" s="663"/>
      <c r="I5588" s="663">
        <v>1819</v>
      </c>
      <c r="J5588" s="728">
        <v>598.6</v>
      </c>
      <c r="K5588" s="728">
        <v>119.72</v>
      </c>
      <c r="L5588" s="728">
        <v>478.88</v>
      </c>
    </row>
    <row r="5589" spans="1:12" s="335" customFormat="1" ht="12" x14ac:dyDescent="0.2">
      <c r="A5589" s="335" t="s">
        <v>11152</v>
      </c>
      <c r="B5589" s="335" t="s">
        <v>11541</v>
      </c>
      <c r="C5589" s="733">
        <v>43678</v>
      </c>
      <c r="F5589" s="663">
        <v>2440</v>
      </c>
      <c r="G5589" s="663">
        <v>366</v>
      </c>
      <c r="H5589" s="663"/>
      <c r="I5589" s="663">
        <v>2074</v>
      </c>
      <c r="J5589" s="728">
        <v>229.26</v>
      </c>
      <c r="K5589" s="728">
        <v>45.85</v>
      </c>
      <c r="L5589" s="728">
        <v>183.41</v>
      </c>
    </row>
    <row r="5590" spans="1:12" s="335" customFormat="1" ht="12" x14ac:dyDescent="0.2">
      <c r="A5590" s="335" t="s">
        <v>11153</v>
      </c>
      <c r="B5590" s="335" t="s">
        <v>11542</v>
      </c>
      <c r="C5590" s="733">
        <v>43678</v>
      </c>
      <c r="F5590" s="663">
        <v>3813</v>
      </c>
      <c r="G5590" s="663">
        <v>572</v>
      </c>
      <c r="H5590" s="663"/>
      <c r="I5590" s="663">
        <v>3241</v>
      </c>
      <c r="J5590" s="728">
        <v>325.67</v>
      </c>
      <c r="K5590" s="728">
        <v>65.13</v>
      </c>
      <c r="L5590" s="728">
        <v>260.54000000000002</v>
      </c>
    </row>
    <row r="5591" spans="1:12" s="335" customFormat="1" ht="12" x14ac:dyDescent="0.2">
      <c r="A5591" s="335" t="s">
        <v>11154</v>
      </c>
      <c r="B5591" s="335" t="s">
        <v>10681</v>
      </c>
      <c r="C5591" s="733">
        <v>43678</v>
      </c>
      <c r="F5591" s="663">
        <v>2360</v>
      </c>
      <c r="G5591" s="663">
        <v>354</v>
      </c>
      <c r="H5591" s="663"/>
      <c r="I5591" s="663">
        <v>2006</v>
      </c>
      <c r="J5591" s="728">
        <v>221.75</v>
      </c>
      <c r="K5591" s="728">
        <v>44.35</v>
      </c>
      <c r="L5591" s="728">
        <v>177.4</v>
      </c>
    </row>
    <row r="5592" spans="1:12" s="335" customFormat="1" ht="12" x14ac:dyDescent="0.2">
      <c r="A5592" s="335" t="s">
        <v>11155</v>
      </c>
      <c r="B5592" s="335" t="s">
        <v>11543</v>
      </c>
      <c r="C5592" s="733">
        <v>43678</v>
      </c>
      <c r="F5592" s="663">
        <v>6736</v>
      </c>
      <c r="G5592" s="663">
        <v>1010</v>
      </c>
      <c r="H5592" s="663"/>
      <c r="I5592" s="663">
        <v>5726</v>
      </c>
      <c r="J5592" s="728">
        <v>580.63</v>
      </c>
      <c r="K5592" s="728">
        <v>116.13</v>
      </c>
      <c r="L5592" s="728">
        <v>464.5</v>
      </c>
    </row>
    <row r="5593" spans="1:12" s="335" customFormat="1" ht="12" x14ac:dyDescent="0.2">
      <c r="A5593" s="335" t="s">
        <v>11156</v>
      </c>
      <c r="B5593" s="335" t="s">
        <v>11544</v>
      </c>
      <c r="C5593" s="733">
        <v>43678</v>
      </c>
      <c r="F5593" s="663">
        <v>1212</v>
      </c>
      <c r="G5593" s="663">
        <v>182</v>
      </c>
      <c r="H5593" s="663"/>
      <c r="I5593" s="663">
        <v>1030</v>
      </c>
      <c r="J5593" s="728">
        <v>103.51</v>
      </c>
      <c r="K5593" s="728">
        <v>20.7</v>
      </c>
      <c r="L5593" s="728">
        <v>82.81</v>
      </c>
    </row>
    <row r="5594" spans="1:12" s="335" customFormat="1" ht="12" x14ac:dyDescent="0.2">
      <c r="A5594" s="335" t="s">
        <v>11157</v>
      </c>
      <c r="B5594" s="335" t="s">
        <v>11545</v>
      </c>
      <c r="C5594" s="733">
        <v>43678</v>
      </c>
      <c r="F5594" s="663">
        <v>2612</v>
      </c>
      <c r="G5594" s="663">
        <v>392</v>
      </c>
      <c r="H5594" s="663"/>
      <c r="I5594" s="663">
        <v>2220</v>
      </c>
      <c r="J5594" s="728">
        <v>223.09</v>
      </c>
      <c r="K5594" s="728">
        <v>44.62</v>
      </c>
      <c r="L5594" s="728">
        <v>178.47</v>
      </c>
    </row>
    <row r="5595" spans="1:12" s="335" customFormat="1" ht="12" x14ac:dyDescent="0.2">
      <c r="A5595" s="335" t="s">
        <v>11158</v>
      </c>
      <c r="B5595" s="335" t="s">
        <v>11546</v>
      </c>
      <c r="C5595" s="733">
        <v>43678</v>
      </c>
      <c r="F5595" s="663">
        <v>1862</v>
      </c>
      <c r="G5595" s="663">
        <v>372</v>
      </c>
      <c r="H5595" s="663"/>
      <c r="I5595" s="663">
        <v>1490</v>
      </c>
      <c r="J5595" s="728">
        <v>233.85000000000002</v>
      </c>
      <c r="K5595" s="728">
        <v>46.77</v>
      </c>
      <c r="L5595" s="728">
        <v>187.08</v>
      </c>
    </row>
    <row r="5596" spans="1:12" s="335" customFormat="1" ht="12" x14ac:dyDescent="0.2">
      <c r="A5596" s="335" t="s">
        <v>11159</v>
      </c>
      <c r="B5596" s="335" t="s">
        <v>8979</v>
      </c>
      <c r="C5596" s="733">
        <v>43678</v>
      </c>
      <c r="F5596" s="663">
        <v>3762</v>
      </c>
      <c r="G5596" s="663">
        <v>599</v>
      </c>
      <c r="H5596" s="663"/>
      <c r="I5596" s="663">
        <v>3163</v>
      </c>
      <c r="J5596" s="728">
        <v>353.49</v>
      </c>
      <c r="K5596" s="728">
        <v>70.7</v>
      </c>
      <c r="L5596" s="728">
        <v>282.79000000000002</v>
      </c>
    </row>
    <row r="5597" spans="1:12" s="335" customFormat="1" ht="12" x14ac:dyDescent="0.2">
      <c r="A5597" s="335" t="s">
        <v>11160</v>
      </c>
      <c r="B5597" s="335" t="s">
        <v>11547</v>
      </c>
      <c r="C5597" s="733">
        <v>43678</v>
      </c>
      <c r="F5597" s="663">
        <v>2080</v>
      </c>
      <c r="G5597" s="663">
        <v>312</v>
      </c>
      <c r="H5597" s="663"/>
      <c r="I5597" s="663">
        <v>1768</v>
      </c>
      <c r="J5597" s="728">
        <v>195.44</v>
      </c>
      <c r="K5597" s="728">
        <v>39.090000000000003</v>
      </c>
      <c r="L5597" s="728">
        <v>156.35</v>
      </c>
    </row>
    <row r="5598" spans="1:12" s="335" customFormat="1" ht="12" x14ac:dyDescent="0.2">
      <c r="A5598" s="335" t="s">
        <v>11161</v>
      </c>
      <c r="B5598" s="335" t="s">
        <v>11548</v>
      </c>
      <c r="C5598" s="733">
        <v>43678</v>
      </c>
      <c r="F5598" s="663">
        <v>2080</v>
      </c>
      <c r="G5598" s="663">
        <v>312</v>
      </c>
      <c r="H5598" s="663"/>
      <c r="I5598" s="663">
        <v>1768</v>
      </c>
      <c r="J5598" s="728">
        <v>195.44</v>
      </c>
      <c r="K5598" s="728">
        <v>39.090000000000003</v>
      </c>
      <c r="L5598" s="728">
        <v>156.35</v>
      </c>
    </row>
    <row r="5599" spans="1:12" s="335" customFormat="1" ht="12" x14ac:dyDescent="0.2">
      <c r="A5599" s="335" t="s">
        <v>11162</v>
      </c>
      <c r="B5599" s="335" t="s">
        <v>11549</v>
      </c>
      <c r="C5599" s="733">
        <v>43678</v>
      </c>
      <c r="F5599" s="663">
        <v>3465</v>
      </c>
      <c r="G5599" s="663">
        <v>693</v>
      </c>
      <c r="H5599" s="663"/>
      <c r="I5599" s="663">
        <v>2772</v>
      </c>
      <c r="J5599" s="728">
        <v>443.15999999999997</v>
      </c>
      <c r="K5599" s="728">
        <v>88.63</v>
      </c>
      <c r="L5599" s="728">
        <v>354.53</v>
      </c>
    </row>
    <row r="5600" spans="1:12" s="335" customFormat="1" ht="12" x14ac:dyDescent="0.2">
      <c r="A5600" s="335" t="s">
        <v>11163</v>
      </c>
      <c r="B5600" s="335" t="s">
        <v>11550</v>
      </c>
      <c r="C5600" s="733">
        <v>43678</v>
      </c>
      <c r="F5600" s="663">
        <v>650</v>
      </c>
      <c r="G5600" s="663">
        <v>130</v>
      </c>
      <c r="H5600" s="663"/>
      <c r="I5600" s="663">
        <v>520</v>
      </c>
      <c r="J5600" s="728">
        <v>82.39</v>
      </c>
      <c r="K5600" s="728">
        <v>16.48</v>
      </c>
      <c r="L5600" s="728">
        <v>65.91</v>
      </c>
    </row>
    <row r="5601" spans="1:12" s="335" customFormat="1" ht="12" x14ac:dyDescent="0.2">
      <c r="A5601" s="335" t="s">
        <v>11164</v>
      </c>
      <c r="B5601" s="335" t="s">
        <v>11551</v>
      </c>
      <c r="C5601" s="733">
        <v>43678</v>
      </c>
      <c r="F5601" s="663">
        <v>5799</v>
      </c>
      <c r="G5601" s="663">
        <v>870</v>
      </c>
      <c r="H5601" s="663"/>
      <c r="I5601" s="663">
        <v>4929</v>
      </c>
      <c r="J5601" s="728">
        <v>499.85</v>
      </c>
      <c r="K5601" s="728">
        <v>99.97</v>
      </c>
      <c r="L5601" s="728">
        <v>399.88</v>
      </c>
    </row>
    <row r="5602" spans="1:12" s="335" customFormat="1" ht="12" x14ac:dyDescent="0.2">
      <c r="A5602" s="335" t="s">
        <v>11165</v>
      </c>
      <c r="B5602" s="335" t="s">
        <v>8254</v>
      </c>
      <c r="C5602" s="733">
        <v>43678</v>
      </c>
      <c r="F5602" s="663">
        <v>696</v>
      </c>
      <c r="G5602" s="663">
        <v>139</v>
      </c>
      <c r="H5602" s="663"/>
      <c r="I5602" s="663">
        <v>557</v>
      </c>
      <c r="J5602" s="728">
        <v>89.009999999999991</v>
      </c>
      <c r="K5602" s="728">
        <v>17.8</v>
      </c>
      <c r="L5602" s="728">
        <v>71.209999999999994</v>
      </c>
    </row>
    <row r="5603" spans="1:12" s="335" customFormat="1" ht="12" x14ac:dyDescent="0.2">
      <c r="F5603" s="663"/>
      <c r="G5603" s="663"/>
      <c r="H5603" s="663"/>
      <c r="I5603" s="663"/>
      <c r="J5603" s="728"/>
      <c r="K5603" s="728"/>
      <c r="L5603" s="728"/>
    </row>
    <row r="5604" spans="1:12" s="335" customFormat="1" ht="12" x14ac:dyDescent="0.2">
      <c r="A5604" s="335" t="s">
        <v>11555</v>
      </c>
      <c r="B5604" s="335" t="s">
        <v>12008</v>
      </c>
      <c r="C5604" s="733">
        <v>43709</v>
      </c>
      <c r="F5604" s="663">
        <v>1846</v>
      </c>
      <c r="G5604" s="663">
        <v>369</v>
      </c>
      <c r="H5604" s="663"/>
      <c r="I5604" s="663">
        <v>1477</v>
      </c>
      <c r="J5604" s="728">
        <v>236.1</v>
      </c>
      <c r="K5604" s="728">
        <v>47.22</v>
      </c>
      <c r="L5604" s="728">
        <v>188.88</v>
      </c>
    </row>
    <row r="5605" spans="1:12" s="335" customFormat="1" ht="12" x14ac:dyDescent="0.2">
      <c r="A5605" s="335" t="s">
        <v>11556</v>
      </c>
      <c r="B5605" s="335" t="s">
        <v>12009</v>
      </c>
      <c r="C5605" s="733">
        <v>43709</v>
      </c>
      <c r="F5605" s="663">
        <v>3562</v>
      </c>
      <c r="G5605" s="663">
        <v>712</v>
      </c>
      <c r="H5605" s="663"/>
      <c r="I5605" s="663">
        <v>2850</v>
      </c>
      <c r="J5605" s="728">
        <v>455.59</v>
      </c>
      <c r="K5605" s="728">
        <v>91.12</v>
      </c>
      <c r="L5605" s="728">
        <v>364.47</v>
      </c>
    </row>
    <row r="5606" spans="1:12" s="335" customFormat="1" ht="12" x14ac:dyDescent="0.2">
      <c r="A5606" s="335" t="s">
        <v>11557</v>
      </c>
      <c r="B5606" s="335" t="s">
        <v>12010</v>
      </c>
      <c r="C5606" s="733">
        <v>43709</v>
      </c>
      <c r="F5606" s="663">
        <v>2609</v>
      </c>
      <c r="G5606" s="663">
        <v>652</v>
      </c>
      <c r="H5606" s="663"/>
      <c r="I5606" s="663">
        <v>1957</v>
      </c>
      <c r="J5606" s="728">
        <v>442.49</v>
      </c>
      <c r="K5606" s="728">
        <v>88.5</v>
      </c>
      <c r="L5606" s="728">
        <v>353.99</v>
      </c>
    </row>
    <row r="5607" spans="1:12" s="335" customFormat="1" ht="12" x14ac:dyDescent="0.2">
      <c r="A5607" s="335" t="s">
        <v>11558</v>
      </c>
      <c r="B5607" s="335" t="s">
        <v>12011</v>
      </c>
      <c r="C5607" s="733">
        <v>43709</v>
      </c>
      <c r="F5607" s="663">
        <v>5878</v>
      </c>
      <c r="G5607" s="663">
        <v>1176</v>
      </c>
      <c r="H5607" s="663"/>
      <c r="I5607" s="663">
        <v>4702</v>
      </c>
      <c r="J5607" s="728">
        <v>751.8</v>
      </c>
      <c r="K5607" s="728">
        <v>150.36000000000001</v>
      </c>
      <c r="L5607" s="728">
        <v>601.44000000000005</v>
      </c>
    </row>
    <row r="5608" spans="1:12" s="335" customFormat="1" ht="12" x14ac:dyDescent="0.2">
      <c r="A5608" s="335" t="s">
        <v>11559</v>
      </c>
      <c r="B5608" s="335" t="s">
        <v>12012</v>
      </c>
      <c r="C5608" s="733">
        <v>43709</v>
      </c>
      <c r="F5608" s="663">
        <v>4585</v>
      </c>
      <c r="G5608" s="663">
        <v>757</v>
      </c>
      <c r="H5608" s="663"/>
      <c r="I5608" s="663">
        <v>3828</v>
      </c>
      <c r="J5608" s="728">
        <v>452.59</v>
      </c>
      <c r="K5608" s="728">
        <v>90.52</v>
      </c>
      <c r="L5608" s="728">
        <v>362.07</v>
      </c>
    </row>
    <row r="5609" spans="1:12" s="335" customFormat="1" ht="12" x14ac:dyDescent="0.2">
      <c r="A5609" s="335" t="s">
        <v>11560</v>
      </c>
      <c r="B5609" s="335" t="s">
        <v>12013</v>
      </c>
      <c r="C5609" s="733">
        <v>43709</v>
      </c>
      <c r="F5609" s="663">
        <v>7278</v>
      </c>
      <c r="G5609" s="663">
        <v>1092</v>
      </c>
      <c r="H5609" s="663"/>
      <c r="I5609" s="663">
        <v>6186</v>
      </c>
      <c r="J5609" s="728">
        <v>627.35</v>
      </c>
      <c r="K5609" s="728">
        <v>125.47</v>
      </c>
      <c r="L5609" s="728">
        <v>501.88</v>
      </c>
    </row>
    <row r="5610" spans="1:12" s="335" customFormat="1" ht="12" x14ac:dyDescent="0.2">
      <c r="A5610" s="335" t="s">
        <v>11561</v>
      </c>
      <c r="B5610" s="335" t="s">
        <v>12014</v>
      </c>
      <c r="C5610" s="733">
        <v>43709</v>
      </c>
      <c r="F5610" s="663">
        <v>2289</v>
      </c>
      <c r="G5610" s="663">
        <v>343</v>
      </c>
      <c r="H5610" s="663"/>
      <c r="I5610" s="663">
        <v>1946</v>
      </c>
      <c r="J5610" s="728">
        <v>195.5</v>
      </c>
      <c r="K5610" s="728">
        <v>39.1</v>
      </c>
      <c r="L5610" s="728">
        <v>156.4</v>
      </c>
    </row>
    <row r="5611" spans="1:12" s="335" customFormat="1" ht="12" x14ac:dyDescent="0.2">
      <c r="A5611" s="335" t="s">
        <v>11562</v>
      </c>
      <c r="B5611" s="335" t="s">
        <v>12015</v>
      </c>
      <c r="C5611" s="733">
        <v>43709</v>
      </c>
      <c r="F5611" s="663">
        <v>1775</v>
      </c>
      <c r="G5611" s="663">
        <v>355</v>
      </c>
      <c r="H5611" s="663"/>
      <c r="I5611" s="663">
        <v>1420</v>
      </c>
      <c r="J5611" s="728">
        <v>227.01</v>
      </c>
      <c r="K5611" s="728">
        <v>45.4</v>
      </c>
      <c r="L5611" s="728">
        <v>181.61</v>
      </c>
    </row>
    <row r="5612" spans="1:12" s="335" customFormat="1" ht="12" x14ac:dyDescent="0.2">
      <c r="A5612" s="335" t="s">
        <v>11563</v>
      </c>
      <c r="B5612" s="335" t="s">
        <v>12016</v>
      </c>
      <c r="C5612" s="733">
        <v>43709</v>
      </c>
      <c r="F5612" s="663">
        <v>2654</v>
      </c>
      <c r="G5612" s="663">
        <v>498</v>
      </c>
      <c r="H5612" s="663"/>
      <c r="I5612" s="663">
        <v>2156</v>
      </c>
      <c r="J5612" s="728">
        <v>308.93</v>
      </c>
      <c r="K5612" s="728">
        <v>61.79</v>
      </c>
      <c r="L5612" s="728">
        <v>247.14</v>
      </c>
    </row>
    <row r="5613" spans="1:12" s="335" customFormat="1" ht="12" x14ac:dyDescent="0.2">
      <c r="A5613" s="335" t="s">
        <v>11564</v>
      </c>
      <c r="B5613" s="335" t="s">
        <v>12017</v>
      </c>
      <c r="C5613" s="733">
        <v>43709</v>
      </c>
      <c r="F5613" s="663">
        <v>2936</v>
      </c>
      <c r="G5613" s="663">
        <v>550</v>
      </c>
      <c r="H5613" s="663"/>
      <c r="I5613" s="663">
        <v>2386</v>
      </c>
      <c r="J5613" s="728">
        <v>341.75</v>
      </c>
      <c r="K5613" s="728">
        <v>68.349999999999994</v>
      </c>
      <c r="L5613" s="728">
        <v>273.39999999999998</v>
      </c>
    </row>
    <row r="5614" spans="1:12" s="335" customFormat="1" ht="12" x14ac:dyDescent="0.2">
      <c r="A5614" s="335" t="s">
        <v>11565</v>
      </c>
      <c r="B5614" s="335" t="s">
        <v>12018</v>
      </c>
      <c r="C5614" s="733">
        <v>43709</v>
      </c>
      <c r="F5614" s="663">
        <v>2805</v>
      </c>
      <c r="G5614" s="663">
        <v>561</v>
      </c>
      <c r="H5614" s="663"/>
      <c r="I5614" s="663">
        <v>2244</v>
      </c>
      <c r="J5614" s="728">
        <v>358.75</v>
      </c>
      <c r="K5614" s="728">
        <v>71.75</v>
      </c>
      <c r="L5614" s="728">
        <v>287</v>
      </c>
    </row>
    <row r="5615" spans="1:12" s="335" customFormat="1" ht="12" x14ac:dyDescent="0.2">
      <c r="A5615" s="335" t="s">
        <v>11566</v>
      </c>
      <c r="B5615" s="335" t="s">
        <v>12019</v>
      </c>
      <c r="C5615" s="733">
        <v>43709</v>
      </c>
      <c r="F5615" s="663">
        <v>3680</v>
      </c>
      <c r="G5615" s="663">
        <v>741</v>
      </c>
      <c r="H5615" s="663"/>
      <c r="I5615" s="663">
        <v>2939</v>
      </c>
      <c r="J5615" s="728">
        <v>470.67</v>
      </c>
      <c r="K5615" s="728">
        <v>94.13</v>
      </c>
      <c r="L5615" s="728">
        <v>376.54</v>
      </c>
    </row>
    <row r="5616" spans="1:12" s="335" customFormat="1" ht="12" x14ac:dyDescent="0.2">
      <c r="A5616" s="335" t="s">
        <v>11567</v>
      </c>
      <c r="B5616" s="335" t="s">
        <v>12020</v>
      </c>
      <c r="C5616" s="733">
        <v>43709</v>
      </c>
      <c r="F5616" s="663">
        <v>1155</v>
      </c>
      <c r="G5616" s="663">
        <v>231</v>
      </c>
      <c r="H5616" s="663"/>
      <c r="I5616" s="663">
        <v>924</v>
      </c>
      <c r="J5616" s="728">
        <v>146.38999999999999</v>
      </c>
      <c r="K5616" s="728">
        <v>29.28</v>
      </c>
      <c r="L5616" s="728">
        <v>117.11</v>
      </c>
    </row>
    <row r="5617" spans="1:12" s="335" customFormat="1" ht="12" x14ac:dyDescent="0.2">
      <c r="A5617" s="335" t="s">
        <v>11568</v>
      </c>
      <c r="B5617" s="335" t="s">
        <v>12021</v>
      </c>
      <c r="C5617" s="733">
        <v>43709</v>
      </c>
      <c r="F5617" s="663">
        <v>1719</v>
      </c>
      <c r="G5617" s="663">
        <v>258</v>
      </c>
      <c r="H5617" s="663"/>
      <c r="I5617" s="663">
        <v>1461</v>
      </c>
      <c r="J5617" s="728">
        <v>146.81</v>
      </c>
      <c r="K5617" s="728">
        <v>29.36</v>
      </c>
      <c r="L5617" s="728">
        <v>117.45</v>
      </c>
    </row>
    <row r="5618" spans="1:12" s="335" customFormat="1" ht="12" x14ac:dyDescent="0.2">
      <c r="A5618" s="335" t="s">
        <v>11569</v>
      </c>
      <c r="B5618" s="335" t="s">
        <v>12022</v>
      </c>
      <c r="C5618" s="733">
        <v>43709</v>
      </c>
      <c r="F5618" s="663">
        <v>9261</v>
      </c>
      <c r="G5618" s="663">
        <v>1852</v>
      </c>
      <c r="H5618" s="663"/>
      <c r="I5618" s="663">
        <v>7409</v>
      </c>
      <c r="J5618" s="728">
        <v>1184.49</v>
      </c>
      <c r="K5618" s="728">
        <v>236.9</v>
      </c>
      <c r="L5618" s="728">
        <v>947.59</v>
      </c>
    </row>
    <row r="5619" spans="1:12" s="335" customFormat="1" ht="12" x14ac:dyDescent="0.2">
      <c r="A5619" s="335" t="s">
        <v>11570</v>
      </c>
      <c r="B5619" s="335" t="s">
        <v>12023</v>
      </c>
      <c r="C5619" s="733">
        <v>43709</v>
      </c>
      <c r="F5619" s="663">
        <v>1280</v>
      </c>
      <c r="G5619" s="663">
        <v>240</v>
      </c>
      <c r="H5619" s="663"/>
      <c r="I5619" s="663">
        <v>1040</v>
      </c>
      <c r="J5619" s="728">
        <v>150.36000000000001</v>
      </c>
      <c r="K5619" s="728">
        <v>30.07</v>
      </c>
      <c r="L5619" s="728">
        <v>120.29</v>
      </c>
    </row>
    <row r="5620" spans="1:12" s="335" customFormat="1" ht="12" x14ac:dyDescent="0.2">
      <c r="A5620" s="335" t="s">
        <v>11571</v>
      </c>
      <c r="B5620" s="335" t="s">
        <v>12024</v>
      </c>
      <c r="C5620" s="733">
        <v>43709</v>
      </c>
      <c r="F5620" s="663">
        <v>2080</v>
      </c>
      <c r="G5620" s="663">
        <v>312</v>
      </c>
      <c r="H5620" s="663"/>
      <c r="I5620" s="663">
        <v>1768</v>
      </c>
      <c r="J5620" s="728">
        <v>195.44</v>
      </c>
      <c r="K5620" s="728">
        <v>39.090000000000003</v>
      </c>
      <c r="L5620" s="728">
        <v>156.35</v>
      </c>
    </row>
    <row r="5621" spans="1:12" s="335" customFormat="1" ht="12" x14ac:dyDescent="0.2">
      <c r="A5621" s="335" t="s">
        <v>11572</v>
      </c>
      <c r="B5621" s="335" t="s">
        <v>12025</v>
      </c>
      <c r="C5621" s="733">
        <v>43709</v>
      </c>
      <c r="F5621" s="663">
        <v>4118</v>
      </c>
      <c r="G5621" s="663">
        <v>772</v>
      </c>
      <c r="H5621" s="663"/>
      <c r="I5621" s="663">
        <v>3346</v>
      </c>
      <c r="J5621" s="728">
        <v>483.75</v>
      </c>
      <c r="K5621" s="728">
        <v>96.75</v>
      </c>
      <c r="L5621" s="728">
        <v>387</v>
      </c>
    </row>
    <row r="5622" spans="1:12" s="335" customFormat="1" ht="12" x14ac:dyDescent="0.2">
      <c r="A5622" s="335" t="s">
        <v>11573</v>
      </c>
      <c r="B5622" s="335" t="s">
        <v>12026</v>
      </c>
      <c r="C5622" s="733">
        <v>43709</v>
      </c>
      <c r="F5622" s="663">
        <v>3375</v>
      </c>
      <c r="G5622" s="663">
        <v>506</v>
      </c>
      <c r="H5622" s="663"/>
      <c r="I5622" s="663">
        <v>2869</v>
      </c>
      <c r="J5622" s="728">
        <v>288.25</v>
      </c>
      <c r="K5622" s="728">
        <v>57.65</v>
      </c>
      <c r="L5622" s="728">
        <v>230.6</v>
      </c>
    </row>
    <row r="5623" spans="1:12" s="335" customFormat="1" ht="12" x14ac:dyDescent="0.2">
      <c r="A5623" s="335" t="s">
        <v>11574</v>
      </c>
      <c r="B5623" s="335" t="s">
        <v>12027</v>
      </c>
      <c r="C5623" s="733">
        <v>43709</v>
      </c>
      <c r="F5623" s="663">
        <v>3885</v>
      </c>
      <c r="G5623" s="663">
        <v>583</v>
      </c>
      <c r="H5623" s="663"/>
      <c r="I5623" s="663">
        <v>3302</v>
      </c>
      <c r="J5623" s="728">
        <v>331.81</v>
      </c>
      <c r="K5623" s="728">
        <v>66.36</v>
      </c>
      <c r="L5623" s="728">
        <v>265.45</v>
      </c>
    </row>
    <row r="5624" spans="1:12" s="335" customFormat="1" ht="12" x14ac:dyDescent="0.2">
      <c r="A5624" s="335" t="s">
        <v>11575</v>
      </c>
      <c r="B5624" s="335" t="s">
        <v>12028</v>
      </c>
      <c r="C5624" s="733">
        <v>43709</v>
      </c>
      <c r="F5624" s="663">
        <v>2609</v>
      </c>
      <c r="G5624" s="663">
        <v>652</v>
      </c>
      <c r="H5624" s="663"/>
      <c r="I5624" s="663">
        <v>1957</v>
      </c>
      <c r="J5624" s="728">
        <v>442.49</v>
      </c>
      <c r="K5624" s="728">
        <v>88.5</v>
      </c>
      <c r="L5624" s="728">
        <v>353.99</v>
      </c>
    </row>
    <row r="5625" spans="1:12" s="335" customFormat="1" ht="12" x14ac:dyDescent="0.2">
      <c r="A5625" s="335" t="s">
        <v>11576</v>
      </c>
      <c r="B5625" s="335" t="s">
        <v>12029</v>
      </c>
      <c r="C5625" s="733">
        <v>43709</v>
      </c>
      <c r="F5625" s="663">
        <v>999</v>
      </c>
      <c r="G5625" s="663">
        <v>200</v>
      </c>
      <c r="H5625" s="663"/>
      <c r="I5625" s="663">
        <v>799</v>
      </c>
      <c r="J5625" s="728">
        <v>126.61</v>
      </c>
      <c r="K5625" s="728">
        <v>25.32</v>
      </c>
      <c r="L5625" s="728">
        <v>101.29</v>
      </c>
    </row>
    <row r="5626" spans="1:12" s="335" customFormat="1" ht="12" x14ac:dyDescent="0.2">
      <c r="A5626" s="335" t="s">
        <v>11577</v>
      </c>
      <c r="B5626" s="335" t="s">
        <v>12030</v>
      </c>
      <c r="C5626" s="733">
        <v>43709</v>
      </c>
      <c r="F5626" s="663">
        <v>4352</v>
      </c>
      <c r="G5626" s="663">
        <v>870</v>
      </c>
      <c r="H5626" s="663"/>
      <c r="I5626" s="663">
        <v>3482</v>
      </c>
      <c r="J5626" s="728">
        <v>556.61</v>
      </c>
      <c r="K5626" s="728">
        <v>111.32</v>
      </c>
      <c r="L5626" s="728">
        <v>445.29</v>
      </c>
    </row>
    <row r="5627" spans="1:12" s="335" customFormat="1" ht="12" x14ac:dyDescent="0.2">
      <c r="A5627" s="335" t="s">
        <v>11578</v>
      </c>
      <c r="B5627" s="335" t="s">
        <v>12031</v>
      </c>
      <c r="C5627" s="733">
        <v>43709</v>
      </c>
      <c r="F5627" s="663">
        <v>3585</v>
      </c>
      <c r="G5627" s="663">
        <v>717</v>
      </c>
      <c r="H5627" s="663"/>
      <c r="I5627" s="663">
        <v>2868</v>
      </c>
      <c r="J5627" s="728">
        <v>458.51</v>
      </c>
      <c r="K5627" s="728">
        <v>91.7</v>
      </c>
      <c r="L5627" s="728">
        <v>366.81</v>
      </c>
    </row>
    <row r="5628" spans="1:12" s="335" customFormat="1" ht="12" x14ac:dyDescent="0.2">
      <c r="A5628" s="335" t="s">
        <v>11579</v>
      </c>
      <c r="B5628" s="335" t="s">
        <v>12032</v>
      </c>
      <c r="C5628" s="733">
        <v>43709</v>
      </c>
      <c r="F5628" s="663">
        <v>3794</v>
      </c>
      <c r="G5628" s="663">
        <v>759</v>
      </c>
      <c r="H5628" s="663"/>
      <c r="I5628" s="663">
        <v>3035</v>
      </c>
      <c r="J5628" s="728">
        <v>485.25</v>
      </c>
      <c r="K5628" s="728">
        <v>97.05</v>
      </c>
      <c r="L5628" s="728">
        <v>388.2</v>
      </c>
    </row>
    <row r="5629" spans="1:12" s="335" customFormat="1" ht="12" x14ac:dyDescent="0.2">
      <c r="A5629" s="335" t="s">
        <v>11580</v>
      </c>
      <c r="B5629" s="335" t="s">
        <v>12033</v>
      </c>
      <c r="C5629" s="733">
        <v>43709</v>
      </c>
      <c r="F5629" s="663">
        <v>3462</v>
      </c>
      <c r="G5629" s="663">
        <v>692</v>
      </c>
      <c r="H5629" s="663"/>
      <c r="I5629" s="663">
        <v>2770</v>
      </c>
      <c r="J5629" s="728">
        <v>442.79</v>
      </c>
      <c r="K5629" s="728">
        <v>88.56</v>
      </c>
      <c r="L5629" s="728">
        <v>354.23</v>
      </c>
    </row>
    <row r="5630" spans="1:12" s="335" customFormat="1" ht="12" x14ac:dyDescent="0.2">
      <c r="A5630" s="335" t="s">
        <v>11581</v>
      </c>
      <c r="B5630" s="335" t="s">
        <v>12034</v>
      </c>
      <c r="C5630" s="733">
        <v>43709</v>
      </c>
      <c r="F5630" s="663">
        <v>2876</v>
      </c>
      <c r="G5630" s="663">
        <v>863</v>
      </c>
      <c r="H5630" s="663"/>
      <c r="I5630" s="663">
        <v>2013</v>
      </c>
      <c r="J5630" s="728">
        <v>607.70000000000005</v>
      </c>
      <c r="K5630" s="728">
        <v>121.54</v>
      </c>
      <c r="L5630" s="728">
        <v>486.16</v>
      </c>
    </row>
    <row r="5631" spans="1:12" s="335" customFormat="1" ht="12" x14ac:dyDescent="0.2">
      <c r="A5631" s="335" t="s">
        <v>11582</v>
      </c>
      <c r="B5631" s="335" t="s">
        <v>12035</v>
      </c>
      <c r="C5631" s="733">
        <v>43709</v>
      </c>
      <c r="F5631" s="663">
        <v>6183</v>
      </c>
      <c r="G5631" s="663">
        <v>927</v>
      </c>
      <c r="H5631" s="663"/>
      <c r="I5631" s="663">
        <v>5256</v>
      </c>
      <c r="J5631" s="728">
        <v>532.95000000000005</v>
      </c>
      <c r="K5631" s="728">
        <v>106.59</v>
      </c>
      <c r="L5631" s="728">
        <v>426.36</v>
      </c>
    </row>
    <row r="5632" spans="1:12" s="335" customFormat="1" ht="12" x14ac:dyDescent="0.2">
      <c r="A5632" s="335" t="s">
        <v>11583</v>
      </c>
      <c r="B5632" s="335" t="s">
        <v>12036</v>
      </c>
      <c r="C5632" s="733">
        <v>43709</v>
      </c>
      <c r="F5632" s="663">
        <v>5479</v>
      </c>
      <c r="G5632" s="663">
        <v>1096</v>
      </c>
      <c r="H5632" s="663"/>
      <c r="I5632" s="663">
        <v>4383</v>
      </c>
      <c r="J5632" s="728">
        <v>700.76</v>
      </c>
      <c r="K5632" s="728">
        <v>140.15</v>
      </c>
      <c r="L5632" s="728">
        <v>560.61</v>
      </c>
    </row>
    <row r="5633" spans="1:12" s="335" customFormat="1" ht="12" x14ac:dyDescent="0.2">
      <c r="A5633" s="335" t="s">
        <v>11584</v>
      </c>
      <c r="B5633" s="335" t="s">
        <v>12037</v>
      </c>
      <c r="C5633" s="733">
        <v>43709</v>
      </c>
      <c r="F5633" s="663">
        <v>1567</v>
      </c>
      <c r="G5633" s="663">
        <v>235</v>
      </c>
      <c r="H5633" s="663"/>
      <c r="I5633" s="663">
        <v>1332</v>
      </c>
      <c r="J5633" s="728">
        <v>133.84</v>
      </c>
      <c r="K5633" s="728">
        <v>26.77</v>
      </c>
      <c r="L5633" s="728">
        <v>107.07</v>
      </c>
    </row>
    <row r="5634" spans="1:12" s="335" customFormat="1" ht="12" x14ac:dyDescent="0.2">
      <c r="A5634" s="335" t="s">
        <v>11585</v>
      </c>
      <c r="B5634" s="335" t="s">
        <v>12038</v>
      </c>
      <c r="C5634" s="733">
        <v>43709</v>
      </c>
      <c r="F5634" s="663">
        <v>2800</v>
      </c>
      <c r="G5634" s="663">
        <v>840</v>
      </c>
      <c r="H5634" s="663"/>
      <c r="I5634" s="663">
        <v>1960</v>
      </c>
      <c r="J5634" s="728">
        <v>591.64</v>
      </c>
      <c r="K5634" s="728">
        <v>118.33</v>
      </c>
      <c r="L5634" s="728">
        <v>473.31</v>
      </c>
    </row>
    <row r="5635" spans="1:12" s="335" customFormat="1" ht="12" x14ac:dyDescent="0.2">
      <c r="A5635" s="335" t="s">
        <v>11586</v>
      </c>
      <c r="B5635" s="335" t="s">
        <v>11466</v>
      </c>
      <c r="C5635" s="733">
        <v>43709</v>
      </c>
      <c r="F5635" s="663">
        <v>2874</v>
      </c>
      <c r="G5635" s="663">
        <v>431</v>
      </c>
      <c r="H5635" s="663"/>
      <c r="I5635" s="663">
        <v>2443</v>
      </c>
      <c r="J5635" s="728">
        <v>245.47</v>
      </c>
      <c r="K5635" s="728">
        <v>49.09</v>
      </c>
      <c r="L5635" s="728">
        <v>196.38</v>
      </c>
    </row>
    <row r="5636" spans="1:12" s="335" customFormat="1" ht="12" x14ac:dyDescent="0.2">
      <c r="A5636" s="335" t="s">
        <v>11587</v>
      </c>
      <c r="B5636" s="335" t="s">
        <v>12039</v>
      </c>
      <c r="C5636" s="733">
        <v>43709</v>
      </c>
      <c r="F5636" s="663">
        <v>7770</v>
      </c>
      <c r="G5636" s="663">
        <v>1166</v>
      </c>
      <c r="H5636" s="663"/>
      <c r="I5636" s="663">
        <v>6604</v>
      </c>
      <c r="J5636" s="728">
        <v>669.75</v>
      </c>
      <c r="K5636" s="728">
        <v>133.94999999999999</v>
      </c>
      <c r="L5636" s="728">
        <v>535.79999999999995</v>
      </c>
    </row>
    <row r="5637" spans="1:12" s="335" customFormat="1" ht="12" x14ac:dyDescent="0.2">
      <c r="A5637" s="335" t="s">
        <v>11588</v>
      </c>
      <c r="B5637" s="335" t="s">
        <v>12040</v>
      </c>
      <c r="C5637" s="733">
        <v>43709</v>
      </c>
      <c r="F5637" s="663">
        <v>2714</v>
      </c>
      <c r="G5637" s="663">
        <v>543</v>
      </c>
      <c r="H5637" s="663"/>
      <c r="I5637" s="663">
        <v>2171</v>
      </c>
      <c r="J5637" s="728">
        <v>347.11</v>
      </c>
      <c r="K5637" s="728">
        <v>69.42</v>
      </c>
      <c r="L5637" s="728">
        <v>277.69</v>
      </c>
    </row>
    <row r="5638" spans="1:12" s="335" customFormat="1" ht="12" x14ac:dyDescent="0.2">
      <c r="A5638" s="335" t="s">
        <v>11589</v>
      </c>
      <c r="B5638" s="335" t="s">
        <v>12041</v>
      </c>
      <c r="C5638" s="733">
        <v>43709</v>
      </c>
      <c r="F5638" s="663">
        <v>3718</v>
      </c>
      <c r="G5638" s="663">
        <v>613</v>
      </c>
      <c r="H5638" s="663"/>
      <c r="I5638" s="663">
        <v>3105</v>
      </c>
      <c r="J5638" s="728">
        <v>367</v>
      </c>
      <c r="K5638" s="728">
        <v>73.400000000000006</v>
      </c>
      <c r="L5638" s="728">
        <v>293.60000000000002</v>
      </c>
    </row>
    <row r="5639" spans="1:12" s="335" customFormat="1" ht="12" x14ac:dyDescent="0.2">
      <c r="A5639" s="335" t="s">
        <v>11590</v>
      </c>
      <c r="B5639" s="335" t="s">
        <v>12042</v>
      </c>
      <c r="C5639" s="733">
        <v>43709</v>
      </c>
      <c r="F5639" s="663">
        <v>2567</v>
      </c>
      <c r="G5639" s="663">
        <v>770</v>
      </c>
      <c r="H5639" s="663"/>
      <c r="I5639" s="663">
        <v>1797</v>
      </c>
      <c r="J5639" s="728">
        <v>591.23</v>
      </c>
      <c r="K5639" s="728">
        <v>118.25</v>
      </c>
      <c r="L5639" s="728">
        <v>472.98</v>
      </c>
    </row>
    <row r="5640" spans="1:12" s="335" customFormat="1" ht="12" x14ac:dyDescent="0.2">
      <c r="A5640" s="335" t="s">
        <v>11591</v>
      </c>
      <c r="B5640" s="335" t="s">
        <v>12043</v>
      </c>
      <c r="C5640" s="733">
        <v>43709</v>
      </c>
      <c r="F5640" s="663">
        <v>3206</v>
      </c>
      <c r="G5640" s="663">
        <v>641</v>
      </c>
      <c r="H5640" s="663"/>
      <c r="I5640" s="663">
        <v>2565</v>
      </c>
      <c r="J5640" s="728">
        <v>410.05</v>
      </c>
      <c r="K5640" s="728">
        <v>82.01</v>
      </c>
      <c r="L5640" s="728">
        <v>328.04</v>
      </c>
    </row>
    <row r="5641" spans="1:12" s="335" customFormat="1" ht="12" x14ac:dyDescent="0.2">
      <c r="A5641" s="335" t="s">
        <v>11592</v>
      </c>
      <c r="B5641" s="335" t="s">
        <v>12044</v>
      </c>
      <c r="C5641" s="733">
        <v>43709</v>
      </c>
      <c r="F5641" s="663">
        <v>4966</v>
      </c>
      <c r="G5641" s="663">
        <v>993</v>
      </c>
      <c r="H5641" s="663"/>
      <c r="I5641" s="663">
        <v>3973</v>
      </c>
      <c r="J5641" s="728">
        <v>635.15</v>
      </c>
      <c r="K5641" s="728">
        <v>127.03</v>
      </c>
      <c r="L5641" s="728">
        <v>508.12</v>
      </c>
    </row>
    <row r="5642" spans="1:12" s="335" customFormat="1" ht="12" x14ac:dyDescent="0.2">
      <c r="A5642" s="335" t="s">
        <v>11593</v>
      </c>
      <c r="B5642" s="335" t="s">
        <v>12045</v>
      </c>
      <c r="C5642" s="733">
        <v>43709</v>
      </c>
      <c r="F5642" s="663">
        <v>2718</v>
      </c>
      <c r="G5642" s="663">
        <v>544</v>
      </c>
      <c r="H5642" s="663"/>
      <c r="I5642" s="663">
        <v>2174</v>
      </c>
      <c r="J5642" s="728">
        <v>347.64</v>
      </c>
      <c r="K5642" s="728">
        <v>69.53</v>
      </c>
      <c r="L5642" s="728">
        <v>278.11</v>
      </c>
    </row>
    <row r="5643" spans="1:12" s="335" customFormat="1" ht="12" x14ac:dyDescent="0.2">
      <c r="A5643" s="335" t="s">
        <v>11594</v>
      </c>
      <c r="B5643" s="335" t="s">
        <v>12046</v>
      </c>
      <c r="C5643" s="733">
        <v>43709</v>
      </c>
      <c r="F5643" s="663">
        <v>2100</v>
      </c>
      <c r="G5643" s="663">
        <v>315</v>
      </c>
      <c r="H5643" s="663"/>
      <c r="I5643" s="663">
        <v>1785</v>
      </c>
      <c r="J5643" s="728">
        <v>179.36</v>
      </c>
      <c r="K5643" s="728">
        <v>35.869999999999997</v>
      </c>
      <c r="L5643" s="728">
        <v>143.49</v>
      </c>
    </row>
    <row r="5644" spans="1:12" s="335" customFormat="1" ht="12" x14ac:dyDescent="0.2">
      <c r="A5644" s="335" t="s">
        <v>11595</v>
      </c>
      <c r="B5644" s="335" t="s">
        <v>12047</v>
      </c>
      <c r="C5644" s="733">
        <v>43709</v>
      </c>
      <c r="F5644" s="663">
        <v>7980</v>
      </c>
      <c r="G5644" s="663">
        <v>1995</v>
      </c>
      <c r="H5644" s="663"/>
      <c r="I5644" s="663">
        <v>5985</v>
      </c>
      <c r="J5644" s="728">
        <v>1353.41</v>
      </c>
      <c r="K5644" s="728">
        <v>270.68</v>
      </c>
      <c r="L5644" s="728">
        <v>1082.73</v>
      </c>
    </row>
    <row r="5645" spans="1:12" s="335" customFormat="1" ht="12" x14ac:dyDescent="0.2">
      <c r="A5645" s="335" t="s">
        <v>11596</v>
      </c>
      <c r="B5645" s="335" t="s">
        <v>12048</v>
      </c>
      <c r="C5645" s="733">
        <v>43709</v>
      </c>
      <c r="F5645" s="663">
        <v>4968</v>
      </c>
      <c r="G5645" s="663">
        <v>994</v>
      </c>
      <c r="H5645" s="663"/>
      <c r="I5645" s="663">
        <v>3974</v>
      </c>
      <c r="J5645" s="728">
        <v>635.41</v>
      </c>
      <c r="K5645" s="728">
        <v>127.08</v>
      </c>
      <c r="L5645" s="728">
        <v>508.33</v>
      </c>
    </row>
    <row r="5646" spans="1:12" s="335" customFormat="1" ht="12" x14ac:dyDescent="0.2">
      <c r="A5646" s="335" t="s">
        <v>11597</v>
      </c>
      <c r="B5646" s="335" t="s">
        <v>12049</v>
      </c>
      <c r="C5646" s="733">
        <v>43709</v>
      </c>
      <c r="F5646" s="663">
        <v>5588</v>
      </c>
      <c r="G5646" s="663">
        <v>838</v>
      </c>
      <c r="H5646" s="663"/>
      <c r="I5646" s="663">
        <v>4750</v>
      </c>
      <c r="J5646" s="728">
        <v>481.67</v>
      </c>
      <c r="K5646" s="728">
        <v>96.33</v>
      </c>
      <c r="L5646" s="728">
        <v>385.34</v>
      </c>
    </row>
    <row r="5647" spans="1:12" s="335" customFormat="1" ht="12" x14ac:dyDescent="0.2">
      <c r="A5647" s="335" t="s">
        <v>11598</v>
      </c>
      <c r="B5647" s="335" t="s">
        <v>12050</v>
      </c>
      <c r="C5647" s="733">
        <v>43709</v>
      </c>
      <c r="F5647" s="663">
        <v>2100</v>
      </c>
      <c r="G5647" s="663">
        <v>315</v>
      </c>
      <c r="H5647" s="663"/>
      <c r="I5647" s="663">
        <v>1785</v>
      </c>
      <c r="J5647" s="728">
        <v>179.36</v>
      </c>
      <c r="K5647" s="728">
        <v>35.869999999999997</v>
      </c>
      <c r="L5647" s="728">
        <v>143.49</v>
      </c>
    </row>
    <row r="5648" spans="1:12" s="335" customFormat="1" ht="12" x14ac:dyDescent="0.2">
      <c r="A5648" s="335" t="s">
        <v>11599</v>
      </c>
      <c r="B5648" s="335" t="s">
        <v>12051</v>
      </c>
      <c r="C5648" s="733">
        <v>43709</v>
      </c>
      <c r="F5648" s="663">
        <v>2625</v>
      </c>
      <c r="G5648" s="663">
        <v>394</v>
      </c>
      <c r="H5648" s="663"/>
      <c r="I5648" s="663">
        <v>2231</v>
      </c>
      <c r="J5648" s="728">
        <v>224.2</v>
      </c>
      <c r="K5648" s="728">
        <v>44.84</v>
      </c>
      <c r="L5648" s="728">
        <v>179.36</v>
      </c>
    </row>
    <row r="5649" spans="1:12" s="335" customFormat="1" ht="12" x14ac:dyDescent="0.2">
      <c r="A5649" s="335" t="s">
        <v>11600</v>
      </c>
      <c r="B5649" s="335" t="s">
        <v>12052</v>
      </c>
      <c r="C5649" s="733">
        <v>43709</v>
      </c>
      <c r="F5649" s="663">
        <v>3750</v>
      </c>
      <c r="G5649" s="663">
        <v>562</v>
      </c>
      <c r="H5649" s="663"/>
      <c r="I5649" s="663">
        <v>3188</v>
      </c>
      <c r="J5649" s="728">
        <v>320.29000000000002</v>
      </c>
      <c r="K5649" s="728">
        <v>64.06</v>
      </c>
      <c r="L5649" s="728">
        <v>256.23</v>
      </c>
    </row>
    <row r="5650" spans="1:12" s="335" customFormat="1" ht="12" x14ac:dyDescent="0.2">
      <c r="A5650" s="335" t="s">
        <v>11601</v>
      </c>
      <c r="B5650" s="335" t="s">
        <v>12053</v>
      </c>
      <c r="C5650" s="733">
        <v>43709</v>
      </c>
      <c r="F5650" s="663">
        <v>2615</v>
      </c>
      <c r="G5650" s="663">
        <v>392</v>
      </c>
      <c r="H5650" s="663"/>
      <c r="I5650" s="663">
        <v>2223</v>
      </c>
      <c r="J5650" s="728">
        <v>223.35</v>
      </c>
      <c r="K5650" s="728">
        <v>44.67</v>
      </c>
      <c r="L5650" s="728">
        <v>178.68</v>
      </c>
    </row>
    <row r="5651" spans="1:12" s="335" customFormat="1" ht="12" x14ac:dyDescent="0.2">
      <c r="A5651" s="335" t="s">
        <v>11602</v>
      </c>
      <c r="B5651" s="335" t="s">
        <v>4949</v>
      </c>
      <c r="C5651" s="733">
        <v>43709</v>
      </c>
      <c r="F5651" s="663">
        <v>5332</v>
      </c>
      <c r="G5651" s="663">
        <v>1000</v>
      </c>
      <c r="H5651" s="663"/>
      <c r="I5651" s="663">
        <v>4332</v>
      </c>
      <c r="J5651" s="728">
        <v>626.35</v>
      </c>
      <c r="K5651" s="728">
        <v>125.27</v>
      </c>
      <c r="L5651" s="728">
        <v>501.08</v>
      </c>
    </row>
    <row r="5652" spans="1:12" s="335" customFormat="1" ht="12" x14ac:dyDescent="0.2">
      <c r="A5652" s="335" t="s">
        <v>11603</v>
      </c>
      <c r="B5652" s="335" t="s">
        <v>12054</v>
      </c>
      <c r="C5652" s="733">
        <v>43709</v>
      </c>
      <c r="F5652" s="663">
        <v>2450</v>
      </c>
      <c r="G5652" s="663">
        <v>493</v>
      </c>
      <c r="H5652" s="663"/>
      <c r="I5652" s="663">
        <v>1957</v>
      </c>
      <c r="J5652" s="728">
        <v>313.35000000000002</v>
      </c>
      <c r="K5652" s="728">
        <v>62.67</v>
      </c>
      <c r="L5652" s="728">
        <v>250.68</v>
      </c>
    </row>
    <row r="5653" spans="1:12" s="335" customFormat="1" ht="12" x14ac:dyDescent="0.2">
      <c r="A5653" s="335" t="s">
        <v>11604</v>
      </c>
      <c r="B5653" s="335" t="s">
        <v>12055</v>
      </c>
      <c r="C5653" s="733">
        <v>43709</v>
      </c>
      <c r="F5653" s="663">
        <v>98</v>
      </c>
      <c r="G5653" s="663">
        <v>25</v>
      </c>
      <c r="H5653" s="663"/>
      <c r="I5653" s="663">
        <v>73</v>
      </c>
      <c r="J5653" s="728">
        <v>16.47</v>
      </c>
      <c r="K5653" s="728">
        <v>3.29</v>
      </c>
      <c r="L5653" s="728">
        <v>13.18</v>
      </c>
    </row>
    <row r="5654" spans="1:12" s="335" customFormat="1" ht="12" x14ac:dyDescent="0.2">
      <c r="A5654" s="335" t="s">
        <v>11605</v>
      </c>
      <c r="B5654" s="335" t="s">
        <v>12056</v>
      </c>
      <c r="C5654" s="733">
        <v>43709</v>
      </c>
      <c r="F5654" s="663">
        <v>2254</v>
      </c>
      <c r="G5654" s="663">
        <v>338</v>
      </c>
      <c r="H5654" s="663"/>
      <c r="I5654" s="663">
        <v>1916</v>
      </c>
      <c r="J5654" s="728">
        <v>192.51</v>
      </c>
      <c r="K5654" s="728">
        <v>38.5</v>
      </c>
      <c r="L5654" s="728">
        <v>154.01</v>
      </c>
    </row>
    <row r="5655" spans="1:12" s="335" customFormat="1" ht="12" x14ac:dyDescent="0.2">
      <c r="A5655" s="335" t="s">
        <v>11606</v>
      </c>
      <c r="B5655" s="335" t="s">
        <v>12057</v>
      </c>
      <c r="C5655" s="733">
        <v>43709</v>
      </c>
      <c r="F5655" s="663">
        <v>6077</v>
      </c>
      <c r="G5655" s="663">
        <v>912</v>
      </c>
      <c r="H5655" s="663"/>
      <c r="I5655" s="663">
        <v>5165</v>
      </c>
      <c r="J5655" s="728">
        <v>523.80999999999995</v>
      </c>
      <c r="K5655" s="728">
        <v>104.76</v>
      </c>
      <c r="L5655" s="728">
        <v>419.05</v>
      </c>
    </row>
    <row r="5656" spans="1:12" s="335" customFormat="1" ht="12" x14ac:dyDescent="0.2">
      <c r="A5656" s="335" t="s">
        <v>11607</v>
      </c>
      <c r="B5656" s="335" t="s">
        <v>12058</v>
      </c>
      <c r="C5656" s="733">
        <v>43709</v>
      </c>
      <c r="F5656" s="663">
        <v>2148</v>
      </c>
      <c r="G5656" s="663">
        <v>322</v>
      </c>
      <c r="H5656" s="663"/>
      <c r="I5656" s="663">
        <v>1826</v>
      </c>
      <c r="J5656" s="728">
        <v>183.46</v>
      </c>
      <c r="K5656" s="728">
        <v>36.69</v>
      </c>
      <c r="L5656" s="728">
        <v>146.77000000000001</v>
      </c>
    </row>
    <row r="5657" spans="1:12" s="335" customFormat="1" ht="12" x14ac:dyDescent="0.2">
      <c r="A5657" s="335" t="s">
        <v>11608</v>
      </c>
      <c r="B5657" s="335" t="s">
        <v>12059</v>
      </c>
      <c r="C5657" s="733">
        <v>43709</v>
      </c>
      <c r="F5657" s="663">
        <v>2567</v>
      </c>
      <c r="G5657" s="663">
        <v>770</v>
      </c>
      <c r="H5657" s="663"/>
      <c r="I5657" s="663">
        <v>1797</v>
      </c>
      <c r="J5657" s="728">
        <v>591.23</v>
      </c>
      <c r="K5657" s="728">
        <v>118.25</v>
      </c>
      <c r="L5657" s="728">
        <v>472.98</v>
      </c>
    </row>
    <row r="5658" spans="1:12" s="335" customFormat="1" ht="12" x14ac:dyDescent="0.2">
      <c r="A5658" s="335" t="s">
        <v>11609</v>
      </c>
      <c r="B5658" s="335" t="s">
        <v>12060</v>
      </c>
      <c r="C5658" s="733">
        <v>43709</v>
      </c>
      <c r="F5658" s="663">
        <v>6625</v>
      </c>
      <c r="G5658" s="663">
        <v>1325</v>
      </c>
      <c r="H5658" s="663"/>
      <c r="I5658" s="663">
        <v>5300</v>
      </c>
      <c r="J5658" s="728">
        <v>847.34</v>
      </c>
      <c r="K5658" s="728">
        <v>169.47</v>
      </c>
      <c r="L5658" s="728">
        <v>677.87</v>
      </c>
    </row>
    <row r="5659" spans="1:12" s="335" customFormat="1" ht="12" x14ac:dyDescent="0.2">
      <c r="A5659" s="335" t="s">
        <v>11610</v>
      </c>
      <c r="B5659" s="335" t="s">
        <v>12061</v>
      </c>
      <c r="C5659" s="733">
        <v>43709</v>
      </c>
      <c r="F5659" s="663">
        <v>8071</v>
      </c>
      <c r="G5659" s="663">
        <v>1211</v>
      </c>
      <c r="H5659" s="663"/>
      <c r="I5659" s="663">
        <v>6860</v>
      </c>
      <c r="J5659" s="728">
        <v>695.7</v>
      </c>
      <c r="K5659" s="728">
        <v>139.13999999999999</v>
      </c>
      <c r="L5659" s="728">
        <v>556.55999999999995</v>
      </c>
    </row>
    <row r="5660" spans="1:12" s="335" customFormat="1" ht="12" x14ac:dyDescent="0.2">
      <c r="A5660" s="335" t="s">
        <v>11611</v>
      </c>
      <c r="B5660" s="335" t="s">
        <v>12062</v>
      </c>
      <c r="C5660" s="733">
        <v>43709</v>
      </c>
      <c r="F5660" s="663">
        <v>3238</v>
      </c>
      <c r="G5660" s="663">
        <v>648</v>
      </c>
      <c r="H5660" s="663"/>
      <c r="I5660" s="663">
        <v>2590</v>
      </c>
      <c r="J5660" s="728">
        <v>414.14</v>
      </c>
      <c r="K5660" s="728">
        <v>82.83</v>
      </c>
      <c r="L5660" s="728">
        <v>331.31</v>
      </c>
    </row>
    <row r="5661" spans="1:12" s="335" customFormat="1" ht="12" x14ac:dyDescent="0.2">
      <c r="A5661" s="335" t="s">
        <v>11612</v>
      </c>
      <c r="B5661" s="335" t="s">
        <v>12063</v>
      </c>
      <c r="C5661" s="733">
        <v>43709</v>
      </c>
      <c r="F5661" s="663">
        <v>2885</v>
      </c>
      <c r="G5661" s="663">
        <v>865</v>
      </c>
      <c r="H5661" s="663"/>
      <c r="I5661" s="663">
        <v>2020</v>
      </c>
      <c r="J5661" s="728">
        <v>664.46</v>
      </c>
      <c r="K5661" s="728">
        <v>132.88999999999999</v>
      </c>
      <c r="L5661" s="728">
        <v>531.57000000000005</v>
      </c>
    </row>
    <row r="5662" spans="1:12" s="335" customFormat="1" ht="12" x14ac:dyDescent="0.2">
      <c r="A5662" s="335" t="s">
        <v>11613</v>
      </c>
      <c r="B5662" s="335" t="s">
        <v>12064</v>
      </c>
      <c r="C5662" s="733">
        <v>43709</v>
      </c>
      <c r="F5662" s="663">
        <v>4299</v>
      </c>
      <c r="G5662" s="663">
        <v>645</v>
      </c>
      <c r="H5662" s="663"/>
      <c r="I5662" s="663">
        <v>3654</v>
      </c>
      <c r="J5662" s="728">
        <v>367.19</v>
      </c>
      <c r="K5662" s="728">
        <v>73.44</v>
      </c>
      <c r="L5662" s="728">
        <v>293.75</v>
      </c>
    </row>
    <row r="5663" spans="1:12" s="335" customFormat="1" ht="12" x14ac:dyDescent="0.2">
      <c r="A5663" s="335" t="s">
        <v>11614</v>
      </c>
      <c r="B5663" s="335" t="s">
        <v>12065</v>
      </c>
      <c r="C5663" s="733">
        <v>43709</v>
      </c>
      <c r="F5663" s="663">
        <v>1471</v>
      </c>
      <c r="G5663" s="663">
        <v>221</v>
      </c>
      <c r="H5663" s="663"/>
      <c r="I5663" s="663">
        <v>1250</v>
      </c>
      <c r="J5663" s="728">
        <v>125.64</v>
      </c>
      <c r="K5663" s="728">
        <v>25.13</v>
      </c>
      <c r="L5663" s="728">
        <v>100.51</v>
      </c>
    </row>
    <row r="5664" spans="1:12" s="335" customFormat="1" ht="12" x14ac:dyDescent="0.2">
      <c r="A5664" s="335" t="s">
        <v>11615</v>
      </c>
      <c r="B5664" s="335" t="s">
        <v>12066</v>
      </c>
      <c r="C5664" s="733">
        <v>43709</v>
      </c>
      <c r="F5664" s="663">
        <v>8649</v>
      </c>
      <c r="G5664" s="663">
        <v>1297</v>
      </c>
      <c r="H5664" s="663"/>
      <c r="I5664" s="663">
        <v>7352</v>
      </c>
      <c r="J5664" s="728">
        <v>745.51</v>
      </c>
      <c r="K5664" s="728">
        <v>149.1</v>
      </c>
      <c r="L5664" s="728">
        <v>596.41</v>
      </c>
    </row>
    <row r="5665" spans="1:12" s="335" customFormat="1" ht="12" x14ac:dyDescent="0.2">
      <c r="A5665" s="335" t="s">
        <v>11616</v>
      </c>
      <c r="B5665" s="335" t="s">
        <v>12067</v>
      </c>
      <c r="C5665" s="733">
        <v>43709</v>
      </c>
      <c r="F5665" s="663">
        <v>3750</v>
      </c>
      <c r="G5665" s="663">
        <v>750</v>
      </c>
      <c r="H5665" s="663"/>
      <c r="I5665" s="663">
        <v>3000</v>
      </c>
      <c r="J5665" s="728">
        <v>479.63</v>
      </c>
      <c r="K5665" s="728">
        <v>95.93</v>
      </c>
      <c r="L5665" s="728">
        <v>383.7</v>
      </c>
    </row>
    <row r="5666" spans="1:12" s="335" customFormat="1" ht="12" x14ac:dyDescent="0.2">
      <c r="A5666" s="335" t="s">
        <v>11617</v>
      </c>
      <c r="B5666" s="335" t="s">
        <v>12068</v>
      </c>
      <c r="C5666" s="733">
        <v>43709</v>
      </c>
      <c r="F5666" s="663">
        <v>6037</v>
      </c>
      <c r="G5666" s="663">
        <v>906</v>
      </c>
      <c r="H5666" s="663"/>
      <c r="I5666" s="663">
        <v>5131</v>
      </c>
      <c r="J5666" s="728">
        <v>520.37</v>
      </c>
      <c r="K5666" s="728">
        <v>104.07</v>
      </c>
      <c r="L5666" s="728">
        <v>416.3</v>
      </c>
    </row>
    <row r="5667" spans="1:12" s="335" customFormat="1" ht="12" x14ac:dyDescent="0.2">
      <c r="A5667" s="335" t="s">
        <v>11618</v>
      </c>
      <c r="B5667" s="335" t="s">
        <v>12069</v>
      </c>
      <c r="C5667" s="733">
        <v>43709</v>
      </c>
      <c r="F5667" s="663">
        <v>4777</v>
      </c>
      <c r="G5667" s="663">
        <v>896</v>
      </c>
      <c r="H5667" s="663"/>
      <c r="I5667" s="663">
        <v>3881</v>
      </c>
      <c r="J5667" s="728">
        <v>561.15</v>
      </c>
      <c r="K5667" s="728">
        <v>112.23</v>
      </c>
      <c r="L5667" s="728">
        <v>448.92</v>
      </c>
    </row>
    <row r="5668" spans="1:12" s="335" customFormat="1" ht="12" x14ac:dyDescent="0.2">
      <c r="A5668" s="335" t="s">
        <v>11619</v>
      </c>
      <c r="B5668" s="335" t="s">
        <v>12070</v>
      </c>
      <c r="C5668" s="733">
        <v>43709</v>
      </c>
      <c r="F5668" s="663">
        <v>3342</v>
      </c>
      <c r="G5668" s="663">
        <v>668</v>
      </c>
      <c r="H5668" s="663"/>
      <c r="I5668" s="663">
        <v>2674</v>
      </c>
      <c r="J5668" s="728">
        <v>427.45</v>
      </c>
      <c r="K5668" s="728">
        <v>85.49</v>
      </c>
      <c r="L5668" s="728">
        <v>341.96</v>
      </c>
    </row>
    <row r="5669" spans="1:12" s="335" customFormat="1" ht="12" x14ac:dyDescent="0.2">
      <c r="A5669" s="335" t="s">
        <v>11620</v>
      </c>
      <c r="B5669" s="335" t="s">
        <v>12071</v>
      </c>
      <c r="C5669" s="733">
        <v>43709</v>
      </c>
      <c r="F5669" s="663">
        <v>4000</v>
      </c>
      <c r="G5669" s="663">
        <v>800</v>
      </c>
      <c r="H5669" s="663"/>
      <c r="I5669" s="663">
        <v>3200</v>
      </c>
      <c r="J5669" s="728">
        <v>511.6</v>
      </c>
      <c r="K5669" s="728">
        <v>102.32</v>
      </c>
      <c r="L5669" s="728">
        <v>409.28</v>
      </c>
    </row>
    <row r="5670" spans="1:12" s="335" customFormat="1" ht="12" x14ac:dyDescent="0.2">
      <c r="A5670" s="335" t="s">
        <v>11621</v>
      </c>
      <c r="B5670" s="335" t="s">
        <v>12072</v>
      </c>
      <c r="C5670" s="733">
        <v>43709</v>
      </c>
      <c r="F5670" s="663">
        <v>2250</v>
      </c>
      <c r="G5670" s="663">
        <v>337</v>
      </c>
      <c r="H5670" s="663"/>
      <c r="I5670" s="663">
        <v>1913</v>
      </c>
      <c r="J5670" s="728">
        <v>192.17</v>
      </c>
      <c r="K5670" s="728">
        <v>38.43</v>
      </c>
      <c r="L5670" s="728">
        <v>153.74</v>
      </c>
    </row>
    <row r="5671" spans="1:12" s="335" customFormat="1" ht="12" x14ac:dyDescent="0.2">
      <c r="A5671" s="335" t="s">
        <v>11622</v>
      </c>
      <c r="B5671" s="335" t="s">
        <v>12073</v>
      </c>
      <c r="C5671" s="733">
        <v>43709</v>
      </c>
      <c r="F5671" s="663">
        <v>2823</v>
      </c>
      <c r="G5671" s="663">
        <v>353</v>
      </c>
      <c r="H5671" s="663"/>
      <c r="I5671" s="663">
        <v>2470</v>
      </c>
      <c r="J5671" s="728">
        <v>181.15</v>
      </c>
      <c r="K5671" s="728">
        <v>36.229999999999997</v>
      </c>
      <c r="L5671" s="728">
        <v>144.91999999999999</v>
      </c>
    </row>
    <row r="5672" spans="1:12" s="335" customFormat="1" ht="12" x14ac:dyDescent="0.2">
      <c r="A5672" s="335" t="s">
        <v>11623</v>
      </c>
      <c r="B5672" s="335" t="s">
        <v>12074</v>
      </c>
      <c r="C5672" s="733">
        <v>43709</v>
      </c>
      <c r="F5672" s="663">
        <v>3128</v>
      </c>
      <c r="G5672" s="663">
        <v>469</v>
      </c>
      <c r="H5672" s="663"/>
      <c r="I5672" s="663">
        <v>2659</v>
      </c>
      <c r="J5672" s="728">
        <v>267.16000000000003</v>
      </c>
      <c r="K5672" s="728">
        <v>53.43</v>
      </c>
      <c r="L5672" s="728">
        <v>213.73</v>
      </c>
    </row>
    <row r="5673" spans="1:12" s="335" customFormat="1" ht="12" x14ac:dyDescent="0.2">
      <c r="A5673" s="335" t="s">
        <v>11624</v>
      </c>
      <c r="B5673" s="335" t="s">
        <v>12075</v>
      </c>
      <c r="C5673" s="733">
        <v>43709</v>
      </c>
      <c r="F5673" s="663">
        <v>2433</v>
      </c>
      <c r="G5673" s="663">
        <v>365</v>
      </c>
      <c r="H5673" s="663"/>
      <c r="I5673" s="663">
        <v>2068</v>
      </c>
      <c r="J5673" s="728">
        <v>207.8</v>
      </c>
      <c r="K5673" s="728">
        <v>41.56</v>
      </c>
      <c r="L5673" s="728">
        <v>166.24</v>
      </c>
    </row>
    <row r="5674" spans="1:12" s="335" customFormat="1" ht="12" x14ac:dyDescent="0.2">
      <c r="A5674" s="335" t="s">
        <v>11625</v>
      </c>
      <c r="B5674" s="335" t="s">
        <v>12076</v>
      </c>
      <c r="C5674" s="733">
        <v>43709</v>
      </c>
      <c r="F5674" s="663">
        <v>2472</v>
      </c>
      <c r="G5674" s="663">
        <v>742</v>
      </c>
      <c r="H5674" s="663"/>
      <c r="I5674" s="663">
        <v>1730</v>
      </c>
      <c r="J5674" s="728">
        <v>569.35</v>
      </c>
      <c r="K5674" s="728">
        <v>113.87</v>
      </c>
      <c r="L5674" s="728">
        <v>455.48</v>
      </c>
    </row>
    <row r="5675" spans="1:12" s="335" customFormat="1" ht="12" x14ac:dyDescent="0.2">
      <c r="A5675" s="335" t="s">
        <v>11626</v>
      </c>
      <c r="B5675" s="335" t="s">
        <v>12077</v>
      </c>
      <c r="C5675" s="733">
        <v>43709</v>
      </c>
      <c r="F5675" s="663">
        <v>16785</v>
      </c>
      <c r="G5675" s="663">
        <v>2518</v>
      </c>
      <c r="H5675" s="663"/>
      <c r="I5675" s="663">
        <v>14267</v>
      </c>
      <c r="J5675" s="728">
        <v>1446.81</v>
      </c>
      <c r="K5675" s="728">
        <v>289.36</v>
      </c>
      <c r="L5675" s="728">
        <v>1157.45</v>
      </c>
    </row>
    <row r="5676" spans="1:12" s="335" customFormat="1" ht="12" x14ac:dyDescent="0.2">
      <c r="A5676" s="335" t="s">
        <v>11627</v>
      </c>
      <c r="B5676" s="335" t="s">
        <v>12078</v>
      </c>
      <c r="C5676" s="733">
        <v>43709</v>
      </c>
      <c r="F5676" s="663">
        <v>919</v>
      </c>
      <c r="G5676" s="663">
        <v>172</v>
      </c>
      <c r="H5676" s="663"/>
      <c r="I5676" s="663">
        <v>747</v>
      </c>
      <c r="J5676" s="728">
        <v>106.97</v>
      </c>
      <c r="K5676" s="728">
        <v>21.39</v>
      </c>
      <c r="L5676" s="728">
        <v>85.58</v>
      </c>
    </row>
    <row r="5677" spans="1:12" s="335" customFormat="1" ht="12" x14ac:dyDescent="0.2">
      <c r="A5677" s="335" t="s">
        <v>11628</v>
      </c>
      <c r="B5677" s="335" t="s">
        <v>12079</v>
      </c>
      <c r="C5677" s="733">
        <v>43709</v>
      </c>
      <c r="F5677" s="663">
        <v>2288</v>
      </c>
      <c r="G5677" s="663">
        <v>343</v>
      </c>
      <c r="H5677" s="663"/>
      <c r="I5677" s="663">
        <v>1945</v>
      </c>
      <c r="J5677" s="728">
        <v>195.41</v>
      </c>
      <c r="K5677" s="728">
        <v>39.08</v>
      </c>
      <c r="L5677" s="728">
        <v>156.33000000000001</v>
      </c>
    </row>
    <row r="5678" spans="1:12" s="335" customFormat="1" ht="12" x14ac:dyDescent="0.2">
      <c r="A5678" s="335" t="s">
        <v>11629</v>
      </c>
      <c r="B5678" s="335" t="s">
        <v>12080</v>
      </c>
      <c r="C5678" s="733">
        <v>43709</v>
      </c>
      <c r="F5678" s="663">
        <v>3248</v>
      </c>
      <c r="G5678" s="663">
        <v>650</v>
      </c>
      <c r="H5678" s="663"/>
      <c r="I5678" s="663">
        <v>2598</v>
      </c>
      <c r="J5678" s="728">
        <v>415.41</v>
      </c>
      <c r="K5678" s="728">
        <v>83.08</v>
      </c>
      <c r="L5678" s="728">
        <v>332.33</v>
      </c>
    </row>
    <row r="5679" spans="1:12" s="335" customFormat="1" ht="12" x14ac:dyDescent="0.2">
      <c r="A5679" s="335" t="s">
        <v>11630</v>
      </c>
      <c r="B5679" s="335" t="s">
        <v>12081</v>
      </c>
      <c r="C5679" s="733">
        <v>43709</v>
      </c>
      <c r="F5679" s="663">
        <v>5287</v>
      </c>
      <c r="G5679" s="663">
        <v>1057</v>
      </c>
      <c r="H5679" s="663"/>
      <c r="I5679" s="663">
        <v>4230</v>
      </c>
      <c r="J5679" s="728">
        <v>676.21</v>
      </c>
      <c r="K5679" s="728">
        <v>135.24</v>
      </c>
      <c r="L5679" s="728">
        <v>540.97</v>
      </c>
    </row>
    <row r="5680" spans="1:12" s="335" customFormat="1" ht="12" x14ac:dyDescent="0.2">
      <c r="A5680" s="335" t="s">
        <v>11631</v>
      </c>
      <c r="B5680" s="335" t="s">
        <v>12082</v>
      </c>
      <c r="C5680" s="733">
        <v>43709</v>
      </c>
      <c r="F5680" s="663">
        <v>6502</v>
      </c>
      <c r="G5680" s="663">
        <v>1300</v>
      </c>
      <c r="H5680" s="663"/>
      <c r="I5680" s="663">
        <v>5202</v>
      </c>
      <c r="J5680" s="728">
        <v>831.61</v>
      </c>
      <c r="K5680" s="728">
        <v>166.32</v>
      </c>
      <c r="L5680" s="728">
        <v>665.29</v>
      </c>
    </row>
    <row r="5681" spans="1:12" s="335" customFormat="1" ht="12" x14ac:dyDescent="0.2">
      <c r="A5681" s="335" t="s">
        <v>11632</v>
      </c>
      <c r="B5681" s="335" t="s">
        <v>12083</v>
      </c>
      <c r="C5681" s="733">
        <v>43709</v>
      </c>
      <c r="F5681" s="663">
        <v>2040</v>
      </c>
      <c r="G5681" s="663">
        <v>306</v>
      </c>
      <c r="H5681" s="663"/>
      <c r="I5681" s="663">
        <v>1734</v>
      </c>
      <c r="J5681" s="728">
        <v>174.24</v>
      </c>
      <c r="K5681" s="728">
        <v>34.85</v>
      </c>
      <c r="L5681" s="728">
        <v>139.38999999999999</v>
      </c>
    </row>
    <row r="5682" spans="1:12" s="335" customFormat="1" ht="12" x14ac:dyDescent="0.2">
      <c r="A5682" s="335" t="s">
        <v>11633</v>
      </c>
      <c r="B5682" s="335" t="s">
        <v>12084</v>
      </c>
      <c r="C5682" s="733">
        <v>43709</v>
      </c>
      <c r="F5682" s="663">
        <v>2472</v>
      </c>
      <c r="G5682" s="663">
        <v>742</v>
      </c>
      <c r="H5682" s="663"/>
      <c r="I5682" s="663">
        <v>1730</v>
      </c>
      <c r="J5682" s="728">
        <v>569.35</v>
      </c>
      <c r="K5682" s="728">
        <v>113.87</v>
      </c>
      <c r="L5682" s="728">
        <v>455.48</v>
      </c>
    </row>
    <row r="5683" spans="1:12" s="335" customFormat="1" ht="12" x14ac:dyDescent="0.2">
      <c r="A5683" s="335" t="s">
        <v>11634</v>
      </c>
      <c r="B5683" s="335" t="s">
        <v>12085</v>
      </c>
      <c r="C5683" s="733">
        <v>43709</v>
      </c>
      <c r="F5683" s="663">
        <v>2239</v>
      </c>
      <c r="G5683" s="663">
        <v>336</v>
      </c>
      <c r="H5683" s="663"/>
      <c r="I5683" s="663">
        <v>1903</v>
      </c>
      <c r="J5683" s="728">
        <v>191.24</v>
      </c>
      <c r="K5683" s="728">
        <v>38.25</v>
      </c>
      <c r="L5683" s="728">
        <v>152.99</v>
      </c>
    </row>
    <row r="5684" spans="1:12" s="335" customFormat="1" ht="12" x14ac:dyDescent="0.2">
      <c r="A5684" s="335" t="s">
        <v>11635</v>
      </c>
      <c r="B5684" s="335" t="s">
        <v>12086</v>
      </c>
      <c r="C5684" s="733">
        <v>43709</v>
      </c>
      <c r="F5684" s="663">
        <v>15774</v>
      </c>
      <c r="G5684" s="663">
        <v>3155</v>
      </c>
      <c r="H5684" s="663"/>
      <c r="I5684" s="663">
        <v>12619</v>
      </c>
      <c r="J5684" s="728">
        <v>2017.49</v>
      </c>
      <c r="K5684" s="728">
        <v>403.5</v>
      </c>
      <c r="L5684" s="728">
        <v>1613.99</v>
      </c>
    </row>
    <row r="5685" spans="1:12" s="335" customFormat="1" ht="12" x14ac:dyDescent="0.2">
      <c r="A5685" s="335" t="s">
        <v>11636</v>
      </c>
      <c r="B5685" s="335" t="s">
        <v>12087</v>
      </c>
      <c r="C5685" s="733">
        <v>43709</v>
      </c>
      <c r="F5685" s="663">
        <v>2314</v>
      </c>
      <c r="G5685" s="663">
        <v>463</v>
      </c>
      <c r="H5685" s="663"/>
      <c r="I5685" s="663">
        <v>1851</v>
      </c>
      <c r="J5685" s="728">
        <v>295.95999999999998</v>
      </c>
      <c r="K5685" s="728">
        <v>59.19</v>
      </c>
      <c r="L5685" s="728">
        <v>236.77</v>
      </c>
    </row>
    <row r="5686" spans="1:12" s="335" customFormat="1" ht="12" x14ac:dyDescent="0.2">
      <c r="A5686" s="335" t="s">
        <v>11637</v>
      </c>
      <c r="B5686" s="335" t="s">
        <v>12088</v>
      </c>
      <c r="C5686" s="733">
        <v>43709</v>
      </c>
      <c r="F5686" s="663">
        <v>8179</v>
      </c>
      <c r="G5686" s="663">
        <v>1534</v>
      </c>
      <c r="H5686" s="663"/>
      <c r="I5686" s="663">
        <v>6645</v>
      </c>
      <c r="J5686" s="728">
        <v>960.79</v>
      </c>
      <c r="K5686" s="728">
        <v>192.16</v>
      </c>
      <c r="L5686" s="728">
        <v>768.63</v>
      </c>
    </row>
    <row r="5687" spans="1:12" s="335" customFormat="1" ht="12" x14ac:dyDescent="0.2">
      <c r="A5687" s="335" t="s">
        <v>11638</v>
      </c>
      <c r="B5687" s="335" t="s">
        <v>12089</v>
      </c>
      <c r="C5687" s="733">
        <v>43709</v>
      </c>
      <c r="F5687" s="663">
        <v>2567</v>
      </c>
      <c r="G5687" s="663">
        <v>770</v>
      </c>
      <c r="H5687" s="663"/>
      <c r="I5687" s="663">
        <v>1797</v>
      </c>
      <c r="J5687" s="728">
        <v>591.23</v>
      </c>
      <c r="K5687" s="728">
        <v>118.25</v>
      </c>
      <c r="L5687" s="728">
        <v>472.98</v>
      </c>
    </row>
    <row r="5688" spans="1:12" s="335" customFormat="1" ht="12" x14ac:dyDescent="0.2">
      <c r="A5688" s="335" t="s">
        <v>11639</v>
      </c>
      <c r="B5688" s="335" t="s">
        <v>12090</v>
      </c>
      <c r="C5688" s="733">
        <v>43709</v>
      </c>
      <c r="F5688" s="663">
        <v>2313</v>
      </c>
      <c r="G5688" s="663">
        <v>347</v>
      </c>
      <c r="H5688" s="663"/>
      <c r="I5688" s="663">
        <v>1966</v>
      </c>
      <c r="J5688" s="728">
        <v>197.55</v>
      </c>
      <c r="K5688" s="728">
        <v>39.51</v>
      </c>
      <c r="L5688" s="728">
        <v>158.04</v>
      </c>
    </row>
    <row r="5689" spans="1:12" s="335" customFormat="1" ht="12" x14ac:dyDescent="0.2">
      <c r="A5689" s="335" t="s">
        <v>11640</v>
      </c>
      <c r="B5689" s="335" t="s">
        <v>12091</v>
      </c>
      <c r="C5689" s="733">
        <v>43709</v>
      </c>
      <c r="F5689" s="663">
        <v>2142</v>
      </c>
      <c r="G5689" s="663">
        <v>321</v>
      </c>
      <c r="H5689" s="663"/>
      <c r="I5689" s="663">
        <v>1821</v>
      </c>
      <c r="J5689" s="728">
        <v>182.95</v>
      </c>
      <c r="K5689" s="728">
        <v>36.590000000000003</v>
      </c>
      <c r="L5689" s="728">
        <v>146.36000000000001</v>
      </c>
    </row>
    <row r="5690" spans="1:12" s="335" customFormat="1" ht="12" x14ac:dyDescent="0.2">
      <c r="A5690" s="335" t="s">
        <v>11641</v>
      </c>
      <c r="B5690" s="335" t="s">
        <v>12092</v>
      </c>
      <c r="C5690" s="733">
        <v>43709</v>
      </c>
      <c r="F5690" s="663">
        <v>6430</v>
      </c>
      <c r="G5690" s="663">
        <v>1206</v>
      </c>
      <c r="H5690" s="663"/>
      <c r="I5690" s="663">
        <v>5224</v>
      </c>
      <c r="J5690" s="728">
        <v>748.45</v>
      </c>
      <c r="K5690" s="728">
        <v>149.69</v>
      </c>
      <c r="L5690" s="728">
        <v>598.76</v>
      </c>
    </row>
    <row r="5691" spans="1:12" s="335" customFormat="1" ht="12" x14ac:dyDescent="0.2">
      <c r="A5691" s="335" t="s">
        <v>11642</v>
      </c>
      <c r="B5691" s="335" t="s">
        <v>12093</v>
      </c>
      <c r="C5691" s="733">
        <v>43709</v>
      </c>
      <c r="F5691" s="663">
        <v>3614</v>
      </c>
      <c r="G5691" s="663">
        <v>723</v>
      </c>
      <c r="H5691" s="663"/>
      <c r="I5691" s="663">
        <v>2891</v>
      </c>
      <c r="J5691" s="728">
        <v>462.23</v>
      </c>
      <c r="K5691" s="728">
        <v>92.45</v>
      </c>
      <c r="L5691" s="728">
        <v>369.78</v>
      </c>
    </row>
    <row r="5692" spans="1:12" s="335" customFormat="1" ht="12" x14ac:dyDescent="0.2">
      <c r="A5692" s="335" t="s">
        <v>11643</v>
      </c>
      <c r="B5692" s="335" t="s">
        <v>12094</v>
      </c>
      <c r="C5692" s="733">
        <v>43709</v>
      </c>
      <c r="F5692" s="663">
        <v>8230</v>
      </c>
      <c r="G5692" s="663">
        <v>2058</v>
      </c>
      <c r="H5692" s="663"/>
      <c r="I5692" s="663">
        <v>6172</v>
      </c>
      <c r="J5692" s="728">
        <v>1395.81</v>
      </c>
      <c r="K5692" s="728">
        <v>279.16000000000003</v>
      </c>
      <c r="L5692" s="728">
        <v>1116.6500000000001</v>
      </c>
    </row>
    <row r="5693" spans="1:12" s="335" customFormat="1" ht="12" x14ac:dyDescent="0.2">
      <c r="A5693" s="335" t="s">
        <v>11644</v>
      </c>
      <c r="B5693" s="335" t="s">
        <v>12095</v>
      </c>
      <c r="C5693" s="733">
        <v>43709</v>
      </c>
      <c r="F5693" s="663">
        <v>2964</v>
      </c>
      <c r="G5693" s="663">
        <v>445</v>
      </c>
      <c r="H5693" s="663"/>
      <c r="I5693" s="663">
        <v>2519</v>
      </c>
      <c r="J5693" s="728">
        <v>253.15</v>
      </c>
      <c r="K5693" s="728">
        <v>50.63</v>
      </c>
      <c r="L5693" s="728">
        <v>202.52</v>
      </c>
    </row>
    <row r="5694" spans="1:12" s="335" customFormat="1" ht="12" x14ac:dyDescent="0.2">
      <c r="A5694" s="335" t="s">
        <v>11645</v>
      </c>
      <c r="B5694" s="335" t="s">
        <v>12096</v>
      </c>
      <c r="C5694" s="733">
        <v>43709</v>
      </c>
      <c r="F5694" s="663">
        <v>7514</v>
      </c>
      <c r="G5694" s="663">
        <v>1503</v>
      </c>
      <c r="H5694" s="663"/>
      <c r="I5694" s="663">
        <v>6011</v>
      </c>
      <c r="J5694" s="728">
        <v>961.04</v>
      </c>
      <c r="K5694" s="728">
        <v>192.21</v>
      </c>
      <c r="L5694" s="728">
        <v>768.83</v>
      </c>
    </row>
    <row r="5695" spans="1:12" s="335" customFormat="1" ht="12" x14ac:dyDescent="0.2">
      <c r="A5695" s="335" t="s">
        <v>11646</v>
      </c>
      <c r="B5695" s="335" t="s">
        <v>12097</v>
      </c>
      <c r="C5695" s="733">
        <v>43709</v>
      </c>
      <c r="F5695" s="663">
        <v>5933</v>
      </c>
      <c r="G5695" s="663">
        <v>890</v>
      </c>
      <c r="H5695" s="663"/>
      <c r="I5695" s="663">
        <v>5043</v>
      </c>
      <c r="J5695" s="728">
        <v>511.41</v>
      </c>
      <c r="K5695" s="728">
        <v>102.28</v>
      </c>
      <c r="L5695" s="728">
        <v>409.13</v>
      </c>
    </row>
    <row r="5696" spans="1:12" s="335" customFormat="1" ht="12" x14ac:dyDescent="0.2">
      <c r="A5696" s="335" t="s">
        <v>11647</v>
      </c>
      <c r="B5696" s="335" t="s">
        <v>12098</v>
      </c>
      <c r="C5696" s="733">
        <v>43709</v>
      </c>
      <c r="F5696" s="663">
        <v>2884</v>
      </c>
      <c r="G5696" s="663">
        <v>577</v>
      </c>
      <c r="H5696" s="663"/>
      <c r="I5696" s="663">
        <v>2307</v>
      </c>
      <c r="J5696" s="728">
        <v>368.85</v>
      </c>
      <c r="K5696" s="728">
        <v>73.77</v>
      </c>
      <c r="L5696" s="728">
        <v>295.08</v>
      </c>
    </row>
    <row r="5697" spans="1:12" s="335" customFormat="1" ht="12" x14ac:dyDescent="0.2">
      <c r="A5697" s="335" t="s">
        <v>11648</v>
      </c>
      <c r="B5697" s="335" t="s">
        <v>12099</v>
      </c>
      <c r="C5697" s="733">
        <v>43709</v>
      </c>
      <c r="F5697" s="663">
        <v>2529</v>
      </c>
      <c r="G5697" s="663">
        <v>506</v>
      </c>
      <c r="H5697" s="663"/>
      <c r="I5697" s="663">
        <v>2023</v>
      </c>
      <c r="J5697" s="728">
        <v>323.45999999999998</v>
      </c>
      <c r="K5697" s="728">
        <v>64.69</v>
      </c>
      <c r="L5697" s="728">
        <v>258.77</v>
      </c>
    </row>
    <row r="5698" spans="1:12" s="335" customFormat="1" ht="12" x14ac:dyDescent="0.2">
      <c r="A5698" s="335" t="s">
        <v>11649</v>
      </c>
      <c r="B5698" s="335" t="s">
        <v>12100</v>
      </c>
      <c r="C5698" s="733">
        <v>43709</v>
      </c>
      <c r="F5698" s="663">
        <v>5543</v>
      </c>
      <c r="G5698" s="663">
        <v>831</v>
      </c>
      <c r="H5698" s="663"/>
      <c r="I5698" s="663">
        <v>4712</v>
      </c>
      <c r="J5698" s="728">
        <v>477.79</v>
      </c>
      <c r="K5698" s="728">
        <v>95.56</v>
      </c>
      <c r="L5698" s="728">
        <v>382.23</v>
      </c>
    </row>
    <row r="5699" spans="1:12" s="335" customFormat="1" ht="12" x14ac:dyDescent="0.2">
      <c r="A5699" s="335" t="s">
        <v>11650</v>
      </c>
      <c r="B5699" s="335" t="s">
        <v>12101</v>
      </c>
      <c r="C5699" s="733">
        <v>43709</v>
      </c>
      <c r="F5699" s="663">
        <v>3850</v>
      </c>
      <c r="G5699" s="663">
        <v>577</v>
      </c>
      <c r="H5699" s="663"/>
      <c r="I5699" s="663">
        <v>3273</v>
      </c>
      <c r="J5699" s="728">
        <v>328.83</v>
      </c>
      <c r="K5699" s="728">
        <v>65.77</v>
      </c>
      <c r="L5699" s="728">
        <v>263.06</v>
      </c>
    </row>
    <row r="5700" spans="1:12" s="335" customFormat="1" ht="12" x14ac:dyDescent="0.2">
      <c r="A5700" s="335" t="s">
        <v>11651</v>
      </c>
      <c r="B5700" s="335" t="s">
        <v>12102</v>
      </c>
      <c r="C5700" s="733">
        <v>43709</v>
      </c>
      <c r="F5700" s="663">
        <v>3159</v>
      </c>
      <c r="G5700" s="663">
        <v>790</v>
      </c>
      <c r="H5700" s="663"/>
      <c r="I5700" s="663">
        <v>2369</v>
      </c>
      <c r="J5700" s="728">
        <v>535.76</v>
      </c>
      <c r="K5700" s="728">
        <v>107.15</v>
      </c>
      <c r="L5700" s="728">
        <v>428.61</v>
      </c>
    </row>
    <row r="5701" spans="1:12" s="335" customFormat="1" ht="12" x14ac:dyDescent="0.2">
      <c r="A5701" s="335" t="s">
        <v>11652</v>
      </c>
      <c r="B5701" s="335" t="s">
        <v>12103</v>
      </c>
      <c r="C5701" s="733">
        <v>43709</v>
      </c>
      <c r="F5701" s="663">
        <v>975</v>
      </c>
      <c r="G5701" s="663">
        <v>146</v>
      </c>
      <c r="H5701" s="663"/>
      <c r="I5701" s="663">
        <v>829</v>
      </c>
      <c r="J5701" s="728">
        <v>83.27</v>
      </c>
      <c r="K5701" s="728">
        <v>16.649999999999999</v>
      </c>
      <c r="L5701" s="728">
        <v>66.62</v>
      </c>
    </row>
    <row r="5702" spans="1:12" s="335" customFormat="1" ht="12" x14ac:dyDescent="0.2">
      <c r="A5702" s="335" t="s">
        <v>11653</v>
      </c>
      <c r="B5702" s="335" t="s">
        <v>12104</v>
      </c>
      <c r="C5702" s="733">
        <v>43709</v>
      </c>
      <c r="F5702" s="663">
        <v>3257</v>
      </c>
      <c r="G5702" s="663">
        <v>651</v>
      </c>
      <c r="H5702" s="663"/>
      <c r="I5702" s="663">
        <v>2606</v>
      </c>
      <c r="J5702" s="728">
        <v>416.56</v>
      </c>
      <c r="K5702" s="728">
        <v>83.31</v>
      </c>
      <c r="L5702" s="728">
        <v>333.25</v>
      </c>
    </row>
    <row r="5703" spans="1:12" s="335" customFormat="1" ht="12" x14ac:dyDescent="0.2">
      <c r="A5703" s="335" t="s">
        <v>11654</v>
      </c>
      <c r="B5703" s="335" t="s">
        <v>12105</v>
      </c>
      <c r="C5703" s="733">
        <v>43709</v>
      </c>
      <c r="F5703" s="663">
        <v>3495</v>
      </c>
      <c r="G5703" s="663">
        <v>524</v>
      </c>
      <c r="H5703" s="663"/>
      <c r="I5703" s="663">
        <v>2971</v>
      </c>
      <c r="J5703" s="728">
        <v>301.25</v>
      </c>
      <c r="K5703" s="728">
        <v>60.25</v>
      </c>
      <c r="L5703" s="728">
        <v>241</v>
      </c>
    </row>
    <row r="5704" spans="1:12" s="335" customFormat="1" ht="12" x14ac:dyDescent="0.2">
      <c r="A5704" s="335" t="s">
        <v>11655</v>
      </c>
      <c r="B5704" s="335" t="s">
        <v>12106</v>
      </c>
      <c r="C5704" s="733">
        <v>43709</v>
      </c>
      <c r="F5704" s="663">
        <v>2403</v>
      </c>
      <c r="G5704" s="663">
        <v>481</v>
      </c>
      <c r="H5704" s="663"/>
      <c r="I5704" s="663">
        <v>1922</v>
      </c>
      <c r="J5704" s="728">
        <v>307.33999999999997</v>
      </c>
      <c r="K5704" s="728">
        <v>61.47</v>
      </c>
      <c r="L5704" s="728">
        <v>245.87</v>
      </c>
    </row>
    <row r="5705" spans="1:12" s="335" customFormat="1" ht="12" x14ac:dyDescent="0.2">
      <c r="A5705" s="335" t="s">
        <v>11656</v>
      </c>
      <c r="B5705" s="335" t="s">
        <v>12107</v>
      </c>
      <c r="C5705" s="733">
        <v>43709</v>
      </c>
      <c r="F5705" s="663">
        <v>3435</v>
      </c>
      <c r="G5705" s="663">
        <v>687</v>
      </c>
      <c r="H5705" s="663"/>
      <c r="I5705" s="663">
        <v>2748</v>
      </c>
      <c r="J5705" s="728">
        <v>439.33</v>
      </c>
      <c r="K5705" s="728">
        <v>87.87</v>
      </c>
      <c r="L5705" s="728">
        <v>351.46</v>
      </c>
    </row>
    <row r="5706" spans="1:12" s="335" customFormat="1" ht="12" x14ac:dyDescent="0.2">
      <c r="A5706" s="335" t="s">
        <v>11657</v>
      </c>
      <c r="B5706" s="335" t="s">
        <v>12108</v>
      </c>
      <c r="C5706" s="733">
        <v>43709</v>
      </c>
      <c r="F5706" s="663">
        <v>7773</v>
      </c>
      <c r="G5706" s="663">
        <v>1457</v>
      </c>
      <c r="H5706" s="663"/>
      <c r="I5706" s="663">
        <v>6316</v>
      </c>
      <c r="J5706" s="728">
        <v>913.09</v>
      </c>
      <c r="K5706" s="728">
        <v>182.62</v>
      </c>
      <c r="L5706" s="728">
        <v>730.47</v>
      </c>
    </row>
    <row r="5707" spans="1:12" s="335" customFormat="1" ht="12" x14ac:dyDescent="0.2">
      <c r="A5707" s="335" t="s">
        <v>11658</v>
      </c>
      <c r="B5707" s="335" t="s">
        <v>10561</v>
      </c>
      <c r="C5707" s="733">
        <v>43709</v>
      </c>
      <c r="F5707" s="663">
        <v>8683</v>
      </c>
      <c r="G5707" s="663">
        <v>1737</v>
      </c>
      <c r="H5707" s="663"/>
      <c r="I5707" s="663">
        <v>6946</v>
      </c>
      <c r="J5707" s="728">
        <v>1110.55</v>
      </c>
      <c r="K5707" s="728">
        <v>222.11</v>
      </c>
      <c r="L5707" s="728">
        <v>888.44</v>
      </c>
    </row>
    <row r="5708" spans="1:12" s="335" customFormat="1" ht="12" x14ac:dyDescent="0.2">
      <c r="A5708" s="335" t="s">
        <v>11659</v>
      </c>
      <c r="B5708" s="335" t="s">
        <v>12109</v>
      </c>
      <c r="C5708" s="733">
        <v>43709</v>
      </c>
      <c r="F5708" s="663">
        <v>5527</v>
      </c>
      <c r="G5708" s="663">
        <v>1105</v>
      </c>
      <c r="H5708" s="663"/>
      <c r="I5708" s="663">
        <v>4422</v>
      </c>
      <c r="J5708" s="728">
        <v>706.9</v>
      </c>
      <c r="K5708" s="728">
        <v>141.38</v>
      </c>
      <c r="L5708" s="728">
        <v>565.52</v>
      </c>
    </row>
    <row r="5709" spans="1:12" s="335" customFormat="1" ht="12" x14ac:dyDescent="0.2">
      <c r="A5709" s="335" t="s">
        <v>11660</v>
      </c>
      <c r="B5709" s="335" t="s">
        <v>12110</v>
      </c>
      <c r="C5709" s="733">
        <v>43709</v>
      </c>
      <c r="F5709" s="663">
        <v>2880</v>
      </c>
      <c r="G5709" s="663">
        <v>435</v>
      </c>
      <c r="H5709" s="663"/>
      <c r="I5709" s="663">
        <v>2445</v>
      </c>
      <c r="J5709" s="728">
        <v>248.25</v>
      </c>
      <c r="K5709" s="728">
        <v>49.65</v>
      </c>
      <c r="L5709" s="728">
        <v>198.6</v>
      </c>
    </row>
    <row r="5710" spans="1:12" s="335" customFormat="1" ht="12" x14ac:dyDescent="0.2">
      <c r="A5710" s="335" t="s">
        <v>11661</v>
      </c>
      <c r="B5710" s="335" t="s">
        <v>12111</v>
      </c>
      <c r="C5710" s="733">
        <v>43709</v>
      </c>
      <c r="F5710" s="663">
        <v>5688</v>
      </c>
      <c r="G5710" s="663">
        <v>853</v>
      </c>
      <c r="H5710" s="663"/>
      <c r="I5710" s="663">
        <v>4835</v>
      </c>
      <c r="J5710" s="728">
        <v>490.29</v>
      </c>
      <c r="K5710" s="728">
        <v>98.06</v>
      </c>
      <c r="L5710" s="728">
        <v>392.23</v>
      </c>
    </row>
    <row r="5711" spans="1:12" s="335" customFormat="1" ht="12" x14ac:dyDescent="0.2">
      <c r="A5711" s="335" t="s">
        <v>11662</v>
      </c>
      <c r="B5711" s="335" t="s">
        <v>12112</v>
      </c>
      <c r="C5711" s="733">
        <v>43709</v>
      </c>
      <c r="F5711" s="663">
        <v>6719</v>
      </c>
      <c r="G5711" s="663">
        <v>1008</v>
      </c>
      <c r="H5711" s="663"/>
      <c r="I5711" s="663">
        <v>5711</v>
      </c>
      <c r="J5711" s="728">
        <v>579.15</v>
      </c>
      <c r="K5711" s="728">
        <v>115.83</v>
      </c>
      <c r="L5711" s="728">
        <v>463.32</v>
      </c>
    </row>
    <row r="5712" spans="1:12" s="335" customFormat="1" ht="12" x14ac:dyDescent="0.2">
      <c r="A5712" s="335" t="s">
        <v>11663</v>
      </c>
      <c r="B5712" s="335" t="s">
        <v>12113</v>
      </c>
      <c r="C5712" s="733">
        <v>43709</v>
      </c>
      <c r="F5712" s="663">
        <v>2880</v>
      </c>
      <c r="G5712" s="663">
        <v>435</v>
      </c>
      <c r="H5712" s="663"/>
      <c r="I5712" s="663">
        <v>2445</v>
      </c>
      <c r="J5712" s="728">
        <v>248.25</v>
      </c>
      <c r="K5712" s="728">
        <v>49.65</v>
      </c>
      <c r="L5712" s="728">
        <v>198.6</v>
      </c>
    </row>
    <row r="5713" spans="1:12" s="335" customFormat="1" ht="12" x14ac:dyDescent="0.2">
      <c r="A5713" s="335" t="s">
        <v>11664</v>
      </c>
      <c r="B5713" s="335" t="s">
        <v>12114</v>
      </c>
      <c r="C5713" s="733">
        <v>43709</v>
      </c>
      <c r="F5713" s="663">
        <v>2544</v>
      </c>
      <c r="G5713" s="663">
        <v>382</v>
      </c>
      <c r="H5713" s="663"/>
      <c r="I5713" s="663">
        <v>2162</v>
      </c>
      <c r="J5713" s="728">
        <v>217.29</v>
      </c>
      <c r="K5713" s="728">
        <v>43.46</v>
      </c>
      <c r="L5713" s="728">
        <v>173.83</v>
      </c>
    </row>
    <row r="5714" spans="1:12" s="335" customFormat="1" ht="12" x14ac:dyDescent="0.2">
      <c r="A5714" s="335" t="s">
        <v>11665</v>
      </c>
      <c r="B5714" s="335" t="s">
        <v>12115</v>
      </c>
      <c r="C5714" s="733">
        <v>43709</v>
      </c>
      <c r="F5714" s="663">
        <v>1850</v>
      </c>
      <c r="G5714" s="663">
        <v>373</v>
      </c>
      <c r="H5714" s="663"/>
      <c r="I5714" s="663">
        <v>1477</v>
      </c>
      <c r="J5714" s="728">
        <v>236.61</v>
      </c>
      <c r="K5714" s="728">
        <v>47.32</v>
      </c>
      <c r="L5714" s="728">
        <v>189.29</v>
      </c>
    </row>
    <row r="5715" spans="1:12" s="335" customFormat="1" ht="12" x14ac:dyDescent="0.2">
      <c r="A5715" s="335" t="s">
        <v>11666</v>
      </c>
      <c r="B5715" s="335" t="s">
        <v>12116</v>
      </c>
      <c r="C5715" s="733">
        <v>43709</v>
      </c>
      <c r="F5715" s="663">
        <v>2200</v>
      </c>
      <c r="G5715" s="663">
        <v>443</v>
      </c>
      <c r="H5715" s="663"/>
      <c r="I5715" s="663">
        <v>1757</v>
      </c>
      <c r="J5715" s="728">
        <v>281.39</v>
      </c>
      <c r="K5715" s="728">
        <v>56.28</v>
      </c>
      <c r="L5715" s="728">
        <v>225.11</v>
      </c>
    </row>
    <row r="5716" spans="1:12" s="335" customFormat="1" ht="12" x14ac:dyDescent="0.2">
      <c r="A5716" s="335" t="s">
        <v>11667</v>
      </c>
      <c r="B5716" s="335" t="s">
        <v>12117</v>
      </c>
      <c r="C5716" s="733">
        <v>43709</v>
      </c>
      <c r="F5716" s="663">
        <v>6083</v>
      </c>
      <c r="G5716" s="663">
        <v>912</v>
      </c>
      <c r="H5716" s="663"/>
      <c r="I5716" s="663">
        <v>5171</v>
      </c>
      <c r="J5716" s="728">
        <v>524.34</v>
      </c>
      <c r="K5716" s="728">
        <v>104.87</v>
      </c>
      <c r="L5716" s="728">
        <v>419.47</v>
      </c>
    </row>
    <row r="5717" spans="1:12" s="335" customFormat="1" ht="12" x14ac:dyDescent="0.2">
      <c r="A5717" s="335" t="s">
        <v>11668</v>
      </c>
      <c r="B5717" s="335" t="s">
        <v>12118</v>
      </c>
      <c r="C5717" s="733">
        <v>43709</v>
      </c>
      <c r="F5717" s="663">
        <v>4177</v>
      </c>
      <c r="G5717" s="663">
        <v>835</v>
      </c>
      <c r="H5717" s="663"/>
      <c r="I5717" s="663">
        <v>3342</v>
      </c>
      <c r="J5717" s="728">
        <v>534.23</v>
      </c>
      <c r="K5717" s="728">
        <v>106.85</v>
      </c>
      <c r="L5717" s="728">
        <v>427.38</v>
      </c>
    </row>
    <row r="5718" spans="1:12" s="335" customFormat="1" ht="12" x14ac:dyDescent="0.2">
      <c r="A5718" s="335" t="s">
        <v>11669</v>
      </c>
      <c r="B5718" s="335" t="s">
        <v>12119</v>
      </c>
      <c r="C5718" s="733">
        <v>43709</v>
      </c>
      <c r="F5718" s="663">
        <v>12228</v>
      </c>
      <c r="G5718" s="663">
        <v>2446</v>
      </c>
      <c r="H5718" s="663"/>
      <c r="I5718" s="663">
        <v>9782</v>
      </c>
      <c r="J5718" s="728">
        <v>1563.96</v>
      </c>
      <c r="K5718" s="728">
        <v>312.79000000000002</v>
      </c>
      <c r="L5718" s="728">
        <v>1251.17</v>
      </c>
    </row>
    <row r="5719" spans="1:12" s="335" customFormat="1" ht="12" x14ac:dyDescent="0.2">
      <c r="A5719" s="335" t="s">
        <v>11670</v>
      </c>
      <c r="B5719" s="335" t="s">
        <v>12120</v>
      </c>
      <c r="C5719" s="733">
        <v>43709</v>
      </c>
      <c r="F5719" s="663">
        <v>3982</v>
      </c>
      <c r="G5719" s="663">
        <v>796</v>
      </c>
      <c r="H5719" s="663"/>
      <c r="I5719" s="663">
        <v>3186</v>
      </c>
      <c r="J5719" s="728">
        <v>509.29</v>
      </c>
      <c r="K5719" s="728">
        <v>101.86</v>
      </c>
      <c r="L5719" s="728">
        <v>407.43</v>
      </c>
    </row>
    <row r="5720" spans="1:12" s="335" customFormat="1" ht="12" x14ac:dyDescent="0.2">
      <c r="A5720" s="335" t="s">
        <v>11671</v>
      </c>
      <c r="B5720" s="335" t="s">
        <v>12121</v>
      </c>
      <c r="C5720" s="733">
        <v>43709</v>
      </c>
      <c r="F5720" s="663">
        <v>3298</v>
      </c>
      <c r="G5720" s="663">
        <v>660</v>
      </c>
      <c r="H5720" s="663"/>
      <c r="I5720" s="663">
        <v>2638</v>
      </c>
      <c r="J5720" s="728">
        <v>421.81</v>
      </c>
      <c r="K5720" s="728">
        <v>84.36</v>
      </c>
      <c r="L5720" s="728">
        <v>337.45</v>
      </c>
    </row>
    <row r="5721" spans="1:12" s="335" customFormat="1" ht="12" x14ac:dyDescent="0.2">
      <c r="A5721" s="335" t="s">
        <v>11672</v>
      </c>
      <c r="B5721" s="335" t="s">
        <v>12122</v>
      </c>
      <c r="C5721" s="733">
        <v>43709</v>
      </c>
      <c r="F5721" s="663">
        <v>2883</v>
      </c>
      <c r="G5721" s="663">
        <v>541</v>
      </c>
      <c r="H5721" s="663"/>
      <c r="I5721" s="663">
        <v>2342</v>
      </c>
      <c r="J5721" s="728">
        <v>335.59</v>
      </c>
      <c r="K5721" s="728">
        <v>67.12</v>
      </c>
      <c r="L5721" s="728">
        <v>268.47000000000003</v>
      </c>
    </row>
    <row r="5722" spans="1:12" s="335" customFormat="1" ht="12" x14ac:dyDescent="0.2">
      <c r="A5722" s="335" t="s">
        <v>11673</v>
      </c>
      <c r="B5722" s="335" t="s">
        <v>12123</v>
      </c>
      <c r="C5722" s="733">
        <v>43709</v>
      </c>
      <c r="F5722" s="663">
        <v>6841</v>
      </c>
      <c r="G5722" s="663">
        <v>1368</v>
      </c>
      <c r="H5722" s="663"/>
      <c r="I5722" s="663">
        <v>5473</v>
      </c>
      <c r="J5722" s="728">
        <v>874.96</v>
      </c>
      <c r="K5722" s="728">
        <v>174.99</v>
      </c>
      <c r="L5722" s="728">
        <v>699.97</v>
      </c>
    </row>
    <row r="5723" spans="1:12" s="335" customFormat="1" ht="12" x14ac:dyDescent="0.2">
      <c r="A5723" s="335" t="s">
        <v>11674</v>
      </c>
      <c r="B5723" s="335" t="s">
        <v>12124</v>
      </c>
      <c r="C5723" s="733">
        <v>43709</v>
      </c>
      <c r="F5723" s="663">
        <v>2215</v>
      </c>
      <c r="G5723" s="663">
        <v>332</v>
      </c>
      <c r="H5723" s="663"/>
      <c r="I5723" s="663">
        <v>1883</v>
      </c>
      <c r="J5723" s="728">
        <v>189.19</v>
      </c>
      <c r="K5723" s="728">
        <v>37.840000000000003</v>
      </c>
      <c r="L5723" s="728">
        <v>151.35</v>
      </c>
    </row>
    <row r="5724" spans="1:12" s="335" customFormat="1" ht="12" x14ac:dyDescent="0.2">
      <c r="A5724" s="335" t="s">
        <v>11675</v>
      </c>
      <c r="B5724" s="335" t="s">
        <v>12125</v>
      </c>
      <c r="C5724" s="733">
        <v>43709</v>
      </c>
      <c r="F5724" s="663">
        <v>16832</v>
      </c>
      <c r="G5724" s="663">
        <v>3366</v>
      </c>
      <c r="H5724" s="663"/>
      <c r="I5724" s="663">
        <v>13466</v>
      </c>
      <c r="J5724" s="728">
        <v>2152.81</v>
      </c>
      <c r="K5724" s="728">
        <v>430.56</v>
      </c>
      <c r="L5724" s="728">
        <v>1722.25</v>
      </c>
    </row>
    <row r="5725" spans="1:12" s="335" customFormat="1" ht="12" x14ac:dyDescent="0.2">
      <c r="A5725" s="335" t="s">
        <v>11676</v>
      </c>
      <c r="B5725" s="335" t="s">
        <v>12126</v>
      </c>
      <c r="C5725" s="733">
        <v>43709</v>
      </c>
      <c r="F5725" s="663">
        <v>4579</v>
      </c>
      <c r="G5725" s="663">
        <v>583</v>
      </c>
      <c r="H5725" s="663"/>
      <c r="I5725" s="663">
        <v>3996</v>
      </c>
      <c r="J5725" s="728">
        <v>394.7</v>
      </c>
      <c r="K5725" s="728">
        <v>78.94</v>
      </c>
      <c r="L5725" s="728">
        <v>315.76</v>
      </c>
    </row>
    <row r="5726" spans="1:12" s="335" customFormat="1" ht="12" x14ac:dyDescent="0.2">
      <c r="A5726" s="335" t="s">
        <v>11677</v>
      </c>
      <c r="B5726" s="335" t="s">
        <v>12127</v>
      </c>
      <c r="C5726" s="733">
        <v>43709</v>
      </c>
      <c r="F5726" s="663">
        <v>6239</v>
      </c>
      <c r="G5726" s="663">
        <v>795</v>
      </c>
      <c r="H5726" s="663"/>
      <c r="I5726" s="663">
        <v>5444</v>
      </c>
      <c r="J5726" s="728">
        <v>537.79</v>
      </c>
      <c r="K5726" s="728">
        <v>107.56</v>
      </c>
      <c r="L5726" s="728">
        <v>430.23</v>
      </c>
    </row>
    <row r="5727" spans="1:12" s="335" customFormat="1" ht="12" x14ac:dyDescent="0.2">
      <c r="A5727" s="335" t="s">
        <v>11678</v>
      </c>
      <c r="B5727" s="335" t="s">
        <v>12128</v>
      </c>
      <c r="C5727" s="733">
        <v>43709</v>
      </c>
      <c r="F5727" s="663">
        <v>2591</v>
      </c>
      <c r="G5727" s="663">
        <v>518</v>
      </c>
      <c r="H5727" s="663"/>
      <c r="I5727" s="663">
        <v>2073</v>
      </c>
      <c r="J5727" s="728">
        <v>331.39</v>
      </c>
      <c r="K5727" s="728">
        <v>66.28</v>
      </c>
      <c r="L5727" s="728">
        <v>265.11</v>
      </c>
    </row>
    <row r="5728" spans="1:12" s="335" customFormat="1" ht="12" x14ac:dyDescent="0.2">
      <c r="A5728" s="335" t="s">
        <v>11679</v>
      </c>
      <c r="B5728" s="335" t="s">
        <v>12129</v>
      </c>
      <c r="C5728" s="733">
        <v>43709</v>
      </c>
      <c r="F5728" s="663">
        <v>4012</v>
      </c>
      <c r="G5728" s="663">
        <v>602</v>
      </c>
      <c r="H5728" s="663"/>
      <c r="I5728" s="663">
        <v>3410</v>
      </c>
      <c r="J5728" s="728">
        <v>342.66</v>
      </c>
      <c r="K5728" s="728">
        <v>68.53</v>
      </c>
      <c r="L5728" s="728">
        <v>274.13</v>
      </c>
    </row>
    <row r="5729" spans="1:12" s="335" customFormat="1" ht="12" x14ac:dyDescent="0.2">
      <c r="A5729" s="335" t="s">
        <v>11680</v>
      </c>
      <c r="B5729" s="335" t="s">
        <v>12130</v>
      </c>
      <c r="C5729" s="733">
        <v>43709</v>
      </c>
      <c r="F5729" s="663">
        <v>2857</v>
      </c>
      <c r="G5729" s="663">
        <v>364</v>
      </c>
      <c r="H5729" s="663"/>
      <c r="I5729" s="663">
        <v>2493</v>
      </c>
      <c r="J5729" s="728">
        <v>246.26</v>
      </c>
      <c r="K5729" s="728">
        <v>49.25</v>
      </c>
      <c r="L5729" s="728">
        <v>197.01</v>
      </c>
    </row>
    <row r="5730" spans="1:12" s="335" customFormat="1" ht="12" x14ac:dyDescent="0.2">
      <c r="A5730" s="335" t="s">
        <v>11681</v>
      </c>
      <c r="B5730" s="335" t="s">
        <v>12131</v>
      </c>
      <c r="C5730" s="733">
        <v>43709</v>
      </c>
      <c r="F5730" s="663">
        <v>2580</v>
      </c>
      <c r="G5730" s="663">
        <v>387</v>
      </c>
      <c r="H5730" s="663"/>
      <c r="I5730" s="663">
        <v>2193</v>
      </c>
      <c r="J5730" s="728">
        <v>220.35</v>
      </c>
      <c r="K5730" s="728">
        <v>44.07</v>
      </c>
      <c r="L5730" s="728">
        <v>176.28</v>
      </c>
    </row>
    <row r="5731" spans="1:12" s="335" customFormat="1" ht="12" x14ac:dyDescent="0.2">
      <c r="A5731" s="335" t="s">
        <v>11682</v>
      </c>
      <c r="B5731" s="335" t="s">
        <v>12132</v>
      </c>
      <c r="C5731" s="733">
        <v>43709</v>
      </c>
      <c r="F5731" s="663">
        <v>3748</v>
      </c>
      <c r="G5731" s="663">
        <v>750</v>
      </c>
      <c r="H5731" s="663"/>
      <c r="I5731" s="663">
        <v>2998</v>
      </c>
      <c r="J5731" s="728">
        <v>479.37</v>
      </c>
      <c r="K5731" s="728">
        <v>95.87</v>
      </c>
      <c r="L5731" s="728">
        <v>383.5</v>
      </c>
    </row>
    <row r="5732" spans="1:12" s="335" customFormat="1" ht="12" x14ac:dyDescent="0.2">
      <c r="A5732" s="335" t="s">
        <v>11683</v>
      </c>
      <c r="B5732" s="335" t="s">
        <v>12133</v>
      </c>
      <c r="C5732" s="733">
        <v>43709</v>
      </c>
      <c r="F5732" s="663">
        <v>9019</v>
      </c>
      <c r="G5732" s="663">
        <v>1150</v>
      </c>
      <c r="H5732" s="663"/>
      <c r="I5732" s="663">
        <v>7869</v>
      </c>
      <c r="J5732" s="728">
        <v>777.41</v>
      </c>
      <c r="K5732" s="728">
        <v>155.47999999999999</v>
      </c>
      <c r="L5732" s="728">
        <v>621.92999999999995</v>
      </c>
    </row>
    <row r="5733" spans="1:12" s="335" customFormat="1" ht="12" x14ac:dyDescent="0.2">
      <c r="A5733" s="335" t="s">
        <v>11684</v>
      </c>
      <c r="B5733" s="335" t="s">
        <v>12134</v>
      </c>
      <c r="C5733" s="733">
        <v>43709</v>
      </c>
      <c r="F5733" s="663">
        <v>8341</v>
      </c>
      <c r="G5733" s="663">
        <v>1564</v>
      </c>
      <c r="H5733" s="663"/>
      <c r="I5733" s="663">
        <v>6777</v>
      </c>
      <c r="J5733" s="728">
        <v>979.81</v>
      </c>
      <c r="K5733" s="728">
        <v>195.96</v>
      </c>
      <c r="L5733" s="728">
        <v>783.85</v>
      </c>
    </row>
    <row r="5734" spans="1:12" s="335" customFormat="1" ht="12" x14ac:dyDescent="0.2">
      <c r="A5734" s="335" t="s">
        <v>11685</v>
      </c>
      <c r="B5734" s="335" t="s">
        <v>12135</v>
      </c>
      <c r="C5734" s="733">
        <v>43709</v>
      </c>
      <c r="F5734" s="663">
        <v>2628</v>
      </c>
      <c r="G5734" s="663">
        <v>394</v>
      </c>
      <c r="H5734" s="663"/>
      <c r="I5734" s="663">
        <v>2234</v>
      </c>
      <c r="J5734" s="728">
        <v>224.45</v>
      </c>
      <c r="K5734" s="728">
        <v>44.89</v>
      </c>
      <c r="L5734" s="728">
        <v>179.56</v>
      </c>
    </row>
    <row r="5735" spans="1:12" s="335" customFormat="1" ht="12" x14ac:dyDescent="0.2">
      <c r="A5735" s="335" t="s">
        <v>11686</v>
      </c>
      <c r="B5735" s="335" t="s">
        <v>12136</v>
      </c>
      <c r="C5735" s="733">
        <v>43709</v>
      </c>
      <c r="F5735" s="663">
        <v>3156</v>
      </c>
      <c r="G5735" s="663">
        <v>473</v>
      </c>
      <c r="H5735" s="663"/>
      <c r="I5735" s="663">
        <v>2683</v>
      </c>
      <c r="J5735" s="728">
        <v>269.55</v>
      </c>
      <c r="K5735" s="728">
        <v>53.91</v>
      </c>
      <c r="L5735" s="728">
        <v>215.64</v>
      </c>
    </row>
    <row r="5736" spans="1:12" s="335" customFormat="1" ht="12" x14ac:dyDescent="0.2">
      <c r="A5736" s="335" t="s">
        <v>11687</v>
      </c>
      <c r="B5736" s="335" t="s">
        <v>12137</v>
      </c>
      <c r="C5736" s="733">
        <v>43709</v>
      </c>
      <c r="F5736" s="663">
        <v>3600</v>
      </c>
      <c r="G5736" s="663">
        <v>540</v>
      </c>
      <c r="H5736" s="663"/>
      <c r="I5736" s="663">
        <v>3060</v>
      </c>
      <c r="J5736" s="728">
        <v>307.47000000000003</v>
      </c>
      <c r="K5736" s="728">
        <v>61.49</v>
      </c>
      <c r="L5736" s="728">
        <v>245.98</v>
      </c>
    </row>
    <row r="5737" spans="1:12" s="335" customFormat="1" ht="12" x14ac:dyDescent="0.2">
      <c r="A5737" s="335" t="s">
        <v>11688</v>
      </c>
      <c r="B5737" s="335" t="s">
        <v>12138</v>
      </c>
      <c r="C5737" s="733">
        <v>43709</v>
      </c>
      <c r="F5737" s="663">
        <v>2218</v>
      </c>
      <c r="G5737" s="663">
        <v>333</v>
      </c>
      <c r="H5737" s="663"/>
      <c r="I5737" s="663">
        <v>1885</v>
      </c>
      <c r="J5737" s="728">
        <v>189.44</v>
      </c>
      <c r="K5737" s="728">
        <v>37.89</v>
      </c>
      <c r="L5737" s="728">
        <v>151.55000000000001</v>
      </c>
    </row>
    <row r="5738" spans="1:12" s="335" customFormat="1" ht="12" x14ac:dyDescent="0.2">
      <c r="A5738" s="335" t="s">
        <v>11689</v>
      </c>
      <c r="B5738" s="335" t="s">
        <v>12139</v>
      </c>
      <c r="C5738" s="733">
        <v>43709</v>
      </c>
      <c r="F5738" s="663">
        <v>4875</v>
      </c>
      <c r="G5738" s="663">
        <v>731</v>
      </c>
      <c r="H5738" s="663"/>
      <c r="I5738" s="663">
        <v>4144</v>
      </c>
      <c r="J5738" s="728">
        <v>416.37</v>
      </c>
      <c r="K5738" s="728">
        <v>83.27</v>
      </c>
      <c r="L5738" s="728">
        <v>333.1</v>
      </c>
    </row>
    <row r="5739" spans="1:12" s="335" customFormat="1" ht="12" x14ac:dyDescent="0.2">
      <c r="A5739" s="335" t="s">
        <v>11690</v>
      </c>
      <c r="B5739" s="335" t="s">
        <v>12140</v>
      </c>
      <c r="C5739" s="733">
        <v>43709</v>
      </c>
      <c r="F5739" s="663">
        <v>3272</v>
      </c>
      <c r="G5739" s="663">
        <v>654</v>
      </c>
      <c r="H5739" s="663"/>
      <c r="I5739" s="663">
        <v>2618</v>
      </c>
      <c r="J5739" s="728">
        <v>418.49</v>
      </c>
      <c r="K5739" s="728">
        <v>83.7</v>
      </c>
      <c r="L5739" s="728">
        <v>334.79</v>
      </c>
    </row>
    <row r="5740" spans="1:12" s="335" customFormat="1" ht="12" x14ac:dyDescent="0.2">
      <c r="A5740" s="335" t="s">
        <v>11691</v>
      </c>
      <c r="B5740" s="335" t="s">
        <v>12141</v>
      </c>
      <c r="C5740" s="733">
        <v>43709</v>
      </c>
      <c r="F5740" s="663">
        <v>7547</v>
      </c>
      <c r="G5740" s="663">
        <v>1132</v>
      </c>
      <c r="H5740" s="663"/>
      <c r="I5740" s="663">
        <v>6415</v>
      </c>
      <c r="J5740" s="728">
        <v>650.53</v>
      </c>
      <c r="K5740" s="728">
        <v>130.11000000000001</v>
      </c>
      <c r="L5740" s="728">
        <v>520.41999999999996</v>
      </c>
    </row>
    <row r="5741" spans="1:12" s="335" customFormat="1" ht="12" x14ac:dyDescent="0.2">
      <c r="A5741" s="335" t="s">
        <v>11692</v>
      </c>
      <c r="B5741" s="335" t="s">
        <v>12142</v>
      </c>
      <c r="C5741" s="733">
        <v>43709</v>
      </c>
      <c r="F5741" s="663">
        <v>2876</v>
      </c>
      <c r="G5741" s="663">
        <v>863</v>
      </c>
      <c r="H5741" s="663"/>
      <c r="I5741" s="663">
        <v>2013</v>
      </c>
      <c r="J5741" s="728">
        <v>607.70000000000005</v>
      </c>
      <c r="K5741" s="728">
        <v>121.54</v>
      </c>
      <c r="L5741" s="728">
        <v>486.16</v>
      </c>
    </row>
    <row r="5742" spans="1:12" s="335" customFormat="1" ht="12" x14ac:dyDescent="0.2">
      <c r="A5742" s="335" t="s">
        <v>11693</v>
      </c>
      <c r="B5742" s="335" t="s">
        <v>12143</v>
      </c>
      <c r="C5742" s="733">
        <v>43709</v>
      </c>
      <c r="F5742" s="663">
        <v>2250</v>
      </c>
      <c r="G5742" s="663">
        <v>337</v>
      </c>
      <c r="H5742" s="663"/>
      <c r="I5742" s="663">
        <v>1913</v>
      </c>
      <c r="J5742" s="728">
        <v>192.17</v>
      </c>
      <c r="K5742" s="728">
        <v>38.43</v>
      </c>
      <c r="L5742" s="728">
        <v>153.74</v>
      </c>
    </row>
    <row r="5743" spans="1:12" s="335" customFormat="1" ht="12" x14ac:dyDescent="0.2">
      <c r="A5743" s="335" t="s">
        <v>11694</v>
      </c>
      <c r="B5743" s="335" t="s">
        <v>12144</v>
      </c>
      <c r="C5743" s="733">
        <v>43709</v>
      </c>
      <c r="F5743" s="663">
        <v>1920</v>
      </c>
      <c r="G5743" s="663">
        <v>288</v>
      </c>
      <c r="H5743" s="663"/>
      <c r="I5743" s="663">
        <v>1632</v>
      </c>
      <c r="J5743" s="728">
        <v>163.99</v>
      </c>
      <c r="K5743" s="728">
        <v>32.799999999999997</v>
      </c>
      <c r="L5743" s="728">
        <v>131.19</v>
      </c>
    </row>
    <row r="5744" spans="1:12" s="335" customFormat="1" ht="12" x14ac:dyDescent="0.2">
      <c r="A5744" s="335" t="s">
        <v>11695</v>
      </c>
      <c r="B5744" s="335" t="s">
        <v>12145</v>
      </c>
      <c r="C5744" s="733">
        <v>43709</v>
      </c>
      <c r="F5744" s="663">
        <v>2000</v>
      </c>
      <c r="G5744" s="663">
        <v>300</v>
      </c>
      <c r="H5744" s="663"/>
      <c r="I5744" s="663">
        <v>1700</v>
      </c>
      <c r="J5744" s="728">
        <v>170.81</v>
      </c>
      <c r="K5744" s="728">
        <v>34.159999999999997</v>
      </c>
      <c r="L5744" s="728">
        <v>136.65</v>
      </c>
    </row>
    <row r="5745" spans="1:12" s="335" customFormat="1" ht="12" x14ac:dyDescent="0.2">
      <c r="A5745" s="335" t="s">
        <v>11696</v>
      </c>
      <c r="B5745" s="335" t="s">
        <v>12146</v>
      </c>
      <c r="C5745" s="733">
        <v>43709</v>
      </c>
      <c r="F5745" s="663">
        <v>5855</v>
      </c>
      <c r="G5745" s="663">
        <v>878</v>
      </c>
      <c r="H5745" s="663"/>
      <c r="I5745" s="663">
        <v>4977</v>
      </c>
      <c r="J5745" s="728">
        <v>504.69</v>
      </c>
      <c r="K5745" s="728">
        <v>100.94</v>
      </c>
      <c r="L5745" s="728">
        <v>403.75</v>
      </c>
    </row>
    <row r="5746" spans="1:12" s="335" customFormat="1" ht="12" x14ac:dyDescent="0.2">
      <c r="A5746" s="335" t="s">
        <v>11697</v>
      </c>
      <c r="B5746" s="335" t="s">
        <v>12147</v>
      </c>
      <c r="C5746" s="733">
        <v>43709</v>
      </c>
      <c r="F5746" s="663">
        <v>14487</v>
      </c>
      <c r="G5746" s="663">
        <v>2716</v>
      </c>
      <c r="H5746" s="663"/>
      <c r="I5746" s="663">
        <v>11771</v>
      </c>
      <c r="J5746" s="728">
        <v>1701.79</v>
      </c>
      <c r="K5746" s="728">
        <v>340.36</v>
      </c>
      <c r="L5746" s="728">
        <v>1361.43</v>
      </c>
    </row>
    <row r="5747" spans="1:12" s="335" customFormat="1" ht="12" x14ac:dyDescent="0.2">
      <c r="A5747" s="335" t="s">
        <v>11698</v>
      </c>
      <c r="B5747" s="335" t="s">
        <v>12148</v>
      </c>
      <c r="C5747" s="733">
        <v>43709</v>
      </c>
      <c r="F5747" s="663">
        <v>3335</v>
      </c>
      <c r="G5747" s="663">
        <v>500</v>
      </c>
      <c r="H5747" s="663"/>
      <c r="I5747" s="663">
        <v>2835</v>
      </c>
      <c r="J5747" s="728">
        <v>284.85000000000002</v>
      </c>
      <c r="K5747" s="728">
        <v>56.97</v>
      </c>
      <c r="L5747" s="728">
        <v>227.88</v>
      </c>
    </row>
    <row r="5748" spans="1:12" s="335" customFormat="1" ht="12" x14ac:dyDescent="0.2">
      <c r="A5748" s="335" t="s">
        <v>11699</v>
      </c>
      <c r="B5748" s="335" t="s">
        <v>12149</v>
      </c>
      <c r="C5748" s="733">
        <v>43709</v>
      </c>
      <c r="F5748" s="663">
        <v>5296</v>
      </c>
      <c r="G5748" s="663">
        <v>794</v>
      </c>
      <c r="H5748" s="663"/>
      <c r="I5748" s="663">
        <v>4502</v>
      </c>
      <c r="J5748" s="728">
        <v>452.33</v>
      </c>
      <c r="K5748" s="728">
        <v>90.47</v>
      </c>
      <c r="L5748" s="728">
        <v>361.86</v>
      </c>
    </row>
    <row r="5749" spans="1:12" s="335" customFormat="1" ht="12" x14ac:dyDescent="0.2">
      <c r="A5749" s="335" t="s">
        <v>11700</v>
      </c>
      <c r="B5749" s="335" t="s">
        <v>12150</v>
      </c>
      <c r="C5749" s="733">
        <v>43709</v>
      </c>
      <c r="F5749" s="663">
        <v>6524</v>
      </c>
      <c r="G5749" s="663">
        <v>1305</v>
      </c>
      <c r="H5749" s="663"/>
      <c r="I5749" s="663">
        <v>5219</v>
      </c>
      <c r="J5749" s="728">
        <v>834.41</v>
      </c>
      <c r="K5749" s="728">
        <v>166.88</v>
      </c>
      <c r="L5749" s="728">
        <v>667.53</v>
      </c>
    </row>
    <row r="5750" spans="1:12" s="335" customFormat="1" ht="12" x14ac:dyDescent="0.2">
      <c r="A5750" s="335" t="s">
        <v>11701</v>
      </c>
      <c r="B5750" s="335" t="s">
        <v>12151</v>
      </c>
      <c r="C5750" s="733">
        <v>43709</v>
      </c>
      <c r="F5750" s="663">
        <v>6833</v>
      </c>
      <c r="G5750" s="663">
        <v>1367</v>
      </c>
      <c r="H5750" s="663"/>
      <c r="I5750" s="663">
        <v>5466</v>
      </c>
      <c r="J5750" s="728">
        <v>873.94</v>
      </c>
      <c r="K5750" s="728">
        <v>174.79</v>
      </c>
      <c r="L5750" s="728">
        <v>699.15</v>
      </c>
    </row>
    <row r="5751" spans="1:12" s="335" customFormat="1" ht="12" x14ac:dyDescent="0.2">
      <c r="A5751" s="335" t="s">
        <v>11702</v>
      </c>
      <c r="B5751" s="335" t="s">
        <v>12152</v>
      </c>
      <c r="C5751" s="733">
        <v>43709</v>
      </c>
      <c r="F5751" s="663">
        <v>6475</v>
      </c>
      <c r="G5751" s="663">
        <v>1295</v>
      </c>
      <c r="H5751" s="663"/>
      <c r="I5751" s="663">
        <v>5180</v>
      </c>
      <c r="J5751" s="728">
        <v>828.15</v>
      </c>
      <c r="K5751" s="728">
        <v>165.63</v>
      </c>
      <c r="L5751" s="728">
        <v>662.52</v>
      </c>
    </row>
    <row r="5752" spans="1:12" s="335" customFormat="1" ht="12" x14ac:dyDescent="0.2">
      <c r="A5752" s="335" t="s">
        <v>11703</v>
      </c>
      <c r="B5752" s="335" t="s">
        <v>12153</v>
      </c>
      <c r="C5752" s="733">
        <v>43709</v>
      </c>
      <c r="F5752" s="663">
        <v>2567</v>
      </c>
      <c r="G5752" s="663">
        <v>770</v>
      </c>
      <c r="H5752" s="663"/>
      <c r="I5752" s="663">
        <v>1797</v>
      </c>
      <c r="J5752" s="728">
        <v>591.23</v>
      </c>
      <c r="K5752" s="728">
        <v>118.25</v>
      </c>
      <c r="L5752" s="728">
        <v>472.98</v>
      </c>
    </row>
    <row r="5753" spans="1:12" s="335" customFormat="1" ht="12" x14ac:dyDescent="0.2">
      <c r="A5753" s="335" t="s">
        <v>11704</v>
      </c>
      <c r="B5753" s="335" t="s">
        <v>12154</v>
      </c>
      <c r="C5753" s="733">
        <v>43709</v>
      </c>
      <c r="F5753" s="663">
        <v>736</v>
      </c>
      <c r="G5753" s="663">
        <v>147</v>
      </c>
      <c r="H5753" s="663"/>
      <c r="I5753" s="663">
        <v>589</v>
      </c>
      <c r="J5753" s="728">
        <v>94.14</v>
      </c>
      <c r="K5753" s="728">
        <v>18.829999999999998</v>
      </c>
      <c r="L5753" s="728">
        <v>75.31</v>
      </c>
    </row>
    <row r="5754" spans="1:12" s="335" customFormat="1" ht="12" x14ac:dyDescent="0.2">
      <c r="A5754" s="335" t="s">
        <v>11705</v>
      </c>
      <c r="B5754" s="335" t="s">
        <v>12155</v>
      </c>
      <c r="C5754" s="733">
        <v>43709</v>
      </c>
      <c r="F5754" s="663">
        <v>3073</v>
      </c>
      <c r="G5754" s="663">
        <v>461</v>
      </c>
      <c r="H5754" s="663"/>
      <c r="I5754" s="663">
        <v>2612</v>
      </c>
      <c r="J5754" s="728">
        <v>262.45999999999998</v>
      </c>
      <c r="K5754" s="728">
        <v>52.49</v>
      </c>
      <c r="L5754" s="728">
        <v>209.97</v>
      </c>
    </row>
    <row r="5755" spans="1:12" s="335" customFormat="1" ht="12" x14ac:dyDescent="0.2">
      <c r="A5755" s="335" t="s">
        <v>11706</v>
      </c>
      <c r="B5755" s="335" t="s">
        <v>12156</v>
      </c>
      <c r="C5755" s="733">
        <v>43709</v>
      </c>
      <c r="F5755" s="663">
        <v>5665</v>
      </c>
      <c r="G5755" s="663">
        <v>1062</v>
      </c>
      <c r="H5755" s="663"/>
      <c r="I5755" s="663">
        <v>4603</v>
      </c>
      <c r="J5755" s="728">
        <v>653.51</v>
      </c>
      <c r="K5755" s="728">
        <v>130.69999999999999</v>
      </c>
      <c r="L5755" s="728">
        <v>522.80999999999995</v>
      </c>
    </row>
    <row r="5756" spans="1:12" s="335" customFormat="1" ht="12" x14ac:dyDescent="0.2">
      <c r="A5756" s="335" t="s">
        <v>11707</v>
      </c>
      <c r="B5756" s="335" t="s">
        <v>12157</v>
      </c>
      <c r="C5756" s="733">
        <v>43709</v>
      </c>
      <c r="F5756" s="663">
        <v>2107</v>
      </c>
      <c r="G5756" s="663">
        <v>316</v>
      </c>
      <c r="H5756" s="663"/>
      <c r="I5756" s="663">
        <v>1791</v>
      </c>
      <c r="J5756" s="728">
        <v>179.95</v>
      </c>
      <c r="K5756" s="728">
        <v>35.99</v>
      </c>
      <c r="L5756" s="728">
        <v>143.96</v>
      </c>
    </row>
    <row r="5757" spans="1:12" s="335" customFormat="1" ht="12" x14ac:dyDescent="0.2">
      <c r="A5757" s="335" t="s">
        <v>11708</v>
      </c>
      <c r="B5757" s="335" t="s">
        <v>12158</v>
      </c>
      <c r="C5757" s="733">
        <v>43709</v>
      </c>
      <c r="F5757" s="663">
        <v>2840</v>
      </c>
      <c r="G5757" s="663">
        <v>568</v>
      </c>
      <c r="H5757" s="663"/>
      <c r="I5757" s="663">
        <v>2272</v>
      </c>
      <c r="J5757" s="728">
        <v>363.23</v>
      </c>
      <c r="K5757" s="728">
        <v>72.650000000000006</v>
      </c>
      <c r="L5757" s="728">
        <v>290.58</v>
      </c>
    </row>
    <row r="5758" spans="1:12" s="335" customFormat="1" ht="12" x14ac:dyDescent="0.2">
      <c r="A5758" s="335" t="s">
        <v>11709</v>
      </c>
      <c r="B5758" s="335" t="s">
        <v>12159</v>
      </c>
      <c r="C5758" s="733">
        <v>43709</v>
      </c>
      <c r="F5758" s="663">
        <v>8349</v>
      </c>
      <c r="G5758" s="663">
        <v>1252</v>
      </c>
      <c r="H5758" s="663"/>
      <c r="I5758" s="663">
        <v>7097</v>
      </c>
      <c r="J5758" s="728">
        <v>719.65</v>
      </c>
      <c r="K5758" s="728">
        <v>143.93</v>
      </c>
      <c r="L5758" s="728">
        <v>575.72</v>
      </c>
    </row>
    <row r="5759" spans="1:12" s="335" customFormat="1" ht="12" x14ac:dyDescent="0.2">
      <c r="A5759" s="335" t="s">
        <v>11710</v>
      </c>
      <c r="B5759" s="335" t="s">
        <v>12160</v>
      </c>
      <c r="C5759" s="733">
        <v>43709</v>
      </c>
      <c r="F5759" s="663">
        <v>3660</v>
      </c>
      <c r="G5759" s="663">
        <v>732</v>
      </c>
      <c r="H5759" s="663"/>
      <c r="I5759" s="663">
        <v>2928</v>
      </c>
      <c r="J5759" s="728">
        <v>468.11</v>
      </c>
      <c r="K5759" s="728">
        <v>93.62</v>
      </c>
      <c r="L5759" s="728">
        <v>374.49</v>
      </c>
    </row>
    <row r="5760" spans="1:12" s="335" customFormat="1" ht="12" x14ac:dyDescent="0.2">
      <c r="A5760" s="335" t="s">
        <v>11711</v>
      </c>
      <c r="B5760" s="335" t="s">
        <v>12161</v>
      </c>
      <c r="C5760" s="733">
        <v>43709</v>
      </c>
      <c r="F5760" s="663">
        <v>3903</v>
      </c>
      <c r="G5760" s="663">
        <v>781</v>
      </c>
      <c r="H5760" s="663"/>
      <c r="I5760" s="663">
        <v>3122</v>
      </c>
      <c r="J5760" s="728">
        <v>499.19</v>
      </c>
      <c r="K5760" s="728">
        <v>99.84</v>
      </c>
      <c r="L5760" s="728">
        <v>399.35</v>
      </c>
    </row>
    <row r="5761" spans="1:12" s="335" customFormat="1" ht="12" x14ac:dyDescent="0.2">
      <c r="A5761" s="335" t="s">
        <v>11712</v>
      </c>
      <c r="B5761" s="335" t="s">
        <v>12162</v>
      </c>
      <c r="C5761" s="733">
        <v>43709</v>
      </c>
      <c r="F5761" s="663">
        <v>4729</v>
      </c>
      <c r="G5761" s="663">
        <v>709</v>
      </c>
      <c r="H5761" s="663"/>
      <c r="I5761" s="663">
        <v>4020</v>
      </c>
      <c r="J5761" s="728">
        <v>407.63</v>
      </c>
      <c r="K5761" s="728">
        <v>81.53</v>
      </c>
      <c r="L5761" s="728">
        <v>326.10000000000002</v>
      </c>
    </row>
    <row r="5762" spans="1:12" s="335" customFormat="1" ht="12" x14ac:dyDescent="0.2">
      <c r="A5762" s="335" t="s">
        <v>11713</v>
      </c>
      <c r="B5762" s="335" t="s">
        <v>12163</v>
      </c>
      <c r="C5762" s="733">
        <v>43709</v>
      </c>
      <c r="F5762" s="663">
        <v>7022</v>
      </c>
      <c r="G5762" s="663">
        <v>1053</v>
      </c>
      <c r="H5762" s="663"/>
      <c r="I5762" s="663">
        <v>5969</v>
      </c>
      <c r="J5762" s="728">
        <v>605.29999999999995</v>
      </c>
      <c r="K5762" s="728">
        <v>121.06</v>
      </c>
      <c r="L5762" s="728">
        <v>484.24</v>
      </c>
    </row>
    <row r="5763" spans="1:12" s="335" customFormat="1" ht="12" x14ac:dyDescent="0.2">
      <c r="A5763" s="335" t="s">
        <v>11714</v>
      </c>
      <c r="B5763" s="335" t="s">
        <v>12164</v>
      </c>
      <c r="C5763" s="733">
        <v>43709</v>
      </c>
      <c r="F5763" s="663">
        <v>1779</v>
      </c>
      <c r="G5763" s="663">
        <v>222</v>
      </c>
      <c r="H5763" s="663"/>
      <c r="I5763" s="663">
        <v>1557</v>
      </c>
      <c r="J5763" s="728">
        <v>114.15</v>
      </c>
      <c r="K5763" s="728">
        <v>22.83</v>
      </c>
      <c r="L5763" s="728">
        <v>91.32</v>
      </c>
    </row>
    <row r="5764" spans="1:12" s="335" customFormat="1" ht="12" x14ac:dyDescent="0.2">
      <c r="A5764" s="335" t="s">
        <v>11715</v>
      </c>
      <c r="B5764" s="335" t="s">
        <v>12165</v>
      </c>
      <c r="C5764" s="733">
        <v>43709</v>
      </c>
      <c r="F5764" s="663">
        <v>3108</v>
      </c>
      <c r="G5764" s="663">
        <v>622</v>
      </c>
      <c r="H5764" s="663"/>
      <c r="I5764" s="663">
        <v>2486</v>
      </c>
      <c r="J5764" s="728">
        <v>397.51</v>
      </c>
      <c r="K5764" s="728">
        <v>79.5</v>
      </c>
      <c r="L5764" s="728">
        <v>318.01</v>
      </c>
    </row>
    <row r="5765" spans="1:12" s="335" customFormat="1" ht="12" x14ac:dyDescent="0.2">
      <c r="A5765" s="335" t="s">
        <v>11716</v>
      </c>
      <c r="B5765" s="335" t="s">
        <v>12166</v>
      </c>
      <c r="C5765" s="733">
        <v>43709</v>
      </c>
      <c r="F5765" s="663">
        <v>5745</v>
      </c>
      <c r="G5765" s="663">
        <v>1436</v>
      </c>
      <c r="H5765" s="663"/>
      <c r="I5765" s="663">
        <v>4309</v>
      </c>
      <c r="J5765" s="728">
        <v>974.35</v>
      </c>
      <c r="K5765" s="728">
        <v>194.87</v>
      </c>
      <c r="L5765" s="728">
        <v>779.48</v>
      </c>
    </row>
    <row r="5766" spans="1:12" s="335" customFormat="1" ht="12" x14ac:dyDescent="0.2">
      <c r="A5766" s="335" t="s">
        <v>11717</v>
      </c>
      <c r="B5766" s="335" t="s">
        <v>12167</v>
      </c>
      <c r="C5766" s="733">
        <v>43709</v>
      </c>
      <c r="F5766" s="663">
        <v>2250</v>
      </c>
      <c r="G5766" s="663">
        <v>337</v>
      </c>
      <c r="H5766" s="663"/>
      <c r="I5766" s="663">
        <v>1913</v>
      </c>
      <c r="J5766" s="728">
        <v>192.17</v>
      </c>
      <c r="K5766" s="728">
        <v>38.43</v>
      </c>
      <c r="L5766" s="728">
        <v>153.74</v>
      </c>
    </row>
    <row r="5767" spans="1:12" s="335" customFormat="1" ht="12" x14ac:dyDescent="0.2">
      <c r="A5767" s="335" t="s">
        <v>11718</v>
      </c>
      <c r="B5767" s="335" t="s">
        <v>12168</v>
      </c>
      <c r="C5767" s="733">
        <v>43709</v>
      </c>
      <c r="F5767" s="663">
        <v>2250</v>
      </c>
      <c r="G5767" s="663">
        <v>337</v>
      </c>
      <c r="H5767" s="663"/>
      <c r="I5767" s="663">
        <v>1913</v>
      </c>
      <c r="J5767" s="728">
        <v>192.17</v>
      </c>
      <c r="K5767" s="728">
        <v>38.43</v>
      </c>
      <c r="L5767" s="728">
        <v>153.74</v>
      </c>
    </row>
    <row r="5768" spans="1:12" s="335" customFormat="1" ht="12" x14ac:dyDescent="0.2">
      <c r="A5768" s="335" t="s">
        <v>11719</v>
      </c>
      <c r="B5768" s="335" t="s">
        <v>12169</v>
      </c>
      <c r="C5768" s="733">
        <v>43709</v>
      </c>
      <c r="F5768" s="663">
        <v>3933</v>
      </c>
      <c r="G5768" s="663">
        <v>787</v>
      </c>
      <c r="H5768" s="663"/>
      <c r="I5768" s="663">
        <v>3146</v>
      </c>
      <c r="J5768" s="728">
        <v>503.03</v>
      </c>
      <c r="K5768" s="728">
        <v>100.61</v>
      </c>
      <c r="L5768" s="728">
        <v>402.42</v>
      </c>
    </row>
    <row r="5769" spans="1:12" s="335" customFormat="1" ht="12" x14ac:dyDescent="0.2">
      <c r="A5769" s="335" t="s">
        <v>11720</v>
      </c>
      <c r="B5769" s="335" t="s">
        <v>12170</v>
      </c>
      <c r="C5769" s="733">
        <v>43709</v>
      </c>
      <c r="F5769" s="663">
        <v>2435</v>
      </c>
      <c r="G5769" s="663">
        <v>402</v>
      </c>
      <c r="H5769" s="663"/>
      <c r="I5769" s="663">
        <v>2033</v>
      </c>
      <c r="J5769" s="728">
        <v>240.35</v>
      </c>
      <c r="K5769" s="728">
        <v>48.07</v>
      </c>
      <c r="L5769" s="728">
        <v>192.28</v>
      </c>
    </row>
    <row r="5770" spans="1:12" s="335" customFormat="1" ht="12" x14ac:dyDescent="0.2">
      <c r="A5770" s="335" t="s">
        <v>11721</v>
      </c>
      <c r="B5770" s="335" t="s">
        <v>12171</v>
      </c>
      <c r="C5770" s="733">
        <v>43709</v>
      </c>
      <c r="F5770" s="663">
        <v>2189</v>
      </c>
      <c r="G5770" s="663">
        <v>328</v>
      </c>
      <c r="H5770" s="663"/>
      <c r="I5770" s="663">
        <v>1861</v>
      </c>
      <c r="J5770" s="728">
        <v>186.96</v>
      </c>
      <c r="K5770" s="728">
        <v>37.39</v>
      </c>
      <c r="L5770" s="728">
        <v>149.57</v>
      </c>
    </row>
    <row r="5771" spans="1:12" s="335" customFormat="1" ht="12" x14ac:dyDescent="0.2">
      <c r="A5771" s="335" t="s">
        <v>11722</v>
      </c>
      <c r="B5771" s="335" t="s">
        <v>12172</v>
      </c>
      <c r="C5771" s="733">
        <v>43709</v>
      </c>
      <c r="F5771" s="663">
        <v>2325</v>
      </c>
      <c r="G5771" s="663">
        <v>349</v>
      </c>
      <c r="H5771" s="663"/>
      <c r="I5771" s="663">
        <v>1976</v>
      </c>
      <c r="J5771" s="728">
        <v>198.59</v>
      </c>
      <c r="K5771" s="728">
        <v>39.72</v>
      </c>
      <c r="L5771" s="728">
        <v>158.87</v>
      </c>
    </row>
    <row r="5772" spans="1:12" s="335" customFormat="1" ht="12" x14ac:dyDescent="0.2">
      <c r="A5772" s="335" t="s">
        <v>11723</v>
      </c>
      <c r="B5772" s="335" t="s">
        <v>12173</v>
      </c>
      <c r="C5772" s="733">
        <v>43709</v>
      </c>
      <c r="F5772" s="663">
        <v>3064</v>
      </c>
      <c r="G5772" s="663">
        <v>766</v>
      </c>
      <c r="H5772" s="663"/>
      <c r="I5772" s="663">
        <v>2298</v>
      </c>
      <c r="J5772" s="728">
        <v>519.65</v>
      </c>
      <c r="K5772" s="728">
        <v>103.93</v>
      </c>
      <c r="L5772" s="728">
        <v>415.72</v>
      </c>
    </row>
    <row r="5773" spans="1:12" s="335" customFormat="1" ht="12" x14ac:dyDescent="0.2">
      <c r="A5773" s="335" t="s">
        <v>11724</v>
      </c>
      <c r="B5773" s="335" t="s">
        <v>12174</v>
      </c>
      <c r="C5773" s="733">
        <v>43709</v>
      </c>
      <c r="F5773" s="663">
        <v>2000</v>
      </c>
      <c r="G5773" s="663">
        <v>300</v>
      </c>
      <c r="H5773" s="663"/>
      <c r="I5773" s="663">
        <v>1700</v>
      </c>
      <c r="J5773" s="728">
        <v>170.81</v>
      </c>
      <c r="K5773" s="728">
        <v>34.159999999999997</v>
      </c>
      <c r="L5773" s="728">
        <v>136.65</v>
      </c>
    </row>
    <row r="5774" spans="1:12" s="335" customFormat="1" ht="12" x14ac:dyDescent="0.2">
      <c r="A5774" s="335" t="s">
        <v>11725</v>
      </c>
      <c r="B5774" s="335" t="s">
        <v>12175</v>
      </c>
      <c r="C5774" s="733">
        <v>43709</v>
      </c>
      <c r="F5774" s="663">
        <v>2552</v>
      </c>
      <c r="G5774" s="663">
        <v>383</v>
      </c>
      <c r="H5774" s="663"/>
      <c r="I5774" s="663">
        <v>2169</v>
      </c>
      <c r="J5774" s="728">
        <v>217.96</v>
      </c>
      <c r="K5774" s="728">
        <v>43.59</v>
      </c>
      <c r="L5774" s="728">
        <v>174.37</v>
      </c>
    </row>
    <row r="5775" spans="1:12" s="335" customFormat="1" ht="12" x14ac:dyDescent="0.2">
      <c r="A5775" s="335" t="s">
        <v>11726</v>
      </c>
      <c r="B5775" s="335" t="s">
        <v>12176</v>
      </c>
      <c r="C5775" s="733">
        <v>43709</v>
      </c>
      <c r="F5775" s="663">
        <v>2479</v>
      </c>
      <c r="G5775" s="663">
        <v>620</v>
      </c>
      <c r="H5775" s="663"/>
      <c r="I5775" s="663">
        <v>1859</v>
      </c>
      <c r="J5775" s="728">
        <v>416.61</v>
      </c>
      <c r="K5775" s="728">
        <v>83.32</v>
      </c>
      <c r="L5775" s="728">
        <v>333.29</v>
      </c>
    </row>
    <row r="5776" spans="1:12" s="335" customFormat="1" ht="12" x14ac:dyDescent="0.2">
      <c r="A5776" s="335" t="s">
        <v>11727</v>
      </c>
      <c r="B5776" s="335" t="s">
        <v>12177</v>
      </c>
      <c r="C5776" s="733">
        <v>43709</v>
      </c>
      <c r="F5776" s="663">
        <v>3407</v>
      </c>
      <c r="G5776" s="663">
        <v>496.6</v>
      </c>
      <c r="H5776" s="663"/>
      <c r="I5776" s="663">
        <v>2910.4</v>
      </c>
      <c r="J5776" s="728">
        <v>435.75</v>
      </c>
      <c r="K5776" s="728">
        <v>87.15</v>
      </c>
      <c r="L5776" s="728">
        <v>348.6</v>
      </c>
    </row>
    <row r="5777" spans="1:12" s="335" customFormat="1" ht="12" x14ac:dyDescent="0.2">
      <c r="A5777" s="335" t="s">
        <v>11728</v>
      </c>
      <c r="B5777" s="335" t="s">
        <v>12178</v>
      </c>
      <c r="C5777" s="733">
        <v>43709</v>
      </c>
      <c r="F5777" s="663">
        <v>2248</v>
      </c>
      <c r="G5777" s="663">
        <v>337</v>
      </c>
      <c r="H5777" s="663"/>
      <c r="I5777" s="663">
        <v>1911</v>
      </c>
      <c r="J5777" s="728">
        <v>192</v>
      </c>
      <c r="K5777" s="728">
        <v>38.4</v>
      </c>
      <c r="L5777" s="728">
        <v>153.6</v>
      </c>
    </row>
    <row r="5778" spans="1:12" s="335" customFormat="1" ht="12" x14ac:dyDescent="0.2">
      <c r="A5778" s="335" t="s">
        <v>11729</v>
      </c>
      <c r="B5778" s="335" t="s">
        <v>12179</v>
      </c>
      <c r="C5778" s="733">
        <v>43709</v>
      </c>
      <c r="F5778" s="663">
        <v>19710</v>
      </c>
      <c r="G5778" s="663">
        <v>3942</v>
      </c>
      <c r="H5778" s="663"/>
      <c r="I5778" s="663">
        <v>15768</v>
      </c>
      <c r="J5778" s="728">
        <v>2520.91</v>
      </c>
      <c r="K5778" s="728">
        <v>504.18</v>
      </c>
      <c r="L5778" s="728">
        <v>2016.73</v>
      </c>
    </row>
    <row r="5779" spans="1:12" s="335" customFormat="1" ht="12" x14ac:dyDescent="0.2">
      <c r="A5779" s="335" t="s">
        <v>11730</v>
      </c>
      <c r="B5779" s="335" t="s">
        <v>12180</v>
      </c>
      <c r="C5779" s="733">
        <v>43709</v>
      </c>
      <c r="F5779" s="663">
        <v>4255</v>
      </c>
      <c r="G5779" s="663">
        <v>638</v>
      </c>
      <c r="H5779" s="663"/>
      <c r="I5779" s="663">
        <v>3617</v>
      </c>
      <c r="J5779" s="728">
        <v>366.77</v>
      </c>
      <c r="K5779" s="728">
        <v>73.349999999999994</v>
      </c>
      <c r="L5779" s="728">
        <v>293.42</v>
      </c>
    </row>
    <row r="5780" spans="1:12" s="335" customFormat="1" ht="12" x14ac:dyDescent="0.2">
      <c r="A5780" s="335" t="s">
        <v>11731</v>
      </c>
      <c r="B5780" s="335" t="s">
        <v>12181</v>
      </c>
      <c r="C5780" s="733">
        <v>43709</v>
      </c>
      <c r="F5780" s="663">
        <v>4852</v>
      </c>
      <c r="G5780" s="663">
        <v>910</v>
      </c>
      <c r="H5780" s="663"/>
      <c r="I5780" s="663">
        <v>3942</v>
      </c>
      <c r="J5780" s="728">
        <v>569.96</v>
      </c>
      <c r="K5780" s="728">
        <v>113.99</v>
      </c>
      <c r="L5780" s="728">
        <v>455.97</v>
      </c>
    </row>
    <row r="5781" spans="1:12" s="335" customFormat="1" ht="12" x14ac:dyDescent="0.2">
      <c r="A5781" s="335" t="s">
        <v>11732</v>
      </c>
      <c r="B5781" s="335" t="s">
        <v>12182</v>
      </c>
      <c r="C5781" s="733">
        <v>43709</v>
      </c>
      <c r="F5781" s="663">
        <v>3242</v>
      </c>
      <c r="G5781" s="663">
        <v>608</v>
      </c>
      <c r="H5781" s="663"/>
      <c r="I5781" s="663">
        <v>2634</v>
      </c>
      <c r="J5781" s="728">
        <v>377.37</v>
      </c>
      <c r="K5781" s="728">
        <v>75.47</v>
      </c>
      <c r="L5781" s="728">
        <v>301.89999999999998</v>
      </c>
    </row>
    <row r="5782" spans="1:12" s="335" customFormat="1" ht="12" x14ac:dyDescent="0.2">
      <c r="A5782" s="335" t="s">
        <v>11733</v>
      </c>
      <c r="B5782" s="335" t="s">
        <v>12183</v>
      </c>
      <c r="C5782" s="733">
        <v>43709</v>
      </c>
      <c r="F5782" s="663">
        <v>5796</v>
      </c>
      <c r="G5782" s="663">
        <v>1087</v>
      </c>
      <c r="H5782" s="663"/>
      <c r="I5782" s="663">
        <v>4709</v>
      </c>
      <c r="J5782" s="728">
        <v>674.65</v>
      </c>
      <c r="K5782" s="728">
        <v>134.93</v>
      </c>
      <c r="L5782" s="728">
        <v>539.72</v>
      </c>
    </row>
    <row r="5783" spans="1:12" s="335" customFormat="1" ht="12" x14ac:dyDescent="0.2">
      <c r="A5783" s="335" t="s">
        <v>11734</v>
      </c>
      <c r="B5783" s="335" t="s">
        <v>12184</v>
      </c>
      <c r="C5783" s="733">
        <v>43709</v>
      </c>
      <c r="F5783" s="663">
        <v>3131</v>
      </c>
      <c r="G5783" s="663">
        <v>587</v>
      </c>
      <c r="H5783" s="663"/>
      <c r="I5783" s="663">
        <v>2544</v>
      </c>
      <c r="J5783" s="728">
        <v>361.19</v>
      </c>
      <c r="K5783" s="728">
        <v>72.239999999999995</v>
      </c>
      <c r="L5783" s="728">
        <v>288.95</v>
      </c>
    </row>
    <row r="5784" spans="1:12" s="335" customFormat="1" ht="12" x14ac:dyDescent="0.2">
      <c r="A5784" s="335" t="s">
        <v>11735</v>
      </c>
      <c r="B5784" s="335" t="s">
        <v>12185</v>
      </c>
      <c r="C5784" s="733">
        <v>43709</v>
      </c>
      <c r="F5784" s="663">
        <v>1155</v>
      </c>
      <c r="G5784" s="663">
        <v>231</v>
      </c>
      <c r="H5784" s="663"/>
      <c r="I5784" s="663">
        <v>924</v>
      </c>
      <c r="J5784" s="728">
        <v>146.38999999999999</v>
      </c>
      <c r="K5784" s="728">
        <v>29.28</v>
      </c>
      <c r="L5784" s="728">
        <v>117.11</v>
      </c>
    </row>
    <row r="5785" spans="1:12" s="335" customFormat="1" ht="12" x14ac:dyDescent="0.2">
      <c r="A5785" s="335" t="s">
        <v>11736</v>
      </c>
      <c r="B5785" s="335" t="s">
        <v>12186</v>
      </c>
      <c r="C5785" s="733">
        <v>43709</v>
      </c>
      <c r="F5785" s="663">
        <v>2790</v>
      </c>
      <c r="G5785" s="663">
        <v>558</v>
      </c>
      <c r="H5785" s="663"/>
      <c r="I5785" s="663">
        <v>2232</v>
      </c>
      <c r="J5785" s="728">
        <v>356.85</v>
      </c>
      <c r="K5785" s="728">
        <v>71.37</v>
      </c>
      <c r="L5785" s="728">
        <v>285.48</v>
      </c>
    </row>
    <row r="5786" spans="1:12" s="335" customFormat="1" ht="12" x14ac:dyDescent="0.2">
      <c r="A5786" s="335" t="s">
        <v>11737</v>
      </c>
      <c r="B5786" s="335" t="s">
        <v>12187</v>
      </c>
      <c r="C5786" s="733">
        <v>43709</v>
      </c>
      <c r="F5786" s="663">
        <v>3382</v>
      </c>
      <c r="G5786" s="663">
        <v>676</v>
      </c>
      <c r="H5786" s="663"/>
      <c r="I5786" s="663">
        <v>2706</v>
      </c>
      <c r="J5786" s="728">
        <v>432.55</v>
      </c>
      <c r="K5786" s="728">
        <v>86.51</v>
      </c>
      <c r="L5786" s="728">
        <v>346.04</v>
      </c>
    </row>
    <row r="5787" spans="1:12" s="335" customFormat="1" ht="12" x14ac:dyDescent="0.2">
      <c r="A5787" s="335" t="s">
        <v>11738</v>
      </c>
      <c r="B5787" s="335" t="s">
        <v>12188</v>
      </c>
      <c r="C5787" s="733">
        <v>43709</v>
      </c>
      <c r="F5787" s="663">
        <v>4834</v>
      </c>
      <c r="G5787" s="663">
        <v>967</v>
      </c>
      <c r="H5787" s="663"/>
      <c r="I5787" s="663">
        <v>3867</v>
      </c>
      <c r="J5787" s="728">
        <v>618.27</v>
      </c>
      <c r="K5787" s="728">
        <v>123.65</v>
      </c>
      <c r="L5787" s="728">
        <v>494.62</v>
      </c>
    </row>
    <row r="5788" spans="1:12" s="335" customFormat="1" ht="12" x14ac:dyDescent="0.2">
      <c r="A5788" s="335" t="s">
        <v>11739</v>
      </c>
      <c r="B5788" s="335" t="s">
        <v>12189</v>
      </c>
      <c r="C5788" s="733">
        <v>43709</v>
      </c>
      <c r="F5788" s="663">
        <v>4930</v>
      </c>
      <c r="G5788" s="663">
        <v>986</v>
      </c>
      <c r="H5788" s="663"/>
      <c r="I5788" s="663">
        <v>3944</v>
      </c>
      <c r="J5788" s="728">
        <v>630.54999999999995</v>
      </c>
      <c r="K5788" s="728">
        <v>126.11</v>
      </c>
      <c r="L5788" s="728">
        <v>504.44</v>
      </c>
    </row>
    <row r="5789" spans="1:12" s="335" customFormat="1" ht="12" x14ac:dyDescent="0.2">
      <c r="A5789" s="335" t="s">
        <v>11740</v>
      </c>
      <c r="B5789" s="335" t="s">
        <v>12190</v>
      </c>
      <c r="C5789" s="733">
        <v>43709</v>
      </c>
      <c r="F5789" s="663">
        <v>2876</v>
      </c>
      <c r="G5789" s="663">
        <v>863</v>
      </c>
      <c r="H5789" s="663"/>
      <c r="I5789" s="663">
        <v>2013</v>
      </c>
      <c r="J5789" s="728">
        <v>607.70000000000005</v>
      </c>
      <c r="K5789" s="728">
        <v>121.54</v>
      </c>
      <c r="L5789" s="728">
        <v>486.16</v>
      </c>
    </row>
    <row r="5790" spans="1:12" s="335" customFormat="1" ht="12" x14ac:dyDescent="0.2">
      <c r="A5790" s="335" t="s">
        <v>11741</v>
      </c>
      <c r="B5790" s="335" t="s">
        <v>12191</v>
      </c>
      <c r="C5790" s="733">
        <v>43709</v>
      </c>
      <c r="F5790" s="663">
        <v>1155</v>
      </c>
      <c r="G5790" s="663">
        <v>231</v>
      </c>
      <c r="H5790" s="663"/>
      <c r="I5790" s="663">
        <v>924</v>
      </c>
      <c r="J5790" s="728">
        <v>146.38999999999999</v>
      </c>
      <c r="K5790" s="728">
        <v>29.28</v>
      </c>
      <c r="L5790" s="728">
        <v>117.11</v>
      </c>
    </row>
    <row r="5791" spans="1:12" s="335" customFormat="1" ht="12" x14ac:dyDescent="0.2">
      <c r="A5791" s="335" t="s">
        <v>11742</v>
      </c>
      <c r="B5791" s="335" t="s">
        <v>12192</v>
      </c>
      <c r="C5791" s="733">
        <v>43709</v>
      </c>
      <c r="F5791" s="663">
        <v>6587</v>
      </c>
      <c r="G5791" s="663">
        <v>988</v>
      </c>
      <c r="H5791" s="663"/>
      <c r="I5791" s="663">
        <v>5599</v>
      </c>
      <c r="J5791" s="728">
        <v>567.79</v>
      </c>
      <c r="K5791" s="728">
        <v>113.56</v>
      </c>
      <c r="L5791" s="728">
        <v>454.23</v>
      </c>
    </row>
    <row r="5792" spans="1:12" s="335" customFormat="1" ht="12" x14ac:dyDescent="0.2">
      <c r="A5792" s="335" t="s">
        <v>11743</v>
      </c>
      <c r="B5792" s="335" t="s">
        <v>12193</v>
      </c>
      <c r="C5792" s="733">
        <v>43709</v>
      </c>
      <c r="F5792" s="663">
        <v>3112</v>
      </c>
      <c r="G5792" s="663">
        <v>467</v>
      </c>
      <c r="H5792" s="663"/>
      <c r="I5792" s="663">
        <v>2645</v>
      </c>
      <c r="J5792" s="728">
        <v>268.25</v>
      </c>
      <c r="K5792" s="728">
        <v>53.65</v>
      </c>
      <c r="L5792" s="728">
        <v>214.6</v>
      </c>
    </row>
    <row r="5793" spans="1:12" s="335" customFormat="1" ht="12" x14ac:dyDescent="0.2">
      <c r="A5793" s="335" t="s">
        <v>11744</v>
      </c>
      <c r="B5793" s="335" t="s">
        <v>12194</v>
      </c>
      <c r="C5793" s="733">
        <v>43709</v>
      </c>
      <c r="F5793" s="663">
        <v>1900</v>
      </c>
      <c r="G5793" s="663">
        <v>285</v>
      </c>
      <c r="H5793" s="663"/>
      <c r="I5793" s="663">
        <v>1615</v>
      </c>
      <c r="J5793" s="728">
        <v>162.29</v>
      </c>
      <c r="K5793" s="728">
        <v>32.46</v>
      </c>
      <c r="L5793" s="728">
        <v>129.83000000000001</v>
      </c>
    </row>
    <row r="5794" spans="1:12" s="335" customFormat="1" ht="12" x14ac:dyDescent="0.2">
      <c r="A5794" s="335" t="s">
        <v>11745</v>
      </c>
      <c r="B5794" s="335" t="s">
        <v>12195</v>
      </c>
      <c r="C5794" s="733">
        <v>43709</v>
      </c>
      <c r="F5794" s="663">
        <v>317</v>
      </c>
      <c r="G5794" s="663">
        <v>63</v>
      </c>
      <c r="H5794" s="663"/>
      <c r="I5794" s="663">
        <v>254</v>
      </c>
      <c r="J5794" s="728">
        <v>40.549999999999997</v>
      </c>
      <c r="K5794" s="728">
        <v>8.11</v>
      </c>
      <c r="L5794" s="728">
        <v>32.44</v>
      </c>
    </row>
    <row r="5795" spans="1:12" s="335" customFormat="1" ht="12" x14ac:dyDescent="0.2">
      <c r="A5795" s="335" t="s">
        <v>11746</v>
      </c>
      <c r="B5795" s="335" t="s">
        <v>12196</v>
      </c>
      <c r="C5795" s="733">
        <v>43709</v>
      </c>
      <c r="F5795" s="663">
        <v>1920</v>
      </c>
      <c r="G5795" s="663">
        <v>288</v>
      </c>
      <c r="H5795" s="663"/>
      <c r="I5795" s="663">
        <v>1632</v>
      </c>
      <c r="J5795" s="728">
        <v>163.99</v>
      </c>
      <c r="K5795" s="728">
        <v>32.799999999999997</v>
      </c>
      <c r="L5795" s="728">
        <v>131.19</v>
      </c>
    </row>
    <row r="5796" spans="1:12" s="335" customFormat="1" ht="12" x14ac:dyDescent="0.2">
      <c r="A5796" s="335" t="s">
        <v>11747</v>
      </c>
      <c r="B5796" s="335" t="s">
        <v>12197</v>
      </c>
      <c r="C5796" s="733">
        <v>43709</v>
      </c>
      <c r="F5796" s="663">
        <v>6508</v>
      </c>
      <c r="G5796" s="663">
        <v>976</v>
      </c>
      <c r="H5796" s="663"/>
      <c r="I5796" s="663">
        <v>5532</v>
      </c>
      <c r="J5796" s="728">
        <v>560.97</v>
      </c>
      <c r="K5796" s="728">
        <v>112.19</v>
      </c>
      <c r="L5796" s="728">
        <v>448.78</v>
      </c>
    </row>
    <row r="5797" spans="1:12" s="335" customFormat="1" ht="12" x14ac:dyDescent="0.2">
      <c r="A5797" s="335" t="s">
        <v>11748</v>
      </c>
      <c r="B5797" s="335" t="s">
        <v>12198</v>
      </c>
      <c r="C5797" s="733">
        <v>43709</v>
      </c>
      <c r="F5797" s="663">
        <v>1012</v>
      </c>
      <c r="G5797" s="663">
        <v>127</v>
      </c>
      <c r="H5797" s="663"/>
      <c r="I5797" s="663">
        <v>885</v>
      </c>
      <c r="J5797" s="728">
        <v>64.94</v>
      </c>
      <c r="K5797" s="728">
        <v>12.99</v>
      </c>
      <c r="L5797" s="728">
        <v>51.95</v>
      </c>
    </row>
    <row r="5798" spans="1:12" s="335" customFormat="1" ht="12" x14ac:dyDescent="0.2">
      <c r="A5798" s="335" t="s">
        <v>11749</v>
      </c>
      <c r="B5798" s="335" t="s">
        <v>12199</v>
      </c>
      <c r="C5798" s="733">
        <v>43709</v>
      </c>
      <c r="F5798" s="663">
        <v>4877</v>
      </c>
      <c r="G5798" s="663">
        <v>610</v>
      </c>
      <c r="H5798" s="663"/>
      <c r="I5798" s="663">
        <v>4267</v>
      </c>
      <c r="J5798" s="728">
        <v>312.95</v>
      </c>
      <c r="K5798" s="728">
        <v>62.59</v>
      </c>
      <c r="L5798" s="728">
        <v>250.36</v>
      </c>
    </row>
    <row r="5799" spans="1:12" s="335" customFormat="1" ht="12" x14ac:dyDescent="0.2">
      <c r="A5799" s="335" t="s">
        <v>11750</v>
      </c>
      <c r="B5799" s="335" t="s">
        <v>12200</v>
      </c>
      <c r="C5799" s="733">
        <v>43709</v>
      </c>
      <c r="F5799" s="663">
        <v>2567</v>
      </c>
      <c r="G5799" s="663">
        <v>770</v>
      </c>
      <c r="H5799" s="663"/>
      <c r="I5799" s="663">
        <v>1797</v>
      </c>
      <c r="J5799" s="728">
        <v>591.23</v>
      </c>
      <c r="K5799" s="728">
        <v>118.25</v>
      </c>
      <c r="L5799" s="728">
        <v>472.98</v>
      </c>
    </row>
    <row r="5800" spans="1:12" s="335" customFormat="1" ht="12" x14ac:dyDescent="0.2">
      <c r="A5800" s="335" t="s">
        <v>11751</v>
      </c>
      <c r="B5800" s="335" t="s">
        <v>12201</v>
      </c>
      <c r="C5800" s="733">
        <v>43709</v>
      </c>
      <c r="F5800" s="663">
        <v>6497</v>
      </c>
      <c r="G5800" s="663">
        <v>975</v>
      </c>
      <c r="H5800" s="663"/>
      <c r="I5800" s="663">
        <v>5522</v>
      </c>
      <c r="J5800" s="728">
        <v>560.01</v>
      </c>
      <c r="K5800" s="728">
        <v>112</v>
      </c>
      <c r="L5800" s="728">
        <v>448.01</v>
      </c>
    </row>
    <row r="5801" spans="1:12" s="335" customFormat="1" ht="12" x14ac:dyDescent="0.2">
      <c r="A5801" s="335" t="s">
        <v>11752</v>
      </c>
      <c r="B5801" s="335" t="s">
        <v>12202</v>
      </c>
      <c r="C5801" s="733">
        <v>43709</v>
      </c>
      <c r="F5801" s="663">
        <v>4535</v>
      </c>
      <c r="G5801" s="663">
        <v>907</v>
      </c>
      <c r="H5801" s="663"/>
      <c r="I5801" s="663">
        <v>3628</v>
      </c>
      <c r="J5801" s="728">
        <v>580.01</v>
      </c>
      <c r="K5801" s="728">
        <v>116</v>
      </c>
      <c r="L5801" s="728">
        <v>464.01</v>
      </c>
    </row>
    <row r="5802" spans="1:12" s="335" customFormat="1" ht="12" x14ac:dyDescent="0.2">
      <c r="A5802" s="335" t="s">
        <v>11753</v>
      </c>
      <c r="B5802" s="335" t="s">
        <v>12203</v>
      </c>
      <c r="C5802" s="733">
        <v>43709</v>
      </c>
      <c r="F5802" s="663">
        <v>6359</v>
      </c>
      <c r="G5802" s="663">
        <v>954</v>
      </c>
      <c r="H5802" s="663"/>
      <c r="I5802" s="663">
        <v>5405</v>
      </c>
      <c r="J5802" s="728">
        <v>548.13</v>
      </c>
      <c r="K5802" s="728">
        <v>109.63</v>
      </c>
      <c r="L5802" s="728">
        <v>438.5</v>
      </c>
    </row>
    <row r="5803" spans="1:12" s="335" customFormat="1" ht="12" x14ac:dyDescent="0.2">
      <c r="A5803" s="335" t="s">
        <v>11754</v>
      </c>
      <c r="B5803" s="335" t="s">
        <v>12204</v>
      </c>
      <c r="C5803" s="733">
        <v>43709</v>
      </c>
      <c r="F5803" s="663">
        <v>11452</v>
      </c>
      <c r="G5803" s="663">
        <v>1718</v>
      </c>
      <c r="H5803" s="663"/>
      <c r="I5803" s="663">
        <v>9734</v>
      </c>
      <c r="J5803" s="728">
        <v>987.13</v>
      </c>
      <c r="K5803" s="728">
        <v>197.43</v>
      </c>
      <c r="L5803" s="728">
        <v>789.7</v>
      </c>
    </row>
    <row r="5804" spans="1:12" s="335" customFormat="1" ht="12" x14ac:dyDescent="0.2">
      <c r="A5804" s="335" t="s">
        <v>11755</v>
      </c>
      <c r="B5804" s="335" t="s">
        <v>12205</v>
      </c>
      <c r="C5804" s="733">
        <v>43709</v>
      </c>
      <c r="F5804" s="663">
        <v>1307</v>
      </c>
      <c r="G5804" s="663">
        <v>261</v>
      </c>
      <c r="H5804" s="663"/>
      <c r="I5804" s="663">
        <v>1046</v>
      </c>
      <c r="J5804" s="728">
        <v>167.16</v>
      </c>
      <c r="K5804" s="728">
        <v>33.43</v>
      </c>
      <c r="L5804" s="728">
        <v>133.72999999999999</v>
      </c>
    </row>
    <row r="5805" spans="1:12" s="335" customFormat="1" ht="12" x14ac:dyDescent="0.2">
      <c r="A5805" s="335" t="s">
        <v>11756</v>
      </c>
      <c r="B5805" s="335" t="s">
        <v>12206</v>
      </c>
      <c r="C5805" s="733">
        <v>43709</v>
      </c>
      <c r="F5805" s="663">
        <v>11803</v>
      </c>
      <c r="G5805" s="663">
        <v>2361</v>
      </c>
      <c r="H5805" s="663"/>
      <c r="I5805" s="663">
        <v>9442</v>
      </c>
      <c r="J5805" s="728">
        <v>1509.6</v>
      </c>
      <c r="K5805" s="728">
        <v>301.92</v>
      </c>
      <c r="L5805" s="728">
        <v>1207.68</v>
      </c>
    </row>
    <row r="5806" spans="1:12" s="335" customFormat="1" ht="12" x14ac:dyDescent="0.2">
      <c r="A5806" s="335" t="s">
        <v>11757</v>
      </c>
      <c r="B5806" s="335" t="s">
        <v>12207</v>
      </c>
      <c r="C5806" s="733">
        <v>43709</v>
      </c>
      <c r="F5806" s="663">
        <v>4920</v>
      </c>
      <c r="G5806" s="663">
        <v>738</v>
      </c>
      <c r="H5806" s="663"/>
      <c r="I5806" s="663">
        <v>4182</v>
      </c>
      <c r="J5806" s="728">
        <v>424.09</v>
      </c>
      <c r="K5806" s="728">
        <v>84.82</v>
      </c>
      <c r="L5806" s="728">
        <v>339.27</v>
      </c>
    </row>
    <row r="5807" spans="1:12" s="335" customFormat="1" ht="12" x14ac:dyDescent="0.2">
      <c r="A5807" s="335" t="s">
        <v>11758</v>
      </c>
      <c r="B5807" s="335" t="s">
        <v>12208</v>
      </c>
      <c r="C5807" s="733">
        <v>43709</v>
      </c>
      <c r="F5807" s="663">
        <v>2567</v>
      </c>
      <c r="G5807" s="663">
        <v>770</v>
      </c>
      <c r="H5807" s="663"/>
      <c r="I5807" s="663">
        <v>1797</v>
      </c>
      <c r="J5807" s="728">
        <v>591.23</v>
      </c>
      <c r="K5807" s="728">
        <v>118.25</v>
      </c>
      <c r="L5807" s="728">
        <v>472.98</v>
      </c>
    </row>
    <row r="5808" spans="1:12" s="335" customFormat="1" ht="12" x14ac:dyDescent="0.2">
      <c r="A5808" s="335" t="s">
        <v>11759</v>
      </c>
      <c r="B5808" s="335" t="s">
        <v>12209</v>
      </c>
      <c r="C5808" s="733">
        <v>43709</v>
      </c>
      <c r="F5808" s="663">
        <v>1840</v>
      </c>
      <c r="G5808" s="663">
        <v>276</v>
      </c>
      <c r="H5808" s="663"/>
      <c r="I5808" s="663">
        <v>1564</v>
      </c>
      <c r="J5808" s="728">
        <v>157.15</v>
      </c>
      <c r="K5808" s="728">
        <v>31.43</v>
      </c>
      <c r="L5808" s="728">
        <v>125.72</v>
      </c>
    </row>
    <row r="5809" spans="1:12" s="335" customFormat="1" ht="12" x14ac:dyDescent="0.2">
      <c r="A5809" s="335" t="s">
        <v>11760</v>
      </c>
      <c r="B5809" s="335" t="s">
        <v>12210</v>
      </c>
      <c r="C5809" s="733">
        <v>43709</v>
      </c>
      <c r="F5809" s="663">
        <v>7434</v>
      </c>
      <c r="G5809" s="663">
        <v>1115</v>
      </c>
      <c r="H5809" s="663"/>
      <c r="I5809" s="663">
        <v>6319</v>
      </c>
      <c r="J5809" s="728">
        <v>640.79</v>
      </c>
      <c r="K5809" s="728">
        <v>128.16</v>
      </c>
      <c r="L5809" s="728">
        <v>512.63</v>
      </c>
    </row>
    <row r="5810" spans="1:12" s="335" customFormat="1" ht="12" x14ac:dyDescent="0.2">
      <c r="A5810" s="335" t="s">
        <v>11761</v>
      </c>
      <c r="B5810" s="335" t="s">
        <v>12211</v>
      </c>
      <c r="C5810" s="733">
        <v>43709</v>
      </c>
      <c r="F5810" s="663">
        <v>5927</v>
      </c>
      <c r="G5810" s="663">
        <v>889</v>
      </c>
      <c r="H5810" s="663"/>
      <c r="I5810" s="663">
        <v>5038</v>
      </c>
      <c r="J5810" s="728">
        <v>510.89</v>
      </c>
      <c r="K5810" s="728">
        <v>102.18</v>
      </c>
      <c r="L5810" s="728">
        <v>408.71</v>
      </c>
    </row>
    <row r="5811" spans="1:12" s="335" customFormat="1" ht="12" x14ac:dyDescent="0.2">
      <c r="A5811" s="335" t="s">
        <v>11762</v>
      </c>
      <c r="B5811" s="335" t="s">
        <v>12212</v>
      </c>
      <c r="C5811" s="733">
        <v>43709</v>
      </c>
      <c r="F5811" s="663">
        <v>2725</v>
      </c>
      <c r="G5811" s="663">
        <v>545</v>
      </c>
      <c r="H5811" s="663"/>
      <c r="I5811" s="663">
        <v>2180</v>
      </c>
      <c r="J5811" s="728">
        <v>348.51</v>
      </c>
      <c r="K5811" s="728">
        <v>69.7</v>
      </c>
      <c r="L5811" s="728">
        <v>278.81</v>
      </c>
    </row>
    <row r="5812" spans="1:12" s="335" customFormat="1" ht="12" x14ac:dyDescent="0.2">
      <c r="A5812" s="335" t="s">
        <v>11763</v>
      </c>
      <c r="B5812" s="335" t="s">
        <v>12213</v>
      </c>
      <c r="C5812" s="733">
        <v>43709</v>
      </c>
      <c r="F5812" s="663">
        <v>4685</v>
      </c>
      <c r="G5812" s="663">
        <v>937</v>
      </c>
      <c r="H5812" s="663"/>
      <c r="I5812" s="663">
        <v>3748</v>
      </c>
      <c r="J5812" s="728">
        <v>599.21</v>
      </c>
      <c r="K5812" s="728">
        <v>119.84</v>
      </c>
      <c r="L5812" s="728">
        <v>479.37</v>
      </c>
    </row>
    <row r="5813" spans="1:12" s="335" customFormat="1" ht="12" x14ac:dyDescent="0.2">
      <c r="A5813" s="335" t="s">
        <v>11764</v>
      </c>
      <c r="B5813" s="335" t="s">
        <v>12214</v>
      </c>
      <c r="C5813" s="733">
        <v>43709</v>
      </c>
      <c r="F5813" s="663">
        <v>9809</v>
      </c>
      <c r="G5813" s="663">
        <v>1471</v>
      </c>
      <c r="H5813" s="663"/>
      <c r="I5813" s="663">
        <v>8338</v>
      </c>
      <c r="J5813" s="728">
        <v>845.51</v>
      </c>
      <c r="K5813" s="728">
        <v>169.1</v>
      </c>
      <c r="L5813" s="728">
        <v>676.41</v>
      </c>
    </row>
    <row r="5814" spans="1:12" s="335" customFormat="1" ht="12" x14ac:dyDescent="0.2">
      <c r="A5814" s="335" t="s">
        <v>11765</v>
      </c>
      <c r="B5814" s="335" t="s">
        <v>12215</v>
      </c>
      <c r="C5814" s="733">
        <v>43709</v>
      </c>
      <c r="F5814" s="663">
        <v>3546</v>
      </c>
      <c r="G5814" s="663">
        <v>709</v>
      </c>
      <c r="H5814" s="663"/>
      <c r="I5814" s="663">
        <v>2837</v>
      </c>
      <c r="J5814" s="728">
        <v>453.54</v>
      </c>
      <c r="K5814" s="728">
        <v>90.71</v>
      </c>
      <c r="L5814" s="728">
        <v>362.83</v>
      </c>
    </row>
    <row r="5815" spans="1:12" s="335" customFormat="1" ht="12" x14ac:dyDescent="0.2">
      <c r="A5815" s="335" t="s">
        <v>11766</v>
      </c>
      <c r="B5815" s="335" t="s">
        <v>12216</v>
      </c>
      <c r="C5815" s="733">
        <v>43709</v>
      </c>
      <c r="F5815" s="663">
        <v>9011</v>
      </c>
      <c r="G5815" s="663">
        <v>1802</v>
      </c>
      <c r="H5815" s="663"/>
      <c r="I5815" s="663">
        <v>7209</v>
      </c>
      <c r="J5815" s="728">
        <v>1152.51</v>
      </c>
      <c r="K5815" s="728">
        <v>230.5</v>
      </c>
      <c r="L5815" s="728">
        <v>922.01</v>
      </c>
    </row>
    <row r="5816" spans="1:12" s="335" customFormat="1" ht="12" x14ac:dyDescent="0.2">
      <c r="A5816" s="335" t="s">
        <v>11767</v>
      </c>
      <c r="B5816" s="335" t="s">
        <v>12217</v>
      </c>
      <c r="C5816" s="733">
        <v>43709</v>
      </c>
      <c r="F5816" s="663">
        <v>1666</v>
      </c>
      <c r="G5816" s="663">
        <v>333</v>
      </c>
      <c r="H5816" s="663"/>
      <c r="I5816" s="663">
        <v>1333</v>
      </c>
      <c r="J5816" s="728">
        <v>209.24</v>
      </c>
      <c r="K5816" s="728">
        <v>41.85</v>
      </c>
      <c r="L5816" s="728">
        <v>167.39</v>
      </c>
    </row>
    <row r="5817" spans="1:12" s="335" customFormat="1" ht="12" x14ac:dyDescent="0.2">
      <c r="A5817" s="335" t="s">
        <v>11768</v>
      </c>
      <c r="B5817" s="335" t="s">
        <v>12218</v>
      </c>
      <c r="C5817" s="733">
        <v>43709</v>
      </c>
      <c r="F5817" s="663">
        <v>3259</v>
      </c>
      <c r="G5817" s="663">
        <v>652</v>
      </c>
      <c r="H5817" s="663"/>
      <c r="I5817" s="663">
        <v>2607</v>
      </c>
      <c r="J5817" s="728">
        <v>409.3</v>
      </c>
      <c r="K5817" s="728">
        <v>81.86</v>
      </c>
      <c r="L5817" s="728">
        <v>327.44</v>
      </c>
    </row>
    <row r="5818" spans="1:12" s="335" customFormat="1" ht="12" x14ac:dyDescent="0.2">
      <c r="A5818" s="335" t="s">
        <v>11769</v>
      </c>
      <c r="B5818" s="335" t="s">
        <v>12219</v>
      </c>
      <c r="C5818" s="733">
        <v>43709</v>
      </c>
      <c r="F5818" s="663">
        <v>2212</v>
      </c>
      <c r="G5818" s="663">
        <v>332</v>
      </c>
      <c r="H5818" s="663"/>
      <c r="I5818" s="663">
        <v>1880</v>
      </c>
      <c r="J5818" s="728">
        <v>188.93</v>
      </c>
      <c r="K5818" s="728">
        <v>37.79</v>
      </c>
      <c r="L5818" s="728">
        <v>151.13999999999999</v>
      </c>
    </row>
    <row r="5819" spans="1:12" s="335" customFormat="1" ht="12" x14ac:dyDescent="0.2">
      <c r="A5819" s="335" t="s">
        <v>11770</v>
      </c>
      <c r="B5819" s="335" t="s">
        <v>12220</v>
      </c>
      <c r="C5819" s="733">
        <v>43709</v>
      </c>
      <c r="F5819" s="663">
        <v>3150</v>
      </c>
      <c r="G5819" s="663">
        <v>630</v>
      </c>
      <c r="H5819" s="663"/>
      <c r="I5819" s="663">
        <v>2520</v>
      </c>
      <c r="J5819" s="728">
        <v>395.61</v>
      </c>
      <c r="K5819" s="728">
        <v>79.12</v>
      </c>
      <c r="L5819" s="728">
        <v>316.49</v>
      </c>
    </row>
    <row r="5820" spans="1:12" s="335" customFormat="1" ht="12" x14ac:dyDescent="0.2">
      <c r="A5820" s="335" t="s">
        <v>11771</v>
      </c>
      <c r="B5820" s="335" t="s">
        <v>12221</v>
      </c>
      <c r="C5820" s="733">
        <v>43709</v>
      </c>
      <c r="F5820" s="663">
        <v>7373</v>
      </c>
      <c r="G5820" s="663">
        <v>1106</v>
      </c>
      <c r="H5820" s="663"/>
      <c r="I5820" s="663">
        <v>6267</v>
      </c>
      <c r="J5820" s="728">
        <v>635.53</v>
      </c>
      <c r="K5820" s="728">
        <v>127.11</v>
      </c>
      <c r="L5820" s="728">
        <v>508.42</v>
      </c>
    </row>
    <row r="5821" spans="1:12" s="335" customFormat="1" ht="12" x14ac:dyDescent="0.2">
      <c r="A5821" s="335" t="s">
        <v>11772</v>
      </c>
      <c r="B5821" s="335" t="s">
        <v>12222</v>
      </c>
      <c r="C5821" s="733">
        <v>43709</v>
      </c>
      <c r="F5821" s="663">
        <v>2263</v>
      </c>
      <c r="G5821" s="663">
        <v>424</v>
      </c>
      <c r="H5821" s="663"/>
      <c r="I5821" s="663">
        <v>1839</v>
      </c>
      <c r="J5821" s="728">
        <v>263.41000000000003</v>
      </c>
      <c r="K5821" s="728">
        <v>52.68</v>
      </c>
      <c r="L5821" s="728">
        <v>210.73</v>
      </c>
    </row>
    <row r="5822" spans="1:12" s="335" customFormat="1" ht="12" x14ac:dyDescent="0.2">
      <c r="A5822" s="335" t="s">
        <v>11773</v>
      </c>
      <c r="B5822" s="335" t="s">
        <v>12223</v>
      </c>
      <c r="C5822" s="733">
        <v>43709</v>
      </c>
      <c r="F5822" s="663">
        <v>3233</v>
      </c>
      <c r="G5822" s="663">
        <v>647</v>
      </c>
      <c r="H5822" s="663"/>
      <c r="I5822" s="663">
        <v>2586</v>
      </c>
      <c r="J5822" s="728">
        <v>413.49</v>
      </c>
      <c r="K5822" s="728">
        <v>82.7</v>
      </c>
      <c r="L5822" s="728">
        <v>330.79</v>
      </c>
    </row>
    <row r="5823" spans="1:12" s="335" customFormat="1" ht="12" x14ac:dyDescent="0.2">
      <c r="A5823" s="335" t="s">
        <v>11774</v>
      </c>
      <c r="B5823" s="335" t="s">
        <v>12224</v>
      </c>
      <c r="C5823" s="733">
        <v>43709</v>
      </c>
      <c r="F5823" s="663">
        <v>4715</v>
      </c>
      <c r="G5823" s="663">
        <v>884</v>
      </c>
      <c r="H5823" s="663"/>
      <c r="I5823" s="663">
        <v>3831</v>
      </c>
      <c r="J5823" s="728">
        <v>553.87</v>
      </c>
      <c r="K5823" s="728">
        <v>110.77</v>
      </c>
      <c r="L5823" s="728">
        <v>443.1</v>
      </c>
    </row>
    <row r="5824" spans="1:12" s="335" customFormat="1" ht="12" x14ac:dyDescent="0.2">
      <c r="A5824" s="335" t="s">
        <v>11775</v>
      </c>
      <c r="B5824" s="335" t="s">
        <v>12225</v>
      </c>
      <c r="C5824" s="733">
        <v>43709</v>
      </c>
      <c r="F5824" s="663">
        <v>4756</v>
      </c>
      <c r="G5824" s="663">
        <v>951</v>
      </c>
      <c r="H5824" s="663"/>
      <c r="I5824" s="663">
        <v>3805</v>
      </c>
      <c r="J5824" s="728">
        <v>608.29</v>
      </c>
      <c r="K5824" s="728">
        <v>121.66</v>
      </c>
      <c r="L5824" s="728">
        <v>486.63</v>
      </c>
    </row>
    <row r="5825" spans="1:12" s="335" customFormat="1" ht="12" x14ac:dyDescent="0.2">
      <c r="A5825" s="335" t="s">
        <v>11776</v>
      </c>
      <c r="B5825" s="335" t="s">
        <v>12226</v>
      </c>
      <c r="C5825" s="733">
        <v>43709</v>
      </c>
      <c r="F5825" s="663">
        <v>2250</v>
      </c>
      <c r="G5825" s="663">
        <v>337</v>
      </c>
      <c r="H5825" s="663"/>
      <c r="I5825" s="663">
        <v>1913</v>
      </c>
      <c r="J5825" s="728">
        <v>192.17</v>
      </c>
      <c r="K5825" s="728">
        <v>38.43</v>
      </c>
      <c r="L5825" s="728">
        <v>153.74</v>
      </c>
    </row>
    <row r="5826" spans="1:12" s="335" customFormat="1" ht="12" x14ac:dyDescent="0.2">
      <c r="A5826" s="335" t="s">
        <v>11777</v>
      </c>
      <c r="B5826" s="335" t="s">
        <v>12227</v>
      </c>
      <c r="C5826" s="733">
        <v>43709</v>
      </c>
      <c r="F5826" s="663">
        <v>2567</v>
      </c>
      <c r="G5826" s="663">
        <v>770</v>
      </c>
      <c r="H5826" s="663"/>
      <c r="I5826" s="663">
        <v>1797</v>
      </c>
      <c r="J5826" s="728">
        <v>591.23</v>
      </c>
      <c r="K5826" s="728">
        <v>118.25</v>
      </c>
      <c r="L5826" s="728">
        <v>472.98</v>
      </c>
    </row>
    <row r="5827" spans="1:12" s="335" customFormat="1" ht="12" x14ac:dyDescent="0.2">
      <c r="A5827" s="335" t="s">
        <v>11778</v>
      </c>
      <c r="B5827" s="335" t="s">
        <v>12228</v>
      </c>
      <c r="C5827" s="733">
        <v>43709</v>
      </c>
      <c r="F5827" s="663">
        <v>2308</v>
      </c>
      <c r="G5827" s="663">
        <v>462</v>
      </c>
      <c r="H5827" s="663"/>
      <c r="I5827" s="663">
        <v>1846</v>
      </c>
      <c r="J5827" s="728">
        <v>289.86</v>
      </c>
      <c r="K5827" s="728">
        <v>57.97</v>
      </c>
      <c r="L5827" s="728">
        <v>231.89</v>
      </c>
    </row>
    <row r="5828" spans="1:12" s="335" customFormat="1" ht="12" x14ac:dyDescent="0.2">
      <c r="A5828" s="335" t="s">
        <v>11779</v>
      </c>
      <c r="B5828" s="335" t="s">
        <v>12229</v>
      </c>
      <c r="C5828" s="733">
        <v>43709</v>
      </c>
      <c r="F5828" s="663">
        <v>5962</v>
      </c>
      <c r="G5828" s="663">
        <v>745</v>
      </c>
      <c r="H5828" s="663"/>
      <c r="I5828" s="663">
        <v>5217</v>
      </c>
      <c r="J5828" s="728">
        <v>382.59</v>
      </c>
      <c r="K5828" s="728">
        <v>76.52</v>
      </c>
      <c r="L5828" s="728">
        <v>306.07</v>
      </c>
    </row>
    <row r="5829" spans="1:12" s="335" customFormat="1" ht="12" x14ac:dyDescent="0.2">
      <c r="A5829" s="335" t="s">
        <v>11780</v>
      </c>
      <c r="B5829" s="335" t="s">
        <v>12230</v>
      </c>
      <c r="C5829" s="733">
        <v>43709</v>
      </c>
      <c r="F5829" s="663">
        <v>6412</v>
      </c>
      <c r="G5829" s="663">
        <v>962</v>
      </c>
      <c r="H5829" s="663"/>
      <c r="I5829" s="663">
        <v>5450</v>
      </c>
      <c r="J5829" s="728">
        <v>552.69000000000005</v>
      </c>
      <c r="K5829" s="728">
        <v>110.54</v>
      </c>
      <c r="L5829" s="728">
        <v>442.15</v>
      </c>
    </row>
    <row r="5830" spans="1:12" s="335" customFormat="1" ht="12" x14ac:dyDescent="0.2">
      <c r="A5830" s="335" t="s">
        <v>11781</v>
      </c>
      <c r="B5830" s="335" t="s">
        <v>12231</v>
      </c>
      <c r="C5830" s="733">
        <v>43709</v>
      </c>
      <c r="F5830" s="663">
        <v>1155</v>
      </c>
      <c r="G5830" s="663">
        <v>347</v>
      </c>
      <c r="H5830" s="663"/>
      <c r="I5830" s="663">
        <v>808</v>
      </c>
      <c r="J5830" s="728">
        <v>241.84</v>
      </c>
      <c r="K5830" s="728">
        <v>48.37</v>
      </c>
      <c r="L5830" s="728">
        <v>193.47</v>
      </c>
    </row>
    <row r="5831" spans="1:12" s="335" customFormat="1" ht="12" x14ac:dyDescent="0.2">
      <c r="A5831" s="335" t="s">
        <v>11782</v>
      </c>
      <c r="B5831" s="335" t="s">
        <v>12232</v>
      </c>
      <c r="C5831" s="733">
        <v>43709</v>
      </c>
      <c r="F5831" s="663">
        <v>6503</v>
      </c>
      <c r="G5831" s="663">
        <v>1301</v>
      </c>
      <c r="H5831" s="663"/>
      <c r="I5831" s="663">
        <v>5202</v>
      </c>
      <c r="J5831" s="728">
        <v>831.74</v>
      </c>
      <c r="K5831" s="728">
        <v>166.35</v>
      </c>
      <c r="L5831" s="728">
        <v>665.39</v>
      </c>
    </row>
    <row r="5832" spans="1:12" s="335" customFormat="1" ht="12" x14ac:dyDescent="0.2">
      <c r="A5832" s="335" t="s">
        <v>11783</v>
      </c>
      <c r="B5832" s="335" t="s">
        <v>12233</v>
      </c>
      <c r="C5832" s="733">
        <v>43709</v>
      </c>
      <c r="F5832" s="663">
        <v>7205</v>
      </c>
      <c r="G5832" s="663">
        <v>1351</v>
      </c>
      <c r="H5832" s="663"/>
      <c r="I5832" s="663">
        <v>5854</v>
      </c>
      <c r="J5832" s="728">
        <v>838.66</v>
      </c>
      <c r="K5832" s="728">
        <v>167.73</v>
      </c>
      <c r="L5832" s="728">
        <v>670.93</v>
      </c>
    </row>
    <row r="5833" spans="1:12" s="335" customFormat="1" ht="12" x14ac:dyDescent="0.2">
      <c r="A5833" s="335" t="s">
        <v>11784</v>
      </c>
      <c r="B5833" s="335" t="s">
        <v>12234</v>
      </c>
      <c r="C5833" s="733">
        <v>43709</v>
      </c>
      <c r="F5833" s="663">
        <v>6349</v>
      </c>
      <c r="G5833" s="663">
        <v>952</v>
      </c>
      <c r="H5833" s="663"/>
      <c r="I5833" s="663">
        <v>5397</v>
      </c>
      <c r="J5833" s="728">
        <v>547.26</v>
      </c>
      <c r="K5833" s="728">
        <v>109.45</v>
      </c>
      <c r="L5833" s="728">
        <v>437.81</v>
      </c>
    </row>
    <row r="5834" spans="1:12" s="335" customFormat="1" ht="12" x14ac:dyDescent="0.2">
      <c r="A5834" s="335" t="s">
        <v>11785</v>
      </c>
      <c r="B5834" s="335" t="s">
        <v>12235</v>
      </c>
      <c r="C5834" s="733">
        <v>43709</v>
      </c>
      <c r="F5834" s="663">
        <v>4842</v>
      </c>
      <c r="G5834" s="663">
        <v>726</v>
      </c>
      <c r="H5834" s="663"/>
      <c r="I5834" s="663">
        <v>4116</v>
      </c>
      <c r="J5834" s="728">
        <v>417.36</v>
      </c>
      <c r="K5834" s="728">
        <v>83.47</v>
      </c>
      <c r="L5834" s="728">
        <v>333.89</v>
      </c>
    </row>
    <row r="5835" spans="1:12" s="335" customFormat="1" ht="12" x14ac:dyDescent="0.2">
      <c r="A5835" s="335" t="s">
        <v>11786</v>
      </c>
      <c r="B5835" s="335" t="s">
        <v>12236</v>
      </c>
      <c r="C5835" s="733">
        <v>43709</v>
      </c>
      <c r="F5835" s="663">
        <v>3580</v>
      </c>
      <c r="G5835" s="663">
        <v>540</v>
      </c>
      <c r="H5835" s="663"/>
      <c r="I5835" s="663">
        <v>3040</v>
      </c>
      <c r="J5835" s="728">
        <v>308.60000000000002</v>
      </c>
      <c r="K5835" s="728">
        <v>61.72</v>
      </c>
      <c r="L5835" s="728">
        <v>246.88</v>
      </c>
    </row>
    <row r="5836" spans="1:12" s="335" customFormat="1" ht="12" x14ac:dyDescent="0.2">
      <c r="A5836" s="335" t="s">
        <v>11787</v>
      </c>
      <c r="B5836" s="335" t="s">
        <v>12237</v>
      </c>
      <c r="C5836" s="733">
        <v>43709</v>
      </c>
      <c r="F5836" s="663">
        <v>1852</v>
      </c>
      <c r="G5836" s="663">
        <v>556</v>
      </c>
      <c r="H5836" s="663"/>
      <c r="I5836" s="663">
        <v>1296</v>
      </c>
      <c r="J5836" s="728">
        <v>391.33</v>
      </c>
      <c r="K5836" s="728">
        <v>78.27</v>
      </c>
      <c r="L5836" s="728">
        <v>313.06</v>
      </c>
    </row>
    <row r="5837" spans="1:12" s="335" customFormat="1" ht="12" x14ac:dyDescent="0.2">
      <c r="A5837" s="335" t="s">
        <v>11788</v>
      </c>
      <c r="B5837" s="335" t="s">
        <v>12113</v>
      </c>
      <c r="C5837" s="733">
        <v>43709</v>
      </c>
      <c r="F5837" s="663">
        <v>4296</v>
      </c>
      <c r="G5837" s="663">
        <v>805</v>
      </c>
      <c r="H5837" s="663"/>
      <c r="I5837" s="663">
        <v>3491</v>
      </c>
      <c r="J5837" s="728">
        <v>500.05</v>
      </c>
      <c r="K5837" s="728">
        <v>100.01</v>
      </c>
      <c r="L5837" s="728">
        <v>400.04</v>
      </c>
    </row>
    <row r="5838" spans="1:12" s="335" customFormat="1" ht="12" x14ac:dyDescent="0.2">
      <c r="A5838" s="335" t="s">
        <v>11789</v>
      </c>
      <c r="B5838" s="335" t="s">
        <v>12238</v>
      </c>
      <c r="C5838" s="733">
        <v>43709</v>
      </c>
      <c r="F5838" s="663">
        <v>8313</v>
      </c>
      <c r="G5838" s="663">
        <v>2078</v>
      </c>
      <c r="H5838" s="663"/>
      <c r="I5838" s="663">
        <v>6235</v>
      </c>
      <c r="J5838" s="728">
        <v>1397.09</v>
      </c>
      <c r="K5838" s="728">
        <v>279.42</v>
      </c>
      <c r="L5838" s="728">
        <v>1117.67</v>
      </c>
    </row>
    <row r="5839" spans="1:12" s="335" customFormat="1" ht="12" x14ac:dyDescent="0.2">
      <c r="A5839" s="335" t="s">
        <v>11790</v>
      </c>
      <c r="B5839" s="335" t="s">
        <v>12239</v>
      </c>
      <c r="C5839" s="733">
        <v>43709</v>
      </c>
      <c r="F5839" s="663">
        <v>2013</v>
      </c>
      <c r="G5839" s="663">
        <v>302</v>
      </c>
      <c r="H5839" s="663"/>
      <c r="I5839" s="663">
        <v>1711</v>
      </c>
      <c r="J5839" s="728">
        <v>171.93</v>
      </c>
      <c r="K5839" s="728">
        <v>34.39</v>
      </c>
      <c r="L5839" s="728">
        <v>137.54</v>
      </c>
    </row>
    <row r="5840" spans="1:12" s="335" customFormat="1" ht="12" x14ac:dyDescent="0.2">
      <c r="A5840" s="335" t="s">
        <v>11791</v>
      </c>
      <c r="B5840" s="335" t="s">
        <v>12240</v>
      </c>
      <c r="C5840" s="733">
        <v>43709</v>
      </c>
      <c r="F5840" s="663">
        <v>1808</v>
      </c>
      <c r="G5840" s="663">
        <v>271</v>
      </c>
      <c r="H5840" s="663"/>
      <c r="I5840" s="663">
        <v>1537</v>
      </c>
      <c r="J5840" s="728">
        <v>154.41</v>
      </c>
      <c r="K5840" s="728">
        <v>30.88</v>
      </c>
      <c r="L5840" s="728">
        <v>123.53</v>
      </c>
    </row>
    <row r="5841" spans="1:12" s="335" customFormat="1" ht="12" x14ac:dyDescent="0.2">
      <c r="A5841" s="335" t="s">
        <v>11792</v>
      </c>
      <c r="B5841" s="335" t="s">
        <v>12241</v>
      </c>
      <c r="C5841" s="733">
        <v>43709</v>
      </c>
      <c r="F5841" s="663">
        <v>2250</v>
      </c>
      <c r="G5841" s="663">
        <v>337</v>
      </c>
      <c r="H5841" s="663"/>
      <c r="I5841" s="663">
        <v>1913</v>
      </c>
      <c r="J5841" s="728">
        <v>192.17</v>
      </c>
      <c r="K5841" s="728">
        <v>38.43</v>
      </c>
      <c r="L5841" s="728">
        <v>153.74</v>
      </c>
    </row>
    <row r="5842" spans="1:12" s="335" customFormat="1" ht="12" x14ac:dyDescent="0.2">
      <c r="A5842" s="335" t="s">
        <v>11793</v>
      </c>
      <c r="B5842" s="335" t="s">
        <v>12242</v>
      </c>
      <c r="C5842" s="733">
        <v>43709</v>
      </c>
      <c r="F5842" s="663">
        <v>7000</v>
      </c>
      <c r="G5842" s="663">
        <v>1410</v>
      </c>
      <c r="H5842" s="663"/>
      <c r="I5842" s="663">
        <v>5590</v>
      </c>
      <c r="J5842" s="728">
        <v>895.3</v>
      </c>
      <c r="K5842" s="728">
        <v>179.06</v>
      </c>
      <c r="L5842" s="728">
        <v>716.24</v>
      </c>
    </row>
    <row r="5843" spans="1:12" s="335" customFormat="1" ht="12" x14ac:dyDescent="0.2">
      <c r="A5843" s="335" t="s">
        <v>11794</v>
      </c>
      <c r="B5843" s="335" t="s">
        <v>12243</v>
      </c>
      <c r="C5843" s="733">
        <v>43709</v>
      </c>
      <c r="F5843" s="663">
        <v>3509</v>
      </c>
      <c r="G5843" s="663">
        <v>439</v>
      </c>
      <c r="H5843" s="663"/>
      <c r="I5843" s="663">
        <v>3070</v>
      </c>
      <c r="J5843" s="728">
        <v>229.31</v>
      </c>
      <c r="K5843" s="728">
        <v>45.86</v>
      </c>
      <c r="L5843" s="728">
        <v>183.45</v>
      </c>
    </row>
    <row r="5844" spans="1:12" s="335" customFormat="1" ht="12" x14ac:dyDescent="0.2">
      <c r="A5844" s="335" t="s">
        <v>11795</v>
      </c>
      <c r="B5844" s="335" t="s">
        <v>12244</v>
      </c>
      <c r="C5844" s="733">
        <v>43709</v>
      </c>
      <c r="F5844" s="663">
        <v>2100</v>
      </c>
      <c r="G5844" s="663">
        <v>315</v>
      </c>
      <c r="H5844" s="663"/>
      <c r="I5844" s="663">
        <v>1785</v>
      </c>
      <c r="J5844" s="728">
        <v>179.36</v>
      </c>
      <c r="K5844" s="728">
        <v>35.869999999999997</v>
      </c>
      <c r="L5844" s="728">
        <v>143.49</v>
      </c>
    </row>
    <row r="5845" spans="1:12" s="335" customFormat="1" ht="12" x14ac:dyDescent="0.2">
      <c r="A5845" s="335" t="s">
        <v>11796</v>
      </c>
      <c r="B5845" s="335" t="s">
        <v>12245</v>
      </c>
      <c r="C5845" s="733">
        <v>43709</v>
      </c>
      <c r="F5845" s="663">
        <v>2250</v>
      </c>
      <c r="G5845" s="663">
        <v>337</v>
      </c>
      <c r="H5845" s="663"/>
      <c r="I5845" s="663">
        <v>1913</v>
      </c>
      <c r="J5845" s="728">
        <v>192.17</v>
      </c>
      <c r="K5845" s="728">
        <v>38.43</v>
      </c>
      <c r="L5845" s="728">
        <v>153.74</v>
      </c>
    </row>
    <row r="5846" spans="1:12" s="335" customFormat="1" ht="12" x14ac:dyDescent="0.2">
      <c r="A5846" s="335" t="s">
        <v>11797</v>
      </c>
      <c r="B5846" s="335" t="s">
        <v>12246</v>
      </c>
      <c r="C5846" s="733">
        <v>43709</v>
      </c>
      <c r="F5846" s="663">
        <v>2345</v>
      </c>
      <c r="G5846" s="663">
        <v>352</v>
      </c>
      <c r="H5846" s="663"/>
      <c r="I5846" s="663">
        <v>1993</v>
      </c>
      <c r="J5846" s="728">
        <v>200.29</v>
      </c>
      <c r="K5846" s="728">
        <v>40.06</v>
      </c>
      <c r="L5846" s="728">
        <v>160.22999999999999</v>
      </c>
    </row>
    <row r="5847" spans="1:12" s="335" customFormat="1" ht="12" x14ac:dyDescent="0.2">
      <c r="A5847" s="335" t="s">
        <v>11798</v>
      </c>
      <c r="B5847" s="335" t="s">
        <v>12247</v>
      </c>
      <c r="C5847" s="733">
        <v>43709</v>
      </c>
      <c r="F5847" s="663">
        <v>7967</v>
      </c>
      <c r="G5847" s="663">
        <v>1494</v>
      </c>
      <c r="H5847" s="663"/>
      <c r="I5847" s="663">
        <v>6473</v>
      </c>
      <c r="J5847" s="728">
        <v>935.89</v>
      </c>
      <c r="K5847" s="728">
        <v>187.18</v>
      </c>
      <c r="L5847" s="728">
        <v>748.71</v>
      </c>
    </row>
    <row r="5848" spans="1:12" s="335" customFormat="1" ht="12" x14ac:dyDescent="0.2">
      <c r="A5848" s="335" t="s">
        <v>11799</v>
      </c>
      <c r="B5848" s="335" t="s">
        <v>12248</v>
      </c>
      <c r="C5848" s="733">
        <v>43709</v>
      </c>
      <c r="F5848" s="663">
        <v>4100</v>
      </c>
      <c r="G5848" s="663">
        <v>769</v>
      </c>
      <c r="H5848" s="663"/>
      <c r="I5848" s="663">
        <v>3331</v>
      </c>
      <c r="J5848" s="728">
        <v>477.24</v>
      </c>
      <c r="K5848" s="728">
        <v>95.45</v>
      </c>
      <c r="L5848" s="728">
        <v>381.79</v>
      </c>
    </row>
    <row r="5849" spans="1:12" s="335" customFormat="1" ht="12" x14ac:dyDescent="0.2">
      <c r="A5849" s="335" t="s">
        <v>11800</v>
      </c>
      <c r="B5849" s="335" t="s">
        <v>12249</v>
      </c>
      <c r="C5849" s="733">
        <v>43709</v>
      </c>
      <c r="F5849" s="663">
        <v>1341</v>
      </c>
      <c r="G5849" s="663">
        <v>201</v>
      </c>
      <c r="H5849" s="663"/>
      <c r="I5849" s="663">
        <v>1140</v>
      </c>
      <c r="J5849" s="728">
        <v>114.54</v>
      </c>
      <c r="K5849" s="728">
        <v>22.91</v>
      </c>
      <c r="L5849" s="728">
        <v>91.63</v>
      </c>
    </row>
    <row r="5850" spans="1:12" s="335" customFormat="1" ht="12" x14ac:dyDescent="0.2">
      <c r="A5850" s="335" t="s">
        <v>11801</v>
      </c>
      <c r="B5850" s="335" t="s">
        <v>12250</v>
      </c>
      <c r="C5850" s="733">
        <v>43709</v>
      </c>
      <c r="F5850" s="663">
        <v>2325</v>
      </c>
      <c r="G5850" s="663">
        <v>349</v>
      </c>
      <c r="H5850" s="663"/>
      <c r="I5850" s="663">
        <v>1976</v>
      </c>
      <c r="J5850" s="728">
        <v>198.59</v>
      </c>
      <c r="K5850" s="728">
        <v>39.72</v>
      </c>
      <c r="L5850" s="728">
        <v>158.87</v>
      </c>
    </row>
    <row r="5851" spans="1:12" s="335" customFormat="1" ht="12" x14ac:dyDescent="0.2">
      <c r="A5851" s="335" t="s">
        <v>11802</v>
      </c>
      <c r="B5851" s="335" t="s">
        <v>12251</v>
      </c>
      <c r="C5851" s="733">
        <v>43709</v>
      </c>
      <c r="F5851" s="663">
        <v>2795</v>
      </c>
      <c r="G5851" s="663">
        <v>559</v>
      </c>
      <c r="H5851" s="663"/>
      <c r="I5851" s="663">
        <v>2236</v>
      </c>
      <c r="J5851" s="728">
        <v>357.47</v>
      </c>
      <c r="K5851" s="728">
        <v>71.489999999999995</v>
      </c>
      <c r="L5851" s="728">
        <v>285.98</v>
      </c>
    </row>
    <row r="5852" spans="1:12" s="335" customFormat="1" ht="12" x14ac:dyDescent="0.2">
      <c r="A5852" s="335" t="s">
        <v>11803</v>
      </c>
      <c r="B5852" s="335" t="s">
        <v>12252</v>
      </c>
      <c r="C5852" s="733">
        <v>43709</v>
      </c>
      <c r="F5852" s="663">
        <v>4994</v>
      </c>
      <c r="G5852" s="663">
        <v>749</v>
      </c>
      <c r="H5852" s="663"/>
      <c r="I5852" s="663">
        <v>4245</v>
      </c>
      <c r="J5852" s="728">
        <v>426.54</v>
      </c>
      <c r="K5852" s="728">
        <v>85.31</v>
      </c>
      <c r="L5852" s="728">
        <v>341.23</v>
      </c>
    </row>
    <row r="5853" spans="1:12" s="335" customFormat="1" ht="12" x14ac:dyDescent="0.2">
      <c r="A5853" s="335" t="s">
        <v>11804</v>
      </c>
      <c r="B5853" s="335" t="s">
        <v>12253</v>
      </c>
      <c r="C5853" s="733">
        <v>43709</v>
      </c>
      <c r="F5853" s="663">
        <v>6944</v>
      </c>
      <c r="G5853" s="663">
        <v>1042</v>
      </c>
      <c r="H5853" s="663"/>
      <c r="I5853" s="663">
        <v>5902</v>
      </c>
      <c r="J5853" s="728">
        <v>598.54999999999995</v>
      </c>
      <c r="K5853" s="728">
        <v>119.71</v>
      </c>
      <c r="L5853" s="728">
        <v>478.84</v>
      </c>
    </row>
    <row r="5854" spans="1:12" s="335" customFormat="1" ht="12" x14ac:dyDescent="0.2">
      <c r="A5854" s="335" t="s">
        <v>11805</v>
      </c>
      <c r="B5854" s="335" t="s">
        <v>12254</v>
      </c>
      <c r="C5854" s="733">
        <v>43709</v>
      </c>
      <c r="F5854" s="663">
        <v>3971</v>
      </c>
      <c r="G5854" s="663">
        <v>794</v>
      </c>
      <c r="H5854" s="663"/>
      <c r="I5854" s="663">
        <v>3177</v>
      </c>
      <c r="J5854" s="728">
        <v>507.89</v>
      </c>
      <c r="K5854" s="728">
        <v>101.58</v>
      </c>
      <c r="L5854" s="728">
        <v>406.31</v>
      </c>
    </row>
    <row r="5855" spans="1:12" s="335" customFormat="1" ht="12" x14ac:dyDescent="0.2">
      <c r="A5855" s="335" t="s">
        <v>11806</v>
      </c>
      <c r="B5855" s="335" t="s">
        <v>12255</v>
      </c>
      <c r="C5855" s="733">
        <v>43709</v>
      </c>
      <c r="F5855" s="663">
        <v>3796</v>
      </c>
      <c r="G5855" s="663">
        <v>1139</v>
      </c>
      <c r="H5855" s="663"/>
      <c r="I5855" s="663">
        <v>2657</v>
      </c>
      <c r="J5855" s="728">
        <v>802.09</v>
      </c>
      <c r="K5855" s="728">
        <v>160.41999999999999</v>
      </c>
      <c r="L5855" s="728">
        <v>641.66999999999996</v>
      </c>
    </row>
    <row r="5856" spans="1:12" s="335" customFormat="1" ht="12" x14ac:dyDescent="0.2">
      <c r="A5856" s="335" t="s">
        <v>11807</v>
      </c>
      <c r="B5856" s="335" t="s">
        <v>12256</v>
      </c>
      <c r="C5856" s="733">
        <v>43709</v>
      </c>
      <c r="F5856" s="663">
        <v>2337</v>
      </c>
      <c r="G5856" s="663">
        <v>351</v>
      </c>
      <c r="H5856" s="663"/>
      <c r="I5856" s="663">
        <v>1986</v>
      </c>
      <c r="J5856" s="728">
        <v>199.6</v>
      </c>
      <c r="K5856" s="728">
        <v>39.92</v>
      </c>
      <c r="L5856" s="728">
        <v>159.68</v>
      </c>
    </row>
    <row r="5857" spans="1:12" s="335" customFormat="1" ht="12" x14ac:dyDescent="0.2">
      <c r="A5857" s="335" t="s">
        <v>11808</v>
      </c>
      <c r="B5857" s="335" t="s">
        <v>12257</v>
      </c>
      <c r="C5857" s="733">
        <v>43709</v>
      </c>
      <c r="F5857" s="663">
        <v>1905</v>
      </c>
      <c r="G5857" s="663">
        <v>286</v>
      </c>
      <c r="H5857" s="663"/>
      <c r="I5857" s="663">
        <v>1619</v>
      </c>
      <c r="J5857" s="728">
        <v>162.71</v>
      </c>
      <c r="K5857" s="728">
        <v>32.54</v>
      </c>
      <c r="L5857" s="728">
        <v>130.16999999999999</v>
      </c>
    </row>
    <row r="5858" spans="1:12" s="335" customFormat="1" ht="12" x14ac:dyDescent="0.2">
      <c r="A5858" s="335" t="s">
        <v>11809</v>
      </c>
      <c r="B5858" s="335" t="s">
        <v>12258</v>
      </c>
      <c r="C5858" s="733">
        <v>43709</v>
      </c>
      <c r="F5858" s="663">
        <v>3060</v>
      </c>
      <c r="G5858" s="663">
        <v>459</v>
      </c>
      <c r="H5858" s="663"/>
      <c r="I5858" s="663">
        <v>2601</v>
      </c>
      <c r="J5858" s="728">
        <v>261.35000000000002</v>
      </c>
      <c r="K5858" s="728">
        <v>52.27</v>
      </c>
      <c r="L5858" s="728">
        <v>209.08</v>
      </c>
    </row>
    <row r="5859" spans="1:12" s="335" customFormat="1" ht="12" x14ac:dyDescent="0.2">
      <c r="A5859" s="335" t="s">
        <v>11810</v>
      </c>
      <c r="B5859" s="335" t="s">
        <v>12259</v>
      </c>
      <c r="C5859" s="733">
        <v>43709</v>
      </c>
      <c r="F5859" s="663">
        <v>999</v>
      </c>
      <c r="G5859" s="663">
        <v>300</v>
      </c>
      <c r="H5859" s="663"/>
      <c r="I5859" s="663">
        <v>699</v>
      </c>
      <c r="J5859" s="728">
        <v>209.17</v>
      </c>
      <c r="K5859" s="728">
        <v>41.83</v>
      </c>
      <c r="L5859" s="728">
        <v>167.34</v>
      </c>
    </row>
    <row r="5860" spans="1:12" s="335" customFormat="1" ht="12" x14ac:dyDescent="0.2">
      <c r="A5860" s="335" t="s">
        <v>11811</v>
      </c>
      <c r="B5860" s="335" t="s">
        <v>12260</v>
      </c>
      <c r="C5860" s="733">
        <v>43709</v>
      </c>
      <c r="F5860" s="663">
        <v>1013</v>
      </c>
      <c r="G5860" s="663">
        <v>304</v>
      </c>
      <c r="H5860" s="663"/>
      <c r="I5860" s="663">
        <v>709</v>
      </c>
      <c r="J5860" s="728">
        <v>212.1</v>
      </c>
      <c r="K5860" s="728">
        <v>42.42</v>
      </c>
      <c r="L5860" s="728">
        <v>169.68</v>
      </c>
    </row>
    <row r="5861" spans="1:12" s="335" customFormat="1" ht="12" x14ac:dyDescent="0.2">
      <c r="A5861" s="335" t="s">
        <v>11812</v>
      </c>
      <c r="B5861" s="335" t="s">
        <v>12261</v>
      </c>
      <c r="C5861" s="733">
        <v>43709</v>
      </c>
      <c r="F5861" s="663">
        <v>1292</v>
      </c>
      <c r="G5861" s="663">
        <v>388</v>
      </c>
      <c r="H5861" s="663"/>
      <c r="I5861" s="663">
        <v>904</v>
      </c>
      <c r="J5861" s="728">
        <v>270.51</v>
      </c>
      <c r="K5861" s="728">
        <v>54.1</v>
      </c>
      <c r="L5861" s="728">
        <v>216.41</v>
      </c>
    </row>
    <row r="5862" spans="1:12" s="335" customFormat="1" ht="12" x14ac:dyDescent="0.2">
      <c r="A5862" s="335" t="s">
        <v>11813</v>
      </c>
      <c r="B5862" s="335" t="s">
        <v>12262</v>
      </c>
      <c r="C5862" s="733">
        <v>43709</v>
      </c>
      <c r="F5862" s="663">
        <v>4777</v>
      </c>
      <c r="G5862" s="663">
        <v>896</v>
      </c>
      <c r="H5862" s="663"/>
      <c r="I5862" s="663">
        <v>3881</v>
      </c>
      <c r="J5862" s="728">
        <v>561.15</v>
      </c>
      <c r="K5862" s="728">
        <v>112.23</v>
      </c>
      <c r="L5862" s="728">
        <v>448.92</v>
      </c>
    </row>
    <row r="5863" spans="1:12" s="335" customFormat="1" ht="12" x14ac:dyDescent="0.2">
      <c r="A5863" s="335" t="s">
        <v>11814</v>
      </c>
      <c r="B5863" s="335" t="s">
        <v>12263</v>
      </c>
      <c r="C5863" s="733">
        <v>43709</v>
      </c>
      <c r="F5863" s="663">
        <v>4777</v>
      </c>
      <c r="G5863" s="663">
        <v>896</v>
      </c>
      <c r="H5863" s="663"/>
      <c r="I5863" s="663">
        <v>3881</v>
      </c>
      <c r="J5863" s="728">
        <v>561.15</v>
      </c>
      <c r="K5863" s="728">
        <v>112.23</v>
      </c>
      <c r="L5863" s="728">
        <v>448.92</v>
      </c>
    </row>
    <row r="5864" spans="1:12" s="335" customFormat="1" ht="12" x14ac:dyDescent="0.2">
      <c r="A5864" s="335" t="s">
        <v>11815</v>
      </c>
      <c r="B5864" s="335" t="s">
        <v>12264</v>
      </c>
      <c r="C5864" s="733">
        <v>43709</v>
      </c>
      <c r="F5864" s="663">
        <v>7314</v>
      </c>
      <c r="G5864" s="663">
        <v>1097</v>
      </c>
      <c r="H5864" s="663"/>
      <c r="I5864" s="663">
        <v>6217</v>
      </c>
      <c r="J5864" s="728">
        <v>630.45000000000005</v>
      </c>
      <c r="K5864" s="728">
        <v>126.09</v>
      </c>
      <c r="L5864" s="728">
        <v>504.36</v>
      </c>
    </row>
    <row r="5865" spans="1:12" s="335" customFormat="1" ht="12" x14ac:dyDescent="0.2">
      <c r="A5865" s="335" t="s">
        <v>11816</v>
      </c>
      <c r="B5865" s="335" t="s">
        <v>12265</v>
      </c>
      <c r="C5865" s="733">
        <v>43709</v>
      </c>
      <c r="F5865" s="663">
        <v>2477</v>
      </c>
      <c r="G5865" s="663">
        <v>495</v>
      </c>
      <c r="H5865" s="663"/>
      <c r="I5865" s="663">
        <v>1982</v>
      </c>
      <c r="J5865" s="728">
        <v>316.81</v>
      </c>
      <c r="K5865" s="728">
        <v>63.36</v>
      </c>
      <c r="L5865" s="728">
        <v>253.45</v>
      </c>
    </row>
    <row r="5866" spans="1:12" s="335" customFormat="1" ht="12" x14ac:dyDescent="0.2">
      <c r="A5866" s="335" t="s">
        <v>11817</v>
      </c>
      <c r="B5866" s="335" t="s">
        <v>12266</v>
      </c>
      <c r="C5866" s="733">
        <v>43709</v>
      </c>
      <c r="F5866" s="663">
        <v>1984</v>
      </c>
      <c r="G5866" s="663">
        <v>298</v>
      </c>
      <c r="H5866" s="663"/>
      <c r="I5866" s="663">
        <v>1686</v>
      </c>
      <c r="J5866" s="728">
        <v>169.45</v>
      </c>
      <c r="K5866" s="728">
        <v>33.89</v>
      </c>
      <c r="L5866" s="728">
        <v>135.56</v>
      </c>
    </row>
    <row r="5867" spans="1:12" s="335" customFormat="1" ht="12" x14ac:dyDescent="0.2">
      <c r="A5867" s="335" t="s">
        <v>11818</v>
      </c>
      <c r="B5867" s="335" t="s">
        <v>12267</v>
      </c>
      <c r="C5867" s="733">
        <v>43709</v>
      </c>
      <c r="F5867" s="663">
        <v>2291</v>
      </c>
      <c r="G5867" s="663">
        <v>344</v>
      </c>
      <c r="H5867" s="663"/>
      <c r="I5867" s="663">
        <v>1947</v>
      </c>
      <c r="J5867" s="728">
        <v>195.67</v>
      </c>
      <c r="K5867" s="728">
        <v>39.130000000000003</v>
      </c>
      <c r="L5867" s="728">
        <v>156.54</v>
      </c>
    </row>
    <row r="5868" spans="1:12" s="335" customFormat="1" ht="12" x14ac:dyDescent="0.2">
      <c r="A5868" s="335" t="s">
        <v>11819</v>
      </c>
      <c r="B5868" s="335" t="s">
        <v>12268</v>
      </c>
      <c r="C5868" s="733">
        <v>43709</v>
      </c>
      <c r="F5868" s="663">
        <v>14155</v>
      </c>
      <c r="G5868" s="663">
        <v>2831</v>
      </c>
      <c r="H5868" s="663"/>
      <c r="I5868" s="663">
        <v>11324</v>
      </c>
      <c r="J5868" s="728">
        <v>1810.43</v>
      </c>
      <c r="K5868" s="728">
        <v>362.09</v>
      </c>
      <c r="L5868" s="728">
        <v>1448.34</v>
      </c>
    </row>
    <row r="5869" spans="1:12" s="335" customFormat="1" ht="12" x14ac:dyDescent="0.2">
      <c r="A5869" s="335" t="s">
        <v>11820</v>
      </c>
      <c r="B5869" s="335" t="s">
        <v>12269</v>
      </c>
      <c r="C5869" s="733">
        <v>43709</v>
      </c>
      <c r="F5869" s="663">
        <v>9192</v>
      </c>
      <c r="G5869" s="663">
        <v>1379</v>
      </c>
      <c r="H5869" s="663"/>
      <c r="I5869" s="663">
        <v>7813</v>
      </c>
      <c r="J5869" s="728">
        <v>792.33</v>
      </c>
      <c r="K5869" s="728">
        <v>158.47</v>
      </c>
      <c r="L5869" s="728">
        <v>633.86</v>
      </c>
    </row>
    <row r="5870" spans="1:12" s="335" customFormat="1" ht="12" x14ac:dyDescent="0.2">
      <c r="A5870" s="335" t="s">
        <v>11821</v>
      </c>
      <c r="B5870" s="335" t="s">
        <v>12216</v>
      </c>
      <c r="C5870" s="733">
        <v>43709</v>
      </c>
      <c r="F5870" s="663">
        <v>8587</v>
      </c>
      <c r="G5870" s="663">
        <v>1717</v>
      </c>
      <c r="H5870" s="663"/>
      <c r="I5870" s="663">
        <v>6870</v>
      </c>
      <c r="J5870" s="728">
        <v>1098.29</v>
      </c>
      <c r="K5870" s="728">
        <v>219.66</v>
      </c>
      <c r="L5870" s="728">
        <v>878.63</v>
      </c>
    </row>
    <row r="5871" spans="1:12" s="335" customFormat="1" ht="12" x14ac:dyDescent="0.2">
      <c r="A5871" s="335" t="s">
        <v>11822</v>
      </c>
      <c r="B5871" s="335" t="s">
        <v>12270</v>
      </c>
      <c r="C5871" s="733">
        <v>43709</v>
      </c>
      <c r="F5871" s="663">
        <v>2482</v>
      </c>
      <c r="G5871" s="663">
        <v>372</v>
      </c>
      <c r="H5871" s="663"/>
      <c r="I5871" s="663">
        <v>2110</v>
      </c>
      <c r="J5871" s="728">
        <v>211.99</v>
      </c>
      <c r="K5871" s="728">
        <v>42.4</v>
      </c>
      <c r="L5871" s="728">
        <v>169.59</v>
      </c>
    </row>
    <row r="5872" spans="1:12" s="335" customFormat="1" ht="12" x14ac:dyDescent="0.2">
      <c r="A5872" s="335" t="s">
        <v>11823</v>
      </c>
      <c r="B5872" s="335" t="s">
        <v>12271</v>
      </c>
      <c r="C5872" s="733">
        <v>43709</v>
      </c>
      <c r="F5872" s="663">
        <v>5446</v>
      </c>
      <c r="G5872" s="663">
        <v>899</v>
      </c>
      <c r="H5872" s="663"/>
      <c r="I5872" s="663">
        <v>4547</v>
      </c>
      <c r="J5872" s="728">
        <v>537.57000000000005</v>
      </c>
      <c r="K5872" s="728">
        <v>107.51</v>
      </c>
      <c r="L5872" s="728">
        <v>430.06</v>
      </c>
    </row>
    <row r="5873" spans="1:12" s="335" customFormat="1" ht="12" x14ac:dyDescent="0.2">
      <c r="A5873" s="335" t="s">
        <v>11824</v>
      </c>
      <c r="B5873" s="335" t="s">
        <v>12272</v>
      </c>
      <c r="C5873" s="733">
        <v>43709</v>
      </c>
      <c r="F5873" s="663">
        <v>1959</v>
      </c>
      <c r="G5873" s="663">
        <v>294</v>
      </c>
      <c r="H5873" s="663"/>
      <c r="I5873" s="663">
        <v>1665</v>
      </c>
      <c r="J5873" s="728">
        <v>167.31</v>
      </c>
      <c r="K5873" s="728">
        <v>33.46</v>
      </c>
      <c r="L5873" s="728">
        <v>133.85</v>
      </c>
    </row>
    <row r="5874" spans="1:12" s="335" customFormat="1" ht="12" x14ac:dyDescent="0.2">
      <c r="A5874" s="335" t="s">
        <v>11825</v>
      </c>
      <c r="B5874" s="335" t="s">
        <v>12273</v>
      </c>
      <c r="C5874" s="733">
        <v>43709</v>
      </c>
      <c r="F5874" s="663">
        <v>7980</v>
      </c>
      <c r="G5874" s="663">
        <v>1995</v>
      </c>
      <c r="H5874" s="663"/>
      <c r="I5874" s="663">
        <v>5985</v>
      </c>
      <c r="J5874" s="728">
        <v>1353.41</v>
      </c>
      <c r="K5874" s="728">
        <v>270.68</v>
      </c>
      <c r="L5874" s="728">
        <v>1082.73</v>
      </c>
    </row>
    <row r="5875" spans="1:12" s="335" customFormat="1" ht="12" x14ac:dyDescent="0.2">
      <c r="A5875" s="335" t="s">
        <v>11826</v>
      </c>
      <c r="B5875" s="335" t="s">
        <v>12274</v>
      </c>
      <c r="C5875" s="733">
        <v>43709</v>
      </c>
      <c r="F5875" s="663">
        <v>2964</v>
      </c>
      <c r="G5875" s="663">
        <v>445</v>
      </c>
      <c r="H5875" s="663"/>
      <c r="I5875" s="663">
        <v>2519</v>
      </c>
      <c r="J5875" s="728">
        <v>253.15</v>
      </c>
      <c r="K5875" s="728">
        <v>50.63</v>
      </c>
      <c r="L5875" s="728">
        <v>202.52</v>
      </c>
    </row>
    <row r="5876" spans="1:12" s="335" customFormat="1" ht="12" x14ac:dyDescent="0.2">
      <c r="A5876" s="335" t="s">
        <v>11827</v>
      </c>
      <c r="B5876" s="335" t="s">
        <v>12275</v>
      </c>
      <c r="C5876" s="733">
        <v>43709</v>
      </c>
      <c r="F5876" s="663">
        <v>3308</v>
      </c>
      <c r="G5876" s="663">
        <v>483</v>
      </c>
      <c r="H5876" s="663"/>
      <c r="I5876" s="663">
        <v>2825</v>
      </c>
      <c r="J5876" s="728">
        <v>423.09</v>
      </c>
      <c r="K5876" s="728">
        <v>84.62</v>
      </c>
      <c r="L5876" s="728">
        <v>338.47</v>
      </c>
    </row>
    <row r="5877" spans="1:12" s="335" customFormat="1" ht="12" x14ac:dyDescent="0.2">
      <c r="A5877" s="335" t="s">
        <v>11828</v>
      </c>
      <c r="B5877" s="335" t="s">
        <v>12276</v>
      </c>
      <c r="C5877" s="733">
        <v>43709</v>
      </c>
      <c r="F5877" s="663">
        <v>7230</v>
      </c>
      <c r="G5877" s="663">
        <v>1085</v>
      </c>
      <c r="H5877" s="663"/>
      <c r="I5877" s="663">
        <v>6145</v>
      </c>
      <c r="J5877" s="728">
        <v>623.20000000000005</v>
      </c>
      <c r="K5877" s="728">
        <v>124.64</v>
      </c>
      <c r="L5877" s="728">
        <v>498.56</v>
      </c>
    </row>
    <row r="5878" spans="1:12" s="335" customFormat="1" ht="12" x14ac:dyDescent="0.2">
      <c r="A5878" s="335" t="s">
        <v>11829</v>
      </c>
      <c r="B5878" s="335" t="s">
        <v>12277</v>
      </c>
      <c r="C5878" s="733">
        <v>43709</v>
      </c>
      <c r="F5878" s="663">
        <v>3375</v>
      </c>
      <c r="G5878" s="663">
        <v>506</v>
      </c>
      <c r="H5878" s="663"/>
      <c r="I5878" s="663">
        <v>2869</v>
      </c>
      <c r="J5878" s="728">
        <v>288.25</v>
      </c>
      <c r="K5878" s="728">
        <v>57.65</v>
      </c>
      <c r="L5878" s="728">
        <v>230.6</v>
      </c>
    </row>
    <row r="5879" spans="1:12" s="335" customFormat="1" ht="12" x14ac:dyDescent="0.2">
      <c r="A5879" s="335" t="s">
        <v>11830</v>
      </c>
      <c r="B5879" s="335" t="s">
        <v>12278</v>
      </c>
      <c r="C5879" s="733">
        <v>43709</v>
      </c>
      <c r="F5879" s="663">
        <v>2163</v>
      </c>
      <c r="G5879" s="663">
        <v>324</v>
      </c>
      <c r="H5879" s="663"/>
      <c r="I5879" s="663">
        <v>1839</v>
      </c>
      <c r="J5879" s="728">
        <v>184.75</v>
      </c>
      <c r="K5879" s="728">
        <v>36.950000000000003</v>
      </c>
      <c r="L5879" s="728">
        <v>147.80000000000001</v>
      </c>
    </row>
    <row r="5880" spans="1:12" s="335" customFormat="1" ht="12" x14ac:dyDescent="0.2">
      <c r="A5880" s="335" t="s">
        <v>11831</v>
      </c>
      <c r="B5880" s="335" t="s">
        <v>12279</v>
      </c>
      <c r="C5880" s="733">
        <v>43709</v>
      </c>
      <c r="F5880" s="663">
        <v>1690</v>
      </c>
      <c r="G5880" s="663">
        <v>338</v>
      </c>
      <c r="H5880" s="663"/>
      <c r="I5880" s="663">
        <v>1352</v>
      </c>
      <c r="J5880" s="728">
        <v>216.15</v>
      </c>
      <c r="K5880" s="728">
        <v>43.23</v>
      </c>
      <c r="L5880" s="728">
        <v>172.92</v>
      </c>
    </row>
    <row r="5881" spans="1:12" s="335" customFormat="1" ht="12" x14ac:dyDescent="0.2">
      <c r="A5881" s="335" t="s">
        <v>11832</v>
      </c>
      <c r="B5881" s="335" t="s">
        <v>12280</v>
      </c>
      <c r="C5881" s="733">
        <v>43709</v>
      </c>
      <c r="F5881" s="663">
        <v>660</v>
      </c>
      <c r="G5881" s="663">
        <v>132</v>
      </c>
      <c r="H5881" s="663"/>
      <c r="I5881" s="663">
        <v>528</v>
      </c>
      <c r="J5881" s="728">
        <v>84.41</v>
      </c>
      <c r="K5881" s="728">
        <v>16.88</v>
      </c>
      <c r="L5881" s="728">
        <v>67.53</v>
      </c>
    </row>
    <row r="5882" spans="1:12" s="335" customFormat="1" ht="12" x14ac:dyDescent="0.2">
      <c r="A5882" s="335" t="s">
        <v>11833</v>
      </c>
      <c r="B5882" s="335" t="s">
        <v>12281</v>
      </c>
      <c r="C5882" s="733">
        <v>43709</v>
      </c>
      <c r="F5882" s="663">
        <v>5657</v>
      </c>
      <c r="G5882" s="663">
        <v>933</v>
      </c>
      <c r="H5882" s="663"/>
      <c r="I5882" s="663">
        <v>4724</v>
      </c>
      <c r="J5882" s="728">
        <v>558.4</v>
      </c>
      <c r="K5882" s="728">
        <v>111.68</v>
      </c>
      <c r="L5882" s="728">
        <v>446.72</v>
      </c>
    </row>
    <row r="5883" spans="1:12" s="335" customFormat="1" ht="12" x14ac:dyDescent="0.2">
      <c r="A5883" s="335" t="s">
        <v>11834</v>
      </c>
      <c r="B5883" s="335" t="s">
        <v>12110</v>
      </c>
      <c r="C5883" s="733">
        <v>43709</v>
      </c>
      <c r="F5883" s="663">
        <v>2920</v>
      </c>
      <c r="G5883" s="663">
        <v>438</v>
      </c>
      <c r="H5883" s="663"/>
      <c r="I5883" s="663">
        <v>2482</v>
      </c>
      <c r="J5883" s="728">
        <v>249.4</v>
      </c>
      <c r="K5883" s="728">
        <v>49.88</v>
      </c>
      <c r="L5883" s="728">
        <v>199.52</v>
      </c>
    </row>
    <row r="5884" spans="1:12" s="335" customFormat="1" ht="12" x14ac:dyDescent="0.2">
      <c r="A5884" s="335" t="s">
        <v>11835</v>
      </c>
      <c r="B5884" s="335" t="s">
        <v>12282</v>
      </c>
      <c r="C5884" s="733">
        <v>43709</v>
      </c>
      <c r="F5884" s="663">
        <v>4625</v>
      </c>
      <c r="G5884" s="663">
        <v>925</v>
      </c>
      <c r="H5884" s="663"/>
      <c r="I5884" s="663">
        <v>3700</v>
      </c>
      <c r="J5884" s="728">
        <v>591.54</v>
      </c>
      <c r="K5884" s="728">
        <v>118.31</v>
      </c>
      <c r="L5884" s="728">
        <v>473.23</v>
      </c>
    </row>
    <row r="5885" spans="1:12" s="335" customFormat="1" ht="12" x14ac:dyDescent="0.2">
      <c r="A5885" s="335" t="s">
        <v>11836</v>
      </c>
      <c r="B5885" s="335" t="s">
        <v>12283</v>
      </c>
      <c r="C5885" s="733">
        <v>43709</v>
      </c>
      <c r="F5885" s="663">
        <v>15774</v>
      </c>
      <c r="G5885" s="663">
        <v>3155</v>
      </c>
      <c r="H5885" s="663"/>
      <c r="I5885" s="663">
        <v>12619</v>
      </c>
      <c r="J5885" s="728">
        <v>2017.49</v>
      </c>
      <c r="K5885" s="728">
        <v>403.5</v>
      </c>
      <c r="L5885" s="728">
        <v>1613.99</v>
      </c>
    </row>
    <row r="5886" spans="1:12" s="335" customFormat="1" ht="12" x14ac:dyDescent="0.2">
      <c r="A5886" s="335" t="s">
        <v>11837</v>
      </c>
      <c r="B5886" s="335" t="s">
        <v>12284</v>
      </c>
      <c r="C5886" s="733">
        <v>43709</v>
      </c>
      <c r="F5886" s="663">
        <v>7022</v>
      </c>
      <c r="G5886" s="663">
        <v>1053</v>
      </c>
      <c r="H5886" s="663"/>
      <c r="I5886" s="663">
        <v>5969</v>
      </c>
      <c r="J5886" s="728">
        <v>605.27</v>
      </c>
      <c r="K5886" s="728">
        <v>121.05</v>
      </c>
      <c r="L5886" s="728">
        <v>484.22</v>
      </c>
    </row>
    <row r="5887" spans="1:12" s="335" customFormat="1" ht="12" x14ac:dyDescent="0.2">
      <c r="A5887" s="335" t="s">
        <v>11838</v>
      </c>
      <c r="B5887" s="335" t="s">
        <v>12285</v>
      </c>
      <c r="C5887" s="733">
        <v>43709</v>
      </c>
      <c r="F5887" s="663">
        <v>2000</v>
      </c>
      <c r="G5887" s="663">
        <v>300</v>
      </c>
      <c r="H5887" s="663"/>
      <c r="I5887" s="663">
        <v>1700</v>
      </c>
      <c r="J5887" s="728">
        <v>170.81</v>
      </c>
      <c r="K5887" s="728">
        <v>34.159999999999997</v>
      </c>
      <c r="L5887" s="728">
        <v>136.65</v>
      </c>
    </row>
    <row r="5888" spans="1:12" s="335" customFormat="1" ht="12" x14ac:dyDescent="0.2">
      <c r="A5888" s="335" t="s">
        <v>11839</v>
      </c>
      <c r="B5888" s="335" t="s">
        <v>12286</v>
      </c>
      <c r="C5888" s="733">
        <v>43709</v>
      </c>
      <c r="F5888" s="663">
        <v>1227</v>
      </c>
      <c r="G5888" s="663">
        <v>184</v>
      </c>
      <c r="H5888" s="663"/>
      <c r="I5888" s="663">
        <v>1043</v>
      </c>
      <c r="J5888" s="728">
        <v>104.8</v>
      </c>
      <c r="K5888" s="728">
        <v>20.96</v>
      </c>
      <c r="L5888" s="728">
        <v>83.84</v>
      </c>
    </row>
    <row r="5889" spans="1:12" s="335" customFormat="1" ht="12" x14ac:dyDescent="0.2">
      <c r="A5889" s="335" t="s">
        <v>11840</v>
      </c>
      <c r="B5889" s="335" t="s">
        <v>12287</v>
      </c>
      <c r="C5889" s="733">
        <v>43709</v>
      </c>
      <c r="F5889" s="663">
        <v>3828</v>
      </c>
      <c r="G5889" s="663">
        <v>632</v>
      </c>
      <c r="H5889" s="663"/>
      <c r="I5889" s="663">
        <v>3196</v>
      </c>
      <c r="J5889" s="728">
        <v>377.86</v>
      </c>
      <c r="K5889" s="728">
        <v>75.569999999999993</v>
      </c>
      <c r="L5889" s="728">
        <v>302.29000000000002</v>
      </c>
    </row>
    <row r="5890" spans="1:12" s="335" customFormat="1" ht="12" x14ac:dyDescent="0.2">
      <c r="A5890" s="335" t="s">
        <v>11841</v>
      </c>
      <c r="B5890" s="335" t="s">
        <v>12288</v>
      </c>
      <c r="C5890" s="733">
        <v>43709</v>
      </c>
      <c r="F5890" s="663">
        <v>4199</v>
      </c>
      <c r="G5890" s="663">
        <v>1050</v>
      </c>
      <c r="H5890" s="663"/>
      <c r="I5890" s="663">
        <v>3149</v>
      </c>
      <c r="J5890" s="728">
        <v>705.69</v>
      </c>
      <c r="K5890" s="728">
        <v>141.13999999999999</v>
      </c>
      <c r="L5890" s="728">
        <v>564.54999999999995</v>
      </c>
    </row>
    <row r="5891" spans="1:12" s="335" customFormat="1" ht="12" x14ac:dyDescent="0.2">
      <c r="A5891" s="335" t="s">
        <v>11842</v>
      </c>
      <c r="B5891" s="335" t="s">
        <v>12289</v>
      </c>
      <c r="C5891" s="733">
        <v>43709</v>
      </c>
      <c r="F5891" s="663">
        <v>7022</v>
      </c>
      <c r="G5891" s="663">
        <v>1053</v>
      </c>
      <c r="H5891" s="663"/>
      <c r="I5891" s="663">
        <v>5969</v>
      </c>
      <c r="J5891" s="728">
        <v>605.27</v>
      </c>
      <c r="K5891" s="728">
        <v>121.05</v>
      </c>
      <c r="L5891" s="728">
        <v>484.22</v>
      </c>
    </row>
    <row r="5892" spans="1:12" s="335" customFormat="1" ht="12" x14ac:dyDescent="0.2">
      <c r="A5892" s="335" t="s">
        <v>11843</v>
      </c>
      <c r="B5892" s="335" t="s">
        <v>12290</v>
      </c>
      <c r="C5892" s="733">
        <v>43709</v>
      </c>
      <c r="F5892" s="663">
        <v>2254</v>
      </c>
      <c r="G5892" s="663">
        <v>338</v>
      </c>
      <c r="H5892" s="663"/>
      <c r="I5892" s="663">
        <v>1916</v>
      </c>
      <c r="J5892" s="728">
        <v>192.51</v>
      </c>
      <c r="K5892" s="728">
        <v>38.5</v>
      </c>
      <c r="L5892" s="728">
        <v>154.01</v>
      </c>
    </row>
    <row r="5893" spans="1:12" s="335" customFormat="1" ht="12" x14ac:dyDescent="0.2">
      <c r="A5893" s="335" t="s">
        <v>11844</v>
      </c>
      <c r="B5893" s="335" t="s">
        <v>12291</v>
      </c>
      <c r="C5893" s="733">
        <v>43709</v>
      </c>
      <c r="F5893" s="663">
        <v>7875</v>
      </c>
      <c r="G5893" s="663">
        <v>1181</v>
      </c>
      <c r="H5893" s="663"/>
      <c r="I5893" s="663">
        <v>6694</v>
      </c>
      <c r="J5893" s="728">
        <v>678.8</v>
      </c>
      <c r="K5893" s="728">
        <v>135.76</v>
      </c>
      <c r="L5893" s="728">
        <v>543.04</v>
      </c>
    </row>
    <row r="5894" spans="1:12" s="335" customFormat="1" ht="12" x14ac:dyDescent="0.2">
      <c r="A5894" s="335" t="s">
        <v>11845</v>
      </c>
      <c r="B5894" s="335" t="s">
        <v>12292</v>
      </c>
      <c r="C5894" s="733">
        <v>43709</v>
      </c>
      <c r="F5894" s="663">
        <v>2574</v>
      </c>
      <c r="G5894" s="663">
        <v>386</v>
      </c>
      <c r="H5894" s="663"/>
      <c r="I5894" s="663">
        <v>2188</v>
      </c>
      <c r="J5894" s="728">
        <v>219.85</v>
      </c>
      <c r="K5894" s="728">
        <v>43.97</v>
      </c>
      <c r="L5894" s="728">
        <v>175.88</v>
      </c>
    </row>
    <row r="5895" spans="1:12" s="335" customFormat="1" ht="12" x14ac:dyDescent="0.2">
      <c r="A5895" s="335" t="s">
        <v>11846</v>
      </c>
      <c r="B5895" s="335" t="s">
        <v>12293</v>
      </c>
      <c r="C5895" s="733">
        <v>43709</v>
      </c>
      <c r="F5895" s="663">
        <v>3071</v>
      </c>
      <c r="G5895" s="663">
        <v>921</v>
      </c>
      <c r="H5895" s="663"/>
      <c r="I5895" s="663">
        <v>2150</v>
      </c>
      <c r="J5895" s="728">
        <v>707.31</v>
      </c>
      <c r="K5895" s="728">
        <v>141.46</v>
      </c>
      <c r="L5895" s="728">
        <v>565.85</v>
      </c>
    </row>
    <row r="5896" spans="1:12" s="335" customFormat="1" ht="12" x14ac:dyDescent="0.2">
      <c r="A5896" s="335" t="s">
        <v>11847</v>
      </c>
      <c r="B5896" s="335" t="s">
        <v>12294</v>
      </c>
      <c r="C5896" s="733">
        <v>43709</v>
      </c>
      <c r="F5896" s="663">
        <v>2786</v>
      </c>
      <c r="G5896" s="663">
        <v>557</v>
      </c>
      <c r="H5896" s="663"/>
      <c r="I5896" s="663">
        <v>2229</v>
      </c>
      <c r="J5896" s="728">
        <v>356.33</v>
      </c>
      <c r="K5896" s="728">
        <v>71.27</v>
      </c>
      <c r="L5896" s="728">
        <v>285.06</v>
      </c>
    </row>
    <row r="5897" spans="1:12" s="335" customFormat="1" ht="12" x14ac:dyDescent="0.2">
      <c r="A5897" s="335" t="s">
        <v>11848</v>
      </c>
      <c r="B5897" s="335" t="s">
        <v>12295</v>
      </c>
      <c r="C5897" s="733">
        <v>43709</v>
      </c>
      <c r="F5897" s="663">
        <v>3537</v>
      </c>
      <c r="G5897" s="663">
        <v>531</v>
      </c>
      <c r="H5897" s="663"/>
      <c r="I5897" s="663">
        <v>3006</v>
      </c>
      <c r="J5897" s="728">
        <v>304.89</v>
      </c>
      <c r="K5897" s="728">
        <v>60.98</v>
      </c>
      <c r="L5897" s="728">
        <v>243.91</v>
      </c>
    </row>
    <row r="5898" spans="1:12" s="335" customFormat="1" ht="12" x14ac:dyDescent="0.2">
      <c r="A5898" s="335" t="s">
        <v>11849</v>
      </c>
      <c r="B5898" s="335" t="s">
        <v>12296</v>
      </c>
      <c r="C5898" s="733">
        <v>43709</v>
      </c>
      <c r="F5898" s="663">
        <v>2567</v>
      </c>
      <c r="G5898" s="663">
        <v>770</v>
      </c>
      <c r="H5898" s="663"/>
      <c r="I5898" s="663">
        <v>1797</v>
      </c>
      <c r="J5898" s="728">
        <v>591.23</v>
      </c>
      <c r="K5898" s="728">
        <v>118.25</v>
      </c>
      <c r="L5898" s="728">
        <v>472.98</v>
      </c>
    </row>
    <row r="5899" spans="1:12" s="335" customFormat="1" ht="12" x14ac:dyDescent="0.2">
      <c r="A5899" s="335" t="s">
        <v>11850</v>
      </c>
      <c r="B5899" s="335" t="s">
        <v>12297</v>
      </c>
      <c r="C5899" s="733">
        <v>43709</v>
      </c>
      <c r="F5899" s="663">
        <v>1708</v>
      </c>
      <c r="G5899" s="663">
        <v>256</v>
      </c>
      <c r="H5899" s="663"/>
      <c r="I5899" s="663">
        <v>1452</v>
      </c>
      <c r="J5899" s="728">
        <v>145.88999999999999</v>
      </c>
      <c r="K5899" s="728">
        <v>29.18</v>
      </c>
      <c r="L5899" s="728">
        <v>116.71</v>
      </c>
    </row>
    <row r="5900" spans="1:12" s="335" customFormat="1" ht="12" x14ac:dyDescent="0.2">
      <c r="A5900" s="335" t="s">
        <v>11851</v>
      </c>
      <c r="B5900" s="335" t="s">
        <v>12298</v>
      </c>
      <c r="C5900" s="733">
        <v>43709</v>
      </c>
      <c r="F5900" s="663">
        <v>2606</v>
      </c>
      <c r="G5900" s="663">
        <v>521</v>
      </c>
      <c r="H5900" s="663"/>
      <c r="I5900" s="663">
        <v>2085</v>
      </c>
      <c r="J5900" s="728">
        <v>333.3</v>
      </c>
      <c r="K5900" s="728">
        <v>66.66</v>
      </c>
      <c r="L5900" s="728">
        <v>266.64</v>
      </c>
    </row>
    <row r="5901" spans="1:12" s="335" customFormat="1" ht="12" x14ac:dyDescent="0.2">
      <c r="A5901" s="335" t="s">
        <v>11852</v>
      </c>
      <c r="B5901" s="335" t="s">
        <v>12299</v>
      </c>
      <c r="C5901" s="733">
        <v>43709</v>
      </c>
      <c r="F5901" s="663">
        <v>8500</v>
      </c>
      <c r="G5901" s="663">
        <v>1700</v>
      </c>
      <c r="H5901" s="663"/>
      <c r="I5901" s="663">
        <v>6800</v>
      </c>
      <c r="J5901" s="728">
        <v>1087.1500000000001</v>
      </c>
      <c r="K5901" s="728">
        <v>217.43</v>
      </c>
      <c r="L5901" s="728">
        <v>869.72</v>
      </c>
    </row>
    <row r="5902" spans="1:12" s="335" customFormat="1" ht="12" x14ac:dyDescent="0.2">
      <c r="A5902" s="335" t="s">
        <v>11853</v>
      </c>
      <c r="B5902" s="335" t="s">
        <v>12300</v>
      </c>
      <c r="C5902" s="733">
        <v>43709</v>
      </c>
      <c r="F5902" s="663">
        <v>2994</v>
      </c>
      <c r="G5902" s="663">
        <v>599</v>
      </c>
      <c r="H5902" s="663"/>
      <c r="I5902" s="663">
        <v>2395</v>
      </c>
      <c r="J5902" s="728">
        <v>382.93</v>
      </c>
      <c r="K5902" s="728">
        <v>76.59</v>
      </c>
      <c r="L5902" s="728">
        <v>306.33999999999997</v>
      </c>
    </row>
    <row r="5903" spans="1:12" s="335" customFormat="1" ht="12" x14ac:dyDescent="0.2">
      <c r="A5903" s="335" t="s">
        <v>11854</v>
      </c>
      <c r="B5903" s="335" t="s">
        <v>12301</v>
      </c>
      <c r="C5903" s="733">
        <v>43709</v>
      </c>
      <c r="F5903" s="663">
        <v>6605</v>
      </c>
      <c r="G5903" s="663">
        <v>1321</v>
      </c>
      <c r="H5903" s="663"/>
      <c r="I5903" s="663">
        <v>5284</v>
      </c>
      <c r="J5903" s="728">
        <v>844.79</v>
      </c>
      <c r="K5903" s="728">
        <v>168.96</v>
      </c>
      <c r="L5903" s="728">
        <v>675.83</v>
      </c>
    </row>
    <row r="5904" spans="1:12" s="335" customFormat="1" ht="12" x14ac:dyDescent="0.2">
      <c r="A5904" s="335" t="s">
        <v>11855</v>
      </c>
      <c r="B5904" s="335" t="s">
        <v>12302</v>
      </c>
      <c r="C5904" s="733">
        <v>43709</v>
      </c>
      <c r="F5904" s="663">
        <v>3187</v>
      </c>
      <c r="G5904" s="663">
        <v>637</v>
      </c>
      <c r="H5904" s="663"/>
      <c r="I5904" s="663">
        <v>2550</v>
      </c>
      <c r="J5904" s="728">
        <v>407.61</v>
      </c>
      <c r="K5904" s="728">
        <v>81.52</v>
      </c>
      <c r="L5904" s="728">
        <v>326.08999999999997</v>
      </c>
    </row>
    <row r="5905" spans="1:12" s="335" customFormat="1" ht="12" x14ac:dyDescent="0.2">
      <c r="A5905" s="335" t="s">
        <v>11856</v>
      </c>
      <c r="B5905" s="335" t="s">
        <v>12303</v>
      </c>
      <c r="C5905" s="733">
        <v>43709</v>
      </c>
      <c r="F5905" s="663">
        <v>3850</v>
      </c>
      <c r="G5905" s="663">
        <v>577</v>
      </c>
      <c r="H5905" s="663"/>
      <c r="I5905" s="663">
        <v>3273</v>
      </c>
      <c r="J5905" s="728">
        <v>328.83</v>
      </c>
      <c r="K5905" s="728">
        <v>65.77</v>
      </c>
      <c r="L5905" s="728">
        <v>263.06</v>
      </c>
    </row>
    <row r="5906" spans="1:12" s="335" customFormat="1" ht="12" x14ac:dyDescent="0.2">
      <c r="A5906" s="335" t="s">
        <v>11857</v>
      </c>
      <c r="B5906" s="335" t="s">
        <v>12304</v>
      </c>
      <c r="C5906" s="733">
        <v>43709</v>
      </c>
      <c r="F5906" s="663">
        <v>644</v>
      </c>
      <c r="G5906" s="663">
        <v>129</v>
      </c>
      <c r="H5906" s="663"/>
      <c r="I5906" s="663">
        <v>515</v>
      </c>
      <c r="J5906" s="728">
        <v>82.36</v>
      </c>
      <c r="K5906" s="728">
        <v>16.47</v>
      </c>
      <c r="L5906" s="728">
        <v>65.89</v>
      </c>
    </row>
    <row r="5907" spans="1:12" s="335" customFormat="1" ht="12" x14ac:dyDescent="0.2">
      <c r="A5907" s="335" t="s">
        <v>11858</v>
      </c>
      <c r="B5907" s="335" t="s">
        <v>12305</v>
      </c>
      <c r="C5907" s="733">
        <v>43709</v>
      </c>
      <c r="F5907" s="663">
        <v>2250</v>
      </c>
      <c r="G5907" s="663">
        <v>337</v>
      </c>
      <c r="H5907" s="663"/>
      <c r="I5907" s="663">
        <v>1913</v>
      </c>
      <c r="J5907" s="728">
        <v>192.17</v>
      </c>
      <c r="K5907" s="728">
        <v>38.43</v>
      </c>
      <c r="L5907" s="728">
        <v>153.74</v>
      </c>
    </row>
    <row r="5908" spans="1:12" s="335" customFormat="1" ht="12" x14ac:dyDescent="0.2">
      <c r="A5908" s="335" t="s">
        <v>11859</v>
      </c>
      <c r="B5908" s="335" t="s">
        <v>12306</v>
      </c>
      <c r="C5908" s="733">
        <v>43709</v>
      </c>
      <c r="F5908" s="663">
        <v>2625</v>
      </c>
      <c r="G5908" s="663">
        <v>394</v>
      </c>
      <c r="H5908" s="663"/>
      <c r="I5908" s="663">
        <v>2231</v>
      </c>
      <c r="J5908" s="728">
        <v>224.2</v>
      </c>
      <c r="K5908" s="728">
        <v>44.84</v>
      </c>
      <c r="L5908" s="728">
        <v>179.36</v>
      </c>
    </row>
    <row r="5909" spans="1:12" s="335" customFormat="1" ht="12" x14ac:dyDescent="0.2">
      <c r="A5909" s="335" t="s">
        <v>11860</v>
      </c>
      <c r="B5909" s="335" t="s">
        <v>12307</v>
      </c>
      <c r="C5909" s="733">
        <v>43709</v>
      </c>
      <c r="F5909" s="663">
        <v>1598</v>
      </c>
      <c r="G5909" s="663">
        <v>240</v>
      </c>
      <c r="H5909" s="663"/>
      <c r="I5909" s="663">
        <v>1358</v>
      </c>
      <c r="J5909" s="728">
        <v>136.49</v>
      </c>
      <c r="K5909" s="728">
        <v>27.3</v>
      </c>
      <c r="L5909" s="728">
        <v>109.19</v>
      </c>
    </row>
    <row r="5910" spans="1:12" s="335" customFormat="1" ht="12" x14ac:dyDescent="0.2">
      <c r="A5910" s="335" t="s">
        <v>11861</v>
      </c>
      <c r="B5910" s="335" t="s">
        <v>12308</v>
      </c>
      <c r="C5910" s="733">
        <v>43709</v>
      </c>
      <c r="F5910" s="663">
        <v>2365</v>
      </c>
      <c r="G5910" s="663">
        <v>473</v>
      </c>
      <c r="H5910" s="663"/>
      <c r="I5910" s="663">
        <v>1892</v>
      </c>
      <c r="J5910" s="728">
        <v>302.49</v>
      </c>
      <c r="K5910" s="728">
        <v>60.5</v>
      </c>
      <c r="L5910" s="728">
        <v>241.99</v>
      </c>
    </row>
    <row r="5911" spans="1:12" s="335" customFormat="1" ht="12" x14ac:dyDescent="0.2">
      <c r="A5911" s="335" t="s">
        <v>11862</v>
      </c>
      <c r="B5911" s="335" t="s">
        <v>12309</v>
      </c>
      <c r="C5911" s="733">
        <v>43709</v>
      </c>
      <c r="F5911" s="663">
        <v>2592</v>
      </c>
      <c r="G5911" s="663">
        <v>518</v>
      </c>
      <c r="H5911" s="663"/>
      <c r="I5911" s="663">
        <v>2074</v>
      </c>
      <c r="J5911" s="728">
        <v>331.51</v>
      </c>
      <c r="K5911" s="728">
        <v>66.3</v>
      </c>
      <c r="L5911" s="728">
        <v>265.20999999999998</v>
      </c>
    </row>
    <row r="5912" spans="1:12" s="335" customFormat="1" ht="12" x14ac:dyDescent="0.2">
      <c r="A5912" s="335" t="s">
        <v>11863</v>
      </c>
      <c r="B5912" s="335" t="s">
        <v>12310</v>
      </c>
      <c r="C5912" s="733">
        <v>43709</v>
      </c>
      <c r="F5912" s="663">
        <v>2817</v>
      </c>
      <c r="G5912" s="663">
        <v>423</v>
      </c>
      <c r="H5912" s="663"/>
      <c r="I5912" s="663">
        <v>2394</v>
      </c>
      <c r="J5912" s="728">
        <v>240.6</v>
      </c>
      <c r="K5912" s="728">
        <v>48.12</v>
      </c>
      <c r="L5912" s="728">
        <v>192.48</v>
      </c>
    </row>
    <row r="5913" spans="1:12" s="335" customFormat="1" ht="12" x14ac:dyDescent="0.2">
      <c r="A5913" s="335" t="s">
        <v>11864</v>
      </c>
      <c r="B5913" s="335" t="s">
        <v>12311</v>
      </c>
      <c r="C5913" s="733">
        <v>43709</v>
      </c>
      <c r="F5913" s="663">
        <v>7601</v>
      </c>
      <c r="G5913" s="663">
        <v>1520</v>
      </c>
      <c r="H5913" s="663"/>
      <c r="I5913" s="663">
        <v>6081</v>
      </c>
      <c r="J5913" s="728">
        <v>972.16</v>
      </c>
      <c r="K5913" s="728">
        <v>194.43</v>
      </c>
      <c r="L5913" s="728">
        <v>777.73</v>
      </c>
    </row>
    <row r="5914" spans="1:12" s="335" customFormat="1" ht="12" x14ac:dyDescent="0.2">
      <c r="A5914" s="335" t="s">
        <v>11865</v>
      </c>
      <c r="B5914" s="335" t="s">
        <v>12312</v>
      </c>
      <c r="C5914" s="733">
        <v>43709</v>
      </c>
      <c r="F5914" s="663">
        <v>5853</v>
      </c>
      <c r="G5914" s="663">
        <v>1097</v>
      </c>
      <c r="H5914" s="663"/>
      <c r="I5914" s="663">
        <v>4756</v>
      </c>
      <c r="J5914" s="728">
        <v>687.55</v>
      </c>
      <c r="K5914" s="728">
        <v>137.51</v>
      </c>
      <c r="L5914" s="728">
        <v>550.04</v>
      </c>
    </row>
    <row r="5915" spans="1:12" s="335" customFormat="1" ht="12" x14ac:dyDescent="0.2">
      <c r="A5915" s="335" t="s">
        <v>11866</v>
      </c>
      <c r="B5915" s="335" t="s">
        <v>12313</v>
      </c>
      <c r="C5915" s="733">
        <v>43709</v>
      </c>
      <c r="F5915" s="663">
        <v>2250</v>
      </c>
      <c r="G5915" s="663">
        <v>337</v>
      </c>
      <c r="H5915" s="663"/>
      <c r="I5915" s="663">
        <v>1913</v>
      </c>
      <c r="J5915" s="728">
        <v>192.17</v>
      </c>
      <c r="K5915" s="728">
        <v>38.43</v>
      </c>
      <c r="L5915" s="728">
        <v>153.74</v>
      </c>
    </row>
    <row r="5916" spans="1:12" s="335" customFormat="1" ht="12" x14ac:dyDescent="0.2">
      <c r="A5916" s="335" t="s">
        <v>11867</v>
      </c>
      <c r="B5916" s="335" t="s">
        <v>12314</v>
      </c>
      <c r="C5916" s="733">
        <v>43709</v>
      </c>
      <c r="F5916" s="663">
        <v>2250</v>
      </c>
      <c r="G5916" s="663">
        <v>337</v>
      </c>
      <c r="H5916" s="663"/>
      <c r="I5916" s="663">
        <v>1913</v>
      </c>
      <c r="J5916" s="728">
        <v>192.17</v>
      </c>
      <c r="K5916" s="728">
        <v>38.43</v>
      </c>
      <c r="L5916" s="728">
        <v>153.74</v>
      </c>
    </row>
    <row r="5917" spans="1:12" s="335" customFormat="1" ht="12" x14ac:dyDescent="0.2">
      <c r="A5917" s="335" t="s">
        <v>11868</v>
      </c>
      <c r="B5917" s="335" t="s">
        <v>6954</v>
      </c>
      <c r="C5917" s="733">
        <v>43709</v>
      </c>
      <c r="F5917" s="663">
        <v>9248</v>
      </c>
      <c r="G5917" s="663">
        <v>1850</v>
      </c>
      <c r="H5917" s="663"/>
      <c r="I5917" s="663">
        <v>7398</v>
      </c>
      <c r="J5917" s="728">
        <v>1182.81</v>
      </c>
      <c r="K5917" s="728">
        <v>236.56</v>
      </c>
      <c r="L5917" s="728">
        <v>946.25</v>
      </c>
    </row>
    <row r="5918" spans="1:12" s="335" customFormat="1" ht="12" x14ac:dyDescent="0.2">
      <c r="A5918" s="335" t="s">
        <v>11869</v>
      </c>
      <c r="B5918" s="335" t="s">
        <v>12315</v>
      </c>
      <c r="C5918" s="733">
        <v>43709</v>
      </c>
      <c r="F5918" s="663">
        <v>2561</v>
      </c>
      <c r="G5918" s="663">
        <v>384</v>
      </c>
      <c r="H5918" s="663"/>
      <c r="I5918" s="663">
        <v>2177</v>
      </c>
      <c r="J5918" s="728">
        <v>218.74</v>
      </c>
      <c r="K5918" s="728">
        <v>43.75</v>
      </c>
      <c r="L5918" s="728">
        <v>174.99</v>
      </c>
    </row>
    <row r="5919" spans="1:12" s="335" customFormat="1" ht="12" x14ac:dyDescent="0.2">
      <c r="A5919" s="335" t="s">
        <v>11870</v>
      </c>
      <c r="B5919" s="335" t="s">
        <v>12316</v>
      </c>
      <c r="C5919" s="733">
        <v>43709</v>
      </c>
      <c r="F5919" s="663">
        <v>1733</v>
      </c>
      <c r="G5919" s="663">
        <v>260</v>
      </c>
      <c r="H5919" s="663"/>
      <c r="I5919" s="663">
        <v>1473</v>
      </c>
      <c r="J5919" s="728">
        <v>148.01</v>
      </c>
      <c r="K5919" s="728">
        <v>29.6</v>
      </c>
      <c r="L5919" s="728">
        <v>118.41</v>
      </c>
    </row>
    <row r="5920" spans="1:12" s="335" customFormat="1" ht="12" x14ac:dyDescent="0.2">
      <c r="A5920" s="335" t="s">
        <v>11871</v>
      </c>
      <c r="B5920" s="335" t="s">
        <v>12317</v>
      </c>
      <c r="C5920" s="733">
        <v>43709</v>
      </c>
      <c r="F5920" s="663">
        <v>1733</v>
      </c>
      <c r="G5920" s="663">
        <v>260</v>
      </c>
      <c r="H5920" s="663"/>
      <c r="I5920" s="663">
        <v>1473</v>
      </c>
      <c r="J5920" s="728">
        <v>148.01</v>
      </c>
      <c r="K5920" s="728">
        <v>29.6</v>
      </c>
      <c r="L5920" s="728">
        <v>118.41</v>
      </c>
    </row>
    <row r="5921" spans="1:12" s="335" customFormat="1" ht="12" x14ac:dyDescent="0.2">
      <c r="A5921" s="335" t="s">
        <v>11872</v>
      </c>
      <c r="B5921" s="335" t="s">
        <v>12318</v>
      </c>
      <c r="C5921" s="733">
        <v>43709</v>
      </c>
      <c r="F5921" s="663">
        <v>4034</v>
      </c>
      <c r="G5921" s="663">
        <v>605</v>
      </c>
      <c r="H5921" s="663"/>
      <c r="I5921" s="663">
        <v>3429</v>
      </c>
      <c r="J5921" s="728">
        <v>347.71</v>
      </c>
      <c r="K5921" s="728">
        <v>69.540000000000006</v>
      </c>
      <c r="L5921" s="728">
        <v>278.17</v>
      </c>
    </row>
    <row r="5922" spans="1:12" s="335" customFormat="1" ht="12" x14ac:dyDescent="0.2">
      <c r="A5922" s="335" t="s">
        <v>11873</v>
      </c>
      <c r="B5922" s="335" t="s">
        <v>12319</v>
      </c>
      <c r="C5922" s="733">
        <v>43709</v>
      </c>
      <c r="F5922" s="663">
        <v>4575</v>
      </c>
      <c r="G5922" s="663">
        <v>858</v>
      </c>
      <c r="H5922" s="663"/>
      <c r="I5922" s="663">
        <v>3717</v>
      </c>
      <c r="J5922" s="728">
        <v>532.53</v>
      </c>
      <c r="K5922" s="728">
        <v>106.51</v>
      </c>
      <c r="L5922" s="728">
        <v>426.02</v>
      </c>
    </row>
    <row r="5923" spans="1:12" s="335" customFormat="1" ht="12" x14ac:dyDescent="0.2">
      <c r="A5923" s="335" t="s">
        <v>11874</v>
      </c>
      <c r="B5923" s="335" t="s">
        <v>12320</v>
      </c>
      <c r="C5923" s="733">
        <v>43709</v>
      </c>
      <c r="F5923" s="663">
        <v>2647</v>
      </c>
      <c r="G5923" s="663">
        <v>331</v>
      </c>
      <c r="H5923" s="663"/>
      <c r="I5923" s="663">
        <v>2316</v>
      </c>
      <c r="J5923" s="728">
        <v>169.85</v>
      </c>
      <c r="K5923" s="728">
        <v>33.97</v>
      </c>
      <c r="L5923" s="728">
        <v>135.88</v>
      </c>
    </row>
    <row r="5924" spans="1:12" s="335" customFormat="1" ht="12" x14ac:dyDescent="0.2">
      <c r="A5924" s="335" t="s">
        <v>11875</v>
      </c>
      <c r="B5924" s="335" t="s">
        <v>12321</v>
      </c>
      <c r="C5924" s="733">
        <v>43709</v>
      </c>
      <c r="F5924" s="663">
        <v>2593</v>
      </c>
      <c r="G5924" s="663">
        <v>324</v>
      </c>
      <c r="H5924" s="663"/>
      <c r="I5924" s="663">
        <v>2269</v>
      </c>
      <c r="J5924" s="728">
        <v>166.39</v>
      </c>
      <c r="K5924" s="728">
        <v>33.28</v>
      </c>
      <c r="L5924" s="728">
        <v>133.11000000000001</v>
      </c>
    </row>
    <row r="5925" spans="1:12" s="335" customFormat="1" ht="12" x14ac:dyDescent="0.2">
      <c r="A5925" s="335" t="s">
        <v>11876</v>
      </c>
      <c r="B5925" s="335" t="s">
        <v>12322</v>
      </c>
      <c r="C5925" s="733">
        <v>43709</v>
      </c>
      <c r="F5925" s="663">
        <v>4125</v>
      </c>
      <c r="G5925" s="663">
        <v>619</v>
      </c>
      <c r="H5925" s="663"/>
      <c r="I5925" s="663">
        <v>3506</v>
      </c>
      <c r="J5925" s="728">
        <v>352.31</v>
      </c>
      <c r="K5925" s="728">
        <v>70.459999999999994</v>
      </c>
      <c r="L5925" s="728">
        <v>281.85000000000002</v>
      </c>
    </row>
    <row r="5926" spans="1:12" s="335" customFormat="1" ht="12" x14ac:dyDescent="0.2">
      <c r="A5926" s="335" t="s">
        <v>11877</v>
      </c>
      <c r="B5926" s="335" t="s">
        <v>12323</v>
      </c>
      <c r="C5926" s="733">
        <v>43709</v>
      </c>
      <c r="F5926" s="663">
        <v>8271</v>
      </c>
      <c r="G5926" s="663">
        <v>1654</v>
      </c>
      <c r="H5926" s="663"/>
      <c r="I5926" s="663">
        <v>6617</v>
      </c>
      <c r="J5926" s="728">
        <v>1057.8599999999999</v>
      </c>
      <c r="K5926" s="728">
        <v>211.57</v>
      </c>
      <c r="L5926" s="728">
        <v>846.29</v>
      </c>
    </row>
    <row r="5927" spans="1:12" s="335" customFormat="1" ht="12" x14ac:dyDescent="0.2">
      <c r="A5927" s="335" t="s">
        <v>11878</v>
      </c>
      <c r="B5927" s="335" t="s">
        <v>12324</v>
      </c>
      <c r="C5927" s="733">
        <v>43709</v>
      </c>
      <c r="F5927" s="663">
        <v>2765</v>
      </c>
      <c r="G5927" s="663">
        <v>553</v>
      </c>
      <c r="H5927" s="663"/>
      <c r="I5927" s="663">
        <v>2212</v>
      </c>
      <c r="J5927" s="728">
        <v>353.64</v>
      </c>
      <c r="K5927" s="728">
        <v>70.73</v>
      </c>
      <c r="L5927" s="728">
        <v>282.91000000000003</v>
      </c>
    </row>
    <row r="5928" spans="1:12" s="335" customFormat="1" ht="12" x14ac:dyDescent="0.2">
      <c r="A5928" s="335" t="s">
        <v>11879</v>
      </c>
      <c r="B5928" s="335" t="s">
        <v>12325</v>
      </c>
      <c r="C5928" s="733">
        <v>43709</v>
      </c>
      <c r="F5928" s="663">
        <v>8845</v>
      </c>
      <c r="G5928" s="663">
        <v>1769</v>
      </c>
      <c r="H5928" s="663"/>
      <c r="I5928" s="663">
        <v>7076</v>
      </c>
      <c r="J5928" s="728">
        <v>1131.27</v>
      </c>
      <c r="K5928" s="728">
        <v>226.25</v>
      </c>
      <c r="L5928" s="728">
        <v>905.02</v>
      </c>
    </row>
    <row r="5929" spans="1:12" s="335" customFormat="1" ht="12" x14ac:dyDescent="0.2">
      <c r="A5929" s="335" t="s">
        <v>11880</v>
      </c>
      <c r="B5929" s="335" t="s">
        <v>12326</v>
      </c>
      <c r="C5929" s="733">
        <v>43709</v>
      </c>
      <c r="F5929" s="663">
        <v>2829</v>
      </c>
      <c r="G5929" s="663">
        <v>424</v>
      </c>
      <c r="H5929" s="663"/>
      <c r="I5929" s="663">
        <v>2405</v>
      </c>
      <c r="J5929" s="728">
        <v>241.63</v>
      </c>
      <c r="K5929" s="728">
        <v>48.33</v>
      </c>
      <c r="L5929" s="728">
        <v>193.3</v>
      </c>
    </row>
    <row r="5930" spans="1:12" s="335" customFormat="1" ht="12" x14ac:dyDescent="0.2">
      <c r="A5930" s="335" t="s">
        <v>11881</v>
      </c>
      <c r="B5930" s="335" t="s">
        <v>12327</v>
      </c>
      <c r="C5930" s="733">
        <v>43709</v>
      </c>
      <c r="F5930" s="663">
        <v>2178</v>
      </c>
      <c r="G5930" s="663">
        <v>327</v>
      </c>
      <c r="H5930" s="663"/>
      <c r="I5930" s="663">
        <v>1851</v>
      </c>
      <c r="J5930" s="728">
        <v>186.03</v>
      </c>
      <c r="K5930" s="728">
        <v>37.21</v>
      </c>
      <c r="L5930" s="728">
        <v>148.82</v>
      </c>
    </row>
    <row r="5931" spans="1:12" s="335" customFormat="1" ht="12" x14ac:dyDescent="0.2">
      <c r="A5931" s="335" t="s">
        <v>11882</v>
      </c>
      <c r="B5931" s="335" t="s">
        <v>12328</v>
      </c>
      <c r="C5931" s="733">
        <v>43709</v>
      </c>
      <c r="F5931" s="663">
        <v>7139</v>
      </c>
      <c r="G5931" s="663">
        <v>1428</v>
      </c>
      <c r="H5931" s="663"/>
      <c r="I5931" s="663">
        <v>5711</v>
      </c>
      <c r="J5931" s="728">
        <v>913.09</v>
      </c>
      <c r="K5931" s="728">
        <v>182.62</v>
      </c>
      <c r="L5931" s="728">
        <v>730.47</v>
      </c>
    </row>
    <row r="5932" spans="1:12" s="335" customFormat="1" ht="12" x14ac:dyDescent="0.2">
      <c r="A5932" s="335" t="s">
        <v>11883</v>
      </c>
      <c r="B5932" s="335" t="s">
        <v>12329</v>
      </c>
      <c r="C5932" s="733">
        <v>43709</v>
      </c>
      <c r="F5932" s="663">
        <v>7021</v>
      </c>
      <c r="G5932" s="663">
        <v>1053</v>
      </c>
      <c r="H5932" s="663"/>
      <c r="I5932" s="663">
        <v>5968</v>
      </c>
      <c r="J5932" s="728">
        <v>605.19000000000005</v>
      </c>
      <c r="K5932" s="728">
        <v>121.04</v>
      </c>
      <c r="L5932" s="728">
        <v>484.15</v>
      </c>
    </row>
    <row r="5933" spans="1:12" s="335" customFormat="1" ht="12" x14ac:dyDescent="0.2">
      <c r="A5933" s="335" t="s">
        <v>11884</v>
      </c>
      <c r="B5933" s="335" t="s">
        <v>12330</v>
      </c>
      <c r="C5933" s="733">
        <v>43709</v>
      </c>
      <c r="F5933" s="663">
        <v>6181</v>
      </c>
      <c r="G5933" s="663">
        <v>927</v>
      </c>
      <c r="H5933" s="663"/>
      <c r="I5933" s="663">
        <v>5254</v>
      </c>
      <c r="J5933" s="728">
        <v>532.79</v>
      </c>
      <c r="K5933" s="728">
        <v>106.56</v>
      </c>
      <c r="L5933" s="728">
        <v>426.23</v>
      </c>
    </row>
    <row r="5934" spans="1:12" s="335" customFormat="1" ht="12" x14ac:dyDescent="0.2">
      <c r="A5934" s="335" t="s">
        <v>11885</v>
      </c>
      <c r="B5934" s="335" t="s">
        <v>12331</v>
      </c>
      <c r="C5934" s="733">
        <v>43709</v>
      </c>
      <c r="F5934" s="663">
        <v>3100</v>
      </c>
      <c r="G5934" s="663">
        <v>624</v>
      </c>
      <c r="H5934" s="663"/>
      <c r="I5934" s="663">
        <v>2476</v>
      </c>
      <c r="J5934" s="728">
        <v>396.49</v>
      </c>
      <c r="K5934" s="728">
        <v>79.3</v>
      </c>
      <c r="L5934" s="728">
        <v>317.19</v>
      </c>
    </row>
    <row r="5935" spans="1:12" s="335" customFormat="1" ht="12" x14ac:dyDescent="0.2">
      <c r="A5935" s="335" t="s">
        <v>11886</v>
      </c>
      <c r="B5935" s="335" t="s">
        <v>12332</v>
      </c>
      <c r="C5935" s="733">
        <v>43709</v>
      </c>
      <c r="F5935" s="663">
        <v>5657</v>
      </c>
      <c r="G5935" s="663">
        <v>849</v>
      </c>
      <c r="H5935" s="663"/>
      <c r="I5935" s="663">
        <v>4808</v>
      </c>
      <c r="J5935" s="728">
        <v>487.61</v>
      </c>
      <c r="K5935" s="728">
        <v>97.52</v>
      </c>
      <c r="L5935" s="728">
        <v>390.09</v>
      </c>
    </row>
    <row r="5936" spans="1:12" s="335" customFormat="1" ht="12" x14ac:dyDescent="0.2">
      <c r="A5936" s="335" t="s">
        <v>11887</v>
      </c>
      <c r="B5936" s="335" t="s">
        <v>12333</v>
      </c>
      <c r="C5936" s="733">
        <v>43709</v>
      </c>
      <c r="F5936" s="663">
        <v>5233</v>
      </c>
      <c r="G5936" s="663">
        <v>785</v>
      </c>
      <c r="H5936" s="663"/>
      <c r="I5936" s="663">
        <v>4448</v>
      </c>
      <c r="J5936" s="728">
        <v>451.07</v>
      </c>
      <c r="K5936" s="728">
        <v>90.21</v>
      </c>
      <c r="L5936" s="728">
        <v>360.86</v>
      </c>
    </row>
    <row r="5937" spans="1:12" s="335" customFormat="1" ht="12" x14ac:dyDescent="0.2">
      <c r="A5937" s="335" t="s">
        <v>11888</v>
      </c>
      <c r="B5937" s="335" t="s">
        <v>12334</v>
      </c>
      <c r="C5937" s="733">
        <v>43709</v>
      </c>
      <c r="F5937" s="663">
        <v>4477</v>
      </c>
      <c r="G5937" s="663">
        <v>672</v>
      </c>
      <c r="H5937" s="663"/>
      <c r="I5937" s="663">
        <v>3805</v>
      </c>
      <c r="J5937" s="728">
        <v>385.9</v>
      </c>
      <c r="K5937" s="728">
        <v>77.180000000000007</v>
      </c>
      <c r="L5937" s="728">
        <v>308.72000000000003</v>
      </c>
    </row>
    <row r="5938" spans="1:12" s="335" customFormat="1" ht="12" x14ac:dyDescent="0.2">
      <c r="A5938" s="335" t="s">
        <v>11889</v>
      </c>
      <c r="B5938" s="335" t="s">
        <v>12335</v>
      </c>
      <c r="C5938" s="733">
        <v>43709</v>
      </c>
      <c r="F5938" s="663">
        <v>3650</v>
      </c>
      <c r="G5938" s="663">
        <v>551</v>
      </c>
      <c r="H5938" s="663"/>
      <c r="I5938" s="663">
        <v>3099</v>
      </c>
      <c r="J5938" s="728">
        <v>314.63</v>
      </c>
      <c r="K5938" s="728">
        <v>62.93</v>
      </c>
      <c r="L5938" s="728">
        <v>251.7</v>
      </c>
    </row>
    <row r="5939" spans="1:12" s="335" customFormat="1" ht="12" x14ac:dyDescent="0.2">
      <c r="A5939" s="335" t="s">
        <v>11890</v>
      </c>
      <c r="B5939" s="335" t="s">
        <v>12336</v>
      </c>
      <c r="C5939" s="733">
        <v>43709</v>
      </c>
      <c r="F5939" s="663">
        <v>3768</v>
      </c>
      <c r="G5939" s="663">
        <v>471</v>
      </c>
      <c r="H5939" s="663"/>
      <c r="I5939" s="663">
        <v>3297</v>
      </c>
      <c r="J5939" s="728">
        <v>241.79</v>
      </c>
      <c r="K5939" s="728">
        <v>48.36</v>
      </c>
      <c r="L5939" s="728">
        <v>193.43</v>
      </c>
    </row>
    <row r="5940" spans="1:12" s="335" customFormat="1" ht="12" x14ac:dyDescent="0.2">
      <c r="A5940" s="335" t="s">
        <v>11891</v>
      </c>
      <c r="B5940" s="335" t="s">
        <v>12337</v>
      </c>
      <c r="C5940" s="733">
        <v>43709</v>
      </c>
      <c r="F5940" s="663">
        <v>6354</v>
      </c>
      <c r="G5940" s="663">
        <v>953</v>
      </c>
      <c r="H5940" s="663"/>
      <c r="I5940" s="663">
        <v>5401</v>
      </c>
      <c r="J5940" s="728">
        <v>547.70000000000005</v>
      </c>
      <c r="K5940" s="728">
        <v>109.54</v>
      </c>
      <c r="L5940" s="728">
        <v>438.16</v>
      </c>
    </row>
    <row r="5941" spans="1:12" s="335" customFormat="1" ht="12" x14ac:dyDescent="0.2">
      <c r="A5941" s="335" t="s">
        <v>11892</v>
      </c>
      <c r="B5941" s="335" t="s">
        <v>12338</v>
      </c>
      <c r="C5941" s="733">
        <v>43709</v>
      </c>
      <c r="F5941" s="663">
        <v>2567</v>
      </c>
      <c r="G5941" s="663">
        <v>770</v>
      </c>
      <c r="H5941" s="663"/>
      <c r="I5941" s="663">
        <v>1797</v>
      </c>
      <c r="J5941" s="728">
        <v>591.23</v>
      </c>
      <c r="K5941" s="728">
        <v>118.25</v>
      </c>
      <c r="L5941" s="728">
        <v>472.98</v>
      </c>
    </row>
    <row r="5942" spans="1:12" s="335" customFormat="1" ht="12" x14ac:dyDescent="0.2">
      <c r="A5942" s="335" t="s">
        <v>11893</v>
      </c>
      <c r="B5942" s="335" t="s">
        <v>12339</v>
      </c>
      <c r="C5942" s="733">
        <v>43709</v>
      </c>
      <c r="F5942" s="663">
        <v>4275</v>
      </c>
      <c r="G5942" s="663">
        <v>641</v>
      </c>
      <c r="H5942" s="663"/>
      <c r="I5942" s="663">
        <v>3634</v>
      </c>
      <c r="J5942" s="728">
        <v>365.13</v>
      </c>
      <c r="K5942" s="728">
        <v>73.03</v>
      </c>
      <c r="L5942" s="728">
        <v>292.10000000000002</v>
      </c>
    </row>
    <row r="5943" spans="1:12" s="335" customFormat="1" ht="12" x14ac:dyDescent="0.2">
      <c r="A5943" s="335" t="s">
        <v>11894</v>
      </c>
      <c r="B5943" s="335" t="s">
        <v>12340</v>
      </c>
      <c r="C5943" s="733">
        <v>43709</v>
      </c>
      <c r="F5943" s="663">
        <v>3900</v>
      </c>
      <c r="G5943" s="663">
        <v>589</v>
      </c>
      <c r="H5943" s="663"/>
      <c r="I5943" s="663">
        <v>3311</v>
      </c>
      <c r="J5943" s="728">
        <v>336.19</v>
      </c>
      <c r="K5943" s="728">
        <v>67.239999999999995</v>
      </c>
      <c r="L5943" s="728">
        <v>268.95</v>
      </c>
    </row>
    <row r="5944" spans="1:12" s="335" customFormat="1" ht="12" x14ac:dyDescent="0.2">
      <c r="A5944" s="335" t="s">
        <v>11895</v>
      </c>
      <c r="B5944" s="335" t="s">
        <v>12341</v>
      </c>
      <c r="C5944" s="733">
        <v>43709</v>
      </c>
      <c r="F5944" s="663">
        <v>2250</v>
      </c>
      <c r="G5944" s="663">
        <v>337</v>
      </c>
      <c r="H5944" s="663"/>
      <c r="I5944" s="663">
        <v>1913</v>
      </c>
      <c r="J5944" s="728">
        <v>192.17</v>
      </c>
      <c r="K5944" s="728">
        <v>38.43</v>
      </c>
      <c r="L5944" s="728">
        <v>153.74</v>
      </c>
    </row>
    <row r="5945" spans="1:12" s="335" customFormat="1" ht="12" x14ac:dyDescent="0.2">
      <c r="A5945" s="335" t="s">
        <v>11896</v>
      </c>
      <c r="B5945" s="335" t="s">
        <v>12342</v>
      </c>
      <c r="C5945" s="733">
        <v>43709</v>
      </c>
      <c r="F5945" s="663">
        <v>5916</v>
      </c>
      <c r="G5945" s="663">
        <v>887</v>
      </c>
      <c r="H5945" s="663"/>
      <c r="I5945" s="663">
        <v>5029</v>
      </c>
      <c r="J5945" s="728">
        <v>509.95</v>
      </c>
      <c r="K5945" s="728">
        <v>101.99</v>
      </c>
      <c r="L5945" s="728">
        <v>407.96</v>
      </c>
    </row>
    <row r="5946" spans="1:12" s="335" customFormat="1" ht="12" x14ac:dyDescent="0.2">
      <c r="A5946" s="335" t="s">
        <v>11897</v>
      </c>
      <c r="B5946" s="335" t="s">
        <v>12343</v>
      </c>
      <c r="C5946" s="733">
        <v>43709</v>
      </c>
      <c r="F5946" s="663">
        <v>2325</v>
      </c>
      <c r="G5946" s="663">
        <v>349</v>
      </c>
      <c r="H5946" s="663"/>
      <c r="I5946" s="663">
        <v>1976</v>
      </c>
      <c r="J5946" s="728">
        <v>198.59</v>
      </c>
      <c r="K5946" s="728">
        <v>39.72</v>
      </c>
      <c r="L5946" s="728">
        <v>158.87</v>
      </c>
    </row>
    <row r="5947" spans="1:12" s="335" customFormat="1" ht="12" x14ac:dyDescent="0.2">
      <c r="A5947" s="335" t="s">
        <v>11898</v>
      </c>
      <c r="B5947" s="335" t="s">
        <v>12344</v>
      </c>
      <c r="C5947" s="733">
        <v>43709</v>
      </c>
      <c r="F5947" s="663">
        <v>3568</v>
      </c>
      <c r="G5947" s="663">
        <v>669</v>
      </c>
      <c r="H5947" s="663"/>
      <c r="I5947" s="663">
        <v>2899</v>
      </c>
      <c r="J5947" s="728">
        <v>415.31</v>
      </c>
      <c r="K5947" s="728">
        <v>83.06</v>
      </c>
      <c r="L5947" s="728">
        <v>332.25</v>
      </c>
    </row>
    <row r="5948" spans="1:12" s="335" customFormat="1" ht="12" x14ac:dyDescent="0.2">
      <c r="A5948" s="335" t="s">
        <v>11899</v>
      </c>
      <c r="B5948" s="335" t="s">
        <v>12345</v>
      </c>
      <c r="C5948" s="733">
        <v>43709</v>
      </c>
      <c r="F5948" s="663">
        <v>19216</v>
      </c>
      <c r="G5948" s="663">
        <v>3843</v>
      </c>
      <c r="H5948" s="663"/>
      <c r="I5948" s="663">
        <v>15373</v>
      </c>
      <c r="J5948" s="728">
        <v>2457.73</v>
      </c>
      <c r="K5948" s="728">
        <v>491.55</v>
      </c>
      <c r="L5948" s="728">
        <v>1966.18</v>
      </c>
    </row>
    <row r="5949" spans="1:12" s="335" customFormat="1" ht="12" x14ac:dyDescent="0.2">
      <c r="A5949" s="335" t="s">
        <v>11900</v>
      </c>
      <c r="B5949" s="335" t="s">
        <v>12346</v>
      </c>
      <c r="C5949" s="733">
        <v>43709</v>
      </c>
      <c r="F5949" s="663">
        <v>2189</v>
      </c>
      <c r="G5949" s="663">
        <v>328</v>
      </c>
      <c r="H5949" s="663"/>
      <c r="I5949" s="663">
        <v>1861</v>
      </c>
      <c r="J5949" s="728">
        <v>186.96</v>
      </c>
      <c r="K5949" s="728">
        <v>37.39</v>
      </c>
      <c r="L5949" s="728">
        <v>149.57</v>
      </c>
    </row>
    <row r="5950" spans="1:12" s="335" customFormat="1" ht="12" x14ac:dyDescent="0.2">
      <c r="A5950" s="335" t="s">
        <v>11901</v>
      </c>
      <c r="B5950" s="335" t="s">
        <v>12347</v>
      </c>
      <c r="C5950" s="733">
        <v>43709</v>
      </c>
      <c r="F5950" s="663">
        <v>6943</v>
      </c>
      <c r="G5950" s="663">
        <v>1389</v>
      </c>
      <c r="H5950" s="663"/>
      <c r="I5950" s="663">
        <v>5554</v>
      </c>
      <c r="J5950" s="728">
        <v>888.01</v>
      </c>
      <c r="K5950" s="728">
        <v>177.6</v>
      </c>
      <c r="L5950" s="728">
        <v>710.41</v>
      </c>
    </row>
    <row r="5951" spans="1:12" s="335" customFormat="1" ht="12" x14ac:dyDescent="0.2">
      <c r="A5951" s="335" t="s">
        <v>11902</v>
      </c>
      <c r="B5951" s="335" t="s">
        <v>12348</v>
      </c>
      <c r="C5951" s="733">
        <v>43709</v>
      </c>
      <c r="F5951" s="663">
        <v>2107</v>
      </c>
      <c r="G5951" s="663">
        <v>316</v>
      </c>
      <c r="H5951" s="663"/>
      <c r="I5951" s="663">
        <v>1791</v>
      </c>
      <c r="J5951" s="728">
        <v>179.95</v>
      </c>
      <c r="K5951" s="728">
        <v>35.99</v>
      </c>
      <c r="L5951" s="728">
        <v>143.96</v>
      </c>
    </row>
    <row r="5952" spans="1:12" s="335" customFormat="1" ht="12" x14ac:dyDescent="0.2">
      <c r="A5952" s="335" t="s">
        <v>11903</v>
      </c>
      <c r="B5952" s="335" t="s">
        <v>12349</v>
      </c>
      <c r="C5952" s="733">
        <v>43709</v>
      </c>
      <c r="F5952" s="663">
        <v>4792</v>
      </c>
      <c r="G5952" s="663">
        <v>719</v>
      </c>
      <c r="H5952" s="663"/>
      <c r="I5952" s="663">
        <v>4073</v>
      </c>
      <c r="J5952" s="728">
        <v>409.29</v>
      </c>
      <c r="K5952" s="728">
        <v>81.86</v>
      </c>
      <c r="L5952" s="728">
        <v>327.43</v>
      </c>
    </row>
    <row r="5953" spans="1:12" s="335" customFormat="1" ht="12" x14ac:dyDescent="0.2">
      <c r="A5953" s="335" t="s">
        <v>11904</v>
      </c>
      <c r="B5953" s="335" t="s">
        <v>12350</v>
      </c>
      <c r="C5953" s="733">
        <v>43709</v>
      </c>
      <c r="F5953" s="663">
        <v>3338</v>
      </c>
      <c r="G5953" s="663">
        <v>1078</v>
      </c>
      <c r="H5953" s="663"/>
      <c r="I5953" s="663">
        <v>2260</v>
      </c>
      <c r="J5953" s="728">
        <v>768.8</v>
      </c>
      <c r="K5953" s="728">
        <v>153.76</v>
      </c>
      <c r="L5953" s="728">
        <v>615.04</v>
      </c>
    </row>
    <row r="5954" spans="1:12" s="335" customFormat="1" ht="12" x14ac:dyDescent="0.2">
      <c r="A5954" s="335" t="s">
        <v>11905</v>
      </c>
      <c r="B5954" s="335" t="s">
        <v>12351</v>
      </c>
      <c r="C5954" s="733">
        <v>43709</v>
      </c>
      <c r="F5954" s="663">
        <v>6861</v>
      </c>
      <c r="G5954" s="663">
        <v>1029</v>
      </c>
      <c r="H5954" s="663"/>
      <c r="I5954" s="663">
        <v>5832</v>
      </c>
      <c r="J5954" s="728">
        <v>591.4</v>
      </c>
      <c r="K5954" s="728">
        <v>118.28</v>
      </c>
      <c r="L5954" s="728">
        <v>473.12</v>
      </c>
    </row>
    <row r="5955" spans="1:12" s="335" customFormat="1" ht="12" x14ac:dyDescent="0.2">
      <c r="A5955" s="335" t="s">
        <v>11906</v>
      </c>
      <c r="B5955" s="335" t="s">
        <v>12352</v>
      </c>
      <c r="C5955" s="733">
        <v>43709</v>
      </c>
      <c r="F5955" s="663">
        <v>3377</v>
      </c>
      <c r="G5955" s="663">
        <v>675</v>
      </c>
      <c r="H5955" s="663"/>
      <c r="I5955" s="663">
        <v>2702</v>
      </c>
      <c r="J5955" s="728">
        <v>431.91</v>
      </c>
      <c r="K5955" s="728">
        <v>86.38</v>
      </c>
      <c r="L5955" s="728">
        <v>345.53</v>
      </c>
    </row>
    <row r="5956" spans="1:12" s="335" customFormat="1" ht="12" x14ac:dyDescent="0.2">
      <c r="A5956" s="335" t="s">
        <v>11907</v>
      </c>
      <c r="B5956" s="335" t="s">
        <v>12353</v>
      </c>
      <c r="C5956" s="733">
        <v>43709</v>
      </c>
      <c r="F5956" s="663">
        <v>2790</v>
      </c>
      <c r="G5956" s="663">
        <v>418</v>
      </c>
      <c r="H5956" s="663"/>
      <c r="I5956" s="663">
        <v>2372</v>
      </c>
      <c r="J5956" s="728">
        <v>238.29</v>
      </c>
      <c r="K5956" s="728">
        <v>47.66</v>
      </c>
      <c r="L5956" s="728">
        <v>190.63</v>
      </c>
    </row>
    <row r="5957" spans="1:12" s="335" customFormat="1" ht="12" x14ac:dyDescent="0.2">
      <c r="A5957" s="335" t="s">
        <v>11908</v>
      </c>
      <c r="B5957" s="335" t="s">
        <v>12354</v>
      </c>
      <c r="C5957" s="733">
        <v>43709</v>
      </c>
      <c r="F5957" s="663">
        <v>1627</v>
      </c>
      <c r="G5957" s="663">
        <v>244</v>
      </c>
      <c r="H5957" s="663"/>
      <c r="I5957" s="663">
        <v>1383</v>
      </c>
      <c r="J5957" s="728">
        <v>138.96</v>
      </c>
      <c r="K5957" s="728">
        <v>27.79</v>
      </c>
      <c r="L5957" s="728">
        <v>111.17</v>
      </c>
    </row>
    <row r="5958" spans="1:12" s="335" customFormat="1" ht="12" x14ac:dyDescent="0.2">
      <c r="A5958" s="335" t="s">
        <v>11909</v>
      </c>
      <c r="B5958" s="335" t="s">
        <v>12355</v>
      </c>
      <c r="C5958" s="733">
        <v>43709</v>
      </c>
      <c r="F5958" s="663">
        <v>6760</v>
      </c>
      <c r="G5958" s="663">
        <v>1014</v>
      </c>
      <c r="H5958" s="663"/>
      <c r="I5958" s="663">
        <v>5746</v>
      </c>
      <c r="J5958" s="728">
        <v>582.69000000000005</v>
      </c>
      <c r="K5958" s="728">
        <v>116.54</v>
      </c>
      <c r="L5958" s="728">
        <v>466.15</v>
      </c>
    </row>
    <row r="5959" spans="1:12" s="335" customFormat="1" ht="12" x14ac:dyDescent="0.2">
      <c r="A5959" s="335" t="s">
        <v>11910</v>
      </c>
      <c r="B5959" s="335" t="s">
        <v>12356</v>
      </c>
      <c r="C5959" s="733">
        <v>43709</v>
      </c>
      <c r="F5959" s="663">
        <v>2313</v>
      </c>
      <c r="G5959" s="663">
        <v>434</v>
      </c>
      <c r="H5959" s="663"/>
      <c r="I5959" s="663">
        <v>1879</v>
      </c>
      <c r="J5959" s="728">
        <v>269.24</v>
      </c>
      <c r="K5959" s="728">
        <v>53.85</v>
      </c>
      <c r="L5959" s="728">
        <v>215.39</v>
      </c>
    </row>
    <row r="5960" spans="1:12" s="335" customFormat="1" ht="12" x14ac:dyDescent="0.2">
      <c r="A5960" s="335" t="s">
        <v>11911</v>
      </c>
      <c r="B5960" s="335" t="s">
        <v>12357</v>
      </c>
      <c r="C5960" s="733">
        <v>43709</v>
      </c>
      <c r="F5960" s="663">
        <v>5299</v>
      </c>
      <c r="G5960" s="663">
        <v>795</v>
      </c>
      <c r="H5960" s="663"/>
      <c r="I5960" s="663">
        <v>4504</v>
      </c>
      <c r="J5960" s="728">
        <v>456.75</v>
      </c>
      <c r="K5960" s="728">
        <v>91.35</v>
      </c>
      <c r="L5960" s="728">
        <v>365.4</v>
      </c>
    </row>
    <row r="5961" spans="1:12" s="335" customFormat="1" ht="12" x14ac:dyDescent="0.2">
      <c r="A5961" s="335" t="s">
        <v>11912</v>
      </c>
      <c r="B5961" s="335" t="s">
        <v>12358</v>
      </c>
      <c r="C5961" s="733">
        <v>43709</v>
      </c>
      <c r="F5961" s="663">
        <v>3331</v>
      </c>
      <c r="G5961" s="663">
        <v>666</v>
      </c>
      <c r="H5961" s="663"/>
      <c r="I5961" s="663">
        <v>2665</v>
      </c>
      <c r="J5961" s="728">
        <v>426.03</v>
      </c>
      <c r="K5961" s="728">
        <v>85.21</v>
      </c>
      <c r="L5961" s="728">
        <v>340.82</v>
      </c>
    </row>
    <row r="5962" spans="1:12" s="335" customFormat="1" ht="12" x14ac:dyDescent="0.2">
      <c r="A5962" s="335" t="s">
        <v>11913</v>
      </c>
      <c r="B5962" s="335" t="s">
        <v>12359</v>
      </c>
      <c r="C5962" s="733">
        <v>43709</v>
      </c>
      <c r="F5962" s="663">
        <v>6097</v>
      </c>
      <c r="G5962" s="663">
        <v>915</v>
      </c>
      <c r="H5962" s="663"/>
      <c r="I5962" s="663">
        <v>5182</v>
      </c>
      <c r="J5962" s="728">
        <v>525.55999999999995</v>
      </c>
      <c r="K5962" s="728">
        <v>105.11</v>
      </c>
      <c r="L5962" s="728">
        <v>420.45</v>
      </c>
    </row>
    <row r="5963" spans="1:12" s="335" customFormat="1" ht="12" x14ac:dyDescent="0.2">
      <c r="A5963" s="335" t="s">
        <v>11914</v>
      </c>
      <c r="B5963" s="335" t="s">
        <v>12360</v>
      </c>
      <c r="C5963" s="733">
        <v>43709</v>
      </c>
      <c r="F5963" s="663">
        <v>1280</v>
      </c>
      <c r="G5963" s="663">
        <v>160</v>
      </c>
      <c r="H5963" s="663"/>
      <c r="I5963" s="663">
        <v>1120</v>
      </c>
      <c r="J5963" s="728">
        <v>83.65</v>
      </c>
      <c r="K5963" s="728">
        <v>16.73</v>
      </c>
      <c r="L5963" s="728">
        <v>66.92</v>
      </c>
    </row>
    <row r="5964" spans="1:12" s="335" customFormat="1" ht="12" x14ac:dyDescent="0.2">
      <c r="A5964" s="335" t="s">
        <v>11915</v>
      </c>
      <c r="B5964" s="335" t="s">
        <v>12361</v>
      </c>
      <c r="C5964" s="733">
        <v>43709</v>
      </c>
      <c r="F5964" s="663">
        <v>3503</v>
      </c>
      <c r="G5964" s="663">
        <v>657</v>
      </c>
      <c r="H5964" s="663"/>
      <c r="I5964" s="663">
        <v>2846</v>
      </c>
      <c r="J5964" s="728">
        <v>411.5</v>
      </c>
      <c r="K5964" s="728">
        <v>82.3</v>
      </c>
      <c r="L5964" s="728">
        <v>329.2</v>
      </c>
    </row>
    <row r="5965" spans="1:12" s="335" customFormat="1" ht="12" x14ac:dyDescent="0.2">
      <c r="A5965" s="335" t="s">
        <v>11916</v>
      </c>
      <c r="B5965" s="335" t="s">
        <v>12362</v>
      </c>
      <c r="C5965" s="733">
        <v>43709</v>
      </c>
      <c r="F5965" s="663">
        <v>9623</v>
      </c>
      <c r="G5965" s="663">
        <v>1925</v>
      </c>
      <c r="H5965" s="663"/>
      <c r="I5965" s="663">
        <v>7698</v>
      </c>
      <c r="J5965" s="728">
        <v>1230.79</v>
      </c>
      <c r="K5965" s="728">
        <v>246.16</v>
      </c>
      <c r="L5965" s="728">
        <v>984.63</v>
      </c>
    </row>
    <row r="5966" spans="1:12" s="335" customFormat="1" ht="12" x14ac:dyDescent="0.2">
      <c r="A5966" s="335" t="s">
        <v>11917</v>
      </c>
      <c r="B5966" s="335" t="s">
        <v>12363</v>
      </c>
      <c r="C5966" s="733">
        <v>43709</v>
      </c>
      <c r="F5966" s="663">
        <v>2437</v>
      </c>
      <c r="G5966" s="663">
        <v>487</v>
      </c>
      <c r="H5966" s="663"/>
      <c r="I5966" s="663">
        <v>1950</v>
      </c>
      <c r="J5966" s="728">
        <v>311.69</v>
      </c>
      <c r="K5966" s="728">
        <v>62.34</v>
      </c>
      <c r="L5966" s="728">
        <v>249.35</v>
      </c>
    </row>
    <row r="5967" spans="1:12" s="335" customFormat="1" ht="12" x14ac:dyDescent="0.2">
      <c r="A5967" s="335" t="s">
        <v>11918</v>
      </c>
      <c r="B5967" s="335" t="s">
        <v>12364</v>
      </c>
      <c r="C5967" s="733">
        <v>43709</v>
      </c>
      <c r="F5967" s="663">
        <v>2400</v>
      </c>
      <c r="G5967" s="663">
        <v>360</v>
      </c>
      <c r="H5967" s="663"/>
      <c r="I5967" s="663">
        <v>2040</v>
      </c>
      <c r="J5967" s="728">
        <v>204.99</v>
      </c>
      <c r="K5967" s="728">
        <v>41</v>
      </c>
      <c r="L5967" s="728">
        <v>163.99</v>
      </c>
    </row>
    <row r="5968" spans="1:12" s="335" customFormat="1" ht="12" x14ac:dyDescent="0.2">
      <c r="A5968" s="335" t="s">
        <v>11919</v>
      </c>
      <c r="B5968" s="335" t="s">
        <v>12365</v>
      </c>
      <c r="C5968" s="733">
        <v>43709</v>
      </c>
      <c r="F5968" s="663">
        <v>7255</v>
      </c>
      <c r="G5968" s="663">
        <v>1088</v>
      </c>
      <c r="H5968" s="663"/>
      <c r="I5968" s="663">
        <v>6167</v>
      </c>
      <c r="J5968" s="728">
        <v>625.36</v>
      </c>
      <c r="K5968" s="728">
        <v>125.07</v>
      </c>
      <c r="L5968" s="728">
        <v>500.29</v>
      </c>
    </row>
    <row r="5969" spans="1:12" s="335" customFormat="1" ht="12" x14ac:dyDescent="0.2">
      <c r="A5969" s="335" t="s">
        <v>11920</v>
      </c>
      <c r="B5969" s="335" t="s">
        <v>12366</v>
      </c>
      <c r="C5969" s="733">
        <v>43709</v>
      </c>
      <c r="F5969" s="663">
        <v>2949</v>
      </c>
      <c r="G5969" s="663">
        <v>590</v>
      </c>
      <c r="H5969" s="663"/>
      <c r="I5969" s="663">
        <v>2359</v>
      </c>
      <c r="J5969" s="728">
        <v>377.17</v>
      </c>
      <c r="K5969" s="728">
        <v>75.430000000000007</v>
      </c>
      <c r="L5969" s="728">
        <v>301.74</v>
      </c>
    </row>
    <row r="5970" spans="1:12" s="335" customFormat="1" ht="12" x14ac:dyDescent="0.2">
      <c r="A5970" s="335" t="s">
        <v>11921</v>
      </c>
      <c r="B5970" s="335" t="s">
        <v>12367</v>
      </c>
      <c r="C5970" s="733">
        <v>43709</v>
      </c>
      <c r="F5970" s="663">
        <v>4907</v>
      </c>
      <c r="G5970" s="663">
        <v>920</v>
      </c>
      <c r="H5970" s="663"/>
      <c r="I5970" s="663">
        <v>3987</v>
      </c>
      <c r="J5970" s="728">
        <v>571.16999999999996</v>
      </c>
      <c r="K5970" s="728">
        <v>114.23</v>
      </c>
      <c r="L5970" s="728">
        <v>456.94</v>
      </c>
    </row>
    <row r="5971" spans="1:12" s="335" customFormat="1" ht="12" x14ac:dyDescent="0.2">
      <c r="A5971" s="335" t="s">
        <v>11922</v>
      </c>
      <c r="B5971" s="335" t="s">
        <v>12368</v>
      </c>
      <c r="C5971" s="733">
        <v>43709</v>
      </c>
      <c r="F5971" s="663">
        <v>7439</v>
      </c>
      <c r="G5971" s="663">
        <v>1116</v>
      </c>
      <c r="H5971" s="663"/>
      <c r="I5971" s="663">
        <v>6323</v>
      </c>
      <c r="J5971" s="728">
        <v>641.21</v>
      </c>
      <c r="K5971" s="728">
        <v>128.24</v>
      </c>
      <c r="L5971" s="728">
        <v>512.97</v>
      </c>
    </row>
    <row r="5972" spans="1:12" s="335" customFormat="1" ht="12" x14ac:dyDescent="0.2">
      <c r="A5972" s="335" t="s">
        <v>11923</v>
      </c>
      <c r="B5972" s="335" t="s">
        <v>12369</v>
      </c>
      <c r="C5972" s="733">
        <v>43709</v>
      </c>
      <c r="F5972" s="663">
        <v>6414</v>
      </c>
      <c r="G5972" s="663">
        <v>1203</v>
      </c>
      <c r="H5972" s="663"/>
      <c r="I5972" s="663">
        <v>5211</v>
      </c>
      <c r="J5972" s="728">
        <v>753.45</v>
      </c>
      <c r="K5972" s="728">
        <v>150.69</v>
      </c>
      <c r="L5972" s="728">
        <v>602.76</v>
      </c>
    </row>
    <row r="5973" spans="1:12" s="335" customFormat="1" ht="12" x14ac:dyDescent="0.2">
      <c r="A5973" s="335" t="s">
        <v>11924</v>
      </c>
      <c r="B5973" s="335" t="s">
        <v>12370</v>
      </c>
      <c r="C5973" s="733">
        <v>43709</v>
      </c>
      <c r="F5973" s="663">
        <v>2250</v>
      </c>
      <c r="G5973" s="663">
        <v>337</v>
      </c>
      <c r="H5973" s="663"/>
      <c r="I5973" s="663">
        <v>1913</v>
      </c>
      <c r="J5973" s="728">
        <v>192.17</v>
      </c>
      <c r="K5973" s="728">
        <v>38.43</v>
      </c>
      <c r="L5973" s="728">
        <v>153.74</v>
      </c>
    </row>
    <row r="5974" spans="1:12" s="335" customFormat="1" ht="12" x14ac:dyDescent="0.2">
      <c r="A5974" s="335" t="s">
        <v>11925</v>
      </c>
      <c r="B5974" s="335" t="s">
        <v>12371</v>
      </c>
      <c r="C5974" s="733">
        <v>43709</v>
      </c>
      <c r="F5974" s="663">
        <v>7852</v>
      </c>
      <c r="G5974" s="663">
        <v>1570</v>
      </c>
      <c r="H5974" s="663"/>
      <c r="I5974" s="663">
        <v>6282</v>
      </c>
      <c r="J5974" s="728">
        <v>995.16</v>
      </c>
      <c r="K5974" s="728">
        <v>199.03</v>
      </c>
      <c r="L5974" s="728">
        <v>796.13</v>
      </c>
    </row>
    <row r="5975" spans="1:12" s="335" customFormat="1" ht="12" x14ac:dyDescent="0.2">
      <c r="A5975" s="335" t="s">
        <v>11926</v>
      </c>
      <c r="B5975" s="335" t="s">
        <v>12372</v>
      </c>
      <c r="C5975" s="733">
        <v>43709</v>
      </c>
      <c r="F5975" s="663">
        <v>4117</v>
      </c>
      <c r="G5975" s="663">
        <v>772</v>
      </c>
      <c r="H5975" s="663"/>
      <c r="I5975" s="663">
        <v>3345</v>
      </c>
      <c r="J5975" s="728">
        <v>479.21</v>
      </c>
      <c r="K5975" s="728">
        <v>95.84</v>
      </c>
      <c r="L5975" s="728">
        <v>383.37</v>
      </c>
    </row>
    <row r="5976" spans="1:12" s="335" customFormat="1" ht="12" x14ac:dyDescent="0.2">
      <c r="A5976" s="335" t="s">
        <v>11927</v>
      </c>
      <c r="B5976" s="335" t="s">
        <v>12373</v>
      </c>
      <c r="C5976" s="733">
        <v>43709</v>
      </c>
      <c r="F5976" s="663">
        <v>3993</v>
      </c>
      <c r="G5976" s="663">
        <v>799</v>
      </c>
      <c r="H5976" s="663"/>
      <c r="I5976" s="663">
        <v>3194</v>
      </c>
      <c r="J5976" s="728">
        <v>510.71</v>
      </c>
      <c r="K5976" s="728">
        <v>102.14</v>
      </c>
      <c r="L5976" s="728">
        <v>408.57</v>
      </c>
    </row>
    <row r="5977" spans="1:12" s="335" customFormat="1" ht="12" x14ac:dyDescent="0.2">
      <c r="A5977" s="335" t="s">
        <v>11928</v>
      </c>
      <c r="B5977" s="335" t="s">
        <v>12374</v>
      </c>
      <c r="C5977" s="733">
        <v>43709</v>
      </c>
      <c r="F5977" s="663">
        <v>9921</v>
      </c>
      <c r="G5977" s="663">
        <v>1984</v>
      </c>
      <c r="H5977" s="663"/>
      <c r="I5977" s="663">
        <v>7937</v>
      </c>
      <c r="J5977" s="728">
        <v>1268.9000000000001</v>
      </c>
      <c r="K5977" s="728">
        <v>253.78</v>
      </c>
      <c r="L5977" s="728">
        <v>1015.12</v>
      </c>
    </row>
    <row r="5978" spans="1:12" s="335" customFormat="1" ht="12" x14ac:dyDescent="0.2">
      <c r="A5978" s="335" t="s">
        <v>11929</v>
      </c>
      <c r="B5978" s="335" t="s">
        <v>12375</v>
      </c>
      <c r="C5978" s="733">
        <v>43709</v>
      </c>
      <c r="F5978" s="663">
        <v>1248</v>
      </c>
      <c r="G5978" s="663">
        <v>374</v>
      </c>
      <c r="H5978" s="663"/>
      <c r="I5978" s="663">
        <v>874</v>
      </c>
      <c r="J5978" s="728">
        <v>261.31</v>
      </c>
      <c r="K5978" s="728">
        <v>52.26</v>
      </c>
      <c r="L5978" s="728">
        <v>209.05</v>
      </c>
    </row>
    <row r="5979" spans="1:12" s="335" customFormat="1" ht="12" x14ac:dyDescent="0.2">
      <c r="A5979" s="335" t="s">
        <v>11930</v>
      </c>
      <c r="B5979" s="335" t="s">
        <v>12376</v>
      </c>
      <c r="C5979" s="733">
        <v>43709</v>
      </c>
      <c r="F5979" s="663">
        <v>5459</v>
      </c>
      <c r="G5979" s="663">
        <v>1092</v>
      </c>
      <c r="H5979" s="663"/>
      <c r="I5979" s="663">
        <v>4367</v>
      </c>
      <c r="J5979" s="728">
        <v>698.21</v>
      </c>
      <c r="K5979" s="728">
        <v>139.63999999999999</v>
      </c>
      <c r="L5979" s="728">
        <v>558.57000000000005</v>
      </c>
    </row>
    <row r="5980" spans="1:12" s="335" customFormat="1" ht="12" x14ac:dyDescent="0.2">
      <c r="A5980" s="335" t="s">
        <v>11931</v>
      </c>
      <c r="B5980" s="335" t="s">
        <v>12377</v>
      </c>
      <c r="C5980" s="733">
        <v>43709</v>
      </c>
      <c r="F5980" s="663">
        <v>7118</v>
      </c>
      <c r="G5980" s="663">
        <v>1335</v>
      </c>
      <c r="H5980" s="663"/>
      <c r="I5980" s="663">
        <v>5783</v>
      </c>
      <c r="J5980" s="728">
        <v>828.54</v>
      </c>
      <c r="K5980" s="728">
        <v>165.71</v>
      </c>
      <c r="L5980" s="728">
        <v>662.83</v>
      </c>
    </row>
    <row r="5981" spans="1:12" s="335" customFormat="1" ht="12" x14ac:dyDescent="0.2">
      <c r="A5981" s="335" t="s">
        <v>11932</v>
      </c>
      <c r="B5981" s="335" t="s">
        <v>12378</v>
      </c>
      <c r="C5981" s="733">
        <v>43709</v>
      </c>
      <c r="F5981" s="663">
        <v>1364</v>
      </c>
      <c r="G5981" s="663">
        <v>205</v>
      </c>
      <c r="H5981" s="663"/>
      <c r="I5981" s="663">
        <v>1159</v>
      </c>
      <c r="J5981" s="728">
        <v>116.5</v>
      </c>
      <c r="K5981" s="728">
        <v>23.3</v>
      </c>
      <c r="L5981" s="728">
        <v>93.2</v>
      </c>
    </row>
    <row r="5982" spans="1:12" s="335" customFormat="1" ht="12" x14ac:dyDescent="0.2">
      <c r="A5982" s="335" t="s">
        <v>11933</v>
      </c>
      <c r="B5982" s="335" t="s">
        <v>12379</v>
      </c>
      <c r="C5982" s="733">
        <v>43709</v>
      </c>
      <c r="F5982" s="663">
        <v>2625</v>
      </c>
      <c r="G5982" s="663">
        <v>394</v>
      </c>
      <c r="H5982" s="663"/>
      <c r="I5982" s="663">
        <v>2231</v>
      </c>
      <c r="J5982" s="728">
        <v>224.2</v>
      </c>
      <c r="K5982" s="728">
        <v>44.84</v>
      </c>
      <c r="L5982" s="728">
        <v>179.36</v>
      </c>
    </row>
    <row r="5983" spans="1:12" s="335" customFormat="1" ht="12" x14ac:dyDescent="0.2">
      <c r="A5983" s="335" t="s">
        <v>11934</v>
      </c>
      <c r="B5983" s="335" t="s">
        <v>12380</v>
      </c>
      <c r="C5983" s="733">
        <v>43709</v>
      </c>
      <c r="F5983" s="663">
        <v>1155</v>
      </c>
      <c r="G5983" s="663">
        <v>347</v>
      </c>
      <c r="H5983" s="663"/>
      <c r="I5983" s="663">
        <v>808</v>
      </c>
      <c r="J5983" s="728">
        <v>241.84</v>
      </c>
      <c r="K5983" s="728">
        <v>48.37</v>
      </c>
      <c r="L5983" s="728">
        <v>193.47</v>
      </c>
    </row>
    <row r="5984" spans="1:12" s="335" customFormat="1" ht="12" x14ac:dyDescent="0.2">
      <c r="A5984" s="335" t="s">
        <v>11935</v>
      </c>
      <c r="B5984" s="335" t="s">
        <v>12381</v>
      </c>
      <c r="C5984" s="733">
        <v>43709</v>
      </c>
      <c r="F5984" s="663">
        <v>5437</v>
      </c>
      <c r="G5984" s="663">
        <v>816</v>
      </c>
      <c r="H5984" s="663"/>
      <c r="I5984" s="663">
        <v>4621</v>
      </c>
      <c r="J5984" s="728">
        <v>468.65</v>
      </c>
      <c r="K5984" s="728">
        <v>93.73</v>
      </c>
      <c r="L5984" s="728">
        <v>374.92</v>
      </c>
    </row>
    <row r="5985" spans="1:12" s="335" customFormat="1" ht="12" x14ac:dyDescent="0.2">
      <c r="A5985" s="335" t="s">
        <v>11936</v>
      </c>
      <c r="B5985" s="335" t="s">
        <v>12382</v>
      </c>
      <c r="C5985" s="733">
        <v>43709</v>
      </c>
      <c r="F5985" s="663">
        <v>6861</v>
      </c>
      <c r="G5985" s="663">
        <v>1029</v>
      </c>
      <c r="H5985" s="663"/>
      <c r="I5985" s="663">
        <v>5832</v>
      </c>
      <c r="J5985" s="728">
        <v>591.4</v>
      </c>
      <c r="K5985" s="728">
        <v>118.28</v>
      </c>
      <c r="L5985" s="728">
        <v>473.12</v>
      </c>
    </row>
    <row r="5986" spans="1:12" s="335" customFormat="1" ht="12" x14ac:dyDescent="0.2">
      <c r="A5986" s="335" t="s">
        <v>11937</v>
      </c>
      <c r="B5986" s="335" t="s">
        <v>12383</v>
      </c>
      <c r="C5986" s="733">
        <v>43709</v>
      </c>
      <c r="F5986" s="663">
        <v>4777</v>
      </c>
      <c r="G5986" s="663">
        <v>896</v>
      </c>
      <c r="H5986" s="663"/>
      <c r="I5986" s="663">
        <v>3881</v>
      </c>
      <c r="J5986" s="728">
        <v>561.15</v>
      </c>
      <c r="K5986" s="728">
        <v>112.23</v>
      </c>
      <c r="L5986" s="728">
        <v>448.92</v>
      </c>
    </row>
    <row r="5987" spans="1:12" s="335" customFormat="1" ht="12" x14ac:dyDescent="0.2">
      <c r="A5987" s="335" t="s">
        <v>11938</v>
      </c>
      <c r="B5987" s="335" t="s">
        <v>12384</v>
      </c>
      <c r="C5987" s="733">
        <v>43709</v>
      </c>
      <c r="F5987" s="663">
        <v>1155</v>
      </c>
      <c r="G5987" s="663">
        <v>347</v>
      </c>
      <c r="H5987" s="663"/>
      <c r="I5987" s="663">
        <v>808</v>
      </c>
      <c r="J5987" s="728">
        <v>241.84</v>
      </c>
      <c r="K5987" s="728">
        <v>48.37</v>
      </c>
      <c r="L5987" s="728">
        <v>193.47</v>
      </c>
    </row>
    <row r="5988" spans="1:12" s="335" customFormat="1" ht="12" x14ac:dyDescent="0.2">
      <c r="A5988" s="335" t="s">
        <v>11939</v>
      </c>
      <c r="B5988" s="335" t="s">
        <v>12385</v>
      </c>
      <c r="C5988" s="733">
        <v>43709</v>
      </c>
      <c r="F5988" s="663">
        <v>2574</v>
      </c>
      <c r="G5988" s="663">
        <v>386</v>
      </c>
      <c r="H5988" s="663"/>
      <c r="I5988" s="663">
        <v>2188</v>
      </c>
      <c r="J5988" s="728">
        <v>219.85</v>
      </c>
      <c r="K5988" s="728">
        <v>43.97</v>
      </c>
      <c r="L5988" s="728">
        <v>175.88</v>
      </c>
    </row>
    <row r="5989" spans="1:12" s="335" customFormat="1" ht="12" x14ac:dyDescent="0.2">
      <c r="A5989" s="335" t="s">
        <v>11940</v>
      </c>
      <c r="B5989" s="335" t="s">
        <v>12386</v>
      </c>
      <c r="C5989" s="733">
        <v>43709</v>
      </c>
      <c r="F5989" s="663">
        <v>5804</v>
      </c>
      <c r="G5989" s="663">
        <v>1088</v>
      </c>
      <c r="H5989" s="663"/>
      <c r="I5989" s="663">
        <v>4716</v>
      </c>
      <c r="J5989" s="728">
        <v>681.8</v>
      </c>
      <c r="K5989" s="728">
        <v>136.36000000000001</v>
      </c>
      <c r="L5989" s="728">
        <v>545.44000000000005</v>
      </c>
    </row>
    <row r="5990" spans="1:12" s="335" customFormat="1" ht="12" x14ac:dyDescent="0.2">
      <c r="A5990" s="335" t="s">
        <v>11941</v>
      </c>
      <c r="B5990" s="335" t="s">
        <v>12387</v>
      </c>
      <c r="C5990" s="733">
        <v>43709</v>
      </c>
      <c r="F5990" s="663">
        <v>2414</v>
      </c>
      <c r="G5990" s="663">
        <v>362</v>
      </c>
      <c r="H5990" s="663"/>
      <c r="I5990" s="663">
        <v>2052</v>
      </c>
      <c r="J5990" s="728">
        <v>206.19</v>
      </c>
      <c r="K5990" s="728">
        <v>41.24</v>
      </c>
      <c r="L5990" s="728">
        <v>164.95</v>
      </c>
    </row>
    <row r="5991" spans="1:12" s="335" customFormat="1" ht="12" x14ac:dyDescent="0.2">
      <c r="A5991" s="335" t="s">
        <v>11942</v>
      </c>
      <c r="B5991" s="335" t="s">
        <v>12388</v>
      </c>
      <c r="C5991" s="733">
        <v>43709</v>
      </c>
      <c r="F5991" s="663">
        <v>2860</v>
      </c>
      <c r="G5991" s="663">
        <v>572</v>
      </c>
      <c r="H5991" s="663"/>
      <c r="I5991" s="663">
        <v>2288</v>
      </c>
      <c r="J5991" s="728">
        <v>365.79</v>
      </c>
      <c r="K5991" s="728">
        <v>73.16</v>
      </c>
      <c r="L5991" s="728">
        <v>292.63</v>
      </c>
    </row>
    <row r="5992" spans="1:12" s="335" customFormat="1" ht="12" x14ac:dyDescent="0.2">
      <c r="A5992" s="335" t="s">
        <v>11943</v>
      </c>
      <c r="B5992" s="335" t="s">
        <v>12389</v>
      </c>
      <c r="C5992" s="733">
        <v>43709</v>
      </c>
      <c r="F5992" s="663">
        <v>2581</v>
      </c>
      <c r="G5992" s="663">
        <v>516</v>
      </c>
      <c r="H5992" s="663"/>
      <c r="I5992" s="663">
        <v>2065</v>
      </c>
      <c r="J5992" s="728">
        <v>330.11</v>
      </c>
      <c r="K5992" s="728">
        <v>66.02</v>
      </c>
      <c r="L5992" s="728">
        <v>264.08999999999997</v>
      </c>
    </row>
    <row r="5993" spans="1:12" s="335" customFormat="1" ht="12" x14ac:dyDescent="0.2">
      <c r="A5993" s="335" t="s">
        <v>11944</v>
      </c>
      <c r="B5993" s="335" t="s">
        <v>12390</v>
      </c>
      <c r="C5993" s="733">
        <v>43709</v>
      </c>
      <c r="F5993" s="663">
        <v>2510</v>
      </c>
      <c r="G5993" s="663">
        <v>502</v>
      </c>
      <c r="H5993" s="663"/>
      <c r="I5993" s="663">
        <v>2008</v>
      </c>
      <c r="J5993" s="728">
        <v>321.02999999999997</v>
      </c>
      <c r="K5993" s="728">
        <v>64.209999999999994</v>
      </c>
      <c r="L5993" s="728">
        <v>256.82</v>
      </c>
    </row>
    <row r="5994" spans="1:12" s="335" customFormat="1" ht="12" x14ac:dyDescent="0.2">
      <c r="A5994" s="335" t="s">
        <v>11945</v>
      </c>
      <c r="B5994" s="335" t="s">
        <v>12391</v>
      </c>
      <c r="C5994" s="733">
        <v>43709</v>
      </c>
      <c r="F5994" s="663">
        <v>309</v>
      </c>
      <c r="G5994" s="663">
        <v>46</v>
      </c>
      <c r="H5994" s="663"/>
      <c r="I5994" s="663">
        <v>263</v>
      </c>
      <c r="J5994" s="728">
        <v>26.39</v>
      </c>
      <c r="K5994" s="728">
        <v>5.28</v>
      </c>
      <c r="L5994" s="728">
        <v>21.11</v>
      </c>
    </row>
    <row r="5995" spans="1:12" s="335" customFormat="1" ht="12" x14ac:dyDescent="0.2">
      <c r="A5995" s="335" t="s">
        <v>11946</v>
      </c>
      <c r="B5995" s="335" t="s">
        <v>12392</v>
      </c>
      <c r="C5995" s="733">
        <v>43709</v>
      </c>
      <c r="F5995" s="663">
        <v>2250</v>
      </c>
      <c r="G5995" s="663">
        <v>337</v>
      </c>
      <c r="H5995" s="663"/>
      <c r="I5995" s="663">
        <v>1913</v>
      </c>
      <c r="J5995" s="728">
        <v>192.17</v>
      </c>
      <c r="K5995" s="728">
        <v>38.43</v>
      </c>
      <c r="L5995" s="728">
        <v>153.74</v>
      </c>
    </row>
    <row r="5996" spans="1:12" s="335" customFormat="1" ht="12" x14ac:dyDescent="0.2">
      <c r="A5996" s="335" t="s">
        <v>11947</v>
      </c>
      <c r="B5996" s="335" t="s">
        <v>12393</v>
      </c>
      <c r="C5996" s="733">
        <v>43709</v>
      </c>
      <c r="F5996" s="663">
        <v>2635</v>
      </c>
      <c r="G5996" s="663">
        <v>527</v>
      </c>
      <c r="H5996" s="663"/>
      <c r="I5996" s="663">
        <v>2108</v>
      </c>
      <c r="J5996" s="728">
        <v>337.01</v>
      </c>
      <c r="K5996" s="728">
        <v>67.400000000000006</v>
      </c>
      <c r="L5996" s="728">
        <v>269.61</v>
      </c>
    </row>
    <row r="5997" spans="1:12" s="335" customFormat="1" ht="12" x14ac:dyDescent="0.2">
      <c r="A5997" s="335" t="s">
        <v>11948</v>
      </c>
      <c r="B5997" s="335" t="s">
        <v>12394</v>
      </c>
      <c r="C5997" s="733">
        <v>43709</v>
      </c>
      <c r="F5997" s="663">
        <v>4636</v>
      </c>
      <c r="G5997" s="663">
        <v>695</v>
      </c>
      <c r="H5997" s="663"/>
      <c r="I5997" s="663">
        <v>3941</v>
      </c>
      <c r="J5997" s="728">
        <v>399.61</v>
      </c>
      <c r="K5997" s="728">
        <v>79.92</v>
      </c>
      <c r="L5997" s="728">
        <v>319.69</v>
      </c>
    </row>
    <row r="5998" spans="1:12" s="335" customFormat="1" ht="12" x14ac:dyDescent="0.2">
      <c r="A5998" s="335" t="s">
        <v>11949</v>
      </c>
      <c r="B5998" s="335" t="s">
        <v>12395</v>
      </c>
      <c r="C5998" s="733">
        <v>43709</v>
      </c>
      <c r="F5998" s="663">
        <v>8645</v>
      </c>
      <c r="G5998" s="663">
        <v>2161</v>
      </c>
      <c r="H5998" s="663"/>
      <c r="I5998" s="663">
        <v>6484</v>
      </c>
      <c r="J5998" s="728">
        <v>1466.19</v>
      </c>
      <c r="K5998" s="728">
        <v>293.24</v>
      </c>
      <c r="L5998" s="728">
        <v>1172.95</v>
      </c>
    </row>
    <row r="5999" spans="1:12" s="335" customFormat="1" ht="12" x14ac:dyDescent="0.2">
      <c r="A5999" s="335" t="s">
        <v>11950</v>
      </c>
      <c r="B5999" s="335" t="s">
        <v>12396</v>
      </c>
      <c r="C5999" s="733">
        <v>43709</v>
      </c>
      <c r="F5999" s="663">
        <v>4777</v>
      </c>
      <c r="G5999" s="663">
        <v>896</v>
      </c>
      <c r="H5999" s="663"/>
      <c r="I5999" s="663">
        <v>3881</v>
      </c>
      <c r="J5999" s="728">
        <v>561.15</v>
      </c>
      <c r="K5999" s="728">
        <v>112.23</v>
      </c>
      <c r="L5999" s="728">
        <v>448.92</v>
      </c>
    </row>
    <row r="6000" spans="1:12" s="335" customFormat="1" ht="12" x14ac:dyDescent="0.2">
      <c r="A6000" s="335" t="s">
        <v>11951</v>
      </c>
      <c r="B6000" s="335" t="s">
        <v>12397</v>
      </c>
      <c r="C6000" s="733">
        <v>43709</v>
      </c>
      <c r="F6000" s="663">
        <v>3168</v>
      </c>
      <c r="G6000" s="663">
        <v>475</v>
      </c>
      <c r="H6000" s="663"/>
      <c r="I6000" s="663">
        <v>2693</v>
      </c>
      <c r="J6000" s="728">
        <v>270.58999999999997</v>
      </c>
      <c r="K6000" s="728">
        <v>54.12</v>
      </c>
      <c r="L6000" s="728">
        <v>216.47</v>
      </c>
    </row>
    <row r="6001" spans="1:12" s="335" customFormat="1" ht="12" x14ac:dyDescent="0.2">
      <c r="A6001" s="335" t="s">
        <v>11952</v>
      </c>
      <c r="B6001" s="335" t="s">
        <v>12398</v>
      </c>
      <c r="C6001" s="733">
        <v>43709</v>
      </c>
      <c r="F6001" s="663">
        <v>1851</v>
      </c>
      <c r="G6001" s="663">
        <v>370</v>
      </c>
      <c r="H6001" s="663"/>
      <c r="I6001" s="663">
        <v>1481</v>
      </c>
      <c r="J6001" s="728">
        <v>232.46</v>
      </c>
      <c r="K6001" s="728">
        <v>46.49</v>
      </c>
      <c r="L6001" s="728">
        <v>185.97</v>
      </c>
    </row>
    <row r="6002" spans="1:12" s="335" customFormat="1" ht="12" x14ac:dyDescent="0.2">
      <c r="A6002" s="335" t="s">
        <v>11953</v>
      </c>
      <c r="B6002" s="335" t="s">
        <v>12399</v>
      </c>
      <c r="C6002" s="733">
        <v>43709</v>
      </c>
      <c r="F6002" s="663">
        <v>2417</v>
      </c>
      <c r="G6002" s="663">
        <v>483</v>
      </c>
      <c r="H6002" s="663"/>
      <c r="I6002" s="663">
        <v>1934</v>
      </c>
      <c r="J6002" s="728">
        <v>303.55</v>
      </c>
      <c r="K6002" s="728">
        <v>60.71</v>
      </c>
      <c r="L6002" s="728">
        <v>242.84</v>
      </c>
    </row>
    <row r="6003" spans="1:12" s="335" customFormat="1" ht="12" x14ac:dyDescent="0.2">
      <c r="A6003" s="335" t="s">
        <v>11954</v>
      </c>
      <c r="B6003" s="335" t="s">
        <v>12400</v>
      </c>
      <c r="C6003" s="733">
        <v>43709</v>
      </c>
      <c r="F6003" s="663">
        <v>7705</v>
      </c>
      <c r="G6003" s="663">
        <v>1541</v>
      </c>
      <c r="H6003" s="663"/>
      <c r="I6003" s="663">
        <v>6164</v>
      </c>
      <c r="J6003" s="728">
        <v>985.47</v>
      </c>
      <c r="K6003" s="728">
        <v>197.09</v>
      </c>
      <c r="L6003" s="728">
        <v>788.38</v>
      </c>
    </row>
    <row r="6004" spans="1:12" s="335" customFormat="1" ht="12" x14ac:dyDescent="0.2">
      <c r="A6004" s="335" t="s">
        <v>11955</v>
      </c>
      <c r="B6004" s="335" t="s">
        <v>12401</v>
      </c>
      <c r="C6004" s="733">
        <v>43709</v>
      </c>
      <c r="F6004" s="663">
        <v>3592</v>
      </c>
      <c r="G6004" s="663">
        <v>539</v>
      </c>
      <c r="H6004" s="663"/>
      <c r="I6004" s="663">
        <v>3053</v>
      </c>
      <c r="J6004" s="728">
        <v>306.79000000000002</v>
      </c>
      <c r="K6004" s="728">
        <v>61.36</v>
      </c>
      <c r="L6004" s="728">
        <v>245.43</v>
      </c>
    </row>
    <row r="6005" spans="1:12" s="335" customFormat="1" ht="12" x14ac:dyDescent="0.2">
      <c r="A6005" s="335" t="s">
        <v>11956</v>
      </c>
      <c r="B6005" s="335" t="s">
        <v>12402</v>
      </c>
      <c r="C6005" s="733">
        <v>43709</v>
      </c>
      <c r="F6005" s="663">
        <v>7022</v>
      </c>
      <c r="G6005" s="663">
        <v>1053</v>
      </c>
      <c r="H6005" s="663"/>
      <c r="I6005" s="663">
        <v>5969</v>
      </c>
      <c r="J6005" s="728">
        <v>605.27</v>
      </c>
      <c r="K6005" s="728">
        <v>121.05</v>
      </c>
      <c r="L6005" s="728">
        <v>484.22</v>
      </c>
    </row>
    <row r="6006" spans="1:12" s="335" customFormat="1" ht="12" x14ac:dyDescent="0.2">
      <c r="A6006" s="335" t="s">
        <v>11957</v>
      </c>
      <c r="B6006" s="335" t="s">
        <v>12403</v>
      </c>
      <c r="C6006" s="733">
        <v>43709</v>
      </c>
      <c r="F6006" s="663">
        <v>6522</v>
      </c>
      <c r="G6006" s="663">
        <v>1304</v>
      </c>
      <c r="H6006" s="663"/>
      <c r="I6006" s="663">
        <v>5218</v>
      </c>
      <c r="J6006" s="728">
        <v>834.16</v>
      </c>
      <c r="K6006" s="728">
        <v>166.83</v>
      </c>
      <c r="L6006" s="728">
        <v>667.33</v>
      </c>
    </row>
    <row r="6007" spans="1:12" s="335" customFormat="1" ht="12" x14ac:dyDescent="0.2">
      <c r="A6007" s="335" t="s">
        <v>11958</v>
      </c>
      <c r="B6007" s="335" t="s">
        <v>12404</v>
      </c>
      <c r="C6007" s="733">
        <v>43709</v>
      </c>
      <c r="F6007" s="663">
        <v>11969</v>
      </c>
      <c r="G6007" s="663">
        <v>2394</v>
      </c>
      <c r="H6007" s="663"/>
      <c r="I6007" s="663">
        <v>9575</v>
      </c>
      <c r="J6007" s="728">
        <v>1530.84</v>
      </c>
      <c r="K6007" s="728">
        <v>306.17</v>
      </c>
      <c r="L6007" s="728">
        <v>1224.67</v>
      </c>
    </row>
    <row r="6008" spans="1:12" s="335" customFormat="1" ht="12" x14ac:dyDescent="0.2">
      <c r="A6008" s="335" t="s">
        <v>11959</v>
      </c>
      <c r="B6008" s="335" t="s">
        <v>12335</v>
      </c>
      <c r="C6008" s="733">
        <v>43709</v>
      </c>
      <c r="F6008" s="663">
        <v>2333</v>
      </c>
      <c r="G6008" s="663">
        <v>350</v>
      </c>
      <c r="H6008" s="663"/>
      <c r="I6008" s="663">
        <v>1983</v>
      </c>
      <c r="J6008" s="728">
        <v>199.26</v>
      </c>
      <c r="K6008" s="728">
        <v>39.85</v>
      </c>
      <c r="L6008" s="728">
        <v>159.41</v>
      </c>
    </row>
    <row r="6009" spans="1:12" s="335" customFormat="1" ht="12" x14ac:dyDescent="0.2">
      <c r="A6009" s="335" t="s">
        <v>11960</v>
      </c>
      <c r="B6009" s="335" t="s">
        <v>12405</v>
      </c>
      <c r="C6009" s="733">
        <v>43709</v>
      </c>
      <c r="F6009" s="663">
        <v>5489</v>
      </c>
      <c r="G6009" s="663">
        <v>823</v>
      </c>
      <c r="H6009" s="663"/>
      <c r="I6009" s="663">
        <v>4666</v>
      </c>
      <c r="J6009" s="728">
        <v>473.14</v>
      </c>
      <c r="K6009" s="728">
        <v>94.63</v>
      </c>
      <c r="L6009" s="728">
        <v>378.51</v>
      </c>
    </row>
    <row r="6010" spans="1:12" s="335" customFormat="1" ht="12" x14ac:dyDescent="0.2">
      <c r="A6010" s="335" t="s">
        <v>11961</v>
      </c>
      <c r="B6010" s="335" t="s">
        <v>12406</v>
      </c>
      <c r="C6010" s="733">
        <v>43709</v>
      </c>
      <c r="F6010" s="663">
        <v>1851</v>
      </c>
      <c r="G6010" s="663">
        <v>370</v>
      </c>
      <c r="H6010" s="663"/>
      <c r="I6010" s="663">
        <v>1481</v>
      </c>
      <c r="J6010" s="728">
        <v>232.46</v>
      </c>
      <c r="K6010" s="728">
        <v>46.49</v>
      </c>
      <c r="L6010" s="728">
        <v>185.97</v>
      </c>
    </row>
    <row r="6011" spans="1:12" s="335" customFormat="1" ht="12" x14ac:dyDescent="0.2">
      <c r="A6011" s="335" t="s">
        <v>11962</v>
      </c>
      <c r="B6011" s="335" t="s">
        <v>12407</v>
      </c>
      <c r="C6011" s="733">
        <v>43709</v>
      </c>
      <c r="F6011" s="663">
        <v>2309</v>
      </c>
      <c r="G6011" s="663">
        <v>577</v>
      </c>
      <c r="H6011" s="663"/>
      <c r="I6011" s="663">
        <v>1732</v>
      </c>
      <c r="J6011" s="728">
        <v>391.61</v>
      </c>
      <c r="K6011" s="728">
        <v>78.319999999999993</v>
      </c>
      <c r="L6011" s="728">
        <v>313.29000000000002</v>
      </c>
    </row>
    <row r="6012" spans="1:12" s="335" customFormat="1" ht="12" x14ac:dyDescent="0.2">
      <c r="A6012" s="335" t="s">
        <v>11963</v>
      </c>
      <c r="B6012" s="335" t="s">
        <v>12408</v>
      </c>
      <c r="C6012" s="733">
        <v>43709</v>
      </c>
      <c r="F6012" s="663">
        <v>7786</v>
      </c>
      <c r="G6012" s="663">
        <v>1285</v>
      </c>
      <c r="H6012" s="663"/>
      <c r="I6012" s="663">
        <v>6501</v>
      </c>
      <c r="J6012" s="728">
        <v>768.55</v>
      </c>
      <c r="K6012" s="728">
        <v>153.71</v>
      </c>
      <c r="L6012" s="728">
        <v>614.84</v>
      </c>
    </row>
    <row r="6013" spans="1:12" s="335" customFormat="1" ht="12" x14ac:dyDescent="0.2">
      <c r="A6013" s="335" t="s">
        <v>11964</v>
      </c>
      <c r="B6013" s="335" t="s">
        <v>12409</v>
      </c>
      <c r="C6013" s="733">
        <v>43709</v>
      </c>
      <c r="F6013" s="663">
        <v>7534</v>
      </c>
      <c r="G6013" s="663">
        <v>1507</v>
      </c>
      <c r="H6013" s="663"/>
      <c r="I6013" s="663">
        <v>6027</v>
      </c>
      <c r="J6013" s="728">
        <v>963.6</v>
      </c>
      <c r="K6013" s="728">
        <v>192.72</v>
      </c>
      <c r="L6013" s="728">
        <v>770.88</v>
      </c>
    </row>
    <row r="6014" spans="1:12" s="335" customFormat="1" ht="12" x14ac:dyDescent="0.2">
      <c r="A6014" s="335" t="s">
        <v>11965</v>
      </c>
      <c r="B6014" s="335" t="s">
        <v>12410</v>
      </c>
      <c r="C6014" s="733">
        <v>43709</v>
      </c>
      <c r="F6014" s="663">
        <v>3312</v>
      </c>
      <c r="G6014" s="663">
        <v>662</v>
      </c>
      <c r="H6014" s="663"/>
      <c r="I6014" s="663">
        <v>2650</v>
      </c>
      <c r="J6014" s="728">
        <v>423.6</v>
      </c>
      <c r="K6014" s="728">
        <v>84.72</v>
      </c>
      <c r="L6014" s="728">
        <v>338.88</v>
      </c>
    </row>
    <row r="6015" spans="1:12" s="335" customFormat="1" ht="12" x14ac:dyDescent="0.2">
      <c r="A6015" s="335" t="s">
        <v>11966</v>
      </c>
      <c r="B6015" s="335" t="s">
        <v>12411</v>
      </c>
      <c r="C6015" s="733">
        <v>43709</v>
      </c>
      <c r="F6015" s="663">
        <v>1983</v>
      </c>
      <c r="G6015" s="663">
        <v>372</v>
      </c>
      <c r="H6015" s="663"/>
      <c r="I6015" s="663">
        <v>1611</v>
      </c>
      <c r="J6015" s="728">
        <v>232.95</v>
      </c>
      <c r="K6015" s="728">
        <v>46.59</v>
      </c>
      <c r="L6015" s="728">
        <v>186.36</v>
      </c>
    </row>
    <row r="6016" spans="1:12" s="335" customFormat="1" ht="12" x14ac:dyDescent="0.2">
      <c r="A6016" s="335" t="s">
        <v>11967</v>
      </c>
      <c r="B6016" s="335" t="s">
        <v>12412</v>
      </c>
      <c r="C6016" s="733">
        <v>43709</v>
      </c>
      <c r="F6016" s="663">
        <v>1264</v>
      </c>
      <c r="G6016" s="663">
        <v>190</v>
      </c>
      <c r="H6016" s="663"/>
      <c r="I6016" s="663">
        <v>1074</v>
      </c>
      <c r="J6016" s="728">
        <v>107.95</v>
      </c>
      <c r="K6016" s="728">
        <v>21.59</v>
      </c>
      <c r="L6016" s="728">
        <v>86.36</v>
      </c>
    </row>
    <row r="6017" spans="1:12" s="335" customFormat="1" ht="12" x14ac:dyDescent="0.2">
      <c r="A6017" s="335" t="s">
        <v>11968</v>
      </c>
      <c r="B6017" s="335" t="s">
        <v>12413</v>
      </c>
      <c r="C6017" s="733">
        <v>43709</v>
      </c>
      <c r="F6017" s="663">
        <v>3823</v>
      </c>
      <c r="G6017" s="663">
        <v>631</v>
      </c>
      <c r="H6017" s="663"/>
      <c r="I6017" s="663">
        <v>3192</v>
      </c>
      <c r="J6017" s="728">
        <v>377.37</v>
      </c>
      <c r="K6017" s="728">
        <v>75.47</v>
      </c>
      <c r="L6017" s="728">
        <v>301.89999999999998</v>
      </c>
    </row>
    <row r="6018" spans="1:12" s="335" customFormat="1" ht="12" x14ac:dyDescent="0.2">
      <c r="A6018" s="335" t="s">
        <v>11969</v>
      </c>
      <c r="B6018" s="335" t="s">
        <v>12414</v>
      </c>
      <c r="C6018" s="733">
        <v>43709</v>
      </c>
      <c r="F6018" s="663">
        <v>1627</v>
      </c>
      <c r="G6018" s="663">
        <v>244</v>
      </c>
      <c r="H6018" s="663"/>
      <c r="I6018" s="663">
        <v>1383</v>
      </c>
      <c r="J6018" s="728">
        <v>138.96</v>
      </c>
      <c r="K6018" s="728">
        <v>27.79</v>
      </c>
      <c r="L6018" s="728">
        <v>111.17</v>
      </c>
    </row>
    <row r="6019" spans="1:12" s="335" customFormat="1" ht="12" x14ac:dyDescent="0.2">
      <c r="A6019" s="335" t="s">
        <v>11970</v>
      </c>
      <c r="B6019" s="335" t="s">
        <v>12415</v>
      </c>
      <c r="C6019" s="733">
        <v>43709</v>
      </c>
      <c r="F6019" s="663">
        <v>2250</v>
      </c>
      <c r="G6019" s="663">
        <v>337</v>
      </c>
      <c r="H6019" s="663"/>
      <c r="I6019" s="663">
        <v>1913</v>
      </c>
      <c r="J6019" s="728">
        <v>192.17</v>
      </c>
      <c r="K6019" s="728">
        <v>38.43</v>
      </c>
      <c r="L6019" s="728">
        <v>153.74</v>
      </c>
    </row>
    <row r="6020" spans="1:12" s="335" customFormat="1" ht="12" x14ac:dyDescent="0.2">
      <c r="A6020" s="335" t="s">
        <v>11971</v>
      </c>
      <c r="B6020" s="335" t="s">
        <v>12416</v>
      </c>
      <c r="C6020" s="733">
        <v>43709</v>
      </c>
      <c r="F6020" s="663">
        <v>2743</v>
      </c>
      <c r="G6020" s="663">
        <v>686</v>
      </c>
      <c r="H6020" s="663"/>
      <c r="I6020" s="663">
        <v>2057</v>
      </c>
      <c r="J6020" s="728">
        <v>460.99</v>
      </c>
      <c r="K6020" s="728">
        <v>92.2</v>
      </c>
      <c r="L6020" s="728">
        <v>368.79</v>
      </c>
    </row>
    <row r="6021" spans="1:12" s="335" customFormat="1" ht="12" x14ac:dyDescent="0.2">
      <c r="A6021" s="335" t="s">
        <v>11972</v>
      </c>
      <c r="B6021" s="335" t="s">
        <v>12417</v>
      </c>
      <c r="C6021" s="733">
        <v>43709</v>
      </c>
      <c r="F6021" s="663">
        <v>2178</v>
      </c>
      <c r="G6021" s="663">
        <v>436</v>
      </c>
      <c r="H6021" s="663"/>
      <c r="I6021" s="663">
        <v>1742</v>
      </c>
      <c r="J6021" s="728">
        <v>278.56</v>
      </c>
      <c r="K6021" s="728">
        <v>55.71</v>
      </c>
      <c r="L6021" s="728">
        <v>222.85</v>
      </c>
    </row>
    <row r="6022" spans="1:12" s="335" customFormat="1" ht="12" x14ac:dyDescent="0.2">
      <c r="A6022" s="335" t="s">
        <v>11973</v>
      </c>
      <c r="B6022" s="335" t="s">
        <v>12418</v>
      </c>
      <c r="C6022" s="733">
        <v>43709</v>
      </c>
      <c r="F6022" s="663">
        <v>5250</v>
      </c>
      <c r="G6022" s="663">
        <v>788</v>
      </c>
      <c r="H6022" s="663"/>
      <c r="I6022" s="663">
        <v>4462</v>
      </c>
      <c r="J6022" s="728">
        <v>452.54</v>
      </c>
      <c r="K6022" s="728">
        <v>90.51</v>
      </c>
      <c r="L6022" s="728">
        <v>362.03</v>
      </c>
    </row>
    <row r="6023" spans="1:12" s="335" customFormat="1" ht="12" x14ac:dyDescent="0.2">
      <c r="A6023" s="335" t="s">
        <v>11974</v>
      </c>
      <c r="B6023" s="335" t="s">
        <v>12419</v>
      </c>
      <c r="C6023" s="733">
        <v>43709</v>
      </c>
      <c r="F6023" s="663">
        <v>3637</v>
      </c>
      <c r="G6023" s="663">
        <v>455</v>
      </c>
      <c r="H6023" s="663"/>
      <c r="I6023" s="663">
        <v>3182</v>
      </c>
      <c r="J6023" s="728">
        <v>233.39</v>
      </c>
      <c r="K6023" s="728">
        <v>46.68</v>
      </c>
      <c r="L6023" s="728">
        <v>186.71</v>
      </c>
    </row>
    <row r="6024" spans="1:12" s="335" customFormat="1" ht="12" x14ac:dyDescent="0.2">
      <c r="A6024" s="335" t="s">
        <v>11975</v>
      </c>
      <c r="B6024" s="335" t="s">
        <v>12420</v>
      </c>
      <c r="C6024" s="733">
        <v>43709</v>
      </c>
      <c r="F6024" s="663">
        <v>5574</v>
      </c>
      <c r="G6024" s="663">
        <v>836</v>
      </c>
      <c r="H6024" s="663"/>
      <c r="I6024" s="663">
        <v>4738</v>
      </c>
      <c r="J6024" s="728">
        <v>480.49</v>
      </c>
      <c r="K6024" s="728">
        <v>96.1</v>
      </c>
      <c r="L6024" s="728">
        <v>384.39</v>
      </c>
    </row>
    <row r="6025" spans="1:12" s="335" customFormat="1" ht="12" x14ac:dyDescent="0.2">
      <c r="A6025" s="335" t="s">
        <v>11976</v>
      </c>
      <c r="B6025" s="335" t="s">
        <v>12421</v>
      </c>
      <c r="C6025" s="733">
        <v>43709</v>
      </c>
      <c r="F6025" s="663">
        <v>4930</v>
      </c>
      <c r="G6025" s="663">
        <v>986</v>
      </c>
      <c r="H6025" s="663"/>
      <c r="I6025" s="663">
        <v>3944</v>
      </c>
      <c r="J6025" s="728">
        <v>630.54999999999995</v>
      </c>
      <c r="K6025" s="728">
        <v>126.11</v>
      </c>
      <c r="L6025" s="728">
        <v>504.44</v>
      </c>
    </row>
    <row r="6026" spans="1:12" s="335" customFormat="1" ht="12" x14ac:dyDescent="0.2">
      <c r="A6026" s="335" t="s">
        <v>11977</v>
      </c>
      <c r="B6026" s="335" t="s">
        <v>12422</v>
      </c>
      <c r="C6026" s="733">
        <v>43709</v>
      </c>
      <c r="F6026" s="663">
        <v>9080</v>
      </c>
      <c r="G6026" s="663">
        <v>1816</v>
      </c>
      <c r="H6026" s="663"/>
      <c r="I6026" s="663">
        <v>7264</v>
      </c>
      <c r="J6026" s="728">
        <v>1161.3399999999999</v>
      </c>
      <c r="K6026" s="728">
        <v>232.27</v>
      </c>
      <c r="L6026" s="728">
        <v>929.07</v>
      </c>
    </row>
    <row r="6027" spans="1:12" s="335" customFormat="1" ht="12" x14ac:dyDescent="0.2">
      <c r="A6027" s="335" t="s">
        <v>11978</v>
      </c>
      <c r="B6027" s="335" t="s">
        <v>12423</v>
      </c>
      <c r="C6027" s="733">
        <v>43709</v>
      </c>
      <c r="F6027" s="663">
        <v>1852</v>
      </c>
      <c r="G6027" s="663">
        <v>556</v>
      </c>
      <c r="H6027" s="663"/>
      <c r="I6027" s="663">
        <v>1296</v>
      </c>
      <c r="J6027" s="728">
        <v>391.33</v>
      </c>
      <c r="K6027" s="728">
        <v>78.27</v>
      </c>
      <c r="L6027" s="728">
        <v>313.06</v>
      </c>
    </row>
    <row r="6028" spans="1:12" s="335" customFormat="1" ht="12" x14ac:dyDescent="0.2">
      <c r="A6028" s="335" t="s">
        <v>11979</v>
      </c>
      <c r="B6028" s="335" t="s">
        <v>12424</v>
      </c>
      <c r="C6028" s="733">
        <v>43709</v>
      </c>
      <c r="F6028" s="663">
        <v>2614</v>
      </c>
      <c r="G6028" s="663">
        <v>523</v>
      </c>
      <c r="H6028" s="663"/>
      <c r="I6028" s="663">
        <v>2091</v>
      </c>
      <c r="J6028" s="728">
        <v>334.33</v>
      </c>
      <c r="K6028" s="728">
        <v>66.87</v>
      </c>
      <c r="L6028" s="728">
        <v>267.45999999999998</v>
      </c>
    </row>
    <row r="6029" spans="1:12" s="335" customFormat="1" ht="12" x14ac:dyDescent="0.2">
      <c r="A6029" s="335" t="s">
        <v>11980</v>
      </c>
      <c r="B6029" s="335" t="s">
        <v>12425</v>
      </c>
      <c r="C6029" s="733">
        <v>43709</v>
      </c>
      <c r="F6029" s="663">
        <v>6833</v>
      </c>
      <c r="G6029" s="663">
        <v>1367</v>
      </c>
      <c r="H6029" s="663"/>
      <c r="I6029" s="663">
        <v>5466</v>
      </c>
      <c r="J6029" s="728">
        <v>873.94</v>
      </c>
      <c r="K6029" s="728">
        <v>174.79</v>
      </c>
      <c r="L6029" s="728">
        <v>699.15</v>
      </c>
    </row>
    <row r="6030" spans="1:12" s="335" customFormat="1" ht="12" x14ac:dyDescent="0.2">
      <c r="A6030" s="335" t="s">
        <v>11981</v>
      </c>
      <c r="B6030" s="335" t="s">
        <v>12426</v>
      </c>
      <c r="C6030" s="733">
        <v>43709</v>
      </c>
      <c r="F6030" s="663">
        <v>6475</v>
      </c>
      <c r="G6030" s="663">
        <v>1295</v>
      </c>
      <c r="H6030" s="663"/>
      <c r="I6030" s="663">
        <v>5180</v>
      </c>
      <c r="J6030" s="728">
        <v>828.15</v>
      </c>
      <c r="K6030" s="728">
        <v>165.63</v>
      </c>
      <c r="L6030" s="728">
        <v>662.52</v>
      </c>
    </row>
    <row r="6031" spans="1:12" s="335" customFormat="1" ht="12" x14ac:dyDescent="0.2">
      <c r="A6031" s="335" t="s">
        <v>11982</v>
      </c>
      <c r="B6031" s="335" t="s">
        <v>12427</v>
      </c>
      <c r="C6031" s="733">
        <v>43709</v>
      </c>
      <c r="F6031" s="663">
        <v>6475</v>
      </c>
      <c r="G6031" s="663">
        <v>1295</v>
      </c>
      <c r="H6031" s="663"/>
      <c r="I6031" s="663">
        <v>5180</v>
      </c>
      <c r="J6031" s="728">
        <v>828.15</v>
      </c>
      <c r="K6031" s="728">
        <v>165.63</v>
      </c>
      <c r="L6031" s="728">
        <v>662.52</v>
      </c>
    </row>
    <row r="6032" spans="1:12" s="335" customFormat="1" ht="12" x14ac:dyDescent="0.2">
      <c r="A6032" s="335" t="s">
        <v>11983</v>
      </c>
      <c r="B6032" s="335" t="s">
        <v>12428</v>
      </c>
      <c r="C6032" s="733">
        <v>43709</v>
      </c>
      <c r="F6032" s="663">
        <v>2746</v>
      </c>
      <c r="G6032" s="663">
        <v>515</v>
      </c>
      <c r="H6032" s="663"/>
      <c r="I6032" s="663">
        <v>2231</v>
      </c>
      <c r="J6032" s="728">
        <v>319.64</v>
      </c>
      <c r="K6032" s="728">
        <v>63.93</v>
      </c>
      <c r="L6032" s="728">
        <v>255.71</v>
      </c>
    </row>
    <row r="6033" spans="1:12" s="335" customFormat="1" ht="12" x14ac:dyDescent="0.2">
      <c r="A6033" s="335" t="s">
        <v>11984</v>
      </c>
      <c r="B6033" s="335" t="s">
        <v>12429</v>
      </c>
      <c r="C6033" s="733">
        <v>43709</v>
      </c>
      <c r="F6033" s="663">
        <v>5736</v>
      </c>
      <c r="G6033" s="663">
        <v>860</v>
      </c>
      <c r="H6033" s="663"/>
      <c r="I6033" s="663">
        <v>4876</v>
      </c>
      <c r="J6033" s="728">
        <v>494.43</v>
      </c>
      <c r="K6033" s="728">
        <v>98.89</v>
      </c>
      <c r="L6033" s="728">
        <v>395.54</v>
      </c>
    </row>
    <row r="6034" spans="1:12" s="335" customFormat="1" ht="12" x14ac:dyDescent="0.2">
      <c r="A6034" s="335" t="s">
        <v>11985</v>
      </c>
      <c r="B6034" s="335" t="s">
        <v>12430</v>
      </c>
      <c r="C6034" s="733">
        <v>43709</v>
      </c>
      <c r="F6034" s="663">
        <v>4031</v>
      </c>
      <c r="G6034" s="663">
        <v>806</v>
      </c>
      <c r="H6034" s="663"/>
      <c r="I6034" s="663">
        <v>3225</v>
      </c>
      <c r="J6034" s="728">
        <v>515.55999999999995</v>
      </c>
      <c r="K6034" s="728">
        <v>103.11</v>
      </c>
      <c r="L6034" s="728">
        <v>412.45</v>
      </c>
    </row>
    <row r="6035" spans="1:12" s="335" customFormat="1" ht="12" x14ac:dyDescent="0.2">
      <c r="A6035" s="335" t="s">
        <v>11986</v>
      </c>
      <c r="B6035" s="335" t="s">
        <v>12431</v>
      </c>
      <c r="C6035" s="733">
        <v>43709</v>
      </c>
      <c r="F6035" s="663">
        <v>3422</v>
      </c>
      <c r="G6035" s="663">
        <v>684</v>
      </c>
      <c r="H6035" s="663"/>
      <c r="I6035" s="663">
        <v>2738</v>
      </c>
      <c r="J6035" s="728">
        <v>437.67</v>
      </c>
      <c r="K6035" s="728">
        <v>87.53</v>
      </c>
      <c r="L6035" s="728">
        <v>350.14</v>
      </c>
    </row>
    <row r="6036" spans="1:12" s="335" customFormat="1" ht="12" x14ac:dyDescent="0.2">
      <c r="A6036" s="335" t="s">
        <v>11987</v>
      </c>
      <c r="B6036" s="335" t="s">
        <v>12432</v>
      </c>
      <c r="C6036" s="733">
        <v>43709</v>
      </c>
      <c r="F6036" s="663">
        <v>5972</v>
      </c>
      <c r="G6036" s="663">
        <v>1120</v>
      </c>
      <c r="H6036" s="663"/>
      <c r="I6036" s="663">
        <v>4852</v>
      </c>
      <c r="J6036" s="728">
        <v>695.14</v>
      </c>
      <c r="K6036" s="728">
        <v>139.03</v>
      </c>
      <c r="L6036" s="728">
        <v>556.11</v>
      </c>
    </row>
    <row r="6037" spans="1:12" s="335" customFormat="1" ht="12" x14ac:dyDescent="0.2">
      <c r="A6037" s="335" t="s">
        <v>11988</v>
      </c>
      <c r="B6037" s="335" t="s">
        <v>12433</v>
      </c>
      <c r="C6037" s="733">
        <v>43709</v>
      </c>
      <c r="F6037" s="663">
        <v>2614</v>
      </c>
      <c r="G6037" s="663">
        <v>392</v>
      </c>
      <c r="H6037" s="663"/>
      <c r="I6037" s="663">
        <v>2222</v>
      </c>
      <c r="J6037" s="728">
        <v>223.26</v>
      </c>
      <c r="K6037" s="728">
        <v>44.65</v>
      </c>
      <c r="L6037" s="728">
        <v>178.61</v>
      </c>
    </row>
    <row r="6038" spans="1:12" s="335" customFormat="1" ht="12" x14ac:dyDescent="0.2">
      <c r="A6038" s="335" t="s">
        <v>11989</v>
      </c>
      <c r="B6038" s="335" t="s">
        <v>12434</v>
      </c>
      <c r="C6038" s="733">
        <v>43709</v>
      </c>
      <c r="F6038" s="663">
        <v>2944</v>
      </c>
      <c r="G6038" s="663">
        <v>442</v>
      </c>
      <c r="H6038" s="663"/>
      <c r="I6038" s="663">
        <v>2502</v>
      </c>
      <c r="J6038" s="728">
        <v>251.45</v>
      </c>
      <c r="K6038" s="728">
        <v>50.29</v>
      </c>
      <c r="L6038" s="728">
        <v>201.16</v>
      </c>
    </row>
    <row r="6039" spans="1:12" s="335" customFormat="1" ht="12" x14ac:dyDescent="0.2">
      <c r="A6039" s="335" t="s">
        <v>11990</v>
      </c>
      <c r="B6039" s="335" t="s">
        <v>12435</v>
      </c>
      <c r="C6039" s="733">
        <v>43709</v>
      </c>
      <c r="F6039" s="663">
        <v>2290</v>
      </c>
      <c r="G6039" s="663">
        <v>344</v>
      </c>
      <c r="H6039" s="663"/>
      <c r="I6039" s="663">
        <v>1946</v>
      </c>
      <c r="J6039" s="728">
        <v>195.59</v>
      </c>
      <c r="K6039" s="728">
        <v>39.119999999999997</v>
      </c>
      <c r="L6039" s="728">
        <v>156.47</v>
      </c>
    </row>
    <row r="6040" spans="1:12" s="335" customFormat="1" ht="12" x14ac:dyDescent="0.2">
      <c r="A6040" s="335" t="s">
        <v>11991</v>
      </c>
      <c r="B6040" s="335" t="s">
        <v>12436</v>
      </c>
      <c r="C6040" s="733">
        <v>43709</v>
      </c>
      <c r="F6040" s="663">
        <v>2669</v>
      </c>
      <c r="G6040" s="663">
        <v>400</v>
      </c>
      <c r="H6040" s="663"/>
      <c r="I6040" s="663">
        <v>2269</v>
      </c>
      <c r="J6040" s="728">
        <v>227.96</v>
      </c>
      <c r="K6040" s="728">
        <v>45.59</v>
      </c>
      <c r="L6040" s="728">
        <v>182.37</v>
      </c>
    </row>
    <row r="6041" spans="1:12" s="335" customFormat="1" ht="12" x14ac:dyDescent="0.2">
      <c r="A6041" s="335" t="s">
        <v>11992</v>
      </c>
      <c r="B6041" s="335" t="s">
        <v>12437</v>
      </c>
      <c r="C6041" s="733">
        <v>43709</v>
      </c>
      <c r="F6041" s="663">
        <v>4568</v>
      </c>
      <c r="G6041" s="663">
        <v>754</v>
      </c>
      <c r="H6041" s="663"/>
      <c r="I6041" s="663">
        <v>3814</v>
      </c>
      <c r="J6041" s="728">
        <v>450.91</v>
      </c>
      <c r="K6041" s="728">
        <v>90.18</v>
      </c>
      <c r="L6041" s="728">
        <v>360.73</v>
      </c>
    </row>
    <row r="6042" spans="1:12" s="335" customFormat="1" ht="12" x14ac:dyDescent="0.2">
      <c r="A6042" s="335" t="s">
        <v>11993</v>
      </c>
      <c r="B6042" s="335" t="s">
        <v>12438</v>
      </c>
      <c r="C6042" s="733">
        <v>43709</v>
      </c>
      <c r="F6042" s="663">
        <v>2841</v>
      </c>
      <c r="G6042" s="663">
        <v>568</v>
      </c>
      <c r="H6042" s="663"/>
      <c r="I6042" s="663">
        <v>2273</v>
      </c>
      <c r="J6042" s="728">
        <v>356.8</v>
      </c>
      <c r="K6042" s="728">
        <v>71.36</v>
      </c>
      <c r="L6042" s="728">
        <v>285.44</v>
      </c>
    </row>
    <row r="6043" spans="1:12" s="335" customFormat="1" ht="12" x14ac:dyDescent="0.2">
      <c r="A6043" s="335" t="s">
        <v>11994</v>
      </c>
      <c r="B6043" s="335" t="s">
        <v>12439</v>
      </c>
      <c r="C6043" s="733">
        <v>43709</v>
      </c>
      <c r="F6043" s="663">
        <v>2309</v>
      </c>
      <c r="G6043" s="663">
        <v>462</v>
      </c>
      <c r="H6043" s="663"/>
      <c r="I6043" s="663">
        <v>1847</v>
      </c>
      <c r="J6043" s="728">
        <v>289.99</v>
      </c>
      <c r="K6043" s="728">
        <v>58</v>
      </c>
      <c r="L6043" s="728">
        <v>231.99</v>
      </c>
    </row>
    <row r="6044" spans="1:12" s="335" customFormat="1" ht="12" x14ac:dyDescent="0.2">
      <c r="A6044" s="335" t="s">
        <v>11995</v>
      </c>
      <c r="B6044" s="335" t="s">
        <v>12440</v>
      </c>
      <c r="C6044" s="733">
        <v>43709</v>
      </c>
      <c r="F6044" s="663">
        <v>9532</v>
      </c>
      <c r="G6044" s="663">
        <v>1906</v>
      </c>
      <c r="H6044" s="663"/>
      <c r="I6044" s="663">
        <v>7626</v>
      </c>
      <c r="J6044" s="728">
        <v>1219.1500000000001</v>
      </c>
      <c r="K6044" s="728">
        <v>243.83</v>
      </c>
      <c r="L6044" s="728">
        <v>975.32</v>
      </c>
    </row>
    <row r="6045" spans="1:12" s="335" customFormat="1" ht="12" x14ac:dyDescent="0.2">
      <c r="A6045" s="335" t="s">
        <v>11996</v>
      </c>
      <c r="B6045" s="335" t="s">
        <v>12441</v>
      </c>
      <c r="C6045" s="733">
        <v>43709</v>
      </c>
      <c r="F6045" s="663">
        <v>8168</v>
      </c>
      <c r="G6045" s="663">
        <v>1634</v>
      </c>
      <c r="H6045" s="663"/>
      <c r="I6045" s="663">
        <v>6534</v>
      </c>
      <c r="J6045" s="728">
        <v>1044.69</v>
      </c>
      <c r="K6045" s="728">
        <v>208.94</v>
      </c>
      <c r="L6045" s="728">
        <v>835.75</v>
      </c>
    </row>
    <row r="6046" spans="1:12" s="335" customFormat="1" ht="12" x14ac:dyDescent="0.2">
      <c r="A6046" s="335" t="s">
        <v>11997</v>
      </c>
      <c r="B6046" s="335" t="s">
        <v>12442</v>
      </c>
      <c r="C6046" s="733">
        <v>43709</v>
      </c>
      <c r="F6046" s="663">
        <v>2192</v>
      </c>
      <c r="G6046" s="663">
        <v>329</v>
      </c>
      <c r="H6046" s="663"/>
      <c r="I6046" s="663">
        <v>1863</v>
      </c>
      <c r="J6046" s="728">
        <v>187.21</v>
      </c>
      <c r="K6046" s="728">
        <v>37.44</v>
      </c>
      <c r="L6046" s="728">
        <v>149.77000000000001</v>
      </c>
    </row>
    <row r="6047" spans="1:12" s="335" customFormat="1" ht="12" x14ac:dyDescent="0.2">
      <c r="A6047" s="335" t="s">
        <v>11998</v>
      </c>
      <c r="B6047" s="335" t="s">
        <v>12443</v>
      </c>
      <c r="C6047" s="733">
        <v>43709</v>
      </c>
      <c r="F6047" s="663">
        <v>2625</v>
      </c>
      <c r="G6047" s="663">
        <v>394</v>
      </c>
      <c r="H6047" s="663"/>
      <c r="I6047" s="663">
        <v>2231</v>
      </c>
      <c r="J6047" s="728">
        <v>224.2</v>
      </c>
      <c r="K6047" s="728">
        <v>44.84</v>
      </c>
      <c r="L6047" s="728">
        <v>179.36</v>
      </c>
    </row>
    <row r="6048" spans="1:12" s="335" customFormat="1" ht="12" x14ac:dyDescent="0.2">
      <c r="A6048" s="335" t="s">
        <v>11999</v>
      </c>
      <c r="B6048" s="335" t="s">
        <v>12444</v>
      </c>
      <c r="C6048" s="733">
        <v>43709</v>
      </c>
      <c r="F6048" s="663">
        <v>2400</v>
      </c>
      <c r="G6048" s="663">
        <v>360</v>
      </c>
      <c r="H6048" s="663"/>
      <c r="I6048" s="663">
        <v>2040</v>
      </c>
      <c r="J6048" s="728">
        <v>204.99</v>
      </c>
      <c r="K6048" s="728">
        <v>41</v>
      </c>
      <c r="L6048" s="728">
        <v>163.99</v>
      </c>
    </row>
    <row r="6049" spans="1:12" s="335" customFormat="1" ht="12" x14ac:dyDescent="0.2">
      <c r="A6049" s="335" t="s">
        <v>12000</v>
      </c>
      <c r="B6049" s="335" t="s">
        <v>12445</v>
      </c>
      <c r="C6049" s="733">
        <v>43709</v>
      </c>
      <c r="F6049" s="663">
        <v>6292</v>
      </c>
      <c r="G6049" s="663">
        <v>1180</v>
      </c>
      <c r="H6049" s="663"/>
      <c r="I6049" s="663">
        <v>5112</v>
      </c>
      <c r="J6049" s="728">
        <v>739.11</v>
      </c>
      <c r="K6049" s="728">
        <v>147.82</v>
      </c>
      <c r="L6049" s="728">
        <v>591.29</v>
      </c>
    </row>
    <row r="6050" spans="1:12" s="335" customFormat="1" ht="12" x14ac:dyDescent="0.2">
      <c r="A6050" s="335" t="s">
        <v>12001</v>
      </c>
      <c r="B6050" s="335" t="s">
        <v>12446</v>
      </c>
      <c r="C6050" s="733">
        <v>43709</v>
      </c>
      <c r="F6050" s="663">
        <v>2100</v>
      </c>
      <c r="G6050" s="663">
        <v>315</v>
      </c>
      <c r="H6050" s="663"/>
      <c r="I6050" s="663">
        <v>1785</v>
      </c>
      <c r="J6050" s="728">
        <v>179.36</v>
      </c>
      <c r="K6050" s="728">
        <v>35.869999999999997</v>
      </c>
      <c r="L6050" s="728">
        <v>143.49</v>
      </c>
    </row>
    <row r="6051" spans="1:12" s="335" customFormat="1" ht="12" x14ac:dyDescent="0.2">
      <c r="A6051" s="335" t="s">
        <v>12002</v>
      </c>
      <c r="B6051" s="335" t="s">
        <v>12447</v>
      </c>
      <c r="C6051" s="733">
        <v>43709</v>
      </c>
      <c r="F6051" s="663">
        <v>2338</v>
      </c>
      <c r="G6051" s="663">
        <v>351</v>
      </c>
      <c r="H6051" s="663"/>
      <c r="I6051" s="663">
        <v>1987</v>
      </c>
      <c r="J6051" s="728">
        <v>199.69</v>
      </c>
      <c r="K6051" s="728">
        <v>39.94</v>
      </c>
      <c r="L6051" s="728">
        <v>159.75</v>
      </c>
    </row>
    <row r="6052" spans="1:12" s="335" customFormat="1" ht="12" x14ac:dyDescent="0.2">
      <c r="A6052" s="335" t="s">
        <v>12003</v>
      </c>
      <c r="B6052" s="335" t="s">
        <v>12448</v>
      </c>
      <c r="C6052" s="733">
        <v>43709</v>
      </c>
      <c r="F6052" s="663">
        <v>2309</v>
      </c>
      <c r="G6052" s="663">
        <v>577</v>
      </c>
      <c r="H6052" s="663"/>
      <c r="I6052" s="663">
        <v>1732</v>
      </c>
      <c r="J6052" s="728">
        <v>391.61</v>
      </c>
      <c r="K6052" s="728">
        <v>78.319999999999993</v>
      </c>
      <c r="L6052" s="728">
        <v>313.29000000000002</v>
      </c>
    </row>
    <row r="6053" spans="1:12" s="335" customFormat="1" ht="12" x14ac:dyDescent="0.2">
      <c r="A6053" s="335" t="s">
        <v>12004</v>
      </c>
      <c r="B6053" s="335" t="s">
        <v>12449</v>
      </c>
      <c r="C6053" s="733">
        <v>43709</v>
      </c>
      <c r="F6053" s="663">
        <v>2294</v>
      </c>
      <c r="G6053" s="663">
        <v>344</v>
      </c>
      <c r="H6053" s="663"/>
      <c r="I6053" s="663">
        <v>1950</v>
      </c>
      <c r="J6053" s="728">
        <v>195.93</v>
      </c>
      <c r="K6053" s="728">
        <v>39.19</v>
      </c>
      <c r="L6053" s="728">
        <v>156.74</v>
      </c>
    </row>
    <row r="6054" spans="1:12" s="335" customFormat="1" ht="12" x14ac:dyDescent="0.2">
      <c r="A6054" s="335" t="s">
        <v>12005</v>
      </c>
      <c r="B6054" s="335" t="s">
        <v>12450</v>
      </c>
      <c r="C6054" s="733">
        <v>43709</v>
      </c>
      <c r="F6054" s="663">
        <v>2439</v>
      </c>
      <c r="G6054" s="663">
        <v>366</v>
      </c>
      <c r="H6054" s="663"/>
      <c r="I6054" s="663">
        <v>2073</v>
      </c>
      <c r="J6054" s="728">
        <v>208.31</v>
      </c>
      <c r="K6054" s="728">
        <v>41.66</v>
      </c>
      <c r="L6054" s="728">
        <v>166.65</v>
      </c>
    </row>
    <row r="6055" spans="1:12" s="335" customFormat="1" ht="12" x14ac:dyDescent="0.2">
      <c r="A6055" s="335" t="s">
        <v>12006</v>
      </c>
      <c r="B6055" s="335" t="s">
        <v>12451</v>
      </c>
      <c r="C6055" s="733">
        <v>43709</v>
      </c>
      <c r="F6055" s="663">
        <v>6169</v>
      </c>
      <c r="G6055" s="663">
        <v>925</v>
      </c>
      <c r="H6055" s="663"/>
      <c r="I6055" s="663">
        <v>5244</v>
      </c>
      <c r="J6055" s="728">
        <v>531.75</v>
      </c>
      <c r="K6055" s="728">
        <v>106.35</v>
      </c>
      <c r="L6055" s="728">
        <v>425.4</v>
      </c>
    </row>
    <row r="6056" spans="1:12" s="335" customFormat="1" ht="12" x14ac:dyDescent="0.2">
      <c r="A6056" s="335" t="s">
        <v>12007</v>
      </c>
      <c r="B6056" s="335" t="s">
        <v>12452</v>
      </c>
      <c r="C6056" s="733">
        <v>43709</v>
      </c>
      <c r="F6056" s="663">
        <v>9341</v>
      </c>
      <c r="G6056" s="663">
        <v>1401</v>
      </c>
      <c r="H6056" s="663"/>
      <c r="I6056" s="663">
        <v>7940</v>
      </c>
      <c r="J6056" s="728">
        <v>805.16</v>
      </c>
      <c r="K6056" s="728">
        <v>161.03</v>
      </c>
      <c r="L6056" s="728">
        <v>644.13</v>
      </c>
    </row>
    <row r="6057" spans="1:12" s="335" customFormat="1" ht="12" x14ac:dyDescent="0.2">
      <c r="F6057" s="663"/>
      <c r="G6057" s="663"/>
      <c r="H6057" s="663"/>
      <c r="I6057" s="663"/>
      <c r="J6057" s="728"/>
      <c r="K6057" s="728"/>
      <c r="L6057" s="728"/>
    </row>
    <row r="6058" spans="1:12" s="335" customFormat="1" ht="12" x14ac:dyDescent="0.2">
      <c r="A6058" s="335" t="s">
        <v>12468</v>
      </c>
      <c r="B6058" s="335" t="s">
        <v>12469</v>
      </c>
      <c r="C6058" s="733">
        <v>43739</v>
      </c>
      <c r="F6058" s="663">
        <v>2964</v>
      </c>
      <c r="G6058" s="663">
        <v>593</v>
      </c>
      <c r="H6058" s="663"/>
      <c r="I6058" s="663">
        <v>2371</v>
      </c>
      <c r="J6058" s="728">
        <v>379.09</v>
      </c>
      <c r="K6058" s="728">
        <v>75.819999999999993</v>
      </c>
      <c r="L6058" s="728">
        <v>303.27</v>
      </c>
    </row>
    <row r="6059" spans="1:12" s="335" customFormat="1" ht="12" x14ac:dyDescent="0.2">
      <c r="A6059" s="335" t="s">
        <v>12470</v>
      </c>
      <c r="B6059" s="335" t="s">
        <v>12471</v>
      </c>
      <c r="C6059" s="733">
        <v>43739</v>
      </c>
      <c r="F6059" s="663">
        <v>4132</v>
      </c>
      <c r="G6059" s="663">
        <v>620</v>
      </c>
      <c r="H6059" s="663"/>
      <c r="I6059" s="663">
        <v>3512</v>
      </c>
      <c r="J6059" s="728">
        <v>352.91</v>
      </c>
      <c r="K6059" s="728">
        <v>70.58</v>
      </c>
      <c r="L6059" s="728">
        <v>282.33</v>
      </c>
    </row>
    <row r="6060" spans="1:12" s="335" customFormat="1" ht="12" x14ac:dyDescent="0.2">
      <c r="A6060" s="335" t="s">
        <v>12472</v>
      </c>
      <c r="B6060" s="335" t="s">
        <v>12473</v>
      </c>
      <c r="C6060" s="733">
        <v>43739</v>
      </c>
      <c r="F6060" s="663">
        <v>3736</v>
      </c>
      <c r="G6060" s="663">
        <v>560</v>
      </c>
      <c r="H6060" s="663"/>
      <c r="I6060" s="663">
        <v>3176</v>
      </c>
      <c r="J6060" s="728">
        <v>319.08999999999997</v>
      </c>
      <c r="K6060" s="728">
        <v>63.82</v>
      </c>
      <c r="L6060" s="728">
        <v>255.27</v>
      </c>
    </row>
    <row r="6061" spans="1:12" s="335" customFormat="1" ht="12" x14ac:dyDescent="0.2">
      <c r="A6061" s="335" t="s">
        <v>12474</v>
      </c>
      <c r="B6061" s="335" t="s">
        <v>12475</v>
      </c>
      <c r="C6061" s="733">
        <v>43739</v>
      </c>
      <c r="F6061" s="663">
        <v>3517</v>
      </c>
      <c r="G6061" s="663">
        <v>528</v>
      </c>
      <c r="H6061" s="663"/>
      <c r="I6061" s="663">
        <v>2989</v>
      </c>
      <c r="J6061" s="728">
        <v>300.39</v>
      </c>
      <c r="K6061" s="728">
        <v>60.08</v>
      </c>
      <c r="L6061" s="728">
        <v>240.31</v>
      </c>
    </row>
    <row r="6062" spans="1:12" s="335" customFormat="1" ht="12" x14ac:dyDescent="0.2">
      <c r="A6062" s="335" t="s">
        <v>12476</v>
      </c>
      <c r="B6062" s="335" t="s">
        <v>12477</v>
      </c>
      <c r="C6062" s="733">
        <v>43739</v>
      </c>
      <c r="F6062" s="663">
        <v>2694</v>
      </c>
      <c r="G6062" s="663">
        <v>404</v>
      </c>
      <c r="H6062" s="663"/>
      <c r="I6062" s="663">
        <v>2290</v>
      </c>
      <c r="J6062" s="728">
        <v>230.09</v>
      </c>
      <c r="K6062" s="728">
        <v>46.02</v>
      </c>
      <c r="L6062" s="728">
        <v>184.07</v>
      </c>
    </row>
    <row r="6063" spans="1:12" s="335" customFormat="1" ht="12" x14ac:dyDescent="0.2">
      <c r="A6063" s="335" t="s">
        <v>12478</v>
      </c>
      <c r="B6063" s="335" t="s">
        <v>12479</v>
      </c>
      <c r="C6063" s="733">
        <v>43739</v>
      </c>
      <c r="F6063" s="663">
        <v>3999</v>
      </c>
      <c r="G6063" s="663">
        <v>800</v>
      </c>
      <c r="H6063" s="663"/>
      <c r="I6063" s="663">
        <v>3199</v>
      </c>
      <c r="J6063" s="728">
        <v>511.47</v>
      </c>
      <c r="K6063" s="728">
        <v>102.29</v>
      </c>
      <c r="L6063" s="728">
        <v>409.18</v>
      </c>
    </row>
    <row r="6064" spans="1:12" s="335" customFormat="1" ht="12" x14ac:dyDescent="0.2">
      <c r="A6064" s="335" t="s">
        <v>12480</v>
      </c>
      <c r="B6064" s="335" t="s">
        <v>12481</v>
      </c>
      <c r="C6064" s="733">
        <v>43739</v>
      </c>
      <c r="F6064" s="663">
        <v>2612</v>
      </c>
      <c r="G6064" s="663">
        <v>392</v>
      </c>
      <c r="H6064" s="663"/>
      <c r="I6064" s="663">
        <v>2220</v>
      </c>
      <c r="J6064" s="728">
        <v>223.09</v>
      </c>
      <c r="K6064" s="728">
        <v>44.62</v>
      </c>
      <c r="L6064" s="728">
        <v>178.47</v>
      </c>
    </row>
    <row r="6065" spans="1:12" s="335" customFormat="1" ht="12" x14ac:dyDescent="0.2">
      <c r="A6065" s="335" t="s">
        <v>12482</v>
      </c>
      <c r="B6065" s="335" t="s">
        <v>12483</v>
      </c>
      <c r="C6065" s="733">
        <v>43739</v>
      </c>
      <c r="F6065" s="663">
        <v>6802</v>
      </c>
      <c r="G6065" s="663">
        <v>1020</v>
      </c>
      <c r="H6065" s="663"/>
      <c r="I6065" s="663">
        <v>5782</v>
      </c>
      <c r="J6065" s="728">
        <v>586.30999999999995</v>
      </c>
      <c r="K6065" s="728">
        <v>117.26</v>
      </c>
      <c r="L6065" s="728">
        <v>469.05</v>
      </c>
    </row>
    <row r="6066" spans="1:12" s="335" customFormat="1" ht="12" x14ac:dyDescent="0.2">
      <c r="A6066" s="335" t="s">
        <v>12484</v>
      </c>
      <c r="B6066" s="335" t="s">
        <v>12485</v>
      </c>
      <c r="C6066" s="733">
        <v>43739</v>
      </c>
      <c r="F6066" s="663">
        <v>2309</v>
      </c>
      <c r="G6066" s="663">
        <v>577</v>
      </c>
      <c r="H6066" s="663"/>
      <c r="I6066" s="663">
        <v>1732</v>
      </c>
      <c r="J6066" s="728">
        <v>391.61</v>
      </c>
      <c r="K6066" s="728">
        <v>78.319999999999993</v>
      </c>
      <c r="L6066" s="728">
        <v>313.29000000000002</v>
      </c>
    </row>
    <row r="6067" spans="1:12" s="335" customFormat="1" ht="12" x14ac:dyDescent="0.2">
      <c r="A6067" s="335" t="s">
        <v>12486</v>
      </c>
      <c r="B6067" s="335" t="s">
        <v>12487</v>
      </c>
      <c r="C6067" s="733">
        <v>43739</v>
      </c>
      <c r="F6067" s="663">
        <v>5511</v>
      </c>
      <c r="G6067" s="663">
        <v>827</v>
      </c>
      <c r="H6067" s="663"/>
      <c r="I6067" s="663">
        <v>4684</v>
      </c>
      <c r="J6067" s="728">
        <v>475.03</v>
      </c>
      <c r="K6067" s="728">
        <v>95.01</v>
      </c>
      <c r="L6067" s="728">
        <v>380.02</v>
      </c>
    </row>
    <row r="6068" spans="1:12" s="335" customFormat="1" ht="12" x14ac:dyDescent="0.2">
      <c r="A6068" s="335" t="s">
        <v>12488</v>
      </c>
      <c r="B6068" s="335" t="s">
        <v>12489</v>
      </c>
      <c r="C6068" s="733">
        <v>43739</v>
      </c>
      <c r="F6068" s="663">
        <v>6817</v>
      </c>
      <c r="G6068" s="663">
        <v>1023</v>
      </c>
      <c r="H6068" s="663"/>
      <c r="I6068" s="663">
        <v>5794</v>
      </c>
      <c r="J6068" s="728">
        <v>582.24</v>
      </c>
      <c r="K6068" s="728">
        <v>116.45</v>
      </c>
      <c r="L6068" s="728">
        <v>465.79</v>
      </c>
    </row>
    <row r="6069" spans="1:12" s="335" customFormat="1" ht="12" x14ac:dyDescent="0.2">
      <c r="A6069" s="335" t="s">
        <v>12490</v>
      </c>
      <c r="B6069" s="335" t="s">
        <v>12491</v>
      </c>
      <c r="C6069" s="733">
        <v>43739</v>
      </c>
      <c r="F6069" s="663">
        <v>1468</v>
      </c>
      <c r="G6069" s="663">
        <v>220</v>
      </c>
      <c r="H6069" s="663"/>
      <c r="I6069" s="663">
        <v>1248</v>
      </c>
      <c r="J6069" s="728">
        <v>125.39</v>
      </c>
      <c r="K6069" s="728">
        <v>25.08</v>
      </c>
      <c r="L6069" s="728">
        <v>100.31</v>
      </c>
    </row>
    <row r="6070" spans="1:12" s="335" customFormat="1" ht="12" x14ac:dyDescent="0.2">
      <c r="A6070" s="335" t="s">
        <v>12492</v>
      </c>
      <c r="B6070" s="335" t="s">
        <v>12493</v>
      </c>
      <c r="C6070" s="733">
        <v>43739</v>
      </c>
      <c r="F6070" s="663">
        <v>6384</v>
      </c>
      <c r="G6070" s="663">
        <v>958</v>
      </c>
      <c r="H6070" s="663"/>
      <c r="I6070" s="663">
        <v>5426</v>
      </c>
      <c r="J6070" s="728">
        <v>550.29</v>
      </c>
      <c r="K6070" s="728">
        <v>110.06</v>
      </c>
      <c r="L6070" s="728">
        <v>440.23</v>
      </c>
    </row>
    <row r="6071" spans="1:12" s="335" customFormat="1" ht="12" x14ac:dyDescent="0.2">
      <c r="A6071" s="335" t="s">
        <v>12494</v>
      </c>
      <c r="B6071" s="335" t="s">
        <v>12495</v>
      </c>
      <c r="C6071" s="733">
        <v>43739</v>
      </c>
      <c r="F6071" s="663">
        <v>3506</v>
      </c>
      <c r="G6071" s="663">
        <v>701</v>
      </c>
      <c r="H6071" s="663"/>
      <c r="I6071" s="663">
        <v>2805</v>
      </c>
      <c r="J6071" s="728">
        <v>448.41</v>
      </c>
      <c r="K6071" s="728">
        <v>89.68</v>
      </c>
      <c r="L6071" s="728">
        <v>358.73</v>
      </c>
    </row>
    <row r="6072" spans="1:12" s="335" customFormat="1" ht="12" x14ac:dyDescent="0.2">
      <c r="A6072" s="335" t="s">
        <v>12496</v>
      </c>
      <c r="B6072" s="335" t="s">
        <v>12497</v>
      </c>
      <c r="C6072" s="733">
        <v>43739</v>
      </c>
      <c r="F6072" s="663">
        <v>3746</v>
      </c>
      <c r="G6072" s="663">
        <v>749</v>
      </c>
      <c r="H6072" s="663"/>
      <c r="I6072" s="663">
        <v>2997</v>
      </c>
      <c r="J6072" s="728">
        <v>479.11</v>
      </c>
      <c r="K6072" s="728">
        <v>95.82</v>
      </c>
      <c r="L6072" s="728">
        <v>383.29</v>
      </c>
    </row>
    <row r="6073" spans="1:12" s="335" customFormat="1" ht="12" x14ac:dyDescent="0.2">
      <c r="A6073" s="335" t="s">
        <v>12498</v>
      </c>
      <c r="B6073" s="335" t="s">
        <v>12499</v>
      </c>
      <c r="C6073" s="733">
        <v>43739</v>
      </c>
      <c r="F6073" s="663">
        <v>3885</v>
      </c>
      <c r="G6073" s="663">
        <v>728</v>
      </c>
      <c r="H6073" s="663"/>
      <c r="I6073" s="663">
        <v>3157</v>
      </c>
      <c r="J6073" s="728">
        <v>456.37</v>
      </c>
      <c r="K6073" s="728">
        <v>91.27</v>
      </c>
      <c r="L6073" s="728">
        <v>365.1</v>
      </c>
    </row>
    <row r="6074" spans="1:12" s="335" customFormat="1" ht="12" x14ac:dyDescent="0.2">
      <c r="A6074" s="335" t="s">
        <v>12500</v>
      </c>
      <c r="B6074" s="335" t="s">
        <v>12501</v>
      </c>
      <c r="C6074" s="733">
        <v>43739</v>
      </c>
      <c r="F6074" s="663">
        <v>6686</v>
      </c>
      <c r="G6074" s="663">
        <v>1003</v>
      </c>
      <c r="H6074" s="663"/>
      <c r="I6074" s="663">
        <v>5683</v>
      </c>
      <c r="J6074" s="728">
        <v>576.30999999999995</v>
      </c>
      <c r="K6074" s="728">
        <v>115.26</v>
      </c>
      <c r="L6074" s="728">
        <v>461.05</v>
      </c>
    </row>
    <row r="6075" spans="1:12" s="335" customFormat="1" ht="12" x14ac:dyDescent="0.2">
      <c r="A6075" s="335" t="s">
        <v>12502</v>
      </c>
      <c r="B6075" s="335" t="s">
        <v>12503</v>
      </c>
      <c r="C6075" s="733">
        <v>43739</v>
      </c>
      <c r="F6075" s="663">
        <v>3746</v>
      </c>
      <c r="G6075" s="663">
        <v>749</v>
      </c>
      <c r="H6075" s="663"/>
      <c r="I6075" s="663">
        <v>2997</v>
      </c>
      <c r="J6075" s="728">
        <v>479.11</v>
      </c>
      <c r="K6075" s="728">
        <v>95.82</v>
      </c>
      <c r="L6075" s="728">
        <v>383.29</v>
      </c>
    </row>
    <row r="6076" spans="1:12" s="335" customFormat="1" ht="12" x14ac:dyDescent="0.2">
      <c r="A6076" s="335" t="s">
        <v>12504</v>
      </c>
      <c r="B6076" s="335" t="s">
        <v>12505</v>
      </c>
      <c r="C6076" s="733">
        <v>43739</v>
      </c>
      <c r="F6076" s="663">
        <v>4247</v>
      </c>
      <c r="G6076" s="663">
        <v>637</v>
      </c>
      <c r="H6076" s="663"/>
      <c r="I6076" s="663">
        <v>3610</v>
      </c>
      <c r="J6076" s="728">
        <v>362.74</v>
      </c>
      <c r="K6076" s="728">
        <v>72.55</v>
      </c>
      <c r="L6076" s="728">
        <v>290.19</v>
      </c>
    </row>
    <row r="6077" spans="1:12" s="335" customFormat="1" ht="12" x14ac:dyDescent="0.2">
      <c r="A6077" s="335" t="s">
        <v>12506</v>
      </c>
      <c r="B6077" s="335" t="s">
        <v>12507</v>
      </c>
      <c r="C6077" s="733">
        <v>43739</v>
      </c>
      <c r="F6077" s="663">
        <v>3334</v>
      </c>
      <c r="G6077" s="663">
        <v>500</v>
      </c>
      <c r="H6077" s="663"/>
      <c r="I6077" s="663">
        <v>2834</v>
      </c>
      <c r="J6077" s="728">
        <v>284.75</v>
      </c>
      <c r="K6077" s="728">
        <v>56.95</v>
      </c>
      <c r="L6077" s="728">
        <v>227.8</v>
      </c>
    </row>
    <row r="6078" spans="1:12" s="335" customFormat="1" ht="12" x14ac:dyDescent="0.2">
      <c r="A6078" s="335" t="s">
        <v>12508</v>
      </c>
      <c r="B6078" s="335" t="s">
        <v>12509</v>
      </c>
      <c r="C6078" s="733">
        <v>43739</v>
      </c>
      <c r="F6078" s="663">
        <v>6963</v>
      </c>
      <c r="G6078" s="663">
        <v>1044</v>
      </c>
      <c r="H6078" s="663"/>
      <c r="I6078" s="663">
        <v>5919</v>
      </c>
      <c r="J6078" s="728">
        <v>594.71</v>
      </c>
      <c r="K6078" s="728">
        <v>118.94</v>
      </c>
      <c r="L6078" s="728">
        <v>475.77</v>
      </c>
    </row>
    <row r="6079" spans="1:12" s="335" customFormat="1" ht="12" x14ac:dyDescent="0.2">
      <c r="A6079" s="335" t="s">
        <v>12510</v>
      </c>
      <c r="B6079" s="335" t="s">
        <v>12511</v>
      </c>
      <c r="C6079" s="733">
        <v>43739</v>
      </c>
      <c r="F6079" s="663">
        <v>1794</v>
      </c>
      <c r="G6079" s="663">
        <v>538</v>
      </c>
      <c r="H6079" s="663"/>
      <c r="I6079" s="663">
        <v>1256</v>
      </c>
      <c r="J6079" s="728">
        <v>379.07</v>
      </c>
      <c r="K6079" s="728">
        <v>75.81</v>
      </c>
      <c r="L6079" s="728">
        <v>303.26</v>
      </c>
    </row>
    <row r="6080" spans="1:12" s="335" customFormat="1" ht="12" x14ac:dyDescent="0.2">
      <c r="A6080" s="335" t="s">
        <v>12512</v>
      </c>
      <c r="B6080" s="335" t="s">
        <v>12513</v>
      </c>
      <c r="C6080" s="733">
        <v>43739</v>
      </c>
      <c r="F6080" s="663">
        <v>7608</v>
      </c>
      <c r="G6080" s="663">
        <v>1141</v>
      </c>
      <c r="H6080" s="663"/>
      <c r="I6080" s="663">
        <v>6467</v>
      </c>
      <c r="J6080" s="728">
        <v>655.79</v>
      </c>
      <c r="K6080" s="728">
        <v>131.16</v>
      </c>
      <c r="L6080" s="728">
        <v>524.63</v>
      </c>
    </row>
    <row r="6081" spans="1:12" s="335" customFormat="1" ht="12" x14ac:dyDescent="0.2">
      <c r="A6081" s="335" t="s">
        <v>12514</v>
      </c>
      <c r="B6081" s="335" t="s">
        <v>12515</v>
      </c>
      <c r="C6081" s="733">
        <v>43739</v>
      </c>
      <c r="F6081" s="663">
        <v>9466</v>
      </c>
      <c r="G6081" s="663">
        <v>1775</v>
      </c>
      <c r="H6081" s="663"/>
      <c r="I6081" s="663">
        <v>7691</v>
      </c>
      <c r="J6081" s="728">
        <v>1101.8499999999999</v>
      </c>
      <c r="K6081" s="728">
        <v>220.37</v>
      </c>
      <c r="L6081" s="728">
        <v>881.48</v>
      </c>
    </row>
    <row r="6082" spans="1:12" s="335" customFormat="1" ht="12" x14ac:dyDescent="0.2">
      <c r="A6082" s="335" t="s">
        <v>12516</v>
      </c>
      <c r="B6082" s="335" t="s">
        <v>12517</v>
      </c>
      <c r="C6082" s="733">
        <v>43739</v>
      </c>
      <c r="F6082" s="663">
        <v>11266</v>
      </c>
      <c r="G6082" s="663">
        <v>2253</v>
      </c>
      <c r="H6082" s="663"/>
      <c r="I6082" s="663">
        <v>9013</v>
      </c>
      <c r="J6082" s="728">
        <v>1440.91</v>
      </c>
      <c r="K6082" s="728">
        <v>288.18</v>
      </c>
      <c r="L6082" s="728">
        <v>1152.73</v>
      </c>
    </row>
    <row r="6083" spans="1:12" s="335" customFormat="1" ht="12" x14ac:dyDescent="0.2">
      <c r="A6083" s="335" t="s">
        <v>12518</v>
      </c>
      <c r="B6083" s="335" t="s">
        <v>12519</v>
      </c>
      <c r="C6083" s="733">
        <v>43739</v>
      </c>
      <c r="F6083" s="663">
        <v>4228</v>
      </c>
      <c r="G6083" s="663">
        <v>698</v>
      </c>
      <c r="H6083" s="663"/>
      <c r="I6083" s="663">
        <v>3530</v>
      </c>
      <c r="J6083" s="728">
        <v>417.35</v>
      </c>
      <c r="K6083" s="728">
        <v>83.47</v>
      </c>
      <c r="L6083" s="728">
        <v>333.88</v>
      </c>
    </row>
    <row r="6084" spans="1:12" s="335" customFormat="1" ht="12" x14ac:dyDescent="0.2">
      <c r="A6084" s="335" t="s">
        <v>12520</v>
      </c>
      <c r="B6084" s="335" t="s">
        <v>12521</v>
      </c>
      <c r="C6084" s="733">
        <v>43739</v>
      </c>
      <c r="F6084" s="663">
        <v>4127</v>
      </c>
      <c r="G6084" s="663">
        <v>681</v>
      </c>
      <c r="H6084" s="663"/>
      <c r="I6084" s="663">
        <v>3446</v>
      </c>
      <c r="J6084" s="728">
        <v>407.37</v>
      </c>
      <c r="K6084" s="728">
        <v>81.47</v>
      </c>
      <c r="L6084" s="728">
        <v>325.89999999999998</v>
      </c>
    </row>
    <row r="6085" spans="1:12" s="335" customFormat="1" ht="12" x14ac:dyDescent="0.2">
      <c r="A6085" s="335" t="s">
        <v>12522</v>
      </c>
      <c r="B6085" s="335" t="s">
        <v>12523</v>
      </c>
      <c r="C6085" s="733">
        <v>43739</v>
      </c>
      <c r="F6085" s="663">
        <v>3456</v>
      </c>
      <c r="G6085" s="663">
        <v>1037</v>
      </c>
      <c r="H6085" s="663"/>
      <c r="I6085" s="663">
        <v>2419</v>
      </c>
      <c r="J6085" s="728">
        <v>795.99</v>
      </c>
      <c r="K6085" s="728">
        <v>159.19999999999999</v>
      </c>
      <c r="L6085" s="728">
        <v>636.79</v>
      </c>
    </row>
    <row r="6086" spans="1:12" s="335" customFormat="1" ht="12" x14ac:dyDescent="0.2">
      <c r="A6086" s="335" t="s">
        <v>12524</v>
      </c>
      <c r="B6086" s="335" t="s">
        <v>12525</v>
      </c>
      <c r="C6086" s="733">
        <v>43739</v>
      </c>
      <c r="F6086" s="663">
        <v>10050</v>
      </c>
      <c r="G6086" s="663">
        <v>2010</v>
      </c>
      <c r="H6086" s="663"/>
      <c r="I6086" s="663">
        <v>8040</v>
      </c>
      <c r="J6086" s="728">
        <v>1285.3900000000001</v>
      </c>
      <c r="K6086" s="728">
        <v>257.08</v>
      </c>
      <c r="L6086" s="728">
        <v>1028.31</v>
      </c>
    </row>
    <row r="6087" spans="1:12" s="335" customFormat="1" ht="12" x14ac:dyDescent="0.2">
      <c r="A6087" s="335" t="s">
        <v>12526</v>
      </c>
      <c r="B6087" s="335" t="s">
        <v>12527</v>
      </c>
      <c r="C6087" s="733">
        <v>43739</v>
      </c>
      <c r="F6087" s="663">
        <v>640</v>
      </c>
      <c r="G6087" s="663">
        <v>64</v>
      </c>
      <c r="H6087" s="663"/>
      <c r="I6087" s="663">
        <v>576</v>
      </c>
      <c r="J6087" s="728">
        <v>28.21</v>
      </c>
      <c r="K6087" s="728">
        <v>5.64</v>
      </c>
      <c r="L6087" s="728">
        <v>22.57</v>
      </c>
    </row>
    <row r="6088" spans="1:12" s="335" customFormat="1" ht="12" x14ac:dyDescent="0.2">
      <c r="A6088" s="335" t="s">
        <v>12528</v>
      </c>
      <c r="B6088" s="335" t="s">
        <v>12529</v>
      </c>
      <c r="C6088" s="733">
        <v>43739</v>
      </c>
      <c r="F6088" s="663">
        <v>5140</v>
      </c>
      <c r="G6088" s="663">
        <v>1035</v>
      </c>
      <c r="H6088" s="663"/>
      <c r="I6088" s="663">
        <v>4105</v>
      </c>
      <c r="J6088" s="728">
        <v>657.41</v>
      </c>
      <c r="K6088" s="728">
        <v>131.47999999999999</v>
      </c>
      <c r="L6088" s="728">
        <v>525.92999999999995</v>
      </c>
    </row>
    <row r="6089" spans="1:12" s="335" customFormat="1" ht="12" x14ac:dyDescent="0.2">
      <c r="A6089" s="335" t="s">
        <v>12530</v>
      </c>
      <c r="B6089" s="335" t="s">
        <v>12531</v>
      </c>
      <c r="C6089" s="733">
        <v>43739</v>
      </c>
      <c r="F6089" s="663">
        <v>2623</v>
      </c>
      <c r="G6089" s="663">
        <v>393</v>
      </c>
      <c r="H6089" s="663"/>
      <c r="I6089" s="663">
        <v>2230</v>
      </c>
      <c r="J6089" s="728">
        <v>224.03</v>
      </c>
      <c r="K6089" s="728">
        <v>44.81</v>
      </c>
      <c r="L6089" s="728">
        <v>179.22</v>
      </c>
    </row>
    <row r="6090" spans="1:12" s="335" customFormat="1" ht="12" x14ac:dyDescent="0.2">
      <c r="A6090" s="335" t="s">
        <v>12532</v>
      </c>
      <c r="B6090" s="335" t="s">
        <v>12533</v>
      </c>
      <c r="C6090" s="733">
        <v>43739</v>
      </c>
      <c r="F6090" s="663">
        <v>2432</v>
      </c>
      <c r="G6090" s="663">
        <v>486</v>
      </c>
      <c r="H6090" s="663"/>
      <c r="I6090" s="663">
        <v>1946</v>
      </c>
      <c r="J6090" s="728">
        <v>311.05</v>
      </c>
      <c r="K6090" s="728">
        <v>62.21</v>
      </c>
      <c r="L6090" s="728">
        <v>248.84</v>
      </c>
    </row>
    <row r="6091" spans="1:12" s="335" customFormat="1" ht="12" x14ac:dyDescent="0.2">
      <c r="A6091" s="335" t="s">
        <v>12534</v>
      </c>
      <c r="B6091" s="335" t="s">
        <v>12535</v>
      </c>
      <c r="C6091" s="733">
        <v>43739</v>
      </c>
      <c r="F6091" s="663">
        <v>3960</v>
      </c>
      <c r="G6091" s="663">
        <v>798</v>
      </c>
      <c r="H6091" s="663"/>
      <c r="I6091" s="663">
        <v>3162</v>
      </c>
      <c r="J6091" s="728">
        <v>506.49</v>
      </c>
      <c r="K6091" s="728">
        <v>101.3</v>
      </c>
      <c r="L6091" s="728">
        <v>405.19</v>
      </c>
    </row>
    <row r="6092" spans="1:12" s="335" customFormat="1" ht="12" x14ac:dyDescent="0.2">
      <c r="A6092" s="335" t="s">
        <v>12536</v>
      </c>
      <c r="B6092" s="335" t="s">
        <v>12537</v>
      </c>
      <c r="C6092" s="733">
        <v>43739</v>
      </c>
      <c r="F6092" s="663">
        <v>4484</v>
      </c>
      <c r="G6092" s="663">
        <v>673</v>
      </c>
      <c r="H6092" s="663"/>
      <c r="I6092" s="663">
        <v>3811</v>
      </c>
      <c r="J6092" s="728">
        <v>386.51</v>
      </c>
      <c r="K6092" s="728">
        <v>77.3</v>
      </c>
      <c r="L6092" s="728">
        <v>309.20999999999998</v>
      </c>
    </row>
    <row r="6093" spans="1:12" s="335" customFormat="1" ht="12" x14ac:dyDescent="0.2">
      <c r="A6093" s="335" t="s">
        <v>12538</v>
      </c>
      <c r="B6093" s="335" t="s">
        <v>12539</v>
      </c>
      <c r="C6093" s="733">
        <v>43739</v>
      </c>
      <c r="F6093" s="663">
        <v>5622</v>
      </c>
      <c r="G6093" s="663">
        <v>1054</v>
      </c>
      <c r="H6093" s="663"/>
      <c r="I6093" s="663">
        <v>4568</v>
      </c>
      <c r="J6093" s="728">
        <v>660.41</v>
      </c>
      <c r="K6093" s="728">
        <v>132.08000000000001</v>
      </c>
      <c r="L6093" s="728">
        <v>528.33000000000004</v>
      </c>
    </row>
    <row r="6094" spans="1:12" s="335" customFormat="1" ht="12" x14ac:dyDescent="0.2">
      <c r="A6094" s="335" t="s">
        <v>12540</v>
      </c>
      <c r="B6094" s="335" t="s">
        <v>12541</v>
      </c>
      <c r="C6094" s="733">
        <v>43739</v>
      </c>
      <c r="F6094" s="663">
        <v>4058</v>
      </c>
      <c r="G6094" s="663">
        <v>670</v>
      </c>
      <c r="H6094" s="663"/>
      <c r="I6094" s="663">
        <v>3388</v>
      </c>
      <c r="J6094" s="728">
        <v>400.56</v>
      </c>
      <c r="K6094" s="728">
        <v>80.11</v>
      </c>
      <c r="L6094" s="728">
        <v>320.45</v>
      </c>
    </row>
    <row r="6095" spans="1:12" s="335" customFormat="1" ht="12" x14ac:dyDescent="0.2">
      <c r="A6095" s="335" t="s">
        <v>12542</v>
      </c>
      <c r="B6095" s="335" t="s">
        <v>12543</v>
      </c>
      <c r="C6095" s="733">
        <v>43739</v>
      </c>
      <c r="F6095" s="663">
        <v>6703</v>
      </c>
      <c r="G6095" s="663">
        <v>1005</v>
      </c>
      <c r="H6095" s="663"/>
      <c r="I6095" s="663">
        <v>5698</v>
      </c>
      <c r="J6095" s="728">
        <v>577.79</v>
      </c>
      <c r="K6095" s="728">
        <v>115.56</v>
      </c>
      <c r="L6095" s="728">
        <v>462.23</v>
      </c>
    </row>
    <row r="6096" spans="1:12" s="335" customFormat="1" ht="12" x14ac:dyDescent="0.2">
      <c r="A6096" s="335" t="s">
        <v>12544</v>
      </c>
      <c r="B6096" s="335" t="s">
        <v>12545</v>
      </c>
      <c r="C6096" s="733">
        <v>43739</v>
      </c>
      <c r="F6096" s="663">
        <v>1380</v>
      </c>
      <c r="G6096" s="663">
        <v>207</v>
      </c>
      <c r="H6096" s="663"/>
      <c r="I6096" s="663">
        <v>1173</v>
      </c>
      <c r="J6096" s="728">
        <v>117.86</v>
      </c>
      <c r="K6096" s="728">
        <v>23.57</v>
      </c>
      <c r="L6096" s="728">
        <v>94.29</v>
      </c>
    </row>
    <row r="6097" spans="1:12" s="335" customFormat="1" ht="12" x14ac:dyDescent="0.2">
      <c r="A6097" s="335" t="s">
        <v>12546</v>
      </c>
      <c r="B6097" s="335" t="s">
        <v>12547</v>
      </c>
      <c r="C6097" s="733">
        <v>43739</v>
      </c>
      <c r="F6097" s="663">
        <v>6454</v>
      </c>
      <c r="G6097" s="663">
        <v>1210</v>
      </c>
      <c r="H6097" s="663"/>
      <c r="I6097" s="663">
        <v>5244</v>
      </c>
      <c r="J6097" s="728">
        <v>758.15</v>
      </c>
      <c r="K6097" s="728">
        <v>151.63</v>
      </c>
      <c r="L6097" s="728">
        <v>606.52</v>
      </c>
    </row>
    <row r="6098" spans="1:12" s="335" customFormat="1" ht="12" x14ac:dyDescent="0.2">
      <c r="A6098" s="335" t="s">
        <v>12548</v>
      </c>
      <c r="B6098" s="335" t="s">
        <v>12549</v>
      </c>
      <c r="C6098" s="733">
        <v>43739</v>
      </c>
      <c r="F6098" s="663">
        <v>5547</v>
      </c>
      <c r="G6098" s="663">
        <v>1040</v>
      </c>
      <c r="H6098" s="663"/>
      <c r="I6098" s="663">
        <v>4507</v>
      </c>
      <c r="J6098" s="728">
        <v>651.61</v>
      </c>
      <c r="K6098" s="728">
        <v>130.32</v>
      </c>
      <c r="L6098" s="728">
        <v>521.29</v>
      </c>
    </row>
    <row r="6099" spans="1:12" s="335" customFormat="1" ht="12" x14ac:dyDescent="0.2">
      <c r="A6099" s="335" t="s">
        <v>12550</v>
      </c>
      <c r="B6099" s="335" t="s">
        <v>12551</v>
      </c>
      <c r="C6099" s="733">
        <v>43739</v>
      </c>
      <c r="F6099" s="663">
        <v>4759</v>
      </c>
      <c r="G6099" s="663">
        <v>892</v>
      </c>
      <c r="H6099" s="663"/>
      <c r="I6099" s="663">
        <v>3867</v>
      </c>
      <c r="J6099" s="728">
        <v>559.04</v>
      </c>
      <c r="K6099" s="728">
        <v>111.81</v>
      </c>
      <c r="L6099" s="728">
        <v>447.23</v>
      </c>
    </row>
    <row r="6100" spans="1:12" s="335" customFormat="1" ht="12" x14ac:dyDescent="0.2">
      <c r="A6100" s="335" t="s">
        <v>12552</v>
      </c>
      <c r="B6100" s="335" t="s">
        <v>12553</v>
      </c>
      <c r="C6100" s="733">
        <v>43739</v>
      </c>
      <c r="F6100" s="663">
        <v>2768</v>
      </c>
      <c r="G6100" s="663">
        <v>554</v>
      </c>
      <c r="H6100" s="663"/>
      <c r="I6100" s="663">
        <v>2214</v>
      </c>
      <c r="J6100" s="728">
        <v>354.03</v>
      </c>
      <c r="K6100" s="728">
        <v>70.81</v>
      </c>
      <c r="L6100" s="728">
        <v>283.22000000000003</v>
      </c>
    </row>
    <row r="6101" spans="1:12" s="335" customFormat="1" ht="12" x14ac:dyDescent="0.2">
      <c r="A6101" s="335" t="s">
        <v>12554</v>
      </c>
      <c r="B6101" s="335" t="s">
        <v>10031</v>
      </c>
      <c r="C6101" s="733">
        <v>43739</v>
      </c>
      <c r="F6101" s="663">
        <v>5328</v>
      </c>
      <c r="G6101" s="663">
        <v>1066</v>
      </c>
      <c r="H6101" s="663"/>
      <c r="I6101" s="663">
        <v>4262</v>
      </c>
      <c r="J6101" s="728">
        <v>681.45</v>
      </c>
      <c r="K6101" s="728">
        <v>136.29</v>
      </c>
      <c r="L6101" s="728">
        <v>545.16</v>
      </c>
    </row>
    <row r="6102" spans="1:12" s="335" customFormat="1" ht="12" x14ac:dyDescent="0.2">
      <c r="A6102" s="335" t="s">
        <v>12555</v>
      </c>
      <c r="B6102" s="335" t="s">
        <v>12556</v>
      </c>
      <c r="C6102" s="733">
        <v>43739</v>
      </c>
      <c r="F6102" s="663">
        <v>4064</v>
      </c>
      <c r="G6102" s="663">
        <v>610</v>
      </c>
      <c r="H6102" s="663"/>
      <c r="I6102" s="663">
        <v>3454</v>
      </c>
      <c r="J6102" s="728">
        <v>347.11</v>
      </c>
      <c r="K6102" s="728">
        <v>69.42</v>
      </c>
      <c r="L6102" s="728">
        <v>277.69</v>
      </c>
    </row>
    <row r="6103" spans="1:12" s="335" customFormat="1" ht="12" x14ac:dyDescent="0.2">
      <c r="A6103" s="335" t="s">
        <v>12557</v>
      </c>
      <c r="B6103" s="335" t="s">
        <v>12558</v>
      </c>
      <c r="C6103" s="733">
        <v>43739</v>
      </c>
      <c r="F6103" s="663">
        <v>6118</v>
      </c>
      <c r="G6103" s="663">
        <v>918</v>
      </c>
      <c r="H6103" s="663"/>
      <c r="I6103" s="663">
        <v>5200</v>
      </c>
      <c r="J6103" s="728">
        <v>527.37</v>
      </c>
      <c r="K6103" s="728">
        <v>105.47</v>
      </c>
      <c r="L6103" s="728">
        <v>421.9</v>
      </c>
    </row>
    <row r="6104" spans="1:12" s="335" customFormat="1" ht="12" x14ac:dyDescent="0.2">
      <c r="A6104" s="335" t="s">
        <v>12559</v>
      </c>
      <c r="B6104" s="335" t="s">
        <v>12560</v>
      </c>
      <c r="C6104" s="733">
        <v>43739</v>
      </c>
      <c r="F6104" s="663">
        <v>7788</v>
      </c>
      <c r="G6104" s="663">
        <v>1168</v>
      </c>
      <c r="H6104" s="663"/>
      <c r="I6104" s="663">
        <v>6620</v>
      </c>
      <c r="J6104" s="728">
        <v>671.3</v>
      </c>
      <c r="K6104" s="728">
        <v>134.26</v>
      </c>
      <c r="L6104" s="728">
        <v>537.04</v>
      </c>
    </row>
    <row r="6105" spans="1:12" s="335" customFormat="1" ht="12" x14ac:dyDescent="0.2">
      <c r="A6105" s="335" t="s">
        <v>12561</v>
      </c>
      <c r="B6105" s="335" t="s">
        <v>12562</v>
      </c>
      <c r="C6105" s="733">
        <v>43739</v>
      </c>
      <c r="F6105" s="663">
        <v>3895</v>
      </c>
      <c r="G6105" s="663">
        <v>643</v>
      </c>
      <c r="H6105" s="663"/>
      <c r="I6105" s="663">
        <v>3252</v>
      </c>
      <c r="J6105" s="728">
        <v>384.47</v>
      </c>
      <c r="K6105" s="728">
        <v>76.89</v>
      </c>
      <c r="L6105" s="728">
        <v>307.58</v>
      </c>
    </row>
    <row r="6106" spans="1:12" s="335" customFormat="1" ht="12" x14ac:dyDescent="0.2">
      <c r="A6106" s="335" t="s">
        <v>12563</v>
      </c>
      <c r="B6106" s="335" t="s">
        <v>12564</v>
      </c>
      <c r="C6106" s="733">
        <v>43739</v>
      </c>
      <c r="F6106" s="663">
        <v>8573</v>
      </c>
      <c r="G6106" s="663">
        <v>1715</v>
      </c>
      <c r="H6106" s="663"/>
      <c r="I6106" s="663">
        <v>6858</v>
      </c>
      <c r="J6106" s="728">
        <v>1096.49</v>
      </c>
      <c r="K6106" s="728">
        <v>219.3</v>
      </c>
      <c r="L6106" s="728">
        <v>877.19</v>
      </c>
    </row>
    <row r="6107" spans="1:12" s="335" customFormat="1" ht="12" x14ac:dyDescent="0.2">
      <c r="A6107" s="335" t="s">
        <v>12565</v>
      </c>
      <c r="B6107" s="335" t="s">
        <v>12566</v>
      </c>
      <c r="C6107" s="733">
        <v>43739</v>
      </c>
      <c r="F6107" s="663">
        <v>3060</v>
      </c>
      <c r="G6107" s="663">
        <v>459</v>
      </c>
      <c r="H6107" s="663"/>
      <c r="I6107" s="663">
        <v>2601</v>
      </c>
      <c r="J6107" s="728">
        <v>261.35000000000002</v>
      </c>
      <c r="K6107" s="728">
        <v>52.27</v>
      </c>
      <c r="L6107" s="728">
        <v>209.08</v>
      </c>
    </row>
    <row r="6108" spans="1:12" s="335" customFormat="1" ht="12" x14ac:dyDescent="0.2">
      <c r="A6108" s="335" t="s">
        <v>12567</v>
      </c>
      <c r="B6108" s="335" t="s">
        <v>12568</v>
      </c>
      <c r="C6108" s="733">
        <v>43739</v>
      </c>
      <c r="F6108" s="663">
        <v>5547</v>
      </c>
      <c r="G6108" s="663">
        <v>1040</v>
      </c>
      <c r="H6108" s="663"/>
      <c r="I6108" s="663">
        <v>4507</v>
      </c>
      <c r="J6108" s="728">
        <v>651.61</v>
      </c>
      <c r="K6108" s="728">
        <v>130.32</v>
      </c>
      <c r="L6108" s="728">
        <v>521.29</v>
      </c>
    </row>
    <row r="6109" spans="1:12" s="335" customFormat="1" ht="12" x14ac:dyDescent="0.2">
      <c r="A6109" s="335" t="s">
        <v>12569</v>
      </c>
      <c r="B6109" s="335" t="s">
        <v>12570</v>
      </c>
      <c r="C6109" s="733">
        <v>43739</v>
      </c>
      <c r="F6109" s="663">
        <v>2964</v>
      </c>
      <c r="G6109" s="663">
        <v>445</v>
      </c>
      <c r="H6109" s="663"/>
      <c r="I6109" s="663">
        <v>2519</v>
      </c>
      <c r="J6109" s="728">
        <v>255.49</v>
      </c>
      <c r="K6109" s="728">
        <v>51.1</v>
      </c>
      <c r="L6109" s="728">
        <v>204.39</v>
      </c>
    </row>
    <row r="6110" spans="1:12" s="335" customFormat="1" ht="12" x14ac:dyDescent="0.2">
      <c r="A6110" s="335" t="s">
        <v>12571</v>
      </c>
      <c r="B6110" s="335" t="s">
        <v>12374</v>
      </c>
      <c r="C6110" s="733">
        <v>43739</v>
      </c>
      <c r="F6110" s="663">
        <v>9921</v>
      </c>
      <c r="G6110" s="663">
        <v>1984</v>
      </c>
      <c r="H6110" s="663"/>
      <c r="I6110" s="663">
        <v>7937</v>
      </c>
      <c r="J6110" s="728">
        <v>1268.9000000000001</v>
      </c>
      <c r="K6110" s="728">
        <v>253.78</v>
      </c>
      <c r="L6110" s="728">
        <v>1015.12</v>
      </c>
    </row>
    <row r="6111" spans="1:12" s="335" customFormat="1" ht="12" x14ac:dyDescent="0.2">
      <c r="A6111" s="335" t="s">
        <v>12572</v>
      </c>
      <c r="B6111" s="335" t="s">
        <v>12573</v>
      </c>
      <c r="C6111" s="733">
        <v>43739</v>
      </c>
      <c r="F6111" s="663">
        <v>3796</v>
      </c>
      <c r="G6111" s="663">
        <v>1139</v>
      </c>
      <c r="H6111" s="663"/>
      <c r="I6111" s="663">
        <v>2657</v>
      </c>
      <c r="J6111" s="728">
        <v>802.09</v>
      </c>
      <c r="K6111" s="728">
        <v>160.41999999999999</v>
      </c>
      <c r="L6111" s="728">
        <v>641.66999999999996</v>
      </c>
    </row>
    <row r="6112" spans="1:12" s="335" customFormat="1" ht="12" x14ac:dyDescent="0.2">
      <c r="A6112" s="335" t="s">
        <v>12574</v>
      </c>
      <c r="B6112" s="335" t="s">
        <v>12575</v>
      </c>
      <c r="C6112" s="733">
        <v>43739</v>
      </c>
      <c r="F6112" s="663">
        <v>3244</v>
      </c>
      <c r="G6112" s="663">
        <v>487</v>
      </c>
      <c r="H6112" s="663"/>
      <c r="I6112" s="663">
        <v>2757</v>
      </c>
      <c r="J6112" s="728">
        <v>277.07</v>
      </c>
      <c r="K6112" s="728">
        <v>55.41</v>
      </c>
      <c r="L6112" s="728">
        <v>221.66</v>
      </c>
    </row>
    <row r="6113" spans="1:12" s="335" customFormat="1" ht="12" x14ac:dyDescent="0.2">
      <c r="A6113" s="335" t="s">
        <v>12576</v>
      </c>
      <c r="B6113" s="335" t="s">
        <v>12577</v>
      </c>
      <c r="C6113" s="733">
        <v>43739</v>
      </c>
      <c r="F6113" s="663">
        <v>2250</v>
      </c>
      <c r="G6113" s="663">
        <v>337</v>
      </c>
      <c r="H6113" s="663"/>
      <c r="I6113" s="663">
        <v>1913</v>
      </c>
      <c r="J6113" s="728">
        <v>192.17</v>
      </c>
      <c r="K6113" s="728">
        <v>38.43</v>
      </c>
      <c r="L6113" s="728">
        <v>153.74</v>
      </c>
    </row>
    <row r="6114" spans="1:12" s="335" customFormat="1" ht="12" x14ac:dyDescent="0.2">
      <c r="A6114" s="335" t="s">
        <v>12578</v>
      </c>
      <c r="B6114" s="335" t="s">
        <v>12579</v>
      </c>
      <c r="C6114" s="733">
        <v>43739</v>
      </c>
      <c r="F6114" s="663">
        <v>3125</v>
      </c>
      <c r="G6114" s="663">
        <v>625</v>
      </c>
      <c r="H6114" s="663"/>
      <c r="I6114" s="663">
        <v>2500</v>
      </c>
      <c r="J6114" s="728">
        <v>399.69</v>
      </c>
      <c r="K6114" s="728">
        <v>79.94</v>
      </c>
      <c r="L6114" s="728">
        <v>319.75</v>
      </c>
    </row>
    <row r="6115" spans="1:12" s="335" customFormat="1" ht="12" x14ac:dyDescent="0.2">
      <c r="A6115" s="335" t="s">
        <v>12580</v>
      </c>
      <c r="B6115" s="335" t="s">
        <v>12581</v>
      </c>
      <c r="C6115" s="733">
        <v>43739</v>
      </c>
      <c r="F6115" s="663">
        <v>7486</v>
      </c>
      <c r="G6115" s="663">
        <v>1123</v>
      </c>
      <c r="H6115" s="663"/>
      <c r="I6115" s="663">
        <v>6363</v>
      </c>
      <c r="J6115" s="728">
        <v>645.27</v>
      </c>
      <c r="K6115" s="728">
        <v>129.05000000000001</v>
      </c>
      <c r="L6115" s="728">
        <v>516.22</v>
      </c>
    </row>
    <row r="6116" spans="1:12" s="335" customFormat="1" ht="12" x14ac:dyDescent="0.2">
      <c r="A6116" s="335" t="s">
        <v>12582</v>
      </c>
      <c r="B6116" s="335" t="s">
        <v>12583</v>
      </c>
      <c r="C6116" s="733">
        <v>43739</v>
      </c>
      <c r="F6116" s="663">
        <v>3375</v>
      </c>
      <c r="G6116" s="663">
        <v>506</v>
      </c>
      <c r="H6116" s="663"/>
      <c r="I6116" s="663">
        <v>2869</v>
      </c>
      <c r="J6116" s="728">
        <v>288.25</v>
      </c>
      <c r="K6116" s="728">
        <v>57.65</v>
      </c>
      <c r="L6116" s="728">
        <v>230.6</v>
      </c>
    </row>
    <row r="6117" spans="1:12" s="335" customFormat="1" ht="12" x14ac:dyDescent="0.2">
      <c r="A6117" s="335" t="s">
        <v>12584</v>
      </c>
      <c r="B6117" s="335" t="s">
        <v>12585</v>
      </c>
      <c r="C6117" s="733">
        <v>43739</v>
      </c>
      <c r="F6117" s="663">
        <v>1834</v>
      </c>
      <c r="G6117" s="663">
        <v>367</v>
      </c>
      <c r="H6117" s="663"/>
      <c r="I6117" s="663">
        <v>1467</v>
      </c>
      <c r="J6117" s="728">
        <v>234.57</v>
      </c>
      <c r="K6117" s="728">
        <v>46.91</v>
      </c>
      <c r="L6117" s="728">
        <v>187.66</v>
      </c>
    </row>
    <row r="6118" spans="1:12" s="335" customFormat="1" ht="12" x14ac:dyDescent="0.2">
      <c r="A6118" s="335" t="s">
        <v>12586</v>
      </c>
      <c r="B6118" s="335" t="s">
        <v>12587</v>
      </c>
      <c r="C6118" s="733">
        <v>43739</v>
      </c>
      <c r="F6118" s="663">
        <v>5495</v>
      </c>
      <c r="G6118" s="663">
        <v>1030</v>
      </c>
      <c r="H6118" s="663"/>
      <c r="I6118" s="663">
        <v>4465</v>
      </c>
      <c r="J6118" s="728">
        <v>645.5</v>
      </c>
      <c r="K6118" s="728">
        <v>129.1</v>
      </c>
      <c r="L6118" s="728">
        <v>516.4</v>
      </c>
    </row>
    <row r="6119" spans="1:12" s="335" customFormat="1" ht="12" x14ac:dyDescent="0.2">
      <c r="A6119" s="335" t="s">
        <v>12588</v>
      </c>
      <c r="B6119" s="335" t="s">
        <v>12589</v>
      </c>
      <c r="C6119" s="733">
        <v>43739</v>
      </c>
      <c r="F6119" s="663">
        <v>8809</v>
      </c>
      <c r="G6119" s="663">
        <v>1762</v>
      </c>
      <c r="H6119" s="663"/>
      <c r="I6119" s="663">
        <v>7047</v>
      </c>
      <c r="J6119" s="728">
        <v>1126.67</v>
      </c>
      <c r="K6119" s="728">
        <v>225.33</v>
      </c>
      <c r="L6119" s="728">
        <v>901.34</v>
      </c>
    </row>
    <row r="6120" spans="1:12" s="335" customFormat="1" ht="12" x14ac:dyDescent="0.2">
      <c r="A6120" s="335" t="s">
        <v>12590</v>
      </c>
      <c r="B6120" s="335" t="s">
        <v>12591</v>
      </c>
      <c r="C6120" s="733">
        <v>43739</v>
      </c>
      <c r="F6120" s="663">
        <v>2309</v>
      </c>
      <c r="G6120" s="663">
        <v>577</v>
      </c>
      <c r="H6120" s="663"/>
      <c r="I6120" s="663">
        <v>1732</v>
      </c>
      <c r="J6120" s="728">
        <v>391.61</v>
      </c>
      <c r="K6120" s="728">
        <v>78.319999999999993</v>
      </c>
      <c r="L6120" s="728">
        <v>313.29000000000002</v>
      </c>
    </row>
    <row r="6121" spans="1:12" s="335" customFormat="1" ht="12" x14ac:dyDescent="0.2">
      <c r="A6121" s="335" t="s">
        <v>12592</v>
      </c>
      <c r="B6121" s="335" t="s">
        <v>12593</v>
      </c>
      <c r="C6121" s="733">
        <v>43739</v>
      </c>
      <c r="F6121" s="663">
        <v>11012</v>
      </c>
      <c r="G6121" s="663">
        <v>2202</v>
      </c>
      <c r="H6121" s="663"/>
      <c r="I6121" s="663">
        <v>8810</v>
      </c>
      <c r="J6121" s="728">
        <v>1408.44</v>
      </c>
      <c r="K6121" s="728">
        <v>281.69</v>
      </c>
      <c r="L6121" s="728">
        <v>1126.75</v>
      </c>
    </row>
    <row r="6122" spans="1:12" s="335" customFormat="1" ht="12" x14ac:dyDescent="0.2">
      <c r="A6122" s="335" t="s">
        <v>12594</v>
      </c>
      <c r="B6122" s="335" t="s">
        <v>12595</v>
      </c>
      <c r="C6122" s="733">
        <v>43739</v>
      </c>
      <c r="F6122" s="663">
        <v>4224</v>
      </c>
      <c r="G6122" s="663">
        <v>634</v>
      </c>
      <c r="H6122" s="663"/>
      <c r="I6122" s="663">
        <v>3590</v>
      </c>
      <c r="J6122" s="728">
        <v>360.77</v>
      </c>
      <c r="K6122" s="728">
        <v>72.150000000000006</v>
      </c>
      <c r="L6122" s="728">
        <v>288.62</v>
      </c>
    </row>
    <row r="6123" spans="1:12" s="335" customFormat="1" ht="12" x14ac:dyDescent="0.2">
      <c r="A6123" s="335" t="s">
        <v>12596</v>
      </c>
      <c r="B6123" s="335" t="s">
        <v>12597</v>
      </c>
      <c r="C6123" s="733">
        <v>43739</v>
      </c>
      <c r="F6123" s="663">
        <v>4438</v>
      </c>
      <c r="G6123" s="663">
        <v>888</v>
      </c>
      <c r="H6123" s="663"/>
      <c r="I6123" s="663">
        <v>3550</v>
      </c>
      <c r="J6123" s="728">
        <v>567.61</v>
      </c>
      <c r="K6123" s="728">
        <v>113.52</v>
      </c>
      <c r="L6123" s="728">
        <v>454.09</v>
      </c>
    </row>
    <row r="6124" spans="1:12" s="335" customFormat="1" ht="12" x14ac:dyDescent="0.2">
      <c r="A6124" s="335" t="s">
        <v>12598</v>
      </c>
      <c r="B6124" s="335" t="s">
        <v>12599</v>
      </c>
      <c r="C6124" s="733">
        <v>43739</v>
      </c>
      <c r="F6124" s="663">
        <v>4736</v>
      </c>
      <c r="G6124" s="663">
        <v>710</v>
      </c>
      <c r="H6124" s="663"/>
      <c r="I6124" s="663">
        <v>4026</v>
      </c>
      <c r="J6124" s="728">
        <v>404.5</v>
      </c>
      <c r="K6124" s="728">
        <v>80.900000000000006</v>
      </c>
      <c r="L6124" s="728">
        <v>323.60000000000002</v>
      </c>
    </row>
    <row r="6125" spans="1:12" s="335" customFormat="1" ht="12" x14ac:dyDescent="0.2">
      <c r="A6125" s="335" t="s">
        <v>12600</v>
      </c>
      <c r="B6125" s="335" t="s">
        <v>12601</v>
      </c>
      <c r="C6125" s="733">
        <v>43739</v>
      </c>
      <c r="F6125" s="663">
        <v>2250</v>
      </c>
      <c r="G6125" s="663">
        <v>337</v>
      </c>
      <c r="H6125" s="663"/>
      <c r="I6125" s="663">
        <v>1913</v>
      </c>
      <c r="J6125" s="728">
        <v>192.17</v>
      </c>
      <c r="K6125" s="728">
        <v>38.43</v>
      </c>
      <c r="L6125" s="728">
        <v>153.74</v>
      </c>
    </row>
    <row r="6126" spans="1:12" s="335" customFormat="1" ht="12" x14ac:dyDescent="0.2">
      <c r="A6126" s="335" t="s">
        <v>12602</v>
      </c>
      <c r="B6126" s="335" t="s">
        <v>12603</v>
      </c>
      <c r="C6126" s="733">
        <v>43739</v>
      </c>
      <c r="F6126" s="663">
        <v>3600</v>
      </c>
      <c r="G6126" s="663">
        <v>540</v>
      </c>
      <c r="H6126" s="663"/>
      <c r="I6126" s="663">
        <v>3060</v>
      </c>
      <c r="J6126" s="728">
        <v>307.47000000000003</v>
      </c>
      <c r="K6126" s="728">
        <v>61.49</v>
      </c>
      <c r="L6126" s="728">
        <v>245.98</v>
      </c>
    </row>
    <row r="6127" spans="1:12" s="335" customFormat="1" ht="12" x14ac:dyDescent="0.2">
      <c r="A6127" s="335" t="s">
        <v>12604</v>
      </c>
      <c r="B6127" s="335" t="s">
        <v>12605</v>
      </c>
      <c r="C6127" s="733">
        <v>43739</v>
      </c>
      <c r="F6127" s="663">
        <v>9785</v>
      </c>
      <c r="G6127" s="663">
        <v>1957</v>
      </c>
      <c r="H6127" s="663"/>
      <c r="I6127" s="663">
        <v>7828</v>
      </c>
      <c r="J6127" s="728">
        <v>1251.5</v>
      </c>
      <c r="K6127" s="728">
        <v>250.3</v>
      </c>
      <c r="L6127" s="728">
        <v>1001.2</v>
      </c>
    </row>
    <row r="6128" spans="1:12" s="335" customFormat="1" ht="12" x14ac:dyDescent="0.2">
      <c r="A6128" s="335" t="s">
        <v>12606</v>
      </c>
      <c r="B6128" s="335" t="s">
        <v>12607</v>
      </c>
      <c r="C6128" s="733">
        <v>43739</v>
      </c>
      <c r="F6128" s="663">
        <v>1018</v>
      </c>
      <c r="G6128" s="663">
        <v>153</v>
      </c>
      <c r="H6128" s="663"/>
      <c r="I6128" s="663">
        <v>865</v>
      </c>
      <c r="J6128" s="728">
        <v>86.95</v>
      </c>
      <c r="K6128" s="728">
        <v>17.39</v>
      </c>
      <c r="L6128" s="728">
        <v>69.56</v>
      </c>
    </row>
    <row r="6129" spans="1:12" s="335" customFormat="1" ht="12" x14ac:dyDescent="0.2">
      <c r="A6129" s="335" t="s">
        <v>12608</v>
      </c>
      <c r="B6129" s="335" t="s">
        <v>12609</v>
      </c>
      <c r="C6129" s="733">
        <v>43739</v>
      </c>
      <c r="F6129" s="663">
        <v>19964</v>
      </c>
      <c r="G6129" s="663">
        <v>3993</v>
      </c>
      <c r="H6129" s="663"/>
      <c r="I6129" s="663">
        <v>15971</v>
      </c>
      <c r="J6129" s="728">
        <v>2553.4</v>
      </c>
      <c r="K6129" s="728">
        <v>510.68</v>
      </c>
      <c r="L6129" s="728">
        <v>2042.72</v>
      </c>
    </row>
    <row r="6130" spans="1:12" s="335" customFormat="1" ht="12" x14ac:dyDescent="0.2">
      <c r="A6130" s="335" t="s">
        <v>12610</v>
      </c>
      <c r="B6130" s="335" t="s">
        <v>12611</v>
      </c>
      <c r="C6130" s="733">
        <v>43739</v>
      </c>
      <c r="F6130" s="663">
        <v>4413</v>
      </c>
      <c r="G6130" s="663">
        <v>728</v>
      </c>
      <c r="H6130" s="663"/>
      <c r="I6130" s="663">
        <v>3685</v>
      </c>
      <c r="J6130" s="728">
        <v>435.61</v>
      </c>
      <c r="K6130" s="728">
        <v>87.12</v>
      </c>
      <c r="L6130" s="728">
        <v>348.49</v>
      </c>
    </row>
    <row r="6131" spans="1:12" s="335" customFormat="1" ht="12" x14ac:dyDescent="0.2">
      <c r="A6131" s="335" t="s">
        <v>12612</v>
      </c>
      <c r="B6131" s="335" t="s">
        <v>12613</v>
      </c>
      <c r="C6131" s="733">
        <v>43739</v>
      </c>
      <c r="F6131" s="663">
        <v>2969</v>
      </c>
      <c r="G6131" s="663">
        <v>594</v>
      </c>
      <c r="H6131" s="663"/>
      <c r="I6131" s="663">
        <v>2375</v>
      </c>
      <c r="J6131" s="728">
        <v>379.73</v>
      </c>
      <c r="K6131" s="728">
        <v>75.95</v>
      </c>
      <c r="L6131" s="728">
        <v>303.77999999999997</v>
      </c>
    </row>
    <row r="6132" spans="1:12" s="335" customFormat="1" ht="12" x14ac:dyDescent="0.2">
      <c r="A6132" s="335" t="s">
        <v>12614</v>
      </c>
      <c r="B6132" s="335" t="s">
        <v>12615</v>
      </c>
      <c r="C6132" s="733">
        <v>43739</v>
      </c>
      <c r="F6132" s="663">
        <v>884</v>
      </c>
      <c r="G6132" s="663">
        <v>111</v>
      </c>
      <c r="H6132" s="663"/>
      <c r="I6132" s="663">
        <v>773</v>
      </c>
      <c r="J6132" s="728">
        <v>56.73</v>
      </c>
      <c r="K6132" s="728">
        <v>11.35</v>
      </c>
      <c r="L6132" s="728">
        <v>45.38</v>
      </c>
    </row>
    <row r="6133" spans="1:12" s="335" customFormat="1" ht="12" x14ac:dyDescent="0.2">
      <c r="A6133" s="335" t="s">
        <v>12616</v>
      </c>
      <c r="B6133" s="335" t="s">
        <v>12617</v>
      </c>
      <c r="C6133" s="733">
        <v>43739</v>
      </c>
      <c r="F6133" s="663">
        <v>2309</v>
      </c>
      <c r="G6133" s="663">
        <v>577</v>
      </c>
      <c r="H6133" s="663"/>
      <c r="I6133" s="663">
        <v>1732</v>
      </c>
      <c r="J6133" s="728">
        <v>391.61</v>
      </c>
      <c r="K6133" s="728">
        <v>78.319999999999993</v>
      </c>
      <c r="L6133" s="728">
        <v>313.29000000000002</v>
      </c>
    </row>
    <row r="6134" spans="1:12" s="335" customFormat="1" ht="12" x14ac:dyDescent="0.2">
      <c r="A6134" s="335" t="s">
        <v>12618</v>
      </c>
      <c r="B6134" s="335" t="s">
        <v>12619</v>
      </c>
      <c r="C6134" s="733">
        <v>43739</v>
      </c>
      <c r="F6134" s="663">
        <v>3000</v>
      </c>
      <c r="G6134" s="663">
        <v>450</v>
      </c>
      <c r="H6134" s="663"/>
      <c r="I6134" s="663">
        <v>2550</v>
      </c>
      <c r="J6134" s="728">
        <v>256.23</v>
      </c>
      <c r="K6134" s="728">
        <v>51.25</v>
      </c>
      <c r="L6134" s="728">
        <v>204.98</v>
      </c>
    </row>
    <row r="6135" spans="1:12" s="335" customFormat="1" ht="12" x14ac:dyDescent="0.2">
      <c r="A6135" s="335" t="s">
        <v>12620</v>
      </c>
      <c r="B6135" s="335" t="s">
        <v>12621</v>
      </c>
      <c r="C6135" s="733">
        <v>43739</v>
      </c>
      <c r="F6135" s="663">
        <v>3135</v>
      </c>
      <c r="G6135" s="663">
        <v>627</v>
      </c>
      <c r="H6135" s="663"/>
      <c r="I6135" s="663">
        <v>2508</v>
      </c>
      <c r="J6135" s="728">
        <v>400.96</v>
      </c>
      <c r="K6135" s="728">
        <v>80.19</v>
      </c>
      <c r="L6135" s="728">
        <v>320.77</v>
      </c>
    </row>
    <row r="6136" spans="1:12" s="335" customFormat="1" ht="12" x14ac:dyDescent="0.2">
      <c r="A6136" s="335" t="s">
        <v>12622</v>
      </c>
      <c r="B6136" s="335" t="s">
        <v>12623</v>
      </c>
      <c r="C6136" s="733">
        <v>43739</v>
      </c>
      <c r="F6136" s="663">
        <v>2964</v>
      </c>
      <c r="G6136" s="663">
        <v>593</v>
      </c>
      <c r="H6136" s="663"/>
      <c r="I6136" s="663">
        <v>2371</v>
      </c>
      <c r="J6136" s="728">
        <v>379.09</v>
      </c>
      <c r="K6136" s="728">
        <v>75.819999999999993</v>
      </c>
      <c r="L6136" s="728">
        <v>303.27</v>
      </c>
    </row>
    <row r="6137" spans="1:12" s="335" customFormat="1" ht="12" x14ac:dyDescent="0.2">
      <c r="A6137" s="335" t="s">
        <v>12624</v>
      </c>
      <c r="B6137" s="335" t="s">
        <v>12625</v>
      </c>
      <c r="C6137" s="733">
        <v>43739</v>
      </c>
      <c r="F6137" s="663">
        <v>11012</v>
      </c>
      <c r="G6137" s="663">
        <v>2202</v>
      </c>
      <c r="H6137" s="663"/>
      <c r="I6137" s="663">
        <v>8810</v>
      </c>
      <c r="J6137" s="728">
        <v>1408.44</v>
      </c>
      <c r="K6137" s="728">
        <v>281.69</v>
      </c>
      <c r="L6137" s="728">
        <v>1126.75</v>
      </c>
    </row>
    <row r="6138" spans="1:12" s="335" customFormat="1" ht="12" x14ac:dyDescent="0.2">
      <c r="A6138" s="335" t="s">
        <v>12626</v>
      </c>
      <c r="B6138" s="335" t="s">
        <v>12627</v>
      </c>
      <c r="C6138" s="733">
        <v>43739</v>
      </c>
      <c r="F6138" s="663">
        <v>4215</v>
      </c>
      <c r="G6138" s="663">
        <v>632</v>
      </c>
      <c r="H6138" s="663"/>
      <c r="I6138" s="663">
        <v>3583</v>
      </c>
      <c r="J6138" s="728">
        <v>360</v>
      </c>
      <c r="K6138" s="728">
        <v>72</v>
      </c>
      <c r="L6138" s="728">
        <v>288</v>
      </c>
    </row>
    <row r="6139" spans="1:12" s="335" customFormat="1" ht="12" x14ac:dyDescent="0.2">
      <c r="A6139" s="335" t="s">
        <v>12628</v>
      </c>
      <c r="B6139" s="335" t="s">
        <v>12629</v>
      </c>
      <c r="C6139" s="733">
        <v>43739</v>
      </c>
      <c r="F6139" s="663">
        <v>3038</v>
      </c>
      <c r="G6139" s="663">
        <v>501</v>
      </c>
      <c r="H6139" s="663"/>
      <c r="I6139" s="663">
        <v>2537</v>
      </c>
      <c r="J6139" s="728">
        <v>299.89</v>
      </c>
      <c r="K6139" s="728">
        <v>59.98</v>
      </c>
      <c r="L6139" s="728">
        <v>239.91</v>
      </c>
    </row>
    <row r="6140" spans="1:12" s="335" customFormat="1" ht="12" x14ac:dyDescent="0.2">
      <c r="A6140" s="335" t="s">
        <v>12630</v>
      </c>
      <c r="B6140" s="335" t="s">
        <v>12631</v>
      </c>
      <c r="C6140" s="733">
        <v>43739</v>
      </c>
      <c r="F6140" s="663">
        <v>20</v>
      </c>
      <c r="G6140" s="663">
        <v>3</v>
      </c>
      <c r="H6140" s="663"/>
      <c r="I6140" s="663">
        <v>17</v>
      </c>
      <c r="J6140" s="728">
        <v>1.73</v>
      </c>
      <c r="K6140" s="728">
        <v>0.35</v>
      </c>
      <c r="L6140" s="728">
        <v>1.38</v>
      </c>
    </row>
    <row r="6141" spans="1:12" s="335" customFormat="1" ht="12" x14ac:dyDescent="0.2">
      <c r="A6141" s="335" t="s">
        <v>12632</v>
      </c>
      <c r="B6141" s="335" t="s">
        <v>12633</v>
      </c>
      <c r="C6141" s="733">
        <v>43739</v>
      </c>
      <c r="F6141" s="663">
        <v>4047</v>
      </c>
      <c r="G6141" s="663">
        <v>607</v>
      </c>
      <c r="H6141" s="663"/>
      <c r="I6141" s="663">
        <v>3440</v>
      </c>
      <c r="J6141" s="728">
        <v>348.84</v>
      </c>
      <c r="K6141" s="728">
        <v>69.77</v>
      </c>
      <c r="L6141" s="728">
        <v>279.07</v>
      </c>
    </row>
    <row r="6142" spans="1:12" s="335" customFormat="1" ht="12" x14ac:dyDescent="0.2">
      <c r="A6142" s="335" t="s">
        <v>12634</v>
      </c>
      <c r="B6142" s="335" t="s">
        <v>12635</v>
      </c>
      <c r="C6142" s="733">
        <v>43739</v>
      </c>
      <c r="F6142" s="663">
        <v>17394</v>
      </c>
      <c r="G6142" s="663">
        <v>2609</v>
      </c>
      <c r="H6142" s="663"/>
      <c r="I6142" s="663">
        <v>14785</v>
      </c>
      <c r="J6142" s="728">
        <v>1499.36</v>
      </c>
      <c r="K6142" s="728">
        <v>299.87</v>
      </c>
      <c r="L6142" s="728">
        <v>1199.49</v>
      </c>
    </row>
    <row r="6143" spans="1:12" s="335" customFormat="1" ht="12" x14ac:dyDescent="0.2">
      <c r="A6143" s="335" t="s">
        <v>12636</v>
      </c>
      <c r="B6143" s="335" t="s">
        <v>12637</v>
      </c>
      <c r="C6143" s="733">
        <v>43739</v>
      </c>
      <c r="F6143" s="663">
        <v>4795</v>
      </c>
      <c r="G6143" s="663">
        <v>719</v>
      </c>
      <c r="H6143" s="663"/>
      <c r="I6143" s="663">
        <v>4076</v>
      </c>
      <c r="J6143" s="728">
        <v>413.31</v>
      </c>
      <c r="K6143" s="728">
        <v>82.66</v>
      </c>
      <c r="L6143" s="728">
        <v>330.65</v>
      </c>
    </row>
    <row r="6144" spans="1:12" s="335" customFormat="1" ht="12" x14ac:dyDescent="0.2">
      <c r="A6144" s="335" t="s">
        <v>12638</v>
      </c>
      <c r="B6144" s="335" t="s">
        <v>12639</v>
      </c>
      <c r="C6144" s="733">
        <v>43739</v>
      </c>
      <c r="F6144" s="663">
        <v>4990</v>
      </c>
      <c r="G6144" s="663">
        <v>998</v>
      </c>
      <c r="H6144" s="663"/>
      <c r="I6144" s="663">
        <v>3992</v>
      </c>
      <c r="J6144" s="728">
        <v>638.21</v>
      </c>
      <c r="K6144" s="728">
        <v>127.64</v>
      </c>
      <c r="L6144" s="728">
        <v>510.57</v>
      </c>
    </row>
    <row r="6145" spans="1:12" s="335" customFormat="1" ht="12" x14ac:dyDescent="0.2">
      <c r="A6145" s="335" t="s">
        <v>12640</v>
      </c>
      <c r="B6145" s="335" t="s">
        <v>12641</v>
      </c>
      <c r="C6145" s="733">
        <v>43739</v>
      </c>
      <c r="F6145" s="663">
        <v>5140</v>
      </c>
      <c r="G6145" s="663">
        <v>848</v>
      </c>
      <c r="H6145" s="663"/>
      <c r="I6145" s="663">
        <v>4292</v>
      </c>
      <c r="J6145" s="728">
        <v>507.37</v>
      </c>
      <c r="K6145" s="728">
        <v>101.47</v>
      </c>
      <c r="L6145" s="728">
        <v>405.9</v>
      </c>
    </row>
    <row r="6146" spans="1:12" s="335" customFormat="1" ht="12" x14ac:dyDescent="0.2">
      <c r="A6146" s="335" t="s">
        <v>12642</v>
      </c>
      <c r="B6146" s="335" t="s">
        <v>12575</v>
      </c>
      <c r="C6146" s="733">
        <v>43739</v>
      </c>
      <c r="F6146" s="663">
        <v>3900</v>
      </c>
      <c r="G6146" s="663">
        <v>589</v>
      </c>
      <c r="H6146" s="663"/>
      <c r="I6146" s="663">
        <v>3311</v>
      </c>
      <c r="J6146" s="728">
        <v>336.19</v>
      </c>
      <c r="K6146" s="728">
        <v>67.239999999999995</v>
      </c>
      <c r="L6146" s="728">
        <v>268.95</v>
      </c>
    </row>
    <row r="6147" spans="1:12" s="335" customFormat="1" ht="12" x14ac:dyDescent="0.2">
      <c r="A6147" s="335" t="s">
        <v>12643</v>
      </c>
      <c r="B6147" s="335" t="s">
        <v>12644</v>
      </c>
      <c r="C6147" s="733">
        <v>43739</v>
      </c>
      <c r="F6147" s="663">
        <v>2014</v>
      </c>
      <c r="G6147" s="663">
        <v>302</v>
      </c>
      <c r="H6147" s="663"/>
      <c r="I6147" s="663">
        <v>1712</v>
      </c>
      <c r="J6147" s="728">
        <v>172.01</v>
      </c>
      <c r="K6147" s="728">
        <v>34.4</v>
      </c>
      <c r="L6147" s="728">
        <v>137.61000000000001</v>
      </c>
    </row>
    <row r="6148" spans="1:12" s="335" customFormat="1" ht="12" x14ac:dyDescent="0.2">
      <c r="A6148" s="335" t="s">
        <v>12645</v>
      </c>
      <c r="B6148" s="335" t="s">
        <v>12646</v>
      </c>
      <c r="C6148" s="733">
        <v>43739</v>
      </c>
      <c r="F6148" s="663">
        <v>3255</v>
      </c>
      <c r="G6148" s="663">
        <v>407</v>
      </c>
      <c r="H6148" s="663"/>
      <c r="I6148" s="663">
        <v>2848</v>
      </c>
      <c r="J6148" s="728">
        <v>208.87</v>
      </c>
      <c r="K6148" s="728">
        <v>41.77</v>
      </c>
      <c r="L6148" s="728">
        <v>167.1</v>
      </c>
    </row>
    <row r="6149" spans="1:12" s="335" customFormat="1" ht="12" x14ac:dyDescent="0.2">
      <c r="A6149" s="335" t="s">
        <v>12647</v>
      </c>
      <c r="B6149" s="335" t="s">
        <v>12648</v>
      </c>
      <c r="C6149" s="733">
        <v>43739</v>
      </c>
      <c r="F6149" s="663">
        <v>7000</v>
      </c>
      <c r="G6149" s="663">
        <v>1155</v>
      </c>
      <c r="H6149" s="663"/>
      <c r="I6149" s="663">
        <v>5845</v>
      </c>
      <c r="J6149" s="728">
        <v>690.97</v>
      </c>
      <c r="K6149" s="728">
        <v>138.19</v>
      </c>
      <c r="L6149" s="728">
        <v>552.78</v>
      </c>
    </row>
    <row r="6150" spans="1:12" s="335" customFormat="1" ht="12" x14ac:dyDescent="0.2">
      <c r="A6150" s="335" t="s">
        <v>12649</v>
      </c>
      <c r="B6150" s="335" t="s">
        <v>12650</v>
      </c>
      <c r="C6150" s="733">
        <v>43739</v>
      </c>
      <c r="F6150" s="663">
        <v>9552</v>
      </c>
      <c r="G6150" s="663">
        <v>1910</v>
      </c>
      <c r="H6150" s="663"/>
      <c r="I6150" s="663">
        <v>7642</v>
      </c>
      <c r="J6150" s="728">
        <v>1221.7</v>
      </c>
      <c r="K6150" s="728">
        <v>244.34</v>
      </c>
      <c r="L6150" s="728">
        <v>977.36</v>
      </c>
    </row>
    <row r="6151" spans="1:12" s="335" customFormat="1" ht="12" x14ac:dyDescent="0.2">
      <c r="A6151" s="335" t="s">
        <v>12651</v>
      </c>
      <c r="B6151" s="335" t="s">
        <v>12652</v>
      </c>
      <c r="C6151" s="733">
        <v>43739</v>
      </c>
      <c r="F6151" s="663">
        <v>2933</v>
      </c>
      <c r="G6151" s="663">
        <v>587</v>
      </c>
      <c r="H6151" s="663"/>
      <c r="I6151" s="663">
        <v>2346</v>
      </c>
      <c r="J6151" s="728">
        <v>375.13</v>
      </c>
      <c r="K6151" s="728">
        <v>75.03</v>
      </c>
      <c r="L6151" s="728">
        <v>300.10000000000002</v>
      </c>
    </row>
    <row r="6152" spans="1:12" s="335" customFormat="1" ht="12" x14ac:dyDescent="0.2">
      <c r="A6152" s="335" t="s">
        <v>12653</v>
      </c>
      <c r="B6152" s="335" t="s">
        <v>12654</v>
      </c>
      <c r="C6152" s="733">
        <v>43739</v>
      </c>
      <c r="F6152" s="663">
        <v>2400</v>
      </c>
      <c r="G6152" s="663">
        <v>360</v>
      </c>
      <c r="H6152" s="663"/>
      <c r="I6152" s="663">
        <v>2040</v>
      </c>
      <c r="J6152" s="728">
        <v>204.99</v>
      </c>
      <c r="K6152" s="728">
        <v>41</v>
      </c>
      <c r="L6152" s="728">
        <v>163.99</v>
      </c>
    </row>
    <row r="6153" spans="1:12" s="335" customFormat="1" ht="12" x14ac:dyDescent="0.2">
      <c r="A6153" s="335" t="s">
        <v>12655</v>
      </c>
      <c r="B6153" s="335" t="s">
        <v>12656</v>
      </c>
      <c r="C6153" s="733">
        <v>43739</v>
      </c>
      <c r="F6153" s="663">
        <v>2350</v>
      </c>
      <c r="G6153" s="663">
        <v>352</v>
      </c>
      <c r="H6153" s="663"/>
      <c r="I6153" s="663">
        <v>1998</v>
      </c>
      <c r="J6153" s="728">
        <v>200.71</v>
      </c>
      <c r="K6153" s="728">
        <v>40.14</v>
      </c>
      <c r="L6153" s="728">
        <v>160.57</v>
      </c>
    </row>
    <row r="6154" spans="1:12" s="335" customFormat="1" ht="12" x14ac:dyDescent="0.2">
      <c r="A6154" s="335" t="s">
        <v>12657</v>
      </c>
      <c r="B6154" s="335" t="s">
        <v>12658</v>
      </c>
      <c r="C6154" s="733">
        <v>43739</v>
      </c>
      <c r="F6154" s="663">
        <v>2282</v>
      </c>
      <c r="G6154" s="663">
        <v>456</v>
      </c>
      <c r="H6154" s="663"/>
      <c r="I6154" s="663">
        <v>1826</v>
      </c>
      <c r="J6154" s="728">
        <v>291.86</v>
      </c>
      <c r="K6154" s="728">
        <v>58.37</v>
      </c>
      <c r="L6154" s="728">
        <v>233.49</v>
      </c>
    </row>
    <row r="6155" spans="1:12" s="335" customFormat="1" ht="12" x14ac:dyDescent="0.2">
      <c r="A6155" s="335" t="s">
        <v>12659</v>
      </c>
      <c r="B6155" s="335" t="s">
        <v>12660</v>
      </c>
      <c r="C6155" s="733">
        <v>43739</v>
      </c>
      <c r="F6155" s="663">
        <v>495</v>
      </c>
      <c r="G6155" s="663">
        <v>74</v>
      </c>
      <c r="H6155" s="663"/>
      <c r="I6155" s="663">
        <v>421</v>
      </c>
      <c r="J6155" s="728">
        <v>46.51</v>
      </c>
      <c r="K6155" s="728">
        <v>9.3000000000000007</v>
      </c>
      <c r="L6155" s="728">
        <v>37.21</v>
      </c>
    </row>
    <row r="6156" spans="1:12" s="335" customFormat="1" ht="12" x14ac:dyDescent="0.2">
      <c r="A6156" s="335" t="s">
        <v>12661</v>
      </c>
      <c r="B6156" s="335" t="s">
        <v>12662</v>
      </c>
      <c r="C6156" s="733">
        <v>43739</v>
      </c>
      <c r="F6156" s="663">
        <v>6450</v>
      </c>
      <c r="G6156" s="663">
        <v>968</v>
      </c>
      <c r="H6156" s="663"/>
      <c r="I6156" s="663">
        <v>5482</v>
      </c>
      <c r="J6156" s="728">
        <v>555.97</v>
      </c>
      <c r="K6156" s="728">
        <v>111.19</v>
      </c>
      <c r="L6156" s="728">
        <v>444.78</v>
      </c>
    </row>
    <row r="6157" spans="1:12" s="335" customFormat="1" ht="12" x14ac:dyDescent="0.2">
      <c r="A6157" s="335" t="s">
        <v>12663</v>
      </c>
      <c r="B6157" s="335" t="s">
        <v>12664</v>
      </c>
      <c r="C6157" s="733">
        <v>43739</v>
      </c>
      <c r="F6157" s="663">
        <v>7302</v>
      </c>
      <c r="G6157" s="663">
        <v>1460</v>
      </c>
      <c r="H6157" s="663"/>
      <c r="I6157" s="663">
        <v>5842</v>
      </c>
      <c r="J6157" s="728">
        <v>933.93</v>
      </c>
      <c r="K6157" s="728">
        <v>186.79</v>
      </c>
      <c r="L6157" s="728">
        <v>747.14</v>
      </c>
    </row>
    <row r="6158" spans="1:12" s="335" customFormat="1" ht="12" x14ac:dyDescent="0.2">
      <c r="A6158" s="335" t="s">
        <v>12665</v>
      </c>
      <c r="B6158" s="335" t="s">
        <v>12666</v>
      </c>
      <c r="C6158" s="733">
        <v>43739</v>
      </c>
      <c r="F6158" s="663">
        <v>1908</v>
      </c>
      <c r="G6158" s="663">
        <v>382</v>
      </c>
      <c r="H6158" s="663"/>
      <c r="I6158" s="663">
        <v>1526</v>
      </c>
      <c r="J6158" s="728">
        <v>244.04</v>
      </c>
      <c r="K6158" s="728">
        <v>48.81</v>
      </c>
      <c r="L6158" s="728">
        <v>195.23</v>
      </c>
    </row>
    <row r="6159" spans="1:12" s="335" customFormat="1" ht="12" x14ac:dyDescent="0.2">
      <c r="A6159" s="335" t="s">
        <v>12667</v>
      </c>
      <c r="B6159" s="335" t="s">
        <v>12668</v>
      </c>
      <c r="C6159" s="733">
        <v>43739</v>
      </c>
      <c r="F6159" s="663">
        <v>1794</v>
      </c>
      <c r="G6159" s="663">
        <v>538</v>
      </c>
      <c r="H6159" s="663"/>
      <c r="I6159" s="663">
        <v>1256</v>
      </c>
      <c r="J6159" s="728">
        <v>379.07</v>
      </c>
      <c r="K6159" s="728">
        <v>75.81</v>
      </c>
      <c r="L6159" s="728">
        <v>303.26</v>
      </c>
    </row>
    <row r="6160" spans="1:12" s="335" customFormat="1" ht="12" x14ac:dyDescent="0.2">
      <c r="A6160" s="335" t="s">
        <v>12669</v>
      </c>
      <c r="B6160" s="335" t="s">
        <v>12670</v>
      </c>
      <c r="C6160" s="733">
        <v>43739</v>
      </c>
      <c r="F6160" s="663">
        <v>5034</v>
      </c>
      <c r="G6160" s="663">
        <v>944</v>
      </c>
      <c r="H6160" s="663"/>
      <c r="I6160" s="663">
        <v>4090</v>
      </c>
      <c r="J6160" s="728">
        <v>585.95000000000005</v>
      </c>
      <c r="K6160" s="728">
        <v>117.19</v>
      </c>
      <c r="L6160" s="728">
        <v>468.76</v>
      </c>
    </row>
    <row r="6161" spans="1:12" s="335" customFormat="1" ht="12" x14ac:dyDescent="0.2">
      <c r="A6161" s="335" t="s">
        <v>12671</v>
      </c>
      <c r="B6161" s="335" t="s">
        <v>12672</v>
      </c>
      <c r="C6161" s="733">
        <v>43739</v>
      </c>
      <c r="F6161" s="663">
        <v>2250</v>
      </c>
      <c r="G6161" s="663">
        <v>337</v>
      </c>
      <c r="H6161" s="663"/>
      <c r="I6161" s="663">
        <v>1913</v>
      </c>
      <c r="J6161" s="728">
        <v>192.17</v>
      </c>
      <c r="K6161" s="728">
        <v>38.43</v>
      </c>
      <c r="L6161" s="728">
        <v>153.74</v>
      </c>
    </row>
    <row r="6162" spans="1:12" s="335" customFormat="1" ht="12" x14ac:dyDescent="0.2">
      <c r="A6162" s="335" t="s">
        <v>12673</v>
      </c>
      <c r="B6162" s="335" t="s">
        <v>12674</v>
      </c>
      <c r="C6162" s="733">
        <v>43739</v>
      </c>
      <c r="F6162" s="663">
        <v>2909</v>
      </c>
      <c r="G6162" s="663">
        <v>582</v>
      </c>
      <c r="H6162" s="663"/>
      <c r="I6162" s="663">
        <v>2327</v>
      </c>
      <c r="J6162" s="728">
        <v>372.05</v>
      </c>
      <c r="K6162" s="728">
        <v>74.41</v>
      </c>
      <c r="L6162" s="728">
        <v>297.64</v>
      </c>
    </row>
    <row r="6163" spans="1:12" s="335" customFormat="1" ht="12" x14ac:dyDescent="0.2">
      <c r="A6163" s="335" t="s">
        <v>12675</v>
      </c>
      <c r="B6163" s="335" t="s">
        <v>12676</v>
      </c>
      <c r="C6163" s="733">
        <v>43739</v>
      </c>
      <c r="F6163" s="663">
        <v>8471</v>
      </c>
      <c r="G6163" s="663">
        <v>1588</v>
      </c>
      <c r="H6163" s="663"/>
      <c r="I6163" s="663">
        <v>6883</v>
      </c>
      <c r="J6163" s="728">
        <v>995.09</v>
      </c>
      <c r="K6163" s="728">
        <v>199.02</v>
      </c>
      <c r="L6163" s="728">
        <v>796.07</v>
      </c>
    </row>
    <row r="6164" spans="1:12" s="335" customFormat="1" ht="12" x14ac:dyDescent="0.2">
      <c r="A6164" s="335" t="s">
        <v>12677</v>
      </c>
      <c r="B6164" s="335" t="s">
        <v>12678</v>
      </c>
      <c r="C6164" s="733">
        <v>43739</v>
      </c>
      <c r="F6164" s="663">
        <v>6335</v>
      </c>
      <c r="G6164" s="663">
        <v>1188</v>
      </c>
      <c r="H6164" s="663"/>
      <c r="I6164" s="663">
        <v>5147</v>
      </c>
      <c r="J6164" s="728">
        <v>737.39</v>
      </c>
      <c r="K6164" s="728">
        <v>147.47999999999999</v>
      </c>
      <c r="L6164" s="728">
        <v>589.91</v>
      </c>
    </row>
    <row r="6165" spans="1:12" s="335" customFormat="1" ht="12" x14ac:dyDescent="0.2">
      <c r="A6165" s="335" t="s">
        <v>12679</v>
      </c>
      <c r="B6165" s="335" t="s">
        <v>12680</v>
      </c>
      <c r="C6165" s="733">
        <v>43739</v>
      </c>
      <c r="F6165" s="663">
        <v>4700</v>
      </c>
      <c r="G6165" s="663">
        <v>705</v>
      </c>
      <c r="H6165" s="663"/>
      <c r="I6165" s="663">
        <v>3995</v>
      </c>
      <c r="J6165" s="728">
        <v>401.43</v>
      </c>
      <c r="K6165" s="728">
        <v>80.290000000000006</v>
      </c>
      <c r="L6165" s="728">
        <v>321.14</v>
      </c>
    </row>
    <row r="6166" spans="1:12" s="335" customFormat="1" ht="12" x14ac:dyDescent="0.2">
      <c r="A6166" s="335" t="s">
        <v>12681</v>
      </c>
      <c r="B6166" s="335" t="s">
        <v>12682</v>
      </c>
      <c r="C6166" s="733">
        <v>43739</v>
      </c>
      <c r="F6166" s="663">
        <v>1794</v>
      </c>
      <c r="G6166" s="663">
        <v>538</v>
      </c>
      <c r="H6166" s="663"/>
      <c r="I6166" s="663">
        <v>1256</v>
      </c>
      <c r="J6166" s="728">
        <v>379.07</v>
      </c>
      <c r="K6166" s="728">
        <v>75.81</v>
      </c>
      <c r="L6166" s="728">
        <v>303.26</v>
      </c>
    </row>
    <row r="6167" spans="1:12" s="335" customFormat="1" ht="12" x14ac:dyDescent="0.2">
      <c r="A6167" s="335" t="s">
        <v>12683</v>
      </c>
      <c r="B6167" s="335" t="s">
        <v>12684</v>
      </c>
      <c r="C6167" s="733">
        <v>43739</v>
      </c>
      <c r="F6167" s="663">
        <v>5313</v>
      </c>
      <c r="G6167" s="663">
        <v>1016</v>
      </c>
      <c r="H6167" s="663"/>
      <c r="I6167" s="663">
        <v>4297</v>
      </c>
      <c r="J6167" s="728">
        <v>634.49</v>
      </c>
      <c r="K6167" s="728">
        <v>126.9</v>
      </c>
      <c r="L6167" s="728">
        <v>507.59</v>
      </c>
    </row>
    <row r="6168" spans="1:12" s="335" customFormat="1" ht="12" x14ac:dyDescent="0.2">
      <c r="A6168" s="335" t="s">
        <v>12685</v>
      </c>
      <c r="B6168" s="335" t="s">
        <v>12686</v>
      </c>
      <c r="C6168" s="733">
        <v>43739</v>
      </c>
      <c r="F6168" s="663">
        <v>2250</v>
      </c>
      <c r="G6168" s="663">
        <v>337</v>
      </c>
      <c r="H6168" s="663"/>
      <c r="I6168" s="663">
        <v>1913</v>
      </c>
      <c r="J6168" s="728">
        <v>192.17</v>
      </c>
      <c r="K6168" s="728">
        <v>38.43</v>
      </c>
      <c r="L6168" s="728">
        <v>153.74</v>
      </c>
    </row>
    <row r="6169" spans="1:12" s="335" customFormat="1" ht="12" x14ac:dyDescent="0.2">
      <c r="A6169" s="335" t="s">
        <v>12687</v>
      </c>
      <c r="B6169" s="335" t="s">
        <v>12688</v>
      </c>
      <c r="C6169" s="733">
        <v>43739</v>
      </c>
      <c r="F6169" s="663">
        <v>2244</v>
      </c>
      <c r="G6169" s="663">
        <v>337</v>
      </c>
      <c r="H6169" s="663"/>
      <c r="I6169" s="663">
        <v>1907</v>
      </c>
      <c r="J6169" s="728">
        <v>191.66</v>
      </c>
      <c r="K6169" s="728">
        <v>38.33</v>
      </c>
      <c r="L6169" s="728">
        <v>153.33000000000001</v>
      </c>
    </row>
    <row r="6170" spans="1:12" s="335" customFormat="1" ht="12" x14ac:dyDescent="0.2">
      <c r="A6170" s="335" t="s">
        <v>12689</v>
      </c>
      <c r="B6170" s="335" t="s">
        <v>12340</v>
      </c>
      <c r="C6170" s="733">
        <v>43739</v>
      </c>
      <c r="F6170" s="663">
        <v>2713</v>
      </c>
      <c r="G6170" s="663">
        <v>407</v>
      </c>
      <c r="H6170" s="663"/>
      <c r="I6170" s="663">
        <v>2306</v>
      </c>
      <c r="J6170" s="728">
        <v>231.71</v>
      </c>
      <c r="K6170" s="728">
        <v>46.34</v>
      </c>
      <c r="L6170" s="728">
        <v>185.37</v>
      </c>
    </row>
    <row r="6171" spans="1:12" s="335" customFormat="1" ht="12" x14ac:dyDescent="0.2">
      <c r="A6171" s="335" t="s">
        <v>12690</v>
      </c>
      <c r="B6171" s="335" t="s">
        <v>12691</v>
      </c>
      <c r="C6171" s="733">
        <v>43739</v>
      </c>
      <c r="F6171" s="663">
        <v>2250</v>
      </c>
      <c r="G6171" s="663">
        <v>337</v>
      </c>
      <c r="H6171" s="663"/>
      <c r="I6171" s="663">
        <v>1913</v>
      </c>
      <c r="J6171" s="728">
        <v>192.17</v>
      </c>
      <c r="K6171" s="728">
        <v>38.43</v>
      </c>
      <c r="L6171" s="728">
        <v>153.74</v>
      </c>
    </row>
    <row r="6172" spans="1:12" s="335" customFormat="1" ht="12" x14ac:dyDescent="0.2">
      <c r="A6172" s="335" t="s">
        <v>12692</v>
      </c>
      <c r="B6172" s="335" t="s">
        <v>12693</v>
      </c>
      <c r="C6172" s="733">
        <v>43739</v>
      </c>
      <c r="F6172" s="663">
        <v>2570</v>
      </c>
      <c r="G6172" s="663">
        <v>385</v>
      </c>
      <c r="H6172" s="663"/>
      <c r="I6172" s="663">
        <v>2185</v>
      </c>
      <c r="J6172" s="728">
        <v>219.5</v>
      </c>
      <c r="K6172" s="728">
        <v>43.9</v>
      </c>
      <c r="L6172" s="728">
        <v>175.6</v>
      </c>
    </row>
    <row r="6173" spans="1:12" s="335" customFormat="1" ht="12" x14ac:dyDescent="0.2">
      <c r="A6173" s="335" t="s">
        <v>12694</v>
      </c>
      <c r="B6173" s="335" t="s">
        <v>12695</v>
      </c>
      <c r="C6173" s="733">
        <v>43739</v>
      </c>
      <c r="F6173" s="663">
        <v>2325</v>
      </c>
      <c r="G6173" s="663">
        <v>349</v>
      </c>
      <c r="H6173" s="663"/>
      <c r="I6173" s="663">
        <v>1976</v>
      </c>
      <c r="J6173" s="728">
        <v>198.59</v>
      </c>
      <c r="K6173" s="728">
        <v>39.72</v>
      </c>
      <c r="L6173" s="728">
        <v>158.87</v>
      </c>
    </row>
    <row r="6174" spans="1:12" s="335" customFormat="1" ht="12" x14ac:dyDescent="0.2">
      <c r="A6174" s="335" t="s">
        <v>12696</v>
      </c>
      <c r="B6174" s="335" t="s">
        <v>12697</v>
      </c>
      <c r="C6174" s="733">
        <v>43739</v>
      </c>
      <c r="F6174" s="663">
        <v>2625</v>
      </c>
      <c r="G6174" s="663">
        <v>394</v>
      </c>
      <c r="H6174" s="663"/>
      <c r="I6174" s="663">
        <v>2231</v>
      </c>
      <c r="J6174" s="728">
        <v>224.2</v>
      </c>
      <c r="K6174" s="728">
        <v>44.84</v>
      </c>
      <c r="L6174" s="728">
        <v>179.36</v>
      </c>
    </row>
    <row r="6175" spans="1:12" s="335" customFormat="1" ht="12" x14ac:dyDescent="0.2">
      <c r="A6175" s="335" t="s">
        <v>12698</v>
      </c>
      <c r="B6175" s="335" t="s">
        <v>12699</v>
      </c>
      <c r="C6175" s="733">
        <v>43739</v>
      </c>
      <c r="F6175" s="663">
        <v>7615</v>
      </c>
      <c r="G6175" s="663">
        <v>1142</v>
      </c>
      <c r="H6175" s="663"/>
      <c r="I6175" s="663">
        <v>6473</v>
      </c>
      <c r="J6175" s="728">
        <v>656.39</v>
      </c>
      <c r="K6175" s="728">
        <v>131.28</v>
      </c>
      <c r="L6175" s="728">
        <v>525.11</v>
      </c>
    </row>
    <row r="6176" spans="1:12" s="335" customFormat="1" ht="12" x14ac:dyDescent="0.2">
      <c r="A6176" s="335" t="s">
        <v>12700</v>
      </c>
      <c r="B6176" s="335" t="s">
        <v>12166</v>
      </c>
      <c r="C6176" s="733">
        <v>43739</v>
      </c>
      <c r="F6176" s="663">
        <v>4707</v>
      </c>
      <c r="G6176" s="663">
        <v>941</v>
      </c>
      <c r="H6176" s="663"/>
      <c r="I6176" s="663">
        <v>3766</v>
      </c>
      <c r="J6176" s="728">
        <v>602.03</v>
      </c>
      <c r="K6176" s="728">
        <v>120.41</v>
      </c>
      <c r="L6176" s="728">
        <v>481.62</v>
      </c>
    </row>
    <row r="6177" spans="1:12" s="335" customFormat="1" ht="12" x14ac:dyDescent="0.2">
      <c r="A6177" s="335" t="s">
        <v>12701</v>
      </c>
      <c r="B6177" s="335" t="s">
        <v>12702</v>
      </c>
      <c r="C6177" s="733">
        <v>43739</v>
      </c>
      <c r="F6177" s="663">
        <v>4275</v>
      </c>
      <c r="G6177" s="663">
        <v>641</v>
      </c>
      <c r="H6177" s="663"/>
      <c r="I6177" s="663">
        <v>3634</v>
      </c>
      <c r="J6177" s="728">
        <v>365.13</v>
      </c>
      <c r="K6177" s="728">
        <v>73.03</v>
      </c>
      <c r="L6177" s="728">
        <v>292.10000000000002</v>
      </c>
    </row>
    <row r="6178" spans="1:12" s="335" customFormat="1" ht="12" x14ac:dyDescent="0.2">
      <c r="A6178" s="335" t="s">
        <v>12703</v>
      </c>
      <c r="B6178" s="335" t="s">
        <v>12704</v>
      </c>
      <c r="C6178" s="733">
        <v>43739</v>
      </c>
      <c r="F6178" s="663">
        <v>2289</v>
      </c>
      <c r="G6178" s="663">
        <v>343</v>
      </c>
      <c r="H6178" s="663"/>
      <c r="I6178" s="663">
        <v>1946</v>
      </c>
      <c r="J6178" s="728">
        <v>195.5</v>
      </c>
      <c r="K6178" s="728">
        <v>39.1</v>
      </c>
      <c r="L6178" s="728">
        <v>156.4</v>
      </c>
    </row>
    <row r="6179" spans="1:12" s="335" customFormat="1" ht="12" x14ac:dyDescent="0.2">
      <c r="A6179" s="335" t="s">
        <v>12705</v>
      </c>
      <c r="B6179" s="335" t="s">
        <v>12706</v>
      </c>
      <c r="C6179" s="733">
        <v>43739</v>
      </c>
      <c r="F6179" s="663">
        <v>4093</v>
      </c>
      <c r="G6179" s="663">
        <v>819</v>
      </c>
      <c r="H6179" s="663"/>
      <c r="I6179" s="663">
        <v>3274</v>
      </c>
      <c r="J6179" s="728">
        <v>523.49</v>
      </c>
      <c r="K6179" s="728">
        <v>104.7</v>
      </c>
      <c r="L6179" s="728">
        <v>418.79</v>
      </c>
    </row>
    <row r="6180" spans="1:12" s="335" customFormat="1" ht="12" x14ac:dyDescent="0.2">
      <c r="A6180" s="335" t="s">
        <v>12707</v>
      </c>
      <c r="B6180" s="335" t="s">
        <v>9095</v>
      </c>
      <c r="C6180" s="733">
        <v>43739</v>
      </c>
      <c r="F6180" s="663">
        <v>4930</v>
      </c>
      <c r="G6180" s="663">
        <v>986</v>
      </c>
      <c r="H6180" s="663"/>
      <c r="I6180" s="663">
        <v>3944</v>
      </c>
      <c r="J6180" s="728">
        <v>630.54999999999995</v>
      </c>
      <c r="K6180" s="728">
        <v>126.11</v>
      </c>
      <c r="L6180" s="728">
        <v>504.44</v>
      </c>
    </row>
    <row r="6181" spans="1:12" s="335" customFormat="1" ht="12" x14ac:dyDescent="0.2">
      <c r="A6181" s="335" t="s">
        <v>12708</v>
      </c>
      <c r="B6181" s="335" t="s">
        <v>12709</v>
      </c>
      <c r="C6181" s="733">
        <v>43739</v>
      </c>
      <c r="F6181" s="663">
        <v>15774</v>
      </c>
      <c r="G6181" s="663">
        <v>3155</v>
      </c>
      <c r="H6181" s="663"/>
      <c r="I6181" s="663">
        <v>12619</v>
      </c>
      <c r="J6181" s="728">
        <v>2017.49</v>
      </c>
      <c r="K6181" s="728">
        <v>403.5</v>
      </c>
      <c r="L6181" s="728">
        <v>1613.99</v>
      </c>
    </row>
    <row r="6182" spans="1:12" s="335" customFormat="1" ht="12" x14ac:dyDescent="0.2">
      <c r="A6182" s="335" t="s">
        <v>12710</v>
      </c>
      <c r="B6182" s="335" t="s">
        <v>12711</v>
      </c>
      <c r="C6182" s="733">
        <v>43739</v>
      </c>
      <c r="F6182" s="663">
        <v>3053</v>
      </c>
      <c r="G6182" s="663">
        <v>611</v>
      </c>
      <c r="H6182" s="663"/>
      <c r="I6182" s="663">
        <v>2442</v>
      </c>
      <c r="J6182" s="728">
        <v>390.47</v>
      </c>
      <c r="K6182" s="728">
        <v>78.09</v>
      </c>
      <c r="L6182" s="728">
        <v>312.38</v>
      </c>
    </row>
    <row r="6183" spans="1:12" s="335" customFormat="1" ht="12" x14ac:dyDescent="0.2">
      <c r="A6183" s="335" t="s">
        <v>12712</v>
      </c>
      <c r="B6183" s="335" t="s">
        <v>12713</v>
      </c>
      <c r="C6183" s="733">
        <v>43739</v>
      </c>
      <c r="F6183" s="663">
        <v>2227</v>
      </c>
      <c r="G6183" s="663">
        <v>334</v>
      </c>
      <c r="H6183" s="663"/>
      <c r="I6183" s="663">
        <v>1893</v>
      </c>
      <c r="J6183" s="728">
        <v>190.21</v>
      </c>
      <c r="K6183" s="728">
        <v>38.04</v>
      </c>
      <c r="L6183" s="728">
        <v>152.16999999999999</v>
      </c>
    </row>
    <row r="6184" spans="1:12" s="335" customFormat="1" ht="12" x14ac:dyDescent="0.2">
      <c r="A6184" s="335" t="s">
        <v>12714</v>
      </c>
      <c r="B6184" s="335" t="s">
        <v>12715</v>
      </c>
      <c r="C6184" s="733">
        <v>43739</v>
      </c>
      <c r="F6184" s="663">
        <v>2250</v>
      </c>
      <c r="G6184" s="663">
        <v>337</v>
      </c>
      <c r="H6184" s="663"/>
      <c r="I6184" s="663">
        <v>1913</v>
      </c>
      <c r="J6184" s="728">
        <v>192.17</v>
      </c>
      <c r="K6184" s="728">
        <v>38.43</v>
      </c>
      <c r="L6184" s="728">
        <v>153.74</v>
      </c>
    </row>
    <row r="6185" spans="1:12" s="335" customFormat="1" ht="12" x14ac:dyDescent="0.2">
      <c r="A6185" s="335" t="s">
        <v>12716</v>
      </c>
      <c r="B6185" s="335" t="s">
        <v>12717</v>
      </c>
      <c r="C6185" s="733">
        <v>43739</v>
      </c>
      <c r="F6185" s="663">
        <v>3375</v>
      </c>
      <c r="G6185" s="663">
        <v>506</v>
      </c>
      <c r="H6185" s="663"/>
      <c r="I6185" s="663">
        <v>2869</v>
      </c>
      <c r="J6185" s="728">
        <v>288.25</v>
      </c>
      <c r="K6185" s="728">
        <v>57.65</v>
      </c>
      <c r="L6185" s="728">
        <v>230.6</v>
      </c>
    </row>
    <row r="6186" spans="1:12" s="335" customFormat="1" ht="12" x14ac:dyDescent="0.2">
      <c r="A6186" s="335" t="s">
        <v>12718</v>
      </c>
      <c r="B6186" s="335" t="s">
        <v>12719</v>
      </c>
      <c r="C6186" s="733">
        <v>43739</v>
      </c>
      <c r="F6186" s="663">
        <v>3970</v>
      </c>
      <c r="G6186" s="663">
        <v>655</v>
      </c>
      <c r="H6186" s="663"/>
      <c r="I6186" s="663">
        <v>3315</v>
      </c>
      <c r="J6186" s="728">
        <v>391.89</v>
      </c>
      <c r="K6186" s="728">
        <v>78.38</v>
      </c>
      <c r="L6186" s="728">
        <v>313.51</v>
      </c>
    </row>
    <row r="6187" spans="1:12" s="335" customFormat="1" ht="12" x14ac:dyDescent="0.2">
      <c r="A6187" s="335" t="s">
        <v>12720</v>
      </c>
      <c r="B6187" s="335" t="s">
        <v>12721</v>
      </c>
      <c r="C6187" s="733">
        <v>43739</v>
      </c>
      <c r="F6187" s="663">
        <v>2250</v>
      </c>
      <c r="G6187" s="663">
        <v>337</v>
      </c>
      <c r="H6187" s="663"/>
      <c r="I6187" s="663">
        <v>1913</v>
      </c>
      <c r="J6187" s="728">
        <v>192.17</v>
      </c>
      <c r="K6187" s="728">
        <v>38.43</v>
      </c>
      <c r="L6187" s="728">
        <v>153.74</v>
      </c>
    </row>
    <row r="6188" spans="1:12" s="335" customFormat="1" ht="12" x14ac:dyDescent="0.2">
      <c r="A6188" s="335" t="s">
        <v>12722</v>
      </c>
      <c r="B6188" s="335" t="s">
        <v>12723</v>
      </c>
      <c r="C6188" s="733">
        <v>43739</v>
      </c>
      <c r="F6188" s="663">
        <v>7640</v>
      </c>
      <c r="G6188" s="663">
        <v>1528</v>
      </c>
      <c r="H6188" s="663"/>
      <c r="I6188" s="663">
        <v>6112</v>
      </c>
      <c r="J6188" s="728">
        <v>977.15</v>
      </c>
      <c r="K6188" s="728">
        <v>195.43</v>
      </c>
      <c r="L6188" s="728">
        <v>781.72</v>
      </c>
    </row>
    <row r="6189" spans="1:12" s="335" customFormat="1" ht="12" x14ac:dyDescent="0.2">
      <c r="A6189" s="335" t="s">
        <v>12724</v>
      </c>
      <c r="B6189" s="335" t="s">
        <v>12725</v>
      </c>
      <c r="C6189" s="733">
        <v>43739</v>
      </c>
      <c r="F6189" s="663">
        <v>6292</v>
      </c>
      <c r="G6189" s="663">
        <v>1180</v>
      </c>
      <c r="H6189" s="663"/>
      <c r="I6189" s="663">
        <v>5112</v>
      </c>
      <c r="J6189" s="728">
        <v>739.11</v>
      </c>
      <c r="K6189" s="728">
        <v>147.82</v>
      </c>
      <c r="L6189" s="728">
        <v>591.29</v>
      </c>
    </row>
    <row r="6190" spans="1:12" s="335" customFormat="1" ht="12" x14ac:dyDescent="0.2">
      <c r="A6190" s="335" t="s">
        <v>12726</v>
      </c>
      <c r="B6190" s="335" t="s">
        <v>12727</v>
      </c>
      <c r="C6190" s="733">
        <v>43739</v>
      </c>
      <c r="F6190" s="663">
        <v>1948</v>
      </c>
      <c r="G6190" s="663">
        <v>487</v>
      </c>
      <c r="H6190" s="663"/>
      <c r="I6190" s="663">
        <v>1461</v>
      </c>
      <c r="J6190" s="728">
        <v>327.39</v>
      </c>
      <c r="K6190" s="728">
        <v>65.48</v>
      </c>
      <c r="L6190" s="728">
        <v>261.91000000000003</v>
      </c>
    </row>
    <row r="6191" spans="1:12" s="335" customFormat="1" ht="12" x14ac:dyDescent="0.2">
      <c r="A6191" s="335" t="s">
        <v>12728</v>
      </c>
      <c r="B6191" s="335" t="s">
        <v>12729</v>
      </c>
      <c r="C6191" s="733">
        <v>43739</v>
      </c>
      <c r="F6191" s="663">
        <v>2400</v>
      </c>
      <c r="G6191" s="663">
        <v>360</v>
      </c>
      <c r="H6191" s="663"/>
      <c r="I6191" s="663">
        <v>2040</v>
      </c>
      <c r="J6191" s="728">
        <v>204.99</v>
      </c>
      <c r="K6191" s="728">
        <v>41</v>
      </c>
      <c r="L6191" s="728">
        <v>163.99</v>
      </c>
    </row>
    <row r="6192" spans="1:12" s="335" customFormat="1" ht="12" x14ac:dyDescent="0.2">
      <c r="A6192" s="335" t="s">
        <v>12730</v>
      </c>
      <c r="B6192" s="335" t="s">
        <v>12731</v>
      </c>
      <c r="C6192" s="733">
        <v>43739</v>
      </c>
      <c r="F6192" s="663">
        <v>4902</v>
      </c>
      <c r="G6192" s="663">
        <v>919</v>
      </c>
      <c r="H6192" s="663"/>
      <c r="I6192" s="663">
        <v>3983</v>
      </c>
      <c r="J6192" s="728">
        <v>575.84</v>
      </c>
      <c r="K6192" s="728">
        <v>115.17</v>
      </c>
      <c r="L6192" s="728">
        <v>460.67</v>
      </c>
    </row>
    <row r="6193" spans="1:12" s="335" customFormat="1" ht="12" x14ac:dyDescent="0.2">
      <c r="A6193" s="335" t="s">
        <v>12732</v>
      </c>
      <c r="B6193" s="335" t="s">
        <v>12733</v>
      </c>
      <c r="C6193" s="733">
        <v>43739</v>
      </c>
      <c r="F6193" s="663">
        <v>50</v>
      </c>
      <c r="G6193" s="663">
        <v>8</v>
      </c>
      <c r="H6193" s="663"/>
      <c r="I6193" s="663">
        <v>42</v>
      </c>
      <c r="J6193" s="728">
        <v>4.3099999999999996</v>
      </c>
      <c r="K6193" s="728">
        <v>0.86</v>
      </c>
      <c r="L6193" s="728">
        <v>3.45</v>
      </c>
    </row>
    <row r="6194" spans="1:12" s="335" customFormat="1" ht="12" x14ac:dyDescent="0.2">
      <c r="A6194" s="335" t="s">
        <v>12734</v>
      </c>
      <c r="B6194" s="335" t="s">
        <v>12735</v>
      </c>
      <c r="C6194" s="733">
        <v>43739</v>
      </c>
      <c r="F6194" s="663">
        <v>3300</v>
      </c>
      <c r="G6194" s="663">
        <v>495</v>
      </c>
      <c r="H6194" s="663"/>
      <c r="I6194" s="663">
        <v>2805</v>
      </c>
      <c r="J6194" s="728">
        <v>284.45</v>
      </c>
      <c r="K6194" s="728">
        <v>56.89</v>
      </c>
      <c r="L6194" s="728">
        <v>227.56</v>
      </c>
    </row>
    <row r="6195" spans="1:12" s="335" customFormat="1" ht="12" x14ac:dyDescent="0.2">
      <c r="A6195" s="335" t="s">
        <v>12736</v>
      </c>
      <c r="B6195" s="335" t="s">
        <v>12737</v>
      </c>
      <c r="C6195" s="733">
        <v>43739</v>
      </c>
      <c r="F6195" s="663">
        <v>3157</v>
      </c>
      <c r="G6195" s="663">
        <v>631</v>
      </c>
      <c r="H6195" s="663"/>
      <c r="I6195" s="663">
        <v>2526</v>
      </c>
      <c r="J6195" s="728">
        <v>403.77</v>
      </c>
      <c r="K6195" s="728">
        <v>80.75</v>
      </c>
      <c r="L6195" s="728">
        <v>323.02</v>
      </c>
    </row>
    <row r="6196" spans="1:12" s="335" customFormat="1" ht="12" x14ac:dyDescent="0.2">
      <c r="A6196" s="335" t="s">
        <v>12738</v>
      </c>
      <c r="B6196" s="335" t="s">
        <v>12138</v>
      </c>
      <c r="C6196" s="733">
        <v>43739</v>
      </c>
      <c r="F6196" s="663">
        <v>2850</v>
      </c>
      <c r="G6196" s="663">
        <v>430</v>
      </c>
      <c r="H6196" s="663"/>
      <c r="I6196" s="663">
        <v>2420</v>
      </c>
      <c r="J6196" s="728">
        <v>245.67</v>
      </c>
      <c r="K6196" s="728">
        <v>49.13</v>
      </c>
      <c r="L6196" s="728">
        <v>196.54</v>
      </c>
    </row>
    <row r="6197" spans="1:12" s="335" customFormat="1" ht="12" x14ac:dyDescent="0.2">
      <c r="A6197" s="335" t="s">
        <v>12739</v>
      </c>
      <c r="B6197" s="335" t="s">
        <v>12740</v>
      </c>
      <c r="C6197" s="733">
        <v>43739</v>
      </c>
      <c r="F6197" s="663">
        <v>4628</v>
      </c>
      <c r="G6197" s="663">
        <v>694</v>
      </c>
      <c r="H6197" s="663"/>
      <c r="I6197" s="663">
        <v>3934</v>
      </c>
      <c r="J6197" s="728">
        <v>398.94</v>
      </c>
      <c r="K6197" s="728">
        <v>79.790000000000006</v>
      </c>
      <c r="L6197" s="728">
        <v>319.14999999999998</v>
      </c>
    </row>
    <row r="6198" spans="1:12" s="335" customFormat="1" ht="12" x14ac:dyDescent="0.2">
      <c r="A6198" s="335" t="s">
        <v>12741</v>
      </c>
      <c r="B6198" s="335" t="s">
        <v>12742</v>
      </c>
      <c r="C6198" s="733">
        <v>43739</v>
      </c>
      <c r="F6198" s="663">
        <v>4930</v>
      </c>
      <c r="G6198" s="663">
        <v>986</v>
      </c>
      <c r="H6198" s="663"/>
      <c r="I6198" s="663">
        <v>3944</v>
      </c>
      <c r="J6198" s="728">
        <v>630.54999999999995</v>
      </c>
      <c r="K6198" s="728">
        <v>126.11</v>
      </c>
      <c r="L6198" s="728">
        <v>504.44</v>
      </c>
    </row>
    <row r="6199" spans="1:12" s="335" customFormat="1" ht="12" x14ac:dyDescent="0.2">
      <c r="A6199" s="335" t="s">
        <v>12743</v>
      </c>
      <c r="B6199" s="335" t="s">
        <v>12744</v>
      </c>
      <c r="C6199" s="733">
        <v>43739</v>
      </c>
      <c r="F6199" s="663">
        <v>2100</v>
      </c>
      <c r="G6199" s="663">
        <v>315</v>
      </c>
      <c r="H6199" s="663"/>
      <c r="I6199" s="663">
        <v>1785</v>
      </c>
      <c r="J6199" s="728">
        <v>179.36</v>
      </c>
      <c r="K6199" s="728">
        <v>35.869999999999997</v>
      </c>
      <c r="L6199" s="728">
        <v>143.49</v>
      </c>
    </row>
    <row r="6200" spans="1:12" s="335" customFormat="1" ht="12" x14ac:dyDescent="0.2">
      <c r="A6200" s="335" t="s">
        <v>12745</v>
      </c>
      <c r="B6200" s="335" t="s">
        <v>12746</v>
      </c>
      <c r="C6200" s="733">
        <v>43739</v>
      </c>
      <c r="F6200" s="663">
        <v>2467</v>
      </c>
      <c r="G6200" s="663">
        <v>493</v>
      </c>
      <c r="H6200" s="663"/>
      <c r="I6200" s="663">
        <v>1974</v>
      </c>
      <c r="J6200" s="728">
        <v>315.52999999999997</v>
      </c>
      <c r="K6200" s="728">
        <v>63.11</v>
      </c>
      <c r="L6200" s="728">
        <v>252.42</v>
      </c>
    </row>
    <row r="6201" spans="1:12" s="335" customFormat="1" ht="12" x14ac:dyDescent="0.2">
      <c r="A6201" s="335" t="s">
        <v>12747</v>
      </c>
      <c r="B6201" s="335" t="s">
        <v>12748</v>
      </c>
      <c r="C6201" s="733">
        <v>43739</v>
      </c>
      <c r="F6201" s="663">
        <v>2646</v>
      </c>
      <c r="G6201" s="663">
        <v>529</v>
      </c>
      <c r="H6201" s="663"/>
      <c r="I6201" s="663">
        <v>2117</v>
      </c>
      <c r="J6201" s="728">
        <v>338.41</v>
      </c>
      <c r="K6201" s="728">
        <v>67.680000000000007</v>
      </c>
      <c r="L6201" s="728">
        <v>270.73</v>
      </c>
    </row>
    <row r="6202" spans="1:12" s="335" customFormat="1" ht="12" x14ac:dyDescent="0.2">
      <c r="A6202" s="335" t="s">
        <v>12749</v>
      </c>
      <c r="B6202" s="335" t="s">
        <v>12750</v>
      </c>
      <c r="C6202" s="733">
        <v>43739</v>
      </c>
      <c r="F6202" s="663">
        <v>7662</v>
      </c>
      <c r="G6202" s="663">
        <v>1437</v>
      </c>
      <c r="H6202" s="663"/>
      <c r="I6202" s="663">
        <v>6225</v>
      </c>
      <c r="J6202" s="728">
        <v>900.05</v>
      </c>
      <c r="K6202" s="728">
        <v>180.01</v>
      </c>
      <c r="L6202" s="728">
        <v>720.04</v>
      </c>
    </row>
    <row r="6203" spans="1:12" s="335" customFormat="1" ht="12" x14ac:dyDescent="0.2">
      <c r="A6203" s="335" t="s">
        <v>12751</v>
      </c>
      <c r="B6203" s="335" t="s">
        <v>12752</v>
      </c>
      <c r="C6203" s="733">
        <v>43739</v>
      </c>
      <c r="F6203" s="663">
        <v>2487</v>
      </c>
      <c r="G6203" s="663">
        <v>311</v>
      </c>
      <c r="H6203" s="663"/>
      <c r="I6203" s="663">
        <v>2176</v>
      </c>
      <c r="J6203" s="728">
        <v>159.59</v>
      </c>
      <c r="K6203" s="728">
        <v>31.92</v>
      </c>
      <c r="L6203" s="728">
        <v>127.67</v>
      </c>
    </row>
    <row r="6204" spans="1:12" s="335" customFormat="1" ht="12" x14ac:dyDescent="0.2">
      <c r="A6204" s="335" t="s">
        <v>12753</v>
      </c>
      <c r="B6204" s="335" t="s">
        <v>12754</v>
      </c>
      <c r="C6204" s="733">
        <v>43739</v>
      </c>
      <c r="F6204" s="663">
        <v>2487</v>
      </c>
      <c r="G6204" s="663">
        <v>311</v>
      </c>
      <c r="H6204" s="663"/>
      <c r="I6204" s="663">
        <v>2176</v>
      </c>
      <c r="J6204" s="728">
        <v>159.59</v>
      </c>
      <c r="K6204" s="728">
        <v>31.92</v>
      </c>
      <c r="L6204" s="728">
        <v>127.67</v>
      </c>
    </row>
    <row r="6205" spans="1:12" s="335" customFormat="1" ht="12" x14ac:dyDescent="0.2">
      <c r="A6205" s="335" t="s">
        <v>12755</v>
      </c>
      <c r="B6205" s="335" t="s">
        <v>12756</v>
      </c>
      <c r="C6205" s="733">
        <v>43739</v>
      </c>
      <c r="F6205" s="663">
        <v>2364</v>
      </c>
      <c r="G6205" s="663">
        <v>355</v>
      </c>
      <c r="H6205" s="663"/>
      <c r="I6205" s="663">
        <v>2009</v>
      </c>
      <c r="J6205" s="728">
        <v>201.91</v>
      </c>
      <c r="K6205" s="728">
        <v>40.380000000000003</v>
      </c>
      <c r="L6205" s="728">
        <v>161.53</v>
      </c>
    </row>
    <row r="6206" spans="1:12" s="335" customFormat="1" ht="12" x14ac:dyDescent="0.2">
      <c r="A6206" s="335" t="s">
        <v>12757</v>
      </c>
      <c r="B6206" s="335" t="s">
        <v>12758</v>
      </c>
      <c r="C6206" s="733">
        <v>43739</v>
      </c>
      <c r="F6206" s="663">
        <v>2389</v>
      </c>
      <c r="G6206" s="663">
        <v>299</v>
      </c>
      <c r="H6206" s="663"/>
      <c r="I6206" s="663">
        <v>2090</v>
      </c>
      <c r="J6206" s="728">
        <v>153.30000000000001</v>
      </c>
      <c r="K6206" s="728">
        <v>30.66</v>
      </c>
      <c r="L6206" s="728">
        <v>122.64</v>
      </c>
    </row>
    <row r="6207" spans="1:12" s="335" customFormat="1" ht="12" x14ac:dyDescent="0.2">
      <c r="A6207" s="335" t="s">
        <v>12759</v>
      </c>
      <c r="B6207" s="335" t="s">
        <v>12760</v>
      </c>
      <c r="C6207" s="733">
        <v>43739</v>
      </c>
      <c r="F6207" s="663">
        <v>2088</v>
      </c>
      <c r="G6207" s="663">
        <v>261</v>
      </c>
      <c r="H6207" s="663"/>
      <c r="I6207" s="663">
        <v>1827</v>
      </c>
      <c r="J6207" s="728">
        <v>133.99</v>
      </c>
      <c r="K6207" s="728">
        <v>26.8</v>
      </c>
      <c r="L6207" s="728">
        <v>107.19</v>
      </c>
    </row>
    <row r="6208" spans="1:12" s="335" customFormat="1" ht="12" x14ac:dyDescent="0.2">
      <c r="A6208" s="335" t="s">
        <v>12761</v>
      </c>
      <c r="B6208" s="335" t="s">
        <v>12762</v>
      </c>
      <c r="C6208" s="733">
        <v>43739</v>
      </c>
      <c r="F6208" s="663">
        <v>2750</v>
      </c>
      <c r="G6208" s="663">
        <v>344</v>
      </c>
      <c r="H6208" s="663"/>
      <c r="I6208" s="663">
        <v>2406</v>
      </c>
      <c r="J6208" s="728">
        <v>176.46</v>
      </c>
      <c r="K6208" s="728">
        <v>35.29</v>
      </c>
      <c r="L6208" s="728">
        <v>141.16999999999999</v>
      </c>
    </row>
    <row r="6209" spans="1:12" s="335" customFormat="1" ht="12" x14ac:dyDescent="0.2">
      <c r="A6209" s="335" t="s">
        <v>12763</v>
      </c>
      <c r="B6209" s="335" t="s">
        <v>12764</v>
      </c>
      <c r="C6209" s="733">
        <v>43739</v>
      </c>
      <c r="F6209" s="663">
        <v>2625</v>
      </c>
      <c r="G6209" s="663">
        <v>394</v>
      </c>
      <c r="H6209" s="663"/>
      <c r="I6209" s="663">
        <v>2231</v>
      </c>
      <c r="J6209" s="728">
        <v>224.2</v>
      </c>
      <c r="K6209" s="728">
        <v>44.84</v>
      </c>
      <c r="L6209" s="728">
        <v>179.36</v>
      </c>
    </row>
    <row r="6210" spans="1:12" s="335" customFormat="1" ht="12" x14ac:dyDescent="0.2">
      <c r="A6210" s="335" t="s">
        <v>12765</v>
      </c>
      <c r="B6210" s="335" t="s">
        <v>12766</v>
      </c>
      <c r="C6210" s="733">
        <v>43739</v>
      </c>
      <c r="F6210" s="663">
        <v>3191</v>
      </c>
      <c r="G6210" s="663">
        <v>399</v>
      </c>
      <c r="H6210" s="663"/>
      <c r="I6210" s="663">
        <v>2792</v>
      </c>
      <c r="J6210" s="728">
        <v>204.76</v>
      </c>
      <c r="K6210" s="728">
        <v>40.950000000000003</v>
      </c>
      <c r="L6210" s="728">
        <v>163.81</v>
      </c>
    </row>
    <row r="6211" spans="1:12" s="335" customFormat="1" ht="12" x14ac:dyDescent="0.2">
      <c r="A6211" s="335" t="s">
        <v>12767</v>
      </c>
      <c r="B6211" s="335" t="s">
        <v>12768</v>
      </c>
      <c r="C6211" s="733">
        <v>43739</v>
      </c>
      <c r="F6211" s="663">
        <v>7829</v>
      </c>
      <c r="G6211" s="663">
        <v>1174</v>
      </c>
      <c r="H6211" s="663"/>
      <c r="I6211" s="663">
        <v>6655</v>
      </c>
      <c r="J6211" s="728">
        <v>674.84</v>
      </c>
      <c r="K6211" s="728">
        <v>134.97</v>
      </c>
      <c r="L6211" s="728">
        <v>539.87</v>
      </c>
    </row>
    <row r="6212" spans="1:12" s="335" customFormat="1" ht="12" x14ac:dyDescent="0.2">
      <c r="A6212" s="335" t="s">
        <v>12769</v>
      </c>
      <c r="B6212" s="335" t="s">
        <v>12770</v>
      </c>
      <c r="C6212" s="733">
        <v>43739</v>
      </c>
      <c r="F6212" s="663">
        <v>5228</v>
      </c>
      <c r="G6212" s="663">
        <v>784</v>
      </c>
      <c r="H6212" s="663"/>
      <c r="I6212" s="663">
        <v>4444</v>
      </c>
      <c r="J6212" s="728">
        <v>446.53</v>
      </c>
      <c r="K6212" s="728">
        <v>89.31</v>
      </c>
      <c r="L6212" s="728">
        <v>357.22</v>
      </c>
    </row>
    <row r="6213" spans="1:12" s="335" customFormat="1" ht="12" x14ac:dyDescent="0.2">
      <c r="A6213" s="335" t="s">
        <v>12771</v>
      </c>
      <c r="B6213" s="335" t="s">
        <v>12772</v>
      </c>
      <c r="C6213" s="733">
        <v>43739</v>
      </c>
      <c r="F6213" s="663">
        <v>286</v>
      </c>
      <c r="G6213" s="663">
        <v>43</v>
      </c>
      <c r="H6213" s="663"/>
      <c r="I6213" s="663">
        <v>243</v>
      </c>
      <c r="J6213" s="728">
        <v>24.65</v>
      </c>
      <c r="K6213" s="728">
        <v>4.93</v>
      </c>
      <c r="L6213" s="728">
        <v>19.72</v>
      </c>
    </row>
    <row r="6214" spans="1:12" s="335" customFormat="1" ht="12" x14ac:dyDescent="0.2">
      <c r="A6214" s="335" t="s">
        <v>12773</v>
      </c>
      <c r="B6214" s="335" t="s">
        <v>12774</v>
      </c>
      <c r="C6214" s="733">
        <v>43739</v>
      </c>
      <c r="F6214" s="663">
        <v>3854</v>
      </c>
      <c r="G6214" s="663">
        <v>578</v>
      </c>
      <c r="H6214" s="663"/>
      <c r="I6214" s="663">
        <v>3276</v>
      </c>
      <c r="J6214" s="728">
        <v>332.2</v>
      </c>
      <c r="K6214" s="728">
        <v>66.44</v>
      </c>
      <c r="L6214" s="728">
        <v>265.76</v>
      </c>
    </row>
    <row r="6215" spans="1:12" s="335" customFormat="1" ht="12" x14ac:dyDescent="0.2">
      <c r="A6215" s="335" t="s">
        <v>12775</v>
      </c>
      <c r="B6215" s="335" t="s">
        <v>12776</v>
      </c>
      <c r="C6215" s="733">
        <v>43739</v>
      </c>
      <c r="F6215" s="663">
        <v>2817</v>
      </c>
      <c r="G6215" s="663">
        <v>423</v>
      </c>
      <c r="H6215" s="663"/>
      <c r="I6215" s="663">
        <v>2394</v>
      </c>
      <c r="J6215" s="728">
        <v>240.6</v>
      </c>
      <c r="K6215" s="728">
        <v>48.12</v>
      </c>
      <c r="L6215" s="728">
        <v>192.48</v>
      </c>
    </row>
    <row r="6216" spans="1:12" s="335" customFormat="1" ht="12" x14ac:dyDescent="0.2">
      <c r="A6216" s="335" t="s">
        <v>12777</v>
      </c>
      <c r="B6216" s="335" t="s">
        <v>12778</v>
      </c>
      <c r="C6216" s="733">
        <v>43739</v>
      </c>
      <c r="F6216" s="663">
        <v>9451</v>
      </c>
      <c r="G6216" s="663">
        <v>1418</v>
      </c>
      <c r="H6216" s="663"/>
      <c r="I6216" s="663">
        <v>8033</v>
      </c>
      <c r="J6216" s="728">
        <v>814.65</v>
      </c>
      <c r="K6216" s="728">
        <v>162.93</v>
      </c>
      <c r="L6216" s="728">
        <v>651.72</v>
      </c>
    </row>
    <row r="6217" spans="1:12" s="335" customFormat="1" ht="12" x14ac:dyDescent="0.2">
      <c r="A6217" s="335" t="s">
        <v>12779</v>
      </c>
      <c r="B6217" s="335" t="s">
        <v>12780</v>
      </c>
      <c r="C6217" s="733">
        <v>43739</v>
      </c>
      <c r="F6217" s="663">
        <v>6674</v>
      </c>
      <c r="G6217" s="663">
        <v>1001</v>
      </c>
      <c r="H6217" s="663"/>
      <c r="I6217" s="663">
        <v>5673</v>
      </c>
      <c r="J6217" s="728">
        <v>575.29</v>
      </c>
      <c r="K6217" s="728">
        <v>115.06</v>
      </c>
      <c r="L6217" s="728">
        <v>460.23</v>
      </c>
    </row>
    <row r="6218" spans="1:12" s="335" customFormat="1" ht="12" x14ac:dyDescent="0.2">
      <c r="A6218" s="335" t="s">
        <v>12781</v>
      </c>
      <c r="B6218" s="335" t="s">
        <v>12782</v>
      </c>
      <c r="C6218" s="733">
        <v>43739</v>
      </c>
      <c r="F6218" s="663">
        <v>2250</v>
      </c>
      <c r="G6218" s="663">
        <v>337</v>
      </c>
      <c r="H6218" s="663"/>
      <c r="I6218" s="663">
        <v>1913</v>
      </c>
      <c r="J6218" s="728">
        <v>192.17</v>
      </c>
      <c r="K6218" s="728">
        <v>38.43</v>
      </c>
      <c r="L6218" s="728">
        <v>153.74</v>
      </c>
    </row>
    <row r="6219" spans="1:12" s="335" customFormat="1" ht="12" x14ac:dyDescent="0.2">
      <c r="A6219" s="335" t="s">
        <v>12783</v>
      </c>
      <c r="B6219" s="335" t="s">
        <v>12784</v>
      </c>
      <c r="C6219" s="733">
        <v>43739</v>
      </c>
      <c r="F6219" s="663">
        <v>2612</v>
      </c>
      <c r="G6219" s="663">
        <v>392</v>
      </c>
      <c r="H6219" s="663"/>
      <c r="I6219" s="663">
        <v>2220</v>
      </c>
      <c r="J6219" s="728">
        <v>223.09</v>
      </c>
      <c r="K6219" s="728">
        <v>44.62</v>
      </c>
      <c r="L6219" s="728">
        <v>178.47</v>
      </c>
    </row>
    <row r="6220" spans="1:12" s="335" customFormat="1" ht="12" x14ac:dyDescent="0.2">
      <c r="A6220" s="335" t="s">
        <v>12785</v>
      </c>
      <c r="B6220" s="335" t="s">
        <v>12786</v>
      </c>
      <c r="C6220" s="733">
        <v>43739</v>
      </c>
      <c r="F6220" s="663">
        <v>7058</v>
      </c>
      <c r="G6220" s="663">
        <v>1059</v>
      </c>
      <c r="H6220" s="663"/>
      <c r="I6220" s="663">
        <v>5999</v>
      </c>
      <c r="J6220" s="728">
        <v>608.39</v>
      </c>
      <c r="K6220" s="728">
        <v>121.68</v>
      </c>
      <c r="L6220" s="728">
        <v>486.71</v>
      </c>
    </row>
    <row r="6221" spans="1:12" s="335" customFormat="1" ht="12" x14ac:dyDescent="0.2">
      <c r="A6221" s="335" t="s">
        <v>12787</v>
      </c>
      <c r="B6221" s="335" t="s">
        <v>12788</v>
      </c>
      <c r="C6221" s="733">
        <v>43739</v>
      </c>
      <c r="F6221" s="663">
        <v>3178</v>
      </c>
      <c r="G6221" s="663">
        <v>636</v>
      </c>
      <c r="H6221" s="663"/>
      <c r="I6221" s="663">
        <v>2542</v>
      </c>
      <c r="J6221" s="728">
        <v>406.46</v>
      </c>
      <c r="K6221" s="728">
        <v>81.290000000000006</v>
      </c>
      <c r="L6221" s="728">
        <v>325.17</v>
      </c>
    </row>
    <row r="6222" spans="1:12" s="335" customFormat="1" ht="12" x14ac:dyDescent="0.2">
      <c r="A6222" s="335" t="s">
        <v>12789</v>
      </c>
      <c r="B6222" s="335" t="s">
        <v>12790</v>
      </c>
      <c r="C6222" s="733">
        <v>43739</v>
      </c>
      <c r="F6222" s="663">
        <v>6410</v>
      </c>
      <c r="G6222" s="663">
        <v>962</v>
      </c>
      <c r="H6222" s="663"/>
      <c r="I6222" s="663">
        <v>5448</v>
      </c>
      <c r="J6222" s="728">
        <v>552.53</v>
      </c>
      <c r="K6222" s="728">
        <v>110.51</v>
      </c>
      <c r="L6222" s="728">
        <v>442.02</v>
      </c>
    </row>
    <row r="6223" spans="1:12" s="335" customFormat="1" ht="12" x14ac:dyDescent="0.2">
      <c r="A6223" s="335" t="s">
        <v>12791</v>
      </c>
      <c r="B6223" s="335" t="s">
        <v>12792</v>
      </c>
      <c r="C6223" s="733">
        <v>43739</v>
      </c>
      <c r="F6223" s="663">
        <v>2929</v>
      </c>
      <c r="G6223" s="663">
        <v>879</v>
      </c>
      <c r="H6223" s="663"/>
      <c r="I6223" s="663">
        <v>2050</v>
      </c>
      <c r="J6223" s="728">
        <v>618.9</v>
      </c>
      <c r="K6223" s="728">
        <v>123.78</v>
      </c>
      <c r="L6223" s="728">
        <v>495.12</v>
      </c>
    </row>
    <row r="6224" spans="1:12" s="335" customFormat="1" ht="12" x14ac:dyDescent="0.2">
      <c r="A6224" s="335" t="s">
        <v>12793</v>
      </c>
      <c r="B6224" s="335" t="s">
        <v>12794</v>
      </c>
      <c r="C6224" s="733">
        <v>43739</v>
      </c>
      <c r="F6224" s="663">
        <v>2964</v>
      </c>
      <c r="G6224" s="663">
        <v>445</v>
      </c>
      <c r="H6224" s="663"/>
      <c r="I6224" s="663">
        <v>2519</v>
      </c>
      <c r="J6224" s="728">
        <v>253.15</v>
      </c>
      <c r="K6224" s="728">
        <v>50.63</v>
      </c>
      <c r="L6224" s="728">
        <v>202.52</v>
      </c>
    </row>
    <row r="6225" spans="1:12" s="335" customFormat="1" ht="12" x14ac:dyDescent="0.2">
      <c r="A6225" s="335" t="s">
        <v>12795</v>
      </c>
      <c r="B6225" s="335" t="s">
        <v>12796</v>
      </c>
      <c r="C6225" s="733">
        <v>43739</v>
      </c>
      <c r="F6225" s="663">
        <v>3008</v>
      </c>
      <c r="G6225" s="663">
        <v>602</v>
      </c>
      <c r="H6225" s="663"/>
      <c r="I6225" s="663">
        <v>2406</v>
      </c>
      <c r="J6225" s="728">
        <v>384.71</v>
      </c>
      <c r="K6225" s="728">
        <v>76.94</v>
      </c>
      <c r="L6225" s="728">
        <v>307.77</v>
      </c>
    </row>
    <row r="6226" spans="1:12" s="335" customFormat="1" ht="12" x14ac:dyDescent="0.2">
      <c r="A6226" s="335" t="s">
        <v>12797</v>
      </c>
      <c r="B6226" s="335" t="s">
        <v>12798</v>
      </c>
      <c r="C6226" s="733">
        <v>43739</v>
      </c>
      <c r="F6226" s="663">
        <v>3037</v>
      </c>
      <c r="G6226" s="663">
        <v>456</v>
      </c>
      <c r="H6226" s="663"/>
      <c r="I6226" s="663">
        <v>2581</v>
      </c>
      <c r="J6226" s="728">
        <v>259.39</v>
      </c>
      <c r="K6226" s="728">
        <v>51.88</v>
      </c>
      <c r="L6226" s="728">
        <v>207.51</v>
      </c>
    </row>
    <row r="6227" spans="1:12" s="335" customFormat="1" ht="12" x14ac:dyDescent="0.2">
      <c r="A6227" s="335" t="s">
        <v>12799</v>
      </c>
      <c r="B6227" s="335" t="s">
        <v>12800</v>
      </c>
      <c r="C6227" s="733">
        <v>43739</v>
      </c>
      <c r="F6227" s="663">
        <v>2435</v>
      </c>
      <c r="G6227" s="663">
        <v>365</v>
      </c>
      <c r="H6227" s="663"/>
      <c r="I6227" s="663">
        <v>2070</v>
      </c>
      <c r="J6227" s="728">
        <v>207.97</v>
      </c>
      <c r="K6227" s="728">
        <v>41.59</v>
      </c>
      <c r="L6227" s="728">
        <v>166.38</v>
      </c>
    </row>
    <row r="6228" spans="1:12" s="335" customFormat="1" ht="12" x14ac:dyDescent="0.2">
      <c r="A6228" s="335" t="s">
        <v>12801</v>
      </c>
      <c r="B6228" s="335" t="s">
        <v>12802</v>
      </c>
      <c r="C6228" s="733">
        <v>43739</v>
      </c>
      <c r="F6228" s="663">
        <v>2694</v>
      </c>
      <c r="G6228" s="663">
        <v>505</v>
      </c>
      <c r="H6228" s="663"/>
      <c r="I6228" s="663">
        <v>2189</v>
      </c>
      <c r="J6228" s="728">
        <v>313.58999999999997</v>
      </c>
      <c r="K6228" s="728">
        <v>62.72</v>
      </c>
      <c r="L6228" s="728">
        <v>250.87</v>
      </c>
    </row>
    <row r="6229" spans="1:12" s="335" customFormat="1" ht="12" x14ac:dyDescent="0.2">
      <c r="A6229" s="335" t="s">
        <v>12803</v>
      </c>
      <c r="B6229" s="335" t="s">
        <v>12804</v>
      </c>
      <c r="C6229" s="733">
        <v>43739</v>
      </c>
      <c r="F6229" s="663">
        <v>3182</v>
      </c>
      <c r="G6229" s="663">
        <v>636</v>
      </c>
      <c r="H6229" s="663"/>
      <c r="I6229" s="663">
        <v>2546</v>
      </c>
      <c r="J6229" s="728">
        <v>406.97</v>
      </c>
      <c r="K6229" s="728">
        <v>81.39</v>
      </c>
      <c r="L6229" s="728">
        <v>325.58</v>
      </c>
    </row>
    <row r="6230" spans="1:12" s="335" customFormat="1" ht="12" x14ac:dyDescent="0.2">
      <c r="A6230" s="335" t="s">
        <v>12805</v>
      </c>
      <c r="B6230" s="335" t="s">
        <v>12806</v>
      </c>
      <c r="C6230" s="733">
        <v>43739</v>
      </c>
      <c r="F6230" s="663">
        <v>3152</v>
      </c>
      <c r="G6230" s="663">
        <v>401</v>
      </c>
      <c r="H6230" s="663"/>
      <c r="I6230" s="663">
        <v>2751</v>
      </c>
      <c r="J6230" s="728">
        <v>271.69</v>
      </c>
      <c r="K6230" s="728">
        <v>54.34</v>
      </c>
      <c r="L6230" s="728">
        <v>217.35</v>
      </c>
    </row>
    <row r="6231" spans="1:12" s="335" customFormat="1" ht="12" x14ac:dyDescent="0.2">
      <c r="A6231" s="335" t="s">
        <v>12807</v>
      </c>
      <c r="B6231" s="335" t="s">
        <v>12808</v>
      </c>
      <c r="C6231" s="733">
        <v>43739</v>
      </c>
      <c r="F6231" s="663">
        <v>5424</v>
      </c>
      <c r="G6231" s="663">
        <v>1017</v>
      </c>
      <c r="H6231" s="663"/>
      <c r="I6231" s="663">
        <v>4407</v>
      </c>
      <c r="J6231" s="728">
        <v>631.35</v>
      </c>
      <c r="K6231" s="728">
        <v>126.27</v>
      </c>
      <c r="L6231" s="728">
        <v>505.08</v>
      </c>
    </row>
    <row r="6232" spans="1:12" s="335" customFormat="1" ht="12" x14ac:dyDescent="0.2">
      <c r="A6232" s="335" t="s">
        <v>12809</v>
      </c>
      <c r="B6232" s="335" t="s">
        <v>12810</v>
      </c>
      <c r="C6232" s="733">
        <v>43739</v>
      </c>
      <c r="F6232" s="663">
        <v>3008</v>
      </c>
      <c r="G6232" s="663">
        <v>564</v>
      </c>
      <c r="H6232" s="663"/>
      <c r="I6232" s="663">
        <v>2444</v>
      </c>
      <c r="J6232" s="728">
        <v>350.13</v>
      </c>
      <c r="K6232" s="728">
        <v>70.03</v>
      </c>
      <c r="L6232" s="728">
        <v>280.10000000000002</v>
      </c>
    </row>
    <row r="6233" spans="1:12" s="335" customFormat="1" ht="12" x14ac:dyDescent="0.2">
      <c r="A6233" s="335" t="s">
        <v>12811</v>
      </c>
      <c r="B6233" s="335" t="s">
        <v>12812</v>
      </c>
      <c r="C6233" s="733">
        <v>43739</v>
      </c>
      <c r="F6233" s="663">
        <v>3259</v>
      </c>
      <c r="G6233" s="663">
        <v>611</v>
      </c>
      <c r="H6233" s="663"/>
      <c r="I6233" s="663">
        <v>2648</v>
      </c>
      <c r="J6233" s="728">
        <v>379.35</v>
      </c>
      <c r="K6233" s="728">
        <v>75.87</v>
      </c>
      <c r="L6233" s="728">
        <v>303.48</v>
      </c>
    </row>
    <row r="6234" spans="1:12" s="335" customFormat="1" ht="12" x14ac:dyDescent="0.2">
      <c r="A6234" s="335" t="s">
        <v>12813</v>
      </c>
      <c r="B6234" s="335" t="s">
        <v>12814</v>
      </c>
      <c r="C6234" s="733">
        <v>43739</v>
      </c>
      <c r="F6234" s="663">
        <v>2984</v>
      </c>
      <c r="G6234" s="663">
        <v>448</v>
      </c>
      <c r="H6234" s="663"/>
      <c r="I6234" s="663">
        <v>2536</v>
      </c>
      <c r="J6234" s="728">
        <v>254.86</v>
      </c>
      <c r="K6234" s="728">
        <v>50.97</v>
      </c>
      <c r="L6234" s="728">
        <v>203.89</v>
      </c>
    </row>
    <row r="6235" spans="1:12" s="335" customFormat="1" ht="12" x14ac:dyDescent="0.2">
      <c r="A6235" s="335" t="s">
        <v>12815</v>
      </c>
      <c r="B6235" s="335" t="s">
        <v>12816</v>
      </c>
      <c r="C6235" s="733">
        <v>43739</v>
      </c>
      <c r="F6235" s="663">
        <v>3721</v>
      </c>
      <c r="G6235" s="663">
        <v>744</v>
      </c>
      <c r="H6235" s="663"/>
      <c r="I6235" s="663">
        <v>2977</v>
      </c>
      <c r="J6235" s="728">
        <v>475.91</v>
      </c>
      <c r="K6235" s="728">
        <v>95.18</v>
      </c>
      <c r="L6235" s="728">
        <v>380.73</v>
      </c>
    </row>
    <row r="6236" spans="1:12" s="335" customFormat="1" ht="12" x14ac:dyDescent="0.2">
      <c r="A6236" s="335" t="s">
        <v>12817</v>
      </c>
      <c r="B6236" s="335" t="s">
        <v>12818</v>
      </c>
      <c r="C6236" s="733">
        <v>43739</v>
      </c>
      <c r="F6236" s="663">
        <v>1852</v>
      </c>
      <c r="G6236" s="663">
        <v>556</v>
      </c>
      <c r="H6236" s="663"/>
      <c r="I6236" s="663">
        <v>1296</v>
      </c>
      <c r="J6236" s="728">
        <v>391.33</v>
      </c>
      <c r="K6236" s="728">
        <v>78.27</v>
      </c>
      <c r="L6236" s="728">
        <v>313.06</v>
      </c>
    </row>
    <row r="6237" spans="1:12" s="335" customFormat="1" ht="12" x14ac:dyDescent="0.2">
      <c r="A6237" s="335" t="s">
        <v>12819</v>
      </c>
      <c r="B6237" s="335" t="s">
        <v>12820</v>
      </c>
      <c r="C6237" s="733">
        <v>43739</v>
      </c>
      <c r="F6237" s="663">
        <v>2962</v>
      </c>
      <c r="G6237" s="663">
        <v>444</v>
      </c>
      <c r="H6237" s="663"/>
      <c r="I6237" s="663">
        <v>2518</v>
      </c>
      <c r="J6237" s="728">
        <v>252.99</v>
      </c>
      <c r="K6237" s="728">
        <v>50.6</v>
      </c>
      <c r="L6237" s="728">
        <v>202.39</v>
      </c>
    </row>
    <row r="6238" spans="1:12" s="335" customFormat="1" ht="12" x14ac:dyDescent="0.2">
      <c r="A6238" s="335" t="s">
        <v>12821</v>
      </c>
      <c r="B6238" s="335" t="s">
        <v>12822</v>
      </c>
      <c r="C6238" s="733">
        <v>43739</v>
      </c>
      <c r="F6238" s="663">
        <v>2100</v>
      </c>
      <c r="G6238" s="663">
        <v>315</v>
      </c>
      <c r="H6238" s="663"/>
      <c r="I6238" s="663">
        <v>1785</v>
      </c>
      <c r="J6238" s="728">
        <v>179.36</v>
      </c>
      <c r="K6238" s="728">
        <v>35.869999999999997</v>
      </c>
      <c r="L6238" s="728">
        <v>143.49</v>
      </c>
    </row>
    <row r="6239" spans="1:12" s="335" customFormat="1" ht="12" x14ac:dyDescent="0.2">
      <c r="A6239" s="335" t="s">
        <v>12823</v>
      </c>
      <c r="B6239" s="335" t="s">
        <v>12824</v>
      </c>
      <c r="C6239" s="733">
        <v>43739</v>
      </c>
      <c r="F6239" s="663">
        <v>2276</v>
      </c>
      <c r="G6239" s="663">
        <v>341</v>
      </c>
      <c r="H6239" s="663"/>
      <c r="I6239" s="663">
        <v>1935</v>
      </c>
      <c r="J6239" s="728">
        <v>194.39</v>
      </c>
      <c r="K6239" s="728">
        <v>38.880000000000003</v>
      </c>
      <c r="L6239" s="728">
        <v>155.51</v>
      </c>
    </row>
    <row r="6240" spans="1:12" s="335" customFormat="1" ht="12" x14ac:dyDescent="0.2">
      <c r="A6240" s="335" t="s">
        <v>12825</v>
      </c>
      <c r="B6240" s="335" t="s">
        <v>12826</v>
      </c>
      <c r="C6240" s="733">
        <v>43739</v>
      </c>
      <c r="F6240" s="663">
        <v>7662</v>
      </c>
      <c r="G6240" s="663">
        <v>1437</v>
      </c>
      <c r="H6240" s="663"/>
      <c r="I6240" s="663">
        <v>6225</v>
      </c>
      <c r="J6240" s="728">
        <v>900.05</v>
      </c>
      <c r="K6240" s="728">
        <v>180.01</v>
      </c>
      <c r="L6240" s="728">
        <v>720.04</v>
      </c>
    </row>
    <row r="6241" spans="1:12" s="335" customFormat="1" ht="12" x14ac:dyDescent="0.2">
      <c r="A6241" s="335" t="s">
        <v>12827</v>
      </c>
      <c r="B6241" s="335" t="s">
        <v>12828</v>
      </c>
      <c r="C6241" s="733">
        <v>43739</v>
      </c>
      <c r="F6241" s="663">
        <v>1432</v>
      </c>
      <c r="G6241" s="663">
        <v>215</v>
      </c>
      <c r="H6241" s="663"/>
      <c r="I6241" s="663">
        <v>1217</v>
      </c>
      <c r="J6241" s="728">
        <v>122.31</v>
      </c>
      <c r="K6241" s="728">
        <v>24.46</v>
      </c>
      <c r="L6241" s="728">
        <v>97.85</v>
      </c>
    </row>
    <row r="6242" spans="1:12" s="335" customFormat="1" ht="12" x14ac:dyDescent="0.2">
      <c r="A6242" s="335" t="s">
        <v>12829</v>
      </c>
      <c r="B6242" s="335" t="s">
        <v>12830</v>
      </c>
      <c r="C6242" s="733">
        <v>43739</v>
      </c>
      <c r="F6242" s="663">
        <v>1826</v>
      </c>
      <c r="G6242" s="663">
        <v>274</v>
      </c>
      <c r="H6242" s="663"/>
      <c r="I6242" s="663">
        <v>1552</v>
      </c>
      <c r="J6242" s="728">
        <v>155.94999999999999</v>
      </c>
      <c r="K6242" s="728">
        <v>31.19</v>
      </c>
      <c r="L6242" s="728">
        <v>124.76</v>
      </c>
    </row>
    <row r="6243" spans="1:12" s="335" customFormat="1" ht="12" x14ac:dyDescent="0.2">
      <c r="A6243" s="335" t="s">
        <v>12831</v>
      </c>
      <c r="B6243" s="335" t="s">
        <v>12832</v>
      </c>
      <c r="C6243" s="733">
        <v>43739</v>
      </c>
      <c r="F6243" s="663">
        <v>5718</v>
      </c>
      <c r="G6243" s="663">
        <v>858</v>
      </c>
      <c r="H6243" s="663"/>
      <c r="I6243" s="663">
        <v>4860</v>
      </c>
      <c r="J6243" s="728">
        <v>492.87</v>
      </c>
      <c r="K6243" s="728">
        <v>98.57</v>
      </c>
      <c r="L6243" s="728">
        <v>394.3</v>
      </c>
    </row>
    <row r="6244" spans="1:12" s="335" customFormat="1" ht="12" x14ac:dyDescent="0.2">
      <c r="A6244" s="335" t="s">
        <v>12833</v>
      </c>
      <c r="B6244" s="335" t="s">
        <v>12834</v>
      </c>
      <c r="C6244" s="733">
        <v>43739</v>
      </c>
      <c r="F6244" s="663">
        <v>2309</v>
      </c>
      <c r="G6244" s="663">
        <v>577</v>
      </c>
      <c r="H6244" s="663"/>
      <c r="I6244" s="663">
        <v>1732</v>
      </c>
      <c r="J6244" s="728">
        <v>391.61</v>
      </c>
      <c r="K6244" s="728">
        <v>78.319999999999993</v>
      </c>
      <c r="L6244" s="728">
        <v>313.29000000000002</v>
      </c>
    </row>
    <row r="6245" spans="1:12" s="335" customFormat="1" ht="12" x14ac:dyDescent="0.2">
      <c r="A6245" s="335" t="s">
        <v>12835</v>
      </c>
      <c r="B6245" s="335" t="s">
        <v>12836</v>
      </c>
      <c r="C6245" s="733">
        <v>43739</v>
      </c>
      <c r="F6245" s="663">
        <v>6454</v>
      </c>
      <c r="G6245" s="663">
        <v>1210</v>
      </c>
      <c r="H6245" s="663"/>
      <c r="I6245" s="663">
        <v>5244</v>
      </c>
      <c r="J6245" s="728">
        <v>758.15</v>
      </c>
      <c r="K6245" s="728">
        <v>151.63</v>
      </c>
      <c r="L6245" s="728">
        <v>606.52</v>
      </c>
    </row>
    <row r="6246" spans="1:12" s="335" customFormat="1" ht="12" x14ac:dyDescent="0.2">
      <c r="A6246" s="335" t="s">
        <v>12837</v>
      </c>
      <c r="B6246" s="335" t="s">
        <v>12838</v>
      </c>
      <c r="C6246" s="733">
        <v>43739</v>
      </c>
      <c r="F6246" s="663">
        <v>2250</v>
      </c>
      <c r="G6246" s="663">
        <v>337</v>
      </c>
      <c r="H6246" s="663"/>
      <c r="I6246" s="663">
        <v>1913</v>
      </c>
      <c r="J6246" s="728">
        <v>192.17</v>
      </c>
      <c r="K6246" s="728">
        <v>38.43</v>
      </c>
      <c r="L6246" s="728">
        <v>153.74</v>
      </c>
    </row>
    <row r="6247" spans="1:12" s="335" customFormat="1" ht="12" x14ac:dyDescent="0.2">
      <c r="A6247" s="335" t="s">
        <v>12839</v>
      </c>
      <c r="B6247" s="335" t="s">
        <v>12840</v>
      </c>
      <c r="C6247" s="733">
        <v>43739</v>
      </c>
      <c r="F6247" s="663">
        <v>2250</v>
      </c>
      <c r="G6247" s="663">
        <v>337</v>
      </c>
      <c r="H6247" s="663"/>
      <c r="I6247" s="663">
        <v>1913</v>
      </c>
      <c r="J6247" s="728">
        <v>192.17</v>
      </c>
      <c r="K6247" s="728">
        <v>38.43</v>
      </c>
      <c r="L6247" s="728">
        <v>153.74</v>
      </c>
    </row>
    <row r="6248" spans="1:12" s="335" customFormat="1" ht="12" x14ac:dyDescent="0.2">
      <c r="A6248" s="335" t="s">
        <v>12841</v>
      </c>
      <c r="B6248" s="335" t="s">
        <v>12842</v>
      </c>
      <c r="C6248" s="733">
        <v>43739</v>
      </c>
      <c r="F6248" s="663">
        <v>1155</v>
      </c>
      <c r="G6248" s="663">
        <v>347</v>
      </c>
      <c r="H6248" s="663"/>
      <c r="I6248" s="663">
        <v>808</v>
      </c>
      <c r="J6248" s="728">
        <v>241.84</v>
      </c>
      <c r="K6248" s="728">
        <v>48.37</v>
      </c>
      <c r="L6248" s="728">
        <v>193.47</v>
      </c>
    </row>
    <row r="6249" spans="1:12" s="335" customFormat="1" ht="12" x14ac:dyDescent="0.2">
      <c r="A6249" s="335" t="s">
        <v>12843</v>
      </c>
      <c r="B6249" s="335" t="s">
        <v>12844</v>
      </c>
      <c r="C6249" s="733">
        <v>43739</v>
      </c>
      <c r="F6249" s="663">
        <v>2100</v>
      </c>
      <c r="G6249" s="663">
        <v>315</v>
      </c>
      <c r="H6249" s="663"/>
      <c r="I6249" s="663">
        <v>1785</v>
      </c>
      <c r="J6249" s="728">
        <v>179.36</v>
      </c>
      <c r="K6249" s="728">
        <v>35.869999999999997</v>
      </c>
      <c r="L6249" s="728">
        <v>143.49</v>
      </c>
    </row>
    <row r="6250" spans="1:12" s="335" customFormat="1" ht="12" x14ac:dyDescent="0.2">
      <c r="A6250" s="335" t="s">
        <v>12845</v>
      </c>
      <c r="B6250" s="335" t="s">
        <v>12846</v>
      </c>
      <c r="C6250" s="733">
        <v>43739</v>
      </c>
      <c r="F6250" s="663">
        <v>5910</v>
      </c>
      <c r="G6250" s="663">
        <v>892</v>
      </c>
      <c r="H6250" s="663"/>
      <c r="I6250" s="663">
        <v>5018</v>
      </c>
      <c r="J6250" s="728">
        <v>509.45</v>
      </c>
      <c r="K6250" s="728">
        <v>101.89</v>
      </c>
      <c r="L6250" s="728">
        <v>407.56</v>
      </c>
    </row>
    <row r="6251" spans="1:12" s="335" customFormat="1" ht="12" x14ac:dyDescent="0.2">
      <c r="A6251" s="335" t="s">
        <v>12847</v>
      </c>
      <c r="B6251" s="335" t="s">
        <v>12848</v>
      </c>
      <c r="C6251" s="733">
        <v>43739</v>
      </c>
      <c r="F6251" s="663">
        <v>1545</v>
      </c>
      <c r="G6251" s="663">
        <v>309</v>
      </c>
      <c r="H6251" s="663"/>
      <c r="I6251" s="663">
        <v>1236</v>
      </c>
      <c r="J6251" s="728">
        <v>197.6</v>
      </c>
      <c r="K6251" s="728">
        <v>39.520000000000003</v>
      </c>
      <c r="L6251" s="728">
        <v>158.08000000000001</v>
      </c>
    </row>
    <row r="6252" spans="1:12" s="335" customFormat="1" ht="12" x14ac:dyDescent="0.2">
      <c r="A6252" s="335" t="s">
        <v>12849</v>
      </c>
      <c r="B6252" s="335" t="s">
        <v>12850</v>
      </c>
      <c r="C6252" s="733">
        <v>43739</v>
      </c>
      <c r="F6252" s="663">
        <v>1860</v>
      </c>
      <c r="G6252" s="663">
        <v>375</v>
      </c>
      <c r="H6252" s="663"/>
      <c r="I6252" s="663">
        <v>1485</v>
      </c>
      <c r="J6252" s="728">
        <v>237.89</v>
      </c>
      <c r="K6252" s="728">
        <v>47.58</v>
      </c>
      <c r="L6252" s="728">
        <v>190.31</v>
      </c>
    </row>
    <row r="6253" spans="1:12" s="335" customFormat="1" ht="12" x14ac:dyDescent="0.2">
      <c r="A6253" s="335" t="s">
        <v>12851</v>
      </c>
      <c r="B6253" s="335" t="s">
        <v>12852</v>
      </c>
      <c r="C6253" s="733">
        <v>43739</v>
      </c>
      <c r="F6253" s="663">
        <v>2680</v>
      </c>
      <c r="G6253" s="663">
        <v>540</v>
      </c>
      <c r="H6253" s="663"/>
      <c r="I6253" s="663">
        <v>2140</v>
      </c>
      <c r="J6253" s="728">
        <v>342.77</v>
      </c>
      <c r="K6253" s="728">
        <v>68.55</v>
      </c>
      <c r="L6253" s="728">
        <v>274.22000000000003</v>
      </c>
    </row>
    <row r="6254" spans="1:12" s="335" customFormat="1" ht="12" x14ac:dyDescent="0.2">
      <c r="A6254" s="335" t="s">
        <v>12853</v>
      </c>
      <c r="B6254" s="335" t="s">
        <v>12854</v>
      </c>
      <c r="C6254" s="733">
        <v>43739</v>
      </c>
      <c r="F6254" s="663">
        <v>6137</v>
      </c>
      <c r="G6254" s="663">
        <v>921</v>
      </c>
      <c r="H6254" s="663"/>
      <c r="I6254" s="663">
        <v>5216</v>
      </c>
      <c r="J6254" s="728">
        <v>528.99</v>
      </c>
      <c r="K6254" s="728">
        <v>105.8</v>
      </c>
      <c r="L6254" s="728">
        <v>423.19</v>
      </c>
    </row>
    <row r="6255" spans="1:12" s="335" customFormat="1" ht="12" x14ac:dyDescent="0.2">
      <c r="A6255" s="335" t="s">
        <v>12855</v>
      </c>
      <c r="B6255" s="335" t="s">
        <v>12856</v>
      </c>
      <c r="C6255" s="733">
        <v>43739</v>
      </c>
      <c r="F6255" s="663">
        <v>4786</v>
      </c>
      <c r="G6255" s="663">
        <v>718</v>
      </c>
      <c r="H6255" s="663"/>
      <c r="I6255" s="663">
        <v>4068</v>
      </c>
      <c r="J6255" s="728">
        <v>412.54</v>
      </c>
      <c r="K6255" s="728">
        <v>82.51</v>
      </c>
      <c r="L6255" s="728">
        <v>330.03</v>
      </c>
    </row>
    <row r="6256" spans="1:12" s="335" customFormat="1" ht="12" x14ac:dyDescent="0.2">
      <c r="A6256" s="335" t="s">
        <v>12857</v>
      </c>
      <c r="B6256" s="335" t="s">
        <v>12858</v>
      </c>
      <c r="C6256" s="733">
        <v>43739</v>
      </c>
      <c r="F6256" s="663">
        <v>7372</v>
      </c>
      <c r="G6256" s="663">
        <v>2212</v>
      </c>
      <c r="H6256" s="663"/>
      <c r="I6256" s="663">
        <v>5160</v>
      </c>
      <c r="J6256" s="728">
        <v>1557.7</v>
      </c>
      <c r="K6256" s="728">
        <v>311.54000000000002</v>
      </c>
      <c r="L6256" s="728">
        <v>1246.1600000000001</v>
      </c>
    </row>
    <row r="6257" spans="1:12" s="335" customFormat="1" ht="12" x14ac:dyDescent="0.2">
      <c r="A6257" s="335" t="s">
        <v>12859</v>
      </c>
      <c r="B6257" s="335" t="s">
        <v>12860</v>
      </c>
      <c r="C6257" s="733">
        <v>43739</v>
      </c>
      <c r="F6257" s="663">
        <v>4250</v>
      </c>
      <c r="G6257" s="663">
        <v>850</v>
      </c>
      <c r="H6257" s="663"/>
      <c r="I6257" s="663">
        <v>3400</v>
      </c>
      <c r="J6257" s="728">
        <v>543.57000000000005</v>
      </c>
      <c r="K6257" s="728">
        <v>108.71</v>
      </c>
      <c r="L6257" s="728">
        <v>434.86</v>
      </c>
    </row>
    <row r="6258" spans="1:12" s="335" customFormat="1" ht="12" x14ac:dyDescent="0.2">
      <c r="A6258" s="335" t="s">
        <v>12861</v>
      </c>
      <c r="B6258" s="335" t="s">
        <v>12862</v>
      </c>
      <c r="C6258" s="733">
        <v>43739</v>
      </c>
      <c r="F6258" s="663">
        <v>1155</v>
      </c>
      <c r="G6258" s="663">
        <v>347</v>
      </c>
      <c r="H6258" s="663"/>
      <c r="I6258" s="663">
        <v>808</v>
      </c>
      <c r="J6258" s="728">
        <v>241.84</v>
      </c>
      <c r="K6258" s="728">
        <v>48.37</v>
      </c>
      <c r="L6258" s="728">
        <v>193.47</v>
      </c>
    </row>
    <row r="6259" spans="1:12" s="335" customFormat="1" ht="12" x14ac:dyDescent="0.2">
      <c r="A6259" s="335" t="s">
        <v>12863</v>
      </c>
      <c r="B6259" s="335" t="s">
        <v>12864</v>
      </c>
      <c r="C6259" s="733">
        <v>43739</v>
      </c>
      <c r="F6259" s="663">
        <v>5924</v>
      </c>
      <c r="G6259" s="663">
        <v>889</v>
      </c>
      <c r="H6259" s="663"/>
      <c r="I6259" s="663">
        <v>5035</v>
      </c>
      <c r="J6259" s="728">
        <v>510.63</v>
      </c>
      <c r="K6259" s="728">
        <v>102.13</v>
      </c>
      <c r="L6259" s="728">
        <v>408.5</v>
      </c>
    </row>
    <row r="6260" spans="1:12" s="335" customFormat="1" ht="12" x14ac:dyDescent="0.2">
      <c r="A6260" s="335" t="s">
        <v>12865</v>
      </c>
      <c r="B6260" s="335" t="s">
        <v>12866</v>
      </c>
      <c r="C6260" s="733">
        <v>43739</v>
      </c>
      <c r="F6260" s="663">
        <v>3064</v>
      </c>
      <c r="G6260" s="663">
        <v>574</v>
      </c>
      <c r="H6260" s="663"/>
      <c r="I6260" s="663">
        <v>2490</v>
      </c>
      <c r="J6260" s="728">
        <v>359.93</v>
      </c>
      <c r="K6260" s="728">
        <v>71.989999999999995</v>
      </c>
      <c r="L6260" s="728">
        <v>287.94</v>
      </c>
    </row>
    <row r="6261" spans="1:12" s="335" customFormat="1" ht="12" x14ac:dyDescent="0.2">
      <c r="A6261" s="335" t="s">
        <v>12867</v>
      </c>
      <c r="B6261" s="335" t="s">
        <v>12868</v>
      </c>
      <c r="C6261" s="733">
        <v>43739</v>
      </c>
      <c r="F6261" s="663">
        <v>3363</v>
      </c>
      <c r="G6261" s="663">
        <v>504</v>
      </c>
      <c r="H6261" s="663"/>
      <c r="I6261" s="663">
        <v>2859</v>
      </c>
      <c r="J6261" s="728">
        <v>287.24</v>
      </c>
      <c r="K6261" s="728">
        <v>57.45</v>
      </c>
      <c r="L6261" s="728">
        <v>229.79</v>
      </c>
    </row>
    <row r="6262" spans="1:12" s="335" customFormat="1" ht="12" x14ac:dyDescent="0.2">
      <c r="A6262" s="335" t="s">
        <v>12869</v>
      </c>
      <c r="B6262" s="335" t="s">
        <v>3738</v>
      </c>
      <c r="C6262" s="733">
        <v>43739</v>
      </c>
      <c r="F6262" s="663">
        <v>3119</v>
      </c>
      <c r="G6262" s="663">
        <v>585</v>
      </c>
      <c r="H6262" s="663"/>
      <c r="I6262" s="663">
        <v>2534</v>
      </c>
      <c r="J6262" s="728">
        <v>366.39</v>
      </c>
      <c r="K6262" s="728">
        <v>73.28</v>
      </c>
      <c r="L6262" s="728">
        <v>293.11</v>
      </c>
    </row>
    <row r="6263" spans="1:12" s="335" customFormat="1" ht="12" x14ac:dyDescent="0.2">
      <c r="A6263" s="335" t="s">
        <v>12870</v>
      </c>
      <c r="B6263" s="335" t="s">
        <v>12871</v>
      </c>
      <c r="C6263" s="733">
        <v>43739</v>
      </c>
      <c r="F6263" s="663">
        <v>2408</v>
      </c>
      <c r="G6263" s="663">
        <v>482</v>
      </c>
      <c r="H6263" s="663"/>
      <c r="I6263" s="663">
        <v>1926</v>
      </c>
      <c r="J6263" s="728">
        <v>302.41000000000003</v>
      </c>
      <c r="K6263" s="728">
        <v>60.48</v>
      </c>
      <c r="L6263" s="728">
        <v>241.93</v>
      </c>
    </row>
    <row r="6264" spans="1:12" s="335" customFormat="1" ht="12" x14ac:dyDescent="0.2">
      <c r="A6264" s="335" t="s">
        <v>12872</v>
      </c>
      <c r="B6264" s="335" t="s">
        <v>12873</v>
      </c>
      <c r="C6264" s="733">
        <v>43739</v>
      </c>
      <c r="F6264" s="663">
        <v>1952</v>
      </c>
      <c r="G6264" s="663">
        <v>293</v>
      </c>
      <c r="H6264" s="663"/>
      <c r="I6264" s="663">
        <v>1659</v>
      </c>
      <c r="J6264" s="728">
        <v>166.71</v>
      </c>
      <c r="K6264" s="728">
        <v>33.340000000000003</v>
      </c>
      <c r="L6264" s="728">
        <v>133.37</v>
      </c>
    </row>
    <row r="6265" spans="1:12" s="335" customFormat="1" ht="12" x14ac:dyDescent="0.2">
      <c r="A6265" s="335" t="s">
        <v>12874</v>
      </c>
      <c r="B6265" s="335" t="s">
        <v>12875</v>
      </c>
      <c r="C6265" s="733">
        <v>43739</v>
      </c>
      <c r="F6265" s="663">
        <v>9756</v>
      </c>
      <c r="G6265" s="663">
        <v>1463</v>
      </c>
      <c r="H6265" s="663"/>
      <c r="I6265" s="663">
        <v>8293</v>
      </c>
      <c r="J6265" s="728">
        <v>840.94</v>
      </c>
      <c r="K6265" s="728">
        <v>168.19</v>
      </c>
      <c r="L6265" s="728">
        <v>672.75</v>
      </c>
    </row>
    <row r="6266" spans="1:12" s="335" customFormat="1" ht="12" x14ac:dyDescent="0.2">
      <c r="A6266" s="335" t="s">
        <v>12876</v>
      </c>
      <c r="B6266" s="335" t="s">
        <v>12877</v>
      </c>
      <c r="C6266" s="733">
        <v>43739</v>
      </c>
      <c r="F6266" s="663">
        <v>310</v>
      </c>
      <c r="G6266" s="663">
        <v>62</v>
      </c>
      <c r="H6266" s="663"/>
      <c r="I6266" s="663">
        <v>248</v>
      </c>
      <c r="J6266" s="728">
        <v>39.65</v>
      </c>
      <c r="K6266" s="728">
        <v>7.93</v>
      </c>
      <c r="L6266" s="728">
        <v>31.72</v>
      </c>
    </row>
    <row r="6267" spans="1:12" s="335" customFormat="1" ht="12" x14ac:dyDescent="0.2">
      <c r="A6267" s="335" t="s">
        <v>12878</v>
      </c>
      <c r="B6267" s="335" t="s">
        <v>12879</v>
      </c>
      <c r="C6267" s="733">
        <v>43739</v>
      </c>
      <c r="F6267" s="663">
        <v>4273</v>
      </c>
      <c r="G6267" s="663">
        <v>855</v>
      </c>
      <c r="H6267" s="663"/>
      <c r="I6267" s="663">
        <v>3418</v>
      </c>
      <c r="J6267" s="728">
        <v>546.51</v>
      </c>
      <c r="K6267" s="728">
        <v>109.3</v>
      </c>
      <c r="L6267" s="728">
        <v>437.21</v>
      </c>
    </row>
    <row r="6268" spans="1:12" s="335" customFormat="1" ht="12" x14ac:dyDescent="0.2">
      <c r="A6268" s="335" t="s">
        <v>12880</v>
      </c>
      <c r="B6268" s="335" t="s">
        <v>12881</v>
      </c>
      <c r="C6268" s="733">
        <v>43739</v>
      </c>
      <c r="F6268" s="663">
        <v>9208</v>
      </c>
      <c r="G6268" s="663">
        <v>1381</v>
      </c>
      <c r="H6268" s="663"/>
      <c r="I6268" s="663">
        <v>7827</v>
      </c>
      <c r="J6268" s="728">
        <v>793.7</v>
      </c>
      <c r="K6268" s="728">
        <v>158.74</v>
      </c>
      <c r="L6268" s="728">
        <v>634.96</v>
      </c>
    </row>
    <row r="6269" spans="1:12" s="335" customFormat="1" ht="12" x14ac:dyDescent="0.2">
      <c r="A6269" s="335" t="s">
        <v>12882</v>
      </c>
      <c r="B6269" s="335" t="s">
        <v>12883</v>
      </c>
      <c r="C6269" s="733">
        <v>43739</v>
      </c>
      <c r="F6269" s="663">
        <v>2885</v>
      </c>
      <c r="G6269" s="663">
        <v>866</v>
      </c>
      <c r="H6269" s="663"/>
      <c r="I6269" s="663">
        <v>2019</v>
      </c>
      <c r="J6269" s="728">
        <v>664.47</v>
      </c>
      <c r="K6269" s="728">
        <v>132.88999999999999</v>
      </c>
      <c r="L6269" s="728">
        <v>531.58000000000004</v>
      </c>
    </row>
    <row r="6270" spans="1:12" s="335" customFormat="1" ht="12" x14ac:dyDescent="0.2">
      <c r="A6270" s="335" t="s">
        <v>12884</v>
      </c>
      <c r="B6270" s="335" t="s">
        <v>12885</v>
      </c>
      <c r="C6270" s="733">
        <v>43739</v>
      </c>
      <c r="F6270" s="663">
        <v>3006</v>
      </c>
      <c r="G6270" s="663">
        <v>451</v>
      </c>
      <c r="H6270" s="663"/>
      <c r="I6270" s="663">
        <v>2555</v>
      </c>
      <c r="J6270" s="728">
        <v>259.11</v>
      </c>
      <c r="K6270" s="728">
        <v>51.82</v>
      </c>
      <c r="L6270" s="728">
        <v>207.29</v>
      </c>
    </row>
    <row r="6271" spans="1:12" s="335" customFormat="1" ht="12" x14ac:dyDescent="0.2">
      <c r="A6271" s="335" t="s">
        <v>12886</v>
      </c>
      <c r="B6271" s="335" t="s">
        <v>12887</v>
      </c>
      <c r="C6271" s="733">
        <v>43739</v>
      </c>
      <c r="F6271" s="663">
        <v>2263</v>
      </c>
      <c r="G6271" s="663">
        <v>424</v>
      </c>
      <c r="H6271" s="663"/>
      <c r="I6271" s="663">
        <v>1839</v>
      </c>
      <c r="J6271" s="728">
        <v>263.41000000000003</v>
      </c>
      <c r="K6271" s="728">
        <v>52.68</v>
      </c>
      <c r="L6271" s="728">
        <v>210.73</v>
      </c>
    </row>
    <row r="6272" spans="1:12" s="335" customFormat="1" ht="12" x14ac:dyDescent="0.2">
      <c r="A6272" s="335" t="s">
        <v>12888</v>
      </c>
      <c r="B6272" s="335" t="s">
        <v>12889</v>
      </c>
      <c r="C6272" s="733">
        <v>43739</v>
      </c>
      <c r="F6272" s="663">
        <v>3036</v>
      </c>
      <c r="G6272" s="663">
        <v>569</v>
      </c>
      <c r="H6272" s="663"/>
      <c r="I6272" s="663">
        <v>2467</v>
      </c>
      <c r="J6272" s="728">
        <v>353.39</v>
      </c>
      <c r="K6272" s="728">
        <v>70.680000000000007</v>
      </c>
      <c r="L6272" s="728">
        <v>282.70999999999998</v>
      </c>
    </row>
    <row r="6273" spans="1:12" s="335" customFormat="1" ht="12" x14ac:dyDescent="0.2">
      <c r="A6273" s="335" t="s">
        <v>12890</v>
      </c>
      <c r="B6273" s="335" t="s">
        <v>12891</v>
      </c>
      <c r="C6273" s="733">
        <v>43739</v>
      </c>
      <c r="F6273" s="663">
        <v>4319</v>
      </c>
      <c r="G6273" s="663">
        <v>810</v>
      </c>
      <c r="H6273" s="663"/>
      <c r="I6273" s="663">
        <v>3509</v>
      </c>
      <c r="J6273" s="728">
        <v>502.73</v>
      </c>
      <c r="K6273" s="728">
        <v>100.55</v>
      </c>
      <c r="L6273" s="728">
        <v>402.18</v>
      </c>
    </row>
    <row r="6274" spans="1:12" s="335" customFormat="1" ht="12" x14ac:dyDescent="0.2">
      <c r="A6274" s="335" t="s">
        <v>12892</v>
      </c>
      <c r="B6274" s="335" t="s">
        <v>12893</v>
      </c>
      <c r="C6274" s="733">
        <v>43739</v>
      </c>
      <c r="F6274" s="663">
        <v>3764</v>
      </c>
      <c r="G6274" s="663">
        <v>706</v>
      </c>
      <c r="H6274" s="663"/>
      <c r="I6274" s="663">
        <v>3058</v>
      </c>
      <c r="J6274" s="728">
        <v>438.13</v>
      </c>
      <c r="K6274" s="728">
        <v>87.63</v>
      </c>
      <c r="L6274" s="728">
        <v>350.5</v>
      </c>
    </row>
    <row r="6275" spans="1:12" s="335" customFormat="1" ht="12" x14ac:dyDescent="0.2">
      <c r="A6275" s="335" t="s">
        <v>12894</v>
      </c>
      <c r="B6275" s="335" t="s">
        <v>12895</v>
      </c>
      <c r="C6275" s="733">
        <v>43739</v>
      </c>
      <c r="F6275" s="663">
        <v>5000</v>
      </c>
      <c r="G6275" s="663">
        <v>1000</v>
      </c>
      <c r="H6275" s="663"/>
      <c r="I6275" s="663">
        <v>4000</v>
      </c>
      <c r="J6275" s="728">
        <v>639.5</v>
      </c>
      <c r="K6275" s="728">
        <v>127.9</v>
      </c>
      <c r="L6275" s="728">
        <v>511.6</v>
      </c>
    </row>
    <row r="6276" spans="1:12" s="335" customFormat="1" ht="12" x14ac:dyDescent="0.2">
      <c r="A6276" s="335" t="s">
        <v>12896</v>
      </c>
      <c r="B6276" s="335" t="s">
        <v>12897</v>
      </c>
      <c r="C6276" s="733">
        <v>43739</v>
      </c>
      <c r="F6276" s="663">
        <v>3459</v>
      </c>
      <c r="G6276" s="663">
        <v>649</v>
      </c>
      <c r="H6276" s="663"/>
      <c r="I6276" s="663">
        <v>2810</v>
      </c>
      <c r="J6276" s="728">
        <v>402.63</v>
      </c>
      <c r="K6276" s="728">
        <v>80.53</v>
      </c>
      <c r="L6276" s="728">
        <v>322.10000000000002</v>
      </c>
    </row>
    <row r="6277" spans="1:12" s="335" customFormat="1" ht="12" x14ac:dyDescent="0.2">
      <c r="A6277" s="335" t="s">
        <v>12898</v>
      </c>
      <c r="B6277" s="335" t="s">
        <v>12899</v>
      </c>
      <c r="C6277" s="733">
        <v>43739</v>
      </c>
      <c r="F6277" s="663">
        <v>8839</v>
      </c>
      <c r="G6277" s="663">
        <v>1326</v>
      </c>
      <c r="H6277" s="663"/>
      <c r="I6277" s="663">
        <v>7513</v>
      </c>
      <c r="J6277" s="728">
        <v>761.89</v>
      </c>
      <c r="K6277" s="728">
        <v>152.38</v>
      </c>
      <c r="L6277" s="728">
        <v>609.51</v>
      </c>
    </row>
    <row r="6278" spans="1:12" s="335" customFormat="1" ht="12" x14ac:dyDescent="0.2">
      <c r="A6278" s="335" t="s">
        <v>12900</v>
      </c>
      <c r="B6278" s="335" t="s">
        <v>12901</v>
      </c>
      <c r="C6278" s="733">
        <v>43739</v>
      </c>
      <c r="F6278" s="663">
        <v>2000</v>
      </c>
      <c r="G6278" s="663">
        <v>500</v>
      </c>
      <c r="H6278" s="663"/>
      <c r="I6278" s="663">
        <v>1500</v>
      </c>
      <c r="J6278" s="728">
        <v>336.11</v>
      </c>
      <c r="K6278" s="728">
        <v>67.22</v>
      </c>
      <c r="L6278" s="728">
        <v>268.89</v>
      </c>
    </row>
    <row r="6279" spans="1:12" s="335" customFormat="1" ht="12" x14ac:dyDescent="0.2">
      <c r="A6279" s="335" t="s">
        <v>12902</v>
      </c>
      <c r="B6279" s="335" t="s">
        <v>12903</v>
      </c>
      <c r="C6279" s="733">
        <v>43739</v>
      </c>
      <c r="F6279" s="663">
        <v>1967</v>
      </c>
      <c r="G6279" s="663">
        <v>393</v>
      </c>
      <c r="H6279" s="663"/>
      <c r="I6279" s="663">
        <v>1574</v>
      </c>
      <c r="J6279" s="728">
        <v>249.3</v>
      </c>
      <c r="K6279" s="728">
        <v>49.86</v>
      </c>
      <c r="L6279" s="728">
        <v>199.44</v>
      </c>
    </row>
    <row r="6280" spans="1:12" s="335" customFormat="1" ht="12" x14ac:dyDescent="0.2">
      <c r="A6280" s="335" t="s">
        <v>12904</v>
      </c>
      <c r="B6280" s="335" t="s">
        <v>12905</v>
      </c>
      <c r="C6280" s="733">
        <v>43739</v>
      </c>
      <c r="F6280" s="663">
        <v>2842</v>
      </c>
      <c r="G6280" s="663">
        <v>568</v>
      </c>
      <c r="H6280" s="663"/>
      <c r="I6280" s="663">
        <v>2274</v>
      </c>
      <c r="J6280" s="728">
        <v>356.93</v>
      </c>
      <c r="K6280" s="728">
        <v>71.39</v>
      </c>
      <c r="L6280" s="728">
        <v>285.54000000000002</v>
      </c>
    </row>
    <row r="6281" spans="1:12" s="335" customFormat="1" ht="12" x14ac:dyDescent="0.2">
      <c r="A6281" s="335" t="s">
        <v>12906</v>
      </c>
      <c r="B6281" s="335" t="s">
        <v>12907</v>
      </c>
      <c r="C6281" s="733">
        <v>43739</v>
      </c>
      <c r="F6281" s="663">
        <v>140</v>
      </c>
      <c r="G6281" s="663">
        <v>21</v>
      </c>
      <c r="H6281" s="663"/>
      <c r="I6281" s="663">
        <v>119</v>
      </c>
      <c r="J6281" s="728">
        <v>12.06</v>
      </c>
      <c r="K6281" s="728">
        <v>2.41</v>
      </c>
      <c r="L6281" s="728">
        <v>9.65</v>
      </c>
    </row>
    <row r="6282" spans="1:12" s="335" customFormat="1" ht="12" x14ac:dyDescent="0.2">
      <c r="A6282" s="335" t="s">
        <v>12908</v>
      </c>
      <c r="B6282" s="335" t="s">
        <v>12909</v>
      </c>
      <c r="C6282" s="733">
        <v>43739</v>
      </c>
      <c r="F6282" s="663">
        <v>9530</v>
      </c>
      <c r="G6282" s="663">
        <v>1906</v>
      </c>
      <c r="H6282" s="663"/>
      <c r="I6282" s="663">
        <v>7624</v>
      </c>
      <c r="J6282" s="728">
        <v>1218.8900000000001</v>
      </c>
      <c r="K6282" s="728">
        <v>243.78</v>
      </c>
      <c r="L6282" s="728">
        <v>975.11</v>
      </c>
    </row>
    <row r="6283" spans="1:12" s="335" customFormat="1" ht="12" x14ac:dyDescent="0.2">
      <c r="A6283" s="335" t="s">
        <v>12910</v>
      </c>
      <c r="B6283" s="335" t="s">
        <v>12911</v>
      </c>
      <c r="C6283" s="733">
        <v>43739</v>
      </c>
      <c r="F6283" s="663">
        <v>8613</v>
      </c>
      <c r="G6283" s="663">
        <v>1723</v>
      </c>
      <c r="H6283" s="663"/>
      <c r="I6283" s="663">
        <v>6890</v>
      </c>
      <c r="J6283" s="728">
        <v>1101.5999999999999</v>
      </c>
      <c r="K6283" s="728">
        <v>220.32</v>
      </c>
      <c r="L6283" s="728">
        <v>881.28</v>
      </c>
    </row>
    <row r="6284" spans="1:12" s="335" customFormat="1" ht="12" x14ac:dyDescent="0.2">
      <c r="A6284" s="335" t="s">
        <v>12912</v>
      </c>
      <c r="B6284" s="335" t="s">
        <v>12913</v>
      </c>
      <c r="C6284" s="733">
        <v>43739</v>
      </c>
      <c r="F6284" s="663">
        <v>6514</v>
      </c>
      <c r="G6284" s="663">
        <v>977</v>
      </c>
      <c r="H6284" s="663"/>
      <c r="I6284" s="663">
        <v>5537</v>
      </c>
      <c r="J6284" s="728">
        <v>561.49</v>
      </c>
      <c r="K6284" s="728">
        <v>112.3</v>
      </c>
      <c r="L6284" s="728">
        <v>449.19</v>
      </c>
    </row>
    <row r="6285" spans="1:12" s="335" customFormat="1" ht="12" x14ac:dyDescent="0.2">
      <c r="A6285" s="335" t="s">
        <v>12914</v>
      </c>
      <c r="B6285" s="335" t="s">
        <v>12915</v>
      </c>
      <c r="C6285" s="733">
        <v>43739</v>
      </c>
      <c r="F6285" s="663">
        <v>2614</v>
      </c>
      <c r="G6285" s="663">
        <v>392</v>
      </c>
      <c r="H6285" s="663"/>
      <c r="I6285" s="663">
        <v>2222</v>
      </c>
      <c r="J6285" s="728">
        <v>223.26</v>
      </c>
      <c r="K6285" s="728">
        <v>44.65</v>
      </c>
      <c r="L6285" s="728">
        <v>178.61</v>
      </c>
    </row>
    <row r="6286" spans="1:12" s="335" customFormat="1" ht="12" x14ac:dyDescent="0.2">
      <c r="A6286" s="335" t="s">
        <v>12916</v>
      </c>
      <c r="B6286" s="335" t="s">
        <v>12917</v>
      </c>
      <c r="C6286" s="733">
        <v>43739</v>
      </c>
      <c r="F6286" s="663">
        <v>2842</v>
      </c>
      <c r="G6286" s="663">
        <v>568</v>
      </c>
      <c r="H6286" s="663"/>
      <c r="I6286" s="663">
        <v>2274</v>
      </c>
      <c r="J6286" s="728">
        <v>356.93</v>
      </c>
      <c r="K6286" s="728">
        <v>71.39</v>
      </c>
      <c r="L6286" s="728">
        <v>285.54000000000002</v>
      </c>
    </row>
    <row r="6287" spans="1:12" s="335" customFormat="1" ht="12" x14ac:dyDescent="0.2">
      <c r="A6287" s="335" t="s">
        <v>12918</v>
      </c>
      <c r="B6287" s="335" t="s">
        <v>12919</v>
      </c>
      <c r="C6287" s="733">
        <v>43739</v>
      </c>
      <c r="F6287" s="663">
        <v>2996</v>
      </c>
      <c r="G6287" s="663">
        <v>599</v>
      </c>
      <c r="H6287" s="663"/>
      <c r="I6287" s="663">
        <v>2397</v>
      </c>
      <c r="J6287" s="728">
        <v>383.19</v>
      </c>
      <c r="K6287" s="728">
        <v>76.64</v>
      </c>
      <c r="L6287" s="728">
        <v>306.55</v>
      </c>
    </row>
    <row r="6288" spans="1:12" s="335" customFormat="1" ht="12" x14ac:dyDescent="0.2">
      <c r="A6288" s="335" t="s">
        <v>12920</v>
      </c>
      <c r="B6288" s="335" t="s">
        <v>12921</v>
      </c>
      <c r="C6288" s="733">
        <v>43739</v>
      </c>
      <c r="F6288" s="663">
        <v>3170</v>
      </c>
      <c r="G6288" s="663">
        <v>479</v>
      </c>
      <c r="H6288" s="663"/>
      <c r="I6288" s="663">
        <v>2691</v>
      </c>
      <c r="J6288" s="728">
        <v>273.25</v>
      </c>
      <c r="K6288" s="728">
        <v>54.65</v>
      </c>
      <c r="L6288" s="728">
        <v>218.6</v>
      </c>
    </row>
    <row r="6289" spans="1:12" s="335" customFormat="1" ht="12" x14ac:dyDescent="0.2">
      <c r="A6289" s="335" t="s">
        <v>12922</v>
      </c>
      <c r="B6289" s="335" t="s">
        <v>12923</v>
      </c>
      <c r="C6289" s="733">
        <v>43739</v>
      </c>
      <c r="F6289" s="663">
        <v>2163</v>
      </c>
      <c r="G6289" s="663">
        <v>324</v>
      </c>
      <c r="H6289" s="663"/>
      <c r="I6289" s="663">
        <v>1839</v>
      </c>
      <c r="J6289" s="728">
        <v>184.75</v>
      </c>
      <c r="K6289" s="728">
        <v>36.950000000000003</v>
      </c>
      <c r="L6289" s="728">
        <v>147.80000000000001</v>
      </c>
    </row>
    <row r="6290" spans="1:12" s="335" customFormat="1" ht="12" x14ac:dyDescent="0.2">
      <c r="A6290" s="335" t="s">
        <v>12924</v>
      </c>
      <c r="B6290" s="335" t="s">
        <v>12925</v>
      </c>
      <c r="C6290" s="733">
        <v>43739</v>
      </c>
      <c r="F6290" s="663">
        <v>3920</v>
      </c>
      <c r="G6290" s="663">
        <v>592</v>
      </c>
      <c r="H6290" s="663"/>
      <c r="I6290" s="663">
        <v>3328</v>
      </c>
      <c r="J6290" s="728">
        <v>337.9</v>
      </c>
      <c r="K6290" s="728">
        <v>67.58</v>
      </c>
      <c r="L6290" s="728">
        <v>270.32</v>
      </c>
    </row>
    <row r="6291" spans="1:12" s="335" customFormat="1" ht="12" x14ac:dyDescent="0.2">
      <c r="A6291" s="335" t="s">
        <v>12926</v>
      </c>
      <c r="B6291" s="335" t="s">
        <v>12927</v>
      </c>
      <c r="C6291" s="733">
        <v>43739</v>
      </c>
      <c r="F6291" s="663">
        <v>3214</v>
      </c>
      <c r="G6291" s="663">
        <v>803</v>
      </c>
      <c r="H6291" s="663"/>
      <c r="I6291" s="663">
        <v>2411</v>
      </c>
      <c r="J6291" s="728">
        <v>545.09</v>
      </c>
      <c r="K6291" s="728">
        <v>109.02</v>
      </c>
      <c r="L6291" s="728">
        <v>436.07</v>
      </c>
    </row>
    <row r="6292" spans="1:12" s="335" customFormat="1" ht="12" x14ac:dyDescent="0.2">
      <c r="A6292" s="335" t="s">
        <v>12928</v>
      </c>
      <c r="B6292" s="335" t="s">
        <v>12929</v>
      </c>
      <c r="C6292" s="733">
        <v>43739</v>
      </c>
      <c r="F6292" s="663">
        <v>2390</v>
      </c>
      <c r="G6292" s="663">
        <v>358</v>
      </c>
      <c r="H6292" s="663"/>
      <c r="I6292" s="663">
        <v>2032</v>
      </c>
      <c r="J6292" s="728">
        <v>204.13</v>
      </c>
      <c r="K6292" s="728">
        <v>40.83</v>
      </c>
      <c r="L6292" s="728">
        <v>163.30000000000001</v>
      </c>
    </row>
    <row r="6293" spans="1:12" s="335" customFormat="1" ht="12" x14ac:dyDescent="0.2">
      <c r="A6293" s="335" t="s">
        <v>12930</v>
      </c>
      <c r="B6293" s="335" t="s">
        <v>12931</v>
      </c>
      <c r="C6293" s="733">
        <v>43739</v>
      </c>
      <c r="F6293" s="663">
        <v>2444</v>
      </c>
      <c r="G6293" s="663">
        <v>367</v>
      </c>
      <c r="H6293" s="663"/>
      <c r="I6293" s="663">
        <v>2077</v>
      </c>
      <c r="J6293" s="728">
        <v>208.75</v>
      </c>
      <c r="K6293" s="728">
        <v>41.75</v>
      </c>
      <c r="L6293" s="728">
        <v>167</v>
      </c>
    </row>
    <row r="6294" spans="1:12" s="335" customFormat="1" ht="12" x14ac:dyDescent="0.2">
      <c r="A6294" s="335" t="s">
        <v>12932</v>
      </c>
      <c r="B6294" s="335" t="s">
        <v>12933</v>
      </c>
      <c r="C6294" s="733">
        <v>43739</v>
      </c>
      <c r="F6294" s="663">
        <v>2134</v>
      </c>
      <c r="G6294" s="663">
        <v>320</v>
      </c>
      <c r="H6294" s="663"/>
      <c r="I6294" s="663">
        <v>1814</v>
      </c>
      <c r="J6294" s="728">
        <v>182.26</v>
      </c>
      <c r="K6294" s="728">
        <v>36.450000000000003</v>
      </c>
      <c r="L6294" s="728">
        <v>145.81</v>
      </c>
    </row>
    <row r="6295" spans="1:12" s="335" customFormat="1" ht="12" x14ac:dyDescent="0.2">
      <c r="A6295" s="335" t="s">
        <v>12934</v>
      </c>
      <c r="B6295" s="335" t="s">
        <v>12935</v>
      </c>
      <c r="C6295" s="733">
        <v>43739</v>
      </c>
      <c r="F6295" s="663">
        <v>1155</v>
      </c>
      <c r="G6295" s="663">
        <v>347</v>
      </c>
      <c r="H6295" s="663"/>
      <c r="I6295" s="663">
        <v>808</v>
      </c>
      <c r="J6295" s="728">
        <v>241.84</v>
      </c>
      <c r="K6295" s="728">
        <v>48.37</v>
      </c>
      <c r="L6295" s="728">
        <v>193.47</v>
      </c>
    </row>
    <row r="6296" spans="1:12" s="335" customFormat="1" ht="12" x14ac:dyDescent="0.2">
      <c r="A6296" s="335" t="s">
        <v>12936</v>
      </c>
      <c r="B6296" s="335" t="s">
        <v>12937</v>
      </c>
      <c r="C6296" s="733">
        <v>43739</v>
      </c>
      <c r="F6296" s="663">
        <v>2770</v>
      </c>
      <c r="G6296" s="663">
        <v>554</v>
      </c>
      <c r="H6296" s="663"/>
      <c r="I6296" s="663">
        <v>2216</v>
      </c>
      <c r="J6296" s="728">
        <v>354.29</v>
      </c>
      <c r="K6296" s="728">
        <v>70.86</v>
      </c>
      <c r="L6296" s="728">
        <v>283.43</v>
      </c>
    </row>
    <row r="6297" spans="1:12" s="335" customFormat="1" ht="12" x14ac:dyDescent="0.2">
      <c r="A6297" s="335" t="s">
        <v>12938</v>
      </c>
      <c r="B6297" s="335" t="s">
        <v>12939</v>
      </c>
      <c r="C6297" s="733">
        <v>43739</v>
      </c>
      <c r="F6297" s="663">
        <v>13423</v>
      </c>
      <c r="G6297" s="663">
        <v>3356</v>
      </c>
      <c r="H6297" s="663"/>
      <c r="I6297" s="663">
        <v>10067</v>
      </c>
      <c r="J6297" s="728">
        <v>2276.54</v>
      </c>
      <c r="K6297" s="728">
        <v>455.31</v>
      </c>
      <c r="L6297" s="728">
        <v>1821.23</v>
      </c>
    </row>
    <row r="6298" spans="1:12" s="335" customFormat="1" ht="12" x14ac:dyDescent="0.2">
      <c r="A6298" s="335" t="s">
        <v>12940</v>
      </c>
      <c r="B6298" s="335" t="s">
        <v>12941</v>
      </c>
      <c r="C6298" s="733">
        <v>43739</v>
      </c>
      <c r="F6298" s="663">
        <v>4631</v>
      </c>
      <c r="G6298" s="663">
        <v>926</v>
      </c>
      <c r="H6298" s="663"/>
      <c r="I6298" s="663">
        <v>3705</v>
      </c>
      <c r="J6298" s="728">
        <v>592.29999999999995</v>
      </c>
      <c r="K6298" s="728">
        <v>118.46</v>
      </c>
      <c r="L6298" s="728">
        <v>473.84</v>
      </c>
    </row>
    <row r="6299" spans="1:12" s="335" customFormat="1" ht="12" x14ac:dyDescent="0.2">
      <c r="A6299" s="335" t="s">
        <v>12942</v>
      </c>
      <c r="B6299" s="335" t="s">
        <v>12943</v>
      </c>
      <c r="C6299" s="733">
        <v>43739</v>
      </c>
      <c r="F6299" s="663">
        <v>6819</v>
      </c>
      <c r="G6299" s="663">
        <v>1023</v>
      </c>
      <c r="H6299" s="663"/>
      <c r="I6299" s="663">
        <v>5796</v>
      </c>
      <c r="J6299" s="728">
        <v>587.79</v>
      </c>
      <c r="K6299" s="728">
        <v>117.56</v>
      </c>
      <c r="L6299" s="728">
        <v>470.23</v>
      </c>
    </row>
    <row r="6300" spans="1:12" s="335" customFormat="1" ht="12" x14ac:dyDescent="0.2">
      <c r="A6300" s="335" t="s">
        <v>12944</v>
      </c>
      <c r="B6300" s="335" t="s">
        <v>12945</v>
      </c>
      <c r="C6300" s="733">
        <v>43739</v>
      </c>
      <c r="F6300" s="663">
        <v>3259</v>
      </c>
      <c r="G6300" s="663">
        <v>611</v>
      </c>
      <c r="H6300" s="663"/>
      <c r="I6300" s="663">
        <v>2648</v>
      </c>
      <c r="J6300" s="728">
        <v>379.35</v>
      </c>
      <c r="K6300" s="728">
        <v>75.87</v>
      </c>
      <c r="L6300" s="728">
        <v>303.48</v>
      </c>
    </row>
    <row r="6301" spans="1:12" s="335" customFormat="1" ht="12" x14ac:dyDescent="0.2">
      <c r="A6301" s="335" t="s">
        <v>12946</v>
      </c>
      <c r="B6301" s="335" t="s">
        <v>12947</v>
      </c>
      <c r="C6301" s="733">
        <v>43739</v>
      </c>
      <c r="F6301" s="663">
        <v>2752</v>
      </c>
      <c r="G6301" s="663">
        <v>516</v>
      </c>
      <c r="H6301" s="663"/>
      <c r="I6301" s="663">
        <v>2236</v>
      </c>
      <c r="J6301" s="728">
        <v>320.33999999999997</v>
      </c>
      <c r="K6301" s="728">
        <v>64.069999999999993</v>
      </c>
      <c r="L6301" s="728">
        <v>256.27</v>
      </c>
    </row>
    <row r="6302" spans="1:12" s="335" customFormat="1" ht="12" x14ac:dyDescent="0.2">
      <c r="A6302" s="335" t="s">
        <v>12948</v>
      </c>
      <c r="B6302" s="335" t="s">
        <v>12949</v>
      </c>
      <c r="C6302" s="733">
        <v>43739</v>
      </c>
      <c r="F6302" s="663">
        <v>2980</v>
      </c>
      <c r="G6302" s="663">
        <v>894</v>
      </c>
      <c r="H6302" s="663"/>
      <c r="I6302" s="663">
        <v>2086</v>
      </c>
      <c r="J6302" s="728">
        <v>686.35</v>
      </c>
      <c r="K6302" s="728">
        <v>137.27000000000001</v>
      </c>
      <c r="L6302" s="728">
        <v>549.08000000000004</v>
      </c>
    </row>
    <row r="6303" spans="1:12" s="335" customFormat="1" ht="12" x14ac:dyDescent="0.2">
      <c r="A6303" s="335" t="s">
        <v>12950</v>
      </c>
      <c r="B6303" s="335" t="s">
        <v>12951</v>
      </c>
      <c r="C6303" s="733">
        <v>43739</v>
      </c>
      <c r="F6303" s="663">
        <v>4391</v>
      </c>
      <c r="G6303" s="663">
        <v>878</v>
      </c>
      <c r="H6303" s="663"/>
      <c r="I6303" s="663">
        <v>3513</v>
      </c>
      <c r="J6303" s="728">
        <v>561.6</v>
      </c>
      <c r="K6303" s="728">
        <v>112.32</v>
      </c>
      <c r="L6303" s="728">
        <v>449.28</v>
      </c>
    </row>
    <row r="6304" spans="1:12" s="335" customFormat="1" ht="12" x14ac:dyDescent="0.2">
      <c r="A6304" s="335" t="s">
        <v>12952</v>
      </c>
      <c r="B6304" s="335" t="s">
        <v>12953</v>
      </c>
      <c r="C6304" s="733">
        <v>43739</v>
      </c>
      <c r="F6304" s="663">
        <v>2743</v>
      </c>
      <c r="G6304" s="663">
        <v>549</v>
      </c>
      <c r="H6304" s="663"/>
      <c r="I6304" s="663">
        <v>2194</v>
      </c>
      <c r="J6304" s="728">
        <v>350.83</v>
      </c>
      <c r="K6304" s="728">
        <v>70.17</v>
      </c>
      <c r="L6304" s="728">
        <v>280.66000000000003</v>
      </c>
    </row>
    <row r="6305" spans="1:12" s="335" customFormat="1" ht="12" x14ac:dyDescent="0.2">
      <c r="A6305" s="335" t="s">
        <v>12954</v>
      </c>
      <c r="B6305" s="335" t="s">
        <v>12955</v>
      </c>
      <c r="C6305" s="733">
        <v>43739</v>
      </c>
      <c r="F6305" s="663">
        <v>2471</v>
      </c>
      <c r="G6305" s="663">
        <v>371</v>
      </c>
      <c r="H6305" s="663"/>
      <c r="I6305" s="663">
        <v>2100</v>
      </c>
      <c r="J6305" s="728">
        <v>211.05</v>
      </c>
      <c r="K6305" s="728">
        <v>42.21</v>
      </c>
      <c r="L6305" s="728">
        <v>168.84</v>
      </c>
    </row>
    <row r="6306" spans="1:12" s="335" customFormat="1" ht="12" x14ac:dyDescent="0.2">
      <c r="A6306" s="335" t="s">
        <v>12956</v>
      </c>
      <c r="B6306" s="335" t="s">
        <v>12957</v>
      </c>
      <c r="C6306" s="733">
        <v>43739</v>
      </c>
      <c r="F6306" s="663">
        <v>4340</v>
      </c>
      <c r="G6306" s="663">
        <v>655</v>
      </c>
      <c r="H6306" s="663"/>
      <c r="I6306" s="663">
        <v>3685</v>
      </c>
      <c r="J6306" s="728">
        <v>374.11</v>
      </c>
      <c r="K6306" s="728">
        <v>74.819999999999993</v>
      </c>
      <c r="L6306" s="728">
        <v>299.29000000000002</v>
      </c>
    </row>
    <row r="6307" spans="1:12" s="335" customFormat="1" ht="12" x14ac:dyDescent="0.2">
      <c r="A6307" s="335" t="s">
        <v>12958</v>
      </c>
      <c r="B6307" s="335" t="s">
        <v>12959</v>
      </c>
      <c r="C6307" s="733">
        <v>43739</v>
      </c>
      <c r="F6307" s="663">
        <v>1828</v>
      </c>
      <c r="G6307" s="663">
        <v>274</v>
      </c>
      <c r="H6307" s="663"/>
      <c r="I6307" s="663">
        <v>1554</v>
      </c>
      <c r="J6307" s="728">
        <v>156.13</v>
      </c>
      <c r="K6307" s="728">
        <v>31.23</v>
      </c>
      <c r="L6307" s="728">
        <v>124.9</v>
      </c>
    </row>
    <row r="6308" spans="1:12" s="335" customFormat="1" ht="12" x14ac:dyDescent="0.2">
      <c r="A6308" s="335" t="s">
        <v>12960</v>
      </c>
      <c r="B6308" s="335" t="s">
        <v>12961</v>
      </c>
      <c r="C6308" s="733">
        <v>43739</v>
      </c>
      <c r="F6308" s="663">
        <v>5870</v>
      </c>
      <c r="G6308" s="663">
        <v>881</v>
      </c>
      <c r="H6308" s="663"/>
      <c r="I6308" s="663">
        <v>4989</v>
      </c>
      <c r="J6308" s="728">
        <v>505.97</v>
      </c>
      <c r="K6308" s="728">
        <v>101.19</v>
      </c>
      <c r="L6308" s="728">
        <v>404.78</v>
      </c>
    </row>
    <row r="6309" spans="1:12" s="335" customFormat="1" ht="12" x14ac:dyDescent="0.2">
      <c r="A6309" s="335" t="s">
        <v>12962</v>
      </c>
      <c r="B6309" s="335" t="s">
        <v>12963</v>
      </c>
      <c r="C6309" s="733">
        <v>43739</v>
      </c>
      <c r="F6309" s="663">
        <v>6207</v>
      </c>
      <c r="G6309" s="663">
        <v>931</v>
      </c>
      <c r="H6309" s="663"/>
      <c r="I6309" s="663">
        <v>5276</v>
      </c>
      <c r="J6309" s="728">
        <v>535.03</v>
      </c>
      <c r="K6309" s="728">
        <v>107.01</v>
      </c>
      <c r="L6309" s="728">
        <v>428.02</v>
      </c>
    </row>
    <row r="6310" spans="1:12" s="335" customFormat="1" ht="12" x14ac:dyDescent="0.2">
      <c r="A6310" s="335" t="s">
        <v>12964</v>
      </c>
      <c r="B6310" s="335" t="s">
        <v>12965</v>
      </c>
      <c r="C6310" s="733">
        <v>43739</v>
      </c>
      <c r="F6310" s="663">
        <v>2524</v>
      </c>
      <c r="G6310" s="663">
        <v>379</v>
      </c>
      <c r="H6310" s="663"/>
      <c r="I6310" s="663">
        <v>2145</v>
      </c>
      <c r="J6310" s="728">
        <v>215.57</v>
      </c>
      <c r="K6310" s="728">
        <v>43.11</v>
      </c>
      <c r="L6310" s="728">
        <v>172.46</v>
      </c>
    </row>
    <row r="6311" spans="1:12" s="335" customFormat="1" ht="12" x14ac:dyDescent="0.2">
      <c r="A6311" s="335" t="s">
        <v>12966</v>
      </c>
      <c r="B6311" s="335" t="s">
        <v>12967</v>
      </c>
      <c r="C6311" s="733">
        <v>43739</v>
      </c>
      <c r="F6311" s="663">
        <v>3445</v>
      </c>
      <c r="G6311" s="663">
        <v>431</v>
      </c>
      <c r="H6311" s="663"/>
      <c r="I6311" s="663">
        <v>3014</v>
      </c>
      <c r="J6311" s="728">
        <v>221.06</v>
      </c>
      <c r="K6311" s="728">
        <v>44.21</v>
      </c>
      <c r="L6311" s="728">
        <v>176.85</v>
      </c>
    </row>
    <row r="6312" spans="1:12" s="335" customFormat="1" ht="12" x14ac:dyDescent="0.2">
      <c r="A6312" s="335" t="s">
        <v>12968</v>
      </c>
      <c r="B6312" s="335" t="s">
        <v>12969</v>
      </c>
      <c r="C6312" s="733">
        <v>43739</v>
      </c>
      <c r="F6312" s="663">
        <v>2624</v>
      </c>
      <c r="G6312" s="663">
        <v>394</v>
      </c>
      <c r="H6312" s="663"/>
      <c r="I6312" s="663">
        <v>2230</v>
      </c>
      <c r="J6312" s="728">
        <v>224.11</v>
      </c>
      <c r="K6312" s="728">
        <v>44.82</v>
      </c>
      <c r="L6312" s="728">
        <v>179.29</v>
      </c>
    </row>
    <row r="6313" spans="1:12" s="335" customFormat="1" ht="12" x14ac:dyDescent="0.2">
      <c r="A6313" s="335" t="s">
        <v>12970</v>
      </c>
      <c r="B6313" s="335" t="s">
        <v>12971</v>
      </c>
      <c r="C6313" s="733">
        <v>43739</v>
      </c>
      <c r="F6313" s="663">
        <v>3000</v>
      </c>
      <c r="G6313" s="663">
        <v>450</v>
      </c>
      <c r="H6313" s="663"/>
      <c r="I6313" s="663">
        <v>2550</v>
      </c>
      <c r="J6313" s="728">
        <v>256.23</v>
      </c>
      <c r="K6313" s="728">
        <v>51.25</v>
      </c>
      <c r="L6313" s="728">
        <v>204.98</v>
      </c>
    </row>
    <row r="6314" spans="1:12" s="335" customFormat="1" ht="12" x14ac:dyDescent="0.2">
      <c r="A6314" s="335" t="s">
        <v>12972</v>
      </c>
      <c r="B6314" s="335" t="s">
        <v>12973</v>
      </c>
      <c r="C6314" s="733">
        <v>43739</v>
      </c>
      <c r="F6314" s="663">
        <v>3672</v>
      </c>
      <c r="G6314" s="663">
        <v>551</v>
      </c>
      <c r="H6314" s="663"/>
      <c r="I6314" s="663">
        <v>3121</v>
      </c>
      <c r="J6314" s="728">
        <v>313.63</v>
      </c>
      <c r="K6314" s="728">
        <v>62.73</v>
      </c>
      <c r="L6314" s="728">
        <v>250.9</v>
      </c>
    </row>
    <row r="6315" spans="1:12" s="335" customFormat="1" ht="12" x14ac:dyDescent="0.2">
      <c r="A6315" s="335" t="s">
        <v>12974</v>
      </c>
      <c r="B6315" s="335" t="s">
        <v>12975</v>
      </c>
      <c r="C6315" s="733">
        <v>43739</v>
      </c>
      <c r="F6315" s="663">
        <v>2100</v>
      </c>
      <c r="G6315" s="663">
        <v>315</v>
      </c>
      <c r="H6315" s="663"/>
      <c r="I6315" s="663">
        <v>1785</v>
      </c>
      <c r="J6315" s="728">
        <v>179.36</v>
      </c>
      <c r="K6315" s="728">
        <v>35.869999999999997</v>
      </c>
      <c r="L6315" s="728">
        <v>143.49</v>
      </c>
    </row>
    <row r="6316" spans="1:12" s="335" customFormat="1" ht="12" x14ac:dyDescent="0.2">
      <c r="A6316" s="335" t="s">
        <v>12976</v>
      </c>
      <c r="B6316" s="335" t="s">
        <v>12977</v>
      </c>
      <c r="C6316" s="733">
        <v>43739</v>
      </c>
      <c r="F6316" s="663">
        <v>1303</v>
      </c>
      <c r="G6316" s="663">
        <v>391</v>
      </c>
      <c r="H6316" s="663"/>
      <c r="I6316" s="663">
        <v>912</v>
      </c>
      <c r="J6316" s="728">
        <v>272.81</v>
      </c>
      <c r="K6316" s="728">
        <v>54.56</v>
      </c>
      <c r="L6316" s="728">
        <v>218.25</v>
      </c>
    </row>
    <row r="6317" spans="1:12" s="335" customFormat="1" ht="12" x14ac:dyDescent="0.2">
      <c r="A6317" s="335" t="s">
        <v>12978</v>
      </c>
      <c r="B6317" s="335" t="s">
        <v>12979</v>
      </c>
      <c r="C6317" s="733">
        <v>43739</v>
      </c>
      <c r="F6317" s="663">
        <v>5853</v>
      </c>
      <c r="G6317" s="663">
        <v>1097</v>
      </c>
      <c r="H6317" s="663"/>
      <c r="I6317" s="663">
        <v>4756</v>
      </c>
      <c r="J6317" s="728">
        <v>687.55</v>
      </c>
      <c r="K6317" s="728">
        <v>137.51</v>
      </c>
      <c r="L6317" s="728">
        <v>550.04</v>
      </c>
    </row>
    <row r="6318" spans="1:12" s="335" customFormat="1" ht="12" x14ac:dyDescent="0.2">
      <c r="A6318" s="335" t="s">
        <v>12980</v>
      </c>
      <c r="B6318" s="335" t="s">
        <v>12981</v>
      </c>
      <c r="C6318" s="733">
        <v>43739</v>
      </c>
      <c r="F6318" s="663">
        <v>6529</v>
      </c>
      <c r="G6318" s="663">
        <v>1224</v>
      </c>
      <c r="H6318" s="663"/>
      <c r="I6318" s="663">
        <v>5305</v>
      </c>
      <c r="J6318" s="728">
        <v>766.96</v>
      </c>
      <c r="K6318" s="728">
        <v>153.38999999999999</v>
      </c>
      <c r="L6318" s="728">
        <v>613.57000000000005</v>
      </c>
    </row>
    <row r="6319" spans="1:12" s="335" customFormat="1" ht="12" x14ac:dyDescent="0.2">
      <c r="A6319" s="335" t="s">
        <v>12982</v>
      </c>
      <c r="B6319" s="335" t="s">
        <v>12983</v>
      </c>
      <c r="C6319" s="733">
        <v>43739</v>
      </c>
      <c r="F6319" s="663">
        <v>2250</v>
      </c>
      <c r="G6319" s="663">
        <v>337</v>
      </c>
      <c r="H6319" s="663"/>
      <c r="I6319" s="663">
        <v>1913</v>
      </c>
      <c r="J6319" s="728">
        <v>192.17</v>
      </c>
      <c r="K6319" s="728">
        <v>38.43</v>
      </c>
      <c r="L6319" s="728">
        <v>153.74</v>
      </c>
    </row>
    <row r="6320" spans="1:12" s="335" customFormat="1" ht="12" x14ac:dyDescent="0.2">
      <c r="A6320" s="335" t="s">
        <v>12984</v>
      </c>
      <c r="B6320" s="335" t="s">
        <v>12985</v>
      </c>
      <c r="C6320" s="733">
        <v>43739</v>
      </c>
      <c r="F6320" s="663">
        <v>4885</v>
      </c>
      <c r="G6320" s="663">
        <v>916</v>
      </c>
      <c r="H6320" s="663"/>
      <c r="I6320" s="663">
        <v>3969</v>
      </c>
      <c r="J6320" s="728">
        <v>568.61</v>
      </c>
      <c r="K6320" s="728">
        <v>113.72</v>
      </c>
      <c r="L6320" s="728">
        <v>454.89</v>
      </c>
    </row>
    <row r="6321" spans="1:12" s="335" customFormat="1" ht="12" x14ac:dyDescent="0.2">
      <c r="A6321" s="335" t="s">
        <v>12986</v>
      </c>
      <c r="B6321" s="335" t="s">
        <v>12987</v>
      </c>
      <c r="C6321" s="733">
        <v>43739</v>
      </c>
      <c r="F6321" s="663">
        <v>5547</v>
      </c>
      <c r="G6321" s="663">
        <v>1040</v>
      </c>
      <c r="H6321" s="663"/>
      <c r="I6321" s="663">
        <v>4507</v>
      </c>
      <c r="J6321" s="728">
        <v>651.61</v>
      </c>
      <c r="K6321" s="728">
        <v>130.32</v>
      </c>
      <c r="L6321" s="728">
        <v>521.29</v>
      </c>
    </row>
    <row r="6322" spans="1:12" s="335" customFormat="1" ht="12" x14ac:dyDescent="0.2">
      <c r="A6322" s="335" t="s">
        <v>12988</v>
      </c>
      <c r="B6322" s="335" t="s">
        <v>12989</v>
      </c>
      <c r="C6322" s="733">
        <v>43739</v>
      </c>
      <c r="F6322" s="663">
        <v>6584</v>
      </c>
      <c r="G6322" s="663">
        <v>988</v>
      </c>
      <c r="H6322" s="663"/>
      <c r="I6322" s="663">
        <v>5596</v>
      </c>
      <c r="J6322" s="728">
        <v>567.54</v>
      </c>
      <c r="K6322" s="728">
        <v>113.51</v>
      </c>
      <c r="L6322" s="728">
        <v>454.03</v>
      </c>
    </row>
    <row r="6323" spans="1:12" s="335" customFormat="1" ht="12" x14ac:dyDescent="0.2">
      <c r="A6323" s="335" t="s">
        <v>12990</v>
      </c>
      <c r="B6323" s="335" t="s">
        <v>12991</v>
      </c>
      <c r="C6323" s="733">
        <v>43739</v>
      </c>
      <c r="F6323" s="663">
        <v>2000</v>
      </c>
      <c r="G6323" s="663">
        <v>300</v>
      </c>
      <c r="H6323" s="663"/>
      <c r="I6323" s="663">
        <v>1700</v>
      </c>
      <c r="J6323" s="728">
        <v>170.81</v>
      </c>
      <c r="K6323" s="728">
        <v>34.159999999999997</v>
      </c>
      <c r="L6323" s="728">
        <v>136.65</v>
      </c>
    </row>
    <row r="6324" spans="1:12" s="335" customFormat="1" ht="12" x14ac:dyDescent="0.2">
      <c r="A6324" s="335" t="s">
        <v>12992</v>
      </c>
      <c r="B6324" s="335" t="s">
        <v>12993</v>
      </c>
      <c r="C6324" s="733">
        <v>43739</v>
      </c>
      <c r="F6324" s="663">
        <v>2608</v>
      </c>
      <c r="G6324" s="663">
        <v>391</v>
      </c>
      <c r="H6324" s="663"/>
      <c r="I6324" s="663">
        <v>2217</v>
      </c>
      <c r="J6324" s="728">
        <v>222.75</v>
      </c>
      <c r="K6324" s="728">
        <v>44.55</v>
      </c>
      <c r="L6324" s="728">
        <v>178.2</v>
      </c>
    </row>
    <row r="6325" spans="1:12" s="335" customFormat="1" ht="12" x14ac:dyDescent="0.2">
      <c r="A6325" s="335" t="s">
        <v>12994</v>
      </c>
      <c r="B6325" s="335" t="s">
        <v>12995</v>
      </c>
      <c r="C6325" s="733">
        <v>43739</v>
      </c>
      <c r="F6325" s="663">
        <v>2325</v>
      </c>
      <c r="G6325" s="663">
        <v>349</v>
      </c>
      <c r="H6325" s="663"/>
      <c r="I6325" s="663">
        <v>1976</v>
      </c>
      <c r="J6325" s="728">
        <v>198.59</v>
      </c>
      <c r="K6325" s="728">
        <v>39.72</v>
      </c>
      <c r="L6325" s="728">
        <v>158.87</v>
      </c>
    </row>
    <row r="6326" spans="1:12" s="335" customFormat="1" ht="12" x14ac:dyDescent="0.2">
      <c r="A6326" s="335" t="s">
        <v>12996</v>
      </c>
      <c r="B6326" s="335" t="s">
        <v>12597</v>
      </c>
      <c r="C6326" s="733">
        <v>43739</v>
      </c>
      <c r="F6326" s="663">
        <v>7730</v>
      </c>
      <c r="G6326" s="663">
        <v>1449</v>
      </c>
      <c r="H6326" s="663"/>
      <c r="I6326" s="663">
        <v>6281</v>
      </c>
      <c r="J6326" s="728">
        <v>908.05</v>
      </c>
      <c r="K6326" s="728">
        <v>181.61</v>
      </c>
      <c r="L6326" s="728">
        <v>726.44</v>
      </c>
    </row>
    <row r="6327" spans="1:12" s="335" customFormat="1" ht="12" x14ac:dyDescent="0.2">
      <c r="A6327" s="335" t="s">
        <v>12997</v>
      </c>
      <c r="B6327" s="335" t="s">
        <v>12998</v>
      </c>
      <c r="C6327" s="733">
        <v>43739</v>
      </c>
      <c r="F6327" s="663">
        <v>2212</v>
      </c>
      <c r="G6327" s="663">
        <v>332</v>
      </c>
      <c r="H6327" s="663"/>
      <c r="I6327" s="663">
        <v>1880</v>
      </c>
      <c r="J6327" s="728">
        <v>188.93</v>
      </c>
      <c r="K6327" s="728">
        <v>37.79</v>
      </c>
      <c r="L6327" s="728">
        <v>151.13999999999999</v>
      </c>
    </row>
    <row r="6328" spans="1:12" s="335" customFormat="1" ht="12" x14ac:dyDescent="0.2">
      <c r="A6328" s="335" t="s">
        <v>12999</v>
      </c>
      <c r="B6328" s="335" t="s">
        <v>13000</v>
      </c>
      <c r="C6328" s="733">
        <v>43739</v>
      </c>
      <c r="F6328" s="663">
        <v>2520</v>
      </c>
      <c r="G6328" s="663">
        <v>378</v>
      </c>
      <c r="H6328" s="663"/>
      <c r="I6328" s="663">
        <v>2142</v>
      </c>
      <c r="J6328" s="728">
        <v>215.24</v>
      </c>
      <c r="K6328" s="728">
        <v>43.05</v>
      </c>
      <c r="L6328" s="728">
        <v>172.19</v>
      </c>
    </row>
    <row r="6329" spans="1:12" s="335" customFormat="1" ht="12" x14ac:dyDescent="0.2">
      <c r="A6329" s="335" t="s">
        <v>13001</v>
      </c>
      <c r="B6329" s="335" t="s">
        <v>13002</v>
      </c>
      <c r="C6329" s="733">
        <v>43739</v>
      </c>
      <c r="F6329" s="663">
        <v>9500</v>
      </c>
      <c r="G6329" s="663">
        <v>1425</v>
      </c>
      <c r="H6329" s="663"/>
      <c r="I6329" s="663">
        <v>8075</v>
      </c>
      <c r="J6329" s="728">
        <v>818.87</v>
      </c>
      <c r="K6329" s="728">
        <v>163.77000000000001</v>
      </c>
      <c r="L6329" s="728">
        <v>655.1</v>
      </c>
    </row>
    <row r="6330" spans="1:12" s="335" customFormat="1" ht="12" x14ac:dyDescent="0.2">
      <c r="A6330" s="335" t="s">
        <v>13003</v>
      </c>
      <c r="B6330" s="335" t="s">
        <v>13004</v>
      </c>
      <c r="C6330" s="733">
        <v>43739</v>
      </c>
      <c r="F6330" s="663">
        <v>9185</v>
      </c>
      <c r="G6330" s="663">
        <v>2296</v>
      </c>
      <c r="H6330" s="663"/>
      <c r="I6330" s="663">
        <v>6889</v>
      </c>
      <c r="J6330" s="728">
        <v>1543.63</v>
      </c>
      <c r="K6330" s="728">
        <v>308.73</v>
      </c>
      <c r="L6330" s="728">
        <v>1234.9000000000001</v>
      </c>
    </row>
    <row r="6331" spans="1:12" s="335" customFormat="1" ht="12" x14ac:dyDescent="0.2">
      <c r="A6331" s="335" t="s">
        <v>13005</v>
      </c>
      <c r="B6331" s="335" t="s">
        <v>13006</v>
      </c>
      <c r="C6331" s="733">
        <v>43739</v>
      </c>
      <c r="F6331" s="663">
        <v>7999</v>
      </c>
      <c r="G6331" s="663">
        <v>1200</v>
      </c>
      <c r="H6331" s="663"/>
      <c r="I6331" s="663">
        <v>6799</v>
      </c>
      <c r="J6331" s="728">
        <v>689.51</v>
      </c>
      <c r="K6331" s="728">
        <v>137.9</v>
      </c>
      <c r="L6331" s="728">
        <v>551.61</v>
      </c>
    </row>
    <row r="6332" spans="1:12" s="335" customFormat="1" ht="12" x14ac:dyDescent="0.2">
      <c r="A6332" s="335" t="s">
        <v>13007</v>
      </c>
      <c r="B6332" s="335" t="s">
        <v>13008</v>
      </c>
      <c r="C6332" s="733">
        <v>43739</v>
      </c>
      <c r="F6332" s="663">
        <v>7980</v>
      </c>
      <c r="G6332" s="663">
        <v>1995</v>
      </c>
      <c r="H6332" s="663"/>
      <c r="I6332" s="663">
        <v>5985</v>
      </c>
      <c r="J6332" s="728">
        <v>1353.41</v>
      </c>
      <c r="K6332" s="728">
        <v>270.68</v>
      </c>
      <c r="L6332" s="728">
        <v>1082.73</v>
      </c>
    </row>
    <row r="6333" spans="1:12" s="335" customFormat="1" ht="12" x14ac:dyDescent="0.2">
      <c r="A6333" s="335" t="s">
        <v>13009</v>
      </c>
      <c r="B6333" s="335" t="s">
        <v>13010</v>
      </c>
      <c r="C6333" s="733">
        <v>43739</v>
      </c>
      <c r="F6333" s="663">
        <v>8500</v>
      </c>
      <c r="G6333" s="663">
        <v>1275</v>
      </c>
      <c r="H6333" s="663"/>
      <c r="I6333" s="663">
        <v>7225</v>
      </c>
      <c r="J6333" s="728">
        <v>732.7</v>
      </c>
      <c r="K6333" s="728">
        <v>146.54</v>
      </c>
      <c r="L6333" s="728">
        <v>586.16</v>
      </c>
    </row>
    <row r="6334" spans="1:12" s="335" customFormat="1" ht="12" x14ac:dyDescent="0.2">
      <c r="A6334" s="335" t="s">
        <v>13011</v>
      </c>
      <c r="B6334" s="335" t="s">
        <v>13012</v>
      </c>
      <c r="C6334" s="733">
        <v>43739</v>
      </c>
      <c r="F6334" s="663">
        <v>4118</v>
      </c>
      <c r="G6334" s="663">
        <v>772</v>
      </c>
      <c r="H6334" s="663"/>
      <c r="I6334" s="663">
        <v>3346</v>
      </c>
      <c r="J6334" s="728">
        <v>483.75</v>
      </c>
      <c r="K6334" s="728">
        <v>96.75</v>
      </c>
      <c r="L6334" s="728">
        <v>387</v>
      </c>
    </row>
    <row r="6335" spans="1:12" s="335" customFormat="1" ht="12" x14ac:dyDescent="0.2">
      <c r="A6335" s="335" t="s">
        <v>13013</v>
      </c>
      <c r="B6335" s="335" t="s">
        <v>13014</v>
      </c>
      <c r="C6335" s="733">
        <v>43739</v>
      </c>
      <c r="F6335" s="663">
        <v>2955</v>
      </c>
      <c r="G6335" s="663">
        <v>369</v>
      </c>
      <c r="H6335" s="663"/>
      <c r="I6335" s="663">
        <v>2586</v>
      </c>
      <c r="J6335" s="728">
        <v>189.61</v>
      </c>
      <c r="K6335" s="728">
        <v>37.92</v>
      </c>
      <c r="L6335" s="728">
        <v>151.69</v>
      </c>
    </row>
    <row r="6336" spans="1:12" s="335" customFormat="1" ht="12" x14ac:dyDescent="0.2">
      <c r="A6336" s="335" t="s">
        <v>13015</v>
      </c>
      <c r="B6336" s="335" t="s">
        <v>13016</v>
      </c>
      <c r="C6336" s="733">
        <v>43739</v>
      </c>
      <c r="F6336" s="663">
        <v>6686</v>
      </c>
      <c r="G6336" s="663">
        <v>1003</v>
      </c>
      <c r="H6336" s="663"/>
      <c r="I6336" s="663">
        <v>5683</v>
      </c>
      <c r="J6336" s="728">
        <v>576.30999999999995</v>
      </c>
      <c r="K6336" s="728">
        <v>115.26</v>
      </c>
      <c r="L6336" s="728">
        <v>461.05</v>
      </c>
    </row>
    <row r="6337" spans="1:12" s="335" customFormat="1" ht="12" x14ac:dyDescent="0.2">
      <c r="A6337" s="335" t="s">
        <v>13017</v>
      </c>
      <c r="B6337" s="335" t="s">
        <v>13018</v>
      </c>
      <c r="C6337" s="733">
        <v>43739</v>
      </c>
      <c r="F6337" s="663">
        <v>3050</v>
      </c>
      <c r="G6337" s="663">
        <v>457</v>
      </c>
      <c r="H6337" s="663"/>
      <c r="I6337" s="663">
        <v>2593</v>
      </c>
      <c r="J6337" s="728">
        <v>260.5</v>
      </c>
      <c r="K6337" s="728">
        <v>52.1</v>
      </c>
      <c r="L6337" s="728">
        <v>208.4</v>
      </c>
    </row>
    <row r="6338" spans="1:12" s="335" customFormat="1" ht="12" x14ac:dyDescent="0.2">
      <c r="A6338" s="335" t="s">
        <v>13019</v>
      </c>
      <c r="B6338" s="335" t="s">
        <v>12925</v>
      </c>
      <c r="C6338" s="733">
        <v>43739</v>
      </c>
      <c r="F6338" s="663">
        <v>2877</v>
      </c>
      <c r="G6338" s="663">
        <v>432</v>
      </c>
      <c r="H6338" s="663"/>
      <c r="I6338" s="663">
        <v>2445</v>
      </c>
      <c r="J6338" s="728">
        <v>245.73</v>
      </c>
      <c r="K6338" s="728">
        <v>49.15</v>
      </c>
      <c r="L6338" s="728">
        <v>196.58</v>
      </c>
    </row>
    <row r="6339" spans="1:12" s="335" customFormat="1" ht="12" x14ac:dyDescent="0.2">
      <c r="A6339" s="335" t="s">
        <v>13020</v>
      </c>
      <c r="B6339" s="335" t="s">
        <v>13021</v>
      </c>
      <c r="C6339" s="733">
        <v>43739</v>
      </c>
      <c r="F6339" s="663">
        <v>6500</v>
      </c>
      <c r="G6339" s="663">
        <v>1219</v>
      </c>
      <c r="H6339" s="663"/>
      <c r="I6339" s="663">
        <v>5281</v>
      </c>
      <c r="J6339" s="728">
        <v>756.6</v>
      </c>
      <c r="K6339" s="728">
        <v>151.32</v>
      </c>
      <c r="L6339" s="728">
        <v>605.28</v>
      </c>
    </row>
    <row r="6340" spans="1:12" s="335" customFormat="1" ht="12" x14ac:dyDescent="0.2">
      <c r="A6340" s="335" t="s">
        <v>13022</v>
      </c>
      <c r="B6340" s="335" t="s">
        <v>13023</v>
      </c>
      <c r="C6340" s="733">
        <v>43739</v>
      </c>
      <c r="F6340" s="663">
        <v>2131</v>
      </c>
      <c r="G6340" s="663">
        <v>320</v>
      </c>
      <c r="H6340" s="663"/>
      <c r="I6340" s="663">
        <v>1811</v>
      </c>
      <c r="J6340" s="728">
        <v>182.01</v>
      </c>
      <c r="K6340" s="728">
        <v>36.4</v>
      </c>
      <c r="L6340" s="728">
        <v>145.61000000000001</v>
      </c>
    </row>
    <row r="6341" spans="1:12" s="335" customFormat="1" ht="12" x14ac:dyDescent="0.2">
      <c r="A6341" s="335" t="s">
        <v>13024</v>
      </c>
      <c r="B6341" s="335" t="s">
        <v>13025</v>
      </c>
      <c r="C6341" s="733">
        <v>43739</v>
      </c>
      <c r="F6341" s="663">
        <v>2291</v>
      </c>
      <c r="G6341" s="663">
        <v>344</v>
      </c>
      <c r="H6341" s="663"/>
      <c r="I6341" s="663">
        <v>1947</v>
      </c>
      <c r="J6341" s="728">
        <v>195.67</v>
      </c>
      <c r="K6341" s="728">
        <v>39.130000000000003</v>
      </c>
      <c r="L6341" s="728">
        <v>156.54</v>
      </c>
    </row>
    <row r="6342" spans="1:12" s="335" customFormat="1" ht="12" x14ac:dyDescent="0.2">
      <c r="A6342" s="335" t="s">
        <v>13026</v>
      </c>
      <c r="B6342" s="335" t="s">
        <v>13027</v>
      </c>
      <c r="C6342" s="733">
        <v>43739</v>
      </c>
      <c r="F6342" s="663">
        <v>7191</v>
      </c>
      <c r="G6342" s="663">
        <v>1079</v>
      </c>
      <c r="H6342" s="663"/>
      <c r="I6342" s="663">
        <v>6112</v>
      </c>
      <c r="J6342" s="728">
        <v>619.85</v>
      </c>
      <c r="K6342" s="728">
        <v>123.97</v>
      </c>
      <c r="L6342" s="728">
        <v>495.88</v>
      </c>
    </row>
    <row r="6343" spans="1:12" s="335" customFormat="1" ht="12" x14ac:dyDescent="0.2">
      <c r="A6343" s="335" t="s">
        <v>13028</v>
      </c>
      <c r="B6343" s="335" t="s">
        <v>13029</v>
      </c>
      <c r="C6343" s="733">
        <v>43739</v>
      </c>
      <c r="F6343" s="663">
        <v>2785</v>
      </c>
      <c r="G6343" s="663">
        <v>418</v>
      </c>
      <c r="H6343" s="663"/>
      <c r="I6343" s="663">
        <v>2367</v>
      </c>
      <c r="J6343" s="728">
        <v>237.86</v>
      </c>
      <c r="K6343" s="728">
        <v>47.57</v>
      </c>
      <c r="L6343" s="728">
        <v>190.29</v>
      </c>
    </row>
    <row r="6344" spans="1:12" s="335" customFormat="1" ht="12" x14ac:dyDescent="0.2">
      <c r="A6344" s="335" t="s">
        <v>13030</v>
      </c>
      <c r="B6344" s="335" t="s">
        <v>13031</v>
      </c>
      <c r="C6344" s="733">
        <v>43739</v>
      </c>
      <c r="F6344" s="663">
        <v>6646</v>
      </c>
      <c r="G6344" s="663">
        <v>1329</v>
      </c>
      <c r="H6344" s="663"/>
      <c r="I6344" s="663">
        <v>5317</v>
      </c>
      <c r="J6344" s="728">
        <v>850.03</v>
      </c>
      <c r="K6344" s="728">
        <v>170.01</v>
      </c>
      <c r="L6344" s="728">
        <v>680.02</v>
      </c>
    </row>
    <row r="6345" spans="1:12" s="335" customFormat="1" ht="12" x14ac:dyDescent="0.2">
      <c r="A6345" s="335" t="s">
        <v>13032</v>
      </c>
      <c r="B6345" s="335" t="s">
        <v>13033</v>
      </c>
      <c r="C6345" s="733">
        <v>43739</v>
      </c>
      <c r="F6345" s="663">
        <v>3531</v>
      </c>
      <c r="G6345" s="663">
        <v>530</v>
      </c>
      <c r="H6345" s="663"/>
      <c r="I6345" s="663">
        <v>3001</v>
      </c>
      <c r="J6345" s="728">
        <v>301.58999999999997</v>
      </c>
      <c r="K6345" s="728">
        <v>60.32</v>
      </c>
      <c r="L6345" s="728">
        <v>241.27</v>
      </c>
    </row>
    <row r="6346" spans="1:12" s="335" customFormat="1" ht="12" x14ac:dyDescent="0.2">
      <c r="A6346" s="335" t="s">
        <v>13034</v>
      </c>
      <c r="B6346" s="335" t="s">
        <v>13035</v>
      </c>
      <c r="C6346" s="733">
        <v>43739</v>
      </c>
      <c r="F6346" s="663">
        <v>9131</v>
      </c>
      <c r="G6346" s="663">
        <v>1370</v>
      </c>
      <c r="H6346" s="663"/>
      <c r="I6346" s="663">
        <v>7761</v>
      </c>
      <c r="J6346" s="728">
        <v>787.06</v>
      </c>
      <c r="K6346" s="728">
        <v>157.41</v>
      </c>
      <c r="L6346" s="728">
        <v>629.65</v>
      </c>
    </row>
    <row r="6347" spans="1:12" s="335" customFormat="1" ht="12" x14ac:dyDescent="0.2">
      <c r="A6347" s="335" t="s">
        <v>13036</v>
      </c>
      <c r="B6347" s="335" t="s">
        <v>13037</v>
      </c>
      <c r="C6347" s="733">
        <v>43739</v>
      </c>
      <c r="F6347" s="663">
        <v>2521</v>
      </c>
      <c r="G6347" s="663">
        <v>504</v>
      </c>
      <c r="H6347" s="663"/>
      <c r="I6347" s="663">
        <v>2017</v>
      </c>
      <c r="J6347" s="728">
        <v>322.43</v>
      </c>
      <c r="K6347" s="728">
        <v>64.489999999999995</v>
      </c>
      <c r="L6347" s="728">
        <v>257.94</v>
      </c>
    </row>
    <row r="6348" spans="1:12" s="335" customFormat="1" ht="12" x14ac:dyDescent="0.2">
      <c r="A6348" s="335" t="s">
        <v>13038</v>
      </c>
      <c r="B6348" s="335" t="s">
        <v>13039</v>
      </c>
      <c r="C6348" s="733">
        <v>43739</v>
      </c>
      <c r="F6348" s="663">
        <v>2914</v>
      </c>
      <c r="G6348" s="663">
        <v>437</v>
      </c>
      <c r="H6348" s="663"/>
      <c r="I6348" s="663">
        <v>2477</v>
      </c>
      <c r="J6348" s="728">
        <v>248.89</v>
      </c>
      <c r="K6348" s="728">
        <v>49.78</v>
      </c>
      <c r="L6348" s="728">
        <v>199.11</v>
      </c>
    </row>
    <row r="6349" spans="1:12" s="335" customFormat="1" ht="12" x14ac:dyDescent="0.2">
      <c r="A6349" s="335" t="s">
        <v>13040</v>
      </c>
      <c r="B6349" s="335" t="s">
        <v>13041</v>
      </c>
      <c r="C6349" s="733">
        <v>43739</v>
      </c>
      <c r="F6349" s="663">
        <v>5541</v>
      </c>
      <c r="G6349" s="663">
        <v>1108</v>
      </c>
      <c r="H6349" s="663"/>
      <c r="I6349" s="663">
        <v>4433</v>
      </c>
      <c r="J6349" s="728">
        <v>708.69</v>
      </c>
      <c r="K6349" s="728">
        <v>141.74</v>
      </c>
      <c r="L6349" s="728">
        <v>566.95000000000005</v>
      </c>
    </row>
    <row r="6350" spans="1:12" s="335" customFormat="1" ht="12" x14ac:dyDescent="0.2">
      <c r="A6350" s="335" t="s">
        <v>13042</v>
      </c>
      <c r="B6350" s="335" t="s">
        <v>13043</v>
      </c>
      <c r="C6350" s="733">
        <v>43739</v>
      </c>
      <c r="F6350" s="663">
        <v>4942</v>
      </c>
      <c r="G6350" s="663">
        <v>815</v>
      </c>
      <c r="H6350" s="663"/>
      <c r="I6350" s="663">
        <v>4127</v>
      </c>
      <c r="J6350" s="728">
        <v>487.83</v>
      </c>
      <c r="K6350" s="728">
        <v>97.57</v>
      </c>
      <c r="L6350" s="728">
        <v>390.26</v>
      </c>
    </row>
    <row r="6351" spans="1:12" s="335" customFormat="1" ht="12" x14ac:dyDescent="0.2">
      <c r="A6351" s="335" t="s">
        <v>13044</v>
      </c>
      <c r="B6351" s="335" t="s">
        <v>13045</v>
      </c>
      <c r="C6351" s="733">
        <v>43739</v>
      </c>
      <c r="F6351" s="663">
        <v>2250</v>
      </c>
      <c r="G6351" s="663">
        <v>337</v>
      </c>
      <c r="H6351" s="663"/>
      <c r="I6351" s="663">
        <v>1913</v>
      </c>
      <c r="J6351" s="728">
        <v>192.17</v>
      </c>
      <c r="K6351" s="728">
        <v>38.43</v>
      </c>
      <c r="L6351" s="728">
        <v>153.74</v>
      </c>
    </row>
    <row r="6352" spans="1:12" s="335" customFormat="1" ht="12" x14ac:dyDescent="0.2">
      <c r="A6352" s="335" t="s">
        <v>13046</v>
      </c>
      <c r="B6352" s="335" t="s">
        <v>13047</v>
      </c>
      <c r="C6352" s="733">
        <v>43739</v>
      </c>
      <c r="F6352" s="663">
        <v>3382</v>
      </c>
      <c r="G6352" s="663">
        <v>676</v>
      </c>
      <c r="H6352" s="663"/>
      <c r="I6352" s="663">
        <v>2706</v>
      </c>
      <c r="J6352" s="728">
        <v>432.55</v>
      </c>
      <c r="K6352" s="728">
        <v>86.51</v>
      </c>
      <c r="L6352" s="728">
        <v>346.04</v>
      </c>
    </row>
    <row r="6353" spans="1:12" s="335" customFormat="1" ht="12" x14ac:dyDescent="0.2">
      <c r="A6353" s="335" t="s">
        <v>13048</v>
      </c>
      <c r="B6353" s="335" t="s">
        <v>13049</v>
      </c>
      <c r="C6353" s="733">
        <v>43739</v>
      </c>
      <c r="F6353" s="663">
        <v>5411</v>
      </c>
      <c r="G6353" s="663">
        <v>812</v>
      </c>
      <c r="H6353" s="663"/>
      <c r="I6353" s="663">
        <v>4599</v>
      </c>
      <c r="J6353" s="728">
        <v>466.41</v>
      </c>
      <c r="K6353" s="728">
        <v>93.28</v>
      </c>
      <c r="L6353" s="728">
        <v>373.13</v>
      </c>
    </row>
    <row r="6354" spans="1:12" s="335" customFormat="1" ht="12" x14ac:dyDescent="0.2">
      <c r="A6354" s="335" t="s">
        <v>13050</v>
      </c>
      <c r="B6354" s="335" t="s">
        <v>13051</v>
      </c>
      <c r="C6354" s="733">
        <v>43739</v>
      </c>
      <c r="F6354" s="663">
        <v>2221</v>
      </c>
      <c r="G6354" s="663">
        <v>333</v>
      </c>
      <c r="H6354" s="663"/>
      <c r="I6354" s="663">
        <v>1888</v>
      </c>
      <c r="J6354" s="728">
        <v>189.7</v>
      </c>
      <c r="K6354" s="728">
        <v>37.94</v>
      </c>
      <c r="L6354" s="728">
        <v>151.76</v>
      </c>
    </row>
    <row r="6355" spans="1:12" s="335" customFormat="1" ht="12" x14ac:dyDescent="0.2">
      <c r="A6355" s="335" t="s">
        <v>13052</v>
      </c>
      <c r="B6355" s="335" t="s">
        <v>13053</v>
      </c>
      <c r="C6355" s="733">
        <v>43739</v>
      </c>
      <c r="F6355" s="663">
        <v>3225</v>
      </c>
      <c r="G6355" s="663">
        <v>484</v>
      </c>
      <c r="H6355" s="663"/>
      <c r="I6355" s="663">
        <v>2741</v>
      </c>
      <c r="J6355" s="728">
        <v>275.45</v>
      </c>
      <c r="K6355" s="728">
        <v>55.09</v>
      </c>
      <c r="L6355" s="728">
        <v>220.36</v>
      </c>
    </row>
    <row r="6356" spans="1:12" s="335" customFormat="1" ht="12" x14ac:dyDescent="0.2">
      <c r="A6356" s="335" t="s">
        <v>13054</v>
      </c>
      <c r="B6356" s="335" t="s">
        <v>13055</v>
      </c>
      <c r="C6356" s="733">
        <v>43739</v>
      </c>
      <c r="F6356" s="663">
        <v>2250</v>
      </c>
      <c r="G6356" s="663">
        <v>337</v>
      </c>
      <c r="H6356" s="663"/>
      <c r="I6356" s="663">
        <v>1913</v>
      </c>
      <c r="J6356" s="728">
        <v>192.17</v>
      </c>
      <c r="K6356" s="728">
        <v>38.43</v>
      </c>
      <c r="L6356" s="728">
        <v>153.74</v>
      </c>
    </row>
    <row r="6357" spans="1:12" s="335" customFormat="1" ht="12" x14ac:dyDescent="0.2">
      <c r="A6357" s="335" t="s">
        <v>13056</v>
      </c>
      <c r="B6357" s="335" t="s">
        <v>13057</v>
      </c>
      <c r="C6357" s="733">
        <v>43739</v>
      </c>
      <c r="F6357" s="663">
        <v>2250</v>
      </c>
      <c r="G6357" s="663">
        <v>337</v>
      </c>
      <c r="H6357" s="663"/>
      <c r="I6357" s="663">
        <v>1913</v>
      </c>
      <c r="J6357" s="728">
        <v>192.17</v>
      </c>
      <c r="K6357" s="728">
        <v>38.43</v>
      </c>
      <c r="L6357" s="728">
        <v>153.74</v>
      </c>
    </row>
    <row r="6358" spans="1:12" s="335" customFormat="1" ht="12" x14ac:dyDescent="0.2">
      <c r="A6358" s="335" t="s">
        <v>13058</v>
      </c>
      <c r="B6358" s="335" t="s">
        <v>13059</v>
      </c>
      <c r="C6358" s="733">
        <v>43739</v>
      </c>
      <c r="F6358" s="663">
        <v>1600</v>
      </c>
      <c r="G6358" s="663">
        <v>240</v>
      </c>
      <c r="H6358" s="663"/>
      <c r="I6358" s="663">
        <v>1360</v>
      </c>
      <c r="J6358" s="728">
        <v>136.65</v>
      </c>
      <c r="K6358" s="728">
        <v>27.33</v>
      </c>
      <c r="L6358" s="728">
        <v>109.32</v>
      </c>
    </row>
    <row r="6359" spans="1:12" s="335" customFormat="1" ht="12" x14ac:dyDescent="0.2">
      <c r="A6359" s="335" t="s">
        <v>13060</v>
      </c>
      <c r="B6359" s="335" t="s">
        <v>13061</v>
      </c>
      <c r="C6359" s="733">
        <v>43739</v>
      </c>
      <c r="F6359" s="663">
        <v>2276</v>
      </c>
      <c r="G6359" s="663">
        <v>341</v>
      </c>
      <c r="H6359" s="663"/>
      <c r="I6359" s="663">
        <v>1935</v>
      </c>
      <c r="J6359" s="728">
        <v>194.39</v>
      </c>
      <c r="K6359" s="728">
        <v>38.880000000000003</v>
      </c>
      <c r="L6359" s="728">
        <v>155.51</v>
      </c>
    </row>
    <row r="6360" spans="1:12" s="335" customFormat="1" ht="12" x14ac:dyDescent="0.2">
      <c r="A6360" s="335" t="s">
        <v>13062</v>
      </c>
      <c r="B6360" s="335" t="s">
        <v>13063</v>
      </c>
      <c r="C6360" s="733">
        <v>43739</v>
      </c>
      <c r="F6360" s="663">
        <v>4879</v>
      </c>
      <c r="G6360" s="663">
        <v>976</v>
      </c>
      <c r="H6360" s="663"/>
      <c r="I6360" s="663">
        <v>3903</v>
      </c>
      <c r="J6360" s="728">
        <v>618.36</v>
      </c>
      <c r="K6360" s="728">
        <v>123.67</v>
      </c>
      <c r="L6360" s="728">
        <v>494.69</v>
      </c>
    </row>
    <row r="6361" spans="1:12" s="335" customFormat="1" ht="12" x14ac:dyDescent="0.2">
      <c r="A6361" s="335" t="s">
        <v>13064</v>
      </c>
      <c r="B6361" s="335" t="s">
        <v>13065</v>
      </c>
      <c r="C6361" s="733">
        <v>43739</v>
      </c>
      <c r="F6361" s="663">
        <v>5335</v>
      </c>
      <c r="G6361" s="663">
        <v>800</v>
      </c>
      <c r="H6361" s="663"/>
      <c r="I6361" s="663">
        <v>4535</v>
      </c>
      <c r="J6361" s="728">
        <v>459.87</v>
      </c>
      <c r="K6361" s="728">
        <v>91.97</v>
      </c>
      <c r="L6361" s="728">
        <v>367.9</v>
      </c>
    </row>
    <row r="6362" spans="1:12" s="335" customFormat="1" ht="12" x14ac:dyDescent="0.2">
      <c r="A6362" s="335" t="s">
        <v>13066</v>
      </c>
      <c r="B6362" s="335" t="s">
        <v>13067</v>
      </c>
      <c r="C6362" s="733">
        <v>43739</v>
      </c>
      <c r="F6362" s="663">
        <v>3994</v>
      </c>
      <c r="G6362" s="663">
        <v>799</v>
      </c>
      <c r="H6362" s="663"/>
      <c r="I6362" s="663">
        <v>3195</v>
      </c>
      <c r="J6362" s="728">
        <v>510.84</v>
      </c>
      <c r="K6362" s="728">
        <v>102.17</v>
      </c>
      <c r="L6362" s="728">
        <v>408.67</v>
      </c>
    </row>
    <row r="6363" spans="1:12" s="335" customFormat="1" ht="12" x14ac:dyDescent="0.2">
      <c r="A6363" s="335" t="s">
        <v>13068</v>
      </c>
      <c r="B6363" s="335" t="s">
        <v>13069</v>
      </c>
      <c r="C6363" s="733">
        <v>43739</v>
      </c>
      <c r="F6363" s="663">
        <v>2500</v>
      </c>
      <c r="G6363" s="663">
        <v>504</v>
      </c>
      <c r="H6363" s="663"/>
      <c r="I6363" s="663">
        <v>1996</v>
      </c>
      <c r="J6363" s="728">
        <v>319.75</v>
      </c>
      <c r="K6363" s="728">
        <v>63.95</v>
      </c>
      <c r="L6363" s="728">
        <v>255.8</v>
      </c>
    </row>
    <row r="6364" spans="1:12" s="335" customFormat="1" ht="12" x14ac:dyDescent="0.2">
      <c r="A6364" s="335" t="s">
        <v>13070</v>
      </c>
      <c r="B6364" s="335" t="s">
        <v>13071</v>
      </c>
      <c r="C6364" s="733">
        <v>43739</v>
      </c>
      <c r="F6364" s="663">
        <v>9482</v>
      </c>
      <c r="G6364" s="663">
        <v>1422</v>
      </c>
      <c r="H6364" s="663"/>
      <c r="I6364" s="663">
        <v>8060</v>
      </c>
      <c r="J6364" s="728">
        <v>817.31</v>
      </c>
      <c r="K6364" s="728">
        <v>163.46</v>
      </c>
      <c r="L6364" s="728">
        <v>653.85</v>
      </c>
    </row>
    <row r="6365" spans="1:12" s="335" customFormat="1" ht="12" x14ac:dyDescent="0.2">
      <c r="A6365" s="335" t="s">
        <v>13072</v>
      </c>
      <c r="B6365" s="335" t="s">
        <v>13073</v>
      </c>
      <c r="C6365" s="733">
        <v>43739</v>
      </c>
      <c r="F6365" s="663">
        <v>15220</v>
      </c>
      <c r="G6365" s="663">
        <v>3044</v>
      </c>
      <c r="H6365" s="663"/>
      <c r="I6365" s="663">
        <v>12176</v>
      </c>
      <c r="J6365" s="728">
        <v>1946.64</v>
      </c>
      <c r="K6365" s="728">
        <v>389.33</v>
      </c>
      <c r="L6365" s="728">
        <v>1557.31</v>
      </c>
    </row>
    <row r="6366" spans="1:12" s="335" customFormat="1" ht="12" x14ac:dyDescent="0.2">
      <c r="A6366" s="335" t="s">
        <v>13074</v>
      </c>
      <c r="B6366" s="335" t="s">
        <v>13075</v>
      </c>
      <c r="C6366" s="733">
        <v>43739</v>
      </c>
      <c r="F6366" s="663">
        <v>6293</v>
      </c>
      <c r="G6366" s="663">
        <v>944</v>
      </c>
      <c r="H6366" s="663"/>
      <c r="I6366" s="663">
        <v>5349</v>
      </c>
      <c r="J6366" s="728">
        <v>542.44000000000005</v>
      </c>
      <c r="K6366" s="728">
        <v>108.49</v>
      </c>
      <c r="L6366" s="728">
        <v>433.95</v>
      </c>
    </row>
    <row r="6367" spans="1:12" s="335" customFormat="1" ht="12" x14ac:dyDescent="0.2">
      <c r="A6367" s="335" t="s">
        <v>13076</v>
      </c>
      <c r="B6367" s="335" t="s">
        <v>13077</v>
      </c>
      <c r="C6367" s="733">
        <v>43739</v>
      </c>
      <c r="F6367" s="663">
        <v>730</v>
      </c>
      <c r="G6367" s="663">
        <v>110</v>
      </c>
      <c r="H6367" s="663"/>
      <c r="I6367" s="663">
        <v>620</v>
      </c>
      <c r="J6367" s="728">
        <v>62.93</v>
      </c>
      <c r="K6367" s="728">
        <v>12.59</v>
      </c>
      <c r="L6367" s="728">
        <v>50.34</v>
      </c>
    </row>
    <row r="6368" spans="1:12" s="335" customFormat="1" ht="12" x14ac:dyDescent="0.2">
      <c r="A6368" s="335" t="s">
        <v>13078</v>
      </c>
      <c r="B6368" s="335" t="s">
        <v>13079</v>
      </c>
      <c r="C6368" s="733">
        <v>43739</v>
      </c>
      <c r="F6368" s="663">
        <v>2237</v>
      </c>
      <c r="G6368" s="663">
        <v>336</v>
      </c>
      <c r="H6368" s="663"/>
      <c r="I6368" s="663">
        <v>1901</v>
      </c>
      <c r="J6368" s="728">
        <v>191.06</v>
      </c>
      <c r="K6368" s="728">
        <v>38.21</v>
      </c>
      <c r="L6368" s="728">
        <v>152.85</v>
      </c>
    </row>
    <row r="6369" spans="1:12" s="335" customFormat="1" ht="12" x14ac:dyDescent="0.2">
      <c r="A6369" s="335" t="s">
        <v>13080</v>
      </c>
      <c r="B6369" s="335" t="s">
        <v>13081</v>
      </c>
      <c r="C6369" s="733">
        <v>43739</v>
      </c>
      <c r="F6369" s="663">
        <v>4278</v>
      </c>
      <c r="G6369" s="663">
        <v>642</v>
      </c>
      <c r="H6369" s="663"/>
      <c r="I6369" s="663">
        <v>3636</v>
      </c>
      <c r="J6369" s="728">
        <v>365.39</v>
      </c>
      <c r="K6369" s="728">
        <v>73.08</v>
      </c>
      <c r="L6369" s="728">
        <v>292.31</v>
      </c>
    </row>
    <row r="6370" spans="1:12" s="335" customFormat="1" ht="12" x14ac:dyDescent="0.2">
      <c r="A6370" s="335" t="s">
        <v>13082</v>
      </c>
      <c r="B6370" s="335" t="s">
        <v>13083</v>
      </c>
      <c r="C6370" s="733">
        <v>43739</v>
      </c>
      <c r="F6370" s="663">
        <v>18440</v>
      </c>
      <c r="G6370" s="663">
        <v>3688</v>
      </c>
      <c r="H6370" s="663"/>
      <c r="I6370" s="663">
        <v>14752</v>
      </c>
      <c r="J6370" s="728">
        <v>2358.4699999999998</v>
      </c>
      <c r="K6370" s="728">
        <v>471.69</v>
      </c>
      <c r="L6370" s="728">
        <v>1886.78</v>
      </c>
    </row>
    <row r="6371" spans="1:12" s="335" customFormat="1" ht="12" x14ac:dyDescent="0.2">
      <c r="A6371" s="335" t="s">
        <v>13084</v>
      </c>
      <c r="B6371" s="335" t="s">
        <v>13085</v>
      </c>
      <c r="C6371" s="733">
        <v>43739</v>
      </c>
      <c r="F6371" s="663">
        <v>6342</v>
      </c>
      <c r="G6371" s="663">
        <v>1903</v>
      </c>
      <c r="H6371" s="663"/>
      <c r="I6371" s="663">
        <v>4439</v>
      </c>
      <c r="J6371" s="728">
        <v>1340.06</v>
      </c>
      <c r="K6371" s="728">
        <v>268.01</v>
      </c>
      <c r="L6371" s="728">
        <v>1072.05</v>
      </c>
    </row>
    <row r="6372" spans="1:12" s="335" customFormat="1" ht="12" x14ac:dyDescent="0.2">
      <c r="A6372" s="335" t="s">
        <v>13086</v>
      </c>
      <c r="B6372" s="335" t="s">
        <v>13087</v>
      </c>
      <c r="C6372" s="733">
        <v>43739</v>
      </c>
      <c r="F6372" s="663">
        <v>7986</v>
      </c>
      <c r="G6372" s="663">
        <v>1497</v>
      </c>
      <c r="H6372" s="663"/>
      <c r="I6372" s="663">
        <v>6489</v>
      </c>
      <c r="J6372" s="728">
        <v>938.11</v>
      </c>
      <c r="K6372" s="728">
        <v>187.62</v>
      </c>
      <c r="L6372" s="728">
        <v>750.49</v>
      </c>
    </row>
    <row r="6373" spans="1:12" s="335" customFormat="1" ht="12" x14ac:dyDescent="0.2">
      <c r="A6373" s="335" t="s">
        <v>13088</v>
      </c>
      <c r="B6373" s="335" t="s">
        <v>13089</v>
      </c>
      <c r="C6373" s="733">
        <v>43739</v>
      </c>
      <c r="F6373" s="663">
        <v>6136</v>
      </c>
      <c r="G6373" s="663">
        <v>920</v>
      </c>
      <c r="H6373" s="663"/>
      <c r="I6373" s="663">
        <v>5216</v>
      </c>
      <c r="J6373" s="728">
        <v>528.92999999999995</v>
      </c>
      <c r="K6373" s="728">
        <v>105.79</v>
      </c>
      <c r="L6373" s="728">
        <v>423.14</v>
      </c>
    </row>
    <row r="6374" spans="1:12" s="335" customFormat="1" ht="12" x14ac:dyDescent="0.2">
      <c r="A6374" s="335" t="s">
        <v>13090</v>
      </c>
      <c r="B6374" s="335" t="s">
        <v>13091</v>
      </c>
      <c r="C6374" s="733">
        <v>43739</v>
      </c>
      <c r="F6374" s="663">
        <v>7301</v>
      </c>
      <c r="G6374" s="663">
        <v>1460</v>
      </c>
      <c r="H6374" s="663"/>
      <c r="I6374" s="663">
        <v>5841</v>
      </c>
      <c r="J6374" s="728">
        <v>933.8</v>
      </c>
      <c r="K6374" s="728">
        <v>186.76</v>
      </c>
      <c r="L6374" s="728">
        <v>747.04</v>
      </c>
    </row>
    <row r="6375" spans="1:12" s="335" customFormat="1" ht="12" x14ac:dyDescent="0.2">
      <c r="A6375" s="335" t="s">
        <v>13092</v>
      </c>
      <c r="B6375" s="335" t="s">
        <v>13093</v>
      </c>
      <c r="C6375" s="733">
        <v>43739</v>
      </c>
      <c r="F6375" s="663">
        <v>2116</v>
      </c>
      <c r="G6375" s="663">
        <v>317</v>
      </c>
      <c r="H6375" s="663"/>
      <c r="I6375" s="663">
        <v>1799</v>
      </c>
      <c r="J6375" s="728">
        <v>180.73</v>
      </c>
      <c r="K6375" s="728">
        <v>36.15</v>
      </c>
      <c r="L6375" s="728">
        <v>144.58000000000001</v>
      </c>
    </row>
    <row r="6376" spans="1:12" s="335" customFormat="1" ht="12" x14ac:dyDescent="0.2">
      <c r="A6376" s="335" t="s">
        <v>13094</v>
      </c>
      <c r="B6376" s="335" t="s">
        <v>13095</v>
      </c>
      <c r="C6376" s="733">
        <v>43739</v>
      </c>
      <c r="F6376" s="663">
        <v>7100</v>
      </c>
      <c r="G6376" s="663">
        <v>1065</v>
      </c>
      <c r="H6376" s="663"/>
      <c r="I6376" s="663">
        <v>6035</v>
      </c>
      <c r="J6376" s="728">
        <v>612</v>
      </c>
      <c r="K6376" s="728">
        <v>122.4</v>
      </c>
      <c r="L6376" s="728">
        <v>489.6</v>
      </c>
    </row>
    <row r="6377" spans="1:12" s="335" customFormat="1" ht="12" x14ac:dyDescent="0.2">
      <c r="A6377" s="335" t="s">
        <v>13096</v>
      </c>
      <c r="B6377" s="335" t="s">
        <v>13097</v>
      </c>
      <c r="C6377" s="733">
        <v>43739</v>
      </c>
      <c r="F6377" s="663">
        <v>2691</v>
      </c>
      <c r="G6377" s="663">
        <v>538</v>
      </c>
      <c r="H6377" s="663"/>
      <c r="I6377" s="663">
        <v>2153</v>
      </c>
      <c r="J6377" s="728">
        <v>344.17</v>
      </c>
      <c r="K6377" s="728">
        <v>68.83</v>
      </c>
      <c r="L6377" s="728">
        <v>275.33999999999997</v>
      </c>
    </row>
    <row r="6378" spans="1:12" s="335" customFormat="1" ht="12" x14ac:dyDescent="0.2">
      <c r="A6378" s="335" t="s">
        <v>13098</v>
      </c>
      <c r="B6378" s="335" t="s">
        <v>13099</v>
      </c>
      <c r="C6378" s="733">
        <v>43739</v>
      </c>
      <c r="F6378" s="663">
        <v>2250</v>
      </c>
      <c r="G6378" s="663">
        <v>337</v>
      </c>
      <c r="H6378" s="663"/>
      <c r="I6378" s="663">
        <v>1913</v>
      </c>
      <c r="J6378" s="728">
        <v>192.17</v>
      </c>
      <c r="K6378" s="728">
        <v>38.43</v>
      </c>
      <c r="L6378" s="728">
        <v>153.74</v>
      </c>
    </row>
    <row r="6379" spans="1:12" s="335" customFormat="1" ht="12" x14ac:dyDescent="0.2">
      <c r="A6379" s="335" t="s">
        <v>13100</v>
      </c>
      <c r="B6379" s="335" t="s">
        <v>13101</v>
      </c>
      <c r="C6379" s="733">
        <v>43739</v>
      </c>
      <c r="F6379" s="663">
        <v>2531</v>
      </c>
      <c r="G6379" s="663">
        <v>506</v>
      </c>
      <c r="H6379" s="663"/>
      <c r="I6379" s="663">
        <v>2025</v>
      </c>
      <c r="J6379" s="728">
        <v>323.70999999999998</v>
      </c>
      <c r="K6379" s="728">
        <v>64.739999999999995</v>
      </c>
      <c r="L6379" s="728">
        <v>258.97000000000003</v>
      </c>
    </row>
    <row r="6380" spans="1:12" s="335" customFormat="1" ht="12" x14ac:dyDescent="0.2">
      <c r="A6380" s="335" t="s">
        <v>13102</v>
      </c>
      <c r="B6380" s="335" t="s">
        <v>13103</v>
      </c>
      <c r="C6380" s="733">
        <v>43739</v>
      </c>
      <c r="F6380" s="663">
        <v>3521</v>
      </c>
      <c r="G6380" s="663">
        <v>704</v>
      </c>
      <c r="H6380" s="663"/>
      <c r="I6380" s="663">
        <v>2817</v>
      </c>
      <c r="J6380" s="728">
        <v>450.33</v>
      </c>
      <c r="K6380" s="728">
        <v>90.07</v>
      </c>
      <c r="L6380" s="728">
        <v>360.26</v>
      </c>
    </row>
    <row r="6381" spans="1:12" s="335" customFormat="1" ht="12" x14ac:dyDescent="0.2">
      <c r="A6381" s="335" t="s">
        <v>13104</v>
      </c>
      <c r="B6381" s="335" t="s">
        <v>13105</v>
      </c>
      <c r="C6381" s="733">
        <v>43739</v>
      </c>
      <c r="F6381" s="663">
        <v>3029</v>
      </c>
      <c r="G6381" s="663">
        <v>606</v>
      </c>
      <c r="H6381" s="663"/>
      <c r="I6381" s="663">
        <v>2423</v>
      </c>
      <c r="J6381" s="728">
        <v>387.4</v>
      </c>
      <c r="K6381" s="728">
        <v>77.48</v>
      </c>
      <c r="L6381" s="728">
        <v>309.92</v>
      </c>
    </row>
    <row r="6382" spans="1:12" s="335" customFormat="1" ht="12" x14ac:dyDescent="0.2">
      <c r="A6382" s="335" t="s">
        <v>13106</v>
      </c>
      <c r="B6382" s="335" t="s">
        <v>13107</v>
      </c>
      <c r="C6382" s="733">
        <v>43739</v>
      </c>
      <c r="F6382" s="663">
        <v>2119</v>
      </c>
      <c r="G6382" s="663">
        <v>530</v>
      </c>
      <c r="H6382" s="663"/>
      <c r="I6382" s="663">
        <v>1589</v>
      </c>
      <c r="J6382" s="728">
        <v>359.39</v>
      </c>
      <c r="K6382" s="728">
        <v>71.88</v>
      </c>
      <c r="L6382" s="728">
        <v>287.51</v>
      </c>
    </row>
    <row r="6383" spans="1:12" s="335" customFormat="1" ht="12" x14ac:dyDescent="0.2">
      <c r="A6383" s="335" t="s">
        <v>13108</v>
      </c>
      <c r="B6383" s="335" t="s">
        <v>13109</v>
      </c>
      <c r="C6383" s="733">
        <v>43739</v>
      </c>
      <c r="F6383" s="663">
        <v>3675</v>
      </c>
      <c r="G6383" s="663">
        <v>735</v>
      </c>
      <c r="H6383" s="663"/>
      <c r="I6383" s="663">
        <v>2940</v>
      </c>
      <c r="J6383" s="728">
        <v>470.03</v>
      </c>
      <c r="K6383" s="728">
        <v>94.01</v>
      </c>
      <c r="L6383" s="728">
        <v>376.02</v>
      </c>
    </row>
    <row r="6384" spans="1:12" s="335" customFormat="1" ht="12" x14ac:dyDescent="0.2">
      <c r="A6384" s="335" t="s">
        <v>13110</v>
      </c>
      <c r="B6384" s="335" t="s">
        <v>13111</v>
      </c>
      <c r="C6384" s="733">
        <v>43739</v>
      </c>
      <c r="F6384" s="663">
        <v>2005</v>
      </c>
      <c r="G6384" s="663">
        <v>376</v>
      </c>
      <c r="H6384" s="663"/>
      <c r="I6384" s="663">
        <v>1629</v>
      </c>
      <c r="J6384" s="728">
        <v>233.39</v>
      </c>
      <c r="K6384" s="728">
        <v>46.68</v>
      </c>
      <c r="L6384" s="728">
        <v>186.71</v>
      </c>
    </row>
    <row r="6385" spans="1:12" s="335" customFormat="1" ht="12" x14ac:dyDescent="0.2">
      <c r="A6385" s="335" t="s">
        <v>13112</v>
      </c>
      <c r="B6385" s="335" t="s">
        <v>13113</v>
      </c>
      <c r="C6385" s="733">
        <v>43739</v>
      </c>
      <c r="F6385" s="663">
        <v>2904</v>
      </c>
      <c r="G6385" s="663">
        <v>363</v>
      </c>
      <c r="H6385" s="663"/>
      <c r="I6385" s="663">
        <v>2541</v>
      </c>
      <c r="J6385" s="728">
        <v>186.35</v>
      </c>
      <c r="K6385" s="728">
        <v>37.270000000000003</v>
      </c>
      <c r="L6385" s="728">
        <v>149.08000000000001</v>
      </c>
    </row>
    <row r="6386" spans="1:12" s="335" customFormat="1" ht="12" x14ac:dyDescent="0.2">
      <c r="A6386" s="335" t="s">
        <v>13114</v>
      </c>
      <c r="B6386" s="335" t="s">
        <v>13115</v>
      </c>
      <c r="C6386" s="733">
        <v>43739</v>
      </c>
      <c r="F6386" s="663">
        <v>3750</v>
      </c>
      <c r="G6386" s="663">
        <v>562</v>
      </c>
      <c r="H6386" s="663"/>
      <c r="I6386" s="663">
        <v>3188</v>
      </c>
      <c r="J6386" s="728">
        <v>320.29000000000002</v>
      </c>
      <c r="K6386" s="728">
        <v>64.06</v>
      </c>
      <c r="L6386" s="728">
        <v>256.23</v>
      </c>
    </row>
    <row r="6387" spans="1:12" s="335" customFormat="1" ht="12" x14ac:dyDescent="0.2">
      <c r="A6387" s="335" t="s">
        <v>13116</v>
      </c>
      <c r="B6387" s="335" t="s">
        <v>13117</v>
      </c>
      <c r="C6387" s="733">
        <v>43739</v>
      </c>
      <c r="F6387" s="663">
        <v>4360</v>
      </c>
      <c r="G6387" s="663">
        <v>817</v>
      </c>
      <c r="H6387" s="663"/>
      <c r="I6387" s="663">
        <v>3543</v>
      </c>
      <c r="J6387" s="728">
        <v>507.5</v>
      </c>
      <c r="K6387" s="728">
        <v>101.5</v>
      </c>
      <c r="L6387" s="728">
        <v>406</v>
      </c>
    </row>
    <row r="6388" spans="1:12" s="335" customFormat="1" ht="12" x14ac:dyDescent="0.2">
      <c r="A6388" s="335" t="s">
        <v>13118</v>
      </c>
      <c r="B6388" s="335" t="s">
        <v>13119</v>
      </c>
      <c r="C6388" s="733">
        <v>43739</v>
      </c>
      <c r="F6388" s="663">
        <v>3183</v>
      </c>
      <c r="G6388" s="663">
        <v>597</v>
      </c>
      <c r="H6388" s="663"/>
      <c r="I6388" s="663">
        <v>2586</v>
      </c>
      <c r="J6388" s="728">
        <v>370.5</v>
      </c>
      <c r="K6388" s="728">
        <v>74.099999999999994</v>
      </c>
      <c r="L6388" s="728">
        <v>296.39999999999998</v>
      </c>
    </row>
    <row r="6389" spans="1:12" s="335" customFormat="1" ht="12" x14ac:dyDescent="0.2">
      <c r="A6389" s="335" t="s">
        <v>13120</v>
      </c>
      <c r="B6389" s="335" t="s">
        <v>13121</v>
      </c>
      <c r="C6389" s="733">
        <v>43739</v>
      </c>
      <c r="F6389" s="663">
        <v>3614</v>
      </c>
      <c r="G6389" s="663">
        <v>723</v>
      </c>
      <c r="H6389" s="663"/>
      <c r="I6389" s="663">
        <v>2891</v>
      </c>
      <c r="J6389" s="728">
        <v>462.23</v>
      </c>
      <c r="K6389" s="728">
        <v>92.45</v>
      </c>
      <c r="L6389" s="728">
        <v>369.78</v>
      </c>
    </row>
    <row r="6390" spans="1:12" s="335" customFormat="1" ht="12" x14ac:dyDescent="0.2">
      <c r="A6390" s="335" t="s">
        <v>13122</v>
      </c>
      <c r="B6390" s="335" t="s">
        <v>13123</v>
      </c>
      <c r="C6390" s="733">
        <v>43739</v>
      </c>
      <c r="F6390" s="663">
        <v>4625</v>
      </c>
      <c r="G6390" s="663">
        <v>925</v>
      </c>
      <c r="H6390" s="663"/>
      <c r="I6390" s="663">
        <v>3700</v>
      </c>
      <c r="J6390" s="728">
        <v>591.54</v>
      </c>
      <c r="K6390" s="728">
        <v>118.31</v>
      </c>
      <c r="L6390" s="728">
        <v>473.23</v>
      </c>
    </row>
    <row r="6391" spans="1:12" s="335" customFormat="1" ht="12" x14ac:dyDescent="0.2">
      <c r="A6391" s="335" t="s">
        <v>13124</v>
      </c>
      <c r="B6391" s="335" t="s">
        <v>13125</v>
      </c>
      <c r="C6391" s="733">
        <v>43739</v>
      </c>
      <c r="F6391" s="663">
        <v>4739</v>
      </c>
      <c r="G6391" s="663">
        <v>711</v>
      </c>
      <c r="H6391" s="663"/>
      <c r="I6391" s="663">
        <v>4028</v>
      </c>
      <c r="J6391" s="728">
        <v>408.49</v>
      </c>
      <c r="K6391" s="728">
        <v>81.7</v>
      </c>
      <c r="L6391" s="728">
        <v>326.79000000000002</v>
      </c>
    </row>
    <row r="6392" spans="1:12" s="335" customFormat="1" ht="12" x14ac:dyDescent="0.2">
      <c r="A6392" s="335" t="s">
        <v>13126</v>
      </c>
      <c r="B6392" s="335" t="s">
        <v>13127</v>
      </c>
      <c r="C6392" s="733">
        <v>43739</v>
      </c>
      <c r="F6392" s="663">
        <v>2559</v>
      </c>
      <c r="G6392" s="663">
        <v>384</v>
      </c>
      <c r="H6392" s="663"/>
      <c r="I6392" s="663">
        <v>2175</v>
      </c>
      <c r="J6392" s="728">
        <v>218.56</v>
      </c>
      <c r="K6392" s="728">
        <v>43.71</v>
      </c>
      <c r="L6392" s="728">
        <v>174.85</v>
      </c>
    </row>
    <row r="6393" spans="1:12" s="335" customFormat="1" ht="12" x14ac:dyDescent="0.2">
      <c r="A6393" s="335" t="s">
        <v>13128</v>
      </c>
      <c r="B6393" s="335" t="s">
        <v>13129</v>
      </c>
      <c r="C6393" s="733">
        <v>43739</v>
      </c>
      <c r="F6393" s="663">
        <v>2785</v>
      </c>
      <c r="G6393" s="663">
        <v>836</v>
      </c>
      <c r="H6393" s="663"/>
      <c r="I6393" s="663">
        <v>1949</v>
      </c>
      <c r="J6393" s="728">
        <v>641.45000000000005</v>
      </c>
      <c r="K6393" s="728">
        <v>128.29</v>
      </c>
      <c r="L6393" s="728">
        <v>513.16</v>
      </c>
    </row>
    <row r="6394" spans="1:12" s="335" customFormat="1" ht="12" x14ac:dyDescent="0.2">
      <c r="A6394" s="335" t="s">
        <v>13130</v>
      </c>
      <c r="B6394" s="335" t="s">
        <v>13131</v>
      </c>
      <c r="C6394" s="733">
        <v>43739</v>
      </c>
      <c r="F6394" s="663">
        <v>5196</v>
      </c>
      <c r="G6394" s="663">
        <v>974</v>
      </c>
      <c r="H6394" s="663"/>
      <c r="I6394" s="663">
        <v>4222</v>
      </c>
      <c r="J6394" s="728">
        <v>604.80999999999995</v>
      </c>
      <c r="K6394" s="728">
        <v>120.96</v>
      </c>
      <c r="L6394" s="728">
        <v>483.85</v>
      </c>
    </row>
    <row r="6395" spans="1:12" s="335" customFormat="1" ht="12" x14ac:dyDescent="0.2">
      <c r="A6395" s="335" t="s">
        <v>13132</v>
      </c>
      <c r="B6395" s="335" t="s">
        <v>13133</v>
      </c>
      <c r="C6395" s="733">
        <v>43739</v>
      </c>
      <c r="F6395" s="663">
        <v>4480</v>
      </c>
      <c r="G6395" s="663">
        <v>896</v>
      </c>
      <c r="H6395" s="663"/>
      <c r="I6395" s="663">
        <v>3584</v>
      </c>
      <c r="J6395" s="728">
        <v>572.99</v>
      </c>
      <c r="K6395" s="728">
        <v>114.6</v>
      </c>
      <c r="L6395" s="728">
        <v>458.39</v>
      </c>
    </row>
    <row r="6396" spans="1:12" s="335" customFormat="1" ht="12" x14ac:dyDescent="0.2">
      <c r="A6396" s="335" t="s">
        <v>13134</v>
      </c>
      <c r="B6396" s="335" t="s">
        <v>13135</v>
      </c>
      <c r="C6396" s="733">
        <v>43739</v>
      </c>
      <c r="F6396" s="663">
        <v>3567</v>
      </c>
      <c r="G6396" s="663">
        <v>589</v>
      </c>
      <c r="H6396" s="663"/>
      <c r="I6396" s="663">
        <v>2978</v>
      </c>
      <c r="J6396" s="728">
        <v>352.09</v>
      </c>
      <c r="K6396" s="728">
        <v>70.42</v>
      </c>
      <c r="L6396" s="728">
        <v>281.67</v>
      </c>
    </row>
    <row r="6397" spans="1:12" s="335" customFormat="1" ht="12" x14ac:dyDescent="0.2">
      <c r="A6397" s="335" t="s">
        <v>13136</v>
      </c>
      <c r="B6397" s="335" t="s">
        <v>13137</v>
      </c>
      <c r="C6397" s="733">
        <v>43739</v>
      </c>
      <c r="F6397" s="663">
        <v>11848</v>
      </c>
      <c r="G6397" s="663">
        <v>2370</v>
      </c>
      <c r="H6397" s="663"/>
      <c r="I6397" s="663">
        <v>9478</v>
      </c>
      <c r="J6397" s="728">
        <v>1515.36</v>
      </c>
      <c r="K6397" s="728">
        <v>303.07</v>
      </c>
      <c r="L6397" s="728">
        <v>1212.29</v>
      </c>
    </row>
    <row r="6398" spans="1:12" s="335" customFormat="1" ht="12" x14ac:dyDescent="0.2">
      <c r="A6398" s="335" t="s">
        <v>13138</v>
      </c>
      <c r="B6398" s="335" t="s">
        <v>13139</v>
      </c>
      <c r="C6398" s="733">
        <v>43739</v>
      </c>
      <c r="F6398" s="663">
        <v>2646</v>
      </c>
      <c r="G6398" s="663">
        <v>331</v>
      </c>
      <c r="H6398" s="663"/>
      <c r="I6398" s="663">
        <v>2315</v>
      </c>
      <c r="J6398" s="728">
        <v>169.79</v>
      </c>
      <c r="K6398" s="728">
        <v>33.96</v>
      </c>
      <c r="L6398" s="728">
        <v>135.83000000000001</v>
      </c>
    </row>
    <row r="6399" spans="1:12" s="335" customFormat="1" ht="12" x14ac:dyDescent="0.2">
      <c r="A6399" s="335" t="s">
        <v>13140</v>
      </c>
      <c r="B6399" s="335" t="s">
        <v>13141</v>
      </c>
      <c r="C6399" s="733">
        <v>43739</v>
      </c>
      <c r="F6399" s="663">
        <v>3784</v>
      </c>
      <c r="G6399" s="663">
        <v>568</v>
      </c>
      <c r="H6399" s="663"/>
      <c r="I6399" s="663">
        <v>3216</v>
      </c>
      <c r="J6399" s="728">
        <v>323.19</v>
      </c>
      <c r="K6399" s="728">
        <v>64.64</v>
      </c>
      <c r="L6399" s="728">
        <v>258.55</v>
      </c>
    </row>
    <row r="6400" spans="1:12" s="335" customFormat="1" ht="12" x14ac:dyDescent="0.2">
      <c r="A6400" s="335" t="s">
        <v>13142</v>
      </c>
      <c r="B6400" s="335" t="s">
        <v>13143</v>
      </c>
      <c r="C6400" s="733">
        <v>43739</v>
      </c>
      <c r="F6400" s="663">
        <v>5853</v>
      </c>
      <c r="G6400" s="663">
        <v>1097</v>
      </c>
      <c r="H6400" s="663"/>
      <c r="I6400" s="663">
        <v>4756</v>
      </c>
      <c r="J6400" s="728">
        <v>687.55</v>
      </c>
      <c r="K6400" s="728">
        <v>137.51</v>
      </c>
      <c r="L6400" s="728">
        <v>550.04</v>
      </c>
    </row>
    <row r="6401" spans="1:12" s="335" customFormat="1" ht="12" x14ac:dyDescent="0.2">
      <c r="A6401" s="335" t="s">
        <v>13144</v>
      </c>
      <c r="B6401" s="335" t="s">
        <v>13145</v>
      </c>
      <c r="C6401" s="733">
        <v>43739</v>
      </c>
      <c r="F6401" s="663">
        <v>6454</v>
      </c>
      <c r="G6401" s="663">
        <v>1210</v>
      </c>
      <c r="H6401" s="663"/>
      <c r="I6401" s="663">
        <v>5244</v>
      </c>
      <c r="J6401" s="728">
        <v>758.15</v>
      </c>
      <c r="K6401" s="728">
        <v>151.63</v>
      </c>
      <c r="L6401" s="728">
        <v>606.52</v>
      </c>
    </row>
    <row r="6402" spans="1:12" s="335" customFormat="1" ht="12" x14ac:dyDescent="0.2">
      <c r="A6402" s="335" t="s">
        <v>13146</v>
      </c>
      <c r="B6402" s="335" t="s">
        <v>13147</v>
      </c>
      <c r="C6402" s="733">
        <v>43739</v>
      </c>
      <c r="F6402" s="663">
        <v>6637</v>
      </c>
      <c r="G6402" s="663">
        <v>1327</v>
      </c>
      <c r="H6402" s="663"/>
      <c r="I6402" s="663">
        <v>5310</v>
      </c>
      <c r="J6402" s="728">
        <v>848.87</v>
      </c>
      <c r="K6402" s="728">
        <v>169.77</v>
      </c>
      <c r="L6402" s="728">
        <v>679.1</v>
      </c>
    </row>
    <row r="6403" spans="1:12" s="335" customFormat="1" ht="12" x14ac:dyDescent="0.2">
      <c r="A6403" s="335" t="s">
        <v>13148</v>
      </c>
      <c r="B6403" s="335" t="s">
        <v>13149</v>
      </c>
      <c r="C6403" s="733">
        <v>43739</v>
      </c>
      <c r="F6403" s="663">
        <v>2870</v>
      </c>
      <c r="G6403" s="663">
        <v>578</v>
      </c>
      <c r="H6403" s="663"/>
      <c r="I6403" s="663">
        <v>2292</v>
      </c>
      <c r="J6403" s="728">
        <v>367.07</v>
      </c>
      <c r="K6403" s="728">
        <v>73.41</v>
      </c>
      <c r="L6403" s="728">
        <v>293.66000000000003</v>
      </c>
    </row>
    <row r="6404" spans="1:12" s="335" customFormat="1" ht="12" x14ac:dyDescent="0.2">
      <c r="A6404" s="335" t="s">
        <v>13150</v>
      </c>
      <c r="B6404" s="335" t="s">
        <v>13151</v>
      </c>
      <c r="C6404" s="733">
        <v>43739</v>
      </c>
      <c r="F6404" s="663">
        <v>2996</v>
      </c>
      <c r="G6404" s="663">
        <v>449</v>
      </c>
      <c r="H6404" s="663"/>
      <c r="I6404" s="663">
        <v>2547</v>
      </c>
      <c r="J6404" s="728">
        <v>255.89</v>
      </c>
      <c r="K6404" s="728">
        <v>51.18</v>
      </c>
      <c r="L6404" s="728">
        <v>204.71</v>
      </c>
    </row>
    <row r="6405" spans="1:12" s="335" customFormat="1" ht="12" x14ac:dyDescent="0.2">
      <c r="A6405" s="335" t="s">
        <v>13152</v>
      </c>
      <c r="B6405" s="335" t="s">
        <v>13153</v>
      </c>
      <c r="C6405" s="733">
        <v>43739</v>
      </c>
      <c r="F6405" s="663">
        <v>5260</v>
      </c>
      <c r="G6405" s="663">
        <v>794</v>
      </c>
      <c r="H6405" s="663"/>
      <c r="I6405" s="663">
        <v>4466</v>
      </c>
      <c r="J6405" s="728">
        <v>453.41</v>
      </c>
      <c r="K6405" s="728">
        <v>90.68</v>
      </c>
      <c r="L6405" s="728">
        <v>362.73</v>
      </c>
    </row>
    <row r="6406" spans="1:12" s="335" customFormat="1" ht="12" x14ac:dyDescent="0.2">
      <c r="A6406" s="335" t="s">
        <v>13154</v>
      </c>
      <c r="B6406" s="335" t="s">
        <v>13155</v>
      </c>
      <c r="C6406" s="733">
        <v>43739</v>
      </c>
      <c r="F6406" s="663">
        <v>3062</v>
      </c>
      <c r="G6406" s="663">
        <v>612</v>
      </c>
      <c r="H6406" s="663"/>
      <c r="I6406" s="663">
        <v>2450</v>
      </c>
      <c r="J6406" s="728">
        <v>384.55</v>
      </c>
      <c r="K6406" s="728">
        <v>76.91</v>
      </c>
      <c r="L6406" s="728">
        <v>307.64</v>
      </c>
    </row>
    <row r="6407" spans="1:12" s="335" customFormat="1" ht="12" x14ac:dyDescent="0.2">
      <c r="A6407" s="335" t="s">
        <v>13156</v>
      </c>
      <c r="B6407" s="335" t="s">
        <v>13157</v>
      </c>
      <c r="C6407" s="733">
        <v>43739</v>
      </c>
      <c r="F6407" s="663">
        <v>3656</v>
      </c>
      <c r="G6407" s="663">
        <v>731</v>
      </c>
      <c r="H6407" s="663"/>
      <c r="I6407" s="663">
        <v>2925</v>
      </c>
      <c r="J6407" s="728">
        <v>467.59</v>
      </c>
      <c r="K6407" s="728">
        <v>93.52</v>
      </c>
      <c r="L6407" s="728">
        <v>374.07</v>
      </c>
    </row>
    <row r="6408" spans="1:12" s="335" customFormat="1" ht="12" x14ac:dyDescent="0.2">
      <c r="A6408" s="335" t="s">
        <v>13158</v>
      </c>
      <c r="B6408" s="335" t="s">
        <v>13159</v>
      </c>
      <c r="C6408" s="733">
        <v>43739</v>
      </c>
      <c r="F6408" s="663">
        <v>2609</v>
      </c>
      <c r="G6408" s="663">
        <v>652</v>
      </c>
      <c r="H6408" s="663"/>
      <c r="I6408" s="663">
        <v>1957</v>
      </c>
      <c r="J6408" s="728">
        <v>442.49</v>
      </c>
      <c r="K6408" s="728">
        <v>88.5</v>
      </c>
      <c r="L6408" s="728">
        <v>353.99</v>
      </c>
    </row>
    <row r="6409" spans="1:12" s="335" customFormat="1" ht="12" x14ac:dyDescent="0.2">
      <c r="A6409" s="335" t="s">
        <v>13160</v>
      </c>
      <c r="B6409" s="335" t="s">
        <v>13161</v>
      </c>
      <c r="C6409" s="733">
        <v>43739</v>
      </c>
      <c r="F6409" s="663">
        <v>9275</v>
      </c>
      <c r="G6409" s="663">
        <v>1855</v>
      </c>
      <c r="H6409" s="663"/>
      <c r="I6409" s="663">
        <v>7420</v>
      </c>
      <c r="J6409" s="728">
        <v>1186.27</v>
      </c>
      <c r="K6409" s="728">
        <v>237.25</v>
      </c>
      <c r="L6409" s="728">
        <v>949.02</v>
      </c>
    </row>
    <row r="6410" spans="1:12" s="335" customFormat="1" ht="12" x14ac:dyDescent="0.2">
      <c r="A6410" s="335" t="s">
        <v>13162</v>
      </c>
      <c r="B6410" s="335" t="s">
        <v>13163</v>
      </c>
      <c r="C6410" s="733">
        <v>43739</v>
      </c>
      <c r="F6410" s="663">
        <v>2609</v>
      </c>
      <c r="G6410" s="663">
        <v>652</v>
      </c>
      <c r="H6410" s="663"/>
      <c r="I6410" s="663">
        <v>1957</v>
      </c>
      <c r="J6410" s="728">
        <v>442.49</v>
      </c>
      <c r="K6410" s="728">
        <v>88.5</v>
      </c>
      <c r="L6410" s="728">
        <v>353.99</v>
      </c>
    </row>
    <row r="6411" spans="1:12" s="335" customFormat="1" ht="12" x14ac:dyDescent="0.2">
      <c r="A6411" s="335" t="s">
        <v>13164</v>
      </c>
      <c r="B6411" s="335" t="s">
        <v>13165</v>
      </c>
      <c r="C6411" s="733">
        <v>43739</v>
      </c>
      <c r="F6411" s="663">
        <v>2964</v>
      </c>
      <c r="G6411" s="663">
        <v>445</v>
      </c>
      <c r="H6411" s="663"/>
      <c r="I6411" s="663">
        <v>2519</v>
      </c>
      <c r="J6411" s="728">
        <v>253.15</v>
      </c>
      <c r="K6411" s="728">
        <v>50.63</v>
      </c>
      <c r="L6411" s="728">
        <v>202.52</v>
      </c>
    </row>
    <row r="6412" spans="1:12" s="335" customFormat="1" ht="12" x14ac:dyDescent="0.2">
      <c r="A6412" s="335" t="s">
        <v>13166</v>
      </c>
      <c r="B6412" s="335" t="s">
        <v>13167</v>
      </c>
      <c r="C6412" s="733">
        <v>43739</v>
      </c>
      <c r="F6412" s="663">
        <v>3128</v>
      </c>
      <c r="G6412" s="663">
        <v>782</v>
      </c>
      <c r="H6412" s="663"/>
      <c r="I6412" s="663">
        <v>2346</v>
      </c>
      <c r="J6412" s="728">
        <v>525.69000000000005</v>
      </c>
      <c r="K6412" s="728">
        <v>105.14</v>
      </c>
      <c r="L6412" s="728">
        <v>420.55</v>
      </c>
    </row>
    <row r="6413" spans="1:12" s="335" customFormat="1" ht="12" x14ac:dyDescent="0.2">
      <c r="A6413" s="335" t="s">
        <v>13168</v>
      </c>
      <c r="B6413" s="335" t="s">
        <v>12921</v>
      </c>
      <c r="C6413" s="733">
        <v>43739</v>
      </c>
      <c r="F6413" s="663">
        <v>3302</v>
      </c>
      <c r="G6413" s="663">
        <v>495</v>
      </c>
      <c r="H6413" s="663"/>
      <c r="I6413" s="663">
        <v>2807</v>
      </c>
      <c r="J6413" s="728">
        <v>282.02999999999997</v>
      </c>
      <c r="K6413" s="728">
        <v>56.41</v>
      </c>
      <c r="L6413" s="728">
        <v>225.62</v>
      </c>
    </row>
    <row r="6414" spans="1:12" s="335" customFormat="1" ht="12" x14ac:dyDescent="0.2">
      <c r="A6414" s="335" t="s">
        <v>13169</v>
      </c>
      <c r="B6414" s="335" t="s">
        <v>13170</v>
      </c>
      <c r="C6414" s="733">
        <v>43739</v>
      </c>
      <c r="F6414" s="663">
        <v>1569</v>
      </c>
      <c r="G6414" s="663">
        <v>235</v>
      </c>
      <c r="H6414" s="663"/>
      <c r="I6414" s="663">
        <v>1334</v>
      </c>
      <c r="J6414" s="728">
        <v>134.01</v>
      </c>
      <c r="K6414" s="728">
        <v>26.8</v>
      </c>
      <c r="L6414" s="728">
        <v>107.21</v>
      </c>
    </row>
    <row r="6415" spans="1:12" s="335" customFormat="1" ht="12" x14ac:dyDescent="0.2">
      <c r="A6415" s="335" t="s">
        <v>13171</v>
      </c>
      <c r="B6415" s="335" t="s">
        <v>13172</v>
      </c>
      <c r="C6415" s="733">
        <v>43739</v>
      </c>
      <c r="F6415" s="663">
        <v>8781</v>
      </c>
      <c r="G6415" s="663">
        <v>2195</v>
      </c>
      <c r="H6415" s="663"/>
      <c r="I6415" s="663">
        <v>6586</v>
      </c>
      <c r="J6415" s="728">
        <v>1475.74</v>
      </c>
      <c r="K6415" s="728">
        <v>295.14999999999998</v>
      </c>
      <c r="L6415" s="728">
        <v>1180.5899999999999</v>
      </c>
    </row>
    <row r="6416" spans="1:12" s="335" customFormat="1" ht="12" x14ac:dyDescent="0.2">
      <c r="A6416" s="335" t="s">
        <v>13173</v>
      </c>
      <c r="B6416" s="335" t="s">
        <v>13174</v>
      </c>
      <c r="C6416" s="733">
        <v>43739</v>
      </c>
      <c r="F6416" s="663">
        <v>5599</v>
      </c>
      <c r="G6416" s="663">
        <v>1050</v>
      </c>
      <c r="H6416" s="663"/>
      <c r="I6416" s="663">
        <v>4549</v>
      </c>
      <c r="J6416" s="728">
        <v>657.71</v>
      </c>
      <c r="K6416" s="728">
        <v>131.54</v>
      </c>
      <c r="L6416" s="728">
        <v>526.16999999999996</v>
      </c>
    </row>
    <row r="6417" spans="1:12" s="335" customFormat="1" ht="12" x14ac:dyDescent="0.2">
      <c r="A6417" s="335" t="s">
        <v>13175</v>
      </c>
      <c r="B6417" s="335" t="s">
        <v>13176</v>
      </c>
      <c r="C6417" s="733">
        <v>43739</v>
      </c>
      <c r="F6417" s="663">
        <v>9880</v>
      </c>
      <c r="G6417" s="663">
        <v>2470</v>
      </c>
      <c r="H6417" s="663"/>
      <c r="I6417" s="663">
        <v>7410</v>
      </c>
      <c r="J6417" s="728">
        <v>1675.65</v>
      </c>
      <c r="K6417" s="728">
        <v>335.13</v>
      </c>
      <c r="L6417" s="728">
        <v>1340.52</v>
      </c>
    </row>
    <row r="6418" spans="1:12" s="335" customFormat="1" ht="12" x14ac:dyDescent="0.2">
      <c r="A6418" s="335" t="s">
        <v>13177</v>
      </c>
      <c r="B6418" s="335" t="s">
        <v>13178</v>
      </c>
      <c r="C6418" s="733">
        <v>43739</v>
      </c>
      <c r="F6418" s="663">
        <v>1948</v>
      </c>
      <c r="G6418" s="663">
        <v>292</v>
      </c>
      <c r="H6418" s="663"/>
      <c r="I6418" s="663">
        <v>1656</v>
      </c>
      <c r="J6418" s="728">
        <v>166.39</v>
      </c>
      <c r="K6418" s="728">
        <v>33.28</v>
      </c>
      <c r="L6418" s="728">
        <v>133.11000000000001</v>
      </c>
    </row>
    <row r="6419" spans="1:12" s="335" customFormat="1" ht="12" x14ac:dyDescent="0.2">
      <c r="A6419" s="335" t="s">
        <v>13179</v>
      </c>
      <c r="B6419" s="335" t="s">
        <v>13180</v>
      </c>
      <c r="C6419" s="733">
        <v>43739</v>
      </c>
      <c r="F6419" s="663">
        <v>2672</v>
      </c>
      <c r="G6419" s="663">
        <v>534</v>
      </c>
      <c r="H6419" s="663"/>
      <c r="I6419" s="663">
        <v>2138</v>
      </c>
      <c r="J6419" s="728">
        <v>341.75</v>
      </c>
      <c r="K6419" s="728">
        <v>68.349999999999994</v>
      </c>
      <c r="L6419" s="728">
        <v>273.39999999999998</v>
      </c>
    </row>
    <row r="6420" spans="1:12" s="335" customFormat="1" ht="12" x14ac:dyDescent="0.2">
      <c r="A6420" s="335" t="s">
        <v>13181</v>
      </c>
      <c r="B6420" s="335" t="s">
        <v>13182</v>
      </c>
      <c r="C6420" s="733">
        <v>43739</v>
      </c>
      <c r="F6420" s="663">
        <v>2471</v>
      </c>
      <c r="G6420" s="663">
        <v>371</v>
      </c>
      <c r="H6420" s="663"/>
      <c r="I6420" s="663">
        <v>2100</v>
      </c>
      <c r="J6420" s="728">
        <v>211.05</v>
      </c>
      <c r="K6420" s="728">
        <v>42.21</v>
      </c>
      <c r="L6420" s="728">
        <v>168.84</v>
      </c>
    </row>
    <row r="6421" spans="1:12" s="335" customFormat="1" ht="12" x14ac:dyDescent="0.2">
      <c r="A6421" s="335" t="s">
        <v>13183</v>
      </c>
      <c r="B6421" s="335" t="s">
        <v>4345</v>
      </c>
      <c r="C6421" s="733">
        <v>43739</v>
      </c>
      <c r="F6421" s="663">
        <v>2441</v>
      </c>
      <c r="G6421" s="663">
        <v>366</v>
      </c>
      <c r="H6421" s="663"/>
      <c r="I6421" s="663">
        <v>2075</v>
      </c>
      <c r="J6421" s="728">
        <v>208.49</v>
      </c>
      <c r="K6421" s="728">
        <v>41.7</v>
      </c>
      <c r="L6421" s="728">
        <v>166.79</v>
      </c>
    </row>
    <row r="6422" spans="1:12" s="335" customFormat="1" ht="12" x14ac:dyDescent="0.2">
      <c r="A6422" s="335" t="s">
        <v>13184</v>
      </c>
      <c r="B6422" s="335" t="s">
        <v>13185</v>
      </c>
      <c r="C6422" s="733">
        <v>43739</v>
      </c>
      <c r="F6422" s="663">
        <v>2266</v>
      </c>
      <c r="G6422" s="663">
        <v>453</v>
      </c>
      <c r="H6422" s="663"/>
      <c r="I6422" s="663">
        <v>1813</v>
      </c>
      <c r="J6422" s="728">
        <v>289.81</v>
      </c>
      <c r="K6422" s="728">
        <v>57.96</v>
      </c>
      <c r="L6422" s="728">
        <v>231.85</v>
      </c>
    </row>
    <row r="6423" spans="1:12" s="335" customFormat="1" ht="12" x14ac:dyDescent="0.2">
      <c r="A6423" s="335" t="s">
        <v>13186</v>
      </c>
      <c r="B6423" s="335" t="s">
        <v>13187</v>
      </c>
      <c r="C6423" s="733">
        <v>43739</v>
      </c>
      <c r="F6423" s="663">
        <v>2116</v>
      </c>
      <c r="G6423" s="663">
        <v>317</v>
      </c>
      <c r="H6423" s="663"/>
      <c r="I6423" s="663">
        <v>1799</v>
      </c>
      <c r="J6423" s="728">
        <v>180.73</v>
      </c>
      <c r="K6423" s="728">
        <v>36.15</v>
      </c>
      <c r="L6423" s="728">
        <v>144.58000000000001</v>
      </c>
    </row>
    <row r="6424" spans="1:12" s="335" customFormat="1" ht="12" x14ac:dyDescent="0.2">
      <c r="A6424" s="335" t="s">
        <v>13188</v>
      </c>
      <c r="B6424" s="335" t="s">
        <v>13189</v>
      </c>
      <c r="C6424" s="733">
        <v>43739</v>
      </c>
      <c r="F6424" s="663">
        <v>3273</v>
      </c>
      <c r="G6424" s="663">
        <v>655</v>
      </c>
      <c r="H6424" s="663"/>
      <c r="I6424" s="663">
        <v>2618</v>
      </c>
      <c r="J6424" s="728">
        <v>418.61</v>
      </c>
      <c r="K6424" s="728">
        <v>83.72</v>
      </c>
      <c r="L6424" s="728">
        <v>334.89</v>
      </c>
    </row>
    <row r="6425" spans="1:12" s="335" customFormat="1" ht="12" x14ac:dyDescent="0.2">
      <c r="A6425" s="335" t="s">
        <v>13190</v>
      </c>
      <c r="B6425" s="335" t="s">
        <v>13191</v>
      </c>
      <c r="C6425" s="733">
        <v>43739</v>
      </c>
      <c r="F6425" s="663">
        <v>1777</v>
      </c>
      <c r="G6425" s="663">
        <v>267</v>
      </c>
      <c r="H6425" s="663"/>
      <c r="I6425" s="663">
        <v>1510</v>
      </c>
      <c r="J6425" s="728">
        <v>151.77000000000001</v>
      </c>
      <c r="K6425" s="728">
        <v>30.35</v>
      </c>
      <c r="L6425" s="728">
        <v>121.42</v>
      </c>
    </row>
    <row r="6426" spans="1:12" s="335" customFormat="1" ht="12" x14ac:dyDescent="0.2">
      <c r="A6426" s="335" t="s">
        <v>13192</v>
      </c>
      <c r="B6426" s="335" t="s">
        <v>13193</v>
      </c>
      <c r="C6426" s="733">
        <v>43739</v>
      </c>
      <c r="F6426" s="663">
        <v>1615</v>
      </c>
      <c r="G6426" s="663">
        <v>404</v>
      </c>
      <c r="H6426" s="663"/>
      <c r="I6426" s="663">
        <v>1211</v>
      </c>
      <c r="J6426" s="728">
        <v>271.41000000000003</v>
      </c>
      <c r="K6426" s="728">
        <v>54.28</v>
      </c>
      <c r="L6426" s="728">
        <v>217.13</v>
      </c>
    </row>
    <row r="6427" spans="1:12" s="335" customFormat="1" ht="12" x14ac:dyDescent="0.2">
      <c r="A6427" s="335" t="s">
        <v>13194</v>
      </c>
      <c r="B6427" s="335" t="s">
        <v>13195</v>
      </c>
      <c r="C6427" s="733">
        <v>43739</v>
      </c>
      <c r="F6427" s="663">
        <v>12463</v>
      </c>
      <c r="G6427" s="663">
        <v>2493</v>
      </c>
      <c r="H6427" s="663"/>
      <c r="I6427" s="663">
        <v>9970</v>
      </c>
      <c r="J6427" s="728">
        <v>1594.01</v>
      </c>
      <c r="K6427" s="728">
        <v>318.8</v>
      </c>
      <c r="L6427" s="728">
        <v>1275.21</v>
      </c>
    </row>
    <row r="6428" spans="1:12" s="335" customFormat="1" ht="12" x14ac:dyDescent="0.2">
      <c r="A6428" s="335" t="s">
        <v>13196</v>
      </c>
      <c r="B6428" s="335" t="s">
        <v>13197</v>
      </c>
      <c r="C6428" s="733">
        <v>43739</v>
      </c>
      <c r="F6428" s="663">
        <v>2519</v>
      </c>
      <c r="G6428" s="663">
        <v>315</v>
      </c>
      <c r="H6428" s="663"/>
      <c r="I6428" s="663">
        <v>2204</v>
      </c>
      <c r="J6428" s="728">
        <v>161.65</v>
      </c>
      <c r="K6428" s="728">
        <v>32.33</v>
      </c>
      <c r="L6428" s="728">
        <v>129.32</v>
      </c>
    </row>
    <row r="6429" spans="1:12" s="335" customFormat="1" ht="12" x14ac:dyDescent="0.2">
      <c r="A6429" s="335" t="s">
        <v>13198</v>
      </c>
      <c r="B6429" s="335" t="s">
        <v>12063</v>
      </c>
      <c r="C6429" s="733">
        <v>43739</v>
      </c>
      <c r="F6429" s="663">
        <v>3034</v>
      </c>
      <c r="G6429" s="663">
        <v>910</v>
      </c>
      <c r="H6429" s="663"/>
      <c r="I6429" s="663">
        <v>2124</v>
      </c>
      <c r="J6429" s="728">
        <v>698.79</v>
      </c>
      <c r="K6429" s="728">
        <v>139.76</v>
      </c>
      <c r="L6429" s="728">
        <v>559.03</v>
      </c>
    </row>
    <row r="6430" spans="1:12" s="335" customFormat="1" ht="12" x14ac:dyDescent="0.2">
      <c r="A6430" s="335" t="s">
        <v>13199</v>
      </c>
      <c r="B6430" s="335" t="s">
        <v>13200</v>
      </c>
      <c r="C6430" s="733">
        <v>43739</v>
      </c>
      <c r="F6430" s="663">
        <v>4345</v>
      </c>
      <c r="G6430" s="663">
        <v>652</v>
      </c>
      <c r="H6430" s="663"/>
      <c r="I6430" s="663">
        <v>3693</v>
      </c>
      <c r="J6430" s="728">
        <v>374.53</v>
      </c>
      <c r="K6430" s="728">
        <v>74.91</v>
      </c>
      <c r="L6430" s="728">
        <v>299.62</v>
      </c>
    </row>
    <row r="6431" spans="1:12" s="335" customFormat="1" ht="12" x14ac:dyDescent="0.2">
      <c r="A6431" s="335" t="s">
        <v>13201</v>
      </c>
      <c r="B6431" s="335" t="s">
        <v>13202</v>
      </c>
      <c r="C6431" s="733">
        <v>43739</v>
      </c>
      <c r="F6431" s="663">
        <v>4410</v>
      </c>
      <c r="G6431" s="663">
        <v>662</v>
      </c>
      <c r="H6431" s="663"/>
      <c r="I6431" s="663">
        <v>3748</v>
      </c>
      <c r="J6431" s="728">
        <v>380.13</v>
      </c>
      <c r="K6431" s="728">
        <v>76.03</v>
      </c>
      <c r="L6431" s="728">
        <v>304.10000000000002</v>
      </c>
    </row>
    <row r="6432" spans="1:12" s="335" customFormat="1" ht="12" x14ac:dyDescent="0.2">
      <c r="A6432" s="335" t="s">
        <v>13203</v>
      </c>
      <c r="B6432" s="335" t="s">
        <v>13204</v>
      </c>
      <c r="C6432" s="733">
        <v>43739</v>
      </c>
      <c r="F6432" s="663">
        <v>2810</v>
      </c>
      <c r="G6432" s="663">
        <v>562</v>
      </c>
      <c r="H6432" s="663"/>
      <c r="I6432" s="663">
        <v>2248</v>
      </c>
      <c r="J6432" s="728">
        <v>359.39</v>
      </c>
      <c r="K6432" s="728">
        <v>71.88</v>
      </c>
      <c r="L6432" s="728">
        <v>287.51</v>
      </c>
    </row>
    <row r="6433" spans="1:12" s="335" customFormat="1" ht="12" x14ac:dyDescent="0.2">
      <c r="A6433" s="335" t="s">
        <v>13205</v>
      </c>
      <c r="B6433" s="335" t="s">
        <v>13206</v>
      </c>
      <c r="C6433" s="733">
        <v>43739</v>
      </c>
      <c r="F6433" s="663">
        <v>2621</v>
      </c>
      <c r="G6433" s="663">
        <v>524</v>
      </c>
      <c r="H6433" s="663"/>
      <c r="I6433" s="663">
        <v>2097</v>
      </c>
      <c r="J6433" s="728">
        <v>335.21</v>
      </c>
      <c r="K6433" s="728">
        <v>67.040000000000006</v>
      </c>
      <c r="L6433" s="728">
        <v>268.17</v>
      </c>
    </row>
    <row r="6434" spans="1:12" s="335" customFormat="1" ht="12" x14ac:dyDescent="0.2">
      <c r="A6434" s="335" t="s">
        <v>13207</v>
      </c>
      <c r="B6434" s="335" t="s">
        <v>13208</v>
      </c>
      <c r="C6434" s="733">
        <v>43739</v>
      </c>
      <c r="F6434" s="663">
        <v>5928</v>
      </c>
      <c r="G6434" s="663">
        <v>1186</v>
      </c>
      <c r="H6434" s="663"/>
      <c r="I6434" s="663">
        <v>4742</v>
      </c>
      <c r="J6434" s="728">
        <v>758.19</v>
      </c>
      <c r="K6434" s="728">
        <v>151.63999999999999</v>
      </c>
      <c r="L6434" s="728">
        <v>606.54999999999995</v>
      </c>
    </row>
    <row r="6435" spans="1:12" s="335" customFormat="1" ht="12" x14ac:dyDescent="0.2">
      <c r="A6435" s="335" t="s">
        <v>13209</v>
      </c>
      <c r="B6435" s="335" t="s">
        <v>13210</v>
      </c>
      <c r="C6435" s="733">
        <v>43739</v>
      </c>
      <c r="F6435" s="663">
        <v>6092</v>
      </c>
      <c r="G6435" s="663">
        <v>914</v>
      </c>
      <c r="H6435" s="663"/>
      <c r="I6435" s="663">
        <v>5178</v>
      </c>
      <c r="J6435" s="728">
        <v>520.30999999999995</v>
      </c>
      <c r="K6435" s="728">
        <v>104.06</v>
      </c>
      <c r="L6435" s="728">
        <v>416.25</v>
      </c>
    </row>
    <row r="6436" spans="1:12" s="335" customFormat="1" ht="12" x14ac:dyDescent="0.2">
      <c r="A6436" s="335" t="s">
        <v>13211</v>
      </c>
      <c r="B6436" s="335" t="s">
        <v>13212</v>
      </c>
      <c r="C6436" s="733">
        <v>43739</v>
      </c>
      <c r="F6436" s="663">
        <v>3060</v>
      </c>
      <c r="G6436" s="663">
        <v>765</v>
      </c>
      <c r="H6436" s="663"/>
      <c r="I6436" s="663">
        <v>2295</v>
      </c>
      <c r="J6436" s="728">
        <v>514.26</v>
      </c>
      <c r="K6436" s="728">
        <v>102.85</v>
      </c>
      <c r="L6436" s="728">
        <v>411.41</v>
      </c>
    </row>
    <row r="6437" spans="1:12" s="335" customFormat="1" ht="12" x14ac:dyDescent="0.2">
      <c r="A6437" s="335" t="s">
        <v>13213</v>
      </c>
      <c r="B6437" s="335" t="s">
        <v>13214</v>
      </c>
      <c r="C6437" s="733">
        <v>43739</v>
      </c>
      <c r="F6437" s="663">
        <v>2427</v>
      </c>
      <c r="G6437" s="663">
        <v>364</v>
      </c>
      <c r="H6437" s="663"/>
      <c r="I6437" s="663">
        <v>2063</v>
      </c>
      <c r="J6437" s="728">
        <v>207.29</v>
      </c>
      <c r="K6437" s="728">
        <v>41.46</v>
      </c>
      <c r="L6437" s="728">
        <v>165.83</v>
      </c>
    </row>
    <row r="6438" spans="1:12" s="335" customFormat="1" ht="12" x14ac:dyDescent="0.2">
      <c r="A6438" s="335" t="s">
        <v>13215</v>
      </c>
      <c r="B6438" s="335" t="s">
        <v>13216</v>
      </c>
      <c r="C6438" s="733">
        <v>43739</v>
      </c>
      <c r="F6438" s="663">
        <v>2976</v>
      </c>
      <c r="G6438" s="663">
        <v>744</v>
      </c>
      <c r="H6438" s="663"/>
      <c r="I6438" s="663">
        <v>2232</v>
      </c>
      <c r="J6438" s="728">
        <v>500.15</v>
      </c>
      <c r="K6438" s="728">
        <v>100.03</v>
      </c>
      <c r="L6438" s="728">
        <v>400.12</v>
      </c>
    </row>
    <row r="6439" spans="1:12" s="335" customFormat="1" ht="12" x14ac:dyDescent="0.2">
      <c r="A6439" s="335" t="s">
        <v>13217</v>
      </c>
      <c r="B6439" s="335" t="s">
        <v>13218</v>
      </c>
      <c r="C6439" s="733">
        <v>43739</v>
      </c>
      <c r="F6439" s="663">
        <v>2401</v>
      </c>
      <c r="G6439" s="663">
        <v>360</v>
      </c>
      <c r="H6439" s="663"/>
      <c r="I6439" s="663">
        <v>2041</v>
      </c>
      <c r="J6439" s="728">
        <v>205.07</v>
      </c>
      <c r="K6439" s="728">
        <v>41.01</v>
      </c>
      <c r="L6439" s="728">
        <v>164.06</v>
      </c>
    </row>
    <row r="6440" spans="1:12" s="335" customFormat="1" ht="12" x14ac:dyDescent="0.2">
      <c r="A6440" s="335" t="s">
        <v>13219</v>
      </c>
      <c r="B6440" s="335" t="s">
        <v>13220</v>
      </c>
      <c r="C6440" s="733">
        <v>43739</v>
      </c>
      <c r="F6440" s="663">
        <v>2296</v>
      </c>
      <c r="G6440" s="663">
        <v>344</v>
      </c>
      <c r="H6440" s="663"/>
      <c r="I6440" s="663">
        <v>1952</v>
      </c>
      <c r="J6440" s="728">
        <v>196.1</v>
      </c>
      <c r="K6440" s="728">
        <v>39.22</v>
      </c>
      <c r="L6440" s="728">
        <v>156.88</v>
      </c>
    </row>
    <row r="6441" spans="1:12" s="335" customFormat="1" ht="12" x14ac:dyDescent="0.2">
      <c r="A6441" s="335" t="s">
        <v>13221</v>
      </c>
      <c r="B6441" s="335" t="s">
        <v>12553</v>
      </c>
      <c r="C6441" s="733">
        <v>43739</v>
      </c>
      <c r="F6441" s="663">
        <v>5823</v>
      </c>
      <c r="G6441" s="663">
        <v>1165</v>
      </c>
      <c r="H6441" s="663"/>
      <c r="I6441" s="663">
        <v>4658</v>
      </c>
      <c r="J6441" s="728">
        <v>744.76</v>
      </c>
      <c r="K6441" s="728">
        <v>148.94999999999999</v>
      </c>
      <c r="L6441" s="728">
        <v>595.80999999999995</v>
      </c>
    </row>
    <row r="6442" spans="1:12" s="335" customFormat="1" ht="12" x14ac:dyDescent="0.2">
      <c r="A6442" s="335" t="s">
        <v>13222</v>
      </c>
      <c r="B6442" s="335" t="s">
        <v>13223</v>
      </c>
      <c r="C6442" s="733">
        <v>43739</v>
      </c>
      <c r="F6442" s="663">
        <v>2325</v>
      </c>
      <c r="G6442" s="663">
        <v>349</v>
      </c>
      <c r="H6442" s="663"/>
      <c r="I6442" s="663">
        <v>1976</v>
      </c>
      <c r="J6442" s="728">
        <v>198.59</v>
      </c>
      <c r="K6442" s="728">
        <v>39.72</v>
      </c>
      <c r="L6442" s="728">
        <v>158.87</v>
      </c>
    </row>
    <row r="6443" spans="1:12" s="335" customFormat="1" ht="12" x14ac:dyDescent="0.2">
      <c r="A6443" s="335" t="s">
        <v>13224</v>
      </c>
      <c r="B6443" s="335" t="s">
        <v>13225</v>
      </c>
      <c r="C6443" s="733">
        <v>43739</v>
      </c>
      <c r="F6443" s="663">
        <v>2567</v>
      </c>
      <c r="G6443" s="663">
        <v>770</v>
      </c>
      <c r="H6443" s="663"/>
      <c r="I6443" s="663">
        <v>1797</v>
      </c>
      <c r="J6443" s="728">
        <v>591.23</v>
      </c>
      <c r="K6443" s="728">
        <v>118.25</v>
      </c>
      <c r="L6443" s="728">
        <v>472.98</v>
      </c>
    </row>
    <row r="6444" spans="1:12" s="335" customFormat="1" ht="12" x14ac:dyDescent="0.2">
      <c r="A6444" s="335" t="s">
        <v>13226</v>
      </c>
      <c r="B6444" s="335" t="s">
        <v>13227</v>
      </c>
      <c r="C6444" s="733">
        <v>43739</v>
      </c>
      <c r="F6444" s="663">
        <v>3042</v>
      </c>
      <c r="G6444" s="663">
        <v>913</v>
      </c>
      <c r="H6444" s="663"/>
      <c r="I6444" s="663">
        <v>2129</v>
      </c>
      <c r="J6444" s="728">
        <v>700.64</v>
      </c>
      <c r="K6444" s="728">
        <v>140.13</v>
      </c>
      <c r="L6444" s="728">
        <v>560.51</v>
      </c>
    </row>
    <row r="6445" spans="1:12" s="335" customFormat="1" ht="12" x14ac:dyDescent="0.2">
      <c r="A6445" s="335" t="s">
        <v>13228</v>
      </c>
      <c r="B6445" s="335" t="s">
        <v>13229</v>
      </c>
      <c r="C6445" s="733">
        <v>43739</v>
      </c>
      <c r="F6445" s="663">
        <v>4088</v>
      </c>
      <c r="G6445" s="663">
        <v>818</v>
      </c>
      <c r="H6445" s="663"/>
      <c r="I6445" s="663">
        <v>3270</v>
      </c>
      <c r="J6445" s="728">
        <v>522.85</v>
      </c>
      <c r="K6445" s="728">
        <v>104.57</v>
      </c>
      <c r="L6445" s="728">
        <v>418.28</v>
      </c>
    </row>
    <row r="6446" spans="1:12" s="335" customFormat="1" ht="12" x14ac:dyDescent="0.2">
      <c r="A6446" s="335" t="s">
        <v>13230</v>
      </c>
      <c r="B6446" s="335" t="s">
        <v>13231</v>
      </c>
      <c r="C6446" s="733">
        <v>43739</v>
      </c>
      <c r="F6446" s="663">
        <v>2409</v>
      </c>
      <c r="G6446" s="663">
        <v>482</v>
      </c>
      <c r="H6446" s="663"/>
      <c r="I6446" s="663">
        <v>1927</v>
      </c>
      <c r="J6446" s="728">
        <v>302.55</v>
      </c>
      <c r="K6446" s="728">
        <v>60.51</v>
      </c>
      <c r="L6446" s="728">
        <v>242.04</v>
      </c>
    </row>
    <row r="6447" spans="1:12" s="335" customFormat="1" ht="12" x14ac:dyDescent="0.2">
      <c r="A6447" s="335" t="s">
        <v>13232</v>
      </c>
      <c r="B6447" s="335" t="s">
        <v>13233</v>
      </c>
      <c r="C6447" s="733">
        <v>43739</v>
      </c>
      <c r="F6447" s="663">
        <v>268</v>
      </c>
      <c r="G6447" s="663">
        <v>40</v>
      </c>
      <c r="H6447" s="663"/>
      <c r="I6447" s="663">
        <v>228</v>
      </c>
      <c r="J6447" s="728">
        <v>23.1</v>
      </c>
      <c r="K6447" s="728">
        <v>4.62</v>
      </c>
      <c r="L6447" s="728">
        <v>18.48</v>
      </c>
    </row>
    <row r="6448" spans="1:12" s="335" customFormat="1" ht="12" x14ac:dyDescent="0.2">
      <c r="A6448" s="335" t="s">
        <v>13234</v>
      </c>
      <c r="B6448" s="335" t="s">
        <v>13235</v>
      </c>
      <c r="C6448" s="733">
        <v>43739</v>
      </c>
      <c r="F6448" s="663">
        <v>2188</v>
      </c>
      <c r="G6448" s="663">
        <v>328</v>
      </c>
      <c r="H6448" s="663"/>
      <c r="I6448" s="663">
        <v>1860</v>
      </c>
      <c r="J6448" s="728">
        <v>186.87</v>
      </c>
      <c r="K6448" s="728">
        <v>37.369999999999997</v>
      </c>
      <c r="L6448" s="728">
        <v>149.5</v>
      </c>
    </row>
    <row r="6449" spans="1:12" s="335" customFormat="1" ht="12" x14ac:dyDescent="0.2">
      <c r="A6449" s="335" t="s">
        <v>13236</v>
      </c>
      <c r="B6449" s="335" t="s">
        <v>13237</v>
      </c>
      <c r="C6449" s="733">
        <v>43739</v>
      </c>
      <c r="F6449" s="663">
        <v>4799</v>
      </c>
      <c r="G6449" s="663">
        <v>720</v>
      </c>
      <c r="H6449" s="663"/>
      <c r="I6449" s="663">
        <v>4079</v>
      </c>
      <c r="J6449" s="728">
        <v>409.89</v>
      </c>
      <c r="K6449" s="728">
        <v>81.98</v>
      </c>
      <c r="L6449" s="728">
        <v>327.91</v>
      </c>
    </row>
    <row r="6450" spans="1:12" s="335" customFormat="1" ht="12" x14ac:dyDescent="0.2">
      <c r="A6450" s="335" t="s">
        <v>13238</v>
      </c>
      <c r="B6450" s="335" t="s">
        <v>13239</v>
      </c>
      <c r="C6450" s="733">
        <v>43739</v>
      </c>
      <c r="F6450" s="663">
        <v>2250</v>
      </c>
      <c r="G6450" s="663">
        <v>337</v>
      </c>
      <c r="H6450" s="663"/>
      <c r="I6450" s="663">
        <v>1913</v>
      </c>
      <c r="J6450" s="728">
        <v>192.17</v>
      </c>
      <c r="K6450" s="728">
        <v>38.43</v>
      </c>
      <c r="L6450" s="728">
        <v>153.74</v>
      </c>
    </row>
    <row r="6451" spans="1:12" s="335" customFormat="1" ht="12" x14ac:dyDescent="0.2">
      <c r="A6451" s="335" t="s">
        <v>13240</v>
      </c>
      <c r="B6451" s="335" t="s">
        <v>13241</v>
      </c>
      <c r="C6451" s="733">
        <v>43739</v>
      </c>
      <c r="F6451" s="663">
        <v>7267</v>
      </c>
      <c r="G6451" s="663">
        <v>1363</v>
      </c>
      <c r="H6451" s="663"/>
      <c r="I6451" s="663">
        <v>5904</v>
      </c>
      <c r="J6451" s="728">
        <v>853.65</v>
      </c>
      <c r="K6451" s="728">
        <v>170.73</v>
      </c>
      <c r="L6451" s="728">
        <v>682.92</v>
      </c>
    </row>
    <row r="6452" spans="1:12" s="335" customFormat="1" ht="12" x14ac:dyDescent="0.2">
      <c r="A6452" s="335" t="s">
        <v>13242</v>
      </c>
      <c r="B6452" s="335" t="s">
        <v>13010</v>
      </c>
      <c r="C6452" s="733">
        <v>43739</v>
      </c>
      <c r="F6452" s="663">
        <v>210</v>
      </c>
      <c r="G6452" s="663">
        <v>32</v>
      </c>
      <c r="H6452" s="663"/>
      <c r="I6452" s="663">
        <v>178</v>
      </c>
      <c r="J6452" s="728">
        <v>18.100000000000001</v>
      </c>
      <c r="K6452" s="728">
        <v>3.62</v>
      </c>
      <c r="L6452" s="728">
        <v>14.48</v>
      </c>
    </row>
    <row r="6453" spans="1:12" s="335" customFormat="1" ht="12" x14ac:dyDescent="0.2">
      <c r="A6453" s="335" t="s">
        <v>13243</v>
      </c>
      <c r="B6453" s="335" t="s">
        <v>13244</v>
      </c>
      <c r="C6453" s="733">
        <v>43739</v>
      </c>
      <c r="F6453" s="663">
        <v>4074</v>
      </c>
      <c r="G6453" s="663">
        <v>815</v>
      </c>
      <c r="H6453" s="663"/>
      <c r="I6453" s="663">
        <v>3259</v>
      </c>
      <c r="J6453" s="728">
        <v>521.04999999999995</v>
      </c>
      <c r="K6453" s="728">
        <v>104.21</v>
      </c>
      <c r="L6453" s="728">
        <v>416.84</v>
      </c>
    </row>
    <row r="6454" spans="1:12" s="335" customFormat="1" ht="12" x14ac:dyDescent="0.2">
      <c r="A6454" s="335" t="s">
        <v>13245</v>
      </c>
      <c r="B6454" s="335" t="s">
        <v>13246</v>
      </c>
      <c r="C6454" s="733">
        <v>43739</v>
      </c>
      <c r="F6454" s="663">
        <v>2609</v>
      </c>
      <c r="G6454" s="663">
        <v>652</v>
      </c>
      <c r="H6454" s="663"/>
      <c r="I6454" s="663">
        <v>1957</v>
      </c>
      <c r="J6454" s="728">
        <v>442.49</v>
      </c>
      <c r="K6454" s="728">
        <v>88.5</v>
      </c>
      <c r="L6454" s="728">
        <v>353.99</v>
      </c>
    </row>
    <row r="6455" spans="1:12" s="335" customFormat="1" ht="12" x14ac:dyDescent="0.2">
      <c r="A6455" s="335" t="s">
        <v>13247</v>
      </c>
      <c r="B6455" s="335" t="s">
        <v>13248</v>
      </c>
      <c r="C6455" s="733">
        <v>43739</v>
      </c>
      <c r="F6455" s="663">
        <v>2489</v>
      </c>
      <c r="G6455" s="663">
        <v>373</v>
      </c>
      <c r="H6455" s="663"/>
      <c r="I6455" s="663">
        <v>2116</v>
      </c>
      <c r="J6455" s="728">
        <v>212.59</v>
      </c>
      <c r="K6455" s="728">
        <v>42.52</v>
      </c>
      <c r="L6455" s="728">
        <v>170.07</v>
      </c>
    </row>
    <row r="6456" spans="1:12" s="335" customFormat="1" ht="12" x14ac:dyDescent="0.2">
      <c r="A6456" s="335" t="s">
        <v>13249</v>
      </c>
      <c r="B6456" s="335" t="s">
        <v>13250</v>
      </c>
      <c r="C6456" s="733">
        <v>43739</v>
      </c>
      <c r="F6456" s="663">
        <v>5983</v>
      </c>
      <c r="G6456" s="663">
        <v>897</v>
      </c>
      <c r="H6456" s="663"/>
      <c r="I6456" s="663">
        <v>5086</v>
      </c>
      <c r="J6456" s="728">
        <v>515.71</v>
      </c>
      <c r="K6456" s="728">
        <v>103.14</v>
      </c>
      <c r="L6456" s="728">
        <v>412.57</v>
      </c>
    </row>
    <row r="6457" spans="1:12" s="335" customFormat="1" ht="12" x14ac:dyDescent="0.2">
      <c r="A6457" s="335" t="s">
        <v>13251</v>
      </c>
      <c r="B6457" s="335" t="s">
        <v>13252</v>
      </c>
      <c r="C6457" s="733">
        <v>43739</v>
      </c>
      <c r="F6457" s="663">
        <v>3111</v>
      </c>
      <c r="G6457" s="663">
        <v>778</v>
      </c>
      <c r="H6457" s="663"/>
      <c r="I6457" s="663">
        <v>2333</v>
      </c>
      <c r="J6457" s="728">
        <v>522.84</v>
      </c>
      <c r="K6457" s="728">
        <v>104.57</v>
      </c>
      <c r="L6457" s="728">
        <v>418.27</v>
      </c>
    </row>
    <row r="6458" spans="1:12" s="335" customFormat="1" ht="12" x14ac:dyDescent="0.2">
      <c r="A6458" s="335" t="s">
        <v>13253</v>
      </c>
      <c r="B6458" s="335" t="s">
        <v>13254</v>
      </c>
      <c r="C6458" s="733">
        <v>43739</v>
      </c>
      <c r="F6458" s="663">
        <v>6294</v>
      </c>
      <c r="G6458" s="663">
        <v>1180</v>
      </c>
      <c r="H6458" s="663"/>
      <c r="I6458" s="663">
        <v>5114</v>
      </c>
      <c r="J6458" s="728">
        <v>739.35</v>
      </c>
      <c r="K6458" s="728">
        <v>147.87</v>
      </c>
      <c r="L6458" s="728">
        <v>591.48</v>
      </c>
    </row>
    <row r="6459" spans="1:12" s="335" customFormat="1" ht="12" x14ac:dyDescent="0.2">
      <c r="A6459" s="335" t="s">
        <v>13255</v>
      </c>
      <c r="B6459" s="335" t="s">
        <v>13256</v>
      </c>
      <c r="C6459" s="733">
        <v>43739</v>
      </c>
      <c r="F6459" s="663">
        <v>2670</v>
      </c>
      <c r="G6459" s="663">
        <v>401</v>
      </c>
      <c r="H6459" s="663"/>
      <c r="I6459" s="663">
        <v>2269</v>
      </c>
      <c r="J6459" s="728">
        <v>228.05</v>
      </c>
      <c r="K6459" s="728">
        <v>45.61</v>
      </c>
      <c r="L6459" s="728">
        <v>182.44</v>
      </c>
    </row>
    <row r="6460" spans="1:12" s="335" customFormat="1" ht="12" x14ac:dyDescent="0.2">
      <c r="A6460" s="335" t="s">
        <v>13257</v>
      </c>
      <c r="B6460" s="335" t="s">
        <v>13258</v>
      </c>
      <c r="C6460" s="733">
        <v>43739</v>
      </c>
      <c r="F6460" s="663">
        <v>2749</v>
      </c>
      <c r="G6460" s="663">
        <v>412</v>
      </c>
      <c r="H6460" s="663"/>
      <c r="I6460" s="663">
        <v>2337</v>
      </c>
      <c r="J6460" s="728">
        <v>234.79</v>
      </c>
      <c r="K6460" s="728">
        <v>46.96</v>
      </c>
      <c r="L6460" s="728">
        <v>187.83</v>
      </c>
    </row>
    <row r="6461" spans="1:12" s="335" customFormat="1" ht="12" x14ac:dyDescent="0.2">
      <c r="A6461" s="335" t="s">
        <v>13259</v>
      </c>
      <c r="B6461" s="335" t="s">
        <v>13260</v>
      </c>
      <c r="C6461" s="733">
        <v>43739</v>
      </c>
      <c r="F6461" s="663">
        <v>5758</v>
      </c>
      <c r="G6461" s="663">
        <v>864</v>
      </c>
      <c r="H6461" s="663"/>
      <c r="I6461" s="663">
        <v>4894</v>
      </c>
      <c r="J6461" s="728">
        <v>496.31</v>
      </c>
      <c r="K6461" s="728">
        <v>99.26</v>
      </c>
      <c r="L6461" s="728">
        <v>397.05</v>
      </c>
    </row>
    <row r="6462" spans="1:12" s="335" customFormat="1" ht="12" x14ac:dyDescent="0.2">
      <c r="A6462" s="335" t="s">
        <v>13261</v>
      </c>
      <c r="B6462" s="335" t="s">
        <v>13262</v>
      </c>
      <c r="C6462" s="733">
        <v>43739</v>
      </c>
      <c r="F6462" s="663">
        <v>5963</v>
      </c>
      <c r="G6462" s="663">
        <v>894</v>
      </c>
      <c r="H6462" s="663"/>
      <c r="I6462" s="663">
        <v>5069</v>
      </c>
      <c r="J6462" s="728">
        <v>513.99</v>
      </c>
      <c r="K6462" s="728">
        <v>102.8</v>
      </c>
      <c r="L6462" s="728">
        <v>411.19</v>
      </c>
    </row>
    <row r="6463" spans="1:12" s="335" customFormat="1" ht="12" x14ac:dyDescent="0.2">
      <c r="A6463" s="335" t="s">
        <v>13263</v>
      </c>
      <c r="B6463" s="335" t="s">
        <v>13264</v>
      </c>
      <c r="C6463" s="733">
        <v>43739</v>
      </c>
      <c r="F6463" s="663">
        <v>1894</v>
      </c>
      <c r="G6463" s="663">
        <v>284</v>
      </c>
      <c r="H6463" s="663"/>
      <c r="I6463" s="663">
        <v>1610</v>
      </c>
      <c r="J6463" s="728">
        <v>161.76</v>
      </c>
      <c r="K6463" s="728">
        <v>32.35</v>
      </c>
      <c r="L6463" s="728">
        <v>129.41</v>
      </c>
    </row>
    <row r="6464" spans="1:12" s="335" customFormat="1" ht="12" x14ac:dyDescent="0.2">
      <c r="A6464" s="335" t="s">
        <v>13265</v>
      </c>
      <c r="B6464" s="335" t="s">
        <v>13266</v>
      </c>
      <c r="C6464" s="733">
        <v>43739</v>
      </c>
      <c r="F6464" s="663">
        <v>3720</v>
      </c>
      <c r="G6464" s="663">
        <v>558</v>
      </c>
      <c r="H6464" s="663"/>
      <c r="I6464" s="663">
        <v>3162</v>
      </c>
      <c r="J6464" s="728">
        <v>317.73</v>
      </c>
      <c r="K6464" s="728">
        <v>63.55</v>
      </c>
      <c r="L6464" s="728">
        <v>254.18</v>
      </c>
    </row>
    <row r="6465" spans="1:12" s="335" customFormat="1" ht="12" x14ac:dyDescent="0.2">
      <c r="A6465" s="335" t="s">
        <v>13267</v>
      </c>
      <c r="B6465" s="335" t="s">
        <v>13268</v>
      </c>
      <c r="C6465" s="733">
        <v>43739</v>
      </c>
      <c r="F6465" s="663">
        <v>2250</v>
      </c>
      <c r="G6465" s="663">
        <v>337</v>
      </c>
      <c r="H6465" s="663"/>
      <c r="I6465" s="663">
        <v>1913</v>
      </c>
      <c r="J6465" s="728">
        <v>192.17</v>
      </c>
      <c r="K6465" s="728">
        <v>38.43</v>
      </c>
      <c r="L6465" s="728">
        <v>153.74</v>
      </c>
    </row>
    <row r="6466" spans="1:12" s="335" customFormat="1" ht="12" x14ac:dyDescent="0.2">
      <c r="A6466" s="335" t="s">
        <v>13269</v>
      </c>
      <c r="B6466" s="335" t="s">
        <v>13270</v>
      </c>
      <c r="C6466" s="733">
        <v>43739</v>
      </c>
      <c r="F6466" s="663">
        <v>6997</v>
      </c>
      <c r="G6466" s="663">
        <v>1050</v>
      </c>
      <c r="H6466" s="663"/>
      <c r="I6466" s="663">
        <v>5947</v>
      </c>
      <c r="J6466" s="728">
        <v>603.11</v>
      </c>
      <c r="K6466" s="728">
        <v>120.62</v>
      </c>
      <c r="L6466" s="728">
        <v>482.49</v>
      </c>
    </row>
    <row r="6467" spans="1:12" s="335" customFormat="1" ht="12" x14ac:dyDescent="0.2">
      <c r="A6467" s="335" t="s">
        <v>13271</v>
      </c>
      <c r="B6467" s="335" t="s">
        <v>13272</v>
      </c>
      <c r="C6467" s="733">
        <v>43739</v>
      </c>
      <c r="F6467" s="663">
        <v>2568</v>
      </c>
      <c r="G6467" s="663">
        <v>385</v>
      </c>
      <c r="H6467" s="663"/>
      <c r="I6467" s="663">
        <v>2183</v>
      </c>
      <c r="J6467" s="728">
        <v>219.34</v>
      </c>
      <c r="K6467" s="728">
        <v>43.87</v>
      </c>
      <c r="L6467" s="728">
        <v>175.47</v>
      </c>
    </row>
    <row r="6468" spans="1:12" s="335" customFormat="1" ht="12" x14ac:dyDescent="0.2">
      <c r="A6468" s="335" t="s">
        <v>13273</v>
      </c>
      <c r="B6468" s="335" t="s">
        <v>13274</v>
      </c>
      <c r="C6468" s="733">
        <v>43739</v>
      </c>
      <c r="F6468" s="663">
        <v>6516</v>
      </c>
      <c r="G6468" s="663">
        <v>977</v>
      </c>
      <c r="H6468" s="663"/>
      <c r="I6468" s="663">
        <v>5539</v>
      </c>
      <c r="J6468" s="728">
        <v>561.66</v>
      </c>
      <c r="K6468" s="728">
        <v>112.33</v>
      </c>
      <c r="L6468" s="728">
        <v>449.33</v>
      </c>
    </row>
    <row r="6469" spans="1:12" s="335" customFormat="1" ht="12" x14ac:dyDescent="0.2">
      <c r="A6469" s="335" t="s">
        <v>13275</v>
      </c>
      <c r="B6469" s="335" t="s">
        <v>13276</v>
      </c>
      <c r="C6469" s="733">
        <v>43739</v>
      </c>
      <c r="F6469" s="663">
        <v>6577</v>
      </c>
      <c r="G6469" s="663">
        <v>987</v>
      </c>
      <c r="H6469" s="663"/>
      <c r="I6469" s="663">
        <v>5590</v>
      </c>
      <c r="J6469" s="728">
        <v>566.91</v>
      </c>
      <c r="K6469" s="728">
        <v>113.38</v>
      </c>
      <c r="L6469" s="728">
        <v>453.53</v>
      </c>
    </row>
    <row r="6470" spans="1:12" s="335" customFormat="1" ht="12" x14ac:dyDescent="0.2">
      <c r="A6470" s="335" t="s">
        <v>13277</v>
      </c>
      <c r="B6470" s="335" t="s">
        <v>13278</v>
      </c>
      <c r="C6470" s="733">
        <v>43739</v>
      </c>
      <c r="F6470" s="663">
        <v>2478</v>
      </c>
      <c r="G6470" s="663">
        <v>372</v>
      </c>
      <c r="H6470" s="663"/>
      <c r="I6470" s="663">
        <v>2106</v>
      </c>
      <c r="J6470" s="728">
        <v>211.65</v>
      </c>
      <c r="K6470" s="728">
        <v>42.33</v>
      </c>
      <c r="L6470" s="728">
        <v>169.32</v>
      </c>
    </row>
    <row r="6471" spans="1:12" s="335" customFormat="1" ht="12" x14ac:dyDescent="0.2">
      <c r="A6471" s="335" t="s">
        <v>13279</v>
      </c>
      <c r="B6471" s="335" t="s">
        <v>13280</v>
      </c>
      <c r="C6471" s="733">
        <v>43739</v>
      </c>
      <c r="F6471" s="663">
        <v>2740</v>
      </c>
      <c r="G6471" s="663">
        <v>548</v>
      </c>
      <c r="H6471" s="663"/>
      <c r="I6471" s="663">
        <v>2192</v>
      </c>
      <c r="J6471" s="728">
        <v>350.44</v>
      </c>
      <c r="K6471" s="728">
        <v>70.09</v>
      </c>
      <c r="L6471" s="728">
        <v>280.35000000000002</v>
      </c>
    </row>
    <row r="6472" spans="1:12" s="335" customFormat="1" ht="12" x14ac:dyDescent="0.2">
      <c r="A6472" s="335" t="s">
        <v>13281</v>
      </c>
      <c r="B6472" s="335" t="s">
        <v>13282</v>
      </c>
      <c r="C6472" s="733">
        <v>43739</v>
      </c>
      <c r="F6472" s="663">
        <v>3079</v>
      </c>
      <c r="G6472" s="663">
        <v>616</v>
      </c>
      <c r="H6472" s="663"/>
      <c r="I6472" s="663">
        <v>2463</v>
      </c>
      <c r="J6472" s="728">
        <v>393.8</v>
      </c>
      <c r="K6472" s="728">
        <v>78.760000000000005</v>
      </c>
      <c r="L6472" s="728">
        <v>315.04000000000002</v>
      </c>
    </row>
    <row r="6473" spans="1:12" s="335" customFormat="1" ht="12" x14ac:dyDescent="0.2">
      <c r="A6473" s="335" t="s">
        <v>13283</v>
      </c>
      <c r="B6473" s="335" t="s">
        <v>13284</v>
      </c>
      <c r="C6473" s="733">
        <v>43739</v>
      </c>
      <c r="F6473" s="663">
        <v>8371</v>
      </c>
      <c r="G6473" s="663">
        <v>1674</v>
      </c>
      <c r="H6473" s="663"/>
      <c r="I6473" s="663">
        <v>6697</v>
      </c>
      <c r="J6473" s="728">
        <v>1070.6500000000001</v>
      </c>
      <c r="K6473" s="728">
        <v>214.13</v>
      </c>
      <c r="L6473" s="728">
        <v>856.52</v>
      </c>
    </row>
    <row r="6474" spans="1:12" s="335" customFormat="1" ht="12" x14ac:dyDescent="0.2">
      <c r="A6474" s="335" t="s">
        <v>13285</v>
      </c>
      <c r="B6474" s="335" t="s">
        <v>13286</v>
      </c>
      <c r="C6474" s="733">
        <v>43739</v>
      </c>
      <c r="F6474" s="663">
        <v>4500</v>
      </c>
      <c r="G6474" s="663">
        <v>900</v>
      </c>
      <c r="H6474" s="663"/>
      <c r="I6474" s="663">
        <v>3600</v>
      </c>
      <c r="J6474" s="728">
        <v>575.54999999999995</v>
      </c>
      <c r="K6474" s="728">
        <v>115.11</v>
      </c>
      <c r="L6474" s="728">
        <v>460.44</v>
      </c>
    </row>
    <row r="6475" spans="1:12" s="335" customFormat="1" ht="12" x14ac:dyDescent="0.2">
      <c r="A6475" s="335" t="s">
        <v>13287</v>
      </c>
      <c r="B6475" s="335" t="s">
        <v>13288</v>
      </c>
      <c r="C6475" s="733">
        <v>43739</v>
      </c>
      <c r="F6475" s="663">
        <v>2358</v>
      </c>
      <c r="G6475" s="663">
        <v>354</v>
      </c>
      <c r="H6475" s="663"/>
      <c r="I6475" s="663">
        <v>2004</v>
      </c>
      <c r="J6475" s="728">
        <v>201.4</v>
      </c>
      <c r="K6475" s="728">
        <v>40.28</v>
      </c>
      <c r="L6475" s="728">
        <v>161.12</v>
      </c>
    </row>
    <row r="6476" spans="1:12" s="335" customFormat="1" ht="12" x14ac:dyDescent="0.2">
      <c r="A6476" s="335" t="s">
        <v>13289</v>
      </c>
      <c r="B6476" s="335" t="s">
        <v>13290</v>
      </c>
      <c r="C6476" s="733">
        <v>43739</v>
      </c>
      <c r="F6476" s="663">
        <v>4500</v>
      </c>
      <c r="G6476" s="663">
        <v>900</v>
      </c>
      <c r="H6476" s="663"/>
      <c r="I6476" s="663">
        <v>3600</v>
      </c>
      <c r="J6476" s="728">
        <v>575.54999999999995</v>
      </c>
      <c r="K6476" s="728">
        <v>115.11</v>
      </c>
      <c r="L6476" s="728">
        <v>460.44</v>
      </c>
    </row>
    <row r="6477" spans="1:12" s="335" customFormat="1" ht="12" x14ac:dyDescent="0.2">
      <c r="A6477" s="335" t="s">
        <v>13291</v>
      </c>
      <c r="B6477" s="335" t="s">
        <v>12957</v>
      </c>
      <c r="C6477" s="733">
        <v>43739</v>
      </c>
      <c r="F6477" s="663">
        <v>3046</v>
      </c>
      <c r="G6477" s="663">
        <v>457</v>
      </c>
      <c r="H6477" s="663"/>
      <c r="I6477" s="663">
        <v>2589</v>
      </c>
      <c r="J6477" s="728">
        <v>260.14999999999998</v>
      </c>
      <c r="K6477" s="728">
        <v>52.03</v>
      </c>
      <c r="L6477" s="728">
        <v>208.12</v>
      </c>
    </row>
    <row r="6478" spans="1:12" s="335" customFormat="1" ht="12" x14ac:dyDescent="0.2">
      <c r="A6478" s="335" t="s">
        <v>13292</v>
      </c>
      <c r="B6478" s="335" t="s">
        <v>13293</v>
      </c>
      <c r="C6478" s="733">
        <v>43739</v>
      </c>
      <c r="F6478" s="663">
        <v>2964</v>
      </c>
      <c r="G6478" s="663">
        <v>445</v>
      </c>
      <c r="H6478" s="663"/>
      <c r="I6478" s="663">
        <v>2519</v>
      </c>
      <c r="J6478" s="728">
        <v>253.15</v>
      </c>
      <c r="K6478" s="728">
        <v>50.63</v>
      </c>
      <c r="L6478" s="728">
        <v>202.52</v>
      </c>
    </row>
    <row r="6479" spans="1:12" s="335" customFormat="1" ht="12" x14ac:dyDescent="0.2">
      <c r="A6479" s="335" t="s">
        <v>13294</v>
      </c>
      <c r="B6479" s="335" t="s">
        <v>13295</v>
      </c>
      <c r="C6479" s="733">
        <v>43739</v>
      </c>
      <c r="F6479" s="663">
        <v>3335</v>
      </c>
      <c r="G6479" s="663">
        <v>500</v>
      </c>
      <c r="H6479" s="663"/>
      <c r="I6479" s="663">
        <v>2835</v>
      </c>
      <c r="J6479" s="728">
        <v>284.85000000000002</v>
      </c>
      <c r="K6479" s="728">
        <v>56.97</v>
      </c>
      <c r="L6479" s="728">
        <v>227.88</v>
      </c>
    </row>
    <row r="6480" spans="1:12" s="335" customFormat="1" ht="12" x14ac:dyDescent="0.2">
      <c r="A6480" s="335" t="s">
        <v>13296</v>
      </c>
      <c r="B6480" s="335" t="s">
        <v>13297</v>
      </c>
      <c r="C6480" s="733">
        <v>43739</v>
      </c>
      <c r="F6480" s="663">
        <v>6559</v>
      </c>
      <c r="G6480" s="663">
        <v>1312</v>
      </c>
      <c r="H6480" s="663"/>
      <c r="I6480" s="663">
        <v>5247</v>
      </c>
      <c r="J6480" s="728">
        <v>838.89</v>
      </c>
      <c r="K6480" s="728">
        <v>167.78</v>
      </c>
      <c r="L6480" s="728">
        <v>671.11</v>
      </c>
    </row>
    <row r="6481" spans="1:12" s="335" customFormat="1" ht="12" x14ac:dyDescent="0.2">
      <c r="A6481" s="335" t="s">
        <v>13298</v>
      </c>
      <c r="B6481" s="335" t="s">
        <v>13299</v>
      </c>
      <c r="C6481" s="733">
        <v>43739</v>
      </c>
      <c r="F6481" s="663">
        <v>2874</v>
      </c>
      <c r="G6481" s="663">
        <v>431</v>
      </c>
      <c r="H6481" s="663"/>
      <c r="I6481" s="663">
        <v>2443</v>
      </c>
      <c r="J6481" s="728">
        <v>245.47</v>
      </c>
      <c r="K6481" s="728">
        <v>49.09</v>
      </c>
      <c r="L6481" s="728">
        <v>196.38</v>
      </c>
    </row>
    <row r="6482" spans="1:12" s="335" customFormat="1" ht="12" x14ac:dyDescent="0.2">
      <c r="A6482" s="335" t="s">
        <v>13300</v>
      </c>
      <c r="B6482" s="335" t="s">
        <v>13301</v>
      </c>
      <c r="C6482" s="733">
        <v>43739</v>
      </c>
      <c r="F6482" s="663">
        <v>2250</v>
      </c>
      <c r="G6482" s="663">
        <v>337</v>
      </c>
      <c r="H6482" s="663"/>
      <c r="I6482" s="663">
        <v>1913</v>
      </c>
      <c r="J6482" s="728">
        <v>192.17</v>
      </c>
      <c r="K6482" s="728">
        <v>38.43</v>
      </c>
      <c r="L6482" s="728">
        <v>153.74</v>
      </c>
    </row>
    <row r="6483" spans="1:12" s="335" customFormat="1" ht="12" x14ac:dyDescent="0.2">
      <c r="A6483" s="335" t="s">
        <v>13302</v>
      </c>
      <c r="B6483" s="335" t="s">
        <v>13303</v>
      </c>
      <c r="C6483" s="733">
        <v>43739</v>
      </c>
      <c r="F6483" s="663">
        <v>2530</v>
      </c>
      <c r="G6483" s="663">
        <v>510</v>
      </c>
      <c r="H6483" s="663"/>
      <c r="I6483" s="663">
        <v>2020</v>
      </c>
      <c r="J6483" s="728">
        <v>323.58999999999997</v>
      </c>
      <c r="K6483" s="728">
        <v>64.72</v>
      </c>
      <c r="L6483" s="728">
        <v>258.87</v>
      </c>
    </row>
    <row r="6484" spans="1:12" s="335" customFormat="1" ht="12" x14ac:dyDescent="0.2">
      <c r="A6484" s="335" t="s">
        <v>13304</v>
      </c>
      <c r="B6484" s="335" t="s">
        <v>13305</v>
      </c>
      <c r="C6484" s="733">
        <v>43739</v>
      </c>
      <c r="F6484" s="663">
        <v>6269</v>
      </c>
      <c r="G6484" s="663">
        <v>940</v>
      </c>
      <c r="H6484" s="663"/>
      <c r="I6484" s="663">
        <v>5329</v>
      </c>
      <c r="J6484" s="728">
        <v>540.37</v>
      </c>
      <c r="K6484" s="728">
        <v>108.07</v>
      </c>
      <c r="L6484" s="728">
        <v>432.3</v>
      </c>
    </row>
    <row r="6485" spans="1:12" s="335" customFormat="1" ht="12" x14ac:dyDescent="0.2">
      <c r="A6485" s="335" t="s">
        <v>13306</v>
      </c>
      <c r="B6485" s="335" t="s">
        <v>13307</v>
      </c>
      <c r="C6485" s="733">
        <v>43739</v>
      </c>
      <c r="F6485" s="663">
        <v>5684</v>
      </c>
      <c r="G6485" s="663">
        <v>1066</v>
      </c>
      <c r="H6485" s="663"/>
      <c r="I6485" s="663">
        <v>4618</v>
      </c>
      <c r="J6485" s="728">
        <v>667.7</v>
      </c>
      <c r="K6485" s="728">
        <v>133.54</v>
      </c>
      <c r="L6485" s="728">
        <v>534.16</v>
      </c>
    </row>
    <row r="6486" spans="1:12" s="335" customFormat="1" ht="12" x14ac:dyDescent="0.2">
      <c r="A6486" s="335" t="s">
        <v>13308</v>
      </c>
      <c r="B6486" s="335" t="s">
        <v>13309</v>
      </c>
      <c r="C6486" s="733">
        <v>43739</v>
      </c>
      <c r="F6486" s="663">
        <v>5304</v>
      </c>
      <c r="G6486" s="663">
        <v>994</v>
      </c>
      <c r="H6486" s="663"/>
      <c r="I6486" s="663">
        <v>4310</v>
      </c>
      <c r="J6486" s="728">
        <v>623.05999999999995</v>
      </c>
      <c r="K6486" s="728">
        <v>124.61</v>
      </c>
      <c r="L6486" s="728">
        <v>498.45</v>
      </c>
    </row>
    <row r="6487" spans="1:12" s="335" customFormat="1" ht="12" x14ac:dyDescent="0.2">
      <c r="A6487" s="335" t="s">
        <v>13310</v>
      </c>
      <c r="B6487" s="335" t="s">
        <v>13311</v>
      </c>
      <c r="C6487" s="733">
        <v>43739</v>
      </c>
      <c r="F6487" s="663">
        <v>7514</v>
      </c>
      <c r="G6487" s="663">
        <v>1503</v>
      </c>
      <c r="H6487" s="663"/>
      <c r="I6487" s="663">
        <v>6011</v>
      </c>
      <c r="J6487" s="728">
        <v>961.04</v>
      </c>
      <c r="K6487" s="728">
        <v>192.21</v>
      </c>
      <c r="L6487" s="728">
        <v>768.83</v>
      </c>
    </row>
    <row r="6488" spans="1:12" s="335" customFormat="1" ht="12" x14ac:dyDescent="0.2">
      <c r="A6488" s="335" t="s">
        <v>13312</v>
      </c>
      <c r="B6488" s="335" t="s">
        <v>13313</v>
      </c>
      <c r="C6488" s="733">
        <v>43739</v>
      </c>
      <c r="F6488" s="663">
        <v>4351</v>
      </c>
      <c r="G6488" s="663">
        <v>870</v>
      </c>
      <c r="H6488" s="663"/>
      <c r="I6488" s="663">
        <v>3481</v>
      </c>
      <c r="J6488" s="728">
        <v>556.49</v>
      </c>
      <c r="K6488" s="728">
        <v>111.3</v>
      </c>
      <c r="L6488" s="728">
        <v>445.19</v>
      </c>
    </row>
    <row r="6489" spans="1:12" s="335" customFormat="1" ht="12" x14ac:dyDescent="0.2">
      <c r="A6489" s="335" t="s">
        <v>13314</v>
      </c>
      <c r="B6489" s="335" t="s">
        <v>13315</v>
      </c>
      <c r="C6489" s="733">
        <v>43739</v>
      </c>
      <c r="F6489" s="663">
        <v>6059</v>
      </c>
      <c r="G6489" s="663">
        <v>1000</v>
      </c>
      <c r="H6489" s="663"/>
      <c r="I6489" s="663">
        <v>5059</v>
      </c>
      <c r="J6489" s="728">
        <v>598.09</v>
      </c>
      <c r="K6489" s="728">
        <v>119.62</v>
      </c>
      <c r="L6489" s="728">
        <v>478.47</v>
      </c>
    </row>
    <row r="6490" spans="1:12" s="335" customFormat="1" ht="12" x14ac:dyDescent="0.2">
      <c r="A6490" s="335" t="s">
        <v>13316</v>
      </c>
      <c r="B6490" s="335" t="s">
        <v>13317</v>
      </c>
      <c r="C6490" s="733">
        <v>43739</v>
      </c>
      <c r="F6490" s="663">
        <v>6037</v>
      </c>
      <c r="G6490" s="663">
        <v>906</v>
      </c>
      <c r="H6490" s="663"/>
      <c r="I6490" s="663">
        <v>5131</v>
      </c>
      <c r="J6490" s="728">
        <v>520.37</v>
      </c>
      <c r="K6490" s="728">
        <v>104.07</v>
      </c>
      <c r="L6490" s="728">
        <v>416.3</v>
      </c>
    </row>
    <row r="6491" spans="1:12" s="335" customFormat="1" ht="12" x14ac:dyDescent="0.2">
      <c r="A6491" s="335" t="s">
        <v>13318</v>
      </c>
      <c r="B6491" s="335" t="s">
        <v>13319</v>
      </c>
      <c r="C6491" s="733">
        <v>43739</v>
      </c>
      <c r="F6491" s="663">
        <v>1155</v>
      </c>
      <c r="G6491" s="663">
        <v>347</v>
      </c>
      <c r="H6491" s="663"/>
      <c r="I6491" s="663">
        <v>808</v>
      </c>
      <c r="J6491" s="728">
        <v>241.84</v>
      </c>
      <c r="K6491" s="728">
        <v>48.37</v>
      </c>
      <c r="L6491" s="728">
        <v>193.47</v>
      </c>
    </row>
    <row r="6492" spans="1:12" s="335" customFormat="1" ht="12" x14ac:dyDescent="0.2">
      <c r="A6492" s="335" t="s">
        <v>13320</v>
      </c>
      <c r="B6492" s="335" t="s">
        <v>13321</v>
      </c>
      <c r="C6492" s="733">
        <v>43739</v>
      </c>
      <c r="F6492" s="663">
        <v>6735</v>
      </c>
      <c r="G6492" s="663">
        <v>1010</v>
      </c>
      <c r="H6492" s="663"/>
      <c r="I6492" s="663">
        <v>5725</v>
      </c>
      <c r="J6492" s="728">
        <v>580.54</v>
      </c>
      <c r="K6492" s="728">
        <v>116.11</v>
      </c>
      <c r="L6492" s="728">
        <v>464.43</v>
      </c>
    </row>
    <row r="6493" spans="1:12" s="335" customFormat="1" ht="12" x14ac:dyDescent="0.2">
      <c r="A6493" s="335" t="s">
        <v>13322</v>
      </c>
      <c r="B6493" s="335" t="s">
        <v>13323</v>
      </c>
      <c r="C6493" s="733">
        <v>43739</v>
      </c>
      <c r="F6493" s="663">
        <v>3739</v>
      </c>
      <c r="G6493" s="663">
        <v>701</v>
      </c>
      <c r="H6493" s="663"/>
      <c r="I6493" s="663">
        <v>3038</v>
      </c>
      <c r="J6493" s="728">
        <v>431.33</v>
      </c>
      <c r="K6493" s="728">
        <v>86.27</v>
      </c>
      <c r="L6493" s="728">
        <v>345.06</v>
      </c>
    </row>
    <row r="6494" spans="1:12" s="335" customFormat="1" ht="12" x14ac:dyDescent="0.2">
      <c r="A6494" s="335" t="s">
        <v>13324</v>
      </c>
      <c r="B6494" s="335" t="s">
        <v>13325</v>
      </c>
      <c r="C6494" s="733">
        <v>43739</v>
      </c>
      <c r="F6494" s="663">
        <v>2437</v>
      </c>
      <c r="G6494" s="663">
        <v>457</v>
      </c>
      <c r="H6494" s="663"/>
      <c r="I6494" s="663">
        <v>1980</v>
      </c>
      <c r="J6494" s="728">
        <v>283.66000000000003</v>
      </c>
      <c r="K6494" s="728">
        <v>56.73</v>
      </c>
      <c r="L6494" s="728">
        <v>226.93</v>
      </c>
    </row>
    <row r="6495" spans="1:12" s="335" customFormat="1" ht="12" x14ac:dyDescent="0.2">
      <c r="A6495" s="335" t="s">
        <v>13326</v>
      </c>
      <c r="B6495" s="335" t="s">
        <v>13327</v>
      </c>
      <c r="C6495" s="733">
        <v>43739</v>
      </c>
      <c r="F6495" s="663">
        <v>3331</v>
      </c>
      <c r="G6495" s="663">
        <v>625</v>
      </c>
      <c r="H6495" s="663"/>
      <c r="I6495" s="663">
        <v>2706</v>
      </c>
      <c r="J6495" s="728">
        <v>387.73</v>
      </c>
      <c r="K6495" s="728">
        <v>77.55</v>
      </c>
      <c r="L6495" s="728">
        <v>310.18</v>
      </c>
    </row>
    <row r="6496" spans="1:12" s="335" customFormat="1" ht="12" x14ac:dyDescent="0.2">
      <c r="A6496" s="335" t="s">
        <v>13328</v>
      </c>
      <c r="B6496" s="335" t="s">
        <v>13329</v>
      </c>
      <c r="C6496" s="733">
        <v>43739</v>
      </c>
      <c r="F6496" s="663">
        <v>2672</v>
      </c>
      <c r="G6496" s="663">
        <v>401</v>
      </c>
      <c r="H6496" s="663"/>
      <c r="I6496" s="663">
        <v>2271</v>
      </c>
      <c r="J6496" s="728">
        <v>228.21</v>
      </c>
      <c r="K6496" s="728">
        <v>45.64</v>
      </c>
      <c r="L6496" s="728">
        <v>182.57</v>
      </c>
    </row>
    <row r="6497" spans="1:12" s="335" customFormat="1" ht="12" x14ac:dyDescent="0.2">
      <c r="A6497" s="335" t="s">
        <v>13330</v>
      </c>
      <c r="B6497" s="335" t="s">
        <v>13331</v>
      </c>
      <c r="C6497" s="733">
        <v>43739</v>
      </c>
      <c r="F6497" s="663">
        <v>6342</v>
      </c>
      <c r="G6497" s="663">
        <v>951</v>
      </c>
      <c r="H6497" s="663"/>
      <c r="I6497" s="663">
        <v>5391</v>
      </c>
      <c r="J6497" s="728">
        <v>546.66</v>
      </c>
      <c r="K6497" s="728">
        <v>109.33</v>
      </c>
      <c r="L6497" s="728">
        <v>437.33</v>
      </c>
    </row>
    <row r="6498" spans="1:12" s="335" customFormat="1" ht="12" x14ac:dyDescent="0.2">
      <c r="A6498" s="335" t="s">
        <v>13332</v>
      </c>
      <c r="B6498" s="335" t="s">
        <v>13333</v>
      </c>
      <c r="C6498" s="733">
        <v>43739</v>
      </c>
      <c r="F6498" s="663">
        <v>2890</v>
      </c>
      <c r="G6498" s="663">
        <v>578</v>
      </c>
      <c r="H6498" s="663"/>
      <c r="I6498" s="663">
        <v>2312</v>
      </c>
      <c r="J6498" s="728">
        <v>369.63</v>
      </c>
      <c r="K6498" s="728">
        <v>73.930000000000007</v>
      </c>
      <c r="L6498" s="728">
        <v>295.7</v>
      </c>
    </row>
    <row r="6499" spans="1:12" s="335" customFormat="1" ht="12" x14ac:dyDescent="0.2">
      <c r="A6499" s="335" t="s">
        <v>13334</v>
      </c>
      <c r="B6499" s="335" t="s">
        <v>13335</v>
      </c>
      <c r="C6499" s="733">
        <v>43739</v>
      </c>
      <c r="F6499" s="663">
        <v>3069</v>
      </c>
      <c r="G6499" s="663">
        <v>614</v>
      </c>
      <c r="H6499" s="663"/>
      <c r="I6499" s="663">
        <v>2455</v>
      </c>
      <c r="J6499" s="728">
        <v>392.51</v>
      </c>
      <c r="K6499" s="728">
        <v>78.5</v>
      </c>
      <c r="L6499" s="728">
        <v>314.01</v>
      </c>
    </row>
    <row r="6500" spans="1:12" s="335" customFormat="1" ht="12" x14ac:dyDescent="0.2">
      <c r="A6500" s="335" t="s">
        <v>13336</v>
      </c>
      <c r="B6500" s="335" t="s">
        <v>13337</v>
      </c>
      <c r="C6500" s="733">
        <v>43739</v>
      </c>
      <c r="F6500" s="663">
        <v>2309</v>
      </c>
      <c r="G6500" s="663">
        <v>577</v>
      </c>
      <c r="H6500" s="663"/>
      <c r="I6500" s="663">
        <v>1732</v>
      </c>
      <c r="J6500" s="728">
        <v>391.61</v>
      </c>
      <c r="K6500" s="728">
        <v>78.319999999999993</v>
      </c>
      <c r="L6500" s="728">
        <v>313.29000000000002</v>
      </c>
    </row>
    <row r="6501" spans="1:12" s="335" customFormat="1" ht="12" x14ac:dyDescent="0.2">
      <c r="A6501" s="335" t="s">
        <v>13338</v>
      </c>
      <c r="B6501" s="335" t="s">
        <v>13339</v>
      </c>
      <c r="C6501" s="733">
        <v>43739</v>
      </c>
      <c r="F6501" s="663">
        <v>332</v>
      </c>
      <c r="G6501" s="663">
        <v>83</v>
      </c>
      <c r="H6501" s="663"/>
      <c r="I6501" s="663">
        <v>249</v>
      </c>
      <c r="J6501" s="728">
        <v>56.31</v>
      </c>
      <c r="K6501" s="728">
        <v>11.26</v>
      </c>
      <c r="L6501" s="728">
        <v>45.05</v>
      </c>
    </row>
    <row r="6502" spans="1:12" s="335" customFormat="1" ht="12" x14ac:dyDescent="0.2">
      <c r="A6502" s="335" t="s">
        <v>13340</v>
      </c>
      <c r="B6502" s="335" t="s">
        <v>13341</v>
      </c>
      <c r="C6502" s="733">
        <v>43739</v>
      </c>
      <c r="F6502" s="663">
        <v>2309</v>
      </c>
      <c r="G6502" s="663">
        <v>577</v>
      </c>
      <c r="H6502" s="663"/>
      <c r="I6502" s="663">
        <v>1732</v>
      </c>
      <c r="J6502" s="728">
        <v>391.61</v>
      </c>
      <c r="K6502" s="728">
        <v>78.319999999999993</v>
      </c>
      <c r="L6502" s="728">
        <v>313.29000000000002</v>
      </c>
    </row>
    <row r="6503" spans="1:12" s="335" customFormat="1" ht="12" x14ac:dyDescent="0.2">
      <c r="A6503" s="335" t="s">
        <v>13342</v>
      </c>
      <c r="B6503" s="335" t="s">
        <v>13343</v>
      </c>
      <c r="C6503" s="733">
        <v>43739</v>
      </c>
      <c r="F6503" s="663">
        <v>2885</v>
      </c>
      <c r="G6503" s="663">
        <v>577</v>
      </c>
      <c r="H6503" s="663"/>
      <c r="I6503" s="663">
        <v>2308</v>
      </c>
      <c r="J6503" s="728">
        <v>368.99</v>
      </c>
      <c r="K6503" s="728">
        <v>73.8</v>
      </c>
      <c r="L6503" s="728">
        <v>295.19</v>
      </c>
    </row>
    <row r="6504" spans="1:12" s="335" customFormat="1" ht="12" x14ac:dyDescent="0.2">
      <c r="A6504" s="335" t="s">
        <v>13344</v>
      </c>
      <c r="B6504" s="335" t="s">
        <v>13345</v>
      </c>
      <c r="C6504" s="733">
        <v>43739</v>
      </c>
      <c r="F6504" s="663">
        <v>2515</v>
      </c>
      <c r="G6504" s="663">
        <v>377</v>
      </c>
      <c r="H6504" s="663"/>
      <c r="I6504" s="663">
        <v>2138</v>
      </c>
      <c r="J6504" s="728">
        <v>214.81</v>
      </c>
      <c r="K6504" s="728">
        <v>42.96</v>
      </c>
      <c r="L6504" s="728">
        <v>171.85</v>
      </c>
    </row>
    <row r="6505" spans="1:12" s="335" customFormat="1" ht="12" x14ac:dyDescent="0.2">
      <c r="A6505" s="335" t="s">
        <v>13346</v>
      </c>
      <c r="B6505" s="335" t="s">
        <v>13347</v>
      </c>
      <c r="C6505" s="733">
        <v>43739</v>
      </c>
      <c r="F6505" s="663">
        <v>4138</v>
      </c>
      <c r="G6505" s="663">
        <v>828</v>
      </c>
      <c r="H6505" s="663"/>
      <c r="I6505" s="663">
        <v>3310</v>
      </c>
      <c r="J6505" s="728">
        <v>529.25</v>
      </c>
      <c r="K6505" s="728">
        <v>105.85</v>
      </c>
      <c r="L6505" s="728">
        <v>423.4</v>
      </c>
    </row>
    <row r="6506" spans="1:12" s="335" customFormat="1" ht="12" x14ac:dyDescent="0.2">
      <c r="A6506" s="335" t="s">
        <v>13348</v>
      </c>
      <c r="B6506" s="335" t="s">
        <v>13349</v>
      </c>
      <c r="C6506" s="733">
        <v>43739</v>
      </c>
      <c r="F6506" s="663">
        <v>2156</v>
      </c>
      <c r="G6506" s="663">
        <v>323</v>
      </c>
      <c r="H6506" s="663"/>
      <c r="I6506" s="663">
        <v>1833</v>
      </c>
      <c r="J6506" s="728">
        <v>184.15</v>
      </c>
      <c r="K6506" s="728">
        <v>36.83</v>
      </c>
      <c r="L6506" s="728">
        <v>147.32</v>
      </c>
    </row>
    <row r="6507" spans="1:12" s="335" customFormat="1" ht="12" x14ac:dyDescent="0.2">
      <c r="A6507" s="335" t="s">
        <v>13350</v>
      </c>
      <c r="B6507" s="335" t="s">
        <v>13351</v>
      </c>
      <c r="C6507" s="733">
        <v>43739</v>
      </c>
      <c r="F6507" s="663">
        <v>9387</v>
      </c>
      <c r="G6507" s="663">
        <v>1877</v>
      </c>
      <c r="H6507" s="663"/>
      <c r="I6507" s="663">
        <v>7510</v>
      </c>
      <c r="J6507" s="728">
        <v>1200.5999999999999</v>
      </c>
      <c r="K6507" s="728">
        <v>240.12</v>
      </c>
      <c r="L6507" s="728">
        <v>960.48</v>
      </c>
    </row>
    <row r="6508" spans="1:12" s="335" customFormat="1" ht="12" x14ac:dyDescent="0.2">
      <c r="A6508" s="335" t="s">
        <v>13352</v>
      </c>
      <c r="B6508" s="335" t="s">
        <v>13353</v>
      </c>
      <c r="C6508" s="733">
        <v>43739</v>
      </c>
      <c r="F6508" s="663">
        <v>7750</v>
      </c>
      <c r="G6508" s="663">
        <v>1550</v>
      </c>
      <c r="H6508" s="663"/>
      <c r="I6508" s="663">
        <v>6200</v>
      </c>
      <c r="J6508" s="728">
        <v>991.23</v>
      </c>
      <c r="K6508" s="728">
        <v>198.25</v>
      </c>
      <c r="L6508" s="728">
        <v>792.98</v>
      </c>
    </row>
    <row r="6509" spans="1:12" s="335" customFormat="1" ht="12" x14ac:dyDescent="0.2">
      <c r="A6509" s="335" t="s">
        <v>13354</v>
      </c>
      <c r="B6509" s="335" t="s">
        <v>13355</v>
      </c>
      <c r="C6509" s="733">
        <v>43739</v>
      </c>
      <c r="F6509" s="663">
        <v>7777</v>
      </c>
      <c r="G6509" s="663">
        <v>1555</v>
      </c>
      <c r="H6509" s="663"/>
      <c r="I6509" s="663">
        <v>6222</v>
      </c>
      <c r="J6509" s="728">
        <v>985.65</v>
      </c>
      <c r="K6509" s="728">
        <v>197.13</v>
      </c>
      <c r="L6509" s="728">
        <v>788.52</v>
      </c>
    </row>
    <row r="6510" spans="1:12" s="335" customFormat="1" ht="12" x14ac:dyDescent="0.2">
      <c r="A6510" s="335" t="s">
        <v>13356</v>
      </c>
      <c r="B6510" s="335" t="s">
        <v>13357</v>
      </c>
      <c r="C6510" s="733">
        <v>43739</v>
      </c>
      <c r="F6510" s="663">
        <v>1155</v>
      </c>
      <c r="G6510" s="663">
        <v>347</v>
      </c>
      <c r="H6510" s="663"/>
      <c r="I6510" s="663">
        <v>808</v>
      </c>
      <c r="J6510" s="728">
        <v>241.84</v>
      </c>
      <c r="K6510" s="728">
        <v>48.37</v>
      </c>
      <c r="L6510" s="728">
        <v>193.47</v>
      </c>
    </row>
    <row r="6511" spans="1:12" s="335" customFormat="1" ht="12" x14ac:dyDescent="0.2">
      <c r="A6511" s="335" t="s">
        <v>13358</v>
      </c>
      <c r="B6511" s="335" t="s">
        <v>13359</v>
      </c>
      <c r="C6511" s="733">
        <v>43739</v>
      </c>
      <c r="F6511" s="663">
        <v>5845</v>
      </c>
      <c r="G6511" s="663">
        <v>1169</v>
      </c>
      <c r="H6511" s="663"/>
      <c r="I6511" s="663">
        <v>4676</v>
      </c>
      <c r="J6511" s="728">
        <v>747.57</v>
      </c>
      <c r="K6511" s="728">
        <v>149.51</v>
      </c>
      <c r="L6511" s="728">
        <v>598.05999999999995</v>
      </c>
    </row>
    <row r="6512" spans="1:12" s="335" customFormat="1" ht="12" x14ac:dyDescent="0.2">
      <c r="A6512" s="335" t="s">
        <v>13360</v>
      </c>
      <c r="B6512" s="335" t="s">
        <v>13361</v>
      </c>
      <c r="C6512" s="733">
        <v>43739</v>
      </c>
      <c r="F6512" s="663">
        <v>6337</v>
      </c>
      <c r="G6512" s="663">
        <v>951</v>
      </c>
      <c r="H6512" s="663"/>
      <c r="I6512" s="663">
        <v>5386</v>
      </c>
      <c r="J6512" s="728">
        <v>546.23</v>
      </c>
      <c r="K6512" s="728">
        <v>109.25</v>
      </c>
      <c r="L6512" s="728">
        <v>436.98</v>
      </c>
    </row>
    <row r="6513" spans="1:12" s="335" customFormat="1" ht="12" x14ac:dyDescent="0.2">
      <c r="A6513" s="335" t="s">
        <v>13362</v>
      </c>
      <c r="B6513" s="335" t="s">
        <v>13363</v>
      </c>
      <c r="C6513" s="733">
        <v>43739</v>
      </c>
      <c r="F6513" s="663">
        <v>2250</v>
      </c>
      <c r="G6513" s="663">
        <v>337</v>
      </c>
      <c r="H6513" s="663"/>
      <c r="I6513" s="663">
        <v>1913</v>
      </c>
      <c r="J6513" s="728">
        <v>192.17</v>
      </c>
      <c r="K6513" s="728">
        <v>38.43</v>
      </c>
      <c r="L6513" s="728">
        <v>153.74</v>
      </c>
    </row>
    <row r="6514" spans="1:12" s="335" customFormat="1" ht="12" x14ac:dyDescent="0.2">
      <c r="A6514" s="335" t="s">
        <v>13364</v>
      </c>
      <c r="B6514" s="335" t="s">
        <v>13365</v>
      </c>
      <c r="C6514" s="733">
        <v>43739</v>
      </c>
      <c r="F6514" s="663">
        <v>4966</v>
      </c>
      <c r="G6514" s="663">
        <v>993</v>
      </c>
      <c r="H6514" s="663"/>
      <c r="I6514" s="663">
        <v>3973</v>
      </c>
      <c r="J6514" s="728">
        <v>635.15</v>
      </c>
      <c r="K6514" s="728">
        <v>127.03</v>
      </c>
      <c r="L6514" s="728">
        <v>508.12</v>
      </c>
    </row>
    <row r="6515" spans="1:12" s="335" customFormat="1" ht="12" x14ac:dyDescent="0.2">
      <c r="A6515" s="335" t="s">
        <v>13366</v>
      </c>
      <c r="B6515" s="335" t="s">
        <v>13367</v>
      </c>
      <c r="C6515" s="733">
        <v>43739</v>
      </c>
      <c r="F6515" s="663">
        <v>5085</v>
      </c>
      <c r="G6515" s="663">
        <v>763</v>
      </c>
      <c r="H6515" s="663"/>
      <c r="I6515" s="663">
        <v>4322</v>
      </c>
      <c r="J6515" s="728">
        <v>438.31</v>
      </c>
      <c r="K6515" s="728">
        <v>87.66</v>
      </c>
      <c r="L6515" s="728">
        <v>350.65</v>
      </c>
    </row>
    <row r="6516" spans="1:12" s="335" customFormat="1" ht="12" x14ac:dyDescent="0.2">
      <c r="A6516" s="335" t="s">
        <v>13368</v>
      </c>
      <c r="B6516" s="335" t="s">
        <v>13369</v>
      </c>
      <c r="C6516" s="733">
        <v>43739</v>
      </c>
      <c r="F6516" s="663">
        <v>3166</v>
      </c>
      <c r="G6516" s="663">
        <v>396</v>
      </c>
      <c r="H6516" s="663"/>
      <c r="I6516" s="663">
        <v>2770</v>
      </c>
      <c r="J6516" s="728">
        <v>203.16</v>
      </c>
      <c r="K6516" s="728">
        <v>40.630000000000003</v>
      </c>
      <c r="L6516" s="728">
        <v>162.53</v>
      </c>
    </row>
    <row r="6517" spans="1:12" s="335" customFormat="1" ht="12" x14ac:dyDescent="0.2">
      <c r="A6517" s="335" t="s">
        <v>13370</v>
      </c>
      <c r="B6517" s="335" t="s">
        <v>13371</v>
      </c>
      <c r="C6517" s="733">
        <v>43739</v>
      </c>
      <c r="F6517" s="663">
        <v>9500</v>
      </c>
      <c r="G6517" s="663">
        <v>1900</v>
      </c>
      <c r="H6517" s="663"/>
      <c r="I6517" s="663">
        <v>7600</v>
      </c>
      <c r="J6517" s="728">
        <v>1215.05</v>
      </c>
      <c r="K6517" s="728">
        <v>243.01</v>
      </c>
      <c r="L6517" s="728">
        <v>972.04</v>
      </c>
    </row>
    <row r="6518" spans="1:12" s="335" customFormat="1" ht="12" x14ac:dyDescent="0.2">
      <c r="A6518" s="335" t="s">
        <v>13372</v>
      </c>
      <c r="B6518" s="335" t="s">
        <v>13373</v>
      </c>
      <c r="C6518" s="733">
        <v>43739</v>
      </c>
      <c r="F6518" s="663">
        <v>2194</v>
      </c>
      <c r="G6518" s="663">
        <v>329</v>
      </c>
      <c r="H6518" s="663"/>
      <c r="I6518" s="663">
        <v>1865</v>
      </c>
      <c r="J6518" s="728">
        <v>187.39</v>
      </c>
      <c r="K6518" s="728">
        <v>37.479999999999997</v>
      </c>
      <c r="L6518" s="728">
        <v>149.91</v>
      </c>
    </row>
    <row r="6519" spans="1:12" s="335" customFormat="1" ht="12" x14ac:dyDescent="0.2">
      <c r="A6519" s="335" t="s">
        <v>13374</v>
      </c>
      <c r="B6519" s="335" t="s">
        <v>13375</v>
      </c>
      <c r="C6519" s="733">
        <v>43739</v>
      </c>
      <c r="F6519" s="663">
        <v>5934</v>
      </c>
      <c r="G6519" s="663">
        <v>1187</v>
      </c>
      <c r="H6519" s="663"/>
      <c r="I6519" s="663">
        <v>4747</v>
      </c>
      <c r="J6519" s="728">
        <v>758.95</v>
      </c>
      <c r="K6519" s="728">
        <v>151.79</v>
      </c>
      <c r="L6519" s="728">
        <v>607.16</v>
      </c>
    </row>
    <row r="6520" spans="1:12" s="335" customFormat="1" ht="12" x14ac:dyDescent="0.2">
      <c r="A6520" s="335" t="s">
        <v>13376</v>
      </c>
      <c r="B6520" s="335" t="s">
        <v>13377</v>
      </c>
      <c r="C6520" s="733">
        <v>43739</v>
      </c>
      <c r="F6520" s="663">
        <v>3572</v>
      </c>
      <c r="G6520" s="663">
        <v>447</v>
      </c>
      <c r="H6520" s="663"/>
      <c r="I6520" s="663">
        <v>3125</v>
      </c>
      <c r="J6520" s="728">
        <v>229.21</v>
      </c>
      <c r="K6520" s="728">
        <v>45.84</v>
      </c>
      <c r="L6520" s="728">
        <v>183.37</v>
      </c>
    </row>
    <row r="6521" spans="1:12" s="335" customFormat="1" ht="12" x14ac:dyDescent="0.2">
      <c r="A6521" s="335" t="s">
        <v>13378</v>
      </c>
      <c r="B6521" s="335" t="s">
        <v>13379</v>
      </c>
      <c r="C6521" s="733">
        <v>43739</v>
      </c>
      <c r="F6521" s="663">
        <v>4120</v>
      </c>
      <c r="G6521" s="663">
        <v>824</v>
      </c>
      <c r="H6521" s="663"/>
      <c r="I6521" s="663">
        <v>3296</v>
      </c>
      <c r="J6521" s="728">
        <v>526.94000000000005</v>
      </c>
      <c r="K6521" s="728">
        <v>105.39</v>
      </c>
      <c r="L6521" s="728">
        <v>421.55</v>
      </c>
    </row>
    <row r="6522" spans="1:12" s="335" customFormat="1" ht="12" x14ac:dyDescent="0.2">
      <c r="A6522" s="335" t="s">
        <v>13380</v>
      </c>
      <c r="B6522" s="335" t="s">
        <v>13381</v>
      </c>
      <c r="C6522" s="733">
        <v>43739</v>
      </c>
      <c r="F6522" s="663">
        <v>2015</v>
      </c>
      <c r="G6522" s="663">
        <v>378</v>
      </c>
      <c r="H6522" s="663"/>
      <c r="I6522" s="663">
        <v>1637</v>
      </c>
      <c r="J6522" s="728">
        <v>234.55</v>
      </c>
      <c r="K6522" s="728">
        <v>46.91</v>
      </c>
      <c r="L6522" s="728">
        <v>187.64</v>
      </c>
    </row>
    <row r="6523" spans="1:12" s="335" customFormat="1" ht="12" x14ac:dyDescent="0.2">
      <c r="A6523" s="335" t="s">
        <v>13382</v>
      </c>
      <c r="B6523" s="335" t="s">
        <v>13383</v>
      </c>
      <c r="C6523" s="733">
        <v>43739</v>
      </c>
      <c r="F6523" s="663">
        <v>11165</v>
      </c>
      <c r="G6523" s="663">
        <v>2093</v>
      </c>
      <c r="H6523" s="663"/>
      <c r="I6523" s="663">
        <v>9072</v>
      </c>
      <c r="J6523" s="728">
        <v>1311.55</v>
      </c>
      <c r="K6523" s="728">
        <v>262.31</v>
      </c>
      <c r="L6523" s="728">
        <v>1049.24</v>
      </c>
    </row>
    <row r="6524" spans="1:12" s="335" customFormat="1" ht="12" x14ac:dyDescent="0.2">
      <c r="A6524" s="335" t="s">
        <v>13384</v>
      </c>
      <c r="B6524" s="335" t="s">
        <v>13385</v>
      </c>
      <c r="C6524" s="733">
        <v>43739</v>
      </c>
      <c r="F6524" s="663">
        <v>6789</v>
      </c>
      <c r="G6524" s="663">
        <v>1018</v>
      </c>
      <c r="H6524" s="663"/>
      <c r="I6524" s="663">
        <v>5771</v>
      </c>
      <c r="J6524" s="728">
        <v>585.19000000000005</v>
      </c>
      <c r="K6524" s="728">
        <v>117.04</v>
      </c>
      <c r="L6524" s="728">
        <v>468.15</v>
      </c>
    </row>
    <row r="6525" spans="1:12" s="335" customFormat="1" ht="12" x14ac:dyDescent="0.2">
      <c r="A6525" s="335" t="s">
        <v>13386</v>
      </c>
      <c r="B6525" s="335" t="s">
        <v>13387</v>
      </c>
      <c r="C6525" s="733">
        <v>43739</v>
      </c>
      <c r="F6525" s="663">
        <v>4075</v>
      </c>
      <c r="G6525" s="663">
        <v>611</v>
      </c>
      <c r="H6525" s="663"/>
      <c r="I6525" s="663">
        <v>3464</v>
      </c>
      <c r="J6525" s="728">
        <v>348.05</v>
      </c>
      <c r="K6525" s="728">
        <v>69.61</v>
      </c>
      <c r="L6525" s="728">
        <v>278.44</v>
      </c>
    </row>
    <row r="6526" spans="1:12" s="335" customFormat="1" ht="12" x14ac:dyDescent="0.2">
      <c r="A6526" s="335" t="s">
        <v>13388</v>
      </c>
      <c r="B6526" s="335" t="s">
        <v>13389</v>
      </c>
      <c r="C6526" s="733">
        <v>43739</v>
      </c>
      <c r="F6526" s="663">
        <v>5790</v>
      </c>
      <c r="G6526" s="663">
        <v>869</v>
      </c>
      <c r="H6526" s="663"/>
      <c r="I6526" s="663">
        <v>4921</v>
      </c>
      <c r="J6526" s="728">
        <v>499.09</v>
      </c>
      <c r="K6526" s="728">
        <v>99.82</v>
      </c>
      <c r="L6526" s="728">
        <v>399.27</v>
      </c>
    </row>
    <row r="6527" spans="1:12" s="335" customFormat="1" ht="12" x14ac:dyDescent="0.2">
      <c r="A6527" s="335" t="s">
        <v>13390</v>
      </c>
      <c r="B6527" s="335" t="s">
        <v>13391</v>
      </c>
      <c r="C6527" s="733">
        <v>43739</v>
      </c>
      <c r="F6527" s="663">
        <v>3979</v>
      </c>
      <c r="G6527" s="663">
        <v>796</v>
      </c>
      <c r="H6527" s="663"/>
      <c r="I6527" s="663">
        <v>3183</v>
      </c>
      <c r="J6527" s="728">
        <v>508.91</v>
      </c>
      <c r="K6527" s="728">
        <v>101.78</v>
      </c>
      <c r="L6527" s="728">
        <v>407.13</v>
      </c>
    </row>
    <row r="6528" spans="1:12" s="335" customFormat="1" ht="12" x14ac:dyDescent="0.2">
      <c r="A6528" s="335" t="s">
        <v>13392</v>
      </c>
      <c r="B6528" s="335" t="s">
        <v>13393</v>
      </c>
      <c r="C6528" s="733">
        <v>43739</v>
      </c>
      <c r="F6528" s="663">
        <v>3158</v>
      </c>
      <c r="G6528" s="663">
        <v>632</v>
      </c>
      <c r="H6528" s="663"/>
      <c r="I6528" s="663">
        <v>2526</v>
      </c>
      <c r="J6528" s="728">
        <v>403.9</v>
      </c>
      <c r="K6528" s="728">
        <v>80.78</v>
      </c>
      <c r="L6528" s="728">
        <v>323.12</v>
      </c>
    </row>
    <row r="6529" spans="1:12" s="335" customFormat="1" ht="12" x14ac:dyDescent="0.2">
      <c r="A6529" s="335" t="s">
        <v>13394</v>
      </c>
      <c r="B6529" s="335" t="s">
        <v>13395</v>
      </c>
      <c r="C6529" s="733">
        <v>43739</v>
      </c>
      <c r="F6529" s="663">
        <v>2134</v>
      </c>
      <c r="G6529" s="663">
        <v>320</v>
      </c>
      <c r="H6529" s="663"/>
      <c r="I6529" s="663">
        <v>1814</v>
      </c>
      <c r="J6529" s="728">
        <v>182.26</v>
      </c>
      <c r="K6529" s="728">
        <v>36.450000000000003</v>
      </c>
      <c r="L6529" s="728">
        <v>145.81</v>
      </c>
    </row>
    <row r="6530" spans="1:12" s="335" customFormat="1" ht="12" x14ac:dyDescent="0.2">
      <c r="A6530" s="335" t="s">
        <v>13396</v>
      </c>
      <c r="B6530" s="335" t="s">
        <v>13397</v>
      </c>
      <c r="C6530" s="733">
        <v>43739</v>
      </c>
      <c r="F6530" s="663">
        <v>7494</v>
      </c>
      <c r="G6530" s="663">
        <v>1499</v>
      </c>
      <c r="H6530" s="663"/>
      <c r="I6530" s="663">
        <v>5995</v>
      </c>
      <c r="J6530" s="728">
        <v>958.49</v>
      </c>
      <c r="K6530" s="728">
        <v>191.7</v>
      </c>
      <c r="L6530" s="728">
        <v>766.79</v>
      </c>
    </row>
    <row r="6531" spans="1:12" s="335" customFormat="1" ht="12" x14ac:dyDescent="0.2">
      <c r="A6531" s="335" t="s">
        <v>13398</v>
      </c>
      <c r="B6531" s="335" t="s">
        <v>13399</v>
      </c>
      <c r="C6531" s="733">
        <v>43739</v>
      </c>
      <c r="F6531" s="663">
        <v>4866</v>
      </c>
      <c r="G6531" s="663">
        <v>730</v>
      </c>
      <c r="H6531" s="663"/>
      <c r="I6531" s="663">
        <v>4136</v>
      </c>
      <c r="J6531" s="728">
        <v>419.44</v>
      </c>
      <c r="K6531" s="728">
        <v>83.89</v>
      </c>
      <c r="L6531" s="728">
        <v>335.55</v>
      </c>
    </row>
    <row r="6532" spans="1:12" s="335" customFormat="1" ht="12" x14ac:dyDescent="0.2">
      <c r="A6532" s="335" t="s">
        <v>13400</v>
      </c>
      <c r="B6532" s="335" t="s">
        <v>13401</v>
      </c>
      <c r="C6532" s="733">
        <v>43739</v>
      </c>
      <c r="F6532" s="663">
        <v>2516</v>
      </c>
      <c r="G6532" s="663">
        <v>377</v>
      </c>
      <c r="H6532" s="663"/>
      <c r="I6532" s="663">
        <v>2139</v>
      </c>
      <c r="J6532" s="728">
        <v>214.89</v>
      </c>
      <c r="K6532" s="728">
        <v>42.98</v>
      </c>
      <c r="L6532" s="728">
        <v>171.91</v>
      </c>
    </row>
    <row r="6533" spans="1:12" s="335" customFormat="1" ht="12" x14ac:dyDescent="0.2">
      <c r="A6533" s="335" t="s">
        <v>13402</v>
      </c>
      <c r="B6533" s="335" t="s">
        <v>13403</v>
      </c>
      <c r="C6533" s="733">
        <v>43739</v>
      </c>
      <c r="F6533" s="663">
        <v>9975</v>
      </c>
      <c r="G6533" s="663">
        <v>1995</v>
      </c>
      <c r="H6533" s="663"/>
      <c r="I6533" s="663">
        <v>7980</v>
      </c>
      <c r="J6533" s="728">
        <v>1275.8</v>
      </c>
      <c r="K6533" s="728">
        <v>255.16</v>
      </c>
      <c r="L6533" s="728">
        <v>1020.64</v>
      </c>
    </row>
    <row r="6534" spans="1:12" s="335" customFormat="1" ht="12" x14ac:dyDescent="0.2">
      <c r="A6534" s="335" t="s">
        <v>13404</v>
      </c>
      <c r="B6534" s="335" t="s">
        <v>13405</v>
      </c>
      <c r="C6534" s="733">
        <v>43739</v>
      </c>
      <c r="F6534" s="663">
        <v>6377</v>
      </c>
      <c r="G6534" s="663">
        <v>1275</v>
      </c>
      <c r="H6534" s="663"/>
      <c r="I6534" s="663">
        <v>5102</v>
      </c>
      <c r="J6534" s="728">
        <v>815.61</v>
      </c>
      <c r="K6534" s="728">
        <v>163.12</v>
      </c>
      <c r="L6534" s="728">
        <v>652.49</v>
      </c>
    </row>
    <row r="6535" spans="1:12" s="335" customFormat="1" ht="12" x14ac:dyDescent="0.2">
      <c r="A6535" s="335" t="s">
        <v>13406</v>
      </c>
      <c r="B6535" s="335" t="s">
        <v>13407</v>
      </c>
      <c r="C6535" s="733">
        <v>43739</v>
      </c>
      <c r="F6535" s="663">
        <v>9259</v>
      </c>
      <c r="G6535" s="663">
        <v>1852</v>
      </c>
      <c r="H6535" s="663"/>
      <c r="I6535" s="663">
        <v>7407</v>
      </c>
      <c r="J6535" s="728">
        <v>1184.23</v>
      </c>
      <c r="K6535" s="728">
        <v>236.85</v>
      </c>
      <c r="L6535" s="728">
        <v>947.38</v>
      </c>
    </row>
    <row r="6536" spans="1:12" s="335" customFormat="1" ht="12" x14ac:dyDescent="0.2">
      <c r="A6536" s="335" t="s">
        <v>13408</v>
      </c>
      <c r="B6536" s="335" t="s">
        <v>13409</v>
      </c>
      <c r="C6536" s="733">
        <v>43739</v>
      </c>
      <c r="F6536" s="663">
        <v>6513</v>
      </c>
      <c r="G6536" s="663">
        <v>977</v>
      </c>
      <c r="H6536" s="663"/>
      <c r="I6536" s="663">
        <v>5536</v>
      </c>
      <c r="J6536" s="728">
        <v>561.41</v>
      </c>
      <c r="K6536" s="728">
        <v>112.28</v>
      </c>
      <c r="L6536" s="728">
        <v>449.13</v>
      </c>
    </row>
    <row r="6537" spans="1:12" s="335" customFormat="1" ht="12" x14ac:dyDescent="0.2">
      <c r="A6537" s="335" t="s">
        <v>13410</v>
      </c>
      <c r="B6537" s="335" t="s">
        <v>13411</v>
      </c>
      <c r="C6537" s="733">
        <v>43739</v>
      </c>
      <c r="F6537" s="663">
        <v>2296</v>
      </c>
      <c r="G6537" s="663">
        <v>344</v>
      </c>
      <c r="H6537" s="663"/>
      <c r="I6537" s="663">
        <v>1952</v>
      </c>
      <c r="J6537" s="728">
        <v>196.1</v>
      </c>
      <c r="K6537" s="728">
        <v>39.22</v>
      </c>
      <c r="L6537" s="728">
        <v>156.88</v>
      </c>
    </row>
    <row r="6538" spans="1:12" s="335" customFormat="1" ht="12" x14ac:dyDescent="0.2">
      <c r="A6538" s="335" t="s">
        <v>13412</v>
      </c>
      <c r="B6538" s="335" t="s">
        <v>13413</v>
      </c>
      <c r="C6538" s="733">
        <v>43739</v>
      </c>
      <c r="F6538" s="663">
        <v>1968</v>
      </c>
      <c r="G6538" s="663">
        <v>295</v>
      </c>
      <c r="H6538" s="663"/>
      <c r="I6538" s="663">
        <v>1673</v>
      </c>
      <c r="J6538" s="728">
        <v>168.09</v>
      </c>
      <c r="K6538" s="728">
        <v>33.619999999999997</v>
      </c>
      <c r="L6538" s="728">
        <v>134.47</v>
      </c>
    </row>
    <row r="6539" spans="1:12" s="335" customFormat="1" ht="12" x14ac:dyDescent="0.2">
      <c r="A6539" s="335" t="s">
        <v>13414</v>
      </c>
      <c r="B6539" s="335" t="s">
        <v>13415</v>
      </c>
      <c r="C6539" s="733">
        <v>43739</v>
      </c>
      <c r="F6539" s="663">
        <v>3944</v>
      </c>
      <c r="G6539" s="663">
        <v>592</v>
      </c>
      <c r="H6539" s="663"/>
      <c r="I6539" s="663">
        <v>3352</v>
      </c>
      <c r="J6539" s="728">
        <v>336.85</v>
      </c>
      <c r="K6539" s="728">
        <v>67.37</v>
      </c>
      <c r="L6539" s="728">
        <v>269.48</v>
      </c>
    </row>
    <row r="6540" spans="1:12" s="335" customFormat="1" ht="12" x14ac:dyDescent="0.2">
      <c r="A6540" s="335" t="s">
        <v>13416</v>
      </c>
      <c r="B6540" s="335" t="s">
        <v>13417</v>
      </c>
      <c r="C6540" s="733">
        <v>43739</v>
      </c>
      <c r="F6540" s="663">
        <v>6280</v>
      </c>
      <c r="G6540" s="663">
        <v>1256</v>
      </c>
      <c r="H6540" s="663"/>
      <c r="I6540" s="663">
        <v>5024</v>
      </c>
      <c r="J6540" s="728">
        <v>803.21</v>
      </c>
      <c r="K6540" s="728">
        <v>160.63999999999999</v>
      </c>
      <c r="L6540" s="728">
        <v>642.57000000000005</v>
      </c>
    </row>
    <row r="6541" spans="1:12" s="335" customFormat="1" ht="12" x14ac:dyDescent="0.2">
      <c r="A6541" s="335" t="s">
        <v>13418</v>
      </c>
      <c r="B6541" s="335" t="s">
        <v>13419</v>
      </c>
      <c r="C6541" s="733">
        <v>43739</v>
      </c>
      <c r="F6541" s="663">
        <v>9604</v>
      </c>
      <c r="G6541" s="663">
        <v>1801</v>
      </c>
      <c r="H6541" s="663"/>
      <c r="I6541" s="663">
        <v>7803</v>
      </c>
      <c r="J6541" s="728">
        <v>1128.19</v>
      </c>
      <c r="K6541" s="728">
        <v>225.64</v>
      </c>
      <c r="L6541" s="728">
        <v>902.55</v>
      </c>
    </row>
    <row r="6542" spans="1:12" s="335" customFormat="1" ht="12" x14ac:dyDescent="0.2">
      <c r="A6542" s="335" t="s">
        <v>13420</v>
      </c>
      <c r="B6542" s="335" t="s">
        <v>13421</v>
      </c>
      <c r="C6542" s="733">
        <v>43739</v>
      </c>
      <c r="F6542" s="663">
        <v>6565</v>
      </c>
      <c r="G6542" s="663">
        <v>985</v>
      </c>
      <c r="H6542" s="663"/>
      <c r="I6542" s="663">
        <v>5580</v>
      </c>
      <c r="J6542" s="728">
        <v>565.89</v>
      </c>
      <c r="K6542" s="728">
        <v>113.18</v>
      </c>
      <c r="L6542" s="728">
        <v>452.71</v>
      </c>
    </row>
    <row r="6543" spans="1:12" s="335" customFormat="1" ht="12" x14ac:dyDescent="0.2">
      <c r="A6543" s="335" t="s">
        <v>13422</v>
      </c>
      <c r="B6543" s="335" t="s">
        <v>13423</v>
      </c>
      <c r="C6543" s="733">
        <v>43739</v>
      </c>
      <c r="F6543" s="663">
        <v>2735</v>
      </c>
      <c r="G6543" s="663">
        <v>547</v>
      </c>
      <c r="H6543" s="663"/>
      <c r="I6543" s="663">
        <v>2188</v>
      </c>
      <c r="J6543" s="728">
        <v>349.8</v>
      </c>
      <c r="K6543" s="728">
        <v>69.959999999999994</v>
      </c>
      <c r="L6543" s="728">
        <v>279.83999999999997</v>
      </c>
    </row>
    <row r="6544" spans="1:12" s="335" customFormat="1" ht="12" x14ac:dyDescent="0.2">
      <c r="A6544" s="335" t="s">
        <v>13424</v>
      </c>
      <c r="B6544" s="335" t="s">
        <v>13425</v>
      </c>
      <c r="C6544" s="733">
        <v>43739</v>
      </c>
      <c r="F6544" s="663">
        <v>8885</v>
      </c>
      <c r="G6544" s="663">
        <v>1333</v>
      </c>
      <c r="H6544" s="663"/>
      <c r="I6544" s="663">
        <v>7552</v>
      </c>
      <c r="J6544" s="728">
        <v>765.86</v>
      </c>
      <c r="K6544" s="728">
        <v>153.16999999999999</v>
      </c>
      <c r="L6544" s="728">
        <v>612.69000000000005</v>
      </c>
    </row>
    <row r="6545" spans="1:12" s="335" customFormat="1" ht="12" x14ac:dyDescent="0.2">
      <c r="A6545" s="335" t="s">
        <v>13426</v>
      </c>
      <c r="B6545" s="335" t="s">
        <v>13427</v>
      </c>
      <c r="C6545" s="733">
        <v>43739</v>
      </c>
      <c r="F6545" s="663">
        <v>1056</v>
      </c>
      <c r="G6545" s="663">
        <v>158</v>
      </c>
      <c r="H6545" s="663"/>
      <c r="I6545" s="663">
        <v>898</v>
      </c>
      <c r="J6545" s="728">
        <v>90.19</v>
      </c>
      <c r="K6545" s="728">
        <v>18.04</v>
      </c>
      <c r="L6545" s="728">
        <v>72.150000000000006</v>
      </c>
    </row>
    <row r="6546" spans="1:12" s="335" customFormat="1" ht="12" x14ac:dyDescent="0.2">
      <c r="A6546" s="335" t="s">
        <v>13428</v>
      </c>
      <c r="B6546" s="335" t="s">
        <v>13429</v>
      </c>
      <c r="C6546" s="733">
        <v>43739</v>
      </c>
      <c r="F6546" s="663">
        <v>4228</v>
      </c>
      <c r="G6546" s="663">
        <v>846</v>
      </c>
      <c r="H6546" s="663"/>
      <c r="I6546" s="663">
        <v>3382</v>
      </c>
      <c r="J6546" s="728">
        <v>540.75</v>
      </c>
      <c r="K6546" s="728">
        <v>108.15</v>
      </c>
      <c r="L6546" s="728">
        <v>432.6</v>
      </c>
    </row>
    <row r="6547" spans="1:12" s="335" customFormat="1" ht="12" x14ac:dyDescent="0.2">
      <c r="A6547" s="335" t="s">
        <v>13430</v>
      </c>
      <c r="B6547" s="335" t="s">
        <v>13431</v>
      </c>
      <c r="C6547" s="733">
        <v>43739</v>
      </c>
      <c r="F6547" s="663">
        <v>1292</v>
      </c>
      <c r="G6547" s="663">
        <v>388</v>
      </c>
      <c r="H6547" s="663"/>
      <c r="I6547" s="663">
        <v>904</v>
      </c>
      <c r="J6547" s="728">
        <v>270.51</v>
      </c>
      <c r="K6547" s="728">
        <v>54.1</v>
      </c>
      <c r="L6547" s="728">
        <v>216.41</v>
      </c>
    </row>
    <row r="6548" spans="1:12" s="335" customFormat="1" ht="12" x14ac:dyDescent="0.2">
      <c r="A6548" s="335" t="s">
        <v>13432</v>
      </c>
      <c r="B6548" s="335" t="s">
        <v>13433</v>
      </c>
      <c r="C6548" s="733">
        <v>43739</v>
      </c>
      <c r="F6548" s="663">
        <v>5853</v>
      </c>
      <c r="G6548" s="663">
        <v>1097</v>
      </c>
      <c r="H6548" s="663"/>
      <c r="I6548" s="663">
        <v>4756</v>
      </c>
      <c r="J6548" s="728">
        <v>687.55</v>
      </c>
      <c r="K6548" s="728">
        <v>137.51</v>
      </c>
      <c r="L6548" s="728">
        <v>550.04</v>
      </c>
    </row>
    <row r="6549" spans="1:12" s="335" customFormat="1" ht="12" x14ac:dyDescent="0.2">
      <c r="A6549" s="335" t="s">
        <v>13434</v>
      </c>
      <c r="B6549" s="335" t="s">
        <v>13435</v>
      </c>
      <c r="C6549" s="733">
        <v>43739</v>
      </c>
      <c r="F6549" s="663">
        <v>1705</v>
      </c>
      <c r="G6549" s="663">
        <v>550</v>
      </c>
      <c r="H6549" s="663"/>
      <c r="I6549" s="663">
        <v>1155</v>
      </c>
      <c r="J6549" s="728">
        <v>392.7</v>
      </c>
      <c r="K6549" s="728">
        <v>78.540000000000006</v>
      </c>
      <c r="L6549" s="728">
        <v>314.16000000000003</v>
      </c>
    </row>
    <row r="6550" spans="1:12" s="335" customFormat="1" ht="12" x14ac:dyDescent="0.2">
      <c r="A6550" s="335" t="s">
        <v>13436</v>
      </c>
      <c r="B6550" s="335" t="s">
        <v>13437</v>
      </c>
      <c r="C6550" s="733">
        <v>43739</v>
      </c>
      <c r="F6550" s="663">
        <v>155</v>
      </c>
      <c r="G6550" s="663">
        <v>23</v>
      </c>
      <c r="H6550" s="663"/>
      <c r="I6550" s="663">
        <v>132</v>
      </c>
      <c r="J6550" s="728">
        <v>13.36</v>
      </c>
      <c r="K6550" s="728">
        <v>2.67</v>
      </c>
      <c r="L6550" s="728">
        <v>10.69</v>
      </c>
    </row>
    <row r="6551" spans="1:12" s="335" customFormat="1" ht="12" x14ac:dyDescent="0.2">
      <c r="A6551" s="335" t="s">
        <v>13438</v>
      </c>
      <c r="B6551" s="335" t="s">
        <v>13439</v>
      </c>
      <c r="C6551" s="733">
        <v>43739</v>
      </c>
      <c r="F6551" s="663">
        <v>4776</v>
      </c>
      <c r="G6551" s="663">
        <v>895</v>
      </c>
      <c r="H6551" s="663"/>
      <c r="I6551" s="663">
        <v>3881</v>
      </c>
      <c r="J6551" s="728">
        <v>561.04</v>
      </c>
      <c r="K6551" s="728">
        <v>112.21</v>
      </c>
      <c r="L6551" s="728">
        <v>448.83</v>
      </c>
    </row>
    <row r="6552" spans="1:12" s="335" customFormat="1" ht="12" x14ac:dyDescent="0.2">
      <c r="A6552" s="335" t="s">
        <v>13440</v>
      </c>
      <c r="B6552" s="335" t="s">
        <v>13441</v>
      </c>
      <c r="C6552" s="733">
        <v>43739</v>
      </c>
      <c r="F6552" s="663">
        <v>3087</v>
      </c>
      <c r="G6552" s="663">
        <v>579</v>
      </c>
      <c r="H6552" s="663"/>
      <c r="I6552" s="663">
        <v>2508</v>
      </c>
      <c r="J6552" s="728">
        <v>359.33</v>
      </c>
      <c r="K6552" s="728">
        <v>71.87</v>
      </c>
      <c r="L6552" s="728">
        <v>287.45999999999998</v>
      </c>
    </row>
    <row r="6553" spans="1:12" s="335" customFormat="1" ht="12" x14ac:dyDescent="0.2">
      <c r="A6553" s="335" t="s">
        <v>13442</v>
      </c>
      <c r="B6553" s="335" t="s">
        <v>13443</v>
      </c>
      <c r="C6553" s="733">
        <v>43739</v>
      </c>
      <c r="F6553" s="663">
        <v>749</v>
      </c>
      <c r="G6553" s="663">
        <v>112</v>
      </c>
      <c r="H6553" s="663"/>
      <c r="I6553" s="663">
        <v>637</v>
      </c>
      <c r="J6553" s="728">
        <v>63.97</v>
      </c>
      <c r="K6553" s="728">
        <v>12.79</v>
      </c>
      <c r="L6553" s="728">
        <v>51.18</v>
      </c>
    </row>
    <row r="6554" spans="1:12" s="335" customFormat="1" ht="12" x14ac:dyDescent="0.2">
      <c r="A6554" s="335" t="s">
        <v>13444</v>
      </c>
      <c r="B6554" s="335" t="s">
        <v>13445</v>
      </c>
      <c r="C6554" s="733">
        <v>43739</v>
      </c>
      <c r="F6554" s="663">
        <v>9408</v>
      </c>
      <c r="G6554" s="663">
        <v>1411</v>
      </c>
      <c r="H6554" s="663"/>
      <c r="I6554" s="663">
        <v>7997</v>
      </c>
      <c r="J6554" s="728">
        <v>810.95</v>
      </c>
      <c r="K6554" s="728">
        <v>162.19</v>
      </c>
      <c r="L6554" s="728">
        <v>648.76</v>
      </c>
    </row>
    <row r="6555" spans="1:12" s="335" customFormat="1" ht="12" x14ac:dyDescent="0.2">
      <c r="A6555" s="335" t="s">
        <v>13446</v>
      </c>
      <c r="B6555" s="335" t="s">
        <v>13447</v>
      </c>
      <c r="C6555" s="733">
        <v>43739</v>
      </c>
      <c r="F6555" s="663">
        <v>2079</v>
      </c>
      <c r="G6555" s="663">
        <v>520</v>
      </c>
      <c r="H6555" s="663"/>
      <c r="I6555" s="663">
        <v>1559</v>
      </c>
      <c r="J6555" s="728">
        <v>349.4</v>
      </c>
      <c r="K6555" s="728">
        <v>69.88</v>
      </c>
      <c r="L6555" s="728">
        <v>279.52</v>
      </c>
    </row>
    <row r="6556" spans="1:12" s="335" customFormat="1" ht="12" x14ac:dyDescent="0.2">
      <c r="A6556" s="335" t="s">
        <v>13448</v>
      </c>
      <c r="B6556" s="335" t="s">
        <v>13449</v>
      </c>
      <c r="C6556" s="733">
        <v>43739</v>
      </c>
      <c r="F6556" s="663">
        <v>3300</v>
      </c>
      <c r="G6556" s="663">
        <v>498</v>
      </c>
      <c r="H6556" s="663"/>
      <c r="I6556" s="663">
        <v>2802</v>
      </c>
      <c r="J6556" s="728">
        <v>284.45999999999998</v>
      </c>
      <c r="K6556" s="728">
        <v>56.89</v>
      </c>
      <c r="L6556" s="728">
        <v>227.57</v>
      </c>
    </row>
    <row r="6557" spans="1:12" s="335" customFormat="1" ht="12" x14ac:dyDescent="0.2">
      <c r="A6557" s="335" t="s">
        <v>13450</v>
      </c>
      <c r="B6557" s="335" t="s">
        <v>13451</v>
      </c>
      <c r="C6557" s="733">
        <v>43739</v>
      </c>
      <c r="F6557" s="663">
        <v>5845</v>
      </c>
      <c r="G6557" s="663">
        <v>877</v>
      </c>
      <c r="H6557" s="663"/>
      <c r="I6557" s="663">
        <v>4968</v>
      </c>
      <c r="J6557" s="728">
        <v>503.81</v>
      </c>
      <c r="K6557" s="728">
        <v>100.76</v>
      </c>
      <c r="L6557" s="728">
        <v>403.05</v>
      </c>
    </row>
    <row r="6558" spans="1:12" s="335" customFormat="1" ht="12" x14ac:dyDescent="0.2">
      <c r="A6558" s="335" t="s">
        <v>13452</v>
      </c>
      <c r="B6558" s="335" t="s">
        <v>13453</v>
      </c>
      <c r="C6558" s="733">
        <v>43739</v>
      </c>
      <c r="F6558" s="663">
        <v>4968</v>
      </c>
      <c r="G6558" s="663">
        <v>797</v>
      </c>
      <c r="H6558" s="663"/>
      <c r="I6558" s="663">
        <v>4171</v>
      </c>
      <c r="J6558" s="728">
        <v>457.71</v>
      </c>
      <c r="K6558" s="728">
        <v>91.54</v>
      </c>
      <c r="L6558" s="728">
        <v>366.17</v>
      </c>
    </row>
    <row r="6559" spans="1:12" s="335" customFormat="1" ht="12" x14ac:dyDescent="0.2">
      <c r="A6559" s="335" t="s">
        <v>13454</v>
      </c>
      <c r="B6559" s="335" t="s">
        <v>13455</v>
      </c>
      <c r="C6559" s="733">
        <v>43739</v>
      </c>
      <c r="F6559" s="663">
        <v>2030</v>
      </c>
      <c r="G6559" s="663">
        <v>304</v>
      </c>
      <c r="H6559" s="663"/>
      <c r="I6559" s="663">
        <v>1726</v>
      </c>
      <c r="J6559" s="728">
        <v>173.39</v>
      </c>
      <c r="K6559" s="728">
        <v>34.68</v>
      </c>
      <c r="L6559" s="728">
        <v>138.71</v>
      </c>
    </row>
    <row r="6560" spans="1:12" s="335" customFormat="1" ht="12" x14ac:dyDescent="0.2">
      <c r="A6560" s="335" t="s">
        <v>13456</v>
      </c>
      <c r="B6560" s="335" t="s">
        <v>13457</v>
      </c>
      <c r="C6560" s="733">
        <v>43739</v>
      </c>
      <c r="F6560" s="663">
        <v>7473</v>
      </c>
      <c r="G6560" s="663">
        <v>1121</v>
      </c>
      <c r="H6560" s="663"/>
      <c r="I6560" s="663">
        <v>6352</v>
      </c>
      <c r="J6560" s="728">
        <v>644.15</v>
      </c>
      <c r="K6560" s="728">
        <v>128.83000000000001</v>
      </c>
      <c r="L6560" s="728">
        <v>515.32000000000005</v>
      </c>
    </row>
    <row r="6561" spans="1:12" s="335" customFormat="1" ht="12" x14ac:dyDescent="0.2">
      <c r="A6561" s="335" t="s">
        <v>13458</v>
      </c>
      <c r="B6561" s="335" t="s">
        <v>13459</v>
      </c>
      <c r="C6561" s="733">
        <v>43739</v>
      </c>
      <c r="F6561" s="663">
        <v>2135</v>
      </c>
      <c r="G6561" s="663">
        <v>427</v>
      </c>
      <c r="H6561" s="663"/>
      <c r="I6561" s="663">
        <v>1708</v>
      </c>
      <c r="J6561" s="728">
        <v>273.06</v>
      </c>
      <c r="K6561" s="728">
        <v>54.61</v>
      </c>
      <c r="L6561" s="728">
        <v>218.45</v>
      </c>
    </row>
    <row r="6562" spans="1:12" s="335" customFormat="1" ht="12" x14ac:dyDescent="0.2">
      <c r="A6562" s="335" t="s">
        <v>13460</v>
      </c>
      <c r="B6562" s="335" t="s">
        <v>13461</v>
      </c>
      <c r="C6562" s="733">
        <v>43739</v>
      </c>
      <c r="F6562" s="663">
        <v>2250</v>
      </c>
      <c r="G6562" s="663">
        <v>337</v>
      </c>
      <c r="H6562" s="663"/>
      <c r="I6562" s="663">
        <v>1913</v>
      </c>
      <c r="J6562" s="728">
        <v>192.17</v>
      </c>
      <c r="K6562" s="728">
        <v>38.43</v>
      </c>
      <c r="L6562" s="728">
        <v>153.74</v>
      </c>
    </row>
    <row r="6563" spans="1:12" s="335" customFormat="1" ht="12" x14ac:dyDescent="0.2">
      <c r="A6563" s="335" t="s">
        <v>13462</v>
      </c>
      <c r="B6563" s="335" t="s">
        <v>13463</v>
      </c>
      <c r="C6563" s="733">
        <v>43739</v>
      </c>
      <c r="F6563" s="663">
        <v>1748</v>
      </c>
      <c r="G6563" s="663">
        <v>350</v>
      </c>
      <c r="H6563" s="663"/>
      <c r="I6563" s="663">
        <v>1398</v>
      </c>
      <c r="J6563" s="728">
        <v>223.57</v>
      </c>
      <c r="K6563" s="728">
        <v>44.71</v>
      </c>
      <c r="L6563" s="728">
        <v>178.86</v>
      </c>
    </row>
    <row r="6564" spans="1:12" s="335" customFormat="1" ht="12" x14ac:dyDescent="0.2">
      <c r="A6564" s="335" t="s">
        <v>13464</v>
      </c>
      <c r="B6564" s="335" t="s">
        <v>13465</v>
      </c>
      <c r="C6564" s="733">
        <v>43739</v>
      </c>
      <c r="F6564" s="663">
        <v>1969</v>
      </c>
      <c r="G6564" s="663">
        <v>295</v>
      </c>
      <c r="H6564" s="663"/>
      <c r="I6564" s="663">
        <v>1674</v>
      </c>
      <c r="J6564" s="728">
        <v>168.17</v>
      </c>
      <c r="K6564" s="728">
        <v>33.630000000000003</v>
      </c>
      <c r="L6564" s="728">
        <v>134.54</v>
      </c>
    </row>
    <row r="6565" spans="1:12" s="335" customFormat="1" ht="12" x14ac:dyDescent="0.2">
      <c r="A6565" s="335" t="s">
        <v>13466</v>
      </c>
      <c r="B6565" s="335" t="s">
        <v>13467</v>
      </c>
      <c r="C6565" s="733">
        <v>43739</v>
      </c>
      <c r="F6565" s="663">
        <v>4219</v>
      </c>
      <c r="G6565" s="663">
        <v>633</v>
      </c>
      <c r="H6565" s="663"/>
      <c r="I6565" s="663">
        <v>3586</v>
      </c>
      <c r="J6565" s="728">
        <v>363.66</v>
      </c>
      <c r="K6565" s="728">
        <v>72.73</v>
      </c>
      <c r="L6565" s="728">
        <v>290.93</v>
      </c>
    </row>
    <row r="6566" spans="1:12" s="335" customFormat="1" ht="12" x14ac:dyDescent="0.2">
      <c r="A6566" s="335" t="s">
        <v>13468</v>
      </c>
      <c r="B6566" s="335" t="s">
        <v>13469</v>
      </c>
      <c r="C6566" s="733">
        <v>43739</v>
      </c>
      <c r="F6566" s="663">
        <v>6326</v>
      </c>
      <c r="G6566" s="663">
        <v>949</v>
      </c>
      <c r="H6566" s="663"/>
      <c r="I6566" s="663">
        <v>5377</v>
      </c>
      <c r="J6566" s="728">
        <v>545.29</v>
      </c>
      <c r="K6566" s="728">
        <v>109.06</v>
      </c>
      <c r="L6566" s="728">
        <v>436.23</v>
      </c>
    </row>
    <row r="6567" spans="1:12" s="335" customFormat="1" ht="12" x14ac:dyDescent="0.2">
      <c r="A6567" s="335" t="s">
        <v>13470</v>
      </c>
      <c r="B6567" s="335" t="s">
        <v>13471</v>
      </c>
      <c r="C6567" s="733">
        <v>43739</v>
      </c>
      <c r="F6567" s="663">
        <v>1155</v>
      </c>
      <c r="G6567" s="663">
        <v>347</v>
      </c>
      <c r="H6567" s="663"/>
      <c r="I6567" s="663">
        <v>808</v>
      </c>
      <c r="J6567" s="728">
        <v>241.84</v>
      </c>
      <c r="K6567" s="728">
        <v>48.37</v>
      </c>
      <c r="L6567" s="728">
        <v>193.47</v>
      </c>
    </row>
    <row r="6568" spans="1:12" s="335" customFormat="1" ht="12" x14ac:dyDescent="0.2">
      <c r="A6568" s="335" t="s">
        <v>13472</v>
      </c>
      <c r="B6568" s="335" t="s">
        <v>13473</v>
      </c>
      <c r="C6568" s="733">
        <v>43739</v>
      </c>
      <c r="F6568" s="663">
        <v>1155</v>
      </c>
      <c r="G6568" s="663">
        <v>347</v>
      </c>
      <c r="H6568" s="663"/>
      <c r="I6568" s="663">
        <v>808</v>
      </c>
      <c r="J6568" s="728">
        <v>241.84</v>
      </c>
      <c r="K6568" s="728">
        <v>48.37</v>
      </c>
      <c r="L6568" s="728">
        <v>193.47</v>
      </c>
    </row>
    <row r="6569" spans="1:12" s="335" customFormat="1" ht="12" x14ac:dyDescent="0.2">
      <c r="A6569" s="335" t="s">
        <v>13474</v>
      </c>
      <c r="B6569" s="335" t="s">
        <v>13475</v>
      </c>
      <c r="C6569" s="733">
        <v>43739</v>
      </c>
      <c r="F6569" s="663">
        <v>7788</v>
      </c>
      <c r="G6569" s="663">
        <v>1168</v>
      </c>
      <c r="H6569" s="663"/>
      <c r="I6569" s="663">
        <v>6620</v>
      </c>
      <c r="J6569" s="728">
        <v>671.3</v>
      </c>
      <c r="K6569" s="728">
        <v>134.26</v>
      </c>
      <c r="L6569" s="728">
        <v>537.04</v>
      </c>
    </row>
    <row r="6570" spans="1:12" s="335" customFormat="1" ht="12" x14ac:dyDescent="0.2">
      <c r="A6570" s="335" t="s">
        <v>13476</v>
      </c>
      <c r="B6570" s="335" t="s">
        <v>13477</v>
      </c>
      <c r="C6570" s="733">
        <v>43739</v>
      </c>
      <c r="F6570" s="663">
        <v>6597</v>
      </c>
      <c r="G6570" s="663">
        <v>990</v>
      </c>
      <c r="H6570" s="663"/>
      <c r="I6570" s="663">
        <v>5607</v>
      </c>
      <c r="J6570" s="728">
        <v>568.66</v>
      </c>
      <c r="K6570" s="728">
        <v>113.73</v>
      </c>
      <c r="L6570" s="728">
        <v>454.93</v>
      </c>
    </row>
    <row r="6571" spans="1:12" s="335" customFormat="1" ht="12" x14ac:dyDescent="0.2">
      <c r="A6571" s="335" t="s">
        <v>13478</v>
      </c>
      <c r="B6571" s="335" t="s">
        <v>13479</v>
      </c>
      <c r="C6571" s="733">
        <v>43739</v>
      </c>
      <c r="F6571" s="663">
        <v>9481</v>
      </c>
      <c r="G6571" s="663">
        <v>1422</v>
      </c>
      <c r="H6571" s="663"/>
      <c r="I6571" s="663">
        <v>8059</v>
      </c>
      <c r="J6571" s="728">
        <v>817.24</v>
      </c>
      <c r="K6571" s="728">
        <v>163.44999999999999</v>
      </c>
      <c r="L6571" s="728">
        <v>653.79</v>
      </c>
    </row>
    <row r="6572" spans="1:12" s="335" customFormat="1" ht="12" x14ac:dyDescent="0.2">
      <c r="A6572" s="335" t="s">
        <v>13480</v>
      </c>
      <c r="B6572" s="335" t="s">
        <v>13481</v>
      </c>
      <c r="C6572" s="733">
        <v>43739</v>
      </c>
      <c r="F6572" s="663">
        <v>13446</v>
      </c>
      <c r="G6572" s="663">
        <v>2017</v>
      </c>
      <c r="H6572" s="663"/>
      <c r="I6572" s="663">
        <v>11429</v>
      </c>
      <c r="J6572" s="728">
        <v>1159.01</v>
      </c>
      <c r="K6572" s="728">
        <v>231.8</v>
      </c>
      <c r="L6572" s="728">
        <v>927.21</v>
      </c>
    </row>
    <row r="6573" spans="1:12" s="335" customFormat="1" ht="12" x14ac:dyDescent="0.2">
      <c r="A6573" s="335" t="s">
        <v>13482</v>
      </c>
      <c r="B6573" s="335" t="s">
        <v>13483</v>
      </c>
      <c r="C6573" s="733">
        <v>43739</v>
      </c>
      <c r="F6573" s="663">
        <v>50</v>
      </c>
      <c r="G6573" s="663">
        <v>8</v>
      </c>
      <c r="H6573" s="663"/>
      <c r="I6573" s="663">
        <v>42</v>
      </c>
      <c r="J6573" s="728">
        <v>4.3099999999999996</v>
      </c>
      <c r="K6573" s="728">
        <v>0.86</v>
      </c>
      <c r="L6573" s="728">
        <v>3.45</v>
      </c>
    </row>
    <row r="6574" spans="1:12" s="335" customFormat="1" ht="12" x14ac:dyDescent="0.2">
      <c r="A6574" s="335" t="s">
        <v>13484</v>
      </c>
      <c r="B6574" s="335" t="s">
        <v>13485</v>
      </c>
      <c r="C6574" s="733">
        <v>43739</v>
      </c>
      <c r="F6574" s="663">
        <v>7267</v>
      </c>
      <c r="G6574" s="663">
        <v>1363</v>
      </c>
      <c r="H6574" s="663"/>
      <c r="I6574" s="663">
        <v>5904</v>
      </c>
      <c r="J6574" s="728">
        <v>853.65</v>
      </c>
      <c r="K6574" s="728">
        <v>170.73</v>
      </c>
      <c r="L6574" s="728">
        <v>682.92</v>
      </c>
    </row>
    <row r="6575" spans="1:12" s="335" customFormat="1" ht="12" x14ac:dyDescent="0.2">
      <c r="A6575" s="335" t="s">
        <v>13486</v>
      </c>
      <c r="B6575" s="335" t="s">
        <v>13487</v>
      </c>
      <c r="C6575" s="733">
        <v>43739</v>
      </c>
      <c r="F6575" s="663">
        <v>5547</v>
      </c>
      <c r="G6575" s="663">
        <v>1040</v>
      </c>
      <c r="H6575" s="663"/>
      <c r="I6575" s="663">
        <v>4507</v>
      </c>
      <c r="J6575" s="728">
        <v>651.61</v>
      </c>
      <c r="K6575" s="728">
        <v>130.32</v>
      </c>
      <c r="L6575" s="728">
        <v>521.29</v>
      </c>
    </row>
    <row r="6576" spans="1:12" s="335" customFormat="1" ht="12" x14ac:dyDescent="0.2">
      <c r="A6576" s="335" t="s">
        <v>13488</v>
      </c>
      <c r="B6576" s="335" t="s">
        <v>13489</v>
      </c>
      <c r="C6576" s="733">
        <v>43739</v>
      </c>
      <c r="F6576" s="663">
        <v>2740</v>
      </c>
      <c r="G6576" s="663">
        <v>411</v>
      </c>
      <c r="H6576" s="663"/>
      <c r="I6576" s="663">
        <v>2329</v>
      </c>
      <c r="J6576" s="728">
        <v>234.03</v>
      </c>
      <c r="K6576" s="728">
        <v>46.81</v>
      </c>
      <c r="L6576" s="728">
        <v>187.22</v>
      </c>
    </row>
    <row r="6577" spans="1:12" s="335" customFormat="1" ht="12" x14ac:dyDescent="0.2">
      <c r="A6577" s="335" t="s">
        <v>13490</v>
      </c>
      <c r="B6577" s="335" t="s">
        <v>13491</v>
      </c>
      <c r="C6577" s="733">
        <v>43739</v>
      </c>
      <c r="F6577" s="663">
        <v>2116</v>
      </c>
      <c r="G6577" s="663">
        <v>317</v>
      </c>
      <c r="H6577" s="663"/>
      <c r="I6577" s="663">
        <v>1799</v>
      </c>
      <c r="J6577" s="728">
        <v>180.73</v>
      </c>
      <c r="K6577" s="728">
        <v>36.15</v>
      </c>
      <c r="L6577" s="728">
        <v>144.58000000000001</v>
      </c>
    </row>
    <row r="6578" spans="1:12" s="335" customFormat="1" ht="12" x14ac:dyDescent="0.2">
      <c r="A6578" s="335" t="s">
        <v>13492</v>
      </c>
      <c r="B6578" s="335" t="s">
        <v>13493</v>
      </c>
      <c r="C6578" s="733">
        <v>43739</v>
      </c>
      <c r="F6578" s="663">
        <v>13144</v>
      </c>
      <c r="G6578" s="663">
        <v>1972</v>
      </c>
      <c r="H6578" s="663"/>
      <c r="I6578" s="663">
        <v>11172</v>
      </c>
      <c r="J6578" s="728">
        <v>1132.97</v>
      </c>
      <c r="K6578" s="728">
        <v>226.59</v>
      </c>
      <c r="L6578" s="728">
        <v>906.38</v>
      </c>
    </row>
    <row r="6579" spans="1:12" s="335" customFormat="1" ht="12" x14ac:dyDescent="0.2">
      <c r="A6579" s="335" t="s">
        <v>13494</v>
      </c>
      <c r="B6579" s="335" t="s">
        <v>13495</v>
      </c>
      <c r="C6579" s="733">
        <v>43739</v>
      </c>
      <c r="F6579" s="663">
        <v>3149</v>
      </c>
      <c r="G6579" s="663">
        <v>630</v>
      </c>
      <c r="H6579" s="663"/>
      <c r="I6579" s="663">
        <v>2519</v>
      </c>
      <c r="J6579" s="728">
        <v>402.75</v>
      </c>
      <c r="K6579" s="728">
        <v>80.55</v>
      </c>
      <c r="L6579" s="728">
        <v>322.2</v>
      </c>
    </row>
    <row r="6580" spans="1:12" s="335" customFormat="1" ht="12" x14ac:dyDescent="0.2">
      <c r="A6580" s="335" t="s">
        <v>13496</v>
      </c>
      <c r="B6580" s="335" t="s">
        <v>13497</v>
      </c>
      <c r="C6580" s="733">
        <v>43739</v>
      </c>
      <c r="F6580" s="663">
        <v>3801</v>
      </c>
      <c r="G6580" s="663">
        <v>570</v>
      </c>
      <c r="H6580" s="663"/>
      <c r="I6580" s="663">
        <v>3231</v>
      </c>
      <c r="J6580" s="728">
        <v>324.64999999999998</v>
      </c>
      <c r="K6580" s="728">
        <v>64.930000000000007</v>
      </c>
      <c r="L6580" s="728">
        <v>259.72000000000003</v>
      </c>
    </row>
    <row r="6581" spans="1:12" s="335" customFormat="1" ht="12" x14ac:dyDescent="0.2">
      <c r="A6581" s="335" t="s">
        <v>13498</v>
      </c>
      <c r="B6581" s="335" t="s">
        <v>13455</v>
      </c>
      <c r="C6581" s="733">
        <v>43739</v>
      </c>
      <c r="F6581" s="663">
        <v>2030</v>
      </c>
      <c r="G6581" s="663">
        <v>304</v>
      </c>
      <c r="H6581" s="663"/>
      <c r="I6581" s="663">
        <v>1726</v>
      </c>
      <c r="J6581" s="728">
        <v>173.39</v>
      </c>
      <c r="K6581" s="728">
        <v>34.68</v>
      </c>
      <c r="L6581" s="728">
        <v>138.71</v>
      </c>
    </row>
    <row r="6582" spans="1:12" s="335" customFormat="1" ht="12" x14ac:dyDescent="0.2">
      <c r="A6582" s="335" t="s">
        <v>13499</v>
      </c>
      <c r="B6582" s="335" t="s">
        <v>13500</v>
      </c>
      <c r="C6582" s="733">
        <v>43739</v>
      </c>
      <c r="F6582" s="663">
        <v>4758</v>
      </c>
      <c r="G6582" s="663">
        <v>785</v>
      </c>
      <c r="H6582" s="663"/>
      <c r="I6582" s="663">
        <v>3973</v>
      </c>
      <c r="J6582" s="728">
        <v>469.66</v>
      </c>
      <c r="K6582" s="728">
        <v>93.93</v>
      </c>
      <c r="L6582" s="728">
        <v>375.73</v>
      </c>
    </row>
    <row r="6583" spans="1:12" s="335" customFormat="1" ht="12" x14ac:dyDescent="0.2">
      <c r="A6583" s="335" t="s">
        <v>13501</v>
      </c>
      <c r="B6583" s="335" t="s">
        <v>13502</v>
      </c>
      <c r="C6583" s="733">
        <v>43739</v>
      </c>
      <c r="F6583" s="663">
        <v>8265</v>
      </c>
      <c r="G6583" s="663">
        <v>1653</v>
      </c>
      <c r="H6583" s="663"/>
      <c r="I6583" s="663">
        <v>6612</v>
      </c>
      <c r="J6583" s="728">
        <v>1057.0899999999999</v>
      </c>
      <c r="K6583" s="728">
        <v>211.42</v>
      </c>
      <c r="L6583" s="728">
        <v>845.67</v>
      </c>
    </row>
    <row r="6584" spans="1:12" s="335" customFormat="1" ht="12" x14ac:dyDescent="0.2">
      <c r="A6584" s="335" t="s">
        <v>13503</v>
      </c>
      <c r="B6584" s="335" t="s">
        <v>13504</v>
      </c>
      <c r="C6584" s="733">
        <v>43739</v>
      </c>
      <c r="F6584" s="663">
        <v>656</v>
      </c>
      <c r="G6584" s="663">
        <v>131</v>
      </c>
      <c r="H6584" s="663"/>
      <c r="I6584" s="663">
        <v>525</v>
      </c>
      <c r="J6584" s="728">
        <v>83.9</v>
      </c>
      <c r="K6584" s="728">
        <v>16.78</v>
      </c>
      <c r="L6584" s="728">
        <v>67.12</v>
      </c>
    </row>
    <row r="6585" spans="1:12" s="335" customFormat="1" ht="12" x14ac:dyDescent="0.2">
      <c r="A6585" s="335" t="s">
        <v>13505</v>
      </c>
      <c r="B6585" s="335" t="s">
        <v>13506</v>
      </c>
      <c r="C6585" s="733">
        <v>43739</v>
      </c>
      <c r="F6585" s="663">
        <v>3710</v>
      </c>
      <c r="G6585" s="663">
        <v>747</v>
      </c>
      <c r="H6585" s="663"/>
      <c r="I6585" s="663">
        <v>2963</v>
      </c>
      <c r="J6585" s="728">
        <v>474.51</v>
      </c>
      <c r="K6585" s="728">
        <v>94.9</v>
      </c>
      <c r="L6585" s="728">
        <v>379.61</v>
      </c>
    </row>
    <row r="6586" spans="1:12" s="335" customFormat="1" ht="12" x14ac:dyDescent="0.2">
      <c r="A6586" s="335" t="s">
        <v>13507</v>
      </c>
      <c r="B6586" s="335" t="s">
        <v>13508</v>
      </c>
      <c r="C6586" s="733">
        <v>43739</v>
      </c>
      <c r="F6586" s="663">
        <v>6887</v>
      </c>
      <c r="G6586" s="663">
        <v>1291</v>
      </c>
      <c r="H6586" s="663"/>
      <c r="I6586" s="663">
        <v>5596</v>
      </c>
      <c r="J6586" s="728">
        <v>809.01</v>
      </c>
      <c r="K6586" s="728">
        <v>161.80000000000001</v>
      </c>
      <c r="L6586" s="728">
        <v>647.21</v>
      </c>
    </row>
    <row r="6587" spans="1:12" s="335" customFormat="1" ht="12" x14ac:dyDescent="0.2">
      <c r="A6587" s="335" t="s">
        <v>13509</v>
      </c>
      <c r="B6587" s="335" t="s">
        <v>13510</v>
      </c>
      <c r="C6587" s="733">
        <v>43739</v>
      </c>
      <c r="F6587" s="663">
        <v>7316</v>
      </c>
      <c r="G6587" s="663">
        <v>1463</v>
      </c>
      <c r="H6587" s="663"/>
      <c r="I6587" s="663">
        <v>5853</v>
      </c>
      <c r="J6587" s="728">
        <v>935.71</v>
      </c>
      <c r="K6587" s="728">
        <v>187.14</v>
      </c>
      <c r="L6587" s="728">
        <v>748.57</v>
      </c>
    </row>
    <row r="6588" spans="1:12" s="335" customFormat="1" ht="12" x14ac:dyDescent="0.2">
      <c r="A6588" s="335" t="s">
        <v>13511</v>
      </c>
      <c r="B6588" s="335" t="s">
        <v>13512</v>
      </c>
      <c r="C6588" s="733">
        <v>43739</v>
      </c>
      <c r="F6588" s="663">
        <v>2124</v>
      </c>
      <c r="G6588" s="663">
        <v>398</v>
      </c>
      <c r="H6588" s="663"/>
      <c r="I6588" s="663">
        <v>1726</v>
      </c>
      <c r="J6588" s="728">
        <v>247.24</v>
      </c>
      <c r="K6588" s="728">
        <v>49.45</v>
      </c>
      <c r="L6588" s="728">
        <v>197.79</v>
      </c>
    </row>
    <row r="6589" spans="1:12" s="335" customFormat="1" ht="12" x14ac:dyDescent="0.2">
      <c r="A6589" s="335" t="s">
        <v>13513</v>
      </c>
      <c r="B6589" s="335" t="s">
        <v>13514</v>
      </c>
      <c r="C6589" s="733">
        <v>43739</v>
      </c>
      <c r="F6589" s="663">
        <v>2400</v>
      </c>
      <c r="G6589" s="663">
        <v>360</v>
      </c>
      <c r="H6589" s="663"/>
      <c r="I6589" s="663">
        <v>2040</v>
      </c>
      <c r="J6589" s="728">
        <v>204.99</v>
      </c>
      <c r="K6589" s="728">
        <v>41</v>
      </c>
      <c r="L6589" s="728">
        <v>163.99</v>
      </c>
    </row>
    <row r="6590" spans="1:12" s="335" customFormat="1" ht="12" x14ac:dyDescent="0.2">
      <c r="A6590" s="335" t="s">
        <v>13515</v>
      </c>
      <c r="B6590" s="335" t="s">
        <v>13516</v>
      </c>
      <c r="C6590" s="733">
        <v>43739</v>
      </c>
      <c r="F6590" s="663">
        <v>2325</v>
      </c>
      <c r="G6590" s="663">
        <v>349</v>
      </c>
      <c r="H6590" s="663"/>
      <c r="I6590" s="663">
        <v>1976</v>
      </c>
      <c r="J6590" s="728">
        <v>198.59</v>
      </c>
      <c r="K6590" s="728">
        <v>39.72</v>
      </c>
      <c r="L6590" s="728">
        <v>158.87</v>
      </c>
    </row>
    <row r="6591" spans="1:12" s="335" customFormat="1" ht="12" x14ac:dyDescent="0.2">
      <c r="A6591" s="335" t="s">
        <v>13517</v>
      </c>
      <c r="B6591" s="335" t="s">
        <v>13518</v>
      </c>
      <c r="C6591" s="733">
        <v>43739</v>
      </c>
      <c r="F6591" s="663">
        <v>8768</v>
      </c>
      <c r="G6591" s="663">
        <v>1315</v>
      </c>
      <c r="H6591" s="663"/>
      <c r="I6591" s="663">
        <v>7453</v>
      </c>
      <c r="J6591" s="728">
        <v>748.87</v>
      </c>
      <c r="K6591" s="728">
        <v>149.77000000000001</v>
      </c>
      <c r="L6591" s="728">
        <v>599.1</v>
      </c>
    </row>
    <row r="6592" spans="1:12" s="335" customFormat="1" ht="12" x14ac:dyDescent="0.2">
      <c r="A6592" s="335" t="s">
        <v>13519</v>
      </c>
      <c r="B6592" s="335" t="s">
        <v>13520</v>
      </c>
      <c r="C6592" s="733">
        <v>43739</v>
      </c>
      <c r="F6592" s="663">
        <v>2517</v>
      </c>
      <c r="G6592" s="663">
        <v>315</v>
      </c>
      <c r="H6592" s="663"/>
      <c r="I6592" s="663">
        <v>2202</v>
      </c>
      <c r="J6592" s="728">
        <v>161.51</v>
      </c>
      <c r="K6592" s="728">
        <v>32.299999999999997</v>
      </c>
      <c r="L6592" s="728">
        <v>129.21</v>
      </c>
    </row>
    <row r="6593" spans="1:12" s="335" customFormat="1" ht="12" x14ac:dyDescent="0.2">
      <c r="A6593" s="335" t="s">
        <v>13521</v>
      </c>
      <c r="B6593" s="335" t="s">
        <v>13522</v>
      </c>
      <c r="C6593" s="733">
        <v>43739</v>
      </c>
      <c r="F6593" s="663">
        <v>11078</v>
      </c>
      <c r="G6593" s="663">
        <v>1662</v>
      </c>
      <c r="H6593" s="663"/>
      <c r="I6593" s="663">
        <v>9416</v>
      </c>
      <c r="J6593" s="728">
        <v>954.89</v>
      </c>
      <c r="K6593" s="728">
        <v>190.98</v>
      </c>
      <c r="L6593" s="728">
        <v>763.91</v>
      </c>
    </row>
    <row r="6594" spans="1:12" s="335" customFormat="1" ht="12" x14ac:dyDescent="0.2">
      <c r="A6594" s="335" t="s">
        <v>13523</v>
      </c>
      <c r="B6594" s="335" t="s">
        <v>13524</v>
      </c>
      <c r="C6594" s="733">
        <v>43739</v>
      </c>
      <c r="F6594" s="663">
        <v>5534</v>
      </c>
      <c r="G6594" s="663">
        <v>830</v>
      </c>
      <c r="H6594" s="663"/>
      <c r="I6594" s="663">
        <v>4704</v>
      </c>
      <c r="J6594" s="728">
        <v>477.01</v>
      </c>
      <c r="K6594" s="728">
        <v>95.4</v>
      </c>
      <c r="L6594" s="728">
        <v>381.61</v>
      </c>
    </row>
    <row r="6595" spans="1:12" s="335" customFormat="1" ht="12" x14ac:dyDescent="0.2">
      <c r="A6595" s="335" t="s">
        <v>13525</v>
      </c>
      <c r="B6595" s="335" t="s">
        <v>13526</v>
      </c>
      <c r="C6595" s="733">
        <v>43739</v>
      </c>
      <c r="F6595" s="663">
        <v>4401</v>
      </c>
      <c r="G6595" s="663">
        <v>880</v>
      </c>
      <c r="H6595" s="663"/>
      <c r="I6595" s="663">
        <v>3521</v>
      </c>
      <c r="J6595" s="728">
        <v>562.89</v>
      </c>
      <c r="K6595" s="728">
        <v>112.58</v>
      </c>
      <c r="L6595" s="728">
        <v>450.31</v>
      </c>
    </row>
    <row r="6596" spans="1:12" s="335" customFormat="1" ht="12" x14ac:dyDescent="0.2">
      <c r="A6596" s="335" t="s">
        <v>13527</v>
      </c>
      <c r="B6596" s="335" t="s">
        <v>13528</v>
      </c>
      <c r="C6596" s="733">
        <v>43739</v>
      </c>
      <c r="F6596" s="663">
        <v>2609</v>
      </c>
      <c r="G6596" s="663">
        <v>652</v>
      </c>
      <c r="H6596" s="663"/>
      <c r="I6596" s="663">
        <v>1957</v>
      </c>
      <c r="J6596" s="728">
        <v>442.49</v>
      </c>
      <c r="K6596" s="728">
        <v>88.5</v>
      </c>
      <c r="L6596" s="728">
        <v>353.99</v>
      </c>
    </row>
    <row r="6597" spans="1:12" s="335" customFormat="1" ht="12" x14ac:dyDescent="0.2">
      <c r="A6597" s="335" t="s">
        <v>13529</v>
      </c>
      <c r="B6597" s="335" t="s">
        <v>13530</v>
      </c>
      <c r="C6597" s="733">
        <v>43739</v>
      </c>
      <c r="F6597" s="663">
        <v>2000</v>
      </c>
      <c r="G6597" s="663">
        <v>300</v>
      </c>
      <c r="H6597" s="663"/>
      <c r="I6597" s="663">
        <v>1700</v>
      </c>
      <c r="J6597" s="728">
        <v>170.81</v>
      </c>
      <c r="K6597" s="728">
        <v>34.159999999999997</v>
      </c>
      <c r="L6597" s="728">
        <v>136.65</v>
      </c>
    </row>
    <row r="6598" spans="1:12" s="335" customFormat="1" ht="12" x14ac:dyDescent="0.2">
      <c r="A6598" s="335" t="s">
        <v>13531</v>
      </c>
      <c r="B6598" s="335" t="s">
        <v>13532</v>
      </c>
      <c r="C6598" s="733">
        <v>43739</v>
      </c>
      <c r="F6598" s="663">
        <v>2309</v>
      </c>
      <c r="G6598" s="663">
        <v>577</v>
      </c>
      <c r="H6598" s="663"/>
      <c r="I6598" s="663">
        <v>1732</v>
      </c>
      <c r="J6598" s="728">
        <v>391.61</v>
      </c>
      <c r="K6598" s="728">
        <v>78.319999999999993</v>
      </c>
      <c r="L6598" s="728">
        <v>313.29000000000002</v>
      </c>
    </row>
    <row r="6599" spans="1:12" s="335" customFormat="1" ht="12" x14ac:dyDescent="0.2">
      <c r="A6599" s="335" t="s">
        <v>13533</v>
      </c>
      <c r="B6599" s="335" t="s">
        <v>13534</v>
      </c>
      <c r="C6599" s="733">
        <v>43739</v>
      </c>
      <c r="F6599" s="663">
        <v>13405</v>
      </c>
      <c r="G6599" s="663">
        <v>2513</v>
      </c>
      <c r="H6599" s="663"/>
      <c r="I6599" s="663">
        <v>10892</v>
      </c>
      <c r="J6599" s="728">
        <v>1574.69</v>
      </c>
      <c r="K6599" s="728">
        <v>314.94</v>
      </c>
      <c r="L6599" s="728">
        <v>1259.75</v>
      </c>
    </row>
    <row r="6600" spans="1:12" s="335" customFormat="1" ht="12" x14ac:dyDescent="0.2">
      <c r="A6600" s="335" t="s">
        <v>13535</v>
      </c>
      <c r="B6600" s="335" t="s">
        <v>13536</v>
      </c>
      <c r="C6600" s="733">
        <v>43739</v>
      </c>
      <c r="F6600" s="663">
        <v>2609</v>
      </c>
      <c r="G6600" s="663">
        <v>652</v>
      </c>
      <c r="H6600" s="663"/>
      <c r="I6600" s="663">
        <v>1957</v>
      </c>
      <c r="J6600" s="728">
        <v>442.49</v>
      </c>
      <c r="K6600" s="728">
        <v>88.5</v>
      </c>
      <c r="L6600" s="728">
        <v>353.99</v>
      </c>
    </row>
    <row r="6601" spans="1:12" s="335" customFormat="1" ht="12" x14ac:dyDescent="0.2">
      <c r="F6601" s="663"/>
      <c r="G6601" s="663"/>
      <c r="H6601" s="663"/>
      <c r="I6601" s="663"/>
      <c r="J6601" s="728"/>
      <c r="K6601" s="728"/>
      <c r="L6601" s="728"/>
    </row>
    <row r="6602" spans="1:12" s="335" customFormat="1" ht="12" x14ac:dyDescent="0.2">
      <c r="A6602" s="335" t="s">
        <v>13540</v>
      </c>
      <c r="B6602" s="335" t="s">
        <v>13912</v>
      </c>
      <c r="C6602" s="733">
        <v>43770</v>
      </c>
      <c r="F6602" s="663">
        <v>1817</v>
      </c>
      <c r="G6602" s="663">
        <v>273</v>
      </c>
      <c r="H6602" s="663"/>
      <c r="I6602" s="663">
        <v>1544</v>
      </c>
      <c r="J6602" s="728">
        <v>156.61000000000001</v>
      </c>
      <c r="K6602" s="728">
        <v>31.32</v>
      </c>
      <c r="L6602" s="728">
        <v>125.29</v>
      </c>
    </row>
    <row r="6603" spans="1:12" s="335" customFormat="1" ht="12" x14ac:dyDescent="0.2">
      <c r="A6603" s="335" t="s">
        <v>13541</v>
      </c>
      <c r="B6603" s="335" t="s">
        <v>13913</v>
      </c>
      <c r="C6603" s="733">
        <v>43770</v>
      </c>
      <c r="F6603" s="663">
        <v>2309</v>
      </c>
      <c r="G6603" s="663">
        <v>577</v>
      </c>
      <c r="H6603" s="663"/>
      <c r="I6603" s="663">
        <v>1732</v>
      </c>
      <c r="J6603" s="728">
        <v>391.61</v>
      </c>
      <c r="K6603" s="728">
        <v>78.319999999999993</v>
      </c>
      <c r="L6603" s="728">
        <v>313.29000000000002</v>
      </c>
    </row>
    <row r="6604" spans="1:12" s="335" customFormat="1" ht="12" x14ac:dyDescent="0.2">
      <c r="A6604" s="335" t="s">
        <v>13542</v>
      </c>
      <c r="B6604" s="335" t="s">
        <v>13914</v>
      </c>
      <c r="C6604" s="733">
        <v>43770</v>
      </c>
      <c r="F6604" s="663">
        <v>2720</v>
      </c>
      <c r="G6604" s="663">
        <v>816</v>
      </c>
      <c r="H6604" s="663"/>
      <c r="I6604" s="663">
        <v>1904</v>
      </c>
      <c r="J6604" s="728">
        <v>574.74</v>
      </c>
      <c r="K6604" s="728">
        <v>114.95</v>
      </c>
      <c r="L6604" s="728">
        <v>459.79</v>
      </c>
    </row>
    <row r="6605" spans="1:12" s="335" customFormat="1" ht="12" x14ac:dyDescent="0.2">
      <c r="A6605" s="335" t="s">
        <v>13543</v>
      </c>
      <c r="B6605" s="335" t="s">
        <v>13915</v>
      </c>
      <c r="C6605" s="733">
        <v>43770</v>
      </c>
      <c r="F6605" s="663">
        <v>3858</v>
      </c>
      <c r="G6605" s="663">
        <v>772</v>
      </c>
      <c r="H6605" s="663"/>
      <c r="I6605" s="663">
        <v>3086</v>
      </c>
      <c r="J6605" s="728">
        <v>493.44</v>
      </c>
      <c r="K6605" s="728">
        <v>98.69</v>
      </c>
      <c r="L6605" s="728">
        <v>394.75</v>
      </c>
    </row>
    <row r="6606" spans="1:12" s="335" customFormat="1" ht="12" x14ac:dyDescent="0.2">
      <c r="A6606" s="335" t="s">
        <v>13544</v>
      </c>
      <c r="B6606" s="335" t="s">
        <v>11362</v>
      </c>
      <c r="C6606" s="733">
        <v>43770</v>
      </c>
      <c r="F6606" s="663">
        <v>3850</v>
      </c>
      <c r="G6606" s="663">
        <v>770</v>
      </c>
      <c r="H6606" s="663"/>
      <c r="I6606" s="663">
        <v>3080</v>
      </c>
      <c r="J6606" s="728">
        <v>492.41</v>
      </c>
      <c r="K6606" s="728">
        <v>98.48</v>
      </c>
      <c r="L6606" s="728">
        <v>393.93</v>
      </c>
    </row>
    <row r="6607" spans="1:12" s="335" customFormat="1" ht="12" x14ac:dyDescent="0.2">
      <c r="A6607" s="335" t="s">
        <v>13545</v>
      </c>
      <c r="B6607" s="335" t="s">
        <v>13916</v>
      </c>
      <c r="C6607" s="733">
        <v>43770</v>
      </c>
      <c r="F6607" s="663">
        <v>7065</v>
      </c>
      <c r="G6607" s="663">
        <v>1413</v>
      </c>
      <c r="H6607" s="663"/>
      <c r="I6607" s="663">
        <v>5652</v>
      </c>
      <c r="J6607" s="728">
        <v>903.61</v>
      </c>
      <c r="K6607" s="728">
        <v>180.72</v>
      </c>
      <c r="L6607" s="728">
        <v>722.89</v>
      </c>
    </row>
    <row r="6608" spans="1:12" s="335" customFormat="1" ht="12" x14ac:dyDescent="0.2">
      <c r="A6608" s="335" t="s">
        <v>13546</v>
      </c>
      <c r="B6608" s="335" t="s">
        <v>13917</v>
      </c>
      <c r="C6608" s="733">
        <v>43770</v>
      </c>
      <c r="F6608" s="663">
        <v>2609</v>
      </c>
      <c r="G6608" s="663">
        <v>652</v>
      </c>
      <c r="H6608" s="663"/>
      <c r="I6608" s="663">
        <v>1957</v>
      </c>
      <c r="J6608" s="728">
        <v>442.49</v>
      </c>
      <c r="K6608" s="728">
        <v>88.5</v>
      </c>
      <c r="L6608" s="728">
        <v>353.99</v>
      </c>
    </row>
    <row r="6609" spans="1:12" s="335" customFormat="1" ht="12" x14ac:dyDescent="0.2">
      <c r="A6609" s="335" t="s">
        <v>13547</v>
      </c>
      <c r="B6609" s="335" t="s">
        <v>13918</v>
      </c>
      <c r="C6609" s="733">
        <v>43770</v>
      </c>
      <c r="F6609" s="663">
        <v>3152</v>
      </c>
      <c r="G6609" s="663">
        <v>630</v>
      </c>
      <c r="H6609" s="663"/>
      <c r="I6609" s="663">
        <v>2522</v>
      </c>
      <c r="J6609" s="728">
        <v>403.14</v>
      </c>
      <c r="K6609" s="728">
        <v>80.63</v>
      </c>
      <c r="L6609" s="728">
        <v>322.51</v>
      </c>
    </row>
    <row r="6610" spans="1:12" s="335" customFormat="1" ht="12" x14ac:dyDescent="0.2">
      <c r="A6610" s="335" t="s">
        <v>13548</v>
      </c>
      <c r="B6610" s="335" t="s">
        <v>13919</v>
      </c>
      <c r="C6610" s="733">
        <v>43770</v>
      </c>
      <c r="F6610" s="663">
        <v>599</v>
      </c>
      <c r="G6610" s="663">
        <v>90</v>
      </c>
      <c r="H6610" s="663"/>
      <c r="I6610" s="663">
        <v>509</v>
      </c>
      <c r="J6610" s="728">
        <v>51.64</v>
      </c>
      <c r="K6610" s="728">
        <v>10.33</v>
      </c>
      <c r="L6610" s="728">
        <v>41.31</v>
      </c>
    </row>
    <row r="6611" spans="1:12" s="335" customFormat="1" ht="12" x14ac:dyDescent="0.2">
      <c r="A6611" s="335" t="s">
        <v>13549</v>
      </c>
      <c r="B6611" s="335" t="s">
        <v>13920</v>
      </c>
      <c r="C6611" s="733">
        <v>43770</v>
      </c>
      <c r="F6611" s="663">
        <v>2027</v>
      </c>
      <c r="G6611" s="663">
        <v>304</v>
      </c>
      <c r="H6611" s="663"/>
      <c r="I6611" s="663">
        <v>1723</v>
      </c>
      <c r="J6611" s="728">
        <v>173.13</v>
      </c>
      <c r="K6611" s="728">
        <v>34.630000000000003</v>
      </c>
      <c r="L6611" s="728">
        <v>138.5</v>
      </c>
    </row>
    <row r="6612" spans="1:12" s="335" customFormat="1" ht="12" x14ac:dyDescent="0.2">
      <c r="A6612" s="335" t="s">
        <v>13550</v>
      </c>
      <c r="B6612" s="335" t="s">
        <v>13921</v>
      </c>
      <c r="C6612" s="733">
        <v>43770</v>
      </c>
      <c r="F6612" s="663">
        <v>2740</v>
      </c>
      <c r="G6612" s="663">
        <v>411</v>
      </c>
      <c r="H6612" s="663"/>
      <c r="I6612" s="663">
        <v>2329</v>
      </c>
      <c r="J6612" s="728">
        <v>234.03</v>
      </c>
      <c r="K6612" s="728">
        <v>46.81</v>
      </c>
      <c r="L6612" s="728">
        <v>187.22</v>
      </c>
    </row>
    <row r="6613" spans="1:12" s="335" customFormat="1" ht="12" x14ac:dyDescent="0.2">
      <c r="A6613" s="335" t="s">
        <v>13551</v>
      </c>
      <c r="B6613" s="335" t="s">
        <v>13922</v>
      </c>
      <c r="C6613" s="733">
        <v>43770</v>
      </c>
      <c r="F6613" s="663">
        <v>58</v>
      </c>
      <c r="G6613" s="663">
        <v>9</v>
      </c>
      <c r="H6613" s="663"/>
      <c r="I6613" s="663">
        <v>49</v>
      </c>
      <c r="J6613" s="728">
        <v>5</v>
      </c>
      <c r="K6613" s="728">
        <v>1</v>
      </c>
      <c r="L6613" s="728">
        <v>4</v>
      </c>
    </row>
    <row r="6614" spans="1:12" s="335" customFormat="1" ht="12" x14ac:dyDescent="0.2">
      <c r="A6614" s="335" t="s">
        <v>13537</v>
      </c>
      <c r="B6614" s="335" t="s">
        <v>13922</v>
      </c>
      <c r="C6614" s="733">
        <v>43770</v>
      </c>
      <c r="F6614" s="663">
        <v>38</v>
      </c>
      <c r="G6614" s="663">
        <v>6</v>
      </c>
      <c r="H6614" s="663"/>
      <c r="I6614" s="663">
        <v>32</v>
      </c>
      <c r="J6614" s="728">
        <v>3.27</v>
      </c>
      <c r="K6614" s="728">
        <v>0.65</v>
      </c>
      <c r="L6614" s="728">
        <v>2.62</v>
      </c>
    </row>
    <row r="6615" spans="1:12" s="335" customFormat="1" ht="12" x14ac:dyDescent="0.2">
      <c r="A6615" s="335" t="s">
        <v>13552</v>
      </c>
      <c r="B6615" s="335" t="s">
        <v>13923</v>
      </c>
      <c r="C6615" s="733">
        <v>43770</v>
      </c>
      <c r="F6615" s="663">
        <v>3476</v>
      </c>
      <c r="G6615" s="663">
        <v>695</v>
      </c>
      <c r="H6615" s="663"/>
      <c r="I6615" s="663">
        <v>2781</v>
      </c>
      <c r="J6615" s="728">
        <v>444.57</v>
      </c>
      <c r="K6615" s="728">
        <v>88.91</v>
      </c>
      <c r="L6615" s="728">
        <v>355.66</v>
      </c>
    </row>
    <row r="6616" spans="1:12" s="335" customFormat="1" ht="12" x14ac:dyDescent="0.2">
      <c r="A6616" s="335" t="s">
        <v>13553</v>
      </c>
      <c r="B6616" s="335" t="s">
        <v>13924</v>
      </c>
      <c r="C6616" s="733">
        <v>43770</v>
      </c>
      <c r="F6616" s="663">
        <v>3429</v>
      </c>
      <c r="G6616" s="663">
        <v>429</v>
      </c>
      <c r="H6616" s="663"/>
      <c r="I6616" s="663">
        <v>3000</v>
      </c>
      <c r="J6616" s="728">
        <v>220.04</v>
      </c>
      <c r="K6616" s="728">
        <v>44.01</v>
      </c>
      <c r="L6616" s="728">
        <v>176.03</v>
      </c>
    </row>
    <row r="6617" spans="1:12" s="335" customFormat="1" ht="12" x14ac:dyDescent="0.2">
      <c r="A6617" s="335" t="s">
        <v>13554</v>
      </c>
      <c r="B6617" s="335" t="s">
        <v>13925</v>
      </c>
      <c r="C6617" s="733">
        <v>43770</v>
      </c>
      <c r="F6617" s="663">
        <v>2203</v>
      </c>
      <c r="G6617" s="663">
        <v>441</v>
      </c>
      <c r="H6617" s="663"/>
      <c r="I6617" s="663">
        <v>1762</v>
      </c>
      <c r="J6617" s="728">
        <v>281.76</v>
      </c>
      <c r="K6617" s="728">
        <v>56.35</v>
      </c>
      <c r="L6617" s="728">
        <v>225.41</v>
      </c>
    </row>
    <row r="6618" spans="1:12" s="335" customFormat="1" ht="12" x14ac:dyDescent="0.2">
      <c r="A6618" s="335" t="s">
        <v>13555</v>
      </c>
      <c r="B6618" s="335" t="s">
        <v>13926</v>
      </c>
      <c r="C6618" s="733">
        <v>43770</v>
      </c>
      <c r="F6618" s="663">
        <v>1952</v>
      </c>
      <c r="G6618" s="663">
        <v>293</v>
      </c>
      <c r="H6618" s="663"/>
      <c r="I6618" s="663">
        <v>1659</v>
      </c>
      <c r="J6618" s="728">
        <v>166.71</v>
      </c>
      <c r="K6618" s="728">
        <v>33.340000000000003</v>
      </c>
      <c r="L6618" s="728">
        <v>133.37</v>
      </c>
    </row>
    <row r="6619" spans="1:12" s="335" customFormat="1" ht="12" x14ac:dyDescent="0.2">
      <c r="A6619" s="335" t="s">
        <v>13556</v>
      </c>
      <c r="B6619" s="335" t="s">
        <v>13927</v>
      </c>
      <c r="C6619" s="733">
        <v>43770</v>
      </c>
      <c r="F6619" s="663">
        <v>7186</v>
      </c>
      <c r="G6619" s="663">
        <v>1078</v>
      </c>
      <c r="H6619" s="663"/>
      <c r="I6619" s="663">
        <v>6108</v>
      </c>
      <c r="J6619" s="728">
        <v>619.41</v>
      </c>
      <c r="K6619" s="728">
        <v>123.88</v>
      </c>
      <c r="L6619" s="728">
        <v>495.53</v>
      </c>
    </row>
    <row r="6620" spans="1:12" s="335" customFormat="1" ht="12" x14ac:dyDescent="0.2">
      <c r="A6620" s="335" t="s">
        <v>13557</v>
      </c>
      <c r="B6620" s="335" t="s">
        <v>13928</v>
      </c>
      <c r="C6620" s="733">
        <v>43770</v>
      </c>
      <c r="F6620" s="663">
        <v>1804</v>
      </c>
      <c r="G6620" s="663">
        <v>451</v>
      </c>
      <c r="H6620" s="663"/>
      <c r="I6620" s="663">
        <v>1353</v>
      </c>
      <c r="J6620" s="728">
        <v>303.19</v>
      </c>
      <c r="K6620" s="728">
        <v>60.64</v>
      </c>
      <c r="L6620" s="728">
        <v>242.55</v>
      </c>
    </row>
    <row r="6621" spans="1:12" s="335" customFormat="1" ht="12" x14ac:dyDescent="0.2">
      <c r="A6621" s="335" t="s">
        <v>13558</v>
      </c>
      <c r="B6621" s="335" t="s">
        <v>13929</v>
      </c>
      <c r="C6621" s="733">
        <v>43770</v>
      </c>
      <c r="F6621" s="663">
        <v>888</v>
      </c>
      <c r="G6621" s="663">
        <v>133</v>
      </c>
      <c r="H6621" s="663"/>
      <c r="I6621" s="663">
        <v>755</v>
      </c>
      <c r="J6621" s="728">
        <v>75.849999999999994</v>
      </c>
      <c r="K6621" s="728">
        <v>15.17</v>
      </c>
      <c r="L6621" s="728">
        <v>60.68</v>
      </c>
    </row>
    <row r="6622" spans="1:12" s="335" customFormat="1" ht="12" x14ac:dyDescent="0.2">
      <c r="A6622" s="335" t="s">
        <v>13559</v>
      </c>
      <c r="B6622" s="335" t="s">
        <v>13930</v>
      </c>
      <c r="C6622" s="733">
        <v>43770</v>
      </c>
      <c r="F6622" s="663">
        <v>4140</v>
      </c>
      <c r="G6622" s="663">
        <v>1242</v>
      </c>
      <c r="H6622" s="663"/>
      <c r="I6622" s="663">
        <v>2898</v>
      </c>
      <c r="J6622" s="728">
        <v>866.84</v>
      </c>
      <c r="K6622" s="728">
        <v>173.37</v>
      </c>
      <c r="L6622" s="728">
        <v>693.47</v>
      </c>
    </row>
    <row r="6623" spans="1:12" s="335" customFormat="1" ht="12" x14ac:dyDescent="0.2">
      <c r="A6623" s="335" t="s">
        <v>13560</v>
      </c>
      <c r="B6623" s="335" t="s">
        <v>13931</v>
      </c>
      <c r="C6623" s="733">
        <v>43770</v>
      </c>
      <c r="F6623" s="663">
        <v>2824</v>
      </c>
      <c r="G6623" s="663">
        <v>565</v>
      </c>
      <c r="H6623" s="663"/>
      <c r="I6623" s="663">
        <v>2259</v>
      </c>
      <c r="J6623" s="728">
        <v>361.19</v>
      </c>
      <c r="K6623" s="728">
        <v>72.239999999999995</v>
      </c>
      <c r="L6623" s="728">
        <v>288.95</v>
      </c>
    </row>
    <row r="6624" spans="1:12" s="335" customFormat="1" ht="12" x14ac:dyDescent="0.2">
      <c r="A6624" s="335" t="s">
        <v>13561</v>
      </c>
      <c r="B6624" s="335" t="s">
        <v>13932</v>
      </c>
      <c r="C6624" s="733">
        <v>43770</v>
      </c>
      <c r="F6624" s="663">
        <v>4930</v>
      </c>
      <c r="G6624" s="663">
        <v>986</v>
      </c>
      <c r="H6624" s="663"/>
      <c r="I6624" s="663">
        <v>3944</v>
      </c>
      <c r="J6624" s="728">
        <v>630.54999999999995</v>
      </c>
      <c r="K6624" s="728">
        <v>126.11</v>
      </c>
      <c r="L6624" s="728">
        <v>504.44</v>
      </c>
    </row>
    <row r="6625" spans="1:12" s="335" customFormat="1" ht="12" x14ac:dyDescent="0.2">
      <c r="A6625" s="335" t="s">
        <v>13562</v>
      </c>
      <c r="B6625" s="335" t="s">
        <v>13933</v>
      </c>
      <c r="C6625" s="733">
        <v>43770</v>
      </c>
      <c r="F6625" s="663">
        <v>6360</v>
      </c>
      <c r="G6625" s="663">
        <v>1590</v>
      </c>
      <c r="H6625" s="663"/>
      <c r="I6625" s="663">
        <v>4770</v>
      </c>
      <c r="J6625" s="728">
        <v>1078.6500000000001</v>
      </c>
      <c r="K6625" s="728">
        <v>215.73</v>
      </c>
      <c r="L6625" s="728">
        <v>862.92</v>
      </c>
    </row>
    <row r="6626" spans="1:12" s="335" customFormat="1" ht="12" x14ac:dyDescent="0.2">
      <c r="A6626" s="335" t="s">
        <v>13563</v>
      </c>
      <c r="B6626" s="335" t="s">
        <v>13934</v>
      </c>
      <c r="C6626" s="733">
        <v>43770</v>
      </c>
      <c r="F6626" s="663">
        <v>4974</v>
      </c>
      <c r="G6626" s="663">
        <v>933</v>
      </c>
      <c r="H6626" s="663"/>
      <c r="I6626" s="663">
        <v>4041</v>
      </c>
      <c r="J6626" s="728">
        <v>584.29999999999995</v>
      </c>
      <c r="K6626" s="728">
        <v>116.86</v>
      </c>
      <c r="L6626" s="728">
        <v>467.44</v>
      </c>
    </row>
    <row r="6627" spans="1:12" s="335" customFormat="1" ht="12" x14ac:dyDescent="0.2">
      <c r="A6627" s="335" t="s">
        <v>13564</v>
      </c>
      <c r="B6627" s="335" t="s">
        <v>13935</v>
      </c>
      <c r="C6627" s="733">
        <v>43770</v>
      </c>
      <c r="F6627" s="663">
        <v>2589</v>
      </c>
      <c r="G6627" s="663">
        <v>485</v>
      </c>
      <c r="H6627" s="663"/>
      <c r="I6627" s="663">
        <v>2104</v>
      </c>
      <c r="J6627" s="728">
        <v>304.13</v>
      </c>
      <c r="K6627" s="728">
        <v>60.83</v>
      </c>
      <c r="L6627" s="728">
        <v>243.3</v>
      </c>
    </row>
    <row r="6628" spans="1:12" s="335" customFormat="1" ht="12" x14ac:dyDescent="0.2">
      <c r="A6628" s="335" t="s">
        <v>13565</v>
      </c>
      <c r="B6628" s="335" t="s">
        <v>13936</v>
      </c>
      <c r="C6628" s="733">
        <v>43770</v>
      </c>
      <c r="F6628" s="663">
        <v>4407</v>
      </c>
      <c r="G6628" s="663">
        <v>826</v>
      </c>
      <c r="H6628" s="663"/>
      <c r="I6628" s="663">
        <v>3581</v>
      </c>
      <c r="J6628" s="728">
        <v>517.69000000000005</v>
      </c>
      <c r="K6628" s="728">
        <v>103.54</v>
      </c>
      <c r="L6628" s="728">
        <v>414.15</v>
      </c>
    </row>
    <row r="6629" spans="1:12" s="335" customFormat="1" ht="12" x14ac:dyDescent="0.2">
      <c r="A6629" s="335" t="s">
        <v>13566</v>
      </c>
      <c r="B6629" s="335" t="s">
        <v>13937</v>
      </c>
      <c r="C6629" s="733">
        <v>43770</v>
      </c>
      <c r="F6629" s="663">
        <v>1155</v>
      </c>
      <c r="G6629" s="663">
        <v>347</v>
      </c>
      <c r="H6629" s="663"/>
      <c r="I6629" s="663">
        <v>808</v>
      </c>
      <c r="J6629" s="728">
        <v>241.84</v>
      </c>
      <c r="K6629" s="728">
        <v>48.37</v>
      </c>
      <c r="L6629" s="728">
        <v>193.47</v>
      </c>
    </row>
    <row r="6630" spans="1:12" s="335" customFormat="1" ht="12" x14ac:dyDescent="0.2">
      <c r="A6630" s="335" t="s">
        <v>13567</v>
      </c>
      <c r="B6630" s="335" t="s">
        <v>13938</v>
      </c>
      <c r="C6630" s="733">
        <v>43770</v>
      </c>
      <c r="F6630" s="663">
        <v>660</v>
      </c>
      <c r="G6630" s="663">
        <v>132</v>
      </c>
      <c r="H6630" s="663"/>
      <c r="I6630" s="663">
        <v>528</v>
      </c>
      <c r="J6630" s="728">
        <v>84.41</v>
      </c>
      <c r="K6630" s="728">
        <v>16.88</v>
      </c>
      <c r="L6630" s="728">
        <v>67.53</v>
      </c>
    </row>
    <row r="6631" spans="1:12" s="335" customFormat="1" ht="12" x14ac:dyDescent="0.2">
      <c r="A6631" s="335" t="s">
        <v>13568</v>
      </c>
      <c r="B6631" s="335" t="s">
        <v>13939</v>
      </c>
      <c r="C6631" s="733">
        <v>43770</v>
      </c>
      <c r="F6631" s="663">
        <v>4650</v>
      </c>
      <c r="G6631" s="663">
        <v>697</v>
      </c>
      <c r="H6631" s="663"/>
      <c r="I6631" s="663">
        <v>3953</v>
      </c>
      <c r="J6631" s="728">
        <v>397.15</v>
      </c>
      <c r="K6631" s="728">
        <v>79.430000000000007</v>
      </c>
      <c r="L6631" s="728">
        <v>317.72000000000003</v>
      </c>
    </row>
    <row r="6632" spans="1:12" s="335" customFormat="1" ht="12" x14ac:dyDescent="0.2">
      <c r="A6632" s="335" t="s">
        <v>13569</v>
      </c>
      <c r="B6632" s="335" t="s">
        <v>13940</v>
      </c>
      <c r="C6632" s="733">
        <v>43770</v>
      </c>
      <c r="F6632" s="663">
        <v>3603</v>
      </c>
      <c r="G6632" s="663">
        <v>540</v>
      </c>
      <c r="H6632" s="663"/>
      <c r="I6632" s="663">
        <v>3063</v>
      </c>
      <c r="J6632" s="728">
        <v>310.56</v>
      </c>
      <c r="K6632" s="728">
        <v>62.11</v>
      </c>
      <c r="L6632" s="728">
        <v>248.45</v>
      </c>
    </row>
    <row r="6633" spans="1:12" s="335" customFormat="1" ht="12" x14ac:dyDescent="0.2">
      <c r="A6633" s="335" t="s">
        <v>13570</v>
      </c>
      <c r="B6633" s="335" t="s">
        <v>13941</v>
      </c>
      <c r="C6633" s="733">
        <v>43770</v>
      </c>
      <c r="F6633" s="663">
        <v>2514</v>
      </c>
      <c r="G6633" s="663">
        <v>471</v>
      </c>
      <c r="H6633" s="663"/>
      <c r="I6633" s="663">
        <v>2043</v>
      </c>
      <c r="J6633" s="728">
        <v>295.31</v>
      </c>
      <c r="K6633" s="728">
        <v>59.06</v>
      </c>
      <c r="L6633" s="728">
        <v>236.25</v>
      </c>
    </row>
    <row r="6634" spans="1:12" s="335" customFormat="1" ht="12" x14ac:dyDescent="0.2">
      <c r="A6634" s="335" t="s">
        <v>13571</v>
      </c>
      <c r="B6634" s="335" t="s">
        <v>13129</v>
      </c>
      <c r="C6634" s="733">
        <v>43770</v>
      </c>
      <c r="F6634" s="663">
        <v>3364</v>
      </c>
      <c r="G6634" s="663">
        <v>1009</v>
      </c>
      <c r="H6634" s="663"/>
      <c r="I6634" s="663">
        <v>2355</v>
      </c>
      <c r="J6634" s="728">
        <v>774.8</v>
      </c>
      <c r="K6634" s="728">
        <v>154.96</v>
      </c>
      <c r="L6634" s="728">
        <v>619.84</v>
      </c>
    </row>
    <row r="6635" spans="1:12" s="335" customFormat="1" ht="12" x14ac:dyDescent="0.2">
      <c r="A6635" s="335" t="s">
        <v>13572</v>
      </c>
      <c r="B6635" s="335" t="s">
        <v>13942</v>
      </c>
      <c r="C6635" s="733">
        <v>43770</v>
      </c>
      <c r="F6635" s="663">
        <v>2124</v>
      </c>
      <c r="G6635" s="663">
        <v>319</v>
      </c>
      <c r="H6635" s="663"/>
      <c r="I6635" s="663">
        <v>1805</v>
      </c>
      <c r="J6635" s="728">
        <v>181.41</v>
      </c>
      <c r="K6635" s="728">
        <v>36.28</v>
      </c>
      <c r="L6635" s="728">
        <v>145.13</v>
      </c>
    </row>
    <row r="6636" spans="1:12" s="335" customFormat="1" ht="12" x14ac:dyDescent="0.2">
      <c r="A6636" s="335" t="s">
        <v>13573</v>
      </c>
      <c r="B6636" s="335" t="s">
        <v>13943</v>
      </c>
      <c r="C6636" s="733">
        <v>43770</v>
      </c>
      <c r="F6636" s="663">
        <v>2023</v>
      </c>
      <c r="G6636" s="663">
        <v>303</v>
      </c>
      <c r="H6636" s="663"/>
      <c r="I6636" s="663">
        <v>1720</v>
      </c>
      <c r="J6636" s="728">
        <v>172.79</v>
      </c>
      <c r="K6636" s="728">
        <v>34.56</v>
      </c>
      <c r="L6636" s="728">
        <v>138.22999999999999</v>
      </c>
    </row>
    <row r="6637" spans="1:12" s="335" customFormat="1" ht="12" x14ac:dyDescent="0.2">
      <c r="A6637" s="335" t="s">
        <v>13574</v>
      </c>
      <c r="B6637" s="335" t="s">
        <v>13944</v>
      </c>
      <c r="C6637" s="733">
        <v>43770</v>
      </c>
      <c r="F6637" s="663">
        <v>4930</v>
      </c>
      <c r="G6637" s="663">
        <v>986</v>
      </c>
      <c r="H6637" s="663"/>
      <c r="I6637" s="663">
        <v>3944</v>
      </c>
      <c r="J6637" s="728">
        <v>630.54999999999995</v>
      </c>
      <c r="K6637" s="728">
        <v>126.11</v>
      </c>
      <c r="L6637" s="728">
        <v>504.44</v>
      </c>
    </row>
    <row r="6638" spans="1:12" s="335" customFormat="1" ht="12" x14ac:dyDescent="0.2">
      <c r="A6638" s="335" t="s">
        <v>13575</v>
      </c>
      <c r="B6638" s="335" t="s">
        <v>13945</v>
      </c>
      <c r="C6638" s="733">
        <v>43770</v>
      </c>
      <c r="F6638" s="663">
        <v>2714</v>
      </c>
      <c r="G6638" s="663">
        <v>407</v>
      </c>
      <c r="H6638" s="663"/>
      <c r="I6638" s="663">
        <v>2307</v>
      </c>
      <c r="J6638" s="728">
        <v>233.94</v>
      </c>
      <c r="K6638" s="728">
        <v>46.79</v>
      </c>
      <c r="L6638" s="728">
        <v>187.15</v>
      </c>
    </row>
    <row r="6639" spans="1:12" s="335" customFormat="1" ht="12" x14ac:dyDescent="0.2">
      <c r="A6639" s="335" t="s">
        <v>13576</v>
      </c>
      <c r="B6639" s="335" t="s">
        <v>13946</v>
      </c>
      <c r="C6639" s="733">
        <v>43770</v>
      </c>
      <c r="F6639" s="663">
        <v>5472</v>
      </c>
      <c r="G6639" s="663">
        <v>1094</v>
      </c>
      <c r="H6639" s="663"/>
      <c r="I6639" s="663">
        <v>4378</v>
      </c>
      <c r="J6639" s="728">
        <v>699.87</v>
      </c>
      <c r="K6639" s="728">
        <v>139.97</v>
      </c>
      <c r="L6639" s="728">
        <v>559.9</v>
      </c>
    </row>
    <row r="6640" spans="1:12" s="335" customFormat="1" ht="12" x14ac:dyDescent="0.2">
      <c r="A6640" s="335" t="s">
        <v>13577</v>
      </c>
      <c r="B6640" s="335" t="s">
        <v>13947</v>
      </c>
      <c r="C6640" s="733">
        <v>43770</v>
      </c>
      <c r="F6640" s="663">
        <v>2416</v>
      </c>
      <c r="G6640" s="663">
        <v>362</v>
      </c>
      <c r="H6640" s="663"/>
      <c r="I6640" s="663">
        <v>2054</v>
      </c>
      <c r="J6640" s="728">
        <v>206.35</v>
      </c>
      <c r="K6640" s="728">
        <v>41.27</v>
      </c>
      <c r="L6640" s="728">
        <v>165.08</v>
      </c>
    </row>
    <row r="6641" spans="1:12" s="335" customFormat="1" ht="12" x14ac:dyDescent="0.2">
      <c r="A6641" s="335" t="s">
        <v>13578</v>
      </c>
      <c r="B6641" s="335" t="s">
        <v>13948</v>
      </c>
      <c r="C6641" s="733">
        <v>43770</v>
      </c>
      <c r="F6641" s="663">
        <v>2964</v>
      </c>
      <c r="G6641" s="663">
        <v>593</v>
      </c>
      <c r="H6641" s="663"/>
      <c r="I6641" s="663">
        <v>2371</v>
      </c>
      <c r="J6641" s="728">
        <v>379.1</v>
      </c>
      <c r="K6641" s="728">
        <v>75.819999999999993</v>
      </c>
      <c r="L6641" s="728">
        <v>303.27999999999997</v>
      </c>
    </row>
    <row r="6642" spans="1:12" s="335" customFormat="1" ht="12" x14ac:dyDescent="0.2">
      <c r="A6642" s="335" t="s">
        <v>13579</v>
      </c>
      <c r="B6642" s="335" t="s">
        <v>13949</v>
      </c>
      <c r="C6642" s="733">
        <v>43770</v>
      </c>
      <c r="F6642" s="663">
        <v>3420</v>
      </c>
      <c r="G6642" s="663">
        <v>689</v>
      </c>
      <c r="H6642" s="663"/>
      <c r="I6642" s="663">
        <v>2731</v>
      </c>
      <c r="J6642" s="728">
        <v>437.41</v>
      </c>
      <c r="K6642" s="728">
        <v>87.48</v>
      </c>
      <c r="L6642" s="728">
        <v>349.93</v>
      </c>
    </row>
    <row r="6643" spans="1:12" s="335" customFormat="1" ht="12" x14ac:dyDescent="0.2">
      <c r="A6643" s="335" t="s">
        <v>13580</v>
      </c>
      <c r="B6643" s="335" t="s">
        <v>13922</v>
      </c>
      <c r="C6643" s="733">
        <v>43770</v>
      </c>
      <c r="F6643" s="663">
        <v>599</v>
      </c>
      <c r="G6643" s="663">
        <v>90</v>
      </c>
      <c r="H6643" s="663"/>
      <c r="I6643" s="663">
        <v>509</v>
      </c>
      <c r="J6643" s="728">
        <v>51.64</v>
      </c>
      <c r="K6643" s="728">
        <v>10.33</v>
      </c>
      <c r="L6643" s="728">
        <v>41.31</v>
      </c>
    </row>
    <row r="6644" spans="1:12" s="335" customFormat="1" ht="12" x14ac:dyDescent="0.2">
      <c r="A6644" s="335" t="s">
        <v>13581</v>
      </c>
      <c r="B6644" s="335" t="s">
        <v>13950</v>
      </c>
      <c r="C6644" s="733">
        <v>43770</v>
      </c>
      <c r="F6644" s="663">
        <v>3850</v>
      </c>
      <c r="G6644" s="663">
        <v>577</v>
      </c>
      <c r="H6644" s="663"/>
      <c r="I6644" s="663">
        <v>3273</v>
      </c>
      <c r="J6644" s="728">
        <v>328.83</v>
      </c>
      <c r="K6644" s="728">
        <v>65.77</v>
      </c>
      <c r="L6644" s="728">
        <v>263.06</v>
      </c>
    </row>
    <row r="6645" spans="1:12" s="335" customFormat="1" ht="12" x14ac:dyDescent="0.2">
      <c r="A6645" s="335" t="s">
        <v>13582</v>
      </c>
      <c r="B6645" s="335" t="s">
        <v>13951</v>
      </c>
      <c r="C6645" s="733">
        <v>43770</v>
      </c>
      <c r="F6645" s="663">
        <v>7816</v>
      </c>
      <c r="G6645" s="663">
        <v>1172</v>
      </c>
      <c r="H6645" s="663"/>
      <c r="I6645" s="663">
        <v>6644</v>
      </c>
      <c r="J6645" s="728">
        <v>673.71</v>
      </c>
      <c r="K6645" s="728">
        <v>134.74</v>
      </c>
      <c r="L6645" s="728">
        <v>538.97</v>
      </c>
    </row>
    <row r="6646" spans="1:12" s="335" customFormat="1" ht="12" x14ac:dyDescent="0.2">
      <c r="A6646" s="335" t="s">
        <v>13583</v>
      </c>
      <c r="B6646" s="335" t="s">
        <v>13952</v>
      </c>
      <c r="C6646" s="733">
        <v>43770</v>
      </c>
      <c r="F6646" s="663">
        <v>7037</v>
      </c>
      <c r="G6646" s="663">
        <v>1056</v>
      </c>
      <c r="H6646" s="663"/>
      <c r="I6646" s="663">
        <v>5981</v>
      </c>
      <c r="J6646" s="728">
        <v>606.57000000000005</v>
      </c>
      <c r="K6646" s="728">
        <v>121.31</v>
      </c>
      <c r="L6646" s="728">
        <v>485.26</v>
      </c>
    </row>
    <row r="6647" spans="1:12" s="335" customFormat="1" ht="12" x14ac:dyDescent="0.2">
      <c r="A6647" s="335" t="s">
        <v>13584</v>
      </c>
      <c r="B6647" s="335" t="s">
        <v>13953</v>
      </c>
      <c r="C6647" s="733">
        <v>43770</v>
      </c>
      <c r="F6647" s="663">
        <v>2309</v>
      </c>
      <c r="G6647" s="663">
        <v>577</v>
      </c>
      <c r="H6647" s="663"/>
      <c r="I6647" s="663">
        <v>1732</v>
      </c>
      <c r="J6647" s="728">
        <v>391.61</v>
      </c>
      <c r="K6647" s="728">
        <v>78.319999999999993</v>
      </c>
      <c r="L6647" s="728">
        <v>313.29000000000002</v>
      </c>
    </row>
    <row r="6648" spans="1:12" s="335" customFormat="1" ht="12" x14ac:dyDescent="0.2">
      <c r="A6648" s="335" t="s">
        <v>13585</v>
      </c>
      <c r="B6648" s="335" t="s">
        <v>13954</v>
      </c>
      <c r="C6648" s="733">
        <v>43770</v>
      </c>
      <c r="F6648" s="663">
        <v>5344</v>
      </c>
      <c r="G6648" s="663">
        <v>802</v>
      </c>
      <c r="H6648" s="663"/>
      <c r="I6648" s="663">
        <v>4542</v>
      </c>
      <c r="J6648" s="728">
        <v>460.64</v>
      </c>
      <c r="K6648" s="728">
        <v>92.13</v>
      </c>
      <c r="L6648" s="728">
        <v>368.51</v>
      </c>
    </row>
    <row r="6649" spans="1:12" s="335" customFormat="1" ht="12" x14ac:dyDescent="0.2">
      <c r="A6649" s="335" t="s">
        <v>13586</v>
      </c>
      <c r="B6649" s="335" t="s">
        <v>13955</v>
      </c>
      <c r="C6649" s="733">
        <v>43770</v>
      </c>
      <c r="F6649" s="663">
        <v>6799</v>
      </c>
      <c r="G6649" s="663">
        <v>1020</v>
      </c>
      <c r="H6649" s="663"/>
      <c r="I6649" s="663">
        <v>5779</v>
      </c>
      <c r="J6649" s="728">
        <v>586.04999999999995</v>
      </c>
      <c r="K6649" s="728">
        <v>117.21</v>
      </c>
      <c r="L6649" s="728">
        <v>468.84</v>
      </c>
    </row>
    <row r="6650" spans="1:12" s="335" customFormat="1" ht="12" x14ac:dyDescent="0.2">
      <c r="A6650" s="335" t="s">
        <v>13587</v>
      </c>
      <c r="B6650" s="335" t="s">
        <v>13956</v>
      </c>
      <c r="C6650" s="733">
        <v>43770</v>
      </c>
      <c r="F6650" s="663">
        <v>3322</v>
      </c>
      <c r="G6650" s="663">
        <v>664</v>
      </c>
      <c r="H6650" s="663"/>
      <c r="I6650" s="663">
        <v>2658</v>
      </c>
      <c r="J6650" s="728">
        <v>424.87</v>
      </c>
      <c r="K6650" s="728">
        <v>84.97</v>
      </c>
      <c r="L6650" s="728">
        <v>339.9</v>
      </c>
    </row>
    <row r="6651" spans="1:12" s="335" customFormat="1" ht="12" x14ac:dyDescent="0.2">
      <c r="A6651" s="335" t="s">
        <v>13588</v>
      </c>
      <c r="B6651" s="335" t="s">
        <v>13957</v>
      </c>
      <c r="C6651" s="733">
        <v>43770</v>
      </c>
      <c r="F6651" s="663">
        <v>6440</v>
      </c>
      <c r="G6651" s="663">
        <v>966</v>
      </c>
      <c r="H6651" s="663"/>
      <c r="I6651" s="663">
        <v>5474</v>
      </c>
      <c r="J6651" s="728">
        <v>555.11</v>
      </c>
      <c r="K6651" s="728">
        <v>111.02</v>
      </c>
      <c r="L6651" s="728">
        <v>444.09</v>
      </c>
    </row>
    <row r="6652" spans="1:12" s="335" customFormat="1" ht="12" x14ac:dyDescent="0.2">
      <c r="A6652" s="335" t="s">
        <v>13589</v>
      </c>
      <c r="B6652" s="335" t="s">
        <v>13958</v>
      </c>
      <c r="C6652" s="733">
        <v>43770</v>
      </c>
      <c r="F6652" s="663">
        <v>7991</v>
      </c>
      <c r="G6652" s="663">
        <v>1598</v>
      </c>
      <c r="H6652" s="663"/>
      <c r="I6652" s="663">
        <v>6393</v>
      </c>
      <c r="J6652" s="728">
        <v>1022.05</v>
      </c>
      <c r="K6652" s="728">
        <v>204.41</v>
      </c>
      <c r="L6652" s="728">
        <v>817.64</v>
      </c>
    </row>
    <row r="6653" spans="1:12" s="335" customFormat="1" ht="12" x14ac:dyDescent="0.2">
      <c r="A6653" s="335" t="s">
        <v>13590</v>
      </c>
      <c r="B6653" s="335" t="s">
        <v>13959</v>
      </c>
      <c r="C6653" s="733">
        <v>43770</v>
      </c>
      <c r="F6653" s="663">
        <v>2776</v>
      </c>
      <c r="G6653" s="663">
        <v>555</v>
      </c>
      <c r="H6653" s="663"/>
      <c r="I6653" s="663">
        <v>2221</v>
      </c>
      <c r="J6653" s="728">
        <v>355.05</v>
      </c>
      <c r="K6653" s="728">
        <v>71.010000000000005</v>
      </c>
      <c r="L6653" s="728">
        <v>284.04000000000002</v>
      </c>
    </row>
    <row r="6654" spans="1:12" s="335" customFormat="1" ht="12" x14ac:dyDescent="0.2">
      <c r="A6654" s="335" t="s">
        <v>13591</v>
      </c>
      <c r="B6654" s="335" t="s">
        <v>13960</v>
      </c>
      <c r="C6654" s="733">
        <v>43770</v>
      </c>
      <c r="F6654" s="663">
        <v>5375</v>
      </c>
      <c r="G6654" s="663">
        <v>806</v>
      </c>
      <c r="H6654" s="663"/>
      <c r="I6654" s="663">
        <v>4569</v>
      </c>
      <c r="J6654" s="728">
        <v>463.31</v>
      </c>
      <c r="K6654" s="728">
        <v>92.66</v>
      </c>
      <c r="L6654" s="728">
        <v>370.65</v>
      </c>
    </row>
    <row r="6655" spans="1:12" s="335" customFormat="1" ht="12" x14ac:dyDescent="0.2">
      <c r="A6655" s="335" t="s">
        <v>13592</v>
      </c>
      <c r="B6655" s="335" t="s">
        <v>13961</v>
      </c>
      <c r="C6655" s="733">
        <v>43770</v>
      </c>
      <c r="F6655" s="663">
        <v>5446</v>
      </c>
      <c r="G6655" s="663">
        <v>817</v>
      </c>
      <c r="H6655" s="663"/>
      <c r="I6655" s="663">
        <v>4629</v>
      </c>
      <c r="J6655" s="728">
        <v>469.43</v>
      </c>
      <c r="K6655" s="728">
        <v>93.89</v>
      </c>
      <c r="L6655" s="728">
        <v>375.54</v>
      </c>
    </row>
    <row r="6656" spans="1:12" s="335" customFormat="1" ht="12" x14ac:dyDescent="0.2">
      <c r="A6656" s="335" t="s">
        <v>13593</v>
      </c>
      <c r="B6656" s="335" t="s">
        <v>13962</v>
      </c>
      <c r="C6656" s="733">
        <v>43770</v>
      </c>
      <c r="F6656" s="663">
        <v>3750</v>
      </c>
      <c r="G6656" s="663">
        <v>566</v>
      </c>
      <c r="H6656" s="663"/>
      <c r="I6656" s="663">
        <v>3184</v>
      </c>
      <c r="J6656" s="728">
        <v>323.25</v>
      </c>
      <c r="K6656" s="728">
        <v>64.650000000000006</v>
      </c>
      <c r="L6656" s="728">
        <v>258.60000000000002</v>
      </c>
    </row>
    <row r="6657" spans="1:12" s="335" customFormat="1" ht="12" x14ac:dyDescent="0.2">
      <c r="A6657" s="335" t="s">
        <v>13594</v>
      </c>
      <c r="B6657" s="335" t="s">
        <v>13963</v>
      </c>
      <c r="C6657" s="733">
        <v>43770</v>
      </c>
      <c r="F6657" s="663">
        <v>4491</v>
      </c>
      <c r="G6657" s="663">
        <v>898</v>
      </c>
      <c r="H6657" s="663"/>
      <c r="I6657" s="663">
        <v>3593</v>
      </c>
      <c r="J6657" s="728">
        <v>574.4</v>
      </c>
      <c r="K6657" s="728">
        <v>114.88</v>
      </c>
      <c r="L6657" s="728">
        <v>459.52</v>
      </c>
    </row>
    <row r="6658" spans="1:12" s="335" customFormat="1" ht="12" x14ac:dyDescent="0.2">
      <c r="A6658" s="335" t="s">
        <v>13595</v>
      </c>
      <c r="B6658" s="335" t="s">
        <v>13964</v>
      </c>
      <c r="C6658" s="733">
        <v>43770</v>
      </c>
      <c r="F6658" s="663">
        <v>2629</v>
      </c>
      <c r="G6658" s="663">
        <v>394</v>
      </c>
      <c r="H6658" s="663"/>
      <c r="I6658" s="663">
        <v>2235</v>
      </c>
      <c r="J6658" s="728">
        <v>224.55</v>
      </c>
      <c r="K6658" s="728">
        <v>44.91</v>
      </c>
      <c r="L6658" s="728">
        <v>179.64</v>
      </c>
    </row>
    <row r="6659" spans="1:12" s="335" customFormat="1" ht="12" x14ac:dyDescent="0.2">
      <c r="A6659" s="335" t="s">
        <v>13596</v>
      </c>
      <c r="B6659" s="335" t="s">
        <v>13965</v>
      </c>
      <c r="C6659" s="733">
        <v>43770</v>
      </c>
      <c r="F6659" s="663">
        <v>2100</v>
      </c>
      <c r="G6659" s="663">
        <v>315</v>
      </c>
      <c r="H6659" s="663"/>
      <c r="I6659" s="663">
        <v>1785</v>
      </c>
      <c r="J6659" s="728">
        <v>179.36</v>
      </c>
      <c r="K6659" s="728">
        <v>35.869999999999997</v>
      </c>
      <c r="L6659" s="728">
        <v>143.49</v>
      </c>
    </row>
    <row r="6660" spans="1:12" s="335" customFormat="1" ht="12" x14ac:dyDescent="0.2">
      <c r="A6660" s="335" t="s">
        <v>13597</v>
      </c>
      <c r="B6660" s="335" t="s">
        <v>13966</v>
      </c>
      <c r="C6660" s="733">
        <v>43770</v>
      </c>
      <c r="F6660" s="663">
        <v>6594</v>
      </c>
      <c r="G6660" s="663">
        <v>1649</v>
      </c>
      <c r="H6660" s="663"/>
      <c r="I6660" s="663">
        <v>4945</v>
      </c>
      <c r="J6660" s="728">
        <v>1108.19</v>
      </c>
      <c r="K6660" s="728">
        <v>221.64</v>
      </c>
      <c r="L6660" s="728">
        <v>886.55</v>
      </c>
    </row>
    <row r="6661" spans="1:12" s="335" customFormat="1" ht="12" x14ac:dyDescent="0.2">
      <c r="A6661" s="335" t="s">
        <v>13598</v>
      </c>
      <c r="B6661" s="335" t="s">
        <v>13967</v>
      </c>
      <c r="C6661" s="733">
        <v>43770</v>
      </c>
      <c r="F6661" s="663">
        <v>3651</v>
      </c>
      <c r="G6661" s="663">
        <v>548</v>
      </c>
      <c r="H6661" s="663"/>
      <c r="I6661" s="663">
        <v>3103</v>
      </c>
      <c r="J6661" s="728">
        <v>311.83999999999997</v>
      </c>
      <c r="K6661" s="728">
        <v>62.37</v>
      </c>
      <c r="L6661" s="728">
        <v>249.47</v>
      </c>
    </row>
    <row r="6662" spans="1:12" s="335" customFormat="1" ht="12" x14ac:dyDescent="0.2">
      <c r="A6662" s="335" t="s">
        <v>13599</v>
      </c>
      <c r="B6662" s="335" t="s">
        <v>13968</v>
      </c>
      <c r="C6662" s="733">
        <v>43770</v>
      </c>
      <c r="F6662" s="663">
        <v>3944</v>
      </c>
      <c r="G6662" s="663">
        <v>592</v>
      </c>
      <c r="H6662" s="663"/>
      <c r="I6662" s="663">
        <v>3352</v>
      </c>
      <c r="J6662" s="728">
        <v>336.85</v>
      </c>
      <c r="K6662" s="728">
        <v>67.37</v>
      </c>
      <c r="L6662" s="728">
        <v>269.48</v>
      </c>
    </row>
    <row r="6663" spans="1:12" s="335" customFormat="1" ht="12" x14ac:dyDescent="0.2">
      <c r="A6663" s="335" t="s">
        <v>13600</v>
      </c>
      <c r="B6663" s="335" t="s">
        <v>13969</v>
      </c>
      <c r="C6663" s="733">
        <v>43770</v>
      </c>
      <c r="F6663" s="663">
        <v>8271</v>
      </c>
      <c r="G6663" s="663">
        <v>1551</v>
      </c>
      <c r="H6663" s="663"/>
      <c r="I6663" s="663">
        <v>6720</v>
      </c>
      <c r="J6663" s="728">
        <v>971.59</v>
      </c>
      <c r="K6663" s="728">
        <v>194.32</v>
      </c>
      <c r="L6663" s="728">
        <v>777.27</v>
      </c>
    </row>
    <row r="6664" spans="1:12" s="335" customFormat="1" ht="12" x14ac:dyDescent="0.2">
      <c r="A6664" s="335" t="s">
        <v>13601</v>
      </c>
      <c r="B6664" s="335" t="s">
        <v>13970</v>
      </c>
      <c r="C6664" s="733">
        <v>43770</v>
      </c>
      <c r="F6664" s="663">
        <v>2763</v>
      </c>
      <c r="G6664" s="663">
        <v>414</v>
      </c>
      <c r="H6664" s="663"/>
      <c r="I6664" s="663">
        <v>2349</v>
      </c>
      <c r="J6664" s="728">
        <v>235.99</v>
      </c>
      <c r="K6664" s="728">
        <v>47.2</v>
      </c>
      <c r="L6664" s="728">
        <v>188.79</v>
      </c>
    </row>
    <row r="6665" spans="1:12" s="335" customFormat="1" ht="12" x14ac:dyDescent="0.2">
      <c r="A6665" s="335" t="s">
        <v>13602</v>
      </c>
      <c r="B6665" s="335" t="s">
        <v>13971</v>
      </c>
      <c r="C6665" s="733">
        <v>43770</v>
      </c>
      <c r="F6665" s="663">
        <v>2748</v>
      </c>
      <c r="G6665" s="663">
        <v>412</v>
      </c>
      <c r="H6665" s="663"/>
      <c r="I6665" s="663">
        <v>2336</v>
      </c>
      <c r="J6665" s="728">
        <v>234.71</v>
      </c>
      <c r="K6665" s="728">
        <v>46.94</v>
      </c>
      <c r="L6665" s="728">
        <v>187.77</v>
      </c>
    </row>
    <row r="6666" spans="1:12" s="335" customFormat="1" ht="12" x14ac:dyDescent="0.2">
      <c r="A6666" s="335" t="s">
        <v>13603</v>
      </c>
      <c r="B6666" s="335" t="s">
        <v>13972</v>
      </c>
      <c r="C6666" s="733">
        <v>43770</v>
      </c>
      <c r="F6666" s="663">
        <v>3452</v>
      </c>
      <c r="G6666" s="663">
        <v>518</v>
      </c>
      <c r="H6666" s="663"/>
      <c r="I6666" s="663">
        <v>2934</v>
      </c>
      <c r="J6666" s="728">
        <v>294.83999999999997</v>
      </c>
      <c r="K6666" s="728">
        <v>58.97</v>
      </c>
      <c r="L6666" s="728">
        <v>235.87</v>
      </c>
    </row>
    <row r="6667" spans="1:12" s="335" customFormat="1" ht="12" x14ac:dyDescent="0.2">
      <c r="A6667" s="335" t="s">
        <v>13604</v>
      </c>
      <c r="B6667" s="335" t="s">
        <v>13973</v>
      </c>
      <c r="C6667" s="733">
        <v>43770</v>
      </c>
      <c r="F6667" s="663">
        <v>2063</v>
      </c>
      <c r="G6667" s="663">
        <v>516</v>
      </c>
      <c r="H6667" s="663"/>
      <c r="I6667" s="663">
        <v>1547</v>
      </c>
      <c r="J6667" s="728">
        <v>346.71</v>
      </c>
      <c r="K6667" s="728">
        <v>69.34</v>
      </c>
      <c r="L6667" s="728">
        <v>277.37</v>
      </c>
    </row>
    <row r="6668" spans="1:12" s="335" customFormat="1" ht="12" x14ac:dyDescent="0.2">
      <c r="A6668" s="335" t="s">
        <v>13605</v>
      </c>
      <c r="B6668" s="335" t="s">
        <v>2349</v>
      </c>
      <c r="C6668" s="733">
        <v>43770</v>
      </c>
      <c r="F6668" s="663">
        <v>2775</v>
      </c>
      <c r="G6668" s="663">
        <v>416</v>
      </c>
      <c r="H6668" s="663"/>
      <c r="I6668" s="663">
        <v>2359</v>
      </c>
      <c r="J6668" s="728">
        <v>237.01</v>
      </c>
      <c r="K6668" s="728">
        <v>47.4</v>
      </c>
      <c r="L6668" s="728">
        <v>189.61</v>
      </c>
    </row>
    <row r="6669" spans="1:12" s="335" customFormat="1" ht="12" x14ac:dyDescent="0.2">
      <c r="A6669" s="335" t="s">
        <v>13606</v>
      </c>
      <c r="B6669" s="335" t="s">
        <v>13974</v>
      </c>
      <c r="C6669" s="733">
        <v>43770</v>
      </c>
      <c r="F6669" s="663">
        <v>2048</v>
      </c>
      <c r="G6669" s="663">
        <v>307</v>
      </c>
      <c r="H6669" s="663"/>
      <c r="I6669" s="663">
        <v>1741</v>
      </c>
      <c r="J6669" s="728">
        <v>174.91</v>
      </c>
      <c r="K6669" s="728">
        <v>34.979999999999997</v>
      </c>
      <c r="L6669" s="728">
        <v>139.93</v>
      </c>
    </row>
    <row r="6670" spans="1:12" s="335" customFormat="1" ht="12" x14ac:dyDescent="0.2">
      <c r="A6670" s="335" t="s">
        <v>13607</v>
      </c>
      <c r="B6670" s="335" t="s">
        <v>13975</v>
      </c>
      <c r="C6670" s="733">
        <v>43770</v>
      </c>
      <c r="F6670" s="663">
        <v>2715</v>
      </c>
      <c r="G6670" s="663">
        <v>543</v>
      </c>
      <c r="H6670" s="663"/>
      <c r="I6670" s="663">
        <v>2172</v>
      </c>
      <c r="J6670" s="728">
        <v>347.25</v>
      </c>
      <c r="K6670" s="728">
        <v>69.45</v>
      </c>
      <c r="L6670" s="728">
        <v>277.8</v>
      </c>
    </row>
    <row r="6671" spans="1:12" s="335" customFormat="1" ht="12" x14ac:dyDescent="0.2">
      <c r="A6671" s="335" t="s">
        <v>13608</v>
      </c>
      <c r="B6671" s="335" t="s">
        <v>13976</v>
      </c>
      <c r="C6671" s="733">
        <v>43770</v>
      </c>
      <c r="F6671" s="663">
        <v>2958</v>
      </c>
      <c r="G6671" s="663">
        <v>592</v>
      </c>
      <c r="H6671" s="663"/>
      <c r="I6671" s="663">
        <v>2366</v>
      </c>
      <c r="J6671" s="728">
        <v>378.31</v>
      </c>
      <c r="K6671" s="728">
        <v>75.66</v>
      </c>
      <c r="L6671" s="728">
        <v>302.64999999999998</v>
      </c>
    </row>
    <row r="6672" spans="1:12" s="335" customFormat="1" ht="12" x14ac:dyDescent="0.2">
      <c r="A6672" s="335" t="s">
        <v>13609</v>
      </c>
      <c r="B6672" s="335" t="s">
        <v>13977</v>
      </c>
      <c r="C6672" s="733">
        <v>43770</v>
      </c>
      <c r="F6672" s="663">
        <v>4260</v>
      </c>
      <c r="G6672" s="663">
        <v>639</v>
      </c>
      <c r="H6672" s="663"/>
      <c r="I6672" s="663">
        <v>3621</v>
      </c>
      <c r="J6672" s="728">
        <v>363.85</v>
      </c>
      <c r="K6672" s="728">
        <v>72.77</v>
      </c>
      <c r="L6672" s="728">
        <v>291.08</v>
      </c>
    </row>
    <row r="6673" spans="1:12" s="335" customFormat="1" ht="12" x14ac:dyDescent="0.2">
      <c r="A6673" s="335" t="s">
        <v>13610</v>
      </c>
      <c r="B6673" s="335" t="s">
        <v>13978</v>
      </c>
      <c r="C6673" s="733">
        <v>43770</v>
      </c>
      <c r="F6673" s="663">
        <v>2740</v>
      </c>
      <c r="G6673" s="663">
        <v>411</v>
      </c>
      <c r="H6673" s="663"/>
      <c r="I6673" s="663">
        <v>2329</v>
      </c>
      <c r="J6673" s="728">
        <v>234.03</v>
      </c>
      <c r="K6673" s="728">
        <v>46.81</v>
      </c>
      <c r="L6673" s="728">
        <v>187.22</v>
      </c>
    </row>
    <row r="6674" spans="1:12" s="335" customFormat="1" ht="12" x14ac:dyDescent="0.2">
      <c r="A6674" s="335" t="s">
        <v>13611</v>
      </c>
      <c r="B6674" s="335" t="s">
        <v>13979</v>
      </c>
      <c r="C6674" s="733">
        <v>43770</v>
      </c>
      <c r="F6674" s="663">
        <v>5643</v>
      </c>
      <c r="G6674" s="663">
        <v>1058</v>
      </c>
      <c r="H6674" s="663"/>
      <c r="I6674" s="663">
        <v>4585</v>
      </c>
      <c r="J6674" s="728">
        <v>662.89</v>
      </c>
      <c r="K6674" s="728">
        <v>132.58000000000001</v>
      </c>
      <c r="L6674" s="728">
        <v>530.30999999999995</v>
      </c>
    </row>
    <row r="6675" spans="1:12" s="335" customFormat="1" ht="12" x14ac:dyDescent="0.2">
      <c r="A6675" s="335" t="s">
        <v>13612</v>
      </c>
      <c r="B6675" s="335" t="s">
        <v>13980</v>
      </c>
      <c r="C6675" s="733">
        <v>43770</v>
      </c>
      <c r="F6675" s="663">
        <v>2524</v>
      </c>
      <c r="G6675" s="663">
        <v>379</v>
      </c>
      <c r="H6675" s="663"/>
      <c r="I6675" s="663">
        <v>2145</v>
      </c>
      <c r="J6675" s="728">
        <v>215.57</v>
      </c>
      <c r="K6675" s="728">
        <v>43.11</v>
      </c>
      <c r="L6675" s="728">
        <v>172.46</v>
      </c>
    </row>
    <row r="6676" spans="1:12" s="335" customFormat="1" ht="12" x14ac:dyDescent="0.2">
      <c r="A6676" s="335" t="s">
        <v>13613</v>
      </c>
      <c r="B6676" s="335" t="s">
        <v>13981</v>
      </c>
      <c r="C6676" s="733">
        <v>43770</v>
      </c>
      <c r="F6676" s="663">
        <v>2609</v>
      </c>
      <c r="G6676" s="663">
        <v>652</v>
      </c>
      <c r="H6676" s="663"/>
      <c r="I6676" s="663">
        <v>1957</v>
      </c>
      <c r="J6676" s="728">
        <v>442.49</v>
      </c>
      <c r="K6676" s="728">
        <v>88.5</v>
      </c>
      <c r="L6676" s="728">
        <v>353.99</v>
      </c>
    </row>
    <row r="6677" spans="1:12" s="335" customFormat="1" ht="12" x14ac:dyDescent="0.2">
      <c r="A6677" s="335" t="s">
        <v>13614</v>
      </c>
      <c r="B6677" s="335" t="s">
        <v>13982</v>
      </c>
      <c r="C6677" s="733">
        <v>43770</v>
      </c>
      <c r="F6677" s="663">
        <v>3930</v>
      </c>
      <c r="G6677" s="663">
        <v>590</v>
      </c>
      <c r="H6677" s="663"/>
      <c r="I6677" s="663">
        <v>3340</v>
      </c>
      <c r="J6677" s="728">
        <v>338.75</v>
      </c>
      <c r="K6677" s="728">
        <v>67.75</v>
      </c>
      <c r="L6677" s="728">
        <v>271</v>
      </c>
    </row>
    <row r="6678" spans="1:12" s="335" customFormat="1" ht="12" x14ac:dyDescent="0.2">
      <c r="A6678" s="335" t="s">
        <v>13615</v>
      </c>
      <c r="B6678" s="335" t="s">
        <v>13983</v>
      </c>
      <c r="C6678" s="733">
        <v>43770</v>
      </c>
      <c r="F6678" s="663">
        <v>1378</v>
      </c>
      <c r="G6678" s="663">
        <v>276</v>
      </c>
      <c r="H6678" s="663"/>
      <c r="I6678" s="663">
        <v>1102</v>
      </c>
      <c r="J6678" s="728">
        <v>176.25</v>
      </c>
      <c r="K6678" s="728">
        <v>35.25</v>
      </c>
      <c r="L6678" s="728">
        <v>141</v>
      </c>
    </row>
    <row r="6679" spans="1:12" s="335" customFormat="1" ht="12" x14ac:dyDescent="0.2">
      <c r="A6679" s="335" t="s">
        <v>13616</v>
      </c>
      <c r="B6679" s="335" t="s">
        <v>13984</v>
      </c>
      <c r="C6679" s="733">
        <v>43770</v>
      </c>
      <c r="F6679" s="663">
        <v>3218</v>
      </c>
      <c r="G6679" s="663">
        <v>644</v>
      </c>
      <c r="H6679" s="663"/>
      <c r="I6679" s="663">
        <v>2574</v>
      </c>
      <c r="J6679" s="728">
        <v>411.57</v>
      </c>
      <c r="K6679" s="728">
        <v>82.31</v>
      </c>
      <c r="L6679" s="728">
        <v>329.26</v>
      </c>
    </row>
    <row r="6680" spans="1:12" s="335" customFormat="1" ht="12" x14ac:dyDescent="0.2">
      <c r="A6680" s="335" t="s">
        <v>13617</v>
      </c>
      <c r="B6680" s="335" t="s">
        <v>13985</v>
      </c>
      <c r="C6680" s="733">
        <v>43770</v>
      </c>
      <c r="F6680" s="663">
        <v>2309</v>
      </c>
      <c r="G6680" s="663">
        <v>577</v>
      </c>
      <c r="H6680" s="663"/>
      <c r="I6680" s="663">
        <v>1732</v>
      </c>
      <c r="J6680" s="728">
        <v>391.61</v>
      </c>
      <c r="K6680" s="728">
        <v>78.319999999999993</v>
      </c>
      <c r="L6680" s="728">
        <v>313.29000000000002</v>
      </c>
    </row>
    <row r="6681" spans="1:12" s="335" customFormat="1" ht="12" x14ac:dyDescent="0.2">
      <c r="A6681" s="335" t="s">
        <v>13618</v>
      </c>
      <c r="B6681" s="335" t="s">
        <v>13986</v>
      </c>
      <c r="C6681" s="733">
        <v>43770</v>
      </c>
      <c r="F6681" s="663">
        <v>2472</v>
      </c>
      <c r="G6681" s="663">
        <v>742</v>
      </c>
      <c r="H6681" s="663"/>
      <c r="I6681" s="663">
        <v>1730</v>
      </c>
      <c r="J6681" s="728">
        <v>569.35</v>
      </c>
      <c r="K6681" s="728">
        <v>113.87</v>
      </c>
      <c r="L6681" s="728">
        <v>455.48</v>
      </c>
    </row>
    <row r="6682" spans="1:12" s="335" customFormat="1" ht="12" x14ac:dyDescent="0.2">
      <c r="A6682" s="335" t="s">
        <v>13619</v>
      </c>
      <c r="B6682" s="335" t="s">
        <v>13987</v>
      </c>
      <c r="C6682" s="733">
        <v>43770</v>
      </c>
      <c r="F6682" s="663">
        <v>2625</v>
      </c>
      <c r="G6682" s="663">
        <v>394</v>
      </c>
      <c r="H6682" s="663"/>
      <c r="I6682" s="663">
        <v>2231</v>
      </c>
      <c r="J6682" s="728">
        <v>224.2</v>
      </c>
      <c r="K6682" s="728">
        <v>44.84</v>
      </c>
      <c r="L6682" s="728">
        <v>179.36</v>
      </c>
    </row>
    <row r="6683" spans="1:12" s="335" customFormat="1" ht="12" x14ac:dyDescent="0.2">
      <c r="A6683" s="335" t="s">
        <v>13620</v>
      </c>
      <c r="B6683" s="335" t="s">
        <v>13988</v>
      </c>
      <c r="C6683" s="733">
        <v>43770</v>
      </c>
      <c r="F6683" s="663">
        <v>2955</v>
      </c>
      <c r="G6683" s="663">
        <v>443</v>
      </c>
      <c r="H6683" s="663"/>
      <c r="I6683" s="663">
        <v>2512</v>
      </c>
      <c r="J6683" s="728">
        <v>252.39</v>
      </c>
      <c r="K6683" s="728">
        <v>50.48</v>
      </c>
      <c r="L6683" s="728">
        <v>201.91</v>
      </c>
    </row>
    <row r="6684" spans="1:12" s="335" customFormat="1" ht="12" x14ac:dyDescent="0.2">
      <c r="A6684" s="335" t="s">
        <v>13621</v>
      </c>
      <c r="B6684" s="335" t="s">
        <v>13989</v>
      </c>
      <c r="C6684" s="733">
        <v>43770</v>
      </c>
      <c r="F6684" s="663">
        <v>3141</v>
      </c>
      <c r="G6684" s="663">
        <v>471</v>
      </c>
      <c r="H6684" s="663"/>
      <c r="I6684" s="663">
        <v>2670</v>
      </c>
      <c r="J6684" s="728">
        <v>268.27</v>
      </c>
      <c r="K6684" s="728">
        <v>53.65</v>
      </c>
      <c r="L6684" s="728">
        <v>214.62</v>
      </c>
    </row>
    <row r="6685" spans="1:12" s="335" customFormat="1" ht="12" x14ac:dyDescent="0.2">
      <c r="A6685" s="335" t="s">
        <v>13622</v>
      </c>
      <c r="B6685" s="335" t="s">
        <v>9117</v>
      </c>
      <c r="C6685" s="733">
        <v>43770</v>
      </c>
      <c r="F6685" s="663">
        <v>7524</v>
      </c>
      <c r="G6685" s="663">
        <v>2257</v>
      </c>
      <c r="H6685" s="663"/>
      <c r="I6685" s="663">
        <v>5267</v>
      </c>
      <c r="J6685" s="728">
        <v>1589.81</v>
      </c>
      <c r="K6685" s="728">
        <v>317.95999999999998</v>
      </c>
      <c r="L6685" s="728">
        <v>1271.8499999999999</v>
      </c>
    </row>
    <row r="6686" spans="1:12" s="335" customFormat="1" ht="12" x14ac:dyDescent="0.2">
      <c r="A6686" s="335" t="s">
        <v>13623</v>
      </c>
      <c r="B6686" s="335" t="s">
        <v>13990</v>
      </c>
      <c r="C6686" s="733">
        <v>43770</v>
      </c>
      <c r="F6686" s="663">
        <v>2467</v>
      </c>
      <c r="G6686" s="663">
        <v>493</v>
      </c>
      <c r="H6686" s="663"/>
      <c r="I6686" s="663">
        <v>1974</v>
      </c>
      <c r="J6686" s="728">
        <v>315.52999999999997</v>
      </c>
      <c r="K6686" s="728">
        <v>63.11</v>
      </c>
      <c r="L6686" s="728">
        <v>252.42</v>
      </c>
    </row>
    <row r="6687" spans="1:12" s="335" customFormat="1" ht="12" x14ac:dyDescent="0.2">
      <c r="A6687" s="335" t="s">
        <v>13624</v>
      </c>
      <c r="B6687" s="335" t="s">
        <v>13991</v>
      </c>
      <c r="C6687" s="733">
        <v>43770</v>
      </c>
      <c r="F6687" s="663">
        <v>252</v>
      </c>
      <c r="G6687" s="663">
        <v>63</v>
      </c>
      <c r="H6687" s="663"/>
      <c r="I6687" s="663">
        <v>189</v>
      </c>
      <c r="J6687" s="728">
        <v>42.74</v>
      </c>
      <c r="K6687" s="728">
        <v>8.5500000000000007</v>
      </c>
      <c r="L6687" s="728">
        <v>34.19</v>
      </c>
    </row>
    <row r="6688" spans="1:12" s="335" customFormat="1" ht="12" x14ac:dyDescent="0.2">
      <c r="A6688" s="335" t="s">
        <v>13625</v>
      </c>
      <c r="B6688" s="335" t="s">
        <v>13992</v>
      </c>
      <c r="C6688" s="733">
        <v>43770</v>
      </c>
      <c r="F6688" s="663">
        <v>2656</v>
      </c>
      <c r="G6688" s="663">
        <v>398</v>
      </c>
      <c r="H6688" s="663"/>
      <c r="I6688" s="663">
        <v>2258</v>
      </c>
      <c r="J6688" s="728">
        <v>226.85</v>
      </c>
      <c r="K6688" s="728">
        <v>45.37</v>
      </c>
      <c r="L6688" s="728">
        <v>181.48</v>
      </c>
    </row>
    <row r="6689" spans="1:12" s="335" customFormat="1" ht="12" x14ac:dyDescent="0.2">
      <c r="A6689" s="335" t="s">
        <v>13626</v>
      </c>
      <c r="B6689" s="335" t="s">
        <v>13993</v>
      </c>
      <c r="C6689" s="733">
        <v>43770</v>
      </c>
      <c r="F6689" s="663">
        <v>6250</v>
      </c>
      <c r="G6689" s="663">
        <v>1250</v>
      </c>
      <c r="H6689" s="663"/>
      <c r="I6689" s="663">
        <v>5000</v>
      </c>
      <c r="J6689" s="728">
        <v>799.37</v>
      </c>
      <c r="K6689" s="728">
        <v>159.87</v>
      </c>
      <c r="L6689" s="728">
        <v>639.5</v>
      </c>
    </row>
    <row r="6690" spans="1:12" s="335" customFormat="1" ht="12" x14ac:dyDescent="0.2">
      <c r="A6690" s="335" t="s">
        <v>13627</v>
      </c>
      <c r="B6690" s="335" t="s">
        <v>13994</v>
      </c>
      <c r="C6690" s="733">
        <v>43770</v>
      </c>
      <c r="F6690" s="663">
        <v>2250</v>
      </c>
      <c r="G6690" s="663">
        <v>337</v>
      </c>
      <c r="H6690" s="663"/>
      <c r="I6690" s="663">
        <v>1913</v>
      </c>
      <c r="J6690" s="728">
        <v>192.17</v>
      </c>
      <c r="K6690" s="728">
        <v>38.43</v>
      </c>
      <c r="L6690" s="728">
        <v>153.74</v>
      </c>
    </row>
    <row r="6691" spans="1:12" s="335" customFormat="1" ht="12" x14ac:dyDescent="0.2">
      <c r="A6691" s="335" t="s">
        <v>13628</v>
      </c>
      <c r="B6691" s="335" t="s">
        <v>13995</v>
      </c>
      <c r="C6691" s="733">
        <v>43770</v>
      </c>
      <c r="F6691" s="663">
        <v>2309</v>
      </c>
      <c r="G6691" s="663">
        <v>577</v>
      </c>
      <c r="H6691" s="663"/>
      <c r="I6691" s="663">
        <v>1732</v>
      </c>
      <c r="J6691" s="728">
        <v>391.61</v>
      </c>
      <c r="K6691" s="728">
        <v>78.319999999999993</v>
      </c>
      <c r="L6691" s="728">
        <v>313.29000000000002</v>
      </c>
    </row>
    <row r="6692" spans="1:12" s="335" customFormat="1" ht="12" x14ac:dyDescent="0.2">
      <c r="A6692" s="335" t="s">
        <v>13629</v>
      </c>
      <c r="B6692" s="335" t="s">
        <v>13996</v>
      </c>
      <c r="C6692" s="733">
        <v>43770</v>
      </c>
      <c r="F6692" s="663">
        <v>11012</v>
      </c>
      <c r="G6692" s="663">
        <v>2202</v>
      </c>
      <c r="H6692" s="663"/>
      <c r="I6692" s="663">
        <v>8810</v>
      </c>
      <c r="J6692" s="728">
        <v>1408.44</v>
      </c>
      <c r="K6692" s="728">
        <v>281.69</v>
      </c>
      <c r="L6692" s="728">
        <v>1126.75</v>
      </c>
    </row>
    <row r="6693" spans="1:12" s="335" customFormat="1" ht="12" x14ac:dyDescent="0.2">
      <c r="A6693" s="335" t="s">
        <v>13630</v>
      </c>
      <c r="B6693" s="335" t="s">
        <v>13997</v>
      </c>
      <c r="C6693" s="733">
        <v>43770</v>
      </c>
      <c r="F6693" s="663">
        <v>6580</v>
      </c>
      <c r="G6693" s="663">
        <v>987</v>
      </c>
      <c r="H6693" s="663"/>
      <c r="I6693" s="663">
        <v>5593</v>
      </c>
      <c r="J6693" s="728">
        <v>562</v>
      </c>
      <c r="K6693" s="728">
        <v>112.4</v>
      </c>
      <c r="L6693" s="728">
        <v>449.6</v>
      </c>
    </row>
    <row r="6694" spans="1:12" s="335" customFormat="1" ht="12" x14ac:dyDescent="0.2">
      <c r="A6694" s="335" t="s">
        <v>13631</v>
      </c>
      <c r="B6694" s="335" t="s">
        <v>13998</v>
      </c>
      <c r="C6694" s="733">
        <v>43770</v>
      </c>
      <c r="F6694" s="663">
        <v>4795</v>
      </c>
      <c r="G6694" s="663">
        <v>599</v>
      </c>
      <c r="H6694" s="663"/>
      <c r="I6694" s="663">
        <v>4196</v>
      </c>
      <c r="J6694" s="728">
        <v>310.47000000000003</v>
      </c>
      <c r="K6694" s="728">
        <v>62.09</v>
      </c>
      <c r="L6694" s="728">
        <v>248.38</v>
      </c>
    </row>
    <row r="6695" spans="1:12" s="335" customFormat="1" ht="12" x14ac:dyDescent="0.2">
      <c r="A6695" s="335" t="s">
        <v>13632</v>
      </c>
      <c r="B6695" s="335" t="s">
        <v>13999</v>
      </c>
      <c r="C6695" s="733">
        <v>43770</v>
      </c>
      <c r="F6695" s="663">
        <v>252</v>
      </c>
      <c r="G6695" s="663">
        <v>63</v>
      </c>
      <c r="H6695" s="663"/>
      <c r="I6695" s="663">
        <v>189</v>
      </c>
      <c r="J6695" s="728">
        <v>42.74</v>
      </c>
      <c r="K6695" s="728">
        <v>8.5500000000000007</v>
      </c>
      <c r="L6695" s="728">
        <v>34.19</v>
      </c>
    </row>
    <row r="6696" spans="1:12" s="335" customFormat="1" ht="12" x14ac:dyDescent="0.2">
      <c r="A6696" s="335" t="s">
        <v>13633</v>
      </c>
      <c r="B6696" s="335" t="s">
        <v>14000</v>
      </c>
      <c r="C6696" s="733">
        <v>43770</v>
      </c>
      <c r="F6696" s="663">
        <v>2313</v>
      </c>
      <c r="G6696" s="663">
        <v>347</v>
      </c>
      <c r="H6696" s="663"/>
      <c r="I6696" s="663">
        <v>1966</v>
      </c>
      <c r="J6696" s="728">
        <v>197.55</v>
      </c>
      <c r="K6696" s="728">
        <v>39.51</v>
      </c>
      <c r="L6696" s="728">
        <v>158.04</v>
      </c>
    </row>
    <row r="6697" spans="1:12" s="335" customFormat="1" ht="12" x14ac:dyDescent="0.2">
      <c r="A6697" s="335" t="s">
        <v>13634</v>
      </c>
      <c r="B6697" s="335" t="s">
        <v>14001</v>
      </c>
      <c r="C6697" s="733">
        <v>43770</v>
      </c>
      <c r="F6697" s="663">
        <v>2625</v>
      </c>
      <c r="G6697" s="663">
        <v>394</v>
      </c>
      <c r="H6697" s="663"/>
      <c r="I6697" s="663">
        <v>2231</v>
      </c>
      <c r="J6697" s="728">
        <v>224.2</v>
      </c>
      <c r="K6697" s="728">
        <v>44.84</v>
      </c>
      <c r="L6697" s="728">
        <v>179.36</v>
      </c>
    </row>
    <row r="6698" spans="1:12" s="335" customFormat="1" ht="12" x14ac:dyDescent="0.2">
      <c r="A6698" s="335" t="s">
        <v>13635</v>
      </c>
      <c r="B6698" s="335" t="s">
        <v>14002</v>
      </c>
      <c r="C6698" s="733">
        <v>43770</v>
      </c>
      <c r="F6698" s="663">
        <v>4995</v>
      </c>
      <c r="G6698" s="663">
        <v>955</v>
      </c>
      <c r="H6698" s="663"/>
      <c r="I6698" s="663">
        <v>4040</v>
      </c>
      <c r="J6698" s="728">
        <v>596.5</v>
      </c>
      <c r="K6698" s="728">
        <v>119.3</v>
      </c>
      <c r="L6698" s="728">
        <v>477.2</v>
      </c>
    </row>
    <row r="6699" spans="1:12" s="335" customFormat="1" ht="12" x14ac:dyDescent="0.2">
      <c r="A6699" s="335" t="s">
        <v>13636</v>
      </c>
      <c r="B6699" s="335" t="s">
        <v>14003</v>
      </c>
      <c r="C6699" s="733">
        <v>43770</v>
      </c>
      <c r="F6699" s="663">
        <v>2524</v>
      </c>
      <c r="G6699" s="663">
        <v>379</v>
      </c>
      <c r="H6699" s="663"/>
      <c r="I6699" s="663">
        <v>2145</v>
      </c>
      <c r="J6699" s="728">
        <v>215.57</v>
      </c>
      <c r="K6699" s="728">
        <v>43.11</v>
      </c>
      <c r="L6699" s="728">
        <v>172.46</v>
      </c>
    </row>
    <row r="6700" spans="1:12" s="335" customFormat="1" ht="12" x14ac:dyDescent="0.2">
      <c r="A6700" s="335" t="s">
        <v>13637</v>
      </c>
      <c r="B6700" s="335" t="s">
        <v>14004</v>
      </c>
      <c r="C6700" s="733">
        <v>43770</v>
      </c>
      <c r="F6700" s="663">
        <v>6145</v>
      </c>
      <c r="G6700" s="663">
        <v>1536</v>
      </c>
      <c r="H6700" s="663"/>
      <c r="I6700" s="663">
        <v>4609</v>
      </c>
      <c r="J6700" s="728">
        <v>1032.73</v>
      </c>
      <c r="K6700" s="728">
        <v>206.55</v>
      </c>
      <c r="L6700" s="728">
        <v>826.18</v>
      </c>
    </row>
    <row r="6701" spans="1:12" s="335" customFormat="1" ht="12" x14ac:dyDescent="0.2">
      <c r="A6701" s="335" t="s">
        <v>13638</v>
      </c>
      <c r="B6701" s="335" t="s">
        <v>14005</v>
      </c>
      <c r="C6701" s="733">
        <v>43770</v>
      </c>
      <c r="F6701" s="663">
        <v>6891</v>
      </c>
      <c r="G6701" s="663">
        <v>1378</v>
      </c>
      <c r="H6701" s="663"/>
      <c r="I6701" s="663">
        <v>5513</v>
      </c>
      <c r="J6701" s="728">
        <v>881.35</v>
      </c>
      <c r="K6701" s="728">
        <v>176.27</v>
      </c>
      <c r="L6701" s="728">
        <v>705.08</v>
      </c>
    </row>
    <row r="6702" spans="1:12" s="335" customFormat="1" ht="12" x14ac:dyDescent="0.2">
      <c r="A6702" s="335" t="s">
        <v>13639</v>
      </c>
      <c r="B6702" s="335" t="s">
        <v>14006</v>
      </c>
      <c r="C6702" s="733">
        <v>43770</v>
      </c>
      <c r="F6702" s="663">
        <v>1852</v>
      </c>
      <c r="G6702" s="663">
        <v>556</v>
      </c>
      <c r="H6702" s="663"/>
      <c r="I6702" s="663">
        <v>1296</v>
      </c>
      <c r="J6702" s="728">
        <v>391.33</v>
      </c>
      <c r="K6702" s="728">
        <v>78.27</v>
      </c>
      <c r="L6702" s="728">
        <v>313.06</v>
      </c>
    </row>
    <row r="6703" spans="1:12" s="335" customFormat="1" ht="12" x14ac:dyDescent="0.2">
      <c r="A6703" s="335" t="s">
        <v>13640</v>
      </c>
      <c r="B6703" s="335" t="s">
        <v>14007</v>
      </c>
      <c r="C6703" s="733">
        <v>43770</v>
      </c>
      <c r="F6703" s="663">
        <v>3134</v>
      </c>
      <c r="G6703" s="663">
        <v>940</v>
      </c>
      <c r="H6703" s="663"/>
      <c r="I6703" s="663">
        <v>2194</v>
      </c>
      <c r="J6703" s="728">
        <v>721.83</v>
      </c>
      <c r="K6703" s="728">
        <v>144.37</v>
      </c>
      <c r="L6703" s="728">
        <v>577.46</v>
      </c>
    </row>
    <row r="6704" spans="1:12" s="335" customFormat="1" ht="12" x14ac:dyDescent="0.2">
      <c r="A6704" s="335" t="s">
        <v>13641</v>
      </c>
      <c r="B6704" s="335" t="s">
        <v>14008</v>
      </c>
      <c r="C6704" s="733">
        <v>43770</v>
      </c>
      <c r="F6704" s="663">
        <v>2753</v>
      </c>
      <c r="G6704" s="663">
        <v>551</v>
      </c>
      <c r="H6704" s="663"/>
      <c r="I6704" s="663">
        <v>2202</v>
      </c>
      <c r="J6704" s="728">
        <v>352.1</v>
      </c>
      <c r="K6704" s="728">
        <v>70.42</v>
      </c>
      <c r="L6704" s="728">
        <v>281.68</v>
      </c>
    </row>
    <row r="6705" spans="1:12" s="335" customFormat="1" ht="12" x14ac:dyDescent="0.2">
      <c r="A6705" s="335" t="s">
        <v>13642</v>
      </c>
      <c r="B6705" s="335" t="s">
        <v>14009</v>
      </c>
      <c r="C6705" s="733">
        <v>43770</v>
      </c>
      <c r="F6705" s="663">
        <v>660</v>
      </c>
      <c r="G6705" s="663">
        <v>132</v>
      </c>
      <c r="H6705" s="663"/>
      <c r="I6705" s="663">
        <v>528</v>
      </c>
      <c r="J6705" s="728">
        <v>84.41</v>
      </c>
      <c r="K6705" s="728">
        <v>16.88</v>
      </c>
      <c r="L6705" s="728">
        <v>67.53</v>
      </c>
    </row>
    <row r="6706" spans="1:12" s="335" customFormat="1" ht="12" x14ac:dyDescent="0.2">
      <c r="A6706" s="335" t="s">
        <v>13643</v>
      </c>
      <c r="B6706" s="335" t="s">
        <v>14010</v>
      </c>
      <c r="C6706" s="733">
        <v>43770</v>
      </c>
      <c r="F6706" s="663">
        <v>4279</v>
      </c>
      <c r="G6706" s="663">
        <v>642</v>
      </c>
      <c r="H6706" s="663"/>
      <c r="I6706" s="663">
        <v>3637</v>
      </c>
      <c r="J6706" s="728">
        <v>365.47</v>
      </c>
      <c r="K6706" s="728">
        <v>73.09</v>
      </c>
      <c r="L6706" s="728">
        <v>292.38</v>
      </c>
    </row>
    <row r="6707" spans="1:12" s="335" customFormat="1" ht="12" x14ac:dyDescent="0.2">
      <c r="A6707" s="335" t="s">
        <v>13644</v>
      </c>
      <c r="B6707" s="335" t="s">
        <v>14011</v>
      </c>
      <c r="C6707" s="733">
        <v>43770</v>
      </c>
      <c r="F6707" s="663">
        <v>2400</v>
      </c>
      <c r="G6707" s="663">
        <v>360</v>
      </c>
      <c r="H6707" s="663"/>
      <c r="I6707" s="663">
        <v>2040</v>
      </c>
      <c r="J6707" s="728">
        <v>204.99</v>
      </c>
      <c r="K6707" s="728">
        <v>41</v>
      </c>
      <c r="L6707" s="728">
        <v>163.99</v>
      </c>
    </row>
    <row r="6708" spans="1:12" s="335" customFormat="1" ht="12" x14ac:dyDescent="0.2">
      <c r="A6708" s="335" t="s">
        <v>13645</v>
      </c>
      <c r="B6708" s="335" t="s">
        <v>14012</v>
      </c>
      <c r="C6708" s="733">
        <v>43770</v>
      </c>
      <c r="F6708" s="663">
        <v>2720</v>
      </c>
      <c r="G6708" s="663">
        <v>408</v>
      </c>
      <c r="H6708" s="663"/>
      <c r="I6708" s="663">
        <v>2312</v>
      </c>
      <c r="J6708" s="728">
        <v>232.31</v>
      </c>
      <c r="K6708" s="728">
        <v>46.46</v>
      </c>
      <c r="L6708" s="728">
        <v>185.85</v>
      </c>
    </row>
    <row r="6709" spans="1:12" s="335" customFormat="1" ht="12" x14ac:dyDescent="0.2">
      <c r="A6709" s="335" t="s">
        <v>13646</v>
      </c>
      <c r="B6709" s="335" t="s">
        <v>14013</v>
      </c>
      <c r="C6709" s="733">
        <v>43770</v>
      </c>
      <c r="F6709" s="663">
        <v>2929</v>
      </c>
      <c r="G6709" s="663">
        <v>879</v>
      </c>
      <c r="H6709" s="663"/>
      <c r="I6709" s="663">
        <v>2050</v>
      </c>
      <c r="J6709" s="728">
        <v>618.9</v>
      </c>
      <c r="K6709" s="728">
        <v>123.78</v>
      </c>
      <c r="L6709" s="728">
        <v>495.12</v>
      </c>
    </row>
    <row r="6710" spans="1:12" s="335" customFormat="1" ht="12" x14ac:dyDescent="0.2">
      <c r="A6710" s="335" t="s">
        <v>13647</v>
      </c>
      <c r="B6710" s="335" t="s">
        <v>14014</v>
      </c>
      <c r="C6710" s="733">
        <v>43770</v>
      </c>
      <c r="F6710" s="663">
        <v>3375</v>
      </c>
      <c r="G6710" s="663">
        <v>506</v>
      </c>
      <c r="H6710" s="663"/>
      <c r="I6710" s="663">
        <v>2869</v>
      </c>
      <c r="J6710" s="728">
        <v>288.25</v>
      </c>
      <c r="K6710" s="728">
        <v>57.65</v>
      </c>
      <c r="L6710" s="728">
        <v>230.6</v>
      </c>
    </row>
    <row r="6711" spans="1:12" s="335" customFormat="1" ht="12" x14ac:dyDescent="0.2">
      <c r="A6711" s="335" t="s">
        <v>13648</v>
      </c>
      <c r="B6711" s="335" t="s">
        <v>14015</v>
      </c>
      <c r="C6711" s="733">
        <v>43770</v>
      </c>
      <c r="F6711" s="663">
        <v>2471</v>
      </c>
      <c r="G6711" s="663">
        <v>494</v>
      </c>
      <c r="H6711" s="663"/>
      <c r="I6711" s="663">
        <v>1977</v>
      </c>
      <c r="J6711" s="728">
        <v>310.33999999999997</v>
      </c>
      <c r="K6711" s="728">
        <v>62.07</v>
      </c>
      <c r="L6711" s="728">
        <v>248.27</v>
      </c>
    </row>
    <row r="6712" spans="1:12" s="335" customFormat="1" ht="12" x14ac:dyDescent="0.2">
      <c r="A6712" s="335" t="s">
        <v>13649</v>
      </c>
      <c r="B6712" s="335" t="s">
        <v>14016</v>
      </c>
      <c r="C6712" s="733">
        <v>43770</v>
      </c>
      <c r="F6712" s="663">
        <v>6015</v>
      </c>
      <c r="G6712" s="663">
        <v>902</v>
      </c>
      <c r="H6712" s="663"/>
      <c r="I6712" s="663">
        <v>5113</v>
      </c>
      <c r="J6712" s="728">
        <v>518.47</v>
      </c>
      <c r="K6712" s="728">
        <v>103.69</v>
      </c>
      <c r="L6712" s="728">
        <v>414.78</v>
      </c>
    </row>
    <row r="6713" spans="1:12" s="335" customFormat="1" ht="12" x14ac:dyDescent="0.2">
      <c r="A6713" s="335" t="s">
        <v>13650</v>
      </c>
      <c r="B6713" s="335" t="s">
        <v>14017</v>
      </c>
      <c r="C6713" s="733">
        <v>43770</v>
      </c>
      <c r="F6713" s="663">
        <v>3387</v>
      </c>
      <c r="G6713" s="663">
        <v>677</v>
      </c>
      <c r="H6713" s="663"/>
      <c r="I6713" s="663">
        <v>2710</v>
      </c>
      <c r="J6713" s="728">
        <v>433.19</v>
      </c>
      <c r="K6713" s="728">
        <v>86.64</v>
      </c>
      <c r="L6713" s="728">
        <v>346.55</v>
      </c>
    </row>
    <row r="6714" spans="1:12" s="335" customFormat="1" ht="12" x14ac:dyDescent="0.2">
      <c r="A6714" s="335" t="s">
        <v>13651</v>
      </c>
      <c r="B6714" s="335" t="s">
        <v>14018</v>
      </c>
      <c r="C6714" s="733">
        <v>43770</v>
      </c>
      <c r="F6714" s="663">
        <v>12178</v>
      </c>
      <c r="G6714" s="663">
        <v>1827</v>
      </c>
      <c r="H6714" s="663"/>
      <c r="I6714" s="663">
        <v>10351</v>
      </c>
      <c r="J6714" s="728">
        <v>1049.71</v>
      </c>
      <c r="K6714" s="728">
        <v>209.94</v>
      </c>
      <c r="L6714" s="728">
        <v>839.77</v>
      </c>
    </row>
    <row r="6715" spans="1:12" s="335" customFormat="1" ht="12" x14ac:dyDescent="0.2">
      <c r="A6715" s="335" t="s">
        <v>13652</v>
      </c>
      <c r="B6715" s="335" t="s">
        <v>14019</v>
      </c>
      <c r="C6715" s="733">
        <v>43770</v>
      </c>
      <c r="F6715" s="663">
        <v>2880</v>
      </c>
      <c r="G6715" s="663">
        <v>576</v>
      </c>
      <c r="H6715" s="663"/>
      <c r="I6715" s="663">
        <v>2304</v>
      </c>
      <c r="J6715" s="728">
        <v>368.35</v>
      </c>
      <c r="K6715" s="728">
        <v>73.67</v>
      </c>
      <c r="L6715" s="728">
        <v>294.68</v>
      </c>
    </row>
    <row r="6716" spans="1:12" s="335" customFormat="1" ht="12" x14ac:dyDescent="0.2">
      <c r="A6716" s="335" t="s">
        <v>13653</v>
      </c>
      <c r="B6716" s="335" t="s">
        <v>14020</v>
      </c>
      <c r="C6716" s="733">
        <v>43770</v>
      </c>
      <c r="F6716" s="663">
        <v>3960</v>
      </c>
      <c r="G6716" s="663">
        <v>742</v>
      </c>
      <c r="H6716" s="663"/>
      <c r="I6716" s="663">
        <v>3218</v>
      </c>
      <c r="J6716" s="728">
        <v>460.95</v>
      </c>
      <c r="K6716" s="728">
        <v>92.19</v>
      </c>
      <c r="L6716" s="728">
        <v>368.76</v>
      </c>
    </row>
    <row r="6717" spans="1:12" s="335" customFormat="1" ht="12" x14ac:dyDescent="0.2">
      <c r="A6717" s="335" t="s">
        <v>13654</v>
      </c>
      <c r="B6717" s="335" t="s">
        <v>14021</v>
      </c>
      <c r="C6717" s="733">
        <v>43770</v>
      </c>
      <c r="F6717" s="663">
        <v>1157</v>
      </c>
      <c r="G6717" s="663">
        <v>347</v>
      </c>
      <c r="H6717" s="663"/>
      <c r="I6717" s="663">
        <v>810</v>
      </c>
      <c r="J6717" s="728">
        <v>244.47</v>
      </c>
      <c r="K6717" s="728">
        <v>48.89</v>
      </c>
      <c r="L6717" s="728">
        <v>195.58</v>
      </c>
    </row>
    <row r="6718" spans="1:12" s="335" customFormat="1" ht="12" x14ac:dyDescent="0.2">
      <c r="A6718" s="335" t="s">
        <v>13655</v>
      </c>
      <c r="B6718" s="335" t="s">
        <v>14022</v>
      </c>
      <c r="C6718" s="733">
        <v>43770</v>
      </c>
      <c r="F6718" s="663">
        <v>6509</v>
      </c>
      <c r="G6718" s="663">
        <v>976</v>
      </c>
      <c r="H6718" s="663"/>
      <c r="I6718" s="663">
        <v>5533</v>
      </c>
      <c r="J6718" s="728">
        <v>561.04999999999995</v>
      </c>
      <c r="K6718" s="728">
        <v>112.21</v>
      </c>
      <c r="L6718" s="728">
        <v>448.84</v>
      </c>
    </row>
    <row r="6719" spans="1:12" s="335" customFormat="1" ht="12" x14ac:dyDescent="0.2">
      <c r="A6719" s="335" t="s">
        <v>13656</v>
      </c>
      <c r="B6719" s="335" t="s">
        <v>14023</v>
      </c>
      <c r="C6719" s="733">
        <v>43770</v>
      </c>
      <c r="F6719" s="663">
        <v>2633</v>
      </c>
      <c r="G6719" s="663">
        <v>395</v>
      </c>
      <c r="H6719" s="663"/>
      <c r="I6719" s="663">
        <v>2238</v>
      </c>
      <c r="J6719" s="728">
        <v>224.89</v>
      </c>
      <c r="K6719" s="728">
        <v>44.98</v>
      </c>
      <c r="L6719" s="728">
        <v>179.91</v>
      </c>
    </row>
    <row r="6720" spans="1:12" s="335" customFormat="1" ht="12" x14ac:dyDescent="0.2">
      <c r="A6720" s="335" t="s">
        <v>13657</v>
      </c>
      <c r="B6720" s="335" t="s">
        <v>14024</v>
      </c>
      <c r="C6720" s="733">
        <v>43770</v>
      </c>
      <c r="F6720" s="663">
        <v>2102</v>
      </c>
      <c r="G6720" s="663">
        <v>315</v>
      </c>
      <c r="H6720" s="663"/>
      <c r="I6720" s="663">
        <v>1787</v>
      </c>
      <c r="J6720" s="728">
        <v>179.54</v>
      </c>
      <c r="K6720" s="728">
        <v>35.909999999999997</v>
      </c>
      <c r="L6720" s="728">
        <v>143.63</v>
      </c>
    </row>
    <row r="6721" spans="1:12" s="335" customFormat="1" ht="12" x14ac:dyDescent="0.2">
      <c r="A6721" s="335" t="s">
        <v>13658</v>
      </c>
      <c r="B6721" s="335" t="s">
        <v>14025</v>
      </c>
      <c r="C6721" s="733">
        <v>43770</v>
      </c>
      <c r="F6721" s="663">
        <v>10037</v>
      </c>
      <c r="G6721" s="663">
        <v>1506</v>
      </c>
      <c r="H6721" s="663"/>
      <c r="I6721" s="663">
        <v>8531</v>
      </c>
      <c r="J6721" s="728">
        <v>865.19</v>
      </c>
      <c r="K6721" s="728">
        <v>173.04</v>
      </c>
      <c r="L6721" s="728">
        <v>692.15</v>
      </c>
    </row>
    <row r="6722" spans="1:12" s="335" customFormat="1" ht="12" x14ac:dyDescent="0.2">
      <c r="A6722" s="335" t="s">
        <v>13659</v>
      </c>
      <c r="B6722" s="335" t="s">
        <v>14026</v>
      </c>
      <c r="C6722" s="733">
        <v>43770</v>
      </c>
      <c r="F6722" s="663">
        <v>4240</v>
      </c>
      <c r="G6722" s="663">
        <v>636</v>
      </c>
      <c r="H6722" s="663"/>
      <c r="I6722" s="663">
        <v>3604</v>
      </c>
      <c r="J6722" s="728">
        <v>365.47</v>
      </c>
      <c r="K6722" s="728">
        <v>73.09</v>
      </c>
      <c r="L6722" s="728">
        <v>292.38</v>
      </c>
    </row>
    <row r="6723" spans="1:12" s="335" customFormat="1" ht="12" x14ac:dyDescent="0.2">
      <c r="A6723" s="335" t="s">
        <v>13660</v>
      </c>
      <c r="B6723" s="335" t="s">
        <v>14027</v>
      </c>
      <c r="C6723" s="733">
        <v>43770</v>
      </c>
      <c r="F6723" s="663">
        <v>2448</v>
      </c>
      <c r="G6723" s="663">
        <v>367</v>
      </c>
      <c r="H6723" s="663"/>
      <c r="I6723" s="663">
        <v>2081</v>
      </c>
      <c r="J6723" s="728">
        <v>209.09</v>
      </c>
      <c r="K6723" s="728">
        <v>41.82</v>
      </c>
      <c r="L6723" s="728">
        <v>167.27</v>
      </c>
    </row>
    <row r="6724" spans="1:12" s="335" customFormat="1" ht="12" x14ac:dyDescent="0.2">
      <c r="A6724" s="335" t="s">
        <v>13661</v>
      </c>
      <c r="B6724" s="335" t="s">
        <v>14028</v>
      </c>
      <c r="C6724" s="733">
        <v>43770</v>
      </c>
      <c r="F6724" s="663">
        <v>599</v>
      </c>
      <c r="G6724" s="663">
        <v>75</v>
      </c>
      <c r="H6724" s="663"/>
      <c r="I6724" s="663">
        <v>524</v>
      </c>
      <c r="J6724" s="728">
        <v>38.44</v>
      </c>
      <c r="K6724" s="728">
        <v>7.69</v>
      </c>
      <c r="L6724" s="728">
        <v>30.75</v>
      </c>
    </row>
    <row r="6725" spans="1:12" s="335" customFormat="1" ht="12" x14ac:dyDescent="0.2">
      <c r="A6725" s="335" t="s">
        <v>13662</v>
      </c>
      <c r="B6725" s="335" t="s">
        <v>14029</v>
      </c>
      <c r="C6725" s="733">
        <v>43770</v>
      </c>
      <c r="F6725" s="663">
        <v>421</v>
      </c>
      <c r="G6725" s="663">
        <v>63</v>
      </c>
      <c r="H6725" s="663"/>
      <c r="I6725" s="663">
        <v>358</v>
      </c>
      <c r="J6725" s="728">
        <v>35.950000000000003</v>
      </c>
      <c r="K6725" s="728">
        <v>7.19</v>
      </c>
      <c r="L6725" s="728">
        <v>28.76</v>
      </c>
    </row>
    <row r="6726" spans="1:12" s="335" customFormat="1" ht="12" x14ac:dyDescent="0.2">
      <c r="A6726" s="335" t="s">
        <v>13663</v>
      </c>
      <c r="B6726" s="335" t="s">
        <v>14030</v>
      </c>
      <c r="C6726" s="733">
        <v>43770</v>
      </c>
      <c r="F6726" s="663">
        <v>6373</v>
      </c>
      <c r="G6726" s="663">
        <v>956</v>
      </c>
      <c r="H6726" s="663"/>
      <c r="I6726" s="663">
        <v>5417</v>
      </c>
      <c r="J6726" s="728">
        <v>549.34</v>
      </c>
      <c r="K6726" s="728">
        <v>109.87</v>
      </c>
      <c r="L6726" s="728">
        <v>439.47</v>
      </c>
    </row>
    <row r="6727" spans="1:12" s="335" customFormat="1" ht="12" x14ac:dyDescent="0.2">
      <c r="A6727" s="335" t="s">
        <v>13664</v>
      </c>
      <c r="B6727" s="335" t="s">
        <v>14031</v>
      </c>
      <c r="C6727" s="733">
        <v>43770</v>
      </c>
      <c r="F6727" s="663">
        <v>5650</v>
      </c>
      <c r="G6727" s="663">
        <v>1059</v>
      </c>
      <c r="H6727" s="663"/>
      <c r="I6727" s="663">
        <v>4591</v>
      </c>
      <c r="J6727" s="728">
        <v>651.79</v>
      </c>
      <c r="K6727" s="728">
        <v>130.36000000000001</v>
      </c>
      <c r="L6727" s="728">
        <v>521.42999999999995</v>
      </c>
    </row>
    <row r="6728" spans="1:12" s="335" customFormat="1" ht="12" x14ac:dyDescent="0.2">
      <c r="A6728" s="335" t="s">
        <v>13665</v>
      </c>
      <c r="B6728" s="335" t="s">
        <v>14032</v>
      </c>
      <c r="C6728" s="733">
        <v>43770</v>
      </c>
      <c r="F6728" s="663">
        <v>3933</v>
      </c>
      <c r="G6728" s="663">
        <v>590</v>
      </c>
      <c r="H6728" s="663"/>
      <c r="I6728" s="663">
        <v>3343</v>
      </c>
      <c r="J6728" s="728">
        <v>335.91</v>
      </c>
      <c r="K6728" s="728">
        <v>67.180000000000007</v>
      </c>
      <c r="L6728" s="728">
        <v>268.73</v>
      </c>
    </row>
    <row r="6729" spans="1:12" s="335" customFormat="1" ht="12" x14ac:dyDescent="0.2">
      <c r="A6729" s="335" t="s">
        <v>13666</v>
      </c>
      <c r="B6729" s="335" t="s">
        <v>14033</v>
      </c>
      <c r="C6729" s="733">
        <v>43770</v>
      </c>
      <c r="F6729" s="663">
        <v>2526</v>
      </c>
      <c r="G6729" s="663">
        <v>815</v>
      </c>
      <c r="H6729" s="663"/>
      <c r="I6729" s="663">
        <v>1711</v>
      </c>
      <c r="J6729" s="728">
        <v>581.79</v>
      </c>
      <c r="K6729" s="728">
        <v>116.36</v>
      </c>
      <c r="L6729" s="728">
        <v>465.43</v>
      </c>
    </row>
    <row r="6730" spans="1:12" s="335" customFormat="1" ht="12" x14ac:dyDescent="0.2">
      <c r="A6730" s="335" t="s">
        <v>13667</v>
      </c>
      <c r="B6730" s="335" t="s">
        <v>14034</v>
      </c>
      <c r="C6730" s="733">
        <v>43770</v>
      </c>
      <c r="F6730" s="663">
        <v>7024</v>
      </c>
      <c r="G6730" s="663">
        <v>1317</v>
      </c>
      <c r="H6730" s="663"/>
      <c r="I6730" s="663">
        <v>5707</v>
      </c>
      <c r="J6730" s="728">
        <v>825.11</v>
      </c>
      <c r="K6730" s="728">
        <v>165.02</v>
      </c>
      <c r="L6730" s="728">
        <v>660.09</v>
      </c>
    </row>
    <row r="6731" spans="1:12" s="335" customFormat="1" ht="12" x14ac:dyDescent="0.2">
      <c r="A6731" s="335" t="s">
        <v>13668</v>
      </c>
      <c r="B6731" s="335" t="s">
        <v>14035</v>
      </c>
      <c r="C6731" s="733">
        <v>43770</v>
      </c>
      <c r="F6731" s="663">
        <v>5524</v>
      </c>
      <c r="G6731" s="663">
        <v>1036</v>
      </c>
      <c r="H6731" s="663"/>
      <c r="I6731" s="663">
        <v>4488</v>
      </c>
      <c r="J6731" s="728">
        <v>642.99</v>
      </c>
      <c r="K6731" s="728">
        <v>128.6</v>
      </c>
      <c r="L6731" s="728">
        <v>514.39</v>
      </c>
    </row>
    <row r="6732" spans="1:12" s="335" customFormat="1" ht="12" x14ac:dyDescent="0.2">
      <c r="A6732" s="335" t="s">
        <v>13669</v>
      </c>
      <c r="B6732" s="335" t="s">
        <v>14036</v>
      </c>
      <c r="C6732" s="733">
        <v>43770</v>
      </c>
      <c r="F6732" s="663">
        <v>4810</v>
      </c>
      <c r="G6732" s="663">
        <v>902</v>
      </c>
      <c r="H6732" s="663"/>
      <c r="I6732" s="663">
        <v>3908</v>
      </c>
      <c r="J6732" s="728">
        <v>554.89</v>
      </c>
      <c r="K6732" s="728">
        <v>110.98</v>
      </c>
      <c r="L6732" s="728">
        <v>443.91</v>
      </c>
    </row>
    <row r="6733" spans="1:12" s="335" customFormat="1" ht="12" x14ac:dyDescent="0.2">
      <c r="A6733" s="335" t="s">
        <v>13670</v>
      </c>
      <c r="B6733" s="335" t="s">
        <v>14037</v>
      </c>
      <c r="C6733" s="733">
        <v>43770</v>
      </c>
      <c r="F6733" s="663">
        <v>1900</v>
      </c>
      <c r="G6733" s="663">
        <v>238</v>
      </c>
      <c r="H6733" s="663"/>
      <c r="I6733" s="663">
        <v>1662</v>
      </c>
      <c r="J6733" s="728">
        <v>121.93</v>
      </c>
      <c r="K6733" s="728">
        <v>24.39</v>
      </c>
      <c r="L6733" s="728">
        <v>97.54</v>
      </c>
    </row>
    <row r="6734" spans="1:12" s="335" customFormat="1" ht="12" x14ac:dyDescent="0.2">
      <c r="A6734" s="335" t="s">
        <v>13671</v>
      </c>
      <c r="B6734" s="335" t="s">
        <v>14038</v>
      </c>
      <c r="C6734" s="733">
        <v>43770</v>
      </c>
      <c r="F6734" s="663">
        <v>3599</v>
      </c>
      <c r="G6734" s="663">
        <v>1080</v>
      </c>
      <c r="H6734" s="663"/>
      <c r="I6734" s="663">
        <v>2519</v>
      </c>
      <c r="J6734" s="728">
        <v>828.91</v>
      </c>
      <c r="K6734" s="728">
        <v>165.78</v>
      </c>
      <c r="L6734" s="728">
        <v>663.13</v>
      </c>
    </row>
    <row r="6735" spans="1:12" s="335" customFormat="1" ht="12" x14ac:dyDescent="0.2">
      <c r="A6735" s="335" t="s">
        <v>13672</v>
      </c>
      <c r="B6735" s="335" t="s">
        <v>14039</v>
      </c>
      <c r="C6735" s="733">
        <v>43770</v>
      </c>
      <c r="F6735" s="663">
        <v>2640</v>
      </c>
      <c r="G6735" s="663">
        <v>396</v>
      </c>
      <c r="H6735" s="663"/>
      <c r="I6735" s="663">
        <v>2244</v>
      </c>
      <c r="J6735" s="728">
        <v>225.49</v>
      </c>
      <c r="K6735" s="728">
        <v>45.1</v>
      </c>
      <c r="L6735" s="728">
        <v>180.39</v>
      </c>
    </row>
    <row r="6736" spans="1:12" s="335" customFormat="1" ht="12" x14ac:dyDescent="0.2">
      <c r="A6736" s="335" t="s">
        <v>13673</v>
      </c>
      <c r="B6736" s="335" t="s">
        <v>14040</v>
      </c>
      <c r="C6736" s="733">
        <v>43770</v>
      </c>
      <c r="F6736" s="663">
        <v>6833</v>
      </c>
      <c r="G6736" s="663">
        <v>1367</v>
      </c>
      <c r="H6736" s="663"/>
      <c r="I6736" s="663">
        <v>5466</v>
      </c>
      <c r="J6736" s="728">
        <v>873.94</v>
      </c>
      <c r="K6736" s="728">
        <v>174.79</v>
      </c>
      <c r="L6736" s="728">
        <v>699.15</v>
      </c>
    </row>
    <row r="6737" spans="1:12" s="335" customFormat="1" ht="12" x14ac:dyDescent="0.2">
      <c r="A6737" s="335" t="s">
        <v>13674</v>
      </c>
      <c r="B6737" s="335" t="s">
        <v>14041</v>
      </c>
      <c r="C6737" s="733">
        <v>43770</v>
      </c>
      <c r="F6737" s="663">
        <v>4575</v>
      </c>
      <c r="G6737" s="663">
        <v>915</v>
      </c>
      <c r="H6737" s="663"/>
      <c r="I6737" s="663">
        <v>3660</v>
      </c>
      <c r="J6737" s="728">
        <v>585.15</v>
      </c>
      <c r="K6737" s="728">
        <v>117.03</v>
      </c>
      <c r="L6737" s="728">
        <v>468.12</v>
      </c>
    </row>
    <row r="6738" spans="1:12" s="335" customFormat="1" ht="12" x14ac:dyDescent="0.2">
      <c r="A6738" s="335" t="s">
        <v>13675</v>
      </c>
      <c r="B6738" s="335" t="s">
        <v>14042</v>
      </c>
      <c r="C6738" s="733">
        <v>43770</v>
      </c>
      <c r="F6738" s="663">
        <v>5356</v>
      </c>
      <c r="G6738" s="663">
        <v>803</v>
      </c>
      <c r="H6738" s="663"/>
      <c r="I6738" s="663">
        <v>4553</v>
      </c>
      <c r="J6738" s="728">
        <v>461.67</v>
      </c>
      <c r="K6738" s="728">
        <v>92.33</v>
      </c>
      <c r="L6738" s="728">
        <v>369.34</v>
      </c>
    </row>
    <row r="6739" spans="1:12" s="335" customFormat="1" ht="12" x14ac:dyDescent="0.2">
      <c r="A6739" s="335" t="s">
        <v>13676</v>
      </c>
      <c r="B6739" s="335" t="s">
        <v>14043</v>
      </c>
      <c r="C6739" s="733">
        <v>43770</v>
      </c>
      <c r="F6739" s="663">
        <v>6229</v>
      </c>
      <c r="G6739" s="663">
        <v>934</v>
      </c>
      <c r="H6739" s="663"/>
      <c r="I6739" s="663">
        <v>5295</v>
      </c>
      <c r="J6739" s="728">
        <v>536.91</v>
      </c>
      <c r="K6739" s="728">
        <v>107.38</v>
      </c>
      <c r="L6739" s="728">
        <v>429.53</v>
      </c>
    </row>
    <row r="6740" spans="1:12" s="335" customFormat="1" ht="12" x14ac:dyDescent="0.2">
      <c r="A6740" s="335" t="s">
        <v>13677</v>
      </c>
      <c r="B6740" s="335" t="s">
        <v>14044</v>
      </c>
      <c r="C6740" s="733">
        <v>43770</v>
      </c>
      <c r="F6740" s="663">
        <v>3396</v>
      </c>
      <c r="G6740" s="663">
        <v>509</v>
      </c>
      <c r="H6740" s="663"/>
      <c r="I6740" s="663">
        <v>2887</v>
      </c>
      <c r="J6740" s="728">
        <v>290.05</v>
      </c>
      <c r="K6740" s="728">
        <v>58.01</v>
      </c>
      <c r="L6740" s="728">
        <v>232.04</v>
      </c>
    </row>
    <row r="6741" spans="1:12" s="335" customFormat="1" ht="12" x14ac:dyDescent="0.2">
      <c r="A6741" s="335" t="s">
        <v>13678</v>
      </c>
      <c r="B6741" s="335" t="s">
        <v>14045</v>
      </c>
      <c r="C6741" s="733">
        <v>43770</v>
      </c>
      <c r="F6741" s="663">
        <v>6232</v>
      </c>
      <c r="G6741" s="663">
        <v>935</v>
      </c>
      <c r="H6741" s="663"/>
      <c r="I6741" s="663">
        <v>5297</v>
      </c>
      <c r="J6741" s="728">
        <v>537.19000000000005</v>
      </c>
      <c r="K6741" s="728">
        <v>107.44</v>
      </c>
      <c r="L6741" s="728">
        <v>429.75</v>
      </c>
    </row>
    <row r="6742" spans="1:12" s="335" customFormat="1" ht="12" x14ac:dyDescent="0.2">
      <c r="A6742" s="335" t="s">
        <v>13679</v>
      </c>
      <c r="B6742" s="335" t="s">
        <v>14046</v>
      </c>
      <c r="C6742" s="733">
        <v>43770</v>
      </c>
      <c r="F6742" s="663">
        <v>2207</v>
      </c>
      <c r="G6742" s="663">
        <v>331</v>
      </c>
      <c r="H6742" s="663"/>
      <c r="I6742" s="663">
        <v>1876</v>
      </c>
      <c r="J6742" s="728">
        <v>188.5</v>
      </c>
      <c r="K6742" s="728">
        <v>37.700000000000003</v>
      </c>
      <c r="L6742" s="728">
        <v>150.80000000000001</v>
      </c>
    </row>
    <row r="6743" spans="1:12" s="335" customFormat="1" ht="12" x14ac:dyDescent="0.2">
      <c r="A6743" s="335" t="s">
        <v>13680</v>
      </c>
      <c r="B6743" s="335" t="s">
        <v>14047</v>
      </c>
      <c r="C6743" s="733">
        <v>43770</v>
      </c>
      <c r="F6743" s="663">
        <v>4319</v>
      </c>
      <c r="G6743" s="663">
        <v>810</v>
      </c>
      <c r="H6743" s="663"/>
      <c r="I6743" s="663">
        <v>3509</v>
      </c>
      <c r="J6743" s="728">
        <v>507.35</v>
      </c>
      <c r="K6743" s="728">
        <v>101.47</v>
      </c>
      <c r="L6743" s="728">
        <v>405.88</v>
      </c>
    </row>
    <row r="6744" spans="1:12" s="335" customFormat="1" ht="12" x14ac:dyDescent="0.2">
      <c r="A6744" s="335" t="s">
        <v>13681</v>
      </c>
      <c r="B6744" s="335" t="s">
        <v>14048</v>
      </c>
      <c r="C6744" s="733">
        <v>43770</v>
      </c>
      <c r="F6744" s="663">
        <v>3032</v>
      </c>
      <c r="G6744" s="663">
        <v>455</v>
      </c>
      <c r="H6744" s="663"/>
      <c r="I6744" s="663">
        <v>2577</v>
      </c>
      <c r="J6744" s="728">
        <v>258.95999999999998</v>
      </c>
      <c r="K6744" s="728">
        <v>51.79</v>
      </c>
      <c r="L6744" s="728">
        <v>207.17</v>
      </c>
    </row>
    <row r="6745" spans="1:12" s="335" customFormat="1" ht="12" x14ac:dyDescent="0.2">
      <c r="A6745" s="335" t="s">
        <v>13682</v>
      </c>
      <c r="B6745" s="335" t="s">
        <v>14049</v>
      </c>
      <c r="C6745" s="733">
        <v>43770</v>
      </c>
      <c r="F6745" s="663">
        <v>8078</v>
      </c>
      <c r="G6745" s="663">
        <v>1616</v>
      </c>
      <c r="H6745" s="663"/>
      <c r="I6745" s="663">
        <v>6462</v>
      </c>
      <c r="J6745" s="728">
        <v>1023.81</v>
      </c>
      <c r="K6745" s="728">
        <v>204.76</v>
      </c>
      <c r="L6745" s="728">
        <v>819.05</v>
      </c>
    </row>
    <row r="6746" spans="1:12" s="335" customFormat="1" ht="12" x14ac:dyDescent="0.2">
      <c r="A6746" s="335" t="s">
        <v>13683</v>
      </c>
      <c r="B6746" s="335" t="s">
        <v>14050</v>
      </c>
      <c r="C6746" s="733">
        <v>43770</v>
      </c>
      <c r="F6746" s="663">
        <v>6516</v>
      </c>
      <c r="G6746" s="663">
        <v>977</v>
      </c>
      <c r="H6746" s="663"/>
      <c r="I6746" s="663">
        <v>5539</v>
      </c>
      <c r="J6746" s="728">
        <v>561.66</v>
      </c>
      <c r="K6746" s="728">
        <v>112.33</v>
      </c>
      <c r="L6746" s="728">
        <v>449.33</v>
      </c>
    </row>
    <row r="6747" spans="1:12" s="335" customFormat="1" ht="12" x14ac:dyDescent="0.2">
      <c r="A6747" s="335" t="s">
        <v>13684</v>
      </c>
      <c r="B6747" s="335" t="s">
        <v>14051</v>
      </c>
      <c r="C6747" s="733">
        <v>43770</v>
      </c>
      <c r="F6747" s="663">
        <v>3345</v>
      </c>
      <c r="G6747" s="663">
        <v>502</v>
      </c>
      <c r="H6747" s="663"/>
      <c r="I6747" s="663">
        <v>2843</v>
      </c>
      <c r="J6747" s="728">
        <v>285.7</v>
      </c>
      <c r="K6747" s="728">
        <v>57.14</v>
      </c>
      <c r="L6747" s="728">
        <v>228.56</v>
      </c>
    </row>
    <row r="6748" spans="1:12" s="335" customFormat="1" ht="12" x14ac:dyDescent="0.2">
      <c r="A6748" s="335" t="s">
        <v>13685</v>
      </c>
      <c r="B6748" s="335" t="s">
        <v>14052</v>
      </c>
      <c r="C6748" s="733">
        <v>43770</v>
      </c>
      <c r="F6748" s="663">
        <v>6544</v>
      </c>
      <c r="G6748" s="663">
        <v>1309</v>
      </c>
      <c r="H6748" s="663"/>
      <c r="I6748" s="663">
        <v>5235</v>
      </c>
      <c r="J6748" s="728">
        <v>829.39</v>
      </c>
      <c r="K6748" s="728">
        <v>165.88</v>
      </c>
      <c r="L6748" s="728">
        <v>663.51</v>
      </c>
    </row>
    <row r="6749" spans="1:12" s="335" customFormat="1" ht="12" x14ac:dyDescent="0.2">
      <c r="A6749" s="335" t="s">
        <v>13686</v>
      </c>
      <c r="B6749" s="335" t="s">
        <v>9631</v>
      </c>
      <c r="C6749" s="733">
        <v>43770</v>
      </c>
      <c r="F6749" s="663">
        <v>3545</v>
      </c>
      <c r="G6749" s="663">
        <v>585</v>
      </c>
      <c r="H6749" s="663"/>
      <c r="I6749" s="663">
        <v>2960</v>
      </c>
      <c r="J6749" s="728">
        <v>349.93</v>
      </c>
      <c r="K6749" s="728">
        <v>69.989999999999995</v>
      </c>
      <c r="L6749" s="728">
        <v>279.94</v>
      </c>
    </row>
    <row r="6750" spans="1:12" s="335" customFormat="1" ht="12" x14ac:dyDescent="0.2">
      <c r="A6750" s="335" t="s">
        <v>13687</v>
      </c>
      <c r="B6750" s="335" t="s">
        <v>14053</v>
      </c>
      <c r="C6750" s="733">
        <v>43770</v>
      </c>
      <c r="F6750" s="663">
        <v>5800</v>
      </c>
      <c r="G6750" s="663">
        <v>1160</v>
      </c>
      <c r="H6750" s="663"/>
      <c r="I6750" s="663">
        <v>4640</v>
      </c>
      <c r="J6750" s="728">
        <v>735.09</v>
      </c>
      <c r="K6750" s="728">
        <v>147.02000000000001</v>
      </c>
      <c r="L6750" s="728">
        <v>588.07000000000005</v>
      </c>
    </row>
    <row r="6751" spans="1:12" s="335" customFormat="1" ht="12" x14ac:dyDescent="0.2">
      <c r="A6751" s="335" t="s">
        <v>13688</v>
      </c>
      <c r="B6751" s="335" t="s">
        <v>14054</v>
      </c>
      <c r="C6751" s="733">
        <v>43770</v>
      </c>
      <c r="F6751" s="663">
        <v>1696</v>
      </c>
      <c r="G6751" s="663">
        <v>254</v>
      </c>
      <c r="H6751" s="663"/>
      <c r="I6751" s="663">
        <v>1442</v>
      </c>
      <c r="J6751" s="728">
        <v>144.85</v>
      </c>
      <c r="K6751" s="728">
        <v>28.97</v>
      </c>
      <c r="L6751" s="728">
        <v>115.88</v>
      </c>
    </row>
    <row r="6752" spans="1:12" s="335" customFormat="1" ht="12" x14ac:dyDescent="0.2">
      <c r="A6752" s="335" t="s">
        <v>13689</v>
      </c>
      <c r="B6752" s="335" t="s">
        <v>14055</v>
      </c>
      <c r="C6752" s="733">
        <v>43770</v>
      </c>
      <c r="F6752" s="663">
        <v>3600</v>
      </c>
      <c r="G6752" s="663">
        <v>540</v>
      </c>
      <c r="H6752" s="663"/>
      <c r="I6752" s="663">
        <v>3060</v>
      </c>
      <c r="J6752" s="728">
        <v>307.47000000000003</v>
      </c>
      <c r="K6752" s="728">
        <v>61.49</v>
      </c>
      <c r="L6752" s="728">
        <v>245.98</v>
      </c>
    </row>
    <row r="6753" spans="1:12" s="335" customFormat="1" ht="12" x14ac:dyDescent="0.2">
      <c r="A6753" s="335" t="s">
        <v>13690</v>
      </c>
      <c r="B6753" s="335" t="s">
        <v>14056</v>
      </c>
      <c r="C6753" s="733">
        <v>43770</v>
      </c>
      <c r="F6753" s="663">
        <v>3739</v>
      </c>
      <c r="G6753" s="663">
        <v>1122</v>
      </c>
      <c r="H6753" s="663"/>
      <c r="I6753" s="663">
        <v>2617</v>
      </c>
      <c r="J6753" s="728">
        <v>790.05</v>
      </c>
      <c r="K6753" s="728">
        <v>158.01</v>
      </c>
      <c r="L6753" s="728">
        <v>632.04</v>
      </c>
    </row>
    <row r="6754" spans="1:12" s="335" customFormat="1" ht="12" x14ac:dyDescent="0.2">
      <c r="A6754" s="335" t="s">
        <v>13691</v>
      </c>
      <c r="B6754" s="335" t="s">
        <v>14057</v>
      </c>
      <c r="C6754" s="733">
        <v>43770</v>
      </c>
      <c r="F6754" s="663">
        <v>2400</v>
      </c>
      <c r="G6754" s="663">
        <v>360</v>
      </c>
      <c r="H6754" s="663"/>
      <c r="I6754" s="663">
        <v>2040</v>
      </c>
      <c r="J6754" s="728">
        <v>204.99</v>
      </c>
      <c r="K6754" s="728">
        <v>41</v>
      </c>
      <c r="L6754" s="728">
        <v>163.99</v>
      </c>
    </row>
    <row r="6755" spans="1:12" s="335" customFormat="1" ht="12" x14ac:dyDescent="0.2">
      <c r="A6755" s="335" t="s">
        <v>13692</v>
      </c>
      <c r="B6755" s="335" t="s">
        <v>14058</v>
      </c>
      <c r="C6755" s="733">
        <v>43770</v>
      </c>
      <c r="F6755" s="663">
        <v>9389</v>
      </c>
      <c r="G6755" s="663">
        <v>1408</v>
      </c>
      <c r="H6755" s="663"/>
      <c r="I6755" s="663">
        <v>7981</v>
      </c>
      <c r="J6755" s="728">
        <v>809.3</v>
      </c>
      <c r="K6755" s="728">
        <v>161.86000000000001</v>
      </c>
      <c r="L6755" s="728">
        <v>647.44000000000005</v>
      </c>
    </row>
    <row r="6756" spans="1:12" s="335" customFormat="1" ht="12" x14ac:dyDescent="0.2">
      <c r="A6756" s="335" t="s">
        <v>13693</v>
      </c>
      <c r="B6756" s="335" t="s">
        <v>14059</v>
      </c>
      <c r="C6756" s="733">
        <v>43770</v>
      </c>
      <c r="F6756" s="663">
        <v>3850</v>
      </c>
      <c r="G6756" s="663">
        <v>577</v>
      </c>
      <c r="H6756" s="663"/>
      <c r="I6756" s="663">
        <v>3273</v>
      </c>
      <c r="J6756" s="728">
        <v>328.83</v>
      </c>
      <c r="K6756" s="728">
        <v>65.77</v>
      </c>
      <c r="L6756" s="728">
        <v>263.06</v>
      </c>
    </row>
    <row r="6757" spans="1:12" s="335" customFormat="1" ht="12" x14ac:dyDescent="0.2">
      <c r="A6757" s="335" t="s">
        <v>13694</v>
      </c>
      <c r="B6757" s="335" t="s">
        <v>14060</v>
      </c>
      <c r="C6757" s="733">
        <v>43770</v>
      </c>
      <c r="F6757" s="663">
        <v>3651</v>
      </c>
      <c r="G6757" s="663">
        <v>456</v>
      </c>
      <c r="H6757" s="663"/>
      <c r="I6757" s="663">
        <v>3195</v>
      </c>
      <c r="J6757" s="728">
        <v>234.29</v>
      </c>
      <c r="K6757" s="728">
        <v>46.86</v>
      </c>
      <c r="L6757" s="728">
        <v>187.43</v>
      </c>
    </row>
    <row r="6758" spans="1:12" s="335" customFormat="1" ht="12" x14ac:dyDescent="0.2">
      <c r="A6758" s="335" t="s">
        <v>13695</v>
      </c>
      <c r="B6758" s="335" t="s">
        <v>14061</v>
      </c>
      <c r="C6758" s="733">
        <v>43770</v>
      </c>
      <c r="F6758" s="663">
        <v>2995</v>
      </c>
      <c r="G6758" s="663">
        <v>449</v>
      </c>
      <c r="H6758" s="663"/>
      <c r="I6758" s="663">
        <v>2546</v>
      </c>
      <c r="J6758" s="728">
        <v>255.8</v>
      </c>
      <c r="K6758" s="728">
        <v>51.16</v>
      </c>
      <c r="L6758" s="728">
        <v>204.64</v>
      </c>
    </row>
    <row r="6759" spans="1:12" s="335" customFormat="1" ht="12" x14ac:dyDescent="0.2">
      <c r="A6759" s="335" t="s">
        <v>13696</v>
      </c>
      <c r="B6759" s="335" t="s">
        <v>14062</v>
      </c>
      <c r="C6759" s="733">
        <v>43770</v>
      </c>
      <c r="F6759" s="663">
        <v>726</v>
      </c>
      <c r="G6759" s="663">
        <v>145</v>
      </c>
      <c r="H6759" s="663"/>
      <c r="I6759" s="663">
        <v>581</v>
      </c>
      <c r="J6759" s="728">
        <v>92.85</v>
      </c>
      <c r="K6759" s="728">
        <v>18.57</v>
      </c>
      <c r="L6759" s="728">
        <v>74.28</v>
      </c>
    </row>
    <row r="6760" spans="1:12" s="335" customFormat="1" ht="12" x14ac:dyDescent="0.2">
      <c r="A6760" s="335" t="s">
        <v>13697</v>
      </c>
      <c r="B6760" s="335" t="s">
        <v>14063</v>
      </c>
      <c r="C6760" s="733">
        <v>43770</v>
      </c>
      <c r="F6760" s="663">
        <v>3586</v>
      </c>
      <c r="G6760" s="663">
        <v>717</v>
      </c>
      <c r="H6760" s="663"/>
      <c r="I6760" s="663">
        <v>2869</v>
      </c>
      <c r="J6760" s="728">
        <v>458.65</v>
      </c>
      <c r="K6760" s="728">
        <v>91.73</v>
      </c>
      <c r="L6760" s="728">
        <v>366.92</v>
      </c>
    </row>
    <row r="6761" spans="1:12" s="335" customFormat="1" ht="12" x14ac:dyDescent="0.2">
      <c r="A6761" s="335" t="s">
        <v>13698</v>
      </c>
      <c r="B6761" s="335" t="s">
        <v>13095</v>
      </c>
      <c r="C6761" s="733">
        <v>43770</v>
      </c>
      <c r="F6761" s="663">
        <v>935</v>
      </c>
      <c r="G6761" s="663">
        <v>140</v>
      </c>
      <c r="H6761" s="663"/>
      <c r="I6761" s="663">
        <v>795</v>
      </c>
      <c r="J6761" s="728">
        <v>80.599999999999994</v>
      </c>
      <c r="K6761" s="728">
        <v>16.12</v>
      </c>
      <c r="L6761" s="728">
        <v>64.48</v>
      </c>
    </row>
    <row r="6762" spans="1:12" s="335" customFormat="1" ht="12" x14ac:dyDescent="0.2">
      <c r="A6762" s="335" t="s">
        <v>13699</v>
      </c>
      <c r="B6762" s="335" t="s">
        <v>14064</v>
      </c>
      <c r="C6762" s="733">
        <v>43770</v>
      </c>
      <c r="F6762" s="663">
        <v>1600</v>
      </c>
      <c r="G6762" s="663">
        <v>240</v>
      </c>
      <c r="H6762" s="663"/>
      <c r="I6762" s="663">
        <v>1360</v>
      </c>
      <c r="J6762" s="728">
        <v>136.65</v>
      </c>
      <c r="K6762" s="728">
        <v>27.33</v>
      </c>
      <c r="L6762" s="728">
        <v>109.32</v>
      </c>
    </row>
    <row r="6763" spans="1:12" s="335" customFormat="1" ht="12" x14ac:dyDescent="0.2">
      <c r="A6763" s="335" t="s">
        <v>13700</v>
      </c>
      <c r="B6763" s="335" t="s">
        <v>14065</v>
      </c>
      <c r="C6763" s="733">
        <v>43770</v>
      </c>
      <c r="F6763" s="663">
        <v>3850</v>
      </c>
      <c r="G6763" s="663">
        <v>577</v>
      </c>
      <c r="H6763" s="663"/>
      <c r="I6763" s="663">
        <v>3273</v>
      </c>
      <c r="J6763" s="728">
        <v>328.83</v>
      </c>
      <c r="K6763" s="728">
        <v>65.77</v>
      </c>
      <c r="L6763" s="728">
        <v>263.06</v>
      </c>
    </row>
    <row r="6764" spans="1:12" s="335" customFormat="1" ht="12" x14ac:dyDescent="0.2">
      <c r="A6764" s="335" t="s">
        <v>13701</v>
      </c>
      <c r="B6764" s="335" t="s">
        <v>13437</v>
      </c>
      <c r="C6764" s="733">
        <v>43770</v>
      </c>
      <c r="F6764" s="663">
        <v>268</v>
      </c>
      <c r="G6764" s="663">
        <v>40</v>
      </c>
      <c r="H6764" s="663"/>
      <c r="I6764" s="663">
        <v>228</v>
      </c>
      <c r="J6764" s="728">
        <v>23.1</v>
      </c>
      <c r="K6764" s="728">
        <v>4.62</v>
      </c>
      <c r="L6764" s="728">
        <v>18.48</v>
      </c>
    </row>
    <row r="6765" spans="1:12" s="335" customFormat="1" ht="12" x14ac:dyDescent="0.2">
      <c r="A6765" s="335" t="s">
        <v>13702</v>
      </c>
      <c r="B6765" s="335" t="s">
        <v>14066</v>
      </c>
      <c r="C6765" s="733">
        <v>43770</v>
      </c>
      <c r="F6765" s="663">
        <v>6213</v>
      </c>
      <c r="G6765" s="663">
        <v>1165</v>
      </c>
      <c r="H6765" s="663"/>
      <c r="I6765" s="663">
        <v>5048</v>
      </c>
      <c r="J6765" s="728">
        <v>723.19</v>
      </c>
      <c r="K6765" s="728">
        <v>144.63999999999999</v>
      </c>
      <c r="L6765" s="728">
        <v>578.54999999999995</v>
      </c>
    </row>
    <row r="6766" spans="1:12" s="335" customFormat="1" ht="12" x14ac:dyDescent="0.2">
      <c r="A6766" s="335" t="s">
        <v>13703</v>
      </c>
      <c r="B6766" s="335" t="s">
        <v>14067</v>
      </c>
      <c r="C6766" s="733">
        <v>43770</v>
      </c>
      <c r="F6766" s="663">
        <v>4346</v>
      </c>
      <c r="G6766" s="663">
        <v>831</v>
      </c>
      <c r="H6766" s="663"/>
      <c r="I6766" s="663">
        <v>3515</v>
      </c>
      <c r="J6766" s="728">
        <v>519</v>
      </c>
      <c r="K6766" s="728">
        <v>103.8</v>
      </c>
      <c r="L6766" s="728">
        <v>415.2</v>
      </c>
    </row>
    <row r="6767" spans="1:12" s="335" customFormat="1" ht="12" x14ac:dyDescent="0.2">
      <c r="A6767" s="335" t="s">
        <v>13704</v>
      </c>
      <c r="B6767" s="335" t="s">
        <v>14068</v>
      </c>
      <c r="C6767" s="733">
        <v>43770</v>
      </c>
      <c r="F6767" s="663">
        <v>2695</v>
      </c>
      <c r="G6767" s="663">
        <v>539</v>
      </c>
      <c r="H6767" s="663"/>
      <c r="I6767" s="663">
        <v>2156</v>
      </c>
      <c r="J6767" s="728">
        <v>344.69</v>
      </c>
      <c r="K6767" s="728">
        <v>68.94</v>
      </c>
      <c r="L6767" s="728">
        <v>275.75</v>
      </c>
    </row>
    <row r="6768" spans="1:12" s="335" customFormat="1" ht="12" x14ac:dyDescent="0.2">
      <c r="A6768" s="335" t="s">
        <v>13705</v>
      </c>
      <c r="B6768" s="335" t="s">
        <v>14069</v>
      </c>
      <c r="C6768" s="733">
        <v>43770</v>
      </c>
      <c r="F6768" s="663">
        <v>2833</v>
      </c>
      <c r="G6768" s="663">
        <v>425</v>
      </c>
      <c r="H6768" s="663"/>
      <c r="I6768" s="663">
        <v>2408</v>
      </c>
      <c r="J6768" s="728">
        <v>241.96</v>
      </c>
      <c r="K6768" s="728">
        <v>48.39</v>
      </c>
      <c r="L6768" s="728">
        <v>193.57</v>
      </c>
    </row>
    <row r="6769" spans="1:12" s="335" customFormat="1" ht="12" x14ac:dyDescent="0.2">
      <c r="A6769" s="335" t="s">
        <v>13706</v>
      </c>
      <c r="B6769" s="335" t="s">
        <v>14070</v>
      </c>
      <c r="C6769" s="733">
        <v>43770</v>
      </c>
      <c r="F6769" s="663">
        <v>2309</v>
      </c>
      <c r="G6769" s="663">
        <v>577</v>
      </c>
      <c r="H6769" s="663"/>
      <c r="I6769" s="663">
        <v>1732</v>
      </c>
      <c r="J6769" s="728">
        <v>391.61</v>
      </c>
      <c r="K6769" s="728">
        <v>78.319999999999993</v>
      </c>
      <c r="L6769" s="728">
        <v>313.29000000000002</v>
      </c>
    </row>
    <row r="6770" spans="1:12" s="335" customFormat="1" ht="12" x14ac:dyDescent="0.2">
      <c r="A6770" s="335" t="s">
        <v>13707</v>
      </c>
      <c r="B6770" s="335" t="s">
        <v>14071</v>
      </c>
      <c r="C6770" s="733">
        <v>43770</v>
      </c>
      <c r="F6770" s="663">
        <v>1875</v>
      </c>
      <c r="G6770" s="663">
        <v>281</v>
      </c>
      <c r="H6770" s="663"/>
      <c r="I6770" s="663">
        <v>1594</v>
      </c>
      <c r="J6770" s="728">
        <v>160.15</v>
      </c>
      <c r="K6770" s="728">
        <v>32.03</v>
      </c>
      <c r="L6770" s="728">
        <v>128.12</v>
      </c>
    </row>
    <row r="6771" spans="1:12" s="335" customFormat="1" ht="12" x14ac:dyDescent="0.2">
      <c r="A6771" s="335" t="s">
        <v>13708</v>
      </c>
      <c r="B6771" s="335" t="s">
        <v>14072</v>
      </c>
      <c r="C6771" s="733">
        <v>43770</v>
      </c>
      <c r="F6771" s="663">
        <v>2884</v>
      </c>
      <c r="G6771" s="663">
        <v>361</v>
      </c>
      <c r="H6771" s="663"/>
      <c r="I6771" s="663">
        <v>2523</v>
      </c>
      <c r="J6771" s="728">
        <v>185.06</v>
      </c>
      <c r="K6771" s="728">
        <v>37.01</v>
      </c>
      <c r="L6771" s="728">
        <v>148.05000000000001</v>
      </c>
    </row>
    <row r="6772" spans="1:12" s="335" customFormat="1" ht="12" x14ac:dyDescent="0.2">
      <c r="A6772" s="335" t="s">
        <v>13709</v>
      </c>
      <c r="B6772" s="335" t="s">
        <v>14073</v>
      </c>
      <c r="C6772" s="733">
        <v>43770</v>
      </c>
      <c r="F6772" s="663">
        <v>1615</v>
      </c>
      <c r="G6772" s="663">
        <v>242</v>
      </c>
      <c r="H6772" s="663"/>
      <c r="I6772" s="663">
        <v>1373</v>
      </c>
      <c r="J6772" s="728">
        <v>137.94</v>
      </c>
      <c r="K6772" s="728">
        <v>27.59</v>
      </c>
      <c r="L6772" s="728">
        <v>110.35</v>
      </c>
    </row>
    <row r="6773" spans="1:12" s="335" customFormat="1" ht="12" x14ac:dyDescent="0.2">
      <c r="A6773" s="335" t="s">
        <v>13710</v>
      </c>
      <c r="B6773" s="335" t="s">
        <v>14074</v>
      </c>
      <c r="C6773" s="733">
        <v>43770</v>
      </c>
      <c r="F6773" s="663">
        <v>5268</v>
      </c>
      <c r="G6773" s="663">
        <v>790</v>
      </c>
      <c r="H6773" s="663"/>
      <c r="I6773" s="663">
        <v>4478</v>
      </c>
      <c r="J6773" s="728">
        <v>449.94</v>
      </c>
      <c r="K6773" s="728">
        <v>89.99</v>
      </c>
      <c r="L6773" s="728">
        <v>359.95</v>
      </c>
    </row>
    <row r="6774" spans="1:12" s="335" customFormat="1" ht="12" x14ac:dyDescent="0.2">
      <c r="A6774" s="335" t="s">
        <v>13711</v>
      </c>
      <c r="B6774" s="335" t="s">
        <v>14075</v>
      </c>
      <c r="C6774" s="733">
        <v>43770</v>
      </c>
      <c r="F6774" s="663">
        <v>2612</v>
      </c>
      <c r="G6774" s="663">
        <v>392</v>
      </c>
      <c r="H6774" s="663"/>
      <c r="I6774" s="663">
        <v>2220</v>
      </c>
      <c r="J6774" s="728">
        <v>223.09</v>
      </c>
      <c r="K6774" s="728">
        <v>44.62</v>
      </c>
      <c r="L6774" s="728">
        <v>178.47</v>
      </c>
    </row>
    <row r="6775" spans="1:12" s="335" customFormat="1" ht="12" x14ac:dyDescent="0.2">
      <c r="A6775" s="335" t="s">
        <v>13712</v>
      </c>
      <c r="B6775" s="335" t="s">
        <v>14076</v>
      </c>
      <c r="C6775" s="733">
        <v>43770</v>
      </c>
      <c r="F6775" s="663">
        <v>4978</v>
      </c>
      <c r="G6775" s="663">
        <v>1493</v>
      </c>
      <c r="H6775" s="663"/>
      <c r="I6775" s="663">
        <v>3485</v>
      </c>
      <c r="J6775" s="728">
        <v>1146.54</v>
      </c>
      <c r="K6775" s="728">
        <v>229.31</v>
      </c>
      <c r="L6775" s="728">
        <v>917.23</v>
      </c>
    </row>
    <row r="6776" spans="1:12" s="335" customFormat="1" ht="12" x14ac:dyDescent="0.2">
      <c r="A6776" s="335" t="s">
        <v>13713</v>
      </c>
      <c r="B6776" s="335" t="s">
        <v>14077</v>
      </c>
      <c r="C6776" s="733">
        <v>43770</v>
      </c>
      <c r="F6776" s="663">
        <v>2524</v>
      </c>
      <c r="G6776" s="663">
        <v>379</v>
      </c>
      <c r="H6776" s="663"/>
      <c r="I6776" s="663">
        <v>2145</v>
      </c>
      <c r="J6776" s="728">
        <v>215.57</v>
      </c>
      <c r="K6776" s="728">
        <v>43.11</v>
      </c>
      <c r="L6776" s="728">
        <v>172.46</v>
      </c>
    </row>
    <row r="6777" spans="1:12" s="335" customFormat="1" ht="12" x14ac:dyDescent="0.2">
      <c r="A6777" s="335" t="s">
        <v>13714</v>
      </c>
      <c r="B6777" s="335" t="s">
        <v>14078</v>
      </c>
      <c r="C6777" s="733">
        <v>43770</v>
      </c>
      <c r="F6777" s="663">
        <v>1903</v>
      </c>
      <c r="G6777" s="663">
        <v>285</v>
      </c>
      <c r="H6777" s="663"/>
      <c r="I6777" s="663">
        <v>1618</v>
      </c>
      <c r="J6777" s="728">
        <v>162.54</v>
      </c>
      <c r="K6777" s="728">
        <v>32.51</v>
      </c>
      <c r="L6777" s="728">
        <v>130.03</v>
      </c>
    </row>
    <row r="6778" spans="1:12" s="335" customFormat="1" ht="12" x14ac:dyDescent="0.2">
      <c r="A6778" s="335" t="s">
        <v>13715</v>
      </c>
      <c r="B6778" s="335" t="s">
        <v>14079</v>
      </c>
      <c r="C6778" s="733">
        <v>43770</v>
      </c>
      <c r="F6778" s="663">
        <v>1399</v>
      </c>
      <c r="G6778" s="663">
        <v>210</v>
      </c>
      <c r="H6778" s="663"/>
      <c r="I6778" s="663">
        <v>1189</v>
      </c>
      <c r="J6778" s="728">
        <v>119.49</v>
      </c>
      <c r="K6778" s="728">
        <v>23.9</v>
      </c>
      <c r="L6778" s="728">
        <v>95.59</v>
      </c>
    </row>
    <row r="6779" spans="1:12" s="335" customFormat="1" ht="12" x14ac:dyDescent="0.2">
      <c r="A6779" s="335" t="s">
        <v>13716</v>
      </c>
      <c r="B6779" s="335" t="s">
        <v>14080</v>
      </c>
      <c r="C6779" s="733">
        <v>43770</v>
      </c>
      <c r="F6779" s="663">
        <v>7342</v>
      </c>
      <c r="G6779" s="663">
        <v>1468</v>
      </c>
      <c r="H6779" s="663"/>
      <c r="I6779" s="663">
        <v>5874</v>
      </c>
      <c r="J6779" s="728">
        <v>939.05</v>
      </c>
      <c r="K6779" s="728">
        <v>187.81</v>
      </c>
      <c r="L6779" s="728">
        <v>751.24</v>
      </c>
    </row>
    <row r="6780" spans="1:12" s="335" customFormat="1" ht="12" x14ac:dyDescent="0.2">
      <c r="A6780" s="335" t="s">
        <v>13717</v>
      </c>
      <c r="B6780" s="335" t="s">
        <v>14081</v>
      </c>
      <c r="C6780" s="733">
        <v>43770</v>
      </c>
      <c r="F6780" s="663">
        <v>2494</v>
      </c>
      <c r="G6780" s="663">
        <v>374</v>
      </c>
      <c r="H6780" s="663"/>
      <c r="I6780" s="663">
        <v>2120</v>
      </c>
      <c r="J6780" s="728">
        <v>213.01</v>
      </c>
      <c r="K6780" s="728">
        <v>42.6</v>
      </c>
      <c r="L6780" s="728">
        <v>170.41</v>
      </c>
    </row>
    <row r="6781" spans="1:12" s="335" customFormat="1" ht="12" x14ac:dyDescent="0.2">
      <c r="A6781" s="335" t="s">
        <v>13718</v>
      </c>
      <c r="B6781" s="335" t="s">
        <v>13977</v>
      </c>
      <c r="C6781" s="733">
        <v>43770</v>
      </c>
      <c r="F6781" s="663">
        <v>2148</v>
      </c>
      <c r="G6781" s="663">
        <v>322</v>
      </c>
      <c r="H6781" s="663"/>
      <c r="I6781" s="663">
        <v>1826</v>
      </c>
      <c r="J6781" s="728">
        <v>183.46</v>
      </c>
      <c r="K6781" s="728">
        <v>36.69</v>
      </c>
      <c r="L6781" s="728">
        <v>146.77000000000001</v>
      </c>
    </row>
    <row r="6782" spans="1:12" s="335" customFormat="1" ht="12" x14ac:dyDescent="0.2">
      <c r="A6782" s="335" t="s">
        <v>13719</v>
      </c>
      <c r="B6782" s="335" t="s">
        <v>14082</v>
      </c>
      <c r="C6782" s="733">
        <v>43770</v>
      </c>
      <c r="F6782" s="663">
        <v>10000</v>
      </c>
      <c r="G6782" s="663">
        <v>2000</v>
      </c>
      <c r="H6782" s="663"/>
      <c r="I6782" s="663">
        <v>8000</v>
      </c>
      <c r="J6782" s="728">
        <v>1279</v>
      </c>
      <c r="K6782" s="728">
        <v>255.8</v>
      </c>
      <c r="L6782" s="728">
        <v>1023.2</v>
      </c>
    </row>
    <row r="6783" spans="1:12" s="335" customFormat="1" ht="12" x14ac:dyDescent="0.2">
      <c r="A6783" s="335" t="s">
        <v>13720</v>
      </c>
      <c r="B6783" s="335" t="s">
        <v>14083</v>
      </c>
      <c r="C6783" s="733">
        <v>43770</v>
      </c>
      <c r="F6783" s="663">
        <v>6610</v>
      </c>
      <c r="G6783" s="663">
        <v>991</v>
      </c>
      <c r="H6783" s="663"/>
      <c r="I6783" s="663">
        <v>5619</v>
      </c>
      <c r="J6783" s="728">
        <v>564.55999999999995</v>
      </c>
      <c r="K6783" s="728">
        <v>112.91</v>
      </c>
      <c r="L6783" s="728">
        <v>451.65</v>
      </c>
    </row>
    <row r="6784" spans="1:12" s="335" customFormat="1" ht="12" x14ac:dyDescent="0.2">
      <c r="A6784" s="335" t="s">
        <v>13721</v>
      </c>
      <c r="B6784" s="335" t="s">
        <v>14084</v>
      </c>
      <c r="C6784" s="733">
        <v>43770</v>
      </c>
      <c r="F6784" s="663">
        <v>4352</v>
      </c>
      <c r="G6784" s="663">
        <v>816</v>
      </c>
      <c r="H6784" s="663"/>
      <c r="I6784" s="663">
        <v>3536</v>
      </c>
      <c r="J6784" s="728">
        <v>511.23</v>
      </c>
      <c r="K6784" s="728">
        <v>102.25</v>
      </c>
      <c r="L6784" s="728">
        <v>408.98</v>
      </c>
    </row>
    <row r="6785" spans="1:12" s="335" customFormat="1" ht="12" x14ac:dyDescent="0.2">
      <c r="A6785" s="335" t="s">
        <v>13722</v>
      </c>
      <c r="B6785" s="335" t="s">
        <v>14085</v>
      </c>
      <c r="C6785" s="733">
        <v>43770</v>
      </c>
      <c r="F6785" s="663">
        <v>3375</v>
      </c>
      <c r="G6785" s="663">
        <v>506</v>
      </c>
      <c r="H6785" s="663"/>
      <c r="I6785" s="663">
        <v>2869</v>
      </c>
      <c r="J6785" s="728">
        <v>288.25</v>
      </c>
      <c r="K6785" s="728">
        <v>57.65</v>
      </c>
      <c r="L6785" s="728">
        <v>230.6</v>
      </c>
    </row>
    <row r="6786" spans="1:12" s="335" customFormat="1" ht="12" x14ac:dyDescent="0.2">
      <c r="A6786" s="335" t="s">
        <v>13723</v>
      </c>
      <c r="B6786" s="335" t="s">
        <v>14086</v>
      </c>
      <c r="C6786" s="733">
        <v>43770</v>
      </c>
      <c r="F6786" s="663">
        <v>2464</v>
      </c>
      <c r="G6786" s="663">
        <v>370</v>
      </c>
      <c r="H6786" s="663"/>
      <c r="I6786" s="663">
        <v>2094</v>
      </c>
      <c r="J6786" s="728">
        <v>210.45</v>
      </c>
      <c r="K6786" s="728">
        <v>42.09</v>
      </c>
      <c r="L6786" s="728">
        <v>168.36</v>
      </c>
    </row>
    <row r="6787" spans="1:12" s="335" customFormat="1" ht="12" x14ac:dyDescent="0.2">
      <c r="A6787" s="335" t="s">
        <v>13724</v>
      </c>
      <c r="B6787" s="335" t="s">
        <v>14087</v>
      </c>
      <c r="C6787" s="733">
        <v>43770</v>
      </c>
      <c r="F6787" s="663">
        <v>2030</v>
      </c>
      <c r="G6787" s="663">
        <v>304</v>
      </c>
      <c r="H6787" s="663"/>
      <c r="I6787" s="663">
        <v>1726</v>
      </c>
      <c r="J6787" s="728">
        <v>173.39</v>
      </c>
      <c r="K6787" s="728">
        <v>34.68</v>
      </c>
      <c r="L6787" s="728">
        <v>138.71</v>
      </c>
    </row>
    <row r="6788" spans="1:12" s="335" customFormat="1" ht="12" x14ac:dyDescent="0.2">
      <c r="A6788" s="335" t="s">
        <v>13725</v>
      </c>
      <c r="B6788" s="335" t="s">
        <v>14088</v>
      </c>
      <c r="C6788" s="733">
        <v>43770</v>
      </c>
      <c r="F6788" s="663">
        <v>2745</v>
      </c>
      <c r="G6788" s="663">
        <v>515</v>
      </c>
      <c r="H6788" s="663"/>
      <c r="I6788" s="663">
        <v>2230</v>
      </c>
      <c r="J6788" s="728">
        <v>319.51</v>
      </c>
      <c r="K6788" s="728">
        <v>63.9</v>
      </c>
      <c r="L6788" s="728">
        <v>255.61</v>
      </c>
    </row>
    <row r="6789" spans="1:12" s="335" customFormat="1" ht="12" x14ac:dyDescent="0.2">
      <c r="A6789" s="335" t="s">
        <v>13726</v>
      </c>
      <c r="B6789" s="335" t="s">
        <v>14089</v>
      </c>
      <c r="C6789" s="733">
        <v>43770</v>
      </c>
      <c r="F6789" s="663">
        <v>2897</v>
      </c>
      <c r="G6789" s="663">
        <v>543</v>
      </c>
      <c r="H6789" s="663"/>
      <c r="I6789" s="663">
        <v>2354</v>
      </c>
      <c r="J6789" s="728">
        <v>337.21</v>
      </c>
      <c r="K6789" s="728">
        <v>67.44</v>
      </c>
      <c r="L6789" s="728">
        <v>269.77</v>
      </c>
    </row>
    <row r="6790" spans="1:12" s="335" customFormat="1" ht="12" x14ac:dyDescent="0.2">
      <c r="A6790" s="335" t="s">
        <v>13727</v>
      </c>
      <c r="B6790" s="335" t="s">
        <v>14090</v>
      </c>
      <c r="C6790" s="733">
        <v>43770</v>
      </c>
      <c r="F6790" s="663">
        <v>3271</v>
      </c>
      <c r="G6790" s="663">
        <v>613</v>
      </c>
      <c r="H6790" s="663"/>
      <c r="I6790" s="663">
        <v>2658</v>
      </c>
      <c r="J6790" s="728">
        <v>380.75</v>
      </c>
      <c r="K6790" s="728">
        <v>76.150000000000006</v>
      </c>
      <c r="L6790" s="728">
        <v>304.60000000000002</v>
      </c>
    </row>
    <row r="6791" spans="1:12" s="335" customFormat="1" ht="12" x14ac:dyDescent="0.2">
      <c r="A6791" s="335" t="s">
        <v>13728</v>
      </c>
      <c r="B6791" s="335" t="s">
        <v>13962</v>
      </c>
      <c r="C6791" s="733">
        <v>43770</v>
      </c>
      <c r="F6791" s="663">
        <v>2374</v>
      </c>
      <c r="G6791" s="663">
        <v>356</v>
      </c>
      <c r="H6791" s="663"/>
      <c r="I6791" s="663">
        <v>2018</v>
      </c>
      <c r="J6791" s="728">
        <v>202.76</v>
      </c>
      <c r="K6791" s="728">
        <v>40.549999999999997</v>
      </c>
      <c r="L6791" s="728">
        <v>162.21</v>
      </c>
    </row>
    <row r="6792" spans="1:12" s="335" customFormat="1" ht="12" x14ac:dyDescent="0.2">
      <c r="A6792" s="335" t="s">
        <v>13729</v>
      </c>
      <c r="B6792" s="335" t="s">
        <v>14091</v>
      </c>
      <c r="C6792" s="733">
        <v>43770</v>
      </c>
      <c r="F6792" s="663">
        <v>3238</v>
      </c>
      <c r="G6792" s="663">
        <v>648</v>
      </c>
      <c r="H6792" s="663"/>
      <c r="I6792" s="663">
        <v>2590</v>
      </c>
      <c r="J6792" s="728">
        <v>414.14</v>
      </c>
      <c r="K6792" s="728">
        <v>82.83</v>
      </c>
      <c r="L6792" s="728">
        <v>331.31</v>
      </c>
    </row>
    <row r="6793" spans="1:12" s="335" customFormat="1" ht="12" x14ac:dyDescent="0.2">
      <c r="A6793" s="335" t="s">
        <v>13730</v>
      </c>
      <c r="B6793" s="335" t="s">
        <v>14092</v>
      </c>
      <c r="C6793" s="733">
        <v>43770</v>
      </c>
      <c r="F6793" s="663">
        <v>2000</v>
      </c>
      <c r="G6793" s="663">
        <v>300</v>
      </c>
      <c r="H6793" s="663"/>
      <c r="I6793" s="663">
        <v>1700</v>
      </c>
      <c r="J6793" s="728">
        <v>170.81</v>
      </c>
      <c r="K6793" s="728">
        <v>34.159999999999997</v>
      </c>
      <c r="L6793" s="728">
        <v>136.65</v>
      </c>
    </row>
    <row r="6794" spans="1:12" s="335" customFormat="1" ht="12" x14ac:dyDescent="0.2">
      <c r="A6794" s="335" t="s">
        <v>13731</v>
      </c>
      <c r="B6794" s="335" t="s">
        <v>14093</v>
      </c>
      <c r="C6794" s="733">
        <v>43770</v>
      </c>
      <c r="F6794" s="663">
        <v>1873</v>
      </c>
      <c r="G6794" s="663">
        <v>281</v>
      </c>
      <c r="H6794" s="663"/>
      <c r="I6794" s="663">
        <v>1592</v>
      </c>
      <c r="J6794" s="728">
        <v>159.97</v>
      </c>
      <c r="K6794" s="728">
        <v>31.99</v>
      </c>
      <c r="L6794" s="728">
        <v>127.98</v>
      </c>
    </row>
    <row r="6795" spans="1:12" s="335" customFormat="1" ht="12" x14ac:dyDescent="0.2">
      <c r="A6795" s="335" t="s">
        <v>13732</v>
      </c>
      <c r="B6795" s="335" t="s">
        <v>14094</v>
      </c>
      <c r="C6795" s="733">
        <v>43770</v>
      </c>
      <c r="F6795" s="663">
        <v>1155</v>
      </c>
      <c r="G6795" s="663">
        <v>347</v>
      </c>
      <c r="H6795" s="663"/>
      <c r="I6795" s="663">
        <v>808</v>
      </c>
      <c r="J6795" s="728">
        <v>241.84</v>
      </c>
      <c r="K6795" s="728">
        <v>48.37</v>
      </c>
      <c r="L6795" s="728">
        <v>193.47</v>
      </c>
    </row>
    <row r="6796" spans="1:12" s="335" customFormat="1" ht="12" x14ac:dyDescent="0.2">
      <c r="A6796" s="335" t="s">
        <v>13733</v>
      </c>
      <c r="B6796" s="335" t="s">
        <v>14095</v>
      </c>
      <c r="C6796" s="733">
        <v>43770</v>
      </c>
      <c r="F6796" s="663">
        <v>2000</v>
      </c>
      <c r="G6796" s="663">
        <v>300</v>
      </c>
      <c r="H6796" s="663"/>
      <c r="I6796" s="663">
        <v>1700</v>
      </c>
      <c r="J6796" s="728">
        <v>170.81</v>
      </c>
      <c r="K6796" s="728">
        <v>34.159999999999997</v>
      </c>
      <c r="L6796" s="728">
        <v>136.65</v>
      </c>
    </row>
    <row r="6797" spans="1:12" s="335" customFormat="1" ht="12" x14ac:dyDescent="0.2">
      <c r="A6797" s="335" t="s">
        <v>13734</v>
      </c>
      <c r="B6797" s="335" t="s">
        <v>14096</v>
      </c>
      <c r="C6797" s="733">
        <v>43770</v>
      </c>
      <c r="F6797" s="663">
        <v>1072</v>
      </c>
      <c r="G6797" s="663">
        <v>161</v>
      </c>
      <c r="H6797" s="663"/>
      <c r="I6797" s="663">
        <v>911</v>
      </c>
      <c r="J6797" s="728">
        <v>91.56</v>
      </c>
      <c r="K6797" s="728">
        <v>18.309999999999999</v>
      </c>
      <c r="L6797" s="728">
        <v>73.25</v>
      </c>
    </row>
    <row r="6798" spans="1:12" s="335" customFormat="1" ht="12" x14ac:dyDescent="0.2">
      <c r="A6798" s="335" t="s">
        <v>13735</v>
      </c>
      <c r="B6798" s="335" t="s">
        <v>14097</v>
      </c>
      <c r="C6798" s="733">
        <v>43770</v>
      </c>
      <c r="F6798" s="663">
        <v>2309</v>
      </c>
      <c r="G6798" s="663">
        <v>577</v>
      </c>
      <c r="H6798" s="663"/>
      <c r="I6798" s="663">
        <v>1732</v>
      </c>
      <c r="J6798" s="728">
        <v>391.61</v>
      </c>
      <c r="K6798" s="728">
        <v>78.319999999999993</v>
      </c>
      <c r="L6798" s="728">
        <v>313.29000000000002</v>
      </c>
    </row>
    <row r="6799" spans="1:12" s="335" customFormat="1" ht="12" x14ac:dyDescent="0.2">
      <c r="A6799" s="335" t="s">
        <v>13736</v>
      </c>
      <c r="B6799" s="335" t="s">
        <v>14098</v>
      </c>
      <c r="C6799" s="733">
        <v>43770</v>
      </c>
      <c r="F6799" s="663">
        <v>2015</v>
      </c>
      <c r="G6799" s="663">
        <v>378</v>
      </c>
      <c r="H6799" s="663"/>
      <c r="I6799" s="663">
        <v>1637</v>
      </c>
      <c r="J6799" s="728">
        <v>234.55</v>
      </c>
      <c r="K6799" s="728">
        <v>46.91</v>
      </c>
      <c r="L6799" s="728">
        <v>187.64</v>
      </c>
    </row>
    <row r="6800" spans="1:12" s="335" customFormat="1" ht="12" x14ac:dyDescent="0.2">
      <c r="A6800" s="335" t="s">
        <v>13737</v>
      </c>
      <c r="B6800" s="335" t="s">
        <v>14099</v>
      </c>
      <c r="C6800" s="733">
        <v>43770</v>
      </c>
      <c r="F6800" s="663">
        <v>7562</v>
      </c>
      <c r="G6800" s="663">
        <v>1418</v>
      </c>
      <c r="H6800" s="663"/>
      <c r="I6800" s="663">
        <v>6144</v>
      </c>
      <c r="J6800" s="728">
        <v>888.31</v>
      </c>
      <c r="K6800" s="728">
        <v>177.66</v>
      </c>
      <c r="L6800" s="728">
        <v>710.65</v>
      </c>
    </row>
    <row r="6801" spans="1:12" s="335" customFormat="1" ht="12" x14ac:dyDescent="0.2">
      <c r="A6801" s="335" t="s">
        <v>13738</v>
      </c>
      <c r="B6801" s="335" t="s">
        <v>14100</v>
      </c>
      <c r="C6801" s="733">
        <v>43770</v>
      </c>
      <c r="F6801" s="663">
        <v>3173</v>
      </c>
      <c r="G6801" s="663">
        <v>476</v>
      </c>
      <c r="H6801" s="663"/>
      <c r="I6801" s="663">
        <v>2697</v>
      </c>
      <c r="J6801" s="728">
        <v>271.01</v>
      </c>
      <c r="K6801" s="728">
        <v>54.2</v>
      </c>
      <c r="L6801" s="728">
        <v>216.81</v>
      </c>
    </row>
    <row r="6802" spans="1:12" s="335" customFormat="1" ht="12" x14ac:dyDescent="0.2">
      <c r="A6802" s="335" t="s">
        <v>13739</v>
      </c>
      <c r="B6802" s="335" t="s">
        <v>14101</v>
      </c>
      <c r="C6802" s="733">
        <v>43770</v>
      </c>
      <c r="F6802" s="663">
        <v>4830</v>
      </c>
      <c r="G6802" s="663">
        <v>923</v>
      </c>
      <c r="H6802" s="663"/>
      <c r="I6802" s="663">
        <v>3907</v>
      </c>
      <c r="J6802" s="728">
        <v>576.79999999999995</v>
      </c>
      <c r="K6802" s="728">
        <v>115.36</v>
      </c>
      <c r="L6802" s="728">
        <v>461.44</v>
      </c>
    </row>
    <row r="6803" spans="1:12" s="335" customFormat="1" ht="12" x14ac:dyDescent="0.2">
      <c r="A6803" s="335" t="s">
        <v>13740</v>
      </c>
      <c r="B6803" s="335" t="s">
        <v>14102</v>
      </c>
      <c r="C6803" s="733">
        <v>43770</v>
      </c>
      <c r="F6803" s="663">
        <v>3043</v>
      </c>
      <c r="G6803" s="663">
        <v>609</v>
      </c>
      <c r="H6803" s="663"/>
      <c r="I6803" s="663">
        <v>2434</v>
      </c>
      <c r="J6803" s="728">
        <v>389.19</v>
      </c>
      <c r="K6803" s="728">
        <v>77.84</v>
      </c>
      <c r="L6803" s="728">
        <v>311.35000000000002</v>
      </c>
    </row>
    <row r="6804" spans="1:12" s="335" customFormat="1" ht="12" x14ac:dyDescent="0.2">
      <c r="A6804" s="335" t="s">
        <v>13741</v>
      </c>
      <c r="B6804" s="335" t="s">
        <v>14103</v>
      </c>
      <c r="C6804" s="733">
        <v>43770</v>
      </c>
      <c r="F6804" s="663">
        <v>5853</v>
      </c>
      <c r="G6804" s="663">
        <v>1097</v>
      </c>
      <c r="H6804" s="663"/>
      <c r="I6804" s="663">
        <v>4756</v>
      </c>
      <c r="J6804" s="728">
        <v>687.55</v>
      </c>
      <c r="K6804" s="728">
        <v>137.51</v>
      </c>
      <c r="L6804" s="728">
        <v>550.04</v>
      </c>
    </row>
    <row r="6805" spans="1:12" s="335" customFormat="1" ht="12" x14ac:dyDescent="0.2">
      <c r="A6805" s="335" t="s">
        <v>13742</v>
      </c>
      <c r="B6805" s="335" t="s">
        <v>14104</v>
      </c>
      <c r="C6805" s="733">
        <v>43770</v>
      </c>
      <c r="F6805" s="663">
        <v>2432</v>
      </c>
      <c r="G6805" s="663">
        <v>486</v>
      </c>
      <c r="H6805" s="663"/>
      <c r="I6805" s="663">
        <v>1946</v>
      </c>
      <c r="J6805" s="728">
        <v>311.05</v>
      </c>
      <c r="K6805" s="728">
        <v>62.21</v>
      </c>
      <c r="L6805" s="728">
        <v>248.84</v>
      </c>
    </row>
    <row r="6806" spans="1:12" s="335" customFormat="1" ht="12" x14ac:dyDescent="0.2">
      <c r="A6806" s="335" t="s">
        <v>13743</v>
      </c>
      <c r="B6806" s="335" t="s">
        <v>14105</v>
      </c>
      <c r="C6806" s="733">
        <v>43770</v>
      </c>
      <c r="F6806" s="663">
        <v>2236</v>
      </c>
      <c r="G6806" s="663">
        <v>335</v>
      </c>
      <c r="H6806" s="663"/>
      <c r="I6806" s="663">
        <v>1901</v>
      </c>
      <c r="J6806" s="728">
        <v>190.97</v>
      </c>
      <c r="K6806" s="728">
        <v>38.19</v>
      </c>
      <c r="L6806" s="728">
        <v>152.78</v>
      </c>
    </row>
    <row r="6807" spans="1:12" s="335" customFormat="1" ht="12" x14ac:dyDescent="0.2">
      <c r="A6807" s="335" t="s">
        <v>13744</v>
      </c>
      <c r="B6807" s="335" t="s">
        <v>14106</v>
      </c>
      <c r="C6807" s="733">
        <v>43770</v>
      </c>
      <c r="F6807" s="663">
        <v>2250</v>
      </c>
      <c r="G6807" s="663">
        <v>337</v>
      </c>
      <c r="H6807" s="663"/>
      <c r="I6807" s="663">
        <v>1913</v>
      </c>
      <c r="J6807" s="728">
        <v>192.17</v>
      </c>
      <c r="K6807" s="728">
        <v>38.43</v>
      </c>
      <c r="L6807" s="728">
        <v>153.74</v>
      </c>
    </row>
    <row r="6808" spans="1:12" s="335" customFormat="1" ht="12" x14ac:dyDescent="0.2">
      <c r="A6808" s="335" t="s">
        <v>13745</v>
      </c>
      <c r="B6808" s="335" t="s">
        <v>14107</v>
      </c>
      <c r="C6808" s="733">
        <v>43770</v>
      </c>
      <c r="F6808" s="663">
        <v>2308</v>
      </c>
      <c r="G6808" s="663">
        <v>462</v>
      </c>
      <c r="H6808" s="663"/>
      <c r="I6808" s="663">
        <v>1846</v>
      </c>
      <c r="J6808" s="728">
        <v>289.86</v>
      </c>
      <c r="K6808" s="728">
        <v>57.97</v>
      </c>
      <c r="L6808" s="728">
        <v>231.89</v>
      </c>
    </row>
    <row r="6809" spans="1:12" s="335" customFormat="1" ht="12" x14ac:dyDescent="0.2">
      <c r="A6809" s="335" t="s">
        <v>13746</v>
      </c>
      <c r="B6809" s="335" t="s">
        <v>14108</v>
      </c>
      <c r="C6809" s="733">
        <v>43770</v>
      </c>
      <c r="F6809" s="663">
        <v>3180</v>
      </c>
      <c r="G6809" s="663">
        <v>477</v>
      </c>
      <c r="H6809" s="663"/>
      <c r="I6809" s="663">
        <v>2703</v>
      </c>
      <c r="J6809" s="728">
        <v>271.60000000000002</v>
      </c>
      <c r="K6809" s="728">
        <v>54.32</v>
      </c>
      <c r="L6809" s="728">
        <v>217.28</v>
      </c>
    </row>
    <row r="6810" spans="1:12" s="335" customFormat="1" ht="12" x14ac:dyDescent="0.2">
      <c r="A6810" s="335" t="s">
        <v>13747</v>
      </c>
      <c r="B6810" s="335" t="s">
        <v>14109</v>
      </c>
      <c r="C6810" s="733">
        <v>43770</v>
      </c>
      <c r="F6810" s="663">
        <v>3060</v>
      </c>
      <c r="G6810" s="663">
        <v>459</v>
      </c>
      <c r="H6810" s="663"/>
      <c r="I6810" s="663">
        <v>2601</v>
      </c>
      <c r="J6810" s="728">
        <v>261.35000000000002</v>
      </c>
      <c r="K6810" s="728">
        <v>52.27</v>
      </c>
      <c r="L6810" s="728">
        <v>209.08</v>
      </c>
    </row>
    <row r="6811" spans="1:12" s="335" customFormat="1" ht="12" x14ac:dyDescent="0.2">
      <c r="A6811" s="335" t="s">
        <v>13748</v>
      </c>
      <c r="B6811" s="335" t="s">
        <v>14110</v>
      </c>
      <c r="C6811" s="733">
        <v>43770</v>
      </c>
      <c r="F6811" s="663">
        <v>4312</v>
      </c>
      <c r="G6811" s="663">
        <v>862</v>
      </c>
      <c r="H6811" s="663"/>
      <c r="I6811" s="663">
        <v>3450</v>
      </c>
      <c r="J6811" s="728">
        <v>551.51</v>
      </c>
      <c r="K6811" s="728">
        <v>110.3</v>
      </c>
      <c r="L6811" s="728">
        <v>441.21</v>
      </c>
    </row>
    <row r="6812" spans="1:12" s="335" customFormat="1" ht="12" x14ac:dyDescent="0.2">
      <c r="A6812" s="335" t="s">
        <v>13749</v>
      </c>
      <c r="B6812" s="335" t="s">
        <v>14111</v>
      </c>
      <c r="C6812" s="733">
        <v>43770</v>
      </c>
      <c r="F6812" s="663">
        <v>4599</v>
      </c>
      <c r="G6812" s="663">
        <v>690</v>
      </c>
      <c r="H6812" s="663"/>
      <c r="I6812" s="663">
        <v>3909</v>
      </c>
      <c r="J6812" s="728">
        <v>392.8</v>
      </c>
      <c r="K6812" s="728">
        <v>78.56</v>
      </c>
      <c r="L6812" s="728">
        <v>314.24</v>
      </c>
    </row>
    <row r="6813" spans="1:12" s="335" customFormat="1" ht="12" x14ac:dyDescent="0.2">
      <c r="A6813" s="335" t="s">
        <v>13750</v>
      </c>
      <c r="B6813" s="335" t="s">
        <v>14112</v>
      </c>
      <c r="C6813" s="733">
        <v>43770</v>
      </c>
      <c r="F6813" s="663">
        <v>2885</v>
      </c>
      <c r="G6813" s="663">
        <v>866</v>
      </c>
      <c r="H6813" s="663"/>
      <c r="I6813" s="663">
        <v>2019</v>
      </c>
      <c r="J6813" s="728">
        <v>664.47</v>
      </c>
      <c r="K6813" s="728">
        <v>132.88999999999999</v>
      </c>
      <c r="L6813" s="728">
        <v>531.58000000000004</v>
      </c>
    </row>
    <row r="6814" spans="1:12" s="335" customFormat="1" ht="12" x14ac:dyDescent="0.2">
      <c r="A6814" s="335" t="s">
        <v>13751</v>
      </c>
      <c r="B6814" s="335" t="s">
        <v>14113</v>
      </c>
      <c r="C6814" s="733">
        <v>43770</v>
      </c>
      <c r="F6814" s="663">
        <v>2734</v>
      </c>
      <c r="G6814" s="663">
        <v>547</v>
      </c>
      <c r="H6814" s="663"/>
      <c r="I6814" s="663">
        <v>2187</v>
      </c>
      <c r="J6814" s="728">
        <v>349.69</v>
      </c>
      <c r="K6814" s="728">
        <v>69.94</v>
      </c>
      <c r="L6814" s="728">
        <v>279.75</v>
      </c>
    </row>
    <row r="6815" spans="1:12" s="335" customFormat="1" ht="12" x14ac:dyDescent="0.2">
      <c r="A6815" s="335" t="s">
        <v>13752</v>
      </c>
      <c r="B6815" s="335" t="s">
        <v>14114</v>
      </c>
      <c r="C6815" s="733">
        <v>43770</v>
      </c>
      <c r="F6815" s="663">
        <v>2070</v>
      </c>
      <c r="G6815" s="663">
        <v>414</v>
      </c>
      <c r="H6815" s="663"/>
      <c r="I6815" s="663">
        <v>1656</v>
      </c>
      <c r="J6815" s="728">
        <v>264.75</v>
      </c>
      <c r="K6815" s="728">
        <v>52.95</v>
      </c>
      <c r="L6815" s="728">
        <v>211.8</v>
      </c>
    </row>
    <row r="6816" spans="1:12" s="335" customFormat="1" ht="12" x14ac:dyDescent="0.2">
      <c r="A6816" s="335" t="s">
        <v>13753</v>
      </c>
      <c r="B6816" s="335" t="s">
        <v>14115</v>
      </c>
      <c r="C6816" s="733">
        <v>43770</v>
      </c>
      <c r="F6816" s="663">
        <v>2048</v>
      </c>
      <c r="G6816" s="663">
        <v>307</v>
      </c>
      <c r="H6816" s="663"/>
      <c r="I6816" s="663">
        <v>1741</v>
      </c>
      <c r="J6816" s="728">
        <v>174.91</v>
      </c>
      <c r="K6816" s="728">
        <v>34.979999999999997</v>
      </c>
      <c r="L6816" s="728">
        <v>139.93</v>
      </c>
    </row>
    <row r="6817" spans="1:12" s="335" customFormat="1" ht="12" x14ac:dyDescent="0.2">
      <c r="A6817" s="335" t="s">
        <v>13754</v>
      </c>
      <c r="B6817" s="335" t="s">
        <v>14116</v>
      </c>
      <c r="C6817" s="733">
        <v>43770</v>
      </c>
      <c r="F6817" s="663">
        <v>2350</v>
      </c>
      <c r="G6817" s="663">
        <v>705</v>
      </c>
      <c r="H6817" s="663"/>
      <c r="I6817" s="663">
        <v>1645</v>
      </c>
      <c r="J6817" s="728">
        <v>496.55</v>
      </c>
      <c r="K6817" s="728">
        <v>99.31</v>
      </c>
      <c r="L6817" s="728">
        <v>397.24</v>
      </c>
    </row>
    <row r="6818" spans="1:12" s="335" customFormat="1" ht="12" x14ac:dyDescent="0.2">
      <c r="A6818" s="335" t="s">
        <v>13755</v>
      </c>
      <c r="B6818" s="335" t="s">
        <v>14117</v>
      </c>
      <c r="C6818" s="733">
        <v>43770</v>
      </c>
      <c r="F6818" s="663">
        <v>2250</v>
      </c>
      <c r="G6818" s="663">
        <v>337</v>
      </c>
      <c r="H6818" s="663"/>
      <c r="I6818" s="663">
        <v>1913</v>
      </c>
      <c r="J6818" s="728">
        <v>192.17</v>
      </c>
      <c r="K6818" s="728">
        <v>38.43</v>
      </c>
      <c r="L6818" s="728">
        <v>153.74</v>
      </c>
    </row>
    <row r="6819" spans="1:12" s="335" customFormat="1" ht="12" x14ac:dyDescent="0.2">
      <c r="A6819" s="335" t="s">
        <v>13756</v>
      </c>
      <c r="B6819" s="335" t="s">
        <v>14118</v>
      </c>
      <c r="C6819" s="733">
        <v>43770</v>
      </c>
      <c r="F6819" s="663">
        <v>4806</v>
      </c>
      <c r="G6819" s="663">
        <v>901</v>
      </c>
      <c r="H6819" s="663"/>
      <c r="I6819" s="663">
        <v>3905</v>
      </c>
      <c r="J6819" s="728">
        <v>564.55999999999995</v>
      </c>
      <c r="K6819" s="728">
        <v>112.91</v>
      </c>
      <c r="L6819" s="728">
        <v>451.65</v>
      </c>
    </row>
    <row r="6820" spans="1:12" s="335" customFormat="1" ht="12" x14ac:dyDescent="0.2">
      <c r="A6820" s="335" t="s">
        <v>13757</v>
      </c>
      <c r="B6820" s="335" t="s">
        <v>14119</v>
      </c>
      <c r="C6820" s="733">
        <v>43770</v>
      </c>
      <c r="F6820" s="663">
        <v>3739</v>
      </c>
      <c r="G6820" s="663">
        <v>1122</v>
      </c>
      <c r="H6820" s="663"/>
      <c r="I6820" s="663">
        <v>2617</v>
      </c>
      <c r="J6820" s="728">
        <v>790.05</v>
      </c>
      <c r="K6820" s="728">
        <v>158.01</v>
      </c>
      <c r="L6820" s="728">
        <v>632.04</v>
      </c>
    </row>
    <row r="6821" spans="1:12" s="335" customFormat="1" ht="12" x14ac:dyDescent="0.2">
      <c r="A6821" s="335" t="s">
        <v>13758</v>
      </c>
      <c r="B6821" s="335" t="s">
        <v>14120</v>
      </c>
      <c r="C6821" s="733">
        <v>43770</v>
      </c>
      <c r="F6821" s="663">
        <v>2250</v>
      </c>
      <c r="G6821" s="663">
        <v>337</v>
      </c>
      <c r="H6821" s="663"/>
      <c r="I6821" s="663">
        <v>1913</v>
      </c>
      <c r="J6821" s="728">
        <v>192.17</v>
      </c>
      <c r="K6821" s="728">
        <v>38.43</v>
      </c>
      <c r="L6821" s="728">
        <v>153.74</v>
      </c>
    </row>
    <row r="6822" spans="1:12" s="335" customFormat="1" ht="12" x14ac:dyDescent="0.2">
      <c r="A6822" s="335" t="s">
        <v>13759</v>
      </c>
      <c r="B6822" s="335" t="s">
        <v>14121</v>
      </c>
      <c r="C6822" s="733">
        <v>43770</v>
      </c>
      <c r="F6822" s="663">
        <v>2081</v>
      </c>
      <c r="G6822" s="663">
        <v>312</v>
      </c>
      <c r="H6822" s="663"/>
      <c r="I6822" s="663">
        <v>1769</v>
      </c>
      <c r="J6822" s="728">
        <v>177.74</v>
      </c>
      <c r="K6822" s="728">
        <v>35.549999999999997</v>
      </c>
      <c r="L6822" s="728">
        <v>142.19</v>
      </c>
    </row>
    <row r="6823" spans="1:12" s="335" customFormat="1" ht="12" x14ac:dyDescent="0.2">
      <c r="A6823" s="335" t="s">
        <v>13760</v>
      </c>
      <c r="B6823" s="335" t="s">
        <v>14122</v>
      </c>
      <c r="C6823" s="733">
        <v>43770</v>
      </c>
      <c r="F6823" s="663">
        <v>383</v>
      </c>
      <c r="G6823" s="663">
        <v>57</v>
      </c>
      <c r="H6823" s="663"/>
      <c r="I6823" s="663">
        <v>326</v>
      </c>
      <c r="J6823" s="728">
        <v>33.01</v>
      </c>
      <c r="K6823" s="728">
        <v>6.6</v>
      </c>
      <c r="L6823" s="728">
        <v>26.41</v>
      </c>
    </row>
    <row r="6824" spans="1:12" s="335" customFormat="1" ht="12" x14ac:dyDescent="0.2">
      <c r="A6824" s="335" t="s">
        <v>13761</v>
      </c>
      <c r="B6824" s="335" t="s">
        <v>14123</v>
      </c>
      <c r="C6824" s="733">
        <v>43770</v>
      </c>
      <c r="F6824" s="663">
        <v>6862</v>
      </c>
      <c r="G6824" s="663">
        <v>1372</v>
      </c>
      <c r="H6824" s="663"/>
      <c r="I6824" s="663">
        <v>5490</v>
      </c>
      <c r="J6824" s="728">
        <v>877.65</v>
      </c>
      <c r="K6824" s="728">
        <v>175.53</v>
      </c>
      <c r="L6824" s="728">
        <v>702.12</v>
      </c>
    </row>
    <row r="6825" spans="1:12" s="335" customFormat="1" ht="12" x14ac:dyDescent="0.2">
      <c r="A6825" s="335" t="s">
        <v>13762</v>
      </c>
      <c r="B6825" s="335" t="s">
        <v>14124</v>
      </c>
      <c r="C6825" s="733">
        <v>43770</v>
      </c>
      <c r="F6825" s="663">
        <v>4974</v>
      </c>
      <c r="G6825" s="663">
        <v>746</v>
      </c>
      <c r="H6825" s="663"/>
      <c r="I6825" s="663">
        <v>4228</v>
      </c>
      <c r="J6825" s="728">
        <v>428.75</v>
      </c>
      <c r="K6825" s="728">
        <v>85.75</v>
      </c>
      <c r="L6825" s="728">
        <v>343</v>
      </c>
    </row>
    <row r="6826" spans="1:12" s="335" customFormat="1" ht="12" x14ac:dyDescent="0.2">
      <c r="A6826" s="335" t="s">
        <v>13763</v>
      </c>
      <c r="B6826" s="335" t="s">
        <v>14125</v>
      </c>
      <c r="C6826" s="733">
        <v>43770</v>
      </c>
      <c r="F6826" s="663">
        <v>6920</v>
      </c>
      <c r="G6826" s="663">
        <v>1384</v>
      </c>
      <c r="H6826" s="663"/>
      <c r="I6826" s="663">
        <v>5536</v>
      </c>
      <c r="J6826" s="728">
        <v>877.04</v>
      </c>
      <c r="K6826" s="728">
        <v>175.41</v>
      </c>
      <c r="L6826" s="728">
        <v>701.63</v>
      </c>
    </row>
    <row r="6827" spans="1:12" s="335" customFormat="1" ht="12" x14ac:dyDescent="0.2">
      <c r="A6827" s="335" t="s">
        <v>13764</v>
      </c>
      <c r="B6827" s="335" t="s">
        <v>14126</v>
      </c>
      <c r="C6827" s="733">
        <v>43770</v>
      </c>
      <c r="F6827" s="663">
        <v>2685</v>
      </c>
      <c r="G6827" s="663">
        <v>403</v>
      </c>
      <c r="H6827" s="663"/>
      <c r="I6827" s="663">
        <v>2282</v>
      </c>
      <c r="J6827" s="728">
        <v>229.33</v>
      </c>
      <c r="K6827" s="728">
        <v>45.87</v>
      </c>
      <c r="L6827" s="728">
        <v>183.46</v>
      </c>
    </row>
    <row r="6828" spans="1:12" s="335" customFormat="1" ht="12" x14ac:dyDescent="0.2">
      <c r="A6828" s="335" t="s">
        <v>13765</v>
      </c>
      <c r="B6828" s="335" t="s">
        <v>14127</v>
      </c>
      <c r="C6828" s="733">
        <v>43770</v>
      </c>
      <c r="F6828" s="663">
        <v>6369</v>
      </c>
      <c r="G6828" s="663">
        <v>955</v>
      </c>
      <c r="H6828" s="663"/>
      <c r="I6828" s="663">
        <v>5414</v>
      </c>
      <c r="J6828" s="728">
        <v>548.99</v>
      </c>
      <c r="K6828" s="728">
        <v>109.8</v>
      </c>
      <c r="L6828" s="728">
        <v>439.19</v>
      </c>
    </row>
    <row r="6829" spans="1:12" s="335" customFormat="1" ht="12" x14ac:dyDescent="0.2">
      <c r="A6829" s="335" t="s">
        <v>13766</v>
      </c>
      <c r="B6829" s="335" t="s">
        <v>14128</v>
      </c>
      <c r="C6829" s="733">
        <v>43770</v>
      </c>
      <c r="F6829" s="663">
        <v>2382</v>
      </c>
      <c r="G6829" s="663">
        <v>447</v>
      </c>
      <c r="H6829" s="663"/>
      <c r="I6829" s="663">
        <v>1935</v>
      </c>
      <c r="J6829" s="728">
        <v>277.26</v>
      </c>
      <c r="K6829" s="728">
        <v>55.45</v>
      </c>
      <c r="L6829" s="728">
        <v>221.81</v>
      </c>
    </row>
    <row r="6830" spans="1:12" s="335" customFormat="1" ht="12" x14ac:dyDescent="0.2">
      <c r="A6830" s="335" t="s">
        <v>13767</v>
      </c>
      <c r="B6830" s="335" t="s">
        <v>14129</v>
      </c>
      <c r="C6830" s="733">
        <v>43770</v>
      </c>
      <c r="F6830" s="663">
        <v>6735</v>
      </c>
      <c r="G6830" s="663">
        <v>1010</v>
      </c>
      <c r="H6830" s="663"/>
      <c r="I6830" s="663">
        <v>5725</v>
      </c>
      <c r="J6830" s="728">
        <v>580.54</v>
      </c>
      <c r="K6830" s="728">
        <v>116.11</v>
      </c>
      <c r="L6830" s="728">
        <v>464.43</v>
      </c>
    </row>
    <row r="6831" spans="1:12" s="335" customFormat="1" ht="12" x14ac:dyDescent="0.2">
      <c r="A6831" s="335" t="s">
        <v>13768</v>
      </c>
      <c r="B6831" s="335" t="s">
        <v>14130</v>
      </c>
      <c r="C6831" s="733">
        <v>43770</v>
      </c>
      <c r="F6831" s="663">
        <v>1596</v>
      </c>
      <c r="G6831" s="663">
        <v>479</v>
      </c>
      <c r="H6831" s="663"/>
      <c r="I6831" s="663">
        <v>1117</v>
      </c>
      <c r="J6831" s="728">
        <v>337.24</v>
      </c>
      <c r="K6831" s="728">
        <v>67.45</v>
      </c>
      <c r="L6831" s="728">
        <v>269.79000000000002</v>
      </c>
    </row>
    <row r="6832" spans="1:12" s="335" customFormat="1" ht="12" x14ac:dyDescent="0.2">
      <c r="A6832" s="335" t="s">
        <v>13769</v>
      </c>
      <c r="B6832" s="335" t="s">
        <v>14131</v>
      </c>
      <c r="C6832" s="733">
        <v>43770</v>
      </c>
      <c r="F6832" s="663">
        <v>4272</v>
      </c>
      <c r="G6832" s="663">
        <v>641</v>
      </c>
      <c r="H6832" s="663"/>
      <c r="I6832" s="663">
        <v>3631</v>
      </c>
      <c r="J6832" s="728">
        <v>368.24</v>
      </c>
      <c r="K6832" s="728">
        <v>73.650000000000006</v>
      </c>
      <c r="L6832" s="728">
        <v>294.58999999999997</v>
      </c>
    </row>
    <row r="6833" spans="1:12" s="335" customFormat="1" ht="12" x14ac:dyDescent="0.2">
      <c r="A6833" s="335" t="s">
        <v>13770</v>
      </c>
      <c r="B6833" s="335" t="s">
        <v>14132</v>
      </c>
      <c r="C6833" s="733">
        <v>43770</v>
      </c>
      <c r="F6833" s="663">
        <v>2250</v>
      </c>
      <c r="G6833" s="663">
        <v>337</v>
      </c>
      <c r="H6833" s="663"/>
      <c r="I6833" s="663">
        <v>1913</v>
      </c>
      <c r="J6833" s="728">
        <v>192.17</v>
      </c>
      <c r="K6833" s="728">
        <v>38.43</v>
      </c>
      <c r="L6833" s="728">
        <v>153.74</v>
      </c>
    </row>
    <row r="6834" spans="1:12" s="335" customFormat="1" ht="12" x14ac:dyDescent="0.2">
      <c r="A6834" s="335" t="s">
        <v>13771</v>
      </c>
      <c r="B6834" s="335" t="s">
        <v>14133</v>
      </c>
      <c r="C6834" s="733">
        <v>43770</v>
      </c>
      <c r="F6834" s="663">
        <v>2360</v>
      </c>
      <c r="G6834" s="663">
        <v>354</v>
      </c>
      <c r="H6834" s="663"/>
      <c r="I6834" s="663">
        <v>2006</v>
      </c>
      <c r="J6834" s="728">
        <v>201.56</v>
      </c>
      <c r="K6834" s="728">
        <v>40.31</v>
      </c>
      <c r="L6834" s="728">
        <v>161.25</v>
      </c>
    </row>
    <row r="6835" spans="1:12" s="335" customFormat="1" ht="12" x14ac:dyDescent="0.2">
      <c r="A6835" s="335" t="s">
        <v>13772</v>
      </c>
      <c r="B6835" s="335" t="s">
        <v>14134</v>
      </c>
      <c r="C6835" s="733">
        <v>43770</v>
      </c>
      <c r="F6835" s="663">
        <v>5640</v>
      </c>
      <c r="G6835" s="663">
        <v>846</v>
      </c>
      <c r="H6835" s="663"/>
      <c r="I6835" s="663">
        <v>4794</v>
      </c>
      <c r="J6835" s="728">
        <v>481.71</v>
      </c>
      <c r="K6835" s="728">
        <v>96.34</v>
      </c>
      <c r="L6835" s="728">
        <v>385.37</v>
      </c>
    </row>
    <row r="6836" spans="1:12" s="335" customFormat="1" ht="12" x14ac:dyDescent="0.2">
      <c r="A6836" s="335" t="s">
        <v>13773</v>
      </c>
      <c r="B6836" s="335" t="s">
        <v>14135</v>
      </c>
      <c r="C6836" s="733">
        <v>43770</v>
      </c>
      <c r="F6836" s="663">
        <v>2309</v>
      </c>
      <c r="G6836" s="663">
        <v>577</v>
      </c>
      <c r="H6836" s="663"/>
      <c r="I6836" s="663">
        <v>1732</v>
      </c>
      <c r="J6836" s="728">
        <v>391.61</v>
      </c>
      <c r="K6836" s="728">
        <v>78.319999999999993</v>
      </c>
      <c r="L6836" s="728">
        <v>313.29000000000002</v>
      </c>
    </row>
    <row r="6837" spans="1:12" s="335" customFormat="1" ht="12" x14ac:dyDescent="0.2">
      <c r="A6837" s="335" t="s">
        <v>13774</v>
      </c>
      <c r="B6837" s="335" t="s">
        <v>14136</v>
      </c>
      <c r="C6837" s="733">
        <v>43770</v>
      </c>
      <c r="F6837" s="663">
        <v>4868</v>
      </c>
      <c r="G6837" s="663">
        <v>730</v>
      </c>
      <c r="H6837" s="663"/>
      <c r="I6837" s="663">
        <v>4138</v>
      </c>
      <c r="J6837" s="728">
        <v>419.61</v>
      </c>
      <c r="K6837" s="728">
        <v>83.92</v>
      </c>
      <c r="L6837" s="728">
        <v>335.69</v>
      </c>
    </row>
    <row r="6838" spans="1:12" s="335" customFormat="1" ht="12" x14ac:dyDescent="0.2">
      <c r="A6838" s="335" t="s">
        <v>13775</v>
      </c>
      <c r="B6838" s="335" t="s">
        <v>14137</v>
      </c>
      <c r="C6838" s="733">
        <v>43770</v>
      </c>
      <c r="F6838" s="663">
        <v>3124</v>
      </c>
      <c r="G6838" s="663">
        <v>586</v>
      </c>
      <c r="H6838" s="663"/>
      <c r="I6838" s="663">
        <v>2538</v>
      </c>
      <c r="J6838" s="728">
        <v>363.64</v>
      </c>
      <c r="K6838" s="728">
        <v>72.73</v>
      </c>
      <c r="L6838" s="728">
        <v>290.91000000000003</v>
      </c>
    </row>
    <row r="6839" spans="1:12" s="335" customFormat="1" ht="12" x14ac:dyDescent="0.2">
      <c r="A6839" s="335" t="s">
        <v>13776</v>
      </c>
      <c r="B6839" s="335" t="s">
        <v>14138</v>
      </c>
      <c r="C6839" s="733">
        <v>43770</v>
      </c>
      <c r="F6839" s="663">
        <v>6178</v>
      </c>
      <c r="G6839" s="663">
        <v>927</v>
      </c>
      <c r="H6839" s="663"/>
      <c r="I6839" s="663">
        <v>5251</v>
      </c>
      <c r="J6839" s="728">
        <v>532.53</v>
      </c>
      <c r="K6839" s="728">
        <v>106.51</v>
      </c>
      <c r="L6839" s="728">
        <v>426.02</v>
      </c>
    </row>
    <row r="6840" spans="1:12" s="335" customFormat="1" ht="12" x14ac:dyDescent="0.2">
      <c r="A6840" s="335" t="s">
        <v>13777</v>
      </c>
      <c r="B6840" s="335" t="s">
        <v>14139</v>
      </c>
      <c r="C6840" s="733">
        <v>43770</v>
      </c>
      <c r="F6840" s="663">
        <v>2835</v>
      </c>
      <c r="G6840" s="663">
        <v>567</v>
      </c>
      <c r="H6840" s="663"/>
      <c r="I6840" s="663">
        <v>2268</v>
      </c>
      <c r="J6840" s="728">
        <v>362.59</v>
      </c>
      <c r="K6840" s="728">
        <v>72.52</v>
      </c>
      <c r="L6840" s="728">
        <v>290.07</v>
      </c>
    </row>
    <row r="6841" spans="1:12" s="335" customFormat="1" ht="12" x14ac:dyDescent="0.2">
      <c r="A6841" s="335" t="s">
        <v>13778</v>
      </c>
      <c r="B6841" s="335" t="s">
        <v>14140</v>
      </c>
      <c r="C6841" s="733">
        <v>43770</v>
      </c>
      <c r="F6841" s="663">
        <v>4564</v>
      </c>
      <c r="G6841" s="663">
        <v>685</v>
      </c>
      <c r="H6841" s="663"/>
      <c r="I6841" s="663">
        <v>3879</v>
      </c>
      <c r="J6841" s="728">
        <v>393.4</v>
      </c>
      <c r="K6841" s="728">
        <v>78.680000000000007</v>
      </c>
      <c r="L6841" s="728">
        <v>314.72000000000003</v>
      </c>
    </row>
    <row r="6842" spans="1:12" s="335" customFormat="1" ht="12" x14ac:dyDescent="0.2">
      <c r="A6842" s="335" t="s">
        <v>13779</v>
      </c>
      <c r="B6842" s="335" t="s">
        <v>14141</v>
      </c>
      <c r="C6842" s="733">
        <v>43770</v>
      </c>
      <c r="F6842" s="663">
        <v>2612</v>
      </c>
      <c r="G6842" s="663">
        <v>392</v>
      </c>
      <c r="H6842" s="663"/>
      <c r="I6842" s="663">
        <v>2220</v>
      </c>
      <c r="J6842" s="728">
        <v>223.09</v>
      </c>
      <c r="K6842" s="728">
        <v>44.62</v>
      </c>
      <c r="L6842" s="728">
        <v>178.47</v>
      </c>
    </row>
    <row r="6843" spans="1:12" s="335" customFormat="1" ht="12" x14ac:dyDescent="0.2">
      <c r="A6843" s="335" t="s">
        <v>13780</v>
      </c>
      <c r="B6843" s="335" t="s">
        <v>14142</v>
      </c>
      <c r="C6843" s="733">
        <v>43770</v>
      </c>
      <c r="F6843" s="663">
        <v>7675</v>
      </c>
      <c r="G6843" s="663">
        <v>1535</v>
      </c>
      <c r="H6843" s="663"/>
      <c r="I6843" s="663">
        <v>6140</v>
      </c>
      <c r="J6843" s="728">
        <v>981.64</v>
      </c>
      <c r="K6843" s="728">
        <v>196.33</v>
      </c>
      <c r="L6843" s="728">
        <v>785.31</v>
      </c>
    </row>
    <row r="6844" spans="1:12" s="335" customFormat="1" ht="12" x14ac:dyDescent="0.2">
      <c r="A6844" s="335" t="s">
        <v>13781</v>
      </c>
      <c r="B6844" s="335" t="s">
        <v>14143</v>
      </c>
      <c r="C6844" s="733">
        <v>43770</v>
      </c>
      <c r="F6844" s="663">
        <v>4935</v>
      </c>
      <c r="G6844" s="663">
        <v>740</v>
      </c>
      <c r="H6844" s="663"/>
      <c r="I6844" s="663">
        <v>4195</v>
      </c>
      <c r="J6844" s="728">
        <v>425.4</v>
      </c>
      <c r="K6844" s="728">
        <v>85.08</v>
      </c>
      <c r="L6844" s="728">
        <v>340.32</v>
      </c>
    </row>
    <row r="6845" spans="1:12" s="335" customFormat="1" ht="12" x14ac:dyDescent="0.2">
      <c r="A6845" s="335" t="s">
        <v>13782</v>
      </c>
      <c r="B6845" s="335" t="s">
        <v>14144</v>
      </c>
      <c r="C6845" s="733">
        <v>43770</v>
      </c>
      <c r="F6845" s="663">
        <v>6922</v>
      </c>
      <c r="G6845" s="663">
        <v>1323</v>
      </c>
      <c r="H6845" s="663"/>
      <c r="I6845" s="663">
        <v>5599</v>
      </c>
      <c r="J6845" s="728">
        <v>826.63</v>
      </c>
      <c r="K6845" s="728">
        <v>165.33</v>
      </c>
      <c r="L6845" s="728">
        <v>661.3</v>
      </c>
    </row>
    <row r="6846" spans="1:12" s="335" customFormat="1" ht="12" x14ac:dyDescent="0.2">
      <c r="A6846" s="335" t="s">
        <v>13783</v>
      </c>
      <c r="B6846" s="335" t="s">
        <v>14145</v>
      </c>
      <c r="C6846" s="733">
        <v>43770</v>
      </c>
      <c r="F6846" s="663">
        <v>1840</v>
      </c>
      <c r="G6846" s="663">
        <v>552</v>
      </c>
      <c r="H6846" s="663"/>
      <c r="I6846" s="663">
        <v>1288</v>
      </c>
      <c r="J6846" s="728">
        <v>388.79</v>
      </c>
      <c r="K6846" s="728">
        <v>77.760000000000005</v>
      </c>
      <c r="L6846" s="728">
        <v>311.02999999999997</v>
      </c>
    </row>
    <row r="6847" spans="1:12" s="335" customFormat="1" ht="12" x14ac:dyDescent="0.2">
      <c r="A6847" s="335" t="s">
        <v>13784</v>
      </c>
      <c r="B6847" s="335" t="s">
        <v>14146</v>
      </c>
      <c r="C6847" s="733">
        <v>43770</v>
      </c>
      <c r="F6847" s="663">
        <v>3230</v>
      </c>
      <c r="G6847" s="663">
        <v>484</v>
      </c>
      <c r="H6847" s="663"/>
      <c r="I6847" s="663">
        <v>2746</v>
      </c>
      <c r="J6847" s="728">
        <v>275.87</v>
      </c>
      <c r="K6847" s="728">
        <v>55.17</v>
      </c>
      <c r="L6847" s="728">
        <v>220.7</v>
      </c>
    </row>
    <row r="6848" spans="1:12" s="335" customFormat="1" ht="12" x14ac:dyDescent="0.2">
      <c r="A6848" s="335" t="s">
        <v>13785</v>
      </c>
      <c r="B6848" s="335" t="s">
        <v>14147</v>
      </c>
      <c r="C6848" s="733">
        <v>43770</v>
      </c>
      <c r="F6848" s="663">
        <v>542</v>
      </c>
      <c r="G6848" s="663">
        <v>108</v>
      </c>
      <c r="H6848" s="663"/>
      <c r="I6848" s="663">
        <v>434</v>
      </c>
      <c r="J6848" s="728">
        <v>69.31</v>
      </c>
      <c r="K6848" s="728">
        <v>13.86</v>
      </c>
      <c r="L6848" s="728">
        <v>55.45</v>
      </c>
    </row>
    <row r="6849" spans="1:12" s="335" customFormat="1" ht="12" x14ac:dyDescent="0.2">
      <c r="A6849" s="335" t="s">
        <v>13786</v>
      </c>
      <c r="B6849" s="335" t="s">
        <v>14148</v>
      </c>
      <c r="C6849" s="733">
        <v>43770</v>
      </c>
      <c r="F6849" s="663">
        <v>2148</v>
      </c>
      <c r="G6849" s="663">
        <v>322</v>
      </c>
      <c r="H6849" s="663"/>
      <c r="I6849" s="663">
        <v>1826</v>
      </c>
      <c r="J6849" s="728">
        <v>183.46</v>
      </c>
      <c r="K6849" s="728">
        <v>36.69</v>
      </c>
      <c r="L6849" s="728">
        <v>146.77000000000001</v>
      </c>
    </row>
    <row r="6850" spans="1:12" s="335" customFormat="1" ht="12" x14ac:dyDescent="0.2">
      <c r="A6850" s="335" t="s">
        <v>13787</v>
      </c>
      <c r="B6850" s="335" t="s">
        <v>14149</v>
      </c>
      <c r="C6850" s="733">
        <v>43770</v>
      </c>
      <c r="F6850" s="663">
        <v>1825</v>
      </c>
      <c r="G6850" s="663">
        <v>274</v>
      </c>
      <c r="H6850" s="663"/>
      <c r="I6850" s="663">
        <v>1551</v>
      </c>
      <c r="J6850" s="728">
        <v>157.31</v>
      </c>
      <c r="K6850" s="728">
        <v>31.46</v>
      </c>
      <c r="L6850" s="728">
        <v>125.85</v>
      </c>
    </row>
    <row r="6851" spans="1:12" s="335" customFormat="1" ht="12" x14ac:dyDescent="0.2">
      <c r="A6851" s="335" t="s">
        <v>13788</v>
      </c>
      <c r="B6851" s="335" t="s">
        <v>14150</v>
      </c>
      <c r="C6851" s="733">
        <v>43770</v>
      </c>
      <c r="F6851" s="663">
        <v>4340</v>
      </c>
      <c r="G6851" s="663">
        <v>830</v>
      </c>
      <c r="H6851" s="663"/>
      <c r="I6851" s="663">
        <v>3510</v>
      </c>
      <c r="J6851" s="728">
        <v>518.29</v>
      </c>
      <c r="K6851" s="728">
        <v>103.66</v>
      </c>
      <c r="L6851" s="728">
        <v>414.63</v>
      </c>
    </row>
    <row r="6852" spans="1:12" s="335" customFormat="1" ht="12" x14ac:dyDescent="0.2">
      <c r="A6852" s="335" t="s">
        <v>13789</v>
      </c>
      <c r="B6852" s="335" t="s">
        <v>14151</v>
      </c>
      <c r="C6852" s="733">
        <v>43770</v>
      </c>
      <c r="F6852" s="663">
        <v>5096</v>
      </c>
      <c r="G6852" s="663">
        <v>764</v>
      </c>
      <c r="H6852" s="663"/>
      <c r="I6852" s="663">
        <v>4332</v>
      </c>
      <c r="J6852" s="728">
        <v>439.26</v>
      </c>
      <c r="K6852" s="728">
        <v>87.85</v>
      </c>
      <c r="L6852" s="728">
        <v>351.41</v>
      </c>
    </row>
    <row r="6853" spans="1:12" s="335" customFormat="1" ht="12" x14ac:dyDescent="0.2">
      <c r="A6853" s="335" t="s">
        <v>13790</v>
      </c>
      <c r="B6853" s="335" t="s">
        <v>14152</v>
      </c>
      <c r="C6853" s="733">
        <v>43770</v>
      </c>
      <c r="F6853" s="663">
        <v>4193</v>
      </c>
      <c r="G6853" s="663">
        <v>786</v>
      </c>
      <c r="H6853" s="663"/>
      <c r="I6853" s="663">
        <v>3407</v>
      </c>
      <c r="J6853" s="728">
        <v>492.55</v>
      </c>
      <c r="K6853" s="728">
        <v>98.51</v>
      </c>
      <c r="L6853" s="728">
        <v>394.04</v>
      </c>
    </row>
    <row r="6854" spans="1:12" s="335" customFormat="1" ht="12" x14ac:dyDescent="0.2">
      <c r="A6854" s="335" t="s">
        <v>13791</v>
      </c>
      <c r="B6854" s="335" t="s">
        <v>14153</v>
      </c>
      <c r="C6854" s="733">
        <v>43770</v>
      </c>
      <c r="F6854" s="663">
        <v>2540</v>
      </c>
      <c r="G6854" s="663">
        <v>381</v>
      </c>
      <c r="H6854" s="663"/>
      <c r="I6854" s="663">
        <v>2159</v>
      </c>
      <c r="J6854" s="728">
        <v>216.95</v>
      </c>
      <c r="K6854" s="728">
        <v>43.39</v>
      </c>
      <c r="L6854" s="728">
        <v>173.56</v>
      </c>
    </row>
    <row r="6855" spans="1:12" s="335" customFormat="1" ht="12" x14ac:dyDescent="0.2">
      <c r="A6855" s="335" t="s">
        <v>13792</v>
      </c>
      <c r="B6855" s="335" t="s">
        <v>14154</v>
      </c>
      <c r="C6855" s="733">
        <v>43770</v>
      </c>
      <c r="F6855" s="663">
        <v>7834</v>
      </c>
      <c r="G6855" s="663">
        <v>1175</v>
      </c>
      <c r="H6855" s="663"/>
      <c r="I6855" s="663">
        <v>6659</v>
      </c>
      <c r="J6855" s="728">
        <v>675.29</v>
      </c>
      <c r="K6855" s="728">
        <v>135.06</v>
      </c>
      <c r="L6855" s="728">
        <v>540.23</v>
      </c>
    </row>
    <row r="6856" spans="1:12" s="335" customFormat="1" ht="12" x14ac:dyDescent="0.2">
      <c r="A6856" s="335" t="s">
        <v>13793</v>
      </c>
      <c r="B6856" s="335" t="s">
        <v>14155</v>
      </c>
      <c r="C6856" s="733">
        <v>43770</v>
      </c>
      <c r="F6856" s="663">
        <v>2491</v>
      </c>
      <c r="G6856" s="663">
        <v>498</v>
      </c>
      <c r="H6856" s="663"/>
      <c r="I6856" s="663">
        <v>1993</v>
      </c>
      <c r="J6856" s="728">
        <v>318.58999999999997</v>
      </c>
      <c r="K6856" s="728">
        <v>63.72</v>
      </c>
      <c r="L6856" s="728">
        <v>254.87</v>
      </c>
    </row>
    <row r="6857" spans="1:12" s="335" customFormat="1" ht="12" x14ac:dyDescent="0.2">
      <c r="A6857" s="335" t="s">
        <v>13794</v>
      </c>
      <c r="B6857" s="335" t="s">
        <v>14156</v>
      </c>
      <c r="C6857" s="733">
        <v>43770</v>
      </c>
      <c r="F6857" s="663">
        <v>2199</v>
      </c>
      <c r="G6857" s="663">
        <v>412</v>
      </c>
      <c r="H6857" s="663"/>
      <c r="I6857" s="663">
        <v>1787</v>
      </c>
      <c r="J6857" s="728">
        <v>255.96</v>
      </c>
      <c r="K6857" s="728">
        <v>51.19</v>
      </c>
      <c r="L6857" s="728">
        <v>204.77</v>
      </c>
    </row>
    <row r="6858" spans="1:12" s="335" customFormat="1" ht="12" x14ac:dyDescent="0.2">
      <c r="A6858" s="335" t="s">
        <v>13795</v>
      </c>
      <c r="B6858" s="335" t="s">
        <v>14157</v>
      </c>
      <c r="C6858" s="733">
        <v>43770</v>
      </c>
      <c r="F6858" s="663">
        <v>4475</v>
      </c>
      <c r="G6858" s="663">
        <v>559</v>
      </c>
      <c r="H6858" s="663"/>
      <c r="I6858" s="663">
        <v>3916</v>
      </c>
      <c r="J6858" s="728">
        <v>287.16000000000003</v>
      </c>
      <c r="K6858" s="728">
        <v>57.43</v>
      </c>
      <c r="L6858" s="728">
        <v>229.73</v>
      </c>
    </row>
    <row r="6859" spans="1:12" s="335" customFormat="1" ht="12" x14ac:dyDescent="0.2">
      <c r="A6859" s="335" t="s">
        <v>13796</v>
      </c>
      <c r="B6859" s="335" t="s">
        <v>14158</v>
      </c>
      <c r="C6859" s="733">
        <v>43770</v>
      </c>
      <c r="F6859" s="663">
        <v>1488</v>
      </c>
      <c r="G6859" s="663">
        <v>223</v>
      </c>
      <c r="H6859" s="663"/>
      <c r="I6859" s="663">
        <v>1265</v>
      </c>
      <c r="J6859" s="728">
        <v>127.09</v>
      </c>
      <c r="K6859" s="728">
        <v>25.42</v>
      </c>
      <c r="L6859" s="728">
        <v>101.67</v>
      </c>
    </row>
    <row r="6860" spans="1:12" s="335" customFormat="1" ht="12" x14ac:dyDescent="0.2">
      <c r="A6860" s="335" t="s">
        <v>13797</v>
      </c>
      <c r="B6860" s="335" t="s">
        <v>14159</v>
      </c>
      <c r="C6860" s="733">
        <v>43770</v>
      </c>
      <c r="F6860" s="663">
        <v>2547</v>
      </c>
      <c r="G6860" s="663">
        <v>478</v>
      </c>
      <c r="H6860" s="663"/>
      <c r="I6860" s="663">
        <v>2069</v>
      </c>
      <c r="J6860" s="728">
        <v>296.47000000000003</v>
      </c>
      <c r="K6860" s="728">
        <v>59.29</v>
      </c>
      <c r="L6860" s="728">
        <v>237.18</v>
      </c>
    </row>
    <row r="6861" spans="1:12" s="335" customFormat="1" ht="12" x14ac:dyDescent="0.2">
      <c r="A6861" s="335" t="s">
        <v>13798</v>
      </c>
      <c r="B6861" s="335" t="s">
        <v>14160</v>
      </c>
      <c r="C6861" s="733">
        <v>43770</v>
      </c>
      <c r="F6861" s="663">
        <v>2464</v>
      </c>
      <c r="G6861" s="663">
        <v>370</v>
      </c>
      <c r="H6861" s="663"/>
      <c r="I6861" s="663">
        <v>2094</v>
      </c>
      <c r="J6861" s="728">
        <v>210.45</v>
      </c>
      <c r="K6861" s="728">
        <v>42.09</v>
      </c>
      <c r="L6861" s="728">
        <v>168.36</v>
      </c>
    </row>
    <row r="6862" spans="1:12" s="335" customFormat="1" ht="12" x14ac:dyDescent="0.2">
      <c r="A6862" s="335" t="s">
        <v>13799</v>
      </c>
      <c r="B6862" s="335" t="s">
        <v>14161</v>
      </c>
      <c r="C6862" s="733">
        <v>43770</v>
      </c>
      <c r="F6862" s="663">
        <v>3903</v>
      </c>
      <c r="G6862" s="663">
        <v>781</v>
      </c>
      <c r="H6862" s="663"/>
      <c r="I6862" s="663">
        <v>3122</v>
      </c>
      <c r="J6862" s="728">
        <v>499.19</v>
      </c>
      <c r="K6862" s="728">
        <v>99.84</v>
      </c>
      <c r="L6862" s="728">
        <v>399.35</v>
      </c>
    </row>
    <row r="6863" spans="1:12" s="335" customFormat="1" ht="12" x14ac:dyDescent="0.2">
      <c r="A6863" s="335" t="s">
        <v>13800</v>
      </c>
      <c r="B6863" s="335" t="s">
        <v>14162</v>
      </c>
      <c r="C6863" s="733">
        <v>43770</v>
      </c>
      <c r="F6863" s="663">
        <v>2060</v>
      </c>
      <c r="G6863" s="663">
        <v>309</v>
      </c>
      <c r="H6863" s="663"/>
      <c r="I6863" s="663">
        <v>1751</v>
      </c>
      <c r="J6863" s="728">
        <v>175.95</v>
      </c>
      <c r="K6863" s="728">
        <v>35.19</v>
      </c>
      <c r="L6863" s="728">
        <v>140.76</v>
      </c>
    </row>
    <row r="6864" spans="1:12" s="335" customFormat="1" ht="12" x14ac:dyDescent="0.2">
      <c r="A6864" s="335" t="s">
        <v>13801</v>
      </c>
      <c r="B6864" s="335" t="s">
        <v>14163</v>
      </c>
      <c r="C6864" s="733">
        <v>43770</v>
      </c>
      <c r="F6864" s="663">
        <v>2116</v>
      </c>
      <c r="G6864" s="663">
        <v>317</v>
      </c>
      <c r="H6864" s="663"/>
      <c r="I6864" s="663">
        <v>1799</v>
      </c>
      <c r="J6864" s="728">
        <v>180.73</v>
      </c>
      <c r="K6864" s="728">
        <v>36.15</v>
      </c>
      <c r="L6864" s="728">
        <v>144.58000000000001</v>
      </c>
    </row>
    <row r="6865" spans="1:12" s="335" customFormat="1" ht="12" x14ac:dyDescent="0.2">
      <c r="A6865" s="335" t="s">
        <v>13802</v>
      </c>
      <c r="B6865" s="335" t="s">
        <v>14164</v>
      </c>
      <c r="C6865" s="733">
        <v>43770</v>
      </c>
      <c r="F6865" s="663">
        <v>6196</v>
      </c>
      <c r="G6865" s="663">
        <v>929</v>
      </c>
      <c r="H6865" s="663"/>
      <c r="I6865" s="663">
        <v>5267</v>
      </c>
      <c r="J6865" s="728">
        <v>534.07000000000005</v>
      </c>
      <c r="K6865" s="728">
        <v>106.81</v>
      </c>
      <c r="L6865" s="728">
        <v>427.26</v>
      </c>
    </row>
    <row r="6866" spans="1:12" s="335" customFormat="1" ht="12" x14ac:dyDescent="0.2">
      <c r="A6866" s="335" t="s">
        <v>13803</v>
      </c>
      <c r="B6866" s="335" t="s">
        <v>14165</v>
      </c>
      <c r="C6866" s="733">
        <v>43770</v>
      </c>
      <c r="F6866" s="663">
        <v>6430</v>
      </c>
      <c r="G6866" s="663">
        <v>965</v>
      </c>
      <c r="H6866" s="663"/>
      <c r="I6866" s="663">
        <v>5465</v>
      </c>
      <c r="J6866" s="728">
        <v>554.25</v>
      </c>
      <c r="K6866" s="728">
        <v>110.85</v>
      </c>
      <c r="L6866" s="728">
        <v>443.4</v>
      </c>
    </row>
    <row r="6867" spans="1:12" s="335" customFormat="1" ht="12" x14ac:dyDescent="0.2">
      <c r="A6867" s="335" t="s">
        <v>13804</v>
      </c>
      <c r="B6867" s="335" t="s">
        <v>14166</v>
      </c>
      <c r="C6867" s="733">
        <v>43770</v>
      </c>
      <c r="F6867" s="663">
        <v>3359</v>
      </c>
      <c r="G6867" s="663">
        <v>1008</v>
      </c>
      <c r="H6867" s="663"/>
      <c r="I6867" s="663">
        <v>2351</v>
      </c>
      <c r="J6867" s="728">
        <v>709.75</v>
      </c>
      <c r="K6867" s="728">
        <v>141.94999999999999</v>
      </c>
      <c r="L6867" s="728">
        <v>567.79999999999995</v>
      </c>
    </row>
    <row r="6868" spans="1:12" s="335" customFormat="1" ht="12" x14ac:dyDescent="0.2">
      <c r="A6868" s="335" t="s">
        <v>13805</v>
      </c>
      <c r="B6868" s="335" t="s">
        <v>14167</v>
      </c>
      <c r="C6868" s="733">
        <v>43770</v>
      </c>
      <c r="F6868" s="663">
        <v>2625</v>
      </c>
      <c r="G6868" s="663">
        <v>394</v>
      </c>
      <c r="H6868" s="663"/>
      <c r="I6868" s="663">
        <v>2231</v>
      </c>
      <c r="J6868" s="728">
        <v>224.2</v>
      </c>
      <c r="K6868" s="728">
        <v>44.84</v>
      </c>
      <c r="L6868" s="728">
        <v>179.36</v>
      </c>
    </row>
    <row r="6869" spans="1:12" s="335" customFormat="1" ht="12" x14ac:dyDescent="0.2">
      <c r="A6869" s="335" t="s">
        <v>13806</v>
      </c>
      <c r="B6869" s="335" t="s">
        <v>14168</v>
      </c>
      <c r="C6869" s="733">
        <v>43770</v>
      </c>
      <c r="F6869" s="663">
        <v>5250</v>
      </c>
      <c r="G6869" s="663">
        <v>787</v>
      </c>
      <c r="H6869" s="663"/>
      <c r="I6869" s="663">
        <v>4463</v>
      </c>
      <c r="J6869" s="728">
        <v>448.4</v>
      </c>
      <c r="K6869" s="728">
        <v>89.68</v>
      </c>
      <c r="L6869" s="728">
        <v>358.72</v>
      </c>
    </row>
    <row r="6870" spans="1:12" s="335" customFormat="1" ht="12" x14ac:dyDescent="0.2">
      <c r="A6870" s="335" t="s">
        <v>13807</v>
      </c>
      <c r="B6870" s="335" t="s">
        <v>14169</v>
      </c>
      <c r="C6870" s="733">
        <v>43770</v>
      </c>
      <c r="F6870" s="663">
        <v>2250</v>
      </c>
      <c r="G6870" s="663">
        <v>337</v>
      </c>
      <c r="H6870" s="663"/>
      <c r="I6870" s="663">
        <v>1913</v>
      </c>
      <c r="J6870" s="728">
        <v>192.17</v>
      </c>
      <c r="K6870" s="728">
        <v>38.43</v>
      </c>
      <c r="L6870" s="728">
        <v>153.74</v>
      </c>
    </row>
    <row r="6871" spans="1:12" s="335" customFormat="1" ht="12" x14ac:dyDescent="0.2">
      <c r="A6871" s="335" t="s">
        <v>13808</v>
      </c>
      <c r="B6871" s="335" t="s">
        <v>14170</v>
      </c>
      <c r="C6871" s="733">
        <v>43770</v>
      </c>
      <c r="F6871" s="663">
        <v>5690</v>
      </c>
      <c r="G6871" s="663">
        <v>853</v>
      </c>
      <c r="H6871" s="663"/>
      <c r="I6871" s="663">
        <v>4837</v>
      </c>
      <c r="J6871" s="728">
        <v>485.99</v>
      </c>
      <c r="K6871" s="728">
        <v>97.2</v>
      </c>
      <c r="L6871" s="728">
        <v>388.79</v>
      </c>
    </row>
    <row r="6872" spans="1:12" s="335" customFormat="1" ht="12" x14ac:dyDescent="0.2">
      <c r="A6872" s="335" t="s">
        <v>13809</v>
      </c>
      <c r="B6872" s="335" t="s">
        <v>14171</v>
      </c>
      <c r="C6872" s="733">
        <v>43770</v>
      </c>
      <c r="F6872" s="663">
        <v>1248</v>
      </c>
      <c r="G6872" s="663">
        <v>374</v>
      </c>
      <c r="H6872" s="663"/>
      <c r="I6872" s="663">
        <v>874</v>
      </c>
      <c r="J6872" s="728">
        <v>261.31</v>
      </c>
      <c r="K6872" s="728">
        <v>52.26</v>
      </c>
      <c r="L6872" s="728">
        <v>209.05</v>
      </c>
    </row>
    <row r="6873" spans="1:12" s="335" customFormat="1" ht="12" x14ac:dyDescent="0.2">
      <c r="A6873" s="335" t="s">
        <v>13810</v>
      </c>
      <c r="B6873" s="335" t="s">
        <v>14133</v>
      </c>
      <c r="C6873" s="733">
        <v>43770</v>
      </c>
      <c r="F6873" s="663">
        <v>2422</v>
      </c>
      <c r="G6873" s="663">
        <v>363</v>
      </c>
      <c r="H6873" s="663"/>
      <c r="I6873" s="663">
        <v>2059</v>
      </c>
      <c r="J6873" s="728">
        <v>206.86</v>
      </c>
      <c r="K6873" s="728">
        <v>41.37</v>
      </c>
      <c r="L6873" s="728">
        <v>165.49</v>
      </c>
    </row>
    <row r="6874" spans="1:12" s="335" customFormat="1" ht="12" x14ac:dyDescent="0.2">
      <c r="A6874" s="335" t="s">
        <v>13811</v>
      </c>
      <c r="B6874" s="335" t="s">
        <v>14172</v>
      </c>
      <c r="C6874" s="733">
        <v>43770</v>
      </c>
      <c r="F6874" s="663">
        <v>5338</v>
      </c>
      <c r="G6874" s="663">
        <v>1001</v>
      </c>
      <c r="H6874" s="663"/>
      <c r="I6874" s="663">
        <v>4337</v>
      </c>
      <c r="J6874" s="728">
        <v>627.04999999999995</v>
      </c>
      <c r="K6874" s="728">
        <v>125.41</v>
      </c>
      <c r="L6874" s="728">
        <v>501.64</v>
      </c>
    </row>
    <row r="6875" spans="1:12" s="335" customFormat="1" ht="12" x14ac:dyDescent="0.2">
      <c r="A6875" s="335" t="s">
        <v>13812</v>
      </c>
      <c r="B6875" s="335" t="s">
        <v>14173</v>
      </c>
      <c r="C6875" s="733">
        <v>43770</v>
      </c>
      <c r="F6875" s="663">
        <v>2250</v>
      </c>
      <c r="G6875" s="663">
        <v>337</v>
      </c>
      <c r="H6875" s="663"/>
      <c r="I6875" s="663">
        <v>1913</v>
      </c>
      <c r="J6875" s="728">
        <v>192.17</v>
      </c>
      <c r="K6875" s="728">
        <v>38.43</v>
      </c>
      <c r="L6875" s="728">
        <v>153.74</v>
      </c>
    </row>
    <row r="6876" spans="1:12" s="335" customFormat="1" ht="12" x14ac:dyDescent="0.2">
      <c r="A6876" s="335" t="s">
        <v>13813</v>
      </c>
      <c r="B6876" s="335" t="s">
        <v>14174</v>
      </c>
      <c r="C6876" s="733">
        <v>43770</v>
      </c>
      <c r="F6876" s="663">
        <v>999</v>
      </c>
      <c r="G6876" s="663">
        <v>300</v>
      </c>
      <c r="H6876" s="663"/>
      <c r="I6876" s="663">
        <v>699</v>
      </c>
      <c r="J6876" s="728">
        <v>209.17</v>
      </c>
      <c r="K6876" s="728">
        <v>41.83</v>
      </c>
      <c r="L6876" s="728">
        <v>167.34</v>
      </c>
    </row>
    <row r="6877" spans="1:12" s="335" customFormat="1" ht="12" x14ac:dyDescent="0.2">
      <c r="A6877" s="335" t="s">
        <v>13814</v>
      </c>
      <c r="B6877" s="335" t="s">
        <v>14175</v>
      </c>
      <c r="C6877" s="733">
        <v>43770</v>
      </c>
      <c r="F6877" s="663">
        <v>2748</v>
      </c>
      <c r="G6877" s="663">
        <v>412</v>
      </c>
      <c r="H6877" s="663"/>
      <c r="I6877" s="663">
        <v>2336</v>
      </c>
      <c r="J6877" s="728">
        <v>234.71</v>
      </c>
      <c r="K6877" s="728">
        <v>46.94</v>
      </c>
      <c r="L6877" s="728">
        <v>187.77</v>
      </c>
    </row>
    <row r="6878" spans="1:12" s="335" customFormat="1" ht="12" x14ac:dyDescent="0.2">
      <c r="A6878" s="335" t="s">
        <v>13815</v>
      </c>
      <c r="B6878" s="335" t="s">
        <v>14176</v>
      </c>
      <c r="C6878" s="733">
        <v>43770</v>
      </c>
      <c r="F6878" s="663">
        <v>4335</v>
      </c>
      <c r="G6878" s="663">
        <v>867</v>
      </c>
      <c r="H6878" s="663"/>
      <c r="I6878" s="663">
        <v>3468</v>
      </c>
      <c r="J6878" s="728">
        <v>554.45000000000005</v>
      </c>
      <c r="K6878" s="728">
        <v>110.89</v>
      </c>
      <c r="L6878" s="728">
        <v>443.56</v>
      </c>
    </row>
    <row r="6879" spans="1:12" s="335" customFormat="1" ht="12" x14ac:dyDescent="0.2">
      <c r="A6879" s="335" t="s">
        <v>13816</v>
      </c>
      <c r="B6879" s="335" t="s">
        <v>14177</v>
      </c>
      <c r="C6879" s="733">
        <v>43770</v>
      </c>
      <c r="F6879" s="663">
        <v>2332</v>
      </c>
      <c r="G6879" s="663">
        <v>350</v>
      </c>
      <c r="H6879" s="663"/>
      <c r="I6879" s="663">
        <v>1982</v>
      </c>
      <c r="J6879" s="728">
        <v>199.17</v>
      </c>
      <c r="K6879" s="728">
        <v>39.83</v>
      </c>
      <c r="L6879" s="728">
        <v>159.34</v>
      </c>
    </row>
    <row r="6880" spans="1:12" s="335" customFormat="1" ht="12" x14ac:dyDescent="0.2">
      <c r="A6880" s="335" t="s">
        <v>13817</v>
      </c>
      <c r="B6880" s="335" t="s">
        <v>14109</v>
      </c>
      <c r="C6880" s="733">
        <v>43770</v>
      </c>
      <c r="F6880" s="663">
        <v>2422</v>
      </c>
      <c r="G6880" s="663">
        <v>363</v>
      </c>
      <c r="H6880" s="663"/>
      <c r="I6880" s="663">
        <v>2059</v>
      </c>
      <c r="J6880" s="728">
        <v>206.86</v>
      </c>
      <c r="K6880" s="728">
        <v>41.37</v>
      </c>
      <c r="L6880" s="728">
        <v>165.49</v>
      </c>
    </row>
    <row r="6881" spans="1:12" s="335" customFormat="1" ht="12" x14ac:dyDescent="0.2">
      <c r="A6881" s="335" t="s">
        <v>13818</v>
      </c>
      <c r="B6881" s="335" t="s">
        <v>14178</v>
      </c>
      <c r="C6881" s="733">
        <v>43770</v>
      </c>
      <c r="F6881" s="663">
        <v>2250</v>
      </c>
      <c r="G6881" s="663">
        <v>337</v>
      </c>
      <c r="H6881" s="663"/>
      <c r="I6881" s="663">
        <v>1913</v>
      </c>
      <c r="J6881" s="728">
        <v>192.17</v>
      </c>
      <c r="K6881" s="728">
        <v>38.43</v>
      </c>
      <c r="L6881" s="728">
        <v>153.74</v>
      </c>
    </row>
    <row r="6882" spans="1:12" s="335" customFormat="1" ht="12" x14ac:dyDescent="0.2">
      <c r="A6882" s="335" t="s">
        <v>13819</v>
      </c>
      <c r="B6882" s="335" t="s">
        <v>14179</v>
      </c>
      <c r="C6882" s="733">
        <v>43770</v>
      </c>
      <c r="F6882" s="663">
        <v>2484</v>
      </c>
      <c r="G6882" s="663">
        <v>373</v>
      </c>
      <c r="H6882" s="663"/>
      <c r="I6882" s="663">
        <v>2111</v>
      </c>
      <c r="J6882" s="728">
        <v>212.15</v>
      </c>
      <c r="K6882" s="728">
        <v>42.43</v>
      </c>
      <c r="L6882" s="728">
        <v>169.72</v>
      </c>
    </row>
    <row r="6883" spans="1:12" s="335" customFormat="1" ht="12" x14ac:dyDescent="0.2">
      <c r="A6883" s="335" t="s">
        <v>13820</v>
      </c>
      <c r="B6883" s="335" t="s">
        <v>14180</v>
      </c>
      <c r="C6883" s="733">
        <v>43770</v>
      </c>
      <c r="F6883" s="663">
        <v>2370</v>
      </c>
      <c r="G6883" s="663">
        <v>355</v>
      </c>
      <c r="H6883" s="663"/>
      <c r="I6883" s="663">
        <v>2015</v>
      </c>
      <c r="J6883" s="728">
        <v>202.41</v>
      </c>
      <c r="K6883" s="728">
        <v>40.479999999999997</v>
      </c>
      <c r="L6883" s="728">
        <v>161.93</v>
      </c>
    </row>
    <row r="6884" spans="1:12" s="335" customFormat="1" ht="12" x14ac:dyDescent="0.2">
      <c r="A6884" s="335" t="s">
        <v>13821</v>
      </c>
      <c r="B6884" s="335" t="s">
        <v>14181</v>
      </c>
      <c r="C6884" s="733">
        <v>43770</v>
      </c>
      <c r="F6884" s="663">
        <v>2890</v>
      </c>
      <c r="G6884" s="663">
        <v>578</v>
      </c>
      <c r="H6884" s="663"/>
      <c r="I6884" s="663">
        <v>2312</v>
      </c>
      <c r="J6884" s="728">
        <v>369.63</v>
      </c>
      <c r="K6884" s="728">
        <v>73.930000000000007</v>
      </c>
      <c r="L6884" s="728">
        <v>295.7</v>
      </c>
    </row>
    <row r="6885" spans="1:12" s="335" customFormat="1" ht="12" x14ac:dyDescent="0.2">
      <c r="A6885" s="335" t="s">
        <v>13822</v>
      </c>
      <c r="B6885" s="335" t="s">
        <v>14182</v>
      </c>
      <c r="C6885" s="733">
        <v>43770</v>
      </c>
      <c r="F6885" s="663">
        <v>4539</v>
      </c>
      <c r="G6885" s="663">
        <v>681</v>
      </c>
      <c r="H6885" s="663"/>
      <c r="I6885" s="663">
        <v>3858</v>
      </c>
      <c r="J6885" s="728">
        <v>391.25</v>
      </c>
      <c r="K6885" s="728">
        <v>78.25</v>
      </c>
      <c r="L6885" s="728">
        <v>313</v>
      </c>
    </row>
    <row r="6886" spans="1:12" s="335" customFormat="1" ht="12" x14ac:dyDescent="0.2">
      <c r="A6886" s="335" t="s">
        <v>13823</v>
      </c>
      <c r="B6886" s="335" t="s">
        <v>14183</v>
      </c>
      <c r="C6886" s="733">
        <v>43770</v>
      </c>
      <c r="F6886" s="663">
        <v>4937</v>
      </c>
      <c r="G6886" s="663">
        <v>926</v>
      </c>
      <c r="H6886" s="663"/>
      <c r="I6886" s="663">
        <v>4011</v>
      </c>
      <c r="J6886" s="728">
        <v>579.95000000000005</v>
      </c>
      <c r="K6886" s="728">
        <v>115.99</v>
      </c>
      <c r="L6886" s="728">
        <v>463.96</v>
      </c>
    </row>
    <row r="6887" spans="1:12" s="335" customFormat="1" ht="12" x14ac:dyDescent="0.2">
      <c r="A6887" s="335" t="s">
        <v>13824</v>
      </c>
      <c r="B6887" s="335" t="s">
        <v>14184</v>
      </c>
      <c r="C6887" s="733">
        <v>43770</v>
      </c>
      <c r="F6887" s="663">
        <v>2312</v>
      </c>
      <c r="G6887" s="663">
        <v>347</v>
      </c>
      <c r="H6887" s="663"/>
      <c r="I6887" s="663">
        <v>1965</v>
      </c>
      <c r="J6887" s="728">
        <v>197.46</v>
      </c>
      <c r="K6887" s="728">
        <v>39.49</v>
      </c>
      <c r="L6887" s="728">
        <v>157.97</v>
      </c>
    </row>
    <row r="6888" spans="1:12" s="335" customFormat="1" ht="12" x14ac:dyDescent="0.2">
      <c r="A6888" s="335" t="s">
        <v>13825</v>
      </c>
      <c r="B6888" s="335" t="s">
        <v>14185</v>
      </c>
      <c r="C6888" s="733">
        <v>43770</v>
      </c>
      <c r="F6888" s="663">
        <v>5190</v>
      </c>
      <c r="G6888" s="663">
        <v>778</v>
      </c>
      <c r="H6888" s="663"/>
      <c r="I6888" s="663">
        <v>4412</v>
      </c>
      <c r="J6888" s="728">
        <v>443.29</v>
      </c>
      <c r="K6888" s="728">
        <v>88.66</v>
      </c>
      <c r="L6888" s="728">
        <v>354.63</v>
      </c>
    </row>
    <row r="6889" spans="1:12" s="335" customFormat="1" ht="12" x14ac:dyDescent="0.2">
      <c r="A6889" s="335" t="s">
        <v>13826</v>
      </c>
      <c r="B6889" s="335" t="s">
        <v>14186</v>
      </c>
      <c r="C6889" s="733">
        <v>43770</v>
      </c>
      <c r="F6889" s="663">
        <v>5588</v>
      </c>
      <c r="G6889" s="663">
        <v>1397</v>
      </c>
      <c r="H6889" s="663"/>
      <c r="I6889" s="663">
        <v>4191</v>
      </c>
      <c r="J6889" s="728">
        <v>947.73</v>
      </c>
      <c r="K6889" s="728">
        <v>189.55</v>
      </c>
      <c r="L6889" s="728">
        <v>758.18</v>
      </c>
    </row>
    <row r="6890" spans="1:12" s="335" customFormat="1" ht="12" x14ac:dyDescent="0.2">
      <c r="A6890" s="335" t="s">
        <v>13827</v>
      </c>
      <c r="B6890" s="335" t="s">
        <v>14187</v>
      </c>
      <c r="C6890" s="733">
        <v>43770</v>
      </c>
      <c r="F6890" s="663">
        <v>2291</v>
      </c>
      <c r="G6890" s="663">
        <v>344</v>
      </c>
      <c r="H6890" s="663"/>
      <c r="I6890" s="663">
        <v>1947</v>
      </c>
      <c r="J6890" s="728">
        <v>195.67</v>
      </c>
      <c r="K6890" s="728">
        <v>39.130000000000003</v>
      </c>
      <c r="L6890" s="728">
        <v>156.54</v>
      </c>
    </row>
    <row r="6891" spans="1:12" s="335" customFormat="1" ht="12" x14ac:dyDescent="0.2">
      <c r="A6891" s="335" t="s">
        <v>13828</v>
      </c>
      <c r="B6891" s="335" t="s">
        <v>14188</v>
      </c>
      <c r="C6891" s="733">
        <v>43770</v>
      </c>
      <c r="F6891" s="663">
        <v>2460</v>
      </c>
      <c r="G6891" s="663">
        <v>461</v>
      </c>
      <c r="H6891" s="663"/>
      <c r="I6891" s="663">
        <v>1999</v>
      </c>
      <c r="J6891" s="728">
        <v>286.35000000000002</v>
      </c>
      <c r="K6891" s="728">
        <v>57.27</v>
      </c>
      <c r="L6891" s="728">
        <v>229.08</v>
      </c>
    </row>
    <row r="6892" spans="1:12" s="335" customFormat="1" ht="12" x14ac:dyDescent="0.2">
      <c r="A6892" s="335" t="s">
        <v>13829</v>
      </c>
      <c r="B6892" s="335" t="s">
        <v>14189</v>
      </c>
      <c r="C6892" s="733">
        <v>43770</v>
      </c>
      <c r="F6892" s="663">
        <v>3053</v>
      </c>
      <c r="G6892" s="663">
        <v>611</v>
      </c>
      <c r="H6892" s="663"/>
      <c r="I6892" s="663">
        <v>2442</v>
      </c>
      <c r="J6892" s="728">
        <v>390.47</v>
      </c>
      <c r="K6892" s="728">
        <v>78.09</v>
      </c>
      <c r="L6892" s="728">
        <v>312.38</v>
      </c>
    </row>
    <row r="6893" spans="1:12" s="335" customFormat="1" ht="12" x14ac:dyDescent="0.2">
      <c r="A6893" s="335" t="s">
        <v>13830</v>
      </c>
      <c r="B6893" s="335" t="s">
        <v>14190</v>
      </c>
      <c r="C6893" s="733">
        <v>43770</v>
      </c>
      <c r="F6893" s="663">
        <v>2276</v>
      </c>
      <c r="G6893" s="663">
        <v>427</v>
      </c>
      <c r="H6893" s="663"/>
      <c r="I6893" s="663">
        <v>1849</v>
      </c>
      <c r="J6893" s="728">
        <v>264.93</v>
      </c>
      <c r="K6893" s="728">
        <v>52.99</v>
      </c>
      <c r="L6893" s="728">
        <v>211.94</v>
      </c>
    </row>
    <row r="6894" spans="1:12" s="335" customFormat="1" ht="12" x14ac:dyDescent="0.2">
      <c r="A6894" s="335" t="s">
        <v>13831</v>
      </c>
      <c r="B6894" s="335" t="s">
        <v>14191</v>
      </c>
      <c r="C6894" s="733">
        <v>43770</v>
      </c>
      <c r="F6894" s="663">
        <v>3035</v>
      </c>
      <c r="G6894" s="663">
        <v>501</v>
      </c>
      <c r="H6894" s="663"/>
      <c r="I6894" s="663">
        <v>2534</v>
      </c>
      <c r="J6894" s="728">
        <v>299.58999999999997</v>
      </c>
      <c r="K6894" s="728">
        <v>59.92</v>
      </c>
      <c r="L6894" s="728">
        <v>239.67</v>
      </c>
    </row>
    <row r="6895" spans="1:12" s="335" customFormat="1" ht="12" x14ac:dyDescent="0.2">
      <c r="A6895" s="335" t="s">
        <v>13832</v>
      </c>
      <c r="B6895" s="335" t="s">
        <v>14192</v>
      </c>
      <c r="C6895" s="733">
        <v>43770</v>
      </c>
      <c r="F6895" s="663">
        <v>1577</v>
      </c>
      <c r="G6895" s="663">
        <v>237</v>
      </c>
      <c r="H6895" s="663"/>
      <c r="I6895" s="663">
        <v>1340</v>
      </c>
      <c r="J6895" s="728">
        <v>134.69</v>
      </c>
      <c r="K6895" s="728">
        <v>26.94</v>
      </c>
      <c r="L6895" s="728">
        <v>107.75</v>
      </c>
    </row>
    <row r="6896" spans="1:12" s="335" customFormat="1" ht="12" x14ac:dyDescent="0.2">
      <c r="A6896" s="335" t="s">
        <v>13833</v>
      </c>
      <c r="B6896" s="335" t="s">
        <v>14193</v>
      </c>
      <c r="C6896" s="733">
        <v>43770</v>
      </c>
      <c r="F6896" s="663">
        <v>2320</v>
      </c>
      <c r="G6896" s="663">
        <v>348</v>
      </c>
      <c r="H6896" s="663"/>
      <c r="I6896" s="663">
        <v>1972</v>
      </c>
      <c r="J6896" s="728">
        <v>198.15</v>
      </c>
      <c r="K6896" s="728">
        <v>39.630000000000003</v>
      </c>
      <c r="L6896" s="728">
        <v>158.52000000000001</v>
      </c>
    </row>
    <row r="6897" spans="1:12" s="335" customFormat="1" ht="12" x14ac:dyDescent="0.2">
      <c r="A6897" s="335" t="s">
        <v>13834</v>
      </c>
      <c r="B6897" s="335" t="s">
        <v>14194</v>
      </c>
      <c r="C6897" s="733">
        <v>43770</v>
      </c>
      <c r="F6897" s="663">
        <v>3099</v>
      </c>
      <c r="G6897" s="663">
        <v>581</v>
      </c>
      <c r="H6897" s="663"/>
      <c r="I6897" s="663">
        <v>2518</v>
      </c>
      <c r="J6897" s="728">
        <v>360.73</v>
      </c>
      <c r="K6897" s="728">
        <v>72.150000000000006</v>
      </c>
      <c r="L6897" s="728">
        <v>288.58</v>
      </c>
    </row>
    <row r="6898" spans="1:12" s="335" customFormat="1" ht="12" x14ac:dyDescent="0.2">
      <c r="A6898" s="335" t="s">
        <v>13835</v>
      </c>
      <c r="B6898" s="335" t="s">
        <v>14195</v>
      </c>
      <c r="C6898" s="733">
        <v>43770</v>
      </c>
      <c r="F6898" s="663">
        <v>5082</v>
      </c>
      <c r="G6898" s="663">
        <v>953</v>
      </c>
      <c r="H6898" s="663"/>
      <c r="I6898" s="663">
        <v>4129</v>
      </c>
      <c r="J6898" s="728">
        <v>591.54999999999995</v>
      </c>
      <c r="K6898" s="728">
        <v>118.31</v>
      </c>
      <c r="L6898" s="728">
        <v>473.24</v>
      </c>
    </row>
    <row r="6899" spans="1:12" s="335" customFormat="1" ht="12" x14ac:dyDescent="0.2">
      <c r="A6899" s="335" t="s">
        <v>13836</v>
      </c>
      <c r="B6899" s="335" t="s">
        <v>14196</v>
      </c>
      <c r="C6899" s="733">
        <v>43770</v>
      </c>
      <c r="F6899" s="663">
        <v>3180</v>
      </c>
      <c r="G6899" s="663">
        <v>636</v>
      </c>
      <c r="H6899" s="663"/>
      <c r="I6899" s="663">
        <v>2544</v>
      </c>
      <c r="J6899" s="728">
        <v>406.71</v>
      </c>
      <c r="K6899" s="728">
        <v>81.34</v>
      </c>
      <c r="L6899" s="728">
        <v>325.37</v>
      </c>
    </row>
    <row r="6900" spans="1:12" s="335" customFormat="1" ht="12" x14ac:dyDescent="0.2">
      <c r="A6900" s="335" t="s">
        <v>13837</v>
      </c>
      <c r="B6900" s="335" t="s">
        <v>14197</v>
      </c>
      <c r="C6900" s="733">
        <v>43770</v>
      </c>
      <c r="F6900" s="663">
        <v>3504</v>
      </c>
      <c r="G6900" s="663">
        <v>657</v>
      </c>
      <c r="H6900" s="663"/>
      <c r="I6900" s="663">
        <v>2847</v>
      </c>
      <c r="J6900" s="728">
        <v>407.86</v>
      </c>
      <c r="K6900" s="728">
        <v>81.569999999999993</v>
      </c>
      <c r="L6900" s="728">
        <v>326.29000000000002</v>
      </c>
    </row>
    <row r="6901" spans="1:12" s="335" customFormat="1" ht="12" x14ac:dyDescent="0.2">
      <c r="A6901" s="335" t="s">
        <v>13838</v>
      </c>
      <c r="B6901" s="335" t="s">
        <v>14198</v>
      </c>
      <c r="C6901" s="733">
        <v>43770</v>
      </c>
      <c r="F6901" s="663">
        <v>2611</v>
      </c>
      <c r="G6901" s="663">
        <v>522</v>
      </c>
      <c r="H6901" s="663"/>
      <c r="I6901" s="663">
        <v>2089</v>
      </c>
      <c r="J6901" s="728">
        <v>333.95</v>
      </c>
      <c r="K6901" s="728">
        <v>66.790000000000006</v>
      </c>
      <c r="L6901" s="728">
        <v>267.16000000000003</v>
      </c>
    </row>
    <row r="6902" spans="1:12" s="335" customFormat="1" ht="12" x14ac:dyDescent="0.2">
      <c r="A6902" s="335" t="s">
        <v>13839</v>
      </c>
      <c r="B6902" s="335" t="s">
        <v>14199</v>
      </c>
      <c r="C6902" s="733">
        <v>43770</v>
      </c>
      <c r="F6902" s="663">
        <v>9520</v>
      </c>
      <c r="G6902" s="663">
        <v>1428</v>
      </c>
      <c r="H6902" s="663"/>
      <c r="I6902" s="663">
        <v>8092</v>
      </c>
      <c r="J6902" s="728">
        <v>820.59</v>
      </c>
      <c r="K6902" s="728">
        <v>164.12</v>
      </c>
      <c r="L6902" s="728">
        <v>656.47</v>
      </c>
    </row>
    <row r="6903" spans="1:12" s="335" customFormat="1" ht="12" x14ac:dyDescent="0.2">
      <c r="A6903" s="335" t="s">
        <v>13840</v>
      </c>
      <c r="B6903" s="335" t="s">
        <v>14200</v>
      </c>
      <c r="C6903" s="733">
        <v>43770</v>
      </c>
      <c r="F6903" s="663">
        <v>2297</v>
      </c>
      <c r="G6903" s="663">
        <v>345</v>
      </c>
      <c r="H6903" s="663"/>
      <c r="I6903" s="663">
        <v>1952</v>
      </c>
      <c r="J6903" s="728">
        <v>196.19</v>
      </c>
      <c r="K6903" s="728">
        <v>39.24</v>
      </c>
      <c r="L6903" s="728">
        <v>156.94999999999999</v>
      </c>
    </row>
    <row r="6904" spans="1:12" s="335" customFormat="1" ht="12" x14ac:dyDescent="0.2">
      <c r="A6904" s="335" t="s">
        <v>13841</v>
      </c>
      <c r="B6904" s="335" t="s">
        <v>14201</v>
      </c>
      <c r="C6904" s="733">
        <v>43770</v>
      </c>
      <c r="F6904" s="663">
        <v>1919</v>
      </c>
      <c r="G6904" s="663">
        <v>288</v>
      </c>
      <c r="H6904" s="663"/>
      <c r="I6904" s="663">
        <v>1631</v>
      </c>
      <c r="J6904" s="728">
        <v>163.9</v>
      </c>
      <c r="K6904" s="728">
        <v>32.78</v>
      </c>
      <c r="L6904" s="728">
        <v>131.12</v>
      </c>
    </row>
    <row r="6905" spans="1:12" s="335" customFormat="1" ht="12" x14ac:dyDescent="0.2">
      <c r="A6905" s="335" t="s">
        <v>13842</v>
      </c>
      <c r="B6905" s="335" t="s">
        <v>14202</v>
      </c>
      <c r="C6905" s="733">
        <v>43770</v>
      </c>
      <c r="F6905" s="663">
        <v>6560</v>
      </c>
      <c r="G6905" s="663">
        <v>984</v>
      </c>
      <c r="H6905" s="663"/>
      <c r="I6905" s="663">
        <v>5576</v>
      </c>
      <c r="J6905" s="728">
        <v>565.45000000000005</v>
      </c>
      <c r="K6905" s="728">
        <v>113.09</v>
      </c>
      <c r="L6905" s="728">
        <v>452.36</v>
      </c>
    </row>
    <row r="6906" spans="1:12" s="335" customFormat="1" ht="12" x14ac:dyDescent="0.2">
      <c r="A6906" s="335" t="s">
        <v>13843</v>
      </c>
      <c r="B6906" s="335" t="s">
        <v>4203</v>
      </c>
      <c r="C6906" s="733">
        <v>43770</v>
      </c>
      <c r="F6906" s="663">
        <v>457</v>
      </c>
      <c r="G6906" s="663">
        <v>91</v>
      </c>
      <c r="H6906" s="663"/>
      <c r="I6906" s="663">
        <v>366</v>
      </c>
      <c r="J6906" s="728">
        <v>58.45</v>
      </c>
      <c r="K6906" s="728">
        <v>11.69</v>
      </c>
      <c r="L6906" s="728">
        <v>46.76</v>
      </c>
    </row>
    <row r="6907" spans="1:12" s="335" customFormat="1" ht="12" x14ac:dyDescent="0.2">
      <c r="A6907" s="335" t="s">
        <v>13844</v>
      </c>
      <c r="B6907" s="335" t="s">
        <v>14203</v>
      </c>
      <c r="C6907" s="733">
        <v>43770</v>
      </c>
      <c r="F6907" s="663">
        <v>2586</v>
      </c>
      <c r="G6907" s="663">
        <v>517</v>
      </c>
      <c r="H6907" s="663"/>
      <c r="I6907" s="663">
        <v>2069</v>
      </c>
      <c r="J6907" s="728">
        <v>330.75</v>
      </c>
      <c r="K6907" s="728">
        <v>66.150000000000006</v>
      </c>
      <c r="L6907" s="728">
        <v>264.60000000000002</v>
      </c>
    </row>
    <row r="6908" spans="1:12" s="335" customFormat="1" ht="12" x14ac:dyDescent="0.2">
      <c r="A6908" s="335" t="s">
        <v>13845</v>
      </c>
      <c r="B6908" s="335" t="s">
        <v>14204</v>
      </c>
      <c r="C6908" s="733">
        <v>43770</v>
      </c>
      <c r="F6908" s="663">
        <v>2765</v>
      </c>
      <c r="G6908" s="663">
        <v>553</v>
      </c>
      <c r="H6908" s="663"/>
      <c r="I6908" s="663">
        <v>2212</v>
      </c>
      <c r="J6908" s="728">
        <v>353.64</v>
      </c>
      <c r="K6908" s="728">
        <v>70.73</v>
      </c>
      <c r="L6908" s="728">
        <v>282.91000000000003</v>
      </c>
    </row>
    <row r="6909" spans="1:12" s="335" customFormat="1" ht="12" x14ac:dyDescent="0.2">
      <c r="A6909" s="335" t="s">
        <v>13846</v>
      </c>
      <c r="B6909" s="335" t="s">
        <v>14205</v>
      </c>
      <c r="C6909" s="733">
        <v>43770</v>
      </c>
      <c r="F6909" s="663">
        <v>2250</v>
      </c>
      <c r="G6909" s="663">
        <v>337</v>
      </c>
      <c r="H6909" s="663"/>
      <c r="I6909" s="663">
        <v>1913</v>
      </c>
      <c r="J6909" s="728">
        <v>192.17</v>
      </c>
      <c r="K6909" s="728">
        <v>38.43</v>
      </c>
      <c r="L6909" s="728">
        <v>153.74</v>
      </c>
    </row>
    <row r="6910" spans="1:12" s="335" customFormat="1" ht="12" x14ac:dyDescent="0.2">
      <c r="A6910" s="335" t="s">
        <v>13847</v>
      </c>
      <c r="B6910" s="335" t="s">
        <v>14206</v>
      </c>
      <c r="C6910" s="733">
        <v>43770</v>
      </c>
      <c r="F6910" s="663">
        <v>3040</v>
      </c>
      <c r="G6910" s="663">
        <v>608</v>
      </c>
      <c r="H6910" s="663"/>
      <c r="I6910" s="663">
        <v>2432</v>
      </c>
      <c r="J6910" s="728">
        <v>385.29</v>
      </c>
      <c r="K6910" s="728">
        <v>77.06</v>
      </c>
      <c r="L6910" s="728">
        <v>308.23</v>
      </c>
    </row>
    <row r="6911" spans="1:12" s="335" customFormat="1" ht="12" x14ac:dyDescent="0.2">
      <c r="A6911" s="335" t="s">
        <v>13848</v>
      </c>
      <c r="B6911" s="335" t="s">
        <v>14207</v>
      </c>
      <c r="C6911" s="733">
        <v>43770</v>
      </c>
      <c r="F6911" s="663">
        <v>2250</v>
      </c>
      <c r="G6911" s="663">
        <v>337</v>
      </c>
      <c r="H6911" s="663"/>
      <c r="I6911" s="663">
        <v>1913</v>
      </c>
      <c r="J6911" s="728">
        <v>192.17</v>
      </c>
      <c r="K6911" s="728">
        <v>38.43</v>
      </c>
      <c r="L6911" s="728">
        <v>153.74</v>
      </c>
    </row>
    <row r="6912" spans="1:12" s="335" customFormat="1" ht="12" x14ac:dyDescent="0.2">
      <c r="A6912" s="335" t="s">
        <v>13849</v>
      </c>
      <c r="B6912" s="335" t="s">
        <v>14208</v>
      </c>
      <c r="C6912" s="733">
        <v>43770</v>
      </c>
      <c r="F6912" s="663">
        <v>3744</v>
      </c>
      <c r="G6912" s="663">
        <v>562</v>
      </c>
      <c r="H6912" s="663"/>
      <c r="I6912" s="663">
        <v>3182</v>
      </c>
      <c r="J6912" s="728">
        <v>319.77</v>
      </c>
      <c r="K6912" s="728">
        <v>63.95</v>
      </c>
      <c r="L6912" s="728">
        <v>255.82</v>
      </c>
    </row>
    <row r="6913" spans="1:12" s="335" customFormat="1" ht="12" x14ac:dyDescent="0.2">
      <c r="A6913" s="335" t="s">
        <v>13850</v>
      </c>
      <c r="B6913" s="335" t="s">
        <v>14209</v>
      </c>
      <c r="C6913" s="733">
        <v>43770</v>
      </c>
      <c r="F6913" s="663">
        <v>3466</v>
      </c>
      <c r="G6913" s="663">
        <v>520</v>
      </c>
      <c r="H6913" s="663"/>
      <c r="I6913" s="663">
        <v>2946</v>
      </c>
      <c r="J6913" s="728">
        <v>298.75</v>
      </c>
      <c r="K6913" s="728">
        <v>59.75</v>
      </c>
      <c r="L6913" s="728">
        <v>239</v>
      </c>
    </row>
    <row r="6914" spans="1:12" s="335" customFormat="1" ht="12" x14ac:dyDescent="0.2">
      <c r="A6914" s="335" t="s">
        <v>13851</v>
      </c>
      <c r="B6914" s="335" t="s">
        <v>14210</v>
      </c>
      <c r="C6914" s="733">
        <v>43770</v>
      </c>
      <c r="F6914" s="663">
        <v>1805</v>
      </c>
      <c r="G6914" s="663">
        <v>361</v>
      </c>
      <c r="H6914" s="663"/>
      <c r="I6914" s="663">
        <v>1444</v>
      </c>
      <c r="J6914" s="728">
        <v>230.86</v>
      </c>
      <c r="K6914" s="728">
        <v>46.17</v>
      </c>
      <c r="L6914" s="728">
        <v>184.69</v>
      </c>
    </row>
    <row r="6915" spans="1:12" s="335" customFormat="1" ht="12" x14ac:dyDescent="0.2">
      <c r="A6915" s="335" t="s">
        <v>13852</v>
      </c>
      <c r="B6915" s="335" t="s">
        <v>14211</v>
      </c>
      <c r="C6915" s="733">
        <v>43770</v>
      </c>
      <c r="F6915" s="663">
        <v>4766</v>
      </c>
      <c r="G6915" s="663">
        <v>894</v>
      </c>
      <c r="H6915" s="663"/>
      <c r="I6915" s="663">
        <v>3872</v>
      </c>
      <c r="J6915" s="728">
        <v>549.80999999999995</v>
      </c>
      <c r="K6915" s="728">
        <v>109.96</v>
      </c>
      <c r="L6915" s="728">
        <v>439.85</v>
      </c>
    </row>
    <row r="6916" spans="1:12" s="335" customFormat="1" ht="12" x14ac:dyDescent="0.2">
      <c r="A6916" s="335" t="s">
        <v>13853</v>
      </c>
      <c r="B6916" s="335" t="s">
        <v>14212</v>
      </c>
      <c r="C6916" s="733">
        <v>43770</v>
      </c>
      <c r="F6916" s="663">
        <v>2676</v>
      </c>
      <c r="G6916" s="663">
        <v>535</v>
      </c>
      <c r="H6916" s="663"/>
      <c r="I6916" s="663">
        <v>2141</v>
      </c>
      <c r="J6916" s="728">
        <v>342.25</v>
      </c>
      <c r="K6916" s="728">
        <v>68.45</v>
      </c>
      <c r="L6916" s="728">
        <v>273.8</v>
      </c>
    </row>
    <row r="6917" spans="1:12" s="335" customFormat="1" ht="12" x14ac:dyDescent="0.2">
      <c r="A6917" s="335" t="s">
        <v>13854</v>
      </c>
      <c r="B6917" s="335" t="s">
        <v>14213</v>
      </c>
      <c r="C6917" s="733">
        <v>43770</v>
      </c>
      <c r="F6917" s="663">
        <v>5000</v>
      </c>
      <c r="G6917" s="663">
        <v>1000</v>
      </c>
      <c r="H6917" s="663"/>
      <c r="I6917" s="663">
        <v>4000</v>
      </c>
      <c r="J6917" s="728">
        <v>639.5</v>
      </c>
      <c r="K6917" s="728">
        <v>127.9</v>
      </c>
      <c r="L6917" s="728">
        <v>511.6</v>
      </c>
    </row>
    <row r="6918" spans="1:12" s="335" customFormat="1" ht="12" x14ac:dyDescent="0.2">
      <c r="A6918" s="335" t="s">
        <v>13855</v>
      </c>
      <c r="B6918" s="335" t="s">
        <v>14214</v>
      </c>
      <c r="C6918" s="733">
        <v>43770</v>
      </c>
      <c r="F6918" s="663">
        <v>2015</v>
      </c>
      <c r="G6918" s="663">
        <v>387</v>
      </c>
      <c r="H6918" s="663"/>
      <c r="I6918" s="663">
        <v>1628</v>
      </c>
      <c r="J6918" s="728">
        <v>241.8</v>
      </c>
      <c r="K6918" s="728">
        <v>48.36</v>
      </c>
      <c r="L6918" s="728">
        <v>193.44</v>
      </c>
    </row>
    <row r="6919" spans="1:12" s="335" customFormat="1" ht="12" x14ac:dyDescent="0.2">
      <c r="A6919" s="335" t="s">
        <v>13856</v>
      </c>
      <c r="B6919" s="335" t="s">
        <v>14215</v>
      </c>
      <c r="C6919" s="733">
        <v>43770</v>
      </c>
      <c r="F6919" s="663">
        <v>1929</v>
      </c>
      <c r="G6919" s="663">
        <v>289</v>
      </c>
      <c r="H6919" s="663"/>
      <c r="I6919" s="663">
        <v>1640</v>
      </c>
      <c r="J6919" s="728">
        <v>164.75</v>
      </c>
      <c r="K6919" s="728">
        <v>32.950000000000003</v>
      </c>
      <c r="L6919" s="728">
        <v>131.80000000000001</v>
      </c>
    </row>
    <row r="6920" spans="1:12" s="335" customFormat="1" ht="12" x14ac:dyDescent="0.2">
      <c r="A6920" s="335" t="s">
        <v>13857</v>
      </c>
      <c r="B6920" s="335" t="s">
        <v>14216</v>
      </c>
      <c r="C6920" s="733">
        <v>43770</v>
      </c>
      <c r="F6920" s="663">
        <v>4300</v>
      </c>
      <c r="G6920" s="663">
        <v>645</v>
      </c>
      <c r="H6920" s="663"/>
      <c r="I6920" s="663">
        <v>3655</v>
      </c>
      <c r="J6920" s="728">
        <v>367.26</v>
      </c>
      <c r="K6920" s="728">
        <v>73.45</v>
      </c>
      <c r="L6920" s="728">
        <v>293.81</v>
      </c>
    </row>
    <row r="6921" spans="1:12" s="335" customFormat="1" ht="12" x14ac:dyDescent="0.2">
      <c r="A6921" s="335" t="s">
        <v>13858</v>
      </c>
      <c r="B6921" s="335" t="s">
        <v>14217</v>
      </c>
      <c r="C6921" s="733">
        <v>43770</v>
      </c>
      <c r="F6921" s="663">
        <v>4700</v>
      </c>
      <c r="G6921" s="663">
        <v>705</v>
      </c>
      <c r="H6921" s="663"/>
      <c r="I6921" s="663">
        <v>3995</v>
      </c>
      <c r="J6921" s="728">
        <v>401.43</v>
      </c>
      <c r="K6921" s="728">
        <v>80.290000000000006</v>
      </c>
      <c r="L6921" s="728">
        <v>321.14</v>
      </c>
    </row>
    <row r="6922" spans="1:12" s="335" customFormat="1" ht="12" x14ac:dyDescent="0.2">
      <c r="A6922" s="335" t="s">
        <v>13859</v>
      </c>
      <c r="B6922" s="335" t="s">
        <v>14218</v>
      </c>
      <c r="C6922" s="733">
        <v>43770</v>
      </c>
      <c r="F6922" s="663">
        <v>2338</v>
      </c>
      <c r="G6922" s="663">
        <v>351</v>
      </c>
      <c r="H6922" s="663"/>
      <c r="I6922" s="663">
        <v>1987</v>
      </c>
      <c r="J6922" s="728">
        <v>199.69</v>
      </c>
      <c r="K6922" s="728">
        <v>39.94</v>
      </c>
      <c r="L6922" s="728">
        <v>159.75</v>
      </c>
    </row>
    <row r="6923" spans="1:12" s="335" customFormat="1" ht="12" x14ac:dyDescent="0.2">
      <c r="A6923" s="335" t="s">
        <v>13860</v>
      </c>
      <c r="B6923" s="335" t="s">
        <v>14219</v>
      </c>
      <c r="C6923" s="733">
        <v>43770</v>
      </c>
      <c r="F6923" s="663">
        <v>5887</v>
      </c>
      <c r="G6923" s="663">
        <v>883</v>
      </c>
      <c r="H6923" s="663"/>
      <c r="I6923" s="663">
        <v>5004</v>
      </c>
      <c r="J6923" s="728">
        <v>507.45</v>
      </c>
      <c r="K6923" s="728">
        <v>101.49</v>
      </c>
      <c r="L6923" s="728">
        <v>405.96</v>
      </c>
    </row>
    <row r="6924" spans="1:12" s="335" customFormat="1" ht="12" x14ac:dyDescent="0.2">
      <c r="A6924" s="335" t="s">
        <v>13861</v>
      </c>
      <c r="B6924" s="335" t="s">
        <v>14220</v>
      </c>
      <c r="C6924" s="733">
        <v>43770</v>
      </c>
      <c r="F6924" s="663">
        <v>1110</v>
      </c>
      <c r="G6924" s="663">
        <v>333</v>
      </c>
      <c r="H6924" s="663"/>
      <c r="I6924" s="663">
        <v>777</v>
      </c>
      <c r="J6924" s="728">
        <v>232.41</v>
      </c>
      <c r="K6924" s="728">
        <v>46.48</v>
      </c>
      <c r="L6924" s="728">
        <v>185.93</v>
      </c>
    </row>
    <row r="6925" spans="1:12" s="335" customFormat="1" ht="12" x14ac:dyDescent="0.2">
      <c r="A6925" s="335" t="s">
        <v>13862</v>
      </c>
      <c r="B6925" s="335" t="s">
        <v>14221</v>
      </c>
      <c r="C6925" s="733">
        <v>43770</v>
      </c>
      <c r="F6925" s="663">
        <v>1959</v>
      </c>
      <c r="G6925" s="663">
        <v>490</v>
      </c>
      <c r="H6925" s="663"/>
      <c r="I6925" s="663">
        <v>1469</v>
      </c>
      <c r="J6925" s="728">
        <v>329.23</v>
      </c>
      <c r="K6925" s="728">
        <v>65.849999999999994</v>
      </c>
      <c r="L6925" s="728">
        <v>263.38</v>
      </c>
    </row>
    <row r="6926" spans="1:12" s="335" customFormat="1" ht="12" x14ac:dyDescent="0.2">
      <c r="A6926" s="335" t="s">
        <v>13863</v>
      </c>
      <c r="B6926" s="335" t="s">
        <v>14222</v>
      </c>
      <c r="C6926" s="733">
        <v>43770</v>
      </c>
      <c r="F6926" s="663">
        <v>5014</v>
      </c>
      <c r="G6926" s="663">
        <v>1003</v>
      </c>
      <c r="H6926" s="663"/>
      <c r="I6926" s="663">
        <v>4011</v>
      </c>
      <c r="J6926" s="728">
        <v>641.29</v>
      </c>
      <c r="K6926" s="728">
        <v>128.26</v>
      </c>
      <c r="L6926" s="728">
        <v>513.03</v>
      </c>
    </row>
    <row r="6927" spans="1:12" s="335" customFormat="1" ht="12" x14ac:dyDescent="0.2">
      <c r="A6927" s="335" t="s">
        <v>13864</v>
      </c>
      <c r="B6927" s="335" t="s">
        <v>14223</v>
      </c>
      <c r="C6927" s="733">
        <v>43770</v>
      </c>
      <c r="F6927" s="663">
        <v>3250</v>
      </c>
      <c r="G6927" s="663">
        <v>813</v>
      </c>
      <c r="H6927" s="663"/>
      <c r="I6927" s="663">
        <v>2437</v>
      </c>
      <c r="J6927" s="728">
        <v>546.19000000000005</v>
      </c>
      <c r="K6927" s="728">
        <v>109.24</v>
      </c>
      <c r="L6927" s="728">
        <v>436.95</v>
      </c>
    </row>
    <row r="6928" spans="1:12" s="335" customFormat="1" ht="12" x14ac:dyDescent="0.2">
      <c r="A6928" s="335" t="s">
        <v>13865</v>
      </c>
      <c r="B6928" s="335" t="s">
        <v>14224</v>
      </c>
      <c r="C6928" s="733">
        <v>43770</v>
      </c>
      <c r="F6928" s="663">
        <v>2976</v>
      </c>
      <c r="G6928" s="663">
        <v>595</v>
      </c>
      <c r="H6928" s="663"/>
      <c r="I6928" s="663">
        <v>2381</v>
      </c>
      <c r="J6928" s="728">
        <v>380.63</v>
      </c>
      <c r="K6928" s="728">
        <v>76.13</v>
      </c>
      <c r="L6928" s="728">
        <v>304.5</v>
      </c>
    </row>
    <row r="6929" spans="1:12" s="335" customFormat="1" ht="12" x14ac:dyDescent="0.2">
      <c r="A6929" s="335" t="s">
        <v>13866</v>
      </c>
      <c r="B6929" s="335" t="s">
        <v>14225</v>
      </c>
      <c r="C6929" s="733">
        <v>43770</v>
      </c>
      <c r="F6929" s="663">
        <v>3180</v>
      </c>
      <c r="G6929" s="663">
        <v>795</v>
      </c>
      <c r="H6929" s="663"/>
      <c r="I6929" s="663">
        <v>2385</v>
      </c>
      <c r="J6929" s="728">
        <v>534.42999999999995</v>
      </c>
      <c r="K6929" s="728">
        <v>106.89</v>
      </c>
      <c r="L6929" s="728">
        <v>427.54</v>
      </c>
    </row>
    <row r="6930" spans="1:12" s="335" customFormat="1" ht="12" x14ac:dyDescent="0.2">
      <c r="A6930" s="335" t="s">
        <v>13867</v>
      </c>
      <c r="B6930" s="335" t="s">
        <v>14226</v>
      </c>
      <c r="C6930" s="733">
        <v>43770</v>
      </c>
      <c r="F6930" s="663">
        <v>1596</v>
      </c>
      <c r="G6930" s="663">
        <v>479</v>
      </c>
      <c r="H6930" s="663"/>
      <c r="I6930" s="663">
        <v>1117</v>
      </c>
      <c r="J6930" s="728">
        <v>337.24</v>
      </c>
      <c r="K6930" s="728">
        <v>67.45</v>
      </c>
      <c r="L6930" s="728">
        <v>269.79000000000002</v>
      </c>
    </row>
    <row r="6931" spans="1:12" s="335" customFormat="1" ht="12" x14ac:dyDescent="0.2">
      <c r="A6931" s="335" t="s">
        <v>13868</v>
      </c>
      <c r="B6931" s="335" t="s">
        <v>14227</v>
      </c>
      <c r="C6931" s="733">
        <v>43770</v>
      </c>
      <c r="F6931" s="663">
        <v>2420</v>
      </c>
      <c r="G6931" s="663">
        <v>363</v>
      </c>
      <c r="H6931" s="663"/>
      <c r="I6931" s="663">
        <v>2057</v>
      </c>
      <c r="J6931" s="728">
        <v>206.69</v>
      </c>
      <c r="K6931" s="728">
        <v>41.34</v>
      </c>
      <c r="L6931" s="728">
        <v>165.35</v>
      </c>
    </row>
    <row r="6932" spans="1:12" s="335" customFormat="1" ht="12" x14ac:dyDescent="0.2">
      <c r="A6932" s="335" t="s">
        <v>13869</v>
      </c>
      <c r="B6932" s="335" t="s">
        <v>14228</v>
      </c>
      <c r="C6932" s="733">
        <v>43770</v>
      </c>
      <c r="F6932" s="663">
        <v>2007</v>
      </c>
      <c r="G6932" s="663">
        <v>502</v>
      </c>
      <c r="H6932" s="663"/>
      <c r="I6932" s="663">
        <v>1505</v>
      </c>
      <c r="J6932" s="728">
        <v>337.3</v>
      </c>
      <c r="K6932" s="728">
        <v>67.459999999999994</v>
      </c>
      <c r="L6932" s="728">
        <v>269.83999999999997</v>
      </c>
    </row>
    <row r="6933" spans="1:12" s="335" customFormat="1" ht="12" x14ac:dyDescent="0.2">
      <c r="A6933" s="335" t="s">
        <v>13870</v>
      </c>
      <c r="B6933" s="335" t="s">
        <v>14229</v>
      </c>
      <c r="C6933" s="733">
        <v>43770</v>
      </c>
      <c r="F6933" s="663">
        <v>3900</v>
      </c>
      <c r="G6933" s="663">
        <v>585</v>
      </c>
      <c r="H6933" s="663"/>
      <c r="I6933" s="663">
        <v>3315</v>
      </c>
      <c r="J6933" s="728">
        <v>333.1</v>
      </c>
      <c r="K6933" s="728">
        <v>66.62</v>
      </c>
      <c r="L6933" s="728">
        <v>266.48</v>
      </c>
    </row>
    <row r="6934" spans="1:12" s="335" customFormat="1" ht="12" x14ac:dyDescent="0.2">
      <c r="A6934" s="335" t="s">
        <v>13871</v>
      </c>
      <c r="B6934" s="335" t="s">
        <v>14230</v>
      </c>
      <c r="C6934" s="733">
        <v>43770</v>
      </c>
      <c r="F6934" s="663">
        <v>2250</v>
      </c>
      <c r="G6934" s="663">
        <v>337</v>
      </c>
      <c r="H6934" s="663"/>
      <c r="I6934" s="663">
        <v>1913</v>
      </c>
      <c r="J6934" s="728">
        <v>192.17</v>
      </c>
      <c r="K6934" s="728">
        <v>38.43</v>
      </c>
      <c r="L6934" s="728">
        <v>153.74</v>
      </c>
    </row>
    <row r="6935" spans="1:12" s="335" customFormat="1" ht="12" x14ac:dyDescent="0.2">
      <c r="A6935" s="335" t="s">
        <v>13872</v>
      </c>
      <c r="B6935" s="335" t="s">
        <v>14231</v>
      </c>
      <c r="C6935" s="733">
        <v>43770</v>
      </c>
      <c r="F6935" s="663">
        <v>2015</v>
      </c>
      <c r="G6935" s="663">
        <v>378</v>
      </c>
      <c r="H6935" s="663"/>
      <c r="I6935" s="663">
        <v>1637</v>
      </c>
      <c r="J6935" s="728">
        <v>234.55</v>
      </c>
      <c r="K6935" s="728">
        <v>46.91</v>
      </c>
      <c r="L6935" s="728">
        <v>187.64</v>
      </c>
    </row>
    <row r="6936" spans="1:12" s="335" customFormat="1" ht="12" x14ac:dyDescent="0.2">
      <c r="A6936" s="335" t="s">
        <v>13873</v>
      </c>
      <c r="B6936" s="335" t="s">
        <v>14232</v>
      </c>
      <c r="C6936" s="733">
        <v>43770</v>
      </c>
      <c r="F6936" s="663">
        <v>3850</v>
      </c>
      <c r="G6936" s="663">
        <v>577</v>
      </c>
      <c r="H6936" s="663"/>
      <c r="I6936" s="663">
        <v>3273</v>
      </c>
      <c r="J6936" s="728">
        <v>328.83</v>
      </c>
      <c r="K6936" s="728">
        <v>65.77</v>
      </c>
      <c r="L6936" s="728">
        <v>263.06</v>
      </c>
    </row>
    <row r="6937" spans="1:12" s="335" customFormat="1" ht="12" x14ac:dyDescent="0.2">
      <c r="A6937" s="335" t="s">
        <v>13874</v>
      </c>
      <c r="B6937" s="335" t="s">
        <v>14233</v>
      </c>
      <c r="C6937" s="733">
        <v>43770</v>
      </c>
      <c r="F6937" s="663">
        <v>3568</v>
      </c>
      <c r="G6937" s="663">
        <v>669</v>
      </c>
      <c r="H6937" s="663"/>
      <c r="I6937" s="663">
        <v>2899</v>
      </c>
      <c r="J6937" s="728">
        <v>415.31</v>
      </c>
      <c r="K6937" s="728">
        <v>83.06</v>
      </c>
      <c r="L6937" s="728">
        <v>332.25</v>
      </c>
    </row>
    <row r="6938" spans="1:12" s="335" customFormat="1" ht="12" x14ac:dyDescent="0.2">
      <c r="A6938" s="335" t="s">
        <v>13875</v>
      </c>
      <c r="B6938" s="335" t="s">
        <v>14234</v>
      </c>
      <c r="C6938" s="733">
        <v>43770</v>
      </c>
      <c r="F6938" s="663">
        <v>2940</v>
      </c>
      <c r="G6938" s="663">
        <v>568</v>
      </c>
      <c r="H6938" s="663"/>
      <c r="I6938" s="663">
        <v>2372</v>
      </c>
      <c r="J6938" s="728">
        <v>352.8</v>
      </c>
      <c r="K6938" s="728">
        <v>70.56</v>
      </c>
      <c r="L6938" s="728">
        <v>282.24</v>
      </c>
    </row>
    <row r="6939" spans="1:12" s="335" customFormat="1" ht="12" x14ac:dyDescent="0.2">
      <c r="A6939" s="335" t="s">
        <v>13876</v>
      </c>
      <c r="B6939" s="335" t="s">
        <v>14235</v>
      </c>
      <c r="C6939" s="733">
        <v>43770</v>
      </c>
      <c r="F6939" s="663">
        <v>3780</v>
      </c>
      <c r="G6939" s="663">
        <v>756</v>
      </c>
      <c r="H6939" s="663"/>
      <c r="I6939" s="663">
        <v>3024</v>
      </c>
      <c r="J6939" s="728">
        <v>483.46</v>
      </c>
      <c r="K6939" s="728">
        <v>96.69</v>
      </c>
      <c r="L6939" s="728">
        <v>386.77</v>
      </c>
    </row>
    <row r="6940" spans="1:12" s="335" customFormat="1" ht="12" x14ac:dyDescent="0.2">
      <c r="A6940" s="335" t="s">
        <v>13877</v>
      </c>
      <c r="B6940" s="335" t="s">
        <v>14236</v>
      </c>
      <c r="C6940" s="733">
        <v>43770</v>
      </c>
      <c r="F6940" s="663">
        <v>1224</v>
      </c>
      <c r="G6940" s="663">
        <v>184</v>
      </c>
      <c r="H6940" s="663"/>
      <c r="I6940" s="663">
        <v>1040</v>
      </c>
      <c r="J6940" s="728">
        <v>104.55</v>
      </c>
      <c r="K6940" s="728">
        <v>20.91</v>
      </c>
      <c r="L6940" s="728">
        <v>83.64</v>
      </c>
    </row>
    <row r="6941" spans="1:12" s="335" customFormat="1" ht="12" x14ac:dyDescent="0.2">
      <c r="A6941" s="335" t="s">
        <v>13878</v>
      </c>
      <c r="B6941" s="335" t="s">
        <v>14237</v>
      </c>
      <c r="C6941" s="733">
        <v>43770</v>
      </c>
      <c r="F6941" s="663">
        <v>648</v>
      </c>
      <c r="G6941" s="663">
        <v>130</v>
      </c>
      <c r="H6941" s="663"/>
      <c r="I6941" s="663">
        <v>518</v>
      </c>
      <c r="J6941" s="728">
        <v>82.89</v>
      </c>
      <c r="K6941" s="728">
        <v>16.579999999999998</v>
      </c>
      <c r="L6941" s="728">
        <v>66.31</v>
      </c>
    </row>
    <row r="6942" spans="1:12" s="335" customFormat="1" ht="12" x14ac:dyDescent="0.2">
      <c r="A6942" s="335" t="s">
        <v>13879</v>
      </c>
      <c r="B6942" s="335" t="s">
        <v>14238</v>
      </c>
      <c r="C6942" s="733">
        <v>43770</v>
      </c>
      <c r="F6942" s="663">
        <v>2536</v>
      </c>
      <c r="G6942" s="663">
        <v>507</v>
      </c>
      <c r="H6942" s="663"/>
      <c r="I6942" s="663">
        <v>2029</v>
      </c>
      <c r="J6942" s="728">
        <v>324.35000000000002</v>
      </c>
      <c r="K6942" s="728">
        <v>64.87</v>
      </c>
      <c r="L6942" s="728">
        <v>259.48</v>
      </c>
    </row>
    <row r="6943" spans="1:12" s="335" customFormat="1" ht="12" x14ac:dyDescent="0.2">
      <c r="A6943" s="335" t="s">
        <v>13880</v>
      </c>
      <c r="B6943" s="335" t="s">
        <v>14239</v>
      </c>
      <c r="C6943" s="733">
        <v>43770</v>
      </c>
      <c r="F6943" s="663">
        <v>2250</v>
      </c>
      <c r="G6943" s="663">
        <v>337</v>
      </c>
      <c r="H6943" s="663"/>
      <c r="I6943" s="663">
        <v>1913</v>
      </c>
      <c r="J6943" s="728">
        <v>192.17</v>
      </c>
      <c r="K6943" s="728">
        <v>38.43</v>
      </c>
      <c r="L6943" s="728">
        <v>153.74</v>
      </c>
    </row>
    <row r="6944" spans="1:12" s="335" customFormat="1" ht="12" x14ac:dyDescent="0.2">
      <c r="A6944" s="335" t="s">
        <v>13881</v>
      </c>
      <c r="B6944" s="335" t="s">
        <v>14240</v>
      </c>
      <c r="C6944" s="733">
        <v>43770</v>
      </c>
      <c r="F6944" s="663">
        <v>8873</v>
      </c>
      <c r="G6944" s="663">
        <v>1775</v>
      </c>
      <c r="H6944" s="663"/>
      <c r="I6944" s="663">
        <v>7098</v>
      </c>
      <c r="J6944" s="728">
        <v>1134.8499999999999</v>
      </c>
      <c r="K6944" s="728">
        <v>226.97</v>
      </c>
      <c r="L6944" s="728">
        <v>907.88</v>
      </c>
    </row>
    <row r="6945" spans="1:12" s="335" customFormat="1" ht="12" x14ac:dyDescent="0.2">
      <c r="A6945" s="335" t="s">
        <v>13882</v>
      </c>
      <c r="B6945" s="335" t="s">
        <v>14241</v>
      </c>
      <c r="C6945" s="733">
        <v>43770</v>
      </c>
      <c r="F6945" s="663">
        <v>6117</v>
      </c>
      <c r="G6945" s="663">
        <v>1223</v>
      </c>
      <c r="H6945" s="663"/>
      <c r="I6945" s="663">
        <v>4894</v>
      </c>
      <c r="J6945" s="728">
        <v>782.36</v>
      </c>
      <c r="K6945" s="728">
        <v>156.47</v>
      </c>
      <c r="L6945" s="728">
        <v>625.89</v>
      </c>
    </row>
    <row r="6946" spans="1:12" s="335" customFormat="1" ht="12" x14ac:dyDescent="0.2">
      <c r="A6946" s="335" t="s">
        <v>13883</v>
      </c>
      <c r="B6946" s="335" t="s">
        <v>14242</v>
      </c>
      <c r="C6946" s="733">
        <v>43770</v>
      </c>
      <c r="F6946" s="663">
        <v>3009</v>
      </c>
      <c r="G6946" s="663">
        <v>602</v>
      </c>
      <c r="H6946" s="663"/>
      <c r="I6946" s="663">
        <v>2407</v>
      </c>
      <c r="J6946" s="728">
        <v>384.85</v>
      </c>
      <c r="K6946" s="728">
        <v>76.97</v>
      </c>
      <c r="L6946" s="728">
        <v>307.88</v>
      </c>
    </row>
    <row r="6947" spans="1:12" s="335" customFormat="1" ht="12" x14ac:dyDescent="0.2">
      <c r="A6947" s="335" t="s">
        <v>13884</v>
      </c>
      <c r="B6947" s="335" t="s">
        <v>14243</v>
      </c>
      <c r="C6947" s="733">
        <v>43770</v>
      </c>
      <c r="F6947" s="663">
        <v>7017</v>
      </c>
      <c r="G6947" s="663">
        <v>1053</v>
      </c>
      <c r="H6947" s="663"/>
      <c r="I6947" s="663">
        <v>5964</v>
      </c>
      <c r="J6947" s="728">
        <v>604.86</v>
      </c>
      <c r="K6947" s="728">
        <v>120.97</v>
      </c>
      <c r="L6947" s="728">
        <v>483.89</v>
      </c>
    </row>
    <row r="6948" spans="1:12" s="335" customFormat="1" ht="12" x14ac:dyDescent="0.2">
      <c r="A6948" s="335" t="s">
        <v>13885</v>
      </c>
      <c r="B6948" s="335" t="s">
        <v>14244</v>
      </c>
      <c r="C6948" s="733">
        <v>43770</v>
      </c>
      <c r="F6948" s="663">
        <v>2053</v>
      </c>
      <c r="G6948" s="663">
        <v>308</v>
      </c>
      <c r="H6948" s="663"/>
      <c r="I6948" s="663">
        <v>1745</v>
      </c>
      <c r="J6948" s="728">
        <v>175.35</v>
      </c>
      <c r="K6948" s="728">
        <v>35.07</v>
      </c>
      <c r="L6948" s="728">
        <v>140.28</v>
      </c>
    </row>
    <row r="6949" spans="1:12" s="335" customFormat="1" ht="12" x14ac:dyDescent="0.2">
      <c r="A6949" s="335" t="s">
        <v>13886</v>
      </c>
      <c r="B6949" s="335" t="s">
        <v>14245</v>
      </c>
      <c r="C6949" s="733">
        <v>43770</v>
      </c>
      <c r="F6949" s="663">
        <v>9938</v>
      </c>
      <c r="G6949" s="663">
        <v>1863</v>
      </c>
      <c r="H6949" s="663"/>
      <c r="I6949" s="663">
        <v>8075</v>
      </c>
      <c r="J6949" s="728">
        <v>1167.4100000000001</v>
      </c>
      <c r="K6949" s="728">
        <v>233.48</v>
      </c>
      <c r="L6949" s="728">
        <v>933.93</v>
      </c>
    </row>
    <row r="6950" spans="1:12" s="335" customFormat="1" ht="12" x14ac:dyDescent="0.2">
      <c r="A6950" s="335" t="s">
        <v>13887</v>
      </c>
      <c r="B6950" s="335" t="s">
        <v>14246</v>
      </c>
      <c r="C6950" s="733">
        <v>43770</v>
      </c>
      <c r="F6950" s="663">
        <v>2277</v>
      </c>
      <c r="G6950" s="663">
        <v>342</v>
      </c>
      <c r="H6950" s="663"/>
      <c r="I6950" s="663">
        <v>1935</v>
      </c>
      <c r="J6950" s="728">
        <v>194.49</v>
      </c>
      <c r="K6950" s="728">
        <v>38.9</v>
      </c>
      <c r="L6950" s="728">
        <v>155.59</v>
      </c>
    </row>
    <row r="6951" spans="1:12" s="335" customFormat="1" ht="12" x14ac:dyDescent="0.2">
      <c r="A6951" s="335" t="s">
        <v>13888</v>
      </c>
      <c r="B6951" s="335" t="s">
        <v>14247</v>
      </c>
      <c r="C6951" s="733">
        <v>43770</v>
      </c>
      <c r="F6951" s="663">
        <v>2959</v>
      </c>
      <c r="G6951" s="663">
        <v>592</v>
      </c>
      <c r="H6951" s="663"/>
      <c r="I6951" s="663">
        <v>2367</v>
      </c>
      <c r="J6951" s="728">
        <v>378.45</v>
      </c>
      <c r="K6951" s="728">
        <v>75.69</v>
      </c>
      <c r="L6951" s="728">
        <v>302.76</v>
      </c>
    </row>
    <row r="6952" spans="1:12" s="335" customFormat="1" ht="12" x14ac:dyDescent="0.2">
      <c r="A6952" s="335" t="s">
        <v>13889</v>
      </c>
      <c r="B6952" s="335" t="s">
        <v>14248</v>
      </c>
      <c r="C6952" s="733">
        <v>43770</v>
      </c>
      <c r="F6952" s="663">
        <v>7445</v>
      </c>
      <c r="G6952" s="663">
        <v>1117</v>
      </c>
      <c r="H6952" s="663"/>
      <c r="I6952" s="663">
        <v>6328</v>
      </c>
      <c r="J6952" s="728">
        <v>641.74</v>
      </c>
      <c r="K6952" s="728">
        <v>128.35</v>
      </c>
      <c r="L6952" s="728">
        <v>513.39</v>
      </c>
    </row>
    <row r="6953" spans="1:12" s="335" customFormat="1" ht="12" x14ac:dyDescent="0.2">
      <c r="A6953" s="335" t="s">
        <v>13890</v>
      </c>
      <c r="B6953" s="335" t="s">
        <v>14249</v>
      </c>
      <c r="C6953" s="733">
        <v>43770</v>
      </c>
      <c r="F6953" s="663">
        <v>9837</v>
      </c>
      <c r="G6953" s="663">
        <v>2459</v>
      </c>
      <c r="H6953" s="663"/>
      <c r="I6953" s="663">
        <v>7378</v>
      </c>
      <c r="J6953" s="728">
        <v>1653.21</v>
      </c>
      <c r="K6953" s="728">
        <v>330.64</v>
      </c>
      <c r="L6953" s="728">
        <v>1322.57</v>
      </c>
    </row>
    <row r="6954" spans="1:12" s="335" customFormat="1" ht="12" x14ac:dyDescent="0.2">
      <c r="A6954" s="335" t="s">
        <v>13891</v>
      </c>
      <c r="B6954" s="335" t="s">
        <v>14250</v>
      </c>
      <c r="C6954" s="733">
        <v>43770</v>
      </c>
      <c r="F6954" s="663">
        <v>3616</v>
      </c>
      <c r="G6954" s="663">
        <v>678</v>
      </c>
      <c r="H6954" s="663"/>
      <c r="I6954" s="663">
        <v>2938</v>
      </c>
      <c r="J6954" s="728">
        <v>420.9</v>
      </c>
      <c r="K6954" s="728">
        <v>84.18</v>
      </c>
      <c r="L6954" s="728">
        <v>336.72</v>
      </c>
    </row>
    <row r="6955" spans="1:12" s="335" customFormat="1" ht="12" x14ac:dyDescent="0.2">
      <c r="A6955" s="335" t="s">
        <v>13892</v>
      </c>
      <c r="B6955" s="335" t="s">
        <v>14251</v>
      </c>
      <c r="C6955" s="733">
        <v>43770</v>
      </c>
      <c r="F6955" s="663">
        <v>3300</v>
      </c>
      <c r="G6955" s="663">
        <v>495</v>
      </c>
      <c r="H6955" s="663"/>
      <c r="I6955" s="663">
        <v>2805</v>
      </c>
      <c r="J6955" s="728">
        <v>281.85000000000002</v>
      </c>
      <c r="K6955" s="728">
        <v>56.37</v>
      </c>
      <c r="L6955" s="728">
        <v>225.48</v>
      </c>
    </row>
    <row r="6956" spans="1:12" s="335" customFormat="1" ht="12" x14ac:dyDescent="0.2">
      <c r="A6956" s="335" t="s">
        <v>13893</v>
      </c>
      <c r="B6956" s="335" t="s">
        <v>14252</v>
      </c>
      <c r="C6956" s="733">
        <v>43770</v>
      </c>
      <c r="F6956" s="663">
        <v>1189</v>
      </c>
      <c r="G6956" s="663">
        <v>178</v>
      </c>
      <c r="H6956" s="663"/>
      <c r="I6956" s="663">
        <v>1011</v>
      </c>
      <c r="J6956" s="728">
        <v>101.55</v>
      </c>
      <c r="K6956" s="728">
        <v>20.309999999999999</v>
      </c>
      <c r="L6956" s="728">
        <v>81.239999999999995</v>
      </c>
    </row>
    <row r="6957" spans="1:12" s="335" customFormat="1" ht="12" x14ac:dyDescent="0.2">
      <c r="A6957" s="335" t="s">
        <v>13894</v>
      </c>
      <c r="B6957" s="335" t="s">
        <v>14253</v>
      </c>
      <c r="C6957" s="733">
        <v>43770</v>
      </c>
      <c r="F6957" s="663">
        <v>2304</v>
      </c>
      <c r="G6957" s="663">
        <v>346</v>
      </c>
      <c r="H6957" s="663"/>
      <c r="I6957" s="663">
        <v>1958</v>
      </c>
      <c r="J6957" s="728">
        <v>196.79</v>
      </c>
      <c r="K6957" s="728">
        <v>39.36</v>
      </c>
      <c r="L6957" s="728">
        <v>157.43</v>
      </c>
    </row>
    <row r="6958" spans="1:12" s="335" customFormat="1" ht="12" x14ac:dyDescent="0.2">
      <c r="A6958" s="335" t="s">
        <v>13895</v>
      </c>
      <c r="B6958" s="335" t="s">
        <v>14254</v>
      </c>
      <c r="C6958" s="733">
        <v>43770</v>
      </c>
      <c r="F6958" s="663">
        <v>2164</v>
      </c>
      <c r="G6958" s="663">
        <v>325</v>
      </c>
      <c r="H6958" s="663"/>
      <c r="I6958" s="663">
        <v>1839</v>
      </c>
      <c r="J6958" s="728">
        <v>184.83</v>
      </c>
      <c r="K6958" s="728">
        <v>36.97</v>
      </c>
      <c r="L6958" s="728">
        <v>147.86000000000001</v>
      </c>
    </row>
    <row r="6959" spans="1:12" s="335" customFormat="1" ht="12" x14ac:dyDescent="0.2">
      <c r="A6959" s="335" t="s">
        <v>13896</v>
      </c>
      <c r="B6959" s="335" t="s">
        <v>14255</v>
      </c>
      <c r="C6959" s="733">
        <v>43770</v>
      </c>
      <c r="F6959" s="663">
        <v>1946</v>
      </c>
      <c r="G6959" s="663">
        <v>292</v>
      </c>
      <c r="H6959" s="663"/>
      <c r="I6959" s="663">
        <v>1654</v>
      </c>
      <c r="J6959" s="728">
        <v>166.21</v>
      </c>
      <c r="K6959" s="728">
        <v>33.24</v>
      </c>
      <c r="L6959" s="728">
        <v>132.97</v>
      </c>
    </row>
    <row r="6960" spans="1:12" s="335" customFormat="1" ht="12" x14ac:dyDescent="0.2">
      <c r="A6960" s="335" t="s">
        <v>13897</v>
      </c>
      <c r="B6960" s="335" t="s">
        <v>14256</v>
      </c>
      <c r="C6960" s="733">
        <v>43770</v>
      </c>
      <c r="F6960" s="663">
        <v>3375</v>
      </c>
      <c r="G6960" s="663">
        <v>506</v>
      </c>
      <c r="H6960" s="663"/>
      <c r="I6960" s="663">
        <v>2869</v>
      </c>
      <c r="J6960" s="728">
        <v>288.25</v>
      </c>
      <c r="K6960" s="728">
        <v>57.65</v>
      </c>
      <c r="L6960" s="728">
        <v>230.6</v>
      </c>
    </row>
    <row r="6961" spans="1:12" s="335" customFormat="1" ht="12" x14ac:dyDescent="0.2">
      <c r="A6961" s="335" t="s">
        <v>13898</v>
      </c>
      <c r="B6961" s="335" t="s">
        <v>14257</v>
      </c>
      <c r="C6961" s="733">
        <v>43770</v>
      </c>
      <c r="F6961" s="663">
        <v>2609</v>
      </c>
      <c r="G6961" s="663">
        <v>652</v>
      </c>
      <c r="H6961" s="663"/>
      <c r="I6961" s="663">
        <v>1957</v>
      </c>
      <c r="J6961" s="728">
        <v>442.49</v>
      </c>
      <c r="K6961" s="728">
        <v>88.5</v>
      </c>
      <c r="L6961" s="728">
        <v>353.99</v>
      </c>
    </row>
    <row r="6962" spans="1:12" s="335" customFormat="1" ht="12" x14ac:dyDescent="0.2">
      <c r="A6962" s="335" t="s">
        <v>13899</v>
      </c>
      <c r="B6962" s="335" t="s">
        <v>14258</v>
      </c>
      <c r="C6962" s="733">
        <v>43770</v>
      </c>
      <c r="F6962" s="663">
        <v>1489</v>
      </c>
      <c r="G6962" s="663">
        <v>223</v>
      </c>
      <c r="H6962" s="663"/>
      <c r="I6962" s="663">
        <v>1266</v>
      </c>
      <c r="J6962" s="728">
        <v>127.17</v>
      </c>
      <c r="K6962" s="728">
        <v>25.43</v>
      </c>
      <c r="L6962" s="728">
        <v>101.74</v>
      </c>
    </row>
    <row r="6963" spans="1:12" s="335" customFormat="1" ht="12" x14ac:dyDescent="0.2">
      <c r="A6963" s="335" t="s">
        <v>13900</v>
      </c>
      <c r="B6963" s="335" t="s">
        <v>14259</v>
      </c>
      <c r="C6963" s="733">
        <v>43770</v>
      </c>
      <c r="F6963" s="663">
        <v>4650</v>
      </c>
      <c r="G6963" s="663">
        <v>697</v>
      </c>
      <c r="H6963" s="663"/>
      <c r="I6963" s="663">
        <v>3953</v>
      </c>
      <c r="J6963" s="728">
        <v>397.15</v>
      </c>
      <c r="K6963" s="728">
        <v>79.430000000000007</v>
      </c>
      <c r="L6963" s="728">
        <v>317.72000000000003</v>
      </c>
    </row>
    <row r="6964" spans="1:12" s="335" customFormat="1" ht="12" x14ac:dyDescent="0.2">
      <c r="A6964" s="335" t="s">
        <v>13901</v>
      </c>
      <c r="B6964" s="335" t="s">
        <v>14260</v>
      </c>
      <c r="C6964" s="733">
        <v>43770</v>
      </c>
      <c r="F6964" s="663">
        <v>4829</v>
      </c>
      <c r="G6964" s="663">
        <v>724</v>
      </c>
      <c r="H6964" s="663"/>
      <c r="I6964" s="663">
        <v>4105</v>
      </c>
      <c r="J6964" s="728">
        <v>416.26</v>
      </c>
      <c r="K6964" s="728">
        <v>83.25</v>
      </c>
      <c r="L6964" s="728">
        <v>333.01</v>
      </c>
    </row>
    <row r="6965" spans="1:12" s="335" customFormat="1" ht="12" x14ac:dyDescent="0.2">
      <c r="A6965" s="335" t="s">
        <v>13902</v>
      </c>
      <c r="B6965" s="335" t="s">
        <v>14261</v>
      </c>
      <c r="C6965" s="733">
        <v>43770</v>
      </c>
      <c r="F6965" s="663">
        <v>1777</v>
      </c>
      <c r="G6965" s="663">
        <v>267</v>
      </c>
      <c r="H6965" s="663"/>
      <c r="I6965" s="663">
        <v>1510</v>
      </c>
      <c r="J6965" s="728">
        <v>151.77000000000001</v>
      </c>
      <c r="K6965" s="728">
        <v>30.35</v>
      </c>
      <c r="L6965" s="728">
        <v>121.42</v>
      </c>
    </row>
    <row r="6966" spans="1:12" s="335" customFormat="1" ht="12" x14ac:dyDescent="0.2">
      <c r="A6966" s="335" t="s">
        <v>13903</v>
      </c>
      <c r="B6966" s="335" t="s">
        <v>14262</v>
      </c>
      <c r="C6966" s="733">
        <v>43770</v>
      </c>
      <c r="F6966" s="663">
        <v>2929</v>
      </c>
      <c r="G6966" s="663">
        <v>879</v>
      </c>
      <c r="H6966" s="663"/>
      <c r="I6966" s="663">
        <v>2050</v>
      </c>
      <c r="J6966" s="728">
        <v>618.9</v>
      </c>
      <c r="K6966" s="728">
        <v>123.78</v>
      </c>
      <c r="L6966" s="728">
        <v>495.12</v>
      </c>
    </row>
    <row r="6967" spans="1:12" s="335" customFormat="1" ht="12" x14ac:dyDescent="0.2">
      <c r="A6967" s="335" t="s">
        <v>13904</v>
      </c>
      <c r="B6967" s="335" t="s">
        <v>14263</v>
      </c>
      <c r="C6967" s="733">
        <v>43770</v>
      </c>
      <c r="F6967" s="663">
        <v>2555</v>
      </c>
      <c r="G6967" s="663">
        <v>639</v>
      </c>
      <c r="H6967" s="663"/>
      <c r="I6967" s="663">
        <v>1916</v>
      </c>
      <c r="J6967" s="728">
        <v>429.39</v>
      </c>
      <c r="K6967" s="728">
        <v>85.88</v>
      </c>
      <c r="L6967" s="728">
        <v>343.51</v>
      </c>
    </row>
    <row r="6968" spans="1:12" s="335" customFormat="1" ht="12" x14ac:dyDescent="0.2">
      <c r="A6968" s="335" t="s">
        <v>13905</v>
      </c>
      <c r="B6968" s="335" t="s">
        <v>14264</v>
      </c>
      <c r="C6968" s="733">
        <v>43770</v>
      </c>
      <c r="F6968" s="663">
        <v>4657</v>
      </c>
      <c r="G6968" s="663">
        <v>699</v>
      </c>
      <c r="H6968" s="663"/>
      <c r="I6968" s="663">
        <v>3958</v>
      </c>
      <c r="J6968" s="728">
        <v>401.44</v>
      </c>
      <c r="K6968" s="728">
        <v>80.290000000000006</v>
      </c>
      <c r="L6968" s="728">
        <v>321.14999999999998</v>
      </c>
    </row>
    <row r="6969" spans="1:12" s="335" customFormat="1" ht="12" x14ac:dyDescent="0.2">
      <c r="A6969" s="335" t="s">
        <v>13906</v>
      </c>
      <c r="B6969" s="335" t="s">
        <v>14265</v>
      </c>
      <c r="C6969" s="733">
        <v>43770</v>
      </c>
      <c r="F6969" s="663">
        <v>3437</v>
      </c>
      <c r="G6969" s="663">
        <v>1031</v>
      </c>
      <c r="H6969" s="663"/>
      <c r="I6969" s="663">
        <v>2406</v>
      </c>
      <c r="J6969" s="728">
        <v>791.6</v>
      </c>
      <c r="K6969" s="728">
        <v>158.32</v>
      </c>
      <c r="L6969" s="728">
        <v>633.28</v>
      </c>
    </row>
    <row r="6970" spans="1:12" s="335" customFormat="1" ht="12" x14ac:dyDescent="0.2">
      <c r="A6970" s="335" t="s">
        <v>13907</v>
      </c>
      <c r="B6970" s="335" t="s">
        <v>14266</v>
      </c>
      <c r="C6970" s="733">
        <v>43770</v>
      </c>
      <c r="F6970" s="663">
        <v>1840</v>
      </c>
      <c r="G6970" s="663">
        <v>276</v>
      </c>
      <c r="H6970" s="663"/>
      <c r="I6970" s="663">
        <v>1564</v>
      </c>
      <c r="J6970" s="728">
        <v>157.15</v>
      </c>
      <c r="K6970" s="728">
        <v>31.43</v>
      </c>
      <c r="L6970" s="728">
        <v>125.72</v>
      </c>
    </row>
    <row r="6971" spans="1:12" s="335" customFormat="1" ht="12" x14ac:dyDescent="0.2">
      <c r="A6971" s="335" t="s">
        <v>13908</v>
      </c>
      <c r="B6971" s="335" t="s">
        <v>14267</v>
      </c>
      <c r="C6971" s="733">
        <v>43770</v>
      </c>
      <c r="F6971" s="663">
        <v>2685</v>
      </c>
      <c r="G6971" s="663">
        <v>403</v>
      </c>
      <c r="H6971" s="663"/>
      <c r="I6971" s="663">
        <v>2282</v>
      </c>
      <c r="J6971" s="728">
        <v>229.33</v>
      </c>
      <c r="K6971" s="728">
        <v>45.87</v>
      </c>
      <c r="L6971" s="728">
        <v>183.46</v>
      </c>
    </row>
    <row r="6972" spans="1:12" s="335" customFormat="1" ht="12" x14ac:dyDescent="0.2">
      <c r="A6972" s="335" t="s">
        <v>13909</v>
      </c>
      <c r="B6972" s="335" t="s">
        <v>14268</v>
      </c>
      <c r="C6972" s="733">
        <v>43770</v>
      </c>
      <c r="F6972" s="663">
        <v>2884</v>
      </c>
      <c r="G6972" s="663">
        <v>361</v>
      </c>
      <c r="H6972" s="663"/>
      <c r="I6972" s="663">
        <v>2523</v>
      </c>
      <c r="J6972" s="728">
        <v>185.06</v>
      </c>
      <c r="K6972" s="728">
        <v>37.01</v>
      </c>
      <c r="L6972" s="728">
        <v>148.05000000000001</v>
      </c>
    </row>
    <row r="6973" spans="1:12" s="335" customFormat="1" ht="12" x14ac:dyDescent="0.2">
      <c r="A6973" s="335" t="s">
        <v>13910</v>
      </c>
      <c r="B6973" s="335" t="s">
        <v>14269</v>
      </c>
      <c r="C6973" s="733">
        <v>43770</v>
      </c>
      <c r="F6973" s="663">
        <v>1840</v>
      </c>
      <c r="G6973" s="663">
        <v>552</v>
      </c>
      <c r="H6973" s="663"/>
      <c r="I6973" s="663">
        <v>1288</v>
      </c>
      <c r="J6973" s="728">
        <v>388.79</v>
      </c>
      <c r="K6973" s="728">
        <v>77.760000000000005</v>
      </c>
      <c r="L6973" s="728">
        <v>311.02999999999997</v>
      </c>
    </row>
    <row r="6974" spans="1:12" s="335" customFormat="1" ht="12" x14ac:dyDescent="0.2">
      <c r="A6974" s="335" t="s">
        <v>13911</v>
      </c>
      <c r="B6974" s="335" t="s">
        <v>14270</v>
      </c>
      <c r="C6974" s="733">
        <v>43770</v>
      </c>
      <c r="F6974" s="663">
        <v>5572</v>
      </c>
      <c r="G6974" s="663">
        <v>836</v>
      </c>
      <c r="H6974" s="663"/>
      <c r="I6974" s="663">
        <v>4736</v>
      </c>
      <c r="J6974" s="728">
        <v>480.29</v>
      </c>
      <c r="K6974" s="728">
        <v>96.06</v>
      </c>
      <c r="L6974" s="728">
        <v>384.23</v>
      </c>
    </row>
    <row r="6975" spans="1:12" s="335" customFormat="1" ht="12" x14ac:dyDescent="0.2">
      <c r="F6975" s="663"/>
      <c r="G6975" s="663"/>
      <c r="H6975" s="663"/>
      <c r="I6975" s="663"/>
      <c r="J6975" s="728"/>
      <c r="K6975" s="728"/>
      <c r="L6975" s="728"/>
    </row>
    <row r="6976" spans="1:12" s="335" customFormat="1" ht="12" x14ac:dyDescent="0.2">
      <c r="A6976" s="335" t="s">
        <v>14272</v>
      </c>
      <c r="B6976" s="335" t="s">
        <v>14402</v>
      </c>
      <c r="C6976" s="733">
        <v>43800</v>
      </c>
      <c r="F6976" s="663">
        <v>3563</v>
      </c>
      <c r="G6976" s="663">
        <v>534</v>
      </c>
      <c r="H6976" s="663"/>
      <c r="I6976" s="663">
        <v>3029</v>
      </c>
      <c r="J6976" s="728">
        <v>304.31</v>
      </c>
      <c r="K6976" s="728">
        <v>60.86</v>
      </c>
      <c r="L6976" s="728">
        <v>243.45</v>
      </c>
    </row>
    <row r="6977" spans="1:12" s="335" customFormat="1" ht="12" x14ac:dyDescent="0.2">
      <c r="A6977" s="335" t="s">
        <v>14273</v>
      </c>
      <c r="B6977" s="335" t="s">
        <v>14403</v>
      </c>
      <c r="C6977" s="733">
        <v>43800</v>
      </c>
      <c r="F6977" s="663">
        <v>2250</v>
      </c>
      <c r="G6977" s="663">
        <v>337</v>
      </c>
      <c r="H6977" s="663"/>
      <c r="I6977" s="663">
        <v>1913</v>
      </c>
      <c r="J6977" s="728">
        <v>192.17</v>
      </c>
      <c r="K6977" s="728">
        <v>38.43</v>
      </c>
      <c r="L6977" s="728">
        <v>153.74</v>
      </c>
    </row>
    <row r="6978" spans="1:12" s="335" customFormat="1" ht="12" x14ac:dyDescent="0.2">
      <c r="A6978" s="335" t="s">
        <v>14274</v>
      </c>
      <c r="B6978" s="335" t="s">
        <v>14404</v>
      </c>
      <c r="C6978" s="733">
        <v>43800</v>
      </c>
      <c r="F6978" s="663">
        <v>2810</v>
      </c>
      <c r="G6978" s="663">
        <v>562</v>
      </c>
      <c r="H6978" s="663"/>
      <c r="I6978" s="663">
        <v>2248</v>
      </c>
      <c r="J6978" s="728">
        <v>359.39</v>
      </c>
      <c r="K6978" s="728">
        <v>71.88</v>
      </c>
      <c r="L6978" s="728">
        <v>287.51</v>
      </c>
    </row>
    <row r="6979" spans="1:12" s="335" customFormat="1" ht="12" x14ac:dyDescent="0.2">
      <c r="A6979" s="335" t="s">
        <v>14275</v>
      </c>
      <c r="B6979" s="335" t="s">
        <v>14405</v>
      </c>
      <c r="C6979" s="733">
        <v>43800</v>
      </c>
      <c r="F6979" s="663">
        <v>2000</v>
      </c>
      <c r="G6979" s="663">
        <v>300</v>
      </c>
      <c r="H6979" s="663"/>
      <c r="I6979" s="663">
        <v>1700</v>
      </c>
      <c r="J6979" s="728">
        <v>170.81</v>
      </c>
      <c r="K6979" s="728">
        <v>34.159999999999997</v>
      </c>
      <c r="L6979" s="728">
        <v>136.65</v>
      </c>
    </row>
    <row r="6980" spans="1:12" s="335" customFormat="1" ht="12" x14ac:dyDescent="0.2">
      <c r="A6980" s="335" t="s">
        <v>14276</v>
      </c>
      <c r="B6980" s="335" t="s">
        <v>14406</v>
      </c>
      <c r="C6980" s="733">
        <v>43800</v>
      </c>
      <c r="F6980" s="663">
        <v>4438</v>
      </c>
      <c r="G6980" s="663">
        <v>666</v>
      </c>
      <c r="H6980" s="663"/>
      <c r="I6980" s="663">
        <v>3772</v>
      </c>
      <c r="J6980" s="728">
        <v>379.05</v>
      </c>
      <c r="K6980" s="728">
        <v>75.81</v>
      </c>
      <c r="L6980" s="728">
        <v>303.24</v>
      </c>
    </row>
    <row r="6981" spans="1:12" s="335" customFormat="1" ht="12" x14ac:dyDescent="0.2">
      <c r="A6981" s="335" t="s">
        <v>14277</v>
      </c>
      <c r="B6981" s="335" t="s">
        <v>14407</v>
      </c>
      <c r="C6981" s="733">
        <v>43800</v>
      </c>
      <c r="F6981" s="663">
        <v>2267</v>
      </c>
      <c r="G6981" s="663">
        <v>283</v>
      </c>
      <c r="H6981" s="663"/>
      <c r="I6981" s="663">
        <v>1984</v>
      </c>
      <c r="J6981" s="728">
        <v>145.47</v>
      </c>
      <c r="K6981" s="728">
        <v>29.09</v>
      </c>
      <c r="L6981" s="728">
        <v>116.38</v>
      </c>
    </row>
    <row r="6982" spans="1:12" s="335" customFormat="1" ht="12" x14ac:dyDescent="0.2">
      <c r="A6982" s="335" t="s">
        <v>14278</v>
      </c>
      <c r="B6982" s="335" t="s">
        <v>14408</v>
      </c>
      <c r="C6982" s="733">
        <v>43800</v>
      </c>
      <c r="F6982" s="663">
        <v>4390</v>
      </c>
      <c r="G6982" s="663">
        <v>878</v>
      </c>
      <c r="H6982" s="663"/>
      <c r="I6982" s="663">
        <v>3512</v>
      </c>
      <c r="J6982" s="728">
        <v>560.94000000000005</v>
      </c>
      <c r="K6982" s="728">
        <v>112.19</v>
      </c>
      <c r="L6982" s="728">
        <v>448.75</v>
      </c>
    </row>
    <row r="6983" spans="1:12" s="335" customFormat="1" ht="12" x14ac:dyDescent="0.2">
      <c r="A6983" s="335" t="s">
        <v>14279</v>
      </c>
      <c r="B6983" s="335" t="s">
        <v>14409</v>
      </c>
      <c r="C6983" s="733">
        <v>43800</v>
      </c>
      <c r="F6983" s="663">
        <v>2240</v>
      </c>
      <c r="G6983" s="663">
        <v>336</v>
      </c>
      <c r="H6983" s="663"/>
      <c r="I6983" s="663">
        <v>1904</v>
      </c>
      <c r="J6983" s="728">
        <v>191.31</v>
      </c>
      <c r="K6983" s="728">
        <v>38.26</v>
      </c>
      <c r="L6983" s="728">
        <v>153.05000000000001</v>
      </c>
    </row>
    <row r="6984" spans="1:12" s="335" customFormat="1" ht="12" x14ac:dyDescent="0.2">
      <c r="A6984" s="335" t="s">
        <v>14280</v>
      </c>
      <c r="B6984" s="335" t="s">
        <v>14410</v>
      </c>
      <c r="C6984" s="733">
        <v>43800</v>
      </c>
      <c r="F6984" s="663">
        <v>2890</v>
      </c>
      <c r="G6984" s="663">
        <v>578</v>
      </c>
      <c r="H6984" s="663"/>
      <c r="I6984" s="663">
        <v>2312</v>
      </c>
      <c r="J6984" s="728">
        <v>369.63</v>
      </c>
      <c r="K6984" s="728">
        <v>73.930000000000007</v>
      </c>
      <c r="L6984" s="728">
        <v>295.7</v>
      </c>
    </row>
    <row r="6985" spans="1:12" s="335" customFormat="1" ht="12" x14ac:dyDescent="0.2">
      <c r="A6985" s="335" t="s">
        <v>14281</v>
      </c>
      <c r="B6985" s="335" t="s">
        <v>14411</v>
      </c>
      <c r="C6985" s="733">
        <v>43800</v>
      </c>
      <c r="F6985" s="663">
        <v>2720</v>
      </c>
      <c r="G6985" s="663">
        <v>408</v>
      </c>
      <c r="H6985" s="663"/>
      <c r="I6985" s="663">
        <v>2312</v>
      </c>
      <c r="J6985" s="728">
        <v>232.31</v>
      </c>
      <c r="K6985" s="728">
        <v>46.46</v>
      </c>
      <c r="L6985" s="728">
        <v>185.85</v>
      </c>
    </row>
    <row r="6986" spans="1:12" s="335" customFormat="1" ht="12" x14ac:dyDescent="0.2">
      <c r="A6986" s="335" t="s">
        <v>14282</v>
      </c>
      <c r="B6986" s="335" t="s">
        <v>14412</v>
      </c>
      <c r="C6986" s="733">
        <v>43800</v>
      </c>
      <c r="F6986" s="663">
        <v>2309</v>
      </c>
      <c r="G6986" s="663">
        <v>577</v>
      </c>
      <c r="H6986" s="663"/>
      <c r="I6986" s="663">
        <v>1732</v>
      </c>
      <c r="J6986" s="728">
        <v>391.61</v>
      </c>
      <c r="K6986" s="728">
        <v>78.319999999999993</v>
      </c>
      <c r="L6986" s="728">
        <v>313.29000000000002</v>
      </c>
    </row>
    <row r="6987" spans="1:12" s="335" customFormat="1" ht="12" x14ac:dyDescent="0.2">
      <c r="A6987" s="335" t="s">
        <v>14283</v>
      </c>
      <c r="B6987" s="335" t="s">
        <v>14413</v>
      </c>
      <c r="C6987" s="733">
        <v>43800</v>
      </c>
      <c r="F6987" s="663">
        <v>2188</v>
      </c>
      <c r="G6987" s="663">
        <v>328</v>
      </c>
      <c r="H6987" s="663"/>
      <c r="I6987" s="663">
        <v>1860</v>
      </c>
      <c r="J6987" s="728">
        <v>186.51</v>
      </c>
      <c r="K6987" s="728">
        <v>37.299999999999997</v>
      </c>
      <c r="L6987" s="728">
        <v>149.21</v>
      </c>
    </row>
    <row r="6988" spans="1:12" s="335" customFormat="1" ht="12" x14ac:dyDescent="0.2">
      <c r="A6988" s="335" t="s">
        <v>14284</v>
      </c>
      <c r="B6988" s="335" t="s">
        <v>14414</v>
      </c>
      <c r="C6988" s="733">
        <v>43800</v>
      </c>
      <c r="F6988" s="663">
        <v>4088</v>
      </c>
      <c r="G6988" s="663">
        <v>818</v>
      </c>
      <c r="H6988" s="663"/>
      <c r="I6988" s="663">
        <v>3270</v>
      </c>
      <c r="J6988" s="728">
        <v>525.08000000000004</v>
      </c>
      <c r="K6988" s="728">
        <v>105.02</v>
      </c>
      <c r="L6988" s="728">
        <v>420.06</v>
      </c>
    </row>
    <row r="6989" spans="1:12" s="335" customFormat="1" ht="12" x14ac:dyDescent="0.2">
      <c r="A6989" s="335" t="s">
        <v>14285</v>
      </c>
      <c r="B6989" s="335" t="s">
        <v>14415</v>
      </c>
      <c r="C6989" s="733">
        <v>43800</v>
      </c>
      <c r="F6989" s="663">
        <v>770</v>
      </c>
      <c r="G6989" s="663">
        <v>116</v>
      </c>
      <c r="H6989" s="663"/>
      <c r="I6989" s="663">
        <v>654</v>
      </c>
      <c r="J6989" s="728">
        <v>66.37</v>
      </c>
      <c r="K6989" s="728">
        <v>13.27</v>
      </c>
      <c r="L6989" s="728">
        <v>53.1</v>
      </c>
    </row>
    <row r="6990" spans="1:12" s="335" customFormat="1" ht="12" x14ac:dyDescent="0.2">
      <c r="A6990" s="335" t="s">
        <v>14286</v>
      </c>
      <c r="B6990" s="335" t="s">
        <v>14416</v>
      </c>
      <c r="C6990" s="733">
        <v>43800</v>
      </c>
      <c r="F6990" s="663">
        <v>4400</v>
      </c>
      <c r="G6990" s="663">
        <v>660</v>
      </c>
      <c r="H6990" s="663"/>
      <c r="I6990" s="663">
        <v>3740</v>
      </c>
      <c r="J6990" s="728">
        <v>376.45</v>
      </c>
      <c r="K6990" s="728">
        <v>75.290000000000006</v>
      </c>
      <c r="L6990" s="728">
        <v>301.16000000000003</v>
      </c>
    </row>
    <row r="6991" spans="1:12" s="335" customFormat="1" ht="12" x14ac:dyDescent="0.2">
      <c r="A6991" s="335" t="s">
        <v>14287</v>
      </c>
      <c r="B6991" s="335" t="s">
        <v>14417</v>
      </c>
      <c r="C6991" s="733">
        <v>43800</v>
      </c>
      <c r="F6991" s="663">
        <v>8892</v>
      </c>
      <c r="G6991" s="663">
        <v>1778</v>
      </c>
      <c r="H6991" s="663"/>
      <c r="I6991" s="663">
        <v>7114</v>
      </c>
      <c r="J6991" s="728">
        <v>1137.29</v>
      </c>
      <c r="K6991" s="728">
        <v>227.46</v>
      </c>
      <c r="L6991" s="728">
        <v>909.83</v>
      </c>
    </row>
    <row r="6992" spans="1:12" s="335" customFormat="1" ht="12" x14ac:dyDescent="0.2">
      <c r="A6992" s="335" t="s">
        <v>14288</v>
      </c>
      <c r="B6992" s="335" t="s">
        <v>14217</v>
      </c>
      <c r="C6992" s="733">
        <v>43800</v>
      </c>
      <c r="F6992" s="663">
        <v>1480</v>
      </c>
      <c r="G6992" s="663">
        <v>222</v>
      </c>
      <c r="H6992" s="663"/>
      <c r="I6992" s="663">
        <v>1258</v>
      </c>
      <c r="J6992" s="728">
        <v>126.41</v>
      </c>
      <c r="K6992" s="728">
        <v>25.28</v>
      </c>
      <c r="L6992" s="728">
        <v>101.13</v>
      </c>
    </row>
    <row r="6993" spans="1:12" s="335" customFormat="1" ht="12" x14ac:dyDescent="0.2">
      <c r="A6993" s="335" t="s">
        <v>14289</v>
      </c>
      <c r="B6993" s="335" t="s">
        <v>14418</v>
      </c>
      <c r="C6993" s="733">
        <v>43800</v>
      </c>
      <c r="F6993" s="663">
        <v>2562</v>
      </c>
      <c r="G6993" s="663">
        <v>512</v>
      </c>
      <c r="H6993" s="663"/>
      <c r="I6993" s="663">
        <v>2050</v>
      </c>
      <c r="J6993" s="728">
        <v>327.69</v>
      </c>
      <c r="K6993" s="728">
        <v>65.540000000000006</v>
      </c>
      <c r="L6993" s="728">
        <v>262.14999999999998</v>
      </c>
    </row>
    <row r="6994" spans="1:12" s="335" customFormat="1" ht="12" x14ac:dyDescent="0.2">
      <c r="A6994" s="335" t="s">
        <v>14290</v>
      </c>
      <c r="B6994" s="335" t="s">
        <v>14419</v>
      </c>
      <c r="C6994" s="733">
        <v>43800</v>
      </c>
      <c r="F6994" s="663">
        <v>1684</v>
      </c>
      <c r="G6994" s="663">
        <v>253</v>
      </c>
      <c r="H6994" s="663"/>
      <c r="I6994" s="663">
        <v>1431</v>
      </c>
      <c r="J6994" s="728">
        <v>143.83000000000001</v>
      </c>
      <c r="K6994" s="728">
        <v>28.77</v>
      </c>
      <c r="L6994" s="728">
        <v>115.06</v>
      </c>
    </row>
    <row r="6995" spans="1:12" s="335" customFormat="1" ht="12" x14ac:dyDescent="0.2">
      <c r="A6995" s="335" t="s">
        <v>14291</v>
      </c>
      <c r="B6995" s="335" t="s">
        <v>14420</v>
      </c>
      <c r="C6995" s="733">
        <v>43800</v>
      </c>
      <c r="F6995" s="663">
        <v>700</v>
      </c>
      <c r="G6995" s="663">
        <v>88</v>
      </c>
      <c r="H6995" s="663"/>
      <c r="I6995" s="663">
        <v>612</v>
      </c>
      <c r="J6995" s="728">
        <v>45.75</v>
      </c>
      <c r="K6995" s="728">
        <v>9.15</v>
      </c>
      <c r="L6995" s="728">
        <v>36.6</v>
      </c>
    </row>
    <row r="6996" spans="1:12" s="335" customFormat="1" ht="12" x14ac:dyDescent="0.2">
      <c r="A6996" s="335" t="s">
        <v>14292</v>
      </c>
      <c r="B6996" s="335" t="s">
        <v>14421</v>
      </c>
      <c r="C6996" s="733">
        <v>43800</v>
      </c>
      <c r="F6996" s="663">
        <v>2696</v>
      </c>
      <c r="G6996" s="663">
        <v>404</v>
      </c>
      <c r="H6996" s="663"/>
      <c r="I6996" s="663">
        <v>2292</v>
      </c>
      <c r="J6996" s="728">
        <v>230.26</v>
      </c>
      <c r="K6996" s="728">
        <v>46.05</v>
      </c>
      <c r="L6996" s="728">
        <v>184.21</v>
      </c>
    </row>
    <row r="6997" spans="1:12" s="335" customFormat="1" ht="12" x14ac:dyDescent="0.2">
      <c r="A6997" s="335" t="s">
        <v>14293</v>
      </c>
      <c r="B6997" s="335" t="s">
        <v>14422</v>
      </c>
      <c r="C6997" s="733">
        <v>43800</v>
      </c>
      <c r="F6997" s="663">
        <v>2313</v>
      </c>
      <c r="G6997" s="663">
        <v>347</v>
      </c>
      <c r="H6997" s="663"/>
      <c r="I6997" s="663">
        <v>1966</v>
      </c>
      <c r="J6997" s="728">
        <v>197.55</v>
      </c>
      <c r="K6997" s="728">
        <v>39.51</v>
      </c>
      <c r="L6997" s="728">
        <v>158.04</v>
      </c>
    </row>
    <row r="6998" spans="1:12" s="335" customFormat="1" ht="12" x14ac:dyDescent="0.2">
      <c r="A6998" s="335" t="s">
        <v>14294</v>
      </c>
      <c r="B6998" s="335" t="s">
        <v>14423</v>
      </c>
      <c r="C6998" s="733">
        <v>43800</v>
      </c>
      <c r="F6998" s="663">
        <v>2493</v>
      </c>
      <c r="G6998" s="663">
        <v>374</v>
      </c>
      <c r="H6998" s="663"/>
      <c r="I6998" s="663">
        <v>2119</v>
      </c>
      <c r="J6998" s="728">
        <v>213.13</v>
      </c>
      <c r="K6998" s="728">
        <v>42.63</v>
      </c>
      <c r="L6998" s="728">
        <v>170.5</v>
      </c>
    </row>
    <row r="6999" spans="1:12" s="335" customFormat="1" ht="12" x14ac:dyDescent="0.2">
      <c r="A6999" s="335" t="s">
        <v>14295</v>
      </c>
      <c r="B6999" s="335" t="s">
        <v>14424</v>
      </c>
      <c r="C6999" s="733">
        <v>43800</v>
      </c>
      <c r="F6999" s="663">
        <v>3729</v>
      </c>
      <c r="G6999" s="663">
        <v>746</v>
      </c>
      <c r="H6999" s="663"/>
      <c r="I6999" s="663">
        <v>2983</v>
      </c>
      <c r="J6999" s="728">
        <v>476.67</v>
      </c>
      <c r="K6999" s="728">
        <v>95.33</v>
      </c>
      <c r="L6999" s="728">
        <v>381.34</v>
      </c>
    </row>
    <row r="7000" spans="1:12" s="335" customFormat="1" ht="12" x14ac:dyDescent="0.2">
      <c r="A7000" s="335" t="s">
        <v>14296</v>
      </c>
      <c r="B7000" s="335" t="s">
        <v>14425</v>
      </c>
      <c r="C7000" s="733">
        <v>43800</v>
      </c>
      <c r="F7000" s="663">
        <v>2625</v>
      </c>
      <c r="G7000" s="663">
        <v>394</v>
      </c>
      <c r="H7000" s="663"/>
      <c r="I7000" s="663">
        <v>2231</v>
      </c>
      <c r="J7000" s="728">
        <v>224.2</v>
      </c>
      <c r="K7000" s="728">
        <v>44.84</v>
      </c>
      <c r="L7000" s="728">
        <v>179.36</v>
      </c>
    </row>
    <row r="7001" spans="1:12" s="335" customFormat="1" ht="12" x14ac:dyDescent="0.2">
      <c r="A7001" s="335" t="s">
        <v>14297</v>
      </c>
      <c r="B7001" s="335" t="s">
        <v>14426</v>
      </c>
      <c r="C7001" s="733">
        <v>43800</v>
      </c>
      <c r="F7001" s="663">
        <v>3023</v>
      </c>
      <c r="G7001" s="663">
        <v>605</v>
      </c>
      <c r="H7001" s="663"/>
      <c r="I7001" s="663">
        <v>2418</v>
      </c>
      <c r="J7001" s="728">
        <v>386.64</v>
      </c>
      <c r="K7001" s="728">
        <v>77.33</v>
      </c>
      <c r="L7001" s="728">
        <v>309.31</v>
      </c>
    </row>
    <row r="7002" spans="1:12" s="335" customFormat="1" ht="12" x14ac:dyDescent="0.2">
      <c r="A7002" s="335" t="s">
        <v>14298</v>
      </c>
      <c r="B7002" s="335" t="s">
        <v>14427</v>
      </c>
      <c r="C7002" s="733">
        <v>43800</v>
      </c>
      <c r="F7002" s="663">
        <v>210</v>
      </c>
      <c r="G7002" s="663">
        <v>42</v>
      </c>
      <c r="H7002" s="663"/>
      <c r="I7002" s="663">
        <v>168</v>
      </c>
      <c r="J7002" s="728">
        <v>26.85</v>
      </c>
      <c r="K7002" s="728">
        <v>5.37</v>
      </c>
      <c r="L7002" s="728">
        <v>21.48</v>
      </c>
    </row>
    <row r="7003" spans="1:12" s="335" customFormat="1" ht="12" x14ac:dyDescent="0.2">
      <c r="A7003" s="335" t="s">
        <v>14299</v>
      </c>
      <c r="B7003" s="335" t="s">
        <v>14428</v>
      </c>
      <c r="C7003" s="733">
        <v>43800</v>
      </c>
      <c r="F7003" s="663">
        <v>2245</v>
      </c>
      <c r="G7003" s="663">
        <v>337</v>
      </c>
      <c r="H7003" s="663"/>
      <c r="I7003" s="663">
        <v>1908</v>
      </c>
      <c r="J7003" s="728">
        <v>191.75</v>
      </c>
      <c r="K7003" s="728">
        <v>38.35</v>
      </c>
      <c r="L7003" s="728">
        <v>153.4</v>
      </c>
    </row>
    <row r="7004" spans="1:12" s="335" customFormat="1" ht="12" x14ac:dyDescent="0.2">
      <c r="A7004" s="335" t="s">
        <v>14300</v>
      </c>
      <c r="B7004" s="335" t="s">
        <v>14429</v>
      </c>
      <c r="C7004" s="733">
        <v>43800</v>
      </c>
      <c r="F7004" s="663">
        <v>2309</v>
      </c>
      <c r="G7004" s="663">
        <v>577</v>
      </c>
      <c r="H7004" s="663"/>
      <c r="I7004" s="663">
        <v>1732</v>
      </c>
      <c r="J7004" s="728">
        <v>391.61</v>
      </c>
      <c r="K7004" s="728">
        <v>78.319999999999993</v>
      </c>
      <c r="L7004" s="728">
        <v>313.29000000000002</v>
      </c>
    </row>
    <row r="7005" spans="1:12" s="335" customFormat="1" ht="12" x14ac:dyDescent="0.2">
      <c r="A7005" s="335" t="s">
        <v>14301</v>
      </c>
      <c r="B7005" s="335" t="s">
        <v>14430</v>
      </c>
      <c r="C7005" s="733">
        <v>43800</v>
      </c>
      <c r="F7005" s="663">
        <v>2581</v>
      </c>
      <c r="G7005" s="663">
        <v>516</v>
      </c>
      <c r="H7005" s="663"/>
      <c r="I7005" s="663">
        <v>2065</v>
      </c>
      <c r="J7005" s="728">
        <v>329.98</v>
      </c>
      <c r="K7005" s="728">
        <v>66</v>
      </c>
      <c r="L7005" s="728">
        <v>263.98</v>
      </c>
    </row>
    <row r="7006" spans="1:12" s="335" customFormat="1" ht="12" x14ac:dyDescent="0.2">
      <c r="A7006" s="335" t="s">
        <v>14302</v>
      </c>
      <c r="B7006" s="335" t="s">
        <v>14431</v>
      </c>
      <c r="C7006" s="733">
        <v>43800</v>
      </c>
      <c r="F7006" s="663">
        <v>2250</v>
      </c>
      <c r="G7006" s="663">
        <v>337</v>
      </c>
      <c r="H7006" s="663"/>
      <c r="I7006" s="663">
        <v>1913</v>
      </c>
      <c r="J7006" s="728">
        <v>192.17</v>
      </c>
      <c r="K7006" s="728">
        <v>38.43</v>
      </c>
      <c r="L7006" s="728">
        <v>153.74</v>
      </c>
    </row>
    <row r="7007" spans="1:12" s="335" customFormat="1" ht="12" x14ac:dyDescent="0.2">
      <c r="A7007" s="335" t="s">
        <v>14303</v>
      </c>
      <c r="B7007" s="335" t="s">
        <v>14432</v>
      </c>
      <c r="C7007" s="733">
        <v>43800</v>
      </c>
      <c r="F7007" s="663">
        <v>3307</v>
      </c>
      <c r="G7007" s="663">
        <v>661</v>
      </c>
      <c r="H7007" s="663"/>
      <c r="I7007" s="663">
        <v>2646</v>
      </c>
      <c r="J7007" s="728">
        <v>422.95</v>
      </c>
      <c r="K7007" s="728">
        <v>84.59</v>
      </c>
      <c r="L7007" s="728">
        <v>338.36</v>
      </c>
    </row>
    <row r="7008" spans="1:12" s="335" customFormat="1" ht="12" x14ac:dyDescent="0.2">
      <c r="A7008" s="335" t="s">
        <v>14304</v>
      </c>
      <c r="B7008" s="335" t="s">
        <v>14433</v>
      </c>
      <c r="C7008" s="733">
        <v>43800</v>
      </c>
      <c r="F7008" s="663">
        <v>5518</v>
      </c>
      <c r="G7008" s="663">
        <v>828</v>
      </c>
      <c r="H7008" s="663"/>
      <c r="I7008" s="663">
        <v>4690</v>
      </c>
      <c r="J7008" s="728">
        <v>475.56</v>
      </c>
      <c r="K7008" s="728">
        <v>95.11</v>
      </c>
      <c r="L7008" s="728">
        <v>380.45</v>
      </c>
    </row>
    <row r="7009" spans="1:12" s="335" customFormat="1" ht="12" x14ac:dyDescent="0.2">
      <c r="A7009" s="335" t="s">
        <v>14305</v>
      </c>
      <c r="B7009" s="335" t="s">
        <v>14434</v>
      </c>
      <c r="C7009" s="733">
        <v>43800</v>
      </c>
      <c r="F7009" s="663">
        <v>2325</v>
      </c>
      <c r="G7009" s="663">
        <v>349</v>
      </c>
      <c r="H7009" s="663"/>
      <c r="I7009" s="663">
        <v>1976</v>
      </c>
      <c r="J7009" s="728">
        <v>198.59</v>
      </c>
      <c r="K7009" s="728">
        <v>39.72</v>
      </c>
      <c r="L7009" s="728">
        <v>158.87</v>
      </c>
    </row>
    <row r="7010" spans="1:12" s="335" customFormat="1" ht="12" x14ac:dyDescent="0.2">
      <c r="A7010" s="335" t="s">
        <v>14306</v>
      </c>
      <c r="B7010" s="335" t="s">
        <v>14435</v>
      </c>
      <c r="C7010" s="733">
        <v>43800</v>
      </c>
      <c r="F7010" s="663">
        <v>2193</v>
      </c>
      <c r="G7010" s="663">
        <v>439</v>
      </c>
      <c r="H7010" s="663"/>
      <c r="I7010" s="663">
        <v>1754</v>
      </c>
      <c r="J7010" s="728">
        <v>280.49</v>
      </c>
      <c r="K7010" s="728">
        <v>56.1</v>
      </c>
      <c r="L7010" s="728">
        <v>224.39</v>
      </c>
    </row>
    <row r="7011" spans="1:12" s="335" customFormat="1" ht="12" x14ac:dyDescent="0.2">
      <c r="A7011" s="335" t="s">
        <v>14307</v>
      </c>
      <c r="B7011" s="335" t="s">
        <v>14436</v>
      </c>
      <c r="C7011" s="733">
        <v>43800</v>
      </c>
      <c r="F7011" s="663">
        <v>1794</v>
      </c>
      <c r="G7011" s="663">
        <v>538</v>
      </c>
      <c r="H7011" s="663"/>
      <c r="I7011" s="663">
        <v>1256</v>
      </c>
      <c r="J7011" s="728">
        <v>378.95</v>
      </c>
      <c r="K7011" s="728">
        <v>75.790000000000006</v>
      </c>
      <c r="L7011" s="728">
        <v>303.16000000000003</v>
      </c>
    </row>
    <row r="7012" spans="1:12" s="335" customFormat="1" ht="12" x14ac:dyDescent="0.2">
      <c r="A7012" s="335" t="s">
        <v>14308</v>
      </c>
      <c r="B7012" s="335" t="s">
        <v>14271</v>
      </c>
      <c r="C7012" s="733">
        <v>43800</v>
      </c>
      <c r="F7012" s="663">
        <v>2625</v>
      </c>
      <c r="G7012" s="663">
        <v>394</v>
      </c>
      <c r="H7012" s="663"/>
      <c r="I7012" s="663">
        <v>2231</v>
      </c>
      <c r="J7012" s="728">
        <v>224.2</v>
      </c>
      <c r="K7012" s="728">
        <v>44.84</v>
      </c>
      <c r="L7012" s="728">
        <v>179.36</v>
      </c>
    </row>
    <row r="7013" spans="1:12" s="335" customFormat="1" ht="12" x14ac:dyDescent="0.2">
      <c r="A7013" s="335" t="s">
        <v>14309</v>
      </c>
      <c r="B7013" s="335" t="s">
        <v>14437</v>
      </c>
      <c r="C7013" s="733">
        <v>43800</v>
      </c>
      <c r="F7013" s="663">
        <v>10080</v>
      </c>
      <c r="G7013" s="663">
        <v>1890</v>
      </c>
      <c r="H7013" s="663"/>
      <c r="I7013" s="663">
        <v>8190</v>
      </c>
      <c r="J7013" s="728">
        <v>1184.0999999999999</v>
      </c>
      <c r="K7013" s="728">
        <v>236.82</v>
      </c>
      <c r="L7013" s="728">
        <v>947.28</v>
      </c>
    </row>
    <row r="7014" spans="1:12" s="335" customFormat="1" ht="12" x14ac:dyDescent="0.2">
      <c r="A7014" s="335" t="s">
        <v>14310</v>
      </c>
      <c r="B7014" s="335" t="s">
        <v>14438</v>
      </c>
      <c r="C7014" s="733">
        <v>43800</v>
      </c>
      <c r="F7014" s="663">
        <v>2885</v>
      </c>
      <c r="G7014" s="663">
        <v>577</v>
      </c>
      <c r="H7014" s="663"/>
      <c r="I7014" s="663">
        <v>2308</v>
      </c>
      <c r="J7014" s="728">
        <v>368.99</v>
      </c>
      <c r="K7014" s="728">
        <v>73.8</v>
      </c>
      <c r="L7014" s="728">
        <v>295.19</v>
      </c>
    </row>
    <row r="7015" spans="1:12" s="335" customFormat="1" ht="12" x14ac:dyDescent="0.2">
      <c r="A7015" s="335" t="s">
        <v>14311</v>
      </c>
      <c r="B7015" s="335" t="s">
        <v>14439</v>
      </c>
      <c r="C7015" s="733">
        <v>43800</v>
      </c>
      <c r="F7015" s="663">
        <v>2364</v>
      </c>
      <c r="G7015" s="663">
        <v>355</v>
      </c>
      <c r="H7015" s="663"/>
      <c r="I7015" s="663">
        <v>2009</v>
      </c>
      <c r="J7015" s="728">
        <v>202.29</v>
      </c>
      <c r="K7015" s="728">
        <v>40.46</v>
      </c>
      <c r="L7015" s="728">
        <v>161.83000000000001</v>
      </c>
    </row>
    <row r="7016" spans="1:12" s="335" customFormat="1" ht="12" x14ac:dyDescent="0.2">
      <c r="A7016" s="335" t="s">
        <v>14312</v>
      </c>
      <c r="B7016" s="335" t="s">
        <v>14440</v>
      </c>
      <c r="C7016" s="733">
        <v>43800</v>
      </c>
      <c r="F7016" s="663">
        <v>8000</v>
      </c>
      <c r="G7016" s="663">
        <v>1600</v>
      </c>
      <c r="H7016" s="663"/>
      <c r="I7016" s="663">
        <v>6400</v>
      </c>
      <c r="J7016" s="728">
        <v>1023.2</v>
      </c>
      <c r="K7016" s="728">
        <v>204.64</v>
      </c>
      <c r="L7016" s="728">
        <v>818.56</v>
      </c>
    </row>
    <row r="7017" spans="1:12" s="335" customFormat="1" ht="12" x14ac:dyDescent="0.2">
      <c r="A7017" s="335" t="s">
        <v>14313</v>
      </c>
      <c r="B7017" s="335" t="s">
        <v>14441</v>
      </c>
      <c r="C7017" s="733">
        <v>43800</v>
      </c>
      <c r="F7017" s="663">
        <v>2472</v>
      </c>
      <c r="G7017" s="663">
        <v>742</v>
      </c>
      <c r="H7017" s="663"/>
      <c r="I7017" s="663">
        <v>1730</v>
      </c>
      <c r="J7017" s="728">
        <v>560.04999999999995</v>
      </c>
      <c r="K7017" s="728">
        <v>112.01</v>
      </c>
      <c r="L7017" s="728">
        <v>448.04</v>
      </c>
    </row>
    <row r="7018" spans="1:12" s="335" customFormat="1" ht="12" x14ac:dyDescent="0.2">
      <c r="A7018" s="335" t="s">
        <v>14314</v>
      </c>
      <c r="B7018" s="335" t="s">
        <v>14442</v>
      </c>
      <c r="C7018" s="733">
        <v>43800</v>
      </c>
      <c r="F7018" s="663">
        <v>2400</v>
      </c>
      <c r="G7018" s="663">
        <v>360</v>
      </c>
      <c r="H7018" s="663"/>
      <c r="I7018" s="663">
        <v>2040</v>
      </c>
      <c r="J7018" s="728">
        <v>204.99</v>
      </c>
      <c r="K7018" s="728">
        <v>41</v>
      </c>
      <c r="L7018" s="728">
        <v>163.99</v>
      </c>
    </row>
    <row r="7019" spans="1:12" s="335" customFormat="1" ht="12" x14ac:dyDescent="0.2">
      <c r="A7019" s="335" t="s">
        <v>14315</v>
      </c>
      <c r="B7019" s="335" t="s">
        <v>14443</v>
      </c>
      <c r="C7019" s="733">
        <v>43800</v>
      </c>
      <c r="F7019" s="663">
        <v>2250</v>
      </c>
      <c r="G7019" s="663">
        <v>337</v>
      </c>
      <c r="H7019" s="663"/>
      <c r="I7019" s="663">
        <v>1913</v>
      </c>
      <c r="J7019" s="728">
        <v>192.17</v>
      </c>
      <c r="K7019" s="728">
        <v>38.43</v>
      </c>
      <c r="L7019" s="728">
        <v>153.74</v>
      </c>
    </row>
    <row r="7020" spans="1:12" s="335" customFormat="1" ht="12" x14ac:dyDescent="0.2">
      <c r="A7020" s="335" t="s">
        <v>14316</v>
      </c>
      <c r="B7020" s="335" t="s">
        <v>14444</v>
      </c>
      <c r="C7020" s="733">
        <v>43800</v>
      </c>
      <c r="F7020" s="663">
        <v>2576</v>
      </c>
      <c r="G7020" s="663">
        <v>515</v>
      </c>
      <c r="H7020" s="663"/>
      <c r="I7020" s="663">
        <v>2061</v>
      </c>
      <c r="J7020" s="728">
        <v>329.35</v>
      </c>
      <c r="K7020" s="728">
        <v>65.87</v>
      </c>
      <c r="L7020" s="728">
        <v>263.48</v>
      </c>
    </row>
    <row r="7021" spans="1:12" s="335" customFormat="1" ht="12" x14ac:dyDescent="0.2">
      <c r="A7021" s="335" t="s">
        <v>14317</v>
      </c>
      <c r="B7021" s="335" t="s">
        <v>14445</v>
      </c>
      <c r="C7021" s="733">
        <v>43800</v>
      </c>
      <c r="F7021" s="663">
        <v>4780</v>
      </c>
      <c r="G7021" s="663">
        <v>956</v>
      </c>
      <c r="H7021" s="663"/>
      <c r="I7021" s="663">
        <v>3824</v>
      </c>
      <c r="J7021" s="728">
        <v>605.80999999999995</v>
      </c>
      <c r="K7021" s="728">
        <v>121.16</v>
      </c>
      <c r="L7021" s="728">
        <v>484.65</v>
      </c>
    </row>
    <row r="7022" spans="1:12" s="335" customFormat="1" ht="12" x14ac:dyDescent="0.2">
      <c r="A7022" s="335" t="s">
        <v>14318</v>
      </c>
      <c r="B7022" s="335" t="s">
        <v>14446</v>
      </c>
      <c r="C7022" s="733">
        <v>43800</v>
      </c>
      <c r="F7022" s="663">
        <v>2480</v>
      </c>
      <c r="G7022" s="663">
        <v>372</v>
      </c>
      <c r="H7022" s="663"/>
      <c r="I7022" s="663">
        <v>2108</v>
      </c>
      <c r="J7022" s="728">
        <v>211.85</v>
      </c>
      <c r="K7022" s="728">
        <v>42.37</v>
      </c>
      <c r="L7022" s="728">
        <v>169.48</v>
      </c>
    </row>
    <row r="7023" spans="1:12" s="335" customFormat="1" ht="12" x14ac:dyDescent="0.2">
      <c r="A7023" s="335" t="s">
        <v>14319</v>
      </c>
      <c r="B7023" s="335" t="s">
        <v>14447</v>
      </c>
      <c r="C7023" s="733">
        <v>43800</v>
      </c>
      <c r="F7023" s="663">
        <v>4878</v>
      </c>
      <c r="G7023" s="663">
        <v>976</v>
      </c>
      <c r="H7023" s="663"/>
      <c r="I7023" s="663">
        <v>3902</v>
      </c>
      <c r="J7023" s="728">
        <v>624.85</v>
      </c>
      <c r="K7023" s="728">
        <v>124.97</v>
      </c>
      <c r="L7023" s="728">
        <v>499.88</v>
      </c>
    </row>
    <row r="7024" spans="1:12" s="335" customFormat="1" ht="12" x14ac:dyDescent="0.2">
      <c r="A7024" s="335" t="s">
        <v>14320</v>
      </c>
      <c r="B7024" s="335" t="s">
        <v>14448</v>
      </c>
      <c r="C7024" s="733">
        <v>43800</v>
      </c>
      <c r="F7024" s="663">
        <v>9102</v>
      </c>
      <c r="G7024" s="663">
        <v>1820</v>
      </c>
      <c r="H7024" s="663"/>
      <c r="I7024" s="663">
        <v>7282</v>
      </c>
      <c r="J7024" s="728">
        <v>1164.1500000000001</v>
      </c>
      <c r="K7024" s="728">
        <v>232.83</v>
      </c>
      <c r="L7024" s="728">
        <v>931.32</v>
      </c>
    </row>
    <row r="7025" spans="1:12" s="335" customFormat="1" ht="12" x14ac:dyDescent="0.2">
      <c r="A7025" s="335" t="s">
        <v>14321</v>
      </c>
      <c r="B7025" s="335" t="s">
        <v>14449</v>
      </c>
      <c r="C7025" s="733">
        <v>43800</v>
      </c>
      <c r="F7025" s="663">
        <v>2567</v>
      </c>
      <c r="G7025" s="663">
        <v>770</v>
      </c>
      <c r="H7025" s="663"/>
      <c r="I7025" s="663">
        <v>1797</v>
      </c>
      <c r="J7025" s="728">
        <v>582.13</v>
      </c>
      <c r="K7025" s="728">
        <v>116.43</v>
      </c>
      <c r="L7025" s="728">
        <v>465.7</v>
      </c>
    </row>
    <row r="7026" spans="1:12" s="335" customFormat="1" ht="12" x14ac:dyDescent="0.2">
      <c r="A7026" s="335" t="s">
        <v>14322</v>
      </c>
      <c r="B7026" s="335" t="s">
        <v>14450</v>
      </c>
      <c r="C7026" s="733">
        <v>43800</v>
      </c>
      <c r="F7026" s="663">
        <v>1155</v>
      </c>
      <c r="G7026" s="663">
        <v>347</v>
      </c>
      <c r="H7026" s="663"/>
      <c r="I7026" s="663">
        <v>808</v>
      </c>
      <c r="J7026" s="728">
        <v>241.84</v>
      </c>
      <c r="K7026" s="728">
        <v>48.37</v>
      </c>
      <c r="L7026" s="728">
        <v>193.47</v>
      </c>
    </row>
    <row r="7027" spans="1:12" s="335" customFormat="1" ht="12" x14ac:dyDescent="0.2">
      <c r="A7027" s="335" t="s">
        <v>14323</v>
      </c>
      <c r="B7027" s="335" t="s">
        <v>14451</v>
      </c>
      <c r="C7027" s="733">
        <v>43800</v>
      </c>
      <c r="F7027" s="663">
        <v>2409</v>
      </c>
      <c r="G7027" s="663">
        <v>361</v>
      </c>
      <c r="H7027" s="663"/>
      <c r="I7027" s="663">
        <v>2048</v>
      </c>
      <c r="J7027" s="728">
        <v>205.75</v>
      </c>
      <c r="K7027" s="728">
        <v>41.15</v>
      </c>
      <c r="L7027" s="728">
        <v>164.6</v>
      </c>
    </row>
    <row r="7028" spans="1:12" s="335" customFormat="1" ht="12" x14ac:dyDescent="0.2">
      <c r="A7028" s="335" t="s">
        <v>14324</v>
      </c>
      <c r="B7028" s="335" t="s">
        <v>14452</v>
      </c>
      <c r="C7028" s="733">
        <v>43800</v>
      </c>
      <c r="F7028" s="663">
        <v>2860</v>
      </c>
      <c r="G7028" s="663">
        <v>572</v>
      </c>
      <c r="H7028" s="663"/>
      <c r="I7028" s="663">
        <v>2288</v>
      </c>
      <c r="J7028" s="728">
        <v>365.79</v>
      </c>
      <c r="K7028" s="728">
        <v>73.16</v>
      </c>
      <c r="L7028" s="728">
        <v>292.63</v>
      </c>
    </row>
    <row r="7029" spans="1:12" s="335" customFormat="1" ht="12" x14ac:dyDescent="0.2">
      <c r="A7029" s="335" t="s">
        <v>14325</v>
      </c>
      <c r="B7029" s="335" t="s">
        <v>14453</v>
      </c>
      <c r="C7029" s="733">
        <v>43800</v>
      </c>
      <c r="F7029" s="663">
        <v>3143</v>
      </c>
      <c r="G7029" s="663">
        <v>629</v>
      </c>
      <c r="H7029" s="663"/>
      <c r="I7029" s="663">
        <v>2514</v>
      </c>
      <c r="J7029" s="728">
        <v>401.33</v>
      </c>
      <c r="K7029" s="728">
        <v>80.27</v>
      </c>
      <c r="L7029" s="728">
        <v>321.06</v>
      </c>
    </row>
    <row r="7030" spans="1:12" s="335" customFormat="1" ht="12" x14ac:dyDescent="0.2">
      <c r="A7030" s="335" t="s">
        <v>14326</v>
      </c>
      <c r="B7030" s="335" t="s">
        <v>14454</v>
      </c>
      <c r="C7030" s="733">
        <v>43800</v>
      </c>
      <c r="F7030" s="663">
        <v>4960</v>
      </c>
      <c r="G7030" s="663">
        <v>992</v>
      </c>
      <c r="H7030" s="663"/>
      <c r="I7030" s="663">
        <v>3968</v>
      </c>
      <c r="J7030" s="728">
        <v>633.26</v>
      </c>
      <c r="K7030" s="728">
        <v>126.65</v>
      </c>
      <c r="L7030" s="728">
        <v>506.61</v>
      </c>
    </row>
    <row r="7031" spans="1:12" s="335" customFormat="1" ht="12" x14ac:dyDescent="0.2">
      <c r="A7031" s="335" t="s">
        <v>14530</v>
      </c>
      <c r="B7031" s="335" t="s">
        <v>14534</v>
      </c>
      <c r="C7031" s="733">
        <v>43800</v>
      </c>
      <c r="F7031" s="663">
        <v>2609</v>
      </c>
      <c r="G7031" s="663">
        <v>652</v>
      </c>
      <c r="H7031" s="663"/>
      <c r="I7031" s="663">
        <v>1957</v>
      </c>
      <c r="J7031" s="728">
        <v>442.49</v>
      </c>
      <c r="K7031" s="728">
        <v>88.5</v>
      </c>
      <c r="L7031" s="728">
        <v>353.99</v>
      </c>
    </row>
    <row r="7032" spans="1:12" s="335" customFormat="1" ht="12" x14ac:dyDescent="0.2">
      <c r="A7032" s="335" t="s">
        <v>14327</v>
      </c>
      <c r="B7032" s="335" t="s">
        <v>14455</v>
      </c>
      <c r="C7032" s="733">
        <v>43800</v>
      </c>
      <c r="F7032" s="663">
        <v>5000</v>
      </c>
      <c r="G7032" s="663">
        <v>750</v>
      </c>
      <c r="H7032" s="663"/>
      <c r="I7032" s="663">
        <v>4250</v>
      </c>
      <c r="J7032" s="728">
        <v>427.05</v>
      </c>
      <c r="K7032" s="728">
        <v>85.41</v>
      </c>
      <c r="L7032" s="728">
        <v>341.64</v>
      </c>
    </row>
    <row r="7033" spans="1:12" s="335" customFormat="1" ht="12" x14ac:dyDescent="0.2">
      <c r="A7033" s="335" t="s">
        <v>14328</v>
      </c>
      <c r="B7033" s="335" t="s">
        <v>14456</v>
      </c>
      <c r="C7033" s="733">
        <v>43800</v>
      </c>
      <c r="F7033" s="663">
        <v>2352</v>
      </c>
      <c r="G7033" s="663">
        <v>353</v>
      </c>
      <c r="H7033" s="663"/>
      <c r="I7033" s="663">
        <v>1999</v>
      </c>
      <c r="J7033" s="728">
        <v>201.09</v>
      </c>
      <c r="K7033" s="728">
        <v>40.22</v>
      </c>
      <c r="L7033" s="728">
        <v>160.87</v>
      </c>
    </row>
    <row r="7034" spans="1:12" s="335" customFormat="1" ht="12" x14ac:dyDescent="0.2">
      <c r="A7034" s="335" t="s">
        <v>14329</v>
      </c>
      <c r="B7034" s="335" t="s">
        <v>14457</v>
      </c>
      <c r="C7034" s="733">
        <v>43800</v>
      </c>
      <c r="F7034" s="663">
        <v>2309</v>
      </c>
      <c r="G7034" s="663">
        <v>577</v>
      </c>
      <c r="H7034" s="663"/>
      <c r="I7034" s="663">
        <v>1732</v>
      </c>
      <c r="J7034" s="728">
        <v>391.61</v>
      </c>
      <c r="K7034" s="728">
        <v>78.319999999999993</v>
      </c>
      <c r="L7034" s="728">
        <v>313.29000000000002</v>
      </c>
    </row>
    <row r="7035" spans="1:12" s="335" customFormat="1" ht="12" x14ac:dyDescent="0.2">
      <c r="A7035" s="335" t="s">
        <v>14330</v>
      </c>
      <c r="B7035" s="335" t="s">
        <v>14458</v>
      </c>
      <c r="C7035" s="733">
        <v>43800</v>
      </c>
      <c r="F7035" s="663">
        <v>3270</v>
      </c>
      <c r="G7035" s="663">
        <v>654</v>
      </c>
      <c r="H7035" s="663"/>
      <c r="I7035" s="663">
        <v>2616</v>
      </c>
      <c r="J7035" s="728">
        <v>418.23</v>
      </c>
      <c r="K7035" s="728">
        <v>83.65</v>
      </c>
      <c r="L7035" s="728">
        <v>334.58</v>
      </c>
    </row>
    <row r="7036" spans="1:12" s="335" customFormat="1" ht="12" x14ac:dyDescent="0.2">
      <c r="A7036" s="335" t="s">
        <v>14331</v>
      </c>
      <c r="B7036" s="335" t="s">
        <v>14459</v>
      </c>
      <c r="C7036" s="733">
        <v>43800</v>
      </c>
      <c r="F7036" s="663">
        <v>6811</v>
      </c>
      <c r="G7036" s="663">
        <v>1022</v>
      </c>
      <c r="H7036" s="663"/>
      <c r="I7036" s="663">
        <v>5789</v>
      </c>
      <c r="J7036" s="728">
        <v>587.09</v>
      </c>
      <c r="K7036" s="728">
        <v>117.42</v>
      </c>
      <c r="L7036" s="728">
        <v>469.67</v>
      </c>
    </row>
    <row r="7037" spans="1:12" s="335" customFormat="1" ht="12" x14ac:dyDescent="0.2">
      <c r="A7037" s="335" t="s">
        <v>14332</v>
      </c>
      <c r="B7037" s="335" t="s">
        <v>14460</v>
      </c>
      <c r="C7037" s="733">
        <v>43800</v>
      </c>
      <c r="F7037" s="663">
        <v>4625</v>
      </c>
      <c r="G7037" s="663">
        <v>925</v>
      </c>
      <c r="H7037" s="663"/>
      <c r="I7037" s="663">
        <v>3700</v>
      </c>
      <c r="J7037" s="728">
        <v>591.47</v>
      </c>
      <c r="K7037" s="728">
        <v>118.29</v>
      </c>
      <c r="L7037" s="728">
        <v>473.18</v>
      </c>
    </row>
    <row r="7038" spans="1:12" s="335" customFormat="1" ht="12" x14ac:dyDescent="0.2">
      <c r="A7038" s="335" t="s">
        <v>14333</v>
      </c>
      <c r="B7038" s="335" t="s">
        <v>14461</v>
      </c>
      <c r="C7038" s="733">
        <v>43800</v>
      </c>
      <c r="F7038" s="663">
        <v>2296</v>
      </c>
      <c r="G7038" s="663">
        <v>344</v>
      </c>
      <c r="H7038" s="663"/>
      <c r="I7038" s="663">
        <v>1952</v>
      </c>
      <c r="J7038" s="728">
        <v>196.1</v>
      </c>
      <c r="K7038" s="728">
        <v>39.22</v>
      </c>
      <c r="L7038" s="728">
        <v>156.88</v>
      </c>
    </row>
    <row r="7039" spans="1:12" s="335" customFormat="1" ht="12" x14ac:dyDescent="0.2">
      <c r="A7039" s="335" t="s">
        <v>14334</v>
      </c>
      <c r="B7039" s="335" t="s">
        <v>14462</v>
      </c>
      <c r="C7039" s="733">
        <v>43800</v>
      </c>
      <c r="F7039" s="663">
        <v>1973</v>
      </c>
      <c r="G7039" s="663">
        <v>247</v>
      </c>
      <c r="H7039" s="663"/>
      <c r="I7039" s="663">
        <v>1726</v>
      </c>
      <c r="J7039" s="728">
        <v>126.61</v>
      </c>
      <c r="K7039" s="728">
        <v>25.32</v>
      </c>
      <c r="L7039" s="728">
        <v>101.29</v>
      </c>
    </row>
    <row r="7040" spans="1:12" s="335" customFormat="1" ht="12" x14ac:dyDescent="0.2">
      <c r="A7040" s="335" t="s">
        <v>14335</v>
      </c>
      <c r="B7040" s="335" t="s">
        <v>14463</v>
      </c>
      <c r="C7040" s="733">
        <v>43800</v>
      </c>
      <c r="F7040" s="663">
        <v>3482</v>
      </c>
      <c r="G7040" s="663">
        <v>696</v>
      </c>
      <c r="H7040" s="663"/>
      <c r="I7040" s="663">
        <v>2786</v>
      </c>
      <c r="J7040" s="728">
        <v>445.34</v>
      </c>
      <c r="K7040" s="728">
        <v>89.07</v>
      </c>
      <c r="L7040" s="728">
        <v>356.27</v>
      </c>
    </row>
    <row r="7041" spans="1:12" s="335" customFormat="1" ht="12" x14ac:dyDescent="0.2">
      <c r="A7041" s="335" t="s">
        <v>14336</v>
      </c>
      <c r="B7041" s="335" t="s">
        <v>14464</v>
      </c>
      <c r="C7041" s="733">
        <v>43800</v>
      </c>
      <c r="F7041" s="663">
        <v>6522</v>
      </c>
      <c r="G7041" s="663">
        <v>1304</v>
      </c>
      <c r="H7041" s="663"/>
      <c r="I7041" s="663">
        <v>5218</v>
      </c>
      <c r="J7041" s="728">
        <v>834.16</v>
      </c>
      <c r="K7041" s="728">
        <v>166.83</v>
      </c>
      <c r="L7041" s="728">
        <v>667.33</v>
      </c>
    </row>
    <row r="7042" spans="1:12" s="335" customFormat="1" ht="12" x14ac:dyDescent="0.2">
      <c r="A7042" s="335" t="s">
        <v>14337</v>
      </c>
      <c r="B7042" s="335" t="s">
        <v>14465</v>
      </c>
      <c r="C7042" s="733">
        <v>43800</v>
      </c>
      <c r="F7042" s="663">
        <v>6476</v>
      </c>
      <c r="G7042" s="663">
        <v>1619</v>
      </c>
      <c r="H7042" s="663"/>
      <c r="I7042" s="663">
        <v>4857</v>
      </c>
      <c r="J7042" s="728">
        <v>1088.3499999999999</v>
      </c>
      <c r="K7042" s="728">
        <v>217.67</v>
      </c>
      <c r="L7042" s="728">
        <v>870.68</v>
      </c>
    </row>
    <row r="7043" spans="1:12" s="335" customFormat="1" ht="12" x14ac:dyDescent="0.2">
      <c r="A7043" s="335" t="s">
        <v>14338</v>
      </c>
      <c r="B7043" s="335" t="s">
        <v>14466</v>
      </c>
      <c r="C7043" s="733">
        <v>43800</v>
      </c>
      <c r="F7043" s="663">
        <v>2023</v>
      </c>
      <c r="G7043" s="663">
        <v>303</v>
      </c>
      <c r="H7043" s="663"/>
      <c r="I7043" s="663">
        <v>1720</v>
      </c>
      <c r="J7043" s="728">
        <v>172.79</v>
      </c>
      <c r="K7043" s="728">
        <v>34.56</v>
      </c>
      <c r="L7043" s="728">
        <v>138.22999999999999</v>
      </c>
    </row>
    <row r="7044" spans="1:12" s="335" customFormat="1" ht="12" x14ac:dyDescent="0.2">
      <c r="A7044" s="335" t="s">
        <v>14339</v>
      </c>
      <c r="B7044" s="335" t="s">
        <v>14467</v>
      </c>
      <c r="C7044" s="733">
        <v>43800</v>
      </c>
      <c r="F7044" s="663">
        <v>2427</v>
      </c>
      <c r="G7044" s="663">
        <v>485</v>
      </c>
      <c r="H7044" s="663"/>
      <c r="I7044" s="663">
        <v>1942</v>
      </c>
      <c r="J7044" s="728">
        <v>310.41000000000003</v>
      </c>
      <c r="K7044" s="728">
        <v>62.08</v>
      </c>
      <c r="L7044" s="728">
        <v>248.33</v>
      </c>
    </row>
    <row r="7045" spans="1:12" s="335" customFormat="1" ht="12" x14ac:dyDescent="0.2">
      <c r="A7045" s="335" t="s">
        <v>14340</v>
      </c>
      <c r="B7045" s="335" t="s">
        <v>14468</v>
      </c>
      <c r="C7045" s="733">
        <v>43800</v>
      </c>
      <c r="F7045" s="663">
        <v>3034</v>
      </c>
      <c r="G7045" s="663">
        <v>607</v>
      </c>
      <c r="H7045" s="663"/>
      <c r="I7045" s="663">
        <v>2427</v>
      </c>
      <c r="J7045" s="728">
        <v>388.05</v>
      </c>
      <c r="K7045" s="728">
        <v>77.61</v>
      </c>
      <c r="L7045" s="728">
        <v>310.44</v>
      </c>
    </row>
    <row r="7046" spans="1:12" s="335" customFormat="1" ht="12" x14ac:dyDescent="0.2">
      <c r="A7046" s="335" t="s">
        <v>14341</v>
      </c>
      <c r="B7046" s="335" t="s">
        <v>14469</v>
      </c>
      <c r="C7046" s="733">
        <v>43800</v>
      </c>
      <c r="F7046" s="663">
        <v>4734</v>
      </c>
      <c r="G7046" s="663">
        <v>710</v>
      </c>
      <c r="H7046" s="663"/>
      <c r="I7046" s="663">
        <v>4024</v>
      </c>
      <c r="J7046" s="728">
        <v>408.07</v>
      </c>
      <c r="K7046" s="728">
        <v>81.61</v>
      </c>
      <c r="L7046" s="728">
        <v>326.45999999999998</v>
      </c>
    </row>
    <row r="7047" spans="1:12" s="335" customFormat="1" ht="12" x14ac:dyDescent="0.2">
      <c r="A7047" s="335" t="s">
        <v>14342</v>
      </c>
      <c r="B7047" s="335" t="s">
        <v>14470</v>
      </c>
      <c r="C7047" s="733">
        <v>43800</v>
      </c>
      <c r="F7047" s="663">
        <v>2980</v>
      </c>
      <c r="G7047" s="663">
        <v>894</v>
      </c>
      <c r="H7047" s="663"/>
      <c r="I7047" s="663">
        <v>2086</v>
      </c>
      <c r="J7047" s="728">
        <v>673.86</v>
      </c>
      <c r="K7047" s="728">
        <v>134.77000000000001</v>
      </c>
      <c r="L7047" s="728">
        <v>539.09</v>
      </c>
    </row>
    <row r="7048" spans="1:12" s="335" customFormat="1" ht="12" x14ac:dyDescent="0.2">
      <c r="A7048" s="335" t="s">
        <v>14343</v>
      </c>
      <c r="B7048" s="335" t="s">
        <v>14471</v>
      </c>
      <c r="C7048" s="733">
        <v>43800</v>
      </c>
      <c r="F7048" s="663">
        <v>6259</v>
      </c>
      <c r="G7048" s="663">
        <v>1252</v>
      </c>
      <c r="H7048" s="663"/>
      <c r="I7048" s="663">
        <v>5007</v>
      </c>
      <c r="J7048" s="728">
        <v>800.53</v>
      </c>
      <c r="K7048" s="728">
        <v>160.11000000000001</v>
      </c>
      <c r="L7048" s="728">
        <v>640.41999999999996</v>
      </c>
    </row>
    <row r="7049" spans="1:12" s="335" customFormat="1" ht="12" x14ac:dyDescent="0.2">
      <c r="A7049" s="335" t="s">
        <v>14344</v>
      </c>
      <c r="B7049" s="335" t="s">
        <v>14472</v>
      </c>
      <c r="C7049" s="733">
        <v>43800</v>
      </c>
      <c r="F7049" s="663">
        <v>2245</v>
      </c>
      <c r="G7049" s="663">
        <v>337</v>
      </c>
      <c r="H7049" s="663"/>
      <c r="I7049" s="663">
        <v>1908</v>
      </c>
      <c r="J7049" s="728">
        <v>191.75</v>
      </c>
      <c r="K7049" s="728">
        <v>38.35</v>
      </c>
      <c r="L7049" s="728">
        <v>153.4</v>
      </c>
    </row>
    <row r="7050" spans="1:12" s="335" customFormat="1" ht="12" x14ac:dyDescent="0.2">
      <c r="A7050" s="335" t="s">
        <v>14345</v>
      </c>
      <c r="B7050" s="335" t="s">
        <v>14473</v>
      </c>
      <c r="C7050" s="733">
        <v>43800</v>
      </c>
      <c r="F7050" s="663">
        <v>3050</v>
      </c>
      <c r="G7050" s="663">
        <v>457</v>
      </c>
      <c r="H7050" s="663"/>
      <c r="I7050" s="663">
        <v>2593</v>
      </c>
      <c r="J7050" s="728">
        <v>260.5</v>
      </c>
      <c r="K7050" s="728">
        <v>52.1</v>
      </c>
      <c r="L7050" s="728">
        <v>208.4</v>
      </c>
    </row>
    <row r="7051" spans="1:12" s="335" customFormat="1" ht="12" x14ac:dyDescent="0.2">
      <c r="A7051" s="335" t="s">
        <v>14346</v>
      </c>
      <c r="B7051" s="335" t="s">
        <v>14474</v>
      </c>
      <c r="C7051" s="733">
        <v>43800</v>
      </c>
      <c r="F7051" s="663">
        <v>18498</v>
      </c>
      <c r="G7051" s="663">
        <v>3700</v>
      </c>
      <c r="H7051" s="663"/>
      <c r="I7051" s="663">
        <v>14798</v>
      </c>
      <c r="J7051" s="728">
        <v>2365.89</v>
      </c>
      <c r="K7051" s="728">
        <v>473.18</v>
      </c>
      <c r="L7051" s="728">
        <v>1892.71</v>
      </c>
    </row>
    <row r="7052" spans="1:12" s="335" customFormat="1" ht="12" x14ac:dyDescent="0.2">
      <c r="A7052" s="335" t="s">
        <v>14347</v>
      </c>
      <c r="B7052" s="335" t="s">
        <v>14475</v>
      </c>
      <c r="C7052" s="733">
        <v>43800</v>
      </c>
      <c r="F7052" s="663">
        <v>1155</v>
      </c>
      <c r="G7052" s="663">
        <v>347</v>
      </c>
      <c r="H7052" s="663"/>
      <c r="I7052" s="663">
        <v>808</v>
      </c>
      <c r="J7052" s="728">
        <v>241.84</v>
      </c>
      <c r="K7052" s="728">
        <v>48.37</v>
      </c>
      <c r="L7052" s="728">
        <v>193.47</v>
      </c>
    </row>
    <row r="7053" spans="1:12" s="335" customFormat="1" ht="12" x14ac:dyDescent="0.2">
      <c r="A7053" s="335" t="s">
        <v>14348</v>
      </c>
      <c r="B7053" s="335" t="s">
        <v>14476</v>
      </c>
      <c r="C7053" s="733">
        <v>43800</v>
      </c>
      <c r="F7053" s="663">
        <v>4616</v>
      </c>
      <c r="G7053" s="663">
        <v>692</v>
      </c>
      <c r="H7053" s="663"/>
      <c r="I7053" s="663">
        <v>3924</v>
      </c>
      <c r="J7053" s="728">
        <v>394.25</v>
      </c>
      <c r="K7053" s="728">
        <v>78.849999999999994</v>
      </c>
      <c r="L7053" s="728">
        <v>315.39999999999998</v>
      </c>
    </row>
    <row r="7054" spans="1:12" s="335" customFormat="1" ht="12" x14ac:dyDescent="0.2">
      <c r="A7054" s="335" t="s">
        <v>14349</v>
      </c>
      <c r="B7054" s="335" t="s">
        <v>14477</v>
      </c>
      <c r="C7054" s="733">
        <v>43800</v>
      </c>
      <c r="F7054" s="663">
        <v>3750</v>
      </c>
      <c r="G7054" s="663">
        <v>750</v>
      </c>
      <c r="H7054" s="663"/>
      <c r="I7054" s="663">
        <v>3000</v>
      </c>
      <c r="J7054" s="728">
        <v>476.28</v>
      </c>
      <c r="K7054" s="728">
        <v>95.26</v>
      </c>
      <c r="L7054" s="728">
        <v>381.02</v>
      </c>
    </row>
    <row r="7055" spans="1:12" s="335" customFormat="1" ht="12" x14ac:dyDescent="0.2">
      <c r="A7055" s="335" t="s">
        <v>14350</v>
      </c>
      <c r="B7055" s="335" t="s">
        <v>14478</v>
      </c>
      <c r="C7055" s="733">
        <v>43800</v>
      </c>
      <c r="F7055" s="663">
        <v>2309</v>
      </c>
      <c r="G7055" s="663">
        <v>577</v>
      </c>
      <c r="H7055" s="663"/>
      <c r="I7055" s="663">
        <v>1732</v>
      </c>
      <c r="J7055" s="728">
        <v>391.61</v>
      </c>
      <c r="K7055" s="728">
        <v>78.319999999999993</v>
      </c>
      <c r="L7055" s="728">
        <v>313.29000000000002</v>
      </c>
    </row>
    <row r="7056" spans="1:12" s="335" customFormat="1" ht="12" x14ac:dyDescent="0.2">
      <c r="A7056" s="335" t="s">
        <v>14351</v>
      </c>
      <c r="B7056" s="335" t="s">
        <v>14479</v>
      </c>
      <c r="C7056" s="733">
        <v>43800</v>
      </c>
      <c r="F7056" s="663">
        <v>2415</v>
      </c>
      <c r="G7056" s="663">
        <v>362</v>
      </c>
      <c r="H7056" s="663"/>
      <c r="I7056" s="663">
        <v>2053</v>
      </c>
      <c r="J7056" s="728">
        <v>206.62</v>
      </c>
      <c r="K7056" s="728">
        <v>41.32</v>
      </c>
      <c r="L7056" s="728">
        <v>165.3</v>
      </c>
    </row>
    <row r="7057" spans="1:12" s="335" customFormat="1" ht="12" x14ac:dyDescent="0.2">
      <c r="A7057" s="335" t="s">
        <v>14352</v>
      </c>
      <c r="B7057" s="335" t="s">
        <v>14480</v>
      </c>
      <c r="C7057" s="733">
        <v>43800</v>
      </c>
      <c r="F7057" s="663">
        <v>2409</v>
      </c>
      <c r="G7057" s="663">
        <v>361</v>
      </c>
      <c r="H7057" s="663"/>
      <c r="I7057" s="663">
        <v>2048</v>
      </c>
      <c r="J7057" s="728">
        <v>205.75</v>
      </c>
      <c r="K7057" s="728">
        <v>41.15</v>
      </c>
      <c r="L7057" s="728">
        <v>164.6</v>
      </c>
    </row>
    <row r="7058" spans="1:12" s="335" customFormat="1" ht="12" x14ac:dyDescent="0.2">
      <c r="A7058" s="335" t="s">
        <v>14353</v>
      </c>
      <c r="B7058" s="335" t="s">
        <v>14481</v>
      </c>
      <c r="C7058" s="733">
        <v>43800</v>
      </c>
      <c r="F7058" s="663">
        <v>3168</v>
      </c>
      <c r="G7058" s="663">
        <v>634</v>
      </c>
      <c r="H7058" s="663"/>
      <c r="I7058" s="663">
        <v>2534</v>
      </c>
      <c r="J7058" s="728">
        <v>405.19</v>
      </c>
      <c r="K7058" s="728">
        <v>81.040000000000006</v>
      </c>
      <c r="L7058" s="728">
        <v>324.14999999999998</v>
      </c>
    </row>
    <row r="7059" spans="1:12" s="335" customFormat="1" ht="12" x14ac:dyDescent="0.2">
      <c r="A7059" s="335" t="s">
        <v>14354</v>
      </c>
      <c r="B7059" s="335" t="s">
        <v>14482</v>
      </c>
      <c r="C7059" s="733">
        <v>43800</v>
      </c>
      <c r="F7059" s="663">
        <v>3000</v>
      </c>
      <c r="G7059" s="663">
        <v>900</v>
      </c>
      <c r="H7059" s="663"/>
      <c r="I7059" s="663">
        <v>2100</v>
      </c>
      <c r="J7059" s="728">
        <v>633.9</v>
      </c>
      <c r="K7059" s="728">
        <v>126.78</v>
      </c>
      <c r="L7059" s="728">
        <v>507.12</v>
      </c>
    </row>
    <row r="7060" spans="1:12" s="335" customFormat="1" ht="12" x14ac:dyDescent="0.2">
      <c r="A7060" s="335" t="s">
        <v>14355</v>
      </c>
      <c r="B7060" s="335" t="s">
        <v>14483</v>
      </c>
      <c r="C7060" s="733">
        <v>43800</v>
      </c>
      <c r="F7060" s="663">
        <v>2244</v>
      </c>
      <c r="G7060" s="663">
        <v>449</v>
      </c>
      <c r="H7060" s="663"/>
      <c r="I7060" s="663">
        <v>1795</v>
      </c>
      <c r="J7060" s="728">
        <v>287.01</v>
      </c>
      <c r="K7060" s="728">
        <v>57.4</v>
      </c>
      <c r="L7060" s="728">
        <v>229.61</v>
      </c>
    </row>
    <row r="7061" spans="1:12" s="335" customFormat="1" ht="12" x14ac:dyDescent="0.2">
      <c r="A7061" s="335" t="s">
        <v>14356</v>
      </c>
      <c r="B7061" s="335" t="s">
        <v>14484</v>
      </c>
      <c r="C7061" s="733">
        <v>43800</v>
      </c>
      <c r="F7061" s="663">
        <v>2309</v>
      </c>
      <c r="G7061" s="663">
        <v>577</v>
      </c>
      <c r="H7061" s="663"/>
      <c r="I7061" s="663">
        <v>1732</v>
      </c>
      <c r="J7061" s="728">
        <v>391.61</v>
      </c>
      <c r="K7061" s="728">
        <v>78.319999999999993</v>
      </c>
      <c r="L7061" s="728">
        <v>313.29000000000002</v>
      </c>
    </row>
    <row r="7062" spans="1:12" s="335" customFormat="1" ht="12" x14ac:dyDescent="0.2">
      <c r="A7062" s="335" t="s">
        <v>14357</v>
      </c>
      <c r="B7062" s="335" t="s">
        <v>14485</v>
      </c>
      <c r="C7062" s="733">
        <v>43800</v>
      </c>
      <c r="F7062" s="663">
        <v>2400</v>
      </c>
      <c r="G7062" s="663">
        <v>360</v>
      </c>
      <c r="H7062" s="663"/>
      <c r="I7062" s="663">
        <v>2040</v>
      </c>
      <c r="J7062" s="728">
        <v>204.99</v>
      </c>
      <c r="K7062" s="728">
        <v>41</v>
      </c>
      <c r="L7062" s="728">
        <v>163.99</v>
      </c>
    </row>
    <row r="7063" spans="1:12" s="335" customFormat="1" ht="12" x14ac:dyDescent="0.2">
      <c r="A7063" s="335" t="s">
        <v>14358</v>
      </c>
      <c r="B7063" s="335" t="s">
        <v>14486</v>
      </c>
      <c r="C7063" s="733">
        <v>43800</v>
      </c>
      <c r="F7063" s="663">
        <v>2609</v>
      </c>
      <c r="G7063" s="663">
        <v>652</v>
      </c>
      <c r="H7063" s="663"/>
      <c r="I7063" s="663">
        <v>1957</v>
      </c>
      <c r="J7063" s="728">
        <v>442.49</v>
      </c>
      <c r="K7063" s="728">
        <v>88.5</v>
      </c>
      <c r="L7063" s="728">
        <v>353.99</v>
      </c>
    </row>
    <row r="7064" spans="1:12" s="335" customFormat="1" ht="12" x14ac:dyDescent="0.2">
      <c r="A7064" s="335" t="s">
        <v>14359</v>
      </c>
      <c r="B7064" s="335" t="s">
        <v>14487</v>
      </c>
      <c r="C7064" s="733">
        <v>43800</v>
      </c>
      <c r="F7064" s="663">
        <v>2609</v>
      </c>
      <c r="G7064" s="663">
        <v>652</v>
      </c>
      <c r="H7064" s="663"/>
      <c r="I7064" s="663">
        <v>1957</v>
      </c>
      <c r="J7064" s="728">
        <v>442.49</v>
      </c>
      <c r="K7064" s="728">
        <v>88.5</v>
      </c>
      <c r="L7064" s="728">
        <v>353.99</v>
      </c>
    </row>
    <row r="7065" spans="1:12" s="335" customFormat="1" ht="12" x14ac:dyDescent="0.2">
      <c r="A7065" s="335" t="s">
        <v>14360</v>
      </c>
      <c r="B7065" s="335" t="s">
        <v>14488</v>
      </c>
      <c r="C7065" s="733">
        <v>43800</v>
      </c>
      <c r="F7065" s="663">
        <v>2748</v>
      </c>
      <c r="G7065" s="663">
        <v>412</v>
      </c>
      <c r="H7065" s="663"/>
      <c r="I7065" s="663">
        <v>2336</v>
      </c>
      <c r="J7065" s="728">
        <v>234.71</v>
      </c>
      <c r="K7065" s="728">
        <v>46.94</v>
      </c>
      <c r="L7065" s="728">
        <v>187.77</v>
      </c>
    </row>
    <row r="7066" spans="1:12" s="335" customFormat="1" ht="12" x14ac:dyDescent="0.2">
      <c r="A7066" s="335" t="s">
        <v>14361</v>
      </c>
      <c r="B7066" s="335" t="s">
        <v>14489</v>
      </c>
      <c r="C7066" s="733">
        <v>43800</v>
      </c>
      <c r="F7066" s="663">
        <v>1155</v>
      </c>
      <c r="G7066" s="663">
        <v>347</v>
      </c>
      <c r="H7066" s="663"/>
      <c r="I7066" s="663">
        <v>808</v>
      </c>
      <c r="J7066" s="728">
        <v>241.84</v>
      </c>
      <c r="K7066" s="728">
        <v>48.37</v>
      </c>
      <c r="L7066" s="728">
        <v>193.47</v>
      </c>
    </row>
    <row r="7067" spans="1:12" s="335" customFormat="1" ht="12" x14ac:dyDescent="0.2">
      <c r="A7067" s="335" t="s">
        <v>14362</v>
      </c>
      <c r="B7067" s="335" t="s">
        <v>14490</v>
      </c>
      <c r="C7067" s="733">
        <v>43800</v>
      </c>
      <c r="F7067" s="663">
        <v>81</v>
      </c>
      <c r="G7067" s="663">
        <v>12</v>
      </c>
      <c r="H7067" s="663"/>
      <c r="I7067" s="663">
        <v>69</v>
      </c>
      <c r="J7067" s="728">
        <v>6.99</v>
      </c>
      <c r="K7067" s="728">
        <v>1.4</v>
      </c>
      <c r="L7067" s="728">
        <v>5.59</v>
      </c>
    </row>
    <row r="7068" spans="1:12" s="335" customFormat="1" ht="12" x14ac:dyDescent="0.2">
      <c r="A7068" s="335" t="s">
        <v>14363</v>
      </c>
      <c r="B7068" s="335" t="s">
        <v>14491</v>
      </c>
      <c r="C7068" s="733">
        <v>43800</v>
      </c>
      <c r="F7068" s="663">
        <v>2237</v>
      </c>
      <c r="G7068" s="663">
        <v>336</v>
      </c>
      <c r="H7068" s="663"/>
      <c r="I7068" s="663">
        <v>1901</v>
      </c>
      <c r="J7068" s="728">
        <v>191.06</v>
      </c>
      <c r="K7068" s="728">
        <v>38.21</v>
      </c>
      <c r="L7068" s="728">
        <v>152.85</v>
      </c>
    </row>
    <row r="7069" spans="1:12" s="335" customFormat="1" ht="12" x14ac:dyDescent="0.2">
      <c r="A7069" s="335" t="s">
        <v>14364</v>
      </c>
      <c r="B7069" s="335" t="s">
        <v>14492</v>
      </c>
      <c r="C7069" s="733">
        <v>43800</v>
      </c>
      <c r="F7069" s="663">
        <v>10620</v>
      </c>
      <c r="G7069" s="663">
        <v>1752</v>
      </c>
      <c r="H7069" s="663"/>
      <c r="I7069" s="663">
        <v>8868</v>
      </c>
      <c r="J7069" s="728">
        <v>1048.3</v>
      </c>
      <c r="K7069" s="728">
        <v>209.66</v>
      </c>
      <c r="L7069" s="728">
        <v>838.64</v>
      </c>
    </row>
    <row r="7070" spans="1:12" s="335" customFormat="1" ht="12" x14ac:dyDescent="0.2">
      <c r="A7070" s="335" t="s">
        <v>14365</v>
      </c>
      <c r="B7070" s="335" t="s">
        <v>14493</v>
      </c>
      <c r="C7070" s="733">
        <v>43800</v>
      </c>
      <c r="F7070" s="663">
        <v>1984</v>
      </c>
      <c r="G7070" s="663">
        <v>496</v>
      </c>
      <c r="H7070" s="663"/>
      <c r="I7070" s="663">
        <v>1488</v>
      </c>
      <c r="J7070" s="728">
        <v>333.43</v>
      </c>
      <c r="K7070" s="728">
        <v>66.69</v>
      </c>
      <c r="L7070" s="728">
        <v>266.74</v>
      </c>
    </row>
    <row r="7071" spans="1:12" s="335" customFormat="1" ht="12" x14ac:dyDescent="0.2">
      <c r="A7071" s="335" t="s">
        <v>14366</v>
      </c>
      <c r="B7071" s="335" t="s">
        <v>14494</v>
      </c>
      <c r="C7071" s="733">
        <v>43800</v>
      </c>
      <c r="F7071" s="663">
        <v>2261</v>
      </c>
      <c r="G7071" s="663">
        <v>283</v>
      </c>
      <c r="H7071" s="663"/>
      <c r="I7071" s="663">
        <v>1978</v>
      </c>
      <c r="J7071" s="728">
        <v>145.09</v>
      </c>
      <c r="K7071" s="728">
        <v>29.02</v>
      </c>
      <c r="L7071" s="728">
        <v>116.07</v>
      </c>
    </row>
    <row r="7072" spans="1:12" s="335" customFormat="1" ht="12" x14ac:dyDescent="0.2">
      <c r="A7072" s="335" t="s">
        <v>14367</v>
      </c>
      <c r="B7072" s="335" t="s">
        <v>14495</v>
      </c>
      <c r="C7072" s="733">
        <v>43800</v>
      </c>
      <c r="F7072" s="663">
        <v>2546</v>
      </c>
      <c r="G7072" s="663">
        <v>509</v>
      </c>
      <c r="H7072" s="663"/>
      <c r="I7072" s="663">
        <v>2037</v>
      </c>
      <c r="J7072" s="728">
        <v>325.63</v>
      </c>
      <c r="K7072" s="728">
        <v>65.13</v>
      </c>
      <c r="L7072" s="728">
        <v>260.5</v>
      </c>
    </row>
    <row r="7073" spans="1:12" s="335" customFormat="1" ht="12" x14ac:dyDescent="0.2">
      <c r="A7073" s="335" t="s">
        <v>14368</v>
      </c>
      <c r="B7073" s="335" t="s">
        <v>14496</v>
      </c>
      <c r="C7073" s="733">
        <v>43800</v>
      </c>
      <c r="F7073" s="663">
        <v>4954</v>
      </c>
      <c r="G7073" s="663">
        <v>991</v>
      </c>
      <c r="H7073" s="663"/>
      <c r="I7073" s="663">
        <v>3963</v>
      </c>
      <c r="J7073" s="728">
        <v>633.61</v>
      </c>
      <c r="K7073" s="728">
        <v>126.72</v>
      </c>
      <c r="L7073" s="728">
        <v>506.89</v>
      </c>
    </row>
    <row r="7074" spans="1:12" s="335" customFormat="1" ht="12" x14ac:dyDescent="0.2">
      <c r="A7074" s="335" t="s">
        <v>14369</v>
      </c>
      <c r="B7074" s="335" t="s">
        <v>14497</v>
      </c>
      <c r="C7074" s="733">
        <v>43800</v>
      </c>
      <c r="F7074" s="663">
        <v>4267</v>
      </c>
      <c r="G7074" s="663">
        <v>853</v>
      </c>
      <c r="H7074" s="663"/>
      <c r="I7074" s="663">
        <v>3414</v>
      </c>
      <c r="J7074" s="728">
        <v>547.48</v>
      </c>
      <c r="K7074" s="728">
        <v>109.5</v>
      </c>
      <c r="L7074" s="728">
        <v>437.98</v>
      </c>
    </row>
    <row r="7075" spans="1:12" s="335" customFormat="1" ht="12" x14ac:dyDescent="0.2">
      <c r="A7075" s="335" t="s">
        <v>14531</v>
      </c>
      <c r="B7075" s="335" t="s">
        <v>14535</v>
      </c>
      <c r="C7075" s="733">
        <v>43800</v>
      </c>
      <c r="F7075" s="663">
        <v>3879</v>
      </c>
      <c r="G7075" s="663">
        <v>776</v>
      </c>
      <c r="H7075" s="663"/>
      <c r="I7075" s="663">
        <v>3103</v>
      </c>
      <c r="J7075" s="728">
        <v>496.13</v>
      </c>
      <c r="K7075" s="728">
        <v>99.23</v>
      </c>
      <c r="L7075" s="728">
        <v>396.9</v>
      </c>
    </row>
    <row r="7076" spans="1:12" s="335" customFormat="1" ht="12" x14ac:dyDescent="0.2">
      <c r="A7076" s="335" t="s">
        <v>14370</v>
      </c>
      <c r="B7076" s="335" t="s">
        <v>14498</v>
      </c>
      <c r="C7076" s="733">
        <v>43800</v>
      </c>
      <c r="F7076" s="663">
        <v>2824</v>
      </c>
      <c r="G7076" s="663">
        <v>565</v>
      </c>
      <c r="H7076" s="663"/>
      <c r="I7076" s="663">
        <v>2259</v>
      </c>
      <c r="J7076" s="728">
        <v>361.19</v>
      </c>
      <c r="K7076" s="728">
        <v>72.239999999999995</v>
      </c>
      <c r="L7076" s="728">
        <v>288.95</v>
      </c>
    </row>
    <row r="7077" spans="1:12" s="335" customFormat="1" ht="12" x14ac:dyDescent="0.2">
      <c r="A7077" s="335" t="s">
        <v>14532</v>
      </c>
      <c r="B7077" s="335" t="s">
        <v>14501</v>
      </c>
      <c r="C7077" s="733">
        <v>43800</v>
      </c>
      <c r="F7077" s="663">
        <v>5268</v>
      </c>
      <c r="G7077" s="663">
        <v>790</v>
      </c>
      <c r="H7077" s="663"/>
      <c r="I7077" s="663">
        <v>4478</v>
      </c>
      <c r="J7077" s="728">
        <v>449.94</v>
      </c>
      <c r="K7077" s="728">
        <v>89.99</v>
      </c>
      <c r="L7077" s="728">
        <v>359.95</v>
      </c>
    </row>
    <row r="7078" spans="1:12" s="335" customFormat="1" ht="12" x14ac:dyDescent="0.2">
      <c r="A7078" s="335" t="s">
        <v>14371</v>
      </c>
      <c r="B7078" s="335" t="s">
        <v>14499</v>
      </c>
      <c r="C7078" s="733">
        <v>43800</v>
      </c>
      <c r="F7078" s="663">
        <v>5105</v>
      </c>
      <c r="G7078" s="663">
        <v>766</v>
      </c>
      <c r="H7078" s="663"/>
      <c r="I7078" s="663">
        <v>4339</v>
      </c>
      <c r="J7078" s="728">
        <v>440.04</v>
      </c>
      <c r="K7078" s="728">
        <v>88.01</v>
      </c>
      <c r="L7078" s="728">
        <v>352.03</v>
      </c>
    </row>
    <row r="7079" spans="1:12" s="335" customFormat="1" ht="12" x14ac:dyDescent="0.2">
      <c r="A7079" s="335" t="s">
        <v>14372</v>
      </c>
      <c r="B7079" s="335" t="s">
        <v>14500</v>
      </c>
      <c r="C7079" s="733">
        <v>43800</v>
      </c>
      <c r="F7079" s="663">
        <v>2411</v>
      </c>
      <c r="G7079" s="663">
        <v>482</v>
      </c>
      <c r="H7079" s="663"/>
      <c r="I7079" s="663">
        <v>1929</v>
      </c>
      <c r="J7079" s="728">
        <v>308.36</v>
      </c>
      <c r="K7079" s="728">
        <v>61.67</v>
      </c>
      <c r="L7079" s="728">
        <v>246.69</v>
      </c>
    </row>
    <row r="7080" spans="1:12" s="335" customFormat="1" ht="12" x14ac:dyDescent="0.2">
      <c r="A7080" s="335" t="s">
        <v>14373</v>
      </c>
      <c r="B7080" s="335" t="s">
        <v>14501</v>
      </c>
      <c r="C7080" s="733">
        <v>43800</v>
      </c>
      <c r="F7080" s="663">
        <v>4668</v>
      </c>
      <c r="G7080" s="663">
        <v>700</v>
      </c>
      <c r="H7080" s="663"/>
      <c r="I7080" s="663">
        <v>3968</v>
      </c>
      <c r="J7080" s="728">
        <v>399.35</v>
      </c>
      <c r="K7080" s="728">
        <v>79.87</v>
      </c>
      <c r="L7080" s="728">
        <v>319.48</v>
      </c>
    </row>
    <row r="7081" spans="1:12" s="335" customFormat="1" ht="12" x14ac:dyDescent="0.2">
      <c r="A7081" s="335" t="s">
        <v>14374</v>
      </c>
      <c r="B7081" s="335" t="s">
        <v>14502</v>
      </c>
      <c r="C7081" s="733">
        <v>43800</v>
      </c>
      <c r="F7081" s="663">
        <v>2482</v>
      </c>
      <c r="G7081" s="663">
        <v>372</v>
      </c>
      <c r="H7081" s="663"/>
      <c r="I7081" s="663">
        <v>2110</v>
      </c>
      <c r="J7081" s="728">
        <v>212.18</v>
      </c>
      <c r="K7081" s="728">
        <v>42.44</v>
      </c>
      <c r="L7081" s="728">
        <v>169.74</v>
      </c>
    </row>
    <row r="7082" spans="1:12" s="335" customFormat="1" ht="12" x14ac:dyDescent="0.2">
      <c r="A7082" s="335" t="s">
        <v>14533</v>
      </c>
      <c r="B7082" s="335" t="s">
        <v>14536</v>
      </c>
      <c r="C7082" s="733">
        <v>43800</v>
      </c>
      <c r="F7082" s="663">
        <v>19396</v>
      </c>
      <c r="G7082" s="663">
        <v>3879</v>
      </c>
      <c r="H7082" s="663"/>
      <c r="I7082" s="663">
        <v>15517</v>
      </c>
      <c r="J7082" s="728">
        <v>2480.75</v>
      </c>
      <c r="K7082" s="728">
        <v>496.15</v>
      </c>
      <c r="L7082" s="728">
        <v>1984.6</v>
      </c>
    </row>
    <row r="7083" spans="1:12" s="335" customFormat="1" ht="12" x14ac:dyDescent="0.2">
      <c r="A7083" s="335" t="s">
        <v>14375</v>
      </c>
      <c r="B7083" s="335" t="s">
        <v>14503</v>
      </c>
      <c r="C7083" s="733">
        <v>43800</v>
      </c>
      <c r="F7083" s="663">
        <v>2282</v>
      </c>
      <c r="G7083" s="663">
        <v>342</v>
      </c>
      <c r="H7083" s="663"/>
      <c r="I7083" s="663">
        <v>1940</v>
      </c>
      <c r="J7083" s="728">
        <v>194.91</v>
      </c>
      <c r="K7083" s="728">
        <v>38.979999999999997</v>
      </c>
      <c r="L7083" s="728">
        <v>155.93</v>
      </c>
    </row>
    <row r="7084" spans="1:12" s="335" customFormat="1" ht="12" x14ac:dyDescent="0.2">
      <c r="A7084" s="335" t="s">
        <v>14376</v>
      </c>
      <c r="B7084" s="335" t="s">
        <v>14504</v>
      </c>
      <c r="C7084" s="733">
        <v>43800</v>
      </c>
      <c r="F7084" s="663">
        <v>6503</v>
      </c>
      <c r="G7084" s="663">
        <v>1951</v>
      </c>
      <c r="H7084" s="663"/>
      <c r="I7084" s="663">
        <v>4552</v>
      </c>
      <c r="J7084" s="728">
        <v>1374.09</v>
      </c>
      <c r="K7084" s="728">
        <v>274.82</v>
      </c>
      <c r="L7084" s="728">
        <v>1099.27</v>
      </c>
    </row>
    <row r="7085" spans="1:12" s="335" customFormat="1" ht="12" x14ac:dyDescent="0.2">
      <c r="A7085" s="335" t="s">
        <v>14377</v>
      </c>
      <c r="B7085" s="335" t="s">
        <v>14505</v>
      </c>
      <c r="C7085" s="733">
        <v>43800</v>
      </c>
      <c r="F7085" s="663">
        <v>7280</v>
      </c>
      <c r="G7085" s="663">
        <v>1456</v>
      </c>
      <c r="H7085" s="663"/>
      <c r="I7085" s="663">
        <v>5824</v>
      </c>
      <c r="J7085" s="728">
        <v>931.11</v>
      </c>
      <c r="K7085" s="728">
        <v>186.22</v>
      </c>
      <c r="L7085" s="728">
        <v>744.89</v>
      </c>
    </row>
    <row r="7086" spans="1:12" s="335" customFormat="1" ht="12" x14ac:dyDescent="0.2">
      <c r="A7086" s="335" t="s">
        <v>14378</v>
      </c>
      <c r="B7086" s="335" t="s">
        <v>14506</v>
      </c>
      <c r="C7086" s="733">
        <v>43800</v>
      </c>
      <c r="F7086" s="663">
        <v>5381</v>
      </c>
      <c r="G7086" s="663">
        <v>807</v>
      </c>
      <c r="H7086" s="663"/>
      <c r="I7086" s="663">
        <v>4574</v>
      </c>
      <c r="J7086" s="728">
        <v>459.59</v>
      </c>
      <c r="K7086" s="728">
        <v>91.92</v>
      </c>
      <c r="L7086" s="728">
        <v>367.67</v>
      </c>
    </row>
    <row r="7087" spans="1:12" s="335" customFormat="1" ht="12" x14ac:dyDescent="0.2">
      <c r="A7087" s="335" t="s">
        <v>14379</v>
      </c>
      <c r="B7087" s="335" t="s">
        <v>14507</v>
      </c>
      <c r="C7087" s="733">
        <v>43800</v>
      </c>
      <c r="F7087" s="663">
        <v>6195</v>
      </c>
      <c r="G7087" s="663">
        <v>929</v>
      </c>
      <c r="H7087" s="663"/>
      <c r="I7087" s="663">
        <v>5266</v>
      </c>
      <c r="J7087" s="728">
        <v>537.15</v>
      </c>
      <c r="K7087" s="728">
        <v>107.43</v>
      </c>
      <c r="L7087" s="728">
        <v>429.72</v>
      </c>
    </row>
    <row r="7088" spans="1:12" s="335" customFormat="1" ht="12" x14ac:dyDescent="0.2">
      <c r="A7088" s="335" t="s">
        <v>14380</v>
      </c>
      <c r="B7088" s="335" t="s">
        <v>14508</v>
      </c>
      <c r="C7088" s="733">
        <v>43800</v>
      </c>
      <c r="F7088" s="663">
        <v>2625</v>
      </c>
      <c r="G7088" s="663">
        <v>394</v>
      </c>
      <c r="H7088" s="663"/>
      <c r="I7088" s="663">
        <v>2231</v>
      </c>
      <c r="J7088" s="728">
        <v>224.2</v>
      </c>
      <c r="K7088" s="728">
        <v>44.84</v>
      </c>
      <c r="L7088" s="728">
        <v>179.36</v>
      </c>
    </row>
    <row r="7089" spans="1:12" s="335" customFormat="1" ht="12" x14ac:dyDescent="0.2">
      <c r="A7089" s="335" t="s">
        <v>14381</v>
      </c>
      <c r="B7089" s="335" t="s">
        <v>14509</v>
      </c>
      <c r="C7089" s="733">
        <v>43800</v>
      </c>
      <c r="F7089" s="663">
        <v>2023</v>
      </c>
      <c r="G7089" s="663">
        <v>303</v>
      </c>
      <c r="H7089" s="663"/>
      <c r="I7089" s="663">
        <v>1720</v>
      </c>
      <c r="J7089" s="728">
        <v>172.79</v>
      </c>
      <c r="K7089" s="728">
        <v>34.56</v>
      </c>
      <c r="L7089" s="728">
        <v>138.22999999999999</v>
      </c>
    </row>
    <row r="7090" spans="1:12" s="335" customFormat="1" ht="12" x14ac:dyDescent="0.2">
      <c r="A7090" s="335" t="s">
        <v>14382</v>
      </c>
      <c r="B7090" s="335" t="s">
        <v>14510</v>
      </c>
      <c r="C7090" s="733">
        <v>43800</v>
      </c>
      <c r="F7090" s="663">
        <v>2116</v>
      </c>
      <c r="G7090" s="663">
        <v>317</v>
      </c>
      <c r="H7090" s="663"/>
      <c r="I7090" s="663">
        <v>1799</v>
      </c>
      <c r="J7090" s="728">
        <v>180.73</v>
      </c>
      <c r="K7090" s="728">
        <v>36.15</v>
      </c>
      <c r="L7090" s="728">
        <v>144.58000000000001</v>
      </c>
    </row>
    <row r="7091" spans="1:12" s="335" customFormat="1" ht="12" x14ac:dyDescent="0.2">
      <c r="A7091" s="335" t="s">
        <v>14383</v>
      </c>
      <c r="B7091" s="335" t="s">
        <v>14511</v>
      </c>
      <c r="C7091" s="733">
        <v>43800</v>
      </c>
      <c r="F7091" s="663">
        <v>2436</v>
      </c>
      <c r="G7091" s="663">
        <v>365</v>
      </c>
      <c r="H7091" s="663"/>
      <c r="I7091" s="663">
        <v>2071</v>
      </c>
      <c r="J7091" s="728">
        <v>208.8</v>
      </c>
      <c r="K7091" s="728">
        <v>41.76</v>
      </c>
      <c r="L7091" s="728">
        <v>167.04</v>
      </c>
    </row>
    <row r="7092" spans="1:12" s="335" customFormat="1" ht="12" x14ac:dyDescent="0.2">
      <c r="A7092" s="335" t="s">
        <v>14384</v>
      </c>
      <c r="B7092" s="335" t="s">
        <v>14512</v>
      </c>
      <c r="C7092" s="733">
        <v>43800</v>
      </c>
      <c r="F7092" s="663">
        <v>2860</v>
      </c>
      <c r="G7092" s="663">
        <v>572</v>
      </c>
      <c r="H7092" s="663"/>
      <c r="I7092" s="663">
        <v>2288</v>
      </c>
      <c r="J7092" s="728">
        <v>365.79</v>
      </c>
      <c r="K7092" s="728">
        <v>73.16</v>
      </c>
      <c r="L7092" s="728">
        <v>292.63</v>
      </c>
    </row>
    <row r="7093" spans="1:12" s="335" customFormat="1" ht="12" x14ac:dyDescent="0.2">
      <c r="A7093" s="335" t="s">
        <v>14385</v>
      </c>
      <c r="B7093" s="335" t="s">
        <v>14513</v>
      </c>
      <c r="C7093" s="733">
        <v>43800</v>
      </c>
      <c r="F7093" s="663">
        <v>8241</v>
      </c>
      <c r="G7093" s="663">
        <v>1236</v>
      </c>
      <c r="H7093" s="663"/>
      <c r="I7093" s="663">
        <v>7005</v>
      </c>
      <c r="J7093" s="728">
        <v>710.35</v>
      </c>
      <c r="K7093" s="728">
        <v>142.07</v>
      </c>
      <c r="L7093" s="728">
        <v>568.28</v>
      </c>
    </row>
    <row r="7094" spans="1:12" s="335" customFormat="1" ht="12" x14ac:dyDescent="0.2">
      <c r="A7094" s="335" t="s">
        <v>14386</v>
      </c>
      <c r="B7094" s="335" t="s">
        <v>14514</v>
      </c>
      <c r="C7094" s="733">
        <v>43800</v>
      </c>
      <c r="F7094" s="663">
        <v>6120</v>
      </c>
      <c r="G7094" s="663">
        <v>1224</v>
      </c>
      <c r="H7094" s="663"/>
      <c r="I7094" s="663">
        <v>4896</v>
      </c>
      <c r="J7094" s="728">
        <v>778.84</v>
      </c>
      <c r="K7094" s="728">
        <v>155.77000000000001</v>
      </c>
      <c r="L7094" s="728">
        <v>623.07000000000005</v>
      </c>
    </row>
    <row r="7095" spans="1:12" s="335" customFormat="1" ht="12" x14ac:dyDescent="0.2">
      <c r="A7095" s="335" t="s">
        <v>14387</v>
      </c>
      <c r="B7095" s="335" t="s">
        <v>14515</v>
      </c>
      <c r="C7095" s="733">
        <v>43800</v>
      </c>
      <c r="F7095" s="663">
        <v>3850</v>
      </c>
      <c r="G7095" s="663">
        <v>577</v>
      </c>
      <c r="H7095" s="663"/>
      <c r="I7095" s="663">
        <v>3273</v>
      </c>
      <c r="J7095" s="728">
        <v>329.08</v>
      </c>
      <c r="K7095" s="728">
        <v>65.819999999999993</v>
      </c>
      <c r="L7095" s="728">
        <v>263.26</v>
      </c>
    </row>
    <row r="7096" spans="1:12" s="335" customFormat="1" ht="12" x14ac:dyDescent="0.2">
      <c r="A7096" s="335" t="s">
        <v>14388</v>
      </c>
      <c r="B7096" s="335" t="s">
        <v>14516</v>
      </c>
      <c r="C7096" s="733">
        <v>43800</v>
      </c>
      <c r="F7096" s="663">
        <v>6882</v>
      </c>
      <c r="G7096" s="663">
        <v>1032</v>
      </c>
      <c r="H7096" s="663"/>
      <c r="I7096" s="663">
        <v>5850</v>
      </c>
      <c r="J7096" s="728">
        <v>592.88</v>
      </c>
      <c r="K7096" s="728">
        <v>118.58</v>
      </c>
      <c r="L7096" s="728">
        <v>474.3</v>
      </c>
    </row>
    <row r="7097" spans="1:12" s="335" customFormat="1" ht="12" x14ac:dyDescent="0.2">
      <c r="A7097" s="335" t="s">
        <v>14389</v>
      </c>
      <c r="B7097" s="335" t="s">
        <v>14517</v>
      </c>
      <c r="C7097" s="733">
        <v>43800</v>
      </c>
      <c r="F7097" s="663">
        <v>7248</v>
      </c>
      <c r="G7097" s="663">
        <v>1450</v>
      </c>
      <c r="H7097" s="663"/>
      <c r="I7097" s="663">
        <v>5798</v>
      </c>
      <c r="J7097" s="728">
        <v>927.01</v>
      </c>
      <c r="K7097" s="728">
        <v>185.4</v>
      </c>
      <c r="L7097" s="728">
        <v>741.61</v>
      </c>
    </row>
    <row r="7098" spans="1:12" s="335" customFormat="1" ht="12" x14ac:dyDescent="0.2">
      <c r="A7098" s="335" t="s">
        <v>14390</v>
      </c>
      <c r="B7098" s="335" t="s">
        <v>14518</v>
      </c>
      <c r="C7098" s="733">
        <v>43800</v>
      </c>
      <c r="F7098" s="663">
        <v>3852</v>
      </c>
      <c r="G7098" s="663">
        <v>770</v>
      </c>
      <c r="H7098" s="663"/>
      <c r="I7098" s="663">
        <v>3082</v>
      </c>
      <c r="J7098" s="728">
        <v>492.67</v>
      </c>
      <c r="K7098" s="728">
        <v>98.53</v>
      </c>
      <c r="L7098" s="728">
        <v>394.14</v>
      </c>
    </row>
    <row r="7099" spans="1:12" s="335" customFormat="1" ht="12" x14ac:dyDescent="0.2">
      <c r="A7099" s="335" t="s">
        <v>14391</v>
      </c>
      <c r="B7099" s="335" t="s">
        <v>14519</v>
      </c>
      <c r="C7099" s="733">
        <v>43800</v>
      </c>
      <c r="F7099" s="663">
        <v>3720</v>
      </c>
      <c r="G7099" s="663">
        <v>558</v>
      </c>
      <c r="H7099" s="663"/>
      <c r="I7099" s="663">
        <v>3162</v>
      </c>
      <c r="J7099" s="728">
        <v>317.73</v>
      </c>
      <c r="K7099" s="728">
        <v>63.55</v>
      </c>
      <c r="L7099" s="728">
        <v>254.18</v>
      </c>
    </row>
    <row r="7100" spans="1:12" s="335" customFormat="1" ht="12" x14ac:dyDescent="0.2">
      <c r="A7100" s="335" t="s">
        <v>14392</v>
      </c>
      <c r="B7100" s="335" t="s">
        <v>14520</v>
      </c>
      <c r="C7100" s="733">
        <v>43800</v>
      </c>
      <c r="F7100" s="663">
        <v>4465</v>
      </c>
      <c r="G7100" s="663">
        <v>670</v>
      </c>
      <c r="H7100" s="663"/>
      <c r="I7100" s="663">
        <v>3795</v>
      </c>
      <c r="J7100" s="728">
        <v>381.35</v>
      </c>
      <c r="K7100" s="728">
        <v>76.27</v>
      </c>
      <c r="L7100" s="728">
        <v>305.08</v>
      </c>
    </row>
    <row r="7101" spans="1:12" s="335" customFormat="1" ht="12" x14ac:dyDescent="0.2">
      <c r="A7101" s="335" t="s">
        <v>14393</v>
      </c>
      <c r="B7101" s="335" t="s">
        <v>14521</v>
      </c>
      <c r="C7101" s="733">
        <v>43800</v>
      </c>
      <c r="F7101" s="663">
        <v>1155</v>
      </c>
      <c r="G7101" s="663">
        <v>347</v>
      </c>
      <c r="H7101" s="663"/>
      <c r="I7101" s="663">
        <v>808</v>
      </c>
      <c r="J7101" s="728">
        <v>241.84</v>
      </c>
      <c r="K7101" s="728">
        <v>48.37</v>
      </c>
      <c r="L7101" s="728">
        <v>193.47</v>
      </c>
    </row>
    <row r="7102" spans="1:12" s="335" customFormat="1" ht="12" x14ac:dyDescent="0.2">
      <c r="A7102" s="335" t="s">
        <v>14394</v>
      </c>
      <c r="B7102" s="335" t="s">
        <v>14522</v>
      </c>
      <c r="C7102" s="733">
        <v>43800</v>
      </c>
      <c r="F7102" s="663">
        <v>5612</v>
      </c>
      <c r="G7102" s="663">
        <v>1052</v>
      </c>
      <c r="H7102" s="663"/>
      <c r="I7102" s="663">
        <v>4560</v>
      </c>
      <c r="J7102" s="728">
        <v>653.24</v>
      </c>
      <c r="K7102" s="728">
        <v>130.65</v>
      </c>
      <c r="L7102" s="728">
        <v>522.59</v>
      </c>
    </row>
    <row r="7103" spans="1:12" s="335" customFormat="1" ht="12" x14ac:dyDescent="0.2">
      <c r="A7103" s="335" t="s">
        <v>14395</v>
      </c>
      <c r="B7103" s="335" t="s">
        <v>14523</v>
      </c>
      <c r="C7103" s="733">
        <v>43800</v>
      </c>
      <c r="F7103" s="663">
        <v>3702</v>
      </c>
      <c r="G7103" s="663">
        <v>555</v>
      </c>
      <c r="H7103" s="663"/>
      <c r="I7103" s="663">
        <v>3147</v>
      </c>
      <c r="J7103" s="728">
        <v>316.19</v>
      </c>
      <c r="K7103" s="728">
        <v>63.24</v>
      </c>
      <c r="L7103" s="728">
        <v>252.95</v>
      </c>
    </row>
    <row r="7104" spans="1:12" s="335" customFormat="1" ht="12" x14ac:dyDescent="0.2">
      <c r="A7104" s="335" t="s">
        <v>14396</v>
      </c>
      <c r="B7104" s="335" t="s">
        <v>14524</v>
      </c>
      <c r="C7104" s="733">
        <v>43800</v>
      </c>
      <c r="F7104" s="663">
        <v>15931</v>
      </c>
      <c r="G7104" s="663">
        <v>2390</v>
      </c>
      <c r="H7104" s="663"/>
      <c r="I7104" s="663">
        <v>13541</v>
      </c>
      <c r="J7104" s="728">
        <v>1373.25</v>
      </c>
      <c r="K7104" s="728">
        <v>274.64999999999998</v>
      </c>
      <c r="L7104" s="728">
        <v>1098.5999999999999</v>
      </c>
    </row>
    <row r="7105" spans="1:12" s="335" customFormat="1" ht="12" x14ac:dyDescent="0.2">
      <c r="A7105" s="335" t="s">
        <v>14397</v>
      </c>
      <c r="B7105" s="335" t="s">
        <v>14525</v>
      </c>
      <c r="C7105" s="733">
        <v>43800</v>
      </c>
      <c r="F7105" s="663">
        <v>13888</v>
      </c>
      <c r="G7105" s="663">
        <v>4166</v>
      </c>
      <c r="H7105" s="663"/>
      <c r="I7105" s="663">
        <v>9722</v>
      </c>
      <c r="J7105" s="728">
        <v>2934.54</v>
      </c>
      <c r="K7105" s="728">
        <v>586.91</v>
      </c>
      <c r="L7105" s="728">
        <v>2347.63</v>
      </c>
    </row>
    <row r="7106" spans="1:12" s="335" customFormat="1" ht="12" x14ac:dyDescent="0.2">
      <c r="A7106" s="335" t="s">
        <v>14398</v>
      </c>
      <c r="B7106" s="335" t="s">
        <v>14526</v>
      </c>
      <c r="C7106" s="733">
        <v>43800</v>
      </c>
      <c r="F7106" s="663">
        <v>3496</v>
      </c>
      <c r="G7106" s="663">
        <v>699</v>
      </c>
      <c r="H7106" s="663"/>
      <c r="I7106" s="663">
        <v>2797</v>
      </c>
      <c r="J7106" s="728">
        <v>447.13</v>
      </c>
      <c r="K7106" s="728">
        <v>89.43</v>
      </c>
      <c r="L7106" s="728">
        <v>357.7</v>
      </c>
    </row>
    <row r="7107" spans="1:12" s="335" customFormat="1" ht="12" x14ac:dyDescent="0.2">
      <c r="A7107" s="335" t="s">
        <v>14399</v>
      </c>
      <c r="B7107" s="335" t="s">
        <v>14527</v>
      </c>
      <c r="C7107" s="733">
        <v>43800</v>
      </c>
      <c r="F7107" s="663">
        <v>2408</v>
      </c>
      <c r="G7107" s="663">
        <v>361</v>
      </c>
      <c r="H7107" s="663"/>
      <c r="I7107" s="663">
        <v>2047</v>
      </c>
      <c r="J7107" s="728">
        <v>204.3</v>
      </c>
      <c r="K7107" s="728">
        <v>40.86</v>
      </c>
      <c r="L7107" s="728">
        <v>163.44</v>
      </c>
    </row>
    <row r="7108" spans="1:12" s="335" customFormat="1" ht="12" x14ac:dyDescent="0.2">
      <c r="A7108" s="335" t="s">
        <v>14400</v>
      </c>
      <c r="B7108" s="335" t="s">
        <v>14528</v>
      </c>
      <c r="C7108" s="733">
        <v>43800</v>
      </c>
      <c r="F7108" s="663">
        <v>2528</v>
      </c>
      <c r="G7108" s="663">
        <v>379</v>
      </c>
      <c r="H7108" s="663"/>
      <c r="I7108" s="663">
        <v>2149</v>
      </c>
      <c r="J7108" s="728">
        <v>216.02</v>
      </c>
      <c r="K7108" s="728">
        <v>43.2</v>
      </c>
      <c r="L7108" s="728">
        <v>172.82</v>
      </c>
    </row>
    <row r="7109" spans="1:12" s="335" customFormat="1" ht="12" x14ac:dyDescent="0.2">
      <c r="A7109" s="335" t="s">
        <v>14401</v>
      </c>
      <c r="B7109" s="335" t="s">
        <v>14529</v>
      </c>
      <c r="C7109" s="733">
        <v>43800</v>
      </c>
      <c r="F7109" s="663">
        <v>2400</v>
      </c>
      <c r="G7109" s="663">
        <v>360</v>
      </c>
      <c r="H7109" s="663"/>
      <c r="I7109" s="663">
        <v>2040</v>
      </c>
      <c r="J7109" s="728">
        <v>220.58</v>
      </c>
      <c r="K7109" s="728">
        <v>44.12</v>
      </c>
      <c r="L7109" s="728">
        <v>176.46</v>
      </c>
    </row>
    <row r="7110" spans="1:12" s="335" customFormat="1" ht="12" x14ac:dyDescent="0.2">
      <c r="F7110" s="663"/>
      <c r="G7110" s="663"/>
      <c r="H7110" s="663"/>
      <c r="I7110" s="663"/>
      <c r="J7110" s="728"/>
      <c r="K7110" s="728"/>
      <c r="L7110" s="728"/>
    </row>
    <row r="7111" spans="1:12" s="335" customFormat="1" ht="12" x14ac:dyDescent="0.2">
      <c r="A7111" s="335" t="s">
        <v>14546</v>
      </c>
      <c r="B7111" s="335" t="s">
        <v>14789</v>
      </c>
      <c r="C7111" s="733">
        <v>43831</v>
      </c>
      <c r="F7111" s="663">
        <v>4630</v>
      </c>
      <c r="G7111" s="663">
        <v>926</v>
      </c>
      <c r="H7111" s="663"/>
      <c r="I7111" s="663">
        <v>3704</v>
      </c>
      <c r="J7111" s="728">
        <v>586.80999999999995</v>
      </c>
      <c r="K7111" s="728">
        <v>117.36</v>
      </c>
      <c r="L7111" s="728">
        <v>469.45</v>
      </c>
    </row>
    <row r="7112" spans="1:12" s="335" customFormat="1" ht="12" x14ac:dyDescent="0.2">
      <c r="A7112" s="335" t="s">
        <v>14547</v>
      </c>
      <c r="B7112" s="335" t="s">
        <v>14541</v>
      </c>
      <c r="C7112" s="733">
        <v>43831</v>
      </c>
      <c r="F7112" s="663">
        <v>2400</v>
      </c>
      <c r="G7112" s="663">
        <v>360</v>
      </c>
      <c r="H7112" s="663"/>
      <c r="I7112" s="663">
        <v>2040</v>
      </c>
      <c r="J7112" s="728">
        <v>204.99</v>
      </c>
      <c r="K7112" s="728">
        <v>41</v>
      </c>
      <c r="L7112" s="728">
        <v>163.99</v>
      </c>
    </row>
    <row r="7113" spans="1:12" s="335" customFormat="1" ht="12" x14ac:dyDescent="0.2">
      <c r="A7113" s="335" t="s">
        <v>14548</v>
      </c>
      <c r="B7113" s="335" t="s">
        <v>14790</v>
      </c>
      <c r="C7113" s="733">
        <v>43831</v>
      </c>
      <c r="F7113" s="663">
        <v>1596</v>
      </c>
      <c r="G7113" s="663">
        <v>479</v>
      </c>
      <c r="H7113" s="663"/>
      <c r="I7113" s="663">
        <v>1117</v>
      </c>
      <c r="J7113" s="728">
        <v>337.24</v>
      </c>
      <c r="K7113" s="728">
        <v>67.45</v>
      </c>
      <c r="L7113" s="728">
        <v>269.79000000000002</v>
      </c>
    </row>
    <row r="7114" spans="1:12" s="335" customFormat="1" ht="12" x14ac:dyDescent="0.2">
      <c r="A7114" s="335" t="s">
        <v>14549</v>
      </c>
      <c r="B7114" s="335" t="s">
        <v>14791</v>
      </c>
      <c r="C7114" s="733">
        <v>43831</v>
      </c>
      <c r="F7114" s="663">
        <v>2625</v>
      </c>
      <c r="G7114" s="663">
        <v>394</v>
      </c>
      <c r="H7114" s="663"/>
      <c r="I7114" s="663">
        <v>2231</v>
      </c>
      <c r="J7114" s="728">
        <v>224.2</v>
      </c>
      <c r="K7114" s="728">
        <v>44.84</v>
      </c>
      <c r="L7114" s="728">
        <v>179.36</v>
      </c>
    </row>
    <row r="7115" spans="1:12" s="335" customFormat="1" ht="12" x14ac:dyDescent="0.2">
      <c r="A7115" s="335" t="s">
        <v>14550</v>
      </c>
      <c r="B7115" s="335" t="s">
        <v>14792</v>
      </c>
      <c r="C7115" s="733">
        <v>43831</v>
      </c>
      <c r="F7115" s="663">
        <v>3200</v>
      </c>
      <c r="G7115" s="663">
        <v>600</v>
      </c>
      <c r="H7115" s="663"/>
      <c r="I7115" s="663">
        <v>2600</v>
      </c>
      <c r="J7115" s="728">
        <v>372.49</v>
      </c>
      <c r="K7115" s="728">
        <v>74.5</v>
      </c>
      <c r="L7115" s="728">
        <v>297.99</v>
      </c>
    </row>
    <row r="7116" spans="1:12" s="335" customFormat="1" ht="12" x14ac:dyDescent="0.2">
      <c r="A7116" s="335" t="s">
        <v>14551</v>
      </c>
      <c r="B7116" s="335" t="s">
        <v>14793</v>
      </c>
      <c r="C7116" s="733">
        <v>43831</v>
      </c>
      <c r="F7116" s="663">
        <v>2409</v>
      </c>
      <c r="G7116" s="663">
        <v>361</v>
      </c>
      <c r="H7116" s="663"/>
      <c r="I7116" s="663">
        <v>2048</v>
      </c>
      <c r="J7116" s="728">
        <v>203.9</v>
      </c>
      <c r="K7116" s="728">
        <v>40.78</v>
      </c>
      <c r="L7116" s="728">
        <v>163.12</v>
      </c>
    </row>
    <row r="7117" spans="1:12" s="335" customFormat="1" ht="12" x14ac:dyDescent="0.2">
      <c r="A7117" s="335" t="s">
        <v>14552</v>
      </c>
      <c r="B7117" s="335" t="s">
        <v>14794</v>
      </c>
      <c r="C7117" s="733">
        <v>43831</v>
      </c>
      <c r="F7117" s="663">
        <v>5884</v>
      </c>
      <c r="G7117" s="663">
        <v>883</v>
      </c>
      <c r="H7117" s="663"/>
      <c r="I7117" s="663">
        <v>5001</v>
      </c>
      <c r="J7117" s="728">
        <v>507.19</v>
      </c>
      <c r="K7117" s="728">
        <v>101.44</v>
      </c>
      <c r="L7117" s="728">
        <v>405.75</v>
      </c>
    </row>
    <row r="7118" spans="1:12" s="335" customFormat="1" ht="12" x14ac:dyDescent="0.2">
      <c r="A7118" s="335" t="s">
        <v>14553</v>
      </c>
      <c r="B7118" s="335" t="s">
        <v>14795</v>
      </c>
      <c r="C7118" s="733">
        <v>43831</v>
      </c>
      <c r="F7118" s="663">
        <v>7375</v>
      </c>
      <c r="G7118" s="663">
        <v>1475</v>
      </c>
      <c r="H7118" s="663"/>
      <c r="I7118" s="663">
        <v>5900</v>
      </c>
      <c r="J7118" s="728">
        <v>943.26</v>
      </c>
      <c r="K7118" s="728">
        <v>188.65</v>
      </c>
      <c r="L7118" s="728">
        <v>754.61</v>
      </c>
    </row>
    <row r="7119" spans="1:12" s="335" customFormat="1" ht="12" x14ac:dyDescent="0.2">
      <c r="A7119" s="335" t="s">
        <v>14554</v>
      </c>
      <c r="B7119" s="335" t="s">
        <v>14796</v>
      </c>
      <c r="C7119" s="733">
        <v>43831</v>
      </c>
      <c r="F7119" s="663">
        <v>1800</v>
      </c>
      <c r="G7119" s="663">
        <v>270</v>
      </c>
      <c r="H7119" s="663"/>
      <c r="I7119" s="663">
        <v>1530</v>
      </c>
      <c r="J7119" s="728">
        <v>153.74</v>
      </c>
      <c r="K7119" s="728">
        <v>30.75</v>
      </c>
      <c r="L7119" s="728">
        <v>122.99</v>
      </c>
    </row>
    <row r="7120" spans="1:12" s="335" customFormat="1" ht="12" x14ac:dyDescent="0.2">
      <c r="A7120" s="335" t="s">
        <v>14555</v>
      </c>
      <c r="B7120" s="335" t="s">
        <v>14797</v>
      </c>
      <c r="C7120" s="733">
        <v>43831</v>
      </c>
      <c r="F7120" s="663">
        <v>2023</v>
      </c>
      <c r="G7120" s="663">
        <v>303</v>
      </c>
      <c r="H7120" s="663"/>
      <c r="I7120" s="663">
        <v>1720</v>
      </c>
      <c r="J7120" s="728">
        <v>172.79</v>
      </c>
      <c r="K7120" s="728">
        <v>34.56</v>
      </c>
      <c r="L7120" s="728">
        <v>138.22999999999999</v>
      </c>
    </row>
    <row r="7121" spans="1:12" s="335" customFormat="1" ht="12" x14ac:dyDescent="0.2">
      <c r="A7121" s="335" t="s">
        <v>14556</v>
      </c>
      <c r="B7121" s="335" t="s">
        <v>14544</v>
      </c>
      <c r="C7121" s="733">
        <v>43831</v>
      </c>
      <c r="F7121" s="663">
        <v>2441</v>
      </c>
      <c r="G7121" s="663">
        <v>366</v>
      </c>
      <c r="H7121" s="663"/>
      <c r="I7121" s="663">
        <v>2075</v>
      </c>
      <c r="J7121" s="728">
        <v>208.49</v>
      </c>
      <c r="K7121" s="728">
        <v>41.7</v>
      </c>
      <c r="L7121" s="728">
        <v>166.79</v>
      </c>
    </row>
    <row r="7122" spans="1:12" s="335" customFormat="1" ht="12" x14ac:dyDescent="0.2">
      <c r="A7122" s="335" t="s">
        <v>14557</v>
      </c>
      <c r="B7122" s="335" t="s">
        <v>14798</v>
      </c>
      <c r="C7122" s="733">
        <v>43831</v>
      </c>
      <c r="F7122" s="663">
        <v>2825</v>
      </c>
      <c r="G7122" s="663">
        <v>353</v>
      </c>
      <c r="H7122" s="663"/>
      <c r="I7122" s="663">
        <v>2472</v>
      </c>
      <c r="J7122" s="728">
        <v>181.29</v>
      </c>
      <c r="K7122" s="728">
        <v>36.26</v>
      </c>
      <c r="L7122" s="728">
        <v>145.03</v>
      </c>
    </row>
    <row r="7123" spans="1:12" s="335" customFormat="1" ht="12" x14ac:dyDescent="0.2">
      <c r="A7123" s="335" t="s">
        <v>14558</v>
      </c>
      <c r="B7123" s="335" t="s">
        <v>14799</v>
      </c>
      <c r="C7123" s="733">
        <v>43831</v>
      </c>
      <c r="F7123" s="663">
        <v>4283</v>
      </c>
      <c r="G7123" s="663">
        <v>857</v>
      </c>
      <c r="H7123" s="663"/>
      <c r="I7123" s="663">
        <v>3426</v>
      </c>
      <c r="J7123" s="728">
        <v>547.79</v>
      </c>
      <c r="K7123" s="728">
        <v>109.56</v>
      </c>
      <c r="L7123" s="728">
        <v>438.23</v>
      </c>
    </row>
    <row r="7124" spans="1:12" s="335" customFormat="1" ht="12" x14ac:dyDescent="0.2">
      <c r="A7124" s="335" t="s">
        <v>14559</v>
      </c>
      <c r="B7124" s="335" t="s">
        <v>14800</v>
      </c>
      <c r="C7124" s="733">
        <v>43831</v>
      </c>
      <c r="F7124" s="663">
        <v>6608</v>
      </c>
      <c r="G7124" s="663">
        <v>991</v>
      </c>
      <c r="H7124" s="663"/>
      <c r="I7124" s="663">
        <v>5617</v>
      </c>
      <c r="J7124" s="728">
        <v>569.59</v>
      </c>
      <c r="K7124" s="728">
        <v>113.92</v>
      </c>
      <c r="L7124" s="728">
        <v>455.67</v>
      </c>
    </row>
    <row r="7125" spans="1:12" s="335" customFormat="1" ht="12" x14ac:dyDescent="0.2">
      <c r="A7125" s="335" t="s">
        <v>14560</v>
      </c>
      <c r="B7125" s="335" t="s">
        <v>14519</v>
      </c>
      <c r="C7125" s="733">
        <v>43831</v>
      </c>
      <c r="F7125" s="663">
        <v>2620</v>
      </c>
      <c r="G7125" s="663">
        <v>393</v>
      </c>
      <c r="H7125" s="663"/>
      <c r="I7125" s="663">
        <v>2227</v>
      </c>
      <c r="J7125" s="728">
        <v>223.77</v>
      </c>
      <c r="K7125" s="728">
        <v>44.75</v>
      </c>
      <c r="L7125" s="728">
        <v>179.02</v>
      </c>
    </row>
    <row r="7126" spans="1:12" s="335" customFormat="1" ht="12" x14ac:dyDescent="0.2">
      <c r="A7126" s="335" t="s">
        <v>14561</v>
      </c>
      <c r="B7126" s="335" t="s">
        <v>14801</v>
      </c>
      <c r="C7126" s="733">
        <v>43831</v>
      </c>
      <c r="F7126" s="663">
        <v>2263</v>
      </c>
      <c r="G7126" s="663">
        <v>424</v>
      </c>
      <c r="H7126" s="663"/>
      <c r="I7126" s="663">
        <v>1839</v>
      </c>
      <c r="J7126" s="728">
        <v>263.41000000000003</v>
      </c>
      <c r="K7126" s="728">
        <v>52.68</v>
      </c>
      <c r="L7126" s="728">
        <v>210.73</v>
      </c>
    </row>
    <row r="7127" spans="1:12" s="335" customFormat="1" ht="12" x14ac:dyDescent="0.2">
      <c r="A7127" s="335" t="s">
        <v>14562</v>
      </c>
      <c r="B7127" s="335" t="s">
        <v>14802</v>
      </c>
      <c r="C7127" s="733">
        <v>43831</v>
      </c>
      <c r="F7127" s="663">
        <v>5850</v>
      </c>
      <c r="G7127" s="663">
        <v>1097</v>
      </c>
      <c r="H7127" s="663"/>
      <c r="I7127" s="663">
        <v>4753</v>
      </c>
      <c r="J7127" s="728">
        <v>680.94</v>
      </c>
      <c r="K7127" s="728">
        <v>136.19</v>
      </c>
      <c r="L7127" s="728">
        <v>544.75</v>
      </c>
    </row>
    <row r="7128" spans="1:12" s="335" customFormat="1" ht="12" x14ac:dyDescent="0.2">
      <c r="A7128" s="335" t="s">
        <v>14563</v>
      </c>
      <c r="B7128" s="335" t="s">
        <v>14803</v>
      </c>
      <c r="C7128" s="733">
        <v>43831</v>
      </c>
      <c r="F7128" s="663">
        <v>2276</v>
      </c>
      <c r="G7128" s="663">
        <v>427</v>
      </c>
      <c r="H7128" s="663"/>
      <c r="I7128" s="663">
        <v>1849</v>
      </c>
      <c r="J7128" s="728">
        <v>264.93</v>
      </c>
      <c r="K7128" s="728">
        <v>52.99</v>
      </c>
      <c r="L7128" s="728">
        <v>211.94</v>
      </c>
    </row>
    <row r="7129" spans="1:12" s="335" customFormat="1" ht="12" x14ac:dyDescent="0.2">
      <c r="A7129" s="335" t="s">
        <v>14564</v>
      </c>
      <c r="B7129" s="335" t="s">
        <v>14804</v>
      </c>
      <c r="C7129" s="733">
        <v>43831</v>
      </c>
      <c r="F7129" s="663">
        <v>7040</v>
      </c>
      <c r="G7129" s="663">
        <v>1056</v>
      </c>
      <c r="H7129" s="663"/>
      <c r="I7129" s="663">
        <v>5984</v>
      </c>
      <c r="J7129" s="728">
        <v>606.83000000000004</v>
      </c>
      <c r="K7129" s="728">
        <v>121.37</v>
      </c>
      <c r="L7129" s="728">
        <v>485.46</v>
      </c>
    </row>
    <row r="7130" spans="1:12" s="335" customFormat="1" ht="12" x14ac:dyDescent="0.2">
      <c r="A7130" s="335" t="s">
        <v>14565</v>
      </c>
      <c r="B7130" s="335" t="s">
        <v>14805</v>
      </c>
      <c r="C7130" s="733">
        <v>43831</v>
      </c>
      <c r="F7130" s="663">
        <v>2283</v>
      </c>
      <c r="G7130" s="663">
        <v>342</v>
      </c>
      <c r="H7130" s="663"/>
      <c r="I7130" s="663">
        <v>1941</v>
      </c>
      <c r="J7130" s="728">
        <v>194.99</v>
      </c>
      <c r="K7130" s="728">
        <v>39</v>
      </c>
      <c r="L7130" s="728">
        <v>155.99</v>
      </c>
    </row>
    <row r="7131" spans="1:12" s="335" customFormat="1" ht="12" x14ac:dyDescent="0.2">
      <c r="A7131" s="335" t="s">
        <v>14566</v>
      </c>
      <c r="B7131" s="335" t="s">
        <v>14806</v>
      </c>
      <c r="C7131" s="733">
        <v>43831</v>
      </c>
      <c r="F7131" s="663">
        <v>6995</v>
      </c>
      <c r="G7131" s="663">
        <v>1399</v>
      </c>
      <c r="H7131" s="663"/>
      <c r="I7131" s="663">
        <v>5596</v>
      </c>
      <c r="J7131" s="728">
        <v>894.66</v>
      </c>
      <c r="K7131" s="728">
        <v>178.93</v>
      </c>
      <c r="L7131" s="728">
        <v>715.73</v>
      </c>
    </row>
    <row r="7132" spans="1:12" s="335" customFormat="1" ht="12" x14ac:dyDescent="0.2">
      <c r="A7132" s="335" t="s">
        <v>14567</v>
      </c>
      <c r="B7132" s="335" t="s">
        <v>14807</v>
      </c>
      <c r="C7132" s="733">
        <v>43831</v>
      </c>
      <c r="F7132" s="663">
        <v>9546</v>
      </c>
      <c r="G7132" s="663">
        <v>1432</v>
      </c>
      <c r="H7132" s="663"/>
      <c r="I7132" s="663">
        <v>8114</v>
      </c>
      <c r="J7132" s="728">
        <v>822.84</v>
      </c>
      <c r="K7132" s="728">
        <v>164.57</v>
      </c>
      <c r="L7132" s="728">
        <v>658.27</v>
      </c>
    </row>
    <row r="7133" spans="1:12" s="335" customFormat="1" ht="12" x14ac:dyDescent="0.2">
      <c r="A7133" s="335" t="s">
        <v>14568</v>
      </c>
      <c r="B7133" s="335" t="s">
        <v>14543</v>
      </c>
      <c r="C7133" s="733">
        <v>43831</v>
      </c>
      <c r="F7133" s="663">
        <v>2297</v>
      </c>
      <c r="G7133" s="663">
        <v>345</v>
      </c>
      <c r="H7133" s="663"/>
      <c r="I7133" s="663">
        <v>1952</v>
      </c>
      <c r="J7133" s="728">
        <v>196.19</v>
      </c>
      <c r="K7133" s="728">
        <v>39.24</v>
      </c>
      <c r="L7133" s="728">
        <v>156.94999999999999</v>
      </c>
    </row>
    <row r="7134" spans="1:12" s="335" customFormat="1" ht="12" x14ac:dyDescent="0.2">
      <c r="A7134" s="335" t="s">
        <v>14569</v>
      </c>
      <c r="B7134" s="335" t="s">
        <v>14808</v>
      </c>
      <c r="C7134" s="733">
        <v>43831</v>
      </c>
      <c r="F7134" s="663">
        <v>3772</v>
      </c>
      <c r="G7134" s="663">
        <v>707</v>
      </c>
      <c r="H7134" s="663"/>
      <c r="I7134" s="663">
        <v>3065</v>
      </c>
      <c r="J7134" s="728">
        <v>439.06</v>
      </c>
      <c r="K7134" s="728">
        <v>87.81</v>
      </c>
      <c r="L7134" s="728">
        <v>351.25</v>
      </c>
    </row>
    <row r="7135" spans="1:12" s="335" customFormat="1" ht="12" x14ac:dyDescent="0.2">
      <c r="A7135" s="335" t="s">
        <v>14570</v>
      </c>
      <c r="B7135" s="335" t="s">
        <v>14809</v>
      </c>
      <c r="C7135" s="733">
        <v>43831</v>
      </c>
      <c r="F7135" s="663">
        <v>3009</v>
      </c>
      <c r="G7135" s="663">
        <v>602</v>
      </c>
      <c r="H7135" s="663"/>
      <c r="I7135" s="663">
        <v>2407</v>
      </c>
      <c r="J7135" s="728">
        <v>384.85</v>
      </c>
      <c r="K7135" s="728">
        <v>76.97</v>
      </c>
      <c r="L7135" s="728">
        <v>307.88</v>
      </c>
    </row>
    <row r="7136" spans="1:12" s="335" customFormat="1" ht="12" x14ac:dyDescent="0.2">
      <c r="A7136" s="335" t="s">
        <v>14571</v>
      </c>
      <c r="B7136" s="335" t="s">
        <v>14810</v>
      </c>
      <c r="C7136" s="733">
        <v>43831</v>
      </c>
      <c r="F7136" s="663">
        <v>2313</v>
      </c>
      <c r="G7136" s="663">
        <v>347</v>
      </c>
      <c r="H7136" s="663"/>
      <c r="I7136" s="663">
        <v>1966</v>
      </c>
      <c r="J7136" s="728">
        <v>197.55</v>
      </c>
      <c r="K7136" s="728">
        <v>39.51</v>
      </c>
      <c r="L7136" s="728">
        <v>158.04</v>
      </c>
    </row>
    <row r="7137" spans="1:12" s="335" customFormat="1" ht="12" x14ac:dyDescent="0.2">
      <c r="A7137" s="335" t="s">
        <v>14572</v>
      </c>
      <c r="B7137" s="335" t="s">
        <v>14811</v>
      </c>
      <c r="C7137" s="733">
        <v>43831</v>
      </c>
      <c r="F7137" s="663">
        <v>7280</v>
      </c>
      <c r="G7137" s="663">
        <v>1456</v>
      </c>
      <c r="H7137" s="663"/>
      <c r="I7137" s="663">
        <v>5824</v>
      </c>
      <c r="J7137" s="728">
        <v>931.11</v>
      </c>
      <c r="K7137" s="728">
        <v>186.22</v>
      </c>
      <c r="L7137" s="728">
        <v>744.89</v>
      </c>
    </row>
    <row r="7138" spans="1:12" s="335" customFormat="1" ht="12" x14ac:dyDescent="0.2">
      <c r="A7138" s="335" t="s">
        <v>14573</v>
      </c>
      <c r="B7138" s="335" t="s">
        <v>14812</v>
      </c>
      <c r="C7138" s="733">
        <v>43831</v>
      </c>
      <c r="F7138" s="663">
        <v>2250</v>
      </c>
      <c r="G7138" s="663">
        <v>337</v>
      </c>
      <c r="H7138" s="663"/>
      <c r="I7138" s="663">
        <v>1913</v>
      </c>
      <c r="J7138" s="728">
        <v>192.17</v>
      </c>
      <c r="K7138" s="728">
        <v>38.43</v>
      </c>
      <c r="L7138" s="728">
        <v>153.74</v>
      </c>
    </row>
    <row r="7139" spans="1:12" s="335" customFormat="1" ht="12" x14ac:dyDescent="0.2">
      <c r="A7139" s="335" t="s">
        <v>14574</v>
      </c>
      <c r="B7139" s="335" t="s">
        <v>14813</v>
      </c>
      <c r="C7139" s="733">
        <v>43831</v>
      </c>
      <c r="F7139" s="663">
        <v>7360</v>
      </c>
      <c r="G7139" s="663">
        <v>1104</v>
      </c>
      <c r="H7139" s="663"/>
      <c r="I7139" s="663">
        <v>6256</v>
      </c>
      <c r="J7139" s="728">
        <v>634.41</v>
      </c>
      <c r="K7139" s="728">
        <v>126.88</v>
      </c>
      <c r="L7139" s="728">
        <v>507.53</v>
      </c>
    </row>
    <row r="7140" spans="1:12" s="335" customFormat="1" ht="12" x14ac:dyDescent="0.2">
      <c r="A7140" s="335" t="s">
        <v>14575</v>
      </c>
      <c r="B7140" s="335" t="s">
        <v>14513</v>
      </c>
      <c r="C7140" s="733">
        <v>43831</v>
      </c>
      <c r="F7140" s="663">
        <v>210</v>
      </c>
      <c r="G7140" s="663">
        <v>32</v>
      </c>
      <c r="H7140" s="663"/>
      <c r="I7140" s="663">
        <v>178</v>
      </c>
      <c r="J7140" s="728">
        <v>18.100000000000001</v>
      </c>
      <c r="K7140" s="728">
        <v>3.62</v>
      </c>
      <c r="L7140" s="728">
        <v>14.48</v>
      </c>
    </row>
    <row r="7141" spans="1:12" s="335" customFormat="1" ht="12" x14ac:dyDescent="0.2">
      <c r="A7141" s="335" t="s">
        <v>14576</v>
      </c>
      <c r="B7141" s="335" t="s">
        <v>14537</v>
      </c>
      <c r="C7141" s="733">
        <v>43831</v>
      </c>
      <c r="F7141" s="663">
        <v>7272</v>
      </c>
      <c r="G7141" s="663">
        <v>1091</v>
      </c>
      <c r="H7141" s="663"/>
      <c r="I7141" s="663">
        <v>6181</v>
      </c>
      <c r="J7141" s="728">
        <v>626.83000000000004</v>
      </c>
      <c r="K7141" s="728">
        <v>125.37</v>
      </c>
      <c r="L7141" s="728">
        <v>501.46</v>
      </c>
    </row>
    <row r="7142" spans="1:12" s="335" customFormat="1" ht="12" x14ac:dyDescent="0.2">
      <c r="A7142" s="335" t="s">
        <v>14577</v>
      </c>
      <c r="B7142" s="335" t="s">
        <v>14814</v>
      </c>
      <c r="C7142" s="733">
        <v>43831</v>
      </c>
      <c r="F7142" s="663">
        <v>6216</v>
      </c>
      <c r="G7142" s="663">
        <v>932</v>
      </c>
      <c r="H7142" s="663"/>
      <c r="I7142" s="663">
        <v>5284</v>
      </c>
      <c r="J7142" s="728">
        <v>535.79999999999995</v>
      </c>
      <c r="K7142" s="728">
        <v>107.16</v>
      </c>
      <c r="L7142" s="728">
        <v>428.64</v>
      </c>
    </row>
    <row r="7143" spans="1:12" s="335" customFormat="1" ht="12" x14ac:dyDescent="0.2">
      <c r="A7143" s="335" t="s">
        <v>14578</v>
      </c>
      <c r="B7143" s="335" t="s">
        <v>14815</v>
      </c>
      <c r="C7143" s="733">
        <v>43831</v>
      </c>
      <c r="F7143" s="663">
        <v>1155</v>
      </c>
      <c r="G7143" s="663">
        <v>347</v>
      </c>
      <c r="H7143" s="663"/>
      <c r="I7143" s="663">
        <v>808</v>
      </c>
      <c r="J7143" s="728">
        <v>241.84</v>
      </c>
      <c r="K7143" s="728">
        <v>48.37</v>
      </c>
      <c r="L7143" s="728">
        <v>193.47</v>
      </c>
    </row>
    <row r="7144" spans="1:12" s="335" customFormat="1" ht="12" x14ac:dyDescent="0.2">
      <c r="A7144" s="335" t="s">
        <v>14579</v>
      </c>
      <c r="B7144" s="335" t="s">
        <v>14816</v>
      </c>
      <c r="C7144" s="733">
        <v>43831</v>
      </c>
      <c r="F7144" s="663">
        <v>7660</v>
      </c>
      <c r="G7144" s="663">
        <v>1149</v>
      </c>
      <c r="H7144" s="663"/>
      <c r="I7144" s="663">
        <v>6511</v>
      </c>
      <c r="J7144" s="728">
        <v>660.27</v>
      </c>
      <c r="K7144" s="728">
        <v>132.05000000000001</v>
      </c>
      <c r="L7144" s="728">
        <v>528.22</v>
      </c>
    </row>
    <row r="7145" spans="1:12" s="335" customFormat="1" ht="12" x14ac:dyDescent="0.2">
      <c r="A7145" s="335" t="s">
        <v>14580</v>
      </c>
      <c r="B7145" s="335" t="s">
        <v>14817</v>
      </c>
      <c r="C7145" s="733">
        <v>43831</v>
      </c>
      <c r="F7145" s="663">
        <v>8907</v>
      </c>
      <c r="G7145" s="663">
        <v>1670</v>
      </c>
      <c r="H7145" s="663"/>
      <c r="I7145" s="663">
        <v>7237</v>
      </c>
      <c r="J7145" s="728">
        <v>1046.31</v>
      </c>
      <c r="K7145" s="728">
        <v>209.26</v>
      </c>
      <c r="L7145" s="728">
        <v>837.05</v>
      </c>
    </row>
    <row r="7146" spans="1:12" s="335" customFormat="1" ht="12" x14ac:dyDescent="0.2">
      <c r="A7146" s="335" t="s">
        <v>14581</v>
      </c>
      <c r="B7146" s="335" t="s">
        <v>14520</v>
      </c>
      <c r="C7146" s="733">
        <v>43831</v>
      </c>
      <c r="F7146" s="663">
        <v>2287</v>
      </c>
      <c r="G7146" s="663">
        <v>343</v>
      </c>
      <c r="H7146" s="663"/>
      <c r="I7146" s="663">
        <v>1944</v>
      </c>
      <c r="J7146" s="728">
        <v>195.34</v>
      </c>
      <c r="K7146" s="728">
        <v>39.07</v>
      </c>
      <c r="L7146" s="728">
        <v>156.27000000000001</v>
      </c>
    </row>
    <row r="7147" spans="1:12" s="335" customFormat="1" ht="12" x14ac:dyDescent="0.2">
      <c r="A7147" s="335" t="s">
        <v>14582</v>
      </c>
      <c r="B7147" s="335" t="s">
        <v>14818</v>
      </c>
      <c r="C7147" s="733">
        <v>43831</v>
      </c>
      <c r="F7147" s="663">
        <v>2000</v>
      </c>
      <c r="G7147" s="663">
        <v>300</v>
      </c>
      <c r="H7147" s="663"/>
      <c r="I7147" s="663">
        <v>1700</v>
      </c>
      <c r="J7147" s="728">
        <v>170.81</v>
      </c>
      <c r="K7147" s="728">
        <v>34.159999999999997</v>
      </c>
      <c r="L7147" s="728">
        <v>136.65</v>
      </c>
    </row>
    <row r="7148" spans="1:12" s="335" customFormat="1" ht="12" x14ac:dyDescent="0.2">
      <c r="A7148" s="335" t="s">
        <v>14583</v>
      </c>
      <c r="B7148" s="335" t="s">
        <v>14819</v>
      </c>
      <c r="C7148" s="733">
        <v>43831</v>
      </c>
      <c r="F7148" s="663">
        <v>1787</v>
      </c>
      <c r="G7148" s="663">
        <v>268</v>
      </c>
      <c r="H7148" s="663"/>
      <c r="I7148" s="663">
        <v>1519</v>
      </c>
      <c r="J7148" s="728">
        <v>152.63</v>
      </c>
      <c r="K7148" s="728">
        <v>30.53</v>
      </c>
      <c r="L7148" s="728">
        <v>122.1</v>
      </c>
    </row>
    <row r="7149" spans="1:12" s="335" customFormat="1" ht="12" x14ac:dyDescent="0.2">
      <c r="A7149" s="335" t="s">
        <v>14584</v>
      </c>
      <c r="B7149" s="335" t="s">
        <v>14820</v>
      </c>
      <c r="C7149" s="733">
        <v>43831</v>
      </c>
      <c r="F7149" s="663">
        <v>3200</v>
      </c>
      <c r="G7149" s="663">
        <v>600</v>
      </c>
      <c r="H7149" s="663"/>
      <c r="I7149" s="663">
        <v>2600</v>
      </c>
      <c r="J7149" s="728">
        <v>372.49</v>
      </c>
      <c r="K7149" s="728">
        <v>74.5</v>
      </c>
      <c r="L7149" s="728">
        <v>297.99</v>
      </c>
    </row>
    <row r="7150" spans="1:12" s="335" customFormat="1" ht="12" x14ac:dyDescent="0.2">
      <c r="A7150" s="335" t="s">
        <v>14585</v>
      </c>
      <c r="B7150" s="335" t="s">
        <v>14821</v>
      </c>
      <c r="C7150" s="733">
        <v>43831</v>
      </c>
      <c r="F7150" s="663">
        <v>3036</v>
      </c>
      <c r="G7150" s="663">
        <v>569</v>
      </c>
      <c r="H7150" s="663"/>
      <c r="I7150" s="663">
        <v>2467</v>
      </c>
      <c r="J7150" s="728">
        <v>353.39</v>
      </c>
      <c r="K7150" s="728">
        <v>70.680000000000007</v>
      </c>
      <c r="L7150" s="728">
        <v>282.70999999999998</v>
      </c>
    </row>
    <row r="7151" spans="1:12" s="335" customFormat="1" ht="12" x14ac:dyDescent="0.2">
      <c r="A7151" s="335" t="s">
        <v>14586</v>
      </c>
      <c r="B7151" s="335" t="s">
        <v>14499</v>
      </c>
      <c r="C7151" s="733">
        <v>43831</v>
      </c>
      <c r="F7151" s="663">
        <v>7138</v>
      </c>
      <c r="G7151" s="663">
        <v>1071</v>
      </c>
      <c r="H7151" s="663"/>
      <c r="I7151" s="663">
        <v>6067</v>
      </c>
      <c r="J7151" s="728">
        <v>615.29999999999995</v>
      </c>
      <c r="K7151" s="728">
        <v>123.06</v>
      </c>
      <c r="L7151" s="728">
        <v>492.24</v>
      </c>
    </row>
    <row r="7152" spans="1:12" s="335" customFormat="1" ht="12" x14ac:dyDescent="0.2">
      <c r="A7152" s="335" t="s">
        <v>14587</v>
      </c>
      <c r="B7152" s="335" t="s">
        <v>14822</v>
      </c>
      <c r="C7152" s="733">
        <v>43831</v>
      </c>
      <c r="F7152" s="663">
        <v>4974</v>
      </c>
      <c r="G7152" s="663">
        <v>933</v>
      </c>
      <c r="H7152" s="663"/>
      <c r="I7152" s="663">
        <v>4041</v>
      </c>
      <c r="J7152" s="728">
        <v>584.29999999999995</v>
      </c>
      <c r="K7152" s="728">
        <v>116.86</v>
      </c>
      <c r="L7152" s="728">
        <v>467.44</v>
      </c>
    </row>
    <row r="7153" spans="1:12" s="335" customFormat="1" ht="12" x14ac:dyDescent="0.2">
      <c r="A7153" s="335" t="s">
        <v>14588</v>
      </c>
      <c r="B7153" s="335" t="s">
        <v>14823</v>
      </c>
      <c r="C7153" s="733">
        <v>43831</v>
      </c>
      <c r="F7153" s="663">
        <v>2313</v>
      </c>
      <c r="G7153" s="663">
        <v>347</v>
      </c>
      <c r="H7153" s="663"/>
      <c r="I7153" s="663">
        <v>1966</v>
      </c>
      <c r="J7153" s="728">
        <v>197.55</v>
      </c>
      <c r="K7153" s="728">
        <v>39.51</v>
      </c>
      <c r="L7153" s="728">
        <v>158.04</v>
      </c>
    </row>
    <row r="7154" spans="1:12" s="335" customFormat="1" ht="12" x14ac:dyDescent="0.2">
      <c r="A7154" s="335" t="s">
        <v>14589</v>
      </c>
      <c r="B7154" s="335" t="s">
        <v>14824</v>
      </c>
      <c r="C7154" s="733">
        <v>43831</v>
      </c>
      <c r="F7154" s="663">
        <v>5295</v>
      </c>
      <c r="G7154" s="663">
        <v>794</v>
      </c>
      <c r="H7154" s="663"/>
      <c r="I7154" s="663">
        <v>4501</v>
      </c>
      <c r="J7154" s="728">
        <v>456.41</v>
      </c>
      <c r="K7154" s="728">
        <v>91.28</v>
      </c>
      <c r="L7154" s="728">
        <v>365.13</v>
      </c>
    </row>
    <row r="7155" spans="1:12" s="335" customFormat="1" ht="12" x14ac:dyDescent="0.2">
      <c r="A7155" s="335" t="s">
        <v>14590</v>
      </c>
      <c r="B7155" s="335" t="s">
        <v>14825</v>
      </c>
      <c r="C7155" s="733">
        <v>43831</v>
      </c>
      <c r="F7155" s="663">
        <v>3507</v>
      </c>
      <c r="G7155" s="663">
        <v>579</v>
      </c>
      <c r="H7155" s="663"/>
      <c r="I7155" s="663">
        <v>2928</v>
      </c>
      <c r="J7155" s="728">
        <v>346.17</v>
      </c>
      <c r="K7155" s="728">
        <v>69.23</v>
      </c>
      <c r="L7155" s="728">
        <v>276.94</v>
      </c>
    </row>
    <row r="7156" spans="1:12" s="335" customFormat="1" ht="12" x14ac:dyDescent="0.2">
      <c r="A7156" s="335" t="s">
        <v>14591</v>
      </c>
      <c r="B7156" s="335" t="s">
        <v>14826</v>
      </c>
      <c r="C7156" s="733">
        <v>43831</v>
      </c>
      <c r="F7156" s="663">
        <v>4260</v>
      </c>
      <c r="G7156" s="663">
        <v>852</v>
      </c>
      <c r="H7156" s="663"/>
      <c r="I7156" s="663">
        <v>3408</v>
      </c>
      <c r="J7156" s="728">
        <v>544.85</v>
      </c>
      <c r="K7156" s="728">
        <v>108.97</v>
      </c>
      <c r="L7156" s="728">
        <v>435.88</v>
      </c>
    </row>
    <row r="7157" spans="1:12" s="335" customFormat="1" ht="12" x14ac:dyDescent="0.2">
      <c r="A7157" s="335" t="s">
        <v>14592</v>
      </c>
      <c r="B7157" s="335" t="s">
        <v>14827</v>
      </c>
      <c r="C7157" s="733">
        <v>43831</v>
      </c>
      <c r="F7157" s="663">
        <v>8441</v>
      </c>
      <c r="G7157" s="663">
        <v>1583</v>
      </c>
      <c r="H7157" s="663"/>
      <c r="I7157" s="663">
        <v>6858</v>
      </c>
      <c r="J7157" s="728">
        <v>991.56</v>
      </c>
      <c r="K7157" s="728">
        <v>198.31</v>
      </c>
      <c r="L7157" s="728">
        <v>793.25</v>
      </c>
    </row>
    <row r="7158" spans="1:12" s="335" customFormat="1" ht="12" x14ac:dyDescent="0.2">
      <c r="A7158" s="335" t="s">
        <v>14593</v>
      </c>
      <c r="B7158" s="335" t="s">
        <v>14828</v>
      </c>
      <c r="C7158" s="733">
        <v>43831</v>
      </c>
      <c r="F7158" s="663">
        <v>6660</v>
      </c>
      <c r="G7158" s="663">
        <v>999</v>
      </c>
      <c r="H7158" s="663"/>
      <c r="I7158" s="663">
        <v>5661</v>
      </c>
      <c r="J7158" s="728">
        <v>574.07000000000005</v>
      </c>
      <c r="K7158" s="728">
        <v>114.81</v>
      </c>
      <c r="L7158" s="728">
        <v>459.26</v>
      </c>
    </row>
    <row r="7159" spans="1:12" s="335" customFormat="1" ht="12" x14ac:dyDescent="0.2">
      <c r="A7159" s="335" t="s">
        <v>14594</v>
      </c>
      <c r="B7159" s="335" t="s">
        <v>14829</v>
      </c>
      <c r="C7159" s="733">
        <v>43831</v>
      </c>
      <c r="F7159" s="663">
        <v>6472</v>
      </c>
      <c r="G7159" s="663">
        <v>971</v>
      </c>
      <c r="H7159" s="663"/>
      <c r="I7159" s="663">
        <v>5501</v>
      </c>
      <c r="J7159" s="728">
        <v>557.86</v>
      </c>
      <c r="K7159" s="728">
        <v>111.57</v>
      </c>
      <c r="L7159" s="728">
        <v>446.29</v>
      </c>
    </row>
    <row r="7160" spans="1:12" s="335" customFormat="1" ht="12" x14ac:dyDescent="0.2">
      <c r="A7160" s="335" t="s">
        <v>14595</v>
      </c>
      <c r="B7160" s="335" t="s">
        <v>14830</v>
      </c>
      <c r="C7160" s="733">
        <v>43831</v>
      </c>
      <c r="F7160" s="663">
        <v>2969</v>
      </c>
      <c r="G7160" s="663">
        <v>594</v>
      </c>
      <c r="H7160" s="663"/>
      <c r="I7160" s="663">
        <v>2375</v>
      </c>
      <c r="J7160" s="728">
        <v>379.74</v>
      </c>
      <c r="K7160" s="728">
        <v>75.95</v>
      </c>
      <c r="L7160" s="728">
        <v>303.79000000000002</v>
      </c>
    </row>
    <row r="7161" spans="1:12" s="335" customFormat="1" ht="12" x14ac:dyDescent="0.2">
      <c r="A7161" s="335" t="s">
        <v>14596</v>
      </c>
      <c r="B7161" s="335" t="s">
        <v>14831</v>
      </c>
      <c r="C7161" s="733">
        <v>43831</v>
      </c>
      <c r="F7161" s="663">
        <v>8413</v>
      </c>
      <c r="G7161" s="663">
        <v>1683</v>
      </c>
      <c r="H7161" s="663"/>
      <c r="I7161" s="663">
        <v>6730</v>
      </c>
      <c r="J7161" s="728">
        <v>1076.01</v>
      </c>
      <c r="K7161" s="728">
        <v>215.2</v>
      </c>
      <c r="L7161" s="728">
        <v>860.81</v>
      </c>
    </row>
    <row r="7162" spans="1:12" s="335" customFormat="1" ht="12" x14ac:dyDescent="0.2">
      <c r="A7162" s="335" t="s">
        <v>14597</v>
      </c>
      <c r="B7162" s="335" t="s">
        <v>14832</v>
      </c>
      <c r="C7162" s="733">
        <v>43831</v>
      </c>
      <c r="F7162" s="663">
        <v>6407</v>
      </c>
      <c r="G7162" s="663">
        <v>1281</v>
      </c>
      <c r="H7162" s="663"/>
      <c r="I7162" s="663">
        <v>5126</v>
      </c>
      <c r="J7162" s="728">
        <v>819.45</v>
      </c>
      <c r="K7162" s="728">
        <v>163.89</v>
      </c>
      <c r="L7162" s="728">
        <v>655.56</v>
      </c>
    </row>
    <row r="7163" spans="1:12" s="335" customFormat="1" ht="12" x14ac:dyDescent="0.2">
      <c r="A7163" s="335" t="s">
        <v>14598</v>
      </c>
      <c r="B7163" s="335" t="s">
        <v>14833</v>
      </c>
      <c r="C7163" s="733">
        <v>43831</v>
      </c>
      <c r="F7163" s="663">
        <v>6158</v>
      </c>
      <c r="G7163" s="663">
        <v>924</v>
      </c>
      <c r="H7163" s="663"/>
      <c r="I7163" s="663">
        <v>5234</v>
      </c>
      <c r="J7163" s="728">
        <v>530.79999999999995</v>
      </c>
      <c r="K7163" s="728">
        <v>106.16</v>
      </c>
      <c r="L7163" s="728">
        <v>424.64</v>
      </c>
    </row>
    <row r="7164" spans="1:12" s="335" customFormat="1" ht="12" x14ac:dyDescent="0.2">
      <c r="A7164" s="335" t="s">
        <v>14599</v>
      </c>
      <c r="B7164" s="335" t="s">
        <v>14834</v>
      </c>
      <c r="C7164" s="733">
        <v>43831</v>
      </c>
      <c r="F7164" s="663">
        <v>6464</v>
      </c>
      <c r="G7164" s="663">
        <v>970</v>
      </c>
      <c r="H7164" s="663"/>
      <c r="I7164" s="663">
        <v>5494</v>
      </c>
      <c r="J7164" s="728">
        <v>557.19000000000005</v>
      </c>
      <c r="K7164" s="728">
        <v>111.44</v>
      </c>
      <c r="L7164" s="728">
        <v>445.75</v>
      </c>
    </row>
    <row r="7165" spans="1:12" s="335" customFormat="1" ht="12" x14ac:dyDescent="0.2">
      <c r="A7165" s="335" t="s">
        <v>14600</v>
      </c>
      <c r="B7165" s="335" t="s">
        <v>14835</v>
      </c>
      <c r="C7165" s="733">
        <v>43831</v>
      </c>
      <c r="F7165" s="663">
        <v>9103</v>
      </c>
      <c r="G7165" s="663">
        <v>1707</v>
      </c>
      <c r="H7165" s="663"/>
      <c r="I7165" s="663">
        <v>7396</v>
      </c>
      <c r="J7165" s="728">
        <v>1069.33</v>
      </c>
      <c r="K7165" s="728">
        <v>213.87</v>
      </c>
      <c r="L7165" s="728">
        <v>855.46</v>
      </c>
    </row>
    <row r="7166" spans="1:12" s="335" customFormat="1" ht="12" x14ac:dyDescent="0.2">
      <c r="A7166" s="335" t="s">
        <v>14601</v>
      </c>
      <c r="B7166" s="335" t="s">
        <v>14836</v>
      </c>
      <c r="C7166" s="733">
        <v>43831</v>
      </c>
      <c r="F7166" s="663">
        <v>3371</v>
      </c>
      <c r="G7166" s="663">
        <v>674</v>
      </c>
      <c r="H7166" s="663"/>
      <c r="I7166" s="663">
        <v>2697</v>
      </c>
      <c r="J7166" s="728">
        <v>431.15</v>
      </c>
      <c r="K7166" s="728">
        <v>86.23</v>
      </c>
      <c r="L7166" s="728">
        <v>344.92</v>
      </c>
    </row>
    <row r="7167" spans="1:12" s="335" customFormat="1" ht="12" x14ac:dyDescent="0.2">
      <c r="A7167" s="335" t="s">
        <v>14602</v>
      </c>
      <c r="B7167" s="335" t="s">
        <v>14837</v>
      </c>
      <c r="C7167" s="733">
        <v>43831</v>
      </c>
      <c r="F7167" s="663">
        <v>2228</v>
      </c>
      <c r="G7167" s="663">
        <v>334</v>
      </c>
      <c r="H7167" s="663"/>
      <c r="I7167" s="663">
        <v>1894</v>
      </c>
      <c r="J7167" s="728">
        <v>190.29</v>
      </c>
      <c r="K7167" s="728">
        <v>38.06</v>
      </c>
      <c r="L7167" s="728">
        <v>152.22999999999999</v>
      </c>
    </row>
    <row r="7168" spans="1:12" s="335" customFormat="1" ht="12" x14ac:dyDescent="0.2">
      <c r="A7168" s="335" t="s">
        <v>14603</v>
      </c>
      <c r="B7168" s="335" t="s">
        <v>14838</v>
      </c>
      <c r="C7168" s="733">
        <v>43831</v>
      </c>
      <c r="F7168" s="663">
        <v>2250</v>
      </c>
      <c r="G7168" s="663">
        <v>337</v>
      </c>
      <c r="H7168" s="663"/>
      <c r="I7168" s="663">
        <v>1913</v>
      </c>
      <c r="J7168" s="728">
        <v>192.17</v>
      </c>
      <c r="K7168" s="728">
        <v>38.43</v>
      </c>
      <c r="L7168" s="728">
        <v>153.74</v>
      </c>
    </row>
    <row r="7169" spans="1:12" s="335" customFormat="1" ht="12" x14ac:dyDescent="0.2">
      <c r="A7169" s="335" t="s">
        <v>14604</v>
      </c>
      <c r="B7169" s="335" t="s">
        <v>14839</v>
      </c>
      <c r="C7169" s="733">
        <v>43831</v>
      </c>
      <c r="F7169" s="663">
        <v>2139</v>
      </c>
      <c r="G7169" s="663">
        <v>321</v>
      </c>
      <c r="H7169" s="663"/>
      <c r="I7169" s="663">
        <v>1818</v>
      </c>
      <c r="J7169" s="728">
        <v>182.69</v>
      </c>
      <c r="K7169" s="728">
        <v>36.54</v>
      </c>
      <c r="L7169" s="728">
        <v>146.15</v>
      </c>
    </row>
    <row r="7170" spans="1:12" s="335" customFormat="1" ht="12" x14ac:dyDescent="0.2">
      <c r="A7170" s="335" t="s">
        <v>14605</v>
      </c>
      <c r="B7170" s="335" t="s">
        <v>14840</v>
      </c>
      <c r="C7170" s="733">
        <v>43831</v>
      </c>
      <c r="F7170" s="663">
        <v>4077</v>
      </c>
      <c r="G7170" s="663">
        <v>815</v>
      </c>
      <c r="H7170" s="663"/>
      <c r="I7170" s="663">
        <v>3262</v>
      </c>
      <c r="J7170" s="728">
        <v>521.45000000000005</v>
      </c>
      <c r="K7170" s="728">
        <v>104.29</v>
      </c>
      <c r="L7170" s="728">
        <v>417.16</v>
      </c>
    </row>
    <row r="7171" spans="1:12" s="335" customFormat="1" ht="12" x14ac:dyDescent="0.2">
      <c r="A7171" s="335" t="s">
        <v>14606</v>
      </c>
      <c r="B7171" s="335" t="s">
        <v>14841</v>
      </c>
      <c r="C7171" s="733">
        <v>43831</v>
      </c>
      <c r="F7171" s="663">
        <v>2250</v>
      </c>
      <c r="G7171" s="663">
        <v>337</v>
      </c>
      <c r="H7171" s="663"/>
      <c r="I7171" s="663">
        <v>1913</v>
      </c>
      <c r="J7171" s="728">
        <v>192.17</v>
      </c>
      <c r="K7171" s="728">
        <v>38.43</v>
      </c>
      <c r="L7171" s="728">
        <v>153.74</v>
      </c>
    </row>
    <row r="7172" spans="1:12" s="335" customFormat="1" ht="12" x14ac:dyDescent="0.2">
      <c r="A7172" s="335" t="s">
        <v>14607</v>
      </c>
      <c r="B7172" s="335" t="s">
        <v>14842</v>
      </c>
      <c r="C7172" s="733">
        <v>43831</v>
      </c>
      <c r="F7172" s="663">
        <v>3389</v>
      </c>
      <c r="G7172" s="663">
        <v>635</v>
      </c>
      <c r="H7172" s="663"/>
      <c r="I7172" s="663">
        <v>2754</v>
      </c>
      <c r="J7172" s="728">
        <v>394.49</v>
      </c>
      <c r="K7172" s="728">
        <v>78.900000000000006</v>
      </c>
      <c r="L7172" s="728">
        <v>315.58999999999997</v>
      </c>
    </row>
    <row r="7173" spans="1:12" s="335" customFormat="1" ht="12" x14ac:dyDescent="0.2">
      <c r="A7173" s="335" t="s">
        <v>14608</v>
      </c>
      <c r="B7173" s="335" t="s">
        <v>14023</v>
      </c>
      <c r="C7173" s="733">
        <v>43831</v>
      </c>
      <c r="F7173" s="663">
        <v>900</v>
      </c>
      <c r="G7173" s="663">
        <v>135</v>
      </c>
      <c r="H7173" s="663"/>
      <c r="I7173" s="663">
        <v>765</v>
      </c>
      <c r="J7173" s="728">
        <v>76.87</v>
      </c>
      <c r="K7173" s="728">
        <v>15.37</v>
      </c>
      <c r="L7173" s="728">
        <v>61.5</v>
      </c>
    </row>
    <row r="7174" spans="1:12" s="335" customFormat="1" ht="12" x14ac:dyDescent="0.2">
      <c r="A7174" s="335" t="s">
        <v>14609</v>
      </c>
      <c r="B7174" s="335" t="s">
        <v>14843</v>
      </c>
      <c r="C7174" s="733">
        <v>43831</v>
      </c>
      <c r="F7174" s="663">
        <v>4746</v>
      </c>
      <c r="G7174" s="663">
        <v>949</v>
      </c>
      <c r="H7174" s="663"/>
      <c r="I7174" s="663">
        <v>3797</v>
      </c>
      <c r="J7174" s="728">
        <v>607.01</v>
      </c>
      <c r="K7174" s="728">
        <v>121.4</v>
      </c>
      <c r="L7174" s="728">
        <v>485.61</v>
      </c>
    </row>
    <row r="7175" spans="1:12" s="335" customFormat="1" ht="12" x14ac:dyDescent="0.2">
      <c r="A7175" s="335" t="s">
        <v>14610</v>
      </c>
      <c r="B7175" s="335" t="s">
        <v>14844</v>
      </c>
      <c r="C7175" s="733">
        <v>43831</v>
      </c>
      <c r="F7175" s="663">
        <v>3478</v>
      </c>
      <c r="G7175" s="663">
        <v>522</v>
      </c>
      <c r="H7175" s="663"/>
      <c r="I7175" s="663">
        <v>2956</v>
      </c>
      <c r="J7175" s="728">
        <v>297.05</v>
      </c>
      <c r="K7175" s="728">
        <v>59.41</v>
      </c>
      <c r="L7175" s="728">
        <v>237.64</v>
      </c>
    </row>
    <row r="7176" spans="1:12" s="335" customFormat="1" ht="12" x14ac:dyDescent="0.2">
      <c r="A7176" s="335" t="s">
        <v>14611</v>
      </c>
      <c r="B7176" s="335" t="s">
        <v>14845</v>
      </c>
      <c r="C7176" s="733">
        <v>43831</v>
      </c>
      <c r="F7176" s="663">
        <v>2202</v>
      </c>
      <c r="G7176" s="663">
        <v>440</v>
      </c>
      <c r="H7176" s="663"/>
      <c r="I7176" s="663">
        <v>1762</v>
      </c>
      <c r="J7176" s="728">
        <v>281.64</v>
      </c>
      <c r="K7176" s="728">
        <v>56.33</v>
      </c>
      <c r="L7176" s="728">
        <v>225.31</v>
      </c>
    </row>
    <row r="7177" spans="1:12" s="335" customFormat="1" ht="12" x14ac:dyDescent="0.2">
      <c r="A7177" s="335" t="s">
        <v>14612</v>
      </c>
      <c r="B7177" s="335" t="s">
        <v>14846</v>
      </c>
      <c r="C7177" s="733">
        <v>43831</v>
      </c>
      <c r="F7177" s="663">
        <v>1616</v>
      </c>
      <c r="G7177" s="663">
        <v>242</v>
      </c>
      <c r="H7177" s="663"/>
      <c r="I7177" s="663">
        <v>1374</v>
      </c>
      <c r="J7177" s="728">
        <v>138.01</v>
      </c>
      <c r="K7177" s="728">
        <v>27.6</v>
      </c>
      <c r="L7177" s="728">
        <v>110.41</v>
      </c>
    </row>
    <row r="7178" spans="1:12" s="335" customFormat="1" ht="12" x14ac:dyDescent="0.2">
      <c r="A7178" s="335" t="s">
        <v>14613</v>
      </c>
      <c r="B7178" s="335" t="s">
        <v>14847</v>
      </c>
      <c r="C7178" s="733">
        <v>43831</v>
      </c>
      <c r="F7178" s="663">
        <v>2309</v>
      </c>
      <c r="G7178" s="663">
        <v>577</v>
      </c>
      <c r="H7178" s="663"/>
      <c r="I7178" s="663">
        <v>1732</v>
      </c>
      <c r="J7178" s="728">
        <v>391.61</v>
      </c>
      <c r="K7178" s="728">
        <v>78.319999999999993</v>
      </c>
      <c r="L7178" s="728">
        <v>313.29000000000002</v>
      </c>
    </row>
    <row r="7179" spans="1:12" s="335" customFormat="1" ht="12" x14ac:dyDescent="0.2">
      <c r="A7179" s="335" t="s">
        <v>14614</v>
      </c>
      <c r="B7179" s="335" t="s">
        <v>14848</v>
      </c>
      <c r="C7179" s="733">
        <v>43831</v>
      </c>
      <c r="F7179" s="663">
        <v>5508</v>
      </c>
      <c r="G7179" s="663">
        <v>1652</v>
      </c>
      <c r="H7179" s="663"/>
      <c r="I7179" s="663">
        <v>3856</v>
      </c>
      <c r="J7179" s="728">
        <v>1163.8399999999999</v>
      </c>
      <c r="K7179" s="728">
        <v>232.77</v>
      </c>
      <c r="L7179" s="728">
        <v>931.07</v>
      </c>
    </row>
    <row r="7180" spans="1:12" s="335" customFormat="1" ht="12" x14ac:dyDescent="0.2">
      <c r="A7180" s="335" t="s">
        <v>14615</v>
      </c>
      <c r="B7180" s="335" t="s">
        <v>14849</v>
      </c>
      <c r="C7180" s="733">
        <v>43831</v>
      </c>
      <c r="F7180" s="663">
        <v>5971</v>
      </c>
      <c r="G7180" s="663">
        <v>896</v>
      </c>
      <c r="H7180" s="663"/>
      <c r="I7180" s="663">
        <v>5075</v>
      </c>
      <c r="J7180" s="728">
        <v>514.69000000000005</v>
      </c>
      <c r="K7180" s="728">
        <v>102.94</v>
      </c>
      <c r="L7180" s="728">
        <v>411.75</v>
      </c>
    </row>
    <row r="7181" spans="1:12" s="335" customFormat="1" ht="12" x14ac:dyDescent="0.2">
      <c r="A7181" s="335" t="s">
        <v>14616</v>
      </c>
      <c r="B7181" s="335" t="s">
        <v>14850</v>
      </c>
      <c r="C7181" s="733">
        <v>43831</v>
      </c>
      <c r="F7181" s="663">
        <v>4095</v>
      </c>
      <c r="G7181" s="663">
        <v>768</v>
      </c>
      <c r="H7181" s="663"/>
      <c r="I7181" s="663">
        <v>3327</v>
      </c>
      <c r="J7181" s="728">
        <v>476.65</v>
      </c>
      <c r="K7181" s="728">
        <v>95.33</v>
      </c>
      <c r="L7181" s="728">
        <v>381.32</v>
      </c>
    </row>
    <row r="7182" spans="1:12" s="335" customFormat="1" ht="12" x14ac:dyDescent="0.2">
      <c r="A7182" s="335" t="s">
        <v>14617</v>
      </c>
      <c r="B7182" s="335" t="s">
        <v>14808</v>
      </c>
      <c r="C7182" s="733">
        <v>43831</v>
      </c>
      <c r="F7182" s="663">
        <v>695</v>
      </c>
      <c r="G7182" s="663">
        <v>130</v>
      </c>
      <c r="H7182" s="663"/>
      <c r="I7182" s="663">
        <v>565</v>
      </c>
      <c r="J7182" s="728">
        <v>80.900000000000006</v>
      </c>
      <c r="K7182" s="728">
        <v>16.18</v>
      </c>
      <c r="L7182" s="728">
        <v>64.72</v>
      </c>
    </row>
    <row r="7183" spans="1:12" s="335" customFormat="1" ht="12" x14ac:dyDescent="0.2">
      <c r="A7183" s="335" t="s">
        <v>14618</v>
      </c>
      <c r="B7183" s="335" t="s">
        <v>14851</v>
      </c>
      <c r="C7183" s="733">
        <v>43831</v>
      </c>
      <c r="F7183" s="663">
        <v>3919</v>
      </c>
      <c r="G7183" s="663">
        <v>588</v>
      </c>
      <c r="H7183" s="663"/>
      <c r="I7183" s="663">
        <v>3331</v>
      </c>
      <c r="J7183" s="728">
        <v>334.71</v>
      </c>
      <c r="K7183" s="728">
        <v>66.94</v>
      </c>
      <c r="L7183" s="728">
        <v>267.77</v>
      </c>
    </row>
    <row r="7184" spans="1:12" s="335" customFormat="1" ht="12" x14ac:dyDescent="0.2">
      <c r="A7184" s="335" t="s">
        <v>14619</v>
      </c>
      <c r="B7184" s="335" t="s">
        <v>14852</v>
      </c>
      <c r="C7184" s="733">
        <v>43831</v>
      </c>
      <c r="F7184" s="663">
        <v>3313</v>
      </c>
      <c r="G7184" s="663">
        <v>663</v>
      </c>
      <c r="H7184" s="663"/>
      <c r="I7184" s="663">
        <v>2650</v>
      </c>
      <c r="J7184" s="728">
        <v>423.73</v>
      </c>
      <c r="K7184" s="728">
        <v>84.75</v>
      </c>
      <c r="L7184" s="728">
        <v>338.98</v>
      </c>
    </row>
    <row r="7185" spans="1:12" s="335" customFormat="1" ht="12" x14ac:dyDescent="0.2">
      <c r="A7185" s="335" t="s">
        <v>14620</v>
      </c>
      <c r="B7185" s="335" t="s">
        <v>14853</v>
      </c>
      <c r="C7185" s="733">
        <v>43831</v>
      </c>
      <c r="F7185" s="663">
        <v>4650</v>
      </c>
      <c r="G7185" s="663">
        <v>697</v>
      </c>
      <c r="H7185" s="663"/>
      <c r="I7185" s="663">
        <v>3953</v>
      </c>
      <c r="J7185" s="728">
        <v>397.15</v>
      </c>
      <c r="K7185" s="728">
        <v>79.430000000000007</v>
      </c>
      <c r="L7185" s="728">
        <v>317.72000000000003</v>
      </c>
    </row>
    <row r="7186" spans="1:12" s="335" customFormat="1" ht="12" x14ac:dyDescent="0.2">
      <c r="A7186" s="335" t="s">
        <v>14621</v>
      </c>
      <c r="B7186" s="335" t="s">
        <v>14854</v>
      </c>
      <c r="C7186" s="733">
        <v>43831</v>
      </c>
      <c r="F7186" s="663">
        <v>3361</v>
      </c>
      <c r="G7186" s="663">
        <v>1008</v>
      </c>
      <c r="H7186" s="663"/>
      <c r="I7186" s="663">
        <v>2353</v>
      </c>
      <c r="J7186" s="728">
        <v>774.11</v>
      </c>
      <c r="K7186" s="728">
        <v>154.82</v>
      </c>
      <c r="L7186" s="728">
        <v>619.29</v>
      </c>
    </row>
    <row r="7187" spans="1:12" s="335" customFormat="1" ht="12" x14ac:dyDescent="0.2">
      <c r="A7187" s="335" t="s">
        <v>14622</v>
      </c>
      <c r="B7187" s="335" t="s">
        <v>14855</v>
      </c>
      <c r="C7187" s="733">
        <v>43831</v>
      </c>
      <c r="F7187" s="663">
        <v>9763</v>
      </c>
      <c r="G7187" s="663">
        <v>1465</v>
      </c>
      <c r="H7187" s="663"/>
      <c r="I7187" s="663">
        <v>8298</v>
      </c>
      <c r="J7187" s="728">
        <v>841.57</v>
      </c>
      <c r="K7187" s="728">
        <v>168.31</v>
      </c>
      <c r="L7187" s="728">
        <v>673.26</v>
      </c>
    </row>
    <row r="7188" spans="1:12" s="335" customFormat="1" ht="12" x14ac:dyDescent="0.2">
      <c r="A7188" s="335" t="s">
        <v>14623</v>
      </c>
      <c r="B7188" s="335" t="s">
        <v>14856</v>
      </c>
      <c r="C7188" s="733">
        <v>43831</v>
      </c>
      <c r="F7188" s="663">
        <v>7590</v>
      </c>
      <c r="G7188" s="663">
        <v>1518</v>
      </c>
      <c r="H7188" s="663"/>
      <c r="I7188" s="663">
        <v>6072</v>
      </c>
      <c r="J7188" s="728">
        <v>970.76</v>
      </c>
      <c r="K7188" s="728">
        <v>194.15</v>
      </c>
      <c r="L7188" s="728">
        <v>776.61</v>
      </c>
    </row>
    <row r="7189" spans="1:12" s="335" customFormat="1" ht="12" x14ac:dyDescent="0.2">
      <c r="A7189" s="335" t="s">
        <v>14624</v>
      </c>
      <c r="B7189" s="335" t="s">
        <v>14857</v>
      </c>
      <c r="C7189" s="733">
        <v>43831</v>
      </c>
      <c r="F7189" s="663">
        <v>1155</v>
      </c>
      <c r="G7189" s="663">
        <v>347</v>
      </c>
      <c r="H7189" s="663"/>
      <c r="I7189" s="663">
        <v>808</v>
      </c>
      <c r="J7189" s="728">
        <v>241.84</v>
      </c>
      <c r="K7189" s="728">
        <v>48.37</v>
      </c>
      <c r="L7189" s="728">
        <v>193.47</v>
      </c>
    </row>
    <row r="7190" spans="1:12" s="335" customFormat="1" ht="12" x14ac:dyDescent="0.2">
      <c r="A7190" s="335" t="s">
        <v>14625</v>
      </c>
      <c r="B7190" s="335" t="s">
        <v>14858</v>
      </c>
      <c r="C7190" s="733">
        <v>43831</v>
      </c>
      <c r="F7190" s="663">
        <v>9790</v>
      </c>
      <c r="G7190" s="663">
        <v>1958</v>
      </c>
      <c r="H7190" s="663"/>
      <c r="I7190" s="663">
        <v>7832</v>
      </c>
      <c r="J7190" s="728">
        <v>1252.1500000000001</v>
      </c>
      <c r="K7190" s="728">
        <v>250.43</v>
      </c>
      <c r="L7190" s="728">
        <v>1001.72</v>
      </c>
    </row>
    <row r="7191" spans="1:12" s="335" customFormat="1" ht="12" x14ac:dyDescent="0.2">
      <c r="A7191" s="335" t="s">
        <v>14626</v>
      </c>
      <c r="B7191" s="335" t="s">
        <v>14859</v>
      </c>
      <c r="C7191" s="733">
        <v>43831</v>
      </c>
      <c r="F7191" s="663">
        <v>9486</v>
      </c>
      <c r="G7191" s="663">
        <v>1897</v>
      </c>
      <c r="H7191" s="663"/>
      <c r="I7191" s="663">
        <v>7589</v>
      </c>
      <c r="J7191" s="728">
        <v>1213.26</v>
      </c>
      <c r="K7191" s="728">
        <v>242.65</v>
      </c>
      <c r="L7191" s="728">
        <v>970.61</v>
      </c>
    </row>
    <row r="7192" spans="1:12" s="335" customFormat="1" ht="12" x14ac:dyDescent="0.2">
      <c r="A7192" s="335" t="s">
        <v>14627</v>
      </c>
      <c r="B7192" s="335" t="s">
        <v>14860</v>
      </c>
      <c r="C7192" s="733">
        <v>43831</v>
      </c>
      <c r="F7192" s="663">
        <v>6069</v>
      </c>
      <c r="G7192" s="663">
        <v>910</v>
      </c>
      <c r="H7192" s="663"/>
      <c r="I7192" s="663">
        <v>5159</v>
      </c>
      <c r="J7192" s="728">
        <v>523.13</v>
      </c>
      <c r="K7192" s="728">
        <v>104.63</v>
      </c>
      <c r="L7192" s="728">
        <v>418.5</v>
      </c>
    </row>
    <row r="7193" spans="1:12" s="335" customFormat="1" ht="12" x14ac:dyDescent="0.2">
      <c r="A7193" s="335" t="s">
        <v>14628</v>
      </c>
      <c r="B7193" s="335" t="s">
        <v>14861</v>
      </c>
      <c r="C7193" s="733">
        <v>43831</v>
      </c>
      <c r="F7193" s="663">
        <v>7750</v>
      </c>
      <c r="G7193" s="663">
        <v>1163</v>
      </c>
      <c r="H7193" s="663"/>
      <c r="I7193" s="663">
        <v>6587</v>
      </c>
      <c r="J7193" s="728">
        <v>668.03</v>
      </c>
      <c r="K7193" s="728">
        <v>133.61000000000001</v>
      </c>
      <c r="L7193" s="728">
        <v>534.41999999999996</v>
      </c>
    </row>
    <row r="7194" spans="1:12" s="335" customFormat="1" ht="12" x14ac:dyDescent="0.2">
      <c r="A7194" s="335" t="s">
        <v>14629</v>
      </c>
      <c r="B7194" s="335" t="s">
        <v>14862</v>
      </c>
      <c r="C7194" s="733">
        <v>43831</v>
      </c>
      <c r="F7194" s="663">
        <v>2414</v>
      </c>
      <c r="G7194" s="663">
        <v>362</v>
      </c>
      <c r="H7194" s="663"/>
      <c r="I7194" s="663">
        <v>2052</v>
      </c>
      <c r="J7194" s="728">
        <v>206.19</v>
      </c>
      <c r="K7194" s="728">
        <v>41.24</v>
      </c>
      <c r="L7194" s="728">
        <v>164.95</v>
      </c>
    </row>
    <row r="7195" spans="1:12" s="335" customFormat="1" ht="12" x14ac:dyDescent="0.2">
      <c r="A7195" s="335" t="s">
        <v>14630</v>
      </c>
      <c r="B7195" s="335" t="s">
        <v>14863</v>
      </c>
      <c r="C7195" s="733">
        <v>43831</v>
      </c>
      <c r="F7195" s="663">
        <v>8845</v>
      </c>
      <c r="G7195" s="663">
        <v>1769</v>
      </c>
      <c r="H7195" s="663"/>
      <c r="I7195" s="663">
        <v>7076</v>
      </c>
      <c r="J7195" s="728">
        <v>1131.27</v>
      </c>
      <c r="K7195" s="728">
        <v>226.25</v>
      </c>
      <c r="L7195" s="728">
        <v>905.02</v>
      </c>
    </row>
    <row r="7196" spans="1:12" s="335" customFormat="1" ht="12" x14ac:dyDescent="0.2">
      <c r="A7196" s="335" t="s">
        <v>14631</v>
      </c>
      <c r="B7196" s="335" t="s">
        <v>14864</v>
      </c>
      <c r="C7196" s="733">
        <v>43831</v>
      </c>
      <c r="F7196" s="663">
        <v>9908</v>
      </c>
      <c r="G7196" s="663">
        <v>1486</v>
      </c>
      <c r="H7196" s="663"/>
      <c r="I7196" s="663">
        <v>8422</v>
      </c>
      <c r="J7196" s="728">
        <v>854.04</v>
      </c>
      <c r="K7196" s="728">
        <v>170.81</v>
      </c>
      <c r="L7196" s="728">
        <v>683.23</v>
      </c>
    </row>
    <row r="7197" spans="1:12" s="335" customFormat="1" ht="12" x14ac:dyDescent="0.2">
      <c r="A7197" s="335" t="s">
        <v>14632</v>
      </c>
      <c r="B7197" s="335" t="s">
        <v>14865</v>
      </c>
      <c r="C7197" s="733">
        <v>43831</v>
      </c>
      <c r="F7197" s="663">
        <v>6852</v>
      </c>
      <c r="G7197" s="663">
        <v>1370</v>
      </c>
      <c r="H7197" s="663"/>
      <c r="I7197" s="663">
        <v>5482</v>
      </c>
      <c r="J7197" s="728">
        <v>876.37</v>
      </c>
      <c r="K7197" s="728">
        <v>175.27</v>
      </c>
      <c r="L7197" s="728">
        <v>701.1</v>
      </c>
    </row>
    <row r="7198" spans="1:12" s="335" customFormat="1" ht="12" x14ac:dyDescent="0.2">
      <c r="A7198" s="335" t="s">
        <v>14633</v>
      </c>
      <c r="B7198" s="335" t="s">
        <v>14866</v>
      </c>
      <c r="C7198" s="733">
        <v>43831</v>
      </c>
      <c r="F7198" s="663">
        <v>2109</v>
      </c>
      <c r="G7198" s="663">
        <v>316</v>
      </c>
      <c r="H7198" s="663"/>
      <c r="I7198" s="663">
        <v>1793</v>
      </c>
      <c r="J7198" s="728">
        <v>180.13</v>
      </c>
      <c r="K7198" s="728">
        <v>36.03</v>
      </c>
      <c r="L7198" s="728">
        <v>144.1</v>
      </c>
    </row>
    <row r="7199" spans="1:12" s="335" customFormat="1" ht="12" x14ac:dyDescent="0.2">
      <c r="A7199" s="335" t="s">
        <v>14634</v>
      </c>
      <c r="B7199" s="335" t="s">
        <v>14867</v>
      </c>
      <c r="C7199" s="733">
        <v>43831</v>
      </c>
      <c r="F7199" s="663">
        <v>1596</v>
      </c>
      <c r="G7199" s="663">
        <v>479</v>
      </c>
      <c r="H7199" s="663"/>
      <c r="I7199" s="663">
        <v>1117</v>
      </c>
      <c r="J7199" s="728">
        <v>337.24</v>
      </c>
      <c r="K7199" s="728">
        <v>67.45</v>
      </c>
      <c r="L7199" s="728">
        <v>269.79000000000002</v>
      </c>
    </row>
    <row r="7200" spans="1:12" s="335" customFormat="1" ht="12" x14ac:dyDescent="0.2">
      <c r="A7200" s="335" t="s">
        <v>14635</v>
      </c>
      <c r="B7200" s="335" t="s">
        <v>14868</v>
      </c>
      <c r="C7200" s="733">
        <v>43831</v>
      </c>
      <c r="F7200" s="663">
        <v>10522</v>
      </c>
      <c r="G7200" s="663">
        <v>2631</v>
      </c>
      <c r="H7200" s="663"/>
      <c r="I7200" s="663">
        <v>7891</v>
      </c>
      <c r="J7200" s="728">
        <v>1784.53</v>
      </c>
      <c r="K7200" s="728">
        <v>356.91</v>
      </c>
      <c r="L7200" s="728">
        <v>1427.62</v>
      </c>
    </row>
    <row r="7201" spans="1:12" s="335" customFormat="1" ht="12" x14ac:dyDescent="0.2">
      <c r="A7201" s="335" t="s">
        <v>14636</v>
      </c>
      <c r="B7201" s="335" t="s">
        <v>14869</v>
      </c>
      <c r="C7201" s="733">
        <v>43831</v>
      </c>
      <c r="F7201" s="663">
        <v>4668</v>
      </c>
      <c r="G7201" s="663">
        <v>875</v>
      </c>
      <c r="H7201" s="663"/>
      <c r="I7201" s="663">
        <v>3793</v>
      </c>
      <c r="J7201" s="728">
        <v>543.35</v>
      </c>
      <c r="K7201" s="728">
        <v>108.67</v>
      </c>
      <c r="L7201" s="728">
        <v>434.68</v>
      </c>
    </row>
    <row r="7202" spans="1:12" s="335" customFormat="1" ht="12" x14ac:dyDescent="0.2">
      <c r="A7202" s="335" t="s">
        <v>14637</v>
      </c>
      <c r="B7202" s="335" t="s">
        <v>14870</v>
      </c>
      <c r="C7202" s="733">
        <v>43831</v>
      </c>
      <c r="F7202" s="663">
        <v>2309</v>
      </c>
      <c r="G7202" s="663">
        <v>577</v>
      </c>
      <c r="H7202" s="663"/>
      <c r="I7202" s="663">
        <v>1732</v>
      </c>
      <c r="J7202" s="728">
        <v>391.61</v>
      </c>
      <c r="K7202" s="728">
        <v>78.319999999999993</v>
      </c>
      <c r="L7202" s="728">
        <v>313.29000000000002</v>
      </c>
    </row>
    <row r="7203" spans="1:12" s="335" customFormat="1" ht="12" x14ac:dyDescent="0.2">
      <c r="A7203" s="335" t="s">
        <v>14638</v>
      </c>
      <c r="B7203" s="335" t="s">
        <v>14871</v>
      </c>
      <c r="C7203" s="733">
        <v>43831</v>
      </c>
      <c r="F7203" s="663">
        <v>2518</v>
      </c>
      <c r="G7203" s="663">
        <v>315</v>
      </c>
      <c r="H7203" s="663"/>
      <c r="I7203" s="663">
        <v>2203</v>
      </c>
      <c r="J7203" s="728">
        <v>161.59</v>
      </c>
      <c r="K7203" s="728">
        <v>32.32</v>
      </c>
      <c r="L7203" s="728">
        <v>129.27000000000001</v>
      </c>
    </row>
    <row r="7204" spans="1:12" s="335" customFormat="1" ht="12" x14ac:dyDescent="0.2">
      <c r="A7204" s="335" t="s">
        <v>14639</v>
      </c>
      <c r="B7204" s="335" t="s">
        <v>14872</v>
      </c>
      <c r="C7204" s="733">
        <v>43831</v>
      </c>
      <c r="F7204" s="663">
        <v>3332</v>
      </c>
      <c r="G7204" s="663">
        <v>500</v>
      </c>
      <c r="H7204" s="663"/>
      <c r="I7204" s="663">
        <v>2832</v>
      </c>
      <c r="J7204" s="728">
        <v>284.58999999999997</v>
      </c>
      <c r="K7204" s="728">
        <v>56.92</v>
      </c>
      <c r="L7204" s="728">
        <v>227.67</v>
      </c>
    </row>
    <row r="7205" spans="1:12" s="335" customFormat="1" ht="12" x14ac:dyDescent="0.2">
      <c r="A7205" s="335" t="s">
        <v>14640</v>
      </c>
      <c r="B7205" s="335" t="s">
        <v>14873</v>
      </c>
      <c r="C7205" s="733">
        <v>43831</v>
      </c>
      <c r="F7205" s="663">
        <v>2980</v>
      </c>
      <c r="G7205" s="663">
        <v>894</v>
      </c>
      <c r="H7205" s="663"/>
      <c r="I7205" s="663">
        <v>2086</v>
      </c>
      <c r="J7205" s="728">
        <v>686.35</v>
      </c>
      <c r="K7205" s="728">
        <v>137.27000000000001</v>
      </c>
      <c r="L7205" s="728">
        <v>549.08000000000004</v>
      </c>
    </row>
    <row r="7206" spans="1:12" s="335" customFormat="1" ht="12" x14ac:dyDescent="0.2">
      <c r="A7206" s="335" t="s">
        <v>14641</v>
      </c>
      <c r="B7206" s="335" t="s">
        <v>14874</v>
      </c>
      <c r="C7206" s="733">
        <v>43831</v>
      </c>
      <c r="F7206" s="663">
        <v>2625</v>
      </c>
      <c r="G7206" s="663">
        <v>394</v>
      </c>
      <c r="H7206" s="663"/>
      <c r="I7206" s="663">
        <v>2231</v>
      </c>
      <c r="J7206" s="728">
        <v>224.2</v>
      </c>
      <c r="K7206" s="728">
        <v>44.84</v>
      </c>
      <c r="L7206" s="728">
        <v>179.36</v>
      </c>
    </row>
    <row r="7207" spans="1:12" s="335" customFormat="1" ht="12" x14ac:dyDescent="0.2">
      <c r="A7207" s="335" t="s">
        <v>14642</v>
      </c>
      <c r="B7207" s="335" t="s">
        <v>14875</v>
      </c>
      <c r="C7207" s="733">
        <v>43831</v>
      </c>
      <c r="F7207" s="663">
        <v>6530</v>
      </c>
      <c r="G7207" s="663">
        <v>1306</v>
      </c>
      <c r="H7207" s="663"/>
      <c r="I7207" s="663">
        <v>5224</v>
      </c>
      <c r="J7207" s="728">
        <v>835.19</v>
      </c>
      <c r="K7207" s="728">
        <v>167.04</v>
      </c>
      <c r="L7207" s="728">
        <v>668.15</v>
      </c>
    </row>
    <row r="7208" spans="1:12" s="335" customFormat="1" ht="12" x14ac:dyDescent="0.2">
      <c r="A7208" s="335" t="s">
        <v>14643</v>
      </c>
      <c r="B7208" s="335" t="s">
        <v>14538</v>
      </c>
      <c r="C7208" s="733">
        <v>43831</v>
      </c>
      <c r="F7208" s="663">
        <v>4977</v>
      </c>
      <c r="G7208" s="663">
        <v>995</v>
      </c>
      <c r="H7208" s="663"/>
      <c r="I7208" s="663">
        <v>3982</v>
      </c>
      <c r="J7208" s="728">
        <v>636.54999999999995</v>
      </c>
      <c r="K7208" s="728">
        <v>127.31</v>
      </c>
      <c r="L7208" s="728">
        <v>509.24</v>
      </c>
    </row>
    <row r="7209" spans="1:12" s="335" customFormat="1" ht="12" x14ac:dyDescent="0.2">
      <c r="A7209" s="335" t="s">
        <v>14644</v>
      </c>
      <c r="B7209" s="335" t="s">
        <v>14876</v>
      </c>
      <c r="C7209" s="733">
        <v>43831</v>
      </c>
      <c r="F7209" s="663">
        <v>3926</v>
      </c>
      <c r="G7209" s="663">
        <v>785</v>
      </c>
      <c r="H7209" s="663"/>
      <c r="I7209" s="663">
        <v>3141</v>
      </c>
      <c r="J7209" s="728">
        <v>502.14</v>
      </c>
      <c r="K7209" s="728">
        <v>100.43</v>
      </c>
      <c r="L7209" s="728">
        <v>401.71</v>
      </c>
    </row>
    <row r="7210" spans="1:12" s="335" customFormat="1" ht="12" x14ac:dyDescent="0.2">
      <c r="A7210" s="335" t="s">
        <v>14645</v>
      </c>
      <c r="B7210" s="335" t="s">
        <v>14877</v>
      </c>
      <c r="C7210" s="733">
        <v>43831</v>
      </c>
      <c r="F7210" s="663">
        <v>2313</v>
      </c>
      <c r="G7210" s="663">
        <v>347</v>
      </c>
      <c r="H7210" s="663"/>
      <c r="I7210" s="663">
        <v>1966</v>
      </c>
      <c r="J7210" s="728">
        <v>197.55</v>
      </c>
      <c r="K7210" s="728">
        <v>39.51</v>
      </c>
      <c r="L7210" s="728">
        <v>158.04</v>
      </c>
    </row>
    <row r="7211" spans="1:12" s="335" customFormat="1" ht="12" x14ac:dyDescent="0.2">
      <c r="A7211" s="335" t="s">
        <v>14646</v>
      </c>
      <c r="B7211" s="335" t="s">
        <v>14540</v>
      </c>
      <c r="C7211" s="733">
        <v>43831</v>
      </c>
      <c r="F7211" s="663">
        <v>2400</v>
      </c>
      <c r="G7211" s="663">
        <v>360</v>
      </c>
      <c r="H7211" s="663"/>
      <c r="I7211" s="663">
        <v>2040</v>
      </c>
      <c r="J7211" s="728">
        <v>204.99</v>
      </c>
      <c r="K7211" s="728">
        <v>41</v>
      </c>
      <c r="L7211" s="728">
        <v>163.99</v>
      </c>
    </row>
    <row r="7212" spans="1:12" s="335" customFormat="1" ht="12" x14ac:dyDescent="0.2">
      <c r="A7212" s="335" t="s">
        <v>14647</v>
      </c>
      <c r="B7212" s="335" t="s">
        <v>14878</v>
      </c>
      <c r="C7212" s="733">
        <v>43831</v>
      </c>
      <c r="F7212" s="663">
        <v>10959</v>
      </c>
      <c r="G7212" s="663">
        <v>2055</v>
      </c>
      <c r="H7212" s="663"/>
      <c r="I7212" s="663">
        <v>8904</v>
      </c>
      <c r="J7212" s="728">
        <v>1287.3499999999999</v>
      </c>
      <c r="K7212" s="728">
        <v>257.47000000000003</v>
      </c>
      <c r="L7212" s="728">
        <v>1029.8800000000001</v>
      </c>
    </row>
    <row r="7213" spans="1:12" s="335" customFormat="1" ht="12" x14ac:dyDescent="0.2">
      <c r="A7213" s="335" t="s">
        <v>14648</v>
      </c>
      <c r="B7213" s="335" t="s">
        <v>14539</v>
      </c>
      <c r="C7213" s="733">
        <v>43831</v>
      </c>
      <c r="F7213" s="663">
        <v>3134</v>
      </c>
      <c r="G7213" s="663">
        <v>940</v>
      </c>
      <c r="H7213" s="663"/>
      <c r="I7213" s="663">
        <v>2194</v>
      </c>
      <c r="J7213" s="728">
        <v>721.83</v>
      </c>
      <c r="K7213" s="728">
        <v>144.37</v>
      </c>
      <c r="L7213" s="728">
        <v>577.46</v>
      </c>
    </row>
    <row r="7214" spans="1:12" s="335" customFormat="1" ht="12" x14ac:dyDescent="0.2">
      <c r="A7214" s="335" t="s">
        <v>14649</v>
      </c>
      <c r="B7214" s="335" t="s">
        <v>14879</v>
      </c>
      <c r="C7214" s="733">
        <v>43831</v>
      </c>
      <c r="F7214" s="663">
        <v>2179</v>
      </c>
      <c r="G7214" s="663">
        <v>327</v>
      </c>
      <c r="H7214" s="663"/>
      <c r="I7214" s="663">
        <v>1852</v>
      </c>
      <c r="J7214" s="728">
        <v>186.11</v>
      </c>
      <c r="K7214" s="728">
        <v>37.22</v>
      </c>
      <c r="L7214" s="728">
        <v>148.88999999999999</v>
      </c>
    </row>
    <row r="7215" spans="1:12" s="335" customFormat="1" ht="12" x14ac:dyDescent="0.2">
      <c r="A7215" s="335" t="s">
        <v>14650</v>
      </c>
      <c r="B7215" s="335" t="s">
        <v>14827</v>
      </c>
      <c r="C7215" s="733">
        <v>43831</v>
      </c>
      <c r="F7215" s="663">
        <v>2550</v>
      </c>
      <c r="G7215" s="663">
        <v>478</v>
      </c>
      <c r="H7215" s="663"/>
      <c r="I7215" s="663">
        <v>2072</v>
      </c>
      <c r="J7215" s="728">
        <v>299.55</v>
      </c>
      <c r="K7215" s="728">
        <v>59.91</v>
      </c>
      <c r="L7215" s="728">
        <v>239.64</v>
      </c>
    </row>
    <row r="7216" spans="1:12" s="335" customFormat="1" ht="12" x14ac:dyDescent="0.2">
      <c r="A7216" s="335" t="s">
        <v>14651</v>
      </c>
      <c r="B7216" s="335" t="s">
        <v>14880</v>
      </c>
      <c r="C7216" s="733">
        <v>43831</v>
      </c>
      <c r="F7216" s="663">
        <v>2125</v>
      </c>
      <c r="G7216" s="663">
        <v>398</v>
      </c>
      <c r="H7216" s="663"/>
      <c r="I7216" s="663">
        <v>1727</v>
      </c>
      <c r="J7216" s="728">
        <v>249.63</v>
      </c>
      <c r="K7216" s="728">
        <v>49.93</v>
      </c>
      <c r="L7216" s="728">
        <v>199.7</v>
      </c>
    </row>
    <row r="7217" spans="1:12" s="335" customFormat="1" ht="12" x14ac:dyDescent="0.2">
      <c r="A7217" s="335" t="s">
        <v>14652</v>
      </c>
      <c r="B7217" s="335" t="s">
        <v>14542</v>
      </c>
      <c r="C7217" s="733">
        <v>43831</v>
      </c>
      <c r="F7217" s="663">
        <v>4995</v>
      </c>
      <c r="G7217" s="663">
        <v>999</v>
      </c>
      <c r="H7217" s="663"/>
      <c r="I7217" s="663">
        <v>3996</v>
      </c>
      <c r="J7217" s="728">
        <v>638.86</v>
      </c>
      <c r="K7217" s="728">
        <v>127.77</v>
      </c>
      <c r="L7217" s="728">
        <v>511.09</v>
      </c>
    </row>
    <row r="7218" spans="1:12" s="335" customFormat="1" ht="12" x14ac:dyDescent="0.2">
      <c r="A7218" s="335" t="s">
        <v>14653</v>
      </c>
      <c r="B7218" s="335" t="s">
        <v>14881</v>
      </c>
      <c r="C7218" s="733">
        <v>43831</v>
      </c>
      <c r="F7218" s="663">
        <v>8424</v>
      </c>
      <c r="G7218" s="663">
        <v>1685</v>
      </c>
      <c r="H7218" s="663"/>
      <c r="I7218" s="663">
        <v>6739</v>
      </c>
      <c r="J7218" s="728">
        <v>1077.43</v>
      </c>
      <c r="K7218" s="728">
        <v>215.49</v>
      </c>
      <c r="L7218" s="728">
        <v>861.94</v>
      </c>
    </row>
    <row r="7219" spans="1:12" s="335" customFormat="1" ht="12" x14ac:dyDescent="0.2">
      <c r="A7219" s="335" t="s">
        <v>14654</v>
      </c>
      <c r="B7219" s="335" t="s">
        <v>14882</v>
      </c>
      <c r="C7219" s="733">
        <v>43831</v>
      </c>
      <c r="F7219" s="663">
        <v>14912</v>
      </c>
      <c r="G7219" s="663">
        <v>2982</v>
      </c>
      <c r="H7219" s="663"/>
      <c r="I7219" s="663">
        <v>11930</v>
      </c>
      <c r="J7219" s="728">
        <v>1907.25</v>
      </c>
      <c r="K7219" s="728">
        <v>381.45</v>
      </c>
      <c r="L7219" s="728">
        <v>1525.8</v>
      </c>
    </row>
    <row r="7220" spans="1:12" s="335" customFormat="1" ht="12" x14ac:dyDescent="0.2">
      <c r="A7220" s="335" t="s">
        <v>14655</v>
      </c>
      <c r="B7220" s="335" t="s">
        <v>14883</v>
      </c>
      <c r="C7220" s="733">
        <v>43831</v>
      </c>
      <c r="F7220" s="663">
        <v>9750</v>
      </c>
      <c r="G7220" s="663">
        <v>1950</v>
      </c>
      <c r="H7220" s="663"/>
      <c r="I7220" s="663">
        <v>7800</v>
      </c>
      <c r="J7220" s="728">
        <v>1247.03</v>
      </c>
      <c r="K7220" s="728">
        <v>249.41</v>
      </c>
      <c r="L7220" s="728">
        <v>997.62</v>
      </c>
    </row>
    <row r="7221" spans="1:12" s="335" customFormat="1" ht="12" x14ac:dyDescent="0.2">
      <c r="A7221" s="335" t="s">
        <v>14656</v>
      </c>
      <c r="B7221" s="335" t="s">
        <v>14884</v>
      </c>
      <c r="C7221" s="733">
        <v>43831</v>
      </c>
      <c r="F7221" s="663">
        <v>2250</v>
      </c>
      <c r="G7221" s="663">
        <v>337</v>
      </c>
      <c r="H7221" s="663"/>
      <c r="I7221" s="663">
        <v>1913</v>
      </c>
      <c r="J7221" s="728">
        <v>192.17</v>
      </c>
      <c r="K7221" s="728">
        <v>38.43</v>
      </c>
      <c r="L7221" s="728">
        <v>153.74</v>
      </c>
    </row>
    <row r="7222" spans="1:12" s="335" customFormat="1" ht="12" x14ac:dyDescent="0.2">
      <c r="A7222" s="335" t="s">
        <v>14657</v>
      </c>
      <c r="B7222" s="335" t="s">
        <v>14885</v>
      </c>
      <c r="C7222" s="733">
        <v>43831</v>
      </c>
      <c r="F7222" s="663">
        <v>1913</v>
      </c>
      <c r="G7222" s="663">
        <v>673</v>
      </c>
      <c r="H7222" s="663"/>
      <c r="I7222" s="663">
        <v>1240</v>
      </c>
      <c r="J7222" s="728">
        <v>382.99</v>
      </c>
      <c r="K7222" s="728">
        <v>76.599999999999994</v>
      </c>
      <c r="L7222" s="728">
        <v>306.39</v>
      </c>
    </row>
    <row r="7223" spans="1:12" s="335" customFormat="1" ht="12" x14ac:dyDescent="0.2">
      <c r="A7223" s="335" t="s">
        <v>14658</v>
      </c>
      <c r="B7223" s="335" t="s">
        <v>14886</v>
      </c>
      <c r="C7223" s="733">
        <v>43831</v>
      </c>
      <c r="F7223" s="663">
        <v>5284</v>
      </c>
      <c r="G7223" s="663">
        <v>1057</v>
      </c>
      <c r="H7223" s="663"/>
      <c r="I7223" s="663">
        <v>4227</v>
      </c>
      <c r="J7223" s="728">
        <v>675.83</v>
      </c>
      <c r="K7223" s="728">
        <v>135.16999999999999</v>
      </c>
      <c r="L7223" s="728">
        <v>540.66</v>
      </c>
    </row>
    <row r="7224" spans="1:12" s="335" customFormat="1" ht="12" x14ac:dyDescent="0.2">
      <c r="A7224" s="335" t="s">
        <v>14659</v>
      </c>
      <c r="B7224" s="335" t="s">
        <v>14887</v>
      </c>
      <c r="C7224" s="733">
        <v>43831</v>
      </c>
      <c r="F7224" s="663">
        <v>7623</v>
      </c>
      <c r="G7224" s="663">
        <v>1525</v>
      </c>
      <c r="H7224" s="663"/>
      <c r="I7224" s="663">
        <v>6098</v>
      </c>
      <c r="J7224" s="728">
        <v>974.99</v>
      </c>
      <c r="K7224" s="728">
        <v>195</v>
      </c>
      <c r="L7224" s="728">
        <v>779.99</v>
      </c>
    </row>
    <row r="7225" spans="1:12" s="335" customFormat="1" ht="12" x14ac:dyDescent="0.2">
      <c r="A7225" s="335" t="s">
        <v>14660</v>
      </c>
      <c r="B7225" s="335" t="s">
        <v>14888</v>
      </c>
      <c r="C7225" s="733">
        <v>43831</v>
      </c>
      <c r="F7225" s="663">
        <v>2882</v>
      </c>
      <c r="G7225" s="663">
        <v>432</v>
      </c>
      <c r="H7225" s="663"/>
      <c r="I7225" s="663">
        <v>2450</v>
      </c>
      <c r="J7225" s="728">
        <v>246.15</v>
      </c>
      <c r="K7225" s="728">
        <v>49.23</v>
      </c>
      <c r="L7225" s="728">
        <v>196.92</v>
      </c>
    </row>
    <row r="7226" spans="1:12" s="335" customFormat="1" ht="12" x14ac:dyDescent="0.2">
      <c r="A7226" s="335" t="s">
        <v>14661</v>
      </c>
      <c r="B7226" s="335" t="s">
        <v>14889</v>
      </c>
      <c r="C7226" s="733">
        <v>43831</v>
      </c>
      <c r="F7226" s="663">
        <v>2480</v>
      </c>
      <c r="G7226" s="663">
        <v>372</v>
      </c>
      <c r="H7226" s="663"/>
      <c r="I7226" s="663">
        <v>2108</v>
      </c>
      <c r="J7226" s="728">
        <v>211.81</v>
      </c>
      <c r="K7226" s="728">
        <v>42.36</v>
      </c>
      <c r="L7226" s="728">
        <v>169.45</v>
      </c>
    </row>
    <row r="7227" spans="1:12" s="335" customFormat="1" ht="12" x14ac:dyDescent="0.2">
      <c r="A7227" s="335" t="s">
        <v>14662</v>
      </c>
      <c r="B7227" s="335" t="s">
        <v>14890</v>
      </c>
      <c r="C7227" s="733">
        <v>43831</v>
      </c>
      <c r="F7227" s="663">
        <v>2309</v>
      </c>
      <c r="G7227" s="663">
        <v>577</v>
      </c>
      <c r="H7227" s="663"/>
      <c r="I7227" s="663">
        <v>1732</v>
      </c>
      <c r="J7227" s="728">
        <v>391.61</v>
      </c>
      <c r="K7227" s="728">
        <v>78.319999999999993</v>
      </c>
      <c r="L7227" s="728">
        <v>313.29000000000002</v>
      </c>
    </row>
    <row r="7228" spans="1:12" s="335" customFormat="1" ht="12" x14ac:dyDescent="0.2">
      <c r="A7228" s="335" t="s">
        <v>14663</v>
      </c>
      <c r="B7228" s="335" t="s">
        <v>14891</v>
      </c>
      <c r="C7228" s="733">
        <v>43831</v>
      </c>
      <c r="F7228" s="663">
        <v>6155</v>
      </c>
      <c r="G7228" s="663">
        <v>1231</v>
      </c>
      <c r="H7228" s="663"/>
      <c r="I7228" s="663">
        <v>4924</v>
      </c>
      <c r="J7228" s="728">
        <v>787.23</v>
      </c>
      <c r="K7228" s="728">
        <v>157.44999999999999</v>
      </c>
      <c r="L7228" s="728">
        <v>629.78</v>
      </c>
    </row>
    <row r="7229" spans="1:12" s="335" customFormat="1" ht="12" x14ac:dyDescent="0.2">
      <c r="A7229" s="335" t="s">
        <v>14664</v>
      </c>
      <c r="B7229" s="335" t="s">
        <v>14892</v>
      </c>
      <c r="C7229" s="733">
        <v>43831</v>
      </c>
      <c r="F7229" s="663">
        <v>4796</v>
      </c>
      <c r="G7229" s="663">
        <v>719</v>
      </c>
      <c r="H7229" s="663"/>
      <c r="I7229" s="663">
        <v>4077</v>
      </c>
      <c r="J7229" s="728">
        <v>409.63</v>
      </c>
      <c r="K7229" s="728">
        <v>81.93</v>
      </c>
      <c r="L7229" s="728">
        <v>327.7</v>
      </c>
    </row>
    <row r="7230" spans="1:12" s="335" customFormat="1" ht="12" x14ac:dyDescent="0.2">
      <c r="A7230" s="335" t="s">
        <v>14665</v>
      </c>
      <c r="B7230" s="335" t="s">
        <v>14893</v>
      </c>
      <c r="C7230" s="733">
        <v>43831</v>
      </c>
      <c r="F7230" s="663">
        <v>2750</v>
      </c>
      <c r="G7230" s="663">
        <v>550</v>
      </c>
      <c r="H7230" s="663"/>
      <c r="I7230" s="663">
        <v>2200</v>
      </c>
      <c r="J7230" s="728">
        <v>351.73</v>
      </c>
      <c r="K7230" s="728">
        <v>70.349999999999994</v>
      </c>
      <c r="L7230" s="728">
        <v>281.38</v>
      </c>
    </row>
    <row r="7231" spans="1:12" s="335" customFormat="1" ht="12" x14ac:dyDescent="0.2">
      <c r="A7231" s="335" t="s">
        <v>14666</v>
      </c>
      <c r="B7231" s="335" t="s">
        <v>14894</v>
      </c>
      <c r="C7231" s="733">
        <v>43831</v>
      </c>
      <c r="F7231" s="663">
        <v>2124</v>
      </c>
      <c r="G7231" s="663">
        <v>319</v>
      </c>
      <c r="H7231" s="663"/>
      <c r="I7231" s="663">
        <v>1805</v>
      </c>
      <c r="J7231" s="728">
        <v>181.41</v>
      </c>
      <c r="K7231" s="728">
        <v>36.28</v>
      </c>
      <c r="L7231" s="728">
        <v>145.13</v>
      </c>
    </row>
    <row r="7232" spans="1:12" s="335" customFormat="1" ht="12" x14ac:dyDescent="0.2">
      <c r="A7232" s="335" t="s">
        <v>14667</v>
      </c>
      <c r="B7232" s="335" t="s">
        <v>14895</v>
      </c>
      <c r="C7232" s="733">
        <v>43831</v>
      </c>
      <c r="F7232" s="663">
        <v>2422</v>
      </c>
      <c r="G7232" s="663">
        <v>363</v>
      </c>
      <c r="H7232" s="663"/>
      <c r="I7232" s="663">
        <v>2059</v>
      </c>
      <c r="J7232" s="728">
        <v>206.86</v>
      </c>
      <c r="K7232" s="728">
        <v>41.37</v>
      </c>
      <c r="L7232" s="728">
        <v>165.49</v>
      </c>
    </row>
    <row r="7233" spans="1:12" s="335" customFormat="1" ht="12" x14ac:dyDescent="0.2">
      <c r="A7233" s="335" t="s">
        <v>14668</v>
      </c>
      <c r="B7233" s="335" t="s">
        <v>14896</v>
      </c>
      <c r="C7233" s="733">
        <v>43831</v>
      </c>
      <c r="F7233" s="663">
        <v>656</v>
      </c>
      <c r="G7233" s="663">
        <v>131</v>
      </c>
      <c r="H7233" s="663"/>
      <c r="I7233" s="663">
        <v>525</v>
      </c>
      <c r="J7233" s="728">
        <v>83.9</v>
      </c>
      <c r="K7233" s="728">
        <v>16.78</v>
      </c>
      <c r="L7233" s="728">
        <v>67.12</v>
      </c>
    </row>
    <row r="7234" spans="1:12" s="335" customFormat="1" ht="12" x14ac:dyDescent="0.2">
      <c r="A7234" s="335" t="s">
        <v>14669</v>
      </c>
      <c r="B7234" s="335" t="s">
        <v>14897</v>
      </c>
      <c r="C7234" s="733">
        <v>43831</v>
      </c>
      <c r="F7234" s="663">
        <v>4965</v>
      </c>
      <c r="G7234" s="663">
        <v>993</v>
      </c>
      <c r="H7234" s="663"/>
      <c r="I7234" s="663">
        <v>3972</v>
      </c>
      <c r="J7234" s="728">
        <v>635.03</v>
      </c>
      <c r="K7234" s="728">
        <v>127.01</v>
      </c>
      <c r="L7234" s="728">
        <v>508.02</v>
      </c>
    </row>
    <row r="7235" spans="1:12" s="335" customFormat="1" ht="12" x14ac:dyDescent="0.2">
      <c r="A7235" s="335" t="s">
        <v>14670</v>
      </c>
      <c r="B7235" s="335" t="s">
        <v>14898</v>
      </c>
      <c r="C7235" s="733">
        <v>43831</v>
      </c>
      <c r="F7235" s="663">
        <v>5025</v>
      </c>
      <c r="G7235" s="663">
        <v>754</v>
      </c>
      <c r="H7235" s="663"/>
      <c r="I7235" s="663">
        <v>4271</v>
      </c>
      <c r="J7235" s="728">
        <v>429.19</v>
      </c>
      <c r="K7235" s="728">
        <v>85.84</v>
      </c>
      <c r="L7235" s="728">
        <v>343.35</v>
      </c>
    </row>
    <row r="7236" spans="1:12" s="335" customFormat="1" ht="12" x14ac:dyDescent="0.2">
      <c r="A7236" s="335" t="s">
        <v>14671</v>
      </c>
      <c r="B7236" s="335" t="s">
        <v>14899</v>
      </c>
      <c r="C7236" s="733">
        <v>43831</v>
      </c>
      <c r="F7236" s="663">
        <v>7284</v>
      </c>
      <c r="G7236" s="663">
        <v>1457</v>
      </c>
      <c r="H7236" s="663"/>
      <c r="I7236" s="663">
        <v>5827</v>
      </c>
      <c r="J7236" s="728">
        <v>931.63</v>
      </c>
      <c r="K7236" s="728">
        <v>186.33</v>
      </c>
      <c r="L7236" s="728">
        <v>745.3</v>
      </c>
    </row>
    <row r="7237" spans="1:12" s="335" customFormat="1" ht="12" x14ac:dyDescent="0.2">
      <c r="A7237" s="335" t="s">
        <v>14672</v>
      </c>
      <c r="B7237" s="335" t="s">
        <v>14900</v>
      </c>
      <c r="C7237" s="733">
        <v>43831</v>
      </c>
      <c r="F7237" s="663">
        <v>3332</v>
      </c>
      <c r="G7237" s="663">
        <v>500</v>
      </c>
      <c r="H7237" s="663"/>
      <c r="I7237" s="663">
        <v>2832</v>
      </c>
      <c r="J7237" s="728">
        <v>284.58999999999997</v>
      </c>
      <c r="K7237" s="728">
        <v>56.92</v>
      </c>
      <c r="L7237" s="728">
        <v>227.67</v>
      </c>
    </row>
    <row r="7238" spans="1:12" s="335" customFormat="1" ht="12" x14ac:dyDescent="0.2">
      <c r="A7238" s="335" t="s">
        <v>14673</v>
      </c>
      <c r="B7238" s="335" t="s">
        <v>14901</v>
      </c>
      <c r="C7238" s="733">
        <v>43831</v>
      </c>
      <c r="F7238" s="663">
        <v>10000</v>
      </c>
      <c r="G7238" s="663">
        <v>2000</v>
      </c>
      <c r="H7238" s="663"/>
      <c r="I7238" s="663">
        <v>8000</v>
      </c>
      <c r="J7238" s="728">
        <v>1279</v>
      </c>
      <c r="K7238" s="728">
        <v>255.8</v>
      </c>
      <c r="L7238" s="728">
        <v>1023.2</v>
      </c>
    </row>
    <row r="7239" spans="1:12" s="335" customFormat="1" ht="12" x14ac:dyDescent="0.2">
      <c r="A7239" s="335" t="s">
        <v>14674</v>
      </c>
      <c r="B7239" s="335" t="s">
        <v>14902</v>
      </c>
      <c r="C7239" s="733">
        <v>43831</v>
      </c>
      <c r="F7239" s="663">
        <v>2309</v>
      </c>
      <c r="G7239" s="663">
        <v>577</v>
      </c>
      <c r="H7239" s="663"/>
      <c r="I7239" s="663">
        <v>1732</v>
      </c>
      <c r="J7239" s="728">
        <v>391.61</v>
      </c>
      <c r="K7239" s="728">
        <v>78.319999999999993</v>
      </c>
      <c r="L7239" s="728">
        <v>313.29000000000002</v>
      </c>
    </row>
    <row r="7240" spans="1:12" s="335" customFormat="1" ht="12" x14ac:dyDescent="0.2">
      <c r="A7240" s="335" t="s">
        <v>14675</v>
      </c>
      <c r="B7240" s="335" t="s">
        <v>14903</v>
      </c>
      <c r="C7240" s="733">
        <v>43831</v>
      </c>
      <c r="F7240" s="663">
        <v>6642</v>
      </c>
      <c r="G7240" s="663">
        <v>996</v>
      </c>
      <c r="H7240" s="663"/>
      <c r="I7240" s="663">
        <v>5646</v>
      </c>
      <c r="J7240" s="728">
        <v>572.51</v>
      </c>
      <c r="K7240" s="728">
        <v>114.5</v>
      </c>
      <c r="L7240" s="728">
        <v>458.01</v>
      </c>
    </row>
    <row r="7241" spans="1:12" s="335" customFormat="1" ht="12" x14ac:dyDescent="0.2">
      <c r="A7241" s="335" t="s">
        <v>14676</v>
      </c>
      <c r="B7241" s="335" t="s">
        <v>14904</v>
      </c>
      <c r="C7241" s="733">
        <v>43831</v>
      </c>
      <c r="F7241" s="663">
        <v>2372</v>
      </c>
      <c r="G7241" s="663">
        <v>356</v>
      </c>
      <c r="H7241" s="663"/>
      <c r="I7241" s="663">
        <v>2016</v>
      </c>
      <c r="J7241" s="728">
        <v>202.59</v>
      </c>
      <c r="K7241" s="728">
        <v>40.520000000000003</v>
      </c>
      <c r="L7241" s="728">
        <v>162.07</v>
      </c>
    </row>
    <row r="7242" spans="1:12" s="335" customFormat="1" ht="12" x14ac:dyDescent="0.2">
      <c r="A7242" s="335" t="s">
        <v>14677</v>
      </c>
      <c r="B7242" s="335" t="s">
        <v>14905</v>
      </c>
      <c r="C7242" s="733">
        <v>43831</v>
      </c>
      <c r="F7242" s="663">
        <v>1596</v>
      </c>
      <c r="G7242" s="663">
        <v>479</v>
      </c>
      <c r="H7242" s="663"/>
      <c r="I7242" s="663">
        <v>1117</v>
      </c>
      <c r="J7242" s="728">
        <v>337.24</v>
      </c>
      <c r="K7242" s="728">
        <v>67.45</v>
      </c>
      <c r="L7242" s="728">
        <v>269.79000000000002</v>
      </c>
    </row>
    <row r="7243" spans="1:12" s="335" customFormat="1" ht="12" x14ac:dyDescent="0.2">
      <c r="A7243" s="335" t="s">
        <v>14678</v>
      </c>
      <c r="B7243" s="335" t="s">
        <v>14906</v>
      </c>
      <c r="C7243" s="733">
        <v>43831</v>
      </c>
      <c r="F7243" s="663">
        <v>7450</v>
      </c>
      <c r="G7243" s="663">
        <v>1863</v>
      </c>
      <c r="H7243" s="663"/>
      <c r="I7243" s="663">
        <v>5587</v>
      </c>
      <c r="J7243" s="728">
        <v>1263.51</v>
      </c>
      <c r="K7243" s="728">
        <v>252.7</v>
      </c>
      <c r="L7243" s="728">
        <v>1010.81</v>
      </c>
    </row>
    <row r="7244" spans="1:12" s="335" customFormat="1" ht="12" x14ac:dyDescent="0.2">
      <c r="A7244" s="335" t="s">
        <v>14679</v>
      </c>
      <c r="B7244" s="335" t="s">
        <v>14907</v>
      </c>
      <c r="C7244" s="733">
        <v>43831</v>
      </c>
      <c r="F7244" s="663">
        <v>2618</v>
      </c>
      <c r="G7244" s="663">
        <v>524</v>
      </c>
      <c r="H7244" s="663"/>
      <c r="I7244" s="663">
        <v>2094</v>
      </c>
      <c r="J7244" s="728">
        <v>334.85</v>
      </c>
      <c r="K7244" s="728">
        <v>66.97</v>
      </c>
      <c r="L7244" s="728">
        <v>267.88</v>
      </c>
    </row>
    <row r="7245" spans="1:12" s="335" customFormat="1" ht="12" x14ac:dyDescent="0.2">
      <c r="A7245" s="335" t="s">
        <v>14680</v>
      </c>
      <c r="B7245" s="335" t="s">
        <v>14908</v>
      </c>
      <c r="C7245" s="733">
        <v>43831</v>
      </c>
      <c r="F7245" s="663">
        <v>5360</v>
      </c>
      <c r="G7245" s="663">
        <v>1025</v>
      </c>
      <c r="H7245" s="663"/>
      <c r="I7245" s="663">
        <v>4335</v>
      </c>
      <c r="J7245" s="728">
        <v>640.09</v>
      </c>
      <c r="K7245" s="728">
        <v>128.02000000000001</v>
      </c>
      <c r="L7245" s="728">
        <v>512.07000000000005</v>
      </c>
    </row>
    <row r="7246" spans="1:12" s="335" customFormat="1" ht="12" x14ac:dyDescent="0.2">
      <c r="A7246" s="335" t="s">
        <v>14681</v>
      </c>
      <c r="B7246" s="335" t="s">
        <v>14909</v>
      </c>
      <c r="C7246" s="733">
        <v>43831</v>
      </c>
      <c r="F7246" s="663">
        <v>5659</v>
      </c>
      <c r="G7246" s="663">
        <v>849</v>
      </c>
      <c r="H7246" s="663"/>
      <c r="I7246" s="663">
        <v>4810</v>
      </c>
      <c r="J7246" s="728">
        <v>487.79</v>
      </c>
      <c r="K7246" s="728">
        <v>97.56</v>
      </c>
      <c r="L7246" s="728">
        <v>390.23</v>
      </c>
    </row>
    <row r="7247" spans="1:12" s="335" customFormat="1" ht="12" x14ac:dyDescent="0.2">
      <c r="A7247" s="335" t="s">
        <v>14682</v>
      </c>
      <c r="B7247" s="335" t="s">
        <v>14910</v>
      </c>
      <c r="C7247" s="733">
        <v>43831</v>
      </c>
      <c r="F7247" s="663">
        <v>3110</v>
      </c>
      <c r="G7247" s="663">
        <v>466</v>
      </c>
      <c r="H7247" s="663"/>
      <c r="I7247" s="663">
        <v>2644</v>
      </c>
      <c r="J7247" s="728">
        <v>265.63</v>
      </c>
      <c r="K7247" s="728">
        <v>53.13</v>
      </c>
      <c r="L7247" s="728">
        <v>212.5</v>
      </c>
    </row>
    <row r="7248" spans="1:12" s="335" customFormat="1" ht="12" x14ac:dyDescent="0.2">
      <c r="A7248" s="335" t="s">
        <v>14683</v>
      </c>
      <c r="B7248" s="335" t="s">
        <v>14911</v>
      </c>
      <c r="C7248" s="733">
        <v>43831</v>
      </c>
      <c r="F7248" s="663">
        <v>2609</v>
      </c>
      <c r="G7248" s="663">
        <v>652</v>
      </c>
      <c r="H7248" s="663"/>
      <c r="I7248" s="663">
        <v>1957</v>
      </c>
      <c r="J7248" s="728">
        <v>442.49</v>
      </c>
      <c r="K7248" s="728">
        <v>88.5</v>
      </c>
      <c r="L7248" s="728">
        <v>353.99</v>
      </c>
    </row>
    <row r="7249" spans="1:12" s="335" customFormat="1" ht="12" x14ac:dyDescent="0.2">
      <c r="A7249" s="335" t="s">
        <v>14684</v>
      </c>
      <c r="B7249" s="335" t="s">
        <v>14912</v>
      </c>
      <c r="C7249" s="733">
        <v>43831</v>
      </c>
      <c r="F7249" s="663">
        <v>3739</v>
      </c>
      <c r="G7249" s="663">
        <v>1122</v>
      </c>
      <c r="H7249" s="663"/>
      <c r="I7249" s="663">
        <v>2617</v>
      </c>
      <c r="J7249" s="728">
        <v>790.05</v>
      </c>
      <c r="K7249" s="728">
        <v>158.01</v>
      </c>
      <c r="L7249" s="728">
        <v>632.04</v>
      </c>
    </row>
    <row r="7250" spans="1:12" s="335" customFormat="1" ht="12" x14ac:dyDescent="0.2">
      <c r="A7250" s="335" t="s">
        <v>14685</v>
      </c>
      <c r="B7250" s="335" t="s">
        <v>14913</v>
      </c>
      <c r="C7250" s="733">
        <v>43831</v>
      </c>
      <c r="F7250" s="663">
        <v>3786</v>
      </c>
      <c r="G7250" s="663">
        <v>947</v>
      </c>
      <c r="H7250" s="663"/>
      <c r="I7250" s="663">
        <v>2839</v>
      </c>
      <c r="J7250" s="728">
        <v>636.27</v>
      </c>
      <c r="K7250" s="728">
        <v>127.25</v>
      </c>
      <c r="L7250" s="728">
        <v>509.02</v>
      </c>
    </row>
    <row r="7251" spans="1:12" s="335" customFormat="1" ht="12" x14ac:dyDescent="0.2">
      <c r="A7251" s="335" t="s">
        <v>14686</v>
      </c>
      <c r="B7251" s="335" t="s">
        <v>14914</v>
      </c>
      <c r="C7251" s="733">
        <v>43831</v>
      </c>
      <c r="F7251" s="663">
        <v>4387</v>
      </c>
      <c r="G7251" s="663">
        <v>839</v>
      </c>
      <c r="H7251" s="663"/>
      <c r="I7251" s="663">
        <v>3548</v>
      </c>
      <c r="J7251" s="728">
        <v>523.9</v>
      </c>
      <c r="K7251" s="728">
        <v>104.78</v>
      </c>
      <c r="L7251" s="728">
        <v>419.12</v>
      </c>
    </row>
    <row r="7252" spans="1:12" s="335" customFormat="1" ht="12" x14ac:dyDescent="0.2">
      <c r="A7252" s="335" t="s">
        <v>14687</v>
      </c>
      <c r="B7252" s="335" t="s">
        <v>14915</v>
      </c>
      <c r="C7252" s="733">
        <v>43831</v>
      </c>
      <c r="F7252" s="663">
        <v>8614</v>
      </c>
      <c r="G7252" s="663">
        <v>1723</v>
      </c>
      <c r="H7252" s="663"/>
      <c r="I7252" s="663">
        <v>6891</v>
      </c>
      <c r="J7252" s="728">
        <v>1101.73</v>
      </c>
      <c r="K7252" s="728">
        <v>220.35</v>
      </c>
      <c r="L7252" s="728">
        <v>881.38</v>
      </c>
    </row>
    <row r="7253" spans="1:12" s="335" customFormat="1" ht="12" x14ac:dyDescent="0.2">
      <c r="A7253" s="335" t="s">
        <v>14688</v>
      </c>
      <c r="B7253" s="335" t="s">
        <v>14916</v>
      </c>
      <c r="C7253" s="733">
        <v>43831</v>
      </c>
      <c r="F7253" s="663">
        <v>3739</v>
      </c>
      <c r="G7253" s="663">
        <v>1122</v>
      </c>
      <c r="H7253" s="663"/>
      <c r="I7253" s="663">
        <v>2617</v>
      </c>
      <c r="J7253" s="728">
        <v>790.05</v>
      </c>
      <c r="K7253" s="728">
        <v>158.01</v>
      </c>
      <c r="L7253" s="728">
        <v>632.04</v>
      </c>
    </row>
    <row r="7254" spans="1:12" s="335" customFormat="1" ht="12" x14ac:dyDescent="0.2">
      <c r="A7254" s="335" t="s">
        <v>14689</v>
      </c>
      <c r="B7254" s="335" t="s">
        <v>14917</v>
      </c>
      <c r="C7254" s="733">
        <v>43831</v>
      </c>
      <c r="F7254" s="663">
        <v>3850</v>
      </c>
      <c r="G7254" s="663">
        <v>577</v>
      </c>
      <c r="H7254" s="663"/>
      <c r="I7254" s="663">
        <v>3273</v>
      </c>
      <c r="J7254" s="728">
        <v>328.83</v>
      </c>
      <c r="K7254" s="728">
        <v>65.77</v>
      </c>
      <c r="L7254" s="728">
        <v>263.06</v>
      </c>
    </row>
    <row r="7255" spans="1:12" s="335" customFormat="1" ht="12" x14ac:dyDescent="0.2">
      <c r="A7255" s="335" t="s">
        <v>14690</v>
      </c>
      <c r="B7255" s="335" t="s">
        <v>14918</v>
      </c>
      <c r="C7255" s="733">
        <v>43831</v>
      </c>
      <c r="F7255" s="663">
        <v>2148</v>
      </c>
      <c r="G7255" s="663">
        <v>322</v>
      </c>
      <c r="H7255" s="663"/>
      <c r="I7255" s="663">
        <v>1826</v>
      </c>
      <c r="J7255" s="728">
        <v>183.46</v>
      </c>
      <c r="K7255" s="728">
        <v>36.69</v>
      </c>
      <c r="L7255" s="728">
        <v>146.77000000000001</v>
      </c>
    </row>
    <row r="7256" spans="1:12" s="335" customFormat="1" ht="12" x14ac:dyDescent="0.2">
      <c r="A7256" s="335" t="s">
        <v>14691</v>
      </c>
      <c r="B7256" s="335" t="s">
        <v>14919</v>
      </c>
      <c r="C7256" s="733">
        <v>43831</v>
      </c>
      <c r="F7256" s="663">
        <v>3850</v>
      </c>
      <c r="G7256" s="663">
        <v>577</v>
      </c>
      <c r="H7256" s="663"/>
      <c r="I7256" s="663">
        <v>3273</v>
      </c>
      <c r="J7256" s="728">
        <v>328.83</v>
      </c>
      <c r="K7256" s="728">
        <v>65.77</v>
      </c>
      <c r="L7256" s="728">
        <v>263.06</v>
      </c>
    </row>
    <row r="7257" spans="1:12" s="335" customFormat="1" ht="12" x14ac:dyDescent="0.2">
      <c r="A7257" s="335" t="s">
        <v>14692</v>
      </c>
      <c r="B7257" s="335" t="s">
        <v>14906</v>
      </c>
      <c r="C7257" s="733">
        <v>43831</v>
      </c>
      <c r="F7257" s="663">
        <v>630</v>
      </c>
      <c r="G7257" s="663">
        <v>158</v>
      </c>
      <c r="H7257" s="663"/>
      <c r="I7257" s="663">
        <v>472</v>
      </c>
      <c r="J7257" s="728">
        <v>106.85</v>
      </c>
      <c r="K7257" s="728">
        <v>21.37</v>
      </c>
      <c r="L7257" s="728">
        <v>85.48</v>
      </c>
    </row>
    <row r="7258" spans="1:12" s="335" customFormat="1" ht="12" x14ac:dyDescent="0.2">
      <c r="A7258" s="335" t="s">
        <v>14693</v>
      </c>
      <c r="B7258" s="335" t="s">
        <v>14920</v>
      </c>
      <c r="C7258" s="733">
        <v>43831</v>
      </c>
      <c r="F7258" s="663">
        <v>7374</v>
      </c>
      <c r="G7258" s="663">
        <v>1475</v>
      </c>
      <c r="H7258" s="663"/>
      <c r="I7258" s="663">
        <v>5899</v>
      </c>
      <c r="J7258" s="728">
        <v>943.14</v>
      </c>
      <c r="K7258" s="728">
        <v>188.63</v>
      </c>
      <c r="L7258" s="728">
        <v>754.51</v>
      </c>
    </row>
    <row r="7259" spans="1:12" s="335" customFormat="1" ht="12" x14ac:dyDescent="0.2">
      <c r="A7259" s="335" t="s">
        <v>14694</v>
      </c>
      <c r="B7259" s="335" t="s">
        <v>14921</v>
      </c>
      <c r="C7259" s="733">
        <v>43831</v>
      </c>
      <c r="F7259" s="663">
        <v>8185</v>
      </c>
      <c r="G7259" s="663">
        <v>1228</v>
      </c>
      <c r="H7259" s="663"/>
      <c r="I7259" s="663">
        <v>6957</v>
      </c>
      <c r="J7259" s="728">
        <v>705.51</v>
      </c>
      <c r="K7259" s="728">
        <v>141.1</v>
      </c>
      <c r="L7259" s="728">
        <v>564.41</v>
      </c>
    </row>
    <row r="7260" spans="1:12" s="335" customFormat="1" ht="12" x14ac:dyDescent="0.2">
      <c r="A7260" s="335" t="s">
        <v>14695</v>
      </c>
      <c r="B7260" s="335" t="s">
        <v>14922</v>
      </c>
      <c r="C7260" s="733">
        <v>43831</v>
      </c>
      <c r="F7260" s="663">
        <v>2313</v>
      </c>
      <c r="G7260" s="663">
        <v>347</v>
      </c>
      <c r="H7260" s="663"/>
      <c r="I7260" s="663">
        <v>1966</v>
      </c>
      <c r="J7260" s="728">
        <v>197.55</v>
      </c>
      <c r="K7260" s="728">
        <v>39.51</v>
      </c>
      <c r="L7260" s="728">
        <v>158.04</v>
      </c>
    </row>
    <row r="7261" spans="1:12" s="335" customFormat="1" ht="12" x14ac:dyDescent="0.2">
      <c r="A7261" s="335" t="s">
        <v>14696</v>
      </c>
      <c r="B7261" s="335" t="s">
        <v>14923</v>
      </c>
      <c r="C7261" s="733">
        <v>43831</v>
      </c>
      <c r="F7261" s="663">
        <v>3850</v>
      </c>
      <c r="G7261" s="663">
        <v>577</v>
      </c>
      <c r="H7261" s="663"/>
      <c r="I7261" s="663">
        <v>3273</v>
      </c>
      <c r="J7261" s="728">
        <v>328.83</v>
      </c>
      <c r="K7261" s="728">
        <v>65.77</v>
      </c>
      <c r="L7261" s="728">
        <v>263.06</v>
      </c>
    </row>
    <row r="7262" spans="1:12" s="335" customFormat="1" ht="12" x14ac:dyDescent="0.2">
      <c r="A7262" s="335" t="s">
        <v>14697</v>
      </c>
      <c r="B7262" s="335" t="s">
        <v>14924</v>
      </c>
      <c r="C7262" s="733">
        <v>43831</v>
      </c>
      <c r="F7262" s="663">
        <v>7040</v>
      </c>
      <c r="G7262" s="663">
        <v>1320</v>
      </c>
      <c r="H7262" s="663"/>
      <c r="I7262" s="663">
        <v>5720</v>
      </c>
      <c r="J7262" s="728">
        <v>826.99</v>
      </c>
      <c r="K7262" s="728">
        <v>165.4</v>
      </c>
      <c r="L7262" s="728">
        <v>661.59</v>
      </c>
    </row>
    <row r="7263" spans="1:12" s="335" customFormat="1" ht="12" x14ac:dyDescent="0.2">
      <c r="A7263" s="335" t="s">
        <v>14698</v>
      </c>
      <c r="B7263" s="335" t="s">
        <v>14925</v>
      </c>
      <c r="C7263" s="733">
        <v>43831</v>
      </c>
      <c r="F7263" s="663">
        <v>2078</v>
      </c>
      <c r="G7263" s="663">
        <v>312</v>
      </c>
      <c r="H7263" s="663"/>
      <c r="I7263" s="663">
        <v>1766</v>
      </c>
      <c r="J7263" s="728">
        <v>177.49</v>
      </c>
      <c r="K7263" s="728">
        <v>35.5</v>
      </c>
      <c r="L7263" s="728">
        <v>141.99</v>
      </c>
    </row>
    <row r="7264" spans="1:12" s="335" customFormat="1" ht="12" x14ac:dyDescent="0.2">
      <c r="A7264" s="335" t="s">
        <v>14699</v>
      </c>
      <c r="B7264" s="335" t="s">
        <v>14926</v>
      </c>
      <c r="C7264" s="733">
        <v>43831</v>
      </c>
      <c r="F7264" s="663">
        <v>4650</v>
      </c>
      <c r="G7264" s="663">
        <v>697</v>
      </c>
      <c r="H7264" s="663"/>
      <c r="I7264" s="663">
        <v>3953</v>
      </c>
      <c r="J7264" s="728">
        <v>397.15</v>
      </c>
      <c r="K7264" s="728">
        <v>79.430000000000007</v>
      </c>
      <c r="L7264" s="728">
        <v>317.72000000000003</v>
      </c>
    </row>
    <row r="7265" spans="1:12" s="335" customFormat="1" ht="12" x14ac:dyDescent="0.2">
      <c r="A7265" s="335" t="s">
        <v>14700</v>
      </c>
      <c r="B7265" s="335" t="s">
        <v>14927</v>
      </c>
      <c r="C7265" s="733">
        <v>43831</v>
      </c>
      <c r="F7265" s="663">
        <v>660</v>
      </c>
      <c r="G7265" s="663">
        <v>132</v>
      </c>
      <c r="H7265" s="663"/>
      <c r="I7265" s="663">
        <v>528</v>
      </c>
      <c r="J7265" s="728">
        <v>84.41</v>
      </c>
      <c r="K7265" s="728">
        <v>16.88</v>
      </c>
      <c r="L7265" s="728">
        <v>67.53</v>
      </c>
    </row>
    <row r="7266" spans="1:12" s="335" customFormat="1" ht="12" x14ac:dyDescent="0.2">
      <c r="A7266" s="335" t="s">
        <v>14701</v>
      </c>
      <c r="B7266" s="335" t="s">
        <v>14928</v>
      </c>
      <c r="C7266" s="733">
        <v>43831</v>
      </c>
      <c r="F7266" s="663">
        <v>2208</v>
      </c>
      <c r="G7266" s="663">
        <v>414</v>
      </c>
      <c r="H7266" s="663"/>
      <c r="I7266" s="663">
        <v>1794</v>
      </c>
      <c r="J7266" s="728">
        <v>257.01</v>
      </c>
      <c r="K7266" s="728">
        <v>51.4</v>
      </c>
      <c r="L7266" s="728">
        <v>205.61</v>
      </c>
    </row>
    <row r="7267" spans="1:12" s="335" customFormat="1" ht="12" x14ac:dyDescent="0.2">
      <c r="A7267" s="335" t="s">
        <v>14702</v>
      </c>
      <c r="B7267" s="335" t="s">
        <v>14929</v>
      </c>
      <c r="C7267" s="733">
        <v>43831</v>
      </c>
      <c r="F7267" s="663">
        <v>5212</v>
      </c>
      <c r="G7267" s="663">
        <v>782</v>
      </c>
      <c r="H7267" s="663"/>
      <c r="I7267" s="663">
        <v>4430</v>
      </c>
      <c r="J7267" s="728">
        <v>445.15</v>
      </c>
      <c r="K7267" s="728">
        <v>89.03</v>
      </c>
      <c r="L7267" s="728">
        <v>356.12</v>
      </c>
    </row>
    <row r="7268" spans="1:12" s="335" customFormat="1" ht="12" x14ac:dyDescent="0.2">
      <c r="A7268" s="335" t="s">
        <v>14703</v>
      </c>
      <c r="B7268" s="335" t="s">
        <v>14930</v>
      </c>
      <c r="C7268" s="733">
        <v>43831</v>
      </c>
      <c r="F7268" s="663">
        <v>2276</v>
      </c>
      <c r="G7268" s="663">
        <v>427</v>
      </c>
      <c r="H7268" s="663"/>
      <c r="I7268" s="663">
        <v>1849</v>
      </c>
      <c r="J7268" s="728">
        <v>264.93</v>
      </c>
      <c r="K7268" s="728">
        <v>52.99</v>
      </c>
      <c r="L7268" s="728">
        <v>211.94</v>
      </c>
    </row>
    <row r="7269" spans="1:12" s="335" customFormat="1" ht="12" x14ac:dyDescent="0.2">
      <c r="A7269" s="335" t="s">
        <v>14704</v>
      </c>
      <c r="B7269" s="335" t="s">
        <v>14931</v>
      </c>
      <c r="C7269" s="733">
        <v>43831</v>
      </c>
      <c r="F7269" s="663">
        <v>4005</v>
      </c>
      <c r="G7269" s="663">
        <v>751</v>
      </c>
      <c r="H7269" s="663"/>
      <c r="I7269" s="663">
        <v>3254</v>
      </c>
      <c r="J7269" s="728">
        <v>466.19</v>
      </c>
      <c r="K7269" s="728">
        <v>93.24</v>
      </c>
      <c r="L7269" s="728">
        <v>372.95</v>
      </c>
    </row>
    <row r="7270" spans="1:12" s="335" customFormat="1" ht="12" x14ac:dyDescent="0.2">
      <c r="A7270" s="335" t="s">
        <v>14705</v>
      </c>
      <c r="B7270" s="335" t="s">
        <v>14932</v>
      </c>
      <c r="C7270" s="733">
        <v>43831</v>
      </c>
      <c r="F7270" s="663">
        <v>5521</v>
      </c>
      <c r="G7270" s="663">
        <v>1035</v>
      </c>
      <c r="H7270" s="663"/>
      <c r="I7270" s="663">
        <v>4486</v>
      </c>
      <c r="J7270" s="728">
        <v>642.65</v>
      </c>
      <c r="K7270" s="728">
        <v>128.53</v>
      </c>
      <c r="L7270" s="728">
        <v>514.12</v>
      </c>
    </row>
    <row r="7271" spans="1:12" s="335" customFormat="1" ht="12" x14ac:dyDescent="0.2">
      <c r="A7271" s="335" t="s">
        <v>14706</v>
      </c>
      <c r="B7271" s="335" t="s">
        <v>14933</v>
      </c>
      <c r="C7271" s="733">
        <v>43831</v>
      </c>
      <c r="F7271" s="663">
        <v>4046</v>
      </c>
      <c r="G7271" s="663">
        <v>809</v>
      </c>
      <c r="H7271" s="663"/>
      <c r="I7271" s="663">
        <v>3237</v>
      </c>
      <c r="J7271" s="728">
        <v>517.49</v>
      </c>
      <c r="K7271" s="728">
        <v>103.5</v>
      </c>
      <c r="L7271" s="728">
        <v>413.99</v>
      </c>
    </row>
    <row r="7272" spans="1:12" s="335" customFormat="1" ht="12" x14ac:dyDescent="0.2">
      <c r="A7272" s="335" t="s">
        <v>14707</v>
      </c>
      <c r="B7272" s="335" t="s">
        <v>14934</v>
      </c>
      <c r="C7272" s="733">
        <v>43831</v>
      </c>
      <c r="F7272" s="663">
        <v>5303</v>
      </c>
      <c r="G7272" s="663">
        <v>1061</v>
      </c>
      <c r="H7272" s="663"/>
      <c r="I7272" s="663">
        <v>4242</v>
      </c>
      <c r="J7272" s="728">
        <v>678.25</v>
      </c>
      <c r="K7272" s="728">
        <v>135.65</v>
      </c>
      <c r="L7272" s="728">
        <v>542.6</v>
      </c>
    </row>
    <row r="7273" spans="1:12" s="335" customFormat="1" ht="12" x14ac:dyDescent="0.2">
      <c r="A7273" s="335" t="s">
        <v>14708</v>
      </c>
      <c r="B7273" s="335" t="s">
        <v>14864</v>
      </c>
      <c r="C7273" s="733">
        <v>43831</v>
      </c>
      <c r="F7273" s="663">
        <v>319</v>
      </c>
      <c r="G7273" s="663">
        <v>48</v>
      </c>
      <c r="H7273" s="663"/>
      <c r="I7273" s="663">
        <v>271</v>
      </c>
      <c r="J7273" s="728">
        <v>27.5</v>
      </c>
      <c r="K7273" s="728">
        <v>5.5</v>
      </c>
      <c r="L7273" s="728">
        <v>22</v>
      </c>
    </row>
    <row r="7274" spans="1:12" s="335" customFormat="1" ht="12" x14ac:dyDescent="0.2">
      <c r="A7274" s="335" t="s">
        <v>14709</v>
      </c>
      <c r="B7274" s="335" t="s">
        <v>14935</v>
      </c>
      <c r="C7274" s="733">
        <v>43831</v>
      </c>
      <c r="F7274" s="663">
        <v>799</v>
      </c>
      <c r="G7274" s="663">
        <v>120</v>
      </c>
      <c r="H7274" s="663"/>
      <c r="I7274" s="663">
        <v>679</v>
      </c>
      <c r="J7274" s="728">
        <v>68.25</v>
      </c>
      <c r="K7274" s="728">
        <v>13.65</v>
      </c>
      <c r="L7274" s="728">
        <v>54.6</v>
      </c>
    </row>
    <row r="7275" spans="1:12" s="335" customFormat="1" ht="12" x14ac:dyDescent="0.2">
      <c r="A7275" s="335" t="s">
        <v>14710</v>
      </c>
      <c r="B7275" s="335" t="s">
        <v>14936</v>
      </c>
      <c r="C7275" s="733">
        <v>43831</v>
      </c>
      <c r="F7275" s="663">
        <v>806</v>
      </c>
      <c r="G7275" s="663">
        <v>121</v>
      </c>
      <c r="H7275" s="663"/>
      <c r="I7275" s="663">
        <v>685</v>
      </c>
      <c r="J7275" s="728">
        <v>69.47</v>
      </c>
      <c r="K7275" s="728">
        <v>13.89</v>
      </c>
      <c r="L7275" s="728">
        <v>55.58</v>
      </c>
    </row>
    <row r="7276" spans="1:12" s="335" customFormat="1" ht="12" x14ac:dyDescent="0.2">
      <c r="A7276" s="335" t="s">
        <v>14711</v>
      </c>
      <c r="B7276" s="335" t="s">
        <v>14937</v>
      </c>
      <c r="C7276" s="733">
        <v>43831</v>
      </c>
      <c r="F7276" s="663">
        <v>5308</v>
      </c>
      <c r="G7276" s="663">
        <v>1062</v>
      </c>
      <c r="H7276" s="663"/>
      <c r="I7276" s="663">
        <v>4246</v>
      </c>
      <c r="J7276" s="728">
        <v>678.89</v>
      </c>
      <c r="K7276" s="728">
        <v>135.78</v>
      </c>
      <c r="L7276" s="728">
        <v>543.11</v>
      </c>
    </row>
    <row r="7277" spans="1:12" s="335" customFormat="1" ht="12" x14ac:dyDescent="0.2">
      <c r="A7277" s="335" t="s">
        <v>14712</v>
      </c>
      <c r="B7277" s="335" t="s">
        <v>14938</v>
      </c>
      <c r="C7277" s="733">
        <v>43831</v>
      </c>
      <c r="F7277" s="663">
        <v>2128</v>
      </c>
      <c r="G7277" s="663">
        <v>319</v>
      </c>
      <c r="H7277" s="663"/>
      <c r="I7277" s="663">
        <v>1809</v>
      </c>
      <c r="J7277" s="728">
        <v>181.75</v>
      </c>
      <c r="K7277" s="728">
        <v>36.35</v>
      </c>
      <c r="L7277" s="728">
        <v>145.4</v>
      </c>
    </row>
    <row r="7278" spans="1:12" s="335" customFormat="1" ht="12" x14ac:dyDescent="0.2">
      <c r="A7278" s="335" t="s">
        <v>14713</v>
      </c>
      <c r="B7278" s="335" t="s">
        <v>14939</v>
      </c>
      <c r="C7278" s="733">
        <v>43831</v>
      </c>
      <c r="F7278" s="663">
        <v>9275</v>
      </c>
      <c r="G7278" s="663">
        <v>1855</v>
      </c>
      <c r="H7278" s="663"/>
      <c r="I7278" s="663">
        <v>7420</v>
      </c>
      <c r="J7278" s="728">
        <v>1186.27</v>
      </c>
      <c r="K7278" s="728">
        <v>237.25</v>
      </c>
      <c r="L7278" s="728">
        <v>949.02</v>
      </c>
    </row>
    <row r="7279" spans="1:12" s="335" customFormat="1" ht="12" x14ac:dyDescent="0.2">
      <c r="A7279" s="335" t="s">
        <v>14714</v>
      </c>
      <c r="B7279" s="335" t="s">
        <v>14940</v>
      </c>
      <c r="C7279" s="733">
        <v>43831</v>
      </c>
      <c r="F7279" s="663">
        <v>2434</v>
      </c>
      <c r="G7279" s="663">
        <v>456</v>
      </c>
      <c r="H7279" s="663"/>
      <c r="I7279" s="663">
        <v>1978</v>
      </c>
      <c r="J7279" s="728">
        <v>283.31</v>
      </c>
      <c r="K7279" s="728">
        <v>56.66</v>
      </c>
      <c r="L7279" s="728">
        <v>226.65</v>
      </c>
    </row>
    <row r="7280" spans="1:12" s="335" customFormat="1" ht="12" x14ac:dyDescent="0.2">
      <c r="A7280" s="335" t="s">
        <v>14715</v>
      </c>
      <c r="B7280" s="335" t="s">
        <v>14941</v>
      </c>
      <c r="C7280" s="733">
        <v>43831</v>
      </c>
      <c r="F7280" s="663">
        <v>4320</v>
      </c>
      <c r="G7280" s="663">
        <v>864</v>
      </c>
      <c r="H7280" s="663"/>
      <c r="I7280" s="663">
        <v>3456</v>
      </c>
      <c r="J7280" s="728">
        <v>552.53</v>
      </c>
      <c r="K7280" s="728">
        <v>110.51</v>
      </c>
      <c r="L7280" s="728">
        <v>442.02</v>
      </c>
    </row>
    <row r="7281" spans="1:12" s="335" customFormat="1" ht="12" x14ac:dyDescent="0.2">
      <c r="A7281" s="335" t="s">
        <v>14716</v>
      </c>
      <c r="B7281" s="335" t="s">
        <v>14942</v>
      </c>
      <c r="C7281" s="733">
        <v>43831</v>
      </c>
      <c r="F7281" s="663">
        <v>7828</v>
      </c>
      <c r="G7281" s="663">
        <v>1174</v>
      </c>
      <c r="H7281" s="663"/>
      <c r="I7281" s="663">
        <v>6654</v>
      </c>
      <c r="J7281" s="728">
        <v>674.75</v>
      </c>
      <c r="K7281" s="728">
        <v>134.94999999999999</v>
      </c>
      <c r="L7281" s="728">
        <v>539.79999999999995</v>
      </c>
    </row>
    <row r="7282" spans="1:12" s="335" customFormat="1" ht="12" x14ac:dyDescent="0.2">
      <c r="A7282" s="335" t="s">
        <v>14717</v>
      </c>
      <c r="B7282" s="335" t="s">
        <v>14943</v>
      </c>
      <c r="C7282" s="733">
        <v>43831</v>
      </c>
      <c r="F7282" s="663">
        <v>3545</v>
      </c>
      <c r="G7282" s="663">
        <v>709</v>
      </c>
      <c r="H7282" s="663"/>
      <c r="I7282" s="663">
        <v>2836</v>
      </c>
      <c r="J7282" s="728">
        <v>453.41</v>
      </c>
      <c r="K7282" s="728">
        <v>90.68</v>
      </c>
      <c r="L7282" s="728">
        <v>362.73</v>
      </c>
    </row>
    <row r="7283" spans="1:12" s="335" customFormat="1" ht="12" x14ac:dyDescent="0.2">
      <c r="A7283" s="335" t="s">
        <v>14718</v>
      </c>
      <c r="B7283" s="335" t="s">
        <v>14944</v>
      </c>
      <c r="C7283" s="733">
        <v>43831</v>
      </c>
      <c r="F7283" s="663">
        <v>4456</v>
      </c>
      <c r="G7283" s="663">
        <v>835</v>
      </c>
      <c r="H7283" s="663"/>
      <c r="I7283" s="663">
        <v>3621</v>
      </c>
      <c r="J7283" s="728">
        <v>518.69000000000005</v>
      </c>
      <c r="K7283" s="728">
        <v>103.74</v>
      </c>
      <c r="L7283" s="728">
        <v>414.95</v>
      </c>
    </row>
    <row r="7284" spans="1:12" s="335" customFormat="1" ht="12" x14ac:dyDescent="0.2">
      <c r="A7284" s="335" t="s">
        <v>14719</v>
      </c>
      <c r="B7284" s="335" t="s">
        <v>14945</v>
      </c>
      <c r="C7284" s="733">
        <v>43831</v>
      </c>
      <c r="F7284" s="663">
        <v>2886</v>
      </c>
      <c r="G7284" s="663">
        <v>433</v>
      </c>
      <c r="H7284" s="663"/>
      <c r="I7284" s="663">
        <v>2453</v>
      </c>
      <c r="J7284" s="728">
        <v>246.49</v>
      </c>
      <c r="K7284" s="728">
        <v>49.3</v>
      </c>
      <c r="L7284" s="728">
        <v>197.19</v>
      </c>
    </row>
    <row r="7285" spans="1:12" s="335" customFormat="1" ht="12" x14ac:dyDescent="0.2">
      <c r="A7285" s="335" t="s">
        <v>14720</v>
      </c>
      <c r="B7285" s="335" t="s">
        <v>14946</v>
      </c>
      <c r="C7285" s="733">
        <v>43831</v>
      </c>
      <c r="F7285" s="663">
        <v>4456</v>
      </c>
      <c r="G7285" s="663">
        <v>835</v>
      </c>
      <c r="H7285" s="663"/>
      <c r="I7285" s="663">
        <v>3621</v>
      </c>
      <c r="J7285" s="728">
        <v>518.69000000000005</v>
      </c>
      <c r="K7285" s="728">
        <v>103.74</v>
      </c>
      <c r="L7285" s="728">
        <v>414.95</v>
      </c>
    </row>
    <row r="7286" spans="1:12" s="335" customFormat="1" ht="12" x14ac:dyDescent="0.2">
      <c r="A7286" s="335" t="s">
        <v>14721</v>
      </c>
      <c r="B7286" s="335" t="s">
        <v>14947</v>
      </c>
      <c r="C7286" s="733">
        <v>43831</v>
      </c>
      <c r="F7286" s="663">
        <v>6267</v>
      </c>
      <c r="G7286" s="663">
        <v>940</v>
      </c>
      <c r="H7286" s="663"/>
      <c r="I7286" s="663">
        <v>5327</v>
      </c>
      <c r="J7286" s="728">
        <v>540.20000000000005</v>
      </c>
      <c r="K7286" s="728">
        <v>108.04</v>
      </c>
      <c r="L7286" s="728">
        <v>432.16</v>
      </c>
    </row>
    <row r="7287" spans="1:12" s="335" customFormat="1" ht="12" x14ac:dyDescent="0.2">
      <c r="A7287" s="335" t="s">
        <v>14722</v>
      </c>
      <c r="B7287" s="335" t="s">
        <v>14948</v>
      </c>
      <c r="C7287" s="733">
        <v>43831</v>
      </c>
      <c r="F7287" s="663">
        <v>3705</v>
      </c>
      <c r="G7287" s="663">
        <v>741</v>
      </c>
      <c r="H7287" s="663"/>
      <c r="I7287" s="663">
        <v>2964</v>
      </c>
      <c r="J7287" s="728">
        <v>473.87</v>
      </c>
      <c r="K7287" s="728">
        <v>94.77</v>
      </c>
      <c r="L7287" s="728">
        <v>379.1</v>
      </c>
    </row>
    <row r="7288" spans="1:12" s="335" customFormat="1" ht="12" x14ac:dyDescent="0.2">
      <c r="A7288" s="335" t="s">
        <v>14723</v>
      </c>
      <c r="B7288" s="335" t="s">
        <v>14949</v>
      </c>
      <c r="C7288" s="733">
        <v>43831</v>
      </c>
      <c r="F7288" s="663">
        <v>2250</v>
      </c>
      <c r="G7288" s="663">
        <v>337</v>
      </c>
      <c r="H7288" s="663"/>
      <c r="I7288" s="663">
        <v>1913</v>
      </c>
      <c r="J7288" s="728">
        <v>192.17</v>
      </c>
      <c r="K7288" s="728">
        <v>38.43</v>
      </c>
      <c r="L7288" s="728">
        <v>153.74</v>
      </c>
    </row>
    <row r="7289" spans="1:12" s="335" customFormat="1" ht="12" x14ac:dyDescent="0.2">
      <c r="A7289" s="335" t="s">
        <v>14724</v>
      </c>
      <c r="B7289" s="335" t="s">
        <v>14950</v>
      </c>
      <c r="C7289" s="733">
        <v>43831</v>
      </c>
      <c r="F7289" s="663">
        <v>6757</v>
      </c>
      <c r="G7289" s="663">
        <v>1014</v>
      </c>
      <c r="H7289" s="663"/>
      <c r="I7289" s="663">
        <v>5743</v>
      </c>
      <c r="J7289" s="728">
        <v>582.44000000000005</v>
      </c>
      <c r="K7289" s="728">
        <v>116.49</v>
      </c>
      <c r="L7289" s="728">
        <v>465.95</v>
      </c>
    </row>
    <row r="7290" spans="1:12" s="335" customFormat="1" ht="12" x14ac:dyDescent="0.2">
      <c r="A7290" s="335" t="s">
        <v>14725</v>
      </c>
      <c r="B7290" s="335" t="s">
        <v>14951</v>
      </c>
      <c r="C7290" s="733">
        <v>43831</v>
      </c>
      <c r="F7290" s="663">
        <v>3390</v>
      </c>
      <c r="G7290" s="663">
        <v>636</v>
      </c>
      <c r="H7290" s="663"/>
      <c r="I7290" s="663">
        <v>2754</v>
      </c>
      <c r="J7290" s="728">
        <v>394.6</v>
      </c>
      <c r="K7290" s="728">
        <v>78.92</v>
      </c>
      <c r="L7290" s="728">
        <v>315.68</v>
      </c>
    </row>
    <row r="7291" spans="1:12" s="335" customFormat="1" ht="12" x14ac:dyDescent="0.2">
      <c r="A7291" s="335" t="s">
        <v>14726</v>
      </c>
      <c r="B7291" s="335" t="s">
        <v>14542</v>
      </c>
      <c r="C7291" s="733">
        <v>43831</v>
      </c>
      <c r="F7291" s="663">
        <v>4495</v>
      </c>
      <c r="G7291" s="663">
        <v>899</v>
      </c>
      <c r="H7291" s="663"/>
      <c r="I7291" s="663">
        <v>3596</v>
      </c>
      <c r="J7291" s="728">
        <v>574.91</v>
      </c>
      <c r="K7291" s="728">
        <v>114.98</v>
      </c>
      <c r="L7291" s="728">
        <v>459.93</v>
      </c>
    </row>
    <row r="7292" spans="1:12" s="335" customFormat="1" ht="12" x14ac:dyDescent="0.2">
      <c r="A7292" s="335" t="s">
        <v>14727</v>
      </c>
      <c r="B7292" s="335" t="s">
        <v>14952</v>
      </c>
      <c r="C7292" s="733">
        <v>43831</v>
      </c>
      <c r="F7292" s="663">
        <v>3176</v>
      </c>
      <c r="G7292" s="663">
        <v>476</v>
      </c>
      <c r="H7292" s="663"/>
      <c r="I7292" s="663">
        <v>2700</v>
      </c>
      <c r="J7292" s="728">
        <v>271.26</v>
      </c>
      <c r="K7292" s="728">
        <v>54.25</v>
      </c>
      <c r="L7292" s="728">
        <v>217.01</v>
      </c>
    </row>
    <row r="7293" spans="1:12" s="335" customFormat="1" ht="12" x14ac:dyDescent="0.2">
      <c r="A7293" s="335" t="s">
        <v>14728</v>
      </c>
      <c r="B7293" s="335" t="s">
        <v>14953</v>
      </c>
      <c r="C7293" s="733">
        <v>43831</v>
      </c>
      <c r="F7293" s="663">
        <v>700</v>
      </c>
      <c r="G7293" s="663">
        <v>140</v>
      </c>
      <c r="H7293" s="663"/>
      <c r="I7293" s="663">
        <v>560</v>
      </c>
      <c r="J7293" s="728">
        <v>89.53</v>
      </c>
      <c r="K7293" s="728">
        <v>17.91</v>
      </c>
      <c r="L7293" s="728">
        <v>71.62</v>
      </c>
    </row>
    <row r="7294" spans="1:12" s="335" customFormat="1" ht="12" x14ac:dyDescent="0.2">
      <c r="A7294" s="335" t="s">
        <v>14729</v>
      </c>
      <c r="B7294" s="335" t="s">
        <v>14954</v>
      </c>
      <c r="C7294" s="733">
        <v>43831</v>
      </c>
      <c r="F7294" s="663">
        <v>2766</v>
      </c>
      <c r="G7294" s="663">
        <v>415</v>
      </c>
      <c r="H7294" s="663"/>
      <c r="I7294" s="663">
        <v>2351</v>
      </c>
      <c r="J7294" s="728">
        <v>236.25</v>
      </c>
      <c r="K7294" s="728">
        <v>47.25</v>
      </c>
      <c r="L7294" s="728">
        <v>189</v>
      </c>
    </row>
    <row r="7295" spans="1:12" s="335" customFormat="1" ht="12" x14ac:dyDescent="0.2">
      <c r="A7295" s="335" t="s">
        <v>14730</v>
      </c>
      <c r="B7295" s="335" t="s">
        <v>14952</v>
      </c>
      <c r="C7295" s="733">
        <v>43831</v>
      </c>
      <c r="F7295" s="663">
        <v>4500</v>
      </c>
      <c r="G7295" s="663">
        <v>675</v>
      </c>
      <c r="H7295" s="663"/>
      <c r="I7295" s="663">
        <v>3825</v>
      </c>
      <c r="J7295" s="728">
        <v>384.35</v>
      </c>
      <c r="K7295" s="728">
        <v>76.87</v>
      </c>
      <c r="L7295" s="728">
        <v>307.48</v>
      </c>
    </row>
    <row r="7296" spans="1:12" s="335" customFormat="1" ht="12" x14ac:dyDescent="0.2">
      <c r="A7296" s="335" t="s">
        <v>14731</v>
      </c>
      <c r="B7296" s="335" t="s">
        <v>14955</v>
      </c>
      <c r="C7296" s="733">
        <v>43831</v>
      </c>
      <c r="F7296" s="663">
        <v>2399</v>
      </c>
      <c r="G7296" s="663">
        <v>360</v>
      </c>
      <c r="H7296" s="663"/>
      <c r="I7296" s="663">
        <v>2039</v>
      </c>
      <c r="J7296" s="728">
        <v>204.9</v>
      </c>
      <c r="K7296" s="728">
        <v>40.98</v>
      </c>
      <c r="L7296" s="728">
        <v>163.92</v>
      </c>
    </row>
    <row r="7297" spans="1:12" s="335" customFormat="1" ht="12" x14ac:dyDescent="0.2">
      <c r="A7297" s="335" t="s">
        <v>14732</v>
      </c>
      <c r="B7297" s="335" t="s">
        <v>14956</v>
      </c>
      <c r="C7297" s="733">
        <v>43831</v>
      </c>
      <c r="F7297" s="663">
        <v>5874</v>
      </c>
      <c r="G7297" s="663">
        <v>881</v>
      </c>
      <c r="H7297" s="663"/>
      <c r="I7297" s="663">
        <v>4993</v>
      </c>
      <c r="J7297" s="728">
        <v>506.31</v>
      </c>
      <c r="K7297" s="728">
        <v>101.26</v>
      </c>
      <c r="L7297" s="728">
        <v>405.05</v>
      </c>
    </row>
    <row r="7298" spans="1:12" s="335" customFormat="1" ht="12" x14ac:dyDescent="0.2">
      <c r="A7298" s="335" t="s">
        <v>14733</v>
      </c>
      <c r="B7298" s="335" t="s">
        <v>14957</v>
      </c>
      <c r="C7298" s="733">
        <v>43831</v>
      </c>
      <c r="F7298" s="663">
        <v>6623</v>
      </c>
      <c r="G7298" s="663">
        <v>1325</v>
      </c>
      <c r="H7298" s="663"/>
      <c r="I7298" s="663">
        <v>5298</v>
      </c>
      <c r="J7298" s="728">
        <v>847.09</v>
      </c>
      <c r="K7298" s="728">
        <v>169.42</v>
      </c>
      <c r="L7298" s="728">
        <v>677.67</v>
      </c>
    </row>
    <row r="7299" spans="1:12" s="335" customFormat="1" ht="12" x14ac:dyDescent="0.2">
      <c r="A7299" s="335" t="s">
        <v>14734</v>
      </c>
      <c r="B7299" s="335" t="s">
        <v>14958</v>
      </c>
      <c r="C7299" s="733">
        <v>43831</v>
      </c>
      <c r="F7299" s="663">
        <v>2814</v>
      </c>
      <c r="G7299" s="663">
        <v>422</v>
      </c>
      <c r="H7299" s="663"/>
      <c r="I7299" s="663">
        <v>2392</v>
      </c>
      <c r="J7299" s="728">
        <v>240.35</v>
      </c>
      <c r="K7299" s="728">
        <v>48.07</v>
      </c>
      <c r="L7299" s="728">
        <v>192.28</v>
      </c>
    </row>
    <row r="7300" spans="1:12" s="335" customFormat="1" ht="12" x14ac:dyDescent="0.2">
      <c r="A7300" s="335" t="s">
        <v>14735</v>
      </c>
      <c r="B7300" s="335" t="s">
        <v>14959</v>
      </c>
      <c r="C7300" s="733">
        <v>43831</v>
      </c>
      <c r="F7300" s="663">
        <v>2814</v>
      </c>
      <c r="G7300" s="663">
        <v>422</v>
      </c>
      <c r="H7300" s="663"/>
      <c r="I7300" s="663">
        <v>2392</v>
      </c>
      <c r="J7300" s="728">
        <v>240.35</v>
      </c>
      <c r="K7300" s="728">
        <v>48.07</v>
      </c>
      <c r="L7300" s="728">
        <v>192.28</v>
      </c>
    </row>
    <row r="7301" spans="1:12" s="335" customFormat="1" ht="12" x14ac:dyDescent="0.2">
      <c r="A7301" s="335" t="s">
        <v>14736</v>
      </c>
      <c r="B7301" s="335" t="s">
        <v>14960</v>
      </c>
      <c r="C7301" s="733">
        <v>43831</v>
      </c>
      <c r="F7301" s="663">
        <v>3478</v>
      </c>
      <c r="G7301" s="663">
        <v>696</v>
      </c>
      <c r="H7301" s="663"/>
      <c r="I7301" s="663">
        <v>2782</v>
      </c>
      <c r="J7301" s="728">
        <v>444.84</v>
      </c>
      <c r="K7301" s="728">
        <v>88.97</v>
      </c>
      <c r="L7301" s="728">
        <v>355.87</v>
      </c>
    </row>
    <row r="7302" spans="1:12" s="335" customFormat="1" ht="12" x14ac:dyDescent="0.2">
      <c r="A7302" s="335" t="s">
        <v>14737</v>
      </c>
      <c r="B7302" s="335" t="s">
        <v>14961</v>
      </c>
      <c r="C7302" s="733">
        <v>43831</v>
      </c>
      <c r="F7302" s="663">
        <v>3620</v>
      </c>
      <c r="G7302" s="663">
        <v>724</v>
      </c>
      <c r="H7302" s="663"/>
      <c r="I7302" s="663">
        <v>2896</v>
      </c>
      <c r="J7302" s="728">
        <v>463</v>
      </c>
      <c r="K7302" s="728">
        <v>92.6</v>
      </c>
      <c r="L7302" s="728">
        <v>370.4</v>
      </c>
    </row>
    <row r="7303" spans="1:12" s="335" customFormat="1" ht="12" x14ac:dyDescent="0.2">
      <c r="A7303" s="335" t="s">
        <v>14738</v>
      </c>
      <c r="B7303" s="335" t="s">
        <v>14962</v>
      </c>
      <c r="C7303" s="733">
        <v>43831</v>
      </c>
      <c r="F7303" s="663">
        <v>3108</v>
      </c>
      <c r="G7303" s="663">
        <v>622</v>
      </c>
      <c r="H7303" s="663"/>
      <c r="I7303" s="663">
        <v>2486</v>
      </c>
      <c r="J7303" s="728">
        <v>397.51</v>
      </c>
      <c r="K7303" s="728">
        <v>79.5</v>
      </c>
      <c r="L7303" s="728">
        <v>318.01</v>
      </c>
    </row>
    <row r="7304" spans="1:12" s="335" customFormat="1" ht="12" x14ac:dyDescent="0.2">
      <c r="A7304" s="335" t="s">
        <v>14739</v>
      </c>
      <c r="B7304" s="335" t="s">
        <v>14963</v>
      </c>
      <c r="C7304" s="733">
        <v>43831</v>
      </c>
      <c r="F7304" s="663">
        <v>2885</v>
      </c>
      <c r="G7304" s="663">
        <v>866</v>
      </c>
      <c r="H7304" s="663"/>
      <c r="I7304" s="663">
        <v>2019</v>
      </c>
      <c r="J7304" s="728">
        <v>664.47</v>
      </c>
      <c r="K7304" s="728">
        <v>132.88999999999999</v>
      </c>
      <c r="L7304" s="728">
        <v>531.58000000000004</v>
      </c>
    </row>
    <row r="7305" spans="1:12" s="335" customFormat="1" ht="12" x14ac:dyDescent="0.2">
      <c r="A7305" s="335" t="s">
        <v>14740</v>
      </c>
      <c r="B7305" s="335" t="s">
        <v>14964</v>
      </c>
      <c r="C7305" s="733">
        <v>43831</v>
      </c>
      <c r="F7305" s="663">
        <v>5994</v>
      </c>
      <c r="G7305" s="663">
        <v>1199</v>
      </c>
      <c r="H7305" s="663"/>
      <c r="I7305" s="663">
        <v>4795</v>
      </c>
      <c r="J7305" s="728">
        <v>766.64</v>
      </c>
      <c r="K7305" s="728">
        <v>153.33000000000001</v>
      </c>
      <c r="L7305" s="728">
        <v>613.30999999999995</v>
      </c>
    </row>
    <row r="7306" spans="1:12" s="335" customFormat="1" ht="12" x14ac:dyDescent="0.2">
      <c r="A7306" s="335" t="s">
        <v>14741</v>
      </c>
      <c r="B7306" s="335" t="s">
        <v>14965</v>
      </c>
      <c r="C7306" s="733">
        <v>43831</v>
      </c>
      <c r="F7306" s="663">
        <v>7164</v>
      </c>
      <c r="G7306" s="663">
        <v>1075</v>
      </c>
      <c r="H7306" s="663"/>
      <c r="I7306" s="663">
        <v>6089</v>
      </c>
      <c r="J7306" s="728">
        <v>617.51</v>
      </c>
      <c r="K7306" s="728">
        <v>123.5</v>
      </c>
      <c r="L7306" s="728">
        <v>494.01</v>
      </c>
    </row>
    <row r="7307" spans="1:12" s="335" customFormat="1" ht="12" x14ac:dyDescent="0.2">
      <c r="A7307" s="335" t="s">
        <v>14742</v>
      </c>
      <c r="B7307" s="335" t="s">
        <v>14966</v>
      </c>
      <c r="C7307" s="733">
        <v>43831</v>
      </c>
      <c r="F7307" s="663">
        <v>7967</v>
      </c>
      <c r="G7307" s="663">
        <v>1494</v>
      </c>
      <c r="H7307" s="663"/>
      <c r="I7307" s="663">
        <v>6473</v>
      </c>
      <c r="J7307" s="728">
        <v>935.89</v>
      </c>
      <c r="K7307" s="728">
        <v>187.18</v>
      </c>
      <c r="L7307" s="728">
        <v>748.71</v>
      </c>
    </row>
    <row r="7308" spans="1:12" s="335" customFormat="1" ht="12" x14ac:dyDescent="0.2">
      <c r="A7308" s="335" t="s">
        <v>14743</v>
      </c>
      <c r="B7308" s="335" t="s">
        <v>14967</v>
      </c>
      <c r="C7308" s="733">
        <v>43831</v>
      </c>
      <c r="F7308" s="663">
        <v>4921</v>
      </c>
      <c r="G7308" s="663">
        <v>738</v>
      </c>
      <c r="H7308" s="663"/>
      <c r="I7308" s="663">
        <v>4183</v>
      </c>
      <c r="J7308" s="728">
        <v>424.17</v>
      </c>
      <c r="K7308" s="728">
        <v>84.83</v>
      </c>
      <c r="L7308" s="728">
        <v>339.34</v>
      </c>
    </row>
    <row r="7309" spans="1:12" s="335" customFormat="1" ht="12" x14ac:dyDescent="0.2">
      <c r="A7309" s="335" t="s">
        <v>14744</v>
      </c>
      <c r="B7309" s="335" t="s">
        <v>14968</v>
      </c>
      <c r="C7309" s="733">
        <v>43831</v>
      </c>
      <c r="F7309" s="663">
        <v>2752</v>
      </c>
      <c r="G7309" s="663">
        <v>516</v>
      </c>
      <c r="H7309" s="663"/>
      <c r="I7309" s="663">
        <v>2236</v>
      </c>
      <c r="J7309" s="728">
        <v>320.33999999999997</v>
      </c>
      <c r="K7309" s="728">
        <v>64.069999999999993</v>
      </c>
      <c r="L7309" s="728">
        <v>256.27</v>
      </c>
    </row>
    <row r="7310" spans="1:12" s="335" customFormat="1" ht="12" x14ac:dyDescent="0.2">
      <c r="A7310" s="335" t="s">
        <v>14745</v>
      </c>
      <c r="B7310" s="335" t="s">
        <v>14969</v>
      </c>
      <c r="C7310" s="733">
        <v>43831</v>
      </c>
      <c r="F7310" s="663">
        <v>3418</v>
      </c>
      <c r="G7310" s="663">
        <v>564</v>
      </c>
      <c r="H7310" s="663"/>
      <c r="I7310" s="663">
        <v>2854</v>
      </c>
      <c r="J7310" s="728">
        <v>337.39</v>
      </c>
      <c r="K7310" s="728">
        <v>67.48</v>
      </c>
      <c r="L7310" s="728">
        <v>269.91000000000003</v>
      </c>
    </row>
    <row r="7311" spans="1:12" s="335" customFormat="1" ht="12" x14ac:dyDescent="0.2">
      <c r="A7311" s="335" t="s">
        <v>14746</v>
      </c>
      <c r="B7311" s="335" t="s">
        <v>14970</v>
      </c>
      <c r="C7311" s="733">
        <v>43831</v>
      </c>
      <c r="F7311" s="663">
        <v>2625</v>
      </c>
      <c r="G7311" s="663">
        <v>394</v>
      </c>
      <c r="H7311" s="663"/>
      <c r="I7311" s="663">
        <v>2231</v>
      </c>
      <c r="J7311" s="728">
        <v>224.2</v>
      </c>
      <c r="K7311" s="728">
        <v>44.84</v>
      </c>
      <c r="L7311" s="728">
        <v>179.36</v>
      </c>
    </row>
    <row r="7312" spans="1:12" s="335" customFormat="1" ht="12" x14ac:dyDescent="0.2">
      <c r="A7312" s="335" t="s">
        <v>14747</v>
      </c>
      <c r="B7312" s="335" t="s">
        <v>14971</v>
      </c>
      <c r="C7312" s="733">
        <v>43831</v>
      </c>
      <c r="F7312" s="663">
        <v>2625</v>
      </c>
      <c r="G7312" s="663">
        <v>394</v>
      </c>
      <c r="H7312" s="663"/>
      <c r="I7312" s="663">
        <v>2231</v>
      </c>
      <c r="J7312" s="728">
        <v>224.2</v>
      </c>
      <c r="K7312" s="728">
        <v>44.84</v>
      </c>
      <c r="L7312" s="728">
        <v>179.36</v>
      </c>
    </row>
    <row r="7313" spans="1:12" s="335" customFormat="1" ht="12" x14ac:dyDescent="0.2">
      <c r="A7313" s="335" t="s">
        <v>14748</v>
      </c>
      <c r="B7313" s="335" t="s">
        <v>14972</v>
      </c>
      <c r="C7313" s="733">
        <v>43831</v>
      </c>
      <c r="F7313" s="663">
        <v>3944</v>
      </c>
      <c r="G7313" s="663">
        <v>592</v>
      </c>
      <c r="H7313" s="663"/>
      <c r="I7313" s="663">
        <v>3352</v>
      </c>
      <c r="J7313" s="728">
        <v>336.85</v>
      </c>
      <c r="K7313" s="728">
        <v>67.37</v>
      </c>
      <c r="L7313" s="728">
        <v>269.48</v>
      </c>
    </row>
    <row r="7314" spans="1:12" s="335" customFormat="1" ht="12" x14ac:dyDescent="0.2">
      <c r="A7314" s="335" t="s">
        <v>14749</v>
      </c>
      <c r="B7314" s="335" t="s">
        <v>14973</v>
      </c>
      <c r="C7314" s="733">
        <v>43831</v>
      </c>
      <c r="F7314" s="663">
        <v>6454</v>
      </c>
      <c r="G7314" s="663">
        <v>968</v>
      </c>
      <c r="H7314" s="663"/>
      <c r="I7314" s="663">
        <v>5486</v>
      </c>
      <c r="J7314" s="728">
        <v>556.30999999999995</v>
      </c>
      <c r="K7314" s="728">
        <v>111.26</v>
      </c>
      <c r="L7314" s="728">
        <v>445.05</v>
      </c>
    </row>
    <row r="7315" spans="1:12" s="335" customFormat="1" ht="12" x14ac:dyDescent="0.2">
      <c r="A7315" s="335" t="s">
        <v>14750</v>
      </c>
      <c r="B7315" s="335" t="s">
        <v>14974</v>
      </c>
      <c r="C7315" s="733">
        <v>43831</v>
      </c>
      <c r="F7315" s="663">
        <v>2314</v>
      </c>
      <c r="G7315" s="663">
        <v>347</v>
      </c>
      <c r="H7315" s="663"/>
      <c r="I7315" s="663">
        <v>1967</v>
      </c>
      <c r="J7315" s="728">
        <v>197.64</v>
      </c>
      <c r="K7315" s="728">
        <v>39.53</v>
      </c>
      <c r="L7315" s="728">
        <v>158.11000000000001</v>
      </c>
    </row>
    <row r="7316" spans="1:12" s="335" customFormat="1" ht="12" x14ac:dyDescent="0.2">
      <c r="A7316" s="335" t="s">
        <v>14751</v>
      </c>
      <c r="B7316" s="335" t="s">
        <v>14975</v>
      </c>
      <c r="C7316" s="733">
        <v>43831</v>
      </c>
      <c r="F7316" s="663">
        <v>3919</v>
      </c>
      <c r="G7316" s="663">
        <v>490</v>
      </c>
      <c r="H7316" s="663"/>
      <c r="I7316" s="663">
        <v>3429</v>
      </c>
      <c r="J7316" s="728">
        <v>251.49</v>
      </c>
      <c r="K7316" s="728">
        <v>50.3</v>
      </c>
      <c r="L7316" s="728">
        <v>201.19</v>
      </c>
    </row>
    <row r="7317" spans="1:12" s="335" customFormat="1" ht="12" x14ac:dyDescent="0.2">
      <c r="A7317" s="335" t="s">
        <v>14752</v>
      </c>
      <c r="B7317" s="335" t="s">
        <v>14976</v>
      </c>
      <c r="C7317" s="733">
        <v>43831</v>
      </c>
      <c r="F7317" s="663">
        <v>7589</v>
      </c>
      <c r="G7317" s="663">
        <v>1138</v>
      </c>
      <c r="H7317" s="663"/>
      <c r="I7317" s="663">
        <v>6451</v>
      </c>
      <c r="J7317" s="728">
        <v>654.15</v>
      </c>
      <c r="K7317" s="728">
        <v>130.83000000000001</v>
      </c>
      <c r="L7317" s="728">
        <v>523.32000000000005</v>
      </c>
    </row>
    <row r="7318" spans="1:12" s="335" customFormat="1" ht="12" x14ac:dyDescent="0.2">
      <c r="A7318" s="335" t="s">
        <v>14753</v>
      </c>
      <c r="B7318" s="335" t="s">
        <v>14977</v>
      </c>
      <c r="C7318" s="733">
        <v>43831</v>
      </c>
      <c r="F7318" s="663">
        <v>2414</v>
      </c>
      <c r="G7318" s="663">
        <v>453</v>
      </c>
      <c r="H7318" s="663"/>
      <c r="I7318" s="663">
        <v>1961</v>
      </c>
      <c r="J7318" s="728">
        <v>280.99</v>
      </c>
      <c r="K7318" s="728">
        <v>56.2</v>
      </c>
      <c r="L7318" s="728">
        <v>224.79</v>
      </c>
    </row>
    <row r="7319" spans="1:12" s="335" customFormat="1" ht="12" x14ac:dyDescent="0.2">
      <c r="A7319" s="335" t="s">
        <v>14754</v>
      </c>
      <c r="B7319" s="335" t="s">
        <v>14978</v>
      </c>
      <c r="C7319" s="733">
        <v>43831</v>
      </c>
      <c r="F7319" s="663">
        <v>2128</v>
      </c>
      <c r="G7319" s="663">
        <v>319</v>
      </c>
      <c r="H7319" s="663"/>
      <c r="I7319" s="663">
        <v>1809</v>
      </c>
      <c r="J7319" s="728">
        <v>181.75</v>
      </c>
      <c r="K7319" s="728">
        <v>36.35</v>
      </c>
      <c r="L7319" s="728">
        <v>145.4</v>
      </c>
    </row>
    <row r="7320" spans="1:12" s="335" customFormat="1" ht="12" x14ac:dyDescent="0.2">
      <c r="A7320" s="335" t="s">
        <v>14755</v>
      </c>
      <c r="B7320" s="335" t="s">
        <v>14979</v>
      </c>
      <c r="C7320" s="733">
        <v>43831</v>
      </c>
      <c r="F7320" s="663">
        <v>3375</v>
      </c>
      <c r="G7320" s="663">
        <v>506</v>
      </c>
      <c r="H7320" s="663"/>
      <c r="I7320" s="663">
        <v>2869</v>
      </c>
      <c r="J7320" s="728">
        <v>288.25</v>
      </c>
      <c r="K7320" s="728">
        <v>57.65</v>
      </c>
      <c r="L7320" s="728">
        <v>230.6</v>
      </c>
    </row>
    <row r="7321" spans="1:12" s="335" customFormat="1" ht="12" x14ac:dyDescent="0.2">
      <c r="A7321" s="335" t="s">
        <v>14756</v>
      </c>
      <c r="B7321" s="335" t="s">
        <v>14980</v>
      </c>
      <c r="C7321" s="733">
        <v>43831</v>
      </c>
      <c r="F7321" s="663">
        <v>2128</v>
      </c>
      <c r="G7321" s="663">
        <v>319</v>
      </c>
      <c r="H7321" s="663"/>
      <c r="I7321" s="663">
        <v>1809</v>
      </c>
      <c r="J7321" s="728">
        <v>181.75</v>
      </c>
      <c r="K7321" s="728">
        <v>36.35</v>
      </c>
      <c r="L7321" s="728">
        <v>145.4</v>
      </c>
    </row>
    <row r="7322" spans="1:12" s="335" customFormat="1" ht="12" x14ac:dyDescent="0.2">
      <c r="A7322" s="335" t="s">
        <v>14757</v>
      </c>
      <c r="B7322" s="335" t="s">
        <v>14981</v>
      </c>
      <c r="C7322" s="733">
        <v>43831</v>
      </c>
      <c r="F7322" s="663">
        <v>2929</v>
      </c>
      <c r="G7322" s="663">
        <v>879</v>
      </c>
      <c r="H7322" s="663"/>
      <c r="I7322" s="663">
        <v>2050</v>
      </c>
      <c r="J7322" s="728">
        <v>618.9</v>
      </c>
      <c r="K7322" s="728">
        <v>123.78</v>
      </c>
      <c r="L7322" s="728">
        <v>495.12</v>
      </c>
    </row>
    <row r="7323" spans="1:12" s="335" customFormat="1" ht="12" x14ac:dyDescent="0.2">
      <c r="A7323" s="335" t="s">
        <v>14758</v>
      </c>
      <c r="B7323" s="335" t="s">
        <v>14982</v>
      </c>
      <c r="C7323" s="733">
        <v>43831</v>
      </c>
      <c r="F7323" s="663">
        <v>6098</v>
      </c>
      <c r="G7323" s="663">
        <v>915</v>
      </c>
      <c r="H7323" s="663"/>
      <c r="I7323" s="663">
        <v>5183</v>
      </c>
      <c r="J7323" s="728">
        <v>525.63</v>
      </c>
      <c r="K7323" s="728">
        <v>105.13</v>
      </c>
      <c r="L7323" s="728">
        <v>420.5</v>
      </c>
    </row>
    <row r="7324" spans="1:12" s="335" customFormat="1" ht="12" x14ac:dyDescent="0.2">
      <c r="A7324" s="335" t="s">
        <v>14759</v>
      </c>
      <c r="B7324" s="335" t="s">
        <v>14983</v>
      </c>
      <c r="C7324" s="733">
        <v>43831</v>
      </c>
      <c r="F7324" s="663">
        <v>5620</v>
      </c>
      <c r="G7324" s="663">
        <v>1074</v>
      </c>
      <c r="H7324" s="663"/>
      <c r="I7324" s="663">
        <v>4546</v>
      </c>
      <c r="J7324" s="728">
        <v>671.14</v>
      </c>
      <c r="K7324" s="728">
        <v>134.22999999999999</v>
      </c>
      <c r="L7324" s="728">
        <v>536.91</v>
      </c>
    </row>
    <row r="7325" spans="1:12" s="335" customFormat="1" ht="12" x14ac:dyDescent="0.2">
      <c r="A7325" s="335" t="s">
        <v>14760</v>
      </c>
      <c r="B7325" s="335" t="s">
        <v>14984</v>
      </c>
      <c r="C7325" s="733">
        <v>43831</v>
      </c>
      <c r="F7325" s="663">
        <v>2062</v>
      </c>
      <c r="G7325" s="663">
        <v>309</v>
      </c>
      <c r="H7325" s="663"/>
      <c r="I7325" s="663">
        <v>1753</v>
      </c>
      <c r="J7325" s="728">
        <v>176.11</v>
      </c>
      <c r="K7325" s="728">
        <v>35.22</v>
      </c>
      <c r="L7325" s="728">
        <v>140.88999999999999</v>
      </c>
    </row>
    <row r="7326" spans="1:12" s="335" customFormat="1" ht="12" x14ac:dyDescent="0.2">
      <c r="A7326" s="335" t="s">
        <v>14761</v>
      </c>
      <c r="B7326" s="335" t="s">
        <v>14985</v>
      </c>
      <c r="C7326" s="733">
        <v>43831</v>
      </c>
      <c r="F7326" s="663">
        <v>6632</v>
      </c>
      <c r="G7326" s="663">
        <v>995</v>
      </c>
      <c r="H7326" s="663"/>
      <c r="I7326" s="663">
        <v>5637</v>
      </c>
      <c r="J7326" s="728">
        <v>571.65</v>
      </c>
      <c r="K7326" s="728">
        <v>114.33</v>
      </c>
      <c r="L7326" s="728">
        <v>457.32</v>
      </c>
    </row>
    <row r="7327" spans="1:12" s="335" customFormat="1" ht="12" x14ac:dyDescent="0.2">
      <c r="A7327" s="335" t="s">
        <v>14762</v>
      </c>
      <c r="B7327" s="335" t="s">
        <v>14986</v>
      </c>
      <c r="C7327" s="733">
        <v>43831</v>
      </c>
      <c r="F7327" s="663">
        <v>4000</v>
      </c>
      <c r="G7327" s="663">
        <v>600</v>
      </c>
      <c r="H7327" s="663"/>
      <c r="I7327" s="663">
        <v>3400</v>
      </c>
      <c r="J7327" s="728">
        <v>341.64</v>
      </c>
      <c r="K7327" s="728">
        <v>68.33</v>
      </c>
      <c r="L7327" s="728">
        <v>273.31</v>
      </c>
    </row>
    <row r="7328" spans="1:12" s="335" customFormat="1" ht="12" x14ac:dyDescent="0.2">
      <c r="A7328" s="335" t="s">
        <v>14763</v>
      </c>
      <c r="B7328" s="335" t="s">
        <v>14946</v>
      </c>
      <c r="C7328" s="733">
        <v>43831</v>
      </c>
      <c r="F7328" s="663">
        <v>3000</v>
      </c>
      <c r="G7328" s="663">
        <v>450</v>
      </c>
      <c r="H7328" s="663"/>
      <c r="I7328" s="663">
        <v>2550</v>
      </c>
      <c r="J7328" s="728">
        <v>256.23</v>
      </c>
      <c r="K7328" s="728">
        <v>51.25</v>
      </c>
      <c r="L7328" s="728">
        <v>204.98</v>
      </c>
    </row>
    <row r="7329" spans="1:12" s="335" customFormat="1" ht="12" x14ac:dyDescent="0.2">
      <c r="A7329" s="335" t="s">
        <v>14764</v>
      </c>
      <c r="B7329" s="335" t="s">
        <v>14987</v>
      </c>
      <c r="C7329" s="733">
        <v>43831</v>
      </c>
      <c r="F7329" s="663">
        <v>2512</v>
      </c>
      <c r="G7329" s="663">
        <v>377</v>
      </c>
      <c r="H7329" s="663"/>
      <c r="I7329" s="663">
        <v>2135</v>
      </c>
      <c r="J7329" s="728">
        <v>214.55</v>
      </c>
      <c r="K7329" s="728">
        <v>42.91</v>
      </c>
      <c r="L7329" s="728">
        <v>171.64</v>
      </c>
    </row>
    <row r="7330" spans="1:12" s="335" customFormat="1" ht="12" x14ac:dyDescent="0.2">
      <c r="A7330" s="335" t="s">
        <v>14765</v>
      </c>
      <c r="B7330" s="335" t="s">
        <v>14986</v>
      </c>
      <c r="C7330" s="733">
        <v>43831</v>
      </c>
      <c r="F7330" s="663">
        <v>3850</v>
      </c>
      <c r="G7330" s="663">
        <v>577</v>
      </c>
      <c r="H7330" s="663"/>
      <c r="I7330" s="663">
        <v>3273</v>
      </c>
      <c r="J7330" s="728">
        <v>328.83</v>
      </c>
      <c r="K7330" s="728">
        <v>65.77</v>
      </c>
      <c r="L7330" s="728">
        <v>263.06</v>
      </c>
    </row>
    <row r="7331" spans="1:12" s="335" customFormat="1" ht="12" x14ac:dyDescent="0.2">
      <c r="A7331" s="335" t="s">
        <v>14766</v>
      </c>
      <c r="B7331" s="335" t="s">
        <v>14988</v>
      </c>
      <c r="C7331" s="733">
        <v>43831</v>
      </c>
      <c r="F7331" s="663">
        <v>6949</v>
      </c>
      <c r="G7331" s="663">
        <v>1147</v>
      </c>
      <c r="H7331" s="663"/>
      <c r="I7331" s="663">
        <v>5802</v>
      </c>
      <c r="J7331" s="728">
        <v>685.94</v>
      </c>
      <c r="K7331" s="728">
        <v>137.19</v>
      </c>
      <c r="L7331" s="728">
        <v>548.75</v>
      </c>
    </row>
    <row r="7332" spans="1:12" s="335" customFormat="1" ht="12" x14ac:dyDescent="0.2">
      <c r="A7332" s="335" t="s">
        <v>14767</v>
      </c>
      <c r="B7332" s="335" t="s">
        <v>14989</v>
      </c>
      <c r="C7332" s="733">
        <v>43831</v>
      </c>
      <c r="F7332" s="663">
        <v>13888</v>
      </c>
      <c r="G7332" s="663">
        <v>4166</v>
      </c>
      <c r="H7332" s="663"/>
      <c r="I7332" s="663">
        <v>9722</v>
      </c>
      <c r="J7332" s="728">
        <v>2934.54</v>
      </c>
      <c r="K7332" s="728">
        <v>586.91</v>
      </c>
      <c r="L7332" s="728">
        <v>2347.63</v>
      </c>
    </row>
    <row r="7333" spans="1:12" s="335" customFormat="1" ht="12" x14ac:dyDescent="0.2">
      <c r="A7333" s="335" t="s">
        <v>14768</v>
      </c>
      <c r="B7333" s="335" t="s">
        <v>14990</v>
      </c>
      <c r="C7333" s="733">
        <v>43831</v>
      </c>
      <c r="F7333" s="663">
        <v>6006</v>
      </c>
      <c r="G7333" s="663">
        <v>901</v>
      </c>
      <c r="H7333" s="663"/>
      <c r="I7333" s="663">
        <v>5105</v>
      </c>
      <c r="J7333" s="728">
        <v>517.70000000000005</v>
      </c>
      <c r="K7333" s="728">
        <v>103.54</v>
      </c>
      <c r="L7333" s="728">
        <v>414.16</v>
      </c>
    </row>
    <row r="7334" spans="1:12" s="335" customFormat="1" ht="12" x14ac:dyDescent="0.2">
      <c r="A7334" s="335" t="s">
        <v>14769</v>
      </c>
      <c r="B7334" s="335" t="s">
        <v>14991</v>
      </c>
      <c r="C7334" s="733">
        <v>43831</v>
      </c>
      <c r="F7334" s="663">
        <v>6278</v>
      </c>
      <c r="G7334" s="663">
        <v>942</v>
      </c>
      <c r="H7334" s="663"/>
      <c r="I7334" s="663">
        <v>5336</v>
      </c>
      <c r="J7334" s="728">
        <v>541.15</v>
      </c>
      <c r="K7334" s="728">
        <v>108.23</v>
      </c>
      <c r="L7334" s="728">
        <v>432.92</v>
      </c>
    </row>
    <row r="7335" spans="1:12" s="335" customFormat="1" ht="12" x14ac:dyDescent="0.2">
      <c r="A7335" s="335" t="s">
        <v>14770</v>
      </c>
      <c r="B7335" s="335" t="s">
        <v>14992</v>
      </c>
      <c r="C7335" s="733">
        <v>43831</v>
      </c>
      <c r="F7335" s="663">
        <v>7456</v>
      </c>
      <c r="G7335" s="663">
        <v>1491</v>
      </c>
      <c r="H7335" s="663"/>
      <c r="I7335" s="663">
        <v>5965</v>
      </c>
      <c r="J7335" s="728">
        <v>953.61</v>
      </c>
      <c r="K7335" s="728">
        <v>190.72</v>
      </c>
      <c r="L7335" s="728">
        <v>762.89</v>
      </c>
    </row>
    <row r="7336" spans="1:12" s="335" customFormat="1" ht="12" x14ac:dyDescent="0.2">
      <c r="A7336" s="335" t="s">
        <v>14771</v>
      </c>
      <c r="B7336" s="335" t="s">
        <v>14993</v>
      </c>
      <c r="C7336" s="733">
        <v>43831</v>
      </c>
      <c r="F7336" s="663">
        <v>2899</v>
      </c>
      <c r="G7336" s="663">
        <v>435</v>
      </c>
      <c r="H7336" s="663"/>
      <c r="I7336" s="663">
        <v>2464</v>
      </c>
      <c r="J7336" s="728">
        <v>247.6</v>
      </c>
      <c r="K7336" s="728">
        <v>49.52</v>
      </c>
      <c r="L7336" s="728">
        <v>198.08</v>
      </c>
    </row>
    <row r="7337" spans="1:12" s="335" customFormat="1" ht="12" x14ac:dyDescent="0.2">
      <c r="A7337" s="335" t="s">
        <v>14772</v>
      </c>
      <c r="B7337" s="335" t="s">
        <v>14994</v>
      </c>
      <c r="C7337" s="733">
        <v>43831</v>
      </c>
      <c r="F7337" s="663">
        <v>2639</v>
      </c>
      <c r="G7337" s="663">
        <v>660</v>
      </c>
      <c r="H7337" s="663"/>
      <c r="I7337" s="663">
        <v>1979</v>
      </c>
      <c r="J7337" s="728">
        <v>447.57</v>
      </c>
      <c r="K7337" s="728">
        <v>89.51</v>
      </c>
      <c r="L7337" s="728">
        <v>358.06</v>
      </c>
    </row>
    <row r="7338" spans="1:12" s="335" customFormat="1" ht="12" x14ac:dyDescent="0.2">
      <c r="A7338" s="335" t="s">
        <v>14773</v>
      </c>
      <c r="B7338" s="335" t="s">
        <v>14995</v>
      </c>
      <c r="C7338" s="733">
        <v>43831</v>
      </c>
      <c r="F7338" s="663">
        <v>4071</v>
      </c>
      <c r="G7338" s="663">
        <v>814</v>
      </c>
      <c r="H7338" s="663"/>
      <c r="I7338" s="663">
        <v>3257</v>
      </c>
      <c r="J7338" s="728">
        <v>520.69000000000005</v>
      </c>
      <c r="K7338" s="728">
        <v>104.14</v>
      </c>
      <c r="L7338" s="728">
        <v>416.55</v>
      </c>
    </row>
    <row r="7339" spans="1:12" s="335" customFormat="1" ht="12" x14ac:dyDescent="0.2">
      <c r="A7339" s="335" t="s">
        <v>14774</v>
      </c>
      <c r="B7339" s="335" t="s">
        <v>14996</v>
      </c>
      <c r="C7339" s="733">
        <v>43831</v>
      </c>
      <c r="F7339" s="663">
        <v>1155</v>
      </c>
      <c r="G7339" s="663">
        <v>347</v>
      </c>
      <c r="H7339" s="663"/>
      <c r="I7339" s="663">
        <v>808</v>
      </c>
      <c r="J7339" s="728">
        <v>241.84</v>
      </c>
      <c r="K7339" s="728">
        <v>48.37</v>
      </c>
      <c r="L7339" s="728">
        <v>193.47</v>
      </c>
    </row>
    <row r="7340" spans="1:12" s="335" customFormat="1" ht="12" x14ac:dyDescent="0.2">
      <c r="A7340" s="335" t="s">
        <v>14775</v>
      </c>
      <c r="B7340" s="335" t="s">
        <v>14883</v>
      </c>
      <c r="C7340" s="733">
        <v>43831</v>
      </c>
      <c r="F7340" s="663">
        <v>13931</v>
      </c>
      <c r="G7340" s="663">
        <v>4179</v>
      </c>
      <c r="H7340" s="663"/>
      <c r="I7340" s="663">
        <v>9752</v>
      </c>
      <c r="J7340" s="728">
        <v>2943.61</v>
      </c>
      <c r="K7340" s="728">
        <v>588.72</v>
      </c>
      <c r="L7340" s="728">
        <v>2354.89</v>
      </c>
    </row>
    <row r="7341" spans="1:12" s="335" customFormat="1" ht="12" x14ac:dyDescent="0.2">
      <c r="A7341" s="335" t="s">
        <v>14776</v>
      </c>
      <c r="B7341" s="335" t="s">
        <v>14997</v>
      </c>
      <c r="C7341" s="733">
        <v>43831</v>
      </c>
      <c r="F7341" s="663">
        <v>3791</v>
      </c>
      <c r="G7341" s="663">
        <v>569</v>
      </c>
      <c r="H7341" s="663"/>
      <c r="I7341" s="663">
        <v>3222</v>
      </c>
      <c r="J7341" s="728">
        <v>323.79000000000002</v>
      </c>
      <c r="K7341" s="728">
        <v>64.760000000000005</v>
      </c>
      <c r="L7341" s="728">
        <v>259.02999999999997</v>
      </c>
    </row>
    <row r="7342" spans="1:12" s="335" customFormat="1" ht="12" x14ac:dyDescent="0.2">
      <c r="A7342" s="335" t="s">
        <v>14777</v>
      </c>
      <c r="B7342" s="335" t="s">
        <v>14998</v>
      </c>
      <c r="C7342" s="733">
        <v>43831</v>
      </c>
      <c r="F7342" s="663">
        <v>2440</v>
      </c>
      <c r="G7342" s="663">
        <v>366</v>
      </c>
      <c r="H7342" s="663"/>
      <c r="I7342" s="663">
        <v>2074</v>
      </c>
      <c r="J7342" s="728">
        <v>208.4</v>
      </c>
      <c r="K7342" s="728">
        <v>41.68</v>
      </c>
      <c r="L7342" s="728">
        <v>166.72</v>
      </c>
    </row>
    <row r="7343" spans="1:12" s="335" customFormat="1" ht="12" x14ac:dyDescent="0.2">
      <c r="A7343" s="335" t="s">
        <v>14778</v>
      </c>
      <c r="B7343" s="335" t="s">
        <v>14999</v>
      </c>
      <c r="C7343" s="733">
        <v>43831</v>
      </c>
      <c r="F7343" s="663">
        <v>2439</v>
      </c>
      <c r="G7343" s="663">
        <v>366</v>
      </c>
      <c r="H7343" s="663"/>
      <c r="I7343" s="663">
        <v>2073</v>
      </c>
      <c r="J7343" s="728">
        <v>208.31</v>
      </c>
      <c r="K7343" s="728">
        <v>41.66</v>
      </c>
      <c r="L7343" s="728">
        <v>166.65</v>
      </c>
    </row>
    <row r="7344" spans="1:12" s="335" customFormat="1" ht="12" x14ac:dyDescent="0.2">
      <c r="A7344" s="335" t="s">
        <v>14779</v>
      </c>
      <c r="B7344" s="335" t="s">
        <v>15000</v>
      </c>
      <c r="C7344" s="733">
        <v>43831</v>
      </c>
      <c r="F7344" s="663">
        <v>3390</v>
      </c>
      <c r="G7344" s="663">
        <v>636</v>
      </c>
      <c r="H7344" s="663"/>
      <c r="I7344" s="663">
        <v>2754</v>
      </c>
      <c r="J7344" s="728">
        <v>394.6</v>
      </c>
      <c r="K7344" s="728">
        <v>78.92</v>
      </c>
      <c r="L7344" s="728">
        <v>315.68</v>
      </c>
    </row>
    <row r="7345" spans="1:12" s="335" customFormat="1" ht="12" x14ac:dyDescent="0.2">
      <c r="A7345" s="335" t="s">
        <v>14780</v>
      </c>
      <c r="B7345" s="335" t="s">
        <v>15001</v>
      </c>
      <c r="C7345" s="733">
        <v>43831</v>
      </c>
      <c r="F7345" s="663">
        <v>2981</v>
      </c>
      <c r="G7345" s="663">
        <v>596</v>
      </c>
      <c r="H7345" s="663"/>
      <c r="I7345" s="663">
        <v>2385</v>
      </c>
      <c r="J7345" s="728">
        <v>381.27</v>
      </c>
      <c r="K7345" s="728">
        <v>76.25</v>
      </c>
      <c r="L7345" s="728">
        <v>305.02</v>
      </c>
    </row>
    <row r="7346" spans="1:12" s="335" customFormat="1" ht="12" x14ac:dyDescent="0.2">
      <c r="A7346" s="335" t="s">
        <v>14781</v>
      </c>
      <c r="B7346" s="335" t="s">
        <v>15002</v>
      </c>
      <c r="C7346" s="733">
        <v>43831</v>
      </c>
      <c r="F7346" s="663">
        <v>5769</v>
      </c>
      <c r="G7346" s="663">
        <v>865</v>
      </c>
      <c r="H7346" s="663"/>
      <c r="I7346" s="663">
        <v>4904</v>
      </c>
      <c r="J7346" s="728">
        <v>497.27</v>
      </c>
      <c r="K7346" s="728">
        <v>99.45</v>
      </c>
      <c r="L7346" s="728">
        <v>397.82</v>
      </c>
    </row>
    <row r="7347" spans="1:12" s="335" customFormat="1" ht="12" x14ac:dyDescent="0.2">
      <c r="A7347" s="335" t="s">
        <v>14782</v>
      </c>
      <c r="B7347" s="335" t="s">
        <v>15003</v>
      </c>
      <c r="C7347" s="733">
        <v>43831</v>
      </c>
      <c r="F7347" s="663">
        <v>6124</v>
      </c>
      <c r="G7347" s="663">
        <v>361</v>
      </c>
      <c r="H7347" s="663"/>
      <c r="I7347" s="663">
        <v>5763</v>
      </c>
      <c r="J7347" s="728">
        <v>63.07</v>
      </c>
      <c r="K7347" s="728">
        <v>12.61</v>
      </c>
      <c r="L7347" s="728">
        <v>50.46</v>
      </c>
    </row>
    <row r="7348" spans="1:12" s="335" customFormat="1" ht="12" x14ac:dyDescent="0.2">
      <c r="A7348" s="335" t="s">
        <v>14783</v>
      </c>
      <c r="B7348" s="335" t="s">
        <v>15004</v>
      </c>
      <c r="C7348" s="733">
        <v>43831</v>
      </c>
      <c r="F7348" s="663">
        <v>4655</v>
      </c>
      <c r="G7348" s="663">
        <v>698</v>
      </c>
      <c r="H7348" s="663"/>
      <c r="I7348" s="663">
        <v>3957</v>
      </c>
      <c r="J7348" s="728">
        <v>401.25</v>
      </c>
      <c r="K7348" s="728">
        <v>80.25</v>
      </c>
      <c r="L7348" s="728">
        <v>321</v>
      </c>
    </row>
    <row r="7349" spans="1:12" s="335" customFormat="1" ht="12" x14ac:dyDescent="0.2">
      <c r="A7349" s="335" t="s">
        <v>14784</v>
      </c>
      <c r="B7349" s="335" t="s">
        <v>15005</v>
      </c>
      <c r="C7349" s="733">
        <v>43831</v>
      </c>
      <c r="F7349" s="663">
        <v>3739</v>
      </c>
      <c r="G7349" s="663">
        <v>1122</v>
      </c>
      <c r="H7349" s="663"/>
      <c r="I7349" s="663">
        <v>2617</v>
      </c>
      <c r="J7349" s="728">
        <v>790.05</v>
      </c>
      <c r="K7349" s="728">
        <v>158.01</v>
      </c>
      <c r="L7349" s="728">
        <v>632.04</v>
      </c>
    </row>
    <row r="7350" spans="1:12" s="335" customFormat="1" ht="12" x14ac:dyDescent="0.2">
      <c r="A7350" s="335" t="s">
        <v>14785</v>
      </c>
      <c r="B7350" s="335" t="s">
        <v>15006</v>
      </c>
      <c r="C7350" s="733">
        <v>43831</v>
      </c>
      <c r="F7350" s="663">
        <v>1545</v>
      </c>
      <c r="G7350" s="663">
        <v>309</v>
      </c>
      <c r="H7350" s="663"/>
      <c r="I7350" s="663">
        <v>1236</v>
      </c>
      <c r="J7350" s="728">
        <v>197.61</v>
      </c>
      <c r="K7350" s="728">
        <v>39.520000000000003</v>
      </c>
      <c r="L7350" s="728">
        <v>158.09</v>
      </c>
    </row>
    <row r="7351" spans="1:12" s="335" customFormat="1" ht="12" x14ac:dyDescent="0.2">
      <c r="A7351" s="335" t="s">
        <v>14786</v>
      </c>
      <c r="B7351" s="335" t="s">
        <v>15007</v>
      </c>
      <c r="C7351" s="733">
        <v>43831</v>
      </c>
      <c r="F7351" s="663">
        <v>5019</v>
      </c>
      <c r="G7351" s="663">
        <v>753</v>
      </c>
      <c r="H7351" s="663"/>
      <c r="I7351" s="663">
        <v>4266</v>
      </c>
      <c r="J7351" s="728">
        <v>428.67</v>
      </c>
      <c r="K7351" s="728">
        <v>85.73</v>
      </c>
      <c r="L7351" s="728">
        <v>342.94</v>
      </c>
    </row>
    <row r="7352" spans="1:12" s="335" customFormat="1" ht="12" x14ac:dyDescent="0.2">
      <c r="A7352" s="335" t="s">
        <v>14787</v>
      </c>
      <c r="B7352" s="335" t="s">
        <v>15008</v>
      </c>
      <c r="C7352" s="733">
        <v>43831</v>
      </c>
      <c r="F7352" s="663">
        <v>2250</v>
      </c>
      <c r="G7352" s="663">
        <v>337</v>
      </c>
      <c r="H7352" s="663"/>
      <c r="I7352" s="663">
        <v>1913</v>
      </c>
      <c r="J7352" s="728">
        <v>192.17</v>
      </c>
      <c r="K7352" s="728">
        <v>38.43</v>
      </c>
      <c r="L7352" s="728">
        <v>153.74</v>
      </c>
    </row>
    <row r="7353" spans="1:12" s="335" customFormat="1" ht="12" x14ac:dyDescent="0.2">
      <c r="A7353" s="335" t="s">
        <v>14788</v>
      </c>
      <c r="B7353" s="335" t="s">
        <v>14991</v>
      </c>
      <c r="C7353" s="733">
        <v>43831</v>
      </c>
      <c r="F7353" s="663">
        <v>110</v>
      </c>
      <c r="G7353" s="663">
        <v>17</v>
      </c>
      <c r="H7353" s="663"/>
      <c r="I7353" s="663">
        <v>93</v>
      </c>
      <c r="J7353" s="728">
        <v>9.49</v>
      </c>
      <c r="K7353" s="728">
        <v>1.9</v>
      </c>
      <c r="L7353" s="728">
        <v>7.59</v>
      </c>
    </row>
    <row r="7354" spans="1:12" s="335" customFormat="1" ht="12" x14ac:dyDescent="0.2">
      <c r="F7354" s="663"/>
      <c r="G7354" s="663"/>
      <c r="H7354" s="663"/>
      <c r="I7354" s="663"/>
      <c r="J7354" s="728"/>
      <c r="K7354" s="728"/>
      <c r="L7354" s="728"/>
    </row>
    <row r="7355" spans="1:12" s="335" customFormat="1" ht="12" x14ac:dyDescent="0.2">
      <c r="A7355" s="335" t="s">
        <v>15034</v>
      </c>
      <c r="B7355" s="335" t="s">
        <v>15343</v>
      </c>
      <c r="C7355" s="733">
        <v>43862</v>
      </c>
      <c r="F7355" s="663">
        <v>2250</v>
      </c>
      <c r="G7355" s="663">
        <v>337</v>
      </c>
      <c r="H7355" s="663"/>
      <c r="I7355" s="663">
        <v>1913</v>
      </c>
      <c r="J7355" s="728">
        <v>192.17</v>
      </c>
      <c r="K7355" s="728">
        <v>38.43</v>
      </c>
      <c r="L7355" s="728">
        <v>153.74</v>
      </c>
    </row>
    <row r="7356" spans="1:12" s="335" customFormat="1" ht="12" x14ac:dyDescent="0.2">
      <c r="A7356" s="335" t="s">
        <v>15035</v>
      </c>
      <c r="B7356" s="335" t="s">
        <v>15021</v>
      </c>
      <c r="C7356" s="733">
        <v>43862</v>
      </c>
      <c r="F7356" s="663">
        <v>6783</v>
      </c>
      <c r="G7356" s="663">
        <v>1017</v>
      </c>
      <c r="H7356" s="663"/>
      <c r="I7356" s="663">
        <v>5766</v>
      </c>
      <c r="J7356" s="728">
        <v>584.66999999999996</v>
      </c>
      <c r="K7356" s="728">
        <v>116.93</v>
      </c>
      <c r="L7356" s="728">
        <v>467.74</v>
      </c>
    </row>
    <row r="7357" spans="1:12" s="335" customFormat="1" ht="12" x14ac:dyDescent="0.2">
      <c r="A7357" s="335" t="s">
        <v>15036</v>
      </c>
      <c r="B7357" s="335" t="s">
        <v>15344</v>
      </c>
      <c r="C7357" s="733">
        <v>43862</v>
      </c>
      <c r="F7357" s="663">
        <v>4074</v>
      </c>
      <c r="G7357" s="663">
        <v>815</v>
      </c>
      <c r="H7357" s="663"/>
      <c r="I7357" s="663">
        <v>3259</v>
      </c>
      <c r="J7357" s="728">
        <v>521.05999999999995</v>
      </c>
      <c r="K7357" s="728">
        <v>104.21</v>
      </c>
      <c r="L7357" s="728">
        <v>416.85</v>
      </c>
    </row>
    <row r="7358" spans="1:12" s="335" customFormat="1" ht="12" x14ac:dyDescent="0.2">
      <c r="A7358" s="335" t="s">
        <v>15037</v>
      </c>
      <c r="B7358" s="335" t="s">
        <v>15345</v>
      </c>
      <c r="C7358" s="733">
        <v>43862</v>
      </c>
      <c r="F7358" s="663">
        <v>2267</v>
      </c>
      <c r="G7358" s="663">
        <v>567</v>
      </c>
      <c r="H7358" s="663"/>
      <c r="I7358" s="663">
        <v>1700</v>
      </c>
      <c r="J7358" s="728">
        <v>380.99</v>
      </c>
      <c r="K7358" s="728">
        <v>76.2</v>
      </c>
      <c r="L7358" s="728">
        <v>304.79000000000002</v>
      </c>
    </row>
    <row r="7359" spans="1:12" s="335" customFormat="1" ht="12" x14ac:dyDescent="0.2">
      <c r="A7359" s="335" t="s">
        <v>15038</v>
      </c>
      <c r="B7359" s="335" t="s">
        <v>15346</v>
      </c>
      <c r="C7359" s="733">
        <v>43862</v>
      </c>
      <c r="F7359" s="663">
        <v>1991</v>
      </c>
      <c r="G7359" s="663">
        <v>498</v>
      </c>
      <c r="H7359" s="663"/>
      <c r="I7359" s="663">
        <v>1493</v>
      </c>
      <c r="J7359" s="728">
        <v>334.61</v>
      </c>
      <c r="K7359" s="728">
        <v>66.92</v>
      </c>
      <c r="L7359" s="728">
        <v>267.69</v>
      </c>
    </row>
    <row r="7360" spans="1:12" s="335" customFormat="1" ht="12" x14ac:dyDescent="0.2">
      <c r="A7360" s="335" t="s">
        <v>15039</v>
      </c>
      <c r="B7360" s="335" t="s">
        <v>15347</v>
      </c>
      <c r="C7360" s="733">
        <v>43862</v>
      </c>
      <c r="F7360" s="663">
        <v>3932</v>
      </c>
      <c r="G7360" s="663">
        <v>590</v>
      </c>
      <c r="H7360" s="663"/>
      <c r="I7360" s="663">
        <v>3342</v>
      </c>
      <c r="J7360" s="728">
        <v>338.93</v>
      </c>
      <c r="K7360" s="728">
        <v>67.790000000000006</v>
      </c>
      <c r="L7360" s="728">
        <v>271.14</v>
      </c>
    </row>
    <row r="7361" spans="1:12" s="335" customFormat="1" ht="12" x14ac:dyDescent="0.2">
      <c r="A7361" s="335" t="s">
        <v>15040</v>
      </c>
      <c r="B7361" s="335" t="s">
        <v>15348</v>
      </c>
      <c r="C7361" s="733">
        <v>43862</v>
      </c>
      <c r="F7361" s="663">
        <v>5638</v>
      </c>
      <c r="G7361" s="663">
        <v>1128</v>
      </c>
      <c r="H7361" s="663"/>
      <c r="I7361" s="663">
        <v>4510</v>
      </c>
      <c r="J7361" s="728">
        <v>721.1</v>
      </c>
      <c r="K7361" s="728">
        <v>144.22</v>
      </c>
      <c r="L7361" s="728">
        <v>576.88</v>
      </c>
    </row>
    <row r="7362" spans="1:12" s="335" customFormat="1" ht="12" x14ac:dyDescent="0.2">
      <c r="A7362" s="335" t="s">
        <v>15041</v>
      </c>
      <c r="B7362" s="335" t="s">
        <v>15349</v>
      </c>
      <c r="C7362" s="733">
        <v>43862</v>
      </c>
      <c r="F7362" s="663">
        <v>3545</v>
      </c>
      <c r="G7362" s="663">
        <v>709</v>
      </c>
      <c r="H7362" s="663"/>
      <c r="I7362" s="663">
        <v>2836</v>
      </c>
      <c r="J7362" s="728">
        <v>453.41</v>
      </c>
      <c r="K7362" s="728">
        <v>90.68</v>
      </c>
      <c r="L7362" s="728">
        <v>362.73</v>
      </c>
    </row>
    <row r="7363" spans="1:12" s="335" customFormat="1" ht="12" x14ac:dyDescent="0.2">
      <c r="A7363" s="335" t="s">
        <v>15042</v>
      </c>
      <c r="B7363" s="335" t="s">
        <v>15350</v>
      </c>
      <c r="C7363" s="733">
        <v>43862</v>
      </c>
      <c r="F7363" s="663">
        <v>2949</v>
      </c>
      <c r="G7363" s="663">
        <v>553</v>
      </c>
      <c r="H7363" s="663"/>
      <c r="I7363" s="663">
        <v>2396</v>
      </c>
      <c r="J7363" s="728">
        <v>343.26</v>
      </c>
      <c r="K7363" s="728">
        <v>68.650000000000006</v>
      </c>
      <c r="L7363" s="728">
        <v>274.61</v>
      </c>
    </row>
    <row r="7364" spans="1:12" s="335" customFormat="1" ht="12" x14ac:dyDescent="0.2">
      <c r="A7364" s="335" t="s">
        <v>15043</v>
      </c>
      <c r="B7364" s="335" t="s">
        <v>15029</v>
      </c>
      <c r="C7364" s="733">
        <v>43862</v>
      </c>
      <c r="F7364" s="663">
        <v>3225</v>
      </c>
      <c r="G7364" s="663">
        <v>484</v>
      </c>
      <c r="H7364" s="663"/>
      <c r="I7364" s="663">
        <v>2741</v>
      </c>
      <c r="J7364" s="728">
        <v>275.45</v>
      </c>
      <c r="K7364" s="728">
        <v>55.09</v>
      </c>
      <c r="L7364" s="728">
        <v>220.36</v>
      </c>
    </row>
    <row r="7365" spans="1:12" s="335" customFormat="1" ht="12" x14ac:dyDescent="0.2">
      <c r="A7365" s="335" t="s">
        <v>15044</v>
      </c>
      <c r="B7365" s="335" t="s">
        <v>15351</v>
      </c>
      <c r="C7365" s="733">
        <v>43862</v>
      </c>
      <c r="F7365" s="663">
        <v>1155</v>
      </c>
      <c r="G7365" s="663">
        <v>347</v>
      </c>
      <c r="H7365" s="663"/>
      <c r="I7365" s="663">
        <v>808</v>
      </c>
      <c r="J7365" s="728">
        <v>241.84</v>
      </c>
      <c r="K7365" s="728">
        <v>48.37</v>
      </c>
      <c r="L7365" s="728">
        <v>193.47</v>
      </c>
    </row>
    <row r="7366" spans="1:12" s="335" customFormat="1" ht="12" x14ac:dyDescent="0.2">
      <c r="A7366" s="335" t="s">
        <v>15045</v>
      </c>
      <c r="B7366" s="335" t="s">
        <v>15352</v>
      </c>
      <c r="C7366" s="733">
        <v>43862</v>
      </c>
      <c r="F7366" s="663">
        <v>1332</v>
      </c>
      <c r="G7366" s="663">
        <v>400</v>
      </c>
      <c r="H7366" s="663"/>
      <c r="I7366" s="663">
        <v>932</v>
      </c>
      <c r="J7366" s="728">
        <v>281.45</v>
      </c>
      <c r="K7366" s="728">
        <v>56.29</v>
      </c>
      <c r="L7366" s="728">
        <v>225.16</v>
      </c>
    </row>
    <row r="7367" spans="1:12" s="335" customFormat="1" ht="12" x14ac:dyDescent="0.2">
      <c r="A7367" s="335" t="s">
        <v>15046</v>
      </c>
      <c r="B7367" s="335" t="s">
        <v>15353</v>
      </c>
      <c r="C7367" s="733">
        <v>43862</v>
      </c>
      <c r="F7367" s="663">
        <v>6272</v>
      </c>
      <c r="G7367" s="663">
        <v>1176</v>
      </c>
      <c r="H7367" s="663"/>
      <c r="I7367" s="663">
        <v>5096</v>
      </c>
      <c r="J7367" s="728">
        <v>730.06</v>
      </c>
      <c r="K7367" s="728">
        <v>146.01</v>
      </c>
      <c r="L7367" s="728">
        <v>584.04999999999995</v>
      </c>
    </row>
    <row r="7368" spans="1:12" s="335" customFormat="1" ht="12" x14ac:dyDescent="0.2">
      <c r="A7368" s="335" t="s">
        <v>15047</v>
      </c>
      <c r="B7368" s="335" t="s">
        <v>15354</v>
      </c>
      <c r="C7368" s="733">
        <v>43862</v>
      </c>
      <c r="F7368" s="663">
        <v>10496</v>
      </c>
      <c r="G7368" s="663">
        <v>1574</v>
      </c>
      <c r="H7368" s="663"/>
      <c r="I7368" s="663">
        <v>8922</v>
      </c>
      <c r="J7368" s="728">
        <v>904.75</v>
      </c>
      <c r="K7368" s="728">
        <v>180.95</v>
      </c>
      <c r="L7368" s="728">
        <v>723.8</v>
      </c>
    </row>
    <row r="7369" spans="1:12" s="335" customFormat="1" ht="12" x14ac:dyDescent="0.2">
      <c r="A7369" s="335" t="s">
        <v>15048</v>
      </c>
      <c r="B7369" s="335" t="s">
        <v>15007</v>
      </c>
      <c r="C7369" s="733">
        <v>43862</v>
      </c>
      <c r="F7369" s="663">
        <v>143</v>
      </c>
      <c r="G7369" s="663">
        <v>21</v>
      </c>
      <c r="H7369" s="663"/>
      <c r="I7369" s="663">
        <v>122</v>
      </c>
      <c r="J7369" s="728">
        <v>12.21</v>
      </c>
      <c r="K7369" s="728">
        <v>2.44</v>
      </c>
      <c r="L7369" s="728">
        <v>9.77</v>
      </c>
    </row>
    <row r="7370" spans="1:12" s="335" customFormat="1" ht="12" x14ac:dyDescent="0.2">
      <c r="A7370" s="335" t="s">
        <v>15049</v>
      </c>
      <c r="B7370" s="335" t="s">
        <v>15355</v>
      </c>
      <c r="C7370" s="733">
        <v>43862</v>
      </c>
      <c r="F7370" s="663">
        <v>3739</v>
      </c>
      <c r="G7370" s="663">
        <v>1122</v>
      </c>
      <c r="H7370" s="663"/>
      <c r="I7370" s="663">
        <v>2617</v>
      </c>
      <c r="J7370" s="728">
        <v>790.05</v>
      </c>
      <c r="K7370" s="728">
        <v>158.01</v>
      </c>
      <c r="L7370" s="728">
        <v>632.04</v>
      </c>
    </row>
    <row r="7371" spans="1:12" s="335" customFormat="1" ht="12" x14ac:dyDescent="0.2">
      <c r="A7371" s="335" t="s">
        <v>15050</v>
      </c>
      <c r="B7371" s="335" t="s">
        <v>15356</v>
      </c>
      <c r="C7371" s="733">
        <v>43862</v>
      </c>
      <c r="F7371" s="663">
        <v>4478</v>
      </c>
      <c r="G7371" s="663">
        <v>672</v>
      </c>
      <c r="H7371" s="663"/>
      <c r="I7371" s="663">
        <v>3806</v>
      </c>
      <c r="J7371" s="728">
        <v>385.99</v>
      </c>
      <c r="K7371" s="728">
        <v>77.2</v>
      </c>
      <c r="L7371" s="728">
        <v>308.79000000000002</v>
      </c>
    </row>
    <row r="7372" spans="1:12" s="335" customFormat="1" ht="12" x14ac:dyDescent="0.2">
      <c r="A7372" s="335" t="s">
        <v>15051</v>
      </c>
      <c r="B7372" s="335" t="s">
        <v>15357</v>
      </c>
      <c r="C7372" s="733">
        <v>43862</v>
      </c>
      <c r="F7372" s="663">
        <v>5512</v>
      </c>
      <c r="G7372" s="663">
        <v>827</v>
      </c>
      <c r="H7372" s="663"/>
      <c r="I7372" s="663">
        <v>4685</v>
      </c>
      <c r="J7372" s="728">
        <v>470.79</v>
      </c>
      <c r="K7372" s="728">
        <v>94.16</v>
      </c>
      <c r="L7372" s="728">
        <v>376.63</v>
      </c>
    </row>
    <row r="7373" spans="1:12" s="335" customFormat="1" ht="12" x14ac:dyDescent="0.2">
      <c r="A7373" s="335" t="s">
        <v>15052</v>
      </c>
      <c r="B7373" s="335" t="s">
        <v>15358</v>
      </c>
      <c r="C7373" s="733">
        <v>43862</v>
      </c>
      <c r="F7373" s="663">
        <v>5268</v>
      </c>
      <c r="G7373" s="663">
        <v>790</v>
      </c>
      <c r="H7373" s="663"/>
      <c r="I7373" s="663">
        <v>4478</v>
      </c>
      <c r="J7373" s="728">
        <v>449.94</v>
      </c>
      <c r="K7373" s="728">
        <v>89.99</v>
      </c>
      <c r="L7373" s="728">
        <v>359.95</v>
      </c>
    </row>
    <row r="7374" spans="1:12" s="335" customFormat="1" ht="12" x14ac:dyDescent="0.2">
      <c r="A7374" s="335" t="s">
        <v>15053</v>
      </c>
      <c r="B7374" s="335" t="s">
        <v>14852</v>
      </c>
      <c r="C7374" s="733">
        <v>43862</v>
      </c>
      <c r="F7374" s="663">
        <v>250</v>
      </c>
      <c r="G7374" s="663">
        <v>50</v>
      </c>
      <c r="H7374" s="663"/>
      <c r="I7374" s="663">
        <v>200</v>
      </c>
      <c r="J7374" s="728">
        <v>31.97</v>
      </c>
      <c r="K7374" s="728">
        <v>6.39</v>
      </c>
      <c r="L7374" s="728">
        <v>25.58</v>
      </c>
    </row>
    <row r="7375" spans="1:12" s="335" customFormat="1" ht="12" x14ac:dyDescent="0.2">
      <c r="A7375" s="335" t="s">
        <v>15054</v>
      </c>
      <c r="B7375" s="335" t="s">
        <v>15359</v>
      </c>
      <c r="C7375" s="733">
        <v>43862</v>
      </c>
      <c r="F7375" s="663">
        <v>4049</v>
      </c>
      <c r="G7375" s="663">
        <v>810</v>
      </c>
      <c r="H7375" s="663"/>
      <c r="I7375" s="663">
        <v>3239</v>
      </c>
      <c r="J7375" s="728">
        <v>517.86</v>
      </c>
      <c r="K7375" s="728">
        <v>103.57</v>
      </c>
      <c r="L7375" s="728">
        <v>414.29</v>
      </c>
    </row>
    <row r="7376" spans="1:12" s="335" customFormat="1" ht="12" x14ac:dyDescent="0.2">
      <c r="A7376" s="335" t="s">
        <v>15055</v>
      </c>
      <c r="B7376" s="335" t="s">
        <v>15033</v>
      </c>
      <c r="C7376" s="733">
        <v>43862</v>
      </c>
      <c r="F7376" s="663">
        <v>2287</v>
      </c>
      <c r="G7376" s="663">
        <v>343</v>
      </c>
      <c r="H7376" s="663"/>
      <c r="I7376" s="663">
        <v>1944</v>
      </c>
      <c r="J7376" s="728">
        <v>195.34</v>
      </c>
      <c r="K7376" s="728">
        <v>39.07</v>
      </c>
      <c r="L7376" s="728">
        <v>156.27000000000001</v>
      </c>
    </row>
    <row r="7377" spans="1:12" s="335" customFormat="1" ht="12" x14ac:dyDescent="0.2">
      <c r="A7377" s="335" t="s">
        <v>15056</v>
      </c>
      <c r="B7377" s="335" t="s">
        <v>15360</v>
      </c>
      <c r="C7377" s="733">
        <v>43862</v>
      </c>
      <c r="F7377" s="663">
        <v>3870</v>
      </c>
      <c r="G7377" s="663">
        <v>774</v>
      </c>
      <c r="H7377" s="663"/>
      <c r="I7377" s="663">
        <v>3096</v>
      </c>
      <c r="J7377" s="728">
        <v>494.97</v>
      </c>
      <c r="K7377" s="728">
        <v>98.99</v>
      </c>
      <c r="L7377" s="728">
        <v>395.98</v>
      </c>
    </row>
    <row r="7378" spans="1:12" s="335" customFormat="1" ht="12" x14ac:dyDescent="0.2">
      <c r="A7378" s="335" t="s">
        <v>15057</v>
      </c>
      <c r="B7378" s="335" t="s">
        <v>15361</v>
      </c>
      <c r="C7378" s="733">
        <v>43862</v>
      </c>
      <c r="F7378" s="663">
        <v>9210</v>
      </c>
      <c r="G7378" s="663">
        <v>1842</v>
      </c>
      <c r="H7378" s="663"/>
      <c r="I7378" s="663">
        <v>7368</v>
      </c>
      <c r="J7378" s="728">
        <v>1177.95</v>
      </c>
      <c r="K7378" s="728">
        <v>235.59</v>
      </c>
      <c r="L7378" s="728">
        <v>942.36</v>
      </c>
    </row>
    <row r="7379" spans="1:12" s="335" customFormat="1" ht="12" x14ac:dyDescent="0.2">
      <c r="A7379" s="335" t="s">
        <v>15058</v>
      </c>
      <c r="B7379" s="335" t="s">
        <v>15362</v>
      </c>
      <c r="C7379" s="733">
        <v>43862</v>
      </c>
      <c r="F7379" s="663">
        <v>1155</v>
      </c>
      <c r="G7379" s="663">
        <v>347</v>
      </c>
      <c r="H7379" s="663"/>
      <c r="I7379" s="663">
        <v>808</v>
      </c>
      <c r="J7379" s="728">
        <v>241.84</v>
      </c>
      <c r="K7379" s="728">
        <v>48.37</v>
      </c>
      <c r="L7379" s="728">
        <v>193.47</v>
      </c>
    </row>
    <row r="7380" spans="1:12" s="335" customFormat="1" ht="12" x14ac:dyDescent="0.2">
      <c r="A7380" s="335" t="s">
        <v>15059</v>
      </c>
      <c r="B7380" s="335" t="s">
        <v>15363</v>
      </c>
      <c r="C7380" s="733">
        <v>43862</v>
      </c>
      <c r="F7380" s="663">
        <v>6854</v>
      </c>
      <c r="G7380" s="663">
        <v>1028</v>
      </c>
      <c r="H7380" s="663"/>
      <c r="I7380" s="663">
        <v>5826</v>
      </c>
      <c r="J7380" s="728">
        <v>590.80999999999995</v>
      </c>
      <c r="K7380" s="728">
        <v>118.16</v>
      </c>
      <c r="L7380" s="728">
        <v>472.65</v>
      </c>
    </row>
    <row r="7381" spans="1:12" s="335" customFormat="1" ht="12" x14ac:dyDescent="0.2">
      <c r="A7381" s="335" t="s">
        <v>15060</v>
      </c>
      <c r="B7381" s="335" t="s">
        <v>15364</v>
      </c>
      <c r="C7381" s="733">
        <v>43862</v>
      </c>
      <c r="F7381" s="663">
        <v>2437</v>
      </c>
      <c r="G7381" s="663">
        <v>487</v>
      </c>
      <c r="H7381" s="663"/>
      <c r="I7381" s="663">
        <v>1950</v>
      </c>
      <c r="J7381" s="728">
        <v>311.69</v>
      </c>
      <c r="K7381" s="728">
        <v>62.34</v>
      </c>
      <c r="L7381" s="728">
        <v>249.35</v>
      </c>
    </row>
    <row r="7382" spans="1:12" s="335" customFormat="1" ht="12" x14ac:dyDescent="0.2">
      <c r="A7382" s="335" t="s">
        <v>15061</v>
      </c>
      <c r="B7382" s="335" t="s">
        <v>15365</v>
      </c>
      <c r="C7382" s="733">
        <v>43862</v>
      </c>
      <c r="F7382" s="663">
        <v>1000</v>
      </c>
      <c r="G7382" s="663">
        <v>187</v>
      </c>
      <c r="H7382" s="663"/>
      <c r="I7382" s="663">
        <v>813</v>
      </c>
      <c r="J7382" s="728">
        <v>116.4</v>
      </c>
      <c r="K7382" s="728">
        <v>23.28</v>
      </c>
      <c r="L7382" s="728">
        <v>93.12</v>
      </c>
    </row>
    <row r="7383" spans="1:12" s="335" customFormat="1" ht="12" x14ac:dyDescent="0.2">
      <c r="A7383" s="335" t="s">
        <v>15062</v>
      </c>
      <c r="B7383" s="335" t="s">
        <v>15366</v>
      </c>
      <c r="C7383" s="733">
        <v>43862</v>
      </c>
      <c r="F7383" s="663">
        <v>6556</v>
      </c>
      <c r="G7383" s="663">
        <v>983</v>
      </c>
      <c r="H7383" s="663"/>
      <c r="I7383" s="663">
        <v>5573</v>
      </c>
      <c r="J7383" s="728">
        <v>565.11</v>
      </c>
      <c r="K7383" s="728">
        <v>113.02</v>
      </c>
      <c r="L7383" s="728">
        <v>452.09</v>
      </c>
    </row>
    <row r="7384" spans="1:12" s="335" customFormat="1" ht="12" x14ac:dyDescent="0.2">
      <c r="A7384" s="335" t="s">
        <v>15063</v>
      </c>
      <c r="B7384" s="335" t="s">
        <v>15367</v>
      </c>
      <c r="C7384" s="733">
        <v>43862</v>
      </c>
      <c r="F7384" s="663">
        <v>6834</v>
      </c>
      <c r="G7384" s="663">
        <v>1025</v>
      </c>
      <c r="H7384" s="663"/>
      <c r="I7384" s="663">
        <v>5809</v>
      </c>
      <c r="J7384" s="728">
        <v>589.07000000000005</v>
      </c>
      <c r="K7384" s="728">
        <v>117.81</v>
      </c>
      <c r="L7384" s="728">
        <v>471.26</v>
      </c>
    </row>
    <row r="7385" spans="1:12" s="335" customFormat="1" ht="12" x14ac:dyDescent="0.2">
      <c r="A7385" s="335" t="s">
        <v>15064</v>
      </c>
      <c r="B7385" s="335" t="s">
        <v>15368</v>
      </c>
      <c r="C7385" s="733">
        <v>43862</v>
      </c>
      <c r="F7385" s="663">
        <v>3252</v>
      </c>
      <c r="G7385" s="663">
        <v>650</v>
      </c>
      <c r="H7385" s="663"/>
      <c r="I7385" s="663">
        <v>2602</v>
      </c>
      <c r="J7385" s="728">
        <v>415.93</v>
      </c>
      <c r="K7385" s="728">
        <v>83.19</v>
      </c>
      <c r="L7385" s="728">
        <v>332.74</v>
      </c>
    </row>
    <row r="7386" spans="1:12" s="335" customFormat="1" ht="12" x14ac:dyDescent="0.2">
      <c r="A7386" s="335" t="s">
        <v>15065</v>
      </c>
      <c r="B7386" s="335" t="s">
        <v>15022</v>
      </c>
      <c r="C7386" s="733">
        <v>43862</v>
      </c>
      <c r="F7386" s="663">
        <v>7074</v>
      </c>
      <c r="G7386" s="663">
        <v>1061</v>
      </c>
      <c r="H7386" s="663"/>
      <c r="I7386" s="663">
        <v>6013</v>
      </c>
      <c r="J7386" s="728">
        <v>609.75</v>
      </c>
      <c r="K7386" s="728">
        <v>121.95</v>
      </c>
      <c r="L7386" s="728">
        <v>487.8</v>
      </c>
    </row>
    <row r="7387" spans="1:12" s="335" customFormat="1" ht="12" x14ac:dyDescent="0.2">
      <c r="A7387" s="335" t="s">
        <v>15066</v>
      </c>
      <c r="B7387" s="335" t="s">
        <v>15369</v>
      </c>
      <c r="C7387" s="733">
        <v>43862</v>
      </c>
      <c r="F7387" s="663">
        <v>2509</v>
      </c>
      <c r="G7387" s="663">
        <v>627</v>
      </c>
      <c r="H7387" s="663"/>
      <c r="I7387" s="663">
        <v>1882</v>
      </c>
      <c r="J7387" s="728">
        <v>425.53</v>
      </c>
      <c r="K7387" s="728">
        <v>85.11</v>
      </c>
      <c r="L7387" s="728">
        <v>340.42</v>
      </c>
    </row>
    <row r="7388" spans="1:12" s="335" customFormat="1" ht="12" x14ac:dyDescent="0.2">
      <c r="A7388" s="335" t="s">
        <v>15067</v>
      </c>
      <c r="B7388" s="335" t="s">
        <v>15031</v>
      </c>
      <c r="C7388" s="733">
        <v>43862</v>
      </c>
      <c r="F7388" s="663">
        <v>1292</v>
      </c>
      <c r="G7388" s="663">
        <v>388</v>
      </c>
      <c r="H7388" s="663"/>
      <c r="I7388" s="663">
        <v>904</v>
      </c>
      <c r="J7388" s="728">
        <v>270.51</v>
      </c>
      <c r="K7388" s="728">
        <v>54.1</v>
      </c>
      <c r="L7388" s="728">
        <v>216.41</v>
      </c>
    </row>
    <row r="7389" spans="1:12" s="335" customFormat="1" ht="12" x14ac:dyDescent="0.2">
      <c r="A7389" s="335" t="s">
        <v>15068</v>
      </c>
      <c r="B7389" s="335" t="s">
        <v>15370</v>
      </c>
      <c r="C7389" s="733">
        <v>43862</v>
      </c>
      <c r="F7389" s="663">
        <v>2250</v>
      </c>
      <c r="G7389" s="663">
        <v>337</v>
      </c>
      <c r="H7389" s="663"/>
      <c r="I7389" s="663">
        <v>1913</v>
      </c>
      <c r="J7389" s="728">
        <v>192.17</v>
      </c>
      <c r="K7389" s="728">
        <v>38.43</v>
      </c>
      <c r="L7389" s="728">
        <v>153.74</v>
      </c>
    </row>
    <row r="7390" spans="1:12" s="335" customFormat="1" ht="12" x14ac:dyDescent="0.2">
      <c r="A7390" s="335" t="s">
        <v>15069</v>
      </c>
      <c r="B7390" s="335" t="s">
        <v>15030</v>
      </c>
      <c r="C7390" s="733">
        <v>43862</v>
      </c>
      <c r="F7390" s="663">
        <v>3415</v>
      </c>
      <c r="G7390" s="663">
        <v>512</v>
      </c>
      <c r="H7390" s="663"/>
      <c r="I7390" s="663">
        <v>2903</v>
      </c>
      <c r="J7390" s="728">
        <v>291.67</v>
      </c>
      <c r="K7390" s="728">
        <v>58.33</v>
      </c>
      <c r="L7390" s="728">
        <v>233.34</v>
      </c>
    </row>
    <row r="7391" spans="1:12" s="335" customFormat="1" ht="12" x14ac:dyDescent="0.2">
      <c r="A7391" s="335" t="s">
        <v>15070</v>
      </c>
      <c r="B7391" s="335" t="s">
        <v>15371</v>
      </c>
      <c r="C7391" s="733">
        <v>43862</v>
      </c>
      <c r="F7391" s="663">
        <v>6570</v>
      </c>
      <c r="G7391" s="663">
        <v>1314</v>
      </c>
      <c r="H7391" s="663"/>
      <c r="I7391" s="663">
        <v>5256</v>
      </c>
      <c r="J7391" s="728">
        <v>840.3</v>
      </c>
      <c r="K7391" s="728">
        <v>168.06</v>
      </c>
      <c r="L7391" s="728">
        <v>672.24</v>
      </c>
    </row>
    <row r="7392" spans="1:12" s="335" customFormat="1" ht="12" x14ac:dyDescent="0.2">
      <c r="A7392" s="335" t="s">
        <v>15071</v>
      </c>
      <c r="B7392" s="335" t="s">
        <v>15372</v>
      </c>
      <c r="C7392" s="733">
        <v>43862</v>
      </c>
      <c r="F7392" s="663">
        <v>4634</v>
      </c>
      <c r="G7392" s="663">
        <v>927</v>
      </c>
      <c r="H7392" s="663"/>
      <c r="I7392" s="663">
        <v>3707</v>
      </c>
      <c r="J7392" s="728">
        <v>592.69000000000005</v>
      </c>
      <c r="K7392" s="728">
        <v>118.54</v>
      </c>
      <c r="L7392" s="728">
        <v>474.15</v>
      </c>
    </row>
    <row r="7393" spans="1:12" s="335" customFormat="1" ht="12" x14ac:dyDescent="0.2">
      <c r="A7393" s="335" t="s">
        <v>15072</v>
      </c>
      <c r="B7393" s="335" t="s">
        <v>15373</v>
      </c>
      <c r="C7393" s="733">
        <v>43862</v>
      </c>
      <c r="F7393" s="663">
        <v>5232</v>
      </c>
      <c r="G7393" s="663">
        <v>1046</v>
      </c>
      <c r="H7393" s="663"/>
      <c r="I7393" s="663">
        <v>4186</v>
      </c>
      <c r="J7393" s="728">
        <v>669.17</v>
      </c>
      <c r="K7393" s="728">
        <v>133.83000000000001</v>
      </c>
      <c r="L7393" s="728">
        <v>535.34</v>
      </c>
    </row>
    <row r="7394" spans="1:12" s="335" customFormat="1" ht="12" x14ac:dyDescent="0.2">
      <c r="A7394" s="335" t="s">
        <v>15073</v>
      </c>
      <c r="B7394" s="335" t="s">
        <v>15030</v>
      </c>
      <c r="C7394" s="733">
        <v>43862</v>
      </c>
      <c r="F7394" s="663">
        <v>2585</v>
      </c>
      <c r="G7394" s="663">
        <v>388</v>
      </c>
      <c r="H7394" s="663"/>
      <c r="I7394" s="663">
        <v>2197</v>
      </c>
      <c r="J7394" s="728">
        <v>220.79</v>
      </c>
      <c r="K7394" s="728">
        <v>44.16</v>
      </c>
      <c r="L7394" s="728">
        <v>176.63</v>
      </c>
    </row>
    <row r="7395" spans="1:12" s="335" customFormat="1" ht="12" x14ac:dyDescent="0.2">
      <c r="A7395" s="335" t="s">
        <v>15074</v>
      </c>
      <c r="B7395" s="335" t="s">
        <v>15374</v>
      </c>
      <c r="C7395" s="733">
        <v>43862</v>
      </c>
      <c r="F7395" s="663">
        <v>4255</v>
      </c>
      <c r="G7395" s="663">
        <v>638</v>
      </c>
      <c r="H7395" s="663"/>
      <c r="I7395" s="663">
        <v>3617</v>
      </c>
      <c r="J7395" s="728">
        <v>366.77</v>
      </c>
      <c r="K7395" s="728">
        <v>73.349999999999994</v>
      </c>
      <c r="L7395" s="728">
        <v>293.42</v>
      </c>
    </row>
    <row r="7396" spans="1:12" s="335" customFormat="1" ht="12" x14ac:dyDescent="0.2">
      <c r="A7396" s="335" t="s">
        <v>15075</v>
      </c>
      <c r="B7396" s="335" t="s">
        <v>15375</v>
      </c>
      <c r="C7396" s="733">
        <v>43862</v>
      </c>
      <c r="F7396" s="663">
        <v>4388</v>
      </c>
      <c r="G7396" s="663">
        <v>823</v>
      </c>
      <c r="H7396" s="663"/>
      <c r="I7396" s="663">
        <v>3565</v>
      </c>
      <c r="J7396" s="728">
        <v>515.45000000000005</v>
      </c>
      <c r="K7396" s="728">
        <v>103.09</v>
      </c>
      <c r="L7396" s="728">
        <v>412.36</v>
      </c>
    </row>
    <row r="7397" spans="1:12" s="335" customFormat="1" ht="12" x14ac:dyDescent="0.2">
      <c r="A7397" s="335" t="s">
        <v>15076</v>
      </c>
      <c r="B7397" s="335" t="s">
        <v>15376</v>
      </c>
      <c r="C7397" s="733">
        <v>43862</v>
      </c>
      <c r="F7397" s="663">
        <v>7385</v>
      </c>
      <c r="G7397" s="663">
        <v>1108</v>
      </c>
      <c r="H7397" s="663"/>
      <c r="I7397" s="663">
        <v>6277</v>
      </c>
      <c r="J7397" s="728">
        <v>636.59</v>
      </c>
      <c r="K7397" s="728">
        <v>127.32</v>
      </c>
      <c r="L7397" s="728">
        <v>509.27</v>
      </c>
    </row>
    <row r="7398" spans="1:12" s="335" customFormat="1" ht="12" x14ac:dyDescent="0.2">
      <c r="A7398" s="335" t="s">
        <v>15077</v>
      </c>
      <c r="B7398" s="335" t="s">
        <v>15377</v>
      </c>
      <c r="C7398" s="733">
        <v>43862</v>
      </c>
      <c r="F7398" s="663">
        <v>1852</v>
      </c>
      <c r="G7398" s="663">
        <v>556</v>
      </c>
      <c r="H7398" s="663"/>
      <c r="I7398" s="663">
        <v>1296</v>
      </c>
      <c r="J7398" s="728">
        <v>391.33</v>
      </c>
      <c r="K7398" s="728">
        <v>78.27</v>
      </c>
      <c r="L7398" s="728">
        <v>313.06</v>
      </c>
    </row>
    <row r="7399" spans="1:12" s="335" customFormat="1" ht="12" x14ac:dyDescent="0.2">
      <c r="A7399" s="335" t="s">
        <v>15078</v>
      </c>
      <c r="B7399" s="335" t="s">
        <v>15378</v>
      </c>
      <c r="C7399" s="733">
        <v>43862</v>
      </c>
      <c r="F7399" s="663">
        <v>2829</v>
      </c>
      <c r="G7399" s="663">
        <v>707</v>
      </c>
      <c r="H7399" s="663"/>
      <c r="I7399" s="663">
        <v>2122</v>
      </c>
      <c r="J7399" s="728">
        <v>479.8</v>
      </c>
      <c r="K7399" s="728">
        <v>95.96</v>
      </c>
      <c r="L7399" s="728">
        <v>383.84</v>
      </c>
    </row>
    <row r="7400" spans="1:12" s="335" customFormat="1" ht="12" x14ac:dyDescent="0.2">
      <c r="A7400" s="335" t="s">
        <v>15079</v>
      </c>
      <c r="B7400" s="335" t="s">
        <v>15379</v>
      </c>
      <c r="C7400" s="733">
        <v>43862</v>
      </c>
      <c r="F7400" s="663">
        <v>13667</v>
      </c>
      <c r="G7400" s="663">
        <v>3417</v>
      </c>
      <c r="H7400" s="663"/>
      <c r="I7400" s="663">
        <v>10250</v>
      </c>
      <c r="J7400" s="728">
        <v>2317.9299999999998</v>
      </c>
      <c r="K7400" s="728">
        <v>463.59</v>
      </c>
      <c r="L7400" s="728">
        <v>1854.34</v>
      </c>
    </row>
    <row r="7401" spans="1:12" s="335" customFormat="1" ht="12" x14ac:dyDescent="0.2">
      <c r="A7401" s="335" t="s">
        <v>15080</v>
      </c>
      <c r="B7401" s="335" t="s">
        <v>15380</v>
      </c>
      <c r="C7401" s="733">
        <v>43862</v>
      </c>
      <c r="F7401" s="663">
        <v>5785</v>
      </c>
      <c r="G7401" s="663">
        <v>868</v>
      </c>
      <c r="H7401" s="663"/>
      <c r="I7401" s="663">
        <v>4917</v>
      </c>
      <c r="J7401" s="728">
        <v>498.65</v>
      </c>
      <c r="K7401" s="728">
        <v>99.73</v>
      </c>
      <c r="L7401" s="728">
        <v>398.92</v>
      </c>
    </row>
    <row r="7402" spans="1:12" s="335" customFormat="1" ht="12" x14ac:dyDescent="0.2">
      <c r="A7402" s="335" t="s">
        <v>15081</v>
      </c>
      <c r="B7402" s="335" t="s">
        <v>15381</v>
      </c>
      <c r="C7402" s="733">
        <v>43862</v>
      </c>
      <c r="F7402" s="663">
        <v>5894</v>
      </c>
      <c r="G7402" s="663">
        <v>884</v>
      </c>
      <c r="H7402" s="663"/>
      <c r="I7402" s="663">
        <v>5010</v>
      </c>
      <c r="J7402" s="728">
        <v>508.05</v>
      </c>
      <c r="K7402" s="728">
        <v>101.61</v>
      </c>
      <c r="L7402" s="728">
        <v>406.44</v>
      </c>
    </row>
    <row r="7403" spans="1:12" s="335" customFormat="1" ht="12" x14ac:dyDescent="0.2">
      <c r="A7403" s="335" t="s">
        <v>15082</v>
      </c>
      <c r="B7403" s="335" t="s">
        <v>15382</v>
      </c>
      <c r="C7403" s="733">
        <v>43862</v>
      </c>
      <c r="F7403" s="663">
        <v>2250</v>
      </c>
      <c r="G7403" s="663">
        <v>337</v>
      </c>
      <c r="H7403" s="663"/>
      <c r="I7403" s="663">
        <v>1913</v>
      </c>
      <c r="J7403" s="728">
        <v>192.17</v>
      </c>
      <c r="K7403" s="728">
        <v>38.43</v>
      </c>
      <c r="L7403" s="728">
        <v>153.74</v>
      </c>
    </row>
    <row r="7404" spans="1:12" s="335" customFormat="1" ht="12" x14ac:dyDescent="0.2">
      <c r="A7404" s="335" t="s">
        <v>15083</v>
      </c>
      <c r="B7404" s="335" t="s">
        <v>15383</v>
      </c>
      <c r="C7404" s="733">
        <v>43862</v>
      </c>
      <c r="F7404" s="663">
        <v>3375</v>
      </c>
      <c r="G7404" s="663">
        <v>506</v>
      </c>
      <c r="H7404" s="663"/>
      <c r="I7404" s="663">
        <v>2869</v>
      </c>
      <c r="J7404" s="728">
        <v>288.25</v>
      </c>
      <c r="K7404" s="728">
        <v>57.65</v>
      </c>
      <c r="L7404" s="728">
        <v>230.6</v>
      </c>
    </row>
    <row r="7405" spans="1:12" s="335" customFormat="1" ht="12" x14ac:dyDescent="0.2">
      <c r="A7405" s="335" t="s">
        <v>15084</v>
      </c>
      <c r="B7405" s="335" t="s">
        <v>15384</v>
      </c>
      <c r="C7405" s="733">
        <v>43862</v>
      </c>
      <c r="F7405" s="663">
        <v>2784</v>
      </c>
      <c r="G7405" s="663">
        <v>557</v>
      </c>
      <c r="H7405" s="663"/>
      <c r="I7405" s="663">
        <v>2227</v>
      </c>
      <c r="J7405" s="728">
        <v>356.07</v>
      </c>
      <c r="K7405" s="728">
        <v>71.209999999999994</v>
      </c>
      <c r="L7405" s="728">
        <v>284.86</v>
      </c>
    </row>
    <row r="7406" spans="1:12" s="335" customFormat="1" ht="12" x14ac:dyDescent="0.2">
      <c r="A7406" s="335" t="s">
        <v>15085</v>
      </c>
      <c r="B7406" s="335" t="s">
        <v>15027</v>
      </c>
      <c r="C7406" s="733">
        <v>43862</v>
      </c>
      <c r="F7406" s="663">
        <v>3150</v>
      </c>
      <c r="G7406" s="663">
        <v>473</v>
      </c>
      <c r="H7406" s="663"/>
      <c r="I7406" s="663">
        <v>2677</v>
      </c>
      <c r="J7406" s="728">
        <v>269.05</v>
      </c>
      <c r="K7406" s="728">
        <v>53.81</v>
      </c>
      <c r="L7406" s="728">
        <v>215.24</v>
      </c>
    </row>
    <row r="7407" spans="1:12" s="335" customFormat="1" ht="12" x14ac:dyDescent="0.2">
      <c r="A7407" s="335" t="s">
        <v>15086</v>
      </c>
      <c r="B7407" s="335" t="s">
        <v>15385</v>
      </c>
      <c r="C7407" s="733">
        <v>43862</v>
      </c>
      <c r="F7407" s="663">
        <v>5809</v>
      </c>
      <c r="G7407" s="663">
        <v>1162</v>
      </c>
      <c r="H7407" s="663"/>
      <c r="I7407" s="663">
        <v>4647</v>
      </c>
      <c r="J7407" s="728">
        <v>742.97</v>
      </c>
      <c r="K7407" s="728">
        <v>148.59</v>
      </c>
      <c r="L7407" s="728">
        <v>594.38</v>
      </c>
    </row>
    <row r="7408" spans="1:12" s="335" customFormat="1" ht="12" x14ac:dyDescent="0.2">
      <c r="A7408" s="335" t="s">
        <v>15087</v>
      </c>
      <c r="B7408" s="335" t="s">
        <v>15386</v>
      </c>
      <c r="C7408" s="733">
        <v>43862</v>
      </c>
      <c r="F7408" s="663">
        <v>2434</v>
      </c>
      <c r="G7408" s="663">
        <v>487</v>
      </c>
      <c r="H7408" s="663"/>
      <c r="I7408" s="663">
        <v>1947</v>
      </c>
      <c r="J7408" s="728">
        <v>311.31</v>
      </c>
      <c r="K7408" s="728">
        <v>62.26</v>
      </c>
      <c r="L7408" s="728">
        <v>249.05</v>
      </c>
    </row>
    <row r="7409" spans="1:12" s="335" customFormat="1" ht="12" x14ac:dyDescent="0.2">
      <c r="A7409" s="335" t="s">
        <v>15088</v>
      </c>
      <c r="B7409" s="335" t="s">
        <v>15387</v>
      </c>
      <c r="C7409" s="733">
        <v>43862</v>
      </c>
      <c r="F7409" s="663">
        <v>3790</v>
      </c>
      <c r="G7409" s="663">
        <v>758</v>
      </c>
      <c r="H7409" s="663"/>
      <c r="I7409" s="663">
        <v>3032</v>
      </c>
      <c r="J7409" s="728">
        <v>480.35</v>
      </c>
      <c r="K7409" s="728">
        <v>96.07</v>
      </c>
      <c r="L7409" s="728">
        <v>384.28</v>
      </c>
    </row>
    <row r="7410" spans="1:12" s="335" customFormat="1" ht="12" x14ac:dyDescent="0.2">
      <c r="A7410" s="335" t="s">
        <v>15089</v>
      </c>
      <c r="B7410" s="335" t="s">
        <v>15388</v>
      </c>
      <c r="C7410" s="733">
        <v>43862</v>
      </c>
      <c r="F7410" s="663">
        <v>7638</v>
      </c>
      <c r="G7410" s="663">
        <v>1528</v>
      </c>
      <c r="H7410" s="663"/>
      <c r="I7410" s="663">
        <v>6110</v>
      </c>
      <c r="J7410" s="728">
        <v>976.9</v>
      </c>
      <c r="K7410" s="728">
        <v>195.38</v>
      </c>
      <c r="L7410" s="728">
        <v>781.52</v>
      </c>
    </row>
    <row r="7411" spans="1:12" s="335" customFormat="1" ht="12" x14ac:dyDescent="0.2">
      <c r="A7411" s="335" t="s">
        <v>15090</v>
      </c>
      <c r="B7411" s="335" t="s">
        <v>15389</v>
      </c>
      <c r="C7411" s="733">
        <v>43862</v>
      </c>
      <c r="F7411" s="663">
        <v>9723</v>
      </c>
      <c r="G7411" s="663">
        <v>1945</v>
      </c>
      <c r="H7411" s="663"/>
      <c r="I7411" s="663">
        <v>7778</v>
      </c>
      <c r="J7411" s="728">
        <v>1243.57</v>
      </c>
      <c r="K7411" s="728">
        <v>248.71</v>
      </c>
      <c r="L7411" s="728">
        <v>994.86</v>
      </c>
    </row>
    <row r="7412" spans="1:12" s="335" customFormat="1" ht="12" x14ac:dyDescent="0.2">
      <c r="A7412" s="335" t="s">
        <v>15091</v>
      </c>
      <c r="B7412" s="335" t="s">
        <v>15390</v>
      </c>
      <c r="C7412" s="733">
        <v>43862</v>
      </c>
      <c r="F7412" s="663">
        <v>2309</v>
      </c>
      <c r="G7412" s="663">
        <v>577</v>
      </c>
      <c r="H7412" s="663"/>
      <c r="I7412" s="663">
        <v>1732</v>
      </c>
      <c r="J7412" s="728">
        <v>391.61</v>
      </c>
      <c r="K7412" s="728">
        <v>78.319999999999993</v>
      </c>
      <c r="L7412" s="728">
        <v>313.29000000000002</v>
      </c>
    </row>
    <row r="7413" spans="1:12" s="335" customFormat="1" ht="12" x14ac:dyDescent="0.2">
      <c r="A7413" s="335" t="s">
        <v>15092</v>
      </c>
      <c r="B7413" s="335" t="s">
        <v>15391</v>
      </c>
      <c r="C7413" s="733">
        <v>43862</v>
      </c>
      <c r="F7413" s="663">
        <v>2722</v>
      </c>
      <c r="G7413" s="663">
        <v>544</v>
      </c>
      <c r="H7413" s="663"/>
      <c r="I7413" s="663">
        <v>2178</v>
      </c>
      <c r="J7413" s="728">
        <v>348.15</v>
      </c>
      <c r="K7413" s="728">
        <v>69.63</v>
      </c>
      <c r="L7413" s="728">
        <v>278.52</v>
      </c>
    </row>
    <row r="7414" spans="1:12" s="335" customFormat="1" ht="12" x14ac:dyDescent="0.2">
      <c r="A7414" s="335" t="s">
        <v>15093</v>
      </c>
      <c r="B7414" s="335" t="s">
        <v>15348</v>
      </c>
      <c r="C7414" s="733">
        <v>43862</v>
      </c>
      <c r="F7414" s="663">
        <v>5853</v>
      </c>
      <c r="G7414" s="663">
        <v>1097</v>
      </c>
      <c r="H7414" s="663"/>
      <c r="I7414" s="663">
        <v>4756</v>
      </c>
      <c r="J7414" s="728">
        <v>687.55</v>
      </c>
      <c r="K7414" s="728">
        <v>137.51</v>
      </c>
      <c r="L7414" s="728">
        <v>550.04</v>
      </c>
    </row>
    <row r="7415" spans="1:12" s="335" customFormat="1" ht="12" x14ac:dyDescent="0.2">
      <c r="A7415" s="335" t="s">
        <v>15094</v>
      </c>
      <c r="B7415" s="335" t="s">
        <v>15392</v>
      </c>
      <c r="C7415" s="733">
        <v>43862</v>
      </c>
      <c r="F7415" s="663">
        <v>9180</v>
      </c>
      <c r="G7415" s="663">
        <v>1377</v>
      </c>
      <c r="H7415" s="663"/>
      <c r="I7415" s="663">
        <v>7803</v>
      </c>
      <c r="J7415" s="728">
        <v>791.29</v>
      </c>
      <c r="K7415" s="728">
        <v>158.26</v>
      </c>
      <c r="L7415" s="728">
        <v>633.03</v>
      </c>
    </row>
    <row r="7416" spans="1:12" s="335" customFormat="1" ht="12" x14ac:dyDescent="0.2">
      <c r="A7416" s="335" t="s">
        <v>15095</v>
      </c>
      <c r="B7416" s="335" t="s">
        <v>15393</v>
      </c>
      <c r="C7416" s="733">
        <v>43862</v>
      </c>
      <c r="F7416" s="663">
        <v>18676</v>
      </c>
      <c r="G7416" s="663">
        <v>3735</v>
      </c>
      <c r="H7416" s="663"/>
      <c r="I7416" s="663">
        <v>14941</v>
      </c>
      <c r="J7416" s="728">
        <v>2388.66</v>
      </c>
      <c r="K7416" s="728">
        <v>477.73</v>
      </c>
      <c r="L7416" s="728">
        <v>1910.93</v>
      </c>
    </row>
    <row r="7417" spans="1:12" s="335" customFormat="1" ht="12" x14ac:dyDescent="0.2">
      <c r="A7417" s="335" t="s">
        <v>15096</v>
      </c>
      <c r="B7417" s="335" t="s">
        <v>15394</v>
      </c>
      <c r="C7417" s="733">
        <v>43862</v>
      </c>
      <c r="F7417" s="663">
        <v>5779</v>
      </c>
      <c r="G7417" s="663">
        <v>867</v>
      </c>
      <c r="H7417" s="663"/>
      <c r="I7417" s="663">
        <v>4912</v>
      </c>
      <c r="J7417" s="728">
        <v>493.59</v>
      </c>
      <c r="K7417" s="728">
        <v>98.72</v>
      </c>
      <c r="L7417" s="728">
        <v>394.87</v>
      </c>
    </row>
    <row r="7418" spans="1:12" s="335" customFormat="1" ht="12" x14ac:dyDescent="0.2">
      <c r="A7418" s="335" t="s">
        <v>15097</v>
      </c>
      <c r="B7418" s="335" t="s">
        <v>15395</v>
      </c>
      <c r="C7418" s="733">
        <v>43862</v>
      </c>
      <c r="F7418" s="663">
        <v>7280</v>
      </c>
      <c r="G7418" s="663">
        <v>1456</v>
      </c>
      <c r="H7418" s="663"/>
      <c r="I7418" s="663">
        <v>5824</v>
      </c>
      <c r="J7418" s="728">
        <v>931.11</v>
      </c>
      <c r="K7418" s="728">
        <v>186.22</v>
      </c>
      <c r="L7418" s="728">
        <v>744.89</v>
      </c>
    </row>
    <row r="7419" spans="1:12" s="335" customFormat="1" ht="12" x14ac:dyDescent="0.2">
      <c r="A7419" s="335" t="s">
        <v>15098</v>
      </c>
      <c r="B7419" s="335" t="s">
        <v>15396</v>
      </c>
      <c r="C7419" s="733">
        <v>43862</v>
      </c>
      <c r="F7419" s="663">
        <v>2480</v>
      </c>
      <c r="G7419" s="663">
        <v>372</v>
      </c>
      <c r="H7419" s="663"/>
      <c r="I7419" s="663">
        <v>2108</v>
      </c>
      <c r="J7419" s="728">
        <v>211.81</v>
      </c>
      <c r="K7419" s="728">
        <v>42.36</v>
      </c>
      <c r="L7419" s="728">
        <v>169.45</v>
      </c>
    </row>
    <row r="7420" spans="1:12" s="335" customFormat="1" ht="12" x14ac:dyDescent="0.2">
      <c r="A7420" s="335" t="s">
        <v>15099</v>
      </c>
      <c r="B7420" s="335" t="s">
        <v>15397</v>
      </c>
      <c r="C7420" s="733">
        <v>43862</v>
      </c>
      <c r="F7420" s="663">
        <v>6750</v>
      </c>
      <c r="G7420" s="663">
        <v>1013</v>
      </c>
      <c r="H7420" s="663"/>
      <c r="I7420" s="663">
        <v>5737</v>
      </c>
      <c r="J7420" s="728">
        <v>581.83000000000004</v>
      </c>
      <c r="K7420" s="728">
        <v>116.37</v>
      </c>
      <c r="L7420" s="728">
        <v>465.46</v>
      </c>
    </row>
    <row r="7421" spans="1:12" s="335" customFormat="1" ht="12" x14ac:dyDescent="0.2">
      <c r="A7421" s="335" t="s">
        <v>15100</v>
      </c>
      <c r="B7421" s="335" t="s">
        <v>15398</v>
      </c>
      <c r="C7421" s="733">
        <v>43862</v>
      </c>
      <c r="F7421" s="663">
        <v>2196</v>
      </c>
      <c r="G7421" s="663">
        <v>329</v>
      </c>
      <c r="H7421" s="663"/>
      <c r="I7421" s="663">
        <v>1867</v>
      </c>
      <c r="J7421" s="728">
        <v>187.56</v>
      </c>
      <c r="K7421" s="728">
        <v>37.51</v>
      </c>
      <c r="L7421" s="728">
        <v>150.05000000000001</v>
      </c>
    </row>
    <row r="7422" spans="1:12" s="335" customFormat="1" ht="12" x14ac:dyDescent="0.2">
      <c r="A7422" s="335" t="s">
        <v>15101</v>
      </c>
      <c r="B7422" s="335" t="s">
        <v>15399</v>
      </c>
      <c r="C7422" s="733">
        <v>43862</v>
      </c>
      <c r="F7422" s="663">
        <v>5913</v>
      </c>
      <c r="G7422" s="663">
        <v>1183</v>
      </c>
      <c r="H7422" s="663"/>
      <c r="I7422" s="663">
        <v>4730</v>
      </c>
      <c r="J7422" s="728">
        <v>756.27</v>
      </c>
      <c r="K7422" s="728">
        <v>151.25</v>
      </c>
      <c r="L7422" s="728">
        <v>605.02</v>
      </c>
    </row>
    <row r="7423" spans="1:12" s="335" customFormat="1" ht="12" x14ac:dyDescent="0.2">
      <c r="A7423" s="335" t="s">
        <v>15102</v>
      </c>
      <c r="B7423" s="335" t="s">
        <v>15400</v>
      </c>
      <c r="C7423" s="733">
        <v>43862</v>
      </c>
      <c r="F7423" s="663">
        <v>2250</v>
      </c>
      <c r="G7423" s="663">
        <v>337</v>
      </c>
      <c r="H7423" s="663"/>
      <c r="I7423" s="663">
        <v>1913</v>
      </c>
      <c r="J7423" s="728">
        <v>192.17</v>
      </c>
      <c r="K7423" s="728">
        <v>38.43</v>
      </c>
      <c r="L7423" s="728">
        <v>153.74</v>
      </c>
    </row>
    <row r="7424" spans="1:12" s="335" customFormat="1" ht="12" x14ac:dyDescent="0.2">
      <c r="A7424" s="335" t="s">
        <v>15103</v>
      </c>
      <c r="B7424" s="335" t="s">
        <v>15401</v>
      </c>
      <c r="C7424" s="733">
        <v>43862</v>
      </c>
      <c r="F7424" s="663">
        <v>6947</v>
      </c>
      <c r="G7424" s="663">
        <v>1389</v>
      </c>
      <c r="H7424" s="663"/>
      <c r="I7424" s="663">
        <v>5558</v>
      </c>
      <c r="J7424" s="728">
        <v>888.51</v>
      </c>
      <c r="K7424" s="728">
        <v>177.7</v>
      </c>
      <c r="L7424" s="728">
        <v>710.81</v>
      </c>
    </row>
    <row r="7425" spans="1:12" s="335" customFormat="1" ht="12" x14ac:dyDescent="0.2">
      <c r="A7425" s="335" t="s">
        <v>15104</v>
      </c>
      <c r="B7425" s="335" t="s">
        <v>15402</v>
      </c>
      <c r="C7425" s="733">
        <v>43862</v>
      </c>
      <c r="F7425" s="663">
        <v>3840</v>
      </c>
      <c r="G7425" s="663">
        <v>576</v>
      </c>
      <c r="H7425" s="663"/>
      <c r="I7425" s="663">
        <v>3264</v>
      </c>
      <c r="J7425" s="728">
        <v>327.97</v>
      </c>
      <c r="K7425" s="728">
        <v>65.59</v>
      </c>
      <c r="L7425" s="728">
        <v>262.38</v>
      </c>
    </row>
    <row r="7426" spans="1:12" s="335" customFormat="1" ht="12" x14ac:dyDescent="0.2">
      <c r="A7426" s="335" t="s">
        <v>15105</v>
      </c>
      <c r="B7426" s="335" t="s">
        <v>15403</v>
      </c>
      <c r="C7426" s="733">
        <v>43862</v>
      </c>
      <c r="F7426" s="663">
        <v>3663</v>
      </c>
      <c r="G7426" s="663">
        <v>549</v>
      </c>
      <c r="H7426" s="663"/>
      <c r="I7426" s="663">
        <v>3114</v>
      </c>
      <c r="J7426" s="728">
        <v>312.85000000000002</v>
      </c>
      <c r="K7426" s="728">
        <v>62.57</v>
      </c>
      <c r="L7426" s="728">
        <v>250.28</v>
      </c>
    </row>
    <row r="7427" spans="1:12" s="335" customFormat="1" ht="12" x14ac:dyDescent="0.2">
      <c r="A7427" s="335" t="s">
        <v>15106</v>
      </c>
      <c r="B7427" s="335" t="s">
        <v>15404</v>
      </c>
      <c r="C7427" s="733">
        <v>43862</v>
      </c>
      <c r="F7427" s="663">
        <v>4234</v>
      </c>
      <c r="G7427" s="663">
        <v>809</v>
      </c>
      <c r="H7427" s="663"/>
      <c r="I7427" s="663">
        <v>3425</v>
      </c>
      <c r="J7427" s="728">
        <v>505.63</v>
      </c>
      <c r="K7427" s="728">
        <v>101.13</v>
      </c>
      <c r="L7427" s="728">
        <v>404.5</v>
      </c>
    </row>
    <row r="7428" spans="1:12" s="335" customFormat="1" ht="12" x14ac:dyDescent="0.2">
      <c r="A7428" s="335" t="s">
        <v>15107</v>
      </c>
      <c r="B7428" s="335" t="s">
        <v>15405</v>
      </c>
      <c r="C7428" s="733">
        <v>43862</v>
      </c>
      <c r="F7428" s="663">
        <v>6852</v>
      </c>
      <c r="G7428" s="663">
        <v>1370</v>
      </c>
      <c r="H7428" s="663"/>
      <c r="I7428" s="663">
        <v>5482</v>
      </c>
      <c r="J7428" s="728">
        <v>876.37</v>
      </c>
      <c r="K7428" s="728">
        <v>175.27</v>
      </c>
      <c r="L7428" s="728">
        <v>701.1</v>
      </c>
    </row>
    <row r="7429" spans="1:12" s="335" customFormat="1" ht="12" x14ac:dyDescent="0.2">
      <c r="A7429" s="335" t="s">
        <v>15108</v>
      </c>
      <c r="B7429" s="335" t="s">
        <v>15406</v>
      </c>
      <c r="C7429" s="733">
        <v>43862</v>
      </c>
      <c r="F7429" s="663">
        <v>2935</v>
      </c>
      <c r="G7429" s="663">
        <v>440</v>
      </c>
      <c r="H7429" s="663"/>
      <c r="I7429" s="663">
        <v>2495</v>
      </c>
      <c r="J7429" s="728">
        <v>252.99</v>
      </c>
      <c r="K7429" s="728">
        <v>50.6</v>
      </c>
      <c r="L7429" s="728">
        <v>202.39</v>
      </c>
    </row>
    <row r="7430" spans="1:12" s="335" customFormat="1" ht="12" x14ac:dyDescent="0.2">
      <c r="A7430" s="335" t="s">
        <v>15109</v>
      </c>
      <c r="B7430" s="335" t="s">
        <v>15407</v>
      </c>
      <c r="C7430" s="733">
        <v>43862</v>
      </c>
      <c r="F7430" s="663">
        <v>5821</v>
      </c>
      <c r="G7430" s="663">
        <v>873</v>
      </c>
      <c r="H7430" s="663"/>
      <c r="I7430" s="663">
        <v>4948</v>
      </c>
      <c r="J7430" s="728">
        <v>501.75</v>
      </c>
      <c r="K7430" s="728">
        <v>100.35</v>
      </c>
      <c r="L7430" s="728">
        <v>401.4</v>
      </c>
    </row>
    <row r="7431" spans="1:12" s="335" customFormat="1" ht="12" x14ac:dyDescent="0.2">
      <c r="A7431" s="335" t="s">
        <v>15110</v>
      </c>
      <c r="B7431" s="335" t="s">
        <v>15408</v>
      </c>
      <c r="C7431" s="733">
        <v>43862</v>
      </c>
      <c r="F7431" s="663">
        <v>5025</v>
      </c>
      <c r="G7431" s="663">
        <v>754</v>
      </c>
      <c r="H7431" s="663"/>
      <c r="I7431" s="663">
        <v>4271</v>
      </c>
      <c r="J7431" s="728">
        <v>429.19</v>
      </c>
      <c r="K7431" s="728">
        <v>85.84</v>
      </c>
      <c r="L7431" s="728">
        <v>343.35</v>
      </c>
    </row>
    <row r="7432" spans="1:12" s="335" customFormat="1" ht="12" x14ac:dyDescent="0.2">
      <c r="A7432" s="335" t="s">
        <v>15111</v>
      </c>
      <c r="B7432" s="335" t="s">
        <v>15409</v>
      </c>
      <c r="C7432" s="733">
        <v>43862</v>
      </c>
      <c r="F7432" s="663">
        <v>15774</v>
      </c>
      <c r="G7432" s="663">
        <v>3155</v>
      </c>
      <c r="H7432" s="663"/>
      <c r="I7432" s="663">
        <v>12619</v>
      </c>
      <c r="J7432" s="728">
        <v>2017.49</v>
      </c>
      <c r="K7432" s="728">
        <v>403.5</v>
      </c>
      <c r="L7432" s="728">
        <v>1613.99</v>
      </c>
    </row>
    <row r="7433" spans="1:12" s="335" customFormat="1" ht="12" x14ac:dyDescent="0.2">
      <c r="A7433" s="335" t="s">
        <v>15112</v>
      </c>
      <c r="B7433" s="335" t="s">
        <v>15410</v>
      </c>
      <c r="C7433" s="733">
        <v>43862</v>
      </c>
      <c r="F7433" s="663">
        <v>5546</v>
      </c>
      <c r="G7433" s="663">
        <v>1109</v>
      </c>
      <c r="H7433" s="663"/>
      <c r="I7433" s="663">
        <v>4437</v>
      </c>
      <c r="J7433" s="728">
        <v>709.34</v>
      </c>
      <c r="K7433" s="728">
        <v>141.87</v>
      </c>
      <c r="L7433" s="728">
        <v>567.47</v>
      </c>
    </row>
    <row r="7434" spans="1:12" s="335" customFormat="1" ht="12" x14ac:dyDescent="0.2">
      <c r="A7434" s="335" t="s">
        <v>15113</v>
      </c>
      <c r="B7434" s="335" t="s">
        <v>15411</v>
      </c>
      <c r="C7434" s="733">
        <v>43862</v>
      </c>
      <c r="F7434" s="663">
        <v>6325</v>
      </c>
      <c r="G7434" s="663">
        <v>1265</v>
      </c>
      <c r="H7434" s="663"/>
      <c r="I7434" s="663">
        <v>5060</v>
      </c>
      <c r="J7434" s="728">
        <v>808.96</v>
      </c>
      <c r="K7434" s="728">
        <v>161.79</v>
      </c>
      <c r="L7434" s="728">
        <v>647.16999999999996</v>
      </c>
    </row>
    <row r="7435" spans="1:12" s="335" customFormat="1" ht="12" x14ac:dyDescent="0.2">
      <c r="A7435" s="335" t="s">
        <v>15114</v>
      </c>
      <c r="B7435" s="335" t="s">
        <v>15028</v>
      </c>
      <c r="C7435" s="733">
        <v>43862</v>
      </c>
      <c r="F7435" s="663">
        <v>2400</v>
      </c>
      <c r="G7435" s="663">
        <v>360</v>
      </c>
      <c r="H7435" s="663"/>
      <c r="I7435" s="663">
        <v>2040</v>
      </c>
      <c r="J7435" s="728">
        <v>204.99</v>
      </c>
      <c r="K7435" s="728">
        <v>41</v>
      </c>
      <c r="L7435" s="728">
        <v>163.99</v>
      </c>
    </row>
    <row r="7436" spans="1:12" s="335" customFormat="1" ht="12" x14ac:dyDescent="0.2">
      <c r="A7436" s="335" t="s">
        <v>15115</v>
      </c>
      <c r="B7436" s="335" t="s">
        <v>15412</v>
      </c>
      <c r="C7436" s="733">
        <v>43862</v>
      </c>
      <c r="F7436" s="663">
        <v>2775</v>
      </c>
      <c r="G7436" s="663">
        <v>416</v>
      </c>
      <c r="H7436" s="663"/>
      <c r="I7436" s="663">
        <v>2359</v>
      </c>
      <c r="J7436" s="728">
        <v>237.01</v>
      </c>
      <c r="K7436" s="728">
        <v>47.4</v>
      </c>
      <c r="L7436" s="728">
        <v>189.61</v>
      </c>
    </row>
    <row r="7437" spans="1:12" s="335" customFormat="1" ht="12" x14ac:dyDescent="0.2">
      <c r="A7437" s="335" t="s">
        <v>15116</v>
      </c>
      <c r="B7437" s="335" t="s">
        <v>15413</v>
      </c>
      <c r="C7437" s="733">
        <v>43862</v>
      </c>
      <c r="F7437" s="663">
        <v>2453</v>
      </c>
      <c r="G7437" s="663">
        <v>368</v>
      </c>
      <c r="H7437" s="663"/>
      <c r="I7437" s="663">
        <v>2085</v>
      </c>
      <c r="J7437" s="728">
        <v>207.61</v>
      </c>
      <c r="K7437" s="728">
        <v>41.52</v>
      </c>
      <c r="L7437" s="728">
        <v>166.09</v>
      </c>
    </row>
    <row r="7438" spans="1:12" s="335" customFormat="1" ht="12" x14ac:dyDescent="0.2">
      <c r="A7438" s="335" t="s">
        <v>15117</v>
      </c>
      <c r="B7438" s="335" t="s">
        <v>15414</v>
      </c>
      <c r="C7438" s="733">
        <v>43862</v>
      </c>
      <c r="F7438" s="663">
        <v>6234</v>
      </c>
      <c r="G7438" s="663">
        <v>1247</v>
      </c>
      <c r="H7438" s="663"/>
      <c r="I7438" s="663">
        <v>4987</v>
      </c>
      <c r="J7438" s="728">
        <v>797.33</v>
      </c>
      <c r="K7438" s="728">
        <v>159.47</v>
      </c>
      <c r="L7438" s="728">
        <v>637.86</v>
      </c>
    </row>
    <row r="7439" spans="1:12" s="335" customFormat="1" ht="12" x14ac:dyDescent="0.2">
      <c r="A7439" s="335" t="s">
        <v>15118</v>
      </c>
      <c r="B7439" s="335" t="s">
        <v>15415</v>
      </c>
      <c r="C7439" s="733">
        <v>43862</v>
      </c>
      <c r="F7439" s="663">
        <v>6673</v>
      </c>
      <c r="G7439" s="663">
        <v>1335</v>
      </c>
      <c r="H7439" s="663"/>
      <c r="I7439" s="663">
        <v>5338</v>
      </c>
      <c r="J7439" s="728">
        <v>853.47</v>
      </c>
      <c r="K7439" s="728">
        <v>170.69</v>
      </c>
      <c r="L7439" s="728">
        <v>682.78</v>
      </c>
    </row>
    <row r="7440" spans="1:12" s="335" customFormat="1" ht="12" x14ac:dyDescent="0.2">
      <c r="A7440" s="335" t="s">
        <v>15119</v>
      </c>
      <c r="B7440" s="335" t="s">
        <v>15416</v>
      </c>
      <c r="C7440" s="733">
        <v>43862</v>
      </c>
      <c r="F7440" s="663">
        <v>5729</v>
      </c>
      <c r="G7440" s="663">
        <v>1432</v>
      </c>
      <c r="H7440" s="663"/>
      <c r="I7440" s="663">
        <v>4297</v>
      </c>
      <c r="J7440" s="728">
        <v>971.64</v>
      </c>
      <c r="K7440" s="728">
        <v>194.33</v>
      </c>
      <c r="L7440" s="728">
        <v>777.31</v>
      </c>
    </row>
    <row r="7441" spans="1:12" s="335" customFormat="1" ht="12" x14ac:dyDescent="0.2">
      <c r="A7441" s="335" t="s">
        <v>15120</v>
      </c>
      <c r="B7441" s="335" t="s">
        <v>15417</v>
      </c>
      <c r="C7441" s="733">
        <v>43862</v>
      </c>
      <c r="F7441" s="663">
        <v>2013</v>
      </c>
      <c r="G7441" s="663">
        <v>302</v>
      </c>
      <c r="H7441" s="663"/>
      <c r="I7441" s="663">
        <v>1711</v>
      </c>
      <c r="J7441" s="728">
        <v>171.93</v>
      </c>
      <c r="K7441" s="728">
        <v>34.39</v>
      </c>
      <c r="L7441" s="728">
        <v>137.54</v>
      </c>
    </row>
    <row r="7442" spans="1:12" s="335" customFormat="1" ht="12" x14ac:dyDescent="0.2">
      <c r="A7442" s="335" t="s">
        <v>15121</v>
      </c>
      <c r="B7442" s="335" t="s">
        <v>15418</v>
      </c>
      <c r="C7442" s="733">
        <v>43862</v>
      </c>
      <c r="F7442" s="663">
        <v>3663</v>
      </c>
      <c r="G7442" s="663">
        <v>549</v>
      </c>
      <c r="H7442" s="663"/>
      <c r="I7442" s="663">
        <v>3114</v>
      </c>
      <c r="J7442" s="728">
        <v>312.85000000000002</v>
      </c>
      <c r="K7442" s="728">
        <v>62.57</v>
      </c>
      <c r="L7442" s="728">
        <v>250.28</v>
      </c>
    </row>
    <row r="7443" spans="1:12" s="335" customFormat="1" ht="12" x14ac:dyDescent="0.2">
      <c r="A7443" s="335" t="s">
        <v>15122</v>
      </c>
      <c r="B7443" s="335" t="s">
        <v>15419</v>
      </c>
      <c r="C7443" s="733">
        <v>43862</v>
      </c>
      <c r="F7443" s="663">
        <v>2550</v>
      </c>
      <c r="G7443" s="663">
        <v>510</v>
      </c>
      <c r="H7443" s="663"/>
      <c r="I7443" s="663">
        <v>2040</v>
      </c>
      <c r="J7443" s="728">
        <v>323.19</v>
      </c>
      <c r="K7443" s="728">
        <v>64.64</v>
      </c>
      <c r="L7443" s="728">
        <v>258.55</v>
      </c>
    </row>
    <row r="7444" spans="1:12" s="335" customFormat="1" ht="12" x14ac:dyDescent="0.2">
      <c r="A7444" s="335" t="s">
        <v>15123</v>
      </c>
      <c r="B7444" s="335" t="s">
        <v>15420</v>
      </c>
      <c r="C7444" s="733">
        <v>43862</v>
      </c>
      <c r="F7444" s="663">
        <v>2810</v>
      </c>
      <c r="G7444" s="663">
        <v>527</v>
      </c>
      <c r="H7444" s="663"/>
      <c r="I7444" s="663">
        <v>2283</v>
      </c>
      <c r="J7444" s="728">
        <v>327.08999999999997</v>
      </c>
      <c r="K7444" s="728">
        <v>65.42</v>
      </c>
      <c r="L7444" s="728">
        <v>261.67</v>
      </c>
    </row>
    <row r="7445" spans="1:12" s="335" customFormat="1" ht="12" x14ac:dyDescent="0.2">
      <c r="A7445" s="335" t="s">
        <v>15124</v>
      </c>
      <c r="B7445" s="335" t="s">
        <v>15421</v>
      </c>
      <c r="C7445" s="733">
        <v>43862</v>
      </c>
      <c r="F7445" s="663">
        <v>3390</v>
      </c>
      <c r="G7445" s="663">
        <v>636</v>
      </c>
      <c r="H7445" s="663"/>
      <c r="I7445" s="663">
        <v>2754</v>
      </c>
      <c r="J7445" s="728">
        <v>394.6</v>
      </c>
      <c r="K7445" s="728">
        <v>78.92</v>
      </c>
      <c r="L7445" s="728">
        <v>315.68</v>
      </c>
    </row>
    <row r="7446" spans="1:12" s="335" customFormat="1" ht="12" x14ac:dyDescent="0.2">
      <c r="A7446" s="335" t="s">
        <v>15125</v>
      </c>
      <c r="B7446" s="335" t="s">
        <v>15026</v>
      </c>
      <c r="C7446" s="733">
        <v>43862</v>
      </c>
      <c r="F7446" s="663">
        <v>2451</v>
      </c>
      <c r="G7446" s="663">
        <v>368</v>
      </c>
      <c r="H7446" s="663"/>
      <c r="I7446" s="663">
        <v>2083</v>
      </c>
      <c r="J7446" s="728">
        <v>209.34</v>
      </c>
      <c r="K7446" s="728">
        <v>41.87</v>
      </c>
      <c r="L7446" s="728">
        <v>167.47</v>
      </c>
    </row>
    <row r="7447" spans="1:12" s="335" customFormat="1" ht="12" x14ac:dyDescent="0.2">
      <c r="A7447" s="335" t="s">
        <v>15126</v>
      </c>
      <c r="B7447" s="335" t="s">
        <v>15422</v>
      </c>
      <c r="C7447" s="733">
        <v>43862</v>
      </c>
      <c r="F7447" s="663">
        <v>4346</v>
      </c>
      <c r="G7447" s="663">
        <v>869</v>
      </c>
      <c r="H7447" s="663"/>
      <c r="I7447" s="663">
        <v>3477</v>
      </c>
      <c r="J7447" s="728">
        <v>555.85</v>
      </c>
      <c r="K7447" s="728">
        <v>111.17</v>
      </c>
      <c r="L7447" s="728">
        <v>444.68</v>
      </c>
    </row>
    <row r="7448" spans="1:12" s="335" customFormat="1" ht="12" x14ac:dyDescent="0.2">
      <c r="A7448" s="335" t="s">
        <v>15127</v>
      </c>
      <c r="B7448" s="335" t="s">
        <v>15423</v>
      </c>
      <c r="C7448" s="733">
        <v>43862</v>
      </c>
      <c r="F7448" s="663">
        <v>2023</v>
      </c>
      <c r="G7448" s="663">
        <v>303</v>
      </c>
      <c r="H7448" s="663"/>
      <c r="I7448" s="663">
        <v>1720</v>
      </c>
      <c r="J7448" s="728">
        <v>172.79</v>
      </c>
      <c r="K7448" s="728">
        <v>34.56</v>
      </c>
      <c r="L7448" s="728">
        <v>138.22999999999999</v>
      </c>
    </row>
    <row r="7449" spans="1:12" s="335" customFormat="1" ht="12" x14ac:dyDescent="0.2">
      <c r="A7449" s="335" t="s">
        <v>15128</v>
      </c>
      <c r="B7449" s="335" t="s">
        <v>15424</v>
      </c>
      <c r="C7449" s="733">
        <v>43862</v>
      </c>
      <c r="F7449" s="663">
        <v>11087</v>
      </c>
      <c r="G7449" s="663">
        <v>1663</v>
      </c>
      <c r="H7449" s="663"/>
      <c r="I7449" s="663">
        <v>9424</v>
      </c>
      <c r="J7449" s="728">
        <v>955.66</v>
      </c>
      <c r="K7449" s="728">
        <v>191.13</v>
      </c>
      <c r="L7449" s="728">
        <v>764.53</v>
      </c>
    </row>
    <row r="7450" spans="1:12" s="335" customFormat="1" ht="12" x14ac:dyDescent="0.2">
      <c r="A7450" s="335" t="s">
        <v>15129</v>
      </c>
      <c r="B7450" s="335" t="s">
        <v>15424</v>
      </c>
      <c r="C7450" s="733">
        <v>43862</v>
      </c>
      <c r="F7450" s="663">
        <v>550</v>
      </c>
      <c r="G7450" s="663">
        <v>83</v>
      </c>
      <c r="H7450" s="663"/>
      <c r="I7450" s="663">
        <v>467</v>
      </c>
      <c r="J7450" s="728">
        <v>47.41</v>
      </c>
      <c r="K7450" s="728">
        <v>9.48</v>
      </c>
      <c r="L7450" s="728">
        <v>37.93</v>
      </c>
    </row>
    <row r="7451" spans="1:12" s="335" customFormat="1" ht="12" x14ac:dyDescent="0.2">
      <c r="A7451" s="335" t="s">
        <v>15130</v>
      </c>
      <c r="B7451" s="335" t="s">
        <v>15425</v>
      </c>
      <c r="C7451" s="733">
        <v>43862</v>
      </c>
      <c r="F7451" s="663">
        <v>3200</v>
      </c>
      <c r="G7451" s="663">
        <v>600</v>
      </c>
      <c r="H7451" s="663"/>
      <c r="I7451" s="663">
        <v>2600</v>
      </c>
      <c r="J7451" s="728">
        <v>372.49</v>
      </c>
      <c r="K7451" s="728">
        <v>74.5</v>
      </c>
      <c r="L7451" s="728">
        <v>297.99</v>
      </c>
    </row>
    <row r="7452" spans="1:12" s="335" customFormat="1" ht="12" x14ac:dyDescent="0.2">
      <c r="A7452" s="335" t="s">
        <v>15131</v>
      </c>
      <c r="B7452" s="335" t="s">
        <v>15426</v>
      </c>
      <c r="C7452" s="733">
        <v>43862</v>
      </c>
      <c r="F7452" s="663">
        <v>3200</v>
      </c>
      <c r="G7452" s="663">
        <v>600</v>
      </c>
      <c r="H7452" s="663"/>
      <c r="I7452" s="663">
        <v>2600</v>
      </c>
      <c r="J7452" s="728">
        <v>372.49</v>
      </c>
      <c r="K7452" s="728">
        <v>74.5</v>
      </c>
      <c r="L7452" s="728">
        <v>297.99</v>
      </c>
    </row>
    <row r="7453" spans="1:12" s="335" customFormat="1" ht="12" x14ac:dyDescent="0.2">
      <c r="A7453" s="335" t="s">
        <v>15132</v>
      </c>
      <c r="B7453" s="335" t="s">
        <v>15427</v>
      </c>
      <c r="C7453" s="733">
        <v>43862</v>
      </c>
      <c r="F7453" s="663">
        <v>4678</v>
      </c>
      <c r="G7453" s="663">
        <v>702</v>
      </c>
      <c r="H7453" s="663"/>
      <c r="I7453" s="663">
        <v>3976</v>
      </c>
      <c r="J7453" s="728">
        <v>403.23</v>
      </c>
      <c r="K7453" s="728">
        <v>80.650000000000006</v>
      </c>
      <c r="L7453" s="728">
        <v>322.58</v>
      </c>
    </row>
    <row r="7454" spans="1:12" s="335" customFormat="1" ht="12" x14ac:dyDescent="0.2">
      <c r="A7454" s="335" t="s">
        <v>15133</v>
      </c>
      <c r="B7454" s="335" t="s">
        <v>15428</v>
      </c>
      <c r="C7454" s="733">
        <v>43862</v>
      </c>
      <c r="F7454" s="663">
        <v>2250</v>
      </c>
      <c r="G7454" s="663">
        <v>337</v>
      </c>
      <c r="H7454" s="663"/>
      <c r="I7454" s="663">
        <v>1913</v>
      </c>
      <c r="J7454" s="728">
        <v>192.17</v>
      </c>
      <c r="K7454" s="728">
        <v>38.43</v>
      </c>
      <c r="L7454" s="728">
        <v>153.74</v>
      </c>
    </row>
    <row r="7455" spans="1:12" s="335" customFormat="1" ht="12" x14ac:dyDescent="0.2">
      <c r="A7455" s="335" t="s">
        <v>15134</v>
      </c>
      <c r="B7455" s="335" t="s">
        <v>15429</v>
      </c>
      <c r="C7455" s="733">
        <v>43862</v>
      </c>
      <c r="F7455" s="663">
        <v>8079</v>
      </c>
      <c r="G7455" s="663">
        <v>1515</v>
      </c>
      <c r="H7455" s="663"/>
      <c r="I7455" s="663">
        <v>6564</v>
      </c>
      <c r="J7455" s="728">
        <v>940.4</v>
      </c>
      <c r="K7455" s="728">
        <v>188.08</v>
      </c>
      <c r="L7455" s="728">
        <v>752.32</v>
      </c>
    </row>
    <row r="7456" spans="1:12" s="335" customFormat="1" ht="12" x14ac:dyDescent="0.2">
      <c r="A7456" s="335" t="s">
        <v>15135</v>
      </c>
      <c r="B7456" s="335" t="s">
        <v>15430</v>
      </c>
      <c r="C7456" s="733">
        <v>43862</v>
      </c>
      <c r="F7456" s="663">
        <v>6939</v>
      </c>
      <c r="G7456" s="663">
        <v>1041</v>
      </c>
      <c r="H7456" s="663"/>
      <c r="I7456" s="663">
        <v>5898</v>
      </c>
      <c r="J7456" s="728">
        <v>598.11</v>
      </c>
      <c r="K7456" s="728">
        <v>119.62</v>
      </c>
      <c r="L7456" s="728">
        <v>478.49</v>
      </c>
    </row>
    <row r="7457" spans="1:12" s="335" customFormat="1" ht="12" x14ac:dyDescent="0.2">
      <c r="A7457" s="335" t="s">
        <v>15136</v>
      </c>
      <c r="B7457" s="335" t="s">
        <v>15431</v>
      </c>
      <c r="C7457" s="733">
        <v>43862</v>
      </c>
      <c r="F7457" s="663">
        <v>6317</v>
      </c>
      <c r="G7457" s="663">
        <v>1184</v>
      </c>
      <c r="H7457" s="663"/>
      <c r="I7457" s="663">
        <v>5133</v>
      </c>
      <c r="J7457" s="728">
        <v>735.3</v>
      </c>
      <c r="K7457" s="728">
        <v>147.06</v>
      </c>
      <c r="L7457" s="728">
        <v>588.24</v>
      </c>
    </row>
    <row r="7458" spans="1:12" s="335" customFormat="1" ht="12" x14ac:dyDescent="0.2">
      <c r="A7458" s="335" t="s">
        <v>15137</v>
      </c>
      <c r="B7458" s="335" t="s">
        <v>15432</v>
      </c>
      <c r="C7458" s="733">
        <v>43862</v>
      </c>
      <c r="F7458" s="663">
        <v>4442</v>
      </c>
      <c r="G7458" s="663">
        <v>666</v>
      </c>
      <c r="H7458" s="663"/>
      <c r="I7458" s="663">
        <v>3776</v>
      </c>
      <c r="J7458" s="728">
        <v>379.39</v>
      </c>
      <c r="K7458" s="728">
        <v>75.88</v>
      </c>
      <c r="L7458" s="728">
        <v>303.51</v>
      </c>
    </row>
    <row r="7459" spans="1:12" s="335" customFormat="1" ht="12" x14ac:dyDescent="0.2">
      <c r="A7459" s="335" t="s">
        <v>15138</v>
      </c>
      <c r="B7459" s="335" t="s">
        <v>15433</v>
      </c>
      <c r="C7459" s="733">
        <v>43862</v>
      </c>
      <c r="F7459" s="663">
        <v>1689</v>
      </c>
      <c r="G7459" s="663">
        <v>253</v>
      </c>
      <c r="H7459" s="663"/>
      <c r="I7459" s="663">
        <v>1436</v>
      </c>
      <c r="J7459" s="728">
        <v>144.25</v>
      </c>
      <c r="K7459" s="728">
        <v>28.85</v>
      </c>
      <c r="L7459" s="728">
        <v>115.4</v>
      </c>
    </row>
    <row r="7460" spans="1:12" s="335" customFormat="1" ht="12" x14ac:dyDescent="0.2">
      <c r="A7460" s="335" t="s">
        <v>15139</v>
      </c>
      <c r="B7460" s="335" t="s">
        <v>15025</v>
      </c>
      <c r="C7460" s="733">
        <v>43862</v>
      </c>
      <c r="F7460" s="663">
        <v>2325</v>
      </c>
      <c r="G7460" s="663">
        <v>349</v>
      </c>
      <c r="H7460" s="663"/>
      <c r="I7460" s="663">
        <v>1976</v>
      </c>
      <c r="J7460" s="728">
        <v>198.59</v>
      </c>
      <c r="K7460" s="728">
        <v>39.72</v>
      </c>
      <c r="L7460" s="728">
        <v>158.87</v>
      </c>
    </row>
    <row r="7461" spans="1:12" s="335" customFormat="1" ht="12" x14ac:dyDescent="0.2">
      <c r="A7461" s="335" t="s">
        <v>15140</v>
      </c>
      <c r="B7461" s="335" t="s">
        <v>15434</v>
      </c>
      <c r="C7461" s="733">
        <v>43862</v>
      </c>
      <c r="F7461" s="663">
        <v>3754</v>
      </c>
      <c r="G7461" s="663">
        <v>751</v>
      </c>
      <c r="H7461" s="663"/>
      <c r="I7461" s="663">
        <v>3003</v>
      </c>
      <c r="J7461" s="728">
        <v>480.14</v>
      </c>
      <c r="K7461" s="728">
        <v>96.03</v>
      </c>
      <c r="L7461" s="728">
        <v>384.11</v>
      </c>
    </row>
    <row r="7462" spans="1:12" s="335" customFormat="1" ht="12" x14ac:dyDescent="0.2">
      <c r="A7462" s="335" t="s">
        <v>15141</v>
      </c>
      <c r="B7462" s="335" t="s">
        <v>15435</v>
      </c>
      <c r="C7462" s="733">
        <v>43862</v>
      </c>
      <c r="F7462" s="663">
        <v>2569</v>
      </c>
      <c r="G7462" s="663">
        <v>385</v>
      </c>
      <c r="H7462" s="663"/>
      <c r="I7462" s="663">
        <v>2184</v>
      </c>
      <c r="J7462" s="728">
        <v>219.41</v>
      </c>
      <c r="K7462" s="728">
        <v>43.88</v>
      </c>
      <c r="L7462" s="728">
        <v>175.53</v>
      </c>
    </row>
    <row r="7463" spans="1:12" s="335" customFormat="1" ht="12" x14ac:dyDescent="0.2">
      <c r="A7463" s="335" t="s">
        <v>15142</v>
      </c>
      <c r="B7463" s="335" t="s">
        <v>15436</v>
      </c>
      <c r="C7463" s="733">
        <v>43862</v>
      </c>
      <c r="F7463" s="663">
        <v>8160</v>
      </c>
      <c r="G7463" s="663">
        <v>1224</v>
      </c>
      <c r="H7463" s="663"/>
      <c r="I7463" s="663">
        <v>6936</v>
      </c>
      <c r="J7463" s="728">
        <v>696.95</v>
      </c>
      <c r="K7463" s="728">
        <v>139.38999999999999</v>
      </c>
      <c r="L7463" s="728">
        <v>557.55999999999995</v>
      </c>
    </row>
    <row r="7464" spans="1:12" s="335" customFormat="1" ht="12" x14ac:dyDescent="0.2">
      <c r="A7464" s="335" t="s">
        <v>15143</v>
      </c>
      <c r="B7464" s="335" t="s">
        <v>15437</v>
      </c>
      <c r="C7464" s="733">
        <v>43862</v>
      </c>
      <c r="F7464" s="663">
        <v>7223</v>
      </c>
      <c r="G7464" s="663">
        <v>1445</v>
      </c>
      <c r="H7464" s="663"/>
      <c r="I7464" s="663">
        <v>5778</v>
      </c>
      <c r="J7464" s="728">
        <v>923.81</v>
      </c>
      <c r="K7464" s="728">
        <v>184.76</v>
      </c>
      <c r="L7464" s="728">
        <v>739.05</v>
      </c>
    </row>
    <row r="7465" spans="1:12" s="335" customFormat="1" ht="12" x14ac:dyDescent="0.2">
      <c r="A7465" s="335" t="s">
        <v>15144</v>
      </c>
      <c r="B7465" s="335" t="s">
        <v>15438</v>
      </c>
      <c r="C7465" s="733">
        <v>43862</v>
      </c>
      <c r="F7465" s="663">
        <v>9508</v>
      </c>
      <c r="G7465" s="663">
        <v>1902</v>
      </c>
      <c r="H7465" s="663"/>
      <c r="I7465" s="663">
        <v>7606</v>
      </c>
      <c r="J7465" s="728">
        <v>1216.07</v>
      </c>
      <c r="K7465" s="728">
        <v>243.21</v>
      </c>
      <c r="L7465" s="728">
        <v>972.86</v>
      </c>
    </row>
    <row r="7466" spans="1:12" s="335" customFormat="1" ht="12" x14ac:dyDescent="0.2">
      <c r="A7466" s="335" t="s">
        <v>15145</v>
      </c>
      <c r="B7466" s="335" t="s">
        <v>15439</v>
      </c>
      <c r="C7466" s="733">
        <v>43862</v>
      </c>
      <c r="F7466" s="663">
        <v>2250</v>
      </c>
      <c r="G7466" s="663">
        <v>337</v>
      </c>
      <c r="H7466" s="663"/>
      <c r="I7466" s="663">
        <v>1913</v>
      </c>
      <c r="J7466" s="728">
        <v>192.17</v>
      </c>
      <c r="K7466" s="728">
        <v>38.43</v>
      </c>
      <c r="L7466" s="728">
        <v>153.74</v>
      </c>
    </row>
    <row r="7467" spans="1:12" s="335" customFormat="1" ht="12" x14ac:dyDescent="0.2">
      <c r="A7467" s="335" t="s">
        <v>15146</v>
      </c>
      <c r="B7467" s="335" t="s">
        <v>15440</v>
      </c>
      <c r="C7467" s="733">
        <v>43862</v>
      </c>
      <c r="F7467" s="663">
        <v>4878</v>
      </c>
      <c r="G7467" s="663">
        <v>732</v>
      </c>
      <c r="H7467" s="663"/>
      <c r="I7467" s="663">
        <v>4146</v>
      </c>
      <c r="J7467" s="728">
        <v>420.47</v>
      </c>
      <c r="K7467" s="728">
        <v>84.09</v>
      </c>
      <c r="L7467" s="728">
        <v>336.38</v>
      </c>
    </row>
    <row r="7468" spans="1:12" s="335" customFormat="1" ht="12" x14ac:dyDescent="0.2">
      <c r="A7468" s="335" t="s">
        <v>15147</v>
      </c>
      <c r="B7468" s="335" t="s">
        <v>15441</v>
      </c>
      <c r="C7468" s="733">
        <v>43862</v>
      </c>
      <c r="F7468" s="663">
        <v>4800</v>
      </c>
      <c r="G7468" s="663">
        <v>720</v>
      </c>
      <c r="H7468" s="663"/>
      <c r="I7468" s="663">
        <v>4080</v>
      </c>
      <c r="J7468" s="728">
        <v>409.96</v>
      </c>
      <c r="K7468" s="728">
        <v>81.99</v>
      </c>
      <c r="L7468" s="728">
        <v>327.97</v>
      </c>
    </row>
    <row r="7469" spans="1:12" s="335" customFormat="1" ht="12" x14ac:dyDescent="0.2">
      <c r="A7469" s="335" t="s">
        <v>15148</v>
      </c>
      <c r="B7469" s="335" t="s">
        <v>15442</v>
      </c>
      <c r="C7469" s="733">
        <v>43862</v>
      </c>
      <c r="F7469" s="663">
        <v>2540</v>
      </c>
      <c r="G7469" s="663">
        <v>381</v>
      </c>
      <c r="H7469" s="663"/>
      <c r="I7469" s="663">
        <v>2159</v>
      </c>
      <c r="J7469" s="728">
        <v>216.95</v>
      </c>
      <c r="K7469" s="728">
        <v>43.39</v>
      </c>
      <c r="L7469" s="728">
        <v>173.56</v>
      </c>
    </row>
    <row r="7470" spans="1:12" s="335" customFormat="1" ht="12" x14ac:dyDescent="0.2">
      <c r="A7470" s="335" t="s">
        <v>15149</v>
      </c>
      <c r="B7470" s="335" t="s">
        <v>15443</v>
      </c>
      <c r="C7470" s="733">
        <v>43862</v>
      </c>
      <c r="F7470" s="663">
        <v>6371</v>
      </c>
      <c r="G7470" s="663">
        <v>1274</v>
      </c>
      <c r="H7470" s="663"/>
      <c r="I7470" s="663">
        <v>5097</v>
      </c>
      <c r="J7470" s="728">
        <v>814.85</v>
      </c>
      <c r="K7470" s="728">
        <v>162.97</v>
      </c>
      <c r="L7470" s="728">
        <v>651.88</v>
      </c>
    </row>
    <row r="7471" spans="1:12" s="335" customFormat="1" ht="12" x14ac:dyDescent="0.2">
      <c r="A7471" s="335" t="s">
        <v>15150</v>
      </c>
      <c r="B7471" s="335" t="s">
        <v>15444</v>
      </c>
      <c r="C7471" s="733">
        <v>43862</v>
      </c>
      <c r="F7471" s="663">
        <v>2309</v>
      </c>
      <c r="G7471" s="663">
        <v>577</v>
      </c>
      <c r="H7471" s="663"/>
      <c r="I7471" s="663">
        <v>1732</v>
      </c>
      <c r="J7471" s="728">
        <v>391.61</v>
      </c>
      <c r="K7471" s="728">
        <v>78.319999999999993</v>
      </c>
      <c r="L7471" s="728">
        <v>313.29000000000002</v>
      </c>
    </row>
    <row r="7472" spans="1:12" s="335" customFormat="1" ht="12" x14ac:dyDescent="0.2">
      <c r="A7472" s="335" t="s">
        <v>15151</v>
      </c>
      <c r="B7472" s="335" t="s">
        <v>15445</v>
      </c>
      <c r="C7472" s="733">
        <v>43862</v>
      </c>
      <c r="F7472" s="663">
        <v>6549</v>
      </c>
      <c r="G7472" s="663">
        <v>982</v>
      </c>
      <c r="H7472" s="663"/>
      <c r="I7472" s="663">
        <v>5567</v>
      </c>
      <c r="J7472" s="728">
        <v>564.5</v>
      </c>
      <c r="K7472" s="728">
        <v>112.9</v>
      </c>
      <c r="L7472" s="728">
        <v>451.6</v>
      </c>
    </row>
    <row r="7473" spans="1:12" s="335" customFormat="1" ht="12" x14ac:dyDescent="0.2">
      <c r="A7473" s="335" t="s">
        <v>15152</v>
      </c>
      <c r="B7473" s="335" t="s">
        <v>15446</v>
      </c>
      <c r="C7473" s="733">
        <v>43862</v>
      </c>
      <c r="F7473" s="663">
        <v>1155</v>
      </c>
      <c r="G7473" s="663">
        <v>347</v>
      </c>
      <c r="H7473" s="663"/>
      <c r="I7473" s="663">
        <v>808</v>
      </c>
      <c r="J7473" s="728">
        <v>241.84</v>
      </c>
      <c r="K7473" s="728">
        <v>48.37</v>
      </c>
      <c r="L7473" s="728">
        <v>193.47</v>
      </c>
    </row>
    <row r="7474" spans="1:12" s="335" customFormat="1" ht="12" x14ac:dyDescent="0.2">
      <c r="A7474" s="335" t="s">
        <v>15153</v>
      </c>
      <c r="B7474" s="335" t="s">
        <v>15447</v>
      </c>
      <c r="C7474" s="733">
        <v>43862</v>
      </c>
      <c r="F7474" s="663">
        <v>4995</v>
      </c>
      <c r="G7474" s="663">
        <v>999</v>
      </c>
      <c r="H7474" s="663"/>
      <c r="I7474" s="663">
        <v>3996</v>
      </c>
      <c r="J7474" s="728">
        <v>638.86</v>
      </c>
      <c r="K7474" s="728">
        <v>127.77</v>
      </c>
      <c r="L7474" s="728">
        <v>511.09</v>
      </c>
    </row>
    <row r="7475" spans="1:12" s="335" customFormat="1" ht="12" x14ac:dyDescent="0.2">
      <c r="A7475" s="335" t="s">
        <v>15154</v>
      </c>
      <c r="B7475" s="335" t="s">
        <v>15448</v>
      </c>
      <c r="C7475" s="733">
        <v>43862</v>
      </c>
      <c r="F7475" s="663">
        <v>5270</v>
      </c>
      <c r="G7475" s="663">
        <v>790</v>
      </c>
      <c r="H7475" s="663"/>
      <c r="I7475" s="663">
        <v>4480</v>
      </c>
      <c r="J7475" s="728">
        <v>450.11</v>
      </c>
      <c r="K7475" s="728">
        <v>90.02</v>
      </c>
      <c r="L7475" s="728">
        <v>360.09</v>
      </c>
    </row>
    <row r="7476" spans="1:12" s="335" customFormat="1" ht="12" x14ac:dyDescent="0.2">
      <c r="A7476" s="335" t="s">
        <v>15155</v>
      </c>
      <c r="B7476" s="335" t="s">
        <v>15412</v>
      </c>
      <c r="C7476" s="733">
        <v>43862</v>
      </c>
      <c r="F7476" s="663">
        <v>50</v>
      </c>
      <c r="G7476" s="663">
        <v>8</v>
      </c>
      <c r="H7476" s="663"/>
      <c r="I7476" s="663">
        <v>42</v>
      </c>
      <c r="J7476" s="728">
        <v>4.2699999999999996</v>
      </c>
      <c r="K7476" s="728">
        <v>0.85</v>
      </c>
      <c r="L7476" s="728">
        <v>3.42</v>
      </c>
    </row>
    <row r="7477" spans="1:12" s="335" customFormat="1" ht="12" x14ac:dyDescent="0.2">
      <c r="A7477" s="335" t="s">
        <v>15156</v>
      </c>
      <c r="B7477" s="335" t="s">
        <v>15449</v>
      </c>
      <c r="C7477" s="733">
        <v>43862</v>
      </c>
      <c r="F7477" s="663">
        <v>3900</v>
      </c>
      <c r="G7477" s="663">
        <v>585</v>
      </c>
      <c r="H7477" s="663"/>
      <c r="I7477" s="663">
        <v>3315</v>
      </c>
      <c r="J7477" s="728">
        <v>333.1</v>
      </c>
      <c r="K7477" s="728">
        <v>66.62</v>
      </c>
      <c r="L7477" s="728">
        <v>266.48</v>
      </c>
    </row>
    <row r="7478" spans="1:12" s="335" customFormat="1" ht="12" x14ac:dyDescent="0.2">
      <c r="A7478" s="335" t="s">
        <v>15157</v>
      </c>
      <c r="B7478" s="335" t="s">
        <v>15450</v>
      </c>
      <c r="C7478" s="733">
        <v>43862</v>
      </c>
      <c r="F7478" s="663">
        <v>4800</v>
      </c>
      <c r="G7478" s="663">
        <v>900</v>
      </c>
      <c r="H7478" s="663"/>
      <c r="I7478" s="663">
        <v>3900</v>
      </c>
      <c r="J7478" s="728">
        <v>558.71</v>
      </c>
      <c r="K7478" s="728">
        <v>111.74</v>
      </c>
      <c r="L7478" s="728">
        <v>446.97</v>
      </c>
    </row>
    <row r="7479" spans="1:12" s="335" customFormat="1" ht="12" x14ac:dyDescent="0.2">
      <c r="A7479" s="335" t="s">
        <v>15158</v>
      </c>
      <c r="B7479" s="335" t="s">
        <v>15451</v>
      </c>
      <c r="C7479" s="733">
        <v>43862</v>
      </c>
      <c r="F7479" s="663">
        <v>2894</v>
      </c>
      <c r="G7479" s="663">
        <v>434</v>
      </c>
      <c r="H7479" s="663"/>
      <c r="I7479" s="663">
        <v>2460</v>
      </c>
      <c r="J7479" s="728">
        <v>247.17</v>
      </c>
      <c r="K7479" s="728">
        <v>49.43</v>
      </c>
      <c r="L7479" s="728">
        <v>197.74</v>
      </c>
    </row>
    <row r="7480" spans="1:12" s="335" customFormat="1" ht="12" x14ac:dyDescent="0.2">
      <c r="A7480" s="335" t="s">
        <v>15159</v>
      </c>
      <c r="B7480" s="335" t="s">
        <v>15452</v>
      </c>
      <c r="C7480" s="733">
        <v>43862</v>
      </c>
      <c r="F7480" s="663">
        <v>2250</v>
      </c>
      <c r="G7480" s="663">
        <v>337</v>
      </c>
      <c r="H7480" s="663"/>
      <c r="I7480" s="663">
        <v>1913</v>
      </c>
      <c r="J7480" s="728">
        <v>192.17</v>
      </c>
      <c r="K7480" s="728">
        <v>38.43</v>
      </c>
      <c r="L7480" s="728">
        <v>153.74</v>
      </c>
    </row>
    <row r="7481" spans="1:12" s="335" customFormat="1" ht="12" x14ac:dyDescent="0.2">
      <c r="A7481" s="335" t="s">
        <v>15160</v>
      </c>
      <c r="B7481" s="335" t="s">
        <v>15453</v>
      </c>
      <c r="C7481" s="733">
        <v>43862</v>
      </c>
      <c r="F7481" s="663">
        <v>9698</v>
      </c>
      <c r="G7481" s="663">
        <v>1940</v>
      </c>
      <c r="H7481" s="663"/>
      <c r="I7481" s="663">
        <v>7758</v>
      </c>
      <c r="J7481" s="728">
        <v>1240.3699999999999</v>
      </c>
      <c r="K7481" s="728">
        <v>248.07</v>
      </c>
      <c r="L7481" s="728">
        <v>992.3</v>
      </c>
    </row>
    <row r="7482" spans="1:12" s="335" customFormat="1" ht="12" x14ac:dyDescent="0.2">
      <c r="A7482" s="335" t="s">
        <v>15161</v>
      </c>
      <c r="B7482" s="335" t="s">
        <v>15454</v>
      </c>
      <c r="C7482" s="733">
        <v>43862</v>
      </c>
      <c r="F7482" s="663">
        <v>5835</v>
      </c>
      <c r="G7482" s="663">
        <v>875</v>
      </c>
      <c r="H7482" s="663"/>
      <c r="I7482" s="663">
        <v>4960</v>
      </c>
      <c r="J7482" s="728">
        <v>502.96</v>
      </c>
      <c r="K7482" s="728">
        <v>100.59</v>
      </c>
      <c r="L7482" s="728">
        <v>402.37</v>
      </c>
    </row>
    <row r="7483" spans="1:12" s="335" customFormat="1" ht="12" x14ac:dyDescent="0.2">
      <c r="A7483" s="335" t="s">
        <v>15162</v>
      </c>
      <c r="B7483" s="335" t="s">
        <v>15453</v>
      </c>
      <c r="C7483" s="733">
        <v>43862</v>
      </c>
      <c r="F7483" s="663">
        <v>6852</v>
      </c>
      <c r="G7483" s="663">
        <v>1370</v>
      </c>
      <c r="H7483" s="663"/>
      <c r="I7483" s="663">
        <v>5482</v>
      </c>
      <c r="J7483" s="728">
        <v>876.37</v>
      </c>
      <c r="K7483" s="728">
        <v>175.27</v>
      </c>
      <c r="L7483" s="728">
        <v>701.1</v>
      </c>
    </row>
    <row r="7484" spans="1:12" s="335" customFormat="1" ht="12" x14ac:dyDescent="0.2">
      <c r="A7484" s="335" t="s">
        <v>15163</v>
      </c>
      <c r="B7484" s="335" t="s">
        <v>15455</v>
      </c>
      <c r="C7484" s="733">
        <v>43862</v>
      </c>
      <c r="F7484" s="663">
        <v>6157</v>
      </c>
      <c r="G7484" s="663">
        <v>1231</v>
      </c>
      <c r="H7484" s="663"/>
      <c r="I7484" s="663">
        <v>4926</v>
      </c>
      <c r="J7484" s="728">
        <v>787.49</v>
      </c>
      <c r="K7484" s="728">
        <v>157.5</v>
      </c>
      <c r="L7484" s="728">
        <v>629.99</v>
      </c>
    </row>
    <row r="7485" spans="1:12" s="335" customFormat="1" ht="12" x14ac:dyDescent="0.2">
      <c r="A7485" s="335" t="s">
        <v>15164</v>
      </c>
      <c r="B7485" s="335" t="s">
        <v>15456</v>
      </c>
      <c r="C7485" s="733">
        <v>43862</v>
      </c>
      <c r="F7485" s="663">
        <v>8246</v>
      </c>
      <c r="G7485" s="663">
        <v>1237</v>
      </c>
      <c r="H7485" s="663"/>
      <c r="I7485" s="663">
        <v>7009</v>
      </c>
      <c r="J7485" s="728">
        <v>710.79</v>
      </c>
      <c r="K7485" s="728">
        <v>142.16</v>
      </c>
      <c r="L7485" s="728">
        <v>568.63</v>
      </c>
    </row>
    <row r="7486" spans="1:12" s="335" customFormat="1" ht="12" x14ac:dyDescent="0.2">
      <c r="A7486" s="335" t="s">
        <v>15165</v>
      </c>
      <c r="B7486" s="335" t="s">
        <v>15457</v>
      </c>
      <c r="C7486" s="733">
        <v>43862</v>
      </c>
      <c r="F7486" s="663">
        <v>2741</v>
      </c>
      <c r="G7486" s="663">
        <v>411</v>
      </c>
      <c r="H7486" s="663"/>
      <c r="I7486" s="663">
        <v>2330</v>
      </c>
      <c r="J7486" s="728">
        <v>236.26</v>
      </c>
      <c r="K7486" s="728">
        <v>47.25</v>
      </c>
      <c r="L7486" s="728">
        <v>189.01</v>
      </c>
    </row>
    <row r="7487" spans="1:12" s="335" customFormat="1" ht="12" x14ac:dyDescent="0.2">
      <c r="A7487" s="335" t="s">
        <v>15166</v>
      </c>
      <c r="B7487" s="335" t="s">
        <v>15458</v>
      </c>
      <c r="C7487" s="733">
        <v>43862</v>
      </c>
      <c r="F7487" s="663">
        <v>12607</v>
      </c>
      <c r="G7487" s="663">
        <v>1891</v>
      </c>
      <c r="H7487" s="663"/>
      <c r="I7487" s="663">
        <v>10716</v>
      </c>
      <c r="J7487" s="728">
        <v>1086.69</v>
      </c>
      <c r="K7487" s="728">
        <v>217.34</v>
      </c>
      <c r="L7487" s="728">
        <v>869.35</v>
      </c>
    </row>
    <row r="7488" spans="1:12" s="335" customFormat="1" ht="12" x14ac:dyDescent="0.2">
      <c r="A7488" s="335" t="s">
        <v>15167</v>
      </c>
      <c r="B7488" s="335" t="s">
        <v>15459</v>
      </c>
      <c r="C7488" s="733">
        <v>43862</v>
      </c>
      <c r="F7488" s="663">
        <v>2625</v>
      </c>
      <c r="G7488" s="663">
        <v>394</v>
      </c>
      <c r="H7488" s="663"/>
      <c r="I7488" s="663">
        <v>2231</v>
      </c>
      <c r="J7488" s="728">
        <v>224.2</v>
      </c>
      <c r="K7488" s="728">
        <v>44.84</v>
      </c>
      <c r="L7488" s="728">
        <v>179.36</v>
      </c>
    </row>
    <row r="7489" spans="1:12" s="335" customFormat="1" ht="12" x14ac:dyDescent="0.2">
      <c r="A7489" s="335" t="s">
        <v>15168</v>
      </c>
      <c r="B7489" s="335" t="s">
        <v>15460</v>
      </c>
      <c r="C7489" s="733">
        <v>43862</v>
      </c>
      <c r="F7489" s="663">
        <v>5489</v>
      </c>
      <c r="G7489" s="663">
        <v>823</v>
      </c>
      <c r="H7489" s="663"/>
      <c r="I7489" s="663">
        <v>4666</v>
      </c>
      <c r="J7489" s="728">
        <v>473.14</v>
      </c>
      <c r="K7489" s="728">
        <v>94.63</v>
      </c>
      <c r="L7489" s="728">
        <v>378.51</v>
      </c>
    </row>
    <row r="7490" spans="1:12" s="335" customFormat="1" ht="12" x14ac:dyDescent="0.2">
      <c r="A7490" s="335" t="s">
        <v>15169</v>
      </c>
      <c r="B7490" s="335" t="s">
        <v>15461</v>
      </c>
      <c r="C7490" s="733">
        <v>43862</v>
      </c>
      <c r="F7490" s="663">
        <v>3890</v>
      </c>
      <c r="G7490" s="663">
        <v>583</v>
      </c>
      <c r="H7490" s="663"/>
      <c r="I7490" s="663">
        <v>3307</v>
      </c>
      <c r="J7490" s="728">
        <v>332.25</v>
      </c>
      <c r="K7490" s="728">
        <v>66.45</v>
      </c>
      <c r="L7490" s="728">
        <v>265.8</v>
      </c>
    </row>
    <row r="7491" spans="1:12" s="335" customFormat="1" ht="12" x14ac:dyDescent="0.2">
      <c r="A7491" s="335" t="s">
        <v>15170</v>
      </c>
      <c r="B7491" s="335" t="s">
        <v>15462</v>
      </c>
      <c r="C7491" s="733">
        <v>43862</v>
      </c>
      <c r="F7491" s="663">
        <v>2829</v>
      </c>
      <c r="G7491" s="663">
        <v>707</v>
      </c>
      <c r="H7491" s="663"/>
      <c r="I7491" s="663">
        <v>2122</v>
      </c>
      <c r="J7491" s="728">
        <v>479.8</v>
      </c>
      <c r="K7491" s="728">
        <v>95.96</v>
      </c>
      <c r="L7491" s="728">
        <v>383.84</v>
      </c>
    </row>
    <row r="7492" spans="1:12" s="335" customFormat="1" ht="12" x14ac:dyDescent="0.2">
      <c r="A7492" s="335" t="s">
        <v>15171</v>
      </c>
      <c r="B7492" s="335" t="s">
        <v>15463</v>
      </c>
      <c r="C7492" s="733">
        <v>43862</v>
      </c>
      <c r="F7492" s="663">
        <v>3239</v>
      </c>
      <c r="G7492" s="663">
        <v>810</v>
      </c>
      <c r="H7492" s="663"/>
      <c r="I7492" s="663">
        <v>2429</v>
      </c>
      <c r="J7492" s="728">
        <v>544.35</v>
      </c>
      <c r="K7492" s="728">
        <v>108.87</v>
      </c>
      <c r="L7492" s="728">
        <v>435.48</v>
      </c>
    </row>
    <row r="7493" spans="1:12" s="335" customFormat="1" ht="12" x14ac:dyDescent="0.2">
      <c r="A7493" s="335" t="s">
        <v>15172</v>
      </c>
      <c r="B7493" s="335" t="s">
        <v>15464</v>
      </c>
      <c r="C7493" s="733">
        <v>43862</v>
      </c>
      <c r="F7493" s="663">
        <v>2980</v>
      </c>
      <c r="G7493" s="663">
        <v>596</v>
      </c>
      <c r="H7493" s="663"/>
      <c r="I7493" s="663">
        <v>2384</v>
      </c>
      <c r="J7493" s="728">
        <v>377.69</v>
      </c>
      <c r="K7493" s="728">
        <v>75.540000000000006</v>
      </c>
      <c r="L7493" s="728">
        <v>302.14999999999998</v>
      </c>
    </row>
    <row r="7494" spans="1:12" s="335" customFormat="1" ht="12" x14ac:dyDescent="0.2">
      <c r="A7494" s="335" t="s">
        <v>15173</v>
      </c>
      <c r="B7494" s="335" t="s">
        <v>15465</v>
      </c>
      <c r="C7494" s="733">
        <v>43862</v>
      </c>
      <c r="F7494" s="663">
        <v>4750</v>
      </c>
      <c r="G7494" s="663">
        <v>713</v>
      </c>
      <c r="H7494" s="663"/>
      <c r="I7494" s="663">
        <v>4037</v>
      </c>
      <c r="J7494" s="728">
        <v>409.45</v>
      </c>
      <c r="K7494" s="728">
        <v>81.89</v>
      </c>
      <c r="L7494" s="728">
        <v>327.56</v>
      </c>
    </row>
    <row r="7495" spans="1:12" s="335" customFormat="1" ht="12" x14ac:dyDescent="0.2">
      <c r="A7495" s="335" t="s">
        <v>15174</v>
      </c>
      <c r="B7495" s="335" t="s">
        <v>15466</v>
      </c>
      <c r="C7495" s="733">
        <v>43862</v>
      </c>
      <c r="F7495" s="663">
        <v>2807</v>
      </c>
      <c r="G7495" s="663">
        <v>351</v>
      </c>
      <c r="H7495" s="663"/>
      <c r="I7495" s="663">
        <v>2456</v>
      </c>
      <c r="J7495" s="728">
        <v>180.13</v>
      </c>
      <c r="K7495" s="728">
        <v>36.03</v>
      </c>
      <c r="L7495" s="728">
        <v>144.1</v>
      </c>
    </row>
    <row r="7496" spans="1:12" s="335" customFormat="1" ht="12" x14ac:dyDescent="0.2">
      <c r="A7496" s="335" t="s">
        <v>15175</v>
      </c>
      <c r="B7496" s="335" t="s">
        <v>15467</v>
      </c>
      <c r="C7496" s="733">
        <v>43862</v>
      </c>
      <c r="F7496" s="663">
        <v>3525</v>
      </c>
      <c r="G7496" s="663">
        <v>529</v>
      </c>
      <c r="H7496" s="663"/>
      <c r="I7496" s="663">
        <v>2996</v>
      </c>
      <c r="J7496" s="728">
        <v>301.07</v>
      </c>
      <c r="K7496" s="728">
        <v>60.21</v>
      </c>
      <c r="L7496" s="728">
        <v>240.86</v>
      </c>
    </row>
    <row r="7497" spans="1:12" s="335" customFormat="1" ht="12" x14ac:dyDescent="0.2">
      <c r="A7497" s="335" t="s">
        <v>15176</v>
      </c>
      <c r="B7497" s="335" t="s">
        <v>15468</v>
      </c>
      <c r="C7497" s="733">
        <v>43862</v>
      </c>
      <c r="F7497" s="663">
        <v>6730</v>
      </c>
      <c r="G7497" s="663">
        <v>1010</v>
      </c>
      <c r="H7497" s="663"/>
      <c r="I7497" s="663">
        <v>5720</v>
      </c>
      <c r="J7497" s="728">
        <v>580.11</v>
      </c>
      <c r="K7497" s="728">
        <v>116.02</v>
      </c>
      <c r="L7497" s="728">
        <v>464.09</v>
      </c>
    </row>
    <row r="7498" spans="1:12" s="335" customFormat="1" ht="12" x14ac:dyDescent="0.2">
      <c r="A7498" s="335" t="s">
        <v>15177</v>
      </c>
      <c r="B7498" s="335" t="s">
        <v>15469</v>
      </c>
      <c r="C7498" s="733">
        <v>43862</v>
      </c>
      <c r="F7498" s="663">
        <v>6528</v>
      </c>
      <c r="G7498" s="663">
        <v>1306</v>
      </c>
      <c r="H7498" s="663"/>
      <c r="I7498" s="663">
        <v>5222</v>
      </c>
      <c r="J7498" s="728">
        <v>834.93</v>
      </c>
      <c r="K7498" s="728">
        <v>166.99</v>
      </c>
      <c r="L7498" s="728">
        <v>667.94</v>
      </c>
    </row>
    <row r="7499" spans="1:12" s="335" customFormat="1" ht="12" x14ac:dyDescent="0.2">
      <c r="A7499" s="335" t="s">
        <v>15178</v>
      </c>
      <c r="B7499" s="335" t="s">
        <v>15470</v>
      </c>
      <c r="C7499" s="733">
        <v>43862</v>
      </c>
      <c r="F7499" s="663">
        <v>2548</v>
      </c>
      <c r="G7499" s="663">
        <v>319</v>
      </c>
      <c r="H7499" s="663"/>
      <c r="I7499" s="663">
        <v>2229</v>
      </c>
      <c r="J7499" s="728">
        <v>163.51</v>
      </c>
      <c r="K7499" s="728">
        <v>32.700000000000003</v>
      </c>
      <c r="L7499" s="728">
        <v>130.81</v>
      </c>
    </row>
    <row r="7500" spans="1:12" s="335" customFormat="1" ht="12" x14ac:dyDescent="0.2">
      <c r="A7500" s="335" t="s">
        <v>15179</v>
      </c>
      <c r="B7500" s="335" t="s">
        <v>15471</v>
      </c>
      <c r="C7500" s="733">
        <v>43862</v>
      </c>
      <c r="F7500" s="663">
        <v>9482</v>
      </c>
      <c r="G7500" s="663">
        <v>1422</v>
      </c>
      <c r="H7500" s="663"/>
      <c r="I7500" s="663">
        <v>8060</v>
      </c>
      <c r="J7500" s="728">
        <v>817.31</v>
      </c>
      <c r="K7500" s="728">
        <v>163.46</v>
      </c>
      <c r="L7500" s="728">
        <v>653.85</v>
      </c>
    </row>
    <row r="7501" spans="1:12" s="335" customFormat="1" ht="12" x14ac:dyDescent="0.2">
      <c r="A7501" s="335" t="s">
        <v>15180</v>
      </c>
      <c r="B7501" s="335" t="s">
        <v>15472</v>
      </c>
      <c r="C7501" s="733">
        <v>43862</v>
      </c>
      <c r="F7501" s="663">
        <v>3562</v>
      </c>
      <c r="G7501" s="663">
        <v>534</v>
      </c>
      <c r="H7501" s="663"/>
      <c r="I7501" s="663">
        <v>3028</v>
      </c>
      <c r="J7501" s="728">
        <v>304.23</v>
      </c>
      <c r="K7501" s="728">
        <v>60.85</v>
      </c>
      <c r="L7501" s="728">
        <v>243.38</v>
      </c>
    </row>
    <row r="7502" spans="1:12" s="335" customFormat="1" ht="12" x14ac:dyDescent="0.2">
      <c r="A7502" s="335" t="s">
        <v>15181</v>
      </c>
      <c r="B7502" s="335" t="s">
        <v>15473</v>
      </c>
      <c r="C7502" s="733">
        <v>43862</v>
      </c>
      <c r="F7502" s="663">
        <v>7439</v>
      </c>
      <c r="G7502" s="663">
        <v>2232</v>
      </c>
      <c r="H7502" s="663"/>
      <c r="I7502" s="663">
        <v>5207</v>
      </c>
      <c r="J7502" s="728">
        <v>1571.86</v>
      </c>
      <c r="K7502" s="728">
        <v>314.37</v>
      </c>
      <c r="L7502" s="728">
        <v>1257.49</v>
      </c>
    </row>
    <row r="7503" spans="1:12" s="335" customFormat="1" ht="12" x14ac:dyDescent="0.2">
      <c r="A7503" s="335" t="s">
        <v>15182</v>
      </c>
      <c r="B7503" s="335" t="s">
        <v>15474</v>
      </c>
      <c r="C7503" s="733">
        <v>43862</v>
      </c>
      <c r="F7503" s="663">
        <v>745</v>
      </c>
      <c r="G7503" s="663">
        <v>112</v>
      </c>
      <c r="H7503" s="663"/>
      <c r="I7503" s="663">
        <v>633</v>
      </c>
      <c r="J7503" s="728">
        <v>63.63</v>
      </c>
      <c r="K7503" s="728">
        <v>12.73</v>
      </c>
      <c r="L7503" s="728">
        <v>50.9</v>
      </c>
    </row>
    <row r="7504" spans="1:12" s="335" customFormat="1" ht="12" x14ac:dyDescent="0.2">
      <c r="A7504" s="335" t="s">
        <v>15183</v>
      </c>
      <c r="B7504" s="335" t="s">
        <v>15475</v>
      </c>
      <c r="C7504" s="733">
        <v>43862</v>
      </c>
      <c r="F7504" s="663">
        <v>7809</v>
      </c>
      <c r="G7504" s="663">
        <v>1952</v>
      </c>
      <c r="H7504" s="663"/>
      <c r="I7504" s="663">
        <v>5857</v>
      </c>
      <c r="J7504" s="728">
        <v>1312.39</v>
      </c>
      <c r="K7504" s="728">
        <v>262.48</v>
      </c>
      <c r="L7504" s="728">
        <v>1049.9100000000001</v>
      </c>
    </row>
    <row r="7505" spans="1:12" s="335" customFormat="1" ht="12" x14ac:dyDescent="0.2">
      <c r="A7505" s="335" t="s">
        <v>15184</v>
      </c>
      <c r="B7505" s="335" t="s">
        <v>15476</v>
      </c>
      <c r="C7505" s="733">
        <v>43862</v>
      </c>
      <c r="F7505" s="663">
        <v>3159</v>
      </c>
      <c r="G7505" s="663">
        <v>790</v>
      </c>
      <c r="H7505" s="663"/>
      <c r="I7505" s="663">
        <v>2369</v>
      </c>
      <c r="J7505" s="728">
        <v>535.76</v>
      </c>
      <c r="K7505" s="728">
        <v>107.15</v>
      </c>
      <c r="L7505" s="728">
        <v>428.61</v>
      </c>
    </row>
    <row r="7506" spans="1:12" s="335" customFormat="1" ht="12" x14ac:dyDescent="0.2">
      <c r="A7506" s="335" t="s">
        <v>15185</v>
      </c>
      <c r="B7506" s="335" t="s">
        <v>15477</v>
      </c>
      <c r="C7506" s="733">
        <v>43862</v>
      </c>
      <c r="F7506" s="663">
        <v>3942</v>
      </c>
      <c r="G7506" s="663">
        <v>591</v>
      </c>
      <c r="H7506" s="663"/>
      <c r="I7506" s="663">
        <v>3351</v>
      </c>
      <c r="J7506" s="728">
        <v>336.69</v>
      </c>
      <c r="K7506" s="728">
        <v>67.34</v>
      </c>
      <c r="L7506" s="728">
        <v>269.35000000000002</v>
      </c>
    </row>
    <row r="7507" spans="1:12" s="335" customFormat="1" ht="12" x14ac:dyDescent="0.2">
      <c r="A7507" s="335" t="s">
        <v>15186</v>
      </c>
      <c r="B7507" s="335" t="s">
        <v>15024</v>
      </c>
      <c r="C7507" s="733">
        <v>43862</v>
      </c>
      <c r="F7507" s="663">
        <v>6284</v>
      </c>
      <c r="G7507" s="663">
        <v>371</v>
      </c>
      <c r="H7507" s="663"/>
      <c r="I7507" s="663">
        <v>5913</v>
      </c>
      <c r="J7507" s="728">
        <v>64.73</v>
      </c>
      <c r="K7507" s="728">
        <v>12.95</v>
      </c>
      <c r="L7507" s="728">
        <v>51.78</v>
      </c>
    </row>
    <row r="7508" spans="1:12" s="335" customFormat="1" ht="12" x14ac:dyDescent="0.2">
      <c r="A7508" s="335" t="s">
        <v>15187</v>
      </c>
      <c r="B7508" s="335" t="s">
        <v>15478</v>
      </c>
      <c r="C7508" s="733">
        <v>43862</v>
      </c>
      <c r="F7508" s="663">
        <v>9491</v>
      </c>
      <c r="G7508" s="663">
        <v>1424</v>
      </c>
      <c r="H7508" s="663"/>
      <c r="I7508" s="663">
        <v>8067</v>
      </c>
      <c r="J7508" s="728">
        <v>818.1</v>
      </c>
      <c r="K7508" s="728">
        <v>163.62</v>
      </c>
      <c r="L7508" s="728">
        <v>654.48</v>
      </c>
    </row>
    <row r="7509" spans="1:12" s="335" customFormat="1" ht="12" x14ac:dyDescent="0.2">
      <c r="A7509" s="335" t="s">
        <v>15188</v>
      </c>
      <c r="B7509" s="335" t="s">
        <v>15479</v>
      </c>
      <c r="C7509" s="733">
        <v>43862</v>
      </c>
      <c r="F7509" s="663">
        <v>6687</v>
      </c>
      <c r="G7509" s="663">
        <v>1278</v>
      </c>
      <c r="H7509" s="663"/>
      <c r="I7509" s="663">
        <v>5409</v>
      </c>
      <c r="J7509" s="728">
        <v>798.56</v>
      </c>
      <c r="K7509" s="728">
        <v>159.71</v>
      </c>
      <c r="L7509" s="728">
        <v>638.85</v>
      </c>
    </row>
    <row r="7510" spans="1:12" s="335" customFormat="1" ht="12" x14ac:dyDescent="0.2">
      <c r="A7510" s="335" t="s">
        <v>15189</v>
      </c>
      <c r="B7510" s="335" t="s">
        <v>15480</v>
      </c>
      <c r="C7510" s="733">
        <v>43862</v>
      </c>
      <c r="F7510" s="663">
        <v>7978</v>
      </c>
      <c r="G7510" s="663">
        <v>1197</v>
      </c>
      <c r="H7510" s="663"/>
      <c r="I7510" s="663">
        <v>6781</v>
      </c>
      <c r="J7510" s="728">
        <v>687.7</v>
      </c>
      <c r="K7510" s="728">
        <v>137.54</v>
      </c>
      <c r="L7510" s="728">
        <v>550.16</v>
      </c>
    </row>
    <row r="7511" spans="1:12" s="335" customFormat="1" ht="12" x14ac:dyDescent="0.2">
      <c r="A7511" s="335" t="s">
        <v>15190</v>
      </c>
      <c r="B7511" s="335" t="s">
        <v>15481</v>
      </c>
      <c r="C7511" s="733">
        <v>43862</v>
      </c>
      <c r="F7511" s="663">
        <v>4542</v>
      </c>
      <c r="G7511" s="663">
        <v>852</v>
      </c>
      <c r="H7511" s="663"/>
      <c r="I7511" s="663">
        <v>3690</v>
      </c>
      <c r="J7511" s="728">
        <v>533.54999999999995</v>
      </c>
      <c r="K7511" s="728">
        <v>106.71</v>
      </c>
      <c r="L7511" s="728">
        <v>426.84</v>
      </c>
    </row>
    <row r="7512" spans="1:12" s="335" customFormat="1" ht="12" x14ac:dyDescent="0.2">
      <c r="A7512" s="335" t="s">
        <v>15191</v>
      </c>
      <c r="B7512" s="335" t="s">
        <v>15482</v>
      </c>
      <c r="C7512" s="733">
        <v>43862</v>
      </c>
      <c r="F7512" s="663">
        <v>2250</v>
      </c>
      <c r="G7512" s="663">
        <v>337</v>
      </c>
      <c r="H7512" s="663"/>
      <c r="I7512" s="663">
        <v>1913</v>
      </c>
      <c r="J7512" s="728">
        <v>192.17</v>
      </c>
      <c r="K7512" s="728">
        <v>38.43</v>
      </c>
      <c r="L7512" s="728">
        <v>153.74</v>
      </c>
    </row>
    <row r="7513" spans="1:12" s="335" customFormat="1" ht="12" x14ac:dyDescent="0.2">
      <c r="A7513" s="335" t="s">
        <v>15192</v>
      </c>
      <c r="B7513" s="335" t="s">
        <v>15483</v>
      </c>
      <c r="C7513" s="733">
        <v>43862</v>
      </c>
      <c r="F7513" s="663">
        <v>2126</v>
      </c>
      <c r="G7513" s="663">
        <v>319</v>
      </c>
      <c r="H7513" s="663"/>
      <c r="I7513" s="663">
        <v>1807</v>
      </c>
      <c r="J7513" s="728">
        <v>181.59</v>
      </c>
      <c r="K7513" s="728">
        <v>36.32</v>
      </c>
      <c r="L7513" s="728">
        <v>145.27000000000001</v>
      </c>
    </row>
    <row r="7514" spans="1:12" s="335" customFormat="1" ht="12" x14ac:dyDescent="0.2">
      <c r="A7514" s="335" t="s">
        <v>15193</v>
      </c>
      <c r="B7514" s="335" t="s">
        <v>15484</v>
      </c>
      <c r="C7514" s="733">
        <v>43862</v>
      </c>
      <c r="F7514" s="663">
        <v>8275</v>
      </c>
      <c r="G7514" s="663">
        <v>1655</v>
      </c>
      <c r="H7514" s="663"/>
      <c r="I7514" s="663">
        <v>6620</v>
      </c>
      <c r="J7514" s="728">
        <v>1058.3699999999999</v>
      </c>
      <c r="K7514" s="728">
        <v>211.67</v>
      </c>
      <c r="L7514" s="728">
        <v>846.7</v>
      </c>
    </row>
    <row r="7515" spans="1:12" s="335" customFormat="1" ht="12" x14ac:dyDescent="0.2">
      <c r="A7515" s="335" t="s">
        <v>15194</v>
      </c>
      <c r="B7515" s="335" t="s">
        <v>15485</v>
      </c>
      <c r="C7515" s="733">
        <v>43862</v>
      </c>
      <c r="F7515" s="663">
        <v>2391</v>
      </c>
      <c r="G7515" s="663">
        <v>359</v>
      </c>
      <c r="H7515" s="663"/>
      <c r="I7515" s="663">
        <v>2032</v>
      </c>
      <c r="J7515" s="728">
        <v>202.37</v>
      </c>
      <c r="K7515" s="728">
        <v>40.47</v>
      </c>
      <c r="L7515" s="728">
        <v>161.9</v>
      </c>
    </row>
    <row r="7516" spans="1:12" s="335" customFormat="1" ht="12" x14ac:dyDescent="0.2">
      <c r="A7516" s="335" t="s">
        <v>15195</v>
      </c>
      <c r="B7516" s="335" t="s">
        <v>15486</v>
      </c>
      <c r="C7516" s="733">
        <v>43862</v>
      </c>
      <c r="F7516" s="663">
        <v>6433</v>
      </c>
      <c r="G7516" s="663">
        <v>1287</v>
      </c>
      <c r="H7516" s="663"/>
      <c r="I7516" s="663">
        <v>5146</v>
      </c>
      <c r="J7516" s="728">
        <v>822.79</v>
      </c>
      <c r="K7516" s="728">
        <v>164.56</v>
      </c>
      <c r="L7516" s="728">
        <v>658.23</v>
      </c>
    </row>
    <row r="7517" spans="1:12" s="335" customFormat="1" ht="12" x14ac:dyDescent="0.2">
      <c r="A7517" s="335" t="s">
        <v>15196</v>
      </c>
      <c r="B7517" s="335" t="s">
        <v>15032</v>
      </c>
      <c r="C7517" s="733">
        <v>43862</v>
      </c>
      <c r="F7517" s="663">
        <v>4990</v>
      </c>
      <c r="G7517" s="663">
        <v>1247</v>
      </c>
      <c r="H7517" s="663"/>
      <c r="I7517" s="663">
        <v>3743</v>
      </c>
      <c r="J7517" s="728">
        <v>846.3</v>
      </c>
      <c r="K7517" s="728">
        <v>169.26</v>
      </c>
      <c r="L7517" s="728">
        <v>677.04</v>
      </c>
    </row>
    <row r="7518" spans="1:12" s="335" customFormat="1" ht="12" x14ac:dyDescent="0.2">
      <c r="A7518" s="335" t="s">
        <v>15197</v>
      </c>
      <c r="B7518" s="335" t="s">
        <v>15487</v>
      </c>
      <c r="C7518" s="733">
        <v>43862</v>
      </c>
      <c r="F7518" s="663">
        <v>7280</v>
      </c>
      <c r="G7518" s="663">
        <v>1456</v>
      </c>
      <c r="H7518" s="663"/>
      <c r="I7518" s="663">
        <v>5824</v>
      </c>
      <c r="J7518" s="728">
        <v>931.11</v>
      </c>
      <c r="K7518" s="728">
        <v>186.22</v>
      </c>
      <c r="L7518" s="728">
        <v>744.89</v>
      </c>
    </row>
    <row r="7519" spans="1:12" s="335" customFormat="1" ht="12" x14ac:dyDescent="0.2">
      <c r="A7519" s="335" t="s">
        <v>15198</v>
      </c>
      <c r="B7519" s="335" t="s">
        <v>15488</v>
      </c>
      <c r="C7519" s="733">
        <v>43862</v>
      </c>
      <c r="F7519" s="663">
        <v>5887</v>
      </c>
      <c r="G7519" s="663">
        <v>883</v>
      </c>
      <c r="H7519" s="663"/>
      <c r="I7519" s="663">
        <v>5004</v>
      </c>
      <c r="J7519" s="728">
        <v>507.45</v>
      </c>
      <c r="K7519" s="728">
        <v>101.49</v>
      </c>
      <c r="L7519" s="728">
        <v>405.96</v>
      </c>
    </row>
    <row r="7520" spans="1:12" s="335" customFormat="1" ht="12" x14ac:dyDescent="0.2">
      <c r="A7520" s="335" t="s">
        <v>15199</v>
      </c>
      <c r="B7520" s="335" t="s">
        <v>15489</v>
      </c>
      <c r="C7520" s="733">
        <v>43862</v>
      </c>
      <c r="F7520" s="663">
        <v>800</v>
      </c>
      <c r="G7520" s="663">
        <v>120</v>
      </c>
      <c r="H7520" s="663"/>
      <c r="I7520" s="663">
        <v>680</v>
      </c>
      <c r="J7520" s="728">
        <v>68.33</v>
      </c>
      <c r="K7520" s="728">
        <v>13.67</v>
      </c>
      <c r="L7520" s="728">
        <v>54.66</v>
      </c>
    </row>
    <row r="7521" spans="1:12" s="335" customFormat="1" ht="12" x14ac:dyDescent="0.2">
      <c r="A7521" s="335" t="s">
        <v>15200</v>
      </c>
      <c r="B7521" s="335" t="s">
        <v>15490</v>
      </c>
      <c r="C7521" s="733">
        <v>43862</v>
      </c>
      <c r="F7521" s="663">
        <v>5062</v>
      </c>
      <c r="G7521" s="663">
        <v>299</v>
      </c>
      <c r="H7521" s="663"/>
      <c r="I7521" s="663">
        <v>4763</v>
      </c>
      <c r="J7521" s="728">
        <v>52.14</v>
      </c>
      <c r="K7521" s="728">
        <v>10.43</v>
      </c>
      <c r="L7521" s="728">
        <v>41.71</v>
      </c>
    </row>
    <row r="7522" spans="1:12" s="335" customFormat="1" ht="12" x14ac:dyDescent="0.2">
      <c r="A7522" s="335" t="s">
        <v>15201</v>
      </c>
      <c r="B7522" s="335" t="s">
        <v>15491</v>
      </c>
      <c r="C7522" s="733">
        <v>43862</v>
      </c>
      <c r="F7522" s="663">
        <v>7200</v>
      </c>
      <c r="G7522" s="663">
        <v>1350</v>
      </c>
      <c r="H7522" s="663"/>
      <c r="I7522" s="663">
        <v>5850</v>
      </c>
      <c r="J7522" s="728">
        <v>845.79</v>
      </c>
      <c r="K7522" s="728">
        <v>169.16</v>
      </c>
      <c r="L7522" s="728">
        <v>676.63</v>
      </c>
    </row>
    <row r="7523" spans="1:12" s="335" customFormat="1" ht="12" x14ac:dyDescent="0.2">
      <c r="A7523" s="335" t="s">
        <v>15202</v>
      </c>
      <c r="B7523" s="335" t="s">
        <v>15492</v>
      </c>
      <c r="C7523" s="733">
        <v>43862</v>
      </c>
      <c r="F7523" s="663">
        <v>2625</v>
      </c>
      <c r="G7523" s="663">
        <v>394</v>
      </c>
      <c r="H7523" s="663"/>
      <c r="I7523" s="663">
        <v>2231</v>
      </c>
      <c r="J7523" s="728">
        <v>224.2</v>
      </c>
      <c r="K7523" s="728">
        <v>44.84</v>
      </c>
      <c r="L7523" s="728">
        <v>179.36</v>
      </c>
    </row>
    <row r="7524" spans="1:12" s="335" customFormat="1" ht="12" x14ac:dyDescent="0.2">
      <c r="A7524" s="335" t="s">
        <v>15203</v>
      </c>
      <c r="B7524" s="335" t="s">
        <v>15493</v>
      </c>
      <c r="C7524" s="733">
        <v>43862</v>
      </c>
      <c r="F7524" s="663">
        <v>4796</v>
      </c>
      <c r="G7524" s="663">
        <v>1199</v>
      </c>
      <c r="H7524" s="663"/>
      <c r="I7524" s="663">
        <v>3597</v>
      </c>
      <c r="J7524" s="728">
        <v>806.01</v>
      </c>
      <c r="K7524" s="728">
        <v>161.19999999999999</v>
      </c>
      <c r="L7524" s="728">
        <v>644.80999999999995</v>
      </c>
    </row>
    <row r="7525" spans="1:12" s="335" customFormat="1" ht="12" x14ac:dyDescent="0.2">
      <c r="A7525" s="335" t="s">
        <v>15204</v>
      </c>
      <c r="B7525" s="335" t="s">
        <v>15494</v>
      </c>
      <c r="C7525" s="733">
        <v>43862</v>
      </c>
      <c r="F7525" s="663">
        <v>2000</v>
      </c>
      <c r="G7525" s="663">
        <v>500</v>
      </c>
      <c r="H7525" s="663"/>
      <c r="I7525" s="663">
        <v>1500</v>
      </c>
      <c r="J7525" s="728">
        <v>336.11</v>
      </c>
      <c r="K7525" s="728">
        <v>67.22</v>
      </c>
      <c r="L7525" s="728">
        <v>268.89</v>
      </c>
    </row>
    <row r="7526" spans="1:12" s="335" customFormat="1" ht="12" x14ac:dyDescent="0.2">
      <c r="A7526" s="335" t="s">
        <v>15205</v>
      </c>
      <c r="B7526" s="335" t="s">
        <v>15495</v>
      </c>
      <c r="C7526" s="733">
        <v>43862</v>
      </c>
      <c r="F7526" s="663">
        <v>6764</v>
      </c>
      <c r="G7526" s="663">
        <v>1015</v>
      </c>
      <c r="H7526" s="663"/>
      <c r="I7526" s="663">
        <v>5749</v>
      </c>
      <c r="J7526" s="728">
        <v>583.04</v>
      </c>
      <c r="K7526" s="728">
        <v>116.61</v>
      </c>
      <c r="L7526" s="728">
        <v>466.43</v>
      </c>
    </row>
    <row r="7527" spans="1:12" s="335" customFormat="1" ht="12" x14ac:dyDescent="0.2">
      <c r="A7527" s="335" t="s">
        <v>15206</v>
      </c>
      <c r="B7527" s="335" t="s">
        <v>15496</v>
      </c>
      <c r="C7527" s="733">
        <v>43862</v>
      </c>
      <c r="F7527" s="663">
        <v>9212</v>
      </c>
      <c r="G7527" s="663">
        <v>1382</v>
      </c>
      <c r="H7527" s="663"/>
      <c r="I7527" s="663">
        <v>7830</v>
      </c>
      <c r="J7527" s="728">
        <v>794.07</v>
      </c>
      <c r="K7527" s="728">
        <v>158.81</v>
      </c>
      <c r="L7527" s="728">
        <v>635.26</v>
      </c>
    </row>
    <row r="7528" spans="1:12" s="335" customFormat="1" ht="12" x14ac:dyDescent="0.2">
      <c r="A7528" s="335" t="s">
        <v>15207</v>
      </c>
      <c r="B7528" s="335" t="s">
        <v>15497</v>
      </c>
      <c r="C7528" s="733">
        <v>43862</v>
      </c>
      <c r="F7528" s="663">
        <v>9145</v>
      </c>
      <c r="G7528" s="663">
        <v>1829</v>
      </c>
      <c r="H7528" s="663"/>
      <c r="I7528" s="663">
        <v>7316</v>
      </c>
      <c r="J7528" s="728">
        <v>1169.6500000000001</v>
      </c>
      <c r="K7528" s="728">
        <v>233.93</v>
      </c>
      <c r="L7528" s="728">
        <v>935.72</v>
      </c>
    </row>
    <row r="7529" spans="1:12" s="335" customFormat="1" ht="12" x14ac:dyDescent="0.2">
      <c r="A7529" s="335" t="s">
        <v>15208</v>
      </c>
      <c r="B7529" s="335" t="s">
        <v>15498</v>
      </c>
      <c r="C7529" s="733">
        <v>43862</v>
      </c>
      <c r="F7529" s="663">
        <v>6228</v>
      </c>
      <c r="G7529" s="663">
        <v>1246</v>
      </c>
      <c r="H7529" s="663"/>
      <c r="I7529" s="663">
        <v>4982</v>
      </c>
      <c r="J7529" s="728">
        <v>796.56</v>
      </c>
      <c r="K7529" s="728">
        <v>159.31</v>
      </c>
      <c r="L7529" s="728">
        <v>637.25</v>
      </c>
    </row>
    <row r="7530" spans="1:12" s="335" customFormat="1" ht="12" x14ac:dyDescent="0.2">
      <c r="A7530" s="335" t="s">
        <v>15209</v>
      </c>
      <c r="B7530" s="335" t="s">
        <v>15499</v>
      </c>
      <c r="C7530" s="733">
        <v>43862</v>
      </c>
      <c r="F7530" s="663">
        <v>5714</v>
      </c>
      <c r="G7530" s="663">
        <v>1143</v>
      </c>
      <c r="H7530" s="663"/>
      <c r="I7530" s="663">
        <v>4571</v>
      </c>
      <c r="J7530" s="728">
        <v>724.19</v>
      </c>
      <c r="K7530" s="728">
        <v>144.84</v>
      </c>
      <c r="L7530" s="728">
        <v>579.35</v>
      </c>
    </row>
    <row r="7531" spans="1:12" s="335" customFormat="1" ht="12" x14ac:dyDescent="0.2">
      <c r="A7531" s="335" t="s">
        <v>15210</v>
      </c>
      <c r="B7531" s="335" t="s">
        <v>15500</v>
      </c>
      <c r="C7531" s="733">
        <v>43862</v>
      </c>
      <c r="F7531" s="663">
        <v>2850</v>
      </c>
      <c r="G7531" s="663">
        <v>427</v>
      </c>
      <c r="H7531" s="663"/>
      <c r="I7531" s="663">
        <v>2423</v>
      </c>
      <c r="J7531" s="728">
        <v>243.41</v>
      </c>
      <c r="K7531" s="728">
        <v>48.68</v>
      </c>
      <c r="L7531" s="728">
        <v>194.73</v>
      </c>
    </row>
    <row r="7532" spans="1:12" s="335" customFormat="1" ht="12" x14ac:dyDescent="0.2">
      <c r="A7532" s="335" t="s">
        <v>15211</v>
      </c>
      <c r="B7532" s="335" t="s">
        <v>15501</v>
      </c>
      <c r="C7532" s="733">
        <v>43862</v>
      </c>
      <c r="F7532" s="663">
        <v>5330</v>
      </c>
      <c r="G7532" s="663">
        <v>999</v>
      </c>
      <c r="H7532" s="663"/>
      <c r="I7532" s="663">
        <v>4331</v>
      </c>
      <c r="J7532" s="728">
        <v>620.41</v>
      </c>
      <c r="K7532" s="728">
        <v>124.08</v>
      </c>
      <c r="L7532" s="728">
        <v>496.33</v>
      </c>
    </row>
    <row r="7533" spans="1:12" s="335" customFormat="1" ht="12" x14ac:dyDescent="0.2">
      <c r="A7533" s="335" t="s">
        <v>15212</v>
      </c>
      <c r="B7533" s="335" t="s">
        <v>15502</v>
      </c>
      <c r="C7533" s="733">
        <v>43862</v>
      </c>
      <c r="F7533" s="663">
        <v>3390</v>
      </c>
      <c r="G7533" s="663">
        <v>636</v>
      </c>
      <c r="H7533" s="663"/>
      <c r="I7533" s="663">
        <v>2754</v>
      </c>
      <c r="J7533" s="728">
        <v>394.6</v>
      </c>
      <c r="K7533" s="728">
        <v>78.92</v>
      </c>
      <c r="L7533" s="728">
        <v>315.68</v>
      </c>
    </row>
    <row r="7534" spans="1:12" s="335" customFormat="1" ht="12" x14ac:dyDescent="0.2">
      <c r="A7534" s="335" t="s">
        <v>15213</v>
      </c>
      <c r="B7534" s="335" t="s">
        <v>15503</v>
      </c>
      <c r="C7534" s="733">
        <v>43862</v>
      </c>
      <c r="F7534" s="663">
        <v>1840</v>
      </c>
      <c r="G7534" s="663">
        <v>552</v>
      </c>
      <c r="H7534" s="663"/>
      <c r="I7534" s="663">
        <v>1288</v>
      </c>
      <c r="J7534" s="728">
        <v>388.79</v>
      </c>
      <c r="K7534" s="728">
        <v>77.760000000000005</v>
      </c>
      <c r="L7534" s="728">
        <v>311.02999999999997</v>
      </c>
    </row>
    <row r="7535" spans="1:12" s="335" customFormat="1" ht="12" x14ac:dyDescent="0.2">
      <c r="A7535" s="335" t="s">
        <v>15214</v>
      </c>
      <c r="B7535" s="335" t="s">
        <v>15504</v>
      </c>
      <c r="C7535" s="733">
        <v>43862</v>
      </c>
      <c r="F7535" s="663">
        <v>3200</v>
      </c>
      <c r="G7535" s="663">
        <v>600</v>
      </c>
      <c r="H7535" s="663"/>
      <c r="I7535" s="663">
        <v>2600</v>
      </c>
      <c r="J7535" s="728">
        <v>372.49</v>
      </c>
      <c r="K7535" s="728">
        <v>74.5</v>
      </c>
      <c r="L7535" s="728">
        <v>297.99</v>
      </c>
    </row>
    <row r="7536" spans="1:12" s="335" customFormat="1" ht="12" x14ac:dyDescent="0.2">
      <c r="A7536" s="335" t="s">
        <v>15215</v>
      </c>
      <c r="B7536" s="335" t="s">
        <v>15505</v>
      </c>
      <c r="C7536" s="733">
        <v>43862</v>
      </c>
      <c r="F7536" s="663">
        <v>5910</v>
      </c>
      <c r="G7536" s="663">
        <v>1108</v>
      </c>
      <c r="H7536" s="663"/>
      <c r="I7536" s="663">
        <v>4802</v>
      </c>
      <c r="J7536" s="728">
        <v>687.93</v>
      </c>
      <c r="K7536" s="728">
        <v>137.59</v>
      </c>
      <c r="L7536" s="728">
        <v>550.34</v>
      </c>
    </row>
    <row r="7537" spans="1:12" s="335" customFormat="1" ht="12" x14ac:dyDescent="0.2">
      <c r="A7537" s="335" t="s">
        <v>15216</v>
      </c>
      <c r="B7537" s="335" t="s">
        <v>14982</v>
      </c>
      <c r="C7537" s="733">
        <v>43862</v>
      </c>
      <c r="F7537" s="663">
        <v>509</v>
      </c>
      <c r="G7537" s="663">
        <v>76</v>
      </c>
      <c r="H7537" s="663"/>
      <c r="I7537" s="663">
        <v>433</v>
      </c>
      <c r="J7537" s="728">
        <v>43.87</v>
      </c>
      <c r="K7537" s="728">
        <v>8.77</v>
      </c>
      <c r="L7537" s="728">
        <v>35.1</v>
      </c>
    </row>
    <row r="7538" spans="1:12" s="335" customFormat="1" ht="12" x14ac:dyDescent="0.2">
      <c r="A7538" s="335" t="s">
        <v>15217</v>
      </c>
      <c r="B7538" s="335" t="s">
        <v>15506</v>
      </c>
      <c r="C7538" s="733">
        <v>43862</v>
      </c>
      <c r="F7538" s="663">
        <v>3784</v>
      </c>
      <c r="G7538" s="663">
        <v>709</v>
      </c>
      <c r="H7538" s="663"/>
      <c r="I7538" s="663">
        <v>3075</v>
      </c>
      <c r="J7538" s="728">
        <v>440.45</v>
      </c>
      <c r="K7538" s="728">
        <v>88.09</v>
      </c>
      <c r="L7538" s="728">
        <v>352.36</v>
      </c>
    </row>
    <row r="7539" spans="1:12" s="335" customFormat="1" ht="12" x14ac:dyDescent="0.2">
      <c r="A7539" s="335" t="s">
        <v>15218</v>
      </c>
      <c r="B7539" s="335" t="s">
        <v>15507</v>
      </c>
      <c r="C7539" s="733">
        <v>43862</v>
      </c>
      <c r="F7539" s="663">
        <v>2327</v>
      </c>
      <c r="G7539" s="663">
        <v>436</v>
      </c>
      <c r="H7539" s="663"/>
      <c r="I7539" s="663">
        <v>1891</v>
      </c>
      <c r="J7539" s="728">
        <v>270.86</v>
      </c>
      <c r="K7539" s="728">
        <v>54.17</v>
      </c>
      <c r="L7539" s="728">
        <v>216.69</v>
      </c>
    </row>
    <row r="7540" spans="1:12" s="335" customFormat="1" ht="12" x14ac:dyDescent="0.2">
      <c r="A7540" s="335" t="s">
        <v>15219</v>
      </c>
      <c r="B7540" s="335" t="s">
        <v>15508</v>
      </c>
      <c r="C7540" s="733">
        <v>43862</v>
      </c>
      <c r="F7540" s="663">
        <v>3295</v>
      </c>
      <c r="G7540" s="663">
        <v>618</v>
      </c>
      <c r="H7540" s="663"/>
      <c r="I7540" s="663">
        <v>2677</v>
      </c>
      <c r="J7540" s="728">
        <v>383.54</v>
      </c>
      <c r="K7540" s="728">
        <v>76.709999999999994</v>
      </c>
      <c r="L7540" s="728">
        <v>306.83</v>
      </c>
    </row>
    <row r="7541" spans="1:12" s="335" customFormat="1" ht="12" x14ac:dyDescent="0.2">
      <c r="A7541" s="335" t="s">
        <v>15220</v>
      </c>
      <c r="B7541" s="335" t="s">
        <v>15509</v>
      </c>
      <c r="C7541" s="733">
        <v>43862</v>
      </c>
      <c r="F7541" s="663">
        <v>2440</v>
      </c>
      <c r="G7541" s="663">
        <v>457</v>
      </c>
      <c r="H7541" s="663"/>
      <c r="I7541" s="663">
        <v>1983</v>
      </c>
      <c r="J7541" s="728">
        <v>284.01</v>
      </c>
      <c r="K7541" s="728">
        <v>56.8</v>
      </c>
      <c r="L7541" s="728">
        <v>227.21</v>
      </c>
    </row>
    <row r="7542" spans="1:12" s="335" customFormat="1" ht="12" x14ac:dyDescent="0.2">
      <c r="A7542" s="335" t="s">
        <v>15221</v>
      </c>
      <c r="B7542" s="335" t="s">
        <v>15510</v>
      </c>
      <c r="C7542" s="733">
        <v>43862</v>
      </c>
      <c r="F7542" s="663">
        <v>5549</v>
      </c>
      <c r="G7542" s="663">
        <v>832</v>
      </c>
      <c r="H7542" s="663"/>
      <c r="I7542" s="663">
        <v>4717</v>
      </c>
      <c r="J7542" s="728">
        <v>473.94</v>
      </c>
      <c r="K7542" s="728">
        <v>94.79</v>
      </c>
      <c r="L7542" s="728">
        <v>379.15</v>
      </c>
    </row>
    <row r="7543" spans="1:12" s="335" customFormat="1" ht="12" x14ac:dyDescent="0.2">
      <c r="A7543" s="335" t="s">
        <v>15222</v>
      </c>
      <c r="B7543" s="335" t="s">
        <v>15511</v>
      </c>
      <c r="C7543" s="733">
        <v>43862</v>
      </c>
      <c r="F7543" s="663">
        <v>3390</v>
      </c>
      <c r="G7543" s="663">
        <v>636</v>
      </c>
      <c r="H7543" s="663"/>
      <c r="I7543" s="663">
        <v>2754</v>
      </c>
      <c r="J7543" s="728">
        <v>394.6</v>
      </c>
      <c r="K7543" s="728">
        <v>78.92</v>
      </c>
      <c r="L7543" s="728">
        <v>315.68</v>
      </c>
    </row>
    <row r="7544" spans="1:12" s="335" customFormat="1" ht="12" x14ac:dyDescent="0.2">
      <c r="A7544" s="335" t="s">
        <v>15223</v>
      </c>
      <c r="B7544" s="335" t="s">
        <v>15512</v>
      </c>
      <c r="C7544" s="733">
        <v>43862</v>
      </c>
      <c r="F7544" s="663">
        <v>2984</v>
      </c>
      <c r="G7544" s="663">
        <v>559</v>
      </c>
      <c r="H7544" s="663"/>
      <c r="I7544" s="663">
        <v>2425</v>
      </c>
      <c r="J7544" s="728">
        <v>347.34</v>
      </c>
      <c r="K7544" s="728">
        <v>69.47</v>
      </c>
      <c r="L7544" s="728">
        <v>277.87</v>
      </c>
    </row>
    <row r="7545" spans="1:12" s="335" customFormat="1" ht="12" x14ac:dyDescent="0.2">
      <c r="A7545" s="335" t="s">
        <v>15224</v>
      </c>
      <c r="B7545" s="335" t="s">
        <v>15513</v>
      </c>
      <c r="C7545" s="733">
        <v>43862</v>
      </c>
      <c r="F7545" s="663">
        <v>2025</v>
      </c>
      <c r="G7545" s="663">
        <v>304</v>
      </c>
      <c r="H7545" s="663"/>
      <c r="I7545" s="663">
        <v>1721</v>
      </c>
      <c r="J7545" s="728">
        <v>172.95</v>
      </c>
      <c r="K7545" s="728">
        <v>34.590000000000003</v>
      </c>
      <c r="L7545" s="728">
        <v>138.36000000000001</v>
      </c>
    </row>
    <row r="7546" spans="1:12" s="335" customFormat="1" ht="12" x14ac:dyDescent="0.2">
      <c r="A7546" s="335" t="s">
        <v>15225</v>
      </c>
      <c r="B7546" s="335" t="s">
        <v>15514</v>
      </c>
      <c r="C7546" s="733">
        <v>43862</v>
      </c>
      <c r="F7546" s="663">
        <v>7683</v>
      </c>
      <c r="G7546" s="663">
        <v>1441</v>
      </c>
      <c r="H7546" s="663"/>
      <c r="I7546" s="663">
        <v>6242</v>
      </c>
      <c r="J7546" s="728">
        <v>902.51</v>
      </c>
      <c r="K7546" s="728">
        <v>180.5</v>
      </c>
      <c r="L7546" s="728">
        <v>722.01</v>
      </c>
    </row>
    <row r="7547" spans="1:12" s="335" customFormat="1" ht="12" x14ac:dyDescent="0.2">
      <c r="A7547" s="335" t="s">
        <v>15226</v>
      </c>
      <c r="B7547" s="335" t="s">
        <v>15515</v>
      </c>
      <c r="C7547" s="733">
        <v>43862</v>
      </c>
      <c r="F7547" s="663">
        <v>2122</v>
      </c>
      <c r="G7547" s="663">
        <v>424</v>
      </c>
      <c r="H7547" s="663"/>
      <c r="I7547" s="663">
        <v>1698</v>
      </c>
      <c r="J7547" s="728">
        <v>271.39999999999998</v>
      </c>
      <c r="K7547" s="728">
        <v>54.28</v>
      </c>
      <c r="L7547" s="728">
        <v>217.12</v>
      </c>
    </row>
    <row r="7548" spans="1:12" s="335" customFormat="1" ht="12" x14ac:dyDescent="0.2">
      <c r="A7548" s="335" t="s">
        <v>15227</v>
      </c>
      <c r="B7548" s="335" t="s">
        <v>15516</v>
      </c>
      <c r="C7548" s="733">
        <v>43862</v>
      </c>
      <c r="F7548" s="663">
        <v>8184</v>
      </c>
      <c r="G7548" s="663">
        <v>1228</v>
      </c>
      <c r="H7548" s="663"/>
      <c r="I7548" s="663">
        <v>6956</v>
      </c>
      <c r="J7548" s="728">
        <v>705.44</v>
      </c>
      <c r="K7548" s="728">
        <v>141.09</v>
      </c>
      <c r="L7548" s="728">
        <v>564.35</v>
      </c>
    </row>
    <row r="7549" spans="1:12" s="335" customFormat="1" ht="12" x14ac:dyDescent="0.2">
      <c r="A7549" s="335" t="s">
        <v>15228</v>
      </c>
      <c r="B7549" s="335" t="s">
        <v>15517</v>
      </c>
      <c r="C7549" s="733">
        <v>43862</v>
      </c>
      <c r="F7549" s="663">
        <v>2309</v>
      </c>
      <c r="G7549" s="663">
        <v>577</v>
      </c>
      <c r="H7549" s="663"/>
      <c r="I7549" s="663">
        <v>1732</v>
      </c>
      <c r="J7549" s="728">
        <v>391.61</v>
      </c>
      <c r="K7549" s="728">
        <v>78.319999999999993</v>
      </c>
      <c r="L7549" s="728">
        <v>313.29000000000002</v>
      </c>
    </row>
    <row r="7550" spans="1:12" s="335" customFormat="1" ht="12" x14ac:dyDescent="0.2">
      <c r="A7550" s="335" t="s">
        <v>15229</v>
      </c>
      <c r="B7550" s="335" t="s">
        <v>15518</v>
      </c>
      <c r="C7550" s="733">
        <v>43862</v>
      </c>
      <c r="F7550" s="663">
        <v>2829</v>
      </c>
      <c r="G7550" s="663">
        <v>707</v>
      </c>
      <c r="H7550" s="663"/>
      <c r="I7550" s="663">
        <v>2122</v>
      </c>
      <c r="J7550" s="728">
        <v>479.8</v>
      </c>
      <c r="K7550" s="728">
        <v>95.96</v>
      </c>
      <c r="L7550" s="728">
        <v>383.84</v>
      </c>
    </row>
    <row r="7551" spans="1:12" s="335" customFormat="1" ht="12" x14ac:dyDescent="0.2">
      <c r="A7551" s="335" t="s">
        <v>15230</v>
      </c>
      <c r="B7551" s="335" t="s">
        <v>15519</v>
      </c>
      <c r="C7551" s="733">
        <v>43862</v>
      </c>
      <c r="F7551" s="663">
        <v>2296</v>
      </c>
      <c r="G7551" s="663">
        <v>344</v>
      </c>
      <c r="H7551" s="663"/>
      <c r="I7551" s="663">
        <v>1952</v>
      </c>
      <c r="J7551" s="728">
        <v>196.1</v>
      </c>
      <c r="K7551" s="728">
        <v>39.22</v>
      </c>
      <c r="L7551" s="728">
        <v>156.88</v>
      </c>
    </row>
    <row r="7552" spans="1:12" s="335" customFormat="1" ht="12" x14ac:dyDescent="0.2">
      <c r="A7552" s="335" t="s">
        <v>15231</v>
      </c>
      <c r="B7552" s="335" t="s">
        <v>15520</v>
      </c>
      <c r="C7552" s="733">
        <v>43862</v>
      </c>
      <c r="F7552" s="663">
        <v>2829</v>
      </c>
      <c r="G7552" s="663">
        <v>707</v>
      </c>
      <c r="H7552" s="663"/>
      <c r="I7552" s="663">
        <v>2122</v>
      </c>
      <c r="J7552" s="728">
        <v>479.8</v>
      </c>
      <c r="K7552" s="728">
        <v>95.96</v>
      </c>
      <c r="L7552" s="728">
        <v>383.84</v>
      </c>
    </row>
    <row r="7553" spans="1:12" s="335" customFormat="1" ht="12" x14ac:dyDescent="0.2">
      <c r="A7553" s="335" t="s">
        <v>15232</v>
      </c>
      <c r="B7553" s="335" t="s">
        <v>15521</v>
      </c>
      <c r="C7553" s="733">
        <v>43862</v>
      </c>
      <c r="F7553" s="663">
        <v>10212</v>
      </c>
      <c r="G7553" s="663">
        <v>3064</v>
      </c>
      <c r="H7553" s="663"/>
      <c r="I7553" s="663">
        <v>7148</v>
      </c>
      <c r="J7553" s="728">
        <v>2157.8000000000002</v>
      </c>
      <c r="K7553" s="728">
        <v>431.56</v>
      </c>
      <c r="L7553" s="728">
        <v>1726.24</v>
      </c>
    </row>
    <row r="7554" spans="1:12" s="335" customFormat="1" ht="12" x14ac:dyDescent="0.2">
      <c r="A7554" s="335" t="s">
        <v>15233</v>
      </c>
      <c r="B7554" s="335" t="s">
        <v>15522</v>
      </c>
      <c r="C7554" s="733">
        <v>43862</v>
      </c>
      <c r="F7554" s="663">
        <v>2980</v>
      </c>
      <c r="G7554" s="663">
        <v>447</v>
      </c>
      <c r="H7554" s="663"/>
      <c r="I7554" s="663">
        <v>2533</v>
      </c>
      <c r="J7554" s="728">
        <v>254.51</v>
      </c>
      <c r="K7554" s="728">
        <v>50.9</v>
      </c>
      <c r="L7554" s="728">
        <v>203.61</v>
      </c>
    </row>
    <row r="7555" spans="1:12" s="335" customFormat="1" ht="12" x14ac:dyDescent="0.2">
      <c r="A7555" s="335" t="s">
        <v>15234</v>
      </c>
      <c r="B7555" s="335" t="s">
        <v>15523</v>
      </c>
      <c r="C7555" s="733">
        <v>43862</v>
      </c>
      <c r="F7555" s="663">
        <v>2970</v>
      </c>
      <c r="G7555" s="663">
        <v>594</v>
      </c>
      <c r="H7555" s="663"/>
      <c r="I7555" s="663">
        <v>2376</v>
      </c>
      <c r="J7555" s="728">
        <v>379.86</v>
      </c>
      <c r="K7555" s="728">
        <v>75.97</v>
      </c>
      <c r="L7555" s="728">
        <v>303.89</v>
      </c>
    </row>
    <row r="7556" spans="1:12" s="335" customFormat="1" ht="12" x14ac:dyDescent="0.2">
      <c r="A7556" s="335" t="s">
        <v>15235</v>
      </c>
      <c r="B7556" s="335" t="s">
        <v>15524</v>
      </c>
      <c r="C7556" s="733">
        <v>43862</v>
      </c>
      <c r="F7556" s="663">
        <v>3605</v>
      </c>
      <c r="G7556" s="663">
        <v>721</v>
      </c>
      <c r="H7556" s="663"/>
      <c r="I7556" s="663">
        <v>2884</v>
      </c>
      <c r="J7556" s="728">
        <v>461.09</v>
      </c>
      <c r="K7556" s="728">
        <v>92.22</v>
      </c>
      <c r="L7556" s="728">
        <v>368.87</v>
      </c>
    </row>
    <row r="7557" spans="1:12" s="335" customFormat="1" ht="12" x14ac:dyDescent="0.2">
      <c r="A7557" s="335" t="s">
        <v>15236</v>
      </c>
      <c r="B7557" s="335" t="s">
        <v>15525</v>
      </c>
      <c r="C7557" s="733">
        <v>43862</v>
      </c>
      <c r="F7557" s="663">
        <v>3168</v>
      </c>
      <c r="G7557" s="663">
        <v>594</v>
      </c>
      <c r="H7557" s="663"/>
      <c r="I7557" s="663">
        <v>2574</v>
      </c>
      <c r="J7557" s="728">
        <v>368.75</v>
      </c>
      <c r="K7557" s="728">
        <v>73.75</v>
      </c>
      <c r="L7557" s="728">
        <v>295</v>
      </c>
    </row>
    <row r="7558" spans="1:12" s="335" customFormat="1" ht="12" x14ac:dyDescent="0.2">
      <c r="A7558" s="335" t="s">
        <v>15237</v>
      </c>
      <c r="B7558" s="335" t="s">
        <v>15526</v>
      </c>
      <c r="C7558" s="733">
        <v>43862</v>
      </c>
      <c r="F7558" s="663">
        <v>5928</v>
      </c>
      <c r="G7558" s="663">
        <v>889</v>
      </c>
      <c r="H7558" s="663"/>
      <c r="I7558" s="663">
        <v>5039</v>
      </c>
      <c r="J7558" s="728">
        <v>510.97</v>
      </c>
      <c r="K7558" s="728">
        <v>102.19</v>
      </c>
      <c r="L7558" s="728">
        <v>408.78</v>
      </c>
    </row>
    <row r="7559" spans="1:12" s="335" customFormat="1" ht="12" x14ac:dyDescent="0.2">
      <c r="A7559" s="335" t="s">
        <v>15238</v>
      </c>
      <c r="B7559" s="335" t="s">
        <v>15527</v>
      </c>
      <c r="C7559" s="733">
        <v>43862</v>
      </c>
      <c r="F7559" s="663">
        <v>5225</v>
      </c>
      <c r="G7559" s="663">
        <v>653</v>
      </c>
      <c r="H7559" s="663"/>
      <c r="I7559" s="663">
        <v>4572</v>
      </c>
      <c r="J7559" s="728">
        <v>335.29</v>
      </c>
      <c r="K7559" s="728">
        <v>67.06</v>
      </c>
      <c r="L7559" s="728">
        <v>268.23</v>
      </c>
    </row>
    <row r="7560" spans="1:12" s="335" customFormat="1" ht="12" x14ac:dyDescent="0.2">
      <c r="A7560" s="335" t="s">
        <v>15239</v>
      </c>
      <c r="B7560" s="335" t="s">
        <v>15528</v>
      </c>
      <c r="C7560" s="733">
        <v>43862</v>
      </c>
      <c r="F7560" s="663">
        <v>2309</v>
      </c>
      <c r="G7560" s="663">
        <v>577</v>
      </c>
      <c r="H7560" s="663"/>
      <c r="I7560" s="663">
        <v>1732</v>
      </c>
      <c r="J7560" s="728">
        <v>391.61</v>
      </c>
      <c r="K7560" s="728">
        <v>78.319999999999993</v>
      </c>
      <c r="L7560" s="728">
        <v>313.29000000000002</v>
      </c>
    </row>
    <row r="7561" spans="1:12" s="335" customFormat="1" ht="12" x14ac:dyDescent="0.2">
      <c r="A7561" s="335" t="s">
        <v>15240</v>
      </c>
      <c r="B7561" s="335" t="s">
        <v>15529</v>
      </c>
      <c r="C7561" s="733">
        <v>43862</v>
      </c>
      <c r="F7561" s="663">
        <v>2400</v>
      </c>
      <c r="G7561" s="663">
        <v>360</v>
      </c>
      <c r="H7561" s="663"/>
      <c r="I7561" s="663">
        <v>2040</v>
      </c>
      <c r="J7561" s="728">
        <v>204.99</v>
      </c>
      <c r="K7561" s="728">
        <v>41</v>
      </c>
      <c r="L7561" s="728">
        <v>163.99</v>
      </c>
    </row>
    <row r="7562" spans="1:12" s="335" customFormat="1" ht="12" x14ac:dyDescent="0.2">
      <c r="A7562" s="335" t="s">
        <v>15241</v>
      </c>
      <c r="B7562" s="335" t="s">
        <v>15530</v>
      </c>
      <c r="C7562" s="733">
        <v>43862</v>
      </c>
      <c r="F7562" s="663">
        <v>5134</v>
      </c>
      <c r="G7562" s="663">
        <v>770</v>
      </c>
      <c r="H7562" s="663"/>
      <c r="I7562" s="663">
        <v>4364</v>
      </c>
      <c r="J7562" s="728">
        <v>442.54</v>
      </c>
      <c r="K7562" s="728">
        <v>88.51</v>
      </c>
      <c r="L7562" s="728">
        <v>354.03</v>
      </c>
    </row>
    <row r="7563" spans="1:12" s="335" customFormat="1" ht="12" x14ac:dyDescent="0.2">
      <c r="A7563" s="335" t="s">
        <v>15242</v>
      </c>
      <c r="B7563" s="335" t="s">
        <v>15531</v>
      </c>
      <c r="C7563" s="733">
        <v>43862</v>
      </c>
      <c r="F7563" s="663">
        <v>6354</v>
      </c>
      <c r="G7563" s="663">
        <v>953</v>
      </c>
      <c r="H7563" s="663"/>
      <c r="I7563" s="663">
        <v>5401</v>
      </c>
      <c r="J7563" s="728">
        <v>542.69000000000005</v>
      </c>
      <c r="K7563" s="728">
        <v>108.54</v>
      </c>
      <c r="L7563" s="728">
        <v>434.15</v>
      </c>
    </row>
    <row r="7564" spans="1:12" s="335" customFormat="1" ht="12" x14ac:dyDescent="0.2">
      <c r="A7564" s="335" t="s">
        <v>15243</v>
      </c>
      <c r="B7564" s="335" t="s">
        <v>15532</v>
      </c>
      <c r="C7564" s="733">
        <v>43862</v>
      </c>
      <c r="F7564" s="663">
        <v>5376</v>
      </c>
      <c r="G7564" s="663">
        <v>1344</v>
      </c>
      <c r="H7564" s="663"/>
      <c r="I7564" s="663">
        <v>4032</v>
      </c>
      <c r="J7564" s="728">
        <v>911.77</v>
      </c>
      <c r="K7564" s="728">
        <v>182.35</v>
      </c>
      <c r="L7564" s="728">
        <v>729.42</v>
      </c>
    </row>
    <row r="7565" spans="1:12" s="335" customFormat="1" ht="12" x14ac:dyDescent="0.2">
      <c r="A7565" s="335" t="s">
        <v>15244</v>
      </c>
      <c r="B7565" s="335" t="s">
        <v>15533</v>
      </c>
      <c r="C7565" s="733">
        <v>43862</v>
      </c>
      <c r="F7565" s="663">
        <v>6529</v>
      </c>
      <c r="G7565" s="663">
        <v>1632</v>
      </c>
      <c r="H7565" s="663"/>
      <c r="I7565" s="663">
        <v>4897</v>
      </c>
      <c r="J7565" s="728">
        <v>1107.31</v>
      </c>
      <c r="K7565" s="728">
        <v>221.46</v>
      </c>
      <c r="L7565" s="728">
        <v>885.85</v>
      </c>
    </row>
    <row r="7566" spans="1:12" s="335" customFormat="1" ht="12" x14ac:dyDescent="0.2">
      <c r="A7566" s="335" t="s">
        <v>15245</v>
      </c>
      <c r="B7566" s="335" t="s">
        <v>15534</v>
      </c>
      <c r="C7566" s="733">
        <v>43862</v>
      </c>
      <c r="F7566" s="663">
        <v>1818</v>
      </c>
      <c r="G7566" s="663">
        <v>273</v>
      </c>
      <c r="H7566" s="663"/>
      <c r="I7566" s="663">
        <v>1545</v>
      </c>
      <c r="J7566" s="728">
        <v>155.27000000000001</v>
      </c>
      <c r="K7566" s="728">
        <v>31.05</v>
      </c>
      <c r="L7566" s="728">
        <v>124.22</v>
      </c>
    </row>
    <row r="7567" spans="1:12" s="335" customFormat="1" ht="12" x14ac:dyDescent="0.2">
      <c r="A7567" s="335" t="s">
        <v>15246</v>
      </c>
      <c r="B7567" s="335" t="s">
        <v>15535</v>
      </c>
      <c r="C7567" s="733">
        <v>43862</v>
      </c>
      <c r="F7567" s="663">
        <v>2829</v>
      </c>
      <c r="G7567" s="663">
        <v>707</v>
      </c>
      <c r="H7567" s="663"/>
      <c r="I7567" s="663">
        <v>2122</v>
      </c>
      <c r="J7567" s="728">
        <v>479.8</v>
      </c>
      <c r="K7567" s="728">
        <v>95.96</v>
      </c>
      <c r="L7567" s="728">
        <v>383.84</v>
      </c>
    </row>
    <row r="7568" spans="1:12" s="335" customFormat="1" ht="12" x14ac:dyDescent="0.2">
      <c r="A7568" s="335" t="s">
        <v>15247</v>
      </c>
      <c r="B7568" s="335" t="s">
        <v>15536</v>
      </c>
      <c r="C7568" s="733">
        <v>43862</v>
      </c>
      <c r="F7568" s="663">
        <v>3454</v>
      </c>
      <c r="G7568" s="663">
        <v>432</v>
      </c>
      <c r="H7568" s="663"/>
      <c r="I7568" s="663">
        <v>3022</v>
      </c>
      <c r="J7568" s="728">
        <v>221.65</v>
      </c>
      <c r="K7568" s="728">
        <v>44.33</v>
      </c>
      <c r="L7568" s="728">
        <v>177.32</v>
      </c>
    </row>
    <row r="7569" spans="1:12" s="335" customFormat="1" ht="12" x14ac:dyDescent="0.2">
      <c r="A7569" s="335" t="s">
        <v>15248</v>
      </c>
      <c r="B7569" s="335" t="s">
        <v>15537</v>
      </c>
      <c r="C7569" s="733">
        <v>43862</v>
      </c>
      <c r="F7569" s="663">
        <v>6883</v>
      </c>
      <c r="G7569" s="663">
        <v>406</v>
      </c>
      <c r="H7569" s="663"/>
      <c r="I7569" s="663">
        <v>6477</v>
      </c>
      <c r="J7569" s="728">
        <v>70.89</v>
      </c>
      <c r="K7569" s="728">
        <v>14.18</v>
      </c>
      <c r="L7569" s="728">
        <v>56.71</v>
      </c>
    </row>
    <row r="7570" spans="1:12" s="335" customFormat="1" ht="12" x14ac:dyDescent="0.2">
      <c r="A7570" s="335" t="s">
        <v>15249</v>
      </c>
      <c r="B7570" s="335" t="s">
        <v>15538</v>
      </c>
      <c r="C7570" s="733">
        <v>43862</v>
      </c>
      <c r="F7570" s="663">
        <v>9257</v>
      </c>
      <c r="G7570" s="663">
        <v>1389</v>
      </c>
      <c r="H7570" s="663"/>
      <c r="I7570" s="663">
        <v>7868</v>
      </c>
      <c r="J7570" s="728">
        <v>797.93</v>
      </c>
      <c r="K7570" s="728">
        <v>159.59</v>
      </c>
      <c r="L7570" s="728">
        <v>638.34</v>
      </c>
    </row>
    <row r="7571" spans="1:12" s="335" customFormat="1" ht="12" x14ac:dyDescent="0.2">
      <c r="A7571" s="335" t="s">
        <v>15250</v>
      </c>
      <c r="B7571" s="335" t="s">
        <v>15539</v>
      </c>
      <c r="C7571" s="733">
        <v>43862</v>
      </c>
      <c r="F7571" s="663">
        <v>7482</v>
      </c>
      <c r="G7571" s="663">
        <v>1496</v>
      </c>
      <c r="H7571" s="663"/>
      <c r="I7571" s="663">
        <v>5986</v>
      </c>
      <c r="J7571" s="728">
        <v>956.95</v>
      </c>
      <c r="K7571" s="728">
        <v>191.39</v>
      </c>
      <c r="L7571" s="728">
        <v>765.56</v>
      </c>
    </row>
    <row r="7572" spans="1:12" s="335" customFormat="1" ht="12" x14ac:dyDescent="0.2">
      <c r="A7572" s="335" t="s">
        <v>15251</v>
      </c>
      <c r="B7572" s="335" t="s">
        <v>15540</v>
      </c>
      <c r="C7572" s="733">
        <v>43862</v>
      </c>
      <c r="F7572" s="663">
        <v>4162</v>
      </c>
      <c r="G7572" s="663">
        <v>624</v>
      </c>
      <c r="H7572" s="663"/>
      <c r="I7572" s="663">
        <v>3538</v>
      </c>
      <c r="J7572" s="728">
        <v>355.47</v>
      </c>
      <c r="K7572" s="728">
        <v>71.09</v>
      </c>
      <c r="L7572" s="728">
        <v>284.38</v>
      </c>
    </row>
    <row r="7573" spans="1:12" s="335" customFormat="1" ht="12" x14ac:dyDescent="0.2">
      <c r="A7573" s="335" t="s">
        <v>15252</v>
      </c>
      <c r="B7573" s="335" t="s">
        <v>15541</v>
      </c>
      <c r="C7573" s="733">
        <v>43862</v>
      </c>
      <c r="F7573" s="663">
        <v>2309</v>
      </c>
      <c r="G7573" s="663">
        <v>577</v>
      </c>
      <c r="H7573" s="663"/>
      <c r="I7573" s="663">
        <v>1732</v>
      </c>
      <c r="J7573" s="728">
        <v>391.61</v>
      </c>
      <c r="K7573" s="728">
        <v>78.319999999999993</v>
      </c>
      <c r="L7573" s="728">
        <v>313.29000000000002</v>
      </c>
    </row>
    <row r="7574" spans="1:12" s="335" customFormat="1" ht="12" x14ac:dyDescent="0.2">
      <c r="A7574" s="335" t="s">
        <v>15253</v>
      </c>
      <c r="B7574" s="335" t="s">
        <v>15542</v>
      </c>
      <c r="C7574" s="733">
        <v>43862</v>
      </c>
      <c r="F7574" s="663">
        <v>4454</v>
      </c>
      <c r="G7574" s="663">
        <v>891</v>
      </c>
      <c r="H7574" s="663"/>
      <c r="I7574" s="663">
        <v>3563</v>
      </c>
      <c r="J7574" s="728">
        <v>569.66</v>
      </c>
      <c r="K7574" s="728">
        <v>113.93</v>
      </c>
      <c r="L7574" s="728">
        <v>455.73</v>
      </c>
    </row>
    <row r="7575" spans="1:12" s="335" customFormat="1" ht="12" x14ac:dyDescent="0.2">
      <c r="A7575" s="335" t="s">
        <v>15254</v>
      </c>
      <c r="B7575" s="335" t="s">
        <v>15543</v>
      </c>
      <c r="C7575" s="733">
        <v>43862</v>
      </c>
      <c r="F7575" s="663">
        <v>5057</v>
      </c>
      <c r="G7575" s="663">
        <v>759</v>
      </c>
      <c r="H7575" s="663"/>
      <c r="I7575" s="663">
        <v>4298</v>
      </c>
      <c r="J7575" s="728">
        <v>431.91</v>
      </c>
      <c r="K7575" s="728">
        <v>86.38</v>
      </c>
      <c r="L7575" s="728">
        <v>345.53</v>
      </c>
    </row>
    <row r="7576" spans="1:12" s="335" customFormat="1" ht="12" x14ac:dyDescent="0.2">
      <c r="A7576" s="335" t="s">
        <v>15255</v>
      </c>
      <c r="B7576" s="335" t="s">
        <v>15544</v>
      </c>
      <c r="C7576" s="733">
        <v>43862</v>
      </c>
      <c r="F7576" s="663">
        <v>14558</v>
      </c>
      <c r="G7576" s="663">
        <v>2184</v>
      </c>
      <c r="H7576" s="663"/>
      <c r="I7576" s="663">
        <v>12374</v>
      </c>
      <c r="J7576" s="728">
        <v>1254.8499999999999</v>
      </c>
      <c r="K7576" s="728">
        <v>250.97</v>
      </c>
      <c r="L7576" s="728">
        <v>1003.88</v>
      </c>
    </row>
    <row r="7577" spans="1:12" s="335" customFormat="1" ht="12" x14ac:dyDescent="0.2">
      <c r="A7577" s="335" t="s">
        <v>15256</v>
      </c>
      <c r="B7577" s="335" t="s">
        <v>15545</v>
      </c>
      <c r="C7577" s="733">
        <v>43862</v>
      </c>
      <c r="F7577" s="663">
        <v>4500</v>
      </c>
      <c r="G7577" s="663">
        <v>675</v>
      </c>
      <c r="H7577" s="663"/>
      <c r="I7577" s="663">
        <v>3825</v>
      </c>
      <c r="J7577" s="728">
        <v>384.35</v>
      </c>
      <c r="K7577" s="728">
        <v>76.87</v>
      </c>
      <c r="L7577" s="728">
        <v>307.48</v>
      </c>
    </row>
    <row r="7578" spans="1:12" s="335" customFormat="1" ht="12" x14ac:dyDescent="0.2">
      <c r="A7578" s="335" t="s">
        <v>15257</v>
      </c>
      <c r="B7578" s="335" t="s">
        <v>15461</v>
      </c>
      <c r="C7578" s="733">
        <v>43862</v>
      </c>
      <c r="F7578" s="663">
        <v>2548</v>
      </c>
      <c r="G7578" s="663">
        <v>382</v>
      </c>
      <c r="H7578" s="663"/>
      <c r="I7578" s="663">
        <v>2166</v>
      </c>
      <c r="J7578" s="728">
        <v>217.63</v>
      </c>
      <c r="K7578" s="728">
        <v>43.53</v>
      </c>
      <c r="L7578" s="728">
        <v>174.1</v>
      </c>
    </row>
    <row r="7579" spans="1:12" s="335" customFormat="1" ht="12" x14ac:dyDescent="0.2">
      <c r="A7579" s="335" t="s">
        <v>15258</v>
      </c>
      <c r="B7579" s="335" t="s">
        <v>15546</v>
      </c>
      <c r="C7579" s="733">
        <v>43862</v>
      </c>
      <c r="F7579" s="663">
        <v>2662</v>
      </c>
      <c r="G7579" s="663">
        <v>399</v>
      </c>
      <c r="H7579" s="663"/>
      <c r="I7579" s="663">
        <v>2263</v>
      </c>
      <c r="J7579" s="728">
        <v>227.36</v>
      </c>
      <c r="K7579" s="728">
        <v>45.47</v>
      </c>
      <c r="L7579" s="728">
        <v>181.89</v>
      </c>
    </row>
    <row r="7580" spans="1:12" s="335" customFormat="1" ht="12" x14ac:dyDescent="0.2">
      <c r="A7580" s="335" t="s">
        <v>15259</v>
      </c>
      <c r="B7580" s="335" t="s">
        <v>15547</v>
      </c>
      <c r="C7580" s="733">
        <v>43862</v>
      </c>
      <c r="F7580" s="663">
        <v>3041</v>
      </c>
      <c r="G7580" s="663">
        <v>179</v>
      </c>
      <c r="H7580" s="663"/>
      <c r="I7580" s="663">
        <v>2862</v>
      </c>
      <c r="J7580" s="728">
        <v>31.31</v>
      </c>
      <c r="K7580" s="728">
        <v>6.26</v>
      </c>
      <c r="L7580" s="728">
        <v>25.05</v>
      </c>
    </row>
    <row r="7581" spans="1:12" s="335" customFormat="1" ht="12" x14ac:dyDescent="0.2">
      <c r="A7581" s="335" t="s">
        <v>15260</v>
      </c>
      <c r="B7581" s="335" t="s">
        <v>15548</v>
      </c>
      <c r="C7581" s="733">
        <v>43862</v>
      </c>
      <c r="F7581" s="663">
        <v>3678</v>
      </c>
      <c r="G7581" s="663">
        <v>552</v>
      </c>
      <c r="H7581" s="663"/>
      <c r="I7581" s="663">
        <v>3126</v>
      </c>
      <c r="J7581" s="728">
        <v>317.04000000000002</v>
      </c>
      <c r="K7581" s="728">
        <v>63.41</v>
      </c>
      <c r="L7581" s="728">
        <v>253.63</v>
      </c>
    </row>
    <row r="7582" spans="1:12" s="335" customFormat="1" ht="12" x14ac:dyDescent="0.2">
      <c r="A7582" s="335" t="s">
        <v>15261</v>
      </c>
      <c r="B7582" s="335" t="s">
        <v>15549</v>
      </c>
      <c r="C7582" s="733">
        <v>43862</v>
      </c>
      <c r="F7582" s="663">
        <v>13524</v>
      </c>
      <c r="G7582" s="663">
        <v>2029</v>
      </c>
      <c r="H7582" s="663"/>
      <c r="I7582" s="663">
        <v>11495</v>
      </c>
      <c r="J7582" s="728">
        <v>1165.77</v>
      </c>
      <c r="K7582" s="728">
        <v>233.15</v>
      </c>
      <c r="L7582" s="728">
        <v>932.62</v>
      </c>
    </row>
    <row r="7583" spans="1:12" s="335" customFormat="1" ht="12" x14ac:dyDescent="0.2">
      <c r="A7583" s="335" t="s">
        <v>15262</v>
      </c>
      <c r="B7583" s="335" t="s">
        <v>15448</v>
      </c>
      <c r="C7583" s="733">
        <v>43862</v>
      </c>
      <c r="F7583" s="663">
        <v>4375</v>
      </c>
      <c r="G7583" s="663">
        <v>656</v>
      </c>
      <c r="H7583" s="663"/>
      <c r="I7583" s="663">
        <v>3719</v>
      </c>
      <c r="J7583" s="728">
        <v>373.67</v>
      </c>
      <c r="K7583" s="728">
        <v>74.73</v>
      </c>
      <c r="L7583" s="728">
        <v>298.94</v>
      </c>
    </row>
    <row r="7584" spans="1:12" s="335" customFormat="1" ht="12" x14ac:dyDescent="0.2">
      <c r="A7584" s="335" t="s">
        <v>15263</v>
      </c>
      <c r="B7584" s="335" t="s">
        <v>15550</v>
      </c>
      <c r="C7584" s="733">
        <v>43862</v>
      </c>
      <c r="F7584" s="663">
        <v>4075</v>
      </c>
      <c r="G7584" s="663">
        <v>815</v>
      </c>
      <c r="H7584" s="663"/>
      <c r="I7584" s="663">
        <v>3260</v>
      </c>
      <c r="J7584" s="728">
        <v>521.19000000000005</v>
      </c>
      <c r="K7584" s="728">
        <v>104.24</v>
      </c>
      <c r="L7584" s="728">
        <v>416.95</v>
      </c>
    </row>
    <row r="7585" spans="1:12" s="335" customFormat="1" ht="12" x14ac:dyDescent="0.2">
      <c r="A7585" s="335" t="s">
        <v>15264</v>
      </c>
      <c r="B7585" s="335" t="s">
        <v>15551</v>
      </c>
      <c r="C7585" s="733">
        <v>43862</v>
      </c>
      <c r="F7585" s="663">
        <v>9491</v>
      </c>
      <c r="G7585" s="663">
        <v>1424</v>
      </c>
      <c r="H7585" s="663"/>
      <c r="I7585" s="663">
        <v>8067</v>
      </c>
      <c r="J7585" s="728">
        <v>818.1</v>
      </c>
      <c r="K7585" s="728">
        <v>163.62</v>
      </c>
      <c r="L7585" s="728">
        <v>654.48</v>
      </c>
    </row>
    <row r="7586" spans="1:12" s="335" customFormat="1" ht="12" x14ac:dyDescent="0.2">
      <c r="A7586" s="335" t="s">
        <v>15265</v>
      </c>
      <c r="B7586" s="335" t="s">
        <v>15552</v>
      </c>
      <c r="C7586" s="733">
        <v>43862</v>
      </c>
      <c r="F7586" s="663">
        <v>5250</v>
      </c>
      <c r="G7586" s="663">
        <v>788</v>
      </c>
      <c r="H7586" s="663"/>
      <c r="I7586" s="663">
        <v>4462</v>
      </c>
      <c r="J7586" s="728">
        <v>452.55</v>
      </c>
      <c r="K7586" s="728">
        <v>90.51</v>
      </c>
      <c r="L7586" s="728">
        <v>362.04</v>
      </c>
    </row>
    <row r="7587" spans="1:12" s="335" customFormat="1" ht="12" x14ac:dyDescent="0.2">
      <c r="A7587" s="335" t="s">
        <v>15266</v>
      </c>
      <c r="B7587" s="335" t="s">
        <v>15553</v>
      </c>
      <c r="C7587" s="733">
        <v>43862</v>
      </c>
      <c r="F7587" s="663">
        <v>3150</v>
      </c>
      <c r="G7587" s="663">
        <v>473</v>
      </c>
      <c r="H7587" s="663"/>
      <c r="I7587" s="663">
        <v>2677</v>
      </c>
      <c r="J7587" s="728">
        <v>269.05</v>
      </c>
      <c r="K7587" s="728">
        <v>53.81</v>
      </c>
      <c r="L7587" s="728">
        <v>215.24</v>
      </c>
    </row>
    <row r="7588" spans="1:12" s="335" customFormat="1" ht="12" x14ac:dyDescent="0.2">
      <c r="A7588" s="335" t="s">
        <v>15267</v>
      </c>
      <c r="B7588" s="335" t="s">
        <v>15554</v>
      </c>
      <c r="C7588" s="733">
        <v>43862</v>
      </c>
      <c r="F7588" s="663">
        <v>1875</v>
      </c>
      <c r="G7588" s="663">
        <v>281</v>
      </c>
      <c r="H7588" s="663"/>
      <c r="I7588" s="663">
        <v>1594</v>
      </c>
      <c r="J7588" s="728">
        <v>160.15</v>
      </c>
      <c r="K7588" s="728">
        <v>32.03</v>
      </c>
      <c r="L7588" s="728">
        <v>128.12</v>
      </c>
    </row>
    <row r="7589" spans="1:12" s="335" customFormat="1" ht="12" x14ac:dyDescent="0.2">
      <c r="A7589" s="335" t="s">
        <v>15268</v>
      </c>
      <c r="B7589" s="335" t="s">
        <v>15555</v>
      </c>
      <c r="C7589" s="733">
        <v>43862</v>
      </c>
      <c r="F7589" s="663">
        <v>2053</v>
      </c>
      <c r="G7589" s="663">
        <v>308</v>
      </c>
      <c r="H7589" s="663"/>
      <c r="I7589" s="663">
        <v>1745</v>
      </c>
      <c r="J7589" s="728">
        <v>175.35</v>
      </c>
      <c r="K7589" s="728">
        <v>35.07</v>
      </c>
      <c r="L7589" s="728">
        <v>140.28</v>
      </c>
    </row>
    <row r="7590" spans="1:12" s="335" customFormat="1" ht="12" x14ac:dyDescent="0.2">
      <c r="A7590" s="335" t="s">
        <v>15269</v>
      </c>
      <c r="B7590" s="335" t="s">
        <v>15556</v>
      </c>
      <c r="C7590" s="733">
        <v>43862</v>
      </c>
      <c r="F7590" s="663">
        <v>4170</v>
      </c>
      <c r="G7590" s="663">
        <v>797</v>
      </c>
      <c r="H7590" s="663"/>
      <c r="I7590" s="663">
        <v>3373</v>
      </c>
      <c r="J7590" s="728">
        <v>497.99</v>
      </c>
      <c r="K7590" s="728">
        <v>99.6</v>
      </c>
      <c r="L7590" s="728">
        <v>398.39</v>
      </c>
    </row>
    <row r="7591" spans="1:12" s="335" customFormat="1" ht="12" x14ac:dyDescent="0.2">
      <c r="A7591" s="335" t="s">
        <v>15270</v>
      </c>
      <c r="B7591" s="335" t="s">
        <v>15557</v>
      </c>
      <c r="C7591" s="733">
        <v>43862</v>
      </c>
      <c r="F7591" s="663">
        <v>3388</v>
      </c>
      <c r="G7591" s="663">
        <v>635</v>
      </c>
      <c r="H7591" s="663"/>
      <c r="I7591" s="663">
        <v>2753</v>
      </c>
      <c r="J7591" s="728">
        <v>394.36</v>
      </c>
      <c r="K7591" s="728">
        <v>78.87</v>
      </c>
      <c r="L7591" s="728">
        <v>315.49</v>
      </c>
    </row>
    <row r="7592" spans="1:12" s="335" customFormat="1" ht="12" x14ac:dyDescent="0.2">
      <c r="A7592" s="335" t="s">
        <v>15023</v>
      </c>
      <c r="B7592" s="335" t="s">
        <v>15024</v>
      </c>
      <c r="C7592" s="733">
        <v>43862</v>
      </c>
      <c r="F7592" s="663">
        <v>210</v>
      </c>
      <c r="G7592" s="663">
        <v>12</v>
      </c>
      <c r="H7592" s="663"/>
      <c r="I7592" s="663">
        <v>198</v>
      </c>
      <c r="J7592" s="728">
        <v>2.16</v>
      </c>
      <c r="K7592" s="728">
        <v>0.43</v>
      </c>
      <c r="L7592" s="728">
        <v>1.73</v>
      </c>
    </row>
    <row r="7593" spans="1:12" s="335" customFormat="1" ht="12" x14ac:dyDescent="0.2">
      <c r="A7593" s="335" t="s">
        <v>15271</v>
      </c>
      <c r="B7593" s="335" t="s">
        <v>15558</v>
      </c>
      <c r="C7593" s="733">
        <v>43862</v>
      </c>
      <c r="F7593" s="663">
        <v>4251</v>
      </c>
      <c r="G7593" s="663">
        <v>813</v>
      </c>
      <c r="H7593" s="663"/>
      <c r="I7593" s="663">
        <v>3438</v>
      </c>
      <c r="J7593" s="728">
        <v>507.65</v>
      </c>
      <c r="K7593" s="728">
        <v>101.53</v>
      </c>
      <c r="L7593" s="728">
        <v>406.12</v>
      </c>
    </row>
    <row r="7594" spans="1:12" s="335" customFormat="1" ht="12" x14ac:dyDescent="0.2">
      <c r="A7594" s="335" t="s">
        <v>15272</v>
      </c>
      <c r="B7594" s="335" t="s">
        <v>15559</v>
      </c>
      <c r="C7594" s="733">
        <v>43862</v>
      </c>
      <c r="F7594" s="663">
        <v>4390</v>
      </c>
      <c r="G7594" s="663">
        <v>724</v>
      </c>
      <c r="H7594" s="663"/>
      <c r="I7594" s="663">
        <v>3666</v>
      </c>
      <c r="J7594" s="728">
        <v>433.34</v>
      </c>
      <c r="K7594" s="728">
        <v>86.67</v>
      </c>
      <c r="L7594" s="728">
        <v>346.67</v>
      </c>
    </row>
    <row r="7595" spans="1:12" s="335" customFormat="1" ht="12" x14ac:dyDescent="0.2">
      <c r="A7595" s="335" t="s">
        <v>15273</v>
      </c>
      <c r="B7595" s="335" t="s">
        <v>15560</v>
      </c>
      <c r="C7595" s="733">
        <v>43862</v>
      </c>
      <c r="F7595" s="663">
        <v>5125</v>
      </c>
      <c r="G7595" s="663">
        <v>1025</v>
      </c>
      <c r="H7595" s="663"/>
      <c r="I7595" s="663">
        <v>4100</v>
      </c>
      <c r="J7595" s="728">
        <v>655.49</v>
      </c>
      <c r="K7595" s="728">
        <v>131.1</v>
      </c>
      <c r="L7595" s="728">
        <v>524.39</v>
      </c>
    </row>
    <row r="7596" spans="1:12" s="335" customFormat="1" ht="12" x14ac:dyDescent="0.2">
      <c r="A7596" s="335" t="s">
        <v>15274</v>
      </c>
      <c r="B7596" s="335" t="s">
        <v>15561</v>
      </c>
      <c r="C7596" s="733">
        <v>43862</v>
      </c>
      <c r="F7596" s="663">
        <v>5937</v>
      </c>
      <c r="G7596" s="663">
        <v>1187</v>
      </c>
      <c r="H7596" s="663"/>
      <c r="I7596" s="663">
        <v>4750</v>
      </c>
      <c r="J7596" s="728">
        <v>759.35</v>
      </c>
      <c r="K7596" s="728">
        <v>151.87</v>
      </c>
      <c r="L7596" s="728">
        <v>607.48</v>
      </c>
    </row>
    <row r="7597" spans="1:12" s="335" customFormat="1" ht="12" x14ac:dyDescent="0.2">
      <c r="A7597" s="335" t="s">
        <v>15275</v>
      </c>
      <c r="B7597" s="335" t="s">
        <v>15562</v>
      </c>
      <c r="C7597" s="733">
        <v>43862</v>
      </c>
      <c r="F7597" s="663">
        <v>6595</v>
      </c>
      <c r="G7597" s="663">
        <v>989</v>
      </c>
      <c r="H7597" s="663"/>
      <c r="I7597" s="663">
        <v>5606</v>
      </c>
      <c r="J7597" s="728">
        <v>568.47</v>
      </c>
      <c r="K7597" s="728">
        <v>113.69</v>
      </c>
      <c r="L7597" s="728">
        <v>454.78</v>
      </c>
    </row>
    <row r="7598" spans="1:12" s="335" customFormat="1" ht="12" x14ac:dyDescent="0.2">
      <c r="A7598" s="335" t="s">
        <v>15276</v>
      </c>
      <c r="B7598" s="335" t="s">
        <v>15563</v>
      </c>
      <c r="C7598" s="733">
        <v>43862</v>
      </c>
      <c r="F7598" s="663">
        <v>4598</v>
      </c>
      <c r="G7598" s="663">
        <v>879</v>
      </c>
      <c r="H7598" s="663"/>
      <c r="I7598" s="663">
        <v>3719</v>
      </c>
      <c r="J7598" s="728">
        <v>549.09</v>
      </c>
      <c r="K7598" s="728">
        <v>109.82</v>
      </c>
      <c r="L7598" s="728">
        <v>439.27</v>
      </c>
    </row>
    <row r="7599" spans="1:12" s="335" customFormat="1" ht="12" x14ac:dyDescent="0.2">
      <c r="A7599" s="335" t="s">
        <v>15277</v>
      </c>
      <c r="B7599" s="335" t="s">
        <v>15564</v>
      </c>
      <c r="C7599" s="733">
        <v>43862</v>
      </c>
      <c r="F7599" s="663">
        <v>6680</v>
      </c>
      <c r="G7599" s="663">
        <v>1252</v>
      </c>
      <c r="H7599" s="663"/>
      <c r="I7599" s="663">
        <v>5428</v>
      </c>
      <c r="J7599" s="728">
        <v>784.7</v>
      </c>
      <c r="K7599" s="728">
        <v>156.94</v>
      </c>
      <c r="L7599" s="728">
        <v>627.76</v>
      </c>
    </row>
    <row r="7600" spans="1:12" s="335" customFormat="1" ht="12" x14ac:dyDescent="0.2">
      <c r="A7600" s="335" t="s">
        <v>15278</v>
      </c>
      <c r="B7600" s="335" t="s">
        <v>15565</v>
      </c>
      <c r="C7600" s="733">
        <v>43862</v>
      </c>
      <c r="F7600" s="663">
        <v>3168</v>
      </c>
      <c r="G7600" s="663">
        <v>634</v>
      </c>
      <c r="H7600" s="663"/>
      <c r="I7600" s="663">
        <v>2534</v>
      </c>
      <c r="J7600" s="728">
        <v>405.19</v>
      </c>
      <c r="K7600" s="728">
        <v>81.040000000000006</v>
      </c>
      <c r="L7600" s="728">
        <v>324.14999999999998</v>
      </c>
    </row>
    <row r="7601" spans="1:12" s="335" customFormat="1" ht="12" x14ac:dyDescent="0.2">
      <c r="A7601" s="335" t="s">
        <v>15279</v>
      </c>
      <c r="B7601" s="335" t="s">
        <v>15436</v>
      </c>
      <c r="C7601" s="733">
        <v>43862</v>
      </c>
      <c r="F7601" s="663">
        <v>3084</v>
      </c>
      <c r="G7601" s="663">
        <v>463</v>
      </c>
      <c r="H7601" s="663"/>
      <c r="I7601" s="663">
        <v>2621</v>
      </c>
      <c r="J7601" s="728">
        <v>263.39999999999998</v>
      </c>
      <c r="K7601" s="728">
        <v>52.68</v>
      </c>
      <c r="L7601" s="728">
        <v>210.72</v>
      </c>
    </row>
    <row r="7602" spans="1:12" s="335" customFormat="1" ht="12" x14ac:dyDescent="0.2">
      <c r="A7602" s="335" t="s">
        <v>15280</v>
      </c>
      <c r="B7602" s="335" t="s">
        <v>15566</v>
      </c>
      <c r="C7602" s="733">
        <v>43862</v>
      </c>
      <c r="F7602" s="663">
        <v>11537</v>
      </c>
      <c r="G7602" s="663">
        <v>2307</v>
      </c>
      <c r="H7602" s="663"/>
      <c r="I7602" s="663">
        <v>9230</v>
      </c>
      <c r="J7602" s="728">
        <v>1475.59</v>
      </c>
      <c r="K7602" s="728">
        <v>295.12</v>
      </c>
      <c r="L7602" s="728">
        <v>1180.47</v>
      </c>
    </row>
    <row r="7603" spans="1:12" s="335" customFormat="1" ht="12" x14ac:dyDescent="0.2">
      <c r="A7603" s="335" t="s">
        <v>15281</v>
      </c>
      <c r="B7603" s="335" t="s">
        <v>15567</v>
      </c>
      <c r="C7603" s="733">
        <v>43862</v>
      </c>
      <c r="F7603" s="663">
        <v>6245</v>
      </c>
      <c r="G7603" s="663">
        <v>1249</v>
      </c>
      <c r="H7603" s="663"/>
      <c r="I7603" s="663">
        <v>4996</v>
      </c>
      <c r="J7603" s="728">
        <v>798.74</v>
      </c>
      <c r="K7603" s="728">
        <v>159.75</v>
      </c>
      <c r="L7603" s="728">
        <v>638.99</v>
      </c>
    </row>
    <row r="7604" spans="1:12" s="335" customFormat="1" ht="12" x14ac:dyDescent="0.2">
      <c r="A7604" s="335" t="s">
        <v>15282</v>
      </c>
      <c r="B7604" s="335" t="s">
        <v>15568</v>
      </c>
      <c r="C7604" s="733">
        <v>43862</v>
      </c>
      <c r="F7604" s="663">
        <v>7971</v>
      </c>
      <c r="G7604" s="663">
        <v>1495</v>
      </c>
      <c r="H7604" s="663"/>
      <c r="I7604" s="663">
        <v>6476</v>
      </c>
      <c r="J7604" s="728">
        <v>936.35</v>
      </c>
      <c r="K7604" s="728">
        <v>187.27</v>
      </c>
      <c r="L7604" s="728">
        <v>749.08</v>
      </c>
    </row>
    <row r="7605" spans="1:12" s="335" customFormat="1" ht="12" x14ac:dyDescent="0.2">
      <c r="A7605" s="335" t="s">
        <v>15283</v>
      </c>
      <c r="B7605" s="335" t="s">
        <v>15569</v>
      </c>
      <c r="C7605" s="733">
        <v>43862</v>
      </c>
      <c r="F7605" s="663">
        <v>3397</v>
      </c>
      <c r="G7605" s="663">
        <v>200</v>
      </c>
      <c r="H7605" s="663"/>
      <c r="I7605" s="663">
        <v>3197</v>
      </c>
      <c r="J7605" s="728">
        <v>34.99</v>
      </c>
      <c r="K7605" s="728">
        <v>7</v>
      </c>
      <c r="L7605" s="728">
        <v>27.99</v>
      </c>
    </row>
    <row r="7606" spans="1:12" s="335" customFormat="1" ht="12" x14ac:dyDescent="0.2">
      <c r="A7606" s="335" t="s">
        <v>15284</v>
      </c>
      <c r="B7606" s="335" t="s">
        <v>15570</v>
      </c>
      <c r="C7606" s="733">
        <v>43862</v>
      </c>
      <c r="F7606" s="663">
        <v>4179</v>
      </c>
      <c r="G7606" s="663">
        <v>627</v>
      </c>
      <c r="H7606" s="663"/>
      <c r="I7606" s="663">
        <v>3552</v>
      </c>
      <c r="J7606" s="728">
        <v>356.93</v>
      </c>
      <c r="K7606" s="728">
        <v>71.39</v>
      </c>
      <c r="L7606" s="728">
        <v>285.54000000000002</v>
      </c>
    </row>
    <row r="7607" spans="1:12" s="335" customFormat="1" ht="12" x14ac:dyDescent="0.2">
      <c r="A7607" s="335" t="s">
        <v>15285</v>
      </c>
      <c r="B7607" s="335" t="s">
        <v>15522</v>
      </c>
      <c r="C7607" s="733">
        <v>43862</v>
      </c>
      <c r="F7607" s="663">
        <v>2128</v>
      </c>
      <c r="G7607" s="663">
        <v>319</v>
      </c>
      <c r="H7607" s="663"/>
      <c r="I7607" s="663">
        <v>1809</v>
      </c>
      <c r="J7607" s="728">
        <v>181.75</v>
      </c>
      <c r="K7607" s="728">
        <v>36.35</v>
      </c>
      <c r="L7607" s="728">
        <v>145.4</v>
      </c>
    </row>
    <row r="7608" spans="1:12" s="335" customFormat="1" ht="12" x14ac:dyDescent="0.2">
      <c r="A7608" s="335" t="s">
        <v>15286</v>
      </c>
      <c r="B7608" s="335" t="s">
        <v>15571</v>
      </c>
      <c r="C7608" s="733">
        <v>43862</v>
      </c>
      <c r="F7608" s="663">
        <v>2625</v>
      </c>
      <c r="G7608" s="663">
        <v>394</v>
      </c>
      <c r="H7608" s="663"/>
      <c r="I7608" s="663">
        <v>2231</v>
      </c>
      <c r="J7608" s="728">
        <v>224.2</v>
      </c>
      <c r="K7608" s="728">
        <v>44.84</v>
      </c>
      <c r="L7608" s="728">
        <v>179.36</v>
      </c>
    </row>
    <row r="7609" spans="1:12" s="335" customFormat="1" ht="12" x14ac:dyDescent="0.2">
      <c r="A7609" s="335" t="s">
        <v>15287</v>
      </c>
      <c r="B7609" s="335" t="s">
        <v>15572</v>
      </c>
      <c r="C7609" s="733">
        <v>43862</v>
      </c>
      <c r="F7609" s="663">
        <v>4915</v>
      </c>
      <c r="G7609" s="663">
        <v>1229</v>
      </c>
      <c r="H7609" s="663"/>
      <c r="I7609" s="663">
        <v>3686</v>
      </c>
      <c r="J7609" s="728">
        <v>826.01</v>
      </c>
      <c r="K7609" s="728">
        <v>165.2</v>
      </c>
      <c r="L7609" s="728">
        <v>660.81</v>
      </c>
    </row>
    <row r="7610" spans="1:12" s="335" customFormat="1" ht="12" x14ac:dyDescent="0.2">
      <c r="A7610" s="335" t="s">
        <v>15288</v>
      </c>
      <c r="B7610" s="335" t="s">
        <v>15573</v>
      </c>
      <c r="C7610" s="733">
        <v>43862</v>
      </c>
      <c r="F7610" s="663">
        <v>18532</v>
      </c>
      <c r="G7610" s="663">
        <v>2780</v>
      </c>
      <c r="H7610" s="663"/>
      <c r="I7610" s="663">
        <v>15752</v>
      </c>
      <c r="J7610" s="728">
        <v>1597.4</v>
      </c>
      <c r="K7610" s="728">
        <v>319.48</v>
      </c>
      <c r="L7610" s="728">
        <v>1277.92</v>
      </c>
    </row>
    <row r="7611" spans="1:12" s="335" customFormat="1" ht="12" x14ac:dyDescent="0.2">
      <c r="A7611" s="335" t="s">
        <v>15289</v>
      </c>
      <c r="B7611" s="335" t="s">
        <v>15574</v>
      </c>
      <c r="C7611" s="733">
        <v>43862</v>
      </c>
      <c r="F7611" s="663">
        <v>1587</v>
      </c>
      <c r="G7611" s="663">
        <v>397</v>
      </c>
      <c r="H7611" s="663"/>
      <c r="I7611" s="663">
        <v>1190</v>
      </c>
      <c r="J7611" s="728">
        <v>266.70999999999998</v>
      </c>
      <c r="K7611" s="728">
        <v>53.34</v>
      </c>
      <c r="L7611" s="728">
        <v>213.37</v>
      </c>
    </row>
    <row r="7612" spans="1:12" s="335" customFormat="1" ht="12" x14ac:dyDescent="0.2">
      <c r="A7612" s="335" t="s">
        <v>15290</v>
      </c>
      <c r="B7612" s="335" t="s">
        <v>15575</v>
      </c>
      <c r="C7612" s="733">
        <v>43862</v>
      </c>
      <c r="F7612" s="663">
        <v>4680</v>
      </c>
      <c r="G7612" s="663">
        <v>702</v>
      </c>
      <c r="H7612" s="663"/>
      <c r="I7612" s="663">
        <v>3978</v>
      </c>
      <c r="J7612" s="728">
        <v>399.71</v>
      </c>
      <c r="K7612" s="728">
        <v>79.94</v>
      </c>
      <c r="L7612" s="728">
        <v>319.77</v>
      </c>
    </row>
    <row r="7613" spans="1:12" s="335" customFormat="1" ht="12" x14ac:dyDescent="0.2">
      <c r="A7613" s="335" t="s">
        <v>15291</v>
      </c>
      <c r="B7613" s="335" t="s">
        <v>15576</v>
      </c>
      <c r="C7613" s="733">
        <v>43862</v>
      </c>
      <c r="F7613" s="663">
        <v>3345</v>
      </c>
      <c r="G7613" s="663">
        <v>669</v>
      </c>
      <c r="H7613" s="663"/>
      <c r="I7613" s="663">
        <v>2676</v>
      </c>
      <c r="J7613" s="728">
        <v>427.83</v>
      </c>
      <c r="K7613" s="728">
        <v>85.57</v>
      </c>
      <c r="L7613" s="728">
        <v>342.26</v>
      </c>
    </row>
    <row r="7614" spans="1:12" s="335" customFormat="1" ht="12" x14ac:dyDescent="0.2">
      <c r="A7614" s="335" t="s">
        <v>15292</v>
      </c>
      <c r="B7614" s="335" t="s">
        <v>15569</v>
      </c>
      <c r="C7614" s="733">
        <v>43862</v>
      </c>
      <c r="F7614" s="663">
        <v>770</v>
      </c>
      <c r="G7614" s="663">
        <v>45</v>
      </c>
      <c r="H7614" s="663"/>
      <c r="I7614" s="663">
        <v>725</v>
      </c>
      <c r="J7614" s="728">
        <v>7.93</v>
      </c>
      <c r="K7614" s="728">
        <v>1.59</v>
      </c>
      <c r="L7614" s="728">
        <v>6.34</v>
      </c>
    </row>
    <row r="7615" spans="1:12" s="335" customFormat="1" ht="12" x14ac:dyDescent="0.2">
      <c r="A7615" s="335" t="s">
        <v>15293</v>
      </c>
      <c r="B7615" s="335" t="s">
        <v>15577</v>
      </c>
      <c r="C7615" s="733">
        <v>43862</v>
      </c>
      <c r="F7615" s="663">
        <v>7291</v>
      </c>
      <c r="G7615" s="663">
        <v>1094</v>
      </c>
      <c r="H7615" s="663"/>
      <c r="I7615" s="663">
        <v>6197</v>
      </c>
      <c r="J7615" s="728">
        <v>628.46</v>
      </c>
      <c r="K7615" s="728">
        <v>125.69</v>
      </c>
      <c r="L7615" s="728">
        <v>502.77</v>
      </c>
    </row>
    <row r="7616" spans="1:12" s="335" customFormat="1" ht="12" x14ac:dyDescent="0.2">
      <c r="A7616" s="335" t="s">
        <v>15294</v>
      </c>
      <c r="B7616" s="335" t="s">
        <v>15578</v>
      </c>
      <c r="C7616" s="733">
        <v>43862</v>
      </c>
      <c r="F7616" s="663">
        <v>3928</v>
      </c>
      <c r="G7616" s="663">
        <v>589</v>
      </c>
      <c r="H7616" s="663"/>
      <c r="I7616" s="663">
        <v>3339</v>
      </c>
      <c r="J7616" s="728">
        <v>338.59</v>
      </c>
      <c r="K7616" s="728">
        <v>67.72</v>
      </c>
      <c r="L7616" s="728">
        <v>270.87</v>
      </c>
    </row>
    <row r="7617" spans="1:12" s="335" customFormat="1" ht="12" x14ac:dyDescent="0.2">
      <c r="A7617" s="335" t="s">
        <v>15295</v>
      </c>
      <c r="B7617" s="335" t="s">
        <v>15579</v>
      </c>
      <c r="C7617" s="733">
        <v>43862</v>
      </c>
      <c r="F7617" s="663">
        <v>7164</v>
      </c>
      <c r="G7617" s="663">
        <v>1075</v>
      </c>
      <c r="H7617" s="663"/>
      <c r="I7617" s="663">
        <v>6089</v>
      </c>
      <c r="J7617" s="728">
        <v>617.51</v>
      </c>
      <c r="K7617" s="728">
        <v>123.5</v>
      </c>
      <c r="L7617" s="728">
        <v>494.01</v>
      </c>
    </row>
    <row r="7618" spans="1:12" s="335" customFormat="1" ht="12" x14ac:dyDescent="0.2">
      <c r="A7618" s="335" t="s">
        <v>15296</v>
      </c>
      <c r="B7618" s="335" t="s">
        <v>15580</v>
      </c>
      <c r="C7618" s="733">
        <v>43862</v>
      </c>
      <c r="F7618" s="663">
        <v>5919</v>
      </c>
      <c r="G7618" s="663">
        <v>1184</v>
      </c>
      <c r="H7618" s="663"/>
      <c r="I7618" s="663">
        <v>4735</v>
      </c>
      <c r="J7618" s="728">
        <v>757.04</v>
      </c>
      <c r="K7618" s="728">
        <v>151.41</v>
      </c>
      <c r="L7618" s="728">
        <v>605.63</v>
      </c>
    </row>
    <row r="7619" spans="1:12" s="335" customFormat="1" ht="12" x14ac:dyDescent="0.2">
      <c r="A7619" s="335" t="s">
        <v>15297</v>
      </c>
      <c r="B7619" s="335" t="s">
        <v>15581</v>
      </c>
      <c r="C7619" s="733">
        <v>43862</v>
      </c>
      <c r="F7619" s="663">
        <v>10723</v>
      </c>
      <c r="G7619" s="663">
        <v>2011</v>
      </c>
      <c r="H7619" s="663"/>
      <c r="I7619" s="663">
        <v>8712</v>
      </c>
      <c r="J7619" s="728">
        <v>1259.6300000000001</v>
      </c>
      <c r="K7619" s="728">
        <v>251.93</v>
      </c>
      <c r="L7619" s="728">
        <v>1007.7</v>
      </c>
    </row>
    <row r="7620" spans="1:12" s="335" customFormat="1" ht="12" x14ac:dyDescent="0.2">
      <c r="A7620" s="335" t="s">
        <v>15298</v>
      </c>
      <c r="B7620" s="335" t="s">
        <v>15582</v>
      </c>
      <c r="C7620" s="733">
        <v>43862</v>
      </c>
      <c r="F7620" s="663">
        <v>6967</v>
      </c>
      <c r="G7620" s="663">
        <v>1045</v>
      </c>
      <c r="H7620" s="663"/>
      <c r="I7620" s="663">
        <v>5922</v>
      </c>
      <c r="J7620" s="728">
        <v>600.54</v>
      </c>
      <c r="K7620" s="728">
        <v>120.11</v>
      </c>
      <c r="L7620" s="728">
        <v>480.43</v>
      </c>
    </row>
    <row r="7621" spans="1:12" s="335" customFormat="1" ht="12" x14ac:dyDescent="0.2">
      <c r="A7621" s="335" t="s">
        <v>15299</v>
      </c>
      <c r="B7621" s="335" t="s">
        <v>15583</v>
      </c>
      <c r="C7621" s="733">
        <v>43862</v>
      </c>
      <c r="F7621" s="663">
        <v>2900</v>
      </c>
      <c r="G7621" s="663">
        <v>580</v>
      </c>
      <c r="H7621" s="663"/>
      <c r="I7621" s="663">
        <v>2320</v>
      </c>
      <c r="J7621" s="728">
        <v>370.91</v>
      </c>
      <c r="K7621" s="728">
        <v>74.180000000000007</v>
      </c>
      <c r="L7621" s="728">
        <v>296.73</v>
      </c>
    </row>
    <row r="7622" spans="1:12" s="335" customFormat="1" ht="12" x14ac:dyDescent="0.2">
      <c r="A7622" s="335" t="s">
        <v>15300</v>
      </c>
      <c r="B7622" s="335" t="s">
        <v>15584</v>
      </c>
      <c r="C7622" s="733">
        <v>43862</v>
      </c>
      <c r="F7622" s="663">
        <v>6798</v>
      </c>
      <c r="G7622" s="663">
        <v>1020</v>
      </c>
      <c r="H7622" s="663"/>
      <c r="I7622" s="663">
        <v>5778</v>
      </c>
      <c r="J7622" s="728">
        <v>585.96</v>
      </c>
      <c r="K7622" s="728">
        <v>117.19</v>
      </c>
      <c r="L7622" s="728">
        <v>468.77</v>
      </c>
    </row>
    <row r="7623" spans="1:12" s="335" customFormat="1" ht="12" x14ac:dyDescent="0.2">
      <c r="A7623" s="335" t="s">
        <v>15301</v>
      </c>
      <c r="B7623" s="335" t="s">
        <v>15585</v>
      </c>
      <c r="C7623" s="733">
        <v>43862</v>
      </c>
      <c r="F7623" s="663">
        <v>6097</v>
      </c>
      <c r="G7623" s="663">
        <v>1219</v>
      </c>
      <c r="H7623" s="663"/>
      <c r="I7623" s="663">
        <v>4878</v>
      </c>
      <c r="J7623" s="728">
        <v>772.74</v>
      </c>
      <c r="K7623" s="728">
        <v>154.55000000000001</v>
      </c>
      <c r="L7623" s="728">
        <v>618.19000000000005</v>
      </c>
    </row>
    <row r="7624" spans="1:12" s="335" customFormat="1" ht="12" x14ac:dyDescent="0.2">
      <c r="A7624" s="335" t="s">
        <v>15302</v>
      </c>
      <c r="B7624" s="335" t="s">
        <v>15586</v>
      </c>
      <c r="C7624" s="733">
        <v>43862</v>
      </c>
      <c r="F7624" s="663">
        <v>2537</v>
      </c>
      <c r="G7624" s="663">
        <v>317</v>
      </c>
      <c r="H7624" s="663"/>
      <c r="I7624" s="663">
        <v>2220</v>
      </c>
      <c r="J7624" s="728">
        <v>162.80000000000001</v>
      </c>
      <c r="K7624" s="728">
        <v>32.56</v>
      </c>
      <c r="L7624" s="728">
        <v>130.24</v>
      </c>
    </row>
    <row r="7625" spans="1:12" s="335" customFormat="1" ht="12" x14ac:dyDescent="0.2">
      <c r="A7625" s="335" t="s">
        <v>15303</v>
      </c>
      <c r="B7625" s="335" t="s">
        <v>15587</v>
      </c>
      <c r="C7625" s="733">
        <v>43862</v>
      </c>
      <c r="F7625" s="663">
        <v>2250</v>
      </c>
      <c r="G7625" s="663">
        <v>337</v>
      </c>
      <c r="H7625" s="663"/>
      <c r="I7625" s="663">
        <v>1913</v>
      </c>
      <c r="J7625" s="728">
        <v>192.17</v>
      </c>
      <c r="K7625" s="728">
        <v>38.43</v>
      </c>
      <c r="L7625" s="728">
        <v>153.74</v>
      </c>
    </row>
    <row r="7626" spans="1:12" s="335" customFormat="1" ht="12" x14ac:dyDescent="0.2">
      <c r="A7626" s="335" t="s">
        <v>15304</v>
      </c>
      <c r="B7626" s="335" t="s">
        <v>15588</v>
      </c>
      <c r="C7626" s="733">
        <v>43862</v>
      </c>
      <c r="F7626" s="663">
        <v>5206</v>
      </c>
      <c r="G7626" s="663">
        <v>781</v>
      </c>
      <c r="H7626" s="663"/>
      <c r="I7626" s="663">
        <v>4425</v>
      </c>
      <c r="J7626" s="728">
        <v>448.75</v>
      </c>
      <c r="K7626" s="728">
        <v>89.75</v>
      </c>
      <c r="L7626" s="728">
        <v>359</v>
      </c>
    </row>
    <row r="7627" spans="1:12" s="335" customFormat="1" ht="12" x14ac:dyDescent="0.2">
      <c r="A7627" s="335" t="s">
        <v>15305</v>
      </c>
      <c r="B7627" s="335" t="s">
        <v>15589</v>
      </c>
      <c r="C7627" s="733">
        <v>43862</v>
      </c>
      <c r="F7627" s="663">
        <v>3715</v>
      </c>
      <c r="G7627" s="663">
        <v>557</v>
      </c>
      <c r="H7627" s="663"/>
      <c r="I7627" s="663">
        <v>3158</v>
      </c>
      <c r="J7627" s="728">
        <v>317.3</v>
      </c>
      <c r="K7627" s="728">
        <v>63.46</v>
      </c>
      <c r="L7627" s="728">
        <v>253.84</v>
      </c>
    </row>
    <row r="7628" spans="1:12" s="335" customFormat="1" ht="12" x14ac:dyDescent="0.2">
      <c r="A7628" s="335" t="s">
        <v>15306</v>
      </c>
      <c r="B7628" s="335" t="s">
        <v>15590</v>
      </c>
      <c r="C7628" s="733">
        <v>43862</v>
      </c>
      <c r="F7628" s="663">
        <v>2309</v>
      </c>
      <c r="G7628" s="663">
        <v>577</v>
      </c>
      <c r="H7628" s="663"/>
      <c r="I7628" s="663">
        <v>1732</v>
      </c>
      <c r="J7628" s="728">
        <v>391.61</v>
      </c>
      <c r="K7628" s="728">
        <v>78.319999999999993</v>
      </c>
      <c r="L7628" s="728">
        <v>313.29000000000002</v>
      </c>
    </row>
    <row r="7629" spans="1:12" s="335" customFormat="1" ht="12" x14ac:dyDescent="0.2">
      <c r="A7629" s="335" t="s">
        <v>15307</v>
      </c>
      <c r="B7629" s="335" t="s">
        <v>15591</v>
      </c>
      <c r="C7629" s="733">
        <v>43862</v>
      </c>
      <c r="F7629" s="663">
        <v>2662</v>
      </c>
      <c r="G7629" s="663">
        <v>399</v>
      </c>
      <c r="H7629" s="663"/>
      <c r="I7629" s="663">
        <v>2263</v>
      </c>
      <c r="J7629" s="728">
        <v>227.36</v>
      </c>
      <c r="K7629" s="728">
        <v>45.47</v>
      </c>
      <c r="L7629" s="728">
        <v>181.89</v>
      </c>
    </row>
    <row r="7630" spans="1:12" s="335" customFormat="1" ht="12" x14ac:dyDescent="0.2">
      <c r="A7630" s="335" t="s">
        <v>15308</v>
      </c>
      <c r="B7630" s="335" t="s">
        <v>15592</v>
      </c>
      <c r="C7630" s="733">
        <v>43862</v>
      </c>
      <c r="F7630" s="663">
        <v>5513</v>
      </c>
      <c r="G7630" s="663">
        <v>827</v>
      </c>
      <c r="H7630" s="663"/>
      <c r="I7630" s="663">
        <v>4686</v>
      </c>
      <c r="J7630" s="728">
        <v>470.86</v>
      </c>
      <c r="K7630" s="728">
        <v>94.17</v>
      </c>
      <c r="L7630" s="728">
        <v>376.69</v>
      </c>
    </row>
    <row r="7631" spans="1:12" s="335" customFormat="1" ht="12" x14ac:dyDescent="0.2">
      <c r="A7631" s="335" t="s">
        <v>15309</v>
      </c>
      <c r="B7631" s="335" t="s">
        <v>15593</v>
      </c>
      <c r="C7631" s="733">
        <v>43862</v>
      </c>
      <c r="F7631" s="663">
        <v>6458</v>
      </c>
      <c r="G7631" s="663">
        <v>1292</v>
      </c>
      <c r="H7631" s="663"/>
      <c r="I7631" s="663">
        <v>5166</v>
      </c>
      <c r="J7631" s="728">
        <v>825.99</v>
      </c>
      <c r="K7631" s="728">
        <v>165.2</v>
      </c>
      <c r="L7631" s="728">
        <v>660.79</v>
      </c>
    </row>
    <row r="7632" spans="1:12" s="335" customFormat="1" ht="12" x14ac:dyDescent="0.2">
      <c r="A7632" s="335" t="s">
        <v>15310</v>
      </c>
      <c r="B7632" s="335" t="s">
        <v>15594</v>
      </c>
      <c r="C7632" s="733">
        <v>43862</v>
      </c>
      <c r="F7632" s="663">
        <v>4153</v>
      </c>
      <c r="G7632" s="663">
        <v>831</v>
      </c>
      <c r="H7632" s="663"/>
      <c r="I7632" s="663">
        <v>3322</v>
      </c>
      <c r="J7632" s="728">
        <v>531.16999999999996</v>
      </c>
      <c r="K7632" s="728">
        <v>106.23</v>
      </c>
      <c r="L7632" s="728">
        <v>424.94</v>
      </c>
    </row>
    <row r="7633" spans="1:12" s="335" customFormat="1" ht="12" x14ac:dyDescent="0.2">
      <c r="A7633" s="335" t="s">
        <v>15311</v>
      </c>
      <c r="B7633" s="335" t="s">
        <v>15595</v>
      </c>
      <c r="C7633" s="733">
        <v>43862</v>
      </c>
      <c r="F7633" s="663">
        <v>3375</v>
      </c>
      <c r="G7633" s="663">
        <v>506</v>
      </c>
      <c r="H7633" s="663"/>
      <c r="I7633" s="663">
        <v>2869</v>
      </c>
      <c r="J7633" s="728">
        <v>288.25</v>
      </c>
      <c r="K7633" s="728">
        <v>57.65</v>
      </c>
      <c r="L7633" s="728">
        <v>230.6</v>
      </c>
    </row>
    <row r="7634" spans="1:12" s="335" customFormat="1" ht="12" x14ac:dyDescent="0.2">
      <c r="A7634" s="335" t="s">
        <v>15312</v>
      </c>
      <c r="B7634" s="335" t="s">
        <v>15596</v>
      </c>
      <c r="C7634" s="733">
        <v>43862</v>
      </c>
      <c r="F7634" s="663">
        <v>4311</v>
      </c>
      <c r="G7634" s="663">
        <v>824</v>
      </c>
      <c r="H7634" s="663"/>
      <c r="I7634" s="663">
        <v>3487</v>
      </c>
      <c r="J7634" s="728">
        <v>514.80999999999995</v>
      </c>
      <c r="K7634" s="728">
        <v>102.96</v>
      </c>
      <c r="L7634" s="728">
        <v>411.85</v>
      </c>
    </row>
    <row r="7635" spans="1:12" s="335" customFormat="1" ht="12" x14ac:dyDescent="0.2">
      <c r="A7635" s="335" t="s">
        <v>15313</v>
      </c>
      <c r="B7635" s="335" t="s">
        <v>15597</v>
      </c>
      <c r="C7635" s="733">
        <v>43862</v>
      </c>
      <c r="F7635" s="663">
        <v>2025</v>
      </c>
      <c r="G7635" s="663">
        <v>304</v>
      </c>
      <c r="H7635" s="663"/>
      <c r="I7635" s="663">
        <v>1721</v>
      </c>
      <c r="J7635" s="728">
        <v>172.95</v>
      </c>
      <c r="K7635" s="728">
        <v>34.590000000000003</v>
      </c>
      <c r="L7635" s="728">
        <v>138.36000000000001</v>
      </c>
    </row>
    <row r="7636" spans="1:12" s="335" customFormat="1" ht="12" x14ac:dyDescent="0.2">
      <c r="A7636" s="335" t="s">
        <v>15314</v>
      </c>
      <c r="B7636" s="335" t="s">
        <v>15598</v>
      </c>
      <c r="C7636" s="733">
        <v>43862</v>
      </c>
      <c r="F7636" s="663">
        <v>17751</v>
      </c>
      <c r="G7636" s="663">
        <v>3550</v>
      </c>
      <c r="H7636" s="663"/>
      <c r="I7636" s="663">
        <v>14201</v>
      </c>
      <c r="J7636" s="728">
        <v>2270.35</v>
      </c>
      <c r="K7636" s="728">
        <v>454.07</v>
      </c>
      <c r="L7636" s="728">
        <v>1816.28</v>
      </c>
    </row>
    <row r="7637" spans="1:12" s="335" customFormat="1" ht="12" x14ac:dyDescent="0.2">
      <c r="A7637" s="335" t="s">
        <v>15315</v>
      </c>
      <c r="B7637" s="335" t="s">
        <v>15599</v>
      </c>
      <c r="C7637" s="733">
        <v>43862</v>
      </c>
      <c r="F7637" s="663">
        <v>9190</v>
      </c>
      <c r="G7637" s="663">
        <v>1838</v>
      </c>
      <c r="H7637" s="663"/>
      <c r="I7637" s="663">
        <v>7352</v>
      </c>
      <c r="J7637" s="728">
        <v>1175.4000000000001</v>
      </c>
      <c r="K7637" s="728">
        <v>235.08</v>
      </c>
      <c r="L7637" s="728">
        <v>940.32</v>
      </c>
    </row>
    <row r="7638" spans="1:12" s="335" customFormat="1" ht="12" x14ac:dyDescent="0.2">
      <c r="A7638" s="335" t="s">
        <v>15316</v>
      </c>
      <c r="B7638" s="335" t="s">
        <v>15600</v>
      </c>
      <c r="C7638" s="733">
        <v>43862</v>
      </c>
      <c r="F7638" s="663">
        <v>9723</v>
      </c>
      <c r="G7638" s="663">
        <v>1945</v>
      </c>
      <c r="H7638" s="663"/>
      <c r="I7638" s="663">
        <v>7778</v>
      </c>
      <c r="J7638" s="728">
        <v>1243.57</v>
      </c>
      <c r="K7638" s="728">
        <v>248.71</v>
      </c>
      <c r="L7638" s="728">
        <v>994.86</v>
      </c>
    </row>
    <row r="7639" spans="1:12" s="335" customFormat="1" ht="12" x14ac:dyDescent="0.2">
      <c r="A7639" s="335" t="s">
        <v>15317</v>
      </c>
      <c r="B7639" s="335" t="s">
        <v>15601</v>
      </c>
      <c r="C7639" s="733">
        <v>43862</v>
      </c>
      <c r="F7639" s="663">
        <v>8709</v>
      </c>
      <c r="G7639" s="663">
        <v>1742</v>
      </c>
      <c r="H7639" s="663"/>
      <c r="I7639" s="663">
        <v>6967</v>
      </c>
      <c r="J7639" s="728">
        <v>1113.8900000000001</v>
      </c>
      <c r="K7639" s="728">
        <v>222.78</v>
      </c>
      <c r="L7639" s="728">
        <v>891.11</v>
      </c>
    </row>
    <row r="7640" spans="1:12" s="335" customFormat="1" ht="12" x14ac:dyDescent="0.2">
      <c r="A7640" s="335" t="s">
        <v>15318</v>
      </c>
      <c r="B7640" s="335" t="s">
        <v>15521</v>
      </c>
      <c r="C7640" s="733">
        <v>43862</v>
      </c>
      <c r="F7640" s="663">
        <v>6158</v>
      </c>
      <c r="G7640" s="663">
        <v>1232</v>
      </c>
      <c r="H7640" s="663"/>
      <c r="I7640" s="663">
        <v>4926</v>
      </c>
      <c r="J7640" s="728">
        <v>787.61</v>
      </c>
      <c r="K7640" s="728">
        <v>157.52000000000001</v>
      </c>
      <c r="L7640" s="728">
        <v>630.09</v>
      </c>
    </row>
    <row r="7641" spans="1:12" s="335" customFormat="1" ht="12" x14ac:dyDescent="0.2">
      <c r="A7641" s="335" t="s">
        <v>15319</v>
      </c>
      <c r="B7641" s="335" t="s">
        <v>15602</v>
      </c>
      <c r="C7641" s="733">
        <v>43862</v>
      </c>
      <c r="F7641" s="663">
        <v>1916</v>
      </c>
      <c r="G7641" s="663">
        <v>383</v>
      </c>
      <c r="H7641" s="663"/>
      <c r="I7641" s="663">
        <v>1533</v>
      </c>
      <c r="J7641" s="728">
        <v>245.05</v>
      </c>
      <c r="K7641" s="728">
        <v>49.01</v>
      </c>
      <c r="L7641" s="728">
        <v>196.04</v>
      </c>
    </row>
    <row r="7642" spans="1:12" s="335" customFormat="1" ht="12" x14ac:dyDescent="0.2">
      <c r="A7642" s="335" t="s">
        <v>15320</v>
      </c>
      <c r="B7642" s="335" t="s">
        <v>15603</v>
      </c>
      <c r="C7642" s="733">
        <v>43862</v>
      </c>
      <c r="F7642" s="663">
        <v>4102</v>
      </c>
      <c r="G7642" s="663">
        <v>820</v>
      </c>
      <c r="H7642" s="663"/>
      <c r="I7642" s="663">
        <v>3282</v>
      </c>
      <c r="J7642" s="728">
        <v>524.65</v>
      </c>
      <c r="K7642" s="728">
        <v>104.93</v>
      </c>
      <c r="L7642" s="728">
        <v>419.72</v>
      </c>
    </row>
    <row r="7643" spans="1:12" s="335" customFormat="1" ht="12" x14ac:dyDescent="0.2">
      <c r="A7643" s="335" t="s">
        <v>15321</v>
      </c>
      <c r="B7643" s="335" t="s">
        <v>15604</v>
      </c>
      <c r="C7643" s="733">
        <v>43862</v>
      </c>
      <c r="F7643" s="663">
        <v>1752</v>
      </c>
      <c r="G7643" s="663">
        <v>219</v>
      </c>
      <c r="H7643" s="663"/>
      <c r="I7643" s="663">
        <v>1533</v>
      </c>
      <c r="J7643" s="728">
        <v>112.43</v>
      </c>
      <c r="K7643" s="728">
        <v>22.49</v>
      </c>
      <c r="L7643" s="728">
        <v>89.94</v>
      </c>
    </row>
    <row r="7644" spans="1:12" s="335" customFormat="1" ht="12" x14ac:dyDescent="0.2">
      <c r="A7644" s="335" t="s">
        <v>15322</v>
      </c>
      <c r="B7644" s="335" t="s">
        <v>15605</v>
      </c>
      <c r="C7644" s="733">
        <v>43862</v>
      </c>
      <c r="F7644" s="663">
        <v>3029</v>
      </c>
      <c r="G7644" s="663">
        <v>454</v>
      </c>
      <c r="H7644" s="663"/>
      <c r="I7644" s="663">
        <v>2575</v>
      </c>
      <c r="J7644" s="728">
        <v>261.08999999999997</v>
      </c>
      <c r="K7644" s="728">
        <v>52.22</v>
      </c>
      <c r="L7644" s="728">
        <v>208.87</v>
      </c>
    </row>
    <row r="7645" spans="1:12" s="335" customFormat="1" ht="12" x14ac:dyDescent="0.2">
      <c r="A7645" s="335" t="s">
        <v>15323</v>
      </c>
      <c r="B7645" s="335" t="s">
        <v>15606</v>
      </c>
      <c r="C7645" s="733">
        <v>43862</v>
      </c>
      <c r="F7645" s="663">
        <v>6608</v>
      </c>
      <c r="G7645" s="663">
        <v>1652</v>
      </c>
      <c r="H7645" s="663"/>
      <c r="I7645" s="663">
        <v>4956</v>
      </c>
      <c r="J7645" s="728">
        <v>1120.71</v>
      </c>
      <c r="K7645" s="728">
        <v>224.14</v>
      </c>
      <c r="L7645" s="728">
        <v>896.57</v>
      </c>
    </row>
    <row r="7646" spans="1:12" s="335" customFormat="1" ht="12" x14ac:dyDescent="0.2">
      <c r="A7646" s="335" t="s">
        <v>15324</v>
      </c>
      <c r="B7646" s="335" t="s">
        <v>15607</v>
      </c>
      <c r="C7646" s="733">
        <v>43862</v>
      </c>
      <c r="F7646" s="663">
        <v>6447</v>
      </c>
      <c r="G7646" s="663">
        <v>967</v>
      </c>
      <c r="H7646" s="663"/>
      <c r="I7646" s="663">
        <v>5480</v>
      </c>
      <c r="J7646" s="728">
        <v>555.71</v>
      </c>
      <c r="K7646" s="728">
        <v>111.14</v>
      </c>
      <c r="L7646" s="728">
        <v>444.57</v>
      </c>
    </row>
    <row r="7647" spans="1:12" s="335" customFormat="1" ht="12" x14ac:dyDescent="0.2">
      <c r="A7647" s="335" t="s">
        <v>15325</v>
      </c>
      <c r="B7647" s="335" t="s">
        <v>15608</v>
      </c>
      <c r="C7647" s="733">
        <v>43862</v>
      </c>
      <c r="F7647" s="663">
        <v>3557</v>
      </c>
      <c r="G7647" s="663">
        <v>210</v>
      </c>
      <c r="H7647" s="663"/>
      <c r="I7647" s="663">
        <v>3347</v>
      </c>
      <c r="J7647" s="728">
        <v>36.64</v>
      </c>
      <c r="K7647" s="728">
        <v>7.33</v>
      </c>
      <c r="L7647" s="728">
        <v>29.31</v>
      </c>
    </row>
    <row r="7648" spans="1:12" s="335" customFormat="1" ht="12" x14ac:dyDescent="0.2">
      <c r="A7648" s="335" t="s">
        <v>15326</v>
      </c>
      <c r="B7648" s="335" t="s">
        <v>15609</v>
      </c>
      <c r="C7648" s="733">
        <v>43862</v>
      </c>
      <c r="F7648" s="663">
        <v>6400</v>
      </c>
      <c r="G7648" s="663">
        <v>960</v>
      </c>
      <c r="H7648" s="663"/>
      <c r="I7648" s="663">
        <v>5440</v>
      </c>
      <c r="J7648" s="728">
        <v>551.66</v>
      </c>
      <c r="K7648" s="728">
        <v>110.33</v>
      </c>
      <c r="L7648" s="728">
        <v>441.33</v>
      </c>
    </row>
    <row r="7649" spans="1:12" s="335" customFormat="1" ht="12" x14ac:dyDescent="0.2">
      <c r="A7649" s="335" t="s">
        <v>15327</v>
      </c>
      <c r="B7649" s="335" t="s">
        <v>15610</v>
      </c>
      <c r="C7649" s="733">
        <v>43862</v>
      </c>
      <c r="F7649" s="663">
        <v>5431</v>
      </c>
      <c r="G7649" s="663">
        <v>815</v>
      </c>
      <c r="H7649" s="663"/>
      <c r="I7649" s="663">
        <v>4616</v>
      </c>
      <c r="J7649" s="728">
        <v>468.14</v>
      </c>
      <c r="K7649" s="728">
        <v>93.63</v>
      </c>
      <c r="L7649" s="728">
        <v>374.51</v>
      </c>
    </row>
    <row r="7650" spans="1:12" s="335" customFormat="1" ht="12" x14ac:dyDescent="0.2">
      <c r="A7650" s="335" t="s">
        <v>15328</v>
      </c>
      <c r="B7650" s="335" t="s">
        <v>15611</v>
      </c>
      <c r="C7650" s="733">
        <v>43862</v>
      </c>
      <c r="F7650" s="663">
        <v>1976</v>
      </c>
      <c r="G7650" s="663">
        <v>593</v>
      </c>
      <c r="H7650" s="663"/>
      <c r="I7650" s="663">
        <v>1383</v>
      </c>
      <c r="J7650" s="728">
        <v>417.53</v>
      </c>
      <c r="K7650" s="728">
        <v>83.51</v>
      </c>
      <c r="L7650" s="728">
        <v>334.02</v>
      </c>
    </row>
    <row r="7651" spans="1:12" s="335" customFormat="1" ht="12" x14ac:dyDescent="0.2">
      <c r="A7651" s="335" t="s">
        <v>15329</v>
      </c>
      <c r="B7651" s="335" t="s">
        <v>15612</v>
      </c>
      <c r="C7651" s="733">
        <v>43862</v>
      </c>
      <c r="F7651" s="663">
        <v>8373</v>
      </c>
      <c r="G7651" s="663">
        <v>1570</v>
      </c>
      <c r="H7651" s="663"/>
      <c r="I7651" s="663">
        <v>6803</v>
      </c>
      <c r="J7651" s="728">
        <v>983.57</v>
      </c>
      <c r="K7651" s="728">
        <v>196.71</v>
      </c>
      <c r="L7651" s="728">
        <v>786.86</v>
      </c>
    </row>
    <row r="7652" spans="1:12" s="335" customFormat="1" ht="12" x14ac:dyDescent="0.2">
      <c r="A7652" s="335" t="s">
        <v>15330</v>
      </c>
      <c r="B7652" s="335" t="s">
        <v>15613</v>
      </c>
      <c r="C7652" s="733">
        <v>43862</v>
      </c>
      <c r="F7652" s="663">
        <v>3390</v>
      </c>
      <c r="G7652" s="663">
        <v>636</v>
      </c>
      <c r="H7652" s="663"/>
      <c r="I7652" s="663">
        <v>2754</v>
      </c>
      <c r="J7652" s="728">
        <v>394.6</v>
      </c>
      <c r="K7652" s="728">
        <v>78.92</v>
      </c>
      <c r="L7652" s="728">
        <v>315.68</v>
      </c>
    </row>
    <row r="7653" spans="1:12" s="335" customFormat="1" ht="12" x14ac:dyDescent="0.2">
      <c r="A7653" s="335" t="s">
        <v>15331</v>
      </c>
      <c r="B7653" s="335" t="s">
        <v>15614</v>
      </c>
      <c r="C7653" s="733">
        <v>43862</v>
      </c>
      <c r="F7653" s="663">
        <v>2088</v>
      </c>
      <c r="G7653" s="663">
        <v>392</v>
      </c>
      <c r="H7653" s="663"/>
      <c r="I7653" s="663">
        <v>1696</v>
      </c>
      <c r="J7653" s="728">
        <v>243.05</v>
      </c>
      <c r="K7653" s="728">
        <v>48.61</v>
      </c>
      <c r="L7653" s="728">
        <v>194.44</v>
      </c>
    </row>
    <row r="7654" spans="1:12" s="335" customFormat="1" ht="12" x14ac:dyDescent="0.2">
      <c r="A7654" s="335" t="s">
        <v>15332</v>
      </c>
      <c r="B7654" s="335" t="s">
        <v>15615</v>
      </c>
      <c r="C7654" s="733">
        <v>43862</v>
      </c>
      <c r="F7654" s="663">
        <v>2719</v>
      </c>
      <c r="G7654" s="663">
        <v>408</v>
      </c>
      <c r="H7654" s="663"/>
      <c r="I7654" s="663">
        <v>2311</v>
      </c>
      <c r="J7654" s="728">
        <v>232.23</v>
      </c>
      <c r="K7654" s="728">
        <v>46.45</v>
      </c>
      <c r="L7654" s="728">
        <v>185.78</v>
      </c>
    </row>
    <row r="7655" spans="1:12" s="335" customFormat="1" ht="12" x14ac:dyDescent="0.2">
      <c r="A7655" s="335" t="s">
        <v>15333</v>
      </c>
      <c r="B7655" s="335" t="s">
        <v>15616</v>
      </c>
      <c r="C7655" s="733">
        <v>43862</v>
      </c>
      <c r="F7655" s="663">
        <v>3528</v>
      </c>
      <c r="G7655" s="663">
        <v>208</v>
      </c>
      <c r="H7655" s="663"/>
      <c r="I7655" s="663">
        <v>3320</v>
      </c>
      <c r="J7655" s="728">
        <v>36.340000000000003</v>
      </c>
      <c r="K7655" s="728">
        <v>7.27</v>
      </c>
      <c r="L7655" s="728">
        <v>29.07</v>
      </c>
    </row>
    <row r="7656" spans="1:12" s="335" customFormat="1" ht="12" x14ac:dyDescent="0.2">
      <c r="A7656" s="335" t="s">
        <v>15334</v>
      </c>
      <c r="B7656" s="335" t="s">
        <v>15617</v>
      </c>
      <c r="C7656" s="733">
        <v>43862</v>
      </c>
      <c r="F7656" s="663">
        <v>6583</v>
      </c>
      <c r="G7656" s="663">
        <v>987</v>
      </c>
      <c r="H7656" s="663"/>
      <c r="I7656" s="663">
        <v>5596</v>
      </c>
      <c r="J7656" s="728">
        <v>567.44000000000005</v>
      </c>
      <c r="K7656" s="728">
        <v>113.49</v>
      </c>
      <c r="L7656" s="728">
        <v>453.95</v>
      </c>
    </row>
    <row r="7657" spans="1:12" s="335" customFormat="1" ht="12" x14ac:dyDescent="0.2">
      <c r="A7657" s="335" t="s">
        <v>15335</v>
      </c>
      <c r="B7657" s="335" t="s">
        <v>15618</v>
      </c>
      <c r="C7657" s="733">
        <v>43862</v>
      </c>
      <c r="F7657" s="663">
        <v>3189</v>
      </c>
      <c r="G7657" s="663">
        <v>797</v>
      </c>
      <c r="H7657" s="663"/>
      <c r="I7657" s="663">
        <v>2392</v>
      </c>
      <c r="J7657" s="728">
        <v>540.85</v>
      </c>
      <c r="K7657" s="728">
        <v>108.17</v>
      </c>
      <c r="L7657" s="728">
        <v>432.68</v>
      </c>
    </row>
    <row r="7658" spans="1:12" s="335" customFormat="1" ht="12" x14ac:dyDescent="0.2">
      <c r="A7658" s="335" t="s">
        <v>15336</v>
      </c>
      <c r="B7658" s="335" t="s">
        <v>15619</v>
      </c>
      <c r="C7658" s="733">
        <v>43862</v>
      </c>
      <c r="F7658" s="663">
        <v>2250</v>
      </c>
      <c r="G7658" s="663">
        <v>337</v>
      </c>
      <c r="H7658" s="663"/>
      <c r="I7658" s="663">
        <v>1913</v>
      </c>
      <c r="J7658" s="728">
        <v>192.17</v>
      </c>
      <c r="K7658" s="728">
        <v>38.43</v>
      </c>
      <c r="L7658" s="728">
        <v>153.74</v>
      </c>
    </row>
    <row r="7659" spans="1:12" s="335" customFormat="1" ht="12" x14ac:dyDescent="0.2">
      <c r="A7659" s="335" t="s">
        <v>15337</v>
      </c>
      <c r="B7659" s="335" t="s">
        <v>15620</v>
      </c>
      <c r="C7659" s="733">
        <v>43862</v>
      </c>
      <c r="F7659" s="663">
        <v>4875</v>
      </c>
      <c r="G7659" s="663">
        <v>731</v>
      </c>
      <c r="H7659" s="663"/>
      <c r="I7659" s="663">
        <v>4144</v>
      </c>
      <c r="J7659" s="728">
        <v>416.37</v>
      </c>
      <c r="K7659" s="728">
        <v>83.27</v>
      </c>
      <c r="L7659" s="728">
        <v>333.1</v>
      </c>
    </row>
    <row r="7660" spans="1:12" s="335" customFormat="1" ht="12" x14ac:dyDescent="0.2">
      <c r="A7660" s="335" t="s">
        <v>15338</v>
      </c>
      <c r="B7660" s="335" t="s">
        <v>15621</v>
      </c>
      <c r="C7660" s="733">
        <v>43862</v>
      </c>
      <c r="F7660" s="663">
        <v>6635</v>
      </c>
      <c r="G7660" s="663">
        <v>1991</v>
      </c>
      <c r="H7660" s="663"/>
      <c r="I7660" s="663">
        <v>4644</v>
      </c>
      <c r="J7660" s="728">
        <v>1401.97</v>
      </c>
      <c r="K7660" s="728">
        <v>280.39</v>
      </c>
      <c r="L7660" s="728">
        <v>1121.58</v>
      </c>
    </row>
    <row r="7661" spans="1:12" s="335" customFormat="1" ht="12" x14ac:dyDescent="0.2">
      <c r="A7661" s="335" t="s">
        <v>15339</v>
      </c>
      <c r="B7661" s="335" t="s">
        <v>15622</v>
      </c>
      <c r="C7661" s="733">
        <v>43862</v>
      </c>
      <c r="F7661" s="663">
        <v>3746</v>
      </c>
      <c r="G7661" s="663">
        <v>562</v>
      </c>
      <c r="H7661" s="663"/>
      <c r="I7661" s="663">
        <v>3184</v>
      </c>
      <c r="J7661" s="728">
        <v>322.89</v>
      </c>
      <c r="K7661" s="728">
        <v>64.58</v>
      </c>
      <c r="L7661" s="728">
        <v>258.31</v>
      </c>
    </row>
    <row r="7662" spans="1:12" s="335" customFormat="1" ht="12" x14ac:dyDescent="0.2">
      <c r="A7662" s="335" t="s">
        <v>15340</v>
      </c>
      <c r="B7662" s="335" t="s">
        <v>15623</v>
      </c>
      <c r="C7662" s="733">
        <v>43862</v>
      </c>
      <c r="F7662" s="663">
        <v>6506</v>
      </c>
      <c r="G7662" s="663">
        <v>976</v>
      </c>
      <c r="H7662" s="663"/>
      <c r="I7662" s="663">
        <v>5530</v>
      </c>
      <c r="J7662" s="728">
        <v>560.79999999999995</v>
      </c>
      <c r="K7662" s="728">
        <v>112.16</v>
      </c>
      <c r="L7662" s="728">
        <v>448.64</v>
      </c>
    </row>
    <row r="7663" spans="1:12" s="335" customFormat="1" ht="12" x14ac:dyDescent="0.2">
      <c r="A7663" s="335" t="s">
        <v>15341</v>
      </c>
      <c r="B7663" s="335" t="s">
        <v>15624</v>
      </c>
      <c r="C7663" s="733">
        <v>43862</v>
      </c>
      <c r="F7663" s="663">
        <v>5789</v>
      </c>
      <c r="G7663" s="663">
        <v>1447</v>
      </c>
      <c r="H7663" s="663"/>
      <c r="I7663" s="663">
        <v>4342</v>
      </c>
      <c r="J7663" s="728">
        <v>981.81</v>
      </c>
      <c r="K7663" s="728">
        <v>196.36</v>
      </c>
      <c r="L7663" s="728">
        <v>785.45</v>
      </c>
    </row>
    <row r="7664" spans="1:12" s="335" customFormat="1" ht="12" x14ac:dyDescent="0.2">
      <c r="A7664" s="335" t="s">
        <v>15342</v>
      </c>
      <c r="B7664" s="335" t="s">
        <v>15625</v>
      </c>
      <c r="C7664" s="733">
        <v>43862</v>
      </c>
      <c r="F7664" s="663">
        <v>2662</v>
      </c>
      <c r="G7664" s="663">
        <v>399</v>
      </c>
      <c r="H7664" s="663"/>
      <c r="I7664" s="663">
        <v>2263</v>
      </c>
      <c r="J7664" s="728">
        <v>227.36</v>
      </c>
      <c r="K7664" s="728">
        <v>45.47</v>
      </c>
      <c r="L7664" s="728">
        <v>181.89</v>
      </c>
    </row>
    <row r="7665" spans="1:12" s="335" customFormat="1" ht="12" x14ac:dyDescent="0.2">
      <c r="F7665" s="663"/>
      <c r="G7665" s="663"/>
      <c r="H7665" s="663"/>
      <c r="I7665" s="663"/>
      <c r="J7665" s="728"/>
      <c r="K7665" s="728"/>
      <c r="L7665" s="728"/>
    </row>
    <row r="7666" spans="1:12" s="335" customFormat="1" ht="12" x14ac:dyDescent="0.2">
      <c r="A7666" s="335" t="s">
        <v>15653</v>
      </c>
      <c r="B7666" s="335" t="s">
        <v>15630</v>
      </c>
      <c r="C7666" s="733">
        <v>43891</v>
      </c>
      <c r="E7666" s="663"/>
      <c r="F7666" s="663">
        <v>6515</v>
      </c>
      <c r="G7666" s="663">
        <v>384</v>
      </c>
      <c r="H7666" s="663"/>
      <c r="I7666" s="745">
        <v>6131</v>
      </c>
      <c r="J7666" s="728">
        <v>67.099999999999994</v>
      </c>
      <c r="K7666" s="728">
        <v>13.42</v>
      </c>
      <c r="L7666" s="746">
        <v>53.68</v>
      </c>
    </row>
    <row r="7667" spans="1:12" s="335" customFormat="1" ht="12" x14ac:dyDescent="0.2">
      <c r="A7667" s="335" t="s">
        <v>15654</v>
      </c>
      <c r="B7667" s="335" t="s">
        <v>15655</v>
      </c>
      <c r="C7667" s="733">
        <v>43891</v>
      </c>
      <c r="E7667" s="663"/>
      <c r="F7667" s="663">
        <v>4389</v>
      </c>
      <c r="G7667" s="663">
        <v>658</v>
      </c>
      <c r="H7667" s="663"/>
      <c r="I7667" s="745">
        <v>3731</v>
      </c>
      <c r="J7667" s="728">
        <v>378.31</v>
      </c>
      <c r="K7667" s="728">
        <v>75.66</v>
      </c>
      <c r="L7667" s="746">
        <v>302.64999999999998</v>
      </c>
    </row>
    <row r="7668" spans="1:12" s="335" customFormat="1" ht="12" x14ac:dyDescent="0.2">
      <c r="A7668" s="335" t="s">
        <v>15656</v>
      </c>
      <c r="B7668" s="335" t="s">
        <v>15657</v>
      </c>
      <c r="C7668" s="733">
        <v>43891</v>
      </c>
      <c r="E7668" s="663"/>
      <c r="F7668" s="663">
        <v>4230</v>
      </c>
      <c r="G7668" s="663">
        <v>635</v>
      </c>
      <c r="H7668" s="663"/>
      <c r="I7668" s="745">
        <v>3595</v>
      </c>
      <c r="J7668" s="728">
        <v>364.61</v>
      </c>
      <c r="K7668" s="728">
        <v>72.92</v>
      </c>
      <c r="L7668" s="746">
        <v>291.69</v>
      </c>
    </row>
    <row r="7669" spans="1:12" s="335" customFormat="1" ht="12" x14ac:dyDescent="0.2">
      <c r="A7669" s="335" t="s">
        <v>15658</v>
      </c>
      <c r="B7669" s="335" t="s">
        <v>15659</v>
      </c>
      <c r="C7669" s="733">
        <v>43891</v>
      </c>
      <c r="E7669" s="663"/>
      <c r="F7669" s="663">
        <v>6397</v>
      </c>
      <c r="G7669" s="663">
        <v>1279</v>
      </c>
      <c r="H7669" s="663"/>
      <c r="I7669" s="745">
        <v>5118</v>
      </c>
      <c r="J7669" s="728">
        <v>818.17</v>
      </c>
      <c r="K7669" s="728">
        <v>163.63</v>
      </c>
      <c r="L7669" s="746">
        <v>654.54</v>
      </c>
    </row>
    <row r="7670" spans="1:12" s="335" customFormat="1" ht="12" x14ac:dyDescent="0.2">
      <c r="A7670" s="335" t="s">
        <v>15660</v>
      </c>
      <c r="B7670" s="335" t="s">
        <v>15661</v>
      </c>
      <c r="C7670" s="733">
        <v>43891</v>
      </c>
      <c r="E7670" s="663"/>
      <c r="F7670" s="663">
        <v>2783</v>
      </c>
      <c r="G7670" s="663">
        <v>417</v>
      </c>
      <c r="H7670" s="663"/>
      <c r="I7670" s="745">
        <v>2366</v>
      </c>
      <c r="J7670" s="728">
        <v>237.7</v>
      </c>
      <c r="K7670" s="728">
        <v>47.54</v>
      </c>
      <c r="L7670" s="746">
        <v>190.16</v>
      </c>
    </row>
    <row r="7671" spans="1:12" s="335" customFormat="1" ht="12" x14ac:dyDescent="0.2">
      <c r="A7671" s="335" t="s">
        <v>15662</v>
      </c>
      <c r="B7671" s="335" t="s">
        <v>15663</v>
      </c>
      <c r="C7671" s="733">
        <v>43891</v>
      </c>
      <c r="E7671" s="663"/>
      <c r="F7671" s="663">
        <v>10187</v>
      </c>
      <c r="G7671" s="663">
        <v>1528</v>
      </c>
      <c r="H7671" s="663"/>
      <c r="I7671" s="745">
        <v>8659</v>
      </c>
      <c r="J7671" s="728">
        <v>878.09</v>
      </c>
      <c r="K7671" s="728">
        <v>175.62</v>
      </c>
      <c r="L7671" s="746">
        <v>702.47</v>
      </c>
    </row>
    <row r="7672" spans="1:12" s="335" customFormat="1" ht="12" x14ac:dyDescent="0.2">
      <c r="A7672" s="335" t="s">
        <v>15664</v>
      </c>
      <c r="B7672" s="335" t="s">
        <v>15665</v>
      </c>
      <c r="C7672" s="733">
        <v>43891</v>
      </c>
      <c r="E7672" s="663"/>
      <c r="F7672" s="663">
        <v>4809</v>
      </c>
      <c r="G7672" s="663">
        <v>721</v>
      </c>
      <c r="H7672" s="663"/>
      <c r="I7672" s="745">
        <v>4088</v>
      </c>
      <c r="J7672" s="728">
        <v>410.74</v>
      </c>
      <c r="K7672" s="728">
        <v>82.15</v>
      </c>
      <c r="L7672" s="746">
        <v>328.59</v>
      </c>
    </row>
    <row r="7673" spans="1:12" s="335" customFormat="1" ht="12" x14ac:dyDescent="0.2">
      <c r="A7673" s="335" t="s">
        <v>15666</v>
      </c>
      <c r="B7673" s="335" t="s">
        <v>15667</v>
      </c>
      <c r="C7673" s="733">
        <v>43891</v>
      </c>
      <c r="E7673" s="663"/>
      <c r="F7673" s="663">
        <v>6296</v>
      </c>
      <c r="G7673" s="663">
        <v>371</v>
      </c>
      <c r="H7673" s="663"/>
      <c r="I7673" s="745">
        <v>5925</v>
      </c>
      <c r="J7673" s="728">
        <v>64.849999999999994</v>
      </c>
      <c r="K7673" s="728">
        <v>12.97</v>
      </c>
      <c r="L7673" s="746">
        <v>51.88</v>
      </c>
    </row>
    <row r="7674" spans="1:12" s="335" customFormat="1" ht="12" x14ac:dyDescent="0.2">
      <c r="A7674" s="335" t="s">
        <v>15668</v>
      </c>
      <c r="B7674" s="335" t="s">
        <v>15634</v>
      </c>
      <c r="C7674" s="733">
        <v>43891</v>
      </c>
      <c r="E7674" s="663"/>
      <c r="F7674" s="663">
        <v>12854</v>
      </c>
      <c r="G7674" s="663">
        <v>3599</v>
      </c>
      <c r="H7674" s="663"/>
      <c r="I7674" s="745">
        <v>9255</v>
      </c>
      <c r="J7674" s="728">
        <v>2501.65</v>
      </c>
      <c r="K7674" s="728">
        <v>500.33</v>
      </c>
      <c r="L7674" s="747">
        <v>2001.32</v>
      </c>
    </row>
    <row r="7675" spans="1:12" s="335" customFormat="1" ht="12" x14ac:dyDescent="0.2">
      <c r="A7675" s="335" t="s">
        <v>15669</v>
      </c>
      <c r="B7675" s="335" t="s">
        <v>15670</v>
      </c>
      <c r="C7675" s="733">
        <v>43891</v>
      </c>
      <c r="E7675" s="663"/>
      <c r="F7675" s="663">
        <v>7646</v>
      </c>
      <c r="G7675" s="663">
        <v>1529</v>
      </c>
      <c r="H7675" s="663"/>
      <c r="I7675" s="745">
        <v>6117</v>
      </c>
      <c r="J7675" s="728">
        <v>977.93</v>
      </c>
      <c r="K7675" s="728">
        <v>195.59</v>
      </c>
      <c r="L7675" s="746">
        <v>782.34</v>
      </c>
    </row>
    <row r="7676" spans="1:12" s="335" customFormat="1" ht="12" x14ac:dyDescent="0.2">
      <c r="A7676" s="335" t="s">
        <v>15671</v>
      </c>
      <c r="B7676" s="335" t="s">
        <v>15672</v>
      </c>
      <c r="C7676" s="733">
        <v>43891</v>
      </c>
      <c r="E7676" s="663"/>
      <c r="F7676" s="663">
        <v>7773</v>
      </c>
      <c r="G7676" s="663">
        <v>1943</v>
      </c>
      <c r="H7676" s="663"/>
      <c r="I7676" s="745">
        <v>5830</v>
      </c>
      <c r="J7676" s="728">
        <v>1306.33</v>
      </c>
      <c r="K7676" s="728">
        <v>261.27</v>
      </c>
      <c r="L7676" s="747">
        <v>1045.06</v>
      </c>
    </row>
    <row r="7677" spans="1:12" s="335" customFormat="1" ht="12" x14ac:dyDescent="0.2">
      <c r="A7677" s="335" t="s">
        <v>15673</v>
      </c>
      <c r="B7677" s="335" t="s">
        <v>15674</v>
      </c>
      <c r="C7677" s="733">
        <v>43891</v>
      </c>
      <c r="E7677" s="663"/>
      <c r="F7677" s="663">
        <v>4767</v>
      </c>
      <c r="G7677" s="663">
        <v>911</v>
      </c>
      <c r="H7677" s="663"/>
      <c r="I7677" s="745">
        <v>3856</v>
      </c>
      <c r="J7677" s="728">
        <v>569.27</v>
      </c>
      <c r="K7677" s="728">
        <v>113.85</v>
      </c>
      <c r="L7677" s="746">
        <v>455.42</v>
      </c>
    </row>
    <row r="7678" spans="1:12" s="335" customFormat="1" ht="12" x14ac:dyDescent="0.2">
      <c r="A7678" s="335" t="s">
        <v>15675</v>
      </c>
      <c r="B7678" s="335" t="s">
        <v>15676</v>
      </c>
      <c r="C7678" s="733">
        <v>43891</v>
      </c>
      <c r="E7678" s="663"/>
      <c r="F7678" s="663">
        <v>2829</v>
      </c>
      <c r="G7678" s="663">
        <v>167</v>
      </c>
      <c r="H7678" s="663"/>
      <c r="I7678" s="745">
        <v>2662</v>
      </c>
      <c r="J7678" s="728">
        <v>29.14</v>
      </c>
      <c r="K7678" s="728">
        <v>5.83</v>
      </c>
      <c r="L7678" s="746">
        <v>23.31</v>
      </c>
    </row>
    <row r="7679" spans="1:12" s="335" customFormat="1" ht="12" x14ac:dyDescent="0.2">
      <c r="A7679" s="335" t="s">
        <v>15677</v>
      </c>
      <c r="B7679" s="335" t="s">
        <v>15678</v>
      </c>
      <c r="C7679" s="733">
        <v>43891</v>
      </c>
      <c r="E7679" s="663"/>
      <c r="F7679" s="663">
        <v>6320</v>
      </c>
      <c r="G7679" s="663">
        <v>373</v>
      </c>
      <c r="H7679" s="663"/>
      <c r="I7679" s="745">
        <v>5947</v>
      </c>
      <c r="J7679" s="728">
        <v>65.099999999999994</v>
      </c>
      <c r="K7679" s="728">
        <v>13.02</v>
      </c>
      <c r="L7679" s="746">
        <v>52.08</v>
      </c>
    </row>
    <row r="7680" spans="1:12" s="335" customFormat="1" ht="12" x14ac:dyDescent="0.2">
      <c r="A7680" s="335" t="s">
        <v>15679</v>
      </c>
      <c r="B7680" s="335" t="s">
        <v>15638</v>
      </c>
      <c r="C7680" s="733">
        <v>43891</v>
      </c>
      <c r="E7680" s="663"/>
      <c r="F7680" s="663">
        <v>7491</v>
      </c>
      <c r="G7680" s="663">
        <v>1498</v>
      </c>
      <c r="H7680" s="663"/>
      <c r="I7680" s="745">
        <v>5993</v>
      </c>
      <c r="J7680" s="728">
        <v>958.1</v>
      </c>
      <c r="K7680" s="728">
        <v>191.62</v>
      </c>
      <c r="L7680" s="746">
        <v>766.48</v>
      </c>
    </row>
    <row r="7681" spans="1:12" s="335" customFormat="1" ht="12" x14ac:dyDescent="0.2">
      <c r="A7681" s="335" t="s">
        <v>15680</v>
      </c>
      <c r="B7681" s="335" t="s">
        <v>15681</v>
      </c>
      <c r="C7681" s="733">
        <v>43891</v>
      </c>
      <c r="E7681" s="663"/>
      <c r="F7681" s="663">
        <v>2829</v>
      </c>
      <c r="G7681" s="663">
        <v>707</v>
      </c>
      <c r="H7681" s="663"/>
      <c r="I7681" s="745">
        <v>2829</v>
      </c>
      <c r="J7681" s="728">
        <v>479.8</v>
      </c>
      <c r="K7681" s="728">
        <v>95.96</v>
      </c>
      <c r="L7681" s="746">
        <v>383.84</v>
      </c>
    </row>
    <row r="7682" spans="1:12" s="335" customFormat="1" ht="12" x14ac:dyDescent="0.2">
      <c r="A7682" s="335" t="s">
        <v>15682</v>
      </c>
      <c r="B7682" s="335" t="s">
        <v>15683</v>
      </c>
      <c r="C7682" s="733">
        <v>43891</v>
      </c>
      <c r="E7682" s="663"/>
      <c r="F7682" s="663">
        <v>3487</v>
      </c>
      <c r="G7682" s="663">
        <v>523</v>
      </c>
      <c r="H7682" s="663"/>
      <c r="I7682" s="745">
        <v>2964</v>
      </c>
      <c r="J7682" s="728">
        <v>297.83</v>
      </c>
      <c r="K7682" s="728">
        <v>59.57</v>
      </c>
      <c r="L7682" s="746">
        <v>238.26</v>
      </c>
    </row>
    <row r="7683" spans="1:12" s="335" customFormat="1" ht="12" x14ac:dyDescent="0.2">
      <c r="A7683" s="335" t="s">
        <v>15684</v>
      </c>
      <c r="B7683" s="335" t="s">
        <v>15553</v>
      </c>
      <c r="C7683" s="733">
        <v>43891</v>
      </c>
      <c r="E7683" s="663"/>
      <c r="F7683" s="663">
        <v>2280</v>
      </c>
      <c r="G7683" s="663">
        <v>342</v>
      </c>
      <c r="H7683" s="663"/>
      <c r="I7683" s="745">
        <v>1938</v>
      </c>
      <c r="J7683" s="728">
        <v>194.74</v>
      </c>
      <c r="K7683" s="728">
        <v>38.950000000000003</v>
      </c>
      <c r="L7683" s="746">
        <v>155.79</v>
      </c>
    </row>
    <row r="7684" spans="1:12" s="335" customFormat="1" ht="12" x14ac:dyDescent="0.2">
      <c r="A7684" s="335" t="s">
        <v>15685</v>
      </c>
      <c r="B7684" s="335" t="s">
        <v>15686</v>
      </c>
      <c r="C7684" s="733">
        <v>43891</v>
      </c>
      <c r="E7684" s="663"/>
      <c r="F7684" s="663">
        <v>2409</v>
      </c>
      <c r="G7684" s="663">
        <v>361</v>
      </c>
      <c r="H7684" s="663"/>
      <c r="I7684" s="745">
        <v>2048</v>
      </c>
      <c r="J7684" s="728">
        <v>203.9</v>
      </c>
      <c r="K7684" s="728">
        <v>40.78</v>
      </c>
      <c r="L7684" s="746">
        <v>163.12</v>
      </c>
    </row>
    <row r="7685" spans="1:12" s="335" customFormat="1" ht="12" x14ac:dyDescent="0.2">
      <c r="A7685" s="335" t="s">
        <v>15687</v>
      </c>
      <c r="B7685" s="335" t="s">
        <v>15688</v>
      </c>
      <c r="C7685" s="733">
        <v>43891</v>
      </c>
      <c r="E7685" s="663"/>
      <c r="F7685" s="663">
        <v>4874</v>
      </c>
      <c r="G7685" s="663">
        <v>731</v>
      </c>
      <c r="H7685" s="663"/>
      <c r="I7685" s="745">
        <v>4143</v>
      </c>
      <c r="J7685" s="728">
        <v>412.54</v>
      </c>
      <c r="K7685" s="728">
        <v>82.51</v>
      </c>
      <c r="L7685" s="746">
        <v>330.03</v>
      </c>
    </row>
    <row r="7686" spans="1:12" s="335" customFormat="1" ht="12" x14ac:dyDescent="0.2">
      <c r="A7686" s="335" t="s">
        <v>15689</v>
      </c>
      <c r="B7686" s="335" t="s">
        <v>15644</v>
      </c>
      <c r="C7686" s="733">
        <v>43891</v>
      </c>
      <c r="E7686" s="663"/>
      <c r="F7686" s="663">
        <v>3539</v>
      </c>
      <c r="G7686" s="663">
        <v>531</v>
      </c>
      <c r="H7686" s="663"/>
      <c r="I7686" s="745">
        <v>3008</v>
      </c>
      <c r="J7686" s="728">
        <v>299.55</v>
      </c>
      <c r="K7686" s="728">
        <v>59.91</v>
      </c>
      <c r="L7686" s="746">
        <v>239.64</v>
      </c>
    </row>
    <row r="7687" spans="1:12" s="335" customFormat="1" ht="12" x14ac:dyDescent="0.2">
      <c r="A7687" s="335" t="s">
        <v>15690</v>
      </c>
      <c r="B7687" s="335" t="s">
        <v>15691</v>
      </c>
      <c r="C7687" s="733">
        <v>43891</v>
      </c>
      <c r="E7687" s="663"/>
      <c r="F7687" s="663">
        <v>7636</v>
      </c>
      <c r="G7687" s="663">
        <v>451</v>
      </c>
      <c r="H7687" s="663"/>
      <c r="I7687" s="745">
        <v>7185</v>
      </c>
      <c r="J7687" s="728">
        <v>78.650000000000006</v>
      </c>
      <c r="K7687" s="728">
        <v>15.73</v>
      </c>
      <c r="L7687" s="746">
        <v>62.92</v>
      </c>
    </row>
    <row r="7688" spans="1:12" s="335" customFormat="1" ht="12" x14ac:dyDescent="0.2">
      <c r="A7688" s="335" t="s">
        <v>15692</v>
      </c>
      <c r="B7688" s="335" t="s">
        <v>15693</v>
      </c>
      <c r="C7688" s="733">
        <v>43891</v>
      </c>
      <c r="E7688" s="663"/>
      <c r="F7688" s="663">
        <v>2597</v>
      </c>
      <c r="G7688" s="663">
        <v>390</v>
      </c>
      <c r="H7688" s="663"/>
      <c r="I7688" s="745">
        <v>2207</v>
      </c>
      <c r="J7688" s="728">
        <v>221.81</v>
      </c>
      <c r="K7688" s="728">
        <v>44.36</v>
      </c>
      <c r="L7688" s="746">
        <v>177.45</v>
      </c>
    </row>
    <row r="7689" spans="1:12" s="335" customFormat="1" ht="12" x14ac:dyDescent="0.2">
      <c r="A7689" s="335" t="s">
        <v>15694</v>
      </c>
      <c r="B7689" s="335" t="s">
        <v>15695</v>
      </c>
      <c r="C7689" s="733">
        <v>43891</v>
      </c>
      <c r="E7689" s="663"/>
      <c r="F7689" s="663">
        <v>2929</v>
      </c>
      <c r="G7689" s="663">
        <v>879</v>
      </c>
      <c r="H7689" s="663"/>
      <c r="I7689" s="745">
        <v>2050</v>
      </c>
      <c r="J7689" s="728">
        <v>618.9</v>
      </c>
      <c r="K7689" s="728">
        <v>123.78</v>
      </c>
      <c r="L7689" s="746">
        <v>495.12</v>
      </c>
    </row>
    <row r="7690" spans="1:12" s="335" customFormat="1" ht="12" x14ac:dyDescent="0.2">
      <c r="A7690" s="335" t="s">
        <v>15696</v>
      </c>
      <c r="B7690" s="335" t="s">
        <v>15697</v>
      </c>
      <c r="C7690" s="733">
        <v>43891</v>
      </c>
      <c r="E7690" s="663"/>
      <c r="F7690" s="663">
        <v>10021</v>
      </c>
      <c r="G7690" s="663">
        <v>1503</v>
      </c>
      <c r="H7690" s="663"/>
      <c r="I7690" s="745">
        <v>8518</v>
      </c>
      <c r="J7690" s="728">
        <v>863.79</v>
      </c>
      <c r="K7690" s="728">
        <v>172.76</v>
      </c>
      <c r="L7690" s="746">
        <v>691.03</v>
      </c>
    </row>
    <row r="7691" spans="1:12" s="335" customFormat="1" ht="12" x14ac:dyDescent="0.2">
      <c r="A7691" s="335" t="s">
        <v>15698</v>
      </c>
      <c r="B7691" s="335" t="s">
        <v>15699</v>
      </c>
      <c r="C7691" s="733">
        <v>43891</v>
      </c>
      <c r="E7691" s="663"/>
      <c r="F7691" s="663">
        <v>4880</v>
      </c>
      <c r="G7691" s="663">
        <v>288</v>
      </c>
      <c r="H7691" s="663"/>
      <c r="I7691" s="745">
        <v>4592</v>
      </c>
      <c r="J7691" s="728">
        <v>50.26</v>
      </c>
      <c r="K7691" s="728">
        <v>10.050000000000001</v>
      </c>
      <c r="L7691" s="746">
        <v>40.21</v>
      </c>
    </row>
    <row r="7692" spans="1:12" s="335" customFormat="1" ht="12" x14ac:dyDescent="0.2">
      <c r="A7692" s="335" t="s">
        <v>15700</v>
      </c>
      <c r="B7692" s="335" t="s">
        <v>15545</v>
      </c>
      <c r="C7692" s="733">
        <v>43891</v>
      </c>
      <c r="E7692" s="663"/>
      <c r="F7692" s="663">
        <v>1668</v>
      </c>
      <c r="G7692" s="663">
        <v>250</v>
      </c>
      <c r="H7692" s="663"/>
      <c r="I7692" s="745">
        <v>1418</v>
      </c>
      <c r="J7692" s="728">
        <v>142.46</v>
      </c>
      <c r="K7692" s="728">
        <v>28.49</v>
      </c>
      <c r="L7692" s="746">
        <v>113.97</v>
      </c>
    </row>
    <row r="7693" spans="1:12" s="335" customFormat="1" ht="12" x14ac:dyDescent="0.2">
      <c r="A7693" s="335" t="s">
        <v>15701</v>
      </c>
      <c r="B7693" s="335" t="s">
        <v>15702</v>
      </c>
      <c r="C7693" s="733">
        <v>43891</v>
      </c>
      <c r="E7693" s="663"/>
      <c r="F7693" s="663">
        <v>2309</v>
      </c>
      <c r="G7693" s="663">
        <v>577</v>
      </c>
      <c r="H7693" s="663"/>
      <c r="I7693" s="745">
        <v>1732</v>
      </c>
      <c r="J7693" s="728">
        <v>391.61</v>
      </c>
      <c r="K7693" s="728">
        <v>78.319999999999993</v>
      </c>
      <c r="L7693" s="746">
        <v>313.29000000000002</v>
      </c>
    </row>
    <row r="7694" spans="1:12" s="335" customFormat="1" ht="12" x14ac:dyDescent="0.2">
      <c r="A7694" s="335" t="s">
        <v>15703</v>
      </c>
      <c r="B7694" s="335" t="s">
        <v>15704</v>
      </c>
      <c r="C7694" s="733">
        <v>43891</v>
      </c>
      <c r="E7694" s="663"/>
      <c r="F7694" s="663">
        <v>4442</v>
      </c>
      <c r="G7694" s="663">
        <v>666</v>
      </c>
      <c r="H7694" s="663"/>
      <c r="I7694" s="745">
        <v>3776</v>
      </c>
      <c r="J7694" s="728">
        <v>379.39</v>
      </c>
      <c r="K7694" s="728">
        <v>75.88</v>
      </c>
      <c r="L7694" s="746">
        <v>303.51</v>
      </c>
    </row>
    <row r="7695" spans="1:12" s="335" customFormat="1" ht="12" x14ac:dyDescent="0.2">
      <c r="A7695" s="335" t="s">
        <v>15705</v>
      </c>
      <c r="B7695" s="335" t="s">
        <v>15706</v>
      </c>
      <c r="C7695" s="733">
        <v>43891</v>
      </c>
      <c r="E7695" s="663"/>
      <c r="F7695" s="663">
        <v>4247</v>
      </c>
      <c r="G7695" s="663">
        <v>637</v>
      </c>
      <c r="H7695" s="663"/>
      <c r="I7695" s="745">
        <v>3610</v>
      </c>
      <c r="J7695" s="728">
        <v>362.74</v>
      </c>
      <c r="K7695" s="728">
        <v>72.55</v>
      </c>
      <c r="L7695" s="746">
        <v>290.19</v>
      </c>
    </row>
    <row r="7696" spans="1:12" s="335" customFormat="1" ht="12" x14ac:dyDescent="0.2">
      <c r="A7696" s="335" t="s">
        <v>15707</v>
      </c>
      <c r="B7696" s="335" t="s">
        <v>15708</v>
      </c>
      <c r="C7696" s="733">
        <v>43891</v>
      </c>
      <c r="E7696" s="663"/>
      <c r="F7696" s="663">
        <v>2929</v>
      </c>
      <c r="G7696" s="663">
        <v>879</v>
      </c>
      <c r="H7696" s="663"/>
      <c r="I7696" s="745">
        <v>2050</v>
      </c>
      <c r="J7696" s="728">
        <v>618.9</v>
      </c>
      <c r="K7696" s="728">
        <v>123.78</v>
      </c>
      <c r="L7696" s="746">
        <v>495.12</v>
      </c>
    </row>
    <row r="7697" spans="1:12" s="335" customFormat="1" ht="12" x14ac:dyDescent="0.2">
      <c r="A7697" s="335" t="s">
        <v>15709</v>
      </c>
      <c r="B7697" s="335" t="s">
        <v>15710</v>
      </c>
      <c r="C7697" s="733">
        <v>43891</v>
      </c>
      <c r="E7697" s="663"/>
      <c r="F7697" s="663">
        <v>7687</v>
      </c>
      <c r="G7697" s="663">
        <v>1153</v>
      </c>
      <c r="H7697" s="663"/>
      <c r="I7697" s="745">
        <v>6534</v>
      </c>
      <c r="J7697" s="728">
        <v>662.6</v>
      </c>
      <c r="K7697" s="728">
        <v>132.52000000000001</v>
      </c>
      <c r="L7697" s="746">
        <v>530.08000000000004</v>
      </c>
    </row>
    <row r="7698" spans="1:12" s="335" customFormat="1" ht="12" x14ac:dyDescent="0.2">
      <c r="A7698" s="335" t="s">
        <v>15711</v>
      </c>
      <c r="B7698" s="335" t="s">
        <v>15712</v>
      </c>
      <c r="C7698" s="733">
        <v>43891</v>
      </c>
      <c r="E7698" s="663"/>
      <c r="F7698" s="663">
        <v>2306</v>
      </c>
      <c r="G7698" s="663">
        <v>346</v>
      </c>
      <c r="H7698" s="663"/>
      <c r="I7698" s="745">
        <v>1960</v>
      </c>
      <c r="J7698" s="728">
        <v>196.95</v>
      </c>
      <c r="K7698" s="728">
        <v>39.39</v>
      </c>
      <c r="L7698" s="746">
        <v>157.56</v>
      </c>
    </row>
    <row r="7699" spans="1:12" s="335" customFormat="1" ht="12" x14ac:dyDescent="0.2">
      <c r="A7699" s="335" t="s">
        <v>15713</v>
      </c>
      <c r="B7699" s="335" t="s">
        <v>15714</v>
      </c>
      <c r="C7699" s="733">
        <v>43891</v>
      </c>
      <c r="E7699" s="663"/>
      <c r="F7699" s="663">
        <v>2404</v>
      </c>
      <c r="G7699" s="663">
        <v>361</v>
      </c>
      <c r="H7699" s="663"/>
      <c r="I7699" s="745">
        <v>2043</v>
      </c>
      <c r="J7699" s="728">
        <v>205.33</v>
      </c>
      <c r="K7699" s="728">
        <v>41.07</v>
      </c>
      <c r="L7699" s="746">
        <v>164.26</v>
      </c>
    </row>
    <row r="7700" spans="1:12" s="335" customFormat="1" ht="12" x14ac:dyDescent="0.2">
      <c r="A7700" s="335" t="s">
        <v>15715</v>
      </c>
      <c r="B7700" s="335" t="s">
        <v>15716</v>
      </c>
      <c r="C7700" s="733">
        <v>43891</v>
      </c>
      <c r="E7700" s="663"/>
      <c r="F7700" s="663">
        <v>1759</v>
      </c>
      <c r="G7700" s="663">
        <v>440</v>
      </c>
      <c r="H7700" s="663"/>
      <c r="I7700" s="745">
        <v>1319</v>
      </c>
      <c r="J7700" s="728">
        <v>295.61</v>
      </c>
      <c r="K7700" s="728">
        <v>59.12</v>
      </c>
      <c r="L7700" s="746">
        <v>236.49</v>
      </c>
    </row>
    <row r="7701" spans="1:12" s="335" customFormat="1" ht="12" x14ac:dyDescent="0.2">
      <c r="A7701" s="335" t="s">
        <v>15717</v>
      </c>
      <c r="B7701" s="335" t="s">
        <v>15718</v>
      </c>
      <c r="C7701" s="733">
        <v>43891</v>
      </c>
      <c r="E7701" s="663"/>
      <c r="F7701" s="663">
        <v>2829</v>
      </c>
      <c r="G7701" s="663">
        <v>707</v>
      </c>
      <c r="H7701" s="663"/>
      <c r="I7701" s="745">
        <v>2122</v>
      </c>
      <c r="J7701" s="728">
        <v>479.8</v>
      </c>
      <c r="K7701" s="728">
        <v>95.96</v>
      </c>
      <c r="L7701" s="746">
        <v>383.84</v>
      </c>
    </row>
    <row r="7702" spans="1:12" s="335" customFormat="1" ht="12" x14ac:dyDescent="0.2">
      <c r="A7702" s="335" t="s">
        <v>15719</v>
      </c>
      <c r="B7702" s="335" t="s">
        <v>15720</v>
      </c>
      <c r="C7702" s="733">
        <v>43891</v>
      </c>
      <c r="E7702" s="663"/>
      <c r="F7702" s="663">
        <v>2250</v>
      </c>
      <c r="G7702" s="663">
        <v>337</v>
      </c>
      <c r="H7702" s="663"/>
      <c r="I7702" s="745">
        <v>1913</v>
      </c>
      <c r="J7702" s="728">
        <v>192.17</v>
      </c>
      <c r="K7702" s="728">
        <v>38.43</v>
      </c>
      <c r="L7702" s="746">
        <v>153.74</v>
      </c>
    </row>
    <row r="7703" spans="1:12" s="335" customFormat="1" ht="12" x14ac:dyDescent="0.2">
      <c r="A7703" s="335" t="s">
        <v>15721</v>
      </c>
      <c r="B7703" s="335" t="s">
        <v>15722</v>
      </c>
      <c r="C7703" s="733">
        <v>43891</v>
      </c>
      <c r="E7703" s="663"/>
      <c r="F7703" s="663">
        <v>3459</v>
      </c>
      <c r="G7703" s="663">
        <v>519</v>
      </c>
      <c r="H7703" s="663"/>
      <c r="I7703" s="745">
        <v>2940</v>
      </c>
      <c r="J7703" s="728">
        <v>295.44</v>
      </c>
      <c r="K7703" s="728">
        <v>59.09</v>
      </c>
      <c r="L7703" s="746">
        <v>236.35</v>
      </c>
    </row>
    <row r="7704" spans="1:12" s="335" customFormat="1" ht="12" x14ac:dyDescent="0.2">
      <c r="A7704" s="335" t="s">
        <v>15723</v>
      </c>
      <c r="B7704" s="335" t="s">
        <v>15724</v>
      </c>
      <c r="C7704" s="733">
        <v>43891</v>
      </c>
      <c r="E7704" s="663"/>
      <c r="F7704" s="663">
        <v>4080</v>
      </c>
      <c r="G7704" s="663">
        <v>612</v>
      </c>
      <c r="H7704" s="663"/>
      <c r="I7704" s="745">
        <v>3468</v>
      </c>
      <c r="J7704" s="728">
        <v>348.47</v>
      </c>
      <c r="K7704" s="728">
        <v>69.69</v>
      </c>
      <c r="L7704" s="746">
        <v>278.77999999999997</v>
      </c>
    </row>
    <row r="7705" spans="1:12" s="335" customFormat="1" ht="12" x14ac:dyDescent="0.2">
      <c r="A7705" s="335" t="s">
        <v>15725</v>
      </c>
      <c r="B7705" s="335" t="s">
        <v>15726</v>
      </c>
      <c r="C7705" s="733">
        <v>43891</v>
      </c>
      <c r="E7705" s="663"/>
      <c r="F7705" s="663">
        <v>6267</v>
      </c>
      <c r="G7705" s="663">
        <v>1253</v>
      </c>
      <c r="H7705" s="663"/>
      <c r="I7705" s="745">
        <v>5014</v>
      </c>
      <c r="J7705" s="728">
        <v>801.55</v>
      </c>
      <c r="K7705" s="728">
        <v>160.31</v>
      </c>
      <c r="L7705" s="746">
        <v>641.24</v>
      </c>
    </row>
    <row r="7706" spans="1:12" s="335" customFormat="1" ht="12" x14ac:dyDescent="0.2">
      <c r="A7706" s="335" t="s">
        <v>15727</v>
      </c>
      <c r="B7706" s="335" t="s">
        <v>15699</v>
      </c>
      <c r="C7706" s="733">
        <v>43891</v>
      </c>
      <c r="E7706" s="663"/>
      <c r="F7706" s="663">
        <v>2263</v>
      </c>
      <c r="G7706" s="663">
        <v>134</v>
      </c>
      <c r="H7706" s="663"/>
      <c r="I7706" s="745">
        <v>2129</v>
      </c>
      <c r="J7706" s="728">
        <v>23.31</v>
      </c>
      <c r="K7706" s="728">
        <v>4.66</v>
      </c>
      <c r="L7706" s="746">
        <v>18.649999999999999</v>
      </c>
    </row>
    <row r="7707" spans="1:12" s="335" customFormat="1" ht="12" x14ac:dyDescent="0.2">
      <c r="A7707" s="335" t="s">
        <v>15728</v>
      </c>
      <c r="B7707" s="335" t="s">
        <v>15729</v>
      </c>
      <c r="C7707" s="733">
        <v>43891</v>
      </c>
      <c r="E7707" s="663"/>
      <c r="F7707" s="663">
        <v>6085</v>
      </c>
      <c r="G7707" s="663">
        <v>1217</v>
      </c>
      <c r="H7707" s="663"/>
      <c r="I7707" s="745">
        <v>4868</v>
      </c>
      <c r="J7707" s="728">
        <v>778.27</v>
      </c>
      <c r="K7707" s="728">
        <v>155.65</v>
      </c>
      <c r="L7707" s="746">
        <v>622.62</v>
      </c>
    </row>
    <row r="7708" spans="1:12" s="335" customFormat="1" ht="12" x14ac:dyDescent="0.2">
      <c r="A7708" s="335" t="s">
        <v>15730</v>
      </c>
      <c r="B7708" s="335" t="s">
        <v>15645</v>
      </c>
      <c r="C7708" s="733">
        <v>43891</v>
      </c>
      <c r="E7708" s="663"/>
      <c r="F7708" s="663">
        <v>2637</v>
      </c>
      <c r="G7708" s="663">
        <v>396</v>
      </c>
      <c r="H7708" s="663"/>
      <c r="I7708" s="745">
        <v>2241</v>
      </c>
      <c r="J7708" s="728">
        <v>225.23</v>
      </c>
      <c r="K7708" s="728">
        <v>45.05</v>
      </c>
      <c r="L7708" s="746">
        <v>180.18</v>
      </c>
    </row>
    <row r="7709" spans="1:12" s="335" customFormat="1" ht="12" x14ac:dyDescent="0.2">
      <c r="A7709" s="335" t="s">
        <v>15731</v>
      </c>
      <c r="B7709" s="335" t="s">
        <v>15732</v>
      </c>
      <c r="C7709" s="733">
        <v>43891</v>
      </c>
      <c r="E7709" s="663"/>
      <c r="F7709" s="663">
        <v>3449</v>
      </c>
      <c r="G7709" s="663">
        <v>517</v>
      </c>
      <c r="H7709" s="663"/>
      <c r="I7709" s="745">
        <v>2932</v>
      </c>
      <c r="J7709" s="728">
        <v>294.58999999999997</v>
      </c>
      <c r="K7709" s="728">
        <v>58.92</v>
      </c>
      <c r="L7709" s="746">
        <v>235.67</v>
      </c>
    </row>
    <row r="7710" spans="1:12" s="335" customFormat="1" ht="12" x14ac:dyDescent="0.2">
      <c r="A7710" s="335" t="s">
        <v>15733</v>
      </c>
      <c r="B7710" s="335" t="s">
        <v>15549</v>
      </c>
      <c r="C7710" s="733">
        <v>43891</v>
      </c>
      <c r="E7710" s="663"/>
      <c r="F7710" s="663">
        <v>880</v>
      </c>
      <c r="G7710" s="663">
        <v>132</v>
      </c>
      <c r="H7710" s="663"/>
      <c r="I7710" s="745">
        <v>748</v>
      </c>
      <c r="J7710" s="728">
        <v>75.849999999999994</v>
      </c>
      <c r="K7710" s="728">
        <v>15.17</v>
      </c>
      <c r="L7710" s="746">
        <v>60.68</v>
      </c>
    </row>
    <row r="7711" spans="1:12" s="335" customFormat="1" ht="12" x14ac:dyDescent="0.2">
      <c r="A7711" s="335" t="s">
        <v>15734</v>
      </c>
      <c r="B7711" s="335" t="s">
        <v>15735</v>
      </c>
      <c r="C7711" s="733">
        <v>43891</v>
      </c>
      <c r="E7711" s="663"/>
      <c r="F7711" s="663">
        <v>5047</v>
      </c>
      <c r="G7711" s="663">
        <v>946</v>
      </c>
      <c r="H7711" s="663"/>
      <c r="I7711" s="745">
        <v>4101</v>
      </c>
      <c r="J7711" s="728">
        <v>582.21</v>
      </c>
      <c r="K7711" s="728">
        <v>116.44</v>
      </c>
      <c r="L7711" s="746">
        <v>465.77</v>
      </c>
    </row>
    <row r="7712" spans="1:12" s="335" customFormat="1" ht="12" x14ac:dyDescent="0.2">
      <c r="A7712" s="335" t="s">
        <v>15736</v>
      </c>
      <c r="B7712" s="335" t="s">
        <v>15640</v>
      </c>
      <c r="C7712" s="733">
        <v>43891</v>
      </c>
      <c r="E7712" s="663"/>
      <c r="F7712" s="663">
        <v>9730</v>
      </c>
      <c r="G7712" s="663">
        <v>1824</v>
      </c>
      <c r="H7712" s="663"/>
      <c r="I7712" s="745">
        <v>7906</v>
      </c>
      <c r="J7712" s="728">
        <v>1142.99</v>
      </c>
      <c r="K7712" s="728">
        <v>228.6</v>
      </c>
      <c r="L7712" s="746">
        <v>914.39</v>
      </c>
    </row>
    <row r="7713" spans="1:12" s="335" customFormat="1" ht="12" x14ac:dyDescent="0.2">
      <c r="A7713" s="335" t="s">
        <v>15737</v>
      </c>
      <c r="B7713" s="335" t="s">
        <v>15738</v>
      </c>
      <c r="C7713" s="733">
        <v>43891</v>
      </c>
      <c r="E7713" s="663"/>
      <c r="F7713" s="663">
        <v>3829</v>
      </c>
      <c r="G7713" s="663">
        <v>574</v>
      </c>
      <c r="H7713" s="663"/>
      <c r="I7713" s="745">
        <v>3255</v>
      </c>
      <c r="J7713" s="728">
        <v>330.05</v>
      </c>
      <c r="K7713" s="728">
        <v>66.010000000000005</v>
      </c>
      <c r="L7713" s="746">
        <v>264.04000000000002</v>
      </c>
    </row>
    <row r="7714" spans="1:12" s="335" customFormat="1" ht="12" x14ac:dyDescent="0.2">
      <c r="A7714" s="335" t="s">
        <v>15739</v>
      </c>
      <c r="B7714" s="335" t="s">
        <v>15740</v>
      </c>
      <c r="C7714" s="733">
        <v>43891</v>
      </c>
      <c r="E7714" s="663"/>
      <c r="F7714" s="663">
        <v>5458</v>
      </c>
      <c r="G7714" s="663">
        <v>1092</v>
      </c>
      <c r="H7714" s="663"/>
      <c r="I7714" s="745">
        <v>4366</v>
      </c>
      <c r="J7714" s="728">
        <v>698.09</v>
      </c>
      <c r="K7714" s="728">
        <v>139.62</v>
      </c>
      <c r="L7714" s="746">
        <v>558.47</v>
      </c>
    </row>
    <row r="7715" spans="1:12" s="335" customFormat="1" ht="12" x14ac:dyDescent="0.2">
      <c r="A7715" s="335" t="s">
        <v>15741</v>
      </c>
      <c r="B7715" s="335" t="s">
        <v>15633</v>
      </c>
      <c r="C7715" s="733">
        <v>43891</v>
      </c>
      <c r="E7715" s="663"/>
      <c r="F7715" s="663">
        <v>6252</v>
      </c>
      <c r="G7715" s="663">
        <v>938</v>
      </c>
      <c r="H7715" s="663"/>
      <c r="I7715" s="745">
        <v>5314</v>
      </c>
      <c r="J7715" s="728">
        <v>538.9</v>
      </c>
      <c r="K7715" s="728">
        <v>107.78</v>
      </c>
      <c r="L7715" s="746">
        <v>431.12</v>
      </c>
    </row>
    <row r="7716" spans="1:12" s="335" customFormat="1" ht="12" x14ac:dyDescent="0.2">
      <c r="A7716" s="335" t="s">
        <v>15742</v>
      </c>
      <c r="B7716" s="335" t="s">
        <v>15743</v>
      </c>
      <c r="C7716" s="733">
        <v>43891</v>
      </c>
      <c r="E7716" s="663"/>
      <c r="F7716" s="663">
        <v>3940</v>
      </c>
      <c r="G7716" s="663">
        <v>788</v>
      </c>
      <c r="H7716" s="663"/>
      <c r="I7716" s="745">
        <v>3152</v>
      </c>
      <c r="J7716" s="728">
        <v>499.35</v>
      </c>
      <c r="K7716" s="728">
        <v>99.87</v>
      </c>
      <c r="L7716" s="746">
        <v>399.48</v>
      </c>
    </row>
    <row r="7717" spans="1:12" s="335" customFormat="1" ht="12" x14ac:dyDescent="0.2">
      <c r="A7717" s="335" t="s">
        <v>15744</v>
      </c>
      <c r="B7717" s="335" t="s">
        <v>15745</v>
      </c>
      <c r="C7717" s="733">
        <v>43891</v>
      </c>
      <c r="E7717" s="663"/>
      <c r="F7717" s="663">
        <v>2250</v>
      </c>
      <c r="G7717" s="663">
        <v>337</v>
      </c>
      <c r="H7717" s="663"/>
      <c r="I7717" s="745">
        <v>1913</v>
      </c>
      <c r="J7717" s="728">
        <v>192.17</v>
      </c>
      <c r="K7717" s="728">
        <v>38.43</v>
      </c>
      <c r="L7717" s="746">
        <v>153.74</v>
      </c>
    </row>
    <row r="7718" spans="1:12" s="335" customFormat="1" ht="12" x14ac:dyDescent="0.2">
      <c r="A7718" s="335" t="s">
        <v>15746</v>
      </c>
      <c r="B7718" s="335" t="s">
        <v>15747</v>
      </c>
      <c r="C7718" s="733">
        <v>43891</v>
      </c>
      <c r="E7718" s="663"/>
      <c r="F7718" s="663">
        <v>2309</v>
      </c>
      <c r="G7718" s="663">
        <v>577</v>
      </c>
      <c r="H7718" s="663"/>
      <c r="I7718" s="745">
        <v>1732</v>
      </c>
      <c r="J7718" s="728">
        <v>391.61</v>
      </c>
      <c r="K7718" s="728">
        <v>78.319999999999993</v>
      </c>
      <c r="L7718" s="746">
        <v>313.29000000000002</v>
      </c>
    </row>
    <row r="7719" spans="1:12" s="335" customFormat="1" ht="12" x14ac:dyDescent="0.2">
      <c r="A7719" s="335" t="s">
        <v>15748</v>
      </c>
      <c r="B7719" s="335" t="s">
        <v>15749</v>
      </c>
      <c r="C7719" s="733">
        <v>43891</v>
      </c>
      <c r="E7719" s="663"/>
      <c r="F7719" s="663">
        <v>2383</v>
      </c>
      <c r="G7719" s="663">
        <v>357</v>
      </c>
      <c r="H7719" s="663"/>
      <c r="I7719" s="745">
        <v>2026</v>
      </c>
      <c r="J7719" s="728">
        <v>201.7</v>
      </c>
      <c r="K7719" s="728">
        <v>40.340000000000003</v>
      </c>
      <c r="L7719" s="746">
        <v>161.36000000000001</v>
      </c>
    </row>
    <row r="7720" spans="1:12" s="335" customFormat="1" ht="12" x14ac:dyDescent="0.2">
      <c r="A7720" s="335" t="s">
        <v>15750</v>
      </c>
      <c r="B7720" s="335" t="s">
        <v>15751</v>
      </c>
      <c r="C7720" s="733">
        <v>43891</v>
      </c>
      <c r="E7720" s="663"/>
      <c r="F7720" s="663">
        <v>3438</v>
      </c>
      <c r="G7720" s="663">
        <v>516</v>
      </c>
      <c r="H7720" s="663"/>
      <c r="I7720" s="745">
        <v>2922</v>
      </c>
      <c r="J7720" s="728">
        <v>293.64</v>
      </c>
      <c r="K7720" s="728">
        <v>58.73</v>
      </c>
      <c r="L7720" s="746">
        <v>234.91</v>
      </c>
    </row>
    <row r="7721" spans="1:12" s="335" customFormat="1" ht="12" x14ac:dyDescent="0.2">
      <c r="A7721" s="335" t="s">
        <v>15752</v>
      </c>
      <c r="B7721" s="335" t="s">
        <v>15753</v>
      </c>
      <c r="C7721" s="733">
        <v>43891</v>
      </c>
      <c r="E7721" s="663"/>
      <c r="F7721" s="663">
        <v>4962</v>
      </c>
      <c r="G7721" s="663">
        <v>992</v>
      </c>
      <c r="H7721" s="663"/>
      <c r="I7721" s="745">
        <v>3970</v>
      </c>
      <c r="J7721" s="728">
        <v>634.64</v>
      </c>
      <c r="K7721" s="728">
        <v>126.93</v>
      </c>
      <c r="L7721" s="746">
        <v>507.71</v>
      </c>
    </row>
    <row r="7722" spans="1:12" s="335" customFormat="1" ht="12" x14ac:dyDescent="0.2">
      <c r="A7722" s="335" t="s">
        <v>15754</v>
      </c>
      <c r="B7722" s="335" t="s">
        <v>15755</v>
      </c>
      <c r="C7722" s="733">
        <v>43891</v>
      </c>
      <c r="E7722" s="663"/>
      <c r="F7722" s="663">
        <v>2662</v>
      </c>
      <c r="G7722" s="663">
        <v>399</v>
      </c>
      <c r="H7722" s="663"/>
      <c r="I7722" s="745">
        <v>2263</v>
      </c>
      <c r="J7722" s="728">
        <v>227.36</v>
      </c>
      <c r="K7722" s="728">
        <v>45.47</v>
      </c>
      <c r="L7722" s="746">
        <v>181.89</v>
      </c>
    </row>
    <row r="7723" spans="1:12" s="335" customFormat="1" ht="12" x14ac:dyDescent="0.2">
      <c r="A7723" s="335" t="s">
        <v>15756</v>
      </c>
      <c r="B7723" s="335" t="s">
        <v>15757</v>
      </c>
      <c r="C7723" s="733">
        <v>43891</v>
      </c>
      <c r="E7723" s="663"/>
      <c r="F7723" s="663">
        <v>2522</v>
      </c>
      <c r="G7723" s="663">
        <v>504</v>
      </c>
      <c r="H7723" s="663"/>
      <c r="I7723" s="745">
        <v>2018</v>
      </c>
      <c r="J7723" s="728">
        <v>322.56</v>
      </c>
      <c r="K7723" s="728">
        <v>64.510000000000005</v>
      </c>
      <c r="L7723" s="746">
        <v>258.05</v>
      </c>
    </row>
    <row r="7724" spans="1:12" s="335" customFormat="1" ht="12" x14ac:dyDescent="0.2">
      <c r="A7724" s="335" t="s">
        <v>15758</v>
      </c>
      <c r="B7724" s="335" t="s">
        <v>15759</v>
      </c>
      <c r="C7724" s="733">
        <v>43891</v>
      </c>
      <c r="E7724" s="663"/>
      <c r="F7724" s="663">
        <v>3842</v>
      </c>
      <c r="G7724" s="663">
        <v>768</v>
      </c>
      <c r="H7724" s="663"/>
      <c r="I7724" s="745">
        <v>3074</v>
      </c>
      <c r="J7724" s="728">
        <v>491.39</v>
      </c>
      <c r="K7724" s="728">
        <v>98.28</v>
      </c>
      <c r="L7724" s="746">
        <v>393.11</v>
      </c>
    </row>
    <row r="7725" spans="1:12" s="335" customFormat="1" ht="12" x14ac:dyDescent="0.2">
      <c r="A7725" s="335" t="s">
        <v>15760</v>
      </c>
      <c r="B7725" s="335" t="s">
        <v>15761</v>
      </c>
      <c r="C7725" s="733">
        <v>43891</v>
      </c>
      <c r="E7725" s="663"/>
      <c r="F7725" s="663">
        <v>6227</v>
      </c>
      <c r="G7725" s="663">
        <v>1245</v>
      </c>
      <c r="H7725" s="663"/>
      <c r="I7725" s="745">
        <v>4982</v>
      </c>
      <c r="J7725" s="728">
        <v>796.44</v>
      </c>
      <c r="K7725" s="728">
        <v>159.29</v>
      </c>
      <c r="L7725" s="746">
        <v>637.15</v>
      </c>
    </row>
    <row r="7726" spans="1:12" s="335" customFormat="1" ht="12" x14ac:dyDescent="0.2">
      <c r="A7726" s="335" t="s">
        <v>15762</v>
      </c>
      <c r="B7726" s="335" t="s">
        <v>15632</v>
      </c>
      <c r="C7726" s="733">
        <v>43891</v>
      </c>
      <c r="E7726" s="663"/>
      <c r="F7726" s="663">
        <v>7867</v>
      </c>
      <c r="G7726" s="663">
        <v>1180</v>
      </c>
      <c r="H7726" s="663"/>
      <c r="I7726" s="745">
        <v>6687</v>
      </c>
      <c r="J7726" s="728">
        <v>678.11</v>
      </c>
      <c r="K7726" s="728">
        <v>135.62</v>
      </c>
      <c r="L7726" s="746">
        <v>542.49</v>
      </c>
    </row>
    <row r="7727" spans="1:12" s="335" customFormat="1" ht="12" x14ac:dyDescent="0.2">
      <c r="A7727" s="335" t="s">
        <v>15763</v>
      </c>
      <c r="B7727" s="335" t="s">
        <v>15764</v>
      </c>
      <c r="C7727" s="733">
        <v>43891</v>
      </c>
      <c r="E7727" s="663"/>
      <c r="F7727" s="663">
        <v>9168</v>
      </c>
      <c r="G7727" s="663">
        <v>1834</v>
      </c>
      <c r="H7727" s="663"/>
      <c r="I7727" s="745">
        <v>7334</v>
      </c>
      <c r="J7727" s="728">
        <v>1172.5899999999999</v>
      </c>
      <c r="K7727" s="728">
        <v>234.52</v>
      </c>
      <c r="L7727" s="746">
        <v>938.07</v>
      </c>
    </row>
    <row r="7728" spans="1:12" s="335" customFormat="1" ht="12" x14ac:dyDescent="0.2">
      <c r="A7728" s="335" t="s">
        <v>15765</v>
      </c>
      <c r="B7728" s="335" t="s">
        <v>15766</v>
      </c>
      <c r="C7728" s="733">
        <v>43891</v>
      </c>
      <c r="E7728" s="663"/>
      <c r="F7728" s="663">
        <v>6065</v>
      </c>
      <c r="G7728" s="663">
        <v>358</v>
      </c>
      <c r="H7728" s="663"/>
      <c r="I7728" s="745">
        <v>5707</v>
      </c>
      <c r="J7728" s="728">
        <v>62.47</v>
      </c>
      <c r="K7728" s="728">
        <v>12.49</v>
      </c>
      <c r="L7728" s="746">
        <v>49.98</v>
      </c>
    </row>
    <row r="7729" spans="1:12" s="335" customFormat="1" ht="12" x14ac:dyDescent="0.2">
      <c r="A7729" s="335" t="s">
        <v>15767</v>
      </c>
      <c r="B7729" s="335" t="s">
        <v>15768</v>
      </c>
      <c r="C7729" s="733">
        <v>43891</v>
      </c>
      <c r="E7729" s="663"/>
      <c r="F7729" s="663">
        <v>2418</v>
      </c>
      <c r="G7729" s="663">
        <v>363</v>
      </c>
      <c r="H7729" s="663"/>
      <c r="I7729" s="745">
        <v>2055</v>
      </c>
      <c r="J7729" s="728">
        <v>206.51</v>
      </c>
      <c r="K7729" s="728">
        <v>41.3</v>
      </c>
      <c r="L7729" s="746">
        <v>165.21</v>
      </c>
    </row>
    <row r="7730" spans="1:12" s="335" customFormat="1" ht="12" x14ac:dyDescent="0.2">
      <c r="A7730" s="335" t="s">
        <v>15769</v>
      </c>
      <c r="B7730" s="335" t="s">
        <v>15770</v>
      </c>
      <c r="C7730" s="733">
        <v>43891</v>
      </c>
      <c r="E7730" s="663"/>
      <c r="F7730" s="663">
        <v>11043</v>
      </c>
      <c r="G7730" s="663">
        <v>2209</v>
      </c>
      <c r="H7730" s="663"/>
      <c r="I7730" s="745">
        <v>8834</v>
      </c>
      <c r="J7730" s="728">
        <v>1412.4</v>
      </c>
      <c r="K7730" s="728">
        <v>282.48</v>
      </c>
      <c r="L7730" s="747">
        <v>1129.92</v>
      </c>
    </row>
    <row r="7731" spans="1:12" s="335" customFormat="1" ht="12" x14ac:dyDescent="0.2">
      <c r="A7731" s="335" t="s">
        <v>15771</v>
      </c>
      <c r="B7731" s="335" t="s">
        <v>15424</v>
      </c>
      <c r="C7731" s="733">
        <v>43891</v>
      </c>
      <c r="E7731" s="663"/>
      <c r="F7731" s="663">
        <v>110</v>
      </c>
      <c r="G7731" s="663">
        <v>17</v>
      </c>
      <c r="H7731" s="663"/>
      <c r="I7731" s="745">
        <v>93</v>
      </c>
      <c r="J7731" s="728">
        <v>9.49</v>
      </c>
      <c r="K7731" s="728">
        <v>1.9</v>
      </c>
      <c r="L7731" s="746">
        <v>7.59</v>
      </c>
    </row>
    <row r="7732" spans="1:12" s="335" customFormat="1" ht="12" x14ac:dyDescent="0.2">
      <c r="A7732" s="335" t="s">
        <v>15772</v>
      </c>
      <c r="B7732" s="335" t="s">
        <v>15773</v>
      </c>
      <c r="C7732" s="733">
        <v>43891</v>
      </c>
      <c r="E7732" s="663"/>
      <c r="F7732" s="663">
        <v>4596</v>
      </c>
      <c r="G7732" s="663">
        <v>689</v>
      </c>
      <c r="H7732" s="663"/>
      <c r="I7732" s="745">
        <v>3907</v>
      </c>
      <c r="J7732" s="728">
        <v>396.16</v>
      </c>
      <c r="K7732" s="728">
        <v>79.23</v>
      </c>
      <c r="L7732" s="746">
        <v>316.93</v>
      </c>
    </row>
    <row r="7733" spans="1:12" s="335" customFormat="1" ht="12" x14ac:dyDescent="0.2">
      <c r="A7733" s="335" t="s">
        <v>15774</v>
      </c>
      <c r="B7733" s="335" t="s">
        <v>15775</v>
      </c>
      <c r="C7733" s="733">
        <v>43891</v>
      </c>
      <c r="E7733" s="663"/>
      <c r="F7733" s="663">
        <v>5684</v>
      </c>
      <c r="G7733" s="663">
        <v>853</v>
      </c>
      <c r="H7733" s="663"/>
      <c r="I7733" s="745">
        <v>4831</v>
      </c>
      <c r="J7733" s="728">
        <v>489.95</v>
      </c>
      <c r="K7733" s="728">
        <v>97.99</v>
      </c>
      <c r="L7733" s="746">
        <v>391.96</v>
      </c>
    </row>
    <row r="7734" spans="1:12" s="335" customFormat="1" ht="12" x14ac:dyDescent="0.2">
      <c r="A7734" s="335" t="s">
        <v>15776</v>
      </c>
      <c r="B7734" s="335" t="s">
        <v>15777</v>
      </c>
      <c r="C7734" s="733">
        <v>43891</v>
      </c>
      <c r="E7734" s="663"/>
      <c r="F7734" s="663">
        <v>1840</v>
      </c>
      <c r="G7734" s="663">
        <v>552</v>
      </c>
      <c r="H7734" s="663"/>
      <c r="I7734" s="745">
        <v>1288</v>
      </c>
      <c r="J7734" s="728">
        <v>388.79</v>
      </c>
      <c r="K7734" s="728">
        <v>77.760000000000005</v>
      </c>
      <c r="L7734" s="746">
        <v>311.02999999999997</v>
      </c>
    </row>
    <row r="7735" spans="1:12" s="335" customFormat="1" ht="12" x14ac:dyDescent="0.2">
      <c r="A7735" s="335" t="s">
        <v>15778</v>
      </c>
      <c r="B7735" s="335" t="s">
        <v>15639</v>
      </c>
      <c r="C7735" s="733">
        <v>43891</v>
      </c>
      <c r="E7735" s="663"/>
      <c r="F7735" s="663">
        <v>9336</v>
      </c>
      <c r="G7735" s="663">
        <v>1750</v>
      </c>
      <c r="H7735" s="663"/>
      <c r="I7735" s="745">
        <v>7586</v>
      </c>
      <c r="J7735" s="728">
        <v>1096.7</v>
      </c>
      <c r="K7735" s="728">
        <v>219.34</v>
      </c>
      <c r="L7735" s="746">
        <v>877.36</v>
      </c>
    </row>
    <row r="7736" spans="1:12" s="335" customFormat="1" ht="12" x14ac:dyDescent="0.2">
      <c r="A7736" s="335" t="s">
        <v>15779</v>
      </c>
      <c r="B7736" s="335" t="s">
        <v>15617</v>
      </c>
      <c r="C7736" s="733">
        <v>43891</v>
      </c>
      <c r="E7736" s="663"/>
      <c r="F7736" s="663">
        <v>1773</v>
      </c>
      <c r="G7736" s="663">
        <v>266</v>
      </c>
      <c r="H7736" s="663"/>
      <c r="I7736" s="745">
        <v>1507</v>
      </c>
      <c r="J7736" s="728">
        <v>152.84</v>
      </c>
      <c r="K7736" s="728">
        <v>30.57</v>
      </c>
      <c r="L7736" s="746">
        <v>122.27</v>
      </c>
    </row>
    <row r="7737" spans="1:12" s="335" customFormat="1" ht="12" x14ac:dyDescent="0.2">
      <c r="A7737" s="335" t="s">
        <v>15780</v>
      </c>
      <c r="B7737" s="335" t="s">
        <v>15781</v>
      </c>
      <c r="C7737" s="733">
        <v>43891</v>
      </c>
      <c r="E7737" s="663"/>
      <c r="F7737" s="663">
        <v>1760</v>
      </c>
      <c r="G7737" s="663">
        <v>264</v>
      </c>
      <c r="H7737" s="663"/>
      <c r="I7737" s="745">
        <v>1496</v>
      </c>
      <c r="J7737" s="728">
        <v>150.31</v>
      </c>
      <c r="K7737" s="728">
        <v>30.06</v>
      </c>
      <c r="L7737" s="746">
        <v>120.25</v>
      </c>
    </row>
    <row r="7738" spans="1:12" s="335" customFormat="1" ht="12" x14ac:dyDescent="0.2">
      <c r="A7738" s="335" t="s">
        <v>15782</v>
      </c>
      <c r="B7738" s="335" t="s">
        <v>15783</v>
      </c>
      <c r="C7738" s="733">
        <v>43891</v>
      </c>
      <c r="E7738" s="663"/>
      <c r="F7738" s="663">
        <v>6732</v>
      </c>
      <c r="G7738" s="663">
        <v>1010</v>
      </c>
      <c r="H7738" s="663"/>
      <c r="I7738" s="745">
        <v>5722</v>
      </c>
      <c r="J7738" s="728">
        <v>580.29</v>
      </c>
      <c r="K7738" s="728">
        <v>116.06</v>
      </c>
      <c r="L7738" s="746">
        <v>464.23</v>
      </c>
    </row>
    <row r="7739" spans="1:12" s="335" customFormat="1" ht="12" x14ac:dyDescent="0.2">
      <c r="A7739" s="335" t="s">
        <v>15784</v>
      </c>
      <c r="B7739" s="335" t="s">
        <v>15785</v>
      </c>
      <c r="C7739" s="733">
        <v>43891</v>
      </c>
      <c r="E7739" s="663"/>
      <c r="F7739" s="663">
        <v>1155</v>
      </c>
      <c r="G7739" s="663">
        <v>347</v>
      </c>
      <c r="H7739" s="663"/>
      <c r="I7739" s="745">
        <v>808</v>
      </c>
      <c r="J7739" s="728">
        <v>241.84</v>
      </c>
      <c r="K7739" s="728">
        <v>48.37</v>
      </c>
      <c r="L7739" s="746">
        <v>193.47</v>
      </c>
    </row>
    <row r="7740" spans="1:12" s="335" customFormat="1" ht="12" x14ac:dyDescent="0.2">
      <c r="A7740" s="335" t="s">
        <v>15786</v>
      </c>
      <c r="B7740" s="335" t="s">
        <v>15787</v>
      </c>
      <c r="C7740" s="733">
        <v>43891</v>
      </c>
      <c r="E7740" s="663"/>
      <c r="F7740" s="663">
        <v>8124</v>
      </c>
      <c r="G7740" s="663">
        <v>1219</v>
      </c>
      <c r="H7740" s="663"/>
      <c r="I7740" s="745">
        <v>6905</v>
      </c>
      <c r="J7740" s="728">
        <v>700.26</v>
      </c>
      <c r="K7740" s="728">
        <v>140.05000000000001</v>
      </c>
      <c r="L7740" s="746">
        <v>560.21</v>
      </c>
    </row>
    <row r="7741" spans="1:12" s="335" customFormat="1" ht="12" x14ac:dyDescent="0.2">
      <c r="A7741" s="335" t="s">
        <v>15788</v>
      </c>
      <c r="B7741" s="335" t="s">
        <v>15789</v>
      </c>
      <c r="C7741" s="733">
        <v>43891</v>
      </c>
      <c r="E7741" s="663"/>
      <c r="F7741" s="663">
        <v>3703</v>
      </c>
      <c r="G7741" s="663">
        <v>694</v>
      </c>
      <c r="H7741" s="663"/>
      <c r="I7741" s="745">
        <v>3009</v>
      </c>
      <c r="J7741" s="728">
        <v>431.03</v>
      </c>
      <c r="K7741" s="728">
        <v>86.21</v>
      </c>
      <c r="L7741" s="746">
        <v>344.82</v>
      </c>
    </row>
    <row r="7742" spans="1:12" s="335" customFormat="1" ht="12" x14ac:dyDescent="0.2">
      <c r="A7742" s="335" t="s">
        <v>15790</v>
      </c>
      <c r="B7742" s="335" t="s">
        <v>15791</v>
      </c>
      <c r="C7742" s="733">
        <v>43891</v>
      </c>
      <c r="E7742" s="663"/>
      <c r="F7742" s="663">
        <v>2276</v>
      </c>
      <c r="G7742" s="663">
        <v>427</v>
      </c>
      <c r="H7742" s="663"/>
      <c r="I7742" s="745">
        <v>1849</v>
      </c>
      <c r="J7742" s="728">
        <v>264.93</v>
      </c>
      <c r="K7742" s="728">
        <v>52.99</v>
      </c>
      <c r="L7742" s="746">
        <v>211.94</v>
      </c>
    </row>
    <row r="7743" spans="1:12" s="335" customFormat="1" ht="12" x14ac:dyDescent="0.2">
      <c r="A7743" s="335" t="s">
        <v>15792</v>
      </c>
      <c r="B7743" s="335" t="s">
        <v>15793</v>
      </c>
      <c r="C7743" s="733">
        <v>43891</v>
      </c>
      <c r="E7743" s="663"/>
      <c r="F7743" s="663">
        <v>2688</v>
      </c>
      <c r="G7743" s="663">
        <v>403</v>
      </c>
      <c r="H7743" s="663"/>
      <c r="I7743" s="745">
        <v>2285</v>
      </c>
      <c r="J7743" s="728">
        <v>229.59</v>
      </c>
      <c r="K7743" s="728">
        <v>45.92</v>
      </c>
      <c r="L7743" s="746">
        <v>183.67</v>
      </c>
    </row>
    <row r="7744" spans="1:12" s="335" customFormat="1" ht="12" x14ac:dyDescent="0.2">
      <c r="A7744" s="335" t="s">
        <v>15794</v>
      </c>
      <c r="B7744" s="335" t="s">
        <v>15795</v>
      </c>
      <c r="C7744" s="733">
        <v>43891</v>
      </c>
      <c r="E7744" s="663"/>
      <c r="F7744" s="663">
        <v>2277</v>
      </c>
      <c r="G7744" s="663">
        <v>427</v>
      </c>
      <c r="H7744" s="663"/>
      <c r="I7744" s="745">
        <v>1850</v>
      </c>
      <c r="J7744" s="728">
        <v>265.05</v>
      </c>
      <c r="K7744" s="728">
        <v>53.01</v>
      </c>
      <c r="L7744" s="746">
        <v>212.04</v>
      </c>
    </row>
    <row r="7745" spans="1:12" s="335" customFormat="1" ht="12" x14ac:dyDescent="0.2">
      <c r="A7745" s="335" t="s">
        <v>15796</v>
      </c>
      <c r="B7745" s="335" t="s">
        <v>15797</v>
      </c>
      <c r="C7745" s="733">
        <v>43891</v>
      </c>
      <c r="E7745" s="663"/>
      <c r="F7745" s="663">
        <v>2602</v>
      </c>
      <c r="G7745" s="663">
        <v>488</v>
      </c>
      <c r="H7745" s="663"/>
      <c r="I7745" s="745">
        <v>2114</v>
      </c>
      <c r="J7745" s="728">
        <v>302.87</v>
      </c>
      <c r="K7745" s="728">
        <v>60.57</v>
      </c>
      <c r="L7745" s="746">
        <v>242.3</v>
      </c>
    </row>
    <row r="7746" spans="1:12" s="335" customFormat="1" ht="12" x14ac:dyDescent="0.2">
      <c r="A7746" s="335" t="s">
        <v>15798</v>
      </c>
      <c r="B7746" s="335" t="s">
        <v>15799</v>
      </c>
      <c r="C7746" s="733">
        <v>43891</v>
      </c>
      <c r="E7746" s="663"/>
      <c r="F7746" s="663">
        <v>4926</v>
      </c>
      <c r="G7746" s="663">
        <v>924</v>
      </c>
      <c r="H7746" s="663"/>
      <c r="I7746" s="745">
        <v>4002</v>
      </c>
      <c r="J7746" s="728">
        <v>573.39</v>
      </c>
      <c r="K7746" s="728">
        <v>114.68</v>
      </c>
      <c r="L7746" s="746">
        <v>458.71</v>
      </c>
    </row>
    <row r="7747" spans="1:12" s="335" customFormat="1" ht="12" x14ac:dyDescent="0.2">
      <c r="A7747" s="335" t="s">
        <v>15800</v>
      </c>
      <c r="B7747" s="335" t="s">
        <v>15801</v>
      </c>
      <c r="C7747" s="733">
        <v>43891</v>
      </c>
      <c r="E7747" s="663"/>
      <c r="F7747" s="663">
        <v>3642</v>
      </c>
      <c r="G7747" s="663">
        <v>683</v>
      </c>
      <c r="H7747" s="663"/>
      <c r="I7747" s="745">
        <v>2959</v>
      </c>
      <c r="J7747" s="728">
        <v>423.93</v>
      </c>
      <c r="K7747" s="728">
        <v>84.79</v>
      </c>
      <c r="L7747" s="746">
        <v>339.14</v>
      </c>
    </row>
    <row r="7748" spans="1:12" s="335" customFormat="1" ht="12" x14ac:dyDescent="0.2">
      <c r="A7748" s="335" t="s">
        <v>15802</v>
      </c>
      <c r="B7748" s="335" t="s">
        <v>15803</v>
      </c>
      <c r="C7748" s="733">
        <v>43891</v>
      </c>
      <c r="E7748" s="663"/>
      <c r="F7748" s="663">
        <v>2599</v>
      </c>
      <c r="G7748" s="663">
        <v>487</v>
      </c>
      <c r="H7748" s="663"/>
      <c r="I7748" s="745">
        <v>2112</v>
      </c>
      <c r="J7748" s="728">
        <v>302.52999999999997</v>
      </c>
      <c r="K7748" s="728">
        <v>60.51</v>
      </c>
      <c r="L7748" s="746">
        <v>242.02</v>
      </c>
    </row>
    <row r="7749" spans="1:12" s="335" customFormat="1" ht="12" x14ac:dyDescent="0.2">
      <c r="A7749" s="335" t="s">
        <v>15804</v>
      </c>
      <c r="B7749" s="335" t="s">
        <v>15805</v>
      </c>
      <c r="C7749" s="733">
        <v>43891</v>
      </c>
      <c r="E7749" s="663"/>
      <c r="F7749" s="663">
        <v>3788</v>
      </c>
      <c r="G7749" s="663">
        <v>710</v>
      </c>
      <c r="H7749" s="663"/>
      <c r="I7749" s="745">
        <v>3078</v>
      </c>
      <c r="J7749" s="728">
        <v>440.93</v>
      </c>
      <c r="K7749" s="728">
        <v>88.19</v>
      </c>
      <c r="L7749" s="746">
        <v>352.74</v>
      </c>
    </row>
    <row r="7750" spans="1:12" s="335" customFormat="1" ht="12" x14ac:dyDescent="0.2">
      <c r="A7750" s="335" t="s">
        <v>15806</v>
      </c>
      <c r="B7750" s="335" t="s">
        <v>15787</v>
      </c>
      <c r="C7750" s="733">
        <v>43891</v>
      </c>
      <c r="E7750" s="663"/>
      <c r="F7750" s="663">
        <v>4130</v>
      </c>
      <c r="G7750" s="663">
        <v>826</v>
      </c>
      <c r="H7750" s="663"/>
      <c r="I7750" s="745">
        <v>3304</v>
      </c>
      <c r="J7750" s="728">
        <v>528.23</v>
      </c>
      <c r="K7750" s="728">
        <v>105.65</v>
      </c>
      <c r="L7750" s="746">
        <v>422.58</v>
      </c>
    </row>
    <row r="7751" spans="1:12" s="335" customFormat="1" ht="12" x14ac:dyDescent="0.2">
      <c r="A7751" s="335" t="s">
        <v>15807</v>
      </c>
      <c r="B7751" s="335" t="s">
        <v>15808</v>
      </c>
      <c r="C7751" s="733">
        <v>43891</v>
      </c>
      <c r="E7751" s="663"/>
      <c r="F7751" s="663">
        <v>7131</v>
      </c>
      <c r="G7751" s="663">
        <v>421</v>
      </c>
      <c r="H7751" s="663"/>
      <c r="I7751" s="745">
        <v>6710</v>
      </c>
      <c r="J7751" s="728">
        <v>73.45</v>
      </c>
      <c r="K7751" s="728">
        <v>14.69</v>
      </c>
      <c r="L7751" s="746">
        <v>58.76</v>
      </c>
    </row>
    <row r="7752" spans="1:12" s="335" customFormat="1" ht="12" x14ac:dyDescent="0.2">
      <c r="A7752" s="335" t="s">
        <v>15809</v>
      </c>
      <c r="B7752" s="335" t="s">
        <v>15810</v>
      </c>
      <c r="C7752" s="733">
        <v>43891</v>
      </c>
      <c r="E7752" s="663"/>
      <c r="F7752" s="663">
        <v>2309</v>
      </c>
      <c r="G7752" s="663">
        <v>577</v>
      </c>
      <c r="H7752" s="663"/>
      <c r="I7752" s="745">
        <v>1732</v>
      </c>
      <c r="J7752" s="728">
        <v>391.61</v>
      </c>
      <c r="K7752" s="728">
        <v>78.319999999999993</v>
      </c>
      <c r="L7752" s="746">
        <v>313.29000000000002</v>
      </c>
    </row>
    <row r="7753" spans="1:12" s="335" customFormat="1" ht="12" x14ac:dyDescent="0.2">
      <c r="A7753" s="335" t="s">
        <v>15811</v>
      </c>
      <c r="B7753" s="335" t="s">
        <v>15812</v>
      </c>
      <c r="C7753" s="733">
        <v>43891</v>
      </c>
      <c r="E7753" s="663"/>
      <c r="F7753" s="663">
        <v>2254</v>
      </c>
      <c r="G7753" s="663">
        <v>338</v>
      </c>
      <c r="H7753" s="663"/>
      <c r="I7753" s="745">
        <v>1916</v>
      </c>
      <c r="J7753" s="728">
        <v>192.51</v>
      </c>
      <c r="K7753" s="728">
        <v>38.5</v>
      </c>
      <c r="L7753" s="746">
        <v>154.01</v>
      </c>
    </row>
    <row r="7754" spans="1:12" s="335" customFormat="1" ht="12" x14ac:dyDescent="0.2">
      <c r="A7754" s="335" t="s">
        <v>15813</v>
      </c>
      <c r="B7754" s="335" t="s">
        <v>15814</v>
      </c>
      <c r="C7754" s="733">
        <v>43891</v>
      </c>
      <c r="E7754" s="663"/>
      <c r="F7754" s="663">
        <v>2829</v>
      </c>
      <c r="G7754" s="663">
        <v>707</v>
      </c>
      <c r="H7754" s="663"/>
      <c r="I7754" s="745">
        <v>2122</v>
      </c>
      <c r="J7754" s="728">
        <v>479.8</v>
      </c>
      <c r="K7754" s="728">
        <v>95.96</v>
      </c>
      <c r="L7754" s="746">
        <v>383.84</v>
      </c>
    </row>
    <row r="7755" spans="1:12" s="335" customFormat="1" ht="12" x14ac:dyDescent="0.2">
      <c r="A7755" s="335" t="s">
        <v>15815</v>
      </c>
      <c r="B7755" s="335" t="s">
        <v>15816</v>
      </c>
      <c r="C7755" s="733">
        <v>43891</v>
      </c>
      <c r="E7755" s="663"/>
      <c r="F7755" s="663">
        <v>5957</v>
      </c>
      <c r="G7755" s="663">
        <v>894</v>
      </c>
      <c r="H7755" s="663"/>
      <c r="I7755" s="745">
        <v>5063</v>
      </c>
      <c r="J7755" s="728">
        <v>513.47</v>
      </c>
      <c r="K7755" s="728">
        <v>102.69</v>
      </c>
      <c r="L7755" s="746">
        <v>410.78</v>
      </c>
    </row>
    <row r="7756" spans="1:12" s="335" customFormat="1" ht="12" x14ac:dyDescent="0.2">
      <c r="A7756" s="335" t="s">
        <v>15817</v>
      </c>
      <c r="B7756" s="335" t="s">
        <v>15818</v>
      </c>
      <c r="C7756" s="733">
        <v>43891</v>
      </c>
      <c r="E7756" s="663"/>
      <c r="F7756" s="663">
        <v>6659</v>
      </c>
      <c r="G7756" s="663">
        <v>999</v>
      </c>
      <c r="H7756" s="663"/>
      <c r="I7756" s="745">
        <v>5660</v>
      </c>
      <c r="J7756" s="728">
        <v>573.99</v>
      </c>
      <c r="K7756" s="728">
        <v>114.8</v>
      </c>
      <c r="L7756" s="746">
        <v>459.19</v>
      </c>
    </row>
    <row r="7757" spans="1:12" s="335" customFormat="1" ht="12" x14ac:dyDescent="0.2">
      <c r="A7757" s="335" t="s">
        <v>15819</v>
      </c>
      <c r="B7757" s="335" t="s">
        <v>15647</v>
      </c>
      <c r="C7757" s="733">
        <v>43891</v>
      </c>
      <c r="E7757" s="663"/>
      <c r="F7757" s="663">
        <v>4328</v>
      </c>
      <c r="G7757" s="663">
        <v>541</v>
      </c>
      <c r="H7757" s="663"/>
      <c r="I7757" s="745">
        <v>3787</v>
      </c>
      <c r="J7757" s="728">
        <v>277.73</v>
      </c>
      <c r="K7757" s="728">
        <v>55.55</v>
      </c>
      <c r="L7757" s="746">
        <v>222.18</v>
      </c>
    </row>
    <row r="7758" spans="1:12" s="335" customFormat="1" ht="12" x14ac:dyDescent="0.2">
      <c r="A7758" s="335" t="s">
        <v>15820</v>
      </c>
      <c r="B7758" s="335" t="s">
        <v>15821</v>
      </c>
      <c r="C7758" s="733">
        <v>43891</v>
      </c>
      <c r="E7758" s="663"/>
      <c r="F7758" s="663">
        <v>3248</v>
      </c>
      <c r="G7758" s="663">
        <v>406</v>
      </c>
      <c r="H7758" s="663"/>
      <c r="I7758" s="745">
        <v>2842</v>
      </c>
      <c r="J7758" s="728">
        <v>208.43</v>
      </c>
      <c r="K7758" s="728">
        <v>41.69</v>
      </c>
      <c r="L7758" s="746">
        <v>166.74</v>
      </c>
    </row>
    <row r="7759" spans="1:12" s="335" customFormat="1" ht="12" x14ac:dyDescent="0.2">
      <c r="A7759" s="335" t="s">
        <v>15822</v>
      </c>
      <c r="B7759" s="335" t="s">
        <v>15823</v>
      </c>
      <c r="C7759" s="733">
        <v>43891</v>
      </c>
      <c r="E7759" s="663"/>
      <c r="F7759" s="663">
        <v>6628</v>
      </c>
      <c r="G7759" s="663">
        <v>994</v>
      </c>
      <c r="H7759" s="663"/>
      <c r="I7759" s="745">
        <v>5634</v>
      </c>
      <c r="J7759" s="728">
        <v>571.30999999999995</v>
      </c>
      <c r="K7759" s="728">
        <v>114.26</v>
      </c>
      <c r="L7759" s="746">
        <v>457.05</v>
      </c>
    </row>
    <row r="7760" spans="1:12" s="335" customFormat="1" ht="12" x14ac:dyDescent="0.2">
      <c r="A7760" s="335" t="s">
        <v>15824</v>
      </c>
      <c r="B7760" s="335" t="s">
        <v>15825</v>
      </c>
      <c r="C7760" s="733">
        <v>43891</v>
      </c>
      <c r="E7760" s="663"/>
      <c r="F7760" s="663">
        <v>12278</v>
      </c>
      <c r="G7760" s="663">
        <v>2456</v>
      </c>
      <c r="H7760" s="663"/>
      <c r="I7760" s="745">
        <v>9822</v>
      </c>
      <c r="J7760" s="728">
        <v>1570.35</v>
      </c>
      <c r="K7760" s="728">
        <v>314.07</v>
      </c>
      <c r="L7760" s="747">
        <v>1256.28</v>
      </c>
    </row>
    <row r="7761" spans="1:12" s="335" customFormat="1" ht="12" x14ac:dyDescent="0.2">
      <c r="A7761" s="335" t="s">
        <v>15826</v>
      </c>
      <c r="B7761" s="335" t="s">
        <v>15636</v>
      </c>
      <c r="C7761" s="733">
        <v>43891</v>
      </c>
      <c r="E7761" s="663"/>
      <c r="F7761" s="663">
        <v>4881</v>
      </c>
      <c r="G7761" s="663">
        <v>976</v>
      </c>
      <c r="H7761" s="663"/>
      <c r="I7761" s="745">
        <v>3905</v>
      </c>
      <c r="J7761" s="728">
        <v>624.29</v>
      </c>
      <c r="K7761" s="728">
        <v>124.86</v>
      </c>
      <c r="L7761" s="746">
        <v>499.43</v>
      </c>
    </row>
    <row r="7762" spans="1:12" s="335" customFormat="1" ht="12" x14ac:dyDescent="0.2">
      <c r="A7762" s="335" t="s">
        <v>15827</v>
      </c>
      <c r="B7762" s="335" t="s">
        <v>15828</v>
      </c>
      <c r="C7762" s="733">
        <v>43891</v>
      </c>
      <c r="E7762" s="663"/>
      <c r="F7762" s="663">
        <v>2015</v>
      </c>
      <c r="G7762" s="663">
        <v>378</v>
      </c>
      <c r="H7762" s="663"/>
      <c r="I7762" s="745">
        <v>1637</v>
      </c>
      <c r="J7762" s="728">
        <v>234.55</v>
      </c>
      <c r="K7762" s="728">
        <v>46.91</v>
      </c>
      <c r="L7762" s="746">
        <v>187.64</v>
      </c>
    </row>
    <row r="7763" spans="1:12" s="335" customFormat="1" ht="12" x14ac:dyDescent="0.2">
      <c r="A7763" s="335" t="s">
        <v>15829</v>
      </c>
      <c r="B7763" s="335" t="s">
        <v>15830</v>
      </c>
      <c r="C7763" s="733">
        <v>43891</v>
      </c>
      <c r="E7763" s="663"/>
      <c r="F7763" s="663">
        <v>3906</v>
      </c>
      <c r="G7763" s="663">
        <v>732</v>
      </c>
      <c r="H7763" s="663"/>
      <c r="I7763" s="745">
        <v>3174</v>
      </c>
      <c r="J7763" s="728">
        <v>458.84</v>
      </c>
      <c r="K7763" s="728">
        <v>91.77</v>
      </c>
      <c r="L7763" s="746">
        <v>367.07</v>
      </c>
    </row>
    <row r="7764" spans="1:12" s="335" customFormat="1" ht="12" x14ac:dyDescent="0.2">
      <c r="A7764" s="335" t="s">
        <v>15831</v>
      </c>
      <c r="B7764" s="335" t="s">
        <v>15832</v>
      </c>
      <c r="C7764" s="733">
        <v>43891</v>
      </c>
      <c r="E7764" s="663"/>
      <c r="F7764" s="663">
        <v>7509</v>
      </c>
      <c r="G7764" s="663">
        <v>1697</v>
      </c>
      <c r="H7764" s="663"/>
      <c r="I7764" s="745">
        <v>5812</v>
      </c>
      <c r="J7764" s="728">
        <v>1123.5</v>
      </c>
      <c r="K7764" s="728">
        <v>224.7</v>
      </c>
      <c r="L7764" s="746">
        <v>898.8</v>
      </c>
    </row>
    <row r="7765" spans="1:12" s="335" customFormat="1" ht="12" x14ac:dyDescent="0.2">
      <c r="A7765" s="335" t="s">
        <v>15833</v>
      </c>
      <c r="B7765" s="335" t="s">
        <v>15834</v>
      </c>
      <c r="C7765" s="733">
        <v>43891</v>
      </c>
      <c r="E7765" s="663"/>
      <c r="F7765" s="663">
        <v>1875</v>
      </c>
      <c r="G7765" s="663">
        <v>281</v>
      </c>
      <c r="H7765" s="663"/>
      <c r="I7765" s="745">
        <v>1594</v>
      </c>
      <c r="J7765" s="728">
        <v>160.15</v>
      </c>
      <c r="K7765" s="728">
        <v>32.03</v>
      </c>
      <c r="L7765" s="746">
        <v>128.12</v>
      </c>
    </row>
    <row r="7766" spans="1:12" s="335" customFormat="1" ht="12" x14ac:dyDescent="0.2">
      <c r="A7766" s="335" t="s">
        <v>15835</v>
      </c>
      <c r="B7766" s="335" t="s">
        <v>15648</v>
      </c>
      <c r="C7766" s="733">
        <v>43891</v>
      </c>
      <c r="E7766" s="663"/>
      <c r="F7766" s="663">
        <v>4447</v>
      </c>
      <c r="G7766" s="663">
        <v>556</v>
      </c>
      <c r="H7766" s="663"/>
      <c r="I7766" s="745">
        <v>3891</v>
      </c>
      <c r="J7766" s="728">
        <v>285.36</v>
      </c>
      <c r="K7766" s="728">
        <v>57.07</v>
      </c>
      <c r="L7766" s="746">
        <v>228.29</v>
      </c>
    </row>
    <row r="7767" spans="1:12" s="335" customFormat="1" ht="12" x14ac:dyDescent="0.2">
      <c r="A7767" s="335" t="s">
        <v>15836</v>
      </c>
      <c r="B7767" s="335" t="s">
        <v>15837</v>
      </c>
      <c r="C7767" s="733">
        <v>43891</v>
      </c>
      <c r="E7767" s="663"/>
      <c r="F7767" s="663">
        <v>2583</v>
      </c>
      <c r="G7767" s="663">
        <v>387</v>
      </c>
      <c r="H7767" s="663"/>
      <c r="I7767" s="745">
        <v>2196</v>
      </c>
      <c r="J7767" s="728">
        <v>222.65</v>
      </c>
      <c r="K7767" s="728">
        <v>44.53</v>
      </c>
      <c r="L7767" s="746">
        <v>178.12</v>
      </c>
    </row>
    <row r="7768" spans="1:12" s="335" customFormat="1" ht="12" x14ac:dyDescent="0.2">
      <c r="A7768" s="335" t="s">
        <v>15838</v>
      </c>
      <c r="B7768" s="335" t="s">
        <v>15839</v>
      </c>
      <c r="C7768" s="733">
        <v>43891</v>
      </c>
      <c r="E7768" s="663"/>
      <c r="F7768" s="663">
        <v>2662</v>
      </c>
      <c r="G7768" s="663">
        <v>399</v>
      </c>
      <c r="H7768" s="663"/>
      <c r="I7768" s="745">
        <v>2263</v>
      </c>
      <c r="J7768" s="728">
        <v>227.36</v>
      </c>
      <c r="K7768" s="728">
        <v>45.47</v>
      </c>
      <c r="L7768" s="746">
        <v>181.89</v>
      </c>
    </row>
    <row r="7769" spans="1:12" s="335" customFormat="1" ht="12" x14ac:dyDescent="0.2">
      <c r="A7769" s="335" t="s">
        <v>15840</v>
      </c>
      <c r="B7769" s="335" t="s">
        <v>15841</v>
      </c>
      <c r="C7769" s="733">
        <v>43891</v>
      </c>
      <c r="E7769" s="663"/>
      <c r="F7769" s="663">
        <v>4658</v>
      </c>
      <c r="G7769" s="663">
        <v>932</v>
      </c>
      <c r="H7769" s="663"/>
      <c r="I7769" s="745">
        <v>3726</v>
      </c>
      <c r="J7769" s="728">
        <v>595.75</v>
      </c>
      <c r="K7769" s="728">
        <v>119.15</v>
      </c>
      <c r="L7769" s="746">
        <v>476.6</v>
      </c>
    </row>
    <row r="7770" spans="1:12" s="335" customFormat="1" ht="12" x14ac:dyDescent="0.2">
      <c r="A7770" s="335" t="s">
        <v>15842</v>
      </c>
      <c r="B7770" s="335" t="s">
        <v>15843</v>
      </c>
      <c r="C7770" s="733">
        <v>43891</v>
      </c>
      <c r="E7770" s="663"/>
      <c r="F7770" s="663">
        <v>6946</v>
      </c>
      <c r="G7770" s="663">
        <v>1042</v>
      </c>
      <c r="H7770" s="663"/>
      <c r="I7770" s="745">
        <v>5904</v>
      </c>
      <c r="J7770" s="728">
        <v>598.73</v>
      </c>
      <c r="K7770" s="728">
        <v>119.75</v>
      </c>
      <c r="L7770" s="746">
        <v>478.98</v>
      </c>
    </row>
    <row r="7771" spans="1:12" s="335" customFormat="1" ht="12" x14ac:dyDescent="0.2">
      <c r="A7771" s="335" t="s">
        <v>15844</v>
      </c>
      <c r="B7771" s="335" t="s">
        <v>15845</v>
      </c>
      <c r="C7771" s="733">
        <v>43891</v>
      </c>
      <c r="E7771" s="663"/>
      <c r="F7771" s="663">
        <v>4912</v>
      </c>
      <c r="G7771" s="663">
        <v>939</v>
      </c>
      <c r="H7771" s="663"/>
      <c r="I7771" s="745">
        <v>3973</v>
      </c>
      <c r="J7771" s="728">
        <v>586.59</v>
      </c>
      <c r="K7771" s="728">
        <v>117.32</v>
      </c>
      <c r="L7771" s="746">
        <v>469.27</v>
      </c>
    </row>
    <row r="7772" spans="1:12" s="335" customFormat="1" ht="12" x14ac:dyDescent="0.2">
      <c r="A7772" s="335" t="s">
        <v>15846</v>
      </c>
      <c r="B7772" s="335" t="s">
        <v>15847</v>
      </c>
      <c r="C7772" s="733">
        <v>43891</v>
      </c>
      <c r="E7772" s="663"/>
      <c r="F7772" s="663">
        <v>4500</v>
      </c>
      <c r="G7772" s="663">
        <v>900</v>
      </c>
      <c r="H7772" s="663"/>
      <c r="I7772" s="745">
        <v>3600</v>
      </c>
      <c r="J7772" s="728">
        <v>575.54999999999995</v>
      </c>
      <c r="K7772" s="728">
        <v>115.11</v>
      </c>
      <c r="L7772" s="746">
        <v>460.44</v>
      </c>
    </row>
    <row r="7773" spans="1:12" s="335" customFormat="1" ht="12" x14ac:dyDescent="0.2">
      <c r="A7773" s="335" t="s">
        <v>15848</v>
      </c>
      <c r="B7773" s="335" t="s">
        <v>15849</v>
      </c>
      <c r="C7773" s="733">
        <v>43891</v>
      </c>
      <c r="E7773" s="663"/>
      <c r="F7773" s="663">
        <v>3333</v>
      </c>
      <c r="G7773" s="663">
        <v>667</v>
      </c>
      <c r="H7773" s="663"/>
      <c r="I7773" s="745">
        <v>2666</v>
      </c>
      <c r="J7773" s="728">
        <v>426.29</v>
      </c>
      <c r="K7773" s="728">
        <v>85.26</v>
      </c>
      <c r="L7773" s="746">
        <v>341.03</v>
      </c>
    </row>
    <row r="7774" spans="1:12" s="335" customFormat="1" ht="12" x14ac:dyDescent="0.2">
      <c r="A7774" s="335" t="s">
        <v>15850</v>
      </c>
      <c r="B7774" s="335" t="s">
        <v>15851</v>
      </c>
      <c r="C7774" s="733">
        <v>43891</v>
      </c>
      <c r="E7774" s="663"/>
      <c r="F7774" s="663">
        <v>2250</v>
      </c>
      <c r="G7774" s="663">
        <v>337</v>
      </c>
      <c r="H7774" s="663"/>
      <c r="I7774" s="745">
        <v>1913</v>
      </c>
      <c r="J7774" s="728">
        <v>192.17</v>
      </c>
      <c r="K7774" s="728">
        <v>38.43</v>
      </c>
      <c r="L7774" s="746">
        <v>153.74</v>
      </c>
    </row>
    <row r="7775" spans="1:12" s="335" customFormat="1" ht="12" x14ac:dyDescent="0.2">
      <c r="A7775" s="335" t="s">
        <v>15852</v>
      </c>
      <c r="B7775" s="335" t="s">
        <v>15853</v>
      </c>
      <c r="C7775" s="733">
        <v>43891</v>
      </c>
      <c r="E7775" s="663"/>
      <c r="F7775" s="663">
        <v>1852</v>
      </c>
      <c r="G7775" s="663">
        <v>556</v>
      </c>
      <c r="H7775" s="663"/>
      <c r="I7775" s="745">
        <v>1296</v>
      </c>
      <c r="J7775" s="728">
        <v>391.33</v>
      </c>
      <c r="K7775" s="728">
        <v>78.27</v>
      </c>
      <c r="L7775" s="746">
        <v>313.06</v>
      </c>
    </row>
    <row r="7776" spans="1:12" s="335" customFormat="1" ht="12" x14ac:dyDescent="0.2">
      <c r="A7776" s="335" t="s">
        <v>15854</v>
      </c>
      <c r="B7776" s="335" t="s">
        <v>15646</v>
      </c>
      <c r="C7776" s="733">
        <v>43891</v>
      </c>
      <c r="E7776" s="663"/>
      <c r="F7776" s="663">
        <v>2805</v>
      </c>
      <c r="G7776" s="663">
        <v>351</v>
      </c>
      <c r="H7776" s="663"/>
      <c r="I7776" s="745">
        <v>2454</v>
      </c>
      <c r="J7776" s="728">
        <v>180</v>
      </c>
      <c r="K7776" s="728">
        <v>36</v>
      </c>
      <c r="L7776" s="746">
        <v>144</v>
      </c>
    </row>
    <row r="7777" spans="1:12" s="335" customFormat="1" ht="12" x14ac:dyDescent="0.2">
      <c r="A7777" s="335" t="s">
        <v>15855</v>
      </c>
      <c r="B7777" s="335" t="s">
        <v>15856</v>
      </c>
      <c r="C7777" s="733">
        <v>43891</v>
      </c>
      <c r="E7777" s="663"/>
      <c r="F7777" s="663">
        <v>2250</v>
      </c>
      <c r="G7777" s="663">
        <v>337</v>
      </c>
      <c r="H7777" s="663"/>
      <c r="I7777" s="745">
        <v>1913</v>
      </c>
      <c r="J7777" s="728">
        <v>192.17</v>
      </c>
      <c r="K7777" s="728">
        <v>38.43</v>
      </c>
      <c r="L7777" s="746">
        <v>153.74</v>
      </c>
    </row>
    <row r="7778" spans="1:12" s="335" customFormat="1" ht="12" x14ac:dyDescent="0.2">
      <c r="A7778" s="335" t="s">
        <v>15857</v>
      </c>
      <c r="B7778" s="335" t="s">
        <v>15858</v>
      </c>
      <c r="C7778" s="733">
        <v>43891</v>
      </c>
      <c r="E7778" s="663"/>
      <c r="F7778" s="663">
        <v>5421</v>
      </c>
      <c r="G7778" s="663">
        <v>813</v>
      </c>
      <c r="H7778" s="663"/>
      <c r="I7778" s="745">
        <v>4608</v>
      </c>
      <c r="J7778" s="728">
        <v>467.27</v>
      </c>
      <c r="K7778" s="728">
        <v>93.45</v>
      </c>
      <c r="L7778" s="746">
        <v>373.82</v>
      </c>
    </row>
    <row r="7779" spans="1:12" s="335" customFormat="1" ht="12" x14ac:dyDescent="0.2">
      <c r="A7779" s="335" t="s">
        <v>15859</v>
      </c>
      <c r="B7779" s="335" t="s">
        <v>15860</v>
      </c>
      <c r="C7779" s="733">
        <v>43891</v>
      </c>
      <c r="E7779" s="663"/>
      <c r="F7779" s="663">
        <v>6913</v>
      </c>
      <c r="G7779" s="663">
        <v>1383</v>
      </c>
      <c r="H7779" s="663"/>
      <c r="I7779" s="745">
        <v>5530</v>
      </c>
      <c r="J7779" s="728">
        <v>884.17</v>
      </c>
      <c r="K7779" s="728">
        <v>176.83</v>
      </c>
      <c r="L7779" s="746">
        <v>707.34</v>
      </c>
    </row>
    <row r="7780" spans="1:12" s="335" customFormat="1" ht="12" x14ac:dyDescent="0.2">
      <c r="A7780" s="335" t="s">
        <v>15861</v>
      </c>
      <c r="B7780" s="335" t="s">
        <v>15862</v>
      </c>
      <c r="C7780" s="733">
        <v>43891</v>
      </c>
      <c r="E7780" s="663"/>
      <c r="F7780" s="663">
        <v>3092</v>
      </c>
      <c r="G7780" s="663">
        <v>580</v>
      </c>
      <c r="H7780" s="663"/>
      <c r="I7780" s="745">
        <v>2512</v>
      </c>
      <c r="J7780" s="728">
        <v>359.91</v>
      </c>
      <c r="K7780" s="728">
        <v>71.98</v>
      </c>
      <c r="L7780" s="746">
        <v>287.93</v>
      </c>
    </row>
    <row r="7781" spans="1:12" s="335" customFormat="1" ht="12" x14ac:dyDescent="0.2">
      <c r="A7781" s="335" t="s">
        <v>15863</v>
      </c>
      <c r="B7781" s="335" t="s">
        <v>15637</v>
      </c>
      <c r="C7781" s="733">
        <v>43891</v>
      </c>
      <c r="E7781" s="663"/>
      <c r="F7781" s="663">
        <v>10339</v>
      </c>
      <c r="G7781" s="663">
        <v>2068</v>
      </c>
      <c r="H7781" s="663"/>
      <c r="I7781" s="745">
        <v>8271</v>
      </c>
      <c r="J7781" s="728">
        <v>1322.35</v>
      </c>
      <c r="K7781" s="728">
        <v>264.47000000000003</v>
      </c>
      <c r="L7781" s="747">
        <v>1057.8800000000001</v>
      </c>
    </row>
    <row r="7782" spans="1:12" s="335" customFormat="1" ht="12" x14ac:dyDescent="0.2">
      <c r="A7782" s="335" t="s">
        <v>15864</v>
      </c>
      <c r="B7782" s="335" t="s">
        <v>15865</v>
      </c>
      <c r="C7782" s="733">
        <v>43891</v>
      </c>
      <c r="E7782" s="663"/>
      <c r="F7782" s="663">
        <v>3652</v>
      </c>
      <c r="G7782" s="663">
        <v>730</v>
      </c>
      <c r="H7782" s="663"/>
      <c r="I7782" s="745">
        <v>2922</v>
      </c>
      <c r="J7782" s="728">
        <v>467.09</v>
      </c>
      <c r="K7782" s="728">
        <v>93.42</v>
      </c>
      <c r="L7782" s="746">
        <v>373.67</v>
      </c>
    </row>
    <row r="7783" spans="1:12" s="335" customFormat="1" ht="12" x14ac:dyDescent="0.2">
      <c r="A7783" s="335" t="s">
        <v>15866</v>
      </c>
      <c r="B7783" s="335" t="s">
        <v>15867</v>
      </c>
      <c r="C7783" s="733">
        <v>43891</v>
      </c>
      <c r="E7783" s="663"/>
      <c r="F7783" s="663">
        <v>3547</v>
      </c>
      <c r="G7783" s="663">
        <v>585</v>
      </c>
      <c r="H7783" s="663"/>
      <c r="I7783" s="745">
        <v>2962</v>
      </c>
      <c r="J7783" s="728">
        <v>350.13</v>
      </c>
      <c r="K7783" s="728">
        <v>70.03</v>
      </c>
      <c r="L7783" s="746">
        <v>280.10000000000002</v>
      </c>
    </row>
    <row r="7784" spans="1:12" s="335" customFormat="1" ht="12" x14ac:dyDescent="0.2">
      <c r="A7784" s="335" t="s">
        <v>15868</v>
      </c>
      <c r="B7784" s="335" t="s">
        <v>15869</v>
      </c>
      <c r="C7784" s="733">
        <v>43891</v>
      </c>
      <c r="E7784" s="663"/>
      <c r="F7784" s="663">
        <v>11293</v>
      </c>
      <c r="G7784" s="663">
        <v>2259</v>
      </c>
      <c r="H7784" s="663"/>
      <c r="I7784" s="745">
        <v>9034</v>
      </c>
      <c r="J7784" s="728">
        <v>1444.37</v>
      </c>
      <c r="K7784" s="728">
        <v>288.87</v>
      </c>
      <c r="L7784" s="747">
        <v>1155.5</v>
      </c>
    </row>
    <row r="7785" spans="1:12" s="335" customFormat="1" ht="12" x14ac:dyDescent="0.2">
      <c r="A7785" s="335" t="s">
        <v>15870</v>
      </c>
      <c r="B7785" s="335" t="s">
        <v>15871</v>
      </c>
      <c r="C7785" s="733">
        <v>43891</v>
      </c>
      <c r="E7785" s="663"/>
      <c r="F7785" s="663">
        <v>4681</v>
      </c>
      <c r="G7785" s="663">
        <v>936</v>
      </c>
      <c r="H7785" s="663"/>
      <c r="I7785" s="745">
        <v>3745</v>
      </c>
      <c r="J7785" s="728">
        <v>598.70000000000005</v>
      </c>
      <c r="K7785" s="728">
        <v>119.74</v>
      </c>
      <c r="L7785" s="746">
        <v>478.96</v>
      </c>
    </row>
    <row r="7786" spans="1:12" s="335" customFormat="1" ht="12" x14ac:dyDescent="0.2">
      <c r="A7786" s="335" t="s">
        <v>15872</v>
      </c>
      <c r="B7786" s="335" t="s">
        <v>15873</v>
      </c>
      <c r="C7786" s="733">
        <v>43891</v>
      </c>
      <c r="E7786" s="663"/>
      <c r="F7786" s="663">
        <v>6073</v>
      </c>
      <c r="G7786" s="663">
        <v>1139</v>
      </c>
      <c r="H7786" s="663"/>
      <c r="I7786" s="745">
        <v>4934</v>
      </c>
      <c r="J7786" s="728">
        <v>713.39</v>
      </c>
      <c r="K7786" s="728">
        <v>142.68</v>
      </c>
      <c r="L7786" s="746">
        <v>570.71</v>
      </c>
    </row>
    <row r="7787" spans="1:12" s="335" customFormat="1" ht="12" x14ac:dyDescent="0.2">
      <c r="A7787" s="335" t="s">
        <v>15874</v>
      </c>
      <c r="B7787" s="335" t="s">
        <v>15875</v>
      </c>
      <c r="C7787" s="733">
        <v>43891</v>
      </c>
      <c r="E7787" s="663"/>
      <c r="F7787" s="663">
        <v>6000</v>
      </c>
      <c r="G7787" s="663">
        <v>354</v>
      </c>
      <c r="H7787" s="663"/>
      <c r="I7787" s="745">
        <v>5646</v>
      </c>
      <c r="J7787" s="728">
        <v>61.8</v>
      </c>
      <c r="K7787" s="728">
        <v>12.36</v>
      </c>
      <c r="L7787" s="746">
        <v>49.44</v>
      </c>
    </row>
    <row r="7788" spans="1:12" s="335" customFormat="1" ht="12" x14ac:dyDescent="0.2">
      <c r="A7788" s="335" t="s">
        <v>15876</v>
      </c>
      <c r="B7788" s="335" t="s">
        <v>15877</v>
      </c>
      <c r="C7788" s="733">
        <v>43891</v>
      </c>
      <c r="E7788" s="663"/>
      <c r="F7788" s="663">
        <v>7311</v>
      </c>
      <c r="G7788" s="663">
        <v>1097</v>
      </c>
      <c r="H7788" s="663"/>
      <c r="I7788" s="745">
        <v>6214</v>
      </c>
      <c r="J7788" s="728">
        <v>630.19000000000005</v>
      </c>
      <c r="K7788" s="728">
        <v>126.04</v>
      </c>
      <c r="L7788" s="746">
        <v>504.15</v>
      </c>
    </row>
    <row r="7789" spans="1:12" s="335" customFormat="1" ht="12" x14ac:dyDescent="0.2">
      <c r="A7789" s="335" t="s">
        <v>15878</v>
      </c>
      <c r="B7789" s="335" t="s">
        <v>15879</v>
      </c>
      <c r="C7789" s="733">
        <v>43891</v>
      </c>
      <c r="E7789" s="663"/>
      <c r="F7789" s="663">
        <v>2040</v>
      </c>
      <c r="G7789" s="663">
        <v>306</v>
      </c>
      <c r="H7789" s="663"/>
      <c r="I7789" s="745">
        <v>1734</v>
      </c>
      <c r="J7789" s="728">
        <v>174.24</v>
      </c>
      <c r="K7789" s="728">
        <v>34.85</v>
      </c>
      <c r="L7789" s="746">
        <v>139.38999999999999</v>
      </c>
    </row>
    <row r="7790" spans="1:12" s="335" customFormat="1" ht="12" x14ac:dyDescent="0.2">
      <c r="A7790" s="335" t="s">
        <v>15880</v>
      </c>
      <c r="B7790" s="335" t="s">
        <v>15881</v>
      </c>
      <c r="C7790" s="733">
        <v>43891</v>
      </c>
      <c r="E7790" s="663"/>
      <c r="F7790" s="663">
        <v>2662</v>
      </c>
      <c r="G7790" s="663">
        <v>399</v>
      </c>
      <c r="H7790" s="663"/>
      <c r="I7790" s="745">
        <v>2263</v>
      </c>
      <c r="J7790" s="728">
        <v>227.36</v>
      </c>
      <c r="K7790" s="728">
        <v>45.47</v>
      </c>
      <c r="L7790" s="746">
        <v>181.89</v>
      </c>
    </row>
    <row r="7791" spans="1:12" s="335" customFormat="1" ht="12" x14ac:dyDescent="0.2">
      <c r="A7791" s="335" t="s">
        <v>15882</v>
      </c>
      <c r="B7791" s="335" t="s">
        <v>15856</v>
      </c>
      <c r="C7791" s="733">
        <v>43891</v>
      </c>
      <c r="E7791" s="663"/>
      <c r="F7791" s="663">
        <v>2092</v>
      </c>
      <c r="G7791" s="663">
        <v>314</v>
      </c>
      <c r="H7791" s="663"/>
      <c r="I7791" s="745">
        <v>1778</v>
      </c>
      <c r="J7791" s="728">
        <v>178.69</v>
      </c>
      <c r="K7791" s="728">
        <v>35.74</v>
      </c>
      <c r="L7791" s="746">
        <v>142.94999999999999</v>
      </c>
    </row>
    <row r="7792" spans="1:12" s="335" customFormat="1" ht="12" x14ac:dyDescent="0.2">
      <c r="A7792" s="335" t="s">
        <v>15883</v>
      </c>
      <c r="B7792" s="335" t="s">
        <v>15884</v>
      </c>
      <c r="C7792" s="733">
        <v>43891</v>
      </c>
      <c r="E7792" s="663"/>
      <c r="F7792" s="663">
        <v>5336</v>
      </c>
      <c r="G7792" s="663">
        <v>800</v>
      </c>
      <c r="H7792" s="663"/>
      <c r="I7792" s="745">
        <v>4536</v>
      </c>
      <c r="J7792" s="728">
        <v>455.75</v>
      </c>
      <c r="K7792" s="728">
        <v>91.15</v>
      </c>
      <c r="L7792" s="746">
        <v>364.6</v>
      </c>
    </row>
    <row r="7793" spans="1:12" s="335" customFormat="1" ht="12" x14ac:dyDescent="0.2">
      <c r="A7793" s="335" t="s">
        <v>15885</v>
      </c>
      <c r="B7793" s="335" t="s">
        <v>15886</v>
      </c>
      <c r="C7793" s="733">
        <v>43891</v>
      </c>
      <c r="E7793" s="663"/>
      <c r="F7793" s="663">
        <v>2250</v>
      </c>
      <c r="G7793" s="663">
        <v>337</v>
      </c>
      <c r="H7793" s="663"/>
      <c r="I7793" s="745">
        <v>1913</v>
      </c>
      <c r="J7793" s="728">
        <v>192.17</v>
      </c>
      <c r="K7793" s="728">
        <v>38.43</v>
      </c>
      <c r="L7793" s="746">
        <v>153.74</v>
      </c>
    </row>
    <row r="7794" spans="1:12" s="335" customFormat="1" ht="12" x14ac:dyDescent="0.2">
      <c r="A7794" s="335" t="s">
        <v>15887</v>
      </c>
      <c r="B7794" s="335" t="s">
        <v>15888</v>
      </c>
      <c r="C7794" s="733">
        <v>43891</v>
      </c>
      <c r="E7794" s="663"/>
      <c r="F7794" s="663">
        <v>2309</v>
      </c>
      <c r="G7794" s="663">
        <v>577</v>
      </c>
      <c r="H7794" s="663"/>
      <c r="I7794" s="745">
        <v>1732</v>
      </c>
      <c r="J7794" s="728">
        <v>391.61</v>
      </c>
      <c r="K7794" s="728">
        <v>78.319999999999993</v>
      </c>
      <c r="L7794" s="746">
        <v>313.29000000000002</v>
      </c>
    </row>
    <row r="7795" spans="1:12" s="335" customFormat="1" ht="12" x14ac:dyDescent="0.2">
      <c r="A7795" s="335" t="s">
        <v>15889</v>
      </c>
      <c r="B7795" s="335" t="s">
        <v>15890</v>
      </c>
      <c r="C7795" s="733">
        <v>43891</v>
      </c>
      <c r="E7795" s="663"/>
      <c r="F7795" s="663">
        <v>4740</v>
      </c>
      <c r="G7795" s="663">
        <v>906</v>
      </c>
      <c r="H7795" s="663"/>
      <c r="I7795" s="745">
        <v>3834</v>
      </c>
      <c r="J7795" s="728">
        <v>566.04999999999995</v>
      </c>
      <c r="K7795" s="728">
        <v>113.21</v>
      </c>
      <c r="L7795" s="746">
        <v>452.84</v>
      </c>
    </row>
    <row r="7796" spans="1:12" s="335" customFormat="1" ht="12" x14ac:dyDescent="0.2">
      <c r="A7796" s="335" t="s">
        <v>15891</v>
      </c>
      <c r="B7796" s="335" t="s">
        <v>15892</v>
      </c>
      <c r="C7796" s="733">
        <v>43891</v>
      </c>
      <c r="E7796" s="663"/>
      <c r="F7796" s="663">
        <v>2662</v>
      </c>
      <c r="G7796" s="663">
        <v>399</v>
      </c>
      <c r="H7796" s="663"/>
      <c r="I7796" s="745">
        <v>2263</v>
      </c>
      <c r="J7796" s="728">
        <v>227.36</v>
      </c>
      <c r="K7796" s="728">
        <v>45.47</v>
      </c>
      <c r="L7796" s="746">
        <v>181.89</v>
      </c>
    </row>
    <row r="7797" spans="1:12" s="335" customFormat="1" ht="12" x14ac:dyDescent="0.2">
      <c r="A7797" s="335" t="s">
        <v>15893</v>
      </c>
      <c r="B7797" s="335" t="s">
        <v>15894</v>
      </c>
      <c r="C7797" s="733">
        <v>43891</v>
      </c>
      <c r="E7797" s="663"/>
      <c r="F7797" s="663">
        <v>6560</v>
      </c>
      <c r="G7797" s="663">
        <v>984</v>
      </c>
      <c r="H7797" s="663"/>
      <c r="I7797" s="745">
        <v>5576</v>
      </c>
      <c r="J7797" s="728">
        <v>565.45000000000005</v>
      </c>
      <c r="K7797" s="728">
        <v>113.09</v>
      </c>
      <c r="L7797" s="746">
        <v>452.36</v>
      </c>
    </row>
    <row r="7798" spans="1:12" s="335" customFormat="1" ht="12" x14ac:dyDescent="0.2">
      <c r="A7798" s="335" t="s">
        <v>15895</v>
      </c>
      <c r="B7798" s="335" t="s">
        <v>15896</v>
      </c>
      <c r="C7798" s="733">
        <v>43891</v>
      </c>
      <c r="E7798" s="663"/>
      <c r="F7798" s="663">
        <v>12306</v>
      </c>
      <c r="G7798" s="663">
        <v>2461</v>
      </c>
      <c r="H7798" s="663"/>
      <c r="I7798" s="745">
        <v>9845</v>
      </c>
      <c r="J7798" s="728">
        <v>1573.94</v>
      </c>
      <c r="K7798" s="728">
        <v>314.79000000000002</v>
      </c>
      <c r="L7798" s="747">
        <v>1259.1500000000001</v>
      </c>
    </row>
    <row r="7799" spans="1:12" s="335" customFormat="1" ht="12" x14ac:dyDescent="0.2">
      <c r="A7799" s="335" t="s">
        <v>15897</v>
      </c>
      <c r="B7799" s="335" t="s">
        <v>15898</v>
      </c>
      <c r="C7799" s="733">
        <v>43891</v>
      </c>
      <c r="E7799" s="663"/>
      <c r="F7799" s="663">
        <v>2662</v>
      </c>
      <c r="G7799" s="663">
        <v>399</v>
      </c>
      <c r="H7799" s="663"/>
      <c r="I7799" s="745">
        <v>2263</v>
      </c>
      <c r="J7799" s="728">
        <v>227.36</v>
      </c>
      <c r="K7799" s="728">
        <v>45.47</v>
      </c>
      <c r="L7799" s="746">
        <v>181.89</v>
      </c>
    </row>
    <row r="7800" spans="1:12" s="335" customFormat="1" ht="12" x14ac:dyDescent="0.2">
      <c r="A7800" s="335" t="s">
        <v>15899</v>
      </c>
      <c r="B7800" s="335" t="s">
        <v>15900</v>
      </c>
      <c r="C7800" s="733">
        <v>43891</v>
      </c>
      <c r="E7800" s="663"/>
      <c r="F7800" s="663">
        <v>2366</v>
      </c>
      <c r="G7800" s="663">
        <v>355</v>
      </c>
      <c r="H7800" s="663"/>
      <c r="I7800" s="745">
        <v>2011</v>
      </c>
      <c r="J7800" s="728">
        <v>202.09</v>
      </c>
      <c r="K7800" s="728">
        <v>40.42</v>
      </c>
      <c r="L7800" s="746">
        <v>161.66999999999999</v>
      </c>
    </row>
    <row r="7801" spans="1:12" s="335" customFormat="1" ht="12" x14ac:dyDescent="0.2">
      <c r="A7801" s="335" t="s">
        <v>15901</v>
      </c>
      <c r="B7801" s="335" t="s">
        <v>15902</v>
      </c>
      <c r="C7801" s="733">
        <v>43891</v>
      </c>
      <c r="E7801" s="663"/>
      <c r="F7801" s="663">
        <v>5361</v>
      </c>
      <c r="G7801" s="663">
        <v>804</v>
      </c>
      <c r="H7801" s="663"/>
      <c r="I7801" s="745">
        <v>4557</v>
      </c>
      <c r="J7801" s="728">
        <v>457.89</v>
      </c>
      <c r="K7801" s="728">
        <v>91.58</v>
      </c>
      <c r="L7801" s="746">
        <v>366.31</v>
      </c>
    </row>
    <row r="7802" spans="1:12" s="335" customFormat="1" ht="12" x14ac:dyDescent="0.2">
      <c r="A7802" s="335" t="s">
        <v>15903</v>
      </c>
      <c r="B7802" s="335" t="s">
        <v>15904</v>
      </c>
      <c r="C7802" s="733">
        <v>43891</v>
      </c>
      <c r="E7802" s="663"/>
      <c r="F7802" s="663">
        <v>14691</v>
      </c>
      <c r="G7802" s="663">
        <v>2424</v>
      </c>
      <c r="H7802" s="663"/>
      <c r="I7802" s="745">
        <v>12267</v>
      </c>
      <c r="J7802" s="728">
        <v>1450.15</v>
      </c>
      <c r="K7802" s="728">
        <v>290.02999999999997</v>
      </c>
      <c r="L7802" s="747">
        <v>1160.1199999999999</v>
      </c>
    </row>
    <row r="7803" spans="1:12" s="335" customFormat="1" ht="12" x14ac:dyDescent="0.2">
      <c r="A7803" s="335" t="s">
        <v>15905</v>
      </c>
      <c r="B7803" s="335" t="s">
        <v>15906</v>
      </c>
      <c r="C7803" s="733">
        <v>43891</v>
      </c>
      <c r="E7803" s="663"/>
      <c r="F7803" s="663">
        <v>2385</v>
      </c>
      <c r="G7803" s="663">
        <v>358</v>
      </c>
      <c r="H7803" s="663"/>
      <c r="I7803" s="745">
        <v>2027</v>
      </c>
      <c r="J7803" s="728">
        <v>203.7</v>
      </c>
      <c r="K7803" s="728">
        <v>40.74</v>
      </c>
      <c r="L7803" s="746">
        <v>162.96</v>
      </c>
    </row>
    <row r="7804" spans="1:12" s="335" customFormat="1" ht="12" x14ac:dyDescent="0.2">
      <c r="A7804" s="335" t="s">
        <v>15907</v>
      </c>
      <c r="B7804" s="335" t="s">
        <v>15908</v>
      </c>
      <c r="C7804" s="733">
        <v>43891</v>
      </c>
      <c r="E7804" s="663"/>
      <c r="F7804" s="663">
        <v>2528</v>
      </c>
      <c r="G7804" s="663">
        <v>474</v>
      </c>
      <c r="H7804" s="663"/>
      <c r="I7804" s="745">
        <v>2054</v>
      </c>
      <c r="J7804" s="728">
        <v>294.26</v>
      </c>
      <c r="K7804" s="728">
        <v>58.85</v>
      </c>
      <c r="L7804" s="746">
        <v>235.41</v>
      </c>
    </row>
    <row r="7805" spans="1:12" s="335" customFormat="1" ht="12" x14ac:dyDescent="0.2">
      <c r="A7805" s="335" t="s">
        <v>15909</v>
      </c>
      <c r="B7805" s="335" t="s">
        <v>15910</v>
      </c>
      <c r="C7805" s="733">
        <v>43891</v>
      </c>
      <c r="E7805" s="663"/>
      <c r="F7805" s="663">
        <v>4658</v>
      </c>
      <c r="G7805" s="663">
        <v>932</v>
      </c>
      <c r="H7805" s="663"/>
      <c r="I7805" s="745">
        <v>3726</v>
      </c>
      <c r="J7805" s="728">
        <v>595.75</v>
      </c>
      <c r="K7805" s="728">
        <v>119.15</v>
      </c>
      <c r="L7805" s="746">
        <v>476.6</v>
      </c>
    </row>
    <row r="7806" spans="1:12" s="335" customFormat="1" ht="12" x14ac:dyDescent="0.2">
      <c r="A7806" s="335" t="s">
        <v>15911</v>
      </c>
      <c r="B7806" s="335" t="s">
        <v>15912</v>
      </c>
      <c r="C7806" s="733">
        <v>43891</v>
      </c>
      <c r="E7806" s="663"/>
      <c r="F7806" s="663">
        <v>2250</v>
      </c>
      <c r="G7806" s="663">
        <v>337</v>
      </c>
      <c r="H7806" s="663"/>
      <c r="I7806" s="745">
        <v>1913</v>
      </c>
      <c r="J7806" s="728">
        <v>192.17</v>
      </c>
      <c r="K7806" s="728">
        <v>38.43</v>
      </c>
      <c r="L7806" s="746">
        <v>153.74</v>
      </c>
    </row>
    <row r="7807" spans="1:12" s="335" customFormat="1" ht="12" x14ac:dyDescent="0.2">
      <c r="A7807" s="335" t="s">
        <v>15913</v>
      </c>
      <c r="B7807" s="335" t="s">
        <v>15914</v>
      </c>
      <c r="C7807" s="733">
        <v>43891</v>
      </c>
      <c r="E7807" s="663"/>
      <c r="F7807" s="663">
        <v>2269</v>
      </c>
      <c r="G7807" s="663">
        <v>340</v>
      </c>
      <c r="H7807" s="663"/>
      <c r="I7807" s="745">
        <v>1929</v>
      </c>
      <c r="J7807" s="728">
        <v>193.79</v>
      </c>
      <c r="K7807" s="728">
        <v>38.76</v>
      </c>
      <c r="L7807" s="746">
        <v>155.03</v>
      </c>
    </row>
    <row r="7808" spans="1:12" s="335" customFormat="1" ht="12" x14ac:dyDescent="0.2">
      <c r="A7808" s="335" t="s">
        <v>15915</v>
      </c>
      <c r="B7808" s="335" t="s">
        <v>15916</v>
      </c>
      <c r="C7808" s="733">
        <v>43891</v>
      </c>
      <c r="E7808" s="663"/>
      <c r="F7808" s="663">
        <v>3853</v>
      </c>
      <c r="G7808" s="663">
        <v>578</v>
      </c>
      <c r="H7808" s="663"/>
      <c r="I7808" s="745">
        <v>3275</v>
      </c>
      <c r="J7808" s="728">
        <v>329.09</v>
      </c>
      <c r="K7808" s="728">
        <v>65.819999999999993</v>
      </c>
      <c r="L7808" s="746">
        <v>263.27</v>
      </c>
    </row>
    <row r="7809" spans="1:12" s="335" customFormat="1" ht="12" x14ac:dyDescent="0.2">
      <c r="A7809" s="335" t="s">
        <v>15917</v>
      </c>
      <c r="B7809" s="335" t="s">
        <v>15918</v>
      </c>
      <c r="C7809" s="733">
        <v>43891</v>
      </c>
      <c r="E7809" s="663"/>
      <c r="F7809" s="663">
        <v>9402</v>
      </c>
      <c r="G7809" s="663">
        <v>2821</v>
      </c>
      <c r="H7809" s="663"/>
      <c r="I7809" s="745">
        <v>6581</v>
      </c>
      <c r="J7809" s="728">
        <v>1986.65</v>
      </c>
      <c r="K7809" s="728">
        <v>397.33</v>
      </c>
      <c r="L7809" s="747">
        <v>1589.32</v>
      </c>
    </row>
    <row r="7810" spans="1:12" s="335" customFormat="1" ht="12" x14ac:dyDescent="0.2">
      <c r="A7810" s="335" t="s">
        <v>15919</v>
      </c>
      <c r="B7810" s="335" t="s">
        <v>15920</v>
      </c>
      <c r="C7810" s="733">
        <v>43891</v>
      </c>
      <c r="E7810" s="663"/>
      <c r="F7810" s="663">
        <v>6776</v>
      </c>
      <c r="G7810" s="663">
        <v>1016</v>
      </c>
      <c r="H7810" s="663"/>
      <c r="I7810" s="745">
        <v>5760</v>
      </c>
      <c r="J7810" s="728">
        <v>578.74</v>
      </c>
      <c r="K7810" s="728">
        <v>115.75</v>
      </c>
      <c r="L7810" s="746">
        <v>462.99</v>
      </c>
    </row>
    <row r="7811" spans="1:12" s="335" customFormat="1" ht="12" x14ac:dyDescent="0.2">
      <c r="A7811" s="335" t="s">
        <v>15921</v>
      </c>
      <c r="B7811" s="335" t="s">
        <v>15642</v>
      </c>
      <c r="C7811" s="733">
        <v>43891</v>
      </c>
      <c r="E7811" s="663"/>
      <c r="F7811" s="663">
        <v>2400</v>
      </c>
      <c r="G7811" s="663">
        <v>360</v>
      </c>
      <c r="H7811" s="663"/>
      <c r="I7811" s="745">
        <v>2040</v>
      </c>
      <c r="J7811" s="728">
        <v>204.99</v>
      </c>
      <c r="K7811" s="728">
        <v>41</v>
      </c>
      <c r="L7811" s="746">
        <v>163.99</v>
      </c>
    </row>
    <row r="7812" spans="1:12" s="335" customFormat="1" ht="12" x14ac:dyDescent="0.2">
      <c r="A7812" s="335" t="s">
        <v>15922</v>
      </c>
      <c r="B7812" s="335" t="s">
        <v>15923</v>
      </c>
      <c r="C7812" s="733">
        <v>43891</v>
      </c>
      <c r="E7812" s="663"/>
      <c r="F7812" s="663">
        <v>5199</v>
      </c>
      <c r="G7812" s="663">
        <v>975</v>
      </c>
      <c r="H7812" s="663"/>
      <c r="I7812" s="745">
        <v>4224</v>
      </c>
      <c r="J7812" s="728">
        <v>605.16</v>
      </c>
      <c r="K7812" s="728">
        <v>121.03</v>
      </c>
      <c r="L7812" s="746">
        <v>484.13</v>
      </c>
    </row>
    <row r="7813" spans="1:12" s="335" customFormat="1" ht="12" x14ac:dyDescent="0.2">
      <c r="A7813" s="335" t="s">
        <v>15924</v>
      </c>
      <c r="B7813" s="335" t="s">
        <v>15925</v>
      </c>
      <c r="C7813" s="733">
        <v>43891</v>
      </c>
      <c r="E7813" s="663"/>
      <c r="F7813" s="663">
        <v>3049</v>
      </c>
      <c r="G7813" s="663">
        <v>762</v>
      </c>
      <c r="H7813" s="663"/>
      <c r="I7813" s="745">
        <v>2287</v>
      </c>
      <c r="J7813" s="728">
        <v>517.11</v>
      </c>
      <c r="K7813" s="728">
        <v>103.42</v>
      </c>
      <c r="L7813" s="746">
        <v>413.69</v>
      </c>
    </row>
    <row r="7814" spans="1:12" s="335" customFormat="1" ht="12" x14ac:dyDescent="0.2">
      <c r="A7814" s="335" t="s">
        <v>15926</v>
      </c>
      <c r="B7814" s="335" t="s">
        <v>15927</v>
      </c>
      <c r="C7814" s="733">
        <v>43891</v>
      </c>
      <c r="E7814" s="663"/>
      <c r="F7814" s="663">
        <v>3508</v>
      </c>
      <c r="G7814" s="663">
        <v>207</v>
      </c>
      <c r="H7814" s="663"/>
      <c r="I7814" s="745">
        <v>3301</v>
      </c>
      <c r="J7814" s="728">
        <v>36.14</v>
      </c>
      <c r="K7814" s="728">
        <v>7.23</v>
      </c>
      <c r="L7814" s="746">
        <v>28.91</v>
      </c>
    </row>
    <row r="7815" spans="1:12" s="335" customFormat="1" ht="12" x14ac:dyDescent="0.2">
      <c r="A7815" s="335" t="s">
        <v>15928</v>
      </c>
      <c r="B7815" s="335" t="s">
        <v>15631</v>
      </c>
      <c r="C7815" s="733">
        <v>43891</v>
      </c>
      <c r="E7815" s="663"/>
      <c r="F7815" s="663">
        <v>4935</v>
      </c>
      <c r="G7815" s="663">
        <v>291</v>
      </c>
      <c r="H7815" s="663"/>
      <c r="I7815" s="745">
        <v>4644</v>
      </c>
      <c r="J7815" s="728">
        <v>50.83</v>
      </c>
      <c r="K7815" s="728">
        <v>10.17</v>
      </c>
      <c r="L7815" s="746">
        <v>40.659999999999997</v>
      </c>
    </row>
    <row r="7816" spans="1:12" s="335" customFormat="1" ht="12" x14ac:dyDescent="0.2">
      <c r="A7816" s="335" t="s">
        <v>15929</v>
      </c>
      <c r="B7816" s="335" t="s">
        <v>15930</v>
      </c>
      <c r="C7816" s="733">
        <v>43891</v>
      </c>
      <c r="E7816" s="663"/>
      <c r="F7816" s="663">
        <v>3706</v>
      </c>
      <c r="G7816" s="663">
        <v>556</v>
      </c>
      <c r="H7816" s="663"/>
      <c r="I7816" s="745">
        <v>3150</v>
      </c>
      <c r="J7816" s="728">
        <v>316.52999999999997</v>
      </c>
      <c r="K7816" s="728">
        <v>63.31</v>
      </c>
      <c r="L7816" s="746">
        <v>253.22</v>
      </c>
    </row>
    <row r="7817" spans="1:12" s="335" customFormat="1" ht="12" x14ac:dyDescent="0.2">
      <c r="A7817" s="335" t="s">
        <v>15931</v>
      </c>
      <c r="B7817" s="335" t="s">
        <v>15932</v>
      </c>
      <c r="C7817" s="733">
        <v>43891</v>
      </c>
      <c r="E7817" s="663"/>
      <c r="F7817" s="663">
        <v>3709</v>
      </c>
      <c r="G7817" s="663">
        <v>464</v>
      </c>
      <c r="H7817" s="663"/>
      <c r="I7817" s="745">
        <v>3245</v>
      </c>
      <c r="J7817" s="728">
        <v>238.01</v>
      </c>
      <c r="K7817" s="728">
        <v>47.6</v>
      </c>
      <c r="L7817" s="746">
        <v>190.41</v>
      </c>
    </row>
    <row r="7818" spans="1:12" s="335" customFormat="1" ht="12" x14ac:dyDescent="0.2">
      <c r="A7818" s="335" t="s">
        <v>15933</v>
      </c>
      <c r="B7818" s="335" t="s">
        <v>15934</v>
      </c>
      <c r="C7818" s="733">
        <v>43891</v>
      </c>
      <c r="E7818" s="663"/>
      <c r="F7818" s="663">
        <v>4293</v>
      </c>
      <c r="G7818" s="663">
        <v>859</v>
      </c>
      <c r="H7818" s="663"/>
      <c r="I7818" s="745">
        <v>3434</v>
      </c>
      <c r="J7818" s="728">
        <v>549.07000000000005</v>
      </c>
      <c r="K7818" s="728">
        <v>109.81</v>
      </c>
      <c r="L7818" s="746">
        <v>439.26</v>
      </c>
    </row>
    <row r="7819" spans="1:12" s="335" customFormat="1" ht="12" x14ac:dyDescent="0.2">
      <c r="A7819" s="335" t="s">
        <v>15935</v>
      </c>
      <c r="B7819" s="335" t="s">
        <v>15936</v>
      </c>
      <c r="C7819" s="733">
        <v>43891</v>
      </c>
      <c r="E7819" s="663"/>
      <c r="F7819" s="663">
        <v>3815</v>
      </c>
      <c r="G7819" s="663">
        <v>572</v>
      </c>
      <c r="H7819" s="663"/>
      <c r="I7819" s="745">
        <v>3243</v>
      </c>
      <c r="J7819" s="728">
        <v>328.85</v>
      </c>
      <c r="K7819" s="728">
        <v>65.77</v>
      </c>
      <c r="L7819" s="746">
        <v>263.08</v>
      </c>
    </row>
    <row r="7820" spans="1:12" s="335" customFormat="1" ht="12" x14ac:dyDescent="0.2">
      <c r="A7820" s="335" t="s">
        <v>15937</v>
      </c>
      <c r="B7820" s="335" t="s">
        <v>15634</v>
      </c>
      <c r="C7820" s="733">
        <v>43891</v>
      </c>
      <c r="E7820" s="663"/>
      <c r="F7820" s="663">
        <v>9713</v>
      </c>
      <c r="G7820" s="663">
        <v>1457</v>
      </c>
      <c r="H7820" s="663"/>
      <c r="I7820" s="745">
        <v>8256</v>
      </c>
      <c r="J7820" s="728">
        <v>837.26</v>
      </c>
      <c r="K7820" s="728">
        <v>167.45</v>
      </c>
      <c r="L7820" s="746">
        <v>669.81</v>
      </c>
    </row>
    <row r="7821" spans="1:12" s="335" customFormat="1" ht="12" x14ac:dyDescent="0.2">
      <c r="A7821" s="335" t="s">
        <v>15938</v>
      </c>
      <c r="B7821" s="335" t="s">
        <v>15939</v>
      </c>
      <c r="C7821" s="733">
        <v>43891</v>
      </c>
      <c r="E7821" s="663"/>
      <c r="F7821" s="663">
        <v>2250</v>
      </c>
      <c r="G7821" s="663">
        <v>337</v>
      </c>
      <c r="H7821" s="663"/>
      <c r="I7821" s="745">
        <v>1913</v>
      </c>
      <c r="J7821" s="728">
        <v>192.17</v>
      </c>
      <c r="K7821" s="728">
        <v>38.43</v>
      </c>
      <c r="L7821" s="746">
        <v>153.74</v>
      </c>
    </row>
    <row r="7822" spans="1:12" s="335" customFormat="1" ht="12" x14ac:dyDescent="0.2">
      <c r="A7822" s="335" t="s">
        <v>15940</v>
      </c>
      <c r="B7822" s="335" t="s">
        <v>15941</v>
      </c>
      <c r="C7822" s="733">
        <v>43891</v>
      </c>
      <c r="E7822" s="663"/>
      <c r="F7822" s="663">
        <v>15498</v>
      </c>
      <c r="G7822" s="663">
        <v>3100</v>
      </c>
      <c r="H7822" s="663"/>
      <c r="I7822" s="745">
        <v>12398</v>
      </c>
      <c r="J7822" s="728">
        <v>1982.19</v>
      </c>
      <c r="K7822" s="728">
        <v>396.44</v>
      </c>
      <c r="L7822" s="747">
        <v>1585.75</v>
      </c>
    </row>
    <row r="7823" spans="1:12" s="335" customFormat="1" ht="12" x14ac:dyDescent="0.2">
      <c r="A7823" s="335" t="s">
        <v>15942</v>
      </c>
      <c r="B7823" s="335" t="s">
        <v>15943</v>
      </c>
      <c r="C7823" s="733">
        <v>43891</v>
      </c>
      <c r="E7823" s="663"/>
      <c r="F7823" s="663">
        <v>2900</v>
      </c>
      <c r="G7823" s="663">
        <v>580</v>
      </c>
      <c r="H7823" s="663"/>
      <c r="I7823" s="745">
        <v>2320</v>
      </c>
      <c r="J7823" s="728">
        <v>367.55</v>
      </c>
      <c r="K7823" s="728">
        <v>73.510000000000005</v>
      </c>
      <c r="L7823" s="746">
        <v>294.04000000000002</v>
      </c>
    </row>
    <row r="7824" spans="1:12" s="335" customFormat="1" ht="12" x14ac:dyDescent="0.2">
      <c r="A7824" s="335" t="s">
        <v>15944</v>
      </c>
      <c r="B7824" s="335" t="s">
        <v>15945</v>
      </c>
      <c r="C7824" s="733">
        <v>43891</v>
      </c>
      <c r="E7824" s="663"/>
      <c r="F7824" s="663">
        <v>3430</v>
      </c>
      <c r="G7824" s="663">
        <v>686</v>
      </c>
      <c r="H7824" s="663"/>
      <c r="I7824" s="745">
        <v>2744</v>
      </c>
      <c r="J7824" s="728">
        <v>438.7</v>
      </c>
      <c r="K7824" s="728">
        <v>87.74</v>
      </c>
      <c r="L7824" s="746">
        <v>350.96</v>
      </c>
    </row>
    <row r="7825" spans="1:12" s="335" customFormat="1" ht="12" x14ac:dyDescent="0.2">
      <c r="A7825" s="335" t="s">
        <v>15946</v>
      </c>
      <c r="B7825" s="335" t="s">
        <v>15947</v>
      </c>
      <c r="C7825" s="733">
        <v>43891</v>
      </c>
      <c r="E7825" s="663"/>
      <c r="F7825" s="663">
        <v>5199</v>
      </c>
      <c r="G7825" s="663">
        <v>780</v>
      </c>
      <c r="H7825" s="663"/>
      <c r="I7825" s="745">
        <v>4419</v>
      </c>
      <c r="J7825" s="728">
        <v>444.05</v>
      </c>
      <c r="K7825" s="728">
        <v>88.81</v>
      </c>
      <c r="L7825" s="746">
        <v>355.24</v>
      </c>
    </row>
    <row r="7826" spans="1:12" s="335" customFormat="1" ht="12" x14ac:dyDescent="0.2">
      <c r="A7826" s="335" t="s">
        <v>15948</v>
      </c>
      <c r="B7826" s="335" t="s">
        <v>15949</v>
      </c>
      <c r="C7826" s="733">
        <v>43891</v>
      </c>
      <c r="E7826" s="663"/>
      <c r="F7826" s="663">
        <v>5005</v>
      </c>
      <c r="G7826" s="663">
        <v>295</v>
      </c>
      <c r="H7826" s="663"/>
      <c r="I7826" s="745">
        <v>4710</v>
      </c>
      <c r="J7826" s="728">
        <v>51.55</v>
      </c>
      <c r="K7826" s="728">
        <v>10.31</v>
      </c>
      <c r="L7826" s="746">
        <v>41.24</v>
      </c>
    </row>
    <row r="7827" spans="1:12" s="335" customFormat="1" ht="12" x14ac:dyDescent="0.2">
      <c r="A7827" s="335" t="s">
        <v>15950</v>
      </c>
      <c r="B7827" s="335" t="s">
        <v>15951</v>
      </c>
      <c r="C7827" s="733">
        <v>43891</v>
      </c>
      <c r="E7827" s="663"/>
      <c r="F7827" s="663">
        <v>7273</v>
      </c>
      <c r="G7827" s="663">
        <v>1091</v>
      </c>
      <c r="H7827" s="663"/>
      <c r="I7827" s="745">
        <v>6182</v>
      </c>
      <c r="J7827" s="728">
        <v>626.91</v>
      </c>
      <c r="K7827" s="728">
        <v>125.38</v>
      </c>
      <c r="L7827" s="746">
        <v>501.53</v>
      </c>
    </row>
    <row r="7828" spans="1:12" s="335" customFormat="1" ht="12" x14ac:dyDescent="0.2">
      <c r="A7828" s="335" t="s">
        <v>15952</v>
      </c>
      <c r="B7828" s="335" t="s">
        <v>15953</v>
      </c>
      <c r="C7828" s="733">
        <v>43891</v>
      </c>
      <c r="E7828" s="663"/>
      <c r="F7828" s="663">
        <v>6422</v>
      </c>
      <c r="G7828" s="663">
        <v>963</v>
      </c>
      <c r="H7828" s="663"/>
      <c r="I7828" s="745">
        <v>5459</v>
      </c>
      <c r="J7828" s="728">
        <v>553.54999999999995</v>
      </c>
      <c r="K7828" s="728">
        <v>110.71</v>
      </c>
      <c r="L7828" s="746">
        <v>442.84</v>
      </c>
    </row>
    <row r="7829" spans="1:12" s="335" customFormat="1" ht="12" x14ac:dyDescent="0.2">
      <c r="A7829" s="335" t="s">
        <v>15954</v>
      </c>
      <c r="B7829" s="335" t="s">
        <v>15955</v>
      </c>
      <c r="C7829" s="733">
        <v>43891</v>
      </c>
      <c r="E7829" s="663"/>
      <c r="F7829" s="663">
        <v>7954</v>
      </c>
      <c r="G7829" s="663">
        <v>1193</v>
      </c>
      <c r="H7829" s="663"/>
      <c r="I7829" s="745">
        <v>6761</v>
      </c>
      <c r="J7829" s="728">
        <v>685.61</v>
      </c>
      <c r="K7829" s="728">
        <v>137.12</v>
      </c>
      <c r="L7829" s="746">
        <v>548.49</v>
      </c>
    </row>
    <row r="7830" spans="1:12" s="335" customFormat="1" ht="12" x14ac:dyDescent="0.2">
      <c r="A7830" s="335" t="s">
        <v>15956</v>
      </c>
      <c r="B7830" s="335" t="s">
        <v>15957</v>
      </c>
      <c r="C7830" s="733">
        <v>43891</v>
      </c>
      <c r="E7830" s="663"/>
      <c r="F7830" s="663">
        <v>7711</v>
      </c>
      <c r="G7830" s="663">
        <v>1446</v>
      </c>
      <c r="H7830" s="663"/>
      <c r="I7830" s="745">
        <v>6265</v>
      </c>
      <c r="J7830" s="728">
        <v>905.81</v>
      </c>
      <c r="K7830" s="728">
        <v>181.16</v>
      </c>
      <c r="L7830" s="746">
        <v>724.65</v>
      </c>
    </row>
    <row r="7831" spans="1:12" s="335" customFormat="1" ht="12" x14ac:dyDescent="0.2">
      <c r="A7831" s="335" t="s">
        <v>15958</v>
      </c>
      <c r="B7831" s="335" t="s">
        <v>15641</v>
      </c>
      <c r="C7831" s="733">
        <v>43891</v>
      </c>
      <c r="E7831" s="663"/>
      <c r="F7831" s="663">
        <v>2662</v>
      </c>
      <c r="G7831" s="663">
        <v>399</v>
      </c>
      <c r="H7831" s="663"/>
      <c r="I7831" s="745">
        <v>2263</v>
      </c>
      <c r="J7831" s="728">
        <v>227.36</v>
      </c>
      <c r="K7831" s="728">
        <v>45.47</v>
      </c>
      <c r="L7831" s="746">
        <v>181.89</v>
      </c>
    </row>
    <row r="7832" spans="1:12" s="335" customFormat="1" ht="12" x14ac:dyDescent="0.2">
      <c r="A7832" s="335" t="s">
        <v>15959</v>
      </c>
      <c r="B7832" s="335" t="s">
        <v>15960</v>
      </c>
      <c r="C7832" s="733">
        <v>43891</v>
      </c>
      <c r="E7832" s="663"/>
      <c r="F7832" s="663">
        <v>2662</v>
      </c>
      <c r="G7832" s="663">
        <v>399</v>
      </c>
      <c r="H7832" s="663"/>
      <c r="I7832" s="745">
        <v>2263</v>
      </c>
      <c r="J7832" s="728">
        <v>227.36</v>
      </c>
      <c r="K7832" s="728">
        <v>45.47</v>
      </c>
      <c r="L7832" s="746">
        <v>181.89</v>
      </c>
    </row>
    <row r="7833" spans="1:12" s="335" customFormat="1" ht="12" x14ac:dyDescent="0.2">
      <c r="A7833" s="335" t="s">
        <v>15961</v>
      </c>
      <c r="B7833" s="335" t="s">
        <v>15962</v>
      </c>
      <c r="C7833" s="733">
        <v>43891</v>
      </c>
      <c r="E7833" s="663"/>
      <c r="F7833" s="663">
        <v>2709</v>
      </c>
      <c r="G7833" s="663">
        <v>406</v>
      </c>
      <c r="H7833" s="663"/>
      <c r="I7833" s="745">
        <v>2303</v>
      </c>
      <c r="J7833" s="728">
        <v>231.37</v>
      </c>
      <c r="K7833" s="728">
        <v>46.27</v>
      </c>
      <c r="L7833" s="746">
        <v>185.1</v>
      </c>
    </row>
    <row r="7834" spans="1:12" s="335" customFormat="1" ht="12" x14ac:dyDescent="0.2">
      <c r="A7834" s="335" t="s">
        <v>15963</v>
      </c>
      <c r="B7834" s="335" t="s">
        <v>15964</v>
      </c>
      <c r="C7834" s="733">
        <v>43891</v>
      </c>
      <c r="E7834" s="663"/>
      <c r="F7834" s="663">
        <v>8626</v>
      </c>
      <c r="G7834" s="663">
        <v>1725</v>
      </c>
      <c r="H7834" s="663"/>
      <c r="I7834" s="745">
        <v>6901</v>
      </c>
      <c r="J7834" s="728">
        <v>1103.26</v>
      </c>
      <c r="K7834" s="728">
        <v>220.65</v>
      </c>
      <c r="L7834" s="746">
        <v>882.61</v>
      </c>
    </row>
    <row r="7835" spans="1:12" s="335" customFormat="1" ht="12" x14ac:dyDescent="0.2">
      <c r="A7835" s="335" t="s">
        <v>15965</v>
      </c>
      <c r="B7835" s="335" t="s">
        <v>15966</v>
      </c>
      <c r="C7835" s="733">
        <v>43891</v>
      </c>
      <c r="E7835" s="663"/>
      <c r="F7835" s="663">
        <v>6666</v>
      </c>
      <c r="G7835" s="663">
        <v>1000</v>
      </c>
      <c r="H7835" s="663"/>
      <c r="I7835" s="745">
        <v>5666</v>
      </c>
      <c r="J7835" s="728">
        <v>574.61</v>
      </c>
      <c r="K7835" s="728">
        <v>114.92</v>
      </c>
      <c r="L7835" s="746">
        <v>459.69</v>
      </c>
    </row>
    <row r="7836" spans="1:12" s="335" customFormat="1" ht="12" x14ac:dyDescent="0.2">
      <c r="A7836" s="335" t="s">
        <v>15967</v>
      </c>
      <c r="B7836" s="335" t="s">
        <v>15968</v>
      </c>
      <c r="C7836" s="733">
        <v>43891</v>
      </c>
      <c r="E7836" s="663"/>
      <c r="F7836" s="663">
        <v>3288</v>
      </c>
      <c r="G7836" s="663">
        <v>658</v>
      </c>
      <c r="H7836" s="663"/>
      <c r="I7836" s="745">
        <v>2630</v>
      </c>
      <c r="J7836" s="728">
        <v>420.54</v>
      </c>
      <c r="K7836" s="728">
        <v>84.11</v>
      </c>
      <c r="L7836" s="746">
        <v>336.43</v>
      </c>
    </row>
    <row r="7837" spans="1:12" s="335" customFormat="1" ht="12" x14ac:dyDescent="0.2">
      <c r="A7837" s="335" t="s">
        <v>15969</v>
      </c>
      <c r="B7837" s="335" t="s">
        <v>15621</v>
      </c>
      <c r="C7837" s="733">
        <v>43891</v>
      </c>
      <c r="E7837" s="663"/>
      <c r="F7837" s="663">
        <v>4926</v>
      </c>
      <c r="G7837" s="663">
        <v>985</v>
      </c>
      <c r="H7837" s="663"/>
      <c r="I7837" s="745">
        <v>3941</v>
      </c>
      <c r="J7837" s="728">
        <v>630.04</v>
      </c>
      <c r="K7837" s="728">
        <v>126.01</v>
      </c>
      <c r="L7837" s="746">
        <v>504.03</v>
      </c>
    </row>
    <row r="7838" spans="1:12" s="335" customFormat="1" ht="12" x14ac:dyDescent="0.2">
      <c r="A7838" s="335" t="s">
        <v>15970</v>
      </c>
      <c r="B7838" s="335" t="s">
        <v>15971</v>
      </c>
      <c r="C7838" s="733">
        <v>43891</v>
      </c>
      <c r="E7838" s="663"/>
      <c r="F7838" s="663">
        <v>2777</v>
      </c>
      <c r="G7838" s="663">
        <v>417</v>
      </c>
      <c r="H7838" s="663"/>
      <c r="I7838" s="745">
        <v>2360</v>
      </c>
      <c r="J7838" s="728">
        <v>237.19</v>
      </c>
      <c r="K7838" s="728">
        <v>47.44</v>
      </c>
      <c r="L7838" s="746">
        <v>189.75</v>
      </c>
    </row>
    <row r="7839" spans="1:12" s="335" customFormat="1" ht="12" x14ac:dyDescent="0.2">
      <c r="A7839" s="335" t="s">
        <v>15972</v>
      </c>
      <c r="B7839" s="335" t="s">
        <v>15973</v>
      </c>
      <c r="C7839" s="733">
        <v>43891</v>
      </c>
      <c r="E7839" s="663"/>
      <c r="F7839" s="663">
        <v>3804</v>
      </c>
      <c r="G7839" s="663">
        <v>713</v>
      </c>
      <c r="H7839" s="663"/>
      <c r="I7839" s="745">
        <v>3091</v>
      </c>
      <c r="J7839" s="728">
        <v>442.79</v>
      </c>
      <c r="K7839" s="728">
        <v>88.56</v>
      </c>
      <c r="L7839" s="746">
        <v>354.23</v>
      </c>
    </row>
    <row r="7840" spans="1:12" s="335" customFormat="1" ht="12" x14ac:dyDescent="0.2">
      <c r="A7840" s="335" t="s">
        <v>15974</v>
      </c>
      <c r="B7840" s="335" t="s">
        <v>15975</v>
      </c>
      <c r="C7840" s="733">
        <v>43891</v>
      </c>
      <c r="E7840" s="663"/>
      <c r="F7840" s="663">
        <v>6674</v>
      </c>
      <c r="G7840" s="663">
        <v>1001</v>
      </c>
      <c r="H7840" s="663"/>
      <c r="I7840" s="745">
        <v>5673</v>
      </c>
      <c r="J7840" s="728">
        <v>575.29</v>
      </c>
      <c r="K7840" s="728">
        <v>115.06</v>
      </c>
      <c r="L7840" s="746">
        <v>460.23</v>
      </c>
    </row>
    <row r="7841" spans="1:12" s="335" customFormat="1" ht="12" x14ac:dyDescent="0.2">
      <c r="A7841" s="335" t="s">
        <v>15976</v>
      </c>
      <c r="B7841" s="335" t="s">
        <v>15977</v>
      </c>
      <c r="C7841" s="733">
        <v>43891</v>
      </c>
      <c r="E7841" s="663"/>
      <c r="F7841" s="663">
        <v>6714</v>
      </c>
      <c r="G7841" s="663">
        <v>1007</v>
      </c>
      <c r="H7841" s="663"/>
      <c r="I7841" s="745">
        <v>5707</v>
      </c>
      <c r="J7841" s="728">
        <v>578.73</v>
      </c>
      <c r="K7841" s="728">
        <v>115.75</v>
      </c>
      <c r="L7841" s="746">
        <v>462.98</v>
      </c>
    </row>
    <row r="7842" spans="1:12" s="335" customFormat="1" ht="12" x14ac:dyDescent="0.2">
      <c r="A7842" s="335" t="s">
        <v>15978</v>
      </c>
      <c r="B7842" s="335" t="s">
        <v>15979</v>
      </c>
      <c r="C7842" s="733">
        <v>43891</v>
      </c>
      <c r="E7842" s="663"/>
      <c r="F7842" s="663">
        <v>4990</v>
      </c>
      <c r="G7842" s="663">
        <v>294</v>
      </c>
      <c r="H7842" s="663"/>
      <c r="I7842" s="745">
        <v>4696</v>
      </c>
      <c r="J7842" s="728">
        <v>51.4</v>
      </c>
      <c r="K7842" s="728">
        <v>10.28</v>
      </c>
      <c r="L7842" s="746">
        <v>41.12</v>
      </c>
    </row>
    <row r="7843" spans="1:12" s="335" customFormat="1" ht="12" x14ac:dyDescent="0.2">
      <c r="A7843" s="335" t="s">
        <v>15980</v>
      </c>
      <c r="B7843" s="335" t="s">
        <v>15981</v>
      </c>
      <c r="C7843" s="733">
        <v>43891</v>
      </c>
      <c r="E7843" s="663"/>
      <c r="F7843" s="663">
        <v>3739</v>
      </c>
      <c r="G7843" s="663">
        <v>1122</v>
      </c>
      <c r="H7843" s="663"/>
      <c r="I7843" s="745">
        <v>2617</v>
      </c>
      <c r="J7843" s="728">
        <v>790.05</v>
      </c>
      <c r="K7843" s="728">
        <v>158.01</v>
      </c>
      <c r="L7843" s="746">
        <v>632.04</v>
      </c>
    </row>
    <row r="7844" spans="1:12" s="335" customFormat="1" ht="12" x14ac:dyDescent="0.2">
      <c r="A7844" s="335" t="s">
        <v>15982</v>
      </c>
      <c r="B7844" s="335" t="s">
        <v>15983</v>
      </c>
      <c r="C7844" s="733">
        <v>43891</v>
      </c>
      <c r="E7844" s="663"/>
      <c r="F7844" s="663">
        <v>2466</v>
      </c>
      <c r="G7844" s="663">
        <v>370</v>
      </c>
      <c r="H7844" s="663"/>
      <c r="I7844" s="745">
        <v>2096</v>
      </c>
      <c r="J7844" s="728">
        <v>208.71</v>
      </c>
      <c r="K7844" s="728">
        <v>41.74</v>
      </c>
      <c r="L7844" s="746">
        <v>166.97</v>
      </c>
    </row>
    <row r="7845" spans="1:12" s="335" customFormat="1" ht="12" x14ac:dyDescent="0.2">
      <c r="A7845" s="335" t="s">
        <v>15984</v>
      </c>
      <c r="B7845" s="335" t="s">
        <v>15985</v>
      </c>
      <c r="C7845" s="733">
        <v>43891</v>
      </c>
      <c r="E7845" s="663"/>
      <c r="F7845" s="663">
        <v>7198</v>
      </c>
      <c r="G7845" s="663">
        <v>1080</v>
      </c>
      <c r="H7845" s="663"/>
      <c r="I7845" s="745">
        <v>6118</v>
      </c>
      <c r="J7845" s="728">
        <v>620.45000000000005</v>
      </c>
      <c r="K7845" s="728">
        <v>124.09</v>
      </c>
      <c r="L7845" s="746">
        <v>496.36</v>
      </c>
    </row>
    <row r="7846" spans="1:12" s="335" customFormat="1" ht="12" x14ac:dyDescent="0.2">
      <c r="A7846" s="335" t="s">
        <v>15986</v>
      </c>
      <c r="B7846" s="335" t="s">
        <v>15987</v>
      </c>
      <c r="C7846" s="733">
        <v>43891</v>
      </c>
      <c r="E7846" s="663"/>
      <c r="F7846" s="663">
        <v>5936</v>
      </c>
      <c r="G7846" s="663">
        <v>890</v>
      </c>
      <c r="H7846" s="663"/>
      <c r="I7846" s="745">
        <v>5046</v>
      </c>
      <c r="J7846" s="728">
        <v>511.66</v>
      </c>
      <c r="K7846" s="728">
        <v>102.33</v>
      </c>
      <c r="L7846" s="746">
        <v>409.33</v>
      </c>
    </row>
    <row r="7847" spans="1:12" s="335" customFormat="1" ht="12" x14ac:dyDescent="0.2">
      <c r="A7847" s="335" t="s">
        <v>15988</v>
      </c>
      <c r="B7847" s="335" t="s">
        <v>15989</v>
      </c>
      <c r="C7847" s="733">
        <v>43891</v>
      </c>
      <c r="E7847" s="663"/>
      <c r="F7847" s="663">
        <v>3752</v>
      </c>
      <c r="G7847" s="663">
        <v>703</v>
      </c>
      <c r="H7847" s="663"/>
      <c r="I7847" s="745">
        <v>3049</v>
      </c>
      <c r="J7847" s="728">
        <v>436.74</v>
      </c>
      <c r="K7847" s="728">
        <v>87.35</v>
      </c>
      <c r="L7847" s="746">
        <v>349.39</v>
      </c>
    </row>
    <row r="7848" spans="1:12" s="335" customFormat="1" ht="12" x14ac:dyDescent="0.2">
      <c r="A7848" s="335" t="s">
        <v>15990</v>
      </c>
      <c r="B7848" s="335" t="s">
        <v>15991</v>
      </c>
      <c r="C7848" s="733">
        <v>43891</v>
      </c>
      <c r="E7848" s="663"/>
      <c r="F7848" s="663">
        <v>2740</v>
      </c>
      <c r="G7848" s="663">
        <v>411</v>
      </c>
      <c r="H7848" s="663"/>
      <c r="I7848" s="745">
        <v>2329</v>
      </c>
      <c r="J7848" s="728">
        <v>234.03</v>
      </c>
      <c r="K7848" s="728">
        <v>46.81</v>
      </c>
      <c r="L7848" s="746">
        <v>187.22</v>
      </c>
    </row>
    <row r="7849" spans="1:12" s="335" customFormat="1" ht="12" x14ac:dyDescent="0.2">
      <c r="A7849" s="335" t="s">
        <v>15992</v>
      </c>
      <c r="B7849" s="335" t="s">
        <v>15993</v>
      </c>
      <c r="C7849" s="733">
        <v>43891</v>
      </c>
      <c r="E7849" s="663"/>
      <c r="F7849" s="663">
        <v>10550</v>
      </c>
      <c r="G7849" s="663">
        <v>3165</v>
      </c>
      <c r="H7849" s="663"/>
      <c r="I7849" s="745">
        <v>7385</v>
      </c>
      <c r="J7849" s="728">
        <v>2229.21</v>
      </c>
      <c r="K7849" s="728">
        <v>445.84</v>
      </c>
      <c r="L7849" s="747">
        <v>1783.37</v>
      </c>
    </row>
    <row r="7850" spans="1:12" s="335" customFormat="1" ht="12" x14ac:dyDescent="0.2">
      <c r="A7850" s="335" t="s">
        <v>15994</v>
      </c>
      <c r="B7850" s="335" t="s">
        <v>15995</v>
      </c>
      <c r="C7850" s="733">
        <v>43891</v>
      </c>
      <c r="E7850" s="663"/>
      <c r="F7850" s="663">
        <v>2309</v>
      </c>
      <c r="G7850" s="663">
        <v>577</v>
      </c>
      <c r="H7850" s="663"/>
      <c r="I7850" s="745">
        <v>1732</v>
      </c>
      <c r="J7850" s="728">
        <v>391.61</v>
      </c>
      <c r="K7850" s="728">
        <v>78.319999999999993</v>
      </c>
      <c r="L7850" s="746">
        <v>313.29000000000002</v>
      </c>
    </row>
    <row r="7851" spans="1:12" s="335" customFormat="1" ht="12" x14ac:dyDescent="0.2">
      <c r="A7851" s="335" t="s">
        <v>15996</v>
      </c>
      <c r="B7851" s="335" t="s">
        <v>15997</v>
      </c>
      <c r="C7851" s="733">
        <v>43891</v>
      </c>
      <c r="E7851" s="663"/>
      <c r="F7851" s="663">
        <v>2166</v>
      </c>
      <c r="G7851" s="663">
        <v>271</v>
      </c>
      <c r="H7851" s="663"/>
      <c r="I7851" s="745">
        <v>1895</v>
      </c>
      <c r="J7851" s="728">
        <v>138.99</v>
      </c>
      <c r="K7851" s="728">
        <v>27.8</v>
      </c>
      <c r="L7851" s="746">
        <v>111.19</v>
      </c>
    </row>
    <row r="7852" spans="1:12" s="335" customFormat="1" ht="12" x14ac:dyDescent="0.2">
      <c r="A7852" s="335" t="s">
        <v>15998</v>
      </c>
      <c r="B7852" s="335" t="s">
        <v>15999</v>
      </c>
      <c r="C7852" s="733">
        <v>43891</v>
      </c>
      <c r="E7852" s="663"/>
      <c r="F7852" s="663">
        <v>2452</v>
      </c>
      <c r="G7852" s="663">
        <v>368</v>
      </c>
      <c r="H7852" s="663"/>
      <c r="I7852" s="745">
        <v>2084</v>
      </c>
      <c r="J7852" s="728">
        <v>209.43</v>
      </c>
      <c r="K7852" s="728">
        <v>41.89</v>
      </c>
      <c r="L7852" s="746">
        <v>167.54</v>
      </c>
    </row>
    <row r="7853" spans="1:12" s="335" customFormat="1" ht="12" x14ac:dyDescent="0.2">
      <c r="A7853" s="335" t="s">
        <v>16000</v>
      </c>
      <c r="B7853" s="335" t="s">
        <v>16001</v>
      </c>
      <c r="C7853" s="733">
        <v>43891</v>
      </c>
      <c r="E7853" s="663"/>
      <c r="F7853" s="663">
        <v>1665</v>
      </c>
      <c r="G7853" s="663">
        <v>250</v>
      </c>
      <c r="H7853" s="663"/>
      <c r="I7853" s="745">
        <v>1415</v>
      </c>
      <c r="J7853" s="728">
        <v>142.21</v>
      </c>
      <c r="K7853" s="728">
        <v>28.44</v>
      </c>
      <c r="L7853" s="746">
        <v>113.77</v>
      </c>
    </row>
    <row r="7854" spans="1:12" s="335" customFormat="1" ht="12" x14ac:dyDescent="0.2">
      <c r="A7854" s="335" t="s">
        <v>16002</v>
      </c>
      <c r="B7854" s="335" t="s">
        <v>16003</v>
      </c>
      <c r="C7854" s="733">
        <v>43891</v>
      </c>
      <c r="E7854" s="663"/>
      <c r="F7854" s="663">
        <v>4680</v>
      </c>
      <c r="G7854" s="663">
        <v>936</v>
      </c>
      <c r="H7854" s="663"/>
      <c r="I7854" s="745">
        <v>3744</v>
      </c>
      <c r="J7854" s="728">
        <v>593.15</v>
      </c>
      <c r="K7854" s="728">
        <v>118.63</v>
      </c>
      <c r="L7854" s="746">
        <v>474.52</v>
      </c>
    </row>
    <row r="7855" spans="1:12" s="335" customFormat="1" ht="12" x14ac:dyDescent="0.2">
      <c r="A7855" s="335" t="s">
        <v>16004</v>
      </c>
      <c r="B7855" s="335" t="s">
        <v>16005</v>
      </c>
      <c r="C7855" s="733">
        <v>43891</v>
      </c>
      <c r="E7855" s="663"/>
      <c r="F7855" s="663">
        <v>2309</v>
      </c>
      <c r="G7855" s="663">
        <v>577</v>
      </c>
      <c r="H7855" s="663"/>
      <c r="I7855" s="745">
        <v>1732</v>
      </c>
      <c r="J7855" s="728">
        <v>391.61</v>
      </c>
      <c r="K7855" s="728">
        <v>78.319999999999993</v>
      </c>
      <c r="L7855" s="746">
        <v>313.29000000000002</v>
      </c>
    </row>
    <row r="7856" spans="1:12" s="335" customFormat="1" ht="12" x14ac:dyDescent="0.2">
      <c r="A7856" s="335" t="s">
        <v>16006</v>
      </c>
      <c r="B7856" s="335" t="s">
        <v>16007</v>
      </c>
      <c r="C7856" s="733">
        <v>43891</v>
      </c>
      <c r="E7856" s="663"/>
      <c r="F7856" s="663">
        <v>6588</v>
      </c>
      <c r="G7856" s="663">
        <v>1318</v>
      </c>
      <c r="H7856" s="663"/>
      <c r="I7856" s="745">
        <v>5270</v>
      </c>
      <c r="J7856" s="728">
        <v>842.61</v>
      </c>
      <c r="K7856" s="728">
        <v>168.52</v>
      </c>
      <c r="L7856" s="746">
        <v>674.09</v>
      </c>
    </row>
    <row r="7857" spans="1:12" s="335" customFormat="1" ht="12" x14ac:dyDescent="0.2">
      <c r="A7857" s="335" t="s">
        <v>16008</v>
      </c>
      <c r="B7857" s="335" t="s">
        <v>16009</v>
      </c>
      <c r="C7857" s="733">
        <v>43891</v>
      </c>
      <c r="E7857" s="663"/>
      <c r="F7857" s="663">
        <v>4068</v>
      </c>
      <c r="G7857" s="663">
        <v>814</v>
      </c>
      <c r="H7857" s="663"/>
      <c r="I7857" s="745">
        <v>3254</v>
      </c>
      <c r="J7857" s="728">
        <v>520.29999999999995</v>
      </c>
      <c r="K7857" s="728">
        <v>104.06</v>
      </c>
      <c r="L7857" s="746">
        <v>416.24</v>
      </c>
    </row>
    <row r="7858" spans="1:12" s="335" customFormat="1" ht="12" x14ac:dyDescent="0.2">
      <c r="A7858" s="335" t="s">
        <v>16010</v>
      </c>
      <c r="B7858" s="335" t="s">
        <v>16011</v>
      </c>
      <c r="C7858" s="733">
        <v>43891</v>
      </c>
      <c r="E7858" s="663"/>
      <c r="F7858" s="663">
        <v>3024</v>
      </c>
      <c r="G7858" s="663">
        <v>499</v>
      </c>
      <c r="H7858" s="663"/>
      <c r="I7858" s="745">
        <v>2525</v>
      </c>
      <c r="J7858" s="728">
        <v>298.5</v>
      </c>
      <c r="K7858" s="728">
        <v>59.7</v>
      </c>
      <c r="L7858" s="746">
        <v>238.8</v>
      </c>
    </row>
    <row r="7859" spans="1:12" s="335" customFormat="1" ht="12" x14ac:dyDescent="0.2">
      <c r="A7859" s="335" t="s">
        <v>16012</v>
      </c>
      <c r="B7859" s="335" t="s">
        <v>16013</v>
      </c>
      <c r="C7859" s="733">
        <v>43891</v>
      </c>
      <c r="E7859" s="663"/>
      <c r="F7859" s="663">
        <v>3445</v>
      </c>
      <c r="G7859" s="663">
        <v>203</v>
      </c>
      <c r="H7859" s="663"/>
      <c r="I7859" s="745">
        <v>3242</v>
      </c>
      <c r="J7859" s="728">
        <v>35.49</v>
      </c>
      <c r="K7859" s="728">
        <v>7.1</v>
      </c>
      <c r="L7859" s="746">
        <v>28.39</v>
      </c>
    </row>
    <row r="7860" spans="1:12" s="335" customFormat="1" ht="12" x14ac:dyDescent="0.2">
      <c r="A7860" s="335" t="s">
        <v>16014</v>
      </c>
      <c r="B7860" s="335" t="s">
        <v>16015</v>
      </c>
      <c r="C7860" s="733">
        <v>43891</v>
      </c>
      <c r="E7860" s="663"/>
      <c r="F7860" s="663">
        <v>5282</v>
      </c>
      <c r="G7860" s="663">
        <v>792</v>
      </c>
      <c r="H7860" s="663"/>
      <c r="I7860" s="745">
        <v>4490</v>
      </c>
      <c r="J7860" s="728">
        <v>455.29</v>
      </c>
      <c r="K7860" s="728">
        <v>91.06</v>
      </c>
      <c r="L7860" s="746">
        <v>364.23</v>
      </c>
    </row>
    <row r="7861" spans="1:12" s="335" customFormat="1" ht="12" x14ac:dyDescent="0.2">
      <c r="A7861" s="335" t="s">
        <v>16016</v>
      </c>
      <c r="B7861" s="335" t="s">
        <v>16017</v>
      </c>
      <c r="C7861" s="733">
        <v>43891</v>
      </c>
      <c r="E7861" s="663"/>
      <c r="F7861" s="663">
        <v>6020</v>
      </c>
      <c r="G7861" s="663">
        <v>355</v>
      </c>
      <c r="H7861" s="663"/>
      <c r="I7861" s="745">
        <v>5665</v>
      </c>
      <c r="J7861" s="728">
        <v>62.01</v>
      </c>
      <c r="K7861" s="728">
        <v>12.4</v>
      </c>
      <c r="L7861" s="746">
        <v>49.61</v>
      </c>
    </row>
    <row r="7862" spans="1:12" s="335" customFormat="1" ht="12" x14ac:dyDescent="0.2">
      <c r="A7862" s="335" t="s">
        <v>16018</v>
      </c>
      <c r="B7862" s="335" t="s">
        <v>16019</v>
      </c>
      <c r="C7862" s="733">
        <v>43891</v>
      </c>
      <c r="E7862" s="663"/>
      <c r="F7862" s="663">
        <v>2625</v>
      </c>
      <c r="G7862" s="663">
        <v>394</v>
      </c>
      <c r="H7862" s="663"/>
      <c r="I7862" s="745">
        <v>2231</v>
      </c>
      <c r="J7862" s="728">
        <v>224.2</v>
      </c>
      <c r="K7862" s="728">
        <v>44.84</v>
      </c>
      <c r="L7862" s="746">
        <v>179.36</v>
      </c>
    </row>
    <row r="7863" spans="1:12" s="335" customFormat="1" ht="12" x14ac:dyDescent="0.2">
      <c r="A7863" s="335" t="s">
        <v>16020</v>
      </c>
      <c r="B7863" s="335" t="s">
        <v>16021</v>
      </c>
      <c r="C7863" s="733">
        <v>43891</v>
      </c>
      <c r="E7863" s="663"/>
      <c r="F7863" s="663">
        <v>3882</v>
      </c>
      <c r="G7863" s="663">
        <v>229</v>
      </c>
      <c r="H7863" s="663"/>
      <c r="I7863" s="745">
        <v>3653</v>
      </c>
      <c r="J7863" s="728">
        <v>39.99</v>
      </c>
      <c r="K7863" s="728">
        <v>8</v>
      </c>
      <c r="L7863" s="746">
        <v>31.99</v>
      </c>
    </row>
    <row r="7864" spans="1:12" s="335" customFormat="1" ht="12" x14ac:dyDescent="0.2">
      <c r="A7864" s="335" t="s">
        <v>16022</v>
      </c>
      <c r="B7864" s="335" t="s">
        <v>16023</v>
      </c>
      <c r="C7864" s="733">
        <v>43891</v>
      </c>
      <c r="E7864" s="663"/>
      <c r="F7864" s="663">
        <v>2692</v>
      </c>
      <c r="G7864" s="663">
        <v>404</v>
      </c>
      <c r="H7864" s="663"/>
      <c r="I7864" s="745">
        <v>2288</v>
      </c>
      <c r="J7864" s="728">
        <v>229.93</v>
      </c>
      <c r="K7864" s="728">
        <v>45.99</v>
      </c>
      <c r="L7864" s="746">
        <v>183.94</v>
      </c>
    </row>
    <row r="7865" spans="1:12" s="335" customFormat="1" ht="12" x14ac:dyDescent="0.2">
      <c r="A7865" s="335" t="s">
        <v>16024</v>
      </c>
      <c r="B7865" s="335" t="s">
        <v>16025</v>
      </c>
      <c r="C7865" s="733">
        <v>43891</v>
      </c>
      <c r="E7865" s="663"/>
      <c r="F7865" s="663">
        <v>2625</v>
      </c>
      <c r="G7865" s="663">
        <v>394</v>
      </c>
      <c r="H7865" s="663"/>
      <c r="I7865" s="745">
        <v>2231</v>
      </c>
      <c r="J7865" s="728">
        <v>224.2</v>
      </c>
      <c r="K7865" s="728">
        <v>44.84</v>
      </c>
      <c r="L7865" s="746">
        <v>179.36</v>
      </c>
    </row>
    <row r="7866" spans="1:12" s="335" customFormat="1" ht="12" x14ac:dyDescent="0.2">
      <c r="A7866" s="335" t="s">
        <v>16026</v>
      </c>
      <c r="B7866" s="335" t="s">
        <v>16027</v>
      </c>
      <c r="C7866" s="733">
        <v>43891</v>
      </c>
      <c r="E7866" s="663"/>
      <c r="F7866" s="663">
        <v>5237</v>
      </c>
      <c r="G7866" s="663">
        <v>1047</v>
      </c>
      <c r="H7866" s="663"/>
      <c r="I7866" s="745">
        <v>4190</v>
      </c>
      <c r="J7866" s="728">
        <v>669.81</v>
      </c>
      <c r="K7866" s="728">
        <v>133.96</v>
      </c>
      <c r="L7866" s="746">
        <v>535.85</v>
      </c>
    </row>
    <row r="7867" spans="1:12" s="335" customFormat="1" ht="12" x14ac:dyDescent="0.2">
      <c r="A7867" s="335" t="s">
        <v>16028</v>
      </c>
      <c r="B7867" s="335" t="s">
        <v>16029</v>
      </c>
      <c r="C7867" s="733">
        <v>43891</v>
      </c>
      <c r="E7867" s="663"/>
      <c r="F7867" s="663">
        <v>2545</v>
      </c>
      <c r="G7867" s="663">
        <v>382</v>
      </c>
      <c r="H7867" s="663"/>
      <c r="I7867" s="745">
        <v>2163</v>
      </c>
      <c r="J7867" s="728">
        <v>217.37</v>
      </c>
      <c r="K7867" s="728">
        <v>43.47</v>
      </c>
      <c r="L7867" s="746">
        <v>173.9</v>
      </c>
    </row>
    <row r="7868" spans="1:12" s="335" customFormat="1" ht="12" x14ac:dyDescent="0.2">
      <c r="A7868" s="335" t="s">
        <v>16030</v>
      </c>
      <c r="B7868" s="335" t="s">
        <v>16031</v>
      </c>
      <c r="C7868" s="733">
        <v>43891</v>
      </c>
      <c r="E7868" s="663"/>
      <c r="F7868" s="663">
        <v>2574</v>
      </c>
      <c r="G7868" s="663">
        <v>386</v>
      </c>
      <c r="H7868" s="663"/>
      <c r="I7868" s="745">
        <v>2188</v>
      </c>
      <c r="J7868" s="728">
        <v>217.86</v>
      </c>
      <c r="K7868" s="728">
        <v>43.57</v>
      </c>
      <c r="L7868" s="746">
        <v>174.29</v>
      </c>
    </row>
    <row r="7869" spans="1:12" s="335" customFormat="1" ht="12" x14ac:dyDescent="0.2">
      <c r="A7869" s="335" t="s">
        <v>16032</v>
      </c>
      <c r="B7869" s="335" t="s">
        <v>16033</v>
      </c>
      <c r="C7869" s="733">
        <v>43891</v>
      </c>
      <c r="E7869" s="663"/>
      <c r="F7869" s="663">
        <v>3375</v>
      </c>
      <c r="G7869" s="663">
        <v>506</v>
      </c>
      <c r="H7869" s="663"/>
      <c r="I7869" s="745">
        <v>2869</v>
      </c>
      <c r="J7869" s="728">
        <v>288.25</v>
      </c>
      <c r="K7869" s="728">
        <v>57.65</v>
      </c>
      <c r="L7869" s="746">
        <v>230.6</v>
      </c>
    </row>
    <row r="7870" spans="1:12" s="335" customFormat="1" ht="12" x14ac:dyDescent="0.2">
      <c r="A7870" s="335" t="s">
        <v>16034</v>
      </c>
      <c r="B7870" s="335" t="s">
        <v>16035</v>
      </c>
      <c r="C7870" s="733">
        <v>43891</v>
      </c>
      <c r="E7870" s="663"/>
      <c r="F7870" s="663">
        <v>3513</v>
      </c>
      <c r="G7870" s="663">
        <v>527</v>
      </c>
      <c r="H7870" s="663"/>
      <c r="I7870" s="745">
        <v>2986</v>
      </c>
      <c r="J7870" s="728">
        <v>300.05</v>
      </c>
      <c r="K7870" s="728">
        <v>60.01</v>
      </c>
      <c r="L7870" s="746">
        <v>240.04</v>
      </c>
    </row>
    <row r="7871" spans="1:12" s="335" customFormat="1" ht="12" x14ac:dyDescent="0.2">
      <c r="A7871" s="335" t="s">
        <v>16036</v>
      </c>
      <c r="B7871" s="335" t="s">
        <v>16037</v>
      </c>
      <c r="C7871" s="733">
        <v>43891</v>
      </c>
      <c r="E7871" s="663"/>
      <c r="F7871" s="663">
        <v>5070</v>
      </c>
      <c r="G7871" s="663">
        <v>299</v>
      </c>
      <c r="H7871" s="663"/>
      <c r="I7871" s="745">
        <v>4771</v>
      </c>
      <c r="J7871" s="728">
        <v>52.21</v>
      </c>
      <c r="K7871" s="728">
        <v>10.44</v>
      </c>
      <c r="L7871" s="746">
        <v>41.77</v>
      </c>
    </row>
    <row r="7872" spans="1:12" s="335" customFormat="1" ht="12" x14ac:dyDescent="0.2">
      <c r="A7872" s="335" t="s">
        <v>16038</v>
      </c>
      <c r="B7872" s="335" t="s">
        <v>16039</v>
      </c>
      <c r="C7872" s="733">
        <v>43891</v>
      </c>
      <c r="E7872" s="663"/>
      <c r="F7872" s="663">
        <v>2455</v>
      </c>
      <c r="G7872" s="663">
        <v>460</v>
      </c>
      <c r="H7872" s="663"/>
      <c r="I7872" s="745">
        <v>1995</v>
      </c>
      <c r="J7872" s="728">
        <v>285.76</v>
      </c>
      <c r="K7872" s="728">
        <v>57.15</v>
      </c>
      <c r="L7872" s="746">
        <v>228.61</v>
      </c>
    </row>
    <row r="7873" spans="1:12" s="335" customFormat="1" ht="12" x14ac:dyDescent="0.2">
      <c r="A7873" s="335" t="s">
        <v>16040</v>
      </c>
      <c r="B7873" s="335" t="s">
        <v>16041</v>
      </c>
      <c r="C7873" s="733">
        <v>43891</v>
      </c>
      <c r="E7873" s="663"/>
      <c r="F7873" s="663">
        <v>2964</v>
      </c>
      <c r="G7873" s="663">
        <v>556</v>
      </c>
      <c r="H7873" s="663"/>
      <c r="I7873" s="745">
        <v>2408</v>
      </c>
      <c r="J7873" s="728">
        <v>345.01</v>
      </c>
      <c r="K7873" s="728">
        <v>69</v>
      </c>
      <c r="L7873" s="746">
        <v>276.01</v>
      </c>
    </row>
    <row r="7874" spans="1:12" s="335" customFormat="1" ht="12" x14ac:dyDescent="0.2">
      <c r="A7874" s="335" t="s">
        <v>16042</v>
      </c>
      <c r="B7874" s="335" t="s">
        <v>16043</v>
      </c>
      <c r="C7874" s="733">
        <v>43891</v>
      </c>
      <c r="E7874" s="663"/>
      <c r="F7874" s="663">
        <v>6010</v>
      </c>
      <c r="G7874" s="663">
        <v>902</v>
      </c>
      <c r="H7874" s="663"/>
      <c r="I7874" s="745">
        <v>5108</v>
      </c>
      <c r="J7874" s="728">
        <v>518.04999999999995</v>
      </c>
      <c r="K7874" s="728">
        <v>103.61</v>
      </c>
      <c r="L7874" s="746">
        <v>414.44</v>
      </c>
    </row>
    <row r="7875" spans="1:12" s="335" customFormat="1" ht="12" x14ac:dyDescent="0.2">
      <c r="A7875" s="335" t="s">
        <v>16044</v>
      </c>
      <c r="B7875" s="335" t="s">
        <v>15710</v>
      </c>
      <c r="C7875" s="733">
        <v>43891</v>
      </c>
      <c r="E7875" s="663"/>
      <c r="F7875" s="663">
        <v>815</v>
      </c>
      <c r="G7875" s="663">
        <v>122</v>
      </c>
      <c r="H7875" s="663"/>
      <c r="I7875" s="745">
        <v>693</v>
      </c>
      <c r="J7875" s="728">
        <v>70.25</v>
      </c>
      <c r="K7875" s="728">
        <v>14.05</v>
      </c>
      <c r="L7875" s="746">
        <v>56.2</v>
      </c>
    </row>
    <row r="7876" spans="1:12" s="335" customFormat="1" ht="12" x14ac:dyDescent="0.2">
      <c r="A7876" s="335" t="s">
        <v>16045</v>
      </c>
      <c r="B7876" s="335" t="s">
        <v>16046</v>
      </c>
      <c r="C7876" s="733">
        <v>43891</v>
      </c>
      <c r="E7876" s="663"/>
      <c r="F7876" s="663">
        <v>2660</v>
      </c>
      <c r="G7876" s="663">
        <v>399</v>
      </c>
      <c r="H7876" s="663"/>
      <c r="I7876" s="745">
        <v>2261</v>
      </c>
      <c r="J7876" s="728">
        <v>227.19</v>
      </c>
      <c r="K7876" s="728">
        <v>45.44</v>
      </c>
      <c r="L7876" s="746">
        <v>181.75</v>
      </c>
    </row>
    <row r="7877" spans="1:12" s="335" customFormat="1" ht="12" x14ac:dyDescent="0.2">
      <c r="A7877" s="335" t="s">
        <v>16047</v>
      </c>
      <c r="B7877" s="335" t="s">
        <v>16048</v>
      </c>
      <c r="C7877" s="733">
        <v>43891</v>
      </c>
      <c r="E7877" s="663"/>
      <c r="F7877" s="663">
        <v>2088</v>
      </c>
      <c r="G7877" s="663">
        <v>392</v>
      </c>
      <c r="H7877" s="663"/>
      <c r="I7877" s="745">
        <v>1696</v>
      </c>
      <c r="J7877" s="728">
        <v>243.05</v>
      </c>
      <c r="K7877" s="728">
        <v>48.61</v>
      </c>
      <c r="L7877" s="746">
        <v>194.44</v>
      </c>
    </row>
    <row r="7878" spans="1:12" s="335" customFormat="1" ht="12" x14ac:dyDescent="0.2">
      <c r="A7878" s="335" t="s">
        <v>16049</v>
      </c>
      <c r="B7878" s="335" t="s">
        <v>16050</v>
      </c>
      <c r="C7878" s="733">
        <v>43891</v>
      </c>
      <c r="E7878" s="663"/>
      <c r="F7878" s="663">
        <v>3842</v>
      </c>
      <c r="G7878" s="663">
        <v>576</v>
      </c>
      <c r="H7878" s="663"/>
      <c r="I7878" s="745">
        <v>3266</v>
      </c>
      <c r="J7878" s="728">
        <v>328.15</v>
      </c>
      <c r="K7878" s="728">
        <v>65.63</v>
      </c>
      <c r="L7878" s="746">
        <v>262.52</v>
      </c>
    </row>
    <row r="7879" spans="1:12" s="335" customFormat="1" ht="12" x14ac:dyDescent="0.2">
      <c r="A7879" s="335" t="s">
        <v>16051</v>
      </c>
      <c r="B7879" s="335" t="s">
        <v>16052</v>
      </c>
      <c r="C7879" s="733">
        <v>43891</v>
      </c>
      <c r="E7879" s="663"/>
      <c r="F7879" s="663">
        <v>2250</v>
      </c>
      <c r="G7879" s="663">
        <v>337</v>
      </c>
      <c r="H7879" s="663"/>
      <c r="I7879" s="745">
        <v>1913</v>
      </c>
      <c r="J7879" s="728">
        <v>192.17</v>
      </c>
      <c r="K7879" s="728">
        <v>38.43</v>
      </c>
      <c r="L7879" s="746">
        <v>153.74</v>
      </c>
    </row>
    <row r="7880" spans="1:12" s="335" customFormat="1" ht="12" x14ac:dyDescent="0.2">
      <c r="A7880" s="335" t="s">
        <v>16053</v>
      </c>
      <c r="B7880" s="335" t="s">
        <v>16054</v>
      </c>
      <c r="C7880" s="733">
        <v>43891</v>
      </c>
      <c r="E7880" s="663"/>
      <c r="F7880" s="663">
        <v>5287</v>
      </c>
      <c r="G7880" s="663">
        <v>793</v>
      </c>
      <c r="H7880" s="663"/>
      <c r="I7880" s="745">
        <v>4494</v>
      </c>
      <c r="J7880" s="728">
        <v>451.56</v>
      </c>
      <c r="K7880" s="728">
        <v>90.31</v>
      </c>
      <c r="L7880" s="746">
        <v>361.25</v>
      </c>
    </row>
    <row r="7881" spans="1:12" s="335" customFormat="1" ht="12" x14ac:dyDescent="0.2">
      <c r="A7881" s="335" t="s">
        <v>16055</v>
      </c>
      <c r="B7881" s="335" t="s">
        <v>16056</v>
      </c>
      <c r="C7881" s="733">
        <v>43891</v>
      </c>
      <c r="E7881" s="663"/>
      <c r="F7881" s="663">
        <v>4537</v>
      </c>
      <c r="G7881" s="663">
        <v>681</v>
      </c>
      <c r="H7881" s="663"/>
      <c r="I7881" s="745">
        <v>3856</v>
      </c>
      <c r="J7881" s="728">
        <v>387.51</v>
      </c>
      <c r="K7881" s="728">
        <v>77.5</v>
      </c>
      <c r="L7881" s="746">
        <v>310.01</v>
      </c>
    </row>
    <row r="7882" spans="1:12" s="335" customFormat="1" ht="12" x14ac:dyDescent="0.2">
      <c r="A7882" s="335" t="s">
        <v>16057</v>
      </c>
      <c r="B7882" s="335" t="s">
        <v>16058</v>
      </c>
      <c r="C7882" s="733">
        <v>43891</v>
      </c>
      <c r="E7882" s="663"/>
      <c r="F7882" s="663">
        <v>5950</v>
      </c>
      <c r="G7882" s="663">
        <v>1190</v>
      </c>
      <c r="H7882" s="663"/>
      <c r="I7882" s="745">
        <v>4760</v>
      </c>
      <c r="J7882" s="728">
        <v>761.01</v>
      </c>
      <c r="K7882" s="728">
        <v>152.19999999999999</v>
      </c>
      <c r="L7882" s="746">
        <v>608.80999999999995</v>
      </c>
    </row>
    <row r="7883" spans="1:12" s="335" customFormat="1" ht="12" x14ac:dyDescent="0.2">
      <c r="A7883" s="335" t="s">
        <v>16059</v>
      </c>
      <c r="B7883" s="335" t="s">
        <v>16060</v>
      </c>
      <c r="C7883" s="733">
        <v>43891</v>
      </c>
      <c r="E7883" s="663"/>
      <c r="F7883" s="663">
        <v>2850</v>
      </c>
      <c r="G7883" s="663">
        <v>427</v>
      </c>
      <c r="H7883" s="663"/>
      <c r="I7883" s="745">
        <v>2423</v>
      </c>
      <c r="J7883" s="728">
        <v>243.41</v>
      </c>
      <c r="K7883" s="728">
        <v>48.68</v>
      </c>
      <c r="L7883" s="746">
        <v>194.73</v>
      </c>
    </row>
    <row r="7884" spans="1:12" s="335" customFormat="1" ht="12" x14ac:dyDescent="0.2">
      <c r="A7884" s="335" t="s">
        <v>16061</v>
      </c>
      <c r="B7884" s="335" t="s">
        <v>16062</v>
      </c>
      <c r="C7884" s="733">
        <v>43891</v>
      </c>
      <c r="E7884" s="663"/>
      <c r="F7884" s="663">
        <v>3330</v>
      </c>
      <c r="G7884" s="663">
        <v>666</v>
      </c>
      <c r="H7884" s="663"/>
      <c r="I7884" s="745">
        <v>2664</v>
      </c>
      <c r="J7884" s="728">
        <v>422.05</v>
      </c>
      <c r="K7884" s="728">
        <v>84.41</v>
      </c>
      <c r="L7884" s="746">
        <v>337.64</v>
      </c>
    </row>
    <row r="7885" spans="1:12" s="335" customFormat="1" ht="12" x14ac:dyDescent="0.2">
      <c r="A7885" s="335" t="s">
        <v>16063</v>
      </c>
      <c r="B7885" s="335" t="s">
        <v>16064</v>
      </c>
      <c r="C7885" s="733">
        <v>43891</v>
      </c>
      <c r="E7885" s="663"/>
      <c r="F7885" s="663">
        <v>4002</v>
      </c>
      <c r="G7885" s="663">
        <v>600</v>
      </c>
      <c r="H7885" s="663"/>
      <c r="I7885" s="745">
        <v>3402</v>
      </c>
      <c r="J7885" s="728">
        <v>341.81</v>
      </c>
      <c r="K7885" s="728">
        <v>68.36</v>
      </c>
      <c r="L7885" s="746">
        <v>273.45</v>
      </c>
    </row>
    <row r="7886" spans="1:12" s="335" customFormat="1" ht="12" x14ac:dyDescent="0.2">
      <c r="A7886" s="335" t="s">
        <v>16065</v>
      </c>
      <c r="B7886" s="335" t="s">
        <v>16066</v>
      </c>
      <c r="C7886" s="733">
        <v>43891</v>
      </c>
      <c r="E7886" s="663"/>
      <c r="F7886" s="663">
        <v>9784</v>
      </c>
      <c r="G7886" s="663">
        <v>1957</v>
      </c>
      <c r="H7886" s="663"/>
      <c r="I7886" s="745">
        <v>7827</v>
      </c>
      <c r="J7886" s="728">
        <v>1251.3699999999999</v>
      </c>
      <c r="K7886" s="728">
        <v>250.27</v>
      </c>
      <c r="L7886" s="747">
        <v>1001.1</v>
      </c>
    </row>
    <row r="7887" spans="1:12" s="335" customFormat="1" ht="12" x14ac:dyDescent="0.2">
      <c r="A7887" s="335" t="s">
        <v>16067</v>
      </c>
      <c r="B7887" s="335" t="s">
        <v>16068</v>
      </c>
      <c r="C7887" s="733">
        <v>43891</v>
      </c>
      <c r="E7887" s="663"/>
      <c r="F7887" s="663">
        <v>6856</v>
      </c>
      <c r="G7887" s="663">
        <v>1028</v>
      </c>
      <c r="H7887" s="663"/>
      <c r="I7887" s="745">
        <v>5828</v>
      </c>
      <c r="J7887" s="728">
        <v>590.96</v>
      </c>
      <c r="K7887" s="728">
        <v>118.19</v>
      </c>
      <c r="L7887" s="746">
        <v>472.77</v>
      </c>
    </row>
    <row r="7888" spans="1:12" s="335" customFormat="1" ht="12" x14ac:dyDescent="0.2">
      <c r="A7888" s="335" t="s">
        <v>16069</v>
      </c>
      <c r="B7888" s="335" t="s">
        <v>16070</v>
      </c>
      <c r="C7888" s="733">
        <v>43891</v>
      </c>
      <c r="E7888" s="663"/>
      <c r="F7888" s="663">
        <v>2662</v>
      </c>
      <c r="G7888" s="663">
        <v>399</v>
      </c>
      <c r="H7888" s="663"/>
      <c r="I7888" s="745">
        <v>2263</v>
      </c>
      <c r="J7888" s="728">
        <v>227.36</v>
      </c>
      <c r="K7888" s="728">
        <v>45.47</v>
      </c>
      <c r="L7888" s="746">
        <v>181.89</v>
      </c>
    </row>
    <row r="7889" spans="1:12" s="335" customFormat="1" ht="12" x14ac:dyDescent="0.2">
      <c r="A7889" s="335" t="s">
        <v>16071</v>
      </c>
      <c r="B7889" s="335" t="s">
        <v>16072</v>
      </c>
      <c r="C7889" s="733">
        <v>43891</v>
      </c>
      <c r="E7889" s="663"/>
      <c r="F7889" s="663">
        <v>7885</v>
      </c>
      <c r="G7889" s="663">
        <v>1183</v>
      </c>
      <c r="H7889" s="663"/>
      <c r="I7889" s="745">
        <v>6702</v>
      </c>
      <c r="J7889" s="728">
        <v>679.66</v>
      </c>
      <c r="K7889" s="728">
        <v>135.93</v>
      </c>
      <c r="L7889" s="746">
        <v>543.73</v>
      </c>
    </row>
    <row r="7890" spans="1:12" s="335" customFormat="1" ht="12" x14ac:dyDescent="0.2">
      <c r="A7890" s="335" t="s">
        <v>16073</v>
      </c>
      <c r="B7890" s="335" t="s">
        <v>15621</v>
      </c>
      <c r="C7890" s="733">
        <v>43891</v>
      </c>
      <c r="E7890" s="663"/>
      <c r="F7890" s="663">
        <v>750</v>
      </c>
      <c r="G7890" s="663">
        <v>225</v>
      </c>
      <c r="H7890" s="663"/>
      <c r="I7890" s="745">
        <v>525</v>
      </c>
      <c r="J7890" s="728">
        <v>158.47</v>
      </c>
      <c r="K7890" s="728">
        <v>31.69</v>
      </c>
      <c r="L7890" s="746">
        <v>126.78</v>
      </c>
    </row>
    <row r="7891" spans="1:12" s="335" customFormat="1" ht="12" x14ac:dyDescent="0.2">
      <c r="A7891" s="335" t="s">
        <v>16074</v>
      </c>
      <c r="B7891" s="335" t="s">
        <v>16075</v>
      </c>
      <c r="C7891" s="733">
        <v>43891</v>
      </c>
      <c r="E7891" s="663"/>
      <c r="F7891" s="663">
        <v>2325</v>
      </c>
      <c r="G7891" s="663">
        <v>349</v>
      </c>
      <c r="H7891" s="663"/>
      <c r="I7891" s="745">
        <v>1976</v>
      </c>
      <c r="J7891" s="728">
        <v>198.59</v>
      </c>
      <c r="K7891" s="728">
        <v>39.72</v>
      </c>
      <c r="L7891" s="746">
        <v>158.87</v>
      </c>
    </row>
    <row r="7892" spans="1:12" s="335" customFormat="1" ht="12" x14ac:dyDescent="0.2">
      <c r="A7892" s="335" t="s">
        <v>16076</v>
      </c>
      <c r="B7892" s="335" t="s">
        <v>15643</v>
      </c>
      <c r="C7892" s="733">
        <v>43891</v>
      </c>
      <c r="E7892" s="663"/>
      <c r="F7892" s="663">
        <v>3498</v>
      </c>
      <c r="G7892" s="663">
        <v>525</v>
      </c>
      <c r="H7892" s="663"/>
      <c r="I7892" s="745">
        <v>2973</v>
      </c>
      <c r="J7892" s="728">
        <v>298.76</v>
      </c>
      <c r="K7892" s="728">
        <v>59.75</v>
      </c>
      <c r="L7892" s="746">
        <v>239.01</v>
      </c>
    </row>
    <row r="7893" spans="1:12" s="335" customFormat="1" ht="12" x14ac:dyDescent="0.2">
      <c r="A7893" s="335" t="s">
        <v>16077</v>
      </c>
      <c r="B7893" s="335" t="s">
        <v>16078</v>
      </c>
      <c r="C7893" s="733">
        <v>43891</v>
      </c>
      <c r="E7893" s="663"/>
      <c r="F7893" s="663">
        <v>4475</v>
      </c>
      <c r="G7893" s="663">
        <v>671</v>
      </c>
      <c r="H7893" s="663"/>
      <c r="I7893" s="745">
        <v>3804</v>
      </c>
      <c r="J7893" s="728">
        <v>382.21</v>
      </c>
      <c r="K7893" s="728">
        <v>76.44</v>
      </c>
      <c r="L7893" s="746">
        <v>305.77</v>
      </c>
    </row>
    <row r="7894" spans="1:12" s="335" customFormat="1" ht="12" x14ac:dyDescent="0.2">
      <c r="A7894" s="335" t="s">
        <v>16079</v>
      </c>
      <c r="B7894" s="335" t="s">
        <v>16080</v>
      </c>
      <c r="C7894" s="733">
        <v>43891</v>
      </c>
      <c r="E7894" s="663"/>
      <c r="F7894" s="663">
        <v>2250</v>
      </c>
      <c r="G7894" s="663">
        <v>337</v>
      </c>
      <c r="H7894" s="663"/>
      <c r="I7894" s="745">
        <v>1913</v>
      </c>
      <c r="J7894" s="728">
        <v>192.17</v>
      </c>
      <c r="K7894" s="728">
        <v>38.43</v>
      </c>
      <c r="L7894" s="746">
        <v>153.74</v>
      </c>
    </row>
    <row r="7895" spans="1:12" s="335" customFormat="1" ht="12" x14ac:dyDescent="0.2">
      <c r="A7895" s="335" t="s">
        <v>16081</v>
      </c>
      <c r="B7895" s="335" t="s">
        <v>16082</v>
      </c>
      <c r="C7895" s="733">
        <v>43891</v>
      </c>
      <c r="E7895" s="663"/>
      <c r="F7895" s="663">
        <v>2625</v>
      </c>
      <c r="G7895" s="663">
        <v>394</v>
      </c>
      <c r="H7895" s="663"/>
      <c r="I7895" s="745">
        <v>2231</v>
      </c>
      <c r="J7895" s="728">
        <v>224.2</v>
      </c>
      <c r="K7895" s="728">
        <v>44.84</v>
      </c>
      <c r="L7895" s="746">
        <v>179.36</v>
      </c>
    </row>
    <row r="7896" spans="1:12" s="335" customFormat="1" ht="12" x14ac:dyDescent="0.2">
      <c r="A7896" s="335" t="s">
        <v>16083</v>
      </c>
      <c r="B7896" s="335" t="s">
        <v>16084</v>
      </c>
      <c r="C7896" s="733">
        <v>43891</v>
      </c>
      <c r="E7896" s="663"/>
      <c r="F7896" s="663">
        <v>3670</v>
      </c>
      <c r="G7896" s="663">
        <v>734</v>
      </c>
      <c r="H7896" s="663"/>
      <c r="I7896" s="745">
        <v>2936</v>
      </c>
      <c r="J7896" s="728">
        <v>469.39</v>
      </c>
      <c r="K7896" s="728">
        <v>93.88</v>
      </c>
      <c r="L7896" s="746">
        <v>375.51</v>
      </c>
    </row>
    <row r="7897" spans="1:12" s="335" customFormat="1" ht="12" x14ac:dyDescent="0.2">
      <c r="A7897" s="335" t="s">
        <v>16085</v>
      </c>
      <c r="B7897" s="335" t="s">
        <v>16086</v>
      </c>
      <c r="C7897" s="733">
        <v>43891</v>
      </c>
      <c r="E7897" s="663"/>
      <c r="F7897" s="663">
        <v>4249</v>
      </c>
      <c r="G7897" s="663">
        <v>850</v>
      </c>
      <c r="H7897" s="663"/>
      <c r="I7897" s="745">
        <v>3399</v>
      </c>
      <c r="J7897" s="728">
        <v>543.45000000000005</v>
      </c>
      <c r="K7897" s="728">
        <v>108.69</v>
      </c>
      <c r="L7897" s="746">
        <v>434.76</v>
      </c>
    </row>
    <row r="7898" spans="1:12" s="335" customFormat="1" ht="12" x14ac:dyDescent="0.2">
      <c r="A7898" s="335" t="s">
        <v>16087</v>
      </c>
      <c r="B7898" s="335" t="s">
        <v>16088</v>
      </c>
      <c r="C7898" s="733">
        <v>43891</v>
      </c>
      <c r="E7898" s="663"/>
      <c r="F7898" s="663">
        <v>2924</v>
      </c>
      <c r="G7898" s="663">
        <v>585</v>
      </c>
      <c r="H7898" s="663"/>
      <c r="I7898" s="745">
        <v>2339</v>
      </c>
      <c r="J7898" s="728">
        <v>373.99</v>
      </c>
      <c r="K7898" s="728">
        <v>74.8</v>
      </c>
      <c r="L7898" s="746">
        <v>299.19</v>
      </c>
    </row>
    <row r="7899" spans="1:12" s="335" customFormat="1" ht="12" x14ac:dyDescent="0.2">
      <c r="A7899" s="335" t="s">
        <v>16089</v>
      </c>
      <c r="B7899" s="335" t="s">
        <v>15006</v>
      </c>
      <c r="C7899" s="733">
        <v>43891</v>
      </c>
      <c r="E7899" s="663"/>
      <c r="F7899" s="663">
        <v>1738</v>
      </c>
      <c r="G7899" s="663">
        <v>348</v>
      </c>
      <c r="H7899" s="663"/>
      <c r="I7899" s="745">
        <v>1390</v>
      </c>
      <c r="J7899" s="728">
        <v>222.29</v>
      </c>
      <c r="K7899" s="728">
        <v>44.46</v>
      </c>
      <c r="L7899" s="746">
        <v>177.83</v>
      </c>
    </row>
    <row r="7900" spans="1:12" s="335" customFormat="1" ht="12" x14ac:dyDescent="0.2">
      <c r="A7900" s="335" t="s">
        <v>16090</v>
      </c>
      <c r="B7900" s="335" t="s">
        <v>16091</v>
      </c>
      <c r="C7900" s="733">
        <v>43891</v>
      </c>
      <c r="E7900" s="663"/>
      <c r="F7900" s="663">
        <v>1013</v>
      </c>
      <c r="G7900" s="663">
        <v>304</v>
      </c>
      <c r="H7900" s="663"/>
      <c r="I7900" s="745">
        <v>709</v>
      </c>
      <c r="J7900" s="728">
        <v>212.1</v>
      </c>
      <c r="K7900" s="728">
        <v>42.42</v>
      </c>
      <c r="L7900" s="746">
        <v>169.68</v>
      </c>
    </row>
    <row r="7901" spans="1:12" s="335" customFormat="1" ht="12" x14ac:dyDescent="0.2">
      <c r="A7901" s="335" t="s">
        <v>16092</v>
      </c>
      <c r="B7901" s="335" t="s">
        <v>16093</v>
      </c>
      <c r="C7901" s="733">
        <v>43891</v>
      </c>
      <c r="E7901" s="663"/>
      <c r="F7901" s="663">
        <v>10904</v>
      </c>
      <c r="G7901" s="663">
        <v>1636</v>
      </c>
      <c r="H7901" s="663"/>
      <c r="I7901" s="745">
        <v>9268</v>
      </c>
      <c r="J7901" s="728">
        <v>939.89</v>
      </c>
      <c r="K7901" s="728">
        <v>187.98</v>
      </c>
      <c r="L7901" s="746">
        <v>751.91</v>
      </c>
    </row>
    <row r="7902" spans="1:12" s="335" customFormat="1" ht="12" x14ac:dyDescent="0.2">
      <c r="A7902" s="335" t="s">
        <v>16094</v>
      </c>
      <c r="B7902" s="335" t="s">
        <v>16095</v>
      </c>
      <c r="C7902" s="733">
        <v>43891</v>
      </c>
      <c r="E7902" s="663"/>
      <c r="F7902" s="663">
        <v>2190</v>
      </c>
      <c r="G7902" s="663">
        <v>328</v>
      </c>
      <c r="H7902" s="663"/>
      <c r="I7902" s="745">
        <v>1862</v>
      </c>
      <c r="J7902" s="728">
        <v>187.05</v>
      </c>
      <c r="K7902" s="728">
        <v>37.409999999999997</v>
      </c>
      <c r="L7902" s="746">
        <v>149.63999999999999</v>
      </c>
    </row>
    <row r="7903" spans="1:12" s="335" customFormat="1" ht="12" x14ac:dyDescent="0.2">
      <c r="A7903" s="335" t="s">
        <v>16096</v>
      </c>
      <c r="B7903" s="335" t="s">
        <v>15478</v>
      </c>
      <c r="C7903" s="733">
        <v>43891</v>
      </c>
      <c r="E7903" s="663"/>
      <c r="F7903" s="663">
        <v>155</v>
      </c>
      <c r="G7903" s="663">
        <v>23</v>
      </c>
      <c r="H7903" s="663"/>
      <c r="I7903" s="745">
        <v>132</v>
      </c>
      <c r="J7903" s="728">
        <v>13.36</v>
      </c>
      <c r="K7903" s="728">
        <v>2.67</v>
      </c>
      <c r="L7903" s="746">
        <v>10.69</v>
      </c>
    </row>
    <row r="7904" spans="1:12" s="335" customFormat="1" ht="12" x14ac:dyDescent="0.2">
      <c r="A7904" s="335" t="s">
        <v>16097</v>
      </c>
      <c r="B7904" s="335" t="s">
        <v>16098</v>
      </c>
      <c r="C7904" s="733">
        <v>43891</v>
      </c>
      <c r="E7904" s="663"/>
      <c r="F7904" s="663">
        <v>5100</v>
      </c>
      <c r="G7904" s="663">
        <v>1020</v>
      </c>
      <c r="H7904" s="663"/>
      <c r="I7904" s="745">
        <v>4080</v>
      </c>
      <c r="J7904" s="728">
        <v>646.37</v>
      </c>
      <c r="K7904" s="728">
        <v>129.27000000000001</v>
      </c>
      <c r="L7904" s="746">
        <v>517.1</v>
      </c>
    </row>
    <row r="7905" spans="1:12" s="335" customFormat="1" ht="12" x14ac:dyDescent="0.2">
      <c r="A7905" s="335" t="s">
        <v>16099</v>
      </c>
      <c r="B7905" s="335" t="s">
        <v>16100</v>
      </c>
      <c r="C7905" s="733">
        <v>43891</v>
      </c>
      <c r="E7905" s="663"/>
      <c r="F7905" s="663">
        <v>2309</v>
      </c>
      <c r="G7905" s="663">
        <v>577</v>
      </c>
      <c r="H7905" s="663"/>
      <c r="I7905" s="745">
        <v>1732</v>
      </c>
      <c r="J7905" s="728">
        <v>391.61</v>
      </c>
      <c r="K7905" s="728">
        <v>78.319999999999993</v>
      </c>
      <c r="L7905" s="746">
        <v>313.29000000000002</v>
      </c>
    </row>
    <row r="7906" spans="1:12" s="335" customFormat="1" ht="12" x14ac:dyDescent="0.2">
      <c r="A7906" s="335" t="s">
        <v>16101</v>
      </c>
      <c r="B7906" s="335" t="s">
        <v>16102</v>
      </c>
      <c r="C7906" s="733">
        <v>43891</v>
      </c>
      <c r="E7906" s="663"/>
      <c r="F7906" s="663">
        <v>2309</v>
      </c>
      <c r="G7906" s="663">
        <v>577</v>
      </c>
      <c r="H7906" s="663"/>
      <c r="I7906" s="745">
        <v>1732</v>
      </c>
      <c r="J7906" s="728">
        <v>391.61</v>
      </c>
      <c r="K7906" s="728">
        <v>78.319999999999993</v>
      </c>
      <c r="L7906" s="746">
        <v>313.29000000000002</v>
      </c>
    </row>
    <row r="7907" spans="1:12" s="335" customFormat="1" ht="12" x14ac:dyDescent="0.2">
      <c r="A7907" s="335" t="s">
        <v>16103</v>
      </c>
      <c r="B7907" s="335" t="s">
        <v>16104</v>
      </c>
      <c r="C7907" s="733">
        <v>43891</v>
      </c>
      <c r="E7907" s="663"/>
      <c r="F7907" s="663">
        <v>2418</v>
      </c>
      <c r="G7907" s="663">
        <v>363</v>
      </c>
      <c r="H7907" s="663"/>
      <c r="I7907" s="745">
        <v>2055</v>
      </c>
      <c r="J7907" s="728">
        <v>206.51</v>
      </c>
      <c r="K7907" s="728">
        <v>41.3</v>
      </c>
      <c r="L7907" s="746">
        <v>165.21</v>
      </c>
    </row>
    <row r="7908" spans="1:12" s="335" customFormat="1" ht="12" x14ac:dyDescent="0.2">
      <c r="A7908" s="335" t="s">
        <v>16105</v>
      </c>
      <c r="B7908" s="335" t="s">
        <v>16106</v>
      </c>
      <c r="C7908" s="733">
        <v>43891</v>
      </c>
      <c r="E7908" s="663"/>
      <c r="F7908" s="663">
        <v>6908</v>
      </c>
      <c r="G7908" s="663">
        <v>1036</v>
      </c>
      <c r="H7908" s="663"/>
      <c r="I7908" s="745">
        <v>5872</v>
      </c>
      <c r="J7908" s="728">
        <v>595.45000000000005</v>
      </c>
      <c r="K7908" s="728">
        <v>119.09</v>
      </c>
      <c r="L7908" s="746">
        <v>476.36</v>
      </c>
    </row>
    <row r="7909" spans="1:12" s="335" customFormat="1" ht="12" x14ac:dyDescent="0.2">
      <c r="A7909" s="335" t="s">
        <v>16107</v>
      </c>
      <c r="B7909" s="335" t="s">
        <v>15635</v>
      </c>
      <c r="C7909" s="733">
        <v>43891</v>
      </c>
      <c r="E7909" s="663"/>
      <c r="F7909" s="663">
        <v>8333</v>
      </c>
      <c r="G7909" s="663">
        <v>1562</v>
      </c>
      <c r="H7909" s="663"/>
      <c r="I7909" s="745">
        <v>6771</v>
      </c>
      <c r="J7909" s="728">
        <v>978.89</v>
      </c>
      <c r="K7909" s="728">
        <v>195.78</v>
      </c>
      <c r="L7909" s="746">
        <v>783.11</v>
      </c>
    </row>
    <row r="7910" spans="1:12" s="335" customFormat="1" ht="12" x14ac:dyDescent="0.2">
      <c r="A7910" s="335" t="s">
        <v>16108</v>
      </c>
      <c r="B7910" s="335" t="s">
        <v>16109</v>
      </c>
      <c r="C7910" s="733">
        <v>43891</v>
      </c>
      <c r="E7910" s="663"/>
      <c r="F7910" s="663">
        <v>7205</v>
      </c>
      <c r="G7910" s="663">
        <v>1081</v>
      </c>
      <c r="H7910" s="663"/>
      <c r="I7910" s="745">
        <v>6124</v>
      </c>
      <c r="J7910" s="728">
        <v>621.04999999999995</v>
      </c>
      <c r="K7910" s="728">
        <v>124.21</v>
      </c>
      <c r="L7910" s="746">
        <v>496.84</v>
      </c>
    </row>
    <row r="7911" spans="1:12" s="335" customFormat="1" ht="12" x14ac:dyDescent="0.2">
      <c r="A7911" s="335" t="s">
        <v>16110</v>
      </c>
      <c r="B7911" s="335" t="s">
        <v>16111</v>
      </c>
      <c r="C7911" s="733">
        <v>43891</v>
      </c>
      <c r="E7911" s="663"/>
      <c r="F7911" s="663">
        <v>1248</v>
      </c>
      <c r="G7911" s="663">
        <v>374</v>
      </c>
      <c r="H7911" s="663"/>
      <c r="I7911" s="745">
        <v>874</v>
      </c>
      <c r="J7911" s="728">
        <v>261.31</v>
      </c>
      <c r="K7911" s="728">
        <v>52.26</v>
      </c>
      <c r="L7911" s="746">
        <v>209.05</v>
      </c>
    </row>
    <row r="7912" spans="1:12" s="335" customFormat="1" ht="12" x14ac:dyDescent="0.2">
      <c r="A7912" s="335" t="s">
        <v>16112</v>
      </c>
      <c r="B7912" s="335" t="s">
        <v>16113</v>
      </c>
      <c r="C7912" s="733">
        <v>43891</v>
      </c>
      <c r="E7912" s="663"/>
      <c r="F7912" s="663">
        <v>4687</v>
      </c>
      <c r="G7912" s="663">
        <v>703</v>
      </c>
      <c r="H7912" s="663"/>
      <c r="I7912" s="745">
        <v>3984</v>
      </c>
      <c r="J7912" s="728">
        <v>400.31</v>
      </c>
      <c r="K7912" s="728">
        <v>80.06</v>
      </c>
      <c r="L7912" s="746">
        <v>320.25</v>
      </c>
    </row>
    <row r="7913" spans="1:12" s="335" customFormat="1" ht="12" x14ac:dyDescent="0.2">
      <c r="A7913" s="335" t="s">
        <v>16114</v>
      </c>
      <c r="B7913" s="335" t="s">
        <v>16115</v>
      </c>
      <c r="C7913" s="733">
        <v>43891</v>
      </c>
      <c r="E7913" s="663"/>
      <c r="F7913" s="663">
        <v>2400</v>
      </c>
      <c r="G7913" s="663">
        <v>360</v>
      </c>
      <c r="H7913" s="663"/>
      <c r="I7913" s="745">
        <v>2040</v>
      </c>
      <c r="J7913" s="728">
        <v>204.99</v>
      </c>
      <c r="K7913" s="728">
        <v>41</v>
      </c>
      <c r="L7913" s="746">
        <v>163.99</v>
      </c>
    </row>
    <row r="7914" spans="1:12" s="335" customFormat="1" ht="12" x14ac:dyDescent="0.2">
      <c r="A7914" s="335" t="s">
        <v>16116</v>
      </c>
      <c r="B7914" s="335" t="s">
        <v>16117</v>
      </c>
      <c r="C7914" s="733">
        <v>43891</v>
      </c>
      <c r="E7914" s="663"/>
      <c r="F7914" s="663">
        <v>2244</v>
      </c>
      <c r="G7914" s="663">
        <v>337</v>
      </c>
      <c r="H7914" s="663"/>
      <c r="I7914" s="745">
        <v>1907</v>
      </c>
      <c r="J7914" s="728">
        <v>189.94</v>
      </c>
      <c r="K7914" s="728">
        <v>37.99</v>
      </c>
      <c r="L7914" s="746">
        <v>151.94999999999999</v>
      </c>
    </row>
    <row r="7915" spans="1:12" s="335" customFormat="1" ht="12" x14ac:dyDescent="0.2">
      <c r="A7915" s="335" t="s">
        <v>16118</v>
      </c>
      <c r="B7915" s="335" t="s">
        <v>16119</v>
      </c>
      <c r="C7915" s="733">
        <v>43891</v>
      </c>
      <c r="E7915" s="663"/>
      <c r="F7915" s="663">
        <v>2243</v>
      </c>
      <c r="G7915" s="663">
        <v>336</v>
      </c>
      <c r="H7915" s="663"/>
      <c r="I7915" s="745">
        <v>1907</v>
      </c>
      <c r="J7915" s="728">
        <v>189.85</v>
      </c>
      <c r="K7915" s="728">
        <v>37.97</v>
      </c>
      <c r="L7915" s="746">
        <v>151.88</v>
      </c>
    </row>
    <row r="7916" spans="1:12" s="335" customFormat="1" ht="12" x14ac:dyDescent="0.2">
      <c r="A7916" s="335" t="s">
        <v>16120</v>
      </c>
      <c r="B7916" s="335" t="s">
        <v>16121</v>
      </c>
      <c r="C7916" s="733">
        <v>43891</v>
      </c>
      <c r="E7916" s="663"/>
      <c r="F7916" s="663">
        <v>6000</v>
      </c>
      <c r="G7916" s="663">
        <v>1500</v>
      </c>
      <c r="H7916" s="663"/>
      <c r="I7916" s="745">
        <v>4500</v>
      </c>
      <c r="J7916" s="728">
        <v>1017.6</v>
      </c>
      <c r="K7916" s="728">
        <v>203.52</v>
      </c>
      <c r="L7916" s="746">
        <v>814.08</v>
      </c>
    </row>
    <row r="7917" spans="1:12" s="335" customFormat="1" ht="12" x14ac:dyDescent="0.2">
      <c r="A7917" s="335" t="s">
        <v>16122</v>
      </c>
      <c r="B7917" s="335" t="s">
        <v>16123</v>
      </c>
      <c r="C7917" s="733">
        <v>43891</v>
      </c>
      <c r="E7917" s="663"/>
      <c r="F7917" s="663">
        <v>5695</v>
      </c>
      <c r="G7917" s="663">
        <v>854</v>
      </c>
      <c r="H7917" s="663"/>
      <c r="I7917" s="745">
        <v>4841</v>
      </c>
      <c r="J7917" s="728">
        <v>490.89</v>
      </c>
      <c r="K7917" s="728">
        <v>98.18</v>
      </c>
      <c r="L7917" s="746">
        <v>392.71</v>
      </c>
    </row>
    <row r="7918" spans="1:12" s="335" customFormat="1" ht="12" x14ac:dyDescent="0.2">
      <c r="A7918" s="335" t="s">
        <v>16124</v>
      </c>
      <c r="B7918" s="335" t="s">
        <v>16125</v>
      </c>
      <c r="C7918" s="733">
        <v>43891</v>
      </c>
      <c r="E7918" s="663"/>
      <c r="F7918" s="663">
        <v>8285</v>
      </c>
      <c r="G7918" s="663">
        <v>2320</v>
      </c>
      <c r="H7918" s="663"/>
      <c r="I7918" s="745">
        <v>5965</v>
      </c>
      <c r="J7918" s="728">
        <v>1612.43</v>
      </c>
      <c r="K7918" s="728">
        <v>322.49</v>
      </c>
      <c r="L7918" s="747">
        <v>1289.94</v>
      </c>
    </row>
    <row r="7919" spans="1:12" s="335" customFormat="1" ht="12" x14ac:dyDescent="0.2">
      <c r="A7919" s="335" t="s">
        <v>16126</v>
      </c>
      <c r="B7919" s="335" t="s">
        <v>16127</v>
      </c>
      <c r="C7919" s="733">
        <v>43891</v>
      </c>
      <c r="E7919" s="663"/>
      <c r="F7919" s="663">
        <v>2829</v>
      </c>
      <c r="G7919" s="663">
        <v>707</v>
      </c>
      <c r="H7919" s="663"/>
      <c r="I7919" s="745">
        <v>2122</v>
      </c>
      <c r="J7919" s="728">
        <v>479.8</v>
      </c>
      <c r="K7919" s="728">
        <v>95.96</v>
      </c>
      <c r="L7919" s="746">
        <v>383.84</v>
      </c>
    </row>
    <row r="7920" spans="1:12" s="335" customFormat="1" ht="12" x14ac:dyDescent="0.2">
      <c r="A7920" s="335" t="s">
        <v>16128</v>
      </c>
      <c r="B7920" s="335" t="s">
        <v>16129</v>
      </c>
      <c r="C7920" s="733">
        <v>43891</v>
      </c>
      <c r="E7920" s="663"/>
      <c r="F7920" s="663">
        <v>6048</v>
      </c>
      <c r="G7920" s="663">
        <v>907</v>
      </c>
      <c r="H7920" s="663"/>
      <c r="I7920" s="745">
        <v>5141</v>
      </c>
      <c r="J7920" s="728">
        <v>521.30999999999995</v>
      </c>
      <c r="K7920" s="728">
        <v>104.26</v>
      </c>
      <c r="L7920" s="746">
        <v>417.05</v>
      </c>
    </row>
    <row r="7921" spans="1:12" s="335" customFormat="1" ht="12" x14ac:dyDescent="0.2">
      <c r="A7921" s="335" t="s">
        <v>16130</v>
      </c>
      <c r="B7921" s="335" t="s">
        <v>15629</v>
      </c>
      <c r="C7921" s="733">
        <v>43891</v>
      </c>
      <c r="E7921" s="663"/>
      <c r="F7921" s="663">
        <v>3278</v>
      </c>
      <c r="G7921" s="663">
        <v>193</v>
      </c>
      <c r="H7921" s="663"/>
      <c r="I7921" s="745">
        <v>3085</v>
      </c>
      <c r="J7921" s="728">
        <v>33.76</v>
      </c>
      <c r="K7921" s="728">
        <v>6.75</v>
      </c>
      <c r="L7921" s="746">
        <v>27.01</v>
      </c>
    </row>
    <row r="7922" spans="1:12" s="335" customFormat="1" ht="12" x14ac:dyDescent="0.2">
      <c r="A7922" s="335" t="s">
        <v>16131</v>
      </c>
      <c r="B7922" s="335" t="s">
        <v>16132</v>
      </c>
      <c r="C7922" s="733">
        <v>43891</v>
      </c>
      <c r="E7922" s="663"/>
      <c r="F7922" s="663">
        <v>2636</v>
      </c>
      <c r="G7922" s="663">
        <v>395</v>
      </c>
      <c r="H7922" s="663"/>
      <c r="I7922" s="745">
        <v>2241</v>
      </c>
      <c r="J7922" s="728">
        <v>225.14</v>
      </c>
      <c r="K7922" s="728">
        <v>45.03</v>
      </c>
      <c r="L7922" s="746">
        <v>180.11</v>
      </c>
    </row>
    <row r="7923" spans="1:12" s="335" customFormat="1" ht="12" x14ac:dyDescent="0.2">
      <c r="A7923" s="335" t="s">
        <v>16133</v>
      </c>
      <c r="B7923" s="335" t="s">
        <v>16134</v>
      </c>
      <c r="C7923" s="733">
        <v>43891</v>
      </c>
      <c r="E7923" s="663"/>
      <c r="F7923" s="663">
        <v>6049</v>
      </c>
      <c r="G7923" s="663">
        <v>907</v>
      </c>
      <c r="H7923" s="663"/>
      <c r="I7923" s="745">
        <v>5142</v>
      </c>
      <c r="J7923" s="728">
        <v>521.41</v>
      </c>
      <c r="K7923" s="728">
        <v>104.28</v>
      </c>
      <c r="L7923" s="746">
        <v>417.13</v>
      </c>
    </row>
    <row r="7924" spans="1:12" s="335" customFormat="1" ht="12" x14ac:dyDescent="0.2">
      <c r="A7924" s="335" t="s">
        <v>16135</v>
      </c>
      <c r="B7924" s="335" t="s">
        <v>16136</v>
      </c>
      <c r="C7924" s="733">
        <v>43891</v>
      </c>
      <c r="E7924" s="663"/>
      <c r="F7924" s="663">
        <v>7606</v>
      </c>
      <c r="G7924" s="663">
        <v>1141</v>
      </c>
      <c r="H7924" s="663"/>
      <c r="I7924" s="745">
        <v>6465</v>
      </c>
      <c r="J7924" s="728">
        <v>655.61</v>
      </c>
      <c r="K7924" s="728">
        <v>131.12</v>
      </c>
      <c r="L7924" s="746">
        <v>524.49</v>
      </c>
    </row>
    <row r="7925" spans="1:12" s="335" customFormat="1" ht="12" x14ac:dyDescent="0.2">
      <c r="A7925" s="335" t="s">
        <v>16137</v>
      </c>
      <c r="B7925" s="335" t="s">
        <v>16138</v>
      </c>
      <c r="C7925" s="733">
        <v>43891</v>
      </c>
      <c r="E7925" s="663"/>
      <c r="F7925" s="663">
        <v>2662</v>
      </c>
      <c r="G7925" s="663">
        <v>399</v>
      </c>
      <c r="H7925" s="663"/>
      <c r="I7925" s="745">
        <v>2263</v>
      </c>
      <c r="J7925" s="728">
        <v>227.36</v>
      </c>
      <c r="K7925" s="728">
        <v>45.47</v>
      </c>
      <c r="L7925" s="746">
        <v>181.89</v>
      </c>
    </row>
    <row r="7926" spans="1:12" s="335" customFormat="1" ht="12" x14ac:dyDescent="0.2">
      <c r="A7926" s="335" t="s">
        <v>16139</v>
      </c>
      <c r="B7926" s="335" t="s">
        <v>16140</v>
      </c>
      <c r="C7926" s="733">
        <v>43891</v>
      </c>
      <c r="E7926" s="663"/>
      <c r="F7926" s="663">
        <v>2720</v>
      </c>
      <c r="G7926" s="663">
        <v>544</v>
      </c>
      <c r="H7926" s="663"/>
      <c r="I7926" s="745">
        <v>2176</v>
      </c>
      <c r="J7926" s="728">
        <v>344.74</v>
      </c>
      <c r="K7926" s="728">
        <v>68.95</v>
      </c>
      <c r="L7926" s="746">
        <v>275.79000000000002</v>
      </c>
    </row>
    <row r="7927" spans="1:12" s="335" customFormat="1" ht="12" x14ac:dyDescent="0.2">
      <c r="A7927" s="335" t="s">
        <v>16141</v>
      </c>
      <c r="B7927" s="335" t="s">
        <v>16142</v>
      </c>
      <c r="C7927" s="733">
        <v>43891</v>
      </c>
      <c r="E7927" s="663"/>
      <c r="F7927" s="663">
        <v>6043</v>
      </c>
      <c r="G7927" s="663">
        <v>906</v>
      </c>
      <c r="H7927" s="663"/>
      <c r="I7927" s="745">
        <v>5137</v>
      </c>
      <c r="J7927" s="728">
        <v>516.14</v>
      </c>
      <c r="K7927" s="728">
        <v>103.23</v>
      </c>
      <c r="L7927" s="746">
        <v>412.91</v>
      </c>
    </row>
    <row r="7928" spans="1:12" s="335" customFormat="1" ht="12" x14ac:dyDescent="0.2">
      <c r="A7928" s="335" t="s">
        <v>16143</v>
      </c>
      <c r="B7928" s="335" t="s">
        <v>15471</v>
      </c>
      <c r="C7928" s="733">
        <v>43891</v>
      </c>
      <c r="E7928" s="663"/>
      <c r="F7928" s="663">
        <v>155</v>
      </c>
      <c r="G7928" s="663">
        <v>23</v>
      </c>
      <c r="H7928" s="663"/>
      <c r="I7928" s="745">
        <v>132</v>
      </c>
      <c r="J7928" s="728">
        <v>13.36</v>
      </c>
      <c r="K7928" s="728">
        <v>2.67</v>
      </c>
      <c r="L7928" s="746">
        <v>10.69</v>
      </c>
    </row>
    <row r="7929" spans="1:12" s="335" customFormat="1" ht="12" x14ac:dyDescent="0.2">
      <c r="A7929" s="335" t="s">
        <v>16144</v>
      </c>
      <c r="B7929" s="335" t="s">
        <v>16145</v>
      </c>
      <c r="C7929" s="733">
        <v>43891</v>
      </c>
      <c r="E7929" s="663"/>
      <c r="F7929" s="663">
        <v>3234</v>
      </c>
      <c r="G7929" s="663">
        <v>485</v>
      </c>
      <c r="H7929" s="663"/>
      <c r="I7929" s="745">
        <v>2749</v>
      </c>
      <c r="J7929" s="728">
        <v>276.20999999999998</v>
      </c>
      <c r="K7929" s="728">
        <v>55.24</v>
      </c>
      <c r="L7929" s="746">
        <v>220.97</v>
      </c>
    </row>
    <row r="7930" spans="1:12" s="335" customFormat="1" ht="12" x14ac:dyDescent="0.2">
      <c r="A7930" s="335" t="s">
        <v>16146</v>
      </c>
      <c r="B7930" s="335" t="s">
        <v>16147</v>
      </c>
      <c r="C7930" s="733">
        <v>43891</v>
      </c>
      <c r="E7930" s="663"/>
      <c r="F7930" s="663">
        <v>2749</v>
      </c>
      <c r="G7930" s="663">
        <v>1230</v>
      </c>
      <c r="H7930" s="663"/>
      <c r="I7930" s="745">
        <v>1519</v>
      </c>
      <c r="J7930" s="728">
        <v>706.55</v>
      </c>
      <c r="K7930" s="728">
        <v>141.31</v>
      </c>
      <c r="L7930" s="746">
        <v>565.24</v>
      </c>
    </row>
    <row r="7931" spans="1:12" s="335" customFormat="1" ht="12" x14ac:dyDescent="0.2">
      <c r="A7931" s="335" t="s">
        <v>16148</v>
      </c>
      <c r="B7931" s="335" t="s">
        <v>16149</v>
      </c>
      <c r="C7931" s="733">
        <v>43891</v>
      </c>
      <c r="E7931" s="663"/>
      <c r="F7931" s="663">
        <v>11632</v>
      </c>
      <c r="G7931" s="663">
        <v>2326</v>
      </c>
      <c r="H7931" s="663"/>
      <c r="I7931" s="745">
        <v>9306</v>
      </c>
      <c r="J7931" s="728">
        <v>1487.74</v>
      </c>
      <c r="K7931" s="728">
        <v>297.55</v>
      </c>
      <c r="L7931" s="747">
        <v>1190.19</v>
      </c>
    </row>
    <row r="7932" spans="1:12" s="335" customFormat="1" ht="12" x14ac:dyDescent="0.2">
      <c r="A7932" s="335" t="s">
        <v>16150</v>
      </c>
      <c r="B7932" s="335" t="s">
        <v>16151</v>
      </c>
      <c r="C7932" s="733">
        <v>43891</v>
      </c>
      <c r="E7932" s="663"/>
      <c r="F7932" s="663">
        <v>6534</v>
      </c>
      <c r="G7932" s="663">
        <v>980</v>
      </c>
      <c r="H7932" s="663"/>
      <c r="I7932" s="745">
        <v>5554</v>
      </c>
      <c r="J7932" s="728">
        <v>558.07000000000005</v>
      </c>
      <c r="K7932" s="728">
        <v>111.61</v>
      </c>
      <c r="L7932" s="746">
        <v>446.46</v>
      </c>
    </row>
    <row r="7933" spans="1:12" s="335" customFormat="1" ht="12" x14ac:dyDescent="0.2">
      <c r="A7933" s="335" t="s">
        <v>16152</v>
      </c>
      <c r="B7933" s="335" t="s">
        <v>16153</v>
      </c>
      <c r="C7933" s="733">
        <v>43891</v>
      </c>
      <c r="E7933" s="663"/>
      <c r="F7933" s="663">
        <v>6146</v>
      </c>
      <c r="G7933" s="663">
        <v>922</v>
      </c>
      <c r="H7933" s="663"/>
      <c r="I7933" s="745">
        <v>5224</v>
      </c>
      <c r="J7933" s="728">
        <v>529.76</v>
      </c>
      <c r="K7933" s="728">
        <v>105.95</v>
      </c>
      <c r="L7933" s="746">
        <v>423.81</v>
      </c>
    </row>
    <row r="7934" spans="1:12" s="335" customFormat="1" ht="12" x14ac:dyDescent="0.2">
      <c r="A7934" s="335" t="s">
        <v>16154</v>
      </c>
      <c r="B7934" s="335" t="s">
        <v>16086</v>
      </c>
      <c r="C7934" s="733">
        <v>43891</v>
      </c>
      <c r="E7934" s="663"/>
      <c r="F7934" s="663">
        <v>4249</v>
      </c>
      <c r="G7934" s="663">
        <v>850</v>
      </c>
      <c r="H7934" s="663"/>
      <c r="I7934" s="745">
        <v>3399</v>
      </c>
      <c r="J7934" s="728">
        <v>543.45000000000005</v>
      </c>
      <c r="K7934" s="728">
        <v>108.69</v>
      </c>
      <c r="L7934" s="746">
        <v>434.76</v>
      </c>
    </row>
    <row r="7935" spans="1:12" s="335" customFormat="1" ht="12" x14ac:dyDescent="0.2">
      <c r="A7935" s="335" t="s">
        <v>16155</v>
      </c>
      <c r="B7935" s="335" t="s">
        <v>16156</v>
      </c>
      <c r="C7935" s="733">
        <v>43891</v>
      </c>
      <c r="E7935" s="663"/>
      <c r="F7935" s="663">
        <v>5080</v>
      </c>
      <c r="G7935" s="663">
        <v>300</v>
      </c>
      <c r="H7935" s="663"/>
      <c r="I7935" s="745">
        <v>4780</v>
      </c>
      <c r="J7935" s="728">
        <v>52.33</v>
      </c>
      <c r="K7935" s="728">
        <v>10.47</v>
      </c>
      <c r="L7935" s="746">
        <v>41.86</v>
      </c>
    </row>
    <row r="7936" spans="1:12" s="335" customFormat="1" ht="12" x14ac:dyDescent="0.2">
      <c r="A7936" s="335" t="s">
        <v>16157</v>
      </c>
      <c r="B7936" s="335" t="s">
        <v>16158</v>
      </c>
      <c r="C7936" s="733">
        <v>43891</v>
      </c>
      <c r="E7936" s="663"/>
      <c r="F7936" s="663">
        <v>756</v>
      </c>
      <c r="G7936" s="663">
        <v>145</v>
      </c>
      <c r="H7936" s="663"/>
      <c r="I7936" s="745">
        <v>611</v>
      </c>
      <c r="J7936" s="728">
        <v>90.29</v>
      </c>
      <c r="K7936" s="728">
        <v>18.059999999999999</v>
      </c>
      <c r="L7936" s="746">
        <v>72.23</v>
      </c>
    </row>
    <row r="7937" spans="1:12" s="335" customFormat="1" ht="12" x14ac:dyDescent="0.2">
      <c r="A7937" s="335" t="s">
        <v>16159</v>
      </c>
      <c r="B7937" s="335" t="s">
        <v>16160</v>
      </c>
      <c r="C7937" s="733">
        <v>43891</v>
      </c>
      <c r="E7937" s="663"/>
      <c r="F7937" s="663">
        <v>1852</v>
      </c>
      <c r="G7937" s="663">
        <v>556</v>
      </c>
      <c r="H7937" s="663"/>
      <c r="I7937" s="745">
        <v>1296</v>
      </c>
      <c r="J7937" s="728">
        <v>391.33</v>
      </c>
      <c r="K7937" s="728">
        <v>78.27</v>
      </c>
      <c r="L7937" s="746">
        <v>313.06</v>
      </c>
    </row>
    <row r="7938" spans="1:12" s="335" customFormat="1" ht="12" x14ac:dyDescent="0.2">
      <c r="A7938" s="335" t="s">
        <v>16161</v>
      </c>
      <c r="B7938" s="335" t="s">
        <v>16162</v>
      </c>
      <c r="C7938" s="733">
        <v>43891</v>
      </c>
      <c r="E7938" s="663"/>
      <c r="F7938" s="663">
        <v>2504</v>
      </c>
      <c r="G7938" s="663">
        <v>148</v>
      </c>
      <c r="H7938" s="663"/>
      <c r="I7938" s="745">
        <v>2356</v>
      </c>
      <c r="J7938" s="728">
        <v>25.79</v>
      </c>
      <c r="K7938" s="728">
        <v>5.16</v>
      </c>
      <c r="L7938" s="746">
        <v>20.63</v>
      </c>
    </row>
    <row r="7939" spans="1:12" s="335" customFormat="1" ht="12" x14ac:dyDescent="0.2">
      <c r="A7939" s="335" t="s">
        <v>16163</v>
      </c>
      <c r="B7939" s="335" t="s">
        <v>16164</v>
      </c>
      <c r="C7939" s="733">
        <v>43891</v>
      </c>
      <c r="E7939" s="663"/>
      <c r="F7939" s="663">
        <v>3955</v>
      </c>
      <c r="G7939" s="663">
        <v>233</v>
      </c>
      <c r="H7939" s="663"/>
      <c r="I7939" s="745">
        <v>3722</v>
      </c>
      <c r="J7939" s="728">
        <v>40.74</v>
      </c>
      <c r="K7939" s="728">
        <v>8.15</v>
      </c>
      <c r="L7939" s="746">
        <v>32.590000000000003</v>
      </c>
    </row>
    <row r="7940" spans="1:12" s="335" customFormat="1" ht="12" x14ac:dyDescent="0.2">
      <c r="A7940" s="335" t="s">
        <v>16165</v>
      </c>
      <c r="B7940" s="335" t="s">
        <v>16166</v>
      </c>
      <c r="C7940" s="733">
        <v>43891</v>
      </c>
      <c r="E7940" s="663"/>
      <c r="F7940" s="663">
        <v>8777</v>
      </c>
      <c r="G7940" s="663">
        <v>1755</v>
      </c>
      <c r="H7940" s="663"/>
      <c r="I7940" s="745">
        <v>7022</v>
      </c>
      <c r="J7940" s="728">
        <v>1112.4000000000001</v>
      </c>
      <c r="K7940" s="728">
        <v>222.48</v>
      </c>
      <c r="L7940" s="746">
        <v>889.92</v>
      </c>
    </row>
    <row r="7941" spans="1:12" s="335" customFormat="1" ht="12" x14ac:dyDescent="0.2">
      <c r="A7941" s="335" t="s">
        <v>16167</v>
      </c>
      <c r="B7941" s="335" t="s">
        <v>16168</v>
      </c>
      <c r="C7941" s="733">
        <v>43891</v>
      </c>
      <c r="E7941" s="663"/>
      <c r="F7941" s="663">
        <v>5200</v>
      </c>
      <c r="G7941" s="663">
        <v>975</v>
      </c>
      <c r="H7941" s="663"/>
      <c r="I7941" s="745">
        <v>4225</v>
      </c>
      <c r="J7941" s="728">
        <v>605.29</v>
      </c>
      <c r="K7941" s="728">
        <v>121.06</v>
      </c>
      <c r="L7941" s="746">
        <v>484.23</v>
      </c>
    </row>
    <row r="7942" spans="1:12" s="335" customFormat="1" ht="12" x14ac:dyDescent="0.2">
      <c r="A7942" s="335" t="s">
        <v>16169</v>
      </c>
      <c r="B7942" s="335" t="s">
        <v>16170</v>
      </c>
      <c r="C7942" s="733">
        <v>43891</v>
      </c>
      <c r="E7942" s="663"/>
      <c r="F7942" s="663">
        <v>10428</v>
      </c>
      <c r="G7942" s="663">
        <v>1564</v>
      </c>
      <c r="H7942" s="663"/>
      <c r="I7942" s="745">
        <v>8864</v>
      </c>
      <c r="J7942" s="728">
        <v>898.89</v>
      </c>
      <c r="K7942" s="728">
        <v>179.78</v>
      </c>
      <c r="L7942" s="746">
        <v>719.11</v>
      </c>
    </row>
    <row r="7943" spans="1:12" s="335" customFormat="1" ht="12" x14ac:dyDescent="0.2">
      <c r="A7943" s="335" t="s">
        <v>16171</v>
      </c>
      <c r="B7943" s="335" t="s">
        <v>16172</v>
      </c>
      <c r="C7943" s="733">
        <v>43891</v>
      </c>
      <c r="E7943" s="663"/>
      <c r="F7943" s="663">
        <v>1596</v>
      </c>
      <c r="G7943" s="663">
        <v>479</v>
      </c>
      <c r="H7943" s="663"/>
      <c r="I7943" s="745">
        <v>1117</v>
      </c>
      <c r="J7943" s="728">
        <v>337.24</v>
      </c>
      <c r="K7943" s="728">
        <v>67.45</v>
      </c>
      <c r="L7943" s="746">
        <v>269.79000000000002</v>
      </c>
    </row>
    <row r="7944" spans="1:12" s="335" customFormat="1" ht="12" x14ac:dyDescent="0.2">
      <c r="A7944" s="335" t="s">
        <v>16173</v>
      </c>
      <c r="B7944" s="335" t="s">
        <v>16174</v>
      </c>
      <c r="C7944" s="733">
        <v>43891</v>
      </c>
      <c r="E7944" s="663"/>
      <c r="F7944" s="663">
        <v>1155</v>
      </c>
      <c r="G7944" s="663">
        <v>347</v>
      </c>
      <c r="H7944" s="663"/>
      <c r="I7944" s="745">
        <v>808</v>
      </c>
      <c r="J7944" s="728">
        <v>241.84</v>
      </c>
      <c r="K7944" s="728">
        <v>48.37</v>
      </c>
      <c r="L7944" s="746">
        <v>193.47</v>
      </c>
    </row>
    <row r="7945" spans="1:12" s="335" customFormat="1" ht="12" x14ac:dyDescent="0.2">
      <c r="A7945" s="335" t="s">
        <v>16175</v>
      </c>
      <c r="B7945" s="335" t="s">
        <v>16176</v>
      </c>
      <c r="C7945" s="733">
        <v>43891</v>
      </c>
      <c r="E7945" s="663"/>
      <c r="F7945" s="663">
        <v>4492</v>
      </c>
      <c r="G7945" s="663">
        <v>674</v>
      </c>
      <c r="H7945" s="663"/>
      <c r="I7945" s="745">
        <v>3818</v>
      </c>
      <c r="J7945" s="728">
        <v>383.66</v>
      </c>
      <c r="K7945" s="728">
        <v>76.73</v>
      </c>
      <c r="L7945" s="746">
        <v>306.93</v>
      </c>
    </row>
    <row r="7946" spans="1:12" s="335" customFormat="1" ht="12" x14ac:dyDescent="0.2">
      <c r="A7946" s="335" t="s">
        <v>16177</v>
      </c>
      <c r="B7946" s="335" t="s">
        <v>16178</v>
      </c>
      <c r="C7946" s="733">
        <v>43891</v>
      </c>
      <c r="E7946" s="663"/>
      <c r="F7946" s="663">
        <v>3375</v>
      </c>
      <c r="G7946" s="663">
        <v>506</v>
      </c>
      <c r="H7946" s="663"/>
      <c r="I7946" s="745">
        <v>2869</v>
      </c>
      <c r="J7946" s="728">
        <v>288.25</v>
      </c>
      <c r="K7946" s="728">
        <v>57.65</v>
      </c>
      <c r="L7946" s="746">
        <v>230.6</v>
      </c>
    </row>
    <row r="7947" spans="1:12" s="335" customFormat="1" ht="12" x14ac:dyDescent="0.2">
      <c r="A7947" s="335" t="s">
        <v>16179</v>
      </c>
      <c r="B7947" s="335" t="s">
        <v>16180</v>
      </c>
      <c r="C7947" s="733">
        <v>43891</v>
      </c>
      <c r="E7947" s="663"/>
      <c r="F7947" s="663">
        <v>2313</v>
      </c>
      <c r="G7947" s="663">
        <v>347</v>
      </c>
      <c r="H7947" s="663"/>
      <c r="I7947" s="745">
        <v>1966</v>
      </c>
      <c r="J7947" s="728">
        <v>197.55</v>
      </c>
      <c r="K7947" s="728">
        <v>39.51</v>
      </c>
      <c r="L7947" s="746">
        <v>158.04</v>
      </c>
    </row>
    <row r="7948" spans="1:12" s="335" customFormat="1" ht="12" x14ac:dyDescent="0.2">
      <c r="A7948" s="335" t="s">
        <v>16181</v>
      </c>
      <c r="B7948" s="335" t="s">
        <v>16182</v>
      </c>
      <c r="C7948" s="733">
        <v>43891</v>
      </c>
      <c r="E7948" s="663"/>
      <c r="F7948" s="663">
        <v>5766</v>
      </c>
      <c r="G7948" s="663">
        <v>1153</v>
      </c>
      <c r="H7948" s="663"/>
      <c r="I7948" s="745">
        <v>4613</v>
      </c>
      <c r="J7948" s="728">
        <v>737.47</v>
      </c>
      <c r="K7948" s="728">
        <v>147.49</v>
      </c>
      <c r="L7948" s="746">
        <v>589.98</v>
      </c>
    </row>
    <row r="7949" spans="1:12" s="335" customFormat="1" ht="12" x14ac:dyDescent="0.2">
      <c r="A7949" s="335" t="s">
        <v>16183</v>
      </c>
      <c r="B7949" s="335" t="s">
        <v>16184</v>
      </c>
      <c r="C7949" s="733">
        <v>43891</v>
      </c>
      <c r="E7949" s="663"/>
      <c r="F7949" s="663">
        <v>5338</v>
      </c>
      <c r="G7949" s="663">
        <v>801</v>
      </c>
      <c r="H7949" s="663"/>
      <c r="I7949" s="745">
        <v>4537</v>
      </c>
      <c r="J7949" s="728">
        <v>455.91</v>
      </c>
      <c r="K7949" s="728">
        <v>91.18</v>
      </c>
      <c r="L7949" s="746">
        <v>364.73</v>
      </c>
    </row>
    <row r="7950" spans="1:12" s="335" customFormat="1" ht="12" x14ac:dyDescent="0.2">
      <c r="A7950" s="335" t="s">
        <v>16185</v>
      </c>
      <c r="B7950" s="335" t="s">
        <v>16186</v>
      </c>
      <c r="C7950" s="733">
        <v>43891</v>
      </c>
      <c r="E7950" s="663"/>
      <c r="F7950" s="663">
        <v>4247</v>
      </c>
      <c r="G7950" s="663">
        <v>637</v>
      </c>
      <c r="H7950" s="663"/>
      <c r="I7950" s="745">
        <v>3610</v>
      </c>
      <c r="J7950" s="728">
        <v>362.74</v>
      </c>
      <c r="K7950" s="728">
        <v>72.55</v>
      </c>
      <c r="L7950" s="746">
        <v>290.19</v>
      </c>
    </row>
    <row r="7951" spans="1:12" s="335" customFormat="1" ht="12" x14ac:dyDescent="0.2">
      <c r="A7951" s="335" t="s">
        <v>16187</v>
      </c>
      <c r="B7951" s="335" t="s">
        <v>16188</v>
      </c>
      <c r="C7951" s="733">
        <v>43891</v>
      </c>
      <c r="E7951" s="663"/>
      <c r="F7951" s="663">
        <v>2692</v>
      </c>
      <c r="G7951" s="663">
        <v>404</v>
      </c>
      <c r="H7951" s="663"/>
      <c r="I7951" s="745">
        <v>2288</v>
      </c>
      <c r="J7951" s="728">
        <v>229.93</v>
      </c>
      <c r="K7951" s="728">
        <v>45.99</v>
      </c>
      <c r="L7951" s="746">
        <v>183.94</v>
      </c>
    </row>
    <row r="7952" spans="1:12" s="335" customFormat="1" ht="12" x14ac:dyDescent="0.2">
      <c r="A7952" s="335" t="s">
        <v>16189</v>
      </c>
      <c r="B7952" s="335" t="s">
        <v>16190</v>
      </c>
      <c r="C7952" s="733">
        <v>43891</v>
      </c>
      <c r="E7952" s="663"/>
      <c r="F7952" s="663">
        <v>3000</v>
      </c>
      <c r="G7952" s="663">
        <v>450</v>
      </c>
      <c r="H7952" s="663"/>
      <c r="I7952" s="745">
        <v>2550</v>
      </c>
      <c r="J7952" s="728">
        <v>256.23</v>
      </c>
      <c r="K7952" s="728">
        <v>51.25</v>
      </c>
      <c r="L7952" s="746">
        <v>204.98</v>
      </c>
    </row>
    <row r="7953" spans="1:12" s="335" customFormat="1" ht="12" x14ac:dyDescent="0.2">
      <c r="A7953" s="335" t="s">
        <v>16191</v>
      </c>
      <c r="B7953" s="335" t="s">
        <v>16192</v>
      </c>
      <c r="C7953" s="733">
        <v>43891</v>
      </c>
      <c r="E7953" s="663"/>
      <c r="F7953" s="663">
        <v>2662</v>
      </c>
      <c r="G7953" s="663">
        <v>399</v>
      </c>
      <c r="H7953" s="663"/>
      <c r="I7953" s="745">
        <v>2263</v>
      </c>
      <c r="J7953" s="728">
        <v>227.36</v>
      </c>
      <c r="K7953" s="728">
        <v>45.47</v>
      </c>
      <c r="L7953" s="746">
        <v>181.89</v>
      </c>
    </row>
    <row r="7954" spans="1:12" s="335" customFormat="1" ht="12" x14ac:dyDescent="0.2">
      <c r="A7954" s="335" t="s">
        <v>16193</v>
      </c>
      <c r="B7954" s="335" t="s">
        <v>16194</v>
      </c>
      <c r="C7954" s="733">
        <v>43891</v>
      </c>
      <c r="E7954" s="663"/>
      <c r="F7954" s="663">
        <v>5538</v>
      </c>
      <c r="G7954" s="663">
        <v>692</v>
      </c>
      <c r="H7954" s="663"/>
      <c r="I7954" s="745">
        <v>4846</v>
      </c>
      <c r="J7954" s="728">
        <v>355.37</v>
      </c>
      <c r="K7954" s="728">
        <v>71.069999999999993</v>
      </c>
      <c r="L7954" s="746">
        <v>284.3</v>
      </c>
    </row>
    <row r="7955" spans="1:12" s="335" customFormat="1" ht="12" x14ac:dyDescent="0.2">
      <c r="A7955" s="335" t="s">
        <v>16195</v>
      </c>
      <c r="B7955" s="335" t="s">
        <v>16196</v>
      </c>
      <c r="C7955" s="733">
        <v>43891</v>
      </c>
      <c r="E7955" s="663"/>
      <c r="F7955" s="663">
        <v>4488</v>
      </c>
      <c r="G7955" s="663">
        <v>673</v>
      </c>
      <c r="H7955" s="663"/>
      <c r="I7955" s="745">
        <v>3815</v>
      </c>
      <c r="J7955" s="728">
        <v>383.31</v>
      </c>
      <c r="K7955" s="728">
        <v>76.66</v>
      </c>
      <c r="L7955" s="746">
        <v>306.64999999999998</v>
      </c>
    </row>
    <row r="7956" spans="1:12" s="335" customFormat="1" ht="12" x14ac:dyDescent="0.2">
      <c r="A7956" s="335" t="s">
        <v>16197</v>
      </c>
      <c r="B7956" s="335" t="s">
        <v>16198</v>
      </c>
      <c r="C7956" s="733">
        <v>43891</v>
      </c>
      <c r="E7956" s="663"/>
      <c r="F7956" s="663">
        <v>3385</v>
      </c>
      <c r="G7956" s="663">
        <v>508</v>
      </c>
      <c r="H7956" s="663"/>
      <c r="I7956" s="745">
        <v>2877</v>
      </c>
      <c r="J7956" s="728">
        <v>289.11</v>
      </c>
      <c r="K7956" s="728">
        <v>57.82</v>
      </c>
      <c r="L7956" s="746">
        <v>231.29</v>
      </c>
    </row>
    <row r="7957" spans="1:12" s="335" customFormat="1" ht="12" x14ac:dyDescent="0.2">
      <c r="A7957" s="335" t="s">
        <v>16199</v>
      </c>
      <c r="B7957" s="335" t="s">
        <v>16200</v>
      </c>
      <c r="C7957" s="733">
        <v>43891</v>
      </c>
      <c r="E7957" s="663"/>
      <c r="F7957" s="663">
        <v>3596</v>
      </c>
      <c r="G7957" s="663">
        <v>674</v>
      </c>
      <c r="H7957" s="663"/>
      <c r="I7957" s="745">
        <v>2922</v>
      </c>
      <c r="J7957" s="728">
        <v>422.41</v>
      </c>
      <c r="K7957" s="728">
        <v>84.48</v>
      </c>
      <c r="L7957" s="746">
        <v>337.93</v>
      </c>
    </row>
    <row r="7958" spans="1:12" s="335" customFormat="1" ht="12" x14ac:dyDescent="0.2">
      <c r="A7958" s="335" t="s">
        <v>16201</v>
      </c>
      <c r="B7958" s="335" t="s">
        <v>16202</v>
      </c>
      <c r="C7958" s="733">
        <v>43891</v>
      </c>
      <c r="E7958" s="663"/>
      <c r="F7958" s="663">
        <v>2461</v>
      </c>
      <c r="G7958" s="663">
        <v>615</v>
      </c>
      <c r="H7958" s="663"/>
      <c r="I7958" s="745">
        <v>1846</v>
      </c>
      <c r="J7958" s="728">
        <v>417.39</v>
      </c>
      <c r="K7958" s="728">
        <v>83.48</v>
      </c>
      <c r="L7958" s="746">
        <v>333.91</v>
      </c>
    </row>
    <row r="7959" spans="1:12" s="335" customFormat="1" ht="12" x14ac:dyDescent="0.2">
      <c r="A7959" s="335" t="s">
        <v>16203</v>
      </c>
      <c r="B7959" s="335" t="s">
        <v>16204</v>
      </c>
      <c r="C7959" s="733">
        <v>43891</v>
      </c>
      <c r="E7959" s="663"/>
      <c r="F7959" s="663">
        <v>3438</v>
      </c>
      <c r="G7959" s="663">
        <v>516</v>
      </c>
      <c r="H7959" s="663"/>
      <c r="I7959" s="745">
        <v>2922</v>
      </c>
      <c r="J7959" s="728">
        <v>293.64</v>
      </c>
      <c r="K7959" s="728">
        <v>58.73</v>
      </c>
      <c r="L7959" s="746">
        <v>234.91</v>
      </c>
    </row>
    <row r="7960" spans="1:12" s="335" customFormat="1" ht="12" x14ac:dyDescent="0.2">
      <c r="A7960" s="335" t="s">
        <v>16205</v>
      </c>
      <c r="B7960" s="335" t="s">
        <v>16206</v>
      </c>
      <c r="C7960" s="733">
        <v>43891</v>
      </c>
      <c r="E7960" s="663"/>
      <c r="F7960" s="663">
        <v>2989</v>
      </c>
      <c r="G7960" s="663">
        <v>747</v>
      </c>
      <c r="H7960" s="663"/>
      <c r="I7960" s="745">
        <v>2242</v>
      </c>
      <c r="J7960" s="728">
        <v>506.94</v>
      </c>
      <c r="K7960" s="728">
        <v>101.39</v>
      </c>
      <c r="L7960" s="746">
        <v>405.55</v>
      </c>
    </row>
    <row r="7961" spans="1:12" s="335" customFormat="1" ht="12" x14ac:dyDescent="0.2">
      <c r="A7961" s="335" t="s">
        <v>16207</v>
      </c>
      <c r="B7961" s="335" t="s">
        <v>16208</v>
      </c>
      <c r="C7961" s="733">
        <v>43891</v>
      </c>
      <c r="E7961" s="663"/>
      <c r="F7961" s="663">
        <v>2309</v>
      </c>
      <c r="G7961" s="663">
        <v>577</v>
      </c>
      <c r="H7961" s="663"/>
      <c r="I7961" s="745">
        <v>1732</v>
      </c>
      <c r="J7961" s="728">
        <v>391.61</v>
      </c>
      <c r="K7961" s="728">
        <v>78.319999999999993</v>
      </c>
      <c r="L7961" s="746">
        <v>313.29000000000002</v>
      </c>
    </row>
    <row r="7962" spans="1:12" s="335" customFormat="1" ht="12" x14ac:dyDescent="0.2">
      <c r="A7962" s="335" t="s">
        <v>16209</v>
      </c>
      <c r="B7962" s="335" t="s">
        <v>16210</v>
      </c>
      <c r="C7962" s="733">
        <v>43891</v>
      </c>
      <c r="E7962" s="663"/>
      <c r="F7962" s="663">
        <v>2989</v>
      </c>
      <c r="G7962" s="663">
        <v>747</v>
      </c>
      <c r="H7962" s="663"/>
      <c r="I7962" s="745">
        <v>2242</v>
      </c>
      <c r="J7962" s="728">
        <v>506.94</v>
      </c>
      <c r="K7962" s="728">
        <v>101.39</v>
      </c>
      <c r="L7962" s="746">
        <v>405.55</v>
      </c>
    </row>
    <row r="7963" spans="1:12" s="335" customFormat="1" ht="12" x14ac:dyDescent="0.2">
      <c r="A7963" s="335" t="s">
        <v>16211</v>
      </c>
      <c r="B7963" s="335" t="s">
        <v>16212</v>
      </c>
      <c r="C7963" s="733">
        <v>43891</v>
      </c>
      <c r="E7963" s="663"/>
      <c r="F7963" s="663">
        <v>5096</v>
      </c>
      <c r="G7963" s="663">
        <v>1019</v>
      </c>
      <c r="H7963" s="663"/>
      <c r="I7963" s="745">
        <v>4077</v>
      </c>
      <c r="J7963" s="728">
        <v>651.79</v>
      </c>
      <c r="K7963" s="728">
        <v>130.36000000000001</v>
      </c>
      <c r="L7963" s="746">
        <v>521.42999999999995</v>
      </c>
    </row>
    <row r="7964" spans="1:12" s="335" customFormat="1" ht="12" x14ac:dyDescent="0.2">
      <c r="A7964" s="335" t="s">
        <v>16213</v>
      </c>
      <c r="B7964" s="335" t="s">
        <v>16214</v>
      </c>
      <c r="C7964" s="733">
        <v>43891</v>
      </c>
      <c r="E7964" s="663"/>
      <c r="F7964" s="663">
        <v>3146</v>
      </c>
      <c r="G7964" s="663">
        <v>590</v>
      </c>
      <c r="H7964" s="663"/>
      <c r="I7964" s="745">
        <v>2556</v>
      </c>
      <c r="J7964" s="728">
        <v>366.19</v>
      </c>
      <c r="K7964" s="728">
        <v>73.239999999999995</v>
      </c>
      <c r="L7964" s="746">
        <v>292.95</v>
      </c>
    </row>
    <row r="7965" spans="1:12" s="335" customFormat="1" ht="12" x14ac:dyDescent="0.2">
      <c r="A7965" s="335" t="s">
        <v>16215</v>
      </c>
      <c r="B7965" s="335" t="s">
        <v>16216</v>
      </c>
      <c r="C7965" s="733">
        <v>43891</v>
      </c>
      <c r="E7965" s="663"/>
      <c r="F7965" s="663">
        <v>2309</v>
      </c>
      <c r="G7965" s="663">
        <v>577</v>
      </c>
      <c r="H7965" s="663"/>
      <c r="I7965" s="745">
        <v>1732</v>
      </c>
      <c r="J7965" s="728">
        <v>391.61</v>
      </c>
      <c r="K7965" s="728">
        <v>78.319999999999993</v>
      </c>
      <c r="L7965" s="746">
        <v>313.29000000000002</v>
      </c>
    </row>
    <row r="7966" spans="1:12" s="335" customFormat="1" ht="12" x14ac:dyDescent="0.2">
      <c r="A7966" s="335" t="s">
        <v>16217</v>
      </c>
      <c r="B7966" s="335" t="s">
        <v>16218</v>
      </c>
      <c r="C7966" s="733">
        <v>43891</v>
      </c>
      <c r="E7966" s="663"/>
      <c r="F7966" s="663">
        <v>2309</v>
      </c>
      <c r="G7966" s="663">
        <v>577</v>
      </c>
      <c r="H7966" s="663"/>
      <c r="I7966" s="745">
        <v>1732</v>
      </c>
      <c r="J7966" s="728">
        <v>391.61</v>
      </c>
      <c r="K7966" s="728">
        <v>78.319999999999993</v>
      </c>
      <c r="L7966" s="746">
        <v>313.29000000000002</v>
      </c>
    </row>
    <row r="7967" spans="1:12" s="335" customFormat="1" ht="12" x14ac:dyDescent="0.2">
      <c r="A7967" s="335" t="s">
        <v>16219</v>
      </c>
      <c r="B7967" s="335" t="s">
        <v>16220</v>
      </c>
      <c r="C7967" s="733">
        <v>43891</v>
      </c>
      <c r="E7967" s="663"/>
      <c r="F7967" s="663">
        <v>2662</v>
      </c>
      <c r="G7967" s="663">
        <v>399</v>
      </c>
      <c r="H7967" s="663"/>
      <c r="I7967" s="745">
        <v>2263</v>
      </c>
      <c r="J7967" s="728">
        <v>227.36</v>
      </c>
      <c r="K7967" s="728">
        <v>45.47</v>
      </c>
      <c r="L7967" s="746">
        <v>181.89</v>
      </c>
    </row>
    <row r="7968" spans="1:12" s="335" customFormat="1" ht="12" x14ac:dyDescent="0.2">
      <c r="A7968" s="335" t="s">
        <v>16221</v>
      </c>
      <c r="B7968" s="335" t="s">
        <v>16222</v>
      </c>
      <c r="C7968" s="733">
        <v>43891</v>
      </c>
      <c r="E7968" s="663"/>
      <c r="F7968" s="663">
        <v>5195</v>
      </c>
      <c r="G7968" s="663">
        <v>974</v>
      </c>
      <c r="H7968" s="663"/>
      <c r="I7968" s="745">
        <v>4221</v>
      </c>
      <c r="J7968" s="728">
        <v>610.25</v>
      </c>
      <c r="K7968" s="728">
        <v>122.05</v>
      </c>
      <c r="L7968" s="746">
        <v>488.2</v>
      </c>
    </row>
    <row r="7969" spans="1:12" s="335" customFormat="1" ht="12" x14ac:dyDescent="0.2">
      <c r="A7969" s="335" t="s">
        <v>16223</v>
      </c>
      <c r="B7969" s="335" t="s">
        <v>16224</v>
      </c>
      <c r="C7969" s="733">
        <v>43891</v>
      </c>
      <c r="E7969" s="663"/>
      <c r="F7969" s="663">
        <v>2250</v>
      </c>
      <c r="G7969" s="663">
        <v>337</v>
      </c>
      <c r="H7969" s="663"/>
      <c r="I7969" s="745">
        <v>1913</v>
      </c>
      <c r="J7969" s="728">
        <v>192.17</v>
      </c>
      <c r="K7969" s="728">
        <v>38.43</v>
      </c>
      <c r="L7969" s="746">
        <v>153.74</v>
      </c>
    </row>
    <row r="7970" spans="1:12" s="335" customFormat="1" ht="12" x14ac:dyDescent="0.2">
      <c r="A7970" s="335" t="s">
        <v>16225</v>
      </c>
      <c r="B7970" s="335" t="s">
        <v>16226</v>
      </c>
      <c r="C7970" s="733">
        <v>43891</v>
      </c>
      <c r="E7970" s="663"/>
      <c r="F7970" s="663">
        <v>3049</v>
      </c>
      <c r="G7970" s="663">
        <v>762</v>
      </c>
      <c r="H7970" s="663"/>
      <c r="I7970" s="745">
        <v>2287</v>
      </c>
      <c r="J7970" s="728">
        <v>517.11</v>
      </c>
      <c r="K7970" s="728">
        <v>103.42</v>
      </c>
      <c r="L7970" s="746">
        <v>413.69</v>
      </c>
    </row>
    <row r="7971" spans="1:12" s="335" customFormat="1" ht="12" x14ac:dyDescent="0.2">
      <c r="A7971" s="335" t="s">
        <v>16227</v>
      </c>
      <c r="B7971" s="335" t="s">
        <v>16228</v>
      </c>
      <c r="C7971" s="733">
        <v>43891</v>
      </c>
      <c r="E7971" s="663"/>
      <c r="F7971" s="663">
        <v>2309</v>
      </c>
      <c r="G7971" s="663">
        <v>577</v>
      </c>
      <c r="H7971" s="663"/>
      <c r="I7971" s="745">
        <v>1732</v>
      </c>
      <c r="J7971" s="728">
        <v>391.61</v>
      </c>
      <c r="K7971" s="728">
        <v>78.319999999999993</v>
      </c>
      <c r="L7971" s="746">
        <v>313.29000000000002</v>
      </c>
    </row>
    <row r="7972" spans="1:12" s="335" customFormat="1" ht="12" x14ac:dyDescent="0.2">
      <c r="A7972" s="335" t="s">
        <v>16229</v>
      </c>
      <c r="B7972" s="335" t="s">
        <v>16230</v>
      </c>
      <c r="C7972" s="733">
        <v>43891</v>
      </c>
      <c r="E7972" s="663"/>
      <c r="F7972" s="663">
        <v>7414</v>
      </c>
      <c r="G7972" s="663">
        <v>1483</v>
      </c>
      <c r="H7972" s="663"/>
      <c r="I7972" s="745">
        <v>5931</v>
      </c>
      <c r="J7972" s="728">
        <v>948.25</v>
      </c>
      <c r="K7972" s="728">
        <v>189.65</v>
      </c>
      <c r="L7972" s="746">
        <v>758.6</v>
      </c>
    </row>
    <row r="7973" spans="1:12" s="335" customFormat="1" ht="12" x14ac:dyDescent="0.2">
      <c r="A7973" s="335" t="s">
        <v>16231</v>
      </c>
      <c r="B7973" s="335" t="s">
        <v>16232</v>
      </c>
      <c r="C7973" s="733">
        <v>43891</v>
      </c>
      <c r="E7973" s="663"/>
      <c r="F7973" s="663">
        <v>4030</v>
      </c>
      <c r="G7973" s="663">
        <v>806</v>
      </c>
      <c r="H7973" s="663"/>
      <c r="I7973" s="745">
        <v>3224</v>
      </c>
      <c r="J7973" s="728">
        <v>510.76</v>
      </c>
      <c r="K7973" s="728">
        <v>102.15</v>
      </c>
      <c r="L7973" s="746">
        <v>408.61</v>
      </c>
    </row>
    <row r="7974" spans="1:12" s="335" customFormat="1" ht="12" x14ac:dyDescent="0.2">
      <c r="A7974" s="335" t="s">
        <v>16233</v>
      </c>
      <c r="B7974" s="335" t="s">
        <v>16234</v>
      </c>
      <c r="C7974" s="733">
        <v>43891</v>
      </c>
      <c r="E7974" s="663"/>
      <c r="F7974" s="663">
        <v>2662</v>
      </c>
      <c r="G7974" s="663">
        <v>399</v>
      </c>
      <c r="H7974" s="663"/>
      <c r="I7974" s="745">
        <v>2263</v>
      </c>
      <c r="J7974" s="728">
        <v>227.36</v>
      </c>
      <c r="K7974" s="728">
        <v>45.47</v>
      </c>
      <c r="L7974" s="746">
        <v>181.89</v>
      </c>
    </row>
    <row r="7975" spans="1:12" s="335" customFormat="1" ht="12" x14ac:dyDescent="0.2">
      <c r="A7975" s="335" t="s">
        <v>16235</v>
      </c>
      <c r="B7975" s="335" t="s">
        <v>16236</v>
      </c>
      <c r="C7975" s="733">
        <v>43891</v>
      </c>
      <c r="E7975" s="663"/>
      <c r="F7975" s="663">
        <v>2250</v>
      </c>
      <c r="G7975" s="663">
        <v>337</v>
      </c>
      <c r="H7975" s="663"/>
      <c r="I7975" s="745">
        <v>1913</v>
      </c>
      <c r="J7975" s="728">
        <v>192.17</v>
      </c>
      <c r="K7975" s="728">
        <v>38.43</v>
      </c>
      <c r="L7975" s="746">
        <v>153.74</v>
      </c>
    </row>
    <row r="7976" spans="1:12" s="335" customFormat="1" ht="12" x14ac:dyDescent="0.2">
      <c r="A7976" s="335" t="s">
        <v>16237</v>
      </c>
      <c r="B7976" s="335" t="s">
        <v>16238</v>
      </c>
      <c r="C7976" s="733">
        <v>43891</v>
      </c>
      <c r="E7976" s="663"/>
      <c r="F7976" s="663">
        <v>2025</v>
      </c>
      <c r="G7976" s="663">
        <v>304</v>
      </c>
      <c r="H7976" s="663"/>
      <c r="I7976" s="745">
        <v>1721</v>
      </c>
      <c r="J7976" s="728">
        <v>172.95</v>
      </c>
      <c r="K7976" s="728">
        <v>34.590000000000003</v>
      </c>
      <c r="L7976" s="746">
        <v>138.36000000000001</v>
      </c>
    </row>
    <row r="7977" spans="1:12" s="335" customFormat="1" ht="12" x14ac:dyDescent="0.2">
      <c r="A7977" s="335" t="s">
        <v>16239</v>
      </c>
      <c r="B7977" s="335" t="s">
        <v>16240</v>
      </c>
      <c r="C7977" s="733">
        <v>43891</v>
      </c>
      <c r="E7977" s="663"/>
      <c r="F7977" s="663">
        <v>6127</v>
      </c>
      <c r="G7977" s="663">
        <v>919</v>
      </c>
      <c r="H7977" s="663"/>
      <c r="I7977" s="745">
        <v>5208</v>
      </c>
      <c r="J7977" s="728">
        <v>523.30999999999995</v>
      </c>
      <c r="K7977" s="728">
        <v>104.66</v>
      </c>
      <c r="L7977" s="746">
        <v>418.65</v>
      </c>
    </row>
    <row r="7978" spans="1:12" s="335" customFormat="1" ht="12" x14ac:dyDescent="0.2">
      <c r="A7978" s="335" t="s">
        <v>16241</v>
      </c>
      <c r="B7978" s="335" t="s">
        <v>16158</v>
      </c>
      <c r="C7978" s="733">
        <v>43891</v>
      </c>
      <c r="E7978" s="663"/>
      <c r="F7978" s="663">
        <v>4712</v>
      </c>
      <c r="G7978" s="663">
        <v>1512</v>
      </c>
      <c r="H7978" s="663"/>
      <c r="I7978" s="745">
        <v>3200</v>
      </c>
      <c r="J7978" s="728">
        <v>562.71</v>
      </c>
      <c r="K7978" s="728">
        <v>112.54</v>
      </c>
      <c r="L7978" s="746">
        <v>450.17</v>
      </c>
    </row>
    <row r="7979" spans="1:12" s="335" customFormat="1" ht="12" x14ac:dyDescent="0.2">
      <c r="A7979" s="335" t="s">
        <v>16242</v>
      </c>
      <c r="B7979" s="335" t="s">
        <v>16243</v>
      </c>
      <c r="C7979" s="733">
        <v>43891</v>
      </c>
      <c r="E7979" s="663"/>
      <c r="F7979" s="663">
        <v>2479</v>
      </c>
      <c r="G7979" s="663">
        <v>620</v>
      </c>
      <c r="H7979" s="663"/>
      <c r="I7979" s="745">
        <v>1859</v>
      </c>
      <c r="J7979" s="728">
        <v>416.61</v>
      </c>
      <c r="K7979" s="728">
        <v>83.32</v>
      </c>
      <c r="L7979" s="746">
        <v>333.29</v>
      </c>
    </row>
    <row r="7980" spans="1:12" s="335" customFormat="1" ht="12" x14ac:dyDescent="0.2">
      <c r="A7980" s="335" t="s">
        <v>16244</v>
      </c>
      <c r="B7980" s="335" t="s">
        <v>16245</v>
      </c>
      <c r="C7980" s="733">
        <v>43891</v>
      </c>
      <c r="E7980" s="663"/>
      <c r="F7980" s="663">
        <v>1596</v>
      </c>
      <c r="G7980" s="663">
        <v>479</v>
      </c>
      <c r="H7980" s="663"/>
      <c r="I7980" s="745">
        <v>1117</v>
      </c>
      <c r="J7980" s="728">
        <v>337.24</v>
      </c>
      <c r="K7980" s="728">
        <v>67.45</v>
      </c>
      <c r="L7980" s="746">
        <v>269.79000000000002</v>
      </c>
    </row>
    <row r="7981" spans="1:12" s="335" customFormat="1" ht="12" x14ac:dyDescent="0.2">
      <c r="A7981" s="335" t="s">
        <v>16246</v>
      </c>
      <c r="B7981" s="335" t="s">
        <v>16247</v>
      </c>
      <c r="C7981" s="733">
        <v>43891</v>
      </c>
      <c r="E7981" s="663"/>
      <c r="F7981" s="663">
        <v>4861</v>
      </c>
      <c r="G7981" s="663">
        <v>911</v>
      </c>
      <c r="H7981" s="663"/>
      <c r="I7981" s="745">
        <v>3950</v>
      </c>
      <c r="J7981" s="728">
        <v>571.01</v>
      </c>
      <c r="K7981" s="728">
        <v>114.2</v>
      </c>
      <c r="L7981" s="746">
        <v>456.81</v>
      </c>
    </row>
    <row r="7982" spans="1:12" s="335" customFormat="1" ht="12" x14ac:dyDescent="0.2">
      <c r="A7982" s="335" t="s">
        <v>16248</v>
      </c>
      <c r="B7982" s="335" t="s">
        <v>16249</v>
      </c>
      <c r="C7982" s="733">
        <v>43891</v>
      </c>
      <c r="E7982" s="663"/>
      <c r="F7982" s="663">
        <v>4216</v>
      </c>
      <c r="G7982" s="663">
        <v>632</v>
      </c>
      <c r="H7982" s="663"/>
      <c r="I7982" s="745">
        <v>3584</v>
      </c>
      <c r="J7982" s="728">
        <v>363.41</v>
      </c>
      <c r="K7982" s="728">
        <v>72.680000000000007</v>
      </c>
      <c r="L7982" s="746">
        <v>290.73</v>
      </c>
    </row>
    <row r="7983" spans="1:12" s="335" customFormat="1" ht="12" x14ac:dyDescent="0.2">
      <c r="A7983" s="335" t="s">
        <v>16250</v>
      </c>
      <c r="B7983" s="335" t="s">
        <v>16251</v>
      </c>
      <c r="C7983" s="733">
        <v>43891</v>
      </c>
      <c r="E7983" s="663"/>
      <c r="F7983" s="663">
        <v>1852</v>
      </c>
      <c r="G7983" s="663">
        <v>556</v>
      </c>
      <c r="H7983" s="663"/>
      <c r="I7983" s="745">
        <v>1296</v>
      </c>
      <c r="J7983" s="728">
        <v>391.33</v>
      </c>
      <c r="K7983" s="728">
        <v>78.27</v>
      </c>
      <c r="L7983" s="746">
        <v>313.06</v>
      </c>
    </row>
    <row r="7984" spans="1:12" s="335" customFormat="1" ht="12" x14ac:dyDescent="0.2">
      <c r="A7984" s="335" t="s">
        <v>16252</v>
      </c>
      <c r="B7984" s="335" t="s">
        <v>16253</v>
      </c>
      <c r="C7984" s="733">
        <v>43891</v>
      </c>
      <c r="E7984" s="663"/>
      <c r="F7984" s="663">
        <v>10497</v>
      </c>
      <c r="G7984" s="663">
        <v>1968</v>
      </c>
      <c r="H7984" s="663"/>
      <c r="I7984" s="745">
        <v>8529</v>
      </c>
      <c r="J7984" s="728">
        <v>1233.0899999999999</v>
      </c>
      <c r="K7984" s="728">
        <v>246.62</v>
      </c>
      <c r="L7984" s="746">
        <v>986.47</v>
      </c>
    </row>
    <row r="7985" spans="1:12" s="335" customFormat="1" ht="12" x14ac:dyDescent="0.2">
      <c r="A7985" s="335" t="s">
        <v>16254</v>
      </c>
      <c r="B7985" s="335" t="s">
        <v>16255</v>
      </c>
      <c r="C7985" s="733">
        <v>43891</v>
      </c>
      <c r="E7985" s="663"/>
      <c r="F7985" s="663">
        <v>3739</v>
      </c>
      <c r="G7985" s="663">
        <v>1122</v>
      </c>
      <c r="H7985" s="663"/>
      <c r="I7985" s="745">
        <v>2617</v>
      </c>
      <c r="J7985" s="728">
        <v>790.05</v>
      </c>
      <c r="K7985" s="728">
        <v>158.01</v>
      </c>
      <c r="L7985" s="746">
        <v>632.04</v>
      </c>
    </row>
    <row r="7986" spans="1:12" s="335" customFormat="1" ht="12" x14ac:dyDescent="0.2">
      <c r="A7986" s="335" t="s">
        <v>16256</v>
      </c>
      <c r="B7986" s="335" t="s">
        <v>16257</v>
      </c>
      <c r="C7986" s="733">
        <v>43891</v>
      </c>
      <c r="E7986" s="663"/>
      <c r="F7986" s="663">
        <v>2990</v>
      </c>
      <c r="G7986" s="663">
        <v>598</v>
      </c>
      <c r="H7986" s="663"/>
      <c r="I7986" s="745">
        <v>2392</v>
      </c>
      <c r="J7986" s="728">
        <v>378.95</v>
      </c>
      <c r="K7986" s="728">
        <v>75.790000000000006</v>
      </c>
      <c r="L7986" s="746">
        <v>303.16000000000003</v>
      </c>
    </row>
    <row r="7987" spans="1:12" s="335" customFormat="1" ht="12" x14ac:dyDescent="0.2">
      <c r="A7987" s="335" t="s">
        <v>16258</v>
      </c>
      <c r="B7987" s="335" t="s">
        <v>16259</v>
      </c>
      <c r="C7987" s="733">
        <v>43891</v>
      </c>
      <c r="E7987" s="663"/>
      <c r="F7987" s="663">
        <v>11316</v>
      </c>
      <c r="G7987" s="663">
        <v>1697</v>
      </c>
      <c r="H7987" s="663"/>
      <c r="I7987" s="745">
        <v>9619</v>
      </c>
      <c r="J7987" s="728">
        <v>975.41</v>
      </c>
      <c r="K7987" s="728">
        <v>195.08</v>
      </c>
      <c r="L7987" s="746">
        <v>780.33</v>
      </c>
    </row>
    <row r="7988" spans="1:12" s="335" customFormat="1" ht="12" x14ac:dyDescent="0.2">
      <c r="A7988" s="335" t="s">
        <v>16260</v>
      </c>
      <c r="B7988" s="335" t="s">
        <v>16261</v>
      </c>
      <c r="C7988" s="733">
        <v>43891</v>
      </c>
      <c r="E7988" s="663"/>
      <c r="F7988" s="663">
        <v>7543</v>
      </c>
      <c r="G7988" s="663">
        <v>1131</v>
      </c>
      <c r="H7988" s="663"/>
      <c r="I7988" s="745">
        <v>6412</v>
      </c>
      <c r="J7988" s="728">
        <v>644.25</v>
      </c>
      <c r="K7988" s="728">
        <v>128.85</v>
      </c>
      <c r="L7988" s="746">
        <v>515.4</v>
      </c>
    </row>
    <row r="7989" spans="1:12" s="335" customFormat="1" ht="12" x14ac:dyDescent="0.2">
      <c r="A7989" s="335" t="s">
        <v>16262</v>
      </c>
      <c r="B7989" s="335" t="s">
        <v>16263</v>
      </c>
      <c r="C7989" s="733">
        <v>43891</v>
      </c>
      <c r="E7989" s="663"/>
      <c r="F7989" s="663">
        <v>2976</v>
      </c>
      <c r="G7989" s="663">
        <v>446</v>
      </c>
      <c r="H7989" s="663"/>
      <c r="I7989" s="745">
        <v>2530</v>
      </c>
      <c r="J7989" s="728">
        <v>254.19</v>
      </c>
      <c r="K7989" s="728">
        <v>50.84</v>
      </c>
      <c r="L7989" s="746">
        <v>203.35</v>
      </c>
    </row>
    <row r="7990" spans="1:12" s="335" customFormat="1" ht="12" x14ac:dyDescent="0.2">
      <c r="A7990" s="335" t="s">
        <v>16264</v>
      </c>
      <c r="B7990" s="335" t="s">
        <v>16265</v>
      </c>
      <c r="C7990" s="733">
        <v>43891</v>
      </c>
      <c r="E7990" s="663"/>
      <c r="F7990" s="663">
        <v>12273</v>
      </c>
      <c r="G7990" s="663">
        <v>2455</v>
      </c>
      <c r="H7990" s="663"/>
      <c r="I7990" s="745">
        <v>9818</v>
      </c>
      <c r="J7990" s="728">
        <v>1569.71</v>
      </c>
      <c r="K7990" s="728">
        <v>313.94</v>
      </c>
      <c r="L7990" s="747">
        <v>1255.77</v>
      </c>
    </row>
    <row r="7991" spans="1:12" s="335" customFormat="1" ht="12" x14ac:dyDescent="0.2">
      <c r="A7991" s="335" t="s">
        <v>16266</v>
      </c>
      <c r="B7991" s="335" t="s">
        <v>16267</v>
      </c>
      <c r="C7991" s="733">
        <v>43891</v>
      </c>
      <c r="E7991" s="663"/>
      <c r="F7991" s="663">
        <v>9800</v>
      </c>
      <c r="G7991" s="663">
        <v>1470</v>
      </c>
      <c r="H7991" s="663"/>
      <c r="I7991" s="745">
        <v>8330</v>
      </c>
      <c r="J7991" s="728">
        <v>844.73</v>
      </c>
      <c r="K7991" s="728">
        <v>168.95</v>
      </c>
      <c r="L7991" s="746">
        <v>675.78</v>
      </c>
    </row>
    <row r="7992" spans="1:12" s="335" customFormat="1" ht="12" x14ac:dyDescent="0.2">
      <c r="A7992" s="335" t="s">
        <v>16268</v>
      </c>
      <c r="B7992" s="335" t="s">
        <v>16269</v>
      </c>
      <c r="C7992" s="733">
        <v>43891</v>
      </c>
      <c r="E7992" s="663"/>
      <c r="F7992" s="663">
        <v>13502</v>
      </c>
      <c r="G7992" s="663">
        <v>3376</v>
      </c>
      <c r="H7992" s="663"/>
      <c r="I7992" s="745">
        <v>10126</v>
      </c>
      <c r="J7992" s="728">
        <v>2289.94</v>
      </c>
      <c r="K7992" s="728">
        <v>457.99</v>
      </c>
      <c r="L7992" s="747">
        <v>1831.95</v>
      </c>
    </row>
    <row r="7993" spans="1:12" s="335" customFormat="1" ht="12" x14ac:dyDescent="0.2">
      <c r="A7993" s="335" t="s">
        <v>16270</v>
      </c>
      <c r="B7993" s="335" t="s">
        <v>16271</v>
      </c>
      <c r="C7993" s="733">
        <v>43891</v>
      </c>
      <c r="E7993" s="663"/>
      <c r="F7993" s="663">
        <v>1920</v>
      </c>
      <c r="G7993" s="663">
        <v>113</v>
      </c>
      <c r="H7993" s="663"/>
      <c r="I7993" s="745">
        <v>1807</v>
      </c>
      <c r="J7993" s="728">
        <v>19.600000000000001</v>
      </c>
      <c r="K7993" s="728">
        <v>3.92</v>
      </c>
      <c r="L7993" s="746">
        <v>15.68</v>
      </c>
    </row>
    <row r="7994" spans="1:12" s="335" customFormat="1" ht="12" x14ac:dyDescent="0.2">
      <c r="A7994" s="335" t="s">
        <v>16272</v>
      </c>
      <c r="B7994" s="335" t="s">
        <v>16273</v>
      </c>
      <c r="C7994" s="733">
        <v>43891</v>
      </c>
      <c r="E7994" s="663"/>
      <c r="F7994" s="663">
        <v>3596</v>
      </c>
      <c r="G7994" s="663">
        <v>212</v>
      </c>
      <c r="H7994" s="663"/>
      <c r="I7994" s="745">
        <v>3384</v>
      </c>
      <c r="J7994" s="728">
        <v>37.04</v>
      </c>
      <c r="K7994" s="728">
        <v>7.41</v>
      </c>
      <c r="L7994" s="746">
        <v>29.63</v>
      </c>
    </row>
    <row r="7995" spans="1:12" s="335" customFormat="1" ht="12" x14ac:dyDescent="0.2">
      <c r="A7995" s="335" t="s">
        <v>16274</v>
      </c>
      <c r="B7995" s="335" t="s">
        <v>16275</v>
      </c>
      <c r="C7995" s="733">
        <v>43891</v>
      </c>
      <c r="E7995" s="663"/>
      <c r="F7995" s="663">
        <v>6888</v>
      </c>
      <c r="G7995" s="663">
        <v>1033</v>
      </c>
      <c r="H7995" s="663"/>
      <c r="I7995" s="745">
        <v>5855</v>
      </c>
      <c r="J7995" s="728">
        <v>593.73</v>
      </c>
      <c r="K7995" s="728">
        <v>118.75</v>
      </c>
      <c r="L7995" s="746">
        <v>474.98</v>
      </c>
    </row>
    <row r="7996" spans="1:12" s="335" customFormat="1" ht="12" x14ac:dyDescent="0.2">
      <c r="A7996" s="335" t="s">
        <v>16276</v>
      </c>
      <c r="B7996" s="335" t="s">
        <v>16277</v>
      </c>
      <c r="C7996" s="733">
        <v>43891</v>
      </c>
      <c r="E7996" s="663"/>
      <c r="F7996" s="663">
        <v>4640</v>
      </c>
      <c r="G7996" s="663">
        <v>696</v>
      </c>
      <c r="H7996" s="663"/>
      <c r="I7996" s="745">
        <v>3944</v>
      </c>
      <c r="J7996" s="728">
        <v>396.3</v>
      </c>
      <c r="K7996" s="728">
        <v>79.260000000000005</v>
      </c>
      <c r="L7996" s="746">
        <v>317.04000000000002</v>
      </c>
    </row>
    <row r="7997" spans="1:12" s="335" customFormat="1" ht="12" x14ac:dyDescent="0.2">
      <c r="A7997" s="335" t="s">
        <v>16278</v>
      </c>
      <c r="B7997" s="335" t="s">
        <v>16279</v>
      </c>
      <c r="C7997" s="733">
        <v>43891</v>
      </c>
      <c r="E7997" s="663"/>
      <c r="F7997" s="663">
        <v>20000</v>
      </c>
      <c r="G7997" s="663">
        <v>1180</v>
      </c>
      <c r="H7997" s="663"/>
      <c r="I7997" s="745">
        <v>18820</v>
      </c>
      <c r="J7997" s="728">
        <v>206</v>
      </c>
      <c r="K7997" s="728">
        <v>41.2</v>
      </c>
      <c r="L7997" s="746">
        <v>164.8</v>
      </c>
    </row>
    <row r="7998" spans="1:12" s="335" customFormat="1" ht="12" x14ac:dyDescent="0.2">
      <c r="A7998" s="335" t="s">
        <v>16280</v>
      </c>
      <c r="B7998" s="335" t="s">
        <v>16281</v>
      </c>
      <c r="C7998" s="733">
        <v>43891</v>
      </c>
      <c r="E7998" s="663"/>
      <c r="F7998" s="663">
        <v>5756</v>
      </c>
      <c r="G7998" s="663">
        <v>1151</v>
      </c>
      <c r="H7998" s="663"/>
      <c r="I7998" s="745">
        <v>4605</v>
      </c>
      <c r="J7998" s="728">
        <v>736.19</v>
      </c>
      <c r="K7998" s="728">
        <v>147.24</v>
      </c>
      <c r="L7998" s="746">
        <v>588.95000000000005</v>
      </c>
    </row>
    <row r="7999" spans="1:12" s="335" customFormat="1" ht="12" x14ac:dyDescent="0.2">
      <c r="A7999" s="335" t="s">
        <v>16282</v>
      </c>
      <c r="B7999" s="335" t="s">
        <v>16283</v>
      </c>
      <c r="C7999" s="733">
        <v>43891</v>
      </c>
      <c r="E7999" s="663"/>
      <c r="F7999" s="663">
        <v>11250</v>
      </c>
      <c r="G7999" s="663">
        <v>1688</v>
      </c>
      <c r="H7999" s="663"/>
      <c r="I7999" s="745">
        <v>9562</v>
      </c>
      <c r="J7999" s="728">
        <v>969.71</v>
      </c>
      <c r="K7999" s="728">
        <v>193.94</v>
      </c>
      <c r="L7999" s="746">
        <v>775.77</v>
      </c>
    </row>
    <row r="8000" spans="1:12" s="335" customFormat="1" ht="12" x14ac:dyDescent="0.2">
      <c r="A8000" s="335" t="s">
        <v>16284</v>
      </c>
      <c r="B8000" s="335" t="s">
        <v>16285</v>
      </c>
      <c r="C8000" s="733">
        <v>43891</v>
      </c>
      <c r="E8000" s="663"/>
      <c r="F8000" s="663">
        <v>7644</v>
      </c>
      <c r="G8000" s="663">
        <v>1433</v>
      </c>
      <c r="H8000" s="663"/>
      <c r="I8000" s="745">
        <v>6211</v>
      </c>
      <c r="J8000" s="728">
        <v>897.94</v>
      </c>
      <c r="K8000" s="728">
        <v>179.59</v>
      </c>
      <c r="L8000" s="746">
        <v>718.35</v>
      </c>
    </row>
    <row r="8001" spans="1:12" s="335" customFormat="1" ht="12" x14ac:dyDescent="0.2">
      <c r="A8001" s="335" t="s">
        <v>16286</v>
      </c>
      <c r="B8001" s="335" t="s">
        <v>16287</v>
      </c>
      <c r="C8001" s="733">
        <v>43891</v>
      </c>
      <c r="E8001" s="663"/>
      <c r="F8001" s="663">
        <v>4508</v>
      </c>
      <c r="G8001" s="663">
        <v>862</v>
      </c>
      <c r="H8001" s="663"/>
      <c r="I8001" s="745">
        <v>3646</v>
      </c>
      <c r="J8001" s="728">
        <v>538.35</v>
      </c>
      <c r="K8001" s="728">
        <v>107.67</v>
      </c>
      <c r="L8001" s="746">
        <v>430.68</v>
      </c>
    </row>
    <row r="8002" spans="1:12" s="335" customFormat="1" ht="12" x14ac:dyDescent="0.2">
      <c r="A8002" s="335" t="s">
        <v>16288</v>
      </c>
      <c r="B8002" s="335" t="s">
        <v>16289</v>
      </c>
      <c r="C8002" s="733">
        <v>43891</v>
      </c>
      <c r="E8002" s="663"/>
      <c r="F8002" s="663">
        <v>5002</v>
      </c>
      <c r="G8002" s="663">
        <v>750</v>
      </c>
      <c r="H8002" s="663"/>
      <c r="I8002" s="745">
        <v>4252</v>
      </c>
      <c r="J8002" s="728">
        <v>431.15</v>
      </c>
      <c r="K8002" s="728">
        <v>86.23</v>
      </c>
      <c r="L8002" s="746">
        <v>344.92</v>
      </c>
    </row>
    <row r="8003" spans="1:12" s="335" customFormat="1" ht="12" x14ac:dyDescent="0.2">
      <c r="A8003" s="335" t="s">
        <v>16290</v>
      </c>
      <c r="B8003" s="335" t="s">
        <v>16291</v>
      </c>
      <c r="C8003" s="733">
        <v>43891</v>
      </c>
      <c r="E8003" s="663"/>
      <c r="F8003" s="663">
        <v>6544</v>
      </c>
      <c r="G8003" s="663">
        <v>982</v>
      </c>
      <c r="H8003" s="663"/>
      <c r="I8003" s="745">
        <v>5562</v>
      </c>
      <c r="J8003" s="728">
        <v>564.07000000000005</v>
      </c>
      <c r="K8003" s="728">
        <v>112.81</v>
      </c>
      <c r="L8003" s="746">
        <v>451.26</v>
      </c>
    </row>
    <row r="8004" spans="1:12" s="335" customFormat="1" ht="12" x14ac:dyDescent="0.2">
      <c r="A8004" s="335" t="s">
        <v>16292</v>
      </c>
      <c r="B8004" s="335" t="s">
        <v>16293</v>
      </c>
      <c r="C8004" s="733">
        <v>43891</v>
      </c>
      <c r="E8004" s="663"/>
      <c r="F8004" s="663">
        <v>2015</v>
      </c>
      <c r="G8004" s="663">
        <v>378</v>
      </c>
      <c r="H8004" s="663"/>
      <c r="I8004" s="745">
        <v>1637</v>
      </c>
      <c r="J8004" s="728">
        <v>234.55</v>
      </c>
      <c r="K8004" s="728">
        <v>46.91</v>
      </c>
      <c r="L8004" s="746">
        <v>187.64</v>
      </c>
    </row>
    <row r="8005" spans="1:12" s="335" customFormat="1" ht="12" x14ac:dyDescent="0.2">
      <c r="A8005" s="335" t="s">
        <v>16294</v>
      </c>
      <c r="B8005" s="335" t="s">
        <v>16295</v>
      </c>
      <c r="C8005" s="733">
        <v>43891</v>
      </c>
      <c r="E8005" s="663"/>
      <c r="F8005" s="663">
        <v>11727</v>
      </c>
      <c r="G8005" s="663">
        <v>2932</v>
      </c>
      <c r="H8005" s="663"/>
      <c r="I8005" s="745">
        <v>8795</v>
      </c>
      <c r="J8005" s="728">
        <v>1988.9</v>
      </c>
      <c r="K8005" s="728">
        <v>397.78</v>
      </c>
      <c r="L8005" s="747">
        <v>1591.12</v>
      </c>
    </row>
    <row r="8006" spans="1:12" s="335" customFormat="1" ht="12" x14ac:dyDescent="0.2">
      <c r="A8006" s="335" t="s">
        <v>16296</v>
      </c>
      <c r="B8006" s="335" t="s">
        <v>16297</v>
      </c>
      <c r="C8006" s="733">
        <v>43891</v>
      </c>
      <c r="E8006" s="663"/>
      <c r="F8006" s="663">
        <v>5541</v>
      </c>
      <c r="G8006" s="663">
        <v>1108</v>
      </c>
      <c r="H8006" s="663"/>
      <c r="I8006" s="745">
        <v>4433</v>
      </c>
      <c r="J8006" s="728">
        <v>708.69</v>
      </c>
      <c r="K8006" s="728">
        <v>141.74</v>
      </c>
      <c r="L8006" s="746">
        <v>566.95000000000005</v>
      </c>
    </row>
    <row r="8007" spans="1:12" s="335" customFormat="1" ht="12" x14ac:dyDescent="0.2">
      <c r="A8007" s="335" t="s">
        <v>16298</v>
      </c>
      <c r="B8007" s="335" t="s">
        <v>16299</v>
      </c>
      <c r="C8007" s="733">
        <v>43891</v>
      </c>
      <c r="E8007" s="663"/>
      <c r="F8007" s="663">
        <v>2587</v>
      </c>
      <c r="G8007" s="663">
        <v>517</v>
      </c>
      <c r="H8007" s="663"/>
      <c r="I8007" s="745">
        <v>2070</v>
      </c>
      <c r="J8007" s="728">
        <v>330.89</v>
      </c>
      <c r="K8007" s="728">
        <v>66.180000000000007</v>
      </c>
      <c r="L8007" s="746">
        <v>264.70999999999998</v>
      </c>
    </row>
    <row r="8008" spans="1:12" s="335" customFormat="1" ht="12" x14ac:dyDescent="0.2">
      <c r="A8008" s="335" t="s">
        <v>16300</v>
      </c>
      <c r="B8008" s="335" t="s">
        <v>16301</v>
      </c>
      <c r="C8008" s="733">
        <v>43891</v>
      </c>
      <c r="E8008" s="663"/>
      <c r="F8008" s="663">
        <v>3033</v>
      </c>
      <c r="G8008" s="663">
        <v>607</v>
      </c>
      <c r="H8008" s="663"/>
      <c r="I8008" s="745">
        <v>2426</v>
      </c>
      <c r="J8008" s="728">
        <v>387.91</v>
      </c>
      <c r="K8008" s="728">
        <v>77.58</v>
      </c>
      <c r="L8008" s="746">
        <v>310.33</v>
      </c>
    </row>
    <row r="8009" spans="1:12" s="335" customFormat="1" ht="12" x14ac:dyDescent="0.2">
      <c r="A8009" s="335" t="s">
        <v>16302</v>
      </c>
      <c r="B8009" s="335" t="s">
        <v>16303</v>
      </c>
      <c r="C8009" s="733">
        <v>43891</v>
      </c>
      <c r="E8009" s="663"/>
      <c r="F8009" s="663">
        <v>1770</v>
      </c>
      <c r="G8009" s="663">
        <v>354</v>
      </c>
      <c r="H8009" s="663"/>
      <c r="I8009" s="745">
        <v>1416</v>
      </c>
      <c r="J8009" s="728">
        <v>224.33</v>
      </c>
      <c r="K8009" s="728">
        <v>44.87</v>
      </c>
      <c r="L8009" s="746">
        <v>179.46</v>
      </c>
    </row>
    <row r="8010" spans="1:12" s="335" customFormat="1" ht="12" x14ac:dyDescent="0.2">
      <c r="A8010" s="335" t="s">
        <v>16304</v>
      </c>
      <c r="B8010" s="335" t="s">
        <v>16305</v>
      </c>
      <c r="C8010" s="733">
        <v>43891</v>
      </c>
      <c r="E8010" s="663"/>
      <c r="F8010" s="663">
        <v>2250</v>
      </c>
      <c r="G8010" s="663">
        <v>337</v>
      </c>
      <c r="H8010" s="663"/>
      <c r="I8010" s="745">
        <v>1913</v>
      </c>
      <c r="J8010" s="728">
        <v>192.17</v>
      </c>
      <c r="K8010" s="728">
        <v>38.43</v>
      </c>
      <c r="L8010" s="746">
        <v>153.74</v>
      </c>
    </row>
    <row r="8011" spans="1:12" s="335" customFormat="1" ht="12" x14ac:dyDescent="0.2">
      <c r="A8011" s="335" t="s">
        <v>16306</v>
      </c>
      <c r="B8011" s="335" t="s">
        <v>16307</v>
      </c>
      <c r="C8011" s="733">
        <v>43891</v>
      </c>
      <c r="E8011" s="663"/>
      <c r="F8011" s="663">
        <v>4164</v>
      </c>
      <c r="G8011" s="663">
        <v>687</v>
      </c>
      <c r="H8011" s="663"/>
      <c r="I8011" s="745">
        <v>3477</v>
      </c>
      <c r="J8011" s="728">
        <v>411.03</v>
      </c>
      <c r="K8011" s="728">
        <v>82.21</v>
      </c>
      <c r="L8011" s="746">
        <v>328.82</v>
      </c>
    </row>
    <row r="8012" spans="1:12" s="335" customFormat="1" ht="12" x14ac:dyDescent="0.2">
      <c r="A8012" s="335" t="s">
        <v>16308</v>
      </c>
      <c r="B8012" s="335" t="s">
        <v>16309</v>
      </c>
      <c r="C8012" s="733">
        <v>43891</v>
      </c>
      <c r="E8012" s="663"/>
      <c r="F8012" s="663">
        <v>2250</v>
      </c>
      <c r="G8012" s="663">
        <v>337</v>
      </c>
      <c r="H8012" s="663"/>
      <c r="I8012" s="745">
        <v>1913</v>
      </c>
      <c r="J8012" s="728">
        <v>192.17</v>
      </c>
      <c r="K8012" s="728">
        <v>38.43</v>
      </c>
      <c r="L8012" s="746">
        <v>153.74</v>
      </c>
    </row>
    <row r="8013" spans="1:12" s="335" customFormat="1" ht="12" x14ac:dyDescent="0.2">
      <c r="A8013" s="335" t="s">
        <v>16310</v>
      </c>
      <c r="B8013" s="335" t="s">
        <v>16311</v>
      </c>
      <c r="C8013" s="733">
        <v>43891</v>
      </c>
      <c r="E8013" s="663"/>
      <c r="F8013" s="663">
        <v>4325</v>
      </c>
      <c r="G8013" s="663">
        <v>865</v>
      </c>
      <c r="H8013" s="663"/>
      <c r="I8013" s="745">
        <v>3460</v>
      </c>
      <c r="J8013" s="728">
        <v>553.16</v>
      </c>
      <c r="K8013" s="728">
        <v>110.63</v>
      </c>
      <c r="L8013" s="746">
        <v>442.53</v>
      </c>
    </row>
    <row r="8014" spans="1:12" s="335" customFormat="1" ht="12" x14ac:dyDescent="0.2">
      <c r="A8014" s="335" t="s">
        <v>16312</v>
      </c>
      <c r="B8014" s="335" t="s">
        <v>16313</v>
      </c>
      <c r="C8014" s="733">
        <v>43891</v>
      </c>
      <c r="E8014" s="663"/>
      <c r="F8014" s="663">
        <v>6835</v>
      </c>
      <c r="G8014" s="663">
        <v>403</v>
      </c>
      <c r="H8014" s="663"/>
      <c r="I8014" s="745">
        <v>6432</v>
      </c>
      <c r="J8014" s="728">
        <v>70.400000000000006</v>
      </c>
      <c r="K8014" s="728">
        <v>14.08</v>
      </c>
      <c r="L8014" s="746">
        <v>56.32</v>
      </c>
    </row>
    <row r="8015" spans="1:12" s="335" customFormat="1" ht="12" x14ac:dyDescent="0.2">
      <c r="A8015" s="335" t="s">
        <v>16314</v>
      </c>
      <c r="B8015" s="335" t="s">
        <v>16315</v>
      </c>
      <c r="C8015" s="733">
        <v>43891</v>
      </c>
      <c r="E8015" s="663"/>
      <c r="F8015" s="663">
        <v>6380</v>
      </c>
      <c r="G8015" s="663">
        <v>957</v>
      </c>
      <c r="H8015" s="663"/>
      <c r="I8015" s="745">
        <v>5423</v>
      </c>
      <c r="J8015" s="728">
        <v>549.94000000000005</v>
      </c>
      <c r="K8015" s="728">
        <v>109.99</v>
      </c>
      <c r="L8015" s="746">
        <v>439.95</v>
      </c>
    </row>
    <row r="8016" spans="1:12" s="335" customFormat="1" ht="12" x14ac:dyDescent="0.2">
      <c r="A8016" s="335" t="s">
        <v>16316</v>
      </c>
      <c r="B8016" s="335" t="s">
        <v>16078</v>
      </c>
      <c r="C8016" s="733">
        <v>43891</v>
      </c>
      <c r="E8016" s="663"/>
      <c r="F8016" s="663">
        <v>4018</v>
      </c>
      <c r="G8016" s="663">
        <v>753</v>
      </c>
      <c r="H8016" s="663"/>
      <c r="I8016" s="745">
        <v>3265</v>
      </c>
      <c r="J8016" s="728">
        <v>467.69</v>
      </c>
      <c r="K8016" s="728">
        <v>93.54</v>
      </c>
      <c r="L8016" s="746">
        <v>374.15</v>
      </c>
    </row>
    <row r="8017" spans="1:12" s="335" customFormat="1" ht="12" x14ac:dyDescent="0.2">
      <c r="A8017" s="335" t="s">
        <v>16317</v>
      </c>
      <c r="B8017" s="335" t="s">
        <v>16318</v>
      </c>
      <c r="C8017" s="733">
        <v>43891</v>
      </c>
      <c r="E8017" s="663"/>
      <c r="F8017" s="663">
        <v>3051</v>
      </c>
      <c r="G8017" s="663">
        <v>572</v>
      </c>
      <c r="H8017" s="663"/>
      <c r="I8017" s="745">
        <v>2479</v>
      </c>
      <c r="J8017" s="728">
        <v>355.14</v>
      </c>
      <c r="K8017" s="728">
        <v>71.03</v>
      </c>
      <c r="L8017" s="746">
        <v>284.11</v>
      </c>
    </row>
    <row r="8018" spans="1:12" s="335" customFormat="1" ht="12" x14ac:dyDescent="0.2">
      <c r="A8018" s="335" t="s">
        <v>16319</v>
      </c>
      <c r="B8018" s="335" t="s">
        <v>16320</v>
      </c>
      <c r="C8018" s="733">
        <v>43891</v>
      </c>
      <c r="E8018" s="663"/>
      <c r="F8018" s="663">
        <v>8429</v>
      </c>
      <c r="G8018" s="663">
        <v>1686</v>
      </c>
      <c r="H8018" s="663"/>
      <c r="I8018" s="745">
        <v>6743</v>
      </c>
      <c r="J8018" s="728">
        <v>1078.07</v>
      </c>
      <c r="K8018" s="728">
        <v>215.61</v>
      </c>
      <c r="L8018" s="746">
        <v>862.46</v>
      </c>
    </row>
    <row r="8019" spans="1:12" s="335" customFormat="1" ht="12" x14ac:dyDescent="0.2">
      <c r="A8019" s="335" t="s">
        <v>16321</v>
      </c>
      <c r="B8019" s="335" t="s">
        <v>16322</v>
      </c>
      <c r="C8019" s="733">
        <v>43891</v>
      </c>
      <c r="E8019" s="663"/>
      <c r="F8019" s="663">
        <v>4475</v>
      </c>
      <c r="G8019" s="663">
        <v>839</v>
      </c>
      <c r="H8019" s="663"/>
      <c r="I8019" s="745">
        <v>3636</v>
      </c>
      <c r="J8019" s="728">
        <v>525.69000000000005</v>
      </c>
      <c r="K8019" s="728">
        <v>105.14</v>
      </c>
      <c r="L8019" s="746">
        <v>420.55</v>
      </c>
    </row>
    <row r="8020" spans="1:12" s="335" customFormat="1" ht="12" x14ac:dyDescent="0.2">
      <c r="A8020" s="335" t="s">
        <v>16323</v>
      </c>
      <c r="B8020" s="335" t="s">
        <v>16324</v>
      </c>
      <c r="C8020" s="733">
        <v>43891</v>
      </c>
      <c r="E8020" s="663"/>
      <c r="F8020" s="663">
        <v>7570</v>
      </c>
      <c r="G8020" s="663">
        <v>1514</v>
      </c>
      <c r="H8020" s="663"/>
      <c r="I8020" s="745">
        <v>6056</v>
      </c>
      <c r="J8020" s="728">
        <v>968.2</v>
      </c>
      <c r="K8020" s="728">
        <v>193.64</v>
      </c>
      <c r="L8020" s="746">
        <v>774.56</v>
      </c>
    </row>
    <row r="8021" spans="1:12" s="335" customFormat="1" ht="12" x14ac:dyDescent="0.2">
      <c r="A8021" s="335" t="s">
        <v>16325</v>
      </c>
      <c r="B8021" s="335" t="s">
        <v>16326</v>
      </c>
      <c r="C8021" s="733">
        <v>43891</v>
      </c>
      <c r="E8021" s="663"/>
      <c r="F8021" s="663">
        <v>2804</v>
      </c>
      <c r="G8021" s="663">
        <v>351</v>
      </c>
      <c r="H8021" s="663"/>
      <c r="I8021" s="745">
        <v>2453</v>
      </c>
      <c r="J8021" s="728">
        <v>179.94</v>
      </c>
      <c r="K8021" s="728">
        <v>35.99</v>
      </c>
      <c r="L8021" s="746">
        <v>143.94999999999999</v>
      </c>
    </row>
    <row r="8022" spans="1:12" s="335" customFormat="1" ht="12" x14ac:dyDescent="0.2">
      <c r="A8022" s="335" t="s">
        <v>16327</v>
      </c>
      <c r="B8022" s="335" t="s">
        <v>16328</v>
      </c>
      <c r="C8022" s="733">
        <v>43891</v>
      </c>
      <c r="E8022" s="663"/>
      <c r="F8022" s="663">
        <v>8235</v>
      </c>
      <c r="G8022" s="663">
        <v>1235</v>
      </c>
      <c r="H8022" s="663"/>
      <c r="I8022" s="745">
        <v>7000</v>
      </c>
      <c r="J8022" s="728">
        <v>709.84</v>
      </c>
      <c r="K8022" s="728">
        <v>141.97</v>
      </c>
      <c r="L8022" s="746">
        <v>567.87</v>
      </c>
    </row>
    <row r="8023" spans="1:12" s="335" customFormat="1" ht="12" x14ac:dyDescent="0.2">
      <c r="A8023" s="335" t="s">
        <v>16329</v>
      </c>
      <c r="B8023" s="335" t="s">
        <v>16330</v>
      </c>
      <c r="C8023" s="733">
        <v>43891</v>
      </c>
      <c r="E8023" s="663"/>
      <c r="F8023" s="663">
        <v>3663</v>
      </c>
      <c r="G8023" s="663">
        <v>549</v>
      </c>
      <c r="H8023" s="663"/>
      <c r="I8023" s="745">
        <v>3114</v>
      </c>
      <c r="J8023" s="728">
        <v>312.85000000000002</v>
      </c>
      <c r="K8023" s="728">
        <v>62.57</v>
      </c>
      <c r="L8023" s="746">
        <v>250.28</v>
      </c>
    </row>
    <row r="8024" spans="1:12" s="335" customFormat="1" ht="12" x14ac:dyDescent="0.2">
      <c r="A8024" s="335" t="s">
        <v>16331</v>
      </c>
      <c r="B8024" s="335" t="s">
        <v>16332</v>
      </c>
      <c r="C8024" s="733">
        <v>43891</v>
      </c>
      <c r="E8024" s="663"/>
      <c r="F8024" s="663">
        <v>2250</v>
      </c>
      <c r="G8024" s="663">
        <v>337</v>
      </c>
      <c r="H8024" s="663"/>
      <c r="I8024" s="745">
        <v>1913</v>
      </c>
      <c r="J8024" s="728">
        <v>192.17</v>
      </c>
      <c r="K8024" s="728">
        <v>38.43</v>
      </c>
      <c r="L8024" s="746">
        <v>153.74</v>
      </c>
    </row>
    <row r="8025" spans="1:12" s="335" customFormat="1" ht="12" x14ac:dyDescent="0.2">
      <c r="A8025" s="335" t="s">
        <v>16333</v>
      </c>
      <c r="B8025" s="335" t="s">
        <v>16334</v>
      </c>
      <c r="C8025" s="733">
        <v>43891</v>
      </c>
      <c r="E8025" s="663"/>
      <c r="F8025" s="663">
        <v>3137</v>
      </c>
      <c r="G8025" s="663">
        <v>471</v>
      </c>
      <c r="H8025" s="663"/>
      <c r="I8025" s="745">
        <v>2666</v>
      </c>
      <c r="J8025" s="728">
        <v>267.93</v>
      </c>
      <c r="K8025" s="728">
        <v>53.59</v>
      </c>
      <c r="L8025" s="746">
        <v>214.34</v>
      </c>
    </row>
    <row r="8026" spans="1:12" s="335" customFormat="1" ht="12" x14ac:dyDescent="0.2">
      <c r="A8026" s="335" t="s">
        <v>16335</v>
      </c>
      <c r="B8026" s="335" t="s">
        <v>16336</v>
      </c>
      <c r="C8026" s="733">
        <v>43891</v>
      </c>
      <c r="E8026" s="663"/>
      <c r="F8026" s="663">
        <v>2309</v>
      </c>
      <c r="G8026" s="663">
        <v>577</v>
      </c>
      <c r="H8026" s="663"/>
      <c r="I8026" s="745">
        <v>1732</v>
      </c>
      <c r="J8026" s="728">
        <v>391.61</v>
      </c>
      <c r="K8026" s="728">
        <v>78.319999999999993</v>
      </c>
      <c r="L8026" s="746">
        <v>313.29000000000002</v>
      </c>
    </row>
    <row r="8027" spans="1:12" s="335" customFormat="1" ht="12" x14ac:dyDescent="0.2">
      <c r="A8027" s="335" t="s">
        <v>16337</v>
      </c>
      <c r="B8027" s="335" t="s">
        <v>16338</v>
      </c>
      <c r="C8027" s="733">
        <v>43891</v>
      </c>
      <c r="E8027" s="663"/>
      <c r="F8027" s="663">
        <v>4527</v>
      </c>
      <c r="G8027" s="663">
        <v>865</v>
      </c>
      <c r="H8027" s="663"/>
      <c r="I8027" s="745">
        <v>3662</v>
      </c>
      <c r="J8027" s="728">
        <v>540.61</v>
      </c>
      <c r="K8027" s="728">
        <v>108.12</v>
      </c>
      <c r="L8027" s="746">
        <v>432.49</v>
      </c>
    </row>
    <row r="8028" spans="1:12" s="335" customFormat="1" ht="12" x14ac:dyDescent="0.2">
      <c r="A8028" s="335" t="s">
        <v>16339</v>
      </c>
      <c r="B8028" s="335" t="s">
        <v>16340</v>
      </c>
      <c r="C8028" s="733">
        <v>43891</v>
      </c>
      <c r="E8028" s="663"/>
      <c r="F8028" s="663">
        <v>2829</v>
      </c>
      <c r="G8028" s="663">
        <v>707</v>
      </c>
      <c r="H8028" s="663"/>
      <c r="I8028" s="745">
        <v>2122</v>
      </c>
      <c r="J8028" s="728">
        <v>479.8</v>
      </c>
      <c r="K8028" s="728">
        <v>95.96</v>
      </c>
      <c r="L8028" s="746">
        <v>383.84</v>
      </c>
    </row>
    <row r="8029" spans="1:12" s="335" customFormat="1" ht="12" x14ac:dyDescent="0.2">
      <c r="A8029" s="335" t="s">
        <v>16341</v>
      </c>
      <c r="B8029" s="335" t="s">
        <v>16342</v>
      </c>
      <c r="C8029" s="733">
        <v>43891</v>
      </c>
      <c r="E8029" s="663"/>
      <c r="F8029" s="663">
        <v>2309</v>
      </c>
      <c r="G8029" s="663">
        <v>577</v>
      </c>
      <c r="H8029" s="663"/>
      <c r="I8029" s="745">
        <v>1732</v>
      </c>
      <c r="J8029" s="728">
        <v>391.61</v>
      </c>
      <c r="K8029" s="728">
        <v>78.319999999999993</v>
      </c>
      <c r="L8029" s="746">
        <v>313.29000000000002</v>
      </c>
    </row>
    <row r="8030" spans="1:12" s="335" customFormat="1" ht="12" x14ac:dyDescent="0.2">
      <c r="A8030" s="335" t="s">
        <v>16343</v>
      </c>
      <c r="B8030" s="335" t="s">
        <v>16344</v>
      </c>
      <c r="C8030" s="733">
        <v>43891</v>
      </c>
      <c r="E8030" s="663"/>
      <c r="F8030" s="663">
        <v>1248</v>
      </c>
      <c r="G8030" s="663">
        <v>374</v>
      </c>
      <c r="H8030" s="663"/>
      <c r="I8030" s="745">
        <v>874</v>
      </c>
      <c r="J8030" s="728">
        <v>261.31</v>
      </c>
      <c r="K8030" s="728">
        <v>52.26</v>
      </c>
      <c r="L8030" s="746">
        <v>209.05</v>
      </c>
    </row>
    <row r="8031" spans="1:12" s="335" customFormat="1" ht="12" x14ac:dyDescent="0.2">
      <c r="A8031" s="335" t="s">
        <v>16345</v>
      </c>
      <c r="B8031" s="335" t="s">
        <v>16346</v>
      </c>
      <c r="C8031" s="733">
        <v>43891</v>
      </c>
      <c r="E8031" s="663"/>
      <c r="F8031" s="663">
        <v>2309</v>
      </c>
      <c r="G8031" s="663">
        <v>577</v>
      </c>
      <c r="H8031" s="663"/>
      <c r="I8031" s="745">
        <v>1732</v>
      </c>
      <c r="J8031" s="728">
        <v>391.61</v>
      </c>
      <c r="K8031" s="728">
        <v>78.319999999999993</v>
      </c>
      <c r="L8031" s="746">
        <v>313.29000000000002</v>
      </c>
    </row>
    <row r="8032" spans="1:12" s="335" customFormat="1" ht="12" x14ac:dyDescent="0.2">
      <c r="A8032" s="335" t="s">
        <v>16347</v>
      </c>
      <c r="B8032" s="335" t="s">
        <v>16348</v>
      </c>
      <c r="C8032" s="733">
        <v>43891</v>
      </c>
      <c r="E8032" s="663"/>
      <c r="F8032" s="663">
        <v>3375</v>
      </c>
      <c r="G8032" s="663">
        <v>506</v>
      </c>
      <c r="H8032" s="663"/>
      <c r="I8032" s="745">
        <v>2869</v>
      </c>
      <c r="J8032" s="728">
        <v>288.25</v>
      </c>
      <c r="K8032" s="728">
        <v>57.65</v>
      </c>
      <c r="L8032" s="746">
        <v>230.6</v>
      </c>
    </row>
    <row r="8033" spans="1:12" s="335" customFormat="1" ht="12" x14ac:dyDescent="0.2">
      <c r="A8033" s="335" t="s">
        <v>16349</v>
      </c>
      <c r="B8033" s="335" t="s">
        <v>16350</v>
      </c>
      <c r="C8033" s="733">
        <v>43891</v>
      </c>
      <c r="E8033" s="663"/>
      <c r="F8033" s="663">
        <v>2621</v>
      </c>
      <c r="G8033" s="663">
        <v>328</v>
      </c>
      <c r="H8033" s="663"/>
      <c r="I8033" s="745">
        <v>2293</v>
      </c>
      <c r="J8033" s="728">
        <v>168.19</v>
      </c>
      <c r="K8033" s="728">
        <v>33.64</v>
      </c>
      <c r="L8033" s="746">
        <v>134.55000000000001</v>
      </c>
    </row>
    <row r="8034" spans="1:12" s="335" customFormat="1" ht="12" x14ac:dyDescent="0.2">
      <c r="A8034" s="335" t="s">
        <v>16351</v>
      </c>
      <c r="B8034" s="335" t="s">
        <v>16352</v>
      </c>
      <c r="C8034" s="733">
        <v>43891</v>
      </c>
      <c r="E8034" s="663"/>
      <c r="F8034" s="663">
        <v>4850</v>
      </c>
      <c r="G8034" s="663">
        <v>728</v>
      </c>
      <c r="H8034" s="663"/>
      <c r="I8034" s="745">
        <v>4122</v>
      </c>
      <c r="J8034" s="728">
        <v>418.05</v>
      </c>
      <c r="K8034" s="728">
        <v>83.61</v>
      </c>
      <c r="L8034" s="746">
        <v>334.44</v>
      </c>
    </row>
    <row r="8035" spans="1:12" s="335" customFormat="1" ht="12" x14ac:dyDescent="0.2">
      <c r="A8035" s="335" t="s">
        <v>16353</v>
      </c>
      <c r="B8035" s="335" t="s">
        <v>16352</v>
      </c>
      <c r="C8035" s="733">
        <v>43891</v>
      </c>
      <c r="E8035" s="663"/>
      <c r="F8035" s="663">
        <v>3857</v>
      </c>
      <c r="G8035" s="663">
        <v>579</v>
      </c>
      <c r="H8035" s="663"/>
      <c r="I8035" s="745">
        <v>3278</v>
      </c>
      <c r="J8035" s="728">
        <v>332.46</v>
      </c>
      <c r="K8035" s="728">
        <v>66.489999999999995</v>
      </c>
      <c r="L8035" s="746">
        <v>265.97000000000003</v>
      </c>
    </row>
    <row r="8036" spans="1:12" s="335" customFormat="1" ht="12" x14ac:dyDescent="0.2">
      <c r="A8036" s="335" t="s">
        <v>16354</v>
      </c>
      <c r="B8036" s="335" t="s">
        <v>16355</v>
      </c>
      <c r="C8036" s="733">
        <v>43891</v>
      </c>
      <c r="E8036" s="663"/>
      <c r="F8036" s="663">
        <v>3172</v>
      </c>
      <c r="G8036" s="663">
        <v>187</v>
      </c>
      <c r="H8036" s="663"/>
      <c r="I8036" s="745">
        <v>2985</v>
      </c>
      <c r="J8036" s="728">
        <v>32.67</v>
      </c>
      <c r="K8036" s="728">
        <v>6.53</v>
      </c>
      <c r="L8036" s="746">
        <v>26.14</v>
      </c>
    </row>
    <row r="8037" spans="1:12" s="335" customFormat="1" ht="12" x14ac:dyDescent="0.2">
      <c r="A8037" s="335" t="s">
        <v>16356</v>
      </c>
      <c r="B8037" s="335" t="s">
        <v>16357</v>
      </c>
      <c r="C8037" s="733">
        <v>43891</v>
      </c>
      <c r="E8037" s="663"/>
      <c r="F8037" s="663">
        <v>5199</v>
      </c>
      <c r="G8037" s="663">
        <v>780</v>
      </c>
      <c r="H8037" s="663"/>
      <c r="I8037" s="745">
        <v>4419</v>
      </c>
      <c r="J8037" s="728">
        <v>444.05</v>
      </c>
      <c r="K8037" s="728">
        <v>88.81</v>
      </c>
      <c r="L8037" s="746">
        <v>355.24</v>
      </c>
    </row>
    <row r="8038" spans="1:12" s="335" customFormat="1" ht="12" x14ac:dyDescent="0.2">
      <c r="A8038" s="335" t="s">
        <v>16358</v>
      </c>
      <c r="B8038" s="335" t="s">
        <v>16359</v>
      </c>
      <c r="C8038" s="733">
        <v>43891</v>
      </c>
      <c r="E8038" s="663"/>
      <c r="F8038" s="663">
        <v>4829</v>
      </c>
      <c r="G8038" s="663">
        <v>724</v>
      </c>
      <c r="H8038" s="663"/>
      <c r="I8038" s="745">
        <v>4105</v>
      </c>
      <c r="J8038" s="728">
        <v>416.26</v>
      </c>
      <c r="K8038" s="728">
        <v>83.25</v>
      </c>
      <c r="L8038" s="746">
        <v>333.01</v>
      </c>
    </row>
    <row r="8039" spans="1:12" s="335" customFormat="1" ht="12" x14ac:dyDescent="0.2">
      <c r="A8039" s="335" t="s">
        <v>16360</v>
      </c>
      <c r="B8039" s="335" t="s">
        <v>16361</v>
      </c>
      <c r="C8039" s="733">
        <v>43891</v>
      </c>
      <c r="E8039" s="663"/>
      <c r="F8039" s="663">
        <v>8007</v>
      </c>
      <c r="G8039" s="663">
        <v>2002</v>
      </c>
      <c r="H8039" s="663"/>
      <c r="I8039" s="745">
        <v>6005</v>
      </c>
      <c r="J8039" s="728">
        <v>1357.99</v>
      </c>
      <c r="K8039" s="728">
        <v>271.60000000000002</v>
      </c>
      <c r="L8039" s="747">
        <v>1086.3900000000001</v>
      </c>
    </row>
    <row r="8040" spans="1:12" s="335" customFormat="1" ht="12" x14ac:dyDescent="0.2">
      <c r="A8040" s="335" t="s">
        <v>16362</v>
      </c>
      <c r="B8040" s="335" t="s">
        <v>16363</v>
      </c>
      <c r="C8040" s="733">
        <v>43891</v>
      </c>
      <c r="E8040" s="663"/>
      <c r="F8040" s="663">
        <v>5025</v>
      </c>
      <c r="G8040" s="663">
        <v>961</v>
      </c>
      <c r="H8040" s="663"/>
      <c r="I8040" s="745">
        <v>4064</v>
      </c>
      <c r="J8040" s="728">
        <v>600.09</v>
      </c>
      <c r="K8040" s="728">
        <v>120.02</v>
      </c>
      <c r="L8040" s="746">
        <v>480.07</v>
      </c>
    </row>
    <row r="8041" spans="1:12" s="335" customFormat="1" ht="12" x14ac:dyDescent="0.2">
      <c r="A8041" s="335" t="s">
        <v>16364</v>
      </c>
      <c r="B8041" s="335" t="s">
        <v>16365</v>
      </c>
      <c r="C8041" s="733">
        <v>43891</v>
      </c>
      <c r="E8041" s="663"/>
      <c r="F8041" s="663">
        <v>5882</v>
      </c>
      <c r="G8041" s="663">
        <v>882</v>
      </c>
      <c r="H8041" s="663"/>
      <c r="I8041" s="745">
        <v>5000</v>
      </c>
      <c r="J8041" s="728">
        <v>502.39</v>
      </c>
      <c r="K8041" s="728">
        <v>100.48</v>
      </c>
      <c r="L8041" s="746">
        <v>401.91</v>
      </c>
    </row>
    <row r="8042" spans="1:12" s="335" customFormat="1" ht="12" x14ac:dyDescent="0.2">
      <c r="A8042" s="335" t="s">
        <v>16366</v>
      </c>
      <c r="B8042" s="335" t="s">
        <v>16367</v>
      </c>
      <c r="C8042" s="733">
        <v>43891</v>
      </c>
      <c r="E8042" s="663"/>
      <c r="F8042" s="663">
        <v>6530</v>
      </c>
      <c r="G8042" s="663">
        <v>979</v>
      </c>
      <c r="H8042" s="663"/>
      <c r="I8042" s="745">
        <v>5551</v>
      </c>
      <c r="J8042" s="728">
        <v>562.86</v>
      </c>
      <c r="K8042" s="728">
        <v>112.57</v>
      </c>
      <c r="L8042" s="746">
        <v>450.29</v>
      </c>
    </row>
    <row r="8043" spans="1:12" s="335" customFormat="1" ht="12" x14ac:dyDescent="0.2">
      <c r="A8043" s="335" t="s">
        <v>16368</v>
      </c>
      <c r="B8043" s="335" t="s">
        <v>16369</v>
      </c>
      <c r="C8043" s="733">
        <v>43891</v>
      </c>
      <c r="E8043" s="663"/>
      <c r="F8043" s="663">
        <v>3152</v>
      </c>
      <c r="G8043" s="663">
        <v>186</v>
      </c>
      <c r="H8043" s="663"/>
      <c r="I8043" s="745">
        <v>2966</v>
      </c>
      <c r="J8043" s="728">
        <v>32.46</v>
      </c>
      <c r="K8043" s="728">
        <v>6.49</v>
      </c>
      <c r="L8043" s="746">
        <v>25.97</v>
      </c>
    </row>
    <row r="8044" spans="1:12" s="335" customFormat="1" ht="12" x14ac:dyDescent="0.2">
      <c r="A8044" s="335" t="s">
        <v>16370</v>
      </c>
      <c r="B8044" s="335" t="s">
        <v>16371</v>
      </c>
      <c r="C8044" s="733">
        <v>43891</v>
      </c>
      <c r="E8044" s="663"/>
      <c r="F8044" s="663">
        <v>2309</v>
      </c>
      <c r="G8044" s="663">
        <v>577</v>
      </c>
      <c r="H8044" s="663"/>
      <c r="I8044" s="745">
        <v>1732</v>
      </c>
      <c r="J8044" s="728">
        <v>391.61</v>
      </c>
      <c r="K8044" s="728">
        <v>78.319999999999993</v>
      </c>
      <c r="L8044" s="746">
        <v>313.29000000000002</v>
      </c>
    </row>
    <row r="8045" spans="1:12" s="335" customFormat="1" ht="12" x14ac:dyDescent="0.2">
      <c r="A8045" s="335" t="s">
        <v>16372</v>
      </c>
      <c r="B8045" s="335" t="s">
        <v>16373</v>
      </c>
      <c r="C8045" s="733">
        <v>43891</v>
      </c>
      <c r="E8045" s="663"/>
      <c r="F8045" s="663">
        <v>4147</v>
      </c>
      <c r="G8045" s="663">
        <v>622</v>
      </c>
      <c r="H8045" s="663"/>
      <c r="I8045" s="745">
        <v>3525</v>
      </c>
      <c r="J8045" s="728">
        <v>354.19</v>
      </c>
      <c r="K8045" s="728">
        <v>70.84</v>
      </c>
      <c r="L8045" s="746">
        <v>283.35000000000002</v>
      </c>
    </row>
    <row r="8046" spans="1:12" s="335" customFormat="1" ht="12" x14ac:dyDescent="0.2">
      <c r="A8046" s="335" t="s">
        <v>16374</v>
      </c>
      <c r="B8046" s="335" t="s">
        <v>16375</v>
      </c>
      <c r="C8046" s="733">
        <v>43891</v>
      </c>
      <c r="E8046" s="663"/>
      <c r="F8046" s="663">
        <v>2250</v>
      </c>
      <c r="G8046" s="663">
        <v>337</v>
      </c>
      <c r="H8046" s="663"/>
      <c r="I8046" s="745">
        <v>1913</v>
      </c>
      <c r="J8046" s="728">
        <v>192.17</v>
      </c>
      <c r="K8046" s="728">
        <v>38.43</v>
      </c>
      <c r="L8046" s="746">
        <v>153.74</v>
      </c>
    </row>
    <row r="8047" spans="1:12" s="335" customFormat="1" ht="12" x14ac:dyDescent="0.2">
      <c r="A8047" s="335" t="s">
        <v>16376</v>
      </c>
      <c r="B8047" s="335" t="s">
        <v>16377</v>
      </c>
      <c r="C8047" s="733">
        <v>43891</v>
      </c>
      <c r="E8047" s="663"/>
      <c r="F8047" s="663">
        <v>3049</v>
      </c>
      <c r="G8047" s="663">
        <v>762</v>
      </c>
      <c r="H8047" s="663"/>
      <c r="I8047" s="745">
        <v>2287</v>
      </c>
      <c r="J8047" s="728">
        <v>517.11</v>
      </c>
      <c r="K8047" s="728">
        <v>103.42</v>
      </c>
      <c r="L8047" s="746">
        <v>413.69</v>
      </c>
    </row>
    <row r="8048" spans="1:12" s="335" customFormat="1" ht="12" x14ac:dyDescent="0.2">
      <c r="A8048" s="335" t="s">
        <v>16378</v>
      </c>
      <c r="B8048" s="335" t="s">
        <v>16379</v>
      </c>
      <c r="C8048" s="733">
        <v>43891</v>
      </c>
      <c r="E8048" s="663"/>
      <c r="F8048" s="663">
        <v>3563</v>
      </c>
      <c r="G8048" s="663">
        <v>668</v>
      </c>
      <c r="H8048" s="663"/>
      <c r="I8048" s="745">
        <v>2895</v>
      </c>
      <c r="J8048" s="728">
        <v>414.74</v>
      </c>
      <c r="K8048" s="728">
        <v>82.95</v>
      </c>
      <c r="L8048" s="746">
        <v>331.79</v>
      </c>
    </row>
    <row r="8049" spans="1:12" s="335" customFormat="1" ht="12" x14ac:dyDescent="0.2">
      <c r="A8049" s="335" t="s">
        <v>16380</v>
      </c>
      <c r="B8049" s="335" t="s">
        <v>16381</v>
      </c>
      <c r="C8049" s="733">
        <v>43891</v>
      </c>
      <c r="E8049" s="663"/>
      <c r="F8049" s="663">
        <v>4000</v>
      </c>
      <c r="G8049" s="663">
        <v>750</v>
      </c>
      <c r="H8049" s="663"/>
      <c r="I8049" s="745">
        <v>3250</v>
      </c>
      <c r="J8049" s="728">
        <v>465.6</v>
      </c>
      <c r="K8049" s="728">
        <v>93.12</v>
      </c>
      <c r="L8049" s="746">
        <v>372.48</v>
      </c>
    </row>
    <row r="8050" spans="1:12" s="335" customFormat="1" ht="12" x14ac:dyDescent="0.2">
      <c r="A8050" s="335" t="s">
        <v>16382</v>
      </c>
      <c r="B8050" s="335" t="s">
        <v>16383</v>
      </c>
      <c r="C8050" s="733">
        <v>43891</v>
      </c>
      <c r="E8050" s="663"/>
      <c r="F8050" s="663">
        <v>2829</v>
      </c>
      <c r="G8050" s="663">
        <v>707</v>
      </c>
      <c r="H8050" s="663"/>
      <c r="I8050" s="745">
        <v>2122</v>
      </c>
      <c r="J8050" s="728">
        <v>479.8</v>
      </c>
      <c r="K8050" s="728">
        <v>95.96</v>
      </c>
      <c r="L8050" s="746">
        <v>383.84</v>
      </c>
    </row>
    <row r="8051" spans="1:12" s="335" customFormat="1" ht="12" x14ac:dyDescent="0.2">
      <c r="A8051" s="335" t="s">
        <v>16384</v>
      </c>
      <c r="B8051" s="335" t="s">
        <v>16385</v>
      </c>
      <c r="C8051" s="733">
        <v>43891</v>
      </c>
      <c r="E8051" s="663"/>
      <c r="F8051" s="663">
        <v>4851</v>
      </c>
      <c r="G8051" s="663">
        <v>927</v>
      </c>
      <c r="H8051" s="663"/>
      <c r="I8051" s="745">
        <v>3924</v>
      </c>
      <c r="J8051" s="728">
        <v>579.30999999999995</v>
      </c>
      <c r="K8051" s="728">
        <v>115.86</v>
      </c>
      <c r="L8051" s="746">
        <v>463.45</v>
      </c>
    </row>
    <row r="8052" spans="1:12" s="335" customFormat="1" ht="12" x14ac:dyDescent="0.2">
      <c r="A8052" s="335" t="s">
        <v>16386</v>
      </c>
      <c r="B8052" s="335" t="s">
        <v>16387</v>
      </c>
      <c r="C8052" s="733">
        <v>43891</v>
      </c>
      <c r="E8052" s="663"/>
      <c r="F8052" s="663">
        <v>2400</v>
      </c>
      <c r="G8052" s="663">
        <v>360</v>
      </c>
      <c r="H8052" s="663"/>
      <c r="I8052" s="745">
        <v>2040</v>
      </c>
      <c r="J8052" s="728">
        <v>204.99</v>
      </c>
      <c r="K8052" s="728">
        <v>41</v>
      </c>
      <c r="L8052" s="746">
        <v>163.99</v>
      </c>
    </row>
    <row r="8053" spans="1:12" s="335" customFormat="1" ht="12" x14ac:dyDescent="0.2">
      <c r="A8053" s="335" t="s">
        <v>16388</v>
      </c>
      <c r="B8053" s="335" t="s">
        <v>16389</v>
      </c>
      <c r="C8053" s="733">
        <v>43891</v>
      </c>
      <c r="E8053" s="663"/>
      <c r="F8053" s="663">
        <v>2806</v>
      </c>
      <c r="G8053" s="663">
        <v>421</v>
      </c>
      <c r="H8053" s="663"/>
      <c r="I8053" s="745">
        <v>2385</v>
      </c>
      <c r="J8053" s="728">
        <v>239.66</v>
      </c>
      <c r="K8053" s="728">
        <v>47.93</v>
      </c>
      <c r="L8053" s="746">
        <v>191.73</v>
      </c>
    </row>
    <row r="8054" spans="1:12" s="335" customFormat="1" ht="12" x14ac:dyDescent="0.2">
      <c r="A8054" s="335" t="s">
        <v>16390</v>
      </c>
      <c r="B8054" s="335" t="s">
        <v>16391</v>
      </c>
      <c r="C8054" s="733">
        <v>43891</v>
      </c>
      <c r="E8054" s="663"/>
      <c r="F8054" s="663">
        <v>5300</v>
      </c>
      <c r="G8054" s="663">
        <v>1325</v>
      </c>
      <c r="H8054" s="663"/>
      <c r="I8054" s="745">
        <v>3975</v>
      </c>
      <c r="J8054" s="728">
        <v>898.89</v>
      </c>
      <c r="K8054" s="728">
        <v>179.78</v>
      </c>
      <c r="L8054" s="746">
        <v>719.11</v>
      </c>
    </row>
    <row r="8055" spans="1:12" s="335" customFormat="1" ht="12" x14ac:dyDescent="0.2">
      <c r="A8055" s="335" t="s">
        <v>16392</v>
      </c>
      <c r="B8055" s="335" t="s">
        <v>16393</v>
      </c>
      <c r="C8055" s="733">
        <v>43891</v>
      </c>
      <c r="E8055" s="663"/>
      <c r="F8055" s="663">
        <v>3434</v>
      </c>
      <c r="G8055" s="663">
        <v>687</v>
      </c>
      <c r="H8055" s="663"/>
      <c r="I8055" s="745">
        <v>2747</v>
      </c>
      <c r="J8055" s="728">
        <v>439.21</v>
      </c>
      <c r="K8055" s="728">
        <v>87.84</v>
      </c>
      <c r="L8055" s="746">
        <v>351.37</v>
      </c>
    </row>
    <row r="8056" spans="1:12" s="335" customFormat="1" ht="12" x14ac:dyDescent="0.2">
      <c r="A8056" s="335" t="s">
        <v>16394</v>
      </c>
      <c r="B8056" s="335" t="s">
        <v>16379</v>
      </c>
      <c r="C8056" s="733">
        <v>43891</v>
      </c>
      <c r="E8056" s="663"/>
      <c r="F8056" s="663">
        <v>4680</v>
      </c>
      <c r="G8056" s="663">
        <v>702</v>
      </c>
      <c r="H8056" s="663"/>
      <c r="I8056" s="745">
        <v>3978</v>
      </c>
      <c r="J8056" s="728">
        <v>399.71</v>
      </c>
      <c r="K8056" s="728">
        <v>79.94</v>
      </c>
      <c r="L8056" s="746">
        <v>319.77</v>
      </c>
    </row>
    <row r="8057" spans="1:12" s="335" customFormat="1" ht="12" x14ac:dyDescent="0.2">
      <c r="A8057" s="335" t="s">
        <v>16395</v>
      </c>
      <c r="B8057" s="335" t="s">
        <v>16396</v>
      </c>
      <c r="C8057" s="733">
        <v>43891</v>
      </c>
      <c r="E8057" s="663"/>
      <c r="F8057" s="663">
        <v>3354</v>
      </c>
      <c r="G8057" s="663">
        <v>839</v>
      </c>
      <c r="H8057" s="663"/>
      <c r="I8057" s="745">
        <v>2515</v>
      </c>
      <c r="J8057" s="728">
        <v>563.66999999999996</v>
      </c>
      <c r="K8057" s="728">
        <v>112.73</v>
      </c>
      <c r="L8057" s="746">
        <v>450.94</v>
      </c>
    </row>
    <row r="8058" spans="1:12" s="335" customFormat="1" ht="12" x14ac:dyDescent="0.2">
      <c r="A8058" s="335" t="s">
        <v>16397</v>
      </c>
      <c r="B8058" s="335" t="s">
        <v>16398</v>
      </c>
      <c r="C8058" s="733">
        <v>43891</v>
      </c>
      <c r="E8058" s="663"/>
      <c r="F8058" s="663">
        <v>2250</v>
      </c>
      <c r="G8058" s="663">
        <v>337</v>
      </c>
      <c r="H8058" s="663"/>
      <c r="I8058" s="745">
        <v>1913</v>
      </c>
      <c r="J8058" s="728">
        <v>192.17</v>
      </c>
      <c r="K8058" s="728">
        <v>38.43</v>
      </c>
      <c r="L8058" s="746">
        <v>153.74</v>
      </c>
    </row>
    <row r="8059" spans="1:12" s="335" customFormat="1" ht="12" x14ac:dyDescent="0.2">
      <c r="A8059" s="335" t="s">
        <v>16399</v>
      </c>
      <c r="B8059" s="335" t="s">
        <v>16400</v>
      </c>
      <c r="C8059" s="733">
        <v>43891</v>
      </c>
      <c r="E8059" s="663"/>
      <c r="F8059" s="663">
        <v>2625</v>
      </c>
      <c r="G8059" s="663">
        <v>394</v>
      </c>
      <c r="H8059" s="663"/>
      <c r="I8059" s="745">
        <v>2231</v>
      </c>
      <c r="J8059" s="728">
        <v>224.2</v>
      </c>
      <c r="K8059" s="728">
        <v>44.84</v>
      </c>
      <c r="L8059" s="746">
        <v>179.36</v>
      </c>
    </row>
    <row r="8060" spans="1:12" s="335" customFormat="1" ht="12" x14ac:dyDescent="0.2">
      <c r="A8060" s="335" t="s">
        <v>16401</v>
      </c>
      <c r="B8060" s="335" t="s">
        <v>16402</v>
      </c>
      <c r="C8060" s="733">
        <v>43891</v>
      </c>
      <c r="E8060" s="663"/>
      <c r="F8060" s="663">
        <v>13272</v>
      </c>
      <c r="G8060" s="663">
        <v>1991</v>
      </c>
      <c r="H8060" s="663"/>
      <c r="I8060" s="745">
        <v>11281</v>
      </c>
      <c r="J8060" s="728">
        <v>1144.05</v>
      </c>
      <c r="K8060" s="728">
        <v>228.81</v>
      </c>
      <c r="L8060" s="746">
        <v>915.24</v>
      </c>
    </row>
    <row r="8061" spans="1:12" s="335" customFormat="1" ht="12" x14ac:dyDescent="0.2">
      <c r="A8061" s="335" t="s">
        <v>16403</v>
      </c>
      <c r="B8061" s="335" t="s">
        <v>16404</v>
      </c>
      <c r="C8061" s="733">
        <v>43891</v>
      </c>
      <c r="E8061" s="663"/>
      <c r="F8061" s="663">
        <v>2250</v>
      </c>
      <c r="G8061" s="663">
        <v>337</v>
      </c>
      <c r="H8061" s="663"/>
      <c r="I8061" s="745">
        <v>1913</v>
      </c>
      <c r="J8061" s="728">
        <v>192.17</v>
      </c>
      <c r="K8061" s="728">
        <v>38.43</v>
      </c>
      <c r="L8061" s="746">
        <v>153.74</v>
      </c>
    </row>
    <row r="8062" spans="1:12" s="335" customFormat="1" ht="12" x14ac:dyDescent="0.2">
      <c r="A8062" s="335" t="s">
        <v>16405</v>
      </c>
      <c r="B8062" s="335" t="s">
        <v>16406</v>
      </c>
      <c r="C8062" s="733">
        <v>43891</v>
      </c>
      <c r="E8062" s="663"/>
      <c r="F8062" s="663">
        <v>4998</v>
      </c>
      <c r="G8062" s="663">
        <v>750</v>
      </c>
      <c r="H8062" s="663"/>
      <c r="I8062" s="745">
        <v>4248</v>
      </c>
      <c r="J8062" s="728">
        <v>430.81</v>
      </c>
      <c r="K8062" s="728">
        <v>86.16</v>
      </c>
      <c r="L8062" s="746">
        <v>344.65</v>
      </c>
    </row>
    <row r="8063" spans="1:12" s="335" customFormat="1" ht="12" x14ac:dyDescent="0.2">
      <c r="A8063" s="335" t="s">
        <v>16407</v>
      </c>
      <c r="B8063" s="335" t="s">
        <v>16408</v>
      </c>
      <c r="C8063" s="733">
        <v>43891</v>
      </c>
      <c r="E8063" s="663"/>
      <c r="F8063" s="663">
        <v>3524</v>
      </c>
      <c r="G8063" s="663">
        <v>529</v>
      </c>
      <c r="H8063" s="663"/>
      <c r="I8063" s="745">
        <v>2995</v>
      </c>
      <c r="J8063" s="728">
        <v>300.99</v>
      </c>
      <c r="K8063" s="728">
        <v>60.2</v>
      </c>
      <c r="L8063" s="746">
        <v>240.79</v>
      </c>
    </row>
    <row r="8064" spans="1:12" s="335" customFormat="1" ht="12" x14ac:dyDescent="0.2">
      <c r="A8064" s="335" t="s">
        <v>16409</v>
      </c>
      <c r="B8064" s="335" t="s">
        <v>16410</v>
      </c>
      <c r="C8064" s="733">
        <v>43891</v>
      </c>
      <c r="E8064" s="663"/>
      <c r="F8064" s="663">
        <v>3734</v>
      </c>
      <c r="G8064" s="663">
        <v>220</v>
      </c>
      <c r="H8064" s="663"/>
      <c r="I8064" s="745">
        <v>3514</v>
      </c>
      <c r="J8064" s="728">
        <v>38.46</v>
      </c>
      <c r="K8064" s="728">
        <v>7.69</v>
      </c>
      <c r="L8064" s="746">
        <v>30.77</v>
      </c>
    </row>
    <row r="8065" spans="1:12" s="335" customFormat="1" ht="12" x14ac:dyDescent="0.2">
      <c r="A8065" s="335" t="s">
        <v>16411</v>
      </c>
      <c r="B8065" s="335" t="s">
        <v>16412</v>
      </c>
      <c r="C8065" s="733">
        <v>43891</v>
      </c>
      <c r="E8065" s="663"/>
      <c r="F8065" s="663">
        <v>3512</v>
      </c>
      <c r="G8065" s="663">
        <v>527</v>
      </c>
      <c r="H8065" s="663"/>
      <c r="I8065" s="745">
        <v>2985</v>
      </c>
      <c r="J8065" s="728">
        <v>299.95999999999998</v>
      </c>
      <c r="K8065" s="728">
        <v>59.99</v>
      </c>
      <c r="L8065" s="746">
        <v>239.97</v>
      </c>
    </row>
    <row r="8066" spans="1:12" s="335" customFormat="1" ht="12" x14ac:dyDescent="0.2">
      <c r="A8066" s="335" t="s">
        <v>16413</v>
      </c>
      <c r="B8066" s="335" t="s">
        <v>16414</v>
      </c>
      <c r="C8066" s="733">
        <v>43891</v>
      </c>
      <c r="E8066" s="663"/>
      <c r="F8066" s="663">
        <v>7997</v>
      </c>
      <c r="G8066" s="663">
        <v>1499</v>
      </c>
      <c r="H8066" s="663"/>
      <c r="I8066" s="745">
        <v>6498</v>
      </c>
      <c r="J8066" s="728">
        <v>939.41</v>
      </c>
      <c r="K8066" s="728">
        <v>187.88</v>
      </c>
      <c r="L8066" s="746">
        <v>751.53</v>
      </c>
    </row>
    <row r="8067" spans="1:12" s="335" customFormat="1" ht="12" x14ac:dyDescent="0.2">
      <c r="A8067" s="335" t="s">
        <v>16415</v>
      </c>
      <c r="B8067" s="335" t="s">
        <v>16416</v>
      </c>
      <c r="C8067" s="733">
        <v>43891</v>
      </c>
      <c r="E8067" s="663"/>
      <c r="F8067" s="663">
        <v>3375</v>
      </c>
      <c r="G8067" s="663">
        <v>675</v>
      </c>
      <c r="H8067" s="663"/>
      <c r="I8067" s="745">
        <v>2700</v>
      </c>
      <c r="J8067" s="728">
        <v>431.66</v>
      </c>
      <c r="K8067" s="728">
        <v>86.33</v>
      </c>
      <c r="L8067" s="746">
        <v>345.33</v>
      </c>
    </row>
    <row r="8068" spans="1:12" s="335" customFormat="1" ht="12" x14ac:dyDescent="0.2">
      <c r="A8068" s="335" t="s">
        <v>16417</v>
      </c>
      <c r="B8068" s="335" t="s">
        <v>16418</v>
      </c>
      <c r="C8068" s="733">
        <v>43891</v>
      </c>
      <c r="E8068" s="663"/>
      <c r="F8068" s="663">
        <v>4995</v>
      </c>
      <c r="G8068" s="663">
        <v>749</v>
      </c>
      <c r="H8068" s="663"/>
      <c r="I8068" s="745">
        <v>4246</v>
      </c>
      <c r="J8068" s="728">
        <v>426.63</v>
      </c>
      <c r="K8068" s="728">
        <v>85.33</v>
      </c>
      <c r="L8068" s="746">
        <v>341.3</v>
      </c>
    </row>
    <row r="8069" spans="1:12" s="335" customFormat="1" ht="12" x14ac:dyDescent="0.2">
      <c r="A8069" s="335" t="s">
        <v>16419</v>
      </c>
      <c r="B8069" s="335" t="s">
        <v>16420</v>
      </c>
      <c r="C8069" s="733">
        <v>43891</v>
      </c>
      <c r="E8069" s="663"/>
      <c r="F8069" s="663">
        <v>10272</v>
      </c>
      <c r="G8069" s="663">
        <v>1541</v>
      </c>
      <c r="H8069" s="663"/>
      <c r="I8069" s="745">
        <v>8731</v>
      </c>
      <c r="J8069" s="728">
        <v>885.41</v>
      </c>
      <c r="K8069" s="728">
        <v>177.08</v>
      </c>
      <c r="L8069" s="746">
        <v>708.33</v>
      </c>
    </row>
    <row r="8070" spans="1:12" s="335" customFormat="1" ht="12" x14ac:dyDescent="0.2">
      <c r="A8070" s="335" t="s">
        <v>16421</v>
      </c>
      <c r="B8070" s="335" t="s">
        <v>16422</v>
      </c>
      <c r="C8070" s="733">
        <v>43891</v>
      </c>
      <c r="E8070" s="663"/>
      <c r="F8070" s="663">
        <v>11759</v>
      </c>
      <c r="G8070" s="663">
        <v>1764</v>
      </c>
      <c r="H8070" s="663"/>
      <c r="I8070" s="745">
        <v>9995</v>
      </c>
      <c r="J8070" s="728">
        <v>1013.59</v>
      </c>
      <c r="K8070" s="728">
        <v>202.72</v>
      </c>
      <c r="L8070" s="746">
        <v>810.87</v>
      </c>
    </row>
    <row r="8071" spans="1:12" s="335" customFormat="1" thickBot="1" x14ac:dyDescent="0.25">
      <c r="F8071" s="663"/>
      <c r="G8071" s="663"/>
      <c r="H8071" s="663"/>
      <c r="I8071" s="663"/>
      <c r="J8071" s="728"/>
      <c r="K8071" s="728"/>
      <c r="L8071" s="728"/>
    </row>
    <row r="8072" spans="1:12" s="335" customFormat="1" thickBot="1" x14ac:dyDescent="0.25">
      <c r="A8072" s="748" t="s">
        <v>16433</v>
      </c>
      <c r="B8072" s="335" t="s">
        <v>16485</v>
      </c>
      <c r="C8072" s="733">
        <v>43922</v>
      </c>
      <c r="F8072" s="663">
        <v>4262</v>
      </c>
      <c r="G8072" s="663">
        <v>639</v>
      </c>
      <c r="H8072" s="663"/>
      <c r="I8072" s="663">
        <v>3623</v>
      </c>
      <c r="J8072" s="728">
        <v>364.01</v>
      </c>
      <c r="K8072" s="728">
        <v>72.8</v>
      </c>
      <c r="L8072" s="728">
        <v>291.20999999999998</v>
      </c>
    </row>
    <row r="8073" spans="1:12" s="335" customFormat="1" thickBot="1" x14ac:dyDescent="0.25">
      <c r="A8073" s="748" t="s">
        <v>16434</v>
      </c>
      <c r="B8073" s="335" t="s">
        <v>16486</v>
      </c>
      <c r="C8073" s="733">
        <v>43922</v>
      </c>
      <c r="F8073" s="663">
        <v>3235</v>
      </c>
      <c r="G8073" s="663">
        <v>485</v>
      </c>
      <c r="H8073" s="663"/>
      <c r="I8073" s="663">
        <v>2750</v>
      </c>
      <c r="J8073" s="728">
        <v>276.3</v>
      </c>
      <c r="K8073" s="728">
        <v>55.26</v>
      </c>
      <c r="L8073" s="728">
        <v>221.04</v>
      </c>
    </row>
    <row r="8074" spans="1:12" s="335" customFormat="1" thickBot="1" x14ac:dyDescent="0.25">
      <c r="A8074" s="748" t="s">
        <v>16435</v>
      </c>
      <c r="B8074" s="335" t="s">
        <v>16487</v>
      </c>
      <c r="C8074" s="733">
        <v>43922</v>
      </c>
      <c r="F8074" s="663">
        <v>5311</v>
      </c>
      <c r="G8074" s="663">
        <v>797</v>
      </c>
      <c r="H8074" s="663"/>
      <c r="I8074" s="663">
        <v>4514</v>
      </c>
      <c r="J8074" s="728">
        <v>453.61</v>
      </c>
      <c r="K8074" s="728">
        <v>90.72</v>
      </c>
      <c r="L8074" s="728">
        <v>362.89</v>
      </c>
    </row>
    <row r="8075" spans="1:12" s="335" customFormat="1" thickBot="1" x14ac:dyDescent="0.25">
      <c r="A8075" s="748" t="s">
        <v>16436</v>
      </c>
      <c r="B8075" s="335" t="s">
        <v>16427</v>
      </c>
      <c r="C8075" s="733">
        <v>43922</v>
      </c>
      <c r="F8075" s="663">
        <v>7677</v>
      </c>
      <c r="G8075" s="663">
        <v>1152</v>
      </c>
      <c r="H8075" s="663"/>
      <c r="I8075" s="663">
        <v>6525</v>
      </c>
      <c r="J8075" s="728">
        <v>661.74</v>
      </c>
      <c r="K8075" s="728">
        <v>132.35</v>
      </c>
      <c r="L8075" s="728">
        <v>529.39</v>
      </c>
    </row>
    <row r="8076" spans="1:12" s="335" customFormat="1" thickBot="1" x14ac:dyDescent="0.25">
      <c r="A8076" s="748" t="s">
        <v>16437</v>
      </c>
      <c r="B8076" s="335" t="s">
        <v>16488</v>
      </c>
      <c r="C8076" s="733">
        <v>43922</v>
      </c>
      <c r="F8076" s="663">
        <v>8365</v>
      </c>
      <c r="G8076" s="663">
        <v>1568</v>
      </c>
      <c r="H8076" s="663"/>
      <c r="I8076" s="663">
        <v>6797</v>
      </c>
      <c r="J8076" s="728">
        <v>982.64</v>
      </c>
      <c r="K8076" s="728">
        <v>196.53</v>
      </c>
      <c r="L8076" s="728">
        <v>786.11</v>
      </c>
    </row>
    <row r="8077" spans="1:12" s="335" customFormat="1" thickBot="1" x14ac:dyDescent="0.25">
      <c r="A8077" s="748" t="s">
        <v>16438</v>
      </c>
      <c r="B8077" s="335" t="s">
        <v>16489</v>
      </c>
      <c r="C8077" s="733">
        <v>43922</v>
      </c>
      <c r="F8077" s="663">
        <v>6522</v>
      </c>
      <c r="G8077" s="663">
        <v>1223</v>
      </c>
      <c r="H8077" s="663"/>
      <c r="I8077" s="663">
        <v>5299</v>
      </c>
      <c r="J8077" s="728">
        <v>766.14</v>
      </c>
      <c r="K8077" s="728">
        <v>153.22999999999999</v>
      </c>
      <c r="L8077" s="728">
        <v>612.91</v>
      </c>
    </row>
    <row r="8078" spans="1:12" s="335" customFormat="1" thickBot="1" x14ac:dyDescent="0.25">
      <c r="A8078" s="748" t="s">
        <v>16439</v>
      </c>
      <c r="B8078" s="335" t="s">
        <v>16490</v>
      </c>
      <c r="C8078" s="733">
        <v>43922</v>
      </c>
      <c r="F8078" s="663">
        <v>8300</v>
      </c>
      <c r="G8078" s="663">
        <v>1660</v>
      </c>
      <c r="H8078" s="663"/>
      <c r="I8078" s="663">
        <v>6640</v>
      </c>
      <c r="J8078" s="728">
        <v>1051.95</v>
      </c>
      <c r="K8078" s="728">
        <v>210.39</v>
      </c>
      <c r="L8078" s="728">
        <v>841.56</v>
      </c>
    </row>
    <row r="8079" spans="1:12" s="335" customFormat="1" thickBot="1" x14ac:dyDescent="0.25">
      <c r="A8079" s="748" t="s">
        <v>16440</v>
      </c>
      <c r="B8079" s="335" t="s">
        <v>16491</v>
      </c>
      <c r="C8079" s="733">
        <v>43922</v>
      </c>
      <c r="F8079" s="663">
        <v>3652</v>
      </c>
      <c r="G8079" s="663">
        <v>730</v>
      </c>
      <c r="H8079" s="663"/>
      <c r="I8079" s="663">
        <v>2922</v>
      </c>
      <c r="J8079" s="728">
        <v>467.09</v>
      </c>
      <c r="K8079" s="728">
        <v>93.42</v>
      </c>
      <c r="L8079" s="728">
        <v>373.67</v>
      </c>
    </row>
    <row r="8080" spans="1:12" s="335" customFormat="1" thickBot="1" x14ac:dyDescent="0.25">
      <c r="A8080" s="748" t="s">
        <v>16441</v>
      </c>
      <c r="B8080" s="335" t="s">
        <v>16492</v>
      </c>
      <c r="C8080" s="733">
        <v>43922</v>
      </c>
      <c r="F8080" s="663">
        <v>1965</v>
      </c>
      <c r="G8080" s="663">
        <v>295</v>
      </c>
      <c r="H8080" s="663"/>
      <c r="I8080" s="663">
        <v>1670</v>
      </c>
      <c r="J8080" s="728">
        <v>167.83</v>
      </c>
      <c r="K8080" s="728">
        <v>33.57</v>
      </c>
      <c r="L8080" s="728">
        <v>134.26</v>
      </c>
    </row>
    <row r="8081" spans="1:12" s="335" customFormat="1" thickBot="1" x14ac:dyDescent="0.25">
      <c r="A8081" s="748" t="s">
        <v>16442</v>
      </c>
      <c r="B8081" s="335" t="s">
        <v>16429</v>
      </c>
      <c r="C8081" s="733">
        <v>43922</v>
      </c>
      <c r="F8081" s="663">
        <v>2416</v>
      </c>
      <c r="G8081" s="663">
        <v>362</v>
      </c>
      <c r="H8081" s="663"/>
      <c r="I8081" s="663">
        <v>2054</v>
      </c>
      <c r="J8081" s="728">
        <v>206.35</v>
      </c>
      <c r="K8081" s="728">
        <v>41.27</v>
      </c>
      <c r="L8081" s="728">
        <v>165.08</v>
      </c>
    </row>
    <row r="8082" spans="1:12" s="335" customFormat="1" thickBot="1" x14ac:dyDescent="0.25">
      <c r="A8082" s="748" t="s">
        <v>16443</v>
      </c>
      <c r="B8082" s="335" t="s">
        <v>16493</v>
      </c>
      <c r="C8082" s="733">
        <v>43922</v>
      </c>
      <c r="F8082" s="663">
        <v>2582</v>
      </c>
      <c r="G8082" s="663">
        <v>387</v>
      </c>
      <c r="H8082" s="663"/>
      <c r="I8082" s="663">
        <v>2195</v>
      </c>
      <c r="J8082" s="728">
        <v>220.53</v>
      </c>
      <c r="K8082" s="728">
        <v>44.11</v>
      </c>
      <c r="L8082" s="728">
        <v>176.42</v>
      </c>
    </row>
    <row r="8083" spans="1:12" s="335" customFormat="1" thickBot="1" x14ac:dyDescent="0.25">
      <c r="A8083" s="748" t="s">
        <v>16444</v>
      </c>
      <c r="B8083" s="335" t="s">
        <v>16494</v>
      </c>
      <c r="C8083" s="733">
        <v>43922</v>
      </c>
      <c r="F8083" s="663">
        <v>2976</v>
      </c>
      <c r="G8083" s="663">
        <v>446</v>
      </c>
      <c r="H8083" s="663"/>
      <c r="I8083" s="663">
        <v>2530</v>
      </c>
      <c r="J8083" s="728">
        <v>254.19</v>
      </c>
      <c r="K8083" s="728">
        <v>50.84</v>
      </c>
      <c r="L8083" s="728">
        <v>203.35</v>
      </c>
    </row>
    <row r="8084" spans="1:12" s="335" customFormat="1" thickBot="1" x14ac:dyDescent="0.25">
      <c r="A8084" s="748" t="s">
        <v>16445</v>
      </c>
      <c r="B8084" s="335" t="s">
        <v>16495</v>
      </c>
      <c r="C8084" s="733">
        <v>43922</v>
      </c>
      <c r="F8084" s="663">
        <v>2099</v>
      </c>
      <c r="G8084" s="663">
        <v>315</v>
      </c>
      <c r="H8084" s="663"/>
      <c r="I8084" s="663">
        <v>1784</v>
      </c>
      <c r="J8084" s="728">
        <v>179.27</v>
      </c>
      <c r="K8084" s="728">
        <v>35.85</v>
      </c>
      <c r="L8084" s="728">
        <v>143.41999999999999</v>
      </c>
    </row>
    <row r="8085" spans="1:12" s="335" customFormat="1" thickBot="1" x14ac:dyDescent="0.25">
      <c r="A8085" s="748" t="s">
        <v>16446</v>
      </c>
      <c r="B8085" s="335" t="s">
        <v>16496</v>
      </c>
      <c r="C8085" s="733">
        <v>43922</v>
      </c>
      <c r="F8085" s="663">
        <v>2493</v>
      </c>
      <c r="G8085" s="663">
        <v>374</v>
      </c>
      <c r="H8085" s="663"/>
      <c r="I8085" s="663">
        <v>2119</v>
      </c>
      <c r="J8085" s="728">
        <v>212.93</v>
      </c>
      <c r="K8085" s="728">
        <v>42.59</v>
      </c>
      <c r="L8085" s="728">
        <v>170.34</v>
      </c>
    </row>
    <row r="8086" spans="1:12" s="335" customFormat="1" thickBot="1" x14ac:dyDescent="0.25">
      <c r="A8086" s="748" t="s">
        <v>16447</v>
      </c>
      <c r="B8086" s="335" t="s">
        <v>16431</v>
      </c>
      <c r="C8086" s="733">
        <v>43922</v>
      </c>
      <c r="F8086" s="663">
        <v>2709</v>
      </c>
      <c r="G8086" s="663">
        <v>406</v>
      </c>
      <c r="H8086" s="663"/>
      <c r="I8086" s="663">
        <v>2303</v>
      </c>
      <c r="J8086" s="728">
        <v>231.37</v>
      </c>
      <c r="K8086" s="728">
        <v>46.27</v>
      </c>
      <c r="L8086" s="728">
        <v>185.1</v>
      </c>
    </row>
    <row r="8087" spans="1:12" s="335" customFormat="1" thickBot="1" x14ac:dyDescent="0.25">
      <c r="A8087" s="748" t="s">
        <v>16448</v>
      </c>
      <c r="B8087" s="335" t="s">
        <v>16497</v>
      </c>
      <c r="C8087" s="733">
        <v>43922</v>
      </c>
      <c r="F8087" s="663">
        <v>2409</v>
      </c>
      <c r="G8087" s="663">
        <v>361</v>
      </c>
      <c r="H8087" s="663"/>
      <c r="I8087" s="663">
        <v>2048</v>
      </c>
      <c r="J8087" s="728">
        <v>205.75</v>
      </c>
      <c r="K8087" s="728">
        <v>41.15</v>
      </c>
      <c r="L8087" s="728">
        <v>164.6</v>
      </c>
    </row>
    <row r="8088" spans="1:12" s="335" customFormat="1" thickBot="1" x14ac:dyDescent="0.25">
      <c r="A8088" s="748" t="s">
        <v>16449</v>
      </c>
      <c r="B8088" s="335" t="s">
        <v>16498</v>
      </c>
      <c r="C8088" s="733">
        <v>43922</v>
      </c>
      <c r="F8088" s="663">
        <v>2088</v>
      </c>
      <c r="G8088" s="663">
        <v>392</v>
      </c>
      <c r="H8088" s="663"/>
      <c r="I8088" s="663">
        <v>1696</v>
      </c>
      <c r="J8088" s="728">
        <v>243.05</v>
      </c>
      <c r="K8088" s="728">
        <v>48.61</v>
      </c>
      <c r="L8088" s="728">
        <v>194.44</v>
      </c>
    </row>
    <row r="8089" spans="1:12" s="335" customFormat="1" thickBot="1" x14ac:dyDescent="0.25">
      <c r="A8089" s="748" t="s">
        <v>16450</v>
      </c>
      <c r="B8089" s="335" t="s">
        <v>16499</v>
      </c>
      <c r="C8089" s="733">
        <v>43922</v>
      </c>
      <c r="F8089" s="663">
        <v>2208</v>
      </c>
      <c r="G8089" s="663">
        <v>414</v>
      </c>
      <c r="H8089" s="663"/>
      <c r="I8089" s="663">
        <v>1794</v>
      </c>
      <c r="J8089" s="728">
        <v>257.01</v>
      </c>
      <c r="K8089" s="728">
        <v>51.4</v>
      </c>
      <c r="L8089" s="728">
        <v>205.61</v>
      </c>
    </row>
    <row r="8090" spans="1:12" s="335" customFormat="1" thickBot="1" x14ac:dyDescent="0.25">
      <c r="A8090" s="748" t="s">
        <v>16451</v>
      </c>
      <c r="B8090" s="335" t="s">
        <v>16428</v>
      </c>
      <c r="C8090" s="733">
        <v>43922</v>
      </c>
      <c r="F8090" s="663">
        <v>6420</v>
      </c>
      <c r="G8090" s="663">
        <v>963</v>
      </c>
      <c r="H8090" s="663"/>
      <c r="I8090" s="663">
        <v>5457</v>
      </c>
      <c r="J8090" s="728">
        <v>553.39</v>
      </c>
      <c r="K8090" s="728">
        <v>110.68</v>
      </c>
      <c r="L8090" s="728">
        <v>442.71</v>
      </c>
    </row>
    <row r="8091" spans="1:12" s="335" customFormat="1" thickBot="1" x14ac:dyDescent="0.25">
      <c r="A8091" s="748" t="s">
        <v>16452</v>
      </c>
      <c r="B8091" s="335" t="s">
        <v>16500</v>
      </c>
      <c r="C8091" s="733">
        <v>43922</v>
      </c>
      <c r="F8091" s="663">
        <v>5193</v>
      </c>
      <c r="G8091" s="663">
        <v>779</v>
      </c>
      <c r="H8091" s="663"/>
      <c r="I8091" s="663">
        <v>4414</v>
      </c>
      <c r="J8091" s="728">
        <v>443.54</v>
      </c>
      <c r="K8091" s="728">
        <v>88.71</v>
      </c>
      <c r="L8091" s="728">
        <v>354.83</v>
      </c>
    </row>
    <row r="8092" spans="1:12" s="335" customFormat="1" thickBot="1" x14ac:dyDescent="0.25">
      <c r="A8092" s="748" t="s">
        <v>16453</v>
      </c>
      <c r="B8092" s="335" t="s">
        <v>16501</v>
      </c>
      <c r="C8092" s="733">
        <v>43922</v>
      </c>
      <c r="F8092" s="663">
        <v>2573</v>
      </c>
      <c r="G8092" s="663">
        <v>386</v>
      </c>
      <c r="H8092" s="663"/>
      <c r="I8092" s="663">
        <v>2187</v>
      </c>
      <c r="J8092" s="728">
        <v>219.76</v>
      </c>
      <c r="K8092" s="728">
        <v>43.95</v>
      </c>
      <c r="L8092" s="728">
        <v>175.81</v>
      </c>
    </row>
    <row r="8093" spans="1:12" s="335" customFormat="1" thickBot="1" x14ac:dyDescent="0.25">
      <c r="A8093" s="748" t="s">
        <v>16454</v>
      </c>
      <c r="B8093" s="335" t="s">
        <v>16430</v>
      </c>
      <c r="C8093" s="733">
        <v>43922</v>
      </c>
      <c r="F8093" s="663">
        <v>840</v>
      </c>
      <c r="G8093" s="663">
        <v>126</v>
      </c>
      <c r="H8093" s="663"/>
      <c r="I8093" s="663">
        <v>714</v>
      </c>
      <c r="J8093" s="728">
        <v>71.75</v>
      </c>
      <c r="K8093" s="728">
        <v>14.35</v>
      </c>
      <c r="L8093" s="728">
        <v>57.4</v>
      </c>
    </row>
    <row r="8094" spans="1:12" s="335" customFormat="1" thickBot="1" x14ac:dyDescent="0.25">
      <c r="A8094" s="748" t="s">
        <v>16455</v>
      </c>
      <c r="B8094" s="335" t="s">
        <v>16502</v>
      </c>
      <c r="C8094" s="733">
        <v>43922</v>
      </c>
      <c r="F8094" s="663">
        <v>2829</v>
      </c>
      <c r="G8094" s="663">
        <v>707</v>
      </c>
      <c r="H8094" s="663"/>
      <c r="I8094" s="663">
        <v>2122</v>
      </c>
      <c r="J8094" s="728">
        <v>479.8</v>
      </c>
      <c r="K8094" s="728">
        <v>95.96</v>
      </c>
      <c r="L8094" s="728">
        <v>383.84</v>
      </c>
    </row>
    <row r="8095" spans="1:12" s="335" customFormat="1" thickBot="1" x14ac:dyDescent="0.25">
      <c r="A8095" s="748" t="s">
        <v>16456</v>
      </c>
      <c r="B8095" s="335" t="s">
        <v>16503</v>
      </c>
      <c r="C8095" s="733">
        <v>43922</v>
      </c>
      <c r="F8095" s="663">
        <v>1775</v>
      </c>
      <c r="G8095" s="663">
        <v>266</v>
      </c>
      <c r="H8095" s="663"/>
      <c r="I8095" s="663">
        <v>1509</v>
      </c>
      <c r="J8095" s="728">
        <v>151.6</v>
      </c>
      <c r="K8095" s="728">
        <v>30.32</v>
      </c>
      <c r="L8095" s="728">
        <v>121.28</v>
      </c>
    </row>
    <row r="8096" spans="1:12" s="335" customFormat="1" thickBot="1" x14ac:dyDescent="0.25">
      <c r="A8096" s="748" t="s">
        <v>16457</v>
      </c>
      <c r="B8096" s="335" t="s">
        <v>16269</v>
      </c>
      <c r="C8096" s="733">
        <v>43922</v>
      </c>
      <c r="F8096" s="663">
        <v>8099</v>
      </c>
      <c r="G8096" s="663">
        <v>2025</v>
      </c>
      <c r="H8096" s="663"/>
      <c r="I8096" s="663">
        <v>6074</v>
      </c>
      <c r="J8096" s="728">
        <v>1373.59</v>
      </c>
      <c r="K8096" s="728">
        <v>274.72000000000003</v>
      </c>
      <c r="L8096" s="728">
        <v>1098.8699999999999</v>
      </c>
    </row>
    <row r="8097" spans="1:12" s="335" customFormat="1" thickBot="1" x14ac:dyDescent="0.25">
      <c r="A8097" s="748" t="s">
        <v>16458</v>
      </c>
      <c r="B8097" s="335" t="s">
        <v>16504</v>
      </c>
      <c r="C8097" s="733">
        <v>43922</v>
      </c>
      <c r="F8097" s="663">
        <v>3770</v>
      </c>
      <c r="G8097" s="663">
        <v>565</v>
      </c>
      <c r="H8097" s="663"/>
      <c r="I8097" s="663">
        <v>3205</v>
      </c>
      <c r="J8097" s="728">
        <v>322</v>
      </c>
      <c r="K8097" s="728">
        <v>64.400000000000006</v>
      </c>
      <c r="L8097" s="728">
        <v>257.60000000000002</v>
      </c>
    </row>
    <row r="8098" spans="1:12" s="335" customFormat="1" thickBot="1" x14ac:dyDescent="0.25">
      <c r="A8098" s="748" t="s">
        <v>16459</v>
      </c>
      <c r="B8098" s="335" t="s">
        <v>16486</v>
      </c>
      <c r="C8098" s="733">
        <v>43922</v>
      </c>
      <c r="F8098" s="663">
        <v>4960</v>
      </c>
      <c r="G8098" s="663">
        <v>744</v>
      </c>
      <c r="H8098" s="663"/>
      <c r="I8098" s="663">
        <v>4216</v>
      </c>
      <c r="J8098" s="728">
        <v>423.64</v>
      </c>
      <c r="K8098" s="728">
        <v>84.73</v>
      </c>
      <c r="L8098" s="728">
        <v>338.91</v>
      </c>
    </row>
    <row r="8099" spans="1:12" s="335" customFormat="1" thickBot="1" x14ac:dyDescent="0.25">
      <c r="A8099" s="748" t="s">
        <v>16460</v>
      </c>
      <c r="B8099" s="335" t="s">
        <v>16505</v>
      </c>
      <c r="C8099" s="733">
        <v>43922</v>
      </c>
      <c r="F8099" s="663">
        <v>3900</v>
      </c>
      <c r="G8099" s="663">
        <v>780</v>
      </c>
      <c r="H8099" s="663"/>
      <c r="I8099" s="663">
        <v>3120</v>
      </c>
      <c r="J8099" s="728">
        <v>494.29</v>
      </c>
      <c r="K8099" s="728">
        <v>98.86</v>
      </c>
      <c r="L8099" s="728">
        <v>395.43</v>
      </c>
    </row>
    <row r="8100" spans="1:12" s="335" customFormat="1" thickBot="1" x14ac:dyDescent="0.25">
      <c r="A8100" s="748" t="s">
        <v>16461</v>
      </c>
      <c r="B8100" s="335" t="s">
        <v>16506</v>
      </c>
      <c r="C8100" s="733">
        <v>43922</v>
      </c>
      <c r="F8100" s="663">
        <v>4910</v>
      </c>
      <c r="G8100" s="663">
        <v>982</v>
      </c>
      <c r="H8100" s="663"/>
      <c r="I8100" s="663">
        <v>3928</v>
      </c>
      <c r="J8100" s="728">
        <v>622.29</v>
      </c>
      <c r="K8100" s="728">
        <v>124.46</v>
      </c>
      <c r="L8100" s="728">
        <v>497.83</v>
      </c>
    </row>
    <row r="8101" spans="1:12" s="335" customFormat="1" thickBot="1" x14ac:dyDescent="0.25">
      <c r="A8101" s="748" t="s">
        <v>16462</v>
      </c>
      <c r="B8101" s="335" t="s">
        <v>16507</v>
      </c>
      <c r="C8101" s="733">
        <v>43922</v>
      </c>
      <c r="F8101" s="663">
        <v>5280</v>
      </c>
      <c r="G8101" s="663">
        <v>1056</v>
      </c>
      <c r="H8101" s="663"/>
      <c r="I8101" s="663">
        <v>4224</v>
      </c>
      <c r="J8101" s="728">
        <v>669.19</v>
      </c>
      <c r="K8101" s="728">
        <v>133.84</v>
      </c>
      <c r="L8101" s="728">
        <v>535.35</v>
      </c>
    </row>
    <row r="8102" spans="1:12" s="335" customFormat="1" thickBot="1" x14ac:dyDescent="0.25">
      <c r="A8102" s="748" t="s">
        <v>16463</v>
      </c>
      <c r="B8102" s="335" t="s">
        <v>16283</v>
      </c>
      <c r="C8102" s="733">
        <v>43922</v>
      </c>
      <c r="F8102" s="663">
        <v>5976</v>
      </c>
      <c r="G8102" s="663">
        <v>896</v>
      </c>
      <c r="H8102" s="663"/>
      <c r="I8102" s="663">
        <v>5080</v>
      </c>
      <c r="J8102" s="728">
        <v>515.13</v>
      </c>
      <c r="K8102" s="728">
        <v>103.03</v>
      </c>
      <c r="L8102" s="728">
        <v>412.1</v>
      </c>
    </row>
    <row r="8103" spans="1:12" s="335" customFormat="1" thickBot="1" x14ac:dyDescent="0.25">
      <c r="A8103" s="748" t="s">
        <v>16464</v>
      </c>
      <c r="B8103" s="335" t="s">
        <v>16508</v>
      </c>
      <c r="C8103" s="733">
        <v>43922</v>
      </c>
      <c r="F8103" s="663">
        <v>6168</v>
      </c>
      <c r="G8103" s="663">
        <v>1234</v>
      </c>
      <c r="H8103" s="663"/>
      <c r="I8103" s="663">
        <v>4934</v>
      </c>
      <c r="J8103" s="728">
        <v>781.74</v>
      </c>
      <c r="K8103" s="728">
        <v>156.35</v>
      </c>
      <c r="L8103" s="728">
        <v>625.39</v>
      </c>
    </row>
    <row r="8104" spans="1:12" s="335" customFormat="1" thickBot="1" x14ac:dyDescent="0.25">
      <c r="A8104" s="748" t="s">
        <v>16465</v>
      </c>
      <c r="B8104" s="335" t="s">
        <v>16509</v>
      </c>
      <c r="C8104" s="733">
        <v>43922</v>
      </c>
      <c r="F8104" s="663">
        <v>4883</v>
      </c>
      <c r="G8104" s="663">
        <v>732</v>
      </c>
      <c r="H8104" s="663"/>
      <c r="I8104" s="663">
        <v>4151</v>
      </c>
      <c r="J8104" s="728">
        <v>420.9</v>
      </c>
      <c r="K8104" s="728">
        <v>84.18</v>
      </c>
      <c r="L8104" s="728">
        <v>336.72</v>
      </c>
    </row>
    <row r="8105" spans="1:12" s="335" customFormat="1" thickBot="1" x14ac:dyDescent="0.25">
      <c r="A8105" s="748" t="s">
        <v>16466</v>
      </c>
      <c r="B8105" s="335" t="s">
        <v>16510</v>
      </c>
      <c r="C8105" s="733">
        <v>43922</v>
      </c>
      <c r="F8105" s="663">
        <v>4051</v>
      </c>
      <c r="G8105" s="663">
        <v>608</v>
      </c>
      <c r="H8105" s="663"/>
      <c r="I8105" s="663">
        <v>3443</v>
      </c>
      <c r="J8105" s="728">
        <v>346</v>
      </c>
      <c r="K8105" s="728">
        <v>69.2</v>
      </c>
      <c r="L8105" s="728">
        <v>276.8</v>
      </c>
    </row>
    <row r="8106" spans="1:12" s="335" customFormat="1" thickBot="1" x14ac:dyDescent="0.25">
      <c r="A8106" s="748" t="s">
        <v>16467</v>
      </c>
      <c r="B8106" s="335" t="s">
        <v>16511</v>
      </c>
      <c r="C8106" s="733">
        <v>43922</v>
      </c>
      <c r="F8106" s="663">
        <v>1705</v>
      </c>
      <c r="G8106" s="663">
        <v>256</v>
      </c>
      <c r="H8106" s="663"/>
      <c r="I8106" s="663">
        <v>1449</v>
      </c>
      <c r="J8106" s="728">
        <v>145.63</v>
      </c>
      <c r="K8106" s="728">
        <v>29.13</v>
      </c>
      <c r="L8106" s="728">
        <v>116.5</v>
      </c>
    </row>
    <row r="8107" spans="1:12" s="335" customFormat="1" thickBot="1" x14ac:dyDescent="0.25">
      <c r="A8107" s="748" t="s">
        <v>16468</v>
      </c>
      <c r="B8107" s="335" t="s">
        <v>16512</v>
      </c>
      <c r="C8107" s="733">
        <v>43922</v>
      </c>
      <c r="F8107" s="663">
        <v>7383</v>
      </c>
      <c r="G8107" s="663">
        <v>1107</v>
      </c>
      <c r="H8107" s="663"/>
      <c r="I8107" s="663">
        <v>6276</v>
      </c>
      <c r="J8107" s="728">
        <v>636.39</v>
      </c>
      <c r="K8107" s="728">
        <v>127.28</v>
      </c>
      <c r="L8107" s="728">
        <v>509.11</v>
      </c>
    </row>
    <row r="8108" spans="1:12" s="335" customFormat="1" thickBot="1" x14ac:dyDescent="0.25">
      <c r="A8108" s="748" t="s">
        <v>16469</v>
      </c>
      <c r="B8108" s="335" t="s">
        <v>16513</v>
      </c>
      <c r="C8108" s="733">
        <v>43922</v>
      </c>
      <c r="F8108" s="663">
        <v>1241</v>
      </c>
      <c r="G8108" s="663">
        <v>186</v>
      </c>
      <c r="H8108" s="663"/>
      <c r="I8108" s="663">
        <v>1055</v>
      </c>
      <c r="J8108" s="728">
        <v>105.99</v>
      </c>
      <c r="K8108" s="728">
        <v>21.2</v>
      </c>
      <c r="L8108" s="728">
        <v>84.79</v>
      </c>
    </row>
    <row r="8109" spans="1:12" s="335" customFormat="1" thickBot="1" x14ac:dyDescent="0.25">
      <c r="A8109" s="748" t="s">
        <v>16470</v>
      </c>
      <c r="B8109" s="335" t="s">
        <v>16514</v>
      </c>
      <c r="C8109" s="733">
        <v>43922</v>
      </c>
      <c r="F8109" s="663">
        <v>3739</v>
      </c>
      <c r="G8109" s="663">
        <v>1122</v>
      </c>
      <c r="H8109" s="663"/>
      <c r="I8109" s="663">
        <v>2617</v>
      </c>
      <c r="J8109" s="728">
        <v>790.05</v>
      </c>
      <c r="K8109" s="728">
        <v>158.01</v>
      </c>
      <c r="L8109" s="728">
        <v>632.04</v>
      </c>
    </row>
    <row r="8110" spans="1:12" s="335" customFormat="1" thickBot="1" x14ac:dyDescent="0.25">
      <c r="A8110" s="748" t="s">
        <v>16471</v>
      </c>
      <c r="B8110" s="335" t="s">
        <v>16515</v>
      </c>
      <c r="C8110" s="733">
        <v>43922</v>
      </c>
      <c r="F8110" s="663">
        <v>5528</v>
      </c>
      <c r="G8110" s="663">
        <v>829</v>
      </c>
      <c r="H8110" s="663"/>
      <c r="I8110" s="663">
        <v>4699</v>
      </c>
      <c r="J8110" s="728">
        <v>476.51</v>
      </c>
      <c r="K8110" s="728">
        <v>95.3</v>
      </c>
      <c r="L8110" s="728">
        <v>381.21</v>
      </c>
    </row>
    <row r="8111" spans="1:12" s="335" customFormat="1" thickBot="1" x14ac:dyDescent="0.25">
      <c r="A8111" s="748" t="s">
        <v>16472</v>
      </c>
      <c r="B8111" s="335" t="s">
        <v>16516</v>
      </c>
      <c r="C8111" s="733">
        <v>43922</v>
      </c>
      <c r="F8111" s="663">
        <v>6509</v>
      </c>
      <c r="G8111" s="663">
        <v>976</v>
      </c>
      <c r="H8111" s="663"/>
      <c r="I8111" s="663">
        <v>5533</v>
      </c>
      <c r="J8111" s="728">
        <v>561.04999999999995</v>
      </c>
      <c r="K8111" s="728">
        <v>112.21</v>
      </c>
      <c r="L8111" s="728">
        <v>448.84</v>
      </c>
    </row>
    <row r="8112" spans="1:12" s="335" customFormat="1" thickBot="1" x14ac:dyDescent="0.25">
      <c r="A8112" s="748" t="s">
        <v>16473</v>
      </c>
      <c r="B8112" s="335" t="s">
        <v>16517</v>
      </c>
      <c r="C8112" s="733">
        <v>43922</v>
      </c>
      <c r="F8112" s="663">
        <v>4080</v>
      </c>
      <c r="G8112" s="663">
        <v>816</v>
      </c>
      <c r="H8112" s="663"/>
      <c r="I8112" s="663">
        <v>3264</v>
      </c>
      <c r="J8112" s="728">
        <v>517.1</v>
      </c>
      <c r="K8112" s="728">
        <v>103.42</v>
      </c>
      <c r="L8112" s="728">
        <v>413.68</v>
      </c>
    </row>
    <row r="8113" spans="1:12" s="335" customFormat="1" thickBot="1" x14ac:dyDescent="0.25">
      <c r="A8113" s="748" t="s">
        <v>16474</v>
      </c>
      <c r="B8113" s="335" t="s">
        <v>16518</v>
      </c>
      <c r="C8113" s="733">
        <v>43922</v>
      </c>
      <c r="F8113" s="663">
        <v>4315</v>
      </c>
      <c r="G8113" s="663">
        <v>647</v>
      </c>
      <c r="H8113" s="663"/>
      <c r="I8113" s="663">
        <v>3668</v>
      </c>
      <c r="J8113" s="728">
        <v>368.55</v>
      </c>
      <c r="K8113" s="728">
        <v>73.709999999999994</v>
      </c>
      <c r="L8113" s="728">
        <v>294.83999999999997</v>
      </c>
    </row>
    <row r="8114" spans="1:12" s="335" customFormat="1" thickBot="1" x14ac:dyDescent="0.25">
      <c r="A8114" s="748" t="s">
        <v>16475</v>
      </c>
      <c r="B8114" s="335" t="s">
        <v>16519</v>
      </c>
      <c r="C8114" s="733">
        <v>43922</v>
      </c>
      <c r="F8114" s="663">
        <v>2230</v>
      </c>
      <c r="G8114" s="663">
        <v>334</v>
      </c>
      <c r="H8114" s="663"/>
      <c r="I8114" s="663">
        <v>1896</v>
      </c>
      <c r="J8114" s="728">
        <v>190.46</v>
      </c>
      <c r="K8114" s="728">
        <v>38.090000000000003</v>
      </c>
      <c r="L8114" s="728">
        <v>152.37</v>
      </c>
    </row>
    <row r="8115" spans="1:12" s="335" customFormat="1" thickBot="1" x14ac:dyDescent="0.25">
      <c r="A8115" s="748" t="s">
        <v>16476</v>
      </c>
      <c r="B8115" s="335" t="s">
        <v>16520</v>
      </c>
      <c r="C8115" s="733">
        <v>43922</v>
      </c>
      <c r="F8115" s="663">
        <v>2249</v>
      </c>
      <c r="G8115" s="663">
        <v>337</v>
      </c>
      <c r="H8115" s="663"/>
      <c r="I8115" s="663">
        <v>1912</v>
      </c>
      <c r="J8115" s="728">
        <v>561.04999999999995</v>
      </c>
      <c r="K8115" s="728">
        <v>112.21</v>
      </c>
      <c r="L8115" s="728">
        <v>448.84</v>
      </c>
    </row>
    <row r="8116" spans="1:12" s="335" customFormat="1" thickBot="1" x14ac:dyDescent="0.25">
      <c r="A8116" s="748" t="s">
        <v>16477</v>
      </c>
      <c r="B8116" s="335" t="s">
        <v>16521</v>
      </c>
      <c r="C8116" s="733">
        <v>43922</v>
      </c>
      <c r="F8116" s="663">
        <v>2929</v>
      </c>
      <c r="G8116" s="663">
        <v>879</v>
      </c>
      <c r="H8116" s="663"/>
      <c r="I8116" s="663">
        <v>2050</v>
      </c>
      <c r="J8116" s="728">
        <v>618.9</v>
      </c>
      <c r="K8116" s="728">
        <v>123.78</v>
      </c>
      <c r="L8116" s="728">
        <v>495.12</v>
      </c>
    </row>
    <row r="8117" spans="1:12" s="335" customFormat="1" thickBot="1" x14ac:dyDescent="0.25">
      <c r="A8117" s="748" t="s">
        <v>16478</v>
      </c>
      <c r="B8117" s="335" t="s">
        <v>16522</v>
      </c>
      <c r="C8117" s="733">
        <v>43922</v>
      </c>
      <c r="F8117" s="663">
        <v>5261</v>
      </c>
      <c r="G8117" s="663">
        <v>789</v>
      </c>
      <c r="H8117" s="663"/>
      <c r="I8117" s="663">
        <v>4472</v>
      </c>
      <c r="J8117" s="728">
        <v>561.04999999999995</v>
      </c>
      <c r="K8117" s="728">
        <v>112.21</v>
      </c>
      <c r="L8117" s="728">
        <v>448.84</v>
      </c>
    </row>
    <row r="8118" spans="1:12" s="335" customFormat="1" thickBot="1" x14ac:dyDescent="0.25">
      <c r="A8118" s="748" t="s">
        <v>16479</v>
      </c>
      <c r="B8118" s="335" t="s">
        <v>16523</v>
      </c>
      <c r="C8118" s="733">
        <v>43922</v>
      </c>
      <c r="F8118" s="663">
        <v>6013</v>
      </c>
      <c r="G8118" s="663">
        <v>902</v>
      </c>
      <c r="H8118" s="663"/>
      <c r="I8118" s="663">
        <v>5111</v>
      </c>
      <c r="J8118" s="728">
        <v>561.04999999999995</v>
      </c>
      <c r="K8118" s="728">
        <v>112.21</v>
      </c>
      <c r="L8118" s="728">
        <v>448.84</v>
      </c>
    </row>
    <row r="8119" spans="1:12" s="335" customFormat="1" thickBot="1" x14ac:dyDescent="0.25">
      <c r="A8119" s="748" t="s">
        <v>16480</v>
      </c>
      <c r="B8119" s="335" t="s">
        <v>16524</v>
      </c>
      <c r="C8119" s="733">
        <v>43922</v>
      </c>
      <c r="F8119" s="663">
        <v>6348</v>
      </c>
      <c r="G8119" s="663">
        <v>1270</v>
      </c>
      <c r="H8119" s="663"/>
      <c r="I8119" s="663">
        <v>5078</v>
      </c>
      <c r="J8119" s="728">
        <v>811.91</v>
      </c>
      <c r="K8119" s="728">
        <v>162.38</v>
      </c>
      <c r="L8119" s="728">
        <v>649.53</v>
      </c>
    </row>
    <row r="8120" spans="1:12" s="335" customFormat="1" thickBot="1" x14ac:dyDescent="0.25">
      <c r="A8120" s="748" t="s">
        <v>16481</v>
      </c>
      <c r="B8120" s="335" t="s">
        <v>16432</v>
      </c>
      <c r="C8120" s="733">
        <v>43922</v>
      </c>
      <c r="F8120" s="663">
        <v>5552</v>
      </c>
      <c r="G8120" s="663">
        <v>1110</v>
      </c>
      <c r="H8120" s="663"/>
      <c r="I8120" s="663">
        <v>4442</v>
      </c>
      <c r="J8120" s="728">
        <v>710.1</v>
      </c>
      <c r="K8120" s="728">
        <v>142.02000000000001</v>
      </c>
      <c r="L8120" s="728">
        <v>568.08000000000004</v>
      </c>
    </row>
    <row r="8121" spans="1:12" s="335" customFormat="1" thickBot="1" x14ac:dyDescent="0.25">
      <c r="A8121" s="748" t="s">
        <v>16482</v>
      </c>
      <c r="B8121" s="335" t="s">
        <v>16525</v>
      </c>
      <c r="C8121" s="733">
        <v>43922</v>
      </c>
      <c r="F8121" s="663">
        <v>2700</v>
      </c>
      <c r="G8121" s="663">
        <v>540</v>
      </c>
      <c r="H8121" s="663"/>
      <c r="I8121" s="663">
        <v>2160</v>
      </c>
      <c r="J8121" s="728">
        <v>345.33</v>
      </c>
      <c r="K8121" s="728">
        <v>69.069999999999993</v>
      </c>
      <c r="L8121" s="728">
        <v>276.26</v>
      </c>
    </row>
    <row r="8122" spans="1:12" s="335" customFormat="1" thickBot="1" x14ac:dyDescent="0.25">
      <c r="A8122" s="748" t="s">
        <v>16483</v>
      </c>
      <c r="B8122" s="335" t="s">
        <v>16526</v>
      </c>
      <c r="C8122" s="733">
        <v>43922</v>
      </c>
      <c r="F8122" s="663">
        <v>7329</v>
      </c>
      <c r="G8122" s="663">
        <v>1099</v>
      </c>
      <c r="H8122" s="663"/>
      <c r="I8122" s="663">
        <v>6230</v>
      </c>
      <c r="J8122" s="728">
        <v>631.74</v>
      </c>
      <c r="K8122" s="728">
        <v>126.35</v>
      </c>
      <c r="L8122" s="728">
        <v>505.39</v>
      </c>
    </row>
    <row r="8123" spans="1:12" s="335" customFormat="1" thickBot="1" x14ac:dyDescent="0.25">
      <c r="A8123" s="748" t="s">
        <v>16484</v>
      </c>
      <c r="B8123" s="335" t="s">
        <v>16527</v>
      </c>
      <c r="C8123" s="733">
        <v>43922</v>
      </c>
      <c r="F8123" s="663">
        <v>2812</v>
      </c>
      <c r="G8123" s="663">
        <v>562</v>
      </c>
      <c r="H8123" s="663"/>
      <c r="I8123" s="663">
        <v>2250</v>
      </c>
      <c r="J8123" s="728">
        <v>359.65</v>
      </c>
      <c r="K8123" s="728">
        <v>71.930000000000007</v>
      </c>
      <c r="L8123" s="728">
        <v>287.72000000000003</v>
      </c>
    </row>
    <row r="8124" spans="1:12" s="335" customFormat="1" ht="12" x14ac:dyDescent="0.2">
      <c r="F8124" s="663"/>
      <c r="G8124" s="663"/>
      <c r="H8124" s="663"/>
      <c r="I8124" s="663"/>
      <c r="J8124" s="728"/>
      <c r="K8124" s="728"/>
      <c r="L8124" s="728"/>
    </row>
    <row r="8125" spans="1:12" s="335" customFormat="1" ht="12" x14ac:dyDescent="0.2">
      <c r="A8125" s="335" t="s">
        <v>16529</v>
      </c>
      <c r="B8125" s="335" t="s">
        <v>16530</v>
      </c>
      <c r="C8125" s="733">
        <v>43952</v>
      </c>
      <c r="F8125" s="663">
        <v>7480</v>
      </c>
      <c r="G8125" s="663">
        <v>1122</v>
      </c>
      <c r="H8125" s="663"/>
      <c r="I8125" s="663">
        <v>6358</v>
      </c>
      <c r="J8125" s="728">
        <v>644.75</v>
      </c>
      <c r="K8125" s="728">
        <v>128.94999999999999</v>
      </c>
      <c r="L8125" s="728">
        <v>515.79999999999995</v>
      </c>
    </row>
    <row r="8126" spans="1:12" s="335" customFormat="1" ht="12" x14ac:dyDescent="0.2">
      <c r="A8126" s="335" t="s">
        <v>16531</v>
      </c>
      <c r="B8126" s="335" t="s">
        <v>16532</v>
      </c>
      <c r="C8126" s="733">
        <v>43952</v>
      </c>
      <c r="F8126" s="663">
        <v>4638</v>
      </c>
      <c r="G8126" s="663">
        <v>274</v>
      </c>
      <c r="H8126" s="663"/>
      <c r="I8126" s="663">
        <v>4364</v>
      </c>
      <c r="J8126" s="728">
        <v>47.77</v>
      </c>
      <c r="K8126" s="728">
        <v>9.5500000000000007</v>
      </c>
      <c r="L8126" s="728">
        <v>38.22</v>
      </c>
    </row>
    <row r="8127" spans="1:12" s="335" customFormat="1" ht="12" x14ac:dyDescent="0.2">
      <c r="A8127" s="335" t="s">
        <v>16533</v>
      </c>
      <c r="B8127" s="335" t="s">
        <v>16534</v>
      </c>
      <c r="C8127" s="733">
        <v>43952</v>
      </c>
      <c r="F8127" s="663">
        <v>4351</v>
      </c>
      <c r="G8127" s="663">
        <v>653</v>
      </c>
      <c r="H8127" s="663"/>
      <c r="I8127" s="663">
        <v>3698</v>
      </c>
      <c r="J8127" s="728">
        <v>371.61</v>
      </c>
      <c r="K8127" s="728">
        <v>74.319999999999993</v>
      </c>
      <c r="L8127" s="728">
        <v>297.29000000000002</v>
      </c>
    </row>
    <row r="8128" spans="1:12" s="335" customFormat="1" ht="12" x14ac:dyDescent="0.2">
      <c r="A8128" s="335" t="s">
        <v>16479</v>
      </c>
      <c r="B8128" s="335" t="s">
        <v>16523</v>
      </c>
      <c r="C8128" s="733">
        <v>43952</v>
      </c>
      <c r="F8128" s="663">
        <v>6013</v>
      </c>
      <c r="G8128" s="663">
        <v>902</v>
      </c>
      <c r="H8128" s="663"/>
      <c r="I8128" s="663">
        <v>5111</v>
      </c>
      <c r="J8128" s="728">
        <v>513.57000000000005</v>
      </c>
      <c r="K8128" s="728">
        <v>102.71</v>
      </c>
      <c r="L8128" s="728">
        <v>410.86</v>
      </c>
    </row>
    <row r="8129" spans="1:12" s="335" customFormat="1" ht="12" x14ac:dyDescent="0.2">
      <c r="A8129" s="335" t="s">
        <v>16535</v>
      </c>
      <c r="B8129" s="335" t="s">
        <v>16536</v>
      </c>
      <c r="C8129" s="733">
        <v>43952</v>
      </c>
      <c r="F8129" s="663">
        <v>5522</v>
      </c>
      <c r="G8129" s="663">
        <v>828</v>
      </c>
      <c r="H8129" s="663"/>
      <c r="I8129" s="663">
        <v>4694</v>
      </c>
      <c r="J8129" s="728">
        <v>475.99</v>
      </c>
      <c r="K8129" s="728">
        <v>95.2</v>
      </c>
      <c r="L8129" s="728">
        <v>380.79</v>
      </c>
    </row>
    <row r="8130" spans="1:12" s="335" customFormat="1" ht="12" x14ac:dyDescent="0.2">
      <c r="A8130" s="335" t="s">
        <v>16484</v>
      </c>
      <c r="B8130" s="335" t="s">
        <v>16527</v>
      </c>
      <c r="C8130" s="733">
        <v>43952</v>
      </c>
      <c r="F8130" s="663">
        <v>2812</v>
      </c>
      <c r="G8130" s="663">
        <v>562</v>
      </c>
      <c r="H8130" s="663"/>
      <c r="I8130" s="663">
        <v>2250</v>
      </c>
      <c r="J8130" s="728">
        <v>359.65</v>
      </c>
      <c r="K8130" s="728">
        <v>71.930000000000007</v>
      </c>
      <c r="L8130" s="728">
        <v>287.72000000000003</v>
      </c>
    </row>
    <row r="8131" spans="1:12" s="335" customFormat="1" ht="12" x14ac:dyDescent="0.2">
      <c r="A8131" s="335" t="s">
        <v>16537</v>
      </c>
      <c r="B8131" s="335" t="s">
        <v>16538</v>
      </c>
      <c r="C8131" s="733">
        <v>43952</v>
      </c>
      <c r="F8131" s="663">
        <v>5604</v>
      </c>
      <c r="G8131" s="663">
        <v>841</v>
      </c>
      <c r="H8131" s="663"/>
      <c r="I8131" s="663">
        <v>4763</v>
      </c>
      <c r="J8131" s="728">
        <v>483.06</v>
      </c>
      <c r="K8131" s="728">
        <v>96.61</v>
      </c>
      <c r="L8131" s="728">
        <v>386.45</v>
      </c>
    </row>
    <row r="8132" spans="1:12" s="335" customFormat="1" ht="12" x14ac:dyDescent="0.2">
      <c r="A8132" s="335" t="s">
        <v>16539</v>
      </c>
      <c r="B8132" s="335" t="s">
        <v>16540</v>
      </c>
      <c r="C8132" s="733">
        <v>43952</v>
      </c>
      <c r="F8132" s="663">
        <v>2925</v>
      </c>
      <c r="G8132" s="663">
        <v>585</v>
      </c>
      <c r="H8132" s="663"/>
      <c r="I8132" s="663">
        <v>2340</v>
      </c>
      <c r="J8132" s="728">
        <v>374.11</v>
      </c>
      <c r="K8132" s="728">
        <v>74.819999999999993</v>
      </c>
      <c r="L8132" s="728">
        <v>299.29000000000002</v>
      </c>
    </row>
    <row r="8133" spans="1:12" s="335" customFormat="1" ht="12" x14ac:dyDescent="0.2">
      <c r="A8133" s="335" t="s">
        <v>16541</v>
      </c>
      <c r="B8133" s="335" t="s">
        <v>16542</v>
      </c>
      <c r="C8133" s="733">
        <v>43952</v>
      </c>
      <c r="F8133" s="663">
        <v>6337</v>
      </c>
      <c r="G8133" s="663">
        <v>1267</v>
      </c>
      <c r="H8133" s="663"/>
      <c r="I8133" s="663">
        <v>5070</v>
      </c>
      <c r="J8133" s="728">
        <v>810.5</v>
      </c>
      <c r="K8133" s="728">
        <v>162.1</v>
      </c>
      <c r="L8133" s="728">
        <v>648.4</v>
      </c>
    </row>
    <row r="8134" spans="1:12" s="335" customFormat="1" ht="12" x14ac:dyDescent="0.2">
      <c r="A8134" s="335" t="s">
        <v>16543</v>
      </c>
      <c r="B8134" s="335" t="s">
        <v>16151</v>
      </c>
      <c r="C8134" s="733">
        <v>43952</v>
      </c>
      <c r="F8134" s="663">
        <v>6042</v>
      </c>
      <c r="G8134" s="663">
        <v>906</v>
      </c>
      <c r="H8134" s="663"/>
      <c r="I8134" s="663">
        <v>5136</v>
      </c>
      <c r="J8134" s="728">
        <v>516.04999999999995</v>
      </c>
      <c r="K8134" s="728">
        <v>103.21</v>
      </c>
      <c r="L8134" s="728">
        <v>412.84</v>
      </c>
    </row>
    <row r="8135" spans="1:12" s="335" customFormat="1" ht="12" x14ac:dyDescent="0.2">
      <c r="F8135" s="663"/>
      <c r="G8135" s="663"/>
      <c r="H8135" s="663"/>
      <c r="I8135" s="663"/>
      <c r="J8135" s="728"/>
      <c r="K8135" s="728"/>
      <c r="L8135" s="728"/>
    </row>
    <row r="8136" spans="1:12" s="335" customFormat="1" ht="12" x14ac:dyDescent="0.2">
      <c r="A8136" s="335" t="s">
        <v>16550</v>
      </c>
      <c r="B8136" s="335" t="s">
        <v>16554</v>
      </c>
      <c r="C8136" s="733">
        <v>43983</v>
      </c>
      <c r="F8136" s="663">
        <v>1840</v>
      </c>
      <c r="G8136" s="663">
        <v>552</v>
      </c>
      <c r="H8136" s="663"/>
      <c r="I8136" s="663">
        <v>1288</v>
      </c>
      <c r="J8136" s="728">
        <v>388.79</v>
      </c>
      <c r="K8136" s="728">
        <v>77.760000000000005</v>
      </c>
      <c r="L8136" s="728">
        <v>311.02999999999997</v>
      </c>
    </row>
    <row r="8137" spans="1:12" s="335" customFormat="1" ht="12" x14ac:dyDescent="0.2">
      <c r="A8137" s="335" t="s">
        <v>16551</v>
      </c>
      <c r="B8137" s="335" t="s">
        <v>16555</v>
      </c>
      <c r="C8137" s="733">
        <v>43983</v>
      </c>
      <c r="F8137" s="663">
        <v>7685</v>
      </c>
      <c r="G8137" s="663">
        <v>1153</v>
      </c>
      <c r="H8137" s="663"/>
      <c r="I8137" s="663">
        <v>6532</v>
      </c>
      <c r="J8137" s="728">
        <v>662.43</v>
      </c>
      <c r="K8137" s="728">
        <v>132.49</v>
      </c>
      <c r="L8137" s="728">
        <v>529.94000000000005</v>
      </c>
    </row>
    <row r="8138" spans="1:12" s="335" customFormat="1" ht="12" x14ac:dyDescent="0.2">
      <c r="A8138" s="335" t="s">
        <v>16552</v>
      </c>
      <c r="B8138" s="335" t="s">
        <v>16556</v>
      </c>
      <c r="C8138" s="733">
        <v>43983</v>
      </c>
      <c r="F8138" s="663">
        <v>3037</v>
      </c>
      <c r="G8138" s="663">
        <v>607</v>
      </c>
      <c r="H8138" s="663"/>
      <c r="I8138" s="663">
        <v>2430</v>
      </c>
      <c r="J8138" s="728">
        <v>388.44</v>
      </c>
      <c r="K8138" s="728">
        <v>77.69</v>
      </c>
      <c r="L8138" s="728">
        <v>310.75</v>
      </c>
    </row>
    <row r="8139" spans="1:12" s="335" customFormat="1" ht="12" x14ac:dyDescent="0.2">
      <c r="A8139" s="335" t="s">
        <v>16553</v>
      </c>
      <c r="B8139" s="335" t="s">
        <v>16557</v>
      </c>
      <c r="C8139" s="733">
        <v>43983</v>
      </c>
      <c r="F8139" s="663">
        <v>7383</v>
      </c>
      <c r="G8139" s="663">
        <v>1107</v>
      </c>
      <c r="H8139" s="663"/>
      <c r="I8139" s="663">
        <v>6276</v>
      </c>
      <c r="J8139" s="728">
        <v>636.39</v>
      </c>
      <c r="K8139" s="728">
        <v>127.28</v>
      </c>
      <c r="L8139" s="728">
        <v>509.11</v>
      </c>
    </row>
    <row r="8140" spans="1:12" s="335" customFormat="1" ht="12" x14ac:dyDescent="0.2">
      <c r="F8140" s="663"/>
      <c r="G8140" s="663"/>
      <c r="H8140" s="663"/>
      <c r="I8140" s="663"/>
      <c r="J8140" s="728"/>
      <c r="K8140" s="728"/>
      <c r="L8140" s="728"/>
    </row>
    <row r="8141" spans="1:12" s="335" customFormat="1" ht="12" x14ac:dyDescent="0.2">
      <c r="A8141" s="335" t="s">
        <v>16569</v>
      </c>
      <c r="B8141" s="335" t="s">
        <v>16571</v>
      </c>
      <c r="C8141" s="733">
        <v>44013</v>
      </c>
      <c r="F8141" s="663">
        <v>3988</v>
      </c>
      <c r="G8141" s="663">
        <v>598</v>
      </c>
      <c r="H8141" s="663"/>
      <c r="I8141" s="663">
        <v>3390</v>
      </c>
      <c r="J8141" s="728">
        <v>340.61</v>
      </c>
      <c r="K8141" s="728">
        <v>68.12</v>
      </c>
      <c r="L8141" s="728">
        <v>272.49</v>
      </c>
    </row>
    <row r="8142" spans="1:12" s="335" customFormat="1" ht="12" x14ac:dyDescent="0.2">
      <c r="A8142" s="335" t="s">
        <v>16570</v>
      </c>
      <c r="B8142" s="335" t="s">
        <v>16572</v>
      </c>
      <c r="C8142" s="733">
        <v>44013</v>
      </c>
      <c r="F8142" s="663">
        <v>2850</v>
      </c>
      <c r="G8142" s="663">
        <v>570</v>
      </c>
      <c r="H8142" s="663"/>
      <c r="I8142" s="663">
        <v>2280</v>
      </c>
      <c r="J8142" s="728">
        <v>364.51</v>
      </c>
      <c r="K8142" s="728">
        <v>72.900000000000006</v>
      </c>
      <c r="L8142" s="728">
        <v>291.61</v>
      </c>
    </row>
    <row r="8143" spans="1:12" s="335" customFormat="1" ht="12" x14ac:dyDescent="0.2">
      <c r="F8143" s="663"/>
      <c r="G8143" s="663"/>
      <c r="H8143" s="663"/>
      <c r="I8143" s="663"/>
      <c r="J8143" s="728"/>
      <c r="K8143" s="728"/>
      <c r="L8143" s="728"/>
    </row>
    <row r="8144" spans="1:12" s="335" customFormat="1" ht="12" x14ac:dyDescent="0.2">
      <c r="A8144" s="335" t="s">
        <v>16583</v>
      </c>
      <c r="B8144" s="335" t="s">
        <v>16584</v>
      </c>
      <c r="C8144" s="749">
        <v>44044</v>
      </c>
      <c r="F8144" s="663">
        <v>7039</v>
      </c>
      <c r="G8144" s="663">
        <v>1056</v>
      </c>
      <c r="H8144" s="663"/>
      <c r="I8144" s="663">
        <v>5983</v>
      </c>
      <c r="J8144" s="728">
        <v>606.74</v>
      </c>
      <c r="K8144" s="728">
        <v>121.35</v>
      </c>
      <c r="L8144" s="728">
        <v>485.39</v>
      </c>
    </row>
    <row r="8145" spans="1:12" s="335" customFormat="1" ht="12" x14ac:dyDescent="0.2">
      <c r="F8145" s="663"/>
      <c r="G8145" s="663"/>
      <c r="H8145" s="663"/>
      <c r="I8145" s="663"/>
      <c r="J8145" s="728"/>
      <c r="K8145" s="728"/>
      <c r="L8145" s="728"/>
    </row>
    <row r="8146" spans="1:12" s="335" customFormat="1" ht="12" x14ac:dyDescent="0.2">
      <c r="A8146" s="335" t="s">
        <v>16596</v>
      </c>
      <c r="B8146" s="335" t="s">
        <v>16597</v>
      </c>
      <c r="C8146" s="749">
        <v>44256</v>
      </c>
      <c r="F8146" s="663">
        <v>2902</v>
      </c>
      <c r="G8146" s="663">
        <f>435+56.78</f>
        <v>491.78</v>
      </c>
      <c r="H8146" s="663"/>
      <c r="I8146" s="663">
        <v>2523.7800000000002</v>
      </c>
      <c r="J8146" s="728">
        <v>101.17</v>
      </c>
      <c r="K8146" s="728">
        <v>98.14</v>
      </c>
      <c r="L8146" s="728">
        <v>3.04</v>
      </c>
    </row>
    <row r="8147" spans="1:12" s="335" customFormat="1" ht="12" x14ac:dyDescent="0.2">
      <c r="F8147" s="663"/>
      <c r="G8147" s="663"/>
      <c r="H8147" s="663"/>
      <c r="I8147" s="663"/>
      <c r="J8147" s="728"/>
      <c r="K8147" s="728"/>
      <c r="L8147" s="728"/>
    </row>
    <row r="8148" spans="1:12" s="335" customFormat="1" ht="12" x14ac:dyDescent="0.2">
      <c r="A8148" s="750" t="s">
        <v>16601</v>
      </c>
      <c r="B8148" s="335" t="s">
        <v>16613</v>
      </c>
      <c r="C8148" s="749">
        <v>44287</v>
      </c>
      <c r="F8148" s="663">
        <v>1090</v>
      </c>
      <c r="G8148" s="663">
        <v>234</v>
      </c>
      <c r="H8148" s="663">
        <v>30.47</v>
      </c>
      <c r="I8148" s="663">
        <f>F8148-G8148+H8148</f>
        <v>886.47</v>
      </c>
      <c r="J8148" s="728">
        <v>71.349999999999994</v>
      </c>
      <c r="K8148" s="728">
        <v>69.209999999999994</v>
      </c>
      <c r="L8148" s="728">
        <v>2.14</v>
      </c>
    </row>
    <row r="8149" spans="1:12" s="335" customFormat="1" ht="12" x14ac:dyDescent="0.2">
      <c r="A8149" s="750" t="s">
        <v>16602</v>
      </c>
      <c r="B8149" s="335" t="s">
        <v>16614</v>
      </c>
      <c r="C8149" s="749">
        <v>44287</v>
      </c>
      <c r="F8149" s="663">
        <v>6550</v>
      </c>
      <c r="G8149" s="663">
        <v>1091</v>
      </c>
      <c r="H8149" s="663">
        <v>142.37</v>
      </c>
      <c r="I8149" s="663">
        <f t="shared" ref="I8149:I8159" si="69">F8149-G8149+H8149</f>
        <v>5601.37</v>
      </c>
      <c r="J8149" s="728">
        <v>304.33999999999997</v>
      </c>
      <c r="K8149" s="728">
        <v>295.20999999999998</v>
      </c>
      <c r="L8149" s="728">
        <v>9.1300000000000008</v>
      </c>
    </row>
    <row r="8150" spans="1:12" s="335" customFormat="1" ht="12" x14ac:dyDescent="0.2">
      <c r="A8150" s="750" t="s">
        <v>16603</v>
      </c>
      <c r="B8150" s="335" t="s">
        <v>16615</v>
      </c>
      <c r="C8150" s="749">
        <v>44287</v>
      </c>
      <c r="F8150" s="663">
        <v>6000</v>
      </c>
      <c r="G8150" s="663">
        <v>900</v>
      </c>
      <c r="H8150" s="663">
        <v>117.39</v>
      </c>
      <c r="I8150" s="663">
        <f t="shared" si="69"/>
        <v>5217.3900000000003</v>
      </c>
      <c r="J8150" s="728">
        <v>175.26</v>
      </c>
      <c r="K8150" s="728">
        <v>170.01</v>
      </c>
      <c r="L8150" s="728">
        <v>5.26</v>
      </c>
    </row>
    <row r="8151" spans="1:12" s="335" customFormat="1" ht="12" x14ac:dyDescent="0.2">
      <c r="A8151" s="750" t="s">
        <v>16604</v>
      </c>
      <c r="B8151" s="335" t="s">
        <v>16616</v>
      </c>
      <c r="C8151" s="749">
        <v>44287</v>
      </c>
      <c r="F8151" s="663">
        <v>3400</v>
      </c>
      <c r="G8151" s="663">
        <v>510</v>
      </c>
      <c r="H8151" s="663">
        <v>0</v>
      </c>
      <c r="I8151" s="663">
        <f t="shared" si="69"/>
        <v>2890</v>
      </c>
      <c r="J8151" s="728">
        <v>93.41</v>
      </c>
      <c r="K8151" s="728">
        <v>90.61</v>
      </c>
      <c r="L8151" s="728">
        <v>2.8</v>
      </c>
    </row>
    <row r="8152" spans="1:12" s="335" customFormat="1" ht="12" x14ac:dyDescent="0.2">
      <c r="A8152" s="750" t="s">
        <v>16605</v>
      </c>
      <c r="B8152" s="335" t="s">
        <v>16617</v>
      </c>
      <c r="C8152" s="749">
        <v>44287</v>
      </c>
      <c r="F8152" s="663">
        <v>8300</v>
      </c>
      <c r="G8152" s="663">
        <v>1245</v>
      </c>
      <c r="H8152" s="663">
        <v>0</v>
      </c>
      <c r="I8152" s="663">
        <f t="shared" si="69"/>
        <v>7055</v>
      </c>
      <c r="J8152" s="728">
        <v>228.55</v>
      </c>
      <c r="K8152" s="728">
        <v>221.69</v>
      </c>
      <c r="L8152" s="728">
        <v>6.86</v>
      </c>
    </row>
    <row r="8153" spans="1:12" s="335" customFormat="1" ht="12" x14ac:dyDescent="0.2">
      <c r="A8153" s="750" t="s">
        <v>16606</v>
      </c>
      <c r="B8153" s="335" t="s">
        <v>16618</v>
      </c>
      <c r="C8153" s="749">
        <v>44287</v>
      </c>
      <c r="F8153" s="663">
        <v>2579</v>
      </c>
      <c r="G8153" s="663">
        <v>387</v>
      </c>
      <c r="H8153" s="663">
        <v>0</v>
      </c>
      <c r="I8153" s="663">
        <f t="shared" si="69"/>
        <v>2192</v>
      </c>
      <c r="J8153" s="728">
        <v>89.59</v>
      </c>
      <c r="K8153" s="728">
        <v>86.9</v>
      </c>
      <c r="L8153" s="728">
        <v>2.69</v>
      </c>
    </row>
    <row r="8154" spans="1:12" s="335" customFormat="1" ht="12" x14ac:dyDescent="0.2">
      <c r="A8154" s="750" t="s">
        <v>16607</v>
      </c>
      <c r="B8154" s="335" t="s">
        <v>16619</v>
      </c>
      <c r="C8154" s="749">
        <v>44287</v>
      </c>
      <c r="F8154" s="663">
        <v>4293</v>
      </c>
      <c r="G8154" s="663">
        <v>644</v>
      </c>
      <c r="H8154" s="663">
        <v>83.99</v>
      </c>
      <c r="I8154" s="663">
        <f t="shared" si="69"/>
        <v>3732.99</v>
      </c>
      <c r="J8154" s="728">
        <v>95.41</v>
      </c>
      <c r="K8154" s="728">
        <v>92.55</v>
      </c>
      <c r="L8154" s="728">
        <v>2.86</v>
      </c>
    </row>
    <row r="8155" spans="1:12" s="335" customFormat="1" ht="12" x14ac:dyDescent="0.2">
      <c r="A8155" s="750" t="s">
        <v>16608</v>
      </c>
      <c r="B8155" s="335" t="s">
        <v>16620</v>
      </c>
      <c r="C8155" s="749">
        <v>44287</v>
      </c>
      <c r="F8155" s="663">
        <v>5455</v>
      </c>
      <c r="G8155" s="663">
        <v>818</v>
      </c>
      <c r="H8155" s="663">
        <v>106.73</v>
      </c>
      <c r="I8155" s="663">
        <f t="shared" si="69"/>
        <v>4743.7299999999996</v>
      </c>
      <c r="J8155" s="728">
        <v>180.34</v>
      </c>
      <c r="K8155" s="728">
        <v>174.93</v>
      </c>
      <c r="L8155" s="728">
        <v>5.41</v>
      </c>
    </row>
    <row r="8156" spans="1:12" s="335" customFormat="1" ht="12" x14ac:dyDescent="0.2">
      <c r="A8156" s="750" t="s">
        <v>16609</v>
      </c>
      <c r="B8156" s="335" t="s">
        <v>16621</v>
      </c>
      <c r="C8156" s="749">
        <v>44287</v>
      </c>
      <c r="F8156" s="663">
        <v>3105</v>
      </c>
      <c r="G8156" s="663">
        <v>624</v>
      </c>
      <c r="H8156" s="663">
        <v>81.45</v>
      </c>
      <c r="I8156" s="663">
        <f t="shared" si="69"/>
        <v>2562.4499999999998</v>
      </c>
      <c r="J8156" s="728">
        <v>186.57</v>
      </c>
      <c r="K8156" s="728">
        <v>180.98</v>
      </c>
      <c r="L8156" s="728">
        <v>5.6</v>
      </c>
    </row>
    <row r="8157" spans="1:12" s="335" customFormat="1" ht="12" x14ac:dyDescent="0.2">
      <c r="A8157" s="750" t="s">
        <v>16610</v>
      </c>
      <c r="B8157" s="335" t="s">
        <v>16622</v>
      </c>
      <c r="C8157" s="749">
        <v>44287</v>
      </c>
      <c r="F8157" s="663">
        <v>2680</v>
      </c>
      <c r="G8157" s="663">
        <v>518</v>
      </c>
      <c r="H8157" s="663">
        <v>67.55</v>
      </c>
      <c r="I8157" s="663">
        <f t="shared" si="69"/>
        <v>2229.5500000000002</v>
      </c>
      <c r="J8157" s="728">
        <v>153.85</v>
      </c>
      <c r="K8157" s="728">
        <v>149.22999999999999</v>
      </c>
      <c r="L8157" s="728">
        <v>4.62</v>
      </c>
    </row>
    <row r="8158" spans="1:12" s="335" customFormat="1" ht="12" x14ac:dyDescent="0.2">
      <c r="A8158" s="750" t="s">
        <v>16611</v>
      </c>
      <c r="B8158" s="335" t="s">
        <v>16623</v>
      </c>
      <c r="C8158" s="749">
        <v>44287</v>
      </c>
      <c r="F8158" s="663">
        <v>2150</v>
      </c>
      <c r="G8158" s="663">
        <v>569</v>
      </c>
      <c r="H8158" s="663">
        <v>74.27</v>
      </c>
      <c r="I8158" s="663">
        <f t="shared" si="69"/>
        <v>1655.27</v>
      </c>
      <c r="J8158" s="728">
        <v>186.73</v>
      </c>
      <c r="K8158" s="728">
        <v>181.13</v>
      </c>
      <c r="L8158" s="728">
        <v>5.6</v>
      </c>
    </row>
    <row r="8159" spans="1:12" s="335" customFormat="1" ht="12" x14ac:dyDescent="0.2">
      <c r="A8159" s="750" t="s">
        <v>16612</v>
      </c>
      <c r="B8159" s="335" t="s">
        <v>16624</v>
      </c>
      <c r="C8159" s="749">
        <v>44287</v>
      </c>
      <c r="F8159" s="663">
        <v>8630</v>
      </c>
      <c r="G8159" s="663">
        <v>1295</v>
      </c>
      <c r="H8159" s="663">
        <v>168.85</v>
      </c>
      <c r="I8159" s="663">
        <f t="shared" si="69"/>
        <v>7503.85</v>
      </c>
      <c r="J8159" s="728">
        <v>214.97</v>
      </c>
      <c r="K8159" s="728">
        <v>208.52</v>
      </c>
      <c r="L8159" s="728">
        <v>6.45</v>
      </c>
    </row>
    <row r="8160" spans="1:12" s="335" customFormat="1" ht="12" x14ac:dyDescent="0.2">
      <c r="F8160" s="663"/>
      <c r="G8160" s="663"/>
      <c r="H8160" s="663"/>
      <c r="I8160" s="663"/>
      <c r="J8160" s="728"/>
      <c r="K8160" s="728"/>
      <c r="L8160" s="728"/>
    </row>
    <row r="8161" spans="1:12" s="335" customFormat="1" ht="12" x14ac:dyDescent="0.2">
      <c r="A8161" s="335" t="s">
        <v>16628</v>
      </c>
      <c r="B8161" s="335" t="s">
        <v>16637</v>
      </c>
      <c r="C8161" s="749">
        <v>44317</v>
      </c>
      <c r="F8161" s="663">
        <v>2646</v>
      </c>
      <c r="G8161" s="663">
        <v>490</v>
      </c>
      <c r="H8161" s="663">
        <v>63.89</v>
      </c>
      <c r="I8161" s="687">
        <v>2219.89</v>
      </c>
      <c r="J8161" s="728">
        <v>140.49</v>
      </c>
      <c r="K8161" s="728">
        <v>136.28</v>
      </c>
      <c r="L8161" s="728">
        <v>4.21</v>
      </c>
    </row>
    <row r="8162" spans="1:12" s="335" customFormat="1" ht="12" x14ac:dyDescent="0.2">
      <c r="A8162" s="335" t="s">
        <v>16629</v>
      </c>
      <c r="B8162" s="335" t="s">
        <v>16638</v>
      </c>
      <c r="C8162" s="749">
        <v>44317</v>
      </c>
      <c r="F8162" s="663">
        <v>2812</v>
      </c>
      <c r="G8162" s="663">
        <v>422</v>
      </c>
      <c r="H8162" s="663">
        <v>55.02</v>
      </c>
      <c r="I8162" s="687">
        <v>2445.02</v>
      </c>
      <c r="J8162" s="728">
        <v>54.72</v>
      </c>
      <c r="K8162" s="728">
        <v>53.08</v>
      </c>
      <c r="L8162" s="728">
        <v>1.64</v>
      </c>
    </row>
    <row r="8163" spans="1:12" s="335" customFormat="1" ht="12" x14ac:dyDescent="0.2">
      <c r="A8163" s="335" t="s">
        <v>16630</v>
      </c>
      <c r="B8163" s="335" t="s">
        <v>16639</v>
      </c>
      <c r="C8163" s="749">
        <v>44317</v>
      </c>
      <c r="F8163" s="663">
        <v>3692</v>
      </c>
      <c r="G8163" s="663">
        <v>554</v>
      </c>
      <c r="H8163" s="663">
        <v>72.23</v>
      </c>
      <c r="I8163" s="687">
        <v>3210.23</v>
      </c>
      <c r="J8163" s="728">
        <v>115.25</v>
      </c>
      <c r="K8163" s="728">
        <v>111.8</v>
      </c>
      <c r="L8163" s="728">
        <v>3.46</v>
      </c>
    </row>
    <row r="8164" spans="1:12" s="335" customFormat="1" ht="12" x14ac:dyDescent="0.2">
      <c r="A8164" s="335" t="s">
        <v>16631</v>
      </c>
      <c r="B8164" s="335" t="s">
        <v>16640</v>
      </c>
      <c r="C8164" s="749">
        <v>44317</v>
      </c>
      <c r="F8164" s="663">
        <v>5000</v>
      </c>
      <c r="G8164" s="663">
        <v>974</v>
      </c>
      <c r="H8164" s="663">
        <v>126.99</v>
      </c>
      <c r="I8164" s="687">
        <v>4152.99</v>
      </c>
      <c r="J8164" s="728">
        <v>287.42</v>
      </c>
      <c r="K8164" s="728">
        <v>278.8</v>
      </c>
      <c r="L8164" s="728">
        <v>8.6199999999999992</v>
      </c>
    </row>
    <row r="8165" spans="1:12" s="335" customFormat="1" ht="12" x14ac:dyDescent="0.2">
      <c r="A8165" s="335" t="s">
        <v>16632</v>
      </c>
      <c r="B8165" s="335" t="s">
        <v>16641</v>
      </c>
      <c r="C8165" s="749">
        <v>44317</v>
      </c>
      <c r="F8165" s="663">
        <v>16054</v>
      </c>
      <c r="G8165" s="663">
        <v>3780</v>
      </c>
      <c r="H8165" s="663">
        <v>493.06</v>
      </c>
      <c r="I8165" s="687">
        <v>12767.06</v>
      </c>
      <c r="J8165" s="728">
        <v>1200.29</v>
      </c>
      <c r="K8165" s="728">
        <v>1164.28</v>
      </c>
      <c r="L8165" s="728">
        <v>36.01</v>
      </c>
    </row>
    <row r="8166" spans="1:12" s="335" customFormat="1" ht="12" x14ac:dyDescent="0.2">
      <c r="A8166" s="335" t="s">
        <v>16633</v>
      </c>
      <c r="B8166" s="335" t="s">
        <v>16642</v>
      </c>
      <c r="C8166" s="749">
        <v>44317</v>
      </c>
      <c r="F8166" s="663">
        <v>4879</v>
      </c>
      <c r="G8166" s="663">
        <v>732</v>
      </c>
      <c r="H8166" s="663">
        <v>95.46</v>
      </c>
      <c r="I8166" s="687">
        <v>4242.46</v>
      </c>
      <c r="J8166" s="728">
        <v>146.65</v>
      </c>
      <c r="K8166" s="728">
        <v>142.25</v>
      </c>
      <c r="L8166" s="728">
        <v>4.4000000000000004</v>
      </c>
    </row>
    <row r="8167" spans="1:12" s="335" customFormat="1" ht="12" x14ac:dyDescent="0.2">
      <c r="A8167" s="335" t="s">
        <v>16634</v>
      </c>
      <c r="B8167" s="335" t="s">
        <v>16643</v>
      </c>
      <c r="C8167" s="749">
        <v>44317</v>
      </c>
      <c r="F8167" s="663">
        <v>2100</v>
      </c>
      <c r="G8167" s="663">
        <v>678</v>
      </c>
      <c r="H8167" s="663">
        <v>88.41</v>
      </c>
      <c r="I8167" s="687">
        <v>1510.41</v>
      </c>
      <c r="J8167" s="728">
        <v>232.39</v>
      </c>
      <c r="K8167" s="728">
        <v>225.42</v>
      </c>
      <c r="L8167" s="728">
        <v>6.97</v>
      </c>
    </row>
    <row r="8168" spans="1:12" s="335" customFormat="1" ht="12" x14ac:dyDescent="0.2">
      <c r="A8168" s="335" t="s">
        <v>16635</v>
      </c>
      <c r="B8168" s="335" t="s">
        <v>16644</v>
      </c>
      <c r="C8168" s="749">
        <v>44317</v>
      </c>
      <c r="F8168" s="663">
        <v>3672</v>
      </c>
      <c r="G8168" s="663">
        <v>917</v>
      </c>
      <c r="H8168" s="663">
        <v>119.56</v>
      </c>
      <c r="I8168" s="687">
        <v>2874.56</v>
      </c>
      <c r="J8168" s="728">
        <v>290.60000000000002</v>
      </c>
      <c r="K8168" s="728">
        <v>281.88</v>
      </c>
      <c r="L8168" s="728">
        <v>8.7200000000000006</v>
      </c>
    </row>
    <row r="8169" spans="1:12" s="335" customFormat="1" ht="12" x14ac:dyDescent="0.2">
      <c r="A8169" s="335" t="s">
        <v>16636</v>
      </c>
      <c r="B8169" s="335" t="s">
        <v>16136</v>
      </c>
      <c r="C8169" s="749">
        <v>44317</v>
      </c>
      <c r="F8169" s="663">
        <v>6386</v>
      </c>
      <c r="G8169" s="663">
        <v>958</v>
      </c>
      <c r="H8169" s="663">
        <v>124.94</v>
      </c>
      <c r="I8169" s="687">
        <v>5552.94</v>
      </c>
      <c r="J8169" s="728">
        <v>216.82</v>
      </c>
      <c r="K8169" s="728">
        <v>210.31</v>
      </c>
      <c r="L8169" s="728">
        <v>6.5</v>
      </c>
    </row>
    <row r="8170" spans="1:12" s="335" customFormat="1" ht="12" x14ac:dyDescent="0.2">
      <c r="F8170" s="663"/>
      <c r="G8170" s="663"/>
      <c r="H8170" s="663"/>
      <c r="I8170" s="663"/>
      <c r="J8170" s="751"/>
      <c r="K8170" s="751"/>
      <c r="L8170" s="751"/>
    </row>
    <row r="8171" spans="1:12" s="335" customFormat="1" ht="12" x14ac:dyDescent="0.2">
      <c r="A8171" s="750" t="s">
        <v>16650</v>
      </c>
      <c r="B8171" s="750" t="s">
        <v>16660</v>
      </c>
      <c r="C8171" s="749">
        <v>44348</v>
      </c>
      <c r="F8171" s="663">
        <v>5532</v>
      </c>
      <c r="G8171" s="663">
        <v>916</v>
      </c>
      <c r="H8171" s="663">
        <v>119.53</v>
      </c>
      <c r="I8171" s="663">
        <v>4735.53</v>
      </c>
      <c r="J8171" s="752">
        <v>254.8</v>
      </c>
      <c r="K8171" s="752">
        <v>247.16</v>
      </c>
      <c r="L8171" s="752">
        <v>7.64</v>
      </c>
    </row>
    <row r="8172" spans="1:12" s="335" customFormat="1" ht="12" x14ac:dyDescent="0.2">
      <c r="A8172" s="750" t="s">
        <v>16651</v>
      </c>
      <c r="B8172" s="750" t="s">
        <v>16661</v>
      </c>
      <c r="C8172" s="749">
        <v>44348</v>
      </c>
      <c r="F8172" s="663">
        <v>2360</v>
      </c>
      <c r="G8172" s="663">
        <v>396</v>
      </c>
      <c r="H8172" s="663">
        <v>51.69</v>
      </c>
      <c r="I8172" s="663">
        <v>2015.69</v>
      </c>
      <c r="J8172" s="752">
        <v>109.9</v>
      </c>
      <c r="K8172" s="752">
        <v>106.6</v>
      </c>
      <c r="L8172" s="752">
        <v>3.3</v>
      </c>
    </row>
    <row r="8173" spans="1:12" s="335" customFormat="1" ht="12" x14ac:dyDescent="0.2">
      <c r="A8173" s="750" t="s">
        <v>16652</v>
      </c>
      <c r="B8173" s="750" t="s">
        <v>16662</v>
      </c>
      <c r="C8173" s="749">
        <v>44348</v>
      </c>
      <c r="F8173" s="663">
        <v>2500</v>
      </c>
      <c r="G8173" s="663">
        <v>375</v>
      </c>
      <c r="H8173" s="663">
        <v>48.91</v>
      </c>
      <c r="I8173" s="663">
        <v>2173.91</v>
      </c>
      <c r="J8173" s="752">
        <v>109.9</v>
      </c>
      <c r="K8173" s="752">
        <v>106.6</v>
      </c>
      <c r="L8173" s="752">
        <v>3.3</v>
      </c>
    </row>
    <row r="8174" spans="1:12" s="335" customFormat="1" ht="12" x14ac:dyDescent="0.2">
      <c r="A8174" s="750" t="s">
        <v>16653</v>
      </c>
      <c r="B8174" s="750" t="s">
        <v>16663</v>
      </c>
      <c r="C8174" s="749">
        <v>44348</v>
      </c>
      <c r="F8174" s="663">
        <v>2500</v>
      </c>
      <c r="G8174" s="663">
        <v>749</v>
      </c>
      <c r="H8174" s="663">
        <v>97.67</v>
      </c>
      <c r="I8174" s="663">
        <v>1848.67</v>
      </c>
      <c r="J8174" s="752">
        <v>250.48</v>
      </c>
      <c r="K8174" s="752">
        <v>242.97</v>
      </c>
      <c r="L8174" s="752">
        <v>7.51</v>
      </c>
    </row>
    <row r="8175" spans="1:12" s="335" customFormat="1" ht="12" x14ac:dyDescent="0.2">
      <c r="A8175" s="750" t="s">
        <v>16654</v>
      </c>
      <c r="B8175" s="750" t="s">
        <v>16664</v>
      </c>
      <c r="C8175" s="749">
        <v>44348</v>
      </c>
      <c r="F8175" s="663">
        <v>2420</v>
      </c>
      <c r="G8175" s="663">
        <v>363</v>
      </c>
      <c r="H8175" s="663">
        <v>47.35</v>
      </c>
      <c r="I8175" s="663">
        <v>2104.35</v>
      </c>
      <c r="J8175" s="752">
        <v>72.94</v>
      </c>
      <c r="K8175" s="752">
        <v>70.75</v>
      </c>
      <c r="L8175" s="752">
        <v>2.19</v>
      </c>
    </row>
    <row r="8176" spans="1:12" s="335" customFormat="1" ht="12" x14ac:dyDescent="0.2">
      <c r="A8176" s="750" t="s">
        <v>16655</v>
      </c>
      <c r="B8176" s="750" t="s">
        <v>16665</v>
      </c>
      <c r="C8176" s="749">
        <v>44348</v>
      </c>
      <c r="F8176" s="663">
        <v>8166</v>
      </c>
      <c r="G8176" s="663">
        <v>1225</v>
      </c>
      <c r="H8176" s="663">
        <v>159.77000000000001</v>
      </c>
      <c r="I8176" s="663">
        <v>7100.77</v>
      </c>
      <c r="J8176" s="752">
        <v>314.55</v>
      </c>
      <c r="K8176" s="752">
        <v>305.11</v>
      </c>
      <c r="L8176" s="752">
        <v>9.44</v>
      </c>
    </row>
    <row r="8177" spans="1:12" s="335" customFormat="1" ht="12" x14ac:dyDescent="0.2">
      <c r="A8177" s="750" t="s">
        <v>16656</v>
      </c>
      <c r="B8177" s="750" t="s">
        <v>16666</v>
      </c>
      <c r="C8177" s="749">
        <v>44348</v>
      </c>
      <c r="F8177" s="663">
        <v>2371</v>
      </c>
      <c r="G8177" s="663">
        <v>361</v>
      </c>
      <c r="H8177" s="663">
        <v>47.08</v>
      </c>
      <c r="I8177" s="663">
        <v>2057.08</v>
      </c>
      <c r="J8177" s="752">
        <v>95.25</v>
      </c>
      <c r="K8177" s="752">
        <v>92.4</v>
      </c>
      <c r="L8177" s="752">
        <v>2.86</v>
      </c>
    </row>
    <row r="8178" spans="1:12" s="335" customFormat="1" ht="12" x14ac:dyDescent="0.2">
      <c r="A8178" s="750" t="s">
        <v>16657</v>
      </c>
      <c r="B8178" s="750" t="s">
        <v>16667</v>
      </c>
      <c r="C8178" s="749">
        <v>44348</v>
      </c>
      <c r="F8178" s="663">
        <v>1810</v>
      </c>
      <c r="G8178" s="663">
        <v>297</v>
      </c>
      <c r="H8178" s="663">
        <v>38.74</v>
      </c>
      <c r="I8178" s="663">
        <v>1551.74</v>
      </c>
      <c r="J8178" s="752">
        <v>80.739999999999995</v>
      </c>
      <c r="K8178" s="752">
        <v>78.31</v>
      </c>
      <c r="L8178" s="752">
        <v>2.42</v>
      </c>
    </row>
    <row r="8179" spans="1:12" s="335" customFormat="1" ht="12" x14ac:dyDescent="0.2">
      <c r="A8179" s="750" t="s">
        <v>16658</v>
      </c>
      <c r="B8179" s="750" t="s">
        <v>16668</v>
      </c>
      <c r="C8179" s="749">
        <v>44348</v>
      </c>
      <c r="F8179" s="663">
        <v>6582</v>
      </c>
      <c r="G8179" s="663">
        <v>987</v>
      </c>
      <c r="H8179" s="663">
        <v>128.78</v>
      </c>
      <c r="I8179" s="663">
        <v>5723.78</v>
      </c>
      <c r="J8179" s="752">
        <v>235.35</v>
      </c>
      <c r="K8179" s="752">
        <v>228.29</v>
      </c>
      <c r="L8179" s="752">
        <v>7.06</v>
      </c>
    </row>
    <row r="8180" spans="1:12" s="335" customFormat="1" ht="13.5" customHeight="1" x14ac:dyDescent="0.2">
      <c r="A8180" s="750" t="s">
        <v>16659</v>
      </c>
      <c r="B8180" s="750" t="s">
        <v>16669</v>
      </c>
      <c r="C8180" s="749">
        <v>44348</v>
      </c>
      <c r="F8180" s="663">
        <v>7240</v>
      </c>
      <c r="G8180" s="663">
        <v>1086</v>
      </c>
      <c r="H8180" s="663">
        <v>141.65</v>
      </c>
      <c r="I8180" s="663">
        <v>6295.65</v>
      </c>
      <c r="J8180" s="752">
        <v>242.03</v>
      </c>
      <c r="K8180" s="752">
        <v>234.77</v>
      </c>
      <c r="L8180" s="752">
        <v>7.26</v>
      </c>
    </row>
    <row r="8181" spans="1:12" s="335" customFormat="1" ht="12" x14ac:dyDescent="0.2">
      <c r="F8181" s="687"/>
      <c r="G8181" s="687"/>
      <c r="H8181" s="663"/>
      <c r="I8181" s="663"/>
      <c r="J8181" s="751"/>
      <c r="K8181" s="751"/>
      <c r="L8181" s="751"/>
    </row>
    <row r="8182" spans="1:12" s="335" customFormat="1" ht="12" x14ac:dyDescent="0.2">
      <c r="A8182" s="335" t="s">
        <v>17733</v>
      </c>
      <c r="B8182" s="335" t="s">
        <v>17734</v>
      </c>
      <c r="C8182" s="749">
        <v>44378</v>
      </c>
      <c r="F8182" s="753">
        <v>6736</v>
      </c>
      <c r="G8182" s="753">
        <v>1290</v>
      </c>
      <c r="H8182" s="754"/>
      <c r="I8182" s="754">
        <v>5446</v>
      </c>
      <c r="J8182" s="755">
        <v>381.87</v>
      </c>
      <c r="K8182" s="755">
        <v>370.42</v>
      </c>
      <c r="L8182" s="755">
        <v>11.46</v>
      </c>
    </row>
    <row r="8183" spans="1:12" s="335" customFormat="1" ht="12" x14ac:dyDescent="0.2">
      <c r="A8183" s="335" t="s">
        <v>16739</v>
      </c>
      <c r="B8183" s="335" t="s">
        <v>16732</v>
      </c>
      <c r="C8183" s="749">
        <v>44378</v>
      </c>
      <c r="F8183" s="756">
        <v>1850</v>
      </c>
      <c r="G8183" s="756">
        <v>299</v>
      </c>
      <c r="H8183" s="756">
        <v>38.979999999999997</v>
      </c>
      <c r="I8183" s="756">
        <v>1589.98</v>
      </c>
      <c r="J8183" s="747">
        <v>82.09</v>
      </c>
      <c r="K8183" s="747">
        <v>79.63</v>
      </c>
      <c r="L8183" s="746">
        <v>2.46</v>
      </c>
    </row>
    <row r="8184" spans="1:12" s="335" customFormat="1" ht="12" x14ac:dyDescent="0.2">
      <c r="A8184" s="335" t="s">
        <v>16740</v>
      </c>
      <c r="B8184" s="335" t="s">
        <v>16735</v>
      </c>
      <c r="C8184" s="749">
        <v>44378</v>
      </c>
      <c r="F8184" s="756">
        <v>1280</v>
      </c>
      <c r="G8184" s="756">
        <v>346</v>
      </c>
      <c r="H8184" s="756">
        <v>45.19</v>
      </c>
      <c r="I8184" s="756">
        <v>979.19</v>
      </c>
      <c r="J8184" s="747">
        <v>113.19</v>
      </c>
      <c r="K8184" s="747">
        <v>109.8</v>
      </c>
      <c r="L8184" s="746">
        <v>3.4</v>
      </c>
    </row>
    <row r="8185" spans="1:12" s="335" customFormat="1" ht="12" x14ac:dyDescent="0.2">
      <c r="A8185" s="335" t="s">
        <v>16741</v>
      </c>
      <c r="B8185" s="335" t="s">
        <v>16737</v>
      </c>
      <c r="C8185" s="749">
        <v>44378</v>
      </c>
      <c r="F8185" s="756">
        <v>8745</v>
      </c>
      <c r="G8185" s="756">
        <v>2233</v>
      </c>
      <c r="H8185" s="756">
        <v>291.27</v>
      </c>
      <c r="I8185" s="756">
        <v>6803.27</v>
      </c>
      <c r="J8185" s="747">
        <v>725.36</v>
      </c>
      <c r="K8185" s="747">
        <v>703.6</v>
      </c>
      <c r="L8185" s="746">
        <v>21.76</v>
      </c>
    </row>
    <row r="8186" spans="1:12" s="335" customFormat="1" ht="12" x14ac:dyDescent="0.2">
      <c r="A8186" s="335" t="s">
        <v>16742</v>
      </c>
      <c r="B8186" s="335" t="s">
        <v>16756</v>
      </c>
      <c r="C8186" s="749">
        <v>44378</v>
      </c>
      <c r="F8186" s="756">
        <v>3402</v>
      </c>
      <c r="G8186" s="756">
        <v>510</v>
      </c>
      <c r="H8186" s="756">
        <v>66.56</v>
      </c>
      <c r="I8186" s="756">
        <v>2958.56</v>
      </c>
      <c r="J8186" s="747">
        <v>85.1</v>
      </c>
      <c r="K8186" s="747">
        <v>82.55</v>
      </c>
      <c r="L8186" s="746">
        <v>2.5499999999999998</v>
      </c>
    </row>
    <row r="8187" spans="1:12" s="335" customFormat="1" ht="12" x14ac:dyDescent="0.2">
      <c r="A8187" s="335" t="s">
        <v>16743</v>
      </c>
      <c r="B8187" s="335" t="s">
        <v>16757</v>
      </c>
      <c r="C8187" s="749">
        <v>44378</v>
      </c>
      <c r="F8187" s="756">
        <v>3079</v>
      </c>
      <c r="G8187" s="756">
        <v>462</v>
      </c>
      <c r="H8187" s="756">
        <v>60.24</v>
      </c>
      <c r="I8187" s="756">
        <v>2677.24</v>
      </c>
      <c r="J8187" s="747">
        <v>110.92</v>
      </c>
      <c r="K8187" s="747">
        <v>107.59</v>
      </c>
      <c r="L8187" s="746">
        <v>3.33</v>
      </c>
    </row>
    <row r="8188" spans="1:12" s="335" customFormat="1" ht="12" x14ac:dyDescent="0.2">
      <c r="A8188" s="335" t="s">
        <v>16744</v>
      </c>
      <c r="B8188" s="335" t="s">
        <v>16734</v>
      </c>
      <c r="C8188" s="749">
        <v>44378</v>
      </c>
      <c r="F8188" s="756">
        <v>5693</v>
      </c>
      <c r="G8188" s="756">
        <v>854</v>
      </c>
      <c r="H8188" s="756">
        <v>111.38</v>
      </c>
      <c r="I8188" s="756">
        <v>4950.38</v>
      </c>
      <c r="J8188" s="747">
        <v>176.11</v>
      </c>
      <c r="K8188" s="747">
        <v>170.83</v>
      </c>
      <c r="L8188" s="746">
        <v>5.28</v>
      </c>
    </row>
    <row r="8189" spans="1:12" s="335" customFormat="1" ht="12" x14ac:dyDescent="0.2">
      <c r="A8189" s="335" t="s">
        <v>16745</v>
      </c>
      <c r="B8189" s="335" t="s">
        <v>16758</v>
      </c>
      <c r="C8189" s="749">
        <v>44378</v>
      </c>
      <c r="F8189" s="756">
        <v>2500</v>
      </c>
      <c r="G8189" s="756">
        <v>376</v>
      </c>
      <c r="H8189" s="756">
        <v>49.04</v>
      </c>
      <c r="I8189" s="756">
        <v>2173.04</v>
      </c>
      <c r="J8189" s="747">
        <v>98.55</v>
      </c>
      <c r="K8189" s="747">
        <v>95.59</v>
      </c>
      <c r="L8189" s="746">
        <v>2.96</v>
      </c>
    </row>
    <row r="8190" spans="1:12" s="335" customFormat="1" ht="12" x14ac:dyDescent="0.2">
      <c r="A8190" s="335" t="s">
        <v>16746</v>
      </c>
      <c r="B8190" s="335" t="s">
        <v>16759</v>
      </c>
      <c r="C8190" s="749">
        <v>44378</v>
      </c>
      <c r="F8190" s="756">
        <v>2395</v>
      </c>
      <c r="G8190" s="756">
        <v>403</v>
      </c>
      <c r="H8190" s="756">
        <v>52.53</v>
      </c>
      <c r="I8190" s="756">
        <v>2044.53</v>
      </c>
      <c r="J8190" s="747">
        <v>110.73</v>
      </c>
      <c r="K8190" s="747">
        <v>107.41</v>
      </c>
      <c r="L8190" s="746">
        <v>3.32</v>
      </c>
    </row>
    <row r="8191" spans="1:12" s="335" customFormat="1" ht="12" x14ac:dyDescent="0.2">
      <c r="A8191" s="335" t="s">
        <v>16747</v>
      </c>
      <c r="B8191" s="335" t="s">
        <v>16736</v>
      </c>
      <c r="C8191" s="749">
        <v>44378</v>
      </c>
      <c r="F8191" s="756">
        <v>7070</v>
      </c>
      <c r="G8191" s="756">
        <v>1070</v>
      </c>
      <c r="H8191" s="756">
        <v>139.54</v>
      </c>
      <c r="I8191" s="756">
        <v>6139.54</v>
      </c>
      <c r="J8191" s="747">
        <v>283.95999999999998</v>
      </c>
      <c r="K8191" s="747">
        <v>275.44</v>
      </c>
      <c r="L8191" s="746">
        <v>8.52</v>
      </c>
    </row>
    <row r="8192" spans="1:12" s="335" customFormat="1" ht="12" x14ac:dyDescent="0.2">
      <c r="A8192" s="335" t="s">
        <v>16748</v>
      </c>
      <c r="B8192" s="335" t="s">
        <v>16760</v>
      </c>
      <c r="C8192" s="749">
        <v>44378</v>
      </c>
      <c r="F8192" s="756">
        <v>4300</v>
      </c>
      <c r="G8192" s="756">
        <v>829</v>
      </c>
      <c r="H8192" s="756">
        <v>108.09</v>
      </c>
      <c r="I8192" s="756">
        <v>3579.09</v>
      </c>
      <c r="J8192" s="747">
        <v>243.67</v>
      </c>
      <c r="K8192" s="747">
        <v>236.36</v>
      </c>
      <c r="L8192" s="746">
        <v>7.31</v>
      </c>
    </row>
    <row r="8193" spans="1:12" s="335" customFormat="1" ht="12" x14ac:dyDescent="0.2">
      <c r="A8193" s="335" t="s">
        <v>16749</v>
      </c>
      <c r="B8193" s="335" t="s">
        <v>16761</v>
      </c>
      <c r="C8193" s="749">
        <v>44378</v>
      </c>
      <c r="F8193" s="756">
        <v>6290</v>
      </c>
      <c r="G8193" s="756">
        <v>944</v>
      </c>
      <c r="H8193" s="756">
        <v>123.07</v>
      </c>
      <c r="I8193" s="756">
        <v>5469.07</v>
      </c>
      <c r="J8193" s="747">
        <v>211.05</v>
      </c>
      <c r="K8193" s="747">
        <v>204.72</v>
      </c>
      <c r="L8193" s="746">
        <v>6.33</v>
      </c>
    </row>
    <row r="8194" spans="1:12" s="335" customFormat="1" ht="12" x14ac:dyDescent="0.2">
      <c r="A8194" s="335" t="s">
        <v>16750</v>
      </c>
      <c r="B8194" s="335" t="s">
        <v>16762</v>
      </c>
      <c r="C8194" s="749">
        <v>44378</v>
      </c>
      <c r="F8194" s="756">
        <v>2500</v>
      </c>
      <c r="G8194" s="756">
        <v>379</v>
      </c>
      <c r="H8194" s="756">
        <v>49.4</v>
      </c>
      <c r="I8194" s="756">
        <v>2170.4</v>
      </c>
      <c r="J8194" s="747">
        <v>100.59</v>
      </c>
      <c r="K8194" s="747">
        <v>97.57</v>
      </c>
      <c r="L8194" s="746">
        <v>3.02</v>
      </c>
    </row>
    <row r="8195" spans="1:12" s="335" customFormat="1" ht="12" x14ac:dyDescent="0.2">
      <c r="A8195" s="335" t="s">
        <v>16751</v>
      </c>
      <c r="B8195" s="335" t="s">
        <v>16763</v>
      </c>
      <c r="C8195" s="749">
        <v>44378</v>
      </c>
      <c r="F8195" s="756">
        <v>6938</v>
      </c>
      <c r="G8195" s="756">
        <v>1172</v>
      </c>
      <c r="H8195" s="756">
        <v>152.88999999999999</v>
      </c>
      <c r="I8195" s="756">
        <v>5918.89</v>
      </c>
      <c r="J8195" s="747">
        <v>328.97</v>
      </c>
      <c r="K8195" s="747">
        <v>319.10000000000002</v>
      </c>
      <c r="L8195" s="746">
        <v>9.8699999999999992</v>
      </c>
    </row>
    <row r="8196" spans="1:12" s="335" customFormat="1" ht="12" x14ac:dyDescent="0.2">
      <c r="A8196" s="335" t="s">
        <v>16752</v>
      </c>
      <c r="B8196" s="335" t="s">
        <v>16733</v>
      </c>
      <c r="C8196" s="749">
        <v>44378</v>
      </c>
      <c r="F8196" s="756">
        <v>1330</v>
      </c>
      <c r="G8196" s="756">
        <v>313</v>
      </c>
      <c r="H8196" s="756">
        <v>40.840000000000003</v>
      </c>
      <c r="I8196" s="756">
        <v>1057.8399999999999</v>
      </c>
      <c r="J8196" s="747">
        <v>98.52</v>
      </c>
      <c r="K8196" s="747">
        <v>95.56</v>
      </c>
      <c r="L8196" s="746">
        <v>2.96</v>
      </c>
    </row>
    <row r="8197" spans="1:12" s="335" customFormat="1" ht="12" x14ac:dyDescent="0.2">
      <c r="A8197" s="335" t="s">
        <v>16753</v>
      </c>
      <c r="B8197" s="335" t="s">
        <v>16764</v>
      </c>
      <c r="C8197" s="749">
        <v>44378</v>
      </c>
      <c r="F8197" s="756">
        <v>6897</v>
      </c>
      <c r="G8197" s="756">
        <v>1035</v>
      </c>
      <c r="H8197" s="756">
        <v>134.94</v>
      </c>
      <c r="I8197" s="756">
        <v>5996.94</v>
      </c>
      <c r="J8197" s="747">
        <v>121.45</v>
      </c>
      <c r="K8197" s="747">
        <v>117.81</v>
      </c>
      <c r="L8197" s="746">
        <v>3.64</v>
      </c>
    </row>
    <row r="8198" spans="1:12" s="335" customFormat="1" ht="12" x14ac:dyDescent="0.2">
      <c r="A8198" s="335" t="s">
        <v>16754</v>
      </c>
      <c r="B8198" s="335" t="s">
        <v>16765</v>
      </c>
      <c r="C8198" s="749">
        <v>44378</v>
      </c>
      <c r="F8198" s="756">
        <v>5112</v>
      </c>
      <c r="G8198" s="756">
        <v>932</v>
      </c>
      <c r="H8198" s="756">
        <v>121.52</v>
      </c>
      <c r="I8198" s="756">
        <v>4301.5200000000004</v>
      </c>
      <c r="J8198" s="747">
        <v>270.35000000000002</v>
      </c>
      <c r="K8198" s="747">
        <v>262.24</v>
      </c>
      <c r="L8198" s="746">
        <v>8.11</v>
      </c>
    </row>
    <row r="8199" spans="1:12" s="335" customFormat="1" ht="12" x14ac:dyDescent="0.2">
      <c r="A8199" s="335" t="s">
        <v>16755</v>
      </c>
      <c r="B8199" s="335" t="s">
        <v>16766</v>
      </c>
      <c r="C8199" s="749">
        <v>44378</v>
      </c>
      <c r="F8199" s="756">
        <v>7244</v>
      </c>
      <c r="G8199" s="756">
        <v>1087</v>
      </c>
      <c r="H8199" s="756">
        <v>141.72999999999999</v>
      </c>
      <c r="I8199" s="756">
        <v>6298.73</v>
      </c>
      <c r="J8199" s="747">
        <v>138.58000000000001</v>
      </c>
      <c r="K8199" s="747">
        <v>134.41999999999999</v>
      </c>
      <c r="L8199" s="746">
        <v>4.16</v>
      </c>
    </row>
    <row r="8200" spans="1:12" s="335" customFormat="1" ht="12" x14ac:dyDescent="0.2">
      <c r="F8200" s="663"/>
      <c r="G8200" s="663"/>
      <c r="H8200" s="663"/>
      <c r="I8200" s="663"/>
      <c r="J8200" s="751"/>
      <c r="K8200" s="751"/>
      <c r="L8200" s="751"/>
    </row>
    <row r="8201" spans="1:12" s="335" customFormat="1" ht="12" x14ac:dyDescent="0.2">
      <c r="A8201" s="335" t="s">
        <v>16969</v>
      </c>
      <c r="B8201" s="335" t="s">
        <v>16844</v>
      </c>
      <c r="C8201" s="749">
        <v>44409</v>
      </c>
      <c r="F8201" s="663">
        <v>8668</v>
      </c>
      <c r="G8201" s="663">
        <v>1300</v>
      </c>
      <c r="H8201" s="663">
        <v>169.59</v>
      </c>
      <c r="I8201" s="663">
        <v>7537.59</v>
      </c>
      <c r="J8201" s="728">
        <v>316.62</v>
      </c>
      <c r="K8201" s="728">
        <v>307.12</v>
      </c>
      <c r="L8201" s="728">
        <v>9.5</v>
      </c>
    </row>
    <row r="8202" spans="1:12" s="335" customFormat="1" ht="12" x14ac:dyDescent="0.2">
      <c r="A8202" s="335" t="s">
        <v>17735</v>
      </c>
      <c r="B8202" s="335" t="s">
        <v>17739</v>
      </c>
      <c r="C8202" s="749">
        <v>44409</v>
      </c>
      <c r="F8202" s="754">
        <v>3135</v>
      </c>
      <c r="G8202" s="754">
        <v>535</v>
      </c>
      <c r="H8202" s="754"/>
      <c r="I8202" s="754">
        <v>2600</v>
      </c>
      <c r="J8202" s="757">
        <v>140.72999999999999</v>
      </c>
      <c r="K8202" s="757">
        <v>136.51</v>
      </c>
      <c r="L8202" s="757">
        <v>4.22</v>
      </c>
    </row>
    <row r="8203" spans="1:12" s="335" customFormat="1" ht="12" x14ac:dyDescent="0.2">
      <c r="A8203" s="335" t="s">
        <v>17737</v>
      </c>
      <c r="B8203" s="335" t="s">
        <v>17741</v>
      </c>
      <c r="C8203" s="749">
        <v>44409</v>
      </c>
      <c r="F8203" s="754">
        <v>10405</v>
      </c>
      <c r="G8203" s="754">
        <v>1688</v>
      </c>
      <c r="H8203" s="754"/>
      <c r="I8203" s="754">
        <v>8717</v>
      </c>
      <c r="J8203" s="757">
        <v>464.6</v>
      </c>
      <c r="K8203" s="757">
        <v>450.66</v>
      </c>
      <c r="L8203" s="757">
        <v>13.94</v>
      </c>
    </row>
    <row r="8204" spans="1:12" s="335" customFormat="1" ht="12" x14ac:dyDescent="0.2">
      <c r="A8204" s="335" t="s">
        <v>16970</v>
      </c>
      <c r="B8204" s="335" t="s">
        <v>16986</v>
      </c>
      <c r="C8204" s="749">
        <v>44409</v>
      </c>
      <c r="F8204" s="663">
        <v>4968</v>
      </c>
      <c r="G8204" s="663">
        <v>745</v>
      </c>
      <c r="H8204" s="663">
        <v>97.2</v>
      </c>
      <c r="I8204" s="663">
        <v>4320.2</v>
      </c>
      <c r="J8204" s="728">
        <v>126.26</v>
      </c>
      <c r="K8204" s="728">
        <v>122.47</v>
      </c>
      <c r="L8204" s="728">
        <v>3.79</v>
      </c>
    </row>
    <row r="8205" spans="1:12" s="335" customFormat="1" ht="12" x14ac:dyDescent="0.2">
      <c r="A8205" s="335" t="s">
        <v>16971</v>
      </c>
      <c r="B8205" s="335" t="s">
        <v>16987</v>
      </c>
      <c r="C8205" s="749">
        <v>44409</v>
      </c>
      <c r="F8205" s="663">
        <v>2349</v>
      </c>
      <c r="G8205" s="663">
        <v>352</v>
      </c>
      <c r="H8205" s="663">
        <v>45.96</v>
      </c>
      <c r="I8205" s="663">
        <v>2042.96</v>
      </c>
      <c r="J8205" s="728">
        <v>76.39</v>
      </c>
      <c r="K8205" s="728">
        <v>74.099999999999994</v>
      </c>
      <c r="L8205" s="728">
        <v>2.29</v>
      </c>
    </row>
    <row r="8206" spans="1:12" s="335" customFormat="1" ht="12" x14ac:dyDescent="0.2">
      <c r="A8206" s="335" t="s">
        <v>16972</v>
      </c>
      <c r="B8206" s="335" t="s">
        <v>16988</v>
      </c>
      <c r="C8206" s="749">
        <v>44409</v>
      </c>
      <c r="F8206" s="663">
        <v>7369.89</v>
      </c>
      <c r="G8206" s="663">
        <v>1309</v>
      </c>
      <c r="H8206" s="663">
        <v>170.72</v>
      </c>
      <c r="I8206" s="663">
        <v>6231.61</v>
      </c>
      <c r="J8206" s="728">
        <v>368.87</v>
      </c>
      <c r="K8206" s="728">
        <v>357.8</v>
      </c>
      <c r="L8206" s="728">
        <v>11.07</v>
      </c>
    </row>
    <row r="8207" spans="1:12" s="335" customFormat="1" ht="12" x14ac:dyDescent="0.2">
      <c r="A8207" s="335" t="s">
        <v>16973</v>
      </c>
      <c r="B8207" s="335" t="s">
        <v>14508</v>
      </c>
      <c r="C8207" s="749">
        <v>44409</v>
      </c>
      <c r="F8207" s="663">
        <v>2024</v>
      </c>
      <c r="G8207" s="663">
        <v>304</v>
      </c>
      <c r="H8207" s="663">
        <v>39.6</v>
      </c>
      <c r="I8207" s="663">
        <v>1759.6</v>
      </c>
      <c r="J8207" s="728">
        <v>38.89</v>
      </c>
      <c r="K8207" s="728">
        <v>37.72</v>
      </c>
      <c r="L8207" s="728">
        <v>1.17</v>
      </c>
    </row>
    <row r="8208" spans="1:12" s="335" customFormat="1" ht="12" x14ac:dyDescent="0.2">
      <c r="A8208" s="335" t="s">
        <v>16974</v>
      </c>
      <c r="B8208" s="335" t="s">
        <v>16989</v>
      </c>
      <c r="C8208" s="749">
        <v>44409</v>
      </c>
      <c r="F8208" s="663">
        <v>4302</v>
      </c>
      <c r="G8208" s="663">
        <v>645</v>
      </c>
      <c r="H8208" s="663">
        <v>84.17</v>
      </c>
      <c r="I8208" s="663">
        <v>3741.17</v>
      </c>
      <c r="J8208" s="728">
        <v>146.26</v>
      </c>
      <c r="K8208" s="728">
        <v>141.87</v>
      </c>
      <c r="L8208" s="728">
        <v>4.3899999999999997</v>
      </c>
    </row>
    <row r="8209" spans="1:12" s="335" customFormat="1" ht="12" x14ac:dyDescent="0.2">
      <c r="A8209" s="335" t="s">
        <v>16975</v>
      </c>
      <c r="B8209" s="335" t="s">
        <v>16990</v>
      </c>
      <c r="C8209" s="749">
        <v>44409</v>
      </c>
      <c r="F8209" s="663">
        <v>7034</v>
      </c>
      <c r="G8209" s="663">
        <v>1055</v>
      </c>
      <c r="H8209" s="663">
        <v>137.62</v>
      </c>
      <c r="I8209" s="663">
        <v>6116.62</v>
      </c>
      <c r="J8209" s="728">
        <v>180.24</v>
      </c>
      <c r="K8209" s="728">
        <v>174.83</v>
      </c>
      <c r="L8209" s="728">
        <v>5.41</v>
      </c>
    </row>
    <row r="8210" spans="1:12" s="335" customFormat="1" ht="12" x14ac:dyDescent="0.2">
      <c r="A8210" s="335" t="s">
        <v>16976</v>
      </c>
      <c r="B8210" s="335" t="s">
        <v>16991</v>
      </c>
      <c r="C8210" s="749">
        <v>44409</v>
      </c>
      <c r="F8210" s="663">
        <v>1330</v>
      </c>
      <c r="G8210" s="663">
        <v>302</v>
      </c>
      <c r="H8210" s="663">
        <v>39.369999999999997</v>
      </c>
      <c r="I8210" s="663">
        <v>1067.3699999999999</v>
      </c>
      <c r="J8210" s="728">
        <v>93.929999999999993</v>
      </c>
      <c r="K8210" s="728">
        <v>91.11</v>
      </c>
      <c r="L8210" s="728">
        <v>2.82</v>
      </c>
    </row>
    <row r="8211" spans="1:12" s="335" customFormat="1" ht="12" x14ac:dyDescent="0.2">
      <c r="A8211" s="335" t="s">
        <v>16977</v>
      </c>
      <c r="B8211" s="335" t="s">
        <v>16992</v>
      </c>
      <c r="C8211" s="749">
        <v>44409</v>
      </c>
      <c r="F8211" s="663">
        <v>5015</v>
      </c>
      <c r="G8211" s="663">
        <v>752</v>
      </c>
      <c r="H8211" s="663">
        <v>98.12</v>
      </c>
      <c r="I8211" s="663">
        <v>4361.12</v>
      </c>
      <c r="J8211" s="728">
        <v>166.21</v>
      </c>
      <c r="K8211" s="728">
        <v>161.22</v>
      </c>
      <c r="L8211" s="728">
        <v>4.99</v>
      </c>
    </row>
    <row r="8212" spans="1:12" s="335" customFormat="1" ht="12" x14ac:dyDescent="0.2">
      <c r="A8212" s="335" t="s">
        <v>16978</v>
      </c>
      <c r="B8212" s="335" t="s">
        <v>16993</v>
      </c>
      <c r="C8212" s="749">
        <v>44409</v>
      </c>
      <c r="F8212" s="663">
        <v>4099</v>
      </c>
      <c r="G8212" s="663">
        <v>626</v>
      </c>
      <c r="H8212" s="663">
        <v>81.62</v>
      </c>
      <c r="I8212" s="663">
        <v>3554.62</v>
      </c>
      <c r="J8212" s="728">
        <v>163.89999999999998</v>
      </c>
      <c r="K8212" s="728">
        <v>158.97999999999999</v>
      </c>
      <c r="L8212" s="728">
        <v>4.92</v>
      </c>
    </row>
    <row r="8213" spans="1:12" s="335" customFormat="1" ht="12" x14ac:dyDescent="0.2">
      <c r="A8213" s="335" t="s">
        <v>16979</v>
      </c>
      <c r="B8213" s="335" t="s">
        <v>16994</v>
      </c>
      <c r="C8213" s="749">
        <v>44409</v>
      </c>
      <c r="F8213" s="663">
        <v>6977</v>
      </c>
      <c r="G8213" s="663">
        <v>1055</v>
      </c>
      <c r="H8213" s="663">
        <v>137.57</v>
      </c>
      <c r="I8213" s="663">
        <v>6059.57</v>
      </c>
      <c r="J8213" s="728">
        <v>279.8</v>
      </c>
      <c r="K8213" s="728">
        <v>271.41000000000003</v>
      </c>
      <c r="L8213" s="728">
        <v>8.39</v>
      </c>
    </row>
    <row r="8214" spans="1:12" s="335" customFormat="1" ht="12" x14ac:dyDescent="0.2">
      <c r="A8214" s="335" t="s">
        <v>16980</v>
      </c>
      <c r="B8214" s="335" t="s">
        <v>16995</v>
      </c>
      <c r="C8214" s="749">
        <v>44409</v>
      </c>
      <c r="F8214" s="663">
        <v>3070</v>
      </c>
      <c r="G8214" s="663">
        <v>973</v>
      </c>
      <c r="H8214" s="663">
        <v>126.97</v>
      </c>
      <c r="I8214" s="663">
        <v>2223.9699999999998</v>
      </c>
      <c r="J8214" s="728">
        <v>329.56</v>
      </c>
      <c r="K8214" s="728">
        <v>319.67</v>
      </c>
      <c r="L8214" s="728">
        <v>9.89</v>
      </c>
    </row>
    <row r="8215" spans="1:12" s="335" customFormat="1" ht="12" x14ac:dyDescent="0.2">
      <c r="A8215" s="335" t="s">
        <v>16981</v>
      </c>
      <c r="B8215" s="335" t="s">
        <v>16996</v>
      </c>
      <c r="C8215" s="749">
        <v>44409</v>
      </c>
      <c r="F8215" s="663">
        <v>19305</v>
      </c>
      <c r="G8215" s="663">
        <v>6169</v>
      </c>
      <c r="H8215" s="663">
        <v>804.7</v>
      </c>
      <c r="I8215" s="663">
        <v>13940.7</v>
      </c>
      <c r="J8215" s="728">
        <v>2111.0700000000002</v>
      </c>
      <c r="K8215" s="728">
        <v>2047.74</v>
      </c>
      <c r="L8215" s="728">
        <v>63.33</v>
      </c>
    </row>
    <row r="8216" spans="1:12" s="335" customFormat="1" ht="12" x14ac:dyDescent="0.2">
      <c r="A8216" s="335" t="s">
        <v>16982</v>
      </c>
      <c r="B8216" s="335" t="s">
        <v>16997</v>
      </c>
      <c r="C8216" s="749">
        <v>44409</v>
      </c>
      <c r="F8216" s="663">
        <v>8840</v>
      </c>
      <c r="G8216" s="663">
        <v>1326</v>
      </c>
      <c r="H8216" s="663">
        <v>172.96</v>
      </c>
      <c r="I8216" s="663">
        <v>7686.96</v>
      </c>
      <c r="J8216" s="728">
        <v>249.45999999999998</v>
      </c>
      <c r="K8216" s="728">
        <v>241.98</v>
      </c>
      <c r="L8216" s="728">
        <v>7.48</v>
      </c>
    </row>
    <row r="8217" spans="1:12" s="335" customFormat="1" ht="12" x14ac:dyDescent="0.2">
      <c r="A8217" s="335" t="s">
        <v>16983</v>
      </c>
      <c r="B8217" s="335" t="s">
        <v>16847</v>
      </c>
      <c r="C8217" s="749">
        <v>44409</v>
      </c>
      <c r="F8217" s="663">
        <v>2063</v>
      </c>
      <c r="G8217" s="663">
        <v>309</v>
      </c>
      <c r="H8217" s="663"/>
      <c r="I8217" s="663">
        <v>1754</v>
      </c>
      <c r="J8217" s="728">
        <v>68.570000000000007</v>
      </c>
      <c r="K8217" s="728">
        <v>66.510000000000005</v>
      </c>
      <c r="L8217" s="728">
        <v>2.06</v>
      </c>
    </row>
    <row r="8218" spans="1:12" s="335" customFormat="1" ht="12" x14ac:dyDescent="0.2">
      <c r="A8218" s="335" t="s">
        <v>16984</v>
      </c>
      <c r="B8218" s="335" t="s">
        <v>16845</v>
      </c>
      <c r="C8218" s="749">
        <v>44409</v>
      </c>
      <c r="F8218" s="663">
        <v>2809</v>
      </c>
      <c r="G8218" s="663">
        <v>671</v>
      </c>
      <c r="H8218" s="663"/>
      <c r="I8218" s="663">
        <v>2138</v>
      </c>
      <c r="J8218" s="728">
        <v>200.73000000000002</v>
      </c>
      <c r="K8218" s="728">
        <v>194.71</v>
      </c>
      <c r="L8218" s="728">
        <v>6.02</v>
      </c>
    </row>
    <row r="8219" spans="1:12" s="335" customFormat="1" ht="12" x14ac:dyDescent="0.2">
      <c r="A8219" s="335" t="s">
        <v>16985</v>
      </c>
      <c r="B8219" s="335" t="s">
        <v>16846</v>
      </c>
      <c r="C8219" s="749">
        <v>44409</v>
      </c>
      <c r="F8219" s="663">
        <v>8417</v>
      </c>
      <c r="G8219" s="663">
        <v>1263</v>
      </c>
      <c r="H8219" s="663"/>
      <c r="I8219" s="663">
        <v>7154</v>
      </c>
      <c r="J8219" s="728">
        <v>318.04000000000002</v>
      </c>
      <c r="K8219" s="728">
        <v>308.5</v>
      </c>
      <c r="L8219" s="728">
        <v>9.5399999999999991</v>
      </c>
    </row>
    <row r="8220" spans="1:12" s="335" customFormat="1" ht="12" x14ac:dyDescent="0.2">
      <c r="F8220" s="663"/>
      <c r="G8220" s="663"/>
      <c r="H8220" s="663"/>
      <c r="I8220" s="663"/>
      <c r="J8220" s="728"/>
      <c r="K8220" s="728"/>
      <c r="L8220" s="728"/>
    </row>
    <row r="8221" spans="1:12" s="335" customFormat="1" ht="12" x14ac:dyDescent="0.2">
      <c r="A8221" s="335" t="s">
        <v>17154</v>
      </c>
      <c r="B8221" s="335" t="s">
        <v>17153</v>
      </c>
      <c r="C8221" s="749">
        <v>44440</v>
      </c>
      <c r="F8221" s="758">
        <v>2429</v>
      </c>
      <c r="G8221" s="756">
        <v>364</v>
      </c>
      <c r="H8221" s="663"/>
      <c r="I8221" s="756">
        <v>2065</v>
      </c>
      <c r="J8221" s="728">
        <v>77.84</v>
      </c>
      <c r="K8221" s="728">
        <v>75.5</v>
      </c>
      <c r="L8221" s="728">
        <v>2.34</v>
      </c>
    </row>
    <row r="8222" spans="1:12" s="335" customFormat="1" ht="12" x14ac:dyDescent="0.2">
      <c r="A8222" s="335" t="s">
        <v>17736</v>
      </c>
      <c r="B8222" s="335" t="s">
        <v>17740</v>
      </c>
      <c r="C8222" s="749">
        <v>44440</v>
      </c>
      <c r="F8222" s="754">
        <v>5959</v>
      </c>
      <c r="G8222" s="754">
        <v>894</v>
      </c>
      <c r="H8222" s="754"/>
      <c r="I8222" s="754">
        <v>5065</v>
      </c>
      <c r="J8222" s="757">
        <v>143.65</v>
      </c>
      <c r="K8222" s="757">
        <v>139.34</v>
      </c>
      <c r="L8222" s="757">
        <v>4.3099999999999996</v>
      </c>
    </row>
    <row r="8223" spans="1:12" s="335" customFormat="1" ht="12" x14ac:dyDescent="0.2">
      <c r="A8223" s="335" t="s">
        <v>17738</v>
      </c>
      <c r="B8223" s="335" t="s">
        <v>17742</v>
      </c>
      <c r="C8223" s="749">
        <v>44440</v>
      </c>
      <c r="F8223" s="754">
        <v>7979.32</v>
      </c>
      <c r="G8223" s="754">
        <v>1415</v>
      </c>
      <c r="H8223" s="754"/>
      <c r="I8223" s="754">
        <v>6564.32</v>
      </c>
      <c r="J8223" s="757">
        <v>386.23</v>
      </c>
      <c r="K8223" s="757">
        <v>374.64</v>
      </c>
      <c r="L8223" s="757">
        <v>11.59</v>
      </c>
    </row>
    <row r="8224" spans="1:12" s="335" customFormat="1" ht="12" x14ac:dyDescent="0.2">
      <c r="A8224" s="335" t="s">
        <v>17129</v>
      </c>
      <c r="B8224" s="335" t="s">
        <v>17127</v>
      </c>
      <c r="C8224" s="749">
        <v>44440</v>
      </c>
      <c r="F8224" s="758">
        <v>2500</v>
      </c>
      <c r="G8224" s="756">
        <v>625</v>
      </c>
      <c r="H8224" s="663"/>
      <c r="I8224" s="756">
        <v>1875</v>
      </c>
      <c r="J8224" s="728">
        <v>191.17</v>
      </c>
      <c r="K8224" s="728">
        <v>185.44</v>
      </c>
      <c r="L8224" s="728">
        <v>5.74</v>
      </c>
    </row>
    <row r="8225" spans="1:12" s="335" customFormat="1" ht="12" x14ac:dyDescent="0.2">
      <c r="A8225" s="335" t="s">
        <v>17130</v>
      </c>
      <c r="B8225" s="335" t="s">
        <v>17128</v>
      </c>
      <c r="C8225" s="749">
        <v>44440</v>
      </c>
      <c r="F8225" s="758">
        <v>8568.56</v>
      </c>
      <c r="G8225" s="756">
        <v>1851</v>
      </c>
      <c r="H8225" s="663"/>
      <c r="I8225" s="756">
        <v>6717.56</v>
      </c>
      <c r="J8225" s="728">
        <v>572.33000000000004</v>
      </c>
      <c r="K8225" s="728">
        <v>555.16</v>
      </c>
      <c r="L8225" s="728">
        <v>17.170000000000002</v>
      </c>
    </row>
    <row r="8226" spans="1:12" s="335" customFormat="1" ht="12" x14ac:dyDescent="0.2">
      <c r="A8226" s="335" t="s">
        <v>17131</v>
      </c>
      <c r="B8226" s="335" t="s">
        <v>17106</v>
      </c>
      <c r="C8226" s="749">
        <v>44440</v>
      </c>
      <c r="F8226" s="758">
        <v>5372</v>
      </c>
      <c r="G8226" s="756">
        <v>1745</v>
      </c>
      <c r="H8226" s="663"/>
      <c r="I8226" s="756">
        <v>3627</v>
      </c>
      <c r="J8226" s="728">
        <v>574.85</v>
      </c>
      <c r="K8226" s="728">
        <v>557.6</v>
      </c>
      <c r="L8226" s="728">
        <v>17.25</v>
      </c>
    </row>
    <row r="8227" spans="1:12" s="335" customFormat="1" ht="12" x14ac:dyDescent="0.2">
      <c r="A8227" s="335" t="s">
        <v>17132</v>
      </c>
      <c r="B8227" s="335" t="s">
        <v>17107</v>
      </c>
      <c r="C8227" s="749">
        <v>44440</v>
      </c>
      <c r="F8227" s="758">
        <v>5449</v>
      </c>
      <c r="G8227" s="756">
        <v>817</v>
      </c>
      <c r="H8227" s="663"/>
      <c r="I8227" s="756">
        <v>4632</v>
      </c>
      <c r="J8227" s="728">
        <v>186.65</v>
      </c>
      <c r="K8227" s="728">
        <v>181.05</v>
      </c>
      <c r="L8227" s="728">
        <v>5.6</v>
      </c>
    </row>
    <row r="8228" spans="1:12" s="335" customFormat="1" ht="12" x14ac:dyDescent="0.2">
      <c r="A8228" s="335" t="s">
        <v>17133</v>
      </c>
      <c r="B8228" s="335" t="s">
        <v>17108</v>
      </c>
      <c r="C8228" s="749">
        <v>44440</v>
      </c>
      <c r="F8228" s="758">
        <v>2978</v>
      </c>
      <c r="G8228" s="756">
        <v>447</v>
      </c>
      <c r="H8228" s="663"/>
      <c r="I8228" s="756">
        <v>2531</v>
      </c>
      <c r="J8228" s="728">
        <v>46.91</v>
      </c>
      <c r="K8228" s="728">
        <v>45.5</v>
      </c>
      <c r="L8228" s="728">
        <v>1.41</v>
      </c>
    </row>
    <row r="8229" spans="1:12" s="335" customFormat="1" ht="12" x14ac:dyDescent="0.2">
      <c r="A8229" s="335" t="s">
        <v>17134</v>
      </c>
      <c r="B8229" s="335" t="s">
        <v>17109</v>
      </c>
      <c r="C8229" s="749">
        <v>44440</v>
      </c>
      <c r="F8229" s="758">
        <v>2524</v>
      </c>
      <c r="G8229" s="756">
        <v>379</v>
      </c>
      <c r="H8229" s="663"/>
      <c r="I8229" s="756">
        <v>2145</v>
      </c>
      <c r="J8229" s="728">
        <v>54.49</v>
      </c>
      <c r="K8229" s="728">
        <v>52.86</v>
      </c>
      <c r="L8229" s="728">
        <v>1.63</v>
      </c>
    </row>
    <row r="8230" spans="1:12" s="335" customFormat="1" ht="12" x14ac:dyDescent="0.2">
      <c r="A8230" s="335" t="s">
        <v>17135</v>
      </c>
      <c r="B8230" s="335" t="s">
        <v>17110</v>
      </c>
      <c r="C8230" s="749">
        <v>44440</v>
      </c>
      <c r="F8230" s="758">
        <v>2247</v>
      </c>
      <c r="G8230" s="756">
        <v>346</v>
      </c>
      <c r="H8230" s="663"/>
      <c r="I8230" s="756">
        <v>1901</v>
      </c>
      <c r="J8230" s="728">
        <v>86.31</v>
      </c>
      <c r="K8230" s="728">
        <v>83.72</v>
      </c>
      <c r="L8230" s="728">
        <v>2.59</v>
      </c>
    </row>
    <row r="8231" spans="1:12" s="335" customFormat="1" ht="12" x14ac:dyDescent="0.2">
      <c r="A8231" s="335" t="s">
        <v>17136</v>
      </c>
      <c r="B8231" s="335" t="s">
        <v>17111</v>
      </c>
      <c r="C8231" s="749">
        <v>44440</v>
      </c>
      <c r="F8231" s="758">
        <v>3365</v>
      </c>
      <c r="G8231" s="756">
        <v>505</v>
      </c>
      <c r="H8231" s="663"/>
      <c r="I8231" s="756">
        <v>2860</v>
      </c>
      <c r="J8231" s="728">
        <v>104.87</v>
      </c>
      <c r="K8231" s="728">
        <v>101.73</v>
      </c>
      <c r="L8231" s="728">
        <v>3.15</v>
      </c>
    </row>
    <row r="8232" spans="1:12" s="335" customFormat="1" ht="12" x14ac:dyDescent="0.2">
      <c r="A8232" s="335" t="s">
        <v>17137</v>
      </c>
      <c r="B8232" s="335" t="s">
        <v>17112</v>
      </c>
      <c r="C8232" s="749">
        <v>44440</v>
      </c>
      <c r="F8232" s="758">
        <v>4574</v>
      </c>
      <c r="G8232" s="756">
        <v>686</v>
      </c>
      <c r="H8232" s="663"/>
      <c r="I8232" s="756">
        <v>3888</v>
      </c>
      <c r="J8232" s="728">
        <v>99.01</v>
      </c>
      <c r="K8232" s="728">
        <v>96.04</v>
      </c>
      <c r="L8232" s="728">
        <v>2.97</v>
      </c>
    </row>
    <row r="8233" spans="1:12" s="335" customFormat="1" ht="12" x14ac:dyDescent="0.2">
      <c r="A8233" s="335" t="s">
        <v>17138</v>
      </c>
      <c r="B8233" s="335" t="s">
        <v>17113</v>
      </c>
      <c r="C8233" s="749">
        <v>44440</v>
      </c>
      <c r="F8233" s="758">
        <v>3491</v>
      </c>
      <c r="G8233" s="756">
        <v>524</v>
      </c>
      <c r="H8233" s="663"/>
      <c r="I8233" s="756">
        <v>2967</v>
      </c>
      <c r="J8233" s="728">
        <v>87.28</v>
      </c>
      <c r="K8233" s="728">
        <v>84.66</v>
      </c>
      <c r="L8233" s="728">
        <v>2.62</v>
      </c>
    </row>
    <row r="8234" spans="1:12" s="335" customFormat="1" ht="12" x14ac:dyDescent="0.2">
      <c r="A8234" s="335" t="s">
        <v>17139</v>
      </c>
      <c r="B8234" s="335" t="s">
        <v>17114</v>
      </c>
      <c r="C8234" s="749">
        <v>44440</v>
      </c>
      <c r="F8234" s="758">
        <v>2997</v>
      </c>
      <c r="G8234" s="756">
        <v>472</v>
      </c>
      <c r="H8234" s="663"/>
      <c r="I8234" s="756">
        <v>2525</v>
      </c>
      <c r="J8234" s="728">
        <v>120.24</v>
      </c>
      <c r="K8234" s="728">
        <v>116.63</v>
      </c>
      <c r="L8234" s="728">
        <v>3.61</v>
      </c>
    </row>
    <row r="8235" spans="1:12" s="335" customFormat="1" ht="12" x14ac:dyDescent="0.2">
      <c r="A8235" s="335" t="s">
        <v>17140</v>
      </c>
      <c r="B8235" s="335" t="s">
        <v>17115</v>
      </c>
      <c r="C8235" s="749">
        <v>44440</v>
      </c>
      <c r="F8235" s="758">
        <v>12928</v>
      </c>
      <c r="G8235" s="756">
        <v>2826</v>
      </c>
      <c r="H8235" s="663"/>
      <c r="I8235" s="756">
        <v>10102</v>
      </c>
      <c r="J8235" s="728">
        <v>837.42</v>
      </c>
      <c r="K8235" s="728">
        <v>812.3</v>
      </c>
      <c r="L8235" s="728">
        <v>25.12</v>
      </c>
    </row>
    <row r="8236" spans="1:12" s="335" customFormat="1" ht="12" x14ac:dyDescent="0.2">
      <c r="A8236" s="335" t="s">
        <v>17141</v>
      </c>
      <c r="B8236" s="335" t="s">
        <v>17116</v>
      </c>
      <c r="C8236" s="749">
        <v>44440</v>
      </c>
      <c r="F8236" s="758">
        <v>3438</v>
      </c>
      <c r="G8236" s="756">
        <v>634</v>
      </c>
      <c r="H8236" s="663"/>
      <c r="I8236" s="756">
        <v>2804</v>
      </c>
      <c r="J8236" s="728">
        <v>172.83</v>
      </c>
      <c r="K8236" s="728">
        <v>167.64</v>
      </c>
      <c r="L8236" s="728">
        <v>5.18</v>
      </c>
    </row>
    <row r="8237" spans="1:12" s="335" customFormat="1" ht="12" x14ac:dyDescent="0.2">
      <c r="A8237" s="335" t="s">
        <v>17142</v>
      </c>
      <c r="B8237" s="335" t="s">
        <v>17117</v>
      </c>
      <c r="C8237" s="749">
        <v>44440</v>
      </c>
      <c r="F8237" s="758">
        <v>6148</v>
      </c>
      <c r="G8237" s="756">
        <v>922</v>
      </c>
      <c r="H8237" s="663"/>
      <c r="I8237" s="756">
        <v>5226</v>
      </c>
      <c r="J8237" s="728">
        <v>119.61</v>
      </c>
      <c r="K8237" s="728">
        <v>116.02</v>
      </c>
      <c r="L8237" s="728">
        <v>3.59</v>
      </c>
    </row>
    <row r="8238" spans="1:12" s="335" customFormat="1" ht="12" x14ac:dyDescent="0.2">
      <c r="A8238" s="335" t="s">
        <v>17143</v>
      </c>
      <c r="B8238" s="335" t="s">
        <v>17118</v>
      </c>
      <c r="C8238" s="749">
        <v>44440</v>
      </c>
      <c r="F8238" s="758">
        <v>4922</v>
      </c>
      <c r="G8238" s="756">
        <v>1247</v>
      </c>
      <c r="H8238" s="663"/>
      <c r="I8238" s="756">
        <v>3675</v>
      </c>
      <c r="J8238" s="728">
        <v>383.34</v>
      </c>
      <c r="K8238" s="728">
        <v>371.84</v>
      </c>
      <c r="L8238" s="728">
        <v>11.5</v>
      </c>
    </row>
    <row r="8239" spans="1:12" s="335" customFormat="1" ht="12" x14ac:dyDescent="0.2">
      <c r="A8239" s="335" t="s">
        <v>17144</v>
      </c>
      <c r="B8239" s="335" t="s">
        <v>17119</v>
      </c>
      <c r="C8239" s="749">
        <v>44440</v>
      </c>
      <c r="F8239" s="758">
        <v>2163</v>
      </c>
      <c r="G8239" s="756">
        <v>376</v>
      </c>
      <c r="H8239" s="663"/>
      <c r="I8239" s="756">
        <v>1787</v>
      </c>
      <c r="J8239" s="728">
        <v>104.93</v>
      </c>
      <c r="K8239" s="728">
        <v>101.78</v>
      </c>
      <c r="L8239" s="728">
        <v>3.15</v>
      </c>
    </row>
    <row r="8240" spans="1:12" s="335" customFormat="1" ht="12" x14ac:dyDescent="0.2">
      <c r="A8240" s="335" t="s">
        <v>17145</v>
      </c>
      <c r="B8240" s="335" t="s">
        <v>17120</v>
      </c>
      <c r="C8240" s="749">
        <v>44440</v>
      </c>
      <c r="F8240" s="758">
        <v>3360</v>
      </c>
      <c r="G8240" s="756">
        <v>861</v>
      </c>
      <c r="H8240" s="663"/>
      <c r="I8240" s="756">
        <v>2499</v>
      </c>
      <c r="J8240" s="728">
        <v>268.02</v>
      </c>
      <c r="K8240" s="728">
        <v>259.98</v>
      </c>
      <c r="L8240" s="728">
        <v>8.0399999999999991</v>
      </c>
    </row>
    <row r="8241" spans="1:12" s="335" customFormat="1" ht="12" x14ac:dyDescent="0.2">
      <c r="A8241" s="335" t="s">
        <v>17146</v>
      </c>
      <c r="B8241" s="335" t="s">
        <v>17121</v>
      </c>
      <c r="C8241" s="749">
        <v>44440</v>
      </c>
      <c r="F8241" s="758">
        <v>2381</v>
      </c>
      <c r="G8241" s="756">
        <v>506</v>
      </c>
      <c r="H8241" s="663"/>
      <c r="I8241" s="756">
        <v>1875</v>
      </c>
      <c r="J8241" s="728">
        <v>145.76</v>
      </c>
      <c r="K8241" s="728">
        <v>141.38999999999999</v>
      </c>
      <c r="L8241" s="728">
        <v>4.37</v>
      </c>
    </row>
    <row r="8242" spans="1:12" s="335" customFormat="1" ht="12" x14ac:dyDescent="0.2">
      <c r="A8242" s="335" t="s">
        <v>17147</v>
      </c>
      <c r="B8242" s="335" t="s">
        <v>17122</v>
      </c>
      <c r="C8242" s="749">
        <v>44440</v>
      </c>
      <c r="F8242" s="758">
        <v>2518</v>
      </c>
      <c r="G8242" s="756">
        <v>378</v>
      </c>
      <c r="H8242" s="663"/>
      <c r="I8242" s="756">
        <v>2140</v>
      </c>
      <c r="J8242" s="728">
        <v>68.260000000000005</v>
      </c>
      <c r="K8242" s="728">
        <v>66.22</v>
      </c>
      <c r="L8242" s="728">
        <v>2.0499999999999998</v>
      </c>
    </row>
    <row r="8243" spans="1:12" s="335" customFormat="1" ht="12" x14ac:dyDescent="0.2">
      <c r="A8243" s="335" t="s">
        <v>17148</v>
      </c>
      <c r="B8243" s="335" t="s">
        <v>17123</v>
      </c>
      <c r="C8243" s="749">
        <v>44440</v>
      </c>
      <c r="F8243" s="758">
        <v>7821</v>
      </c>
      <c r="G8243" s="756">
        <v>1173</v>
      </c>
      <c r="H8243" s="663"/>
      <c r="I8243" s="756">
        <v>6648</v>
      </c>
      <c r="J8243" s="728">
        <v>223.69</v>
      </c>
      <c r="K8243" s="728">
        <v>216.98</v>
      </c>
      <c r="L8243" s="728">
        <v>6.71</v>
      </c>
    </row>
    <row r="8244" spans="1:12" s="335" customFormat="1" ht="12" x14ac:dyDescent="0.2">
      <c r="A8244" s="335" t="s">
        <v>17149</v>
      </c>
      <c r="B8244" s="335" t="s">
        <v>17124</v>
      </c>
      <c r="C8244" s="749">
        <v>44440</v>
      </c>
      <c r="F8244" s="758">
        <v>6715</v>
      </c>
      <c r="G8244" s="756">
        <v>1106</v>
      </c>
      <c r="H8244" s="663"/>
      <c r="I8244" s="756">
        <v>5609</v>
      </c>
      <c r="J8244" s="728">
        <v>291</v>
      </c>
      <c r="K8244" s="728">
        <v>282.27</v>
      </c>
      <c r="L8244" s="728">
        <v>8.73</v>
      </c>
    </row>
    <row r="8245" spans="1:12" s="335" customFormat="1" ht="12" x14ac:dyDescent="0.2">
      <c r="A8245" s="335" t="s">
        <v>17150</v>
      </c>
      <c r="B8245" s="335" t="s">
        <v>17125</v>
      </c>
      <c r="C8245" s="749">
        <v>44440</v>
      </c>
      <c r="F8245" s="758">
        <v>7125</v>
      </c>
      <c r="G8245" s="756">
        <v>1069</v>
      </c>
      <c r="H8245" s="663"/>
      <c r="I8245" s="756">
        <v>6056</v>
      </c>
      <c r="J8245" s="728">
        <v>230.82</v>
      </c>
      <c r="K8245" s="728">
        <v>223.89</v>
      </c>
      <c r="L8245" s="728">
        <v>6.92</v>
      </c>
    </row>
    <row r="8246" spans="1:12" s="335" customFormat="1" ht="12" x14ac:dyDescent="0.2">
      <c r="A8246" s="335" t="s">
        <v>17151</v>
      </c>
      <c r="B8246" s="335" t="s">
        <v>17126</v>
      </c>
      <c r="C8246" s="749">
        <v>44440</v>
      </c>
      <c r="F8246" s="758">
        <v>5500</v>
      </c>
      <c r="G8246" s="756">
        <v>847</v>
      </c>
      <c r="H8246" s="663"/>
      <c r="I8246" s="756">
        <v>4653</v>
      </c>
      <c r="J8246" s="728">
        <v>215.06</v>
      </c>
      <c r="K8246" s="728">
        <v>208.61</v>
      </c>
      <c r="L8246" s="728">
        <v>6.45</v>
      </c>
    </row>
    <row r="8247" spans="1:12" s="335" customFormat="1" ht="12" x14ac:dyDescent="0.2">
      <c r="F8247" s="663"/>
      <c r="G8247" s="663"/>
      <c r="H8247" s="663"/>
      <c r="I8247" s="663"/>
      <c r="J8247" s="728"/>
      <c r="K8247" s="728"/>
      <c r="L8247" s="728"/>
    </row>
    <row r="8248" spans="1:12" s="335" customFormat="1" ht="12" x14ac:dyDescent="0.2">
      <c r="A8248" s="335" t="s">
        <v>17346</v>
      </c>
      <c r="B8248" s="335" t="s">
        <v>17385</v>
      </c>
      <c r="C8248" s="749">
        <v>44470</v>
      </c>
      <c r="F8248" s="756">
        <v>7119</v>
      </c>
      <c r="G8248" s="756">
        <v>1068</v>
      </c>
      <c r="H8248" s="663"/>
      <c r="I8248" s="756">
        <v>6051</v>
      </c>
      <c r="J8248" s="728">
        <v>134.77000000000001</v>
      </c>
      <c r="K8248" s="728">
        <v>130.72999999999999</v>
      </c>
      <c r="L8248" s="728">
        <v>4.04</v>
      </c>
    </row>
    <row r="8249" spans="1:12" s="335" customFormat="1" ht="12" x14ac:dyDescent="0.2">
      <c r="A8249" s="335" t="s">
        <v>17347</v>
      </c>
      <c r="B8249" s="335" t="s">
        <v>17386</v>
      </c>
      <c r="C8249" s="749">
        <v>44470</v>
      </c>
      <c r="F8249" s="756">
        <v>5154</v>
      </c>
      <c r="G8249" s="756">
        <v>1089</v>
      </c>
      <c r="H8249" s="663"/>
      <c r="I8249" s="756">
        <v>4065</v>
      </c>
      <c r="J8249" s="728">
        <v>315.87</v>
      </c>
      <c r="K8249" s="728">
        <v>306.39999999999998</v>
      </c>
      <c r="L8249" s="728">
        <v>9.48</v>
      </c>
    </row>
    <row r="8250" spans="1:12" s="335" customFormat="1" ht="12" x14ac:dyDescent="0.2">
      <c r="A8250" s="335" t="s">
        <v>17348</v>
      </c>
      <c r="B8250" s="335" t="s">
        <v>17160</v>
      </c>
      <c r="C8250" s="749">
        <v>44470</v>
      </c>
      <c r="F8250" s="756">
        <v>2980</v>
      </c>
      <c r="G8250" s="756">
        <v>623</v>
      </c>
      <c r="H8250" s="663"/>
      <c r="I8250" s="756">
        <v>2357</v>
      </c>
      <c r="J8250" s="728">
        <v>180.22</v>
      </c>
      <c r="K8250" s="728">
        <v>174.81</v>
      </c>
      <c r="L8250" s="728">
        <v>5.41</v>
      </c>
    </row>
    <row r="8251" spans="1:12" s="335" customFormat="1" ht="12" x14ac:dyDescent="0.2">
      <c r="A8251" s="335" t="s">
        <v>17349</v>
      </c>
      <c r="B8251" s="335" t="s">
        <v>17387</v>
      </c>
      <c r="C8251" s="749">
        <v>44470</v>
      </c>
      <c r="F8251" s="756">
        <v>3000</v>
      </c>
      <c r="G8251" s="756">
        <v>721</v>
      </c>
      <c r="H8251" s="663"/>
      <c r="I8251" s="756">
        <v>2279</v>
      </c>
      <c r="J8251" s="728">
        <v>220.02</v>
      </c>
      <c r="K8251" s="728">
        <v>213.42</v>
      </c>
      <c r="L8251" s="728">
        <v>6.6</v>
      </c>
    </row>
    <row r="8252" spans="1:12" s="335" customFormat="1" ht="12" x14ac:dyDescent="0.2">
      <c r="A8252" s="335" t="s">
        <v>17350</v>
      </c>
      <c r="B8252" s="335" t="s">
        <v>17163</v>
      </c>
      <c r="C8252" s="749">
        <v>44470</v>
      </c>
      <c r="F8252" s="756">
        <v>3497</v>
      </c>
      <c r="G8252" s="756">
        <v>577</v>
      </c>
      <c r="H8252" s="663"/>
      <c r="I8252" s="756">
        <v>2920</v>
      </c>
      <c r="J8252" s="728">
        <v>149.36000000000001</v>
      </c>
      <c r="K8252" s="728">
        <v>144.88</v>
      </c>
      <c r="L8252" s="728">
        <v>4.4800000000000004</v>
      </c>
    </row>
    <row r="8253" spans="1:12" s="335" customFormat="1" ht="12" x14ac:dyDescent="0.2">
      <c r="A8253" s="335" t="s">
        <v>17351</v>
      </c>
      <c r="B8253" s="335" t="s">
        <v>17388</v>
      </c>
      <c r="C8253" s="749">
        <v>44470</v>
      </c>
      <c r="F8253" s="756">
        <v>4800</v>
      </c>
      <c r="G8253" s="756">
        <v>720</v>
      </c>
      <c r="H8253" s="663"/>
      <c r="I8253" s="756">
        <v>4080</v>
      </c>
      <c r="J8253" s="728">
        <v>174.66</v>
      </c>
      <c r="K8253" s="728">
        <v>169.42</v>
      </c>
      <c r="L8253" s="728">
        <v>5.24</v>
      </c>
    </row>
    <row r="8254" spans="1:12" s="335" customFormat="1" ht="12" x14ac:dyDescent="0.2">
      <c r="A8254" s="335" t="s">
        <v>17352</v>
      </c>
      <c r="B8254" s="335" t="s">
        <v>17389</v>
      </c>
      <c r="C8254" s="749">
        <v>44470</v>
      </c>
      <c r="F8254" s="756">
        <v>5899</v>
      </c>
      <c r="G8254" s="756">
        <v>1000</v>
      </c>
      <c r="H8254" s="663"/>
      <c r="I8254" s="756">
        <v>4899</v>
      </c>
      <c r="J8254" s="728">
        <v>267.17</v>
      </c>
      <c r="K8254" s="728">
        <v>259.16000000000003</v>
      </c>
      <c r="L8254" s="728">
        <v>8.02</v>
      </c>
    </row>
    <row r="8255" spans="1:12" s="335" customFormat="1" ht="12" x14ac:dyDescent="0.2">
      <c r="A8255" s="335" t="s">
        <v>17353</v>
      </c>
      <c r="B8255" s="335" t="s">
        <v>17390</v>
      </c>
      <c r="C8255" s="749">
        <v>44470</v>
      </c>
      <c r="F8255" s="756">
        <v>2000</v>
      </c>
      <c r="G8255" s="756">
        <v>300</v>
      </c>
      <c r="H8255" s="663"/>
      <c r="I8255" s="756">
        <v>1700</v>
      </c>
      <c r="J8255" s="728">
        <v>67.33</v>
      </c>
      <c r="K8255" s="728">
        <v>65.31</v>
      </c>
      <c r="L8255" s="728">
        <v>2.02</v>
      </c>
    </row>
    <row r="8256" spans="1:12" s="335" customFormat="1" ht="12" x14ac:dyDescent="0.2">
      <c r="A8256" s="335" t="s">
        <v>17354</v>
      </c>
      <c r="B8256" s="335" t="s">
        <v>17391</v>
      </c>
      <c r="C8256" s="749">
        <v>44470</v>
      </c>
      <c r="F8256" s="756">
        <v>3216</v>
      </c>
      <c r="G8256" s="756">
        <v>482</v>
      </c>
      <c r="H8256" s="663"/>
      <c r="I8256" s="756">
        <v>2734</v>
      </c>
      <c r="J8256" s="728">
        <v>67.66</v>
      </c>
      <c r="K8256" s="728">
        <v>65.63</v>
      </c>
      <c r="L8256" s="728">
        <v>2.0299999999999998</v>
      </c>
    </row>
    <row r="8257" spans="1:12" s="335" customFormat="1" ht="12" x14ac:dyDescent="0.2">
      <c r="A8257" s="335" t="s">
        <v>17355</v>
      </c>
      <c r="B8257" s="335" t="s">
        <v>17392</v>
      </c>
      <c r="C8257" s="749">
        <v>44470</v>
      </c>
      <c r="F8257" s="756">
        <v>2304</v>
      </c>
      <c r="G8257" s="756">
        <v>346</v>
      </c>
      <c r="H8257" s="663"/>
      <c r="I8257" s="756">
        <v>1958</v>
      </c>
      <c r="J8257" s="728">
        <v>64.62</v>
      </c>
      <c r="K8257" s="728">
        <v>62.68</v>
      </c>
      <c r="L8257" s="728">
        <v>1.94</v>
      </c>
    </row>
    <row r="8258" spans="1:12" s="335" customFormat="1" ht="12" x14ac:dyDescent="0.2">
      <c r="A8258" s="335" t="s">
        <v>17356</v>
      </c>
      <c r="B8258" s="335" t="s">
        <v>17393</v>
      </c>
      <c r="C8258" s="749">
        <v>44470</v>
      </c>
      <c r="F8258" s="756">
        <v>1450</v>
      </c>
      <c r="G8258" s="756">
        <v>490</v>
      </c>
      <c r="H8258" s="663"/>
      <c r="I8258" s="756">
        <v>960</v>
      </c>
      <c r="J8258" s="728">
        <v>162.75</v>
      </c>
      <c r="K8258" s="728">
        <v>157.86000000000001</v>
      </c>
      <c r="L8258" s="728">
        <v>4.88</v>
      </c>
    </row>
    <row r="8259" spans="1:12" s="335" customFormat="1" ht="12" x14ac:dyDescent="0.2">
      <c r="A8259" s="335" t="s">
        <v>17357</v>
      </c>
      <c r="B8259" s="335" t="s">
        <v>17161</v>
      </c>
      <c r="C8259" s="749">
        <v>44470</v>
      </c>
      <c r="F8259" s="756">
        <v>7301</v>
      </c>
      <c r="G8259" s="756">
        <v>1095</v>
      </c>
      <c r="H8259" s="663"/>
      <c r="I8259" s="756">
        <v>6206</v>
      </c>
      <c r="J8259" s="728">
        <v>236.97</v>
      </c>
      <c r="K8259" s="728">
        <v>229.86</v>
      </c>
      <c r="L8259" s="728">
        <v>7.11</v>
      </c>
    </row>
    <row r="8260" spans="1:12" s="335" customFormat="1" ht="12" x14ac:dyDescent="0.2">
      <c r="A8260" s="335" t="s">
        <v>17358</v>
      </c>
      <c r="B8260" s="335" t="s">
        <v>17394</v>
      </c>
      <c r="C8260" s="749">
        <v>44470</v>
      </c>
      <c r="F8260" s="756">
        <v>3498</v>
      </c>
      <c r="G8260" s="756">
        <v>525</v>
      </c>
      <c r="H8260" s="663"/>
      <c r="I8260" s="756">
        <v>2973</v>
      </c>
      <c r="J8260" s="728">
        <v>85.67</v>
      </c>
      <c r="K8260" s="728">
        <v>83.1</v>
      </c>
      <c r="L8260" s="728">
        <v>2.57</v>
      </c>
    </row>
    <row r="8261" spans="1:12" s="335" customFormat="1" ht="12" x14ac:dyDescent="0.2">
      <c r="A8261" s="335" t="s">
        <v>17359</v>
      </c>
      <c r="B8261" s="335" t="s">
        <v>17395</v>
      </c>
      <c r="C8261" s="749">
        <v>44470</v>
      </c>
      <c r="F8261" s="756">
        <v>3064</v>
      </c>
      <c r="G8261" s="756">
        <v>503</v>
      </c>
      <c r="H8261" s="663"/>
      <c r="I8261" s="756">
        <v>2561</v>
      </c>
      <c r="J8261" s="728">
        <v>130.83000000000001</v>
      </c>
      <c r="K8261" s="728">
        <v>126.9</v>
      </c>
      <c r="L8261" s="728">
        <v>3.92</v>
      </c>
    </row>
    <row r="8262" spans="1:12" s="335" customFormat="1" ht="12" x14ac:dyDescent="0.2">
      <c r="A8262" s="335" t="s">
        <v>17360</v>
      </c>
      <c r="B8262" s="335" t="s">
        <v>17396</v>
      </c>
      <c r="C8262" s="749">
        <v>44470</v>
      </c>
      <c r="F8262" s="756">
        <v>3750</v>
      </c>
      <c r="G8262" s="756">
        <v>1166</v>
      </c>
      <c r="H8262" s="663"/>
      <c r="I8262" s="756">
        <v>2584</v>
      </c>
      <c r="J8262" s="728">
        <v>377.05</v>
      </c>
      <c r="K8262" s="728">
        <v>365.73</v>
      </c>
      <c r="L8262" s="728">
        <v>11.31</v>
      </c>
    </row>
    <row r="8263" spans="1:12" s="335" customFormat="1" ht="12" x14ac:dyDescent="0.2">
      <c r="A8263" s="335" t="s">
        <v>17361</v>
      </c>
      <c r="B8263" s="335" t="s">
        <v>17159</v>
      </c>
      <c r="C8263" s="749">
        <v>44470</v>
      </c>
      <c r="F8263" s="756">
        <v>7444</v>
      </c>
      <c r="G8263" s="756">
        <v>1117</v>
      </c>
      <c r="H8263" s="663"/>
      <c r="I8263" s="756">
        <v>6327</v>
      </c>
      <c r="J8263" s="728">
        <v>278.10000000000002</v>
      </c>
      <c r="K8263" s="728">
        <v>269.76</v>
      </c>
      <c r="L8263" s="728">
        <v>8.34</v>
      </c>
    </row>
    <row r="8264" spans="1:12" s="335" customFormat="1" ht="12" x14ac:dyDescent="0.2">
      <c r="A8264" s="335" t="s">
        <v>17362</v>
      </c>
      <c r="B8264" s="335" t="s">
        <v>17397</v>
      </c>
      <c r="C8264" s="749">
        <v>44470</v>
      </c>
      <c r="F8264" s="756">
        <v>2576.5</v>
      </c>
      <c r="G8264" s="756">
        <v>386</v>
      </c>
      <c r="H8264" s="663"/>
      <c r="I8264" s="756">
        <v>2190.5</v>
      </c>
      <c r="J8264" s="728">
        <v>42.03</v>
      </c>
      <c r="K8264" s="728">
        <v>40.770000000000003</v>
      </c>
      <c r="L8264" s="728">
        <v>1.26</v>
      </c>
    </row>
    <row r="8265" spans="1:12" s="335" customFormat="1" ht="12" x14ac:dyDescent="0.2">
      <c r="A8265" s="335" t="s">
        <v>17363</v>
      </c>
      <c r="B8265" s="335" t="s">
        <v>17398</v>
      </c>
      <c r="C8265" s="749">
        <v>44470</v>
      </c>
      <c r="F8265" s="756">
        <v>2750</v>
      </c>
      <c r="G8265" s="756">
        <v>413</v>
      </c>
      <c r="H8265" s="663"/>
      <c r="I8265" s="756">
        <v>2337</v>
      </c>
      <c r="J8265" s="728">
        <v>70.38</v>
      </c>
      <c r="K8265" s="728">
        <v>68.27</v>
      </c>
      <c r="L8265" s="728">
        <v>2.11</v>
      </c>
    </row>
    <row r="8266" spans="1:12" s="335" customFormat="1" ht="12" x14ac:dyDescent="0.2">
      <c r="A8266" s="335" t="s">
        <v>17364</v>
      </c>
      <c r="B8266" s="335" t="s">
        <v>17399</v>
      </c>
      <c r="C8266" s="749">
        <v>44470</v>
      </c>
      <c r="F8266" s="756">
        <v>3170</v>
      </c>
      <c r="G8266" s="756">
        <v>476</v>
      </c>
      <c r="H8266" s="663"/>
      <c r="I8266" s="756">
        <v>2694</v>
      </c>
      <c r="J8266" s="728">
        <v>107.69</v>
      </c>
      <c r="K8266" s="728">
        <v>104.46</v>
      </c>
      <c r="L8266" s="728">
        <v>3.23</v>
      </c>
    </row>
    <row r="8267" spans="1:12" s="335" customFormat="1" ht="12" x14ac:dyDescent="0.2">
      <c r="A8267" s="335" t="s">
        <v>17365</v>
      </c>
      <c r="B8267" s="335" t="s">
        <v>17400</v>
      </c>
      <c r="C8267" s="749">
        <v>44470</v>
      </c>
      <c r="F8267" s="756">
        <v>6679</v>
      </c>
      <c r="G8267" s="756">
        <v>1002</v>
      </c>
      <c r="H8267" s="663"/>
      <c r="I8267" s="756">
        <v>5677</v>
      </c>
      <c r="J8267" s="728">
        <v>163.15</v>
      </c>
      <c r="K8267" s="728">
        <v>158.26</v>
      </c>
      <c r="L8267" s="728">
        <v>4.8899999999999997</v>
      </c>
    </row>
    <row r="8268" spans="1:12" s="335" customFormat="1" ht="12" x14ac:dyDescent="0.2">
      <c r="A8268" s="335" t="s">
        <v>17366</v>
      </c>
      <c r="B8268" s="335" t="s">
        <v>17162</v>
      </c>
      <c r="C8268" s="749">
        <v>44470</v>
      </c>
      <c r="F8268" s="756">
        <v>8351</v>
      </c>
      <c r="G8268" s="756">
        <v>2482</v>
      </c>
      <c r="H8268" s="663"/>
      <c r="I8268" s="756">
        <v>5869</v>
      </c>
      <c r="J8268" s="728">
        <v>801.85</v>
      </c>
      <c r="K8268" s="728">
        <v>777.79</v>
      </c>
      <c r="L8268" s="728">
        <v>24.06</v>
      </c>
    </row>
    <row r="8269" spans="1:12" s="335" customFormat="1" ht="12" x14ac:dyDescent="0.2">
      <c r="A8269" s="335" t="s">
        <v>17367</v>
      </c>
      <c r="B8269" s="335" t="s">
        <v>17401</v>
      </c>
      <c r="C8269" s="749">
        <v>44470</v>
      </c>
      <c r="F8269" s="756">
        <v>4829</v>
      </c>
      <c r="G8269" s="756">
        <v>724</v>
      </c>
      <c r="H8269" s="663"/>
      <c r="I8269" s="756">
        <v>4105</v>
      </c>
      <c r="J8269" s="728">
        <v>92.04</v>
      </c>
      <c r="K8269" s="728">
        <v>89.28</v>
      </c>
      <c r="L8269" s="728">
        <v>2.76</v>
      </c>
    </row>
    <row r="8270" spans="1:12" s="335" customFormat="1" ht="12" x14ac:dyDescent="0.2">
      <c r="A8270" s="335" t="s">
        <v>17368</v>
      </c>
      <c r="B8270" s="335" t="s">
        <v>17402</v>
      </c>
      <c r="C8270" s="749">
        <v>44470</v>
      </c>
      <c r="F8270" s="756">
        <v>1330</v>
      </c>
      <c r="G8270" s="756">
        <v>303</v>
      </c>
      <c r="H8270" s="663"/>
      <c r="I8270" s="756">
        <v>1027</v>
      </c>
      <c r="J8270" s="728">
        <v>90.14</v>
      </c>
      <c r="K8270" s="728">
        <v>87.43</v>
      </c>
      <c r="L8270" s="728">
        <v>2.7</v>
      </c>
    </row>
    <row r="8271" spans="1:12" s="335" customFormat="1" ht="12" x14ac:dyDescent="0.2">
      <c r="A8271" s="335" t="s">
        <v>17369</v>
      </c>
      <c r="B8271" s="335" t="s">
        <v>17403</v>
      </c>
      <c r="C8271" s="749">
        <v>44470</v>
      </c>
      <c r="F8271" s="756">
        <v>2991</v>
      </c>
      <c r="G8271" s="756">
        <v>449</v>
      </c>
      <c r="H8271" s="663"/>
      <c r="I8271" s="756">
        <v>2542</v>
      </c>
      <c r="J8271" s="728">
        <v>100.46</v>
      </c>
      <c r="K8271" s="728">
        <v>97.45</v>
      </c>
      <c r="L8271" s="728">
        <v>3.01</v>
      </c>
    </row>
    <row r="8272" spans="1:12" s="335" customFormat="1" ht="12" x14ac:dyDescent="0.2">
      <c r="A8272" s="335" t="s">
        <v>17370</v>
      </c>
      <c r="B8272" s="335" t="s">
        <v>17404</v>
      </c>
      <c r="C8272" s="749">
        <v>44470</v>
      </c>
      <c r="F8272" s="756">
        <v>3881</v>
      </c>
      <c r="G8272" s="756">
        <v>582</v>
      </c>
      <c r="H8272" s="663"/>
      <c r="I8272" s="756">
        <v>3299</v>
      </c>
      <c r="J8272" s="728">
        <v>104.7</v>
      </c>
      <c r="K8272" s="728">
        <v>101.56</v>
      </c>
      <c r="L8272" s="728">
        <v>3.14</v>
      </c>
    </row>
    <row r="8273" spans="1:12" s="335" customFormat="1" ht="12" x14ac:dyDescent="0.2">
      <c r="A8273" s="335" t="s">
        <v>17371</v>
      </c>
      <c r="B8273" s="335" t="s">
        <v>17405</v>
      </c>
      <c r="C8273" s="749">
        <v>44470</v>
      </c>
      <c r="F8273" s="756">
        <v>3122</v>
      </c>
      <c r="G8273" s="756">
        <v>468</v>
      </c>
      <c r="H8273" s="663"/>
      <c r="I8273" s="756">
        <v>2654</v>
      </c>
      <c r="J8273" s="728">
        <v>58.33</v>
      </c>
      <c r="K8273" s="728">
        <v>56.58</v>
      </c>
      <c r="L8273" s="728">
        <v>1.75</v>
      </c>
    </row>
    <row r="8274" spans="1:12" s="335" customFormat="1" ht="12" x14ac:dyDescent="0.2">
      <c r="A8274" s="335" t="s">
        <v>17372</v>
      </c>
      <c r="B8274" s="335" t="s">
        <v>17171</v>
      </c>
      <c r="C8274" s="749">
        <v>44470</v>
      </c>
      <c r="F8274" s="756">
        <v>6894</v>
      </c>
      <c r="G8274" s="756">
        <v>1034</v>
      </c>
      <c r="H8274" s="663"/>
      <c r="I8274" s="756">
        <v>5860</v>
      </c>
      <c r="J8274" s="728">
        <v>156.85</v>
      </c>
      <c r="K8274" s="728">
        <v>152.13999999999999</v>
      </c>
      <c r="L8274" s="728">
        <v>4.71</v>
      </c>
    </row>
    <row r="8275" spans="1:12" s="335" customFormat="1" ht="12" x14ac:dyDescent="0.2">
      <c r="A8275" s="335" t="s">
        <v>17373</v>
      </c>
      <c r="B8275" s="335" t="s">
        <v>17176</v>
      </c>
      <c r="C8275" s="749">
        <v>44470</v>
      </c>
      <c r="F8275" s="756">
        <v>4048</v>
      </c>
      <c r="G8275" s="756">
        <v>848</v>
      </c>
      <c r="H8275" s="663"/>
      <c r="I8275" s="756">
        <v>3200</v>
      </c>
      <c r="J8275" s="728">
        <v>245.39</v>
      </c>
      <c r="K8275" s="728">
        <v>238.03</v>
      </c>
      <c r="L8275" s="728">
        <v>7.36</v>
      </c>
    </row>
    <row r="8276" spans="1:12" s="335" customFormat="1" ht="12" x14ac:dyDescent="0.2">
      <c r="A8276" s="335" t="s">
        <v>17374</v>
      </c>
      <c r="B8276" s="335" t="s">
        <v>17172</v>
      </c>
      <c r="C8276" s="749">
        <v>44470</v>
      </c>
      <c r="F8276" s="756">
        <v>3012</v>
      </c>
      <c r="G8276" s="756">
        <v>735</v>
      </c>
      <c r="H8276" s="663"/>
      <c r="I8276" s="756">
        <v>2277</v>
      </c>
      <c r="J8276" s="728">
        <v>223.45</v>
      </c>
      <c r="K8276" s="728">
        <v>216.74</v>
      </c>
      <c r="L8276" s="728">
        <v>6.7</v>
      </c>
    </row>
    <row r="8277" spans="1:12" s="335" customFormat="1" ht="12" x14ac:dyDescent="0.2">
      <c r="A8277" s="335" t="s">
        <v>17375</v>
      </c>
      <c r="B8277" s="335" t="s">
        <v>17169</v>
      </c>
      <c r="C8277" s="749">
        <v>44470</v>
      </c>
      <c r="F8277" s="756">
        <v>2500</v>
      </c>
      <c r="G8277" s="756">
        <v>557</v>
      </c>
      <c r="H8277" s="663"/>
      <c r="I8277" s="756">
        <v>1943</v>
      </c>
      <c r="J8277" s="728">
        <v>164.48</v>
      </c>
      <c r="K8277" s="728">
        <v>159.55000000000001</v>
      </c>
      <c r="L8277" s="728">
        <v>4.93</v>
      </c>
    </row>
    <row r="8278" spans="1:12" s="335" customFormat="1" ht="12" x14ac:dyDescent="0.2">
      <c r="A8278" s="335" t="s">
        <v>17376</v>
      </c>
      <c r="B8278" s="335" t="s">
        <v>17166</v>
      </c>
      <c r="C8278" s="749">
        <v>44470</v>
      </c>
      <c r="F8278" s="756">
        <v>7129</v>
      </c>
      <c r="G8278" s="756">
        <v>1845</v>
      </c>
      <c r="H8278" s="663"/>
      <c r="I8278" s="756">
        <v>5284</v>
      </c>
      <c r="J8278" s="728">
        <v>575.45000000000005</v>
      </c>
      <c r="K8278" s="728">
        <v>558.19000000000005</v>
      </c>
      <c r="L8278" s="728">
        <v>17.260000000000002</v>
      </c>
    </row>
    <row r="8279" spans="1:12" s="335" customFormat="1" ht="12" x14ac:dyDescent="0.2">
      <c r="A8279" s="335" t="s">
        <v>17377</v>
      </c>
      <c r="B8279" s="335" t="s">
        <v>17170</v>
      </c>
      <c r="C8279" s="749">
        <v>44470</v>
      </c>
      <c r="F8279" s="756">
        <v>3293</v>
      </c>
      <c r="G8279" s="756">
        <v>546</v>
      </c>
      <c r="H8279" s="663"/>
      <c r="I8279" s="756">
        <v>2747</v>
      </c>
      <c r="J8279" s="728">
        <v>143.08000000000001</v>
      </c>
      <c r="K8279" s="728">
        <v>138.79</v>
      </c>
      <c r="L8279" s="728">
        <v>4.29</v>
      </c>
    </row>
    <row r="8280" spans="1:12" s="335" customFormat="1" ht="12" x14ac:dyDescent="0.2">
      <c r="A8280" s="335" t="s">
        <v>17378</v>
      </c>
      <c r="B8280" s="335" t="s">
        <v>17174</v>
      </c>
      <c r="C8280" s="749">
        <v>44470</v>
      </c>
      <c r="F8280" s="756">
        <v>2916</v>
      </c>
      <c r="G8280" s="756">
        <v>437</v>
      </c>
      <c r="H8280" s="663"/>
      <c r="I8280" s="756">
        <v>2479</v>
      </c>
      <c r="J8280" s="728">
        <v>75.150000000000006</v>
      </c>
      <c r="K8280" s="728">
        <v>72.900000000000006</v>
      </c>
      <c r="L8280" s="728">
        <v>2.25</v>
      </c>
    </row>
    <row r="8281" spans="1:12" s="335" customFormat="1" ht="12" x14ac:dyDescent="0.2">
      <c r="A8281" s="335" t="s">
        <v>17379</v>
      </c>
      <c r="B8281" s="335" t="s">
        <v>17167</v>
      </c>
      <c r="C8281" s="749">
        <v>44470</v>
      </c>
      <c r="F8281" s="756">
        <v>1330</v>
      </c>
      <c r="G8281" s="756">
        <v>344</v>
      </c>
      <c r="H8281" s="663"/>
      <c r="I8281" s="756">
        <v>986</v>
      </c>
      <c r="J8281" s="728">
        <v>106.35</v>
      </c>
      <c r="K8281" s="728">
        <v>103.16</v>
      </c>
      <c r="L8281" s="728">
        <v>3.19</v>
      </c>
    </row>
    <row r="8282" spans="1:12" s="335" customFormat="1" ht="12" x14ac:dyDescent="0.2">
      <c r="A8282" s="335" t="s">
        <v>17380</v>
      </c>
      <c r="B8282" s="335" t="s">
        <v>17168</v>
      </c>
      <c r="C8282" s="749">
        <v>44470</v>
      </c>
      <c r="F8282" s="756">
        <v>1000</v>
      </c>
      <c r="G8282" s="756">
        <v>325</v>
      </c>
      <c r="H8282" s="663"/>
      <c r="I8282" s="756">
        <v>675</v>
      </c>
      <c r="J8282" s="728">
        <v>106.17</v>
      </c>
      <c r="K8282" s="728">
        <v>102.99</v>
      </c>
      <c r="L8282" s="728">
        <v>3.19</v>
      </c>
    </row>
    <row r="8283" spans="1:12" s="335" customFormat="1" ht="12" x14ac:dyDescent="0.2">
      <c r="A8283" s="335" t="s">
        <v>17381</v>
      </c>
      <c r="B8283" s="335" t="s">
        <v>17177</v>
      </c>
      <c r="C8283" s="749">
        <v>44470</v>
      </c>
      <c r="F8283" s="756">
        <v>3122</v>
      </c>
      <c r="G8283" s="756">
        <v>468</v>
      </c>
      <c r="H8283" s="663"/>
      <c r="I8283" s="756">
        <v>2654</v>
      </c>
      <c r="J8283" s="728">
        <v>113.63</v>
      </c>
      <c r="K8283" s="728">
        <v>110.22</v>
      </c>
      <c r="L8283" s="728">
        <v>3.41</v>
      </c>
    </row>
    <row r="8284" spans="1:12" s="335" customFormat="1" ht="12" x14ac:dyDescent="0.2">
      <c r="A8284" s="335" t="s">
        <v>17382</v>
      </c>
      <c r="B8284" s="335" t="s">
        <v>17173</v>
      </c>
      <c r="C8284" s="749">
        <v>44470</v>
      </c>
      <c r="F8284" s="756">
        <v>1809</v>
      </c>
      <c r="G8284" s="756">
        <v>271</v>
      </c>
      <c r="H8284" s="663"/>
      <c r="I8284" s="756">
        <v>1538</v>
      </c>
      <c r="J8284" s="728">
        <v>48.14</v>
      </c>
      <c r="K8284" s="728">
        <v>46.69</v>
      </c>
      <c r="L8284" s="728">
        <v>1.44</v>
      </c>
    </row>
    <row r="8285" spans="1:12" s="335" customFormat="1" ht="12" x14ac:dyDescent="0.2">
      <c r="A8285" s="335" t="s">
        <v>17383</v>
      </c>
      <c r="B8285" s="335" t="s">
        <v>17165</v>
      </c>
      <c r="C8285" s="749">
        <v>44470</v>
      </c>
      <c r="F8285" s="756">
        <v>8665</v>
      </c>
      <c r="G8285" s="756">
        <v>2655</v>
      </c>
      <c r="H8285" s="663"/>
      <c r="I8285" s="756">
        <v>6010</v>
      </c>
      <c r="J8285" s="728">
        <v>863.45</v>
      </c>
      <c r="K8285" s="728">
        <v>837.55</v>
      </c>
      <c r="L8285" s="728">
        <v>25.9</v>
      </c>
    </row>
    <row r="8286" spans="1:12" s="335" customFormat="1" ht="12" x14ac:dyDescent="0.2">
      <c r="A8286" s="335" t="s">
        <v>17384</v>
      </c>
      <c r="B8286" s="335" t="s">
        <v>17175</v>
      </c>
      <c r="C8286" s="749">
        <v>44470</v>
      </c>
      <c r="F8286" s="756">
        <v>2050</v>
      </c>
      <c r="G8286" s="756">
        <v>596</v>
      </c>
      <c r="H8286" s="663"/>
      <c r="I8286" s="756">
        <v>1454</v>
      </c>
      <c r="J8286" s="728">
        <v>191.65</v>
      </c>
      <c r="K8286" s="728">
        <v>185.9</v>
      </c>
      <c r="L8286" s="728">
        <v>5.75</v>
      </c>
    </row>
    <row r="8287" spans="1:12" s="335" customFormat="1" ht="12" x14ac:dyDescent="0.2">
      <c r="F8287" s="663"/>
      <c r="G8287" s="663"/>
      <c r="H8287" s="663"/>
      <c r="I8287" s="663"/>
      <c r="J8287" s="728"/>
      <c r="K8287" s="728"/>
      <c r="L8287" s="728"/>
    </row>
    <row r="8288" spans="1:12" s="335" customFormat="1" ht="12" x14ac:dyDescent="0.2">
      <c r="A8288" s="750" t="s">
        <v>17599</v>
      </c>
      <c r="B8288" s="750" t="s">
        <v>17417</v>
      </c>
      <c r="C8288" s="749">
        <v>44501</v>
      </c>
      <c r="F8288" s="335">
        <v>995</v>
      </c>
      <c r="G8288" s="335">
        <v>179</v>
      </c>
      <c r="H8288" s="740"/>
      <c r="I8288" s="335">
        <v>816</v>
      </c>
      <c r="J8288" s="728">
        <v>49.11</v>
      </c>
      <c r="K8288" s="728">
        <v>47.64</v>
      </c>
      <c r="L8288" s="728">
        <v>1.47</v>
      </c>
    </row>
    <row r="8289" spans="1:12" s="335" customFormat="1" ht="12" x14ac:dyDescent="0.2">
      <c r="A8289" s="750" t="s">
        <v>17600</v>
      </c>
      <c r="B8289" s="750" t="s">
        <v>17419</v>
      </c>
      <c r="C8289" s="749">
        <v>44501</v>
      </c>
      <c r="F8289" s="756">
        <v>3736</v>
      </c>
      <c r="G8289" s="756">
        <v>592</v>
      </c>
      <c r="H8289" s="740"/>
      <c r="I8289" s="756">
        <v>3144</v>
      </c>
      <c r="J8289" s="728">
        <v>150.08000000000001</v>
      </c>
      <c r="K8289" s="728">
        <v>145.58000000000001</v>
      </c>
      <c r="L8289" s="728">
        <v>4.5</v>
      </c>
    </row>
    <row r="8290" spans="1:12" s="335" customFormat="1" ht="12" x14ac:dyDescent="0.2">
      <c r="A8290" s="750" t="s">
        <v>17601</v>
      </c>
      <c r="B8290" s="750" t="s">
        <v>17639</v>
      </c>
      <c r="C8290" s="749">
        <v>44501</v>
      </c>
      <c r="F8290" s="756">
        <v>5866</v>
      </c>
      <c r="G8290" s="756">
        <v>1921</v>
      </c>
      <c r="H8290" s="740"/>
      <c r="I8290" s="756">
        <v>3945</v>
      </c>
      <c r="J8290" s="728">
        <v>633.59</v>
      </c>
      <c r="K8290" s="728">
        <v>614.58000000000004</v>
      </c>
      <c r="L8290" s="728">
        <v>19.010000000000002</v>
      </c>
    </row>
    <row r="8291" spans="1:12" s="335" customFormat="1" ht="12" x14ac:dyDescent="0.2">
      <c r="A8291" s="750" t="s">
        <v>17602</v>
      </c>
      <c r="B8291" s="750" t="s">
        <v>17415</v>
      </c>
      <c r="C8291" s="749">
        <v>44501</v>
      </c>
      <c r="F8291" s="756">
        <v>2200</v>
      </c>
      <c r="G8291" s="756">
        <v>544</v>
      </c>
      <c r="H8291" s="740"/>
      <c r="I8291" s="756">
        <v>1656</v>
      </c>
      <c r="J8291" s="728">
        <v>167.62</v>
      </c>
      <c r="K8291" s="728">
        <v>162.59</v>
      </c>
      <c r="L8291" s="728">
        <v>5.03</v>
      </c>
    </row>
    <row r="8292" spans="1:12" s="335" customFormat="1" ht="12" x14ac:dyDescent="0.2">
      <c r="A8292" s="750" t="s">
        <v>17603</v>
      </c>
      <c r="B8292" s="750" t="s">
        <v>17640</v>
      </c>
      <c r="C8292" s="749">
        <v>44501</v>
      </c>
      <c r="F8292" s="756">
        <v>2800</v>
      </c>
      <c r="G8292" s="756">
        <v>584</v>
      </c>
      <c r="H8292" s="740"/>
      <c r="I8292" s="756">
        <v>2216</v>
      </c>
      <c r="J8292" s="728">
        <v>170.13</v>
      </c>
      <c r="K8292" s="728">
        <v>165.03</v>
      </c>
      <c r="L8292" s="728">
        <v>5.0999999999999996</v>
      </c>
    </row>
    <row r="8293" spans="1:12" s="335" customFormat="1" ht="12" x14ac:dyDescent="0.2">
      <c r="A8293" s="750" t="s">
        <v>17604</v>
      </c>
      <c r="B8293" s="750" t="s">
        <v>17641</v>
      </c>
      <c r="C8293" s="749">
        <v>44501</v>
      </c>
      <c r="F8293" s="756">
        <v>3046</v>
      </c>
      <c r="G8293" s="756">
        <v>457</v>
      </c>
      <c r="H8293" s="740"/>
      <c r="I8293" s="756">
        <v>2589</v>
      </c>
      <c r="J8293" s="728">
        <v>72.39</v>
      </c>
      <c r="K8293" s="728">
        <v>70.22</v>
      </c>
      <c r="L8293" s="728">
        <v>2.17</v>
      </c>
    </row>
    <row r="8294" spans="1:12" s="335" customFormat="1" ht="12" x14ac:dyDescent="0.2">
      <c r="A8294" s="750" t="s">
        <v>17605</v>
      </c>
      <c r="B8294" s="750" t="s">
        <v>17414</v>
      </c>
      <c r="C8294" s="749">
        <v>44501</v>
      </c>
      <c r="F8294" s="756">
        <v>4682</v>
      </c>
      <c r="G8294" s="756">
        <v>723</v>
      </c>
      <c r="H8294" s="740"/>
      <c r="I8294" s="756">
        <v>3959</v>
      </c>
      <c r="J8294" s="728">
        <v>182.13</v>
      </c>
      <c r="K8294" s="728">
        <v>176.67</v>
      </c>
      <c r="L8294" s="728">
        <v>5.46</v>
      </c>
    </row>
    <row r="8295" spans="1:12" s="335" customFormat="1" ht="12" x14ac:dyDescent="0.2">
      <c r="A8295" s="750" t="s">
        <v>17606</v>
      </c>
      <c r="B8295" s="750" t="s">
        <v>17642</v>
      </c>
      <c r="C8295" s="749">
        <v>44501</v>
      </c>
      <c r="F8295" s="756">
        <v>9605.7999999999993</v>
      </c>
      <c r="G8295" s="756">
        <v>1441</v>
      </c>
      <c r="H8295" s="740"/>
      <c r="I8295" s="756">
        <v>8164.8</v>
      </c>
      <c r="J8295" s="728">
        <v>349.44</v>
      </c>
      <c r="K8295" s="728">
        <v>338.96</v>
      </c>
      <c r="L8295" s="728">
        <v>10.48</v>
      </c>
    </row>
    <row r="8296" spans="1:12" s="335" customFormat="1" ht="12" x14ac:dyDescent="0.2">
      <c r="A8296" s="750" t="s">
        <v>17607</v>
      </c>
      <c r="B8296" s="750" t="s">
        <v>17643</v>
      </c>
      <c r="C8296" s="749">
        <v>44501</v>
      </c>
      <c r="F8296" s="756">
        <v>7616</v>
      </c>
      <c r="G8296" s="756">
        <v>1361</v>
      </c>
      <c r="H8296" s="740"/>
      <c r="I8296" s="756">
        <v>6255</v>
      </c>
      <c r="J8296" s="728">
        <v>372.74</v>
      </c>
      <c r="K8296" s="728">
        <v>361.56</v>
      </c>
      <c r="L8296" s="728">
        <v>11.18</v>
      </c>
    </row>
    <row r="8297" spans="1:12" s="335" customFormat="1" ht="12" x14ac:dyDescent="0.2">
      <c r="A8297" s="750" t="s">
        <v>17608</v>
      </c>
      <c r="B8297" s="750" t="s">
        <v>17644</v>
      </c>
      <c r="C8297" s="749">
        <v>44501</v>
      </c>
      <c r="F8297" s="756">
        <v>5799</v>
      </c>
      <c r="G8297" s="756">
        <v>870</v>
      </c>
      <c r="H8297" s="740"/>
      <c r="I8297" s="756">
        <v>4929</v>
      </c>
      <c r="J8297" s="728">
        <v>211.51</v>
      </c>
      <c r="K8297" s="728">
        <v>205.16</v>
      </c>
      <c r="L8297" s="728">
        <v>6.35</v>
      </c>
    </row>
    <row r="8298" spans="1:12" s="335" customFormat="1" ht="12" x14ac:dyDescent="0.2">
      <c r="A8298" s="750" t="s">
        <v>17609</v>
      </c>
      <c r="B8298" s="750" t="s">
        <v>17645</v>
      </c>
      <c r="C8298" s="749">
        <v>44501</v>
      </c>
      <c r="F8298" s="756">
        <v>7096</v>
      </c>
      <c r="G8298" s="756">
        <v>1064</v>
      </c>
      <c r="H8298" s="740"/>
      <c r="I8298" s="756">
        <v>6032</v>
      </c>
      <c r="J8298" s="728">
        <v>252.64000000000001</v>
      </c>
      <c r="K8298" s="728">
        <v>245.06</v>
      </c>
      <c r="L8298" s="728">
        <v>7.58</v>
      </c>
    </row>
    <row r="8299" spans="1:12" s="335" customFormat="1" ht="12" x14ac:dyDescent="0.2">
      <c r="A8299" s="750" t="s">
        <v>17610</v>
      </c>
      <c r="B8299" s="750" t="s">
        <v>17646</v>
      </c>
      <c r="C8299" s="749">
        <v>44501</v>
      </c>
      <c r="F8299" s="756">
        <v>3000</v>
      </c>
      <c r="G8299" s="756">
        <v>901</v>
      </c>
      <c r="H8299" s="740"/>
      <c r="I8299" s="756">
        <v>2099</v>
      </c>
      <c r="J8299" s="728">
        <v>276.65000000000003</v>
      </c>
      <c r="K8299" s="728">
        <v>268.35000000000002</v>
      </c>
      <c r="L8299" s="728">
        <v>8.3000000000000007</v>
      </c>
    </row>
    <row r="8300" spans="1:12" s="335" customFormat="1" ht="12" x14ac:dyDescent="0.2">
      <c r="A8300" s="750" t="s">
        <v>17611</v>
      </c>
      <c r="B8300" s="750" t="s">
        <v>17647</v>
      </c>
      <c r="C8300" s="749">
        <v>44501</v>
      </c>
      <c r="F8300" s="756">
        <v>8544</v>
      </c>
      <c r="G8300" s="756">
        <v>1825</v>
      </c>
      <c r="H8300" s="740"/>
      <c r="I8300" s="756">
        <v>6719</v>
      </c>
      <c r="J8300" s="728">
        <v>508.49</v>
      </c>
      <c r="K8300" s="728">
        <v>493.24</v>
      </c>
      <c r="L8300" s="728">
        <v>15.25</v>
      </c>
    </row>
    <row r="8301" spans="1:12" s="335" customFormat="1" ht="12" x14ac:dyDescent="0.2">
      <c r="A8301" s="750" t="s">
        <v>17612</v>
      </c>
      <c r="B8301" s="750" t="s">
        <v>17648</v>
      </c>
      <c r="C8301" s="749">
        <v>44501</v>
      </c>
      <c r="F8301" s="756">
        <v>1330</v>
      </c>
      <c r="G8301" s="756">
        <v>345</v>
      </c>
      <c r="H8301" s="740"/>
      <c r="I8301" s="756">
        <v>985</v>
      </c>
      <c r="J8301" s="728">
        <v>101</v>
      </c>
      <c r="K8301" s="728">
        <v>97.97</v>
      </c>
      <c r="L8301" s="728">
        <v>3.03</v>
      </c>
    </row>
    <row r="8302" spans="1:12" s="335" customFormat="1" ht="12" x14ac:dyDescent="0.2">
      <c r="A8302" s="750" t="s">
        <v>17613</v>
      </c>
      <c r="B8302" s="750" t="s">
        <v>17649</v>
      </c>
      <c r="C8302" s="749">
        <v>44501</v>
      </c>
      <c r="F8302" s="756">
        <v>2500</v>
      </c>
      <c r="G8302" s="756">
        <v>431</v>
      </c>
      <c r="H8302" s="740"/>
      <c r="I8302" s="756">
        <v>2069</v>
      </c>
      <c r="J8302" s="728">
        <v>114.84</v>
      </c>
      <c r="K8302" s="728">
        <v>111.39</v>
      </c>
      <c r="L8302" s="728">
        <v>3.45</v>
      </c>
    </row>
    <row r="8303" spans="1:12" s="335" customFormat="1" ht="12" x14ac:dyDescent="0.2">
      <c r="A8303" s="750" t="s">
        <v>17614</v>
      </c>
      <c r="B8303" s="750" t="s">
        <v>17650</v>
      </c>
      <c r="C8303" s="749">
        <v>44501</v>
      </c>
      <c r="F8303" s="756">
        <v>8842</v>
      </c>
      <c r="G8303" s="756">
        <v>1326</v>
      </c>
      <c r="H8303" s="740"/>
      <c r="I8303" s="756">
        <v>7516</v>
      </c>
      <c r="J8303" s="728">
        <v>246.38</v>
      </c>
      <c r="K8303" s="728">
        <v>238.99</v>
      </c>
      <c r="L8303" s="728">
        <v>7.39</v>
      </c>
    </row>
    <row r="8304" spans="1:12" s="335" customFormat="1" ht="12" x14ac:dyDescent="0.2">
      <c r="A8304" s="750" t="s">
        <v>17615</v>
      </c>
      <c r="B8304" s="750" t="s">
        <v>17651</v>
      </c>
      <c r="C8304" s="749">
        <v>44501</v>
      </c>
      <c r="F8304" s="756">
        <v>5085</v>
      </c>
      <c r="G8304" s="756">
        <v>944</v>
      </c>
      <c r="H8304" s="740"/>
      <c r="I8304" s="756">
        <v>4141</v>
      </c>
      <c r="J8304" s="728">
        <v>246.67000000000002</v>
      </c>
      <c r="K8304" s="728">
        <v>239.27</v>
      </c>
      <c r="L8304" s="728">
        <v>7.4</v>
      </c>
    </row>
    <row r="8305" spans="1:12" s="335" customFormat="1" ht="12" x14ac:dyDescent="0.2">
      <c r="A8305" s="750" t="s">
        <v>17616</v>
      </c>
      <c r="B8305" s="750" t="s">
        <v>17416</v>
      </c>
      <c r="C8305" s="749">
        <v>44501</v>
      </c>
      <c r="F8305" s="756">
        <v>3122</v>
      </c>
      <c r="G8305" s="756">
        <v>468</v>
      </c>
      <c r="H8305" s="740"/>
      <c r="I8305" s="756">
        <v>2654</v>
      </c>
      <c r="J8305" s="728">
        <v>87.589999999999989</v>
      </c>
      <c r="K8305" s="728">
        <v>84.96</v>
      </c>
      <c r="L8305" s="728">
        <v>2.63</v>
      </c>
    </row>
    <row r="8306" spans="1:12" s="335" customFormat="1" ht="12" x14ac:dyDescent="0.2">
      <c r="A8306" s="750" t="s">
        <v>17617</v>
      </c>
      <c r="B8306" s="750" t="s">
        <v>17652</v>
      </c>
      <c r="C8306" s="749">
        <v>44501</v>
      </c>
      <c r="F8306" s="756">
        <v>6963.64</v>
      </c>
      <c r="G8306" s="756">
        <v>1045</v>
      </c>
      <c r="H8306" s="740"/>
      <c r="I8306" s="756">
        <v>5918.64</v>
      </c>
      <c r="J8306" s="728">
        <v>230.28</v>
      </c>
      <c r="K8306" s="728">
        <v>223.37</v>
      </c>
      <c r="L8306" s="728">
        <v>6.91</v>
      </c>
    </row>
    <row r="8307" spans="1:12" s="335" customFormat="1" ht="12" x14ac:dyDescent="0.2">
      <c r="A8307" s="750" t="s">
        <v>17618</v>
      </c>
      <c r="B8307" s="750" t="s">
        <v>17653</v>
      </c>
      <c r="C8307" s="749">
        <v>44501</v>
      </c>
      <c r="F8307" s="756">
        <v>7940</v>
      </c>
      <c r="G8307" s="756">
        <v>2437</v>
      </c>
      <c r="H8307" s="740"/>
      <c r="I8307" s="756">
        <v>5503</v>
      </c>
      <c r="J8307" s="728">
        <v>751.37</v>
      </c>
      <c r="K8307" s="728">
        <v>728.83</v>
      </c>
      <c r="L8307" s="728">
        <v>22.54</v>
      </c>
    </row>
    <row r="8308" spans="1:12" s="335" customFormat="1" ht="12" x14ac:dyDescent="0.2">
      <c r="A8308" s="750" t="s">
        <v>17619</v>
      </c>
      <c r="B8308" s="750" t="s">
        <v>17654</v>
      </c>
      <c r="C8308" s="749">
        <v>44501</v>
      </c>
      <c r="F8308" s="756">
        <v>6476</v>
      </c>
      <c r="G8308" s="756">
        <v>971</v>
      </c>
      <c r="H8308" s="740"/>
      <c r="I8308" s="756">
        <v>5505</v>
      </c>
      <c r="J8308" s="728">
        <v>141.69999999999999</v>
      </c>
      <c r="K8308" s="728">
        <v>137.44999999999999</v>
      </c>
      <c r="L8308" s="728">
        <v>4.25</v>
      </c>
    </row>
    <row r="8309" spans="1:12" s="335" customFormat="1" ht="12" x14ac:dyDescent="0.2">
      <c r="A8309" s="750" t="s">
        <v>17620</v>
      </c>
      <c r="B8309" s="750" t="s">
        <v>17655</v>
      </c>
      <c r="C8309" s="749">
        <v>44501</v>
      </c>
      <c r="F8309" s="756">
        <v>3079.5</v>
      </c>
      <c r="G8309" s="756">
        <v>462</v>
      </c>
      <c r="H8309" s="740"/>
      <c r="I8309" s="756">
        <v>2617.5</v>
      </c>
      <c r="J8309" s="728">
        <v>57.199999999999996</v>
      </c>
      <c r="K8309" s="728">
        <v>55.48</v>
      </c>
      <c r="L8309" s="728">
        <v>1.72</v>
      </c>
    </row>
    <row r="8310" spans="1:12" s="335" customFormat="1" ht="12" x14ac:dyDescent="0.2">
      <c r="A8310" s="750" t="s">
        <v>17621</v>
      </c>
      <c r="B8310" s="750" t="s">
        <v>17656</v>
      </c>
      <c r="C8310" s="749">
        <v>44501</v>
      </c>
      <c r="F8310" s="756">
        <v>3877</v>
      </c>
      <c r="G8310" s="756">
        <v>723</v>
      </c>
      <c r="H8310" s="740"/>
      <c r="I8310" s="756">
        <v>3154</v>
      </c>
      <c r="J8310" s="728">
        <v>190.98999999999998</v>
      </c>
      <c r="K8310" s="728">
        <v>185.26</v>
      </c>
      <c r="L8310" s="728">
        <v>5.73</v>
      </c>
    </row>
    <row r="8311" spans="1:12" s="335" customFormat="1" ht="12" x14ac:dyDescent="0.2">
      <c r="A8311" s="750" t="s">
        <v>17622</v>
      </c>
      <c r="B8311" s="750" t="s">
        <v>17657</v>
      </c>
      <c r="C8311" s="749">
        <v>44501</v>
      </c>
      <c r="F8311" s="756">
        <v>7026</v>
      </c>
      <c r="G8311" s="756">
        <v>1320</v>
      </c>
      <c r="H8311" s="740"/>
      <c r="I8311" s="756">
        <v>5706</v>
      </c>
      <c r="J8311" s="728">
        <v>369.37</v>
      </c>
      <c r="K8311" s="728">
        <v>358.29</v>
      </c>
      <c r="L8311" s="728">
        <v>11.08</v>
      </c>
    </row>
    <row r="8312" spans="1:12" s="335" customFormat="1" ht="12" x14ac:dyDescent="0.2">
      <c r="A8312" s="750" t="s">
        <v>17623</v>
      </c>
      <c r="B8312" s="750" t="s">
        <v>17658</v>
      </c>
      <c r="C8312" s="749">
        <v>44501</v>
      </c>
      <c r="F8312" s="756">
        <v>2516</v>
      </c>
      <c r="G8312" s="756">
        <v>762</v>
      </c>
      <c r="H8312" s="740"/>
      <c r="I8312" s="756">
        <v>1754</v>
      </c>
      <c r="J8312" s="728">
        <v>247.36999999999998</v>
      </c>
      <c r="K8312" s="728">
        <v>239.95</v>
      </c>
      <c r="L8312" s="728">
        <v>7.42</v>
      </c>
    </row>
    <row r="8313" spans="1:12" s="335" customFormat="1" ht="12" x14ac:dyDescent="0.2">
      <c r="A8313" s="750" t="s">
        <v>17624</v>
      </c>
      <c r="B8313" s="750" t="s">
        <v>17659</v>
      </c>
      <c r="C8313" s="749">
        <v>44501</v>
      </c>
      <c r="F8313" s="756">
        <v>9404</v>
      </c>
      <c r="G8313" s="756">
        <v>1807</v>
      </c>
      <c r="H8313" s="740"/>
      <c r="I8313" s="756">
        <v>7597</v>
      </c>
      <c r="J8313" s="728">
        <v>483.73</v>
      </c>
      <c r="K8313" s="728">
        <v>469.22</v>
      </c>
      <c r="L8313" s="728">
        <v>14.51</v>
      </c>
    </row>
    <row r="8314" spans="1:12" s="335" customFormat="1" ht="12" x14ac:dyDescent="0.2">
      <c r="A8314" s="750" t="s">
        <v>17625</v>
      </c>
      <c r="B8314" s="750" t="s">
        <v>17660</v>
      </c>
      <c r="C8314" s="749">
        <v>44501</v>
      </c>
      <c r="F8314" s="756">
        <v>2679</v>
      </c>
      <c r="G8314" s="756">
        <v>402</v>
      </c>
      <c r="H8314" s="740"/>
      <c r="I8314" s="756">
        <v>2277</v>
      </c>
      <c r="J8314" s="728">
        <v>30.18</v>
      </c>
      <c r="K8314" s="728">
        <v>29.27</v>
      </c>
      <c r="L8314" s="728">
        <v>0.91</v>
      </c>
    </row>
    <row r="8315" spans="1:12" s="335" customFormat="1" ht="12" x14ac:dyDescent="0.2">
      <c r="A8315" s="750" t="s">
        <v>17626</v>
      </c>
      <c r="B8315" s="750" t="s">
        <v>17661</v>
      </c>
      <c r="C8315" s="749">
        <v>44501</v>
      </c>
      <c r="F8315" s="756">
        <v>2200</v>
      </c>
      <c r="G8315" s="756">
        <v>367</v>
      </c>
      <c r="H8315" s="740"/>
      <c r="I8315" s="756">
        <v>1833</v>
      </c>
      <c r="J8315" s="728">
        <v>92</v>
      </c>
      <c r="K8315" s="728">
        <v>89.24</v>
      </c>
      <c r="L8315" s="728">
        <v>2.76</v>
      </c>
    </row>
    <row r="8316" spans="1:12" s="335" customFormat="1" ht="12" x14ac:dyDescent="0.2">
      <c r="A8316" s="750" t="s">
        <v>17627</v>
      </c>
      <c r="B8316" s="750" t="s">
        <v>17662</v>
      </c>
      <c r="C8316" s="749">
        <v>44501</v>
      </c>
      <c r="F8316" s="756">
        <v>2927</v>
      </c>
      <c r="G8316" s="756">
        <v>439</v>
      </c>
      <c r="H8316" s="740"/>
      <c r="I8316" s="756">
        <v>2488</v>
      </c>
      <c r="J8316" s="728">
        <v>38.769999999999996</v>
      </c>
      <c r="K8316" s="728">
        <v>37.61</v>
      </c>
      <c r="L8316" s="728">
        <v>1.1599999999999999</v>
      </c>
    </row>
    <row r="8317" spans="1:12" s="335" customFormat="1" ht="12" x14ac:dyDescent="0.2">
      <c r="A8317" s="750" t="s">
        <v>17628</v>
      </c>
      <c r="B8317" s="750" t="s">
        <v>17663</v>
      </c>
      <c r="C8317" s="749">
        <v>44501</v>
      </c>
      <c r="F8317" s="756">
        <v>2997</v>
      </c>
      <c r="G8317" s="756">
        <v>897</v>
      </c>
      <c r="H8317" s="740"/>
      <c r="I8317" s="756">
        <v>2100</v>
      </c>
      <c r="J8317" s="728">
        <v>272.60000000000002</v>
      </c>
      <c r="K8317" s="728">
        <v>264.42</v>
      </c>
      <c r="L8317" s="728">
        <v>8.18</v>
      </c>
    </row>
    <row r="8318" spans="1:12" s="335" customFormat="1" ht="12" x14ac:dyDescent="0.2">
      <c r="A8318" s="750" t="s">
        <v>17629</v>
      </c>
      <c r="B8318" s="750" t="s">
        <v>17418</v>
      </c>
      <c r="C8318" s="749">
        <v>44501</v>
      </c>
      <c r="F8318" s="756">
        <v>8279.2000000000007</v>
      </c>
      <c r="G8318" s="756">
        <v>1661</v>
      </c>
      <c r="H8318" s="740"/>
      <c r="I8318" s="756">
        <v>6618.2</v>
      </c>
      <c r="J8318" s="728">
        <v>477.29</v>
      </c>
      <c r="K8318" s="728">
        <v>462.97</v>
      </c>
      <c r="L8318" s="728">
        <v>14.32</v>
      </c>
    </row>
    <row r="8319" spans="1:12" s="335" customFormat="1" ht="12" x14ac:dyDescent="0.2">
      <c r="A8319" s="750" t="s">
        <v>17630</v>
      </c>
      <c r="B8319" s="750" t="s">
        <v>17664</v>
      </c>
      <c r="C8319" s="749">
        <v>44501</v>
      </c>
      <c r="F8319" s="756">
        <v>6705</v>
      </c>
      <c r="G8319" s="756">
        <v>1315</v>
      </c>
      <c r="H8319" s="740"/>
      <c r="I8319" s="756">
        <v>5390</v>
      </c>
      <c r="J8319" s="728">
        <v>354.82</v>
      </c>
      <c r="K8319" s="728">
        <v>344.18</v>
      </c>
      <c r="L8319" s="728">
        <v>10.64</v>
      </c>
    </row>
    <row r="8320" spans="1:12" s="335" customFormat="1" ht="12" x14ac:dyDescent="0.2">
      <c r="A8320" s="750" t="s">
        <v>17631</v>
      </c>
      <c r="B8320" s="750" t="s">
        <v>17665</v>
      </c>
      <c r="C8320" s="749">
        <v>44501</v>
      </c>
      <c r="F8320" s="756">
        <v>3181</v>
      </c>
      <c r="G8320" s="756">
        <v>477</v>
      </c>
      <c r="H8320" s="740"/>
      <c r="I8320" s="756">
        <v>2704</v>
      </c>
      <c r="J8320" s="728">
        <v>78.41</v>
      </c>
      <c r="K8320" s="728">
        <v>76.06</v>
      </c>
      <c r="L8320" s="728">
        <v>2.35</v>
      </c>
    </row>
    <row r="8321" spans="1:12" s="335" customFormat="1" ht="12" x14ac:dyDescent="0.2">
      <c r="A8321" s="750" t="s">
        <v>17632</v>
      </c>
      <c r="B8321" s="750" t="s">
        <v>17666</v>
      </c>
      <c r="C8321" s="749">
        <v>44501</v>
      </c>
      <c r="F8321" s="756">
        <v>4571</v>
      </c>
      <c r="G8321" s="756">
        <v>686</v>
      </c>
      <c r="H8321" s="740"/>
      <c r="I8321" s="756">
        <v>3885</v>
      </c>
      <c r="J8321" s="728">
        <v>112.89</v>
      </c>
      <c r="K8321" s="728">
        <v>109.5</v>
      </c>
      <c r="L8321" s="728">
        <v>3.39</v>
      </c>
    </row>
    <row r="8322" spans="1:12" s="335" customFormat="1" ht="12" x14ac:dyDescent="0.2">
      <c r="A8322" s="750" t="s">
        <v>17633</v>
      </c>
      <c r="B8322" s="750" t="s">
        <v>17667</v>
      </c>
      <c r="C8322" s="749">
        <v>44501</v>
      </c>
      <c r="F8322" s="756">
        <v>7074</v>
      </c>
      <c r="G8322" s="756">
        <v>1061</v>
      </c>
      <c r="H8322" s="740"/>
      <c r="I8322" s="756">
        <v>6013</v>
      </c>
      <c r="J8322" s="728">
        <v>125.64999999999999</v>
      </c>
      <c r="K8322" s="728">
        <v>121.88</v>
      </c>
      <c r="L8322" s="728">
        <v>3.77</v>
      </c>
    </row>
    <row r="8323" spans="1:12" s="335" customFormat="1" ht="12" x14ac:dyDescent="0.2">
      <c r="A8323" s="750" t="s">
        <v>17634</v>
      </c>
      <c r="B8323" s="750" t="s">
        <v>17668</v>
      </c>
      <c r="C8323" s="749">
        <v>44501</v>
      </c>
      <c r="F8323" s="756">
        <v>1750</v>
      </c>
      <c r="G8323" s="756">
        <v>263</v>
      </c>
      <c r="H8323" s="740"/>
      <c r="I8323" s="756">
        <v>1487</v>
      </c>
      <c r="J8323" s="728">
        <v>39.299999999999997</v>
      </c>
      <c r="K8323" s="728">
        <v>38.119999999999997</v>
      </c>
      <c r="L8323" s="728">
        <v>1.18</v>
      </c>
    </row>
    <row r="8324" spans="1:12" s="335" customFormat="1" ht="12" x14ac:dyDescent="0.2">
      <c r="A8324" s="750" t="s">
        <v>17635</v>
      </c>
      <c r="B8324" s="750" t="s">
        <v>17669</v>
      </c>
      <c r="C8324" s="749">
        <v>44501</v>
      </c>
      <c r="F8324" s="756">
        <v>2200</v>
      </c>
      <c r="G8324" s="756">
        <v>686</v>
      </c>
      <c r="H8324" s="740"/>
      <c r="I8324" s="756">
        <v>1514</v>
      </c>
      <c r="J8324" s="728">
        <v>212.20000000000002</v>
      </c>
      <c r="K8324" s="728">
        <v>205.83</v>
      </c>
      <c r="L8324" s="728">
        <v>6.37</v>
      </c>
    </row>
    <row r="8325" spans="1:12" s="335" customFormat="1" ht="12" x14ac:dyDescent="0.2">
      <c r="A8325" s="750" t="s">
        <v>17636</v>
      </c>
      <c r="B8325" s="750" t="s">
        <v>17670</v>
      </c>
      <c r="C8325" s="749">
        <v>44501</v>
      </c>
      <c r="F8325" s="756">
        <v>2200</v>
      </c>
      <c r="G8325" s="756">
        <v>634</v>
      </c>
      <c r="H8325" s="740"/>
      <c r="I8325" s="756">
        <v>1566</v>
      </c>
      <c r="J8325" s="728">
        <v>192.78</v>
      </c>
      <c r="K8325" s="728">
        <v>187</v>
      </c>
      <c r="L8325" s="728">
        <v>5.78</v>
      </c>
    </row>
    <row r="8326" spans="1:12" s="335" customFormat="1" ht="12" x14ac:dyDescent="0.2">
      <c r="A8326" s="750" t="s">
        <v>17637</v>
      </c>
      <c r="B8326" s="750" t="s">
        <v>17671</v>
      </c>
      <c r="C8326" s="749">
        <v>44501</v>
      </c>
      <c r="F8326" s="756">
        <v>2236</v>
      </c>
      <c r="G8326" s="756">
        <v>397</v>
      </c>
      <c r="H8326" s="740"/>
      <c r="I8326" s="756">
        <v>1839</v>
      </c>
      <c r="J8326" s="728">
        <v>101.72</v>
      </c>
      <c r="K8326" s="728">
        <v>98.67</v>
      </c>
      <c r="L8326" s="728">
        <v>3.05</v>
      </c>
    </row>
    <row r="8327" spans="1:12" s="335" customFormat="1" ht="12" x14ac:dyDescent="0.2">
      <c r="A8327" s="750" t="s">
        <v>17638</v>
      </c>
      <c r="B8327" s="750" t="s">
        <v>17672</v>
      </c>
      <c r="C8327" s="749">
        <v>44501</v>
      </c>
      <c r="F8327" s="756">
        <v>2385</v>
      </c>
      <c r="G8327" s="756">
        <v>358</v>
      </c>
      <c r="H8327" s="740"/>
      <c r="I8327" s="756">
        <v>2027</v>
      </c>
      <c r="J8327" s="728">
        <v>52.06</v>
      </c>
      <c r="K8327" s="728">
        <v>50.5</v>
      </c>
      <c r="L8327" s="728">
        <v>1.56</v>
      </c>
    </row>
    <row r="8328" spans="1:12" s="335" customFormat="1" ht="12" x14ac:dyDescent="0.2">
      <c r="F8328" s="745"/>
      <c r="G8328" s="745"/>
      <c r="H8328" s="745"/>
      <c r="I8328" s="663"/>
      <c r="J8328" s="728"/>
      <c r="K8328" s="728"/>
      <c r="L8328" s="728"/>
    </row>
    <row r="8329" spans="1:12" s="335" customFormat="1" ht="12" x14ac:dyDescent="0.2">
      <c r="A8329" s="335" t="s">
        <v>17709</v>
      </c>
      <c r="B8329" s="335" t="s">
        <v>17421</v>
      </c>
      <c r="C8329" s="749">
        <v>44531</v>
      </c>
      <c r="F8329" s="756">
        <v>688.5</v>
      </c>
      <c r="G8329" s="745">
        <v>103</v>
      </c>
      <c r="H8329" s="745"/>
      <c r="I8329" s="663">
        <v>585.5</v>
      </c>
      <c r="J8329" s="728">
        <v>12.79</v>
      </c>
      <c r="K8329" s="728">
        <v>12.41</v>
      </c>
      <c r="L8329" s="759">
        <v>0.37999999999999901</v>
      </c>
    </row>
    <row r="8330" spans="1:12" s="335" customFormat="1" ht="12" x14ac:dyDescent="0.2">
      <c r="A8330" s="335" t="s">
        <v>17710</v>
      </c>
      <c r="B8330" s="335" t="s">
        <v>17422</v>
      </c>
      <c r="C8330" s="749">
        <v>44531</v>
      </c>
      <c r="F8330" s="756">
        <v>2520</v>
      </c>
      <c r="G8330" s="745">
        <v>548</v>
      </c>
      <c r="H8330" s="745"/>
      <c r="I8330" s="663">
        <v>1972</v>
      </c>
      <c r="J8330" s="728">
        <v>153.44999999999999</v>
      </c>
      <c r="K8330" s="728">
        <v>148.85</v>
      </c>
      <c r="L8330" s="759">
        <v>4.5999999999999943</v>
      </c>
    </row>
    <row r="8331" spans="1:12" s="335" customFormat="1" ht="12" x14ac:dyDescent="0.2">
      <c r="A8331" s="335" t="s">
        <v>17711</v>
      </c>
      <c r="B8331" s="335" t="s">
        <v>17420</v>
      </c>
      <c r="C8331" s="749">
        <v>44531</v>
      </c>
      <c r="F8331" s="756">
        <v>4634</v>
      </c>
      <c r="G8331" s="745">
        <v>695</v>
      </c>
      <c r="H8331" s="745"/>
      <c r="I8331" s="663">
        <v>3939</v>
      </c>
      <c r="J8331" s="728">
        <v>141.84</v>
      </c>
      <c r="K8331" s="728">
        <v>137.58000000000001</v>
      </c>
      <c r="L8331" s="759">
        <v>4.2599999999999909</v>
      </c>
    </row>
    <row r="8332" spans="1:12" s="335" customFormat="1" ht="12" x14ac:dyDescent="0.2">
      <c r="A8332" s="335" t="s">
        <v>17712</v>
      </c>
      <c r="B8332" s="335" t="s">
        <v>17713</v>
      </c>
      <c r="C8332" s="749">
        <v>44531</v>
      </c>
      <c r="F8332" s="756">
        <v>2500</v>
      </c>
      <c r="G8332" s="745">
        <v>400</v>
      </c>
      <c r="H8332" s="745"/>
      <c r="I8332" s="663">
        <v>2100</v>
      </c>
      <c r="J8332" s="728">
        <v>103.79</v>
      </c>
      <c r="K8332" s="728">
        <v>100.68</v>
      </c>
      <c r="L8332" s="759">
        <v>3.1099999999999994</v>
      </c>
    </row>
    <row r="8333" spans="1:12" s="335" customFormat="1" ht="12" x14ac:dyDescent="0.2">
      <c r="A8333" s="335" t="s">
        <v>17714</v>
      </c>
      <c r="B8333" s="335" t="s">
        <v>17674</v>
      </c>
      <c r="C8333" s="749">
        <v>44531</v>
      </c>
      <c r="F8333" s="745">
        <v>5203</v>
      </c>
      <c r="G8333" s="745">
        <v>780</v>
      </c>
      <c r="H8333" s="745"/>
      <c r="I8333" s="663">
        <v>4423</v>
      </c>
      <c r="J8333" s="728">
        <v>164.39</v>
      </c>
      <c r="K8333" s="728">
        <v>159.46</v>
      </c>
      <c r="L8333" s="728">
        <v>4.93</v>
      </c>
    </row>
    <row r="8334" spans="1:12" s="335" customFormat="1" ht="12" x14ac:dyDescent="0.2">
      <c r="A8334" s="335" t="s">
        <v>17715</v>
      </c>
      <c r="B8334" s="335" t="s">
        <v>17673</v>
      </c>
      <c r="C8334" s="749">
        <v>44531</v>
      </c>
      <c r="F8334" s="745">
        <v>6605</v>
      </c>
      <c r="G8334" s="745">
        <v>991</v>
      </c>
      <c r="H8334" s="745"/>
      <c r="I8334" s="663">
        <v>5614</v>
      </c>
      <c r="J8334" s="728">
        <v>225.31</v>
      </c>
      <c r="K8334" s="728">
        <v>218.55</v>
      </c>
      <c r="L8334" s="728">
        <v>6.76</v>
      </c>
    </row>
    <row r="8335" spans="1:12" s="335" customFormat="1" ht="12" x14ac:dyDescent="0.2">
      <c r="A8335" s="335" t="s">
        <v>17716</v>
      </c>
      <c r="B8335" s="335" t="s">
        <v>17723</v>
      </c>
      <c r="C8335" s="749">
        <v>44531</v>
      </c>
      <c r="F8335" s="745">
        <v>3071</v>
      </c>
      <c r="G8335" s="745">
        <v>461</v>
      </c>
      <c r="H8335" s="745"/>
      <c r="I8335" s="663">
        <v>2610</v>
      </c>
      <c r="J8335" s="728">
        <v>77.47</v>
      </c>
      <c r="K8335" s="728">
        <v>75.150000000000006</v>
      </c>
      <c r="L8335" s="728">
        <v>2.3199999999999998</v>
      </c>
    </row>
    <row r="8336" spans="1:12" s="335" customFormat="1" ht="12" x14ac:dyDescent="0.2">
      <c r="A8336" s="335" t="s">
        <v>17717</v>
      </c>
      <c r="B8336" s="335" t="s">
        <v>17724</v>
      </c>
      <c r="C8336" s="749">
        <v>44531</v>
      </c>
      <c r="F8336" s="745">
        <v>4571</v>
      </c>
      <c r="G8336" s="745">
        <v>686</v>
      </c>
      <c r="H8336" s="745"/>
      <c r="I8336" s="663">
        <v>3885</v>
      </c>
      <c r="J8336" s="728">
        <v>120.62</v>
      </c>
      <c r="K8336" s="728">
        <v>117</v>
      </c>
      <c r="L8336" s="728">
        <v>3.62</v>
      </c>
    </row>
    <row r="8337" spans="1:12" s="335" customFormat="1" ht="12" x14ac:dyDescent="0.2">
      <c r="A8337" s="335" t="s">
        <v>17718</v>
      </c>
      <c r="B8337" s="335" t="s">
        <v>17725</v>
      </c>
      <c r="C8337" s="749">
        <v>44531</v>
      </c>
      <c r="F8337" s="745">
        <v>3670</v>
      </c>
      <c r="G8337" s="745">
        <v>575</v>
      </c>
      <c r="H8337" s="745"/>
      <c r="I8337" s="663">
        <v>3095</v>
      </c>
      <c r="J8337" s="728">
        <v>138.46</v>
      </c>
      <c r="K8337" s="728">
        <v>134.31</v>
      </c>
      <c r="L8337" s="728">
        <v>4.1500000000000004</v>
      </c>
    </row>
    <row r="8338" spans="1:12" s="335" customFormat="1" ht="12" x14ac:dyDescent="0.2">
      <c r="A8338" s="335" t="s">
        <v>17719</v>
      </c>
      <c r="B8338" s="335" t="s">
        <v>17726</v>
      </c>
      <c r="C8338" s="749">
        <v>44531</v>
      </c>
      <c r="F8338" s="745">
        <v>3270</v>
      </c>
      <c r="G8338" s="745">
        <v>653</v>
      </c>
      <c r="H8338" s="745"/>
      <c r="I8338" s="663">
        <v>2617</v>
      </c>
      <c r="J8338" s="728">
        <v>175.71</v>
      </c>
      <c r="K8338" s="728">
        <v>170.44</v>
      </c>
      <c r="L8338" s="728">
        <v>5.27</v>
      </c>
    </row>
    <row r="8339" spans="1:12" s="335" customFormat="1" ht="12" x14ac:dyDescent="0.2">
      <c r="A8339" s="335" t="s">
        <v>17720</v>
      </c>
      <c r="B8339" s="335" t="s">
        <v>17727</v>
      </c>
      <c r="C8339" s="749">
        <v>44531</v>
      </c>
      <c r="F8339" s="745">
        <v>1600</v>
      </c>
      <c r="G8339" s="745">
        <v>443</v>
      </c>
      <c r="H8339" s="745"/>
      <c r="I8339" s="663">
        <v>1157</v>
      </c>
      <c r="J8339" s="728">
        <v>133.52000000000001</v>
      </c>
      <c r="K8339" s="728">
        <v>129.51</v>
      </c>
      <c r="L8339" s="728">
        <v>4.01</v>
      </c>
    </row>
    <row r="8340" spans="1:12" s="335" customFormat="1" ht="12" x14ac:dyDescent="0.2">
      <c r="A8340" s="335" t="s">
        <v>17721</v>
      </c>
      <c r="B8340" s="335" t="s">
        <v>17728</v>
      </c>
      <c r="C8340" s="749">
        <v>44531</v>
      </c>
      <c r="F8340" s="745">
        <v>9000</v>
      </c>
      <c r="G8340" s="745">
        <v>1350</v>
      </c>
      <c r="H8340" s="745"/>
      <c r="I8340" s="663">
        <v>7650</v>
      </c>
      <c r="J8340" s="728">
        <v>317.14999999999998</v>
      </c>
      <c r="K8340" s="728">
        <v>307.63</v>
      </c>
      <c r="L8340" s="728">
        <v>9.51</v>
      </c>
    </row>
    <row r="8341" spans="1:12" s="335" customFormat="1" ht="12" x14ac:dyDescent="0.2">
      <c r="A8341" s="335" t="s">
        <v>17722</v>
      </c>
      <c r="B8341" s="335" t="s">
        <v>17729</v>
      </c>
      <c r="C8341" s="749">
        <v>44531</v>
      </c>
      <c r="F8341" s="745">
        <v>3685</v>
      </c>
      <c r="G8341" s="745">
        <v>737</v>
      </c>
      <c r="H8341" s="745"/>
      <c r="I8341" s="663">
        <v>2948</v>
      </c>
      <c r="J8341" s="728">
        <v>198.59</v>
      </c>
      <c r="K8341" s="728">
        <v>192.63</v>
      </c>
      <c r="L8341" s="728">
        <v>5.96</v>
      </c>
    </row>
    <row r="8342" spans="1:12" s="335" customFormat="1" ht="12" x14ac:dyDescent="0.2">
      <c r="F8342" s="745"/>
      <c r="G8342" s="745"/>
      <c r="H8342" s="745"/>
      <c r="I8342" s="663"/>
      <c r="J8342" s="728"/>
      <c r="K8342" s="728"/>
      <c r="L8342" s="728"/>
    </row>
    <row r="8343" spans="1:12" s="335" customFormat="1" ht="12" x14ac:dyDescent="0.2">
      <c r="A8343" s="750" t="s">
        <v>17855</v>
      </c>
      <c r="B8343" s="750" t="s">
        <v>17882</v>
      </c>
      <c r="C8343" s="749">
        <v>44562</v>
      </c>
      <c r="F8343" s="756">
        <v>7473</v>
      </c>
      <c r="G8343" s="756">
        <v>1208</v>
      </c>
      <c r="H8343" s="745"/>
      <c r="I8343" s="663">
        <f>F8343-G8343</f>
        <v>6265</v>
      </c>
      <c r="J8343" s="728">
        <f>K8343+L8343</f>
        <v>298.52</v>
      </c>
      <c r="K8343" s="728">
        <v>289.56</v>
      </c>
      <c r="L8343" s="728">
        <v>8.9600000000000009</v>
      </c>
    </row>
    <row r="8344" spans="1:12" s="335" customFormat="1" ht="12" x14ac:dyDescent="0.2">
      <c r="A8344" s="750" t="s">
        <v>17856</v>
      </c>
      <c r="B8344" s="750" t="s">
        <v>17883</v>
      </c>
      <c r="C8344" s="749">
        <v>44562</v>
      </c>
      <c r="F8344" s="756">
        <v>3907.24</v>
      </c>
      <c r="G8344" s="756">
        <v>586</v>
      </c>
      <c r="H8344" s="745"/>
      <c r="I8344" s="663">
        <f t="shared" ref="I8344:I8369" si="70">F8344-G8344</f>
        <v>3321.24</v>
      </c>
      <c r="J8344" s="728">
        <f t="shared" ref="J8344:J8369" si="71">K8344+L8344</f>
        <v>112.33</v>
      </c>
      <c r="K8344" s="728">
        <v>108.96</v>
      </c>
      <c r="L8344" s="728">
        <v>3.37</v>
      </c>
    </row>
    <row r="8345" spans="1:12" s="335" customFormat="1" ht="12" x14ac:dyDescent="0.2">
      <c r="A8345" s="750" t="s">
        <v>17857</v>
      </c>
      <c r="B8345" s="750" t="s">
        <v>17884</v>
      </c>
      <c r="C8345" s="749">
        <v>44562</v>
      </c>
      <c r="F8345" s="756">
        <v>2500</v>
      </c>
      <c r="G8345" s="756">
        <v>375</v>
      </c>
      <c r="H8345" s="745"/>
      <c r="I8345" s="663">
        <f t="shared" si="70"/>
        <v>2125</v>
      </c>
      <c r="J8345" s="728">
        <f t="shared" si="71"/>
        <v>83.009999999999991</v>
      </c>
      <c r="K8345" s="728">
        <v>80.52</v>
      </c>
      <c r="L8345" s="728">
        <v>2.4900000000000002</v>
      </c>
    </row>
    <row r="8346" spans="1:12" s="335" customFormat="1" ht="12" x14ac:dyDescent="0.2">
      <c r="A8346" s="750" t="s">
        <v>17858</v>
      </c>
      <c r="B8346" s="750" t="s">
        <v>17885</v>
      </c>
      <c r="C8346" s="749">
        <v>44562</v>
      </c>
      <c r="F8346" s="756">
        <v>6837</v>
      </c>
      <c r="G8346" s="756">
        <v>1143</v>
      </c>
      <c r="H8346" s="745"/>
      <c r="I8346" s="663">
        <f t="shared" si="70"/>
        <v>5694</v>
      </c>
      <c r="J8346" s="728">
        <f t="shared" si="71"/>
        <v>287.26</v>
      </c>
      <c r="K8346" s="728">
        <v>278.64</v>
      </c>
      <c r="L8346" s="728">
        <v>8.6199999999999992</v>
      </c>
    </row>
    <row r="8347" spans="1:12" s="335" customFormat="1" ht="12" x14ac:dyDescent="0.2">
      <c r="A8347" s="750" t="s">
        <v>17859</v>
      </c>
      <c r="B8347" s="750" t="s">
        <v>17886</v>
      </c>
      <c r="C8347" s="749">
        <v>44562</v>
      </c>
      <c r="F8347" s="756">
        <v>5898</v>
      </c>
      <c r="G8347" s="756">
        <v>885</v>
      </c>
      <c r="H8347" s="745"/>
      <c r="I8347" s="663">
        <f t="shared" si="70"/>
        <v>5013</v>
      </c>
      <c r="J8347" s="728">
        <f t="shared" si="71"/>
        <v>129.07</v>
      </c>
      <c r="K8347" s="728">
        <v>125.2</v>
      </c>
      <c r="L8347" s="728">
        <v>3.87</v>
      </c>
    </row>
    <row r="8348" spans="1:12" s="335" customFormat="1" ht="12" x14ac:dyDescent="0.2">
      <c r="A8348" s="750" t="s">
        <v>17860</v>
      </c>
      <c r="B8348" s="750" t="s">
        <v>17887</v>
      </c>
      <c r="C8348" s="749">
        <v>44562</v>
      </c>
      <c r="F8348" s="756">
        <v>3862</v>
      </c>
      <c r="G8348" s="756">
        <v>602</v>
      </c>
      <c r="H8348" s="745"/>
      <c r="I8348" s="663">
        <f t="shared" si="70"/>
        <v>3260</v>
      </c>
      <c r="J8348" s="728">
        <f t="shared" si="71"/>
        <v>143.45000000000002</v>
      </c>
      <c r="K8348" s="728">
        <v>139.15</v>
      </c>
      <c r="L8348" s="728">
        <v>4.3</v>
      </c>
    </row>
    <row r="8349" spans="1:12" s="335" customFormat="1" ht="12" x14ac:dyDescent="0.2">
      <c r="A8349" s="750" t="s">
        <v>17861</v>
      </c>
      <c r="B8349" s="750" t="s">
        <v>17888</v>
      </c>
      <c r="C8349" s="749">
        <v>44562</v>
      </c>
      <c r="F8349" s="756">
        <v>10502.54</v>
      </c>
      <c r="G8349" s="756">
        <v>2608</v>
      </c>
      <c r="H8349" s="745"/>
      <c r="I8349" s="663">
        <f t="shared" si="70"/>
        <v>7894.5400000000009</v>
      </c>
      <c r="J8349" s="728">
        <f t="shared" si="71"/>
        <v>762.31000000000006</v>
      </c>
      <c r="K8349" s="728">
        <v>739.44</v>
      </c>
      <c r="L8349" s="728">
        <v>22.87</v>
      </c>
    </row>
    <row r="8350" spans="1:12" s="335" customFormat="1" ht="12" x14ac:dyDescent="0.2">
      <c r="A8350" s="750" t="s">
        <v>17862</v>
      </c>
      <c r="B8350" s="750" t="s">
        <v>17745</v>
      </c>
      <c r="C8350" s="749">
        <v>44562</v>
      </c>
      <c r="F8350" s="756">
        <v>3127</v>
      </c>
      <c r="G8350" s="756">
        <v>469</v>
      </c>
      <c r="H8350" s="745"/>
      <c r="I8350" s="663">
        <f t="shared" si="70"/>
        <v>2658</v>
      </c>
      <c r="J8350" s="728">
        <f t="shared" si="71"/>
        <v>27.23</v>
      </c>
      <c r="K8350" s="728">
        <v>26.41</v>
      </c>
      <c r="L8350" s="728">
        <v>0.82</v>
      </c>
    </row>
    <row r="8351" spans="1:12" s="335" customFormat="1" ht="12" x14ac:dyDescent="0.2">
      <c r="A8351" s="750" t="s">
        <v>17863</v>
      </c>
      <c r="B8351" s="750" t="s">
        <v>17889</v>
      </c>
      <c r="C8351" s="749">
        <v>44562</v>
      </c>
      <c r="F8351" s="756">
        <v>7731</v>
      </c>
      <c r="G8351" s="756">
        <v>1160</v>
      </c>
      <c r="H8351" s="745"/>
      <c r="I8351" s="663">
        <f t="shared" si="70"/>
        <v>6571</v>
      </c>
      <c r="J8351" s="728">
        <f t="shared" si="71"/>
        <v>232.33</v>
      </c>
      <c r="K8351" s="728">
        <v>225.36</v>
      </c>
      <c r="L8351" s="728">
        <v>6.97</v>
      </c>
    </row>
    <row r="8352" spans="1:12" s="335" customFormat="1" ht="12" x14ac:dyDescent="0.2">
      <c r="A8352" s="750" t="s">
        <v>17864</v>
      </c>
      <c r="B8352" s="750" t="s">
        <v>17746</v>
      </c>
      <c r="C8352" s="749">
        <v>44562</v>
      </c>
      <c r="F8352" s="756">
        <v>3736</v>
      </c>
      <c r="G8352" s="756">
        <v>560</v>
      </c>
      <c r="H8352" s="745"/>
      <c r="I8352" s="663">
        <f t="shared" si="70"/>
        <v>3176</v>
      </c>
      <c r="J8352" s="728">
        <f t="shared" si="71"/>
        <v>102.19999999999999</v>
      </c>
      <c r="K8352" s="728">
        <v>99.13</v>
      </c>
      <c r="L8352" s="728">
        <v>3.07</v>
      </c>
    </row>
    <row r="8353" spans="1:12" s="335" customFormat="1" ht="12" x14ac:dyDescent="0.2">
      <c r="A8353" s="750" t="s">
        <v>17865</v>
      </c>
      <c r="B8353" s="750" t="s">
        <v>17744</v>
      </c>
      <c r="C8353" s="749">
        <v>44562</v>
      </c>
      <c r="F8353" s="756">
        <v>1400</v>
      </c>
      <c r="G8353" s="756">
        <v>325</v>
      </c>
      <c r="H8353" s="745"/>
      <c r="I8353" s="663">
        <f t="shared" si="70"/>
        <v>1075</v>
      </c>
      <c r="J8353" s="728">
        <f t="shared" si="71"/>
        <v>92.24</v>
      </c>
      <c r="K8353" s="728">
        <v>89.47</v>
      </c>
      <c r="L8353" s="728">
        <v>2.77</v>
      </c>
    </row>
    <row r="8354" spans="1:12" s="335" customFormat="1" ht="12" x14ac:dyDescent="0.2">
      <c r="A8354" s="750" t="s">
        <v>17866</v>
      </c>
      <c r="B8354" s="750" t="s">
        <v>17890</v>
      </c>
      <c r="C8354" s="749">
        <v>44562</v>
      </c>
      <c r="F8354" s="756">
        <v>2785</v>
      </c>
      <c r="G8354" s="756">
        <v>418</v>
      </c>
      <c r="H8354" s="745"/>
      <c r="I8354" s="663">
        <f t="shared" si="70"/>
        <v>2367</v>
      </c>
      <c r="J8354" s="728">
        <f t="shared" si="71"/>
        <v>90.92</v>
      </c>
      <c r="K8354" s="728">
        <v>88.19</v>
      </c>
      <c r="L8354" s="728">
        <v>2.73</v>
      </c>
    </row>
    <row r="8355" spans="1:12" s="335" customFormat="1" ht="12" x14ac:dyDescent="0.2">
      <c r="A8355" s="750" t="s">
        <v>17867</v>
      </c>
      <c r="B8355" s="750" t="s">
        <v>17891</v>
      </c>
      <c r="C8355" s="749">
        <v>44562</v>
      </c>
      <c r="F8355" s="756">
        <v>3171</v>
      </c>
      <c r="G8355" s="756">
        <v>484</v>
      </c>
      <c r="H8355" s="745"/>
      <c r="I8355" s="663">
        <f t="shared" si="70"/>
        <v>2687</v>
      </c>
      <c r="J8355" s="728">
        <f t="shared" si="71"/>
        <v>114.94</v>
      </c>
      <c r="K8355" s="728">
        <v>111.49</v>
      </c>
      <c r="L8355" s="728">
        <v>3.45</v>
      </c>
    </row>
    <row r="8356" spans="1:12" s="335" customFormat="1" ht="12" x14ac:dyDescent="0.2">
      <c r="A8356" s="750" t="s">
        <v>17868</v>
      </c>
      <c r="B8356" s="750" t="s">
        <v>17892</v>
      </c>
      <c r="C8356" s="749">
        <v>44562</v>
      </c>
      <c r="F8356" s="756">
        <v>3390</v>
      </c>
      <c r="G8356" s="756">
        <v>758</v>
      </c>
      <c r="H8356" s="745"/>
      <c r="I8356" s="663">
        <f t="shared" si="70"/>
        <v>2632</v>
      </c>
      <c r="J8356" s="728">
        <f t="shared" si="71"/>
        <v>212.59</v>
      </c>
      <c r="K8356" s="728">
        <v>206.21</v>
      </c>
      <c r="L8356" s="728">
        <v>6.38</v>
      </c>
    </row>
    <row r="8357" spans="1:12" s="335" customFormat="1" ht="12" x14ac:dyDescent="0.2">
      <c r="A8357" s="750" t="s">
        <v>17869</v>
      </c>
      <c r="B8357" s="750" t="s">
        <v>17893</v>
      </c>
      <c r="C8357" s="749">
        <v>44562</v>
      </c>
      <c r="F8357" s="756">
        <v>5106</v>
      </c>
      <c r="G8357" s="756">
        <v>766</v>
      </c>
      <c r="H8357" s="745"/>
      <c r="I8357" s="663">
        <f t="shared" si="70"/>
        <v>4340</v>
      </c>
      <c r="J8357" s="728">
        <f t="shared" si="71"/>
        <v>74.22</v>
      </c>
      <c r="K8357" s="728">
        <v>71.989999999999995</v>
      </c>
      <c r="L8357" s="728">
        <v>2.23</v>
      </c>
    </row>
    <row r="8358" spans="1:12" s="335" customFormat="1" ht="12" x14ac:dyDescent="0.2">
      <c r="A8358" s="750" t="s">
        <v>17870</v>
      </c>
      <c r="B8358" s="750" t="s">
        <v>17894</v>
      </c>
      <c r="C8358" s="749">
        <v>44562</v>
      </c>
      <c r="F8358" s="756">
        <v>4539</v>
      </c>
      <c r="G8358" s="756">
        <v>681</v>
      </c>
      <c r="H8358" s="745"/>
      <c r="I8358" s="663">
        <f t="shared" si="70"/>
        <v>3858</v>
      </c>
      <c r="J8358" s="728">
        <f t="shared" si="71"/>
        <v>72.510000000000005</v>
      </c>
      <c r="K8358" s="728">
        <v>70.33</v>
      </c>
      <c r="L8358" s="728">
        <v>2.1800000000000002</v>
      </c>
    </row>
    <row r="8359" spans="1:12" s="335" customFormat="1" ht="12" x14ac:dyDescent="0.2">
      <c r="A8359" s="750" t="s">
        <v>17871</v>
      </c>
      <c r="B8359" s="750" t="s">
        <v>17895</v>
      </c>
      <c r="C8359" s="749">
        <v>44562</v>
      </c>
      <c r="F8359" s="756">
        <v>6207</v>
      </c>
      <c r="G8359" s="756">
        <v>931</v>
      </c>
      <c r="H8359" s="745"/>
      <c r="I8359" s="663">
        <f t="shared" si="70"/>
        <v>5276</v>
      </c>
      <c r="J8359" s="728">
        <f t="shared" si="71"/>
        <v>99.649999999999991</v>
      </c>
      <c r="K8359" s="728">
        <v>96.66</v>
      </c>
      <c r="L8359" s="728">
        <v>2.99</v>
      </c>
    </row>
    <row r="8360" spans="1:12" s="335" customFormat="1" ht="12" x14ac:dyDescent="0.2">
      <c r="A8360" s="750" t="s">
        <v>17872</v>
      </c>
      <c r="B8360" s="750" t="s">
        <v>17896</v>
      </c>
      <c r="C8360" s="749">
        <v>44562</v>
      </c>
      <c r="F8360" s="756">
        <v>9782</v>
      </c>
      <c r="G8360" s="756">
        <v>2127</v>
      </c>
      <c r="H8360" s="745"/>
      <c r="I8360" s="663">
        <f t="shared" si="70"/>
        <v>7655</v>
      </c>
      <c r="J8360" s="728">
        <f t="shared" si="71"/>
        <v>596.19999999999993</v>
      </c>
      <c r="K8360" s="728">
        <v>578.30999999999995</v>
      </c>
      <c r="L8360" s="728">
        <v>17.89</v>
      </c>
    </row>
    <row r="8361" spans="1:12" s="335" customFormat="1" ht="12" x14ac:dyDescent="0.2">
      <c r="A8361" s="750" t="s">
        <v>17873</v>
      </c>
      <c r="B8361" s="750" t="s">
        <v>17897</v>
      </c>
      <c r="C8361" s="749">
        <v>44562</v>
      </c>
      <c r="F8361" s="756">
        <v>2400</v>
      </c>
      <c r="G8361" s="756">
        <v>360</v>
      </c>
      <c r="H8361" s="745"/>
      <c r="I8361" s="663">
        <f t="shared" si="70"/>
        <v>2040</v>
      </c>
      <c r="J8361" s="728">
        <f t="shared" si="71"/>
        <v>31.599999999999998</v>
      </c>
      <c r="K8361" s="728">
        <v>30.65</v>
      </c>
      <c r="L8361" s="728">
        <v>0.95</v>
      </c>
    </row>
    <row r="8362" spans="1:12" s="335" customFormat="1" ht="12" x14ac:dyDescent="0.2">
      <c r="A8362" s="750" t="s">
        <v>17874</v>
      </c>
      <c r="B8362" s="750" t="s">
        <v>17898</v>
      </c>
      <c r="C8362" s="749">
        <v>44562</v>
      </c>
      <c r="F8362" s="756">
        <v>7008.1</v>
      </c>
      <c r="G8362" s="756">
        <v>1276</v>
      </c>
      <c r="H8362" s="745"/>
      <c r="I8362" s="663">
        <f t="shared" si="70"/>
        <v>5732.1</v>
      </c>
      <c r="J8362" s="728">
        <f t="shared" si="71"/>
        <v>330.76</v>
      </c>
      <c r="K8362" s="728">
        <v>320.83999999999997</v>
      </c>
      <c r="L8362" s="728">
        <v>9.92</v>
      </c>
    </row>
    <row r="8363" spans="1:12" s="335" customFormat="1" ht="12" x14ac:dyDescent="0.2">
      <c r="A8363" s="750" t="s">
        <v>17875</v>
      </c>
      <c r="B8363" s="750" t="s">
        <v>17899</v>
      </c>
      <c r="C8363" s="749">
        <v>44562</v>
      </c>
      <c r="F8363" s="756">
        <v>2979</v>
      </c>
      <c r="G8363" s="756">
        <v>447</v>
      </c>
      <c r="H8363" s="745"/>
      <c r="I8363" s="663">
        <f t="shared" si="70"/>
        <v>2532</v>
      </c>
      <c r="J8363" s="728">
        <f t="shared" si="71"/>
        <v>50.01</v>
      </c>
      <c r="K8363" s="728">
        <v>48.51</v>
      </c>
      <c r="L8363" s="728">
        <v>1.5</v>
      </c>
    </row>
    <row r="8364" spans="1:12" s="335" customFormat="1" ht="12" x14ac:dyDescent="0.2">
      <c r="A8364" s="750" t="s">
        <v>17876</v>
      </c>
      <c r="B8364" s="750" t="s">
        <v>17900</v>
      </c>
      <c r="C8364" s="749">
        <v>44562</v>
      </c>
      <c r="F8364" s="756">
        <v>3818</v>
      </c>
      <c r="G8364" s="756">
        <v>614</v>
      </c>
      <c r="H8364" s="745"/>
      <c r="I8364" s="663">
        <f t="shared" si="70"/>
        <v>3204</v>
      </c>
      <c r="J8364" s="728">
        <f t="shared" si="71"/>
        <v>151.29</v>
      </c>
      <c r="K8364" s="728">
        <v>146.75</v>
      </c>
      <c r="L8364" s="728">
        <v>4.54</v>
      </c>
    </row>
    <row r="8365" spans="1:12" s="335" customFormat="1" ht="12" x14ac:dyDescent="0.2">
      <c r="A8365" s="750" t="s">
        <v>17877</v>
      </c>
      <c r="B8365" s="750" t="s">
        <v>17901</v>
      </c>
      <c r="C8365" s="749">
        <v>44562</v>
      </c>
      <c r="F8365" s="756">
        <v>2840</v>
      </c>
      <c r="G8365" s="756">
        <v>426</v>
      </c>
      <c r="H8365" s="745"/>
      <c r="I8365" s="663">
        <f t="shared" si="70"/>
        <v>2414</v>
      </c>
      <c r="J8365" s="728">
        <f t="shared" si="71"/>
        <v>32.04</v>
      </c>
      <c r="K8365" s="728">
        <v>31.08</v>
      </c>
      <c r="L8365" s="728">
        <v>0.96</v>
      </c>
    </row>
    <row r="8366" spans="1:12" s="335" customFormat="1" ht="12" x14ac:dyDescent="0.2">
      <c r="A8366" s="750" t="s">
        <v>17878</v>
      </c>
      <c r="B8366" s="750" t="s">
        <v>17902</v>
      </c>
      <c r="C8366" s="749">
        <v>44562</v>
      </c>
      <c r="F8366" s="756">
        <v>3093</v>
      </c>
      <c r="G8366" s="756">
        <v>464</v>
      </c>
      <c r="H8366" s="745"/>
      <c r="I8366" s="663">
        <f t="shared" si="70"/>
        <v>2629</v>
      </c>
      <c r="J8366" s="728">
        <f t="shared" si="71"/>
        <v>72.11</v>
      </c>
      <c r="K8366" s="728">
        <v>69.95</v>
      </c>
      <c r="L8366" s="728">
        <v>2.16</v>
      </c>
    </row>
    <row r="8367" spans="1:12" s="335" customFormat="1" ht="12" x14ac:dyDescent="0.2">
      <c r="A8367" s="750" t="s">
        <v>17879</v>
      </c>
      <c r="B8367" s="750" t="s">
        <v>17903</v>
      </c>
      <c r="C8367" s="749">
        <v>44562</v>
      </c>
      <c r="F8367" s="756">
        <v>3900</v>
      </c>
      <c r="G8367" s="756">
        <v>981</v>
      </c>
      <c r="H8367" s="745"/>
      <c r="I8367" s="663">
        <f t="shared" si="70"/>
        <v>2919</v>
      </c>
      <c r="J8367" s="728">
        <f t="shared" si="71"/>
        <v>285.14</v>
      </c>
      <c r="K8367" s="728">
        <v>276.58999999999997</v>
      </c>
      <c r="L8367" s="728">
        <v>8.5500000000000007</v>
      </c>
    </row>
    <row r="8368" spans="1:12" s="335" customFormat="1" ht="12" x14ac:dyDescent="0.2">
      <c r="A8368" s="750" t="s">
        <v>17880</v>
      </c>
      <c r="B8368" s="750" t="s">
        <v>17904</v>
      </c>
      <c r="C8368" s="749">
        <v>44562</v>
      </c>
      <c r="F8368" s="756">
        <v>6494</v>
      </c>
      <c r="G8368" s="756">
        <v>974</v>
      </c>
      <c r="H8368" s="745"/>
      <c r="I8368" s="663">
        <f t="shared" si="70"/>
        <v>5520</v>
      </c>
      <c r="J8368" s="728">
        <f t="shared" si="71"/>
        <v>115.94</v>
      </c>
      <c r="K8368" s="728">
        <v>112.46</v>
      </c>
      <c r="L8368" s="728">
        <v>3.48</v>
      </c>
    </row>
    <row r="8369" spans="1:12" s="335" customFormat="1" ht="12" x14ac:dyDescent="0.2">
      <c r="A8369" s="750" t="s">
        <v>17881</v>
      </c>
      <c r="B8369" s="750" t="s">
        <v>17905</v>
      </c>
      <c r="C8369" s="749">
        <v>44562</v>
      </c>
      <c r="F8369" s="756">
        <v>9133</v>
      </c>
      <c r="G8369" s="756">
        <v>1609</v>
      </c>
      <c r="H8369" s="745"/>
      <c r="I8369" s="663">
        <f t="shared" si="70"/>
        <v>7524</v>
      </c>
      <c r="J8369" s="728">
        <f t="shared" si="71"/>
        <v>414.8</v>
      </c>
      <c r="K8369" s="728">
        <v>402.36</v>
      </c>
      <c r="L8369" s="728">
        <v>12.44</v>
      </c>
    </row>
    <row r="8370" spans="1:12" s="335" customFormat="1" ht="12" x14ac:dyDescent="0.2">
      <c r="F8370" s="745"/>
      <c r="G8370" s="745"/>
      <c r="H8370" s="745"/>
      <c r="I8370" s="663"/>
      <c r="J8370" s="728"/>
      <c r="K8370" s="728"/>
      <c r="L8370" s="728"/>
    </row>
    <row r="8371" spans="1:12" s="335" customFormat="1" ht="12" x14ac:dyDescent="0.2">
      <c r="A8371" s="335" t="s">
        <v>18119</v>
      </c>
      <c r="B8371" s="335" t="s">
        <v>18083</v>
      </c>
      <c r="C8371" s="749">
        <v>44593</v>
      </c>
      <c r="F8371" s="756">
        <v>2000</v>
      </c>
      <c r="G8371" s="756">
        <v>300</v>
      </c>
      <c r="H8371" s="745"/>
      <c r="I8371" s="663">
        <f>F8371-G8371</f>
        <v>1700</v>
      </c>
      <c r="J8371" s="728">
        <f>K8371+L8371</f>
        <v>65.2</v>
      </c>
      <c r="K8371" s="728">
        <v>63.24</v>
      </c>
      <c r="L8371" s="728">
        <v>1.96</v>
      </c>
    </row>
    <row r="8372" spans="1:12" s="335" customFormat="1" ht="12" x14ac:dyDescent="0.2">
      <c r="A8372" s="335" t="s">
        <v>18120</v>
      </c>
      <c r="B8372" s="335" t="s">
        <v>18084</v>
      </c>
      <c r="C8372" s="749">
        <v>44593</v>
      </c>
      <c r="F8372" s="756">
        <v>3500</v>
      </c>
      <c r="G8372" s="756">
        <v>525</v>
      </c>
      <c r="H8372" s="745"/>
      <c r="I8372" s="663">
        <f t="shared" ref="I8372:I8412" si="72">F8372-G8372</f>
        <v>2975</v>
      </c>
      <c r="J8372" s="728">
        <f t="shared" ref="J8372:J8409" si="73">K8372+L8372</f>
        <v>86.96</v>
      </c>
      <c r="K8372" s="728">
        <v>84.35</v>
      </c>
      <c r="L8372" s="728">
        <v>2.61</v>
      </c>
    </row>
    <row r="8373" spans="1:12" s="335" customFormat="1" ht="12" x14ac:dyDescent="0.2">
      <c r="A8373" s="335" t="s">
        <v>18121</v>
      </c>
      <c r="B8373" s="335" t="s">
        <v>18085</v>
      </c>
      <c r="C8373" s="749">
        <v>44593</v>
      </c>
      <c r="F8373" s="756">
        <v>4982</v>
      </c>
      <c r="G8373" s="756">
        <v>1059</v>
      </c>
      <c r="H8373" s="745"/>
      <c r="I8373" s="663">
        <f t="shared" si="72"/>
        <v>3923</v>
      </c>
      <c r="J8373" s="728">
        <f t="shared" si="73"/>
        <v>294.51</v>
      </c>
      <c r="K8373" s="728">
        <v>285.67</v>
      </c>
      <c r="L8373" s="728">
        <v>8.84</v>
      </c>
    </row>
    <row r="8374" spans="1:12" s="335" customFormat="1" ht="12" x14ac:dyDescent="0.2">
      <c r="A8374" s="335" t="s">
        <v>18122</v>
      </c>
      <c r="B8374" s="335" t="s">
        <v>17906</v>
      </c>
      <c r="C8374" s="749">
        <v>44593</v>
      </c>
      <c r="F8374" s="756">
        <v>2365</v>
      </c>
      <c r="G8374" s="756">
        <v>355</v>
      </c>
      <c r="H8374" s="745"/>
      <c r="I8374" s="663">
        <f t="shared" si="72"/>
        <v>2010</v>
      </c>
      <c r="J8374" s="728">
        <f t="shared" si="73"/>
        <v>30.590000000000003</v>
      </c>
      <c r="K8374" s="728">
        <v>29.67</v>
      </c>
      <c r="L8374" s="728">
        <v>0.92</v>
      </c>
    </row>
    <row r="8375" spans="1:12" s="335" customFormat="1" ht="12" x14ac:dyDescent="0.2">
      <c r="A8375" s="335" t="s">
        <v>18123</v>
      </c>
      <c r="B8375" s="335" t="s">
        <v>17909</v>
      </c>
      <c r="C8375" s="749">
        <v>44593</v>
      </c>
      <c r="F8375" s="756">
        <v>2500</v>
      </c>
      <c r="G8375" s="756">
        <v>375</v>
      </c>
      <c r="H8375" s="745"/>
      <c r="I8375" s="663">
        <f t="shared" si="72"/>
        <v>2125</v>
      </c>
      <c r="J8375" s="728">
        <f t="shared" si="73"/>
        <v>46.839999999999996</v>
      </c>
      <c r="K8375" s="728">
        <v>45.43</v>
      </c>
      <c r="L8375" s="728">
        <v>1.41</v>
      </c>
    </row>
    <row r="8376" spans="1:12" s="335" customFormat="1" ht="12" x14ac:dyDescent="0.2">
      <c r="A8376" s="335" t="s">
        <v>18124</v>
      </c>
      <c r="B8376" s="335" t="s">
        <v>18086</v>
      </c>
      <c r="C8376" s="749">
        <v>44593</v>
      </c>
      <c r="F8376" s="756">
        <v>4340</v>
      </c>
      <c r="G8376" s="756">
        <v>651</v>
      </c>
      <c r="H8376" s="745"/>
      <c r="I8376" s="663">
        <f t="shared" si="72"/>
        <v>3689</v>
      </c>
      <c r="J8376" s="728">
        <f t="shared" si="73"/>
        <v>141.48000000000002</v>
      </c>
      <c r="K8376" s="728">
        <v>137.24</v>
      </c>
      <c r="L8376" s="728">
        <v>4.24</v>
      </c>
    </row>
    <row r="8377" spans="1:12" s="335" customFormat="1" ht="12" x14ac:dyDescent="0.2">
      <c r="A8377" s="335" t="s">
        <v>18125</v>
      </c>
      <c r="B8377" s="335" t="s">
        <v>18087</v>
      </c>
      <c r="C8377" s="749">
        <v>44593</v>
      </c>
      <c r="F8377" s="756">
        <v>10239</v>
      </c>
      <c r="G8377" s="756">
        <v>2641</v>
      </c>
      <c r="H8377" s="745"/>
      <c r="I8377" s="663">
        <f t="shared" si="72"/>
        <v>7598</v>
      </c>
      <c r="J8377" s="728">
        <f t="shared" si="73"/>
        <v>780.35</v>
      </c>
      <c r="K8377" s="728">
        <v>756.94</v>
      </c>
      <c r="L8377" s="728">
        <v>23.41</v>
      </c>
    </row>
    <row r="8378" spans="1:12" s="335" customFormat="1" ht="12" x14ac:dyDescent="0.2">
      <c r="A8378" s="335" t="s">
        <v>18126</v>
      </c>
      <c r="B8378" s="335" t="s">
        <v>18088</v>
      </c>
      <c r="C8378" s="749">
        <v>44593</v>
      </c>
      <c r="F8378" s="756">
        <v>9173</v>
      </c>
      <c r="G8378" s="756">
        <v>1601</v>
      </c>
      <c r="H8378" s="745"/>
      <c r="I8378" s="663">
        <f t="shared" si="72"/>
        <v>7572</v>
      </c>
      <c r="J8378" s="728">
        <f t="shared" si="73"/>
        <v>411.13</v>
      </c>
      <c r="K8378" s="728">
        <v>398.8</v>
      </c>
      <c r="L8378" s="728">
        <v>12.33</v>
      </c>
    </row>
    <row r="8379" spans="1:12" s="335" customFormat="1" ht="12" x14ac:dyDescent="0.2">
      <c r="A8379" s="335" t="s">
        <v>18127</v>
      </c>
      <c r="B8379" s="335" t="s">
        <v>18089</v>
      </c>
      <c r="C8379" s="749">
        <v>44593</v>
      </c>
      <c r="F8379" s="756">
        <v>2200</v>
      </c>
      <c r="G8379" s="756">
        <v>330</v>
      </c>
      <c r="H8379" s="745"/>
      <c r="I8379" s="663">
        <f t="shared" si="72"/>
        <v>1870</v>
      </c>
      <c r="J8379" s="728">
        <f t="shared" si="73"/>
        <v>68.36999999999999</v>
      </c>
      <c r="K8379" s="728">
        <v>66.319999999999993</v>
      </c>
      <c r="L8379" s="728">
        <v>2.0499999999999998</v>
      </c>
    </row>
    <row r="8380" spans="1:12" s="335" customFormat="1" ht="12" x14ac:dyDescent="0.2">
      <c r="A8380" s="335" t="s">
        <v>18128</v>
      </c>
      <c r="B8380" s="335" t="s">
        <v>18090</v>
      </c>
      <c r="C8380" s="749">
        <v>44593</v>
      </c>
      <c r="F8380" s="756">
        <v>3644</v>
      </c>
      <c r="G8380" s="756">
        <v>547</v>
      </c>
      <c r="H8380" s="745"/>
      <c r="I8380" s="663">
        <f t="shared" si="72"/>
        <v>3097</v>
      </c>
      <c r="J8380" s="728">
        <f t="shared" si="73"/>
        <v>66.8</v>
      </c>
      <c r="K8380" s="728">
        <v>64.8</v>
      </c>
      <c r="L8380" s="728">
        <v>2</v>
      </c>
    </row>
    <row r="8381" spans="1:12" s="335" customFormat="1" ht="12" x14ac:dyDescent="0.2">
      <c r="A8381" s="335" t="s">
        <v>18129</v>
      </c>
      <c r="B8381" s="335" t="s">
        <v>17908</v>
      </c>
      <c r="C8381" s="749">
        <v>44593</v>
      </c>
      <c r="F8381" s="756">
        <v>2000</v>
      </c>
      <c r="G8381" s="756">
        <v>316</v>
      </c>
      <c r="H8381" s="745"/>
      <c r="I8381" s="663">
        <f t="shared" si="72"/>
        <v>1684</v>
      </c>
      <c r="J8381" s="728">
        <f t="shared" si="73"/>
        <v>76.58</v>
      </c>
      <c r="K8381" s="728">
        <v>74.28</v>
      </c>
      <c r="L8381" s="728">
        <v>2.2999999999999998</v>
      </c>
    </row>
    <row r="8382" spans="1:12" s="335" customFormat="1" ht="12" x14ac:dyDescent="0.2">
      <c r="A8382" s="335" t="s">
        <v>18130</v>
      </c>
      <c r="B8382" s="335" t="s">
        <v>18091</v>
      </c>
      <c r="C8382" s="749">
        <v>44593</v>
      </c>
      <c r="F8382" s="756">
        <v>1554</v>
      </c>
      <c r="G8382" s="756">
        <v>233</v>
      </c>
      <c r="H8382" s="745"/>
      <c r="I8382" s="663">
        <f t="shared" si="72"/>
        <v>1321</v>
      </c>
      <c r="J8382" s="728">
        <f t="shared" si="73"/>
        <v>20.71</v>
      </c>
      <c r="K8382" s="728">
        <v>20.09</v>
      </c>
      <c r="L8382" s="728">
        <v>0.62</v>
      </c>
    </row>
    <row r="8383" spans="1:12" s="335" customFormat="1" ht="12" x14ac:dyDescent="0.2">
      <c r="A8383" s="335" t="s">
        <v>18131</v>
      </c>
      <c r="B8383" s="335" t="s">
        <v>18092</v>
      </c>
      <c r="C8383" s="749">
        <v>44593</v>
      </c>
      <c r="F8383" s="756">
        <v>12453</v>
      </c>
      <c r="G8383" s="756">
        <v>3243</v>
      </c>
      <c r="H8383" s="745"/>
      <c r="I8383" s="663">
        <f t="shared" si="72"/>
        <v>9210</v>
      </c>
      <c r="J8383" s="728">
        <f t="shared" si="73"/>
        <v>960.57</v>
      </c>
      <c r="K8383" s="728">
        <v>931.75</v>
      </c>
      <c r="L8383" s="728">
        <v>28.82</v>
      </c>
    </row>
    <row r="8384" spans="1:12" s="335" customFormat="1" ht="12" x14ac:dyDescent="0.2">
      <c r="A8384" s="335" t="s">
        <v>18132</v>
      </c>
      <c r="B8384" s="335" t="s">
        <v>18093</v>
      </c>
      <c r="C8384" s="749">
        <v>44593</v>
      </c>
      <c r="F8384" s="756">
        <v>3171</v>
      </c>
      <c r="G8384" s="756">
        <v>629</v>
      </c>
      <c r="H8384" s="745"/>
      <c r="I8384" s="663">
        <f t="shared" si="72"/>
        <v>2542</v>
      </c>
      <c r="J8384" s="728">
        <f t="shared" si="73"/>
        <v>167.63</v>
      </c>
      <c r="K8384" s="728">
        <v>162.6</v>
      </c>
      <c r="L8384" s="728">
        <v>5.03</v>
      </c>
    </row>
    <row r="8385" spans="1:12" s="335" customFormat="1" ht="12" x14ac:dyDescent="0.2">
      <c r="A8385" s="335" t="s">
        <v>18133</v>
      </c>
      <c r="B8385" s="335" t="s">
        <v>18094</v>
      </c>
      <c r="C8385" s="749">
        <v>44593</v>
      </c>
      <c r="F8385" s="756">
        <v>1260</v>
      </c>
      <c r="G8385" s="756">
        <v>226</v>
      </c>
      <c r="H8385" s="745"/>
      <c r="I8385" s="663">
        <f t="shared" si="72"/>
        <v>1034</v>
      </c>
      <c r="J8385" s="728">
        <f t="shared" si="73"/>
        <v>58.22</v>
      </c>
      <c r="K8385" s="728">
        <v>56.47</v>
      </c>
      <c r="L8385" s="728">
        <v>1.75</v>
      </c>
    </row>
    <row r="8386" spans="1:12" s="335" customFormat="1" ht="12" x14ac:dyDescent="0.2">
      <c r="A8386" s="335" t="s">
        <v>18134</v>
      </c>
      <c r="B8386" s="335" t="s">
        <v>18095</v>
      </c>
      <c r="C8386" s="749">
        <v>44593</v>
      </c>
      <c r="F8386" s="756">
        <v>5913</v>
      </c>
      <c r="G8386" s="756">
        <v>887</v>
      </c>
      <c r="H8386" s="745"/>
      <c r="I8386" s="663">
        <f t="shared" si="72"/>
        <v>5026</v>
      </c>
      <c r="J8386" s="728">
        <f t="shared" si="73"/>
        <v>193.19</v>
      </c>
      <c r="K8386" s="728">
        <v>187.39</v>
      </c>
      <c r="L8386" s="728">
        <v>5.8</v>
      </c>
    </row>
    <row r="8387" spans="1:12" s="335" customFormat="1" ht="12" x14ac:dyDescent="0.2">
      <c r="A8387" s="335" t="s">
        <v>18135</v>
      </c>
      <c r="B8387" s="335" t="s">
        <v>18096</v>
      </c>
      <c r="C8387" s="749">
        <v>44593</v>
      </c>
      <c r="F8387" s="756">
        <v>12208</v>
      </c>
      <c r="G8387" s="756">
        <v>1831</v>
      </c>
      <c r="H8387" s="745"/>
      <c r="I8387" s="663">
        <f t="shared" si="72"/>
        <v>10377</v>
      </c>
      <c r="J8387" s="728">
        <f t="shared" si="73"/>
        <v>356.18</v>
      </c>
      <c r="K8387" s="728">
        <v>345.49</v>
      </c>
      <c r="L8387" s="728">
        <v>10.69</v>
      </c>
    </row>
    <row r="8388" spans="1:12" s="335" customFormat="1" ht="12" x14ac:dyDescent="0.2">
      <c r="A8388" s="335" t="s">
        <v>18136</v>
      </c>
      <c r="B8388" s="335" t="s">
        <v>18097</v>
      </c>
      <c r="C8388" s="749">
        <v>44593</v>
      </c>
      <c r="F8388" s="756">
        <v>7724</v>
      </c>
      <c r="G8388" s="756">
        <v>1159</v>
      </c>
      <c r="H8388" s="745"/>
      <c r="I8388" s="663">
        <f t="shared" si="72"/>
        <v>6565</v>
      </c>
      <c r="J8388" s="728">
        <f t="shared" si="73"/>
        <v>148.13999999999999</v>
      </c>
      <c r="K8388" s="728">
        <v>143.69999999999999</v>
      </c>
      <c r="L8388" s="728">
        <v>4.4400000000000004</v>
      </c>
    </row>
    <row r="8389" spans="1:12" s="335" customFormat="1" ht="12" x14ac:dyDescent="0.2">
      <c r="A8389" s="335" t="s">
        <v>18137</v>
      </c>
      <c r="B8389" s="335" t="s">
        <v>18098</v>
      </c>
      <c r="C8389" s="749">
        <v>44593</v>
      </c>
      <c r="F8389" s="756">
        <v>6943</v>
      </c>
      <c r="G8389" s="756">
        <v>1041</v>
      </c>
      <c r="H8389" s="745"/>
      <c r="I8389" s="663">
        <f t="shared" si="72"/>
        <v>5902</v>
      </c>
      <c r="J8389" s="728">
        <f t="shared" si="73"/>
        <v>244.20000000000002</v>
      </c>
      <c r="K8389" s="728">
        <v>236.87</v>
      </c>
      <c r="L8389" s="728">
        <v>7.33</v>
      </c>
    </row>
    <row r="8390" spans="1:12" s="335" customFormat="1" ht="12" x14ac:dyDescent="0.2">
      <c r="A8390" s="335" t="s">
        <v>18138</v>
      </c>
      <c r="B8390" s="335" t="s">
        <v>18099</v>
      </c>
      <c r="C8390" s="749">
        <v>44593</v>
      </c>
      <c r="F8390" s="756">
        <v>2000</v>
      </c>
      <c r="G8390" s="756">
        <v>300</v>
      </c>
      <c r="H8390" s="745"/>
      <c r="I8390" s="663">
        <f t="shared" si="72"/>
        <v>1700</v>
      </c>
      <c r="J8390" s="728">
        <f t="shared" si="73"/>
        <v>56.4</v>
      </c>
      <c r="K8390" s="728">
        <v>54.71</v>
      </c>
      <c r="L8390" s="728">
        <v>1.69</v>
      </c>
    </row>
    <row r="8391" spans="1:12" s="335" customFormat="1" ht="12" x14ac:dyDescent="0.2">
      <c r="A8391" s="335" t="s">
        <v>18139</v>
      </c>
      <c r="B8391" s="335" t="s">
        <v>18100</v>
      </c>
      <c r="C8391" s="749">
        <v>44593</v>
      </c>
      <c r="F8391" s="756">
        <v>3199</v>
      </c>
      <c r="G8391" s="756">
        <v>777</v>
      </c>
      <c r="H8391" s="745"/>
      <c r="I8391" s="663">
        <f t="shared" si="72"/>
        <v>2422</v>
      </c>
      <c r="J8391" s="728">
        <f t="shared" si="73"/>
        <v>221.51000000000002</v>
      </c>
      <c r="K8391" s="728">
        <v>214.86</v>
      </c>
      <c r="L8391" s="728">
        <v>6.65</v>
      </c>
    </row>
    <row r="8392" spans="1:12" s="335" customFormat="1" ht="12" x14ac:dyDescent="0.2">
      <c r="A8392" s="335" t="s">
        <v>18140</v>
      </c>
      <c r="B8392" s="335" t="s">
        <v>18101</v>
      </c>
      <c r="C8392" s="749">
        <v>44593</v>
      </c>
      <c r="F8392" s="756">
        <v>3000</v>
      </c>
      <c r="G8392" s="756">
        <v>450</v>
      </c>
      <c r="H8392" s="745"/>
      <c r="I8392" s="663">
        <f t="shared" si="72"/>
        <v>2550</v>
      </c>
      <c r="J8392" s="728">
        <f t="shared" si="73"/>
        <v>101.58</v>
      </c>
      <c r="K8392" s="728">
        <v>98.53</v>
      </c>
      <c r="L8392" s="728">
        <v>3.05</v>
      </c>
    </row>
    <row r="8393" spans="1:12" s="335" customFormat="1" ht="12" x14ac:dyDescent="0.2">
      <c r="A8393" s="335" t="s">
        <v>18141</v>
      </c>
      <c r="B8393" s="335" t="s">
        <v>18102</v>
      </c>
      <c r="C8393" s="749">
        <v>44593</v>
      </c>
      <c r="F8393" s="756">
        <v>8566</v>
      </c>
      <c r="G8393" s="756">
        <v>2264</v>
      </c>
      <c r="H8393" s="745"/>
      <c r="I8393" s="663">
        <f t="shared" si="72"/>
        <v>6302</v>
      </c>
      <c r="J8393" s="728">
        <f t="shared" si="73"/>
        <v>673.37</v>
      </c>
      <c r="K8393" s="728">
        <v>653.16999999999996</v>
      </c>
      <c r="L8393" s="728">
        <v>20.2</v>
      </c>
    </row>
    <row r="8394" spans="1:12" s="335" customFormat="1" ht="12" x14ac:dyDescent="0.2">
      <c r="A8394" s="335" t="s">
        <v>18142</v>
      </c>
      <c r="B8394" s="335" t="s">
        <v>18103</v>
      </c>
      <c r="C8394" s="749">
        <v>44593</v>
      </c>
      <c r="F8394" s="756">
        <v>5374</v>
      </c>
      <c r="G8394" s="756">
        <v>806</v>
      </c>
      <c r="H8394" s="745"/>
      <c r="I8394" s="663">
        <f t="shared" si="72"/>
        <v>4568</v>
      </c>
      <c r="J8394" s="728">
        <f t="shared" si="73"/>
        <v>111.42</v>
      </c>
      <c r="K8394" s="728">
        <v>108.08</v>
      </c>
      <c r="L8394" s="728">
        <v>3.34</v>
      </c>
    </row>
    <row r="8395" spans="1:12" s="335" customFormat="1" ht="12" x14ac:dyDescent="0.2">
      <c r="A8395" s="335" t="s">
        <v>18143</v>
      </c>
      <c r="B8395" s="335" t="s">
        <v>18104</v>
      </c>
      <c r="C8395" s="749">
        <v>44593</v>
      </c>
      <c r="F8395" s="756">
        <v>3011</v>
      </c>
      <c r="G8395" s="756">
        <v>452</v>
      </c>
      <c r="H8395" s="745"/>
      <c r="I8395" s="663">
        <f t="shared" si="72"/>
        <v>2559</v>
      </c>
      <c r="J8395" s="728">
        <f t="shared" si="73"/>
        <v>28.21</v>
      </c>
      <c r="K8395" s="728">
        <v>27.36</v>
      </c>
      <c r="L8395" s="728">
        <v>0.85</v>
      </c>
    </row>
    <row r="8396" spans="1:12" s="335" customFormat="1" ht="12" x14ac:dyDescent="0.2">
      <c r="A8396" s="335" t="s">
        <v>18144</v>
      </c>
      <c r="B8396" s="335" t="s">
        <v>18105</v>
      </c>
      <c r="C8396" s="749">
        <v>44593</v>
      </c>
      <c r="F8396" s="756">
        <v>3260.4</v>
      </c>
      <c r="G8396" s="756">
        <v>489</v>
      </c>
      <c r="H8396" s="745"/>
      <c r="I8396" s="663">
        <f t="shared" si="72"/>
        <v>2771.4</v>
      </c>
      <c r="J8396" s="728">
        <f t="shared" si="73"/>
        <v>41.72</v>
      </c>
      <c r="K8396" s="728">
        <v>40.47</v>
      </c>
      <c r="L8396" s="728">
        <v>1.25</v>
      </c>
    </row>
    <row r="8397" spans="1:12" s="335" customFormat="1" ht="12" x14ac:dyDescent="0.2">
      <c r="A8397" s="335" t="s">
        <v>18145</v>
      </c>
      <c r="B8397" s="335" t="s">
        <v>18106</v>
      </c>
      <c r="C8397" s="749">
        <v>44593</v>
      </c>
      <c r="F8397" s="756">
        <v>10950</v>
      </c>
      <c r="G8397" s="756">
        <v>2126</v>
      </c>
      <c r="H8397" s="745"/>
      <c r="I8397" s="663">
        <f t="shared" si="72"/>
        <v>8824</v>
      </c>
      <c r="J8397" s="728">
        <f t="shared" si="73"/>
        <v>571.47</v>
      </c>
      <c r="K8397" s="728">
        <v>554.33000000000004</v>
      </c>
      <c r="L8397" s="728">
        <v>17.14</v>
      </c>
    </row>
    <row r="8398" spans="1:12" s="335" customFormat="1" ht="12" x14ac:dyDescent="0.2">
      <c r="A8398" s="335" t="s">
        <v>18146</v>
      </c>
      <c r="B8398" s="335" t="s">
        <v>18107</v>
      </c>
      <c r="C8398" s="749">
        <v>44593</v>
      </c>
      <c r="F8398" s="756">
        <v>9066</v>
      </c>
      <c r="G8398" s="756">
        <v>1360</v>
      </c>
      <c r="H8398" s="745"/>
      <c r="I8398" s="663">
        <f t="shared" si="72"/>
        <v>7706</v>
      </c>
      <c r="J8398" s="728">
        <f t="shared" si="73"/>
        <v>256.39</v>
      </c>
      <c r="K8398" s="728">
        <v>248.7</v>
      </c>
      <c r="L8398" s="728">
        <v>7.69</v>
      </c>
    </row>
    <row r="8399" spans="1:12" s="335" customFormat="1" ht="12" x14ac:dyDescent="0.2">
      <c r="A8399" s="335" t="s">
        <v>18147</v>
      </c>
      <c r="B8399" s="335" t="s">
        <v>18108</v>
      </c>
      <c r="C8399" s="749">
        <v>44593</v>
      </c>
      <c r="F8399" s="756">
        <v>3500</v>
      </c>
      <c r="G8399" s="756">
        <v>525</v>
      </c>
      <c r="H8399" s="745"/>
      <c r="I8399" s="663">
        <f t="shared" si="72"/>
        <v>2975</v>
      </c>
      <c r="J8399" s="728">
        <f t="shared" si="73"/>
        <v>103.41999999999999</v>
      </c>
      <c r="K8399" s="728">
        <v>100.32</v>
      </c>
      <c r="L8399" s="728">
        <v>3.1</v>
      </c>
    </row>
    <row r="8400" spans="1:12" s="335" customFormat="1" ht="12" x14ac:dyDescent="0.2">
      <c r="A8400" s="335" t="s">
        <v>18148</v>
      </c>
      <c r="B8400" s="335" t="s">
        <v>18109</v>
      </c>
      <c r="C8400" s="749">
        <v>44593</v>
      </c>
      <c r="F8400" s="756">
        <v>5161</v>
      </c>
      <c r="G8400" s="756">
        <v>774</v>
      </c>
      <c r="H8400" s="745"/>
      <c r="I8400" s="663">
        <f t="shared" si="72"/>
        <v>4387</v>
      </c>
      <c r="J8400" s="728">
        <f t="shared" si="73"/>
        <v>116.86</v>
      </c>
      <c r="K8400" s="728">
        <v>113.35</v>
      </c>
      <c r="L8400" s="728">
        <v>3.51</v>
      </c>
    </row>
    <row r="8401" spans="1:12" s="335" customFormat="1" ht="12" x14ac:dyDescent="0.2">
      <c r="A8401" s="335" t="s">
        <v>18149</v>
      </c>
      <c r="B8401" s="335" t="s">
        <v>18110</v>
      </c>
      <c r="C8401" s="749">
        <v>44593</v>
      </c>
      <c r="F8401" s="756">
        <v>4480</v>
      </c>
      <c r="G8401" s="756">
        <v>672</v>
      </c>
      <c r="H8401" s="745"/>
      <c r="I8401" s="663">
        <f t="shared" si="72"/>
        <v>3808</v>
      </c>
      <c r="J8401" s="728">
        <f t="shared" si="73"/>
        <v>144.06</v>
      </c>
      <c r="K8401" s="728">
        <v>139.74</v>
      </c>
      <c r="L8401" s="728">
        <v>4.32</v>
      </c>
    </row>
    <row r="8402" spans="1:12" s="335" customFormat="1" ht="12" x14ac:dyDescent="0.2">
      <c r="A8402" s="335" t="s">
        <v>18150</v>
      </c>
      <c r="B8402" s="335" t="s">
        <v>18111</v>
      </c>
      <c r="C8402" s="749">
        <v>44593</v>
      </c>
      <c r="F8402" s="756">
        <v>2100</v>
      </c>
      <c r="G8402" s="756">
        <v>315</v>
      </c>
      <c r="H8402" s="745"/>
      <c r="I8402" s="663">
        <f t="shared" si="72"/>
        <v>1785</v>
      </c>
      <c r="J8402" s="728">
        <f t="shared" si="73"/>
        <v>54.099999999999994</v>
      </c>
      <c r="K8402" s="728">
        <v>52.48</v>
      </c>
      <c r="L8402" s="728">
        <v>1.62</v>
      </c>
    </row>
    <row r="8403" spans="1:12" s="335" customFormat="1" ht="12" x14ac:dyDescent="0.2">
      <c r="A8403" s="335" t="s">
        <v>18151</v>
      </c>
      <c r="B8403" s="335" t="s">
        <v>18112</v>
      </c>
      <c r="C8403" s="749">
        <v>44593</v>
      </c>
      <c r="F8403" s="756">
        <v>3615</v>
      </c>
      <c r="G8403" s="756">
        <v>542</v>
      </c>
      <c r="H8403" s="745"/>
      <c r="I8403" s="663">
        <f t="shared" si="72"/>
        <v>3073</v>
      </c>
      <c r="J8403" s="728">
        <f t="shared" si="73"/>
        <v>99.82</v>
      </c>
      <c r="K8403" s="728">
        <v>96.83</v>
      </c>
      <c r="L8403" s="728">
        <v>2.99</v>
      </c>
    </row>
    <row r="8404" spans="1:12" s="335" customFormat="1" ht="12" x14ac:dyDescent="0.2">
      <c r="A8404" s="335" t="s">
        <v>18152</v>
      </c>
      <c r="B8404" s="335" t="s">
        <v>18113</v>
      </c>
      <c r="C8404" s="749">
        <v>44593</v>
      </c>
      <c r="F8404" s="756">
        <v>5424</v>
      </c>
      <c r="G8404" s="756">
        <v>814</v>
      </c>
      <c r="H8404" s="745"/>
      <c r="I8404" s="663">
        <f t="shared" si="72"/>
        <v>4610</v>
      </c>
      <c r="J8404" s="728">
        <f t="shared" si="73"/>
        <v>153.59</v>
      </c>
      <c r="K8404" s="728">
        <v>148.97999999999999</v>
      </c>
      <c r="L8404" s="728">
        <v>4.6100000000000003</v>
      </c>
    </row>
    <row r="8405" spans="1:12" s="335" customFormat="1" ht="12" x14ac:dyDescent="0.2">
      <c r="A8405" s="335" t="s">
        <v>18153</v>
      </c>
      <c r="B8405" s="335" t="s">
        <v>18114</v>
      </c>
      <c r="C8405" s="749">
        <v>44593</v>
      </c>
      <c r="F8405" s="756">
        <v>5859</v>
      </c>
      <c r="G8405" s="756">
        <v>879</v>
      </c>
      <c r="H8405" s="745"/>
      <c r="I8405" s="663">
        <f t="shared" si="72"/>
        <v>4980</v>
      </c>
      <c r="J8405" s="728">
        <f t="shared" si="73"/>
        <v>98.39</v>
      </c>
      <c r="K8405" s="728">
        <v>95.44</v>
      </c>
      <c r="L8405" s="728">
        <v>2.95</v>
      </c>
    </row>
    <row r="8406" spans="1:12" s="335" customFormat="1" ht="12" x14ac:dyDescent="0.2">
      <c r="A8406" s="335" t="s">
        <v>18154</v>
      </c>
      <c r="B8406" s="335" t="s">
        <v>18115</v>
      </c>
      <c r="C8406" s="749">
        <v>44593</v>
      </c>
      <c r="F8406" s="756">
        <v>3491</v>
      </c>
      <c r="G8406" s="756">
        <v>556</v>
      </c>
      <c r="H8406" s="745"/>
      <c r="I8406" s="663">
        <f t="shared" si="72"/>
        <v>2935</v>
      </c>
      <c r="J8406" s="728">
        <f t="shared" si="73"/>
        <v>133.93</v>
      </c>
      <c r="K8406" s="728">
        <v>129.91</v>
      </c>
      <c r="L8406" s="728">
        <v>4.0199999999999996</v>
      </c>
    </row>
    <row r="8407" spans="1:12" s="335" customFormat="1" ht="12" x14ac:dyDescent="0.2">
      <c r="A8407" s="335" t="s">
        <v>18155</v>
      </c>
      <c r="B8407" s="335" t="s">
        <v>18116</v>
      </c>
      <c r="C8407" s="749">
        <v>44593</v>
      </c>
      <c r="F8407" s="756">
        <v>3348</v>
      </c>
      <c r="G8407" s="756">
        <v>541</v>
      </c>
      <c r="H8407" s="745"/>
      <c r="I8407" s="663">
        <f t="shared" si="72"/>
        <v>2807</v>
      </c>
      <c r="J8407" s="728">
        <f t="shared" si="73"/>
        <v>133.51</v>
      </c>
      <c r="K8407" s="728">
        <v>129.5</v>
      </c>
      <c r="L8407" s="728">
        <v>4.01</v>
      </c>
    </row>
    <row r="8408" spans="1:12" s="335" customFormat="1" ht="12" x14ac:dyDescent="0.2">
      <c r="A8408" s="335" t="s">
        <v>18156</v>
      </c>
      <c r="B8408" s="335" t="s">
        <v>18117</v>
      </c>
      <c r="C8408" s="749">
        <v>44593</v>
      </c>
      <c r="F8408" s="756">
        <v>3043</v>
      </c>
      <c r="G8408" s="756">
        <v>456</v>
      </c>
      <c r="H8408" s="745"/>
      <c r="I8408" s="663">
        <f t="shared" si="72"/>
        <v>2587</v>
      </c>
      <c r="J8408" s="728">
        <f t="shared" si="73"/>
        <v>96.690000000000012</v>
      </c>
      <c r="K8408" s="728">
        <v>93.79</v>
      </c>
      <c r="L8408" s="728">
        <v>2.9</v>
      </c>
    </row>
    <row r="8409" spans="1:12" s="335" customFormat="1" ht="12" x14ac:dyDescent="0.2">
      <c r="A8409" s="335" t="s">
        <v>18157</v>
      </c>
      <c r="B8409" s="335" t="s">
        <v>18118</v>
      </c>
      <c r="C8409" s="749">
        <v>44593</v>
      </c>
      <c r="F8409" s="756">
        <v>11189.48</v>
      </c>
      <c r="G8409" s="756">
        <v>1678</v>
      </c>
      <c r="H8409" s="745"/>
      <c r="I8409" s="663">
        <f t="shared" si="72"/>
        <v>9511.48</v>
      </c>
      <c r="J8409" s="728">
        <f t="shared" si="73"/>
        <v>320.43</v>
      </c>
      <c r="K8409" s="728">
        <v>310.82</v>
      </c>
      <c r="L8409" s="728">
        <v>9.61</v>
      </c>
    </row>
    <row r="8410" spans="1:12" s="335" customFormat="1" ht="12" x14ac:dyDescent="0.2">
      <c r="A8410" s="335" t="s">
        <v>18158</v>
      </c>
      <c r="B8410" s="335" t="s">
        <v>18159</v>
      </c>
      <c r="C8410" s="749">
        <v>44593</v>
      </c>
      <c r="F8410" s="745">
        <v>2000</v>
      </c>
      <c r="G8410" s="745">
        <v>569</v>
      </c>
      <c r="H8410" s="745"/>
      <c r="I8410" s="663">
        <f t="shared" si="72"/>
        <v>1431</v>
      </c>
      <c r="J8410" s="728">
        <v>170.9</v>
      </c>
      <c r="K8410" s="728">
        <v>165.77</v>
      </c>
      <c r="L8410" s="728">
        <v>5.13</v>
      </c>
    </row>
    <row r="8411" spans="1:12" s="335" customFormat="1" ht="12" x14ac:dyDescent="0.2">
      <c r="A8411" s="335" t="s">
        <v>18160</v>
      </c>
      <c r="B8411" s="335" t="s">
        <v>18161</v>
      </c>
      <c r="C8411" s="749">
        <v>44593</v>
      </c>
      <c r="F8411" s="745">
        <v>2390</v>
      </c>
      <c r="G8411" s="745">
        <v>573</v>
      </c>
      <c r="H8411" s="745"/>
      <c r="I8411" s="663">
        <f t="shared" si="72"/>
        <v>1817</v>
      </c>
      <c r="J8411" s="728">
        <v>164.12</v>
      </c>
      <c r="K8411" s="728">
        <v>159.19</v>
      </c>
      <c r="L8411" s="728">
        <v>4.92</v>
      </c>
    </row>
    <row r="8412" spans="1:12" s="335" customFormat="1" ht="12" x14ac:dyDescent="0.2">
      <c r="A8412" s="335" t="s">
        <v>18162</v>
      </c>
      <c r="B8412" s="335" t="s">
        <v>17907</v>
      </c>
      <c r="C8412" s="749">
        <v>44593</v>
      </c>
      <c r="F8412" s="745">
        <v>2995</v>
      </c>
      <c r="G8412" s="745">
        <v>449</v>
      </c>
      <c r="H8412" s="745"/>
      <c r="I8412" s="663">
        <f t="shared" si="72"/>
        <v>2546</v>
      </c>
      <c r="J8412" s="728">
        <v>78.58</v>
      </c>
      <c r="K8412" s="728">
        <v>76.22</v>
      </c>
      <c r="L8412" s="728">
        <v>2.36</v>
      </c>
    </row>
    <row r="8413" spans="1:12" s="335" customFormat="1" ht="12" x14ac:dyDescent="0.2">
      <c r="C8413" s="749"/>
      <c r="F8413" s="745"/>
      <c r="G8413" s="745"/>
      <c r="H8413" s="745"/>
      <c r="I8413" s="663"/>
      <c r="J8413" s="728"/>
      <c r="K8413" s="728"/>
      <c r="L8413" s="728"/>
    </row>
    <row r="8414" spans="1:12" s="335" customFormat="1" ht="12" x14ac:dyDescent="0.2">
      <c r="A8414" s="335" t="s">
        <v>18273</v>
      </c>
      <c r="B8414" s="335" t="s">
        <v>18271</v>
      </c>
      <c r="C8414" s="749">
        <v>44621</v>
      </c>
      <c r="F8414" s="745">
        <v>3911</v>
      </c>
      <c r="G8414" s="745">
        <v>605</v>
      </c>
      <c r="H8414" s="745"/>
      <c r="I8414" s="663">
        <v>3306</v>
      </c>
      <c r="J8414" s="728">
        <v>145.97</v>
      </c>
      <c r="K8414" s="728">
        <v>141.59</v>
      </c>
      <c r="L8414" s="728">
        <v>4.38</v>
      </c>
    </row>
    <row r="8415" spans="1:12" s="335" customFormat="1" ht="12" x14ac:dyDescent="0.2">
      <c r="A8415" s="335" t="s">
        <v>18274</v>
      </c>
      <c r="B8415" s="335" t="s">
        <v>18272</v>
      </c>
      <c r="C8415" s="749">
        <v>44621</v>
      </c>
      <c r="F8415" s="745">
        <v>4971</v>
      </c>
      <c r="G8415" s="745">
        <v>746</v>
      </c>
      <c r="H8415" s="745"/>
      <c r="I8415" s="663">
        <v>4225</v>
      </c>
      <c r="J8415" s="728">
        <v>153.03</v>
      </c>
      <c r="K8415" s="728">
        <v>148.44</v>
      </c>
      <c r="L8415" s="728">
        <v>4.59</v>
      </c>
    </row>
    <row r="8416" spans="1:12" s="335" customFormat="1" ht="12" x14ac:dyDescent="0.2">
      <c r="A8416" s="335" t="s">
        <v>18163</v>
      </c>
      <c r="B8416" s="335" t="s">
        <v>18217</v>
      </c>
      <c r="C8416" s="749">
        <v>44621</v>
      </c>
      <c r="F8416" s="760">
        <v>9506.7999999999993</v>
      </c>
      <c r="G8416" s="760">
        <v>3097</v>
      </c>
      <c r="H8416" s="745"/>
      <c r="I8416" s="687">
        <v>6409.8</v>
      </c>
      <c r="J8416" s="728">
        <v>967.18999999999994</v>
      </c>
      <c r="K8416" s="761">
        <v>938.17</v>
      </c>
      <c r="L8416" s="761">
        <v>29.02</v>
      </c>
    </row>
    <row r="8417" spans="1:12" s="335" customFormat="1" ht="12" x14ac:dyDescent="0.2">
      <c r="A8417" s="335" t="s">
        <v>18164</v>
      </c>
      <c r="B8417" s="335" t="s">
        <v>18218</v>
      </c>
      <c r="C8417" s="749">
        <v>44621</v>
      </c>
      <c r="F8417" s="760">
        <v>3550</v>
      </c>
      <c r="G8417" s="760">
        <v>533</v>
      </c>
      <c r="H8417" s="745"/>
      <c r="I8417" s="687">
        <v>3017</v>
      </c>
      <c r="J8417" s="728">
        <v>64.58</v>
      </c>
      <c r="K8417" s="761">
        <v>62.64</v>
      </c>
      <c r="L8417" s="761">
        <v>1.94</v>
      </c>
    </row>
    <row r="8418" spans="1:12" s="335" customFormat="1" ht="12" x14ac:dyDescent="0.2">
      <c r="A8418" s="335" t="s">
        <v>18165</v>
      </c>
      <c r="B8418" s="335" t="s">
        <v>18219</v>
      </c>
      <c r="C8418" s="749">
        <v>44621</v>
      </c>
      <c r="F8418" s="760">
        <v>3071</v>
      </c>
      <c r="G8418" s="760">
        <v>461</v>
      </c>
      <c r="H8418" s="745"/>
      <c r="I8418" s="687">
        <v>2610</v>
      </c>
      <c r="J8418" s="728">
        <v>53.1</v>
      </c>
      <c r="K8418" s="761">
        <v>51.51</v>
      </c>
      <c r="L8418" s="761">
        <v>1.59</v>
      </c>
    </row>
    <row r="8419" spans="1:12" s="335" customFormat="1" ht="12" x14ac:dyDescent="0.2">
      <c r="A8419" s="335" t="s">
        <v>18166</v>
      </c>
      <c r="B8419" s="335" t="s">
        <v>18220</v>
      </c>
      <c r="C8419" s="749">
        <v>44621</v>
      </c>
      <c r="F8419" s="760">
        <v>1750</v>
      </c>
      <c r="G8419" s="760">
        <v>319</v>
      </c>
      <c r="H8419" s="745"/>
      <c r="I8419" s="687">
        <v>1431</v>
      </c>
      <c r="J8419" s="728">
        <v>83.38</v>
      </c>
      <c r="K8419" s="761">
        <v>80.88</v>
      </c>
      <c r="L8419" s="761">
        <v>2.5</v>
      </c>
    </row>
    <row r="8420" spans="1:12" s="335" customFormat="1" ht="12" x14ac:dyDescent="0.2">
      <c r="A8420" s="335" t="s">
        <v>18167</v>
      </c>
      <c r="B8420" s="335" t="s">
        <v>18221</v>
      </c>
      <c r="C8420" s="749">
        <v>44621</v>
      </c>
      <c r="F8420" s="760">
        <v>2352</v>
      </c>
      <c r="G8420" s="760">
        <v>353</v>
      </c>
      <c r="H8420" s="745"/>
      <c r="I8420" s="687">
        <v>1999</v>
      </c>
      <c r="J8420" s="728">
        <v>50.21</v>
      </c>
      <c r="K8420" s="761">
        <v>48.7</v>
      </c>
      <c r="L8420" s="761">
        <v>1.51</v>
      </c>
    </row>
    <row r="8421" spans="1:12" s="335" customFormat="1" ht="12" x14ac:dyDescent="0.2">
      <c r="A8421" s="335" t="s">
        <v>18168</v>
      </c>
      <c r="B8421" s="335" t="s">
        <v>18222</v>
      </c>
      <c r="C8421" s="749">
        <v>44621</v>
      </c>
      <c r="F8421" s="760">
        <v>9251</v>
      </c>
      <c r="G8421" s="760">
        <v>1601</v>
      </c>
      <c r="H8421" s="745"/>
      <c r="I8421" s="687">
        <v>7650</v>
      </c>
      <c r="J8421" s="728">
        <v>409.27</v>
      </c>
      <c r="K8421" s="761">
        <v>396.99</v>
      </c>
      <c r="L8421" s="761">
        <v>12.28</v>
      </c>
    </row>
    <row r="8422" spans="1:12" s="335" customFormat="1" ht="12" x14ac:dyDescent="0.2">
      <c r="A8422" s="335" t="s">
        <v>18169</v>
      </c>
      <c r="B8422" s="335" t="s">
        <v>18223</v>
      </c>
      <c r="C8422" s="749">
        <v>44621</v>
      </c>
      <c r="F8422" s="760">
        <v>8316.4</v>
      </c>
      <c r="G8422" s="760">
        <v>1247</v>
      </c>
      <c r="H8422" s="745"/>
      <c r="I8422" s="687">
        <v>7069.4</v>
      </c>
      <c r="J8422" s="728">
        <v>246.17999999999998</v>
      </c>
      <c r="K8422" s="761">
        <v>238.79</v>
      </c>
      <c r="L8422" s="761">
        <v>7.39</v>
      </c>
    </row>
    <row r="8423" spans="1:12" s="335" customFormat="1" ht="12" x14ac:dyDescent="0.2">
      <c r="A8423" s="335" t="s">
        <v>18170</v>
      </c>
      <c r="B8423" s="335" t="s">
        <v>18224</v>
      </c>
      <c r="C8423" s="749">
        <v>44621</v>
      </c>
      <c r="F8423" s="760">
        <v>12675</v>
      </c>
      <c r="G8423" s="760">
        <v>1901</v>
      </c>
      <c r="H8423" s="745"/>
      <c r="I8423" s="687">
        <v>10774</v>
      </c>
      <c r="J8423" s="728">
        <v>214.66</v>
      </c>
      <c r="K8423" s="761">
        <v>208.22</v>
      </c>
      <c r="L8423" s="761">
        <v>6.44</v>
      </c>
    </row>
    <row r="8424" spans="1:12" s="335" customFormat="1" ht="12" x14ac:dyDescent="0.2">
      <c r="A8424" s="335" t="s">
        <v>18171</v>
      </c>
      <c r="B8424" s="335" t="s">
        <v>18225</v>
      </c>
      <c r="C8424" s="749">
        <v>44621</v>
      </c>
      <c r="F8424" s="760">
        <v>6308</v>
      </c>
      <c r="G8424" s="760">
        <v>946</v>
      </c>
      <c r="H8424" s="745"/>
      <c r="I8424" s="687">
        <v>5362</v>
      </c>
      <c r="J8424" s="728">
        <v>124.34</v>
      </c>
      <c r="K8424" s="761">
        <v>120.61</v>
      </c>
      <c r="L8424" s="761">
        <v>3.73</v>
      </c>
    </row>
    <row r="8425" spans="1:12" s="335" customFormat="1" ht="12" x14ac:dyDescent="0.2">
      <c r="A8425" s="335" t="s">
        <v>18172</v>
      </c>
      <c r="B8425" s="335" t="s">
        <v>18226</v>
      </c>
      <c r="C8425" s="749">
        <v>44621</v>
      </c>
      <c r="F8425" s="760">
        <v>6692</v>
      </c>
      <c r="G8425" s="760">
        <v>1309</v>
      </c>
      <c r="H8425" s="745"/>
      <c r="I8425" s="687">
        <v>5383</v>
      </c>
      <c r="J8425" s="728">
        <v>353</v>
      </c>
      <c r="K8425" s="761">
        <v>342.41</v>
      </c>
      <c r="L8425" s="761">
        <v>10.59</v>
      </c>
    </row>
    <row r="8426" spans="1:12" s="335" customFormat="1" ht="12" x14ac:dyDescent="0.2">
      <c r="A8426" s="335" t="s">
        <v>18173</v>
      </c>
      <c r="B8426" s="335" t="s">
        <v>18227</v>
      </c>
      <c r="C8426" s="749">
        <v>44621</v>
      </c>
      <c r="F8426" s="760">
        <v>3082</v>
      </c>
      <c r="G8426" s="760">
        <v>696</v>
      </c>
      <c r="H8426" s="745"/>
      <c r="I8426" s="687">
        <v>2386</v>
      </c>
      <c r="J8426" s="728">
        <v>195.67000000000002</v>
      </c>
      <c r="K8426" s="761">
        <v>189.8</v>
      </c>
      <c r="L8426" s="761">
        <v>5.87</v>
      </c>
    </row>
    <row r="8427" spans="1:12" s="335" customFormat="1" ht="12" x14ac:dyDescent="0.2">
      <c r="A8427" s="335" t="s">
        <v>18174</v>
      </c>
      <c r="B8427" s="335" t="s">
        <v>18228</v>
      </c>
      <c r="C8427" s="749">
        <v>44621</v>
      </c>
      <c r="F8427" s="760">
        <v>4561</v>
      </c>
      <c r="G8427" s="760">
        <v>863</v>
      </c>
      <c r="H8427" s="745"/>
      <c r="I8427" s="687">
        <v>3698</v>
      </c>
      <c r="J8427" s="728">
        <v>227.54000000000002</v>
      </c>
      <c r="K8427" s="761">
        <v>220.71</v>
      </c>
      <c r="L8427" s="761">
        <v>6.83</v>
      </c>
    </row>
    <row r="8428" spans="1:12" s="335" customFormat="1" ht="12" x14ac:dyDescent="0.2">
      <c r="A8428" s="335" t="s">
        <v>18175</v>
      </c>
      <c r="B8428" s="335" t="s">
        <v>18229</v>
      </c>
      <c r="C8428" s="749">
        <v>44621</v>
      </c>
      <c r="F8428" s="760">
        <v>3121</v>
      </c>
      <c r="G8428" s="760">
        <v>468</v>
      </c>
      <c r="H8428" s="745"/>
      <c r="I8428" s="687">
        <v>2653</v>
      </c>
      <c r="J8428" s="728">
        <v>89.7</v>
      </c>
      <c r="K8428" s="761">
        <v>87.01</v>
      </c>
      <c r="L8428" s="761">
        <v>2.69</v>
      </c>
    </row>
    <row r="8429" spans="1:12" s="335" customFormat="1" ht="12" x14ac:dyDescent="0.2">
      <c r="A8429" s="335" t="s">
        <v>18176</v>
      </c>
      <c r="B8429" s="335" t="s">
        <v>18230</v>
      </c>
      <c r="C8429" s="749">
        <v>44621</v>
      </c>
      <c r="F8429" s="760">
        <v>1222.5</v>
      </c>
      <c r="G8429" s="760">
        <v>301</v>
      </c>
      <c r="H8429" s="745"/>
      <c r="I8429" s="687">
        <v>921.5</v>
      </c>
      <c r="J8429" s="728">
        <v>87.58</v>
      </c>
      <c r="K8429" s="761">
        <v>84.95</v>
      </c>
      <c r="L8429" s="761">
        <v>2.63</v>
      </c>
    </row>
    <row r="8430" spans="1:12" s="335" customFormat="1" ht="12" x14ac:dyDescent="0.2">
      <c r="A8430" s="335" t="s">
        <v>18177</v>
      </c>
      <c r="B8430" s="335" t="s">
        <v>18231</v>
      </c>
      <c r="C8430" s="749">
        <v>44621</v>
      </c>
      <c r="F8430" s="760">
        <v>3332</v>
      </c>
      <c r="G8430" s="760">
        <v>500</v>
      </c>
      <c r="H8430" s="745"/>
      <c r="I8430" s="687">
        <v>2832</v>
      </c>
      <c r="J8430" s="728">
        <v>101.52</v>
      </c>
      <c r="K8430" s="761">
        <v>98.47</v>
      </c>
      <c r="L8430" s="761">
        <v>3.05</v>
      </c>
    </row>
    <row r="8431" spans="1:12" s="335" customFormat="1" ht="12" x14ac:dyDescent="0.2">
      <c r="A8431" s="335" t="s">
        <v>18178</v>
      </c>
      <c r="B8431" s="335" t="s">
        <v>18232</v>
      </c>
      <c r="C8431" s="749">
        <v>44621</v>
      </c>
      <c r="F8431" s="760">
        <v>3172.5</v>
      </c>
      <c r="G8431" s="760">
        <v>563</v>
      </c>
      <c r="H8431" s="745"/>
      <c r="I8431" s="687">
        <v>2609.5</v>
      </c>
      <c r="J8431" s="728">
        <v>143.13</v>
      </c>
      <c r="K8431" s="761">
        <v>138.84</v>
      </c>
      <c r="L8431" s="761">
        <v>4.29</v>
      </c>
    </row>
    <row r="8432" spans="1:12" s="335" customFormat="1" ht="12" x14ac:dyDescent="0.2">
      <c r="A8432" s="335" t="s">
        <v>18179</v>
      </c>
      <c r="B8432" s="335" t="s">
        <v>18233</v>
      </c>
      <c r="C8432" s="749">
        <v>44621</v>
      </c>
      <c r="F8432" s="760">
        <v>2715.5</v>
      </c>
      <c r="G8432" s="760">
        <v>627</v>
      </c>
      <c r="H8432" s="745"/>
      <c r="I8432" s="687">
        <v>2088.5</v>
      </c>
      <c r="J8432" s="728">
        <v>176.11</v>
      </c>
      <c r="K8432" s="761">
        <v>170.83</v>
      </c>
      <c r="L8432" s="761">
        <v>5.28</v>
      </c>
    </row>
    <row r="8433" spans="1:12" s="335" customFormat="1" ht="12" x14ac:dyDescent="0.2">
      <c r="A8433" s="335" t="s">
        <v>18180</v>
      </c>
      <c r="B8433" s="335" t="s">
        <v>18234</v>
      </c>
      <c r="C8433" s="749">
        <v>44621</v>
      </c>
      <c r="F8433" s="760">
        <v>3080</v>
      </c>
      <c r="G8433" s="760">
        <v>530</v>
      </c>
      <c r="H8433" s="745"/>
      <c r="I8433" s="687">
        <v>2550</v>
      </c>
      <c r="J8433" s="728">
        <v>135.24</v>
      </c>
      <c r="K8433" s="761">
        <v>131.18</v>
      </c>
      <c r="L8433" s="761">
        <v>4.0599999999999996</v>
      </c>
    </row>
    <row r="8434" spans="1:12" s="335" customFormat="1" ht="12" x14ac:dyDescent="0.2">
      <c r="A8434" s="335" t="s">
        <v>18181</v>
      </c>
      <c r="B8434" s="335" t="s">
        <v>18235</v>
      </c>
      <c r="C8434" s="749">
        <v>44621</v>
      </c>
      <c r="F8434" s="760">
        <v>6164.9</v>
      </c>
      <c r="G8434" s="760">
        <v>934</v>
      </c>
      <c r="H8434" s="745"/>
      <c r="I8434" s="687">
        <v>5230.8999999999996</v>
      </c>
      <c r="J8434" s="728">
        <v>222.65</v>
      </c>
      <c r="K8434" s="761">
        <v>215.97</v>
      </c>
      <c r="L8434" s="761">
        <v>6.68</v>
      </c>
    </row>
    <row r="8435" spans="1:12" s="335" customFormat="1" ht="12" x14ac:dyDescent="0.2">
      <c r="A8435" s="335" t="s">
        <v>18182</v>
      </c>
      <c r="B8435" s="335" t="s">
        <v>18236</v>
      </c>
      <c r="C8435" s="749">
        <v>44621</v>
      </c>
      <c r="F8435" s="760">
        <v>2450</v>
      </c>
      <c r="G8435" s="760">
        <v>368</v>
      </c>
      <c r="H8435" s="745"/>
      <c r="I8435" s="687">
        <v>2082</v>
      </c>
      <c r="J8435" s="728">
        <v>51.339999999999996</v>
      </c>
      <c r="K8435" s="761">
        <v>49.8</v>
      </c>
      <c r="L8435" s="761">
        <v>1.54</v>
      </c>
    </row>
    <row r="8436" spans="1:12" s="335" customFormat="1" ht="12" x14ac:dyDescent="0.2">
      <c r="A8436" s="335" t="s">
        <v>18183</v>
      </c>
      <c r="B8436" s="335" t="s">
        <v>18237</v>
      </c>
      <c r="C8436" s="749">
        <v>44621</v>
      </c>
      <c r="F8436" s="760">
        <v>2200</v>
      </c>
      <c r="G8436" s="760">
        <v>330</v>
      </c>
      <c r="H8436" s="745"/>
      <c r="I8436" s="687">
        <v>1870</v>
      </c>
      <c r="J8436" s="728">
        <v>50.77</v>
      </c>
      <c r="K8436" s="761">
        <v>49.25</v>
      </c>
      <c r="L8436" s="761">
        <v>1.52</v>
      </c>
    </row>
    <row r="8437" spans="1:12" s="335" customFormat="1" ht="12" x14ac:dyDescent="0.2">
      <c r="A8437" s="335" t="s">
        <v>18184</v>
      </c>
      <c r="B8437" s="335" t="s">
        <v>18238</v>
      </c>
      <c r="C8437" s="749">
        <v>44621</v>
      </c>
      <c r="F8437" s="760">
        <v>3208</v>
      </c>
      <c r="G8437" s="760">
        <v>481</v>
      </c>
      <c r="H8437" s="745"/>
      <c r="I8437" s="687">
        <v>2727</v>
      </c>
      <c r="J8437" s="728">
        <v>66.98</v>
      </c>
      <c r="K8437" s="761">
        <v>64.97</v>
      </c>
      <c r="L8437" s="761">
        <v>2.0099999999999998</v>
      </c>
    </row>
    <row r="8438" spans="1:12" s="335" customFormat="1" ht="12" x14ac:dyDescent="0.2">
      <c r="A8438" s="335" t="s">
        <v>18185</v>
      </c>
      <c r="B8438" s="335" t="s">
        <v>18239</v>
      </c>
      <c r="C8438" s="749">
        <v>44621</v>
      </c>
      <c r="F8438" s="760">
        <v>3753</v>
      </c>
      <c r="G8438" s="760">
        <v>881</v>
      </c>
      <c r="H8438" s="745"/>
      <c r="I8438" s="687">
        <v>2872</v>
      </c>
      <c r="J8438" s="728">
        <v>253.13</v>
      </c>
      <c r="K8438" s="761">
        <v>245.54</v>
      </c>
      <c r="L8438" s="761">
        <v>7.59</v>
      </c>
    </row>
    <row r="8439" spans="1:12" s="335" customFormat="1" ht="12" x14ac:dyDescent="0.2">
      <c r="A8439" s="335" t="s">
        <v>18186</v>
      </c>
      <c r="B8439" s="335" t="s">
        <v>18240</v>
      </c>
      <c r="C8439" s="749">
        <v>44621</v>
      </c>
      <c r="F8439" s="760">
        <v>2750</v>
      </c>
      <c r="G8439" s="760">
        <v>416</v>
      </c>
      <c r="H8439" s="745"/>
      <c r="I8439" s="687">
        <v>2334</v>
      </c>
      <c r="J8439" s="728">
        <v>98.37</v>
      </c>
      <c r="K8439" s="761">
        <v>95.42</v>
      </c>
      <c r="L8439" s="761">
        <v>2.95</v>
      </c>
    </row>
    <row r="8440" spans="1:12" s="335" customFormat="1" ht="12" x14ac:dyDescent="0.2">
      <c r="A8440" s="335" t="s">
        <v>18187</v>
      </c>
      <c r="B8440" s="335" t="s">
        <v>18241</v>
      </c>
      <c r="C8440" s="749">
        <v>44621</v>
      </c>
      <c r="F8440" s="760">
        <v>5215</v>
      </c>
      <c r="G8440" s="760">
        <v>868</v>
      </c>
      <c r="H8440" s="745"/>
      <c r="I8440" s="687">
        <v>4347</v>
      </c>
      <c r="J8440" s="728">
        <v>215.79</v>
      </c>
      <c r="K8440" s="761">
        <v>209.32</v>
      </c>
      <c r="L8440" s="761">
        <v>6.47</v>
      </c>
    </row>
    <row r="8441" spans="1:12" s="335" customFormat="1" ht="12" x14ac:dyDescent="0.2">
      <c r="A8441" s="335" t="s">
        <v>18188</v>
      </c>
      <c r="B8441" s="335" t="s">
        <v>18242</v>
      </c>
      <c r="C8441" s="749">
        <v>44621</v>
      </c>
      <c r="F8441" s="760">
        <v>5491</v>
      </c>
      <c r="G8441" s="760">
        <v>824</v>
      </c>
      <c r="H8441" s="745"/>
      <c r="I8441" s="687">
        <v>4667</v>
      </c>
      <c r="J8441" s="728">
        <v>99.3</v>
      </c>
      <c r="K8441" s="761">
        <v>96.32</v>
      </c>
      <c r="L8441" s="761">
        <v>2.98</v>
      </c>
    </row>
    <row r="8442" spans="1:12" s="335" customFormat="1" ht="12" x14ac:dyDescent="0.2">
      <c r="A8442" s="335" t="s">
        <v>18189</v>
      </c>
      <c r="B8442" s="335" t="s">
        <v>18243</v>
      </c>
      <c r="C8442" s="749">
        <v>44621</v>
      </c>
      <c r="F8442" s="760">
        <v>5531</v>
      </c>
      <c r="G8442" s="760">
        <v>830</v>
      </c>
      <c r="H8442" s="745"/>
      <c r="I8442" s="687">
        <v>4701</v>
      </c>
      <c r="J8442" s="728">
        <v>159.12</v>
      </c>
      <c r="K8442" s="761">
        <v>154.35</v>
      </c>
      <c r="L8442" s="761">
        <v>4.7699999999999996</v>
      </c>
    </row>
    <row r="8443" spans="1:12" s="335" customFormat="1" ht="12" x14ac:dyDescent="0.2">
      <c r="A8443" s="335" t="s">
        <v>18190</v>
      </c>
      <c r="B8443" s="335" t="s">
        <v>18244</v>
      </c>
      <c r="C8443" s="749">
        <v>44621</v>
      </c>
      <c r="F8443" s="760">
        <v>5371</v>
      </c>
      <c r="G8443" s="760">
        <v>806</v>
      </c>
      <c r="H8443" s="745"/>
      <c r="I8443" s="687">
        <v>4565</v>
      </c>
      <c r="J8443" s="728">
        <v>134.18</v>
      </c>
      <c r="K8443" s="761">
        <v>130.15</v>
      </c>
      <c r="L8443" s="761">
        <v>4.03</v>
      </c>
    </row>
    <row r="8444" spans="1:12" s="335" customFormat="1" ht="12" x14ac:dyDescent="0.2">
      <c r="A8444" s="335" t="s">
        <v>18191</v>
      </c>
      <c r="B8444" s="335" t="s">
        <v>18245</v>
      </c>
      <c r="C8444" s="749">
        <v>44621</v>
      </c>
      <c r="F8444" s="760">
        <v>3680</v>
      </c>
      <c r="G8444" s="760">
        <v>645</v>
      </c>
      <c r="H8444" s="745"/>
      <c r="I8444" s="687">
        <v>3035</v>
      </c>
      <c r="J8444" s="728">
        <v>165.84</v>
      </c>
      <c r="K8444" s="761">
        <v>160.86000000000001</v>
      </c>
      <c r="L8444" s="761">
        <v>4.9800000000000004</v>
      </c>
    </row>
    <row r="8445" spans="1:12" s="335" customFormat="1" ht="12" x14ac:dyDescent="0.2">
      <c r="A8445" s="335" t="s">
        <v>18192</v>
      </c>
      <c r="B8445" s="335" t="s">
        <v>18246</v>
      </c>
      <c r="C8445" s="749">
        <v>44621</v>
      </c>
      <c r="F8445" s="760">
        <v>1557.5</v>
      </c>
      <c r="G8445" s="760">
        <v>234</v>
      </c>
      <c r="H8445" s="745"/>
      <c r="I8445" s="687">
        <v>1323.5</v>
      </c>
      <c r="J8445" s="728">
        <v>47.949999999999996</v>
      </c>
      <c r="K8445" s="761">
        <v>46.51</v>
      </c>
      <c r="L8445" s="761">
        <v>1.44</v>
      </c>
    </row>
    <row r="8446" spans="1:12" s="335" customFormat="1" ht="12" x14ac:dyDescent="0.2">
      <c r="A8446" s="335" t="s">
        <v>18193</v>
      </c>
      <c r="B8446" s="335" t="s">
        <v>18247</v>
      </c>
      <c r="C8446" s="749">
        <v>44621</v>
      </c>
      <c r="F8446" s="760">
        <v>7705</v>
      </c>
      <c r="G8446" s="760">
        <v>1156</v>
      </c>
      <c r="H8446" s="745"/>
      <c r="I8446" s="687">
        <v>6549</v>
      </c>
      <c r="J8446" s="728">
        <v>220.45000000000002</v>
      </c>
      <c r="K8446" s="761">
        <v>213.84</v>
      </c>
      <c r="L8446" s="761">
        <v>6.61</v>
      </c>
    </row>
    <row r="8447" spans="1:12" s="335" customFormat="1" ht="12" x14ac:dyDescent="0.2">
      <c r="A8447" s="335" t="s">
        <v>18194</v>
      </c>
      <c r="B8447" s="335" t="s">
        <v>18248</v>
      </c>
      <c r="C8447" s="749">
        <v>44621</v>
      </c>
      <c r="F8447" s="760">
        <v>2500</v>
      </c>
      <c r="G8447" s="760">
        <v>599</v>
      </c>
      <c r="H8447" s="745"/>
      <c r="I8447" s="687">
        <v>1901</v>
      </c>
      <c r="J8447" s="728">
        <v>171.72</v>
      </c>
      <c r="K8447" s="761">
        <v>166.57</v>
      </c>
      <c r="L8447" s="761">
        <v>5.15</v>
      </c>
    </row>
    <row r="8448" spans="1:12" s="335" customFormat="1" ht="12" x14ac:dyDescent="0.2">
      <c r="A8448" s="335" t="s">
        <v>18195</v>
      </c>
      <c r="B8448" s="335" t="s">
        <v>18249</v>
      </c>
      <c r="C8448" s="749">
        <v>44621</v>
      </c>
      <c r="F8448" s="760">
        <v>2950</v>
      </c>
      <c r="G8448" s="760">
        <v>443</v>
      </c>
      <c r="H8448" s="745"/>
      <c r="I8448" s="687">
        <v>2507</v>
      </c>
      <c r="J8448" s="728">
        <v>54.45</v>
      </c>
      <c r="K8448" s="761">
        <v>52.82</v>
      </c>
      <c r="L8448" s="761">
        <v>1.63</v>
      </c>
    </row>
    <row r="8449" spans="1:12" s="335" customFormat="1" ht="12" x14ac:dyDescent="0.2">
      <c r="A8449" s="335" t="s">
        <v>18196</v>
      </c>
      <c r="B8449" s="335" t="s">
        <v>18250</v>
      </c>
      <c r="C8449" s="749">
        <v>44621</v>
      </c>
      <c r="F8449" s="760">
        <v>3199</v>
      </c>
      <c r="G8449" s="760">
        <v>480</v>
      </c>
      <c r="H8449" s="745"/>
      <c r="I8449" s="687">
        <v>2719</v>
      </c>
      <c r="J8449" s="728">
        <v>64.58</v>
      </c>
      <c r="K8449" s="761">
        <v>62.64</v>
      </c>
      <c r="L8449" s="761">
        <v>1.94</v>
      </c>
    </row>
    <row r="8450" spans="1:12" s="335" customFormat="1" ht="12" x14ac:dyDescent="0.2">
      <c r="A8450" s="335" t="s">
        <v>18197</v>
      </c>
      <c r="B8450" s="335" t="s">
        <v>18251</v>
      </c>
      <c r="C8450" s="749">
        <v>44621</v>
      </c>
      <c r="F8450" s="760">
        <v>4621</v>
      </c>
      <c r="G8450" s="760">
        <v>702</v>
      </c>
      <c r="H8450" s="745"/>
      <c r="I8450" s="687">
        <v>3919</v>
      </c>
      <c r="J8450" s="728">
        <v>167.58</v>
      </c>
      <c r="K8450" s="761">
        <v>162.55000000000001</v>
      </c>
      <c r="L8450" s="761">
        <v>5.03</v>
      </c>
    </row>
    <row r="8451" spans="1:12" s="335" customFormat="1" ht="12" x14ac:dyDescent="0.2">
      <c r="A8451" s="335" t="s">
        <v>18198</v>
      </c>
      <c r="B8451" s="335" t="s">
        <v>18252</v>
      </c>
      <c r="C8451" s="749">
        <v>44621</v>
      </c>
      <c r="F8451" s="760">
        <v>4412</v>
      </c>
      <c r="G8451" s="760">
        <v>662</v>
      </c>
      <c r="H8451" s="745"/>
      <c r="I8451" s="687">
        <v>3750</v>
      </c>
      <c r="J8451" s="728">
        <v>133.03</v>
      </c>
      <c r="K8451" s="761">
        <v>129.04</v>
      </c>
      <c r="L8451" s="761">
        <v>3.99</v>
      </c>
    </row>
    <row r="8452" spans="1:12" s="335" customFormat="1" ht="12" x14ac:dyDescent="0.2">
      <c r="A8452" s="335" t="s">
        <v>18199</v>
      </c>
      <c r="B8452" s="335" t="s">
        <v>18253</v>
      </c>
      <c r="C8452" s="749">
        <v>44621</v>
      </c>
      <c r="F8452" s="760">
        <v>2512</v>
      </c>
      <c r="G8452" s="760">
        <v>377</v>
      </c>
      <c r="H8452" s="745"/>
      <c r="I8452" s="687">
        <v>2135</v>
      </c>
      <c r="J8452" s="728">
        <v>47.96</v>
      </c>
      <c r="K8452" s="761">
        <v>46.52</v>
      </c>
      <c r="L8452" s="761">
        <v>1.44</v>
      </c>
    </row>
    <row r="8453" spans="1:12" s="335" customFormat="1" ht="12" x14ac:dyDescent="0.2">
      <c r="A8453" s="335" t="s">
        <v>18200</v>
      </c>
      <c r="B8453" s="335" t="s">
        <v>18254</v>
      </c>
      <c r="C8453" s="749">
        <v>44621</v>
      </c>
      <c r="F8453" s="760">
        <v>5413</v>
      </c>
      <c r="G8453" s="760">
        <v>812</v>
      </c>
      <c r="H8453" s="745"/>
      <c r="I8453" s="687">
        <v>4601</v>
      </c>
      <c r="J8453" s="728">
        <v>62.56</v>
      </c>
      <c r="K8453" s="761">
        <v>60.68</v>
      </c>
      <c r="L8453" s="761">
        <v>1.88</v>
      </c>
    </row>
    <row r="8454" spans="1:12" s="335" customFormat="1" ht="12" x14ac:dyDescent="0.2">
      <c r="A8454" s="335" t="s">
        <v>18201</v>
      </c>
      <c r="B8454" s="335" t="s">
        <v>18255</v>
      </c>
      <c r="C8454" s="749">
        <v>44621</v>
      </c>
      <c r="F8454" s="760">
        <v>4323</v>
      </c>
      <c r="G8454" s="760">
        <v>648</v>
      </c>
      <c r="H8454" s="745"/>
      <c r="I8454" s="687">
        <v>3675</v>
      </c>
      <c r="J8454" s="728">
        <v>139.77000000000001</v>
      </c>
      <c r="K8454" s="761">
        <v>135.58000000000001</v>
      </c>
      <c r="L8454" s="761">
        <v>4.1900000000000004</v>
      </c>
    </row>
    <row r="8455" spans="1:12" s="335" customFormat="1" ht="12" x14ac:dyDescent="0.2">
      <c r="A8455" s="335" t="s">
        <v>18202</v>
      </c>
      <c r="B8455" s="335" t="s">
        <v>18256</v>
      </c>
      <c r="C8455" s="749">
        <v>44621</v>
      </c>
      <c r="F8455" s="760">
        <v>4846</v>
      </c>
      <c r="G8455" s="760">
        <v>771</v>
      </c>
      <c r="H8455" s="745"/>
      <c r="I8455" s="687">
        <v>4075</v>
      </c>
      <c r="J8455" s="728">
        <v>187.41</v>
      </c>
      <c r="K8455" s="761">
        <v>181.79</v>
      </c>
      <c r="L8455" s="761">
        <v>5.62</v>
      </c>
    </row>
    <row r="8456" spans="1:12" s="335" customFormat="1" ht="12" x14ac:dyDescent="0.2">
      <c r="A8456" s="335" t="s">
        <v>18203</v>
      </c>
      <c r="B8456" s="335" t="s">
        <v>18257</v>
      </c>
      <c r="C8456" s="749">
        <v>44621</v>
      </c>
      <c r="F8456" s="760">
        <v>3700</v>
      </c>
      <c r="G8456" s="760">
        <v>555</v>
      </c>
      <c r="H8456" s="745"/>
      <c r="I8456" s="687">
        <v>3145</v>
      </c>
      <c r="J8456" s="728">
        <v>110.06</v>
      </c>
      <c r="K8456" s="761">
        <v>106.76</v>
      </c>
      <c r="L8456" s="761">
        <v>3.3</v>
      </c>
    </row>
    <row r="8457" spans="1:12" s="335" customFormat="1" ht="12" x14ac:dyDescent="0.2">
      <c r="A8457" s="335" t="s">
        <v>18204</v>
      </c>
      <c r="B8457" s="335" t="s">
        <v>18258</v>
      </c>
      <c r="C8457" s="749">
        <v>44621</v>
      </c>
      <c r="F8457" s="760">
        <v>510</v>
      </c>
      <c r="G8457" s="760">
        <v>77</v>
      </c>
      <c r="H8457" s="745"/>
      <c r="I8457" s="687">
        <v>433</v>
      </c>
      <c r="J8457" s="728">
        <v>17.18</v>
      </c>
      <c r="K8457" s="761">
        <v>16.66</v>
      </c>
      <c r="L8457" s="761">
        <v>0.52</v>
      </c>
    </row>
    <row r="8458" spans="1:12" s="335" customFormat="1" ht="12" x14ac:dyDescent="0.2">
      <c r="A8458" s="335" t="s">
        <v>18205</v>
      </c>
      <c r="B8458" s="335" t="s">
        <v>18259</v>
      </c>
      <c r="C8458" s="749">
        <v>44621</v>
      </c>
      <c r="F8458" s="760">
        <v>10060</v>
      </c>
      <c r="G8458" s="760">
        <v>1649</v>
      </c>
      <c r="H8458" s="745"/>
      <c r="I8458" s="687">
        <v>8411</v>
      </c>
      <c r="J8458" s="728">
        <v>410.58</v>
      </c>
      <c r="K8458" s="761">
        <v>398.26</v>
      </c>
      <c r="L8458" s="761">
        <v>12.32</v>
      </c>
    </row>
    <row r="8459" spans="1:12" s="335" customFormat="1" ht="12" x14ac:dyDescent="0.2">
      <c r="A8459" s="335" t="s">
        <v>18206</v>
      </c>
      <c r="B8459" s="335" t="s">
        <v>18260</v>
      </c>
      <c r="C8459" s="749">
        <v>44621</v>
      </c>
      <c r="F8459" s="760">
        <v>6705</v>
      </c>
      <c r="G8459" s="760">
        <v>1006</v>
      </c>
      <c r="H8459" s="745"/>
      <c r="I8459" s="687">
        <v>5699</v>
      </c>
      <c r="J8459" s="728">
        <v>118.34</v>
      </c>
      <c r="K8459" s="761">
        <v>114.79</v>
      </c>
      <c r="L8459" s="761">
        <v>3.55</v>
      </c>
    </row>
    <row r="8460" spans="1:12" s="335" customFormat="1" ht="12" x14ac:dyDescent="0.2">
      <c r="A8460" s="335" t="s">
        <v>18207</v>
      </c>
      <c r="B8460" s="335" t="s">
        <v>18261</v>
      </c>
      <c r="C8460" s="749">
        <v>44621</v>
      </c>
      <c r="F8460" s="760">
        <v>5589</v>
      </c>
      <c r="G8460" s="760">
        <v>838</v>
      </c>
      <c r="H8460" s="745"/>
      <c r="I8460" s="687">
        <v>4751</v>
      </c>
      <c r="J8460" s="728">
        <v>125.03</v>
      </c>
      <c r="K8460" s="761">
        <v>121.28</v>
      </c>
      <c r="L8460" s="761">
        <v>3.75</v>
      </c>
    </row>
    <row r="8461" spans="1:12" s="335" customFormat="1" ht="12" x14ac:dyDescent="0.2">
      <c r="A8461" s="335" t="s">
        <v>18208</v>
      </c>
      <c r="B8461" s="335" t="s">
        <v>18262</v>
      </c>
      <c r="C8461" s="749">
        <v>44621</v>
      </c>
      <c r="F8461" s="760">
        <v>3941</v>
      </c>
      <c r="G8461" s="760">
        <v>1336</v>
      </c>
      <c r="H8461" s="745"/>
      <c r="I8461" s="687">
        <v>2605</v>
      </c>
      <c r="J8461" s="728">
        <v>420.54</v>
      </c>
      <c r="K8461" s="761">
        <v>407.92</v>
      </c>
      <c r="L8461" s="761">
        <v>12.62</v>
      </c>
    </row>
    <row r="8462" spans="1:12" s="335" customFormat="1" ht="12" x14ac:dyDescent="0.2">
      <c r="A8462" s="335" t="s">
        <v>18209</v>
      </c>
      <c r="B8462" s="335" t="s">
        <v>18263</v>
      </c>
      <c r="C8462" s="749">
        <v>44621</v>
      </c>
      <c r="F8462" s="760">
        <v>7504</v>
      </c>
      <c r="G8462" s="760">
        <v>1126</v>
      </c>
      <c r="H8462" s="745"/>
      <c r="I8462" s="687">
        <v>6378</v>
      </c>
      <c r="J8462" s="728">
        <v>240.91</v>
      </c>
      <c r="K8462" s="761">
        <v>233.68</v>
      </c>
      <c r="L8462" s="761">
        <v>7.23</v>
      </c>
    </row>
    <row r="8463" spans="1:12" s="335" customFormat="1" ht="12" x14ac:dyDescent="0.2">
      <c r="A8463" s="335" t="s">
        <v>18210</v>
      </c>
      <c r="B8463" s="335" t="s">
        <v>18264</v>
      </c>
      <c r="C8463" s="749">
        <v>44621</v>
      </c>
      <c r="F8463" s="760">
        <v>5183</v>
      </c>
      <c r="G8463" s="760">
        <v>777</v>
      </c>
      <c r="H8463" s="745"/>
      <c r="I8463" s="687">
        <v>4406</v>
      </c>
      <c r="J8463" s="728">
        <v>109.03</v>
      </c>
      <c r="K8463" s="761">
        <v>105.76</v>
      </c>
      <c r="L8463" s="761">
        <v>3.27</v>
      </c>
    </row>
    <row r="8464" spans="1:12" s="335" customFormat="1" ht="12" x14ac:dyDescent="0.2">
      <c r="A8464" s="335" t="s">
        <v>18211</v>
      </c>
      <c r="B8464" s="335" t="s">
        <v>18265</v>
      </c>
      <c r="C8464" s="749">
        <v>44621</v>
      </c>
      <c r="F8464" s="760">
        <v>8161</v>
      </c>
      <c r="G8464" s="760">
        <v>1224</v>
      </c>
      <c r="H8464" s="745"/>
      <c r="I8464" s="687">
        <v>6937</v>
      </c>
      <c r="J8464" s="728">
        <v>168.97</v>
      </c>
      <c r="K8464" s="761">
        <v>163.9</v>
      </c>
      <c r="L8464" s="761">
        <v>5.07</v>
      </c>
    </row>
    <row r="8465" spans="1:12" s="335" customFormat="1" ht="12" x14ac:dyDescent="0.2">
      <c r="A8465" s="335" t="s">
        <v>18212</v>
      </c>
      <c r="B8465" s="335" t="s">
        <v>18266</v>
      </c>
      <c r="C8465" s="749">
        <v>44621</v>
      </c>
      <c r="F8465" s="760">
        <v>3694</v>
      </c>
      <c r="G8465" s="760">
        <v>554</v>
      </c>
      <c r="H8465" s="745"/>
      <c r="I8465" s="687">
        <v>3140</v>
      </c>
      <c r="J8465" s="728">
        <v>106.44</v>
      </c>
      <c r="K8465" s="761">
        <v>103.25</v>
      </c>
      <c r="L8465" s="761">
        <v>3.19</v>
      </c>
    </row>
    <row r="8466" spans="1:12" s="335" customFormat="1" ht="12" x14ac:dyDescent="0.2">
      <c r="A8466" s="335" t="s">
        <v>18213</v>
      </c>
      <c r="B8466" s="335" t="s">
        <v>18267</v>
      </c>
      <c r="C8466" s="749">
        <v>44621</v>
      </c>
      <c r="F8466" s="760">
        <v>2916</v>
      </c>
      <c r="G8466" s="760">
        <v>437</v>
      </c>
      <c r="H8466" s="745"/>
      <c r="I8466" s="687">
        <v>2479</v>
      </c>
      <c r="J8466" s="728">
        <v>54.97</v>
      </c>
      <c r="K8466" s="761">
        <v>53.32</v>
      </c>
      <c r="L8466" s="761">
        <v>1.65</v>
      </c>
    </row>
    <row r="8467" spans="1:12" s="335" customFormat="1" ht="12" x14ac:dyDescent="0.2">
      <c r="A8467" s="335" t="s">
        <v>18214</v>
      </c>
      <c r="B8467" s="335" t="s">
        <v>18268</v>
      </c>
      <c r="C8467" s="749">
        <v>44621</v>
      </c>
      <c r="F8467" s="760">
        <v>7807</v>
      </c>
      <c r="G8467" s="760">
        <v>1778</v>
      </c>
      <c r="H8467" s="745"/>
      <c r="I8467" s="687">
        <v>6029</v>
      </c>
      <c r="J8467" s="728">
        <v>506.29</v>
      </c>
      <c r="K8467" s="761">
        <v>491.1</v>
      </c>
      <c r="L8467" s="761">
        <v>15.19</v>
      </c>
    </row>
    <row r="8468" spans="1:12" s="335" customFormat="1" ht="12" x14ac:dyDescent="0.2">
      <c r="A8468" s="335" t="s">
        <v>18215</v>
      </c>
      <c r="B8468" s="335" t="s">
        <v>18269</v>
      </c>
      <c r="C8468" s="749">
        <v>44621</v>
      </c>
      <c r="F8468" s="760">
        <v>3000</v>
      </c>
      <c r="G8468" s="760">
        <v>519</v>
      </c>
      <c r="H8468" s="745"/>
      <c r="I8468" s="687">
        <v>2481</v>
      </c>
      <c r="J8468" s="728">
        <v>131.30000000000001</v>
      </c>
      <c r="K8468" s="761">
        <v>127.36</v>
      </c>
      <c r="L8468" s="761">
        <v>3.94</v>
      </c>
    </row>
    <row r="8469" spans="1:12" s="335" customFormat="1" ht="12" x14ac:dyDescent="0.2">
      <c r="A8469" s="335" t="s">
        <v>18216</v>
      </c>
      <c r="B8469" s="335" t="s">
        <v>18270</v>
      </c>
      <c r="C8469" s="749">
        <v>44621</v>
      </c>
      <c r="F8469" s="760">
        <v>5531</v>
      </c>
      <c r="G8469" s="760">
        <v>830</v>
      </c>
      <c r="H8469" s="745"/>
      <c r="I8469" s="687">
        <v>4701</v>
      </c>
      <c r="J8469" s="728">
        <v>113.30000000000001</v>
      </c>
      <c r="K8469" s="761">
        <v>109.9</v>
      </c>
      <c r="L8469" s="761">
        <v>3.4</v>
      </c>
    </row>
    <row r="8470" spans="1:12" s="335" customFormat="1" ht="12" x14ac:dyDescent="0.2">
      <c r="A8470" s="335" t="s">
        <v>18471</v>
      </c>
      <c r="B8470" s="335" t="s">
        <v>18515</v>
      </c>
      <c r="C8470" s="749">
        <v>44652</v>
      </c>
      <c r="F8470" s="762">
        <v>2798</v>
      </c>
      <c r="G8470" s="762">
        <v>420</v>
      </c>
      <c r="H8470" s="762"/>
      <c r="I8470" s="763">
        <v>2378</v>
      </c>
      <c r="J8470" s="764">
        <f>SUM(K8470:L8470)</f>
        <v>94.3</v>
      </c>
      <c r="K8470" s="764">
        <v>91.47</v>
      </c>
      <c r="L8470" s="764">
        <v>2.83</v>
      </c>
    </row>
    <row r="8471" spans="1:12" s="335" customFormat="1" ht="12" x14ac:dyDescent="0.2">
      <c r="A8471" s="335" t="s">
        <v>18472</v>
      </c>
      <c r="B8471" s="335" t="s">
        <v>18516</v>
      </c>
      <c r="C8471" s="749">
        <v>44652</v>
      </c>
      <c r="F8471" s="762">
        <v>9844</v>
      </c>
      <c r="G8471" s="762">
        <v>1974</v>
      </c>
      <c r="H8471" s="762"/>
      <c r="I8471" s="763">
        <v>7870</v>
      </c>
      <c r="J8471" s="764">
        <f t="shared" ref="J8471:J8513" si="74">SUM(K8471:L8471)</f>
        <v>537.44000000000005</v>
      </c>
      <c r="K8471" s="764">
        <v>521.32000000000005</v>
      </c>
      <c r="L8471" s="764">
        <v>16.12</v>
      </c>
    </row>
    <row r="8472" spans="1:12" s="335" customFormat="1" ht="12" x14ac:dyDescent="0.2">
      <c r="A8472" s="335" t="s">
        <v>18473</v>
      </c>
      <c r="B8472" s="335" t="s">
        <v>18517</v>
      </c>
      <c r="C8472" s="749">
        <v>44652</v>
      </c>
      <c r="F8472" s="762">
        <v>6746</v>
      </c>
      <c r="G8472" s="762">
        <v>1728</v>
      </c>
      <c r="H8472" s="762"/>
      <c r="I8472" s="763">
        <v>5018</v>
      </c>
      <c r="J8472" s="764">
        <f t="shared" si="74"/>
        <v>509.65000000000003</v>
      </c>
      <c r="K8472" s="764">
        <v>494.36</v>
      </c>
      <c r="L8472" s="764">
        <v>15.29</v>
      </c>
    </row>
    <row r="8473" spans="1:12" s="335" customFormat="1" ht="12" x14ac:dyDescent="0.2">
      <c r="A8473" s="335" t="s">
        <v>18474</v>
      </c>
      <c r="B8473" s="335" t="s">
        <v>18518</v>
      </c>
      <c r="C8473" s="749">
        <v>44652</v>
      </c>
      <c r="F8473" s="762">
        <v>3415</v>
      </c>
      <c r="G8473" s="762">
        <v>512</v>
      </c>
      <c r="H8473" s="762"/>
      <c r="I8473" s="763">
        <v>2903</v>
      </c>
      <c r="J8473" s="764">
        <f t="shared" si="74"/>
        <v>78.419999999999987</v>
      </c>
      <c r="K8473" s="764">
        <v>76.069999999999993</v>
      </c>
      <c r="L8473" s="764">
        <v>2.35</v>
      </c>
    </row>
    <row r="8474" spans="1:12" s="335" customFormat="1" ht="12" x14ac:dyDescent="0.2">
      <c r="A8474" s="335" t="s">
        <v>18475</v>
      </c>
      <c r="B8474" s="335" t="s">
        <v>18519</v>
      </c>
      <c r="C8474" s="749">
        <v>44652</v>
      </c>
      <c r="F8474" s="762">
        <v>8444</v>
      </c>
      <c r="G8474" s="762">
        <v>2075</v>
      </c>
      <c r="H8474" s="762"/>
      <c r="I8474" s="763">
        <v>6369</v>
      </c>
      <c r="J8474" s="764">
        <f t="shared" si="74"/>
        <v>604.66</v>
      </c>
      <c r="K8474" s="764">
        <v>586.52</v>
      </c>
      <c r="L8474" s="764">
        <v>18.14</v>
      </c>
    </row>
    <row r="8475" spans="1:12" s="335" customFormat="1" ht="12" x14ac:dyDescent="0.2">
      <c r="A8475" s="335" t="s">
        <v>18476</v>
      </c>
      <c r="B8475" s="335" t="s">
        <v>18520</v>
      </c>
      <c r="C8475" s="749">
        <v>44652</v>
      </c>
      <c r="F8475" s="762">
        <v>6130</v>
      </c>
      <c r="G8475" s="762">
        <v>1342</v>
      </c>
      <c r="H8475" s="762"/>
      <c r="I8475" s="763">
        <v>4788</v>
      </c>
      <c r="J8475" s="764">
        <f t="shared" si="74"/>
        <v>376.98</v>
      </c>
      <c r="K8475" s="764">
        <v>365.67</v>
      </c>
      <c r="L8475" s="764">
        <v>11.31</v>
      </c>
    </row>
    <row r="8476" spans="1:12" s="335" customFormat="1" ht="12" x14ac:dyDescent="0.2">
      <c r="A8476" s="335" t="s">
        <v>18477</v>
      </c>
      <c r="B8476" s="335" t="s">
        <v>18521</v>
      </c>
      <c r="C8476" s="749">
        <v>44652</v>
      </c>
      <c r="F8476" s="762">
        <v>2882</v>
      </c>
      <c r="G8476" s="762">
        <v>486</v>
      </c>
      <c r="H8476" s="762"/>
      <c r="I8476" s="763">
        <v>2396</v>
      </c>
      <c r="J8476" s="764">
        <f t="shared" si="74"/>
        <v>121.48</v>
      </c>
      <c r="K8476" s="764">
        <v>117.84</v>
      </c>
      <c r="L8476" s="764">
        <v>3.64</v>
      </c>
    </row>
    <row r="8477" spans="1:12" s="335" customFormat="1" ht="12" x14ac:dyDescent="0.2">
      <c r="A8477" s="335" t="s">
        <v>18478</v>
      </c>
      <c r="B8477" s="335" t="s">
        <v>18522</v>
      </c>
      <c r="C8477" s="749">
        <v>44652</v>
      </c>
      <c r="F8477" s="762">
        <v>5987</v>
      </c>
      <c r="G8477" s="762">
        <v>1059</v>
      </c>
      <c r="H8477" s="762"/>
      <c r="I8477" s="763">
        <v>4928</v>
      </c>
      <c r="J8477" s="764">
        <f t="shared" si="74"/>
        <v>273.58</v>
      </c>
      <c r="K8477" s="764">
        <v>265.37</v>
      </c>
      <c r="L8477" s="764">
        <v>8.2100000000000009</v>
      </c>
    </row>
    <row r="8478" spans="1:12" s="335" customFormat="1" ht="12" x14ac:dyDescent="0.2">
      <c r="A8478" s="335" t="s">
        <v>18479</v>
      </c>
      <c r="B8478" s="335" t="s">
        <v>18523</v>
      </c>
      <c r="C8478" s="749">
        <v>44652</v>
      </c>
      <c r="F8478" s="762">
        <v>8390</v>
      </c>
      <c r="G8478" s="762">
        <v>2697</v>
      </c>
      <c r="H8478" s="762"/>
      <c r="I8478" s="763">
        <v>5693</v>
      </c>
      <c r="J8478" s="764">
        <f t="shared" si="74"/>
        <v>839.90000000000009</v>
      </c>
      <c r="K8478" s="764">
        <v>814.7</v>
      </c>
      <c r="L8478" s="764">
        <v>25.2</v>
      </c>
    </row>
    <row r="8479" spans="1:12" s="335" customFormat="1" ht="12" x14ac:dyDescent="0.2">
      <c r="A8479" s="335" t="s">
        <v>18480</v>
      </c>
      <c r="B8479" s="335" t="s">
        <v>18524</v>
      </c>
      <c r="C8479" s="749">
        <v>44652</v>
      </c>
      <c r="F8479" s="762">
        <v>2100</v>
      </c>
      <c r="G8479" s="762">
        <v>315</v>
      </c>
      <c r="H8479" s="762"/>
      <c r="I8479" s="763">
        <v>1785</v>
      </c>
      <c r="J8479" s="764">
        <f t="shared" si="74"/>
        <v>41.07</v>
      </c>
      <c r="K8479" s="764">
        <v>39.840000000000003</v>
      </c>
      <c r="L8479" s="764">
        <v>1.23</v>
      </c>
    </row>
    <row r="8480" spans="1:12" s="335" customFormat="1" ht="12" x14ac:dyDescent="0.2">
      <c r="A8480" s="335" t="s">
        <v>18481</v>
      </c>
      <c r="B8480" s="335" t="s">
        <v>18525</v>
      </c>
      <c r="C8480" s="749">
        <v>44652</v>
      </c>
      <c r="F8480" s="762">
        <v>8040</v>
      </c>
      <c r="G8480" s="762">
        <v>1206</v>
      </c>
      <c r="H8480" s="762"/>
      <c r="I8480" s="763">
        <v>6834</v>
      </c>
      <c r="J8480" s="764">
        <f t="shared" si="74"/>
        <v>139.05999999999997</v>
      </c>
      <c r="K8480" s="764">
        <v>134.88999999999999</v>
      </c>
      <c r="L8480" s="764">
        <v>4.17</v>
      </c>
    </row>
    <row r="8481" spans="1:12" s="335" customFormat="1" ht="12" x14ac:dyDescent="0.2">
      <c r="A8481" s="335" t="s">
        <v>18482</v>
      </c>
      <c r="B8481" s="335" t="s">
        <v>18526</v>
      </c>
      <c r="C8481" s="749">
        <v>44652</v>
      </c>
      <c r="F8481" s="762">
        <v>2691</v>
      </c>
      <c r="G8481" s="762">
        <v>404</v>
      </c>
      <c r="H8481" s="762"/>
      <c r="I8481" s="763">
        <v>2287</v>
      </c>
      <c r="J8481" s="764">
        <f t="shared" si="74"/>
        <v>67.41</v>
      </c>
      <c r="K8481" s="764">
        <v>65.39</v>
      </c>
      <c r="L8481" s="764">
        <v>2.02</v>
      </c>
    </row>
    <row r="8482" spans="1:12" s="335" customFormat="1" ht="12" x14ac:dyDescent="0.2">
      <c r="A8482" s="335" t="s">
        <v>18483</v>
      </c>
      <c r="B8482" s="335" t="s">
        <v>18527</v>
      </c>
      <c r="C8482" s="749">
        <v>44652</v>
      </c>
      <c r="F8482" s="762">
        <v>4946</v>
      </c>
      <c r="G8482" s="762">
        <v>742</v>
      </c>
      <c r="H8482" s="762"/>
      <c r="I8482" s="763">
        <v>4204</v>
      </c>
      <c r="J8482" s="764">
        <f t="shared" si="74"/>
        <v>78.39</v>
      </c>
      <c r="K8482" s="764">
        <v>76.040000000000006</v>
      </c>
      <c r="L8482" s="764">
        <v>2.35</v>
      </c>
    </row>
    <row r="8483" spans="1:12" s="335" customFormat="1" ht="12" x14ac:dyDescent="0.2">
      <c r="A8483" s="335" t="s">
        <v>18484</v>
      </c>
      <c r="B8483" s="335" t="s">
        <v>18528</v>
      </c>
      <c r="C8483" s="749">
        <v>44652</v>
      </c>
      <c r="F8483" s="762">
        <v>3270</v>
      </c>
      <c r="G8483" s="762">
        <v>560</v>
      </c>
      <c r="H8483" s="762"/>
      <c r="I8483" s="763">
        <v>2710</v>
      </c>
      <c r="J8483" s="764">
        <f t="shared" si="74"/>
        <v>141.26000000000002</v>
      </c>
      <c r="K8483" s="764">
        <v>137.02000000000001</v>
      </c>
      <c r="L8483" s="764">
        <v>4.24</v>
      </c>
    </row>
    <row r="8484" spans="1:12" s="335" customFormat="1" ht="12" x14ac:dyDescent="0.2">
      <c r="A8484" s="335" t="s">
        <v>18485</v>
      </c>
      <c r="B8484" s="335" t="s">
        <v>18529</v>
      </c>
      <c r="C8484" s="749">
        <v>44652</v>
      </c>
      <c r="F8484" s="762">
        <v>3000</v>
      </c>
      <c r="G8484" s="762">
        <v>796</v>
      </c>
      <c r="H8484" s="762"/>
      <c r="I8484" s="763">
        <v>2204</v>
      </c>
      <c r="J8484" s="764">
        <f t="shared" si="74"/>
        <v>234.79</v>
      </c>
      <c r="K8484" s="764">
        <v>227.75</v>
      </c>
      <c r="L8484" s="764">
        <v>7.04</v>
      </c>
    </row>
    <row r="8485" spans="1:12" s="335" customFormat="1" ht="12" x14ac:dyDescent="0.2">
      <c r="A8485" s="335" t="s">
        <v>18486</v>
      </c>
      <c r="B8485" s="335" t="s">
        <v>18530</v>
      </c>
      <c r="C8485" s="749">
        <v>44652</v>
      </c>
      <c r="F8485" s="762">
        <v>1000</v>
      </c>
      <c r="G8485" s="762">
        <v>152</v>
      </c>
      <c r="H8485" s="762"/>
      <c r="I8485" s="763">
        <v>848</v>
      </c>
      <c r="J8485" s="764">
        <f t="shared" si="74"/>
        <v>35.839999999999996</v>
      </c>
      <c r="K8485" s="764">
        <v>34.76</v>
      </c>
      <c r="L8485" s="764">
        <v>1.08</v>
      </c>
    </row>
    <row r="8486" spans="1:12" s="335" customFormat="1" ht="12" x14ac:dyDescent="0.2">
      <c r="A8486" s="335" t="s">
        <v>18487</v>
      </c>
      <c r="B8486" s="335" t="s">
        <v>18531</v>
      </c>
      <c r="C8486" s="749">
        <v>44652</v>
      </c>
      <c r="F8486" s="762">
        <v>5780</v>
      </c>
      <c r="G8486" s="762">
        <v>867</v>
      </c>
      <c r="H8486" s="762"/>
      <c r="I8486" s="763">
        <v>4913</v>
      </c>
      <c r="J8486" s="764">
        <f t="shared" si="74"/>
        <v>143.97</v>
      </c>
      <c r="K8486" s="764">
        <v>139.65</v>
      </c>
      <c r="L8486" s="764">
        <v>4.32</v>
      </c>
    </row>
    <row r="8487" spans="1:12" s="335" customFormat="1" ht="12" x14ac:dyDescent="0.2">
      <c r="A8487" s="335" t="s">
        <v>18488</v>
      </c>
      <c r="B8487" s="335" t="s">
        <v>18532</v>
      </c>
      <c r="C8487" s="749">
        <v>44652</v>
      </c>
      <c r="F8487" s="762">
        <v>3788</v>
      </c>
      <c r="G8487" s="762">
        <v>649</v>
      </c>
      <c r="H8487" s="762"/>
      <c r="I8487" s="763">
        <v>3139</v>
      </c>
      <c r="J8487" s="764">
        <f t="shared" si="74"/>
        <v>165.07</v>
      </c>
      <c r="K8487" s="764">
        <v>160.12</v>
      </c>
      <c r="L8487" s="764">
        <v>4.95</v>
      </c>
    </row>
    <row r="8488" spans="1:12" s="335" customFormat="1" ht="12" x14ac:dyDescent="0.2">
      <c r="A8488" s="335" t="s">
        <v>18489</v>
      </c>
      <c r="B8488" s="335" t="s">
        <v>18533</v>
      </c>
      <c r="C8488" s="749">
        <v>44652</v>
      </c>
      <c r="F8488" s="762">
        <v>2785</v>
      </c>
      <c r="G8488" s="762">
        <v>418</v>
      </c>
      <c r="H8488" s="762"/>
      <c r="I8488" s="763">
        <v>2367</v>
      </c>
      <c r="J8488" s="764">
        <f t="shared" si="74"/>
        <v>61.35</v>
      </c>
      <c r="K8488" s="764">
        <v>59.51</v>
      </c>
      <c r="L8488" s="764">
        <v>1.84</v>
      </c>
    </row>
    <row r="8489" spans="1:12" s="335" customFormat="1" ht="12" x14ac:dyDescent="0.2">
      <c r="A8489" s="335" t="s">
        <v>18490</v>
      </c>
      <c r="B8489" s="335" t="s">
        <v>18534</v>
      </c>
      <c r="C8489" s="749">
        <v>44652</v>
      </c>
      <c r="F8489" s="762">
        <v>2527</v>
      </c>
      <c r="G8489" s="762">
        <v>379</v>
      </c>
      <c r="H8489" s="762"/>
      <c r="I8489" s="763">
        <v>2148</v>
      </c>
      <c r="J8489" s="764">
        <f t="shared" si="74"/>
        <v>31.450000000000003</v>
      </c>
      <c r="K8489" s="764">
        <v>30.51</v>
      </c>
      <c r="L8489" s="764">
        <v>0.94</v>
      </c>
    </row>
    <row r="8490" spans="1:12" s="335" customFormat="1" ht="12" x14ac:dyDescent="0.2">
      <c r="A8490" s="335" t="s">
        <v>18491</v>
      </c>
      <c r="B8490" s="335" t="s">
        <v>18535</v>
      </c>
      <c r="C8490" s="749">
        <v>44652</v>
      </c>
      <c r="F8490" s="762">
        <v>3002</v>
      </c>
      <c r="G8490" s="762">
        <v>450</v>
      </c>
      <c r="H8490" s="762"/>
      <c r="I8490" s="763">
        <v>2552</v>
      </c>
      <c r="J8490" s="764">
        <f t="shared" si="74"/>
        <v>85.58</v>
      </c>
      <c r="K8490" s="764">
        <v>83.01</v>
      </c>
      <c r="L8490" s="764">
        <v>2.57</v>
      </c>
    </row>
    <row r="8491" spans="1:12" s="335" customFormat="1" ht="12" x14ac:dyDescent="0.2">
      <c r="A8491" s="335" t="s">
        <v>18492</v>
      </c>
      <c r="B8491" s="335" t="s">
        <v>18536</v>
      </c>
      <c r="C8491" s="749">
        <v>44652</v>
      </c>
      <c r="F8491" s="762">
        <v>2300</v>
      </c>
      <c r="G8491" s="762">
        <v>345</v>
      </c>
      <c r="H8491" s="762"/>
      <c r="I8491" s="763">
        <v>1955</v>
      </c>
      <c r="J8491" s="764">
        <f t="shared" si="74"/>
        <v>43.269999999999996</v>
      </c>
      <c r="K8491" s="764">
        <v>41.97</v>
      </c>
      <c r="L8491" s="764">
        <v>1.3</v>
      </c>
    </row>
    <row r="8492" spans="1:12" s="335" customFormat="1" ht="12" x14ac:dyDescent="0.2">
      <c r="A8492" s="335" t="s">
        <v>18493</v>
      </c>
      <c r="B8492" s="335" t="s">
        <v>18537</v>
      </c>
      <c r="C8492" s="749">
        <v>44652</v>
      </c>
      <c r="F8492" s="762">
        <v>5481</v>
      </c>
      <c r="G8492" s="762">
        <v>822</v>
      </c>
      <c r="H8492" s="762"/>
      <c r="I8492" s="763">
        <v>4659</v>
      </c>
      <c r="J8492" s="764">
        <f t="shared" si="74"/>
        <v>109.14999999999999</v>
      </c>
      <c r="K8492" s="764">
        <v>105.88</v>
      </c>
      <c r="L8492" s="764">
        <v>3.27</v>
      </c>
    </row>
    <row r="8493" spans="1:12" s="335" customFormat="1" ht="12" x14ac:dyDescent="0.2">
      <c r="A8493" s="335" t="s">
        <v>18494</v>
      </c>
      <c r="B8493" s="335" t="s">
        <v>18538</v>
      </c>
      <c r="C8493" s="749">
        <v>44652</v>
      </c>
      <c r="F8493" s="762">
        <v>5878</v>
      </c>
      <c r="G8493" s="762">
        <v>898</v>
      </c>
      <c r="H8493" s="762"/>
      <c r="I8493" s="763">
        <v>4980</v>
      </c>
      <c r="J8493" s="764">
        <f t="shared" si="74"/>
        <v>213.26000000000002</v>
      </c>
      <c r="K8493" s="764">
        <v>206.86</v>
      </c>
      <c r="L8493" s="764">
        <v>6.4</v>
      </c>
    </row>
    <row r="8494" spans="1:12" s="335" customFormat="1" ht="12" x14ac:dyDescent="0.2">
      <c r="A8494" s="335" t="s">
        <v>18495</v>
      </c>
      <c r="B8494" s="335" t="s">
        <v>18539</v>
      </c>
      <c r="C8494" s="749">
        <v>44652</v>
      </c>
      <c r="F8494" s="762">
        <v>3569</v>
      </c>
      <c r="G8494" s="762">
        <v>547</v>
      </c>
      <c r="H8494" s="762"/>
      <c r="I8494" s="763">
        <v>3022</v>
      </c>
      <c r="J8494" s="764">
        <f t="shared" si="74"/>
        <v>129.02000000000001</v>
      </c>
      <c r="K8494" s="764">
        <v>125.15</v>
      </c>
      <c r="L8494" s="764">
        <v>3.87</v>
      </c>
    </row>
    <row r="8495" spans="1:12" s="335" customFormat="1" ht="12" x14ac:dyDescent="0.2">
      <c r="A8495" s="335" t="s">
        <v>18496</v>
      </c>
      <c r="B8495" s="335" t="s">
        <v>18540</v>
      </c>
      <c r="C8495" s="749">
        <v>44652</v>
      </c>
      <c r="F8495" s="762">
        <v>5087</v>
      </c>
      <c r="G8495" s="762">
        <v>1061</v>
      </c>
      <c r="H8495" s="762"/>
      <c r="I8495" s="763">
        <v>4026</v>
      </c>
      <c r="J8495" s="764">
        <f t="shared" si="74"/>
        <v>290.56</v>
      </c>
      <c r="K8495" s="764">
        <v>281.83999999999997</v>
      </c>
      <c r="L8495" s="764">
        <v>8.7200000000000006</v>
      </c>
    </row>
    <row r="8496" spans="1:12" s="335" customFormat="1" ht="12" x14ac:dyDescent="0.2">
      <c r="A8496" s="335" t="s">
        <v>18497</v>
      </c>
      <c r="B8496" s="335" t="s">
        <v>18541</v>
      </c>
      <c r="C8496" s="749">
        <v>44652</v>
      </c>
      <c r="F8496" s="762">
        <v>4878.07</v>
      </c>
      <c r="G8496" s="762">
        <v>732</v>
      </c>
      <c r="H8496" s="762"/>
      <c r="I8496" s="763">
        <v>4146.07</v>
      </c>
      <c r="J8496" s="764">
        <f t="shared" si="74"/>
        <v>54.71</v>
      </c>
      <c r="K8496" s="764">
        <v>53.07</v>
      </c>
      <c r="L8496" s="764">
        <v>1.64</v>
      </c>
    </row>
    <row r="8497" spans="1:12" s="335" customFormat="1" ht="12" x14ac:dyDescent="0.2">
      <c r="A8497" s="335" t="s">
        <v>18498</v>
      </c>
      <c r="B8497" s="335" t="s">
        <v>18542</v>
      </c>
      <c r="C8497" s="749">
        <v>44652</v>
      </c>
      <c r="F8497" s="762">
        <v>2860</v>
      </c>
      <c r="G8497" s="762">
        <v>429</v>
      </c>
      <c r="H8497" s="762"/>
      <c r="I8497" s="763">
        <v>2431</v>
      </c>
      <c r="J8497" s="764">
        <f t="shared" si="74"/>
        <v>89.82</v>
      </c>
      <c r="K8497" s="764">
        <v>87.13</v>
      </c>
      <c r="L8497" s="764">
        <v>2.69</v>
      </c>
    </row>
    <row r="8498" spans="1:12" s="335" customFormat="1" ht="12" x14ac:dyDescent="0.2">
      <c r="A8498" s="335" t="s">
        <v>18499</v>
      </c>
      <c r="B8498" s="335" t="s">
        <v>18543</v>
      </c>
      <c r="C8498" s="749">
        <v>44652</v>
      </c>
      <c r="F8498" s="762">
        <v>2683</v>
      </c>
      <c r="G8498" s="762">
        <v>626</v>
      </c>
      <c r="H8498" s="762"/>
      <c r="I8498" s="763">
        <v>2057</v>
      </c>
      <c r="J8498" s="764">
        <f t="shared" si="74"/>
        <v>145.42000000000002</v>
      </c>
      <c r="K8498" s="764">
        <v>141.06</v>
      </c>
      <c r="L8498" s="764">
        <v>4.3600000000000003</v>
      </c>
    </row>
    <row r="8499" spans="1:12" s="335" customFormat="1" ht="12" x14ac:dyDescent="0.2">
      <c r="A8499" s="335" t="s">
        <v>18500</v>
      </c>
      <c r="B8499" s="335" t="s">
        <v>18544</v>
      </c>
      <c r="C8499" s="749">
        <v>44652</v>
      </c>
      <c r="F8499" s="762">
        <v>3403</v>
      </c>
      <c r="G8499" s="762">
        <v>565</v>
      </c>
      <c r="H8499" s="762"/>
      <c r="I8499" s="763">
        <v>2838</v>
      </c>
      <c r="J8499" s="764">
        <f t="shared" si="74"/>
        <v>113.61</v>
      </c>
      <c r="K8499" s="764">
        <v>110.2</v>
      </c>
      <c r="L8499" s="764">
        <v>3.41</v>
      </c>
    </row>
    <row r="8500" spans="1:12" s="335" customFormat="1" ht="12" x14ac:dyDescent="0.2">
      <c r="A8500" s="335" t="s">
        <v>18501</v>
      </c>
      <c r="B8500" s="335" t="s">
        <v>18545</v>
      </c>
      <c r="C8500" s="749">
        <v>44652</v>
      </c>
      <c r="F8500" s="762">
        <v>2000</v>
      </c>
      <c r="G8500" s="762">
        <v>300</v>
      </c>
      <c r="H8500" s="762"/>
      <c r="I8500" s="763">
        <v>1700</v>
      </c>
      <c r="J8500" s="764">
        <f t="shared" si="74"/>
        <v>55.65</v>
      </c>
      <c r="K8500" s="764">
        <v>53.98</v>
      </c>
      <c r="L8500" s="764">
        <v>1.67</v>
      </c>
    </row>
    <row r="8501" spans="1:12" s="335" customFormat="1" ht="12" x14ac:dyDescent="0.2">
      <c r="A8501" s="335" t="s">
        <v>18502</v>
      </c>
      <c r="B8501" s="335" t="s">
        <v>18546</v>
      </c>
      <c r="C8501" s="749">
        <v>44652</v>
      </c>
      <c r="F8501" s="762">
        <v>10715</v>
      </c>
      <c r="G8501" s="762">
        <v>1607</v>
      </c>
      <c r="H8501" s="762"/>
      <c r="I8501" s="763">
        <v>9108</v>
      </c>
      <c r="J8501" s="764">
        <f t="shared" si="74"/>
        <v>195.41000000000003</v>
      </c>
      <c r="K8501" s="764">
        <v>189.55</v>
      </c>
      <c r="L8501" s="764">
        <v>5.86</v>
      </c>
    </row>
    <row r="8502" spans="1:12" s="335" customFormat="1" ht="12" x14ac:dyDescent="0.2">
      <c r="A8502" s="335" t="s">
        <v>18503</v>
      </c>
      <c r="B8502" s="335" t="s">
        <v>18547</v>
      </c>
      <c r="C8502" s="749">
        <v>44652</v>
      </c>
      <c r="F8502" s="762">
        <v>5046</v>
      </c>
      <c r="G8502" s="762">
        <v>759</v>
      </c>
      <c r="H8502" s="762"/>
      <c r="I8502" s="763">
        <v>4287</v>
      </c>
      <c r="J8502" s="764">
        <f t="shared" si="74"/>
        <v>180.31</v>
      </c>
      <c r="K8502" s="764">
        <v>174.9</v>
      </c>
      <c r="L8502" s="764">
        <v>5.41</v>
      </c>
    </row>
    <row r="8503" spans="1:12" s="335" customFormat="1" ht="12" x14ac:dyDescent="0.2">
      <c r="A8503" s="335" t="s">
        <v>18504</v>
      </c>
      <c r="B8503" s="335" t="s">
        <v>18548</v>
      </c>
      <c r="C8503" s="749">
        <v>44652</v>
      </c>
      <c r="F8503" s="762">
        <v>2916</v>
      </c>
      <c r="G8503" s="762">
        <v>437</v>
      </c>
      <c r="H8503" s="762"/>
      <c r="I8503" s="763">
        <v>2479</v>
      </c>
      <c r="J8503" s="764">
        <f t="shared" si="74"/>
        <v>67.78</v>
      </c>
      <c r="K8503" s="764">
        <v>65.75</v>
      </c>
      <c r="L8503" s="764">
        <v>2.0299999999999998</v>
      </c>
    </row>
    <row r="8504" spans="1:12" s="335" customFormat="1" ht="12" x14ac:dyDescent="0.2">
      <c r="A8504" s="335" t="s">
        <v>18505</v>
      </c>
      <c r="B8504" s="335" t="s">
        <v>18549</v>
      </c>
      <c r="C8504" s="749">
        <v>44652</v>
      </c>
      <c r="F8504" s="762">
        <v>9800</v>
      </c>
      <c r="G8504" s="762">
        <v>1553</v>
      </c>
      <c r="H8504" s="762"/>
      <c r="I8504" s="763">
        <v>8247</v>
      </c>
      <c r="J8504" s="764">
        <f t="shared" si="74"/>
        <v>307.78000000000003</v>
      </c>
      <c r="K8504" s="764">
        <v>298.55</v>
      </c>
      <c r="L8504" s="764">
        <v>9.23</v>
      </c>
    </row>
    <row r="8505" spans="1:12" s="335" customFormat="1" ht="12" x14ac:dyDescent="0.2">
      <c r="A8505" s="335" t="s">
        <v>18506</v>
      </c>
      <c r="B8505" s="335" t="s">
        <v>18550</v>
      </c>
      <c r="C8505" s="749">
        <v>44652</v>
      </c>
      <c r="F8505" s="762">
        <v>3538.5</v>
      </c>
      <c r="G8505" s="762">
        <v>531</v>
      </c>
      <c r="H8505" s="762"/>
      <c r="I8505" s="763">
        <v>3007.5</v>
      </c>
      <c r="J8505" s="764">
        <f t="shared" si="74"/>
        <v>63.03</v>
      </c>
      <c r="K8505" s="764">
        <v>61.14</v>
      </c>
      <c r="L8505" s="764">
        <v>1.89</v>
      </c>
    </row>
    <row r="8506" spans="1:12" s="335" customFormat="1" ht="12" x14ac:dyDescent="0.2">
      <c r="A8506" s="335" t="s">
        <v>18507</v>
      </c>
      <c r="B8506" s="335" t="s">
        <v>18551</v>
      </c>
      <c r="C8506" s="749">
        <v>44652</v>
      </c>
      <c r="F8506" s="762">
        <v>9800</v>
      </c>
      <c r="G8506" s="762">
        <v>1470</v>
      </c>
      <c r="H8506" s="762"/>
      <c r="I8506" s="763">
        <v>8330</v>
      </c>
      <c r="J8506" s="764">
        <f t="shared" si="74"/>
        <v>178.01</v>
      </c>
      <c r="K8506" s="764">
        <v>172.67</v>
      </c>
      <c r="L8506" s="764">
        <v>5.34</v>
      </c>
    </row>
    <row r="8507" spans="1:12" s="335" customFormat="1" ht="12" x14ac:dyDescent="0.2">
      <c r="A8507" s="335" t="s">
        <v>18508</v>
      </c>
      <c r="B8507" s="335" t="s">
        <v>18552</v>
      </c>
      <c r="C8507" s="749">
        <v>44652</v>
      </c>
      <c r="F8507" s="762">
        <v>2396</v>
      </c>
      <c r="G8507" s="762">
        <v>359</v>
      </c>
      <c r="H8507" s="762"/>
      <c r="I8507" s="763">
        <v>2037</v>
      </c>
      <c r="J8507" s="764">
        <f t="shared" si="74"/>
        <v>42.7</v>
      </c>
      <c r="K8507" s="764">
        <v>41.42</v>
      </c>
      <c r="L8507" s="764">
        <v>1.28</v>
      </c>
    </row>
    <row r="8508" spans="1:12" s="335" customFormat="1" ht="12" x14ac:dyDescent="0.2">
      <c r="A8508" s="335" t="s">
        <v>18509</v>
      </c>
      <c r="B8508" s="335" t="s">
        <v>18553</v>
      </c>
      <c r="C8508" s="749">
        <v>44652</v>
      </c>
      <c r="F8508" s="762">
        <v>5591</v>
      </c>
      <c r="G8508" s="762">
        <v>839</v>
      </c>
      <c r="H8508" s="762"/>
      <c r="I8508" s="763">
        <v>4752</v>
      </c>
      <c r="J8508" s="764">
        <f t="shared" si="74"/>
        <v>88.06</v>
      </c>
      <c r="K8508" s="764">
        <v>85.42</v>
      </c>
      <c r="L8508" s="764">
        <v>2.64</v>
      </c>
    </row>
    <row r="8509" spans="1:12" s="335" customFormat="1" ht="12" x14ac:dyDescent="0.2">
      <c r="A8509" s="335" t="s">
        <v>18510</v>
      </c>
      <c r="B8509" s="335" t="s">
        <v>18554</v>
      </c>
      <c r="C8509" s="749">
        <v>44652</v>
      </c>
      <c r="F8509" s="762">
        <v>9384</v>
      </c>
      <c r="G8509" s="762">
        <v>1408</v>
      </c>
      <c r="H8509" s="762"/>
      <c r="I8509" s="763">
        <v>7976</v>
      </c>
      <c r="J8509" s="764">
        <f t="shared" si="74"/>
        <v>247.15</v>
      </c>
      <c r="K8509" s="764">
        <v>239.74</v>
      </c>
      <c r="L8509" s="764">
        <v>7.41</v>
      </c>
    </row>
    <row r="8510" spans="1:12" s="335" customFormat="1" ht="12" x14ac:dyDescent="0.2">
      <c r="A8510" s="335" t="s">
        <v>18511</v>
      </c>
      <c r="B8510" s="335" t="s">
        <v>18555</v>
      </c>
      <c r="C8510" s="749">
        <v>44652</v>
      </c>
      <c r="F8510" s="762">
        <v>5541</v>
      </c>
      <c r="G8510" s="762">
        <v>852</v>
      </c>
      <c r="H8510" s="762"/>
      <c r="I8510" s="763">
        <v>4689</v>
      </c>
      <c r="J8510" s="764">
        <f t="shared" si="74"/>
        <v>204.82</v>
      </c>
      <c r="K8510" s="764">
        <v>198.68</v>
      </c>
      <c r="L8510" s="764">
        <v>6.14</v>
      </c>
    </row>
    <row r="8511" spans="1:12" s="335" customFormat="1" ht="12" x14ac:dyDescent="0.2">
      <c r="A8511" s="335" t="s">
        <v>18512</v>
      </c>
      <c r="B8511" s="335" t="s">
        <v>18556</v>
      </c>
      <c r="C8511" s="749">
        <v>44652</v>
      </c>
      <c r="F8511" s="762">
        <v>5181</v>
      </c>
      <c r="G8511" s="762">
        <v>777</v>
      </c>
      <c r="H8511" s="762"/>
      <c r="I8511" s="763">
        <v>4404</v>
      </c>
      <c r="J8511" s="764">
        <f t="shared" si="74"/>
        <v>75.66</v>
      </c>
      <c r="K8511" s="764">
        <v>73.39</v>
      </c>
      <c r="L8511" s="764">
        <v>2.27</v>
      </c>
    </row>
    <row r="8512" spans="1:12" s="335" customFormat="1" ht="12" x14ac:dyDescent="0.2">
      <c r="A8512" s="335" t="s">
        <v>18513</v>
      </c>
      <c r="B8512" s="335" t="s">
        <v>18557</v>
      </c>
      <c r="C8512" s="749">
        <v>44652</v>
      </c>
      <c r="F8512" s="762">
        <v>3736</v>
      </c>
      <c r="G8512" s="762">
        <v>560</v>
      </c>
      <c r="H8512" s="762"/>
      <c r="I8512" s="763">
        <v>3176</v>
      </c>
      <c r="J8512" s="764">
        <f t="shared" si="74"/>
        <v>108.96</v>
      </c>
      <c r="K8512" s="764">
        <v>105.69</v>
      </c>
      <c r="L8512" s="764">
        <v>3.27</v>
      </c>
    </row>
    <row r="8513" spans="1:12" s="335" customFormat="1" ht="12" x14ac:dyDescent="0.2">
      <c r="A8513" s="335" t="s">
        <v>18514</v>
      </c>
      <c r="B8513" s="335" t="s">
        <v>18558</v>
      </c>
      <c r="C8513" s="749">
        <v>44652</v>
      </c>
      <c r="F8513" s="762">
        <v>7083.96</v>
      </c>
      <c r="G8513" s="762">
        <v>2144</v>
      </c>
      <c r="H8513" s="762"/>
      <c r="I8513" s="763">
        <v>4939.96</v>
      </c>
      <c r="J8513" s="764">
        <f t="shared" si="74"/>
        <v>659.20999999999992</v>
      </c>
      <c r="K8513" s="764">
        <v>639.42999999999995</v>
      </c>
      <c r="L8513" s="764">
        <v>19.78</v>
      </c>
    </row>
    <row r="8514" spans="1:12" s="335" customFormat="1" ht="12" x14ac:dyDescent="0.2">
      <c r="F8514" s="745"/>
      <c r="G8514" s="745"/>
      <c r="H8514" s="745"/>
      <c r="I8514" s="663"/>
      <c r="J8514" s="728"/>
      <c r="K8514" s="728"/>
      <c r="L8514" s="728"/>
    </row>
    <row r="8515" spans="1:12" s="335" customFormat="1" ht="12" x14ac:dyDescent="0.2">
      <c r="A8515" s="335" t="s">
        <v>19067</v>
      </c>
      <c r="B8515" s="335" t="s">
        <v>19131</v>
      </c>
      <c r="C8515" s="749">
        <v>44682</v>
      </c>
      <c r="F8515" s="756">
        <v>3172</v>
      </c>
      <c r="G8515" s="756">
        <v>573</v>
      </c>
      <c r="H8515" s="745"/>
      <c r="I8515" s="663">
        <f>F8515-G8515</f>
        <v>2599</v>
      </c>
      <c r="J8515" s="728">
        <f>K8515+L8515</f>
        <v>119.86</v>
      </c>
      <c r="K8515" s="728">
        <v>116.26</v>
      </c>
      <c r="L8515" s="728">
        <v>3.6</v>
      </c>
    </row>
    <row r="8516" spans="1:12" s="335" customFormat="1" ht="12" x14ac:dyDescent="0.2">
      <c r="A8516" s="335" t="s">
        <v>19068</v>
      </c>
      <c r="B8516" s="335" t="s">
        <v>19132</v>
      </c>
      <c r="C8516" s="749">
        <v>44682</v>
      </c>
      <c r="F8516" s="756">
        <v>13679</v>
      </c>
      <c r="G8516" s="756">
        <v>4582</v>
      </c>
      <c r="H8516" s="745"/>
      <c r="I8516" s="663">
        <f t="shared" ref="I8516:I8578" si="75">F8516-G8516</f>
        <v>9097</v>
      </c>
      <c r="J8516" s="728">
        <f t="shared" ref="J8516:J8577" si="76">K8516+L8516</f>
        <v>1165.69</v>
      </c>
      <c r="K8516" s="728">
        <v>1130.72</v>
      </c>
      <c r="L8516" s="728">
        <v>34.97</v>
      </c>
    </row>
    <row r="8517" spans="1:12" s="335" customFormat="1" ht="12" x14ac:dyDescent="0.2">
      <c r="A8517" s="335" t="s">
        <v>19069</v>
      </c>
      <c r="B8517" s="335" t="s">
        <v>18752</v>
      </c>
      <c r="C8517" s="749">
        <v>44682</v>
      </c>
      <c r="F8517" s="756">
        <v>5768</v>
      </c>
      <c r="G8517" s="756">
        <v>865</v>
      </c>
      <c r="H8517" s="745"/>
      <c r="I8517" s="663">
        <f t="shared" si="75"/>
        <v>4903</v>
      </c>
      <c r="J8517" s="728">
        <f t="shared" si="76"/>
        <v>68.55</v>
      </c>
      <c r="K8517" s="728">
        <v>66.489999999999995</v>
      </c>
      <c r="L8517" s="728">
        <v>2.06</v>
      </c>
    </row>
    <row r="8518" spans="1:12" s="335" customFormat="1" ht="12" x14ac:dyDescent="0.2">
      <c r="A8518" s="335" t="s">
        <v>19070</v>
      </c>
      <c r="B8518" s="335" t="s">
        <v>19133</v>
      </c>
      <c r="C8518" s="749">
        <v>44682</v>
      </c>
      <c r="F8518" s="756">
        <v>4515</v>
      </c>
      <c r="G8518" s="756">
        <v>677</v>
      </c>
      <c r="H8518" s="745"/>
      <c r="I8518" s="663">
        <f t="shared" si="75"/>
        <v>3838</v>
      </c>
      <c r="J8518" s="728">
        <f t="shared" si="76"/>
        <v>85.34</v>
      </c>
      <c r="K8518" s="728">
        <v>82.78</v>
      </c>
      <c r="L8518" s="728">
        <v>2.56</v>
      </c>
    </row>
    <row r="8519" spans="1:12" s="335" customFormat="1" ht="12" x14ac:dyDescent="0.2">
      <c r="A8519" s="335" t="s">
        <v>19071</v>
      </c>
      <c r="B8519" s="335" t="s">
        <v>18753</v>
      </c>
      <c r="C8519" s="749">
        <v>44682</v>
      </c>
      <c r="F8519" s="756">
        <v>2500</v>
      </c>
      <c r="G8519" s="756">
        <v>423</v>
      </c>
      <c r="H8519" s="745"/>
      <c r="I8519" s="663">
        <f t="shared" si="75"/>
        <v>2077</v>
      </c>
      <c r="J8519" s="728">
        <f t="shared" si="76"/>
        <v>85.74</v>
      </c>
      <c r="K8519" s="728">
        <v>83.17</v>
      </c>
      <c r="L8519" s="728">
        <v>2.57</v>
      </c>
    </row>
    <row r="8520" spans="1:12" s="335" customFormat="1" ht="12" x14ac:dyDescent="0.2">
      <c r="A8520" s="335" t="s">
        <v>19072</v>
      </c>
      <c r="B8520" s="335" t="s">
        <v>19134</v>
      </c>
      <c r="C8520" s="749">
        <v>44682</v>
      </c>
      <c r="F8520" s="756">
        <v>3185</v>
      </c>
      <c r="G8520" s="756">
        <v>574</v>
      </c>
      <c r="H8520" s="745"/>
      <c r="I8520" s="663">
        <f t="shared" si="75"/>
        <v>2611</v>
      </c>
      <c r="J8520" s="728">
        <f t="shared" si="76"/>
        <v>119.96</v>
      </c>
      <c r="K8520" s="728">
        <v>116.36</v>
      </c>
      <c r="L8520" s="728">
        <v>3.6</v>
      </c>
    </row>
    <row r="8521" spans="1:12" s="335" customFormat="1" ht="12" x14ac:dyDescent="0.2">
      <c r="A8521" s="335" t="s">
        <v>19073</v>
      </c>
      <c r="B8521" s="335" t="s">
        <v>19135</v>
      </c>
      <c r="C8521" s="749">
        <v>44682</v>
      </c>
      <c r="F8521" s="756">
        <v>5643</v>
      </c>
      <c r="G8521" s="756">
        <v>846</v>
      </c>
      <c r="H8521" s="745"/>
      <c r="I8521" s="663">
        <f t="shared" si="75"/>
        <v>4797</v>
      </c>
      <c r="J8521" s="728">
        <f t="shared" si="76"/>
        <v>153.35</v>
      </c>
      <c r="K8521" s="728">
        <v>148.75</v>
      </c>
      <c r="L8521" s="728">
        <v>4.5999999999999996</v>
      </c>
    </row>
    <row r="8522" spans="1:12" s="335" customFormat="1" ht="12" x14ac:dyDescent="0.2">
      <c r="A8522" s="335" t="s">
        <v>19074</v>
      </c>
      <c r="B8522" s="335" t="s">
        <v>18754</v>
      </c>
      <c r="C8522" s="749">
        <v>44682</v>
      </c>
      <c r="F8522" s="756">
        <v>1012.5</v>
      </c>
      <c r="G8522" s="756">
        <v>203</v>
      </c>
      <c r="H8522" s="745"/>
      <c r="I8522" s="663">
        <f t="shared" si="75"/>
        <v>809.5</v>
      </c>
      <c r="J8522" s="728">
        <f t="shared" si="76"/>
        <v>44.620000000000005</v>
      </c>
      <c r="K8522" s="728">
        <v>43.28</v>
      </c>
      <c r="L8522" s="728">
        <v>1.34</v>
      </c>
    </row>
    <row r="8523" spans="1:12" s="335" customFormat="1" ht="12" x14ac:dyDescent="0.2">
      <c r="A8523" s="335" t="s">
        <v>19075</v>
      </c>
      <c r="B8523" s="335" t="s">
        <v>19136</v>
      </c>
      <c r="C8523" s="749">
        <v>44682</v>
      </c>
      <c r="F8523" s="756">
        <v>2000</v>
      </c>
      <c r="G8523" s="756">
        <v>313</v>
      </c>
      <c r="H8523" s="745"/>
      <c r="I8523" s="663">
        <f t="shared" si="75"/>
        <v>1687</v>
      </c>
      <c r="J8523" s="728">
        <f t="shared" si="76"/>
        <v>60.6</v>
      </c>
      <c r="K8523" s="728">
        <v>58.78</v>
      </c>
      <c r="L8523" s="728">
        <v>1.82</v>
      </c>
    </row>
    <row r="8524" spans="1:12" s="335" customFormat="1" ht="12" x14ac:dyDescent="0.2">
      <c r="A8524" s="335" t="s">
        <v>19076</v>
      </c>
      <c r="B8524" s="335" t="s">
        <v>18755</v>
      </c>
      <c r="C8524" s="749">
        <v>44682</v>
      </c>
      <c r="F8524" s="756">
        <v>2100</v>
      </c>
      <c r="G8524" s="756">
        <v>315</v>
      </c>
      <c r="H8524" s="745"/>
      <c r="I8524" s="663">
        <f t="shared" si="75"/>
        <v>1785</v>
      </c>
      <c r="J8524" s="728">
        <f t="shared" si="76"/>
        <v>31.54</v>
      </c>
      <c r="K8524" s="728">
        <v>30.59</v>
      </c>
      <c r="L8524" s="728">
        <v>0.95</v>
      </c>
    </row>
    <row r="8525" spans="1:12" s="335" customFormat="1" ht="12" x14ac:dyDescent="0.2">
      <c r="A8525" s="335" t="s">
        <v>19077</v>
      </c>
      <c r="B8525" s="335" t="s">
        <v>19137</v>
      </c>
      <c r="C8525" s="749">
        <v>44682</v>
      </c>
      <c r="F8525" s="756">
        <v>3957</v>
      </c>
      <c r="G8525" s="756">
        <v>594</v>
      </c>
      <c r="H8525" s="745"/>
      <c r="I8525" s="663">
        <f t="shared" si="75"/>
        <v>3363</v>
      </c>
      <c r="J8525" s="728">
        <f t="shared" si="76"/>
        <v>59</v>
      </c>
      <c r="K8525" s="728">
        <v>57.23</v>
      </c>
      <c r="L8525" s="728">
        <v>1.77</v>
      </c>
    </row>
    <row r="8526" spans="1:12" s="335" customFormat="1" ht="12" x14ac:dyDescent="0.2">
      <c r="A8526" s="335" t="s">
        <v>19078</v>
      </c>
      <c r="B8526" s="335" t="s">
        <v>19138</v>
      </c>
      <c r="C8526" s="749">
        <v>44682</v>
      </c>
      <c r="F8526" s="756">
        <v>6050</v>
      </c>
      <c r="G8526" s="756">
        <v>1464</v>
      </c>
      <c r="H8526" s="745"/>
      <c r="I8526" s="663">
        <f t="shared" si="75"/>
        <v>4586</v>
      </c>
      <c r="J8526" s="728">
        <f t="shared" si="76"/>
        <v>340.8</v>
      </c>
      <c r="K8526" s="728">
        <v>330.58</v>
      </c>
      <c r="L8526" s="728">
        <v>10.220000000000001</v>
      </c>
    </row>
    <row r="8527" spans="1:12" s="335" customFormat="1" ht="12" x14ac:dyDescent="0.2">
      <c r="A8527" s="335" t="s">
        <v>19079</v>
      </c>
      <c r="B8527" s="335" t="s">
        <v>19139</v>
      </c>
      <c r="C8527" s="749">
        <v>44682</v>
      </c>
      <c r="F8527" s="756">
        <v>2000</v>
      </c>
      <c r="G8527" s="756">
        <v>300</v>
      </c>
      <c r="H8527" s="745"/>
      <c r="I8527" s="663">
        <f t="shared" si="75"/>
        <v>1700</v>
      </c>
      <c r="J8527" s="728">
        <f t="shared" si="76"/>
        <v>38.69</v>
      </c>
      <c r="K8527" s="728">
        <v>37.53</v>
      </c>
      <c r="L8527" s="728">
        <v>1.1599999999999999</v>
      </c>
    </row>
    <row r="8528" spans="1:12" s="335" customFormat="1" ht="12" x14ac:dyDescent="0.2">
      <c r="A8528" s="335" t="s">
        <v>19080</v>
      </c>
      <c r="B8528" s="335" t="s">
        <v>19140</v>
      </c>
      <c r="C8528" s="749">
        <v>44682</v>
      </c>
      <c r="F8528" s="756">
        <v>3563</v>
      </c>
      <c r="G8528" s="756">
        <v>534</v>
      </c>
      <c r="H8528" s="745"/>
      <c r="I8528" s="663">
        <f t="shared" si="75"/>
        <v>3029</v>
      </c>
      <c r="J8528" s="728">
        <f t="shared" si="76"/>
        <v>58.49</v>
      </c>
      <c r="K8528" s="728">
        <v>56.74</v>
      </c>
      <c r="L8528" s="728">
        <v>1.75</v>
      </c>
    </row>
    <row r="8529" spans="1:12" s="335" customFormat="1" ht="12" x14ac:dyDescent="0.2">
      <c r="A8529" s="335" t="s">
        <v>19081</v>
      </c>
      <c r="B8529" s="335" t="s">
        <v>19141</v>
      </c>
      <c r="C8529" s="749">
        <v>44682</v>
      </c>
      <c r="F8529" s="756">
        <v>4418</v>
      </c>
      <c r="G8529" s="756">
        <v>663</v>
      </c>
      <c r="H8529" s="745"/>
      <c r="I8529" s="663">
        <f t="shared" si="75"/>
        <v>3755</v>
      </c>
      <c r="J8529" s="728">
        <f t="shared" si="76"/>
        <v>118.36999999999999</v>
      </c>
      <c r="K8529" s="728">
        <v>114.82</v>
      </c>
      <c r="L8529" s="728">
        <v>3.55</v>
      </c>
    </row>
    <row r="8530" spans="1:12" s="335" customFormat="1" ht="12" x14ac:dyDescent="0.2">
      <c r="A8530" s="335" t="s">
        <v>19082</v>
      </c>
      <c r="B8530" s="335" t="s">
        <v>18763</v>
      </c>
      <c r="C8530" s="749">
        <v>44682</v>
      </c>
      <c r="F8530" s="756">
        <v>5198</v>
      </c>
      <c r="G8530" s="756">
        <v>830</v>
      </c>
      <c r="H8530" s="745"/>
      <c r="I8530" s="663">
        <f t="shared" si="75"/>
        <v>4368</v>
      </c>
      <c r="J8530" s="728">
        <f t="shared" si="76"/>
        <v>165.04</v>
      </c>
      <c r="K8530" s="728">
        <v>160.09</v>
      </c>
      <c r="L8530" s="728">
        <v>4.95</v>
      </c>
    </row>
    <row r="8531" spans="1:12" s="335" customFormat="1" ht="12" x14ac:dyDescent="0.2">
      <c r="A8531" s="335" t="s">
        <v>19083</v>
      </c>
      <c r="B8531" s="335" t="s">
        <v>19142</v>
      </c>
      <c r="C8531" s="749">
        <v>44682</v>
      </c>
      <c r="F8531" s="756">
        <v>3300</v>
      </c>
      <c r="G8531" s="756">
        <v>512</v>
      </c>
      <c r="H8531" s="745"/>
      <c r="I8531" s="663">
        <f t="shared" si="75"/>
        <v>2788</v>
      </c>
      <c r="J8531" s="728">
        <f t="shared" si="76"/>
        <v>99.3</v>
      </c>
      <c r="K8531" s="728">
        <v>96.32</v>
      </c>
      <c r="L8531" s="728">
        <v>2.98</v>
      </c>
    </row>
    <row r="8532" spans="1:12" s="335" customFormat="1" ht="12" x14ac:dyDescent="0.2">
      <c r="A8532" s="335" t="s">
        <v>19084</v>
      </c>
      <c r="B8532" s="335" t="s">
        <v>19143</v>
      </c>
      <c r="C8532" s="749">
        <v>44682</v>
      </c>
      <c r="F8532" s="756">
        <v>3198</v>
      </c>
      <c r="G8532" s="756">
        <v>619</v>
      </c>
      <c r="H8532" s="745"/>
      <c r="I8532" s="663">
        <f t="shared" si="75"/>
        <v>2579</v>
      </c>
      <c r="J8532" s="728">
        <f t="shared" si="76"/>
        <v>133.27000000000001</v>
      </c>
      <c r="K8532" s="728">
        <v>129.27000000000001</v>
      </c>
      <c r="L8532" s="728">
        <v>4</v>
      </c>
    </row>
    <row r="8533" spans="1:12" s="335" customFormat="1" ht="12" x14ac:dyDescent="0.2">
      <c r="A8533" s="335" t="s">
        <v>19085</v>
      </c>
      <c r="B8533" s="335" t="s">
        <v>18757</v>
      </c>
      <c r="C8533" s="749">
        <v>44682</v>
      </c>
      <c r="F8533" s="756">
        <v>2795</v>
      </c>
      <c r="G8533" s="756">
        <v>440</v>
      </c>
      <c r="H8533" s="745"/>
      <c r="I8533" s="663">
        <f t="shared" si="75"/>
        <v>2355</v>
      </c>
      <c r="J8533" s="728">
        <f t="shared" si="76"/>
        <v>86.97</v>
      </c>
      <c r="K8533" s="728">
        <v>84.36</v>
      </c>
      <c r="L8533" s="728">
        <v>2.61</v>
      </c>
    </row>
    <row r="8534" spans="1:12" s="335" customFormat="1" ht="12" x14ac:dyDescent="0.2">
      <c r="A8534" s="335" t="s">
        <v>19086</v>
      </c>
      <c r="B8534" s="335" t="s">
        <v>19144</v>
      </c>
      <c r="C8534" s="749">
        <v>44682</v>
      </c>
      <c r="F8534" s="756">
        <v>3510</v>
      </c>
      <c r="G8534" s="756">
        <v>635</v>
      </c>
      <c r="H8534" s="745"/>
      <c r="I8534" s="663">
        <f t="shared" si="75"/>
        <v>2875</v>
      </c>
      <c r="J8534" s="728">
        <f t="shared" si="76"/>
        <v>131.94</v>
      </c>
      <c r="K8534" s="728">
        <v>127.98</v>
      </c>
      <c r="L8534" s="728">
        <v>3.96</v>
      </c>
    </row>
    <row r="8535" spans="1:12" s="335" customFormat="1" ht="12" x14ac:dyDescent="0.2">
      <c r="A8535" s="335" t="s">
        <v>19087</v>
      </c>
      <c r="B8535" s="335" t="s">
        <v>19145</v>
      </c>
      <c r="C8535" s="749">
        <v>44682</v>
      </c>
      <c r="F8535" s="756">
        <v>5890</v>
      </c>
      <c r="G8535" s="756">
        <v>884</v>
      </c>
      <c r="H8535" s="745"/>
      <c r="I8535" s="663">
        <f t="shared" si="75"/>
        <v>5006</v>
      </c>
      <c r="J8535" s="728">
        <f t="shared" si="76"/>
        <v>124.9</v>
      </c>
      <c r="K8535" s="728">
        <v>121.15</v>
      </c>
      <c r="L8535" s="728">
        <v>3.75</v>
      </c>
    </row>
    <row r="8536" spans="1:12" s="335" customFormat="1" ht="12" x14ac:dyDescent="0.2">
      <c r="A8536" s="335" t="s">
        <v>19088</v>
      </c>
      <c r="B8536" s="335" t="s">
        <v>19146</v>
      </c>
      <c r="C8536" s="749">
        <v>44682</v>
      </c>
      <c r="F8536" s="756">
        <v>3552.28</v>
      </c>
      <c r="G8536" s="756">
        <v>533</v>
      </c>
      <c r="H8536" s="745"/>
      <c r="I8536" s="663">
        <f t="shared" si="75"/>
        <v>3019.28</v>
      </c>
      <c r="J8536" s="728">
        <f t="shared" si="76"/>
        <v>99.28</v>
      </c>
      <c r="K8536" s="728">
        <v>96.3</v>
      </c>
      <c r="L8536" s="728">
        <v>2.98</v>
      </c>
    </row>
    <row r="8537" spans="1:12" s="335" customFormat="1" ht="12" x14ac:dyDescent="0.2">
      <c r="A8537" s="335" t="s">
        <v>19089</v>
      </c>
      <c r="B8537" s="335" t="s">
        <v>19147</v>
      </c>
      <c r="C8537" s="749">
        <v>44682</v>
      </c>
      <c r="F8537" s="756">
        <v>7480.92</v>
      </c>
      <c r="G8537" s="756">
        <v>1122</v>
      </c>
      <c r="H8537" s="745"/>
      <c r="I8537" s="663">
        <f t="shared" si="75"/>
        <v>6358.92</v>
      </c>
      <c r="J8537" s="728">
        <f t="shared" si="76"/>
        <v>88.84</v>
      </c>
      <c r="K8537" s="728">
        <v>86.17</v>
      </c>
      <c r="L8537" s="728">
        <v>2.67</v>
      </c>
    </row>
    <row r="8538" spans="1:12" s="335" customFormat="1" ht="12" x14ac:dyDescent="0.2">
      <c r="A8538" s="335" t="s">
        <v>19090</v>
      </c>
      <c r="B8538" s="335" t="s">
        <v>19148</v>
      </c>
      <c r="C8538" s="749">
        <v>44682</v>
      </c>
      <c r="F8538" s="756">
        <v>3610.05</v>
      </c>
      <c r="G8538" s="756">
        <v>849</v>
      </c>
      <c r="H8538" s="745"/>
      <c r="I8538" s="663">
        <f t="shared" si="75"/>
        <v>2761.05</v>
      </c>
      <c r="J8538" s="728">
        <f t="shared" si="76"/>
        <v>196.07999999999998</v>
      </c>
      <c r="K8538" s="728">
        <v>190.2</v>
      </c>
      <c r="L8538" s="728">
        <v>5.88</v>
      </c>
    </row>
    <row r="8539" spans="1:12" s="335" customFormat="1" ht="12" x14ac:dyDescent="0.2">
      <c r="A8539" s="335" t="s">
        <v>19091</v>
      </c>
      <c r="B8539" s="335" t="s">
        <v>19149</v>
      </c>
      <c r="C8539" s="749">
        <v>44682</v>
      </c>
      <c r="F8539" s="756">
        <v>9091</v>
      </c>
      <c r="G8539" s="756">
        <v>1575</v>
      </c>
      <c r="H8539" s="745"/>
      <c r="I8539" s="663">
        <f t="shared" si="75"/>
        <v>7516</v>
      </c>
      <c r="J8539" s="728">
        <f t="shared" si="76"/>
        <v>326.49</v>
      </c>
      <c r="K8539" s="728">
        <v>316.7</v>
      </c>
      <c r="L8539" s="728">
        <v>9.7899999999999991</v>
      </c>
    </row>
    <row r="8540" spans="1:12" s="335" customFormat="1" ht="12" x14ac:dyDescent="0.2">
      <c r="A8540" s="335" t="s">
        <v>19092</v>
      </c>
      <c r="B8540" s="335" t="s">
        <v>18756</v>
      </c>
      <c r="C8540" s="749">
        <v>44682</v>
      </c>
      <c r="F8540" s="756">
        <v>3116</v>
      </c>
      <c r="G8540" s="756">
        <v>467</v>
      </c>
      <c r="H8540" s="745"/>
      <c r="I8540" s="663">
        <f t="shared" si="75"/>
        <v>2649</v>
      </c>
      <c r="J8540" s="728">
        <f t="shared" si="76"/>
        <v>36.15</v>
      </c>
      <c r="K8540" s="728">
        <v>35.07</v>
      </c>
      <c r="L8540" s="728">
        <v>1.08</v>
      </c>
    </row>
    <row r="8541" spans="1:12" s="335" customFormat="1" ht="12" x14ac:dyDescent="0.2">
      <c r="A8541" s="335" t="s">
        <v>19093</v>
      </c>
      <c r="B8541" s="335" t="s">
        <v>19150</v>
      </c>
      <c r="C8541" s="749">
        <v>44682</v>
      </c>
      <c r="F8541" s="756">
        <v>2995</v>
      </c>
      <c r="G8541" s="756">
        <v>755</v>
      </c>
      <c r="H8541" s="745"/>
      <c r="I8541" s="663">
        <f t="shared" si="75"/>
        <v>2240</v>
      </c>
      <c r="J8541" s="728">
        <f t="shared" si="76"/>
        <v>177.75</v>
      </c>
      <c r="K8541" s="728">
        <v>172.42</v>
      </c>
      <c r="L8541" s="728">
        <v>5.33</v>
      </c>
    </row>
    <row r="8542" spans="1:12" s="335" customFormat="1" ht="12" x14ac:dyDescent="0.2">
      <c r="A8542" s="335" t="s">
        <v>19094</v>
      </c>
      <c r="B8542" s="335" t="s">
        <v>19151</v>
      </c>
      <c r="C8542" s="749">
        <v>44682</v>
      </c>
      <c r="F8542" s="756">
        <v>5481</v>
      </c>
      <c r="G8542" s="756">
        <v>926</v>
      </c>
      <c r="H8542" s="745"/>
      <c r="I8542" s="663">
        <f t="shared" si="75"/>
        <v>4555</v>
      </c>
      <c r="J8542" s="728">
        <f t="shared" si="76"/>
        <v>189.59</v>
      </c>
      <c r="K8542" s="728">
        <v>183.9</v>
      </c>
      <c r="L8542" s="728">
        <v>5.69</v>
      </c>
    </row>
    <row r="8543" spans="1:12" s="335" customFormat="1" ht="12" x14ac:dyDescent="0.2">
      <c r="A8543" s="335" t="s">
        <v>19095</v>
      </c>
      <c r="B8543" s="335" t="s">
        <v>19152</v>
      </c>
      <c r="C8543" s="749">
        <v>44682</v>
      </c>
      <c r="F8543" s="756">
        <v>3491</v>
      </c>
      <c r="G8543" s="756">
        <v>524</v>
      </c>
      <c r="H8543" s="745"/>
      <c r="I8543" s="663">
        <f t="shared" si="75"/>
        <v>2967</v>
      </c>
      <c r="J8543" s="728">
        <f t="shared" si="76"/>
        <v>51.73</v>
      </c>
      <c r="K8543" s="728">
        <v>50.18</v>
      </c>
      <c r="L8543" s="728">
        <v>1.55</v>
      </c>
    </row>
    <row r="8544" spans="1:12" s="335" customFormat="1" ht="12" x14ac:dyDescent="0.2">
      <c r="A8544" s="335" t="s">
        <v>19096</v>
      </c>
      <c r="B8544" s="335" t="s">
        <v>19153</v>
      </c>
      <c r="C8544" s="749">
        <v>44682</v>
      </c>
      <c r="F8544" s="756">
        <v>2516</v>
      </c>
      <c r="G8544" s="756">
        <v>542</v>
      </c>
      <c r="H8544" s="745"/>
      <c r="I8544" s="663">
        <f t="shared" si="75"/>
        <v>1974</v>
      </c>
      <c r="J8544" s="728">
        <f t="shared" si="76"/>
        <v>151.35999999999999</v>
      </c>
      <c r="K8544" s="728">
        <v>146.82</v>
      </c>
      <c r="L8544" s="728">
        <v>4.54</v>
      </c>
    </row>
    <row r="8545" spans="1:12" s="335" customFormat="1" ht="12" x14ac:dyDescent="0.2">
      <c r="A8545" s="335" t="s">
        <v>19097</v>
      </c>
      <c r="B8545" s="335" t="s">
        <v>19154</v>
      </c>
      <c r="C8545" s="749">
        <v>44682</v>
      </c>
      <c r="F8545" s="756">
        <v>2300</v>
      </c>
      <c r="G8545" s="756">
        <v>450</v>
      </c>
      <c r="H8545" s="745"/>
      <c r="I8545" s="663">
        <f t="shared" si="75"/>
        <v>1850</v>
      </c>
      <c r="J8545" s="728">
        <f t="shared" si="76"/>
        <v>121.3</v>
      </c>
      <c r="K8545" s="728">
        <v>117.66</v>
      </c>
      <c r="L8545" s="728">
        <v>3.64</v>
      </c>
    </row>
    <row r="8546" spans="1:12" s="335" customFormat="1" ht="12" x14ac:dyDescent="0.2">
      <c r="A8546" s="335" t="s">
        <v>19098</v>
      </c>
      <c r="B8546" s="335" t="s">
        <v>19155</v>
      </c>
      <c r="C8546" s="749">
        <v>44682</v>
      </c>
      <c r="F8546" s="756">
        <v>9414</v>
      </c>
      <c r="G8546" s="756">
        <v>1412</v>
      </c>
      <c r="H8546" s="745"/>
      <c r="I8546" s="663">
        <f t="shared" si="75"/>
        <v>8002</v>
      </c>
      <c r="J8546" s="728">
        <f t="shared" si="76"/>
        <v>256.86</v>
      </c>
      <c r="K8546" s="728">
        <v>249.15</v>
      </c>
      <c r="L8546" s="728">
        <v>7.71</v>
      </c>
    </row>
    <row r="8547" spans="1:12" s="335" customFormat="1" ht="12" x14ac:dyDescent="0.2">
      <c r="A8547" s="335" t="s">
        <v>19099</v>
      </c>
      <c r="B8547" s="335" t="s">
        <v>18760</v>
      </c>
      <c r="C8547" s="749">
        <v>44682</v>
      </c>
      <c r="F8547" s="756">
        <v>2971</v>
      </c>
      <c r="G8547" s="756">
        <v>446</v>
      </c>
      <c r="H8547" s="745"/>
      <c r="I8547" s="663">
        <f t="shared" si="75"/>
        <v>2525</v>
      </c>
      <c r="J8547" s="728">
        <f t="shared" si="76"/>
        <v>21.490000000000002</v>
      </c>
      <c r="K8547" s="728">
        <v>20.85</v>
      </c>
      <c r="L8547" s="728">
        <v>0.64</v>
      </c>
    </row>
    <row r="8548" spans="1:12" s="335" customFormat="1" ht="12" x14ac:dyDescent="0.2">
      <c r="A8548" s="335" t="s">
        <v>19100</v>
      </c>
      <c r="B8548" s="335" t="s">
        <v>19156</v>
      </c>
      <c r="C8548" s="749">
        <v>44682</v>
      </c>
      <c r="F8548" s="756">
        <v>4960</v>
      </c>
      <c r="G8548" s="756">
        <v>744</v>
      </c>
      <c r="H8548" s="745"/>
      <c r="I8548" s="663">
        <f t="shared" si="75"/>
        <v>4216</v>
      </c>
      <c r="J8548" s="728">
        <f t="shared" si="76"/>
        <v>112.03</v>
      </c>
      <c r="K8548" s="728">
        <v>108.67</v>
      </c>
      <c r="L8548" s="728">
        <v>3.36</v>
      </c>
    </row>
    <row r="8549" spans="1:12" s="335" customFormat="1" ht="12" x14ac:dyDescent="0.2">
      <c r="A8549" s="335" t="s">
        <v>19101</v>
      </c>
      <c r="B8549" s="335" t="s">
        <v>19157</v>
      </c>
      <c r="C8549" s="749">
        <v>44682</v>
      </c>
      <c r="F8549" s="756">
        <v>3223</v>
      </c>
      <c r="G8549" s="756">
        <v>483</v>
      </c>
      <c r="H8549" s="745"/>
      <c r="I8549" s="663">
        <f t="shared" si="75"/>
        <v>2740</v>
      </c>
      <c r="J8549" s="728">
        <f t="shared" si="76"/>
        <v>66.239999999999995</v>
      </c>
      <c r="K8549" s="728">
        <v>64.25</v>
      </c>
      <c r="L8549" s="728">
        <v>1.99</v>
      </c>
    </row>
    <row r="8550" spans="1:12" s="335" customFormat="1" ht="12" x14ac:dyDescent="0.2">
      <c r="A8550" s="335" t="s">
        <v>19102</v>
      </c>
      <c r="B8550" s="335" t="s">
        <v>19158</v>
      </c>
      <c r="C8550" s="749">
        <v>44682</v>
      </c>
      <c r="F8550" s="756">
        <v>2300</v>
      </c>
      <c r="G8550" s="756">
        <v>569</v>
      </c>
      <c r="H8550" s="745"/>
      <c r="I8550" s="663">
        <f t="shared" si="75"/>
        <v>1731</v>
      </c>
      <c r="J8550" s="728">
        <f t="shared" si="76"/>
        <v>133.41999999999999</v>
      </c>
      <c r="K8550" s="728">
        <v>129.41999999999999</v>
      </c>
      <c r="L8550" s="728">
        <v>4</v>
      </c>
    </row>
    <row r="8551" spans="1:12" s="335" customFormat="1" ht="12" x14ac:dyDescent="0.2">
      <c r="A8551" s="335" t="s">
        <v>19103</v>
      </c>
      <c r="B8551" s="335" t="s">
        <v>19159</v>
      </c>
      <c r="C8551" s="749">
        <v>44682</v>
      </c>
      <c r="F8551" s="756">
        <v>3143</v>
      </c>
      <c r="G8551" s="756">
        <v>471</v>
      </c>
      <c r="H8551" s="745"/>
      <c r="I8551" s="663">
        <f t="shared" si="75"/>
        <v>2672</v>
      </c>
      <c r="J8551" s="728">
        <f t="shared" si="76"/>
        <v>37</v>
      </c>
      <c r="K8551" s="728">
        <v>35.89</v>
      </c>
      <c r="L8551" s="728">
        <v>1.1100000000000001</v>
      </c>
    </row>
    <row r="8552" spans="1:12" s="335" customFormat="1" ht="12" x14ac:dyDescent="0.2">
      <c r="A8552" s="335" t="s">
        <v>19104</v>
      </c>
      <c r="B8552" s="335" t="s">
        <v>19160</v>
      </c>
      <c r="C8552" s="749">
        <v>44682</v>
      </c>
      <c r="F8552" s="756">
        <v>5481</v>
      </c>
      <c r="G8552" s="756">
        <v>822</v>
      </c>
      <c r="H8552" s="745"/>
      <c r="I8552" s="663">
        <f t="shared" si="75"/>
        <v>4659</v>
      </c>
      <c r="J8552" s="728">
        <f t="shared" si="76"/>
        <v>119.1</v>
      </c>
      <c r="K8552" s="728">
        <v>115.53</v>
      </c>
      <c r="L8552" s="728">
        <v>3.57</v>
      </c>
    </row>
    <row r="8553" spans="1:12" s="335" customFormat="1" ht="12" x14ac:dyDescent="0.2">
      <c r="A8553" s="335" t="s">
        <v>19105</v>
      </c>
      <c r="B8553" s="335" t="s">
        <v>19161</v>
      </c>
      <c r="C8553" s="749">
        <v>44682</v>
      </c>
      <c r="F8553" s="756">
        <v>1764</v>
      </c>
      <c r="G8553" s="756">
        <v>265</v>
      </c>
      <c r="H8553" s="745"/>
      <c r="I8553" s="663">
        <f t="shared" si="75"/>
        <v>1499</v>
      </c>
      <c r="J8553" s="728">
        <f t="shared" si="76"/>
        <v>34.03</v>
      </c>
      <c r="K8553" s="728">
        <v>33.01</v>
      </c>
      <c r="L8553" s="728">
        <v>1.02</v>
      </c>
    </row>
    <row r="8554" spans="1:12" s="335" customFormat="1" ht="12" x14ac:dyDescent="0.2">
      <c r="A8554" s="335" t="s">
        <v>19106</v>
      </c>
      <c r="B8554" s="335" t="s">
        <v>19162</v>
      </c>
      <c r="C8554" s="749">
        <v>44682</v>
      </c>
      <c r="F8554" s="756">
        <v>4383.8</v>
      </c>
      <c r="G8554" s="756">
        <v>752</v>
      </c>
      <c r="H8554" s="745"/>
      <c r="I8554" s="663">
        <f t="shared" si="75"/>
        <v>3631.8</v>
      </c>
      <c r="J8554" s="728">
        <f t="shared" si="76"/>
        <v>155.11000000000001</v>
      </c>
      <c r="K8554" s="728">
        <v>150.46</v>
      </c>
      <c r="L8554" s="728">
        <v>4.6500000000000004</v>
      </c>
    </row>
    <row r="8555" spans="1:12" s="335" customFormat="1" ht="12" x14ac:dyDescent="0.2">
      <c r="A8555" s="335" t="s">
        <v>19107</v>
      </c>
      <c r="B8555" s="335" t="s">
        <v>19163</v>
      </c>
      <c r="C8555" s="749">
        <v>44682</v>
      </c>
      <c r="F8555" s="756">
        <v>5096</v>
      </c>
      <c r="G8555" s="756">
        <v>764</v>
      </c>
      <c r="H8555" s="745"/>
      <c r="I8555" s="663">
        <f t="shared" si="75"/>
        <v>4332</v>
      </c>
      <c r="J8555" s="728">
        <f t="shared" si="76"/>
        <v>127.51</v>
      </c>
      <c r="K8555" s="728">
        <v>123.68</v>
      </c>
      <c r="L8555" s="728">
        <v>3.83</v>
      </c>
    </row>
    <row r="8556" spans="1:12" s="335" customFormat="1" ht="12" x14ac:dyDescent="0.2">
      <c r="A8556" s="335" t="s">
        <v>19108</v>
      </c>
      <c r="B8556" s="335" t="s">
        <v>15499</v>
      </c>
      <c r="C8556" s="749">
        <v>44682</v>
      </c>
      <c r="F8556" s="756">
        <v>5702</v>
      </c>
      <c r="G8556" s="756">
        <v>855</v>
      </c>
      <c r="H8556" s="745"/>
      <c r="I8556" s="663">
        <f t="shared" si="75"/>
        <v>4847</v>
      </c>
      <c r="J8556" s="728">
        <f t="shared" si="76"/>
        <v>102</v>
      </c>
      <c r="K8556" s="728">
        <v>98.94</v>
      </c>
      <c r="L8556" s="728">
        <v>3.06</v>
      </c>
    </row>
    <row r="8557" spans="1:12" s="335" customFormat="1" ht="12" x14ac:dyDescent="0.2">
      <c r="A8557" s="335" t="s">
        <v>19109</v>
      </c>
      <c r="B8557" s="335" t="s">
        <v>19164</v>
      </c>
      <c r="C8557" s="749">
        <v>44682</v>
      </c>
      <c r="F8557" s="756">
        <v>2516</v>
      </c>
      <c r="G8557" s="756">
        <v>421</v>
      </c>
      <c r="H8557" s="745"/>
      <c r="I8557" s="663">
        <f t="shared" si="75"/>
        <v>2095</v>
      </c>
      <c r="J8557" s="728">
        <f t="shared" si="76"/>
        <v>85.639999999999986</v>
      </c>
      <c r="K8557" s="728">
        <v>83.07</v>
      </c>
      <c r="L8557" s="728">
        <v>2.57</v>
      </c>
    </row>
    <row r="8558" spans="1:12" s="335" customFormat="1" ht="12" x14ac:dyDescent="0.2">
      <c r="A8558" s="335" t="s">
        <v>19110</v>
      </c>
      <c r="B8558" s="335" t="s">
        <v>19165</v>
      </c>
      <c r="C8558" s="749">
        <v>44682</v>
      </c>
      <c r="F8558" s="756">
        <v>7511</v>
      </c>
      <c r="G8558" s="756">
        <v>1196</v>
      </c>
      <c r="H8558" s="745"/>
      <c r="I8558" s="663">
        <f t="shared" si="75"/>
        <v>6315</v>
      </c>
      <c r="J8558" s="728">
        <f t="shared" si="76"/>
        <v>237.60999999999999</v>
      </c>
      <c r="K8558" s="728">
        <v>230.48</v>
      </c>
      <c r="L8558" s="728">
        <v>7.13</v>
      </c>
    </row>
    <row r="8559" spans="1:12" s="335" customFormat="1" ht="12" x14ac:dyDescent="0.2">
      <c r="A8559" s="335" t="s">
        <v>19111</v>
      </c>
      <c r="B8559" s="335" t="s">
        <v>19166</v>
      </c>
      <c r="C8559" s="749">
        <v>44682</v>
      </c>
      <c r="F8559" s="756">
        <v>3570.5</v>
      </c>
      <c r="G8559" s="756">
        <v>536</v>
      </c>
      <c r="H8559" s="745"/>
      <c r="I8559" s="663">
        <f t="shared" si="75"/>
        <v>3034.5</v>
      </c>
      <c r="J8559" s="728">
        <f t="shared" si="76"/>
        <v>61.15</v>
      </c>
      <c r="K8559" s="728">
        <v>59.32</v>
      </c>
      <c r="L8559" s="728">
        <v>1.83</v>
      </c>
    </row>
    <row r="8560" spans="1:12" s="335" customFormat="1" ht="12" x14ac:dyDescent="0.2">
      <c r="A8560" s="335" t="s">
        <v>19112</v>
      </c>
      <c r="B8560" s="335" t="s">
        <v>19167</v>
      </c>
      <c r="C8560" s="749">
        <v>44682</v>
      </c>
      <c r="F8560" s="756">
        <v>3411</v>
      </c>
      <c r="G8560" s="756">
        <v>512</v>
      </c>
      <c r="H8560" s="745"/>
      <c r="I8560" s="663">
        <f t="shared" si="75"/>
        <v>2899</v>
      </c>
      <c r="J8560" s="728">
        <f t="shared" si="76"/>
        <v>49.15</v>
      </c>
      <c r="K8560" s="728">
        <v>47.68</v>
      </c>
      <c r="L8560" s="728">
        <v>1.47</v>
      </c>
    </row>
    <row r="8561" spans="1:12" s="335" customFormat="1" ht="12" x14ac:dyDescent="0.2">
      <c r="A8561" s="335" t="s">
        <v>19113</v>
      </c>
      <c r="B8561" s="335" t="s">
        <v>19168</v>
      </c>
      <c r="C8561" s="749">
        <v>44682</v>
      </c>
      <c r="F8561" s="756">
        <v>3491</v>
      </c>
      <c r="G8561" s="756">
        <v>524</v>
      </c>
      <c r="H8561" s="745"/>
      <c r="I8561" s="663">
        <f t="shared" si="75"/>
        <v>2967</v>
      </c>
      <c r="J8561" s="728">
        <f t="shared" si="76"/>
        <v>36.370000000000005</v>
      </c>
      <c r="K8561" s="728">
        <v>35.28</v>
      </c>
      <c r="L8561" s="728">
        <v>1.0900000000000001</v>
      </c>
    </row>
    <row r="8562" spans="1:12" s="335" customFormat="1" ht="12" x14ac:dyDescent="0.2">
      <c r="A8562" s="335" t="s">
        <v>19114</v>
      </c>
      <c r="B8562" s="335" t="s">
        <v>19169</v>
      </c>
      <c r="C8562" s="749">
        <v>44682</v>
      </c>
      <c r="F8562" s="756">
        <v>3490</v>
      </c>
      <c r="G8562" s="756">
        <v>524</v>
      </c>
      <c r="H8562" s="745"/>
      <c r="I8562" s="663">
        <f t="shared" si="75"/>
        <v>2966</v>
      </c>
      <c r="J8562" s="728">
        <f t="shared" si="76"/>
        <v>68.48</v>
      </c>
      <c r="K8562" s="728">
        <v>66.430000000000007</v>
      </c>
      <c r="L8562" s="728">
        <v>2.0499999999999998</v>
      </c>
    </row>
    <row r="8563" spans="1:12" s="335" customFormat="1" ht="12" x14ac:dyDescent="0.2">
      <c r="A8563" s="335" t="s">
        <v>19115</v>
      </c>
      <c r="B8563" s="335" t="s">
        <v>19170</v>
      </c>
      <c r="C8563" s="749">
        <v>44682</v>
      </c>
      <c r="F8563" s="756">
        <v>7396</v>
      </c>
      <c r="G8563" s="756">
        <v>1109</v>
      </c>
      <c r="H8563" s="745"/>
      <c r="I8563" s="663">
        <f t="shared" si="75"/>
        <v>6287</v>
      </c>
      <c r="J8563" s="728">
        <f t="shared" si="76"/>
        <v>188.94</v>
      </c>
      <c r="K8563" s="728">
        <v>183.27</v>
      </c>
      <c r="L8563" s="728">
        <v>5.67</v>
      </c>
    </row>
    <row r="8564" spans="1:12" s="335" customFormat="1" ht="12" x14ac:dyDescent="0.2">
      <c r="A8564" s="335" t="s">
        <v>19116</v>
      </c>
      <c r="B8564" s="335" t="s">
        <v>19171</v>
      </c>
      <c r="C8564" s="749">
        <v>44682</v>
      </c>
      <c r="F8564" s="756">
        <v>1800</v>
      </c>
      <c r="G8564" s="756">
        <v>349</v>
      </c>
      <c r="H8564" s="745"/>
      <c r="I8564" s="663">
        <f t="shared" si="75"/>
        <v>1451</v>
      </c>
      <c r="J8564" s="728">
        <f t="shared" si="76"/>
        <v>75.28</v>
      </c>
      <c r="K8564" s="728">
        <v>73.02</v>
      </c>
      <c r="L8564" s="728">
        <v>2.2599999999999998</v>
      </c>
    </row>
    <row r="8565" spans="1:12" s="335" customFormat="1" ht="12" x14ac:dyDescent="0.2">
      <c r="A8565" s="335" t="s">
        <v>19117</v>
      </c>
      <c r="B8565" s="335" t="s">
        <v>19172</v>
      </c>
      <c r="C8565" s="749">
        <v>44682</v>
      </c>
      <c r="F8565" s="756">
        <v>10700</v>
      </c>
      <c r="G8565" s="756">
        <v>1673</v>
      </c>
      <c r="H8565" s="745"/>
      <c r="I8565" s="663">
        <f t="shared" si="75"/>
        <v>9027</v>
      </c>
      <c r="J8565" s="728">
        <f t="shared" si="76"/>
        <v>328.88</v>
      </c>
      <c r="K8565" s="728">
        <v>319.01</v>
      </c>
      <c r="L8565" s="728">
        <v>9.8699999999999992</v>
      </c>
    </row>
    <row r="8566" spans="1:12" s="335" customFormat="1" ht="12" x14ac:dyDescent="0.2">
      <c r="A8566" s="335" t="s">
        <v>19118</v>
      </c>
      <c r="B8566" s="335" t="s">
        <v>19173</v>
      </c>
      <c r="C8566" s="749">
        <v>44682</v>
      </c>
      <c r="F8566" s="756">
        <v>15070</v>
      </c>
      <c r="G8566" s="756">
        <v>2261</v>
      </c>
      <c r="H8566" s="745"/>
      <c r="I8566" s="663">
        <f t="shared" si="75"/>
        <v>12809</v>
      </c>
      <c r="J8566" s="728">
        <f t="shared" si="76"/>
        <v>392.38</v>
      </c>
      <c r="K8566" s="728">
        <v>380.61</v>
      </c>
      <c r="L8566" s="728">
        <v>11.77</v>
      </c>
    </row>
    <row r="8567" spans="1:12" s="335" customFormat="1" ht="12" x14ac:dyDescent="0.2">
      <c r="A8567" s="335" t="s">
        <v>19119</v>
      </c>
      <c r="B8567" s="335" t="s">
        <v>19174</v>
      </c>
      <c r="C8567" s="749">
        <v>44682</v>
      </c>
      <c r="F8567" s="756">
        <v>7169</v>
      </c>
      <c r="G8567" s="756">
        <v>1075</v>
      </c>
      <c r="H8567" s="745"/>
      <c r="I8567" s="663">
        <f t="shared" si="75"/>
        <v>6094</v>
      </c>
      <c r="J8567" s="728">
        <f t="shared" si="76"/>
        <v>102.8</v>
      </c>
      <c r="K8567" s="728">
        <v>99.72</v>
      </c>
      <c r="L8567" s="728">
        <v>3.08</v>
      </c>
    </row>
    <row r="8568" spans="1:12" s="335" customFormat="1" ht="12" x14ac:dyDescent="0.2">
      <c r="A8568" s="335" t="s">
        <v>19120</v>
      </c>
      <c r="B8568" s="335" t="s">
        <v>19175</v>
      </c>
      <c r="C8568" s="749">
        <v>44682</v>
      </c>
      <c r="F8568" s="756">
        <v>9956</v>
      </c>
      <c r="G8568" s="756">
        <v>1870</v>
      </c>
      <c r="H8568" s="745"/>
      <c r="I8568" s="663">
        <f t="shared" si="75"/>
        <v>8086</v>
      </c>
      <c r="J8568" s="728">
        <f t="shared" si="76"/>
        <v>401.58</v>
      </c>
      <c r="K8568" s="728">
        <v>389.53</v>
      </c>
      <c r="L8568" s="728">
        <v>12.05</v>
      </c>
    </row>
    <row r="8569" spans="1:12" s="335" customFormat="1" ht="12" x14ac:dyDescent="0.2">
      <c r="A8569" s="335" t="s">
        <v>19121</v>
      </c>
      <c r="B8569" s="335" t="s">
        <v>19176</v>
      </c>
      <c r="C8569" s="749">
        <v>44682</v>
      </c>
      <c r="F8569" s="756">
        <v>5096</v>
      </c>
      <c r="G8569" s="756">
        <v>764</v>
      </c>
      <c r="H8569" s="745"/>
      <c r="I8569" s="663">
        <f t="shared" si="75"/>
        <v>4332</v>
      </c>
      <c r="J8569" s="728">
        <f t="shared" si="76"/>
        <v>78.62</v>
      </c>
      <c r="K8569" s="728">
        <v>76.260000000000005</v>
      </c>
      <c r="L8569" s="728">
        <v>2.36</v>
      </c>
    </row>
    <row r="8570" spans="1:12" s="335" customFormat="1" ht="12" x14ac:dyDescent="0.2">
      <c r="A8570" s="335" t="s">
        <v>19122</v>
      </c>
      <c r="B8570" s="335" t="s">
        <v>19177</v>
      </c>
      <c r="C8570" s="749">
        <v>44682</v>
      </c>
      <c r="F8570" s="756">
        <v>5256</v>
      </c>
      <c r="G8570" s="756">
        <v>788</v>
      </c>
      <c r="H8570" s="745"/>
      <c r="I8570" s="663">
        <f t="shared" si="75"/>
        <v>4468</v>
      </c>
      <c r="J8570" s="728">
        <f t="shared" si="76"/>
        <v>82.31</v>
      </c>
      <c r="K8570" s="728">
        <v>79.84</v>
      </c>
      <c r="L8570" s="728">
        <v>2.4700000000000002</v>
      </c>
    </row>
    <row r="8571" spans="1:12" s="335" customFormat="1" ht="12" x14ac:dyDescent="0.2">
      <c r="A8571" s="335" t="s">
        <v>19123</v>
      </c>
      <c r="B8571" s="335" t="s">
        <v>18765</v>
      </c>
      <c r="C8571" s="749">
        <v>44682</v>
      </c>
      <c r="F8571" s="756">
        <v>4262</v>
      </c>
      <c r="G8571" s="756">
        <v>1131</v>
      </c>
      <c r="H8571" s="745"/>
      <c r="I8571" s="663">
        <f t="shared" si="75"/>
        <v>3131</v>
      </c>
      <c r="J8571" s="728">
        <f t="shared" si="76"/>
        <v>272.8</v>
      </c>
      <c r="K8571" s="728">
        <v>264.62</v>
      </c>
      <c r="L8571" s="728">
        <v>8.18</v>
      </c>
    </row>
    <row r="8572" spans="1:12" s="335" customFormat="1" ht="12" x14ac:dyDescent="0.2">
      <c r="A8572" s="335" t="s">
        <v>19124</v>
      </c>
      <c r="B8572" s="335" t="s">
        <v>18761</v>
      </c>
      <c r="C8572" s="749">
        <v>44682</v>
      </c>
      <c r="F8572" s="756">
        <v>4643</v>
      </c>
      <c r="G8572" s="756">
        <v>696</v>
      </c>
      <c r="H8572" s="745"/>
      <c r="I8572" s="663">
        <f t="shared" si="75"/>
        <v>3947</v>
      </c>
      <c r="J8572" s="728">
        <f t="shared" si="76"/>
        <v>111.84</v>
      </c>
      <c r="K8572" s="728">
        <v>108.48</v>
      </c>
      <c r="L8572" s="728">
        <v>3.36</v>
      </c>
    </row>
    <row r="8573" spans="1:12" s="335" customFormat="1" ht="12" x14ac:dyDescent="0.2">
      <c r="A8573" s="335" t="s">
        <v>19125</v>
      </c>
      <c r="B8573" s="335" t="s">
        <v>18759</v>
      </c>
      <c r="C8573" s="749">
        <v>44682</v>
      </c>
      <c r="F8573" s="756">
        <v>3174</v>
      </c>
      <c r="G8573" s="756">
        <v>476</v>
      </c>
      <c r="H8573" s="745"/>
      <c r="I8573" s="663">
        <f t="shared" si="75"/>
        <v>2698</v>
      </c>
      <c r="J8573" s="728">
        <f t="shared" si="76"/>
        <v>32.19</v>
      </c>
      <c r="K8573" s="728">
        <v>31.22</v>
      </c>
      <c r="L8573" s="728">
        <v>0.97</v>
      </c>
    </row>
    <row r="8574" spans="1:12" s="335" customFormat="1" ht="12" x14ac:dyDescent="0.2">
      <c r="A8574" s="335" t="s">
        <v>19126</v>
      </c>
      <c r="B8574" s="335" t="s">
        <v>18762</v>
      </c>
      <c r="C8574" s="749">
        <v>44682</v>
      </c>
      <c r="F8574" s="756">
        <v>3238</v>
      </c>
      <c r="G8574" s="756">
        <v>486</v>
      </c>
      <c r="H8574" s="745"/>
      <c r="I8574" s="663">
        <f t="shared" si="75"/>
        <v>2752</v>
      </c>
      <c r="J8574" s="728">
        <f t="shared" si="76"/>
        <v>75.25</v>
      </c>
      <c r="K8574" s="728">
        <v>72.989999999999995</v>
      </c>
      <c r="L8574" s="728">
        <v>2.2599999999999998</v>
      </c>
    </row>
    <row r="8575" spans="1:12" s="335" customFormat="1" ht="12" x14ac:dyDescent="0.2">
      <c r="A8575" s="335" t="s">
        <v>19127</v>
      </c>
      <c r="B8575" s="335" t="s">
        <v>18758</v>
      </c>
      <c r="C8575" s="749">
        <v>44682</v>
      </c>
      <c r="F8575" s="756">
        <v>4539</v>
      </c>
      <c r="G8575" s="756">
        <v>681</v>
      </c>
      <c r="H8575" s="745"/>
      <c r="I8575" s="663">
        <f t="shared" si="75"/>
        <v>3858</v>
      </c>
      <c r="J8575" s="728">
        <f t="shared" si="76"/>
        <v>123.58</v>
      </c>
      <c r="K8575" s="728">
        <v>119.87</v>
      </c>
      <c r="L8575" s="728">
        <v>3.71</v>
      </c>
    </row>
    <row r="8576" spans="1:12" s="335" customFormat="1" ht="12" x14ac:dyDescent="0.2">
      <c r="A8576" s="335" t="s">
        <v>19128</v>
      </c>
      <c r="B8576" s="335" t="s">
        <v>18766</v>
      </c>
      <c r="C8576" s="749">
        <v>44682</v>
      </c>
      <c r="F8576" s="756">
        <v>11989.88</v>
      </c>
      <c r="G8576" s="756">
        <v>2403</v>
      </c>
      <c r="H8576" s="745"/>
      <c r="I8576" s="663">
        <f t="shared" si="75"/>
        <v>9586.8799999999992</v>
      </c>
      <c r="J8576" s="728">
        <f t="shared" si="76"/>
        <v>529.89</v>
      </c>
      <c r="K8576" s="728">
        <v>513.99</v>
      </c>
      <c r="L8576" s="728">
        <v>15.9</v>
      </c>
    </row>
    <row r="8577" spans="1:12" s="335" customFormat="1" ht="12" x14ac:dyDescent="0.2">
      <c r="A8577" s="335" t="s">
        <v>19129</v>
      </c>
      <c r="B8577" s="335" t="s">
        <v>19178</v>
      </c>
      <c r="C8577" s="749">
        <v>44682</v>
      </c>
      <c r="F8577" s="756">
        <v>2973.3</v>
      </c>
      <c r="G8577" s="756">
        <v>446</v>
      </c>
      <c r="H8577" s="745"/>
      <c r="I8577" s="663">
        <f t="shared" si="75"/>
        <v>2527.3000000000002</v>
      </c>
      <c r="J8577" s="728">
        <f t="shared" si="76"/>
        <v>64.86</v>
      </c>
      <c r="K8577" s="728">
        <v>62.91</v>
      </c>
      <c r="L8577" s="728">
        <v>1.95</v>
      </c>
    </row>
    <row r="8578" spans="1:12" s="335" customFormat="1" ht="12" x14ac:dyDescent="0.2">
      <c r="A8578" s="335" t="s">
        <v>19130</v>
      </c>
      <c r="B8578" s="335" t="s">
        <v>18764</v>
      </c>
      <c r="C8578" s="749">
        <v>44682</v>
      </c>
      <c r="F8578" s="756">
        <v>2690.5</v>
      </c>
      <c r="G8578" s="756">
        <v>404</v>
      </c>
      <c r="H8578" s="745"/>
      <c r="I8578" s="663">
        <f t="shared" si="75"/>
        <v>2286.5</v>
      </c>
      <c r="J8578" s="728">
        <f>K8578+L8578</f>
        <v>63.8</v>
      </c>
      <c r="K8578" s="728">
        <v>61.89</v>
      </c>
      <c r="L8578" s="728">
        <v>1.91</v>
      </c>
    </row>
    <row r="8579" spans="1:12" s="335" customFormat="1" ht="12" x14ac:dyDescent="0.2">
      <c r="F8579" s="745"/>
      <c r="G8579" s="745"/>
      <c r="H8579" s="745"/>
      <c r="I8579" s="663"/>
      <c r="J8579" s="728"/>
      <c r="K8579" s="728"/>
      <c r="L8579" s="728"/>
    </row>
    <row r="8580" spans="1:12" s="335" customFormat="1" ht="12" x14ac:dyDescent="0.2">
      <c r="A8580" s="335" t="s">
        <v>19179</v>
      </c>
      <c r="B8580" s="335" t="s">
        <v>19234</v>
      </c>
      <c r="C8580" s="749">
        <v>44713</v>
      </c>
      <c r="F8580" s="745">
        <v>6566</v>
      </c>
      <c r="G8580" s="745">
        <v>1395</v>
      </c>
      <c r="H8580" s="745"/>
      <c r="I8580" s="663">
        <v>5171</v>
      </c>
      <c r="J8580" s="728">
        <f>K8580+L8580</f>
        <v>314.16000000000003</v>
      </c>
      <c r="K8580" s="728">
        <v>304.74</v>
      </c>
      <c r="L8580" s="728">
        <v>9.42</v>
      </c>
    </row>
    <row r="8581" spans="1:12" s="335" customFormat="1" ht="12" x14ac:dyDescent="0.2">
      <c r="A8581" s="335" t="s">
        <v>19180</v>
      </c>
      <c r="B8581" s="335" t="s">
        <v>19235</v>
      </c>
      <c r="C8581" s="749">
        <v>44713</v>
      </c>
      <c r="F8581" s="745">
        <v>5360</v>
      </c>
      <c r="G8581" s="745">
        <v>804</v>
      </c>
      <c r="H8581" s="745"/>
      <c r="I8581" s="663">
        <v>4556</v>
      </c>
      <c r="J8581" s="728">
        <f t="shared" ref="J8581:J8633" si="77">K8581+L8581</f>
        <v>145.43</v>
      </c>
      <c r="K8581" s="728">
        <v>141.07</v>
      </c>
      <c r="L8581" s="728">
        <v>4.3600000000000003</v>
      </c>
    </row>
    <row r="8582" spans="1:12" s="335" customFormat="1" ht="12" x14ac:dyDescent="0.2">
      <c r="A8582" s="335" t="s">
        <v>19181</v>
      </c>
      <c r="B8582" s="335" t="s">
        <v>19236</v>
      </c>
      <c r="C8582" s="749">
        <v>44713</v>
      </c>
      <c r="F8582" s="745">
        <v>3730</v>
      </c>
      <c r="G8582" s="745">
        <v>560</v>
      </c>
      <c r="H8582" s="745"/>
      <c r="I8582" s="663">
        <v>3170</v>
      </c>
      <c r="J8582" s="728">
        <f t="shared" si="77"/>
        <v>33.010000000000005</v>
      </c>
      <c r="K8582" s="728">
        <v>32.020000000000003</v>
      </c>
      <c r="L8582" s="728">
        <v>0.99</v>
      </c>
    </row>
    <row r="8583" spans="1:12" s="335" customFormat="1" ht="12" x14ac:dyDescent="0.2">
      <c r="A8583" s="335" t="s">
        <v>19182</v>
      </c>
      <c r="B8583" s="335" t="s">
        <v>19237</v>
      </c>
      <c r="C8583" s="749">
        <v>44713</v>
      </c>
      <c r="F8583" s="745">
        <v>3999</v>
      </c>
      <c r="G8583" s="745">
        <v>1272</v>
      </c>
      <c r="H8583" s="745"/>
      <c r="I8583" s="663">
        <v>2727</v>
      </c>
      <c r="J8583" s="728">
        <f t="shared" si="77"/>
        <v>320.16000000000003</v>
      </c>
      <c r="K8583" s="728">
        <v>310.56</v>
      </c>
      <c r="L8583" s="728">
        <v>9.6</v>
      </c>
    </row>
    <row r="8584" spans="1:12" s="335" customFormat="1" ht="12" x14ac:dyDescent="0.2">
      <c r="A8584" s="335" t="s">
        <v>19183</v>
      </c>
      <c r="B8584" s="335" t="s">
        <v>19238</v>
      </c>
      <c r="C8584" s="749">
        <v>44713</v>
      </c>
      <c r="F8584" s="745">
        <v>7050</v>
      </c>
      <c r="G8584" s="745">
        <v>1058</v>
      </c>
      <c r="H8584" s="745"/>
      <c r="I8584" s="663">
        <v>5992</v>
      </c>
      <c r="J8584" s="728">
        <f t="shared" si="77"/>
        <v>131.07</v>
      </c>
      <c r="K8584" s="728">
        <v>127.14</v>
      </c>
      <c r="L8584" s="728">
        <v>3.93</v>
      </c>
    </row>
    <row r="8585" spans="1:12" s="335" customFormat="1" ht="12" x14ac:dyDescent="0.2">
      <c r="A8585" s="335" t="s">
        <v>19184</v>
      </c>
      <c r="B8585" s="335" t="s">
        <v>19239</v>
      </c>
      <c r="C8585" s="749">
        <v>44713</v>
      </c>
      <c r="F8585" s="745">
        <v>3143</v>
      </c>
      <c r="G8585" s="745">
        <v>471</v>
      </c>
      <c r="H8585" s="745"/>
      <c r="I8585" s="663">
        <v>2672</v>
      </c>
      <c r="J8585" s="728">
        <f t="shared" si="77"/>
        <v>71.790000000000006</v>
      </c>
      <c r="K8585" s="728">
        <v>69.64</v>
      </c>
      <c r="L8585" s="728">
        <v>2.15</v>
      </c>
    </row>
    <row r="8586" spans="1:12" s="335" customFormat="1" ht="12" x14ac:dyDescent="0.2">
      <c r="A8586" s="335" t="s">
        <v>19185</v>
      </c>
      <c r="B8586" s="335" t="s">
        <v>19240</v>
      </c>
      <c r="C8586" s="749">
        <v>44713</v>
      </c>
      <c r="F8586" s="745">
        <v>5421</v>
      </c>
      <c r="G8586" s="745">
        <v>813</v>
      </c>
      <c r="H8586" s="745"/>
      <c r="I8586" s="663">
        <v>4608</v>
      </c>
      <c r="J8586" s="728">
        <f t="shared" si="77"/>
        <v>85.929999999999993</v>
      </c>
      <c r="K8586" s="728">
        <v>83.35</v>
      </c>
      <c r="L8586" s="728">
        <v>2.58</v>
      </c>
    </row>
    <row r="8587" spans="1:12" s="335" customFormat="1" ht="12" x14ac:dyDescent="0.2">
      <c r="A8587" s="335" t="s">
        <v>19186</v>
      </c>
      <c r="B8587" s="335" t="s">
        <v>19241</v>
      </c>
      <c r="C8587" s="749">
        <v>44713</v>
      </c>
      <c r="F8587" s="745">
        <v>1700</v>
      </c>
      <c r="G8587" s="745">
        <v>345</v>
      </c>
      <c r="H8587" s="745"/>
      <c r="I8587" s="663">
        <v>1355</v>
      </c>
      <c r="J8587" s="728">
        <f t="shared" si="77"/>
        <v>76.97</v>
      </c>
      <c r="K8587" s="728">
        <v>73.47</v>
      </c>
      <c r="L8587" s="728">
        <v>3.5</v>
      </c>
    </row>
    <row r="8588" spans="1:12" s="335" customFormat="1" ht="12" x14ac:dyDescent="0.2">
      <c r="A8588" s="335" t="s">
        <v>19187</v>
      </c>
      <c r="B8588" s="335" t="s">
        <v>19242</v>
      </c>
      <c r="C8588" s="749">
        <v>44713</v>
      </c>
      <c r="F8588" s="745">
        <v>1920</v>
      </c>
      <c r="G8588" s="745">
        <v>350</v>
      </c>
      <c r="H8588" s="745"/>
      <c r="I8588" s="663">
        <v>1570</v>
      </c>
      <c r="J8588" s="728">
        <f t="shared" si="77"/>
        <v>74.59</v>
      </c>
      <c r="K8588" s="728">
        <v>71.2</v>
      </c>
      <c r="L8588" s="728">
        <v>3.39</v>
      </c>
    </row>
    <row r="8589" spans="1:12" s="335" customFormat="1" ht="12" x14ac:dyDescent="0.2">
      <c r="A8589" s="335" t="s">
        <v>19188</v>
      </c>
      <c r="B8589" s="335" t="s">
        <v>19243</v>
      </c>
      <c r="C8589" s="749">
        <v>44713</v>
      </c>
      <c r="F8589" s="745">
        <v>3007</v>
      </c>
      <c r="G8589" s="745">
        <v>451</v>
      </c>
      <c r="H8589" s="745"/>
      <c r="I8589" s="663">
        <v>2556</v>
      </c>
      <c r="J8589" s="728">
        <f t="shared" si="77"/>
        <v>30.700000000000003</v>
      </c>
      <c r="K8589" s="728">
        <v>29.78</v>
      </c>
      <c r="L8589" s="728">
        <v>0.92</v>
      </c>
    </row>
    <row r="8590" spans="1:12" s="335" customFormat="1" ht="12" x14ac:dyDescent="0.2">
      <c r="A8590" s="335" t="s">
        <v>19189</v>
      </c>
      <c r="B8590" s="335" t="s">
        <v>19244</v>
      </c>
      <c r="C8590" s="749">
        <v>44713</v>
      </c>
      <c r="F8590" s="745">
        <v>2800</v>
      </c>
      <c r="G8590" s="745">
        <v>420</v>
      </c>
      <c r="H8590" s="745"/>
      <c r="I8590" s="663">
        <v>2380</v>
      </c>
      <c r="J8590" s="728">
        <f t="shared" si="77"/>
        <v>70.62</v>
      </c>
      <c r="K8590" s="728">
        <v>68.5</v>
      </c>
      <c r="L8590" s="728">
        <v>2.12</v>
      </c>
    </row>
    <row r="8591" spans="1:12" s="335" customFormat="1" ht="12" x14ac:dyDescent="0.2">
      <c r="A8591" s="335" t="s">
        <v>19190</v>
      </c>
      <c r="B8591" s="335" t="s">
        <v>19245</v>
      </c>
      <c r="C8591" s="749">
        <v>44713</v>
      </c>
      <c r="F8591" s="745">
        <v>10392.9</v>
      </c>
      <c r="G8591" s="745">
        <v>1856</v>
      </c>
      <c r="H8591" s="745"/>
      <c r="I8591" s="663">
        <v>8536.9</v>
      </c>
      <c r="J8591" s="728">
        <f t="shared" si="77"/>
        <v>396.45</v>
      </c>
      <c r="K8591" s="728">
        <v>378.43</v>
      </c>
      <c r="L8591" s="728">
        <v>18.02</v>
      </c>
    </row>
    <row r="8592" spans="1:12" s="335" customFormat="1" ht="12" x14ac:dyDescent="0.2">
      <c r="A8592" s="335" t="s">
        <v>19191</v>
      </c>
      <c r="B8592" s="335" t="s">
        <v>19246</v>
      </c>
      <c r="C8592" s="749">
        <v>44713</v>
      </c>
      <c r="F8592" s="745">
        <v>3484.5</v>
      </c>
      <c r="G8592" s="745">
        <v>1035</v>
      </c>
      <c r="H8592" s="745"/>
      <c r="I8592" s="663">
        <v>2449.5</v>
      </c>
      <c r="J8592" s="728">
        <f t="shared" si="77"/>
        <v>256.08</v>
      </c>
      <c r="K8592" s="728">
        <v>244.44</v>
      </c>
      <c r="L8592" s="728">
        <v>11.64</v>
      </c>
    </row>
    <row r="8593" spans="1:12" s="335" customFormat="1" ht="12" x14ac:dyDescent="0.2">
      <c r="A8593" s="335" t="s">
        <v>19192</v>
      </c>
      <c r="B8593" s="335" t="s">
        <v>19247</v>
      </c>
      <c r="C8593" s="749">
        <v>44713</v>
      </c>
      <c r="F8593" s="745">
        <v>2500</v>
      </c>
      <c r="G8593" s="745">
        <v>581</v>
      </c>
      <c r="H8593" s="745"/>
      <c r="I8593" s="663">
        <v>1919</v>
      </c>
      <c r="J8593" s="728">
        <f t="shared" si="77"/>
        <v>134.69</v>
      </c>
      <c r="K8593" s="728">
        <v>130.65</v>
      </c>
      <c r="L8593" s="728">
        <v>4.04</v>
      </c>
    </row>
    <row r="8594" spans="1:12" s="335" customFormat="1" ht="12" x14ac:dyDescent="0.2">
      <c r="A8594" s="335" t="s">
        <v>19193</v>
      </c>
      <c r="B8594" s="335" t="s">
        <v>19248</v>
      </c>
      <c r="C8594" s="749">
        <v>44713</v>
      </c>
      <c r="F8594" s="745">
        <v>3186</v>
      </c>
      <c r="G8594" s="745">
        <v>478</v>
      </c>
      <c r="H8594" s="745"/>
      <c r="I8594" s="663">
        <v>2708</v>
      </c>
      <c r="J8594" s="728">
        <f t="shared" si="77"/>
        <v>51.8</v>
      </c>
      <c r="K8594" s="728">
        <v>50.25</v>
      </c>
      <c r="L8594" s="728">
        <v>1.55</v>
      </c>
    </row>
    <row r="8595" spans="1:12" s="335" customFormat="1" ht="12" x14ac:dyDescent="0.2">
      <c r="A8595" s="335" t="s">
        <v>19194</v>
      </c>
      <c r="B8595" s="335" t="s">
        <v>19249</v>
      </c>
      <c r="C8595" s="749">
        <v>44713</v>
      </c>
      <c r="F8595" s="745">
        <v>5000</v>
      </c>
      <c r="G8595" s="745">
        <v>750</v>
      </c>
      <c r="H8595" s="745"/>
      <c r="I8595" s="663">
        <v>4250</v>
      </c>
      <c r="J8595" s="728">
        <f t="shared" si="77"/>
        <v>113.67</v>
      </c>
      <c r="K8595" s="728">
        <v>108.5</v>
      </c>
      <c r="L8595" s="728">
        <v>5.17</v>
      </c>
    </row>
    <row r="8596" spans="1:12" s="335" customFormat="1" ht="12" x14ac:dyDescent="0.2">
      <c r="A8596" s="335" t="s">
        <v>19195</v>
      </c>
      <c r="B8596" s="335" t="s">
        <v>19250</v>
      </c>
      <c r="C8596" s="749">
        <v>44713</v>
      </c>
      <c r="F8596" s="745">
        <v>3510</v>
      </c>
      <c r="G8596" s="745">
        <v>527</v>
      </c>
      <c r="H8596" s="745"/>
      <c r="I8596" s="663">
        <v>2983</v>
      </c>
      <c r="J8596" s="728">
        <f t="shared" si="77"/>
        <v>44.52</v>
      </c>
      <c r="K8596" s="728">
        <v>43.18</v>
      </c>
      <c r="L8596" s="728">
        <v>1.34</v>
      </c>
    </row>
    <row r="8597" spans="1:12" s="335" customFormat="1" ht="12" x14ac:dyDescent="0.2">
      <c r="A8597" s="335" t="s">
        <v>19196</v>
      </c>
      <c r="B8597" s="335" t="s">
        <v>19251</v>
      </c>
      <c r="C8597" s="749">
        <v>44713</v>
      </c>
      <c r="F8597" s="745">
        <v>4482</v>
      </c>
      <c r="G8597" s="745">
        <v>672</v>
      </c>
      <c r="H8597" s="745"/>
      <c r="I8597" s="663">
        <v>3810</v>
      </c>
      <c r="J8597" s="728">
        <f t="shared" si="77"/>
        <v>63.39</v>
      </c>
      <c r="K8597" s="728">
        <v>61.49</v>
      </c>
      <c r="L8597" s="728">
        <v>1.9</v>
      </c>
    </row>
    <row r="8598" spans="1:12" s="335" customFormat="1" ht="12" x14ac:dyDescent="0.2">
      <c r="A8598" s="335" t="s">
        <v>19197</v>
      </c>
      <c r="B8598" s="335" t="s">
        <v>19252</v>
      </c>
      <c r="C8598" s="749">
        <v>44713</v>
      </c>
      <c r="F8598" s="745">
        <v>3737</v>
      </c>
      <c r="G8598" s="745">
        <v>561</v>
      </c>
      <c r="H8598" s="745"/>
      <c r="I8598" s="663">
        <v>3176</v>
      </c>
      <c r="J8598" s="728">
        <f t="shared" si="77"/>
        <v>77.31</v>
      </c>
      <c r="K8598" s="728">
        <v>73.8</v>
      </c>
      <c r="L8598" s="728">
        <v>3.51</v>
      </c>
    </row>
    <row r="8599" spans="1:12" s="335" customFormat="1" ht="12" x14ac:dyDescent="0.2">
      <c r="A8599" s="335" t="s">
        <v>19198</v>
      </c>
      <c r="B8599" s="335" t="s">
        <v>19253</v>
      </c>
      <c r="C8599" s="749">
        <v>44713</v>
      </c>
      <c r="F8599" s="745">
        <v>2718</v>
      </c>
      <c r="G8599" s="745">
        <v>408</v>
      </c>
      <c r="H8599" s="745"/>
      <c r="I8599" s="663">
        <v>2310</v>
      </c>
      <c r="J8599" s="728">
        <f t="shared" si="77"/>
        <v>39.99</v>
      </c>
      <c r="K8599" s="728">
        <v>38.17</v>
      </c>
      <c r="L8599" s="728">
        <v>1.82</v>
      </c>
    </row>
    <row r="8600" spans="1:12" s="335" customFormat="1" ht="12" x14ac:dyDescent="0.2">
      <c r="A8600" s="335" t="s">
        <v>19199</v>
      </c>
      <c r="B8600" s="335" t="s">
        <v>19254</v>
      </c>
      <c r="C8600" s="749">
        <v>44713</v>
      </c>
      <c r="F8600" s="745">
        <v>2523</v>
      </c>
      <c r="G8600" s="745">
        <v>426</v>
      </c>
      <c r="H8600" s="745"/>
      <c r="I8600" s="663">
        <v>2097</v>
      </c>
      <c r="J8600" s="728">
        <f t="shared" si="77"/>
        <v>86.94</v>
      </c>
      <c r="K8600" s="728">
        <v>82.99</v>
      </c>
      <c r="L8600" s="728">
        <v>3.95</v>
      </c>
    </row>
    <row r="8601" spans="1:12" s="335" customFormat="1" ht="12" x14ac:dyDescent="0.2">
      <c r="A8601" s="335" t="s">
        <v>19200</v>
      </c>
      <c r="B8601" s="335" t="s">
        <v>19255</v>
      </c>
      <c r="C8601" s="749">
        <v>44713</v>
      </c>
      <c r="F8601" s="745">
        <v>6755</v>
      </c>
      <c r="G8601" s="745">
        <v>1157</v>
      </c>
      <c r="H8601" s="745"/>
      <c r="I8601" s="663">
        <v>5598</v>
      </c>
      <c r="J8601" s="728">
        <f t="shared" si="77"/>
        <v>239.97</v>
      </c>
      <c r="K8601" s="728">
        <v>229.06</v>
      </c>
      <c r="L8601" s="728">
        <v>10.91</v>
      </c>
    </row>
    <row r="8602" spans="1:12" s="335" customFormat="1" ht="12" x14ac:dyDescent="0.2">
      <c r="A8602" s="335" t="s">
        <v>19201</v>
      </c>
      <c r="B8602" s="335" t="s">
        <v>19256</v>
      </c>
      <c r="C8602" s="749">
        <v>44713</v>
      </c>
      <c r="F8602" s="745">
        <v>4309</v>
      </c>
      <c r="G8602" s="745">
        <v>660</v>
      </c>
      <c r="H8602" s="745"/>
      <c r="I8602" s="663">
        <v>3649</v>
      </c>
      <c r="J8602" s="728">
        <f t="shared" si="77"/>
        <v>156.89000000000001</v>
      </c>
      <c r="K8602" s="728">
        <v>152.18</v>
      </c>
      <c r="L8602" s="728">
        <v>4.71</v>
      </c>
    </row>
    <row r="8603" spans="1:12" s="335" customFormat="1" ht="12" x14ac:dyDescent="0.2">
      <c r="A8603" s="335" t="s">
        <v>19202</v>
      </c>
      <c r="B8603" s="335" t="s">
        <v>19257</v>
      </c>
      <c r="C8603" s="749">
        <v>44713</v>
      </c>
      <c r="F8603" s="745">
        <v>7340</v>
      </c>
      <c r="G8603" s="745">
        <v>1101</v>
      </c>
      <c r="H8603" s="745"/>
      <c r="I8603" s="663">
        <v>6239</v>
      </c>
      <c r="J8603" s="728">
        <f t="shared" si="77"/>
        <v>171.08</v>
      </c>
      <c r="K8603" s="728">
        <v>163.30000000000001</v>
      </c>
      <c r="L8603" s="728">
        <v>7.78</v>
      </c>
    </row>
    <row r="8604" spans="1:12" s="335" customFormat="1" ht="12" x14ac:dyDescent="0.2">
      <c r="A8604" s="335" t="s">
        <v>19203</v>
      </c>
      <c r="B8604" s="335" t="s">
        <v>19258</v>
      </c>
      <c r="C8604" s="749">
        <v>44713</v>
      </c>
      <c r="F8604" s="745">
        <v>2521</v>
      </c>
      <c r="G8604" s="745">
        <v>495</v>
      </c>
      <c r="H8604" s="745"/>
      <c r="I8604" s="663">
        <v>2026</v>
      </c>
      <c r="J8604" s="728">
        <f t="shared" si="77"/>
        <v>109.96</v>
      </c>
      <c r="K8604" s="728">
        <v>104.96</v>
      </c>
      <c r="L8604" s="728">
        <v>5</v>
      </c>
    </row>
    <row r="8605" spans="1:12" s="335" customFormat="1" ht="12" x14ac:dyDescent="0.2">
      <c r="A8605" s="335" t="s">
        <v>19204</v>
      </c>
      <c r="B8605" s="335" t="s">
        <v>19259</v>
      </c>
      <c r="C8605" s="749">
        <v>44713</v>
      </c>
      <c r="F8605" s="745">
        <v>2000</v>
      </c>
      <c r="G8605" s="745">
        <v>355</v>
      </c>
      <c r="H8605" s="745"/>
      <c r="I8605" s="663">
        <v>1645</v>
      </c>
      <c r="J8605" s="728">
        <f t="shared" si="77"/>
        <v>75.45</v>
      </c>
      <c r="K8605" s="728">
        <v>72.02</v>
      </c>
      <c r="L8605" s="728">
        <v>3.43</v>
      </c>
    </row>
    <row r="8606" spans="1:12" s="335" customFormat="1" ht="12" x14ac:dyDescent="0.2">
      <c r="A8606" s="335" t="s">
        <v>19205</v>
      </c>
      <c r="B8606" s="335" t="s">
        <v>19260</v>
      </c>
      <c r="C8606" s="749">
        <v>44713</v>
      </c>
      <c r="F8606" s="745">
        <v>1995</v>
      </c>
      <c r="G8606" s="745">
        <v>405</v>
      </c>
      <c r="H8606" s="745"/>
      <c r="I8606" s="663">
        <v>1590</v>
      </c>
      <c r="J8606" s="728">
        <f t="shared" si="77"/>
        <v>91.210000000000008</v>
      </c>
      <c r="K8606" s="728">
        <v>87.06</v>
      </c>
      <c r="L8606" s="728">
        <v>4.1500000000000004</v>
      </c>
    </row>
    <row r="8607" spans="1:12" s="335" customFormat="1" ht="12" x14ac:dyDescent="0.2">
      <c r="A8607" s="335" t="s">
        <v>19206</v>
      </c>
      <c r="B8607" s="335" t="s">
        <v>19261</v>
      </c>
      <c r="C8607" s="749">
        <v>44713</v>
      </c>
      <c r="F8607" s="745">
        <v>3270</v>
      </c>
      <c r="G8607" s="745">
        <v>491</v>
      </c>
      <c r="H8607" s="745"/>
      <c r="I8607" s="663">
        <v>2779</v>
      </c>
      <c r="J8607" s="728">
        <f t="shared" si="77"/>
        <v>73.63</v>
      </c>
      <c r="K8607" s="728">
        <v>70.28</v>
      </c>
      <c r="L8607" s="728">
        <v>3.35</v>
      </c>
    </row>
    <row r="8608" spans="1:12" s="335" customFormat="1" ht="12" x14ac:dyDescent="0.2">
      <c r="A8608" s="335" t="s">
        <v>19207</v>
      </c>
      <c r="B8608" s="335" t="s">
        <v>19262</v>
      </c>
      <c r="C8608" s="749">
        <v>44713</v>
      </c>
      <c r="F8608" s="745">
        <v>2500</v>
      </c>
      <c r="G8608" s="745">
        <v>383</v>
      </c>
      <c r="H8608" s="745"/>
      <c r="I8608" s="663">
        <v>2117</v>
      </c>
      <c r="J8608" s="728">
        <f t="shared" si="77"/>
        <v>75.59</v>
      </c>
      <c r="K8608" s="728">
        <v>72.150000000000006</v>
      </c>
      <c r="L8608" s="728">
        <v>3.44</v>
      </c>
    </row>
    <row r="8609" spans="1:12" s="335" customFormat="1" ht="12" x14ac:dyDescent="0.2">
      <c r="A8609" s="335" t="s">
        <v>19208</v>
      </c>
      <c r="B8609" s="335" t="s">
        <v>19263</v>
      </c>
      <c r="C8609" s="749">
        <v>44713</v>
      </c>
      <c r="F8609" s="745">
        <v>8507</v>
      </c>
      <c r="G8609" s="745">
        <v>1276</v>
      </c>
      <c r="H8609" s="745"/>
      <c r="I8609" s="663">
        <v>7231</v>
      </c>
      <c r="J8609" s="728">
        <f t="shared" si="77"/>
        <v>214.3</v>
      </c>
      <c r="K8609" s="728">
        <v>204.56</v>
      </c>
      <c r="L8609" s="728">
        <v>9.74</v>
      </c>
    </row>
    <row r="8610" spans="1:12" s="335" customFormat="1" ht="12" x14ac:dyDescent="0.2">
      <c r="A8610" s="335" t="s">
        <v>19209</v>
      </c>
      <c r="B8610" s="335" t="s">
        <v>19264</v>
      </c>
      <c r="C8610" s="749">
        <v>44713</v>
      </c>
      <c r="F8610" s="745">
        <v>3238</v>
      </c>
      <c r="G8610" s="745">
        <v>486</v>
      </c>
      <c r="H8610" s="745"/>
      <c r="I8610" s="663">
        <v>2752</v>
      </c>
      <c r="J8610" s="728">
        <f t="shared" si="77"/>
        <v>67.84</v>
      </c>
      <c r="K8610" s="728">
        <v>64.760000000000005</v>
      </c>
      <c r="L8610" s="728">
        <v>3.08</v>
      </c>
    </row>
    <row r="8611" spans="1:12" s="335" customFormat="1" ht="12" x14ac:dyDescent="0.2">
      <c r="A8611" s="335" t="s">
        <v>19210</v>
      </c>
      <c r="B8611" s="335" t="s">
        <v>19265</v>
      </c>
      <c r="C8611" s="749">
        <v>44713</v>
      </c>
      <c r="F8611" s="745">
        <v>3106</v>
      </c>
      <c r="G8611" s="745">
        <v>466</v>
      </c>
      <c r="H8611" s="745"/>
      <c r="I8611" s="663">
        <v>2640</v>
      </c>
      <c r="J8611" s="728">
        <f t="shared" si="77"/>
        <v>38.450000000000003</v>
      </c>
      <c r="K8611" s="728">
        <v>36.700000000000003</v>
      </c>
      <c r="L8611" s="728">
        <v>1.75</v>
      </c>
    </row>
    <row r="8612" spans="1:12" s="335" customFormat="1" ht="12" x14ac:dyDescent="0.2">
      <c r="A8612" s="335" t="s">
        <v>19211</v>
      </c>
      <c r="B8612" s="335" t="s">
        <v>19266</v>
      </c>
      <c r="C8612" s="749">
        <v>44713</v>
      </c>
      <c r="F8612" s="745">
        <v>3025</v>
      </c>
      <c r="G8612" s="745">
        <v>475</v>
      </c>
      <c r="H8612" s="745"/>
      <c r="I8612" s="663">
        <v>2550</v>
      </c>
      <c r="J8612" s="728">
        <f t="shared" si="77"/>
        <v>94.14</v>
      </c>
      <c r="K8612" s="728">
        <v>89.86</v>
      </c>
      <c r="L8612" s="728">
        <v>4.28</v>
      </c>
    </row>
    <row r="8613" spans="1:12" s="335" customFormat="1" ht="12" x14ac:dyDescent="0.2">
      <c r="A8613" s="335" t="s">
        <v>19212</v>
      </c>
      <c r="B8613" s="335" t="s">
        <v>19267</v>
      </c>
      <c r="C8613" s="749">
        <v>44713</v>
      </c>
      <c r="F8613" s="745">
        <v>3087</v>
      </c>
      <c r="G8613" s="745">
        <v>463</v>
      </c>
      <c r="H8613" s="745"/>
      <c r="I8613" s="663">
        <v>2624</v>
      </c>
      <c r="J8613" s="728">
        <f t="shared" si="77"/>
        <v>61.5</v>
      </c>
      <c r="K8613" s="728">
        <v>58.7</v>
      </c>
      <c r="L8613" s="728">
        <v>2.8</v>
      </c>
    </row>
    <row r="8614" spans="1:12" s="335" customFormat="1" ht="12" x14ac:dyDescent="0.2">
      <c r="A8614" s="335" t="s">
        <v>19213</v>
      </c>
      <c r="B8614" s="335" t="s">
        <v>19268</v>
      </c>
      <c r="C8614" s="749">
        <v>44713</v>
      </c>
      <c r="F8614" s="745">
        <v>3811</v>
      </c>
      <c r="G8614" s="745">
        <v>1181</v>
      </c>
      <c r="H8614" s="745"/>
      <c r="I8614" s="663">
        <v>2630</v>
      </c>
      <c r="J8614" s="728">
        <f t="shared" si="77"/>
        <v>294.89</v>
      </c>
      <c r="K8614" s="728">
        <v>281.49</v>
      </c>
      <c r="L8614" s="728">
        <v>13.4</v>
      </c>
    </row>
    <row r="8615" spans="1:12" s="335" customFormat="1" ht="12" x14ac:dyDescent="0.2">
      <c r="A8615" s="335" t="s">
        <v>19214</v>
      </c>
      <c r="B8615" s="335" t="s">
        <v>19269</v>
      </c>
      <c r="C8615" s="749">
        <v>44713</v>
      </c>
      <c r="F8615" s="745">
        <v>4800</v>
      </c>
      <c r="G8615" s="745">
        <v>1423</v>
      </c>
      <c r="H8615" s="745"/>
      <c r="I8615" s="663">
        <v>3377</v>
      </c>
      <c r="J8615" s="728">
        <f t="shared" si="77"/>
        <v>358.5</v>
      </c>
      <c r="K8615" s="728">
        <v>342.2</v>
      </c>
      <c r="L8615" s="728">
        <v>16.3</v>
      </c>
    </row>
    <row r="8616" spans="1:12" s="335" customFormat="1" ht="12" x14ac:dyDescent="0.2">
      <c r="A8616" s="335" t="s">
        <v>19215</v>
      </c>
      <c r="B8616" s="335" t="s">
        <v>19270</v>
      </c>
      <c r="C8616" s="749">
        <v>44713</v>
      </c>
      <c r="F8616" s="745">
        <v>6200</v>
      </c>
      <c r="G8616" s="745">
        <v>930</v>
      </c>
      <c r="H8616" s="745"/>
      <c r="I8616" s="663">
        <v>5270</v>
      </c>
      <c r="J8616" s="728">
        <f t="shared" si="77"/>
        <v>128.11000000000001</v>
      </c>
      <c r="K8616" s="728">
        <v>122.29</v>
      </c>
      <c r="L8616" s="728">
        <v>5.82</v>
      </c>
    </row>
    <row r="8617" spans="1:12" s="335" customFormat="1" ht="12" x14ac:dyDescent="0.2">
      <c r="A8617" s="335" t="s">
        <v>19216</v>
      </c>
      <c r="B8617" s="335" t="s">
        <v>19271</v>
      </c>
      <c r="C8617" s="749">
        <v>44713</v>
      </c>
      <c r="F8617" s="745">
        <v>2750</v>
      </c>
      <c r="G8617" s="745">
        <v>543</v>
      </c>
      <c r="H8617" s="745"/>
      <c r="I8617" s="663">
        <v>2207</v>
      </c>
      <c r="J8617" s="728">
        <f t="shared" si="77"/>
        <v>156.16999999999999</v>
      </c>
      <c r="K8617" s="728">
        <v>149.07</v>
      </c>
      <c r="L8617" s="728">
        <v>7.1</v>
      </c>
    </row>
    <row r="8618" spans="1:12" s="335" customFormat="1" ht="12" x14ac:dyDescent="0.2">
      <c r="A8618" s="335" t="s">
        <v>19217</v>
      </c>
      <c r="B8618" s="335" t="s">
        <v>19272</v>
      </c>
      <c r="C8618" s="749">
        <v>44713</v>
      </c>
      <c r="F8618" s="745">
        <v>3762</v>
      </c>
      <c r="G8618" s="745">
        <v>668</v>
      </c>
      <c r="H8618" s="745"/>
      <c r="I8618" s="663">
        <v>3094</v>
      </c>
      <c r="J8618" s="728">
        <f t="shared" si="77"/>
        <v>183.7</v>
      </c>
      <c r="K8618" s="728">
        <v>175.35</v>
      </c>
      <c r="L8618" s="728">
        <v>8.35</v>
      </c>
    </row>
    <row r="8619" spans="1:12" s="335" customFormat="1" ht="12" x14ac:dyDescent="0.2">
      <c r="A8619" s="335" t="s">
        <v>19218</v>
      </c>
      <c r="B8619" s="335" t="s">
        <v>19273</v>
      </c>
      <c r="C8619" s="749">
        <v>44713</v>
      </c>
      <c r="F8619" s="745">
        <v>2200</v>
      </c>
      <c r="G8619" s="745">
        <v>330</v>
      </c>
      <c r="H8619" s="745"/>
      <c r="I8619" s="663">
        <v>1870</v>
      </c>
      <c r="J8619" s="728">
        <f t="shared" si="77"/>
        <v>47.36</v>
      </c>
      <c r="K8619" s="728">
        <v>45.21</v>
      </c>
      <c r="L8619" s="728">
        <v>2.15</v>
      </c>
    </row>
    <row r="8620" spans="1:12" s="335" customFormat="1" ht="12" x14ac:dyDescent="0.2">
      <c r="A8620" s="335" t="s">
        <v>19219</v>
      </c>
      <c r="B8620" s="335" t="s">
        <v>19274</v>
      </c>
      <c r="C8620" s="749">
        <v>44713</v>
      </c>
      <c r="F8620" s="745">
        <v>6566.9</v>
      </c>
      <c r="G8620" s="745">
        <v>985</v>
      </c>
      <c r="H8620" s="745"/>
      <c r="I8620" s="663">
        <v>5581.9</v>
      </c>
      <c r="J8620" s="728">
        <f t="shared" si="77"/>
        <v>155.10000000000002</v>
      </c>
      <c r="K8620" s="728">
        <v>148.05000000000001</v>
      </c>
      <c r="L8620" s="728">
        <v>7.05</v>
      </c>
    </row>
    <row r="8621" spans="1:12" s="335" customFormat="1" ht="12" x14ac:dyDescent="0.2">
      <c r="A8621" s="335" t="s">
        <v>19220</v>
      </c>
      <c r="B8621" s="335" t="s">
        <v>19275</v>
      </c>
      <c r="C8621" s="749">
        <v>44713</v>
      </c>
      <c r="F8621" s="745">
        <v>4389</v>
      </c>
      <c r="G8621" s="745">
        <v>722</v>
      </c>
      <c r="H8621" s="745"/>
      <c r="I8621" s="663">
        <v>3667</v>
      </c>
      <c r="J8621" s="728">
        <f t="shared" si="77"/>
        <v>193.17</v>
      </c>
      <c r="K8621" s="728">
        <v>184.39</v>
      </c>
      <c r="L8621" s="728">
        <v>8.7799999999999994</v>
      </c>
    </row>
    <row r="8622" spans="1:12" s="335" customFormat="1" ht="12" x14ac:dyDescent="0.2">
      <c r="A8622" s="335" t="s">
        <v>19221</v>
      </c>
      <c r="B8622" s="335" t="s">
        <v>8119</v>
      </c>
      <c r="C8622" s="749">
        <v>44713</v>
      </c>
      <c r="F8622" s="745">
        <v>7229</v>
      </c>
      <c r="G8622" s="745">
        <v>1084</v>
      </c>
      <c r="H8622" s="745"/>
      <c r="I8622" s="663">
        <v>6145</v>
      </c>
      <c r="J8622" s="728">
        <f t="shared" si="77"/>
        <v>130.18</v>
      </c>
      <c r="K8622" s="728">
        <v>124.26</v>
      </c>
      <c r="L8622" s="728">
        <v>5.92</v>
      </c>
    </row>
    <row r="8623" spans="1:12" s="335" customFormat="1" ht="12" x14ac:dyDescent="0.2">
      <c r="A8623" s="335" t="s">
        <v>19222</v>
      </c>
      <c r="B8623" s="335" t="s">
        <v>19276</v>
      </c>
      <c r="C8623" s="749">
        <v>44713</v>
      </c>
      <c r="F8623" s="745">
        <v>3628</v>
      </c>
      <c r="G8623" s="745">
        <v>544</v>
      </c>
      <c r="H8623" s="745"/>
      <c r="I8623" s="663">
        <v>3084</v>
      </c>
      <c r="J8623" s="728">
        <f t="shared" si="77"/>
        <v>107.28999999999999</v>
      </c>
      <c r="K8623" s="728">
        <v>102.41</v>
      </c>
      <c r="L8623" s="728">
        <v>4.88</v>
      </c>
    </row>
    <row r="8624" spans="1:12" s="335" customFormat="1" ht="12" x14ac:dyDescent="0.2">
      <c r="A8624" s="335" t="s">
        <v>19223</v>
      </c>
      <c r="B8624" s="335" t="s">
        <v>19277</v>
      </c>
      <c r="C8624" s="749">
        <v>44713</v>
      </c>
      <c r="F8624" s="745">
        <v>1650</v>
      </c>
      <c r="G8624" s="745">
        <v>248</v>
      </c>
      <c r="H8624" s="745"/>
      <c r="I8624" s="663">
        <v>1402</v>
      </c>
      <c r="J8624" s="728">
        <f t="shared" si="77"/>
        <v>55.22</v>
      </c>
      <c r="K8624" s="728">
        <v>52.71</v>
      </c>
      <c r="L8624" s="728">
        <v>2.5099999999999998</v>
      </c>
    </row>
    <row r="8625" spans="1:12" s="335" customFormat="1" ht="12" x14ac:dyDescent="0.2">
      <c r="A8625" s="335" t="s">
        <v>19224</v>
      </c>
      <c r="B8625" s="335" t="s">
        <v>19278</v>
      </c>
      <c r="C8625" s="749">
        <v>44713</v>
      </c>
      <c r="F8625" s="745">
        <v>14153</v>
      </c>
      <c r="G8625" s="745">
        <v>3493</v>
      </c>
      <c r="H8625" s="745"/>
      <c r="I8625" s="663">
        <v>10660</v>
      </c>
      <c r="J8625" s="728">
        <f t="shared" si="77"/>
        <v>838.93</v>
      </c>
      <c r="K8625" s="728">
        <v>800.8</v>
      </c>
      <c r="L8625" s="728">
        <v>38.130000000000003</v>
      </c>
    </row>
    <row r="8626" spans="1:12" s="335" customFormat="1" ht="12" x14ac:dyDescent="0.2">
      <c r="A8626" s="335" t="s">
        <v>19225</v>
      </c>
      <c r="B8626" s="335" t="s">
        <v>19279</v>
      </c>
      <c r="C8626" s="749">
        <v>44713</v>
      </c>
      <c r="F8626" s="745">
        <v>2600</v>
      </c>
      <c r="G8626" s="745">
        <v>733</v>
      </c>
      <c r="H8626" s="745"/>
      <c r="I8626" s="663">
        <v>1867</v>
      </c>
      <c r="J8626" s="728">
        <f t="shared" si="77"/>
        <v>182.39</v>
      </c>
      <c r="K8626" s="728">
        <v>174.1</v>
      </c>
      <c r="L8626" s="728">
        <v>8.2899999999999991</v>
      </c>
    </row>
    <row r="8627" spans="1:12" s="335" customFormat="1" ht="12" x14ac:dyDescent="0.2">
      <c r="A8627" s="335" t="s">
        <v>19226</v>
      </c>
      <c r="B8627" s="335" t="s">
        <v>19280</v>
      </c>
      <c r="C8627" s="749">
        <v>44713</v>
      </c>
      <c r="F8627" s="745">
        <v>8421</v>
      </c>
      <c r="G8627" s="745">
        <v>1367</v>
      </c>
      <c r="H8627" s="745"/>
      <c r="I8627" s="663">
        <v>7054</v>
      </c>
      <c r="J8627" s="728">
        <f t="shared" si="77"/>
        <v>363.15999999999997</v>
      </c>
      <c r="K8627" s="728">
        <v>346.65</v>
      </c>
      <c r="L8627" s="728">
        <v>16.510000000000002</v>
      </c>
    </row>
    <row r="8628" spans="1:12" s="335" customFormat="1" ht="12" x14ac:dyDescent="0.2">
      <c r="A8628" s="335" t="s">
        <v>19227</v>
      </c>
      <c r="B8628" s="335" t="s">
        <v>19281</v>
      </c>
      <c r="C8628" s="749">
        <v>44713</v>
      </c>
      <c r="F8628" s="745">
        <v>3179</v>
      </c>
      <c r="G8628" s="745">
        <v>477</v>
      </c>
      <c r="H8628" s="745"/>
      <c r="I8628" s="663">
        <v>2702</v>
      </c>
      <c r="J8628" s="728">
        <f t="shared" si="77"/>
        <v>54.690000000000005</v>
      </c>
      <c r="K8628" s="728">
        <v>52.2</v>
      </c>
      <c r="L8628" s="728">
        <v>2.4900000000000002</v>
      </c>
    </row>
    <row r="8629" spans="1:12" s="335" customFormat="1" ht="12" x14ac:dyDescent="0.2">
      <c r="A8629" s="335" t="s">
        <v>19228</v>
      </c>
      <c r="B8629" s="335" t="s">
        <v>19282</v>
      </c>
      <c r="C8629" s="749">
        <v>44713</v>
      </c>
      <c r="F8629" s="745">
        <v>6153</v>
      </c>
      <c r="G8629" s="745">
        <v>923</v>
      </c>
      <c r="H8629" s="745"/>
      <c r="I8629" s="663">
        <v>5230</v>
      </c>
      <c r="J8629" s="728">
        <f t="shared" si="77"/>
        <v>172.87</v>
      </c>
      <c r="K8629" s="728">
        <v>165.01</v>
      </c>
      <c r="L8629" s="728">
        <v>7.86</v>
      </c>
    </row>
    <row r="8630" spans="1:12" s="335" customFormat="1" ht="12" x14ac:dyDescent="0.2">
      <c r="A8630" s="335" t="s">
        <v>19229</v>
      </c>
      <c r="B8630" s="335" t="s">
        <v>19283</v>
      </c>
      <c r="C8630" s="749">
        <v>44713</v>
      </c>
      <c r="F8630" s="745">
        <v>12500</v>
      </c>
      <c r="G8630" s="745">
        <v>2431</v>
      </c>
      <c r="H8630" s="745"/>
      <c r="I8630" s="663">
        <v>10069</v>
      </c>
      <c r="J8630" s="728">
        <f t="shared" si="77"/>
        <v>700.97</v>
      </c>
      <c r="K8630" s="728">
        <v>669.11</v>
      </c>
      <c r="L8630" s="728">
        <v>31.86</v>
      </c>
    </row>
    <row r="8631" spans="1:12" s="335" customFormat="1" ht="12" x14ac:dyDescent="0.2">
      <c r="A8631" s="335" t="s">
        <v>19230</v>
      </c>
      <c r="B8631" s="335" t="s">
        <v>19284</v>
      </c>
      <c r="C8631" s="749">
        <v>44713</v>
      </c>
      <c r="F8631" s="745">
        <v>4168</v>
      </c>
      <c r="G8631" s="745">
        <v>625</v>
      </c>
      <c r="H8631" s="745"/>
      <c r="I8631" s="663">
        <v>3543</v>
      </c>
      <c r="J8631" s="728">
        <f t="shared" si="77"/>
        <v>75.23</v>
      </c>
      <c r="K8631" s="728">
        <v>71.81</v>
      </c>
      <c r="L8631" s="728">
        <v>3.42</v>
      </c>
    </row>
    <row r="8632" spans="1:12" s="335" customFormat="1" ht="12" x14ac:dyDescent="0.2">
      <c r="A8632" s="335" t="s">
        <v>19231</v>
      </c>
      <c r="B8632" s="335" t="s">
        <v>19285</v>
      </c>
      <c r="C8632" s="749">
        <v>44713</v>
      </c>
      <c r="F8632" s="745">
        <v>3052</v>
      </c>
      <c r="G8632" s="745">
        <v>458</v>
      </c>
      <c r="H8632" s="745"/>
      <c r="I8632" s="663">
        <v>2594</v>
      </c>
      <c r="J8632" s="728">
        <f t="shared" si="77"/>
        <v>68.94</v>
      </c>
      <c r="K8632" s="728">
        <v>65.81</v>
      </c>
      <c r="L8632" s="728">
        <v>3.13</v>
      </c>
    </row>
    <row r="8633" spans="1:12" s="335" customFormat="1" ht="12" x14ac:dyDescent="0.2">
      <c r="A8633" s="335" t="s">
        <v>19232</v>
      </c>
      <c r="B8633" s="335" t="s">
        <v>19286</v>
      </c>
      <c r="C8633" s="749">
        <v>44713</v>
      </c>
      <c r="F8633" s="745">
        <v>6500</v>
      </c>
      <c r="G8633" s="745">
        <v>975</v>
      </c>
      <c r="H8633" s="745"/>
      <c r="I8633" s="663">
        <v>5525</v>
      </c>
      <c r="J8633" s="728">
        <f t="shared" si="77"/>
        <v>92.3</v>
      </c>
      <c r="K8633" s="728">
        <v>88.1</v>
      </c>
      <c r="L8633" s="728">
        <v>4.2</v>
      </c>
    </row>
    <row r="8634" spans="1:12" s="335" customFormat="1" ht="12" x14ac:dyDescent="0.2">
      <c r="A8634" s="335" t="s">
        <v>19233</v>
      </c>
      <c r="B8634" s="335" t="s">
        <v>19287</v>
      </c>
      <c r="C8634" s="749">
        <v>44713</v>
      </c>
      <c r="F8634" s="745">
        <v>3857.7</v>
      </c>
      <c r="G8634" s="745">
        <v>579</v>
      </c>
      <c r="H8634" s="745"/>
      <c r="I8634" s="663">
        <v>3278.7</v>
      </c>
      <c r="J8634" s="728">
        <f>K8634+L8634</f>
        <v>109.72</v>
      </c>
      <c r="K8634" s="728">
        <v>104.73</v>
      </c>
      <c r="L8634" s="728">
        <v>4.99</v>
      </c>
    </row>
    <row r="8635" spans="1:12" s="335" customFormat="1" ht="12" x14ac:dyDescent="0.2">
      <c r="C8635" s="749"/>
      <c r="F8635" s="745"/>
      <c r="G8635" s="745"/>
      <c r="H8635" s="745"/>
      <c r="I8635" s="663"/>
      <c r="J8635" s="728"/>
      <c r="K8635" s="728"/>
      <c r="L8635" s="728"/>
    </row>
    <row r="8636" spans="1:12" s="335" customFormat="1" ht="12" x14ac:dyDescent="0.2">
      <c r="A8636" s="335" t="s">
        <v>19509</v>
      </c>
      <c r="B8636" s="335" t="s">
        <v>19563</v>
      </c>
      <c r="C8636" s="749">
        <v>44743</v>
      </c>
      <c r="F8636" s="745">
        <v>3350</v>
      </c>
      <c r="G8636" s="745">
        <v>656</v>
      </c>
      <c r="H8636" s="745"/>
      <c r="I8636" s="663">
        <v>2694</v>
      </c>
      <c r="J8636" s="728">
        <f t="shared" ref="J8636:J8699" si="78">K8636+L8636</f>
        <v>186.18</v>
      </c>
      <c r="K8636" s="728">
        <v>177.72</v>
      </c>
      <c r="L8636" s="728">
        <v>8.4600000000000009</v>
      </c>
    </row>
    <row r="8637" spans="1:12" s="335" customFormat="1" ht="12" x14ac:dyDescent="0.2">
      <c r="A8637" s="335" t="s">
        <v>19510</v>
      </c>
      <c r="B8637" s="335" t="s">
        <v>19564</v>
      </c>
      <c r="C8637" s="749">
        <v>44743</v>
      </c>
      <c r="F8637" s="745">
        <v>5706</v>
      </c>
      <c r="G8637" s="745">
        <v>856</v>
      </c>
      <c r="H8637" s="745"/>
      <c r="I8637" s="663">
        <v>4850</v>
      </c>
      <c r="J8637" s="728">
        <f t="shared" si="78"/>
        <v>166.73000000000002</v>
      </c>
      <c r="K8637" s="728">
        <v>159.15</v>
      </c>
      <c r="L8637" s="728">
        <v>7.58</v>
      </c>
    </row>
    <row r="8638" spans="1:12" s="335" customFormat="1" ht="12" x14ac:dyDescent="0.2">
      <c r="A8638" s="335" t="s">
        <v>19511</v>
      </c>
      <c r="B8638" s="335" t="s">
        <v>19565</v>
      </c>
      <c r="C8638" s="749">
        <v>44743</v>
      </c>
      <c r="F8638" s="745">
        <v>5949</v>
      </c>
      <c r="G8638" s="745">
        <v>1195</v>
      </c>
      <c r="H8638" s="745"/>
      <c r="I8638" s="663">
        <v>4754</v>
      </c>
      <c r="J8638" s="728">
        <f t="shared" si="78"/>
        <v>319.3</v>
      </c>
      <c r="K8638" s="728">
        <v>304.79000000000002</v>
      </c>
      <c r="L8638" s="728">
        <v>14.51</v>
      </c>
    </row>
    <row r="8639" spans="1:12" s="335" customFormat="1" ht="12" x14ac:dyDescent="0.2">
      <c r="A8639" s="335" t="s">
        <v>19512</v>
      </c>
      <c r="B8639" s="335" t="s">
        <v>19566</v>
      </c>
      <c r="C8639" s="749">
        <v>44743</v>
      </c>
      <c r="F8639" s="745">
        <v>7500</v>
      </c>
      <c r="G8639" s="745">
        <v>1125</v>
      </c>
      <c r="H8639" s="745"/>
      <c r="I8639" s="663">
        <v>6375</v>
      </c>
      <c r="J8639" s="728">
        <f t="shared" si="78"/>
        <v>183.16000000000003</v>
      </c>
      <c r="K8639" s="728">
        <v>174.83</v>
      </c>
      <c r="L8639" s="728">
        <v>8.33</v>
      </c>
    </row>
    <row r="8640" spans="1:12" s="335" customFormat="1" ht="12" x14ac:dyDescent="0.2">
      <c r="A8640" s="335" t="s">
        <v>19513</v>
      </c>
      <c r="B8640" s="335" t="s">
        <v>19567</v>
      </c>
      <c r="C8640" s="749">
        <v>44743</v>
      </c>
      <c r="F8640" s="745">
        <v>1400</v>
      </c>
      <c r="G8640" s="745">
        <v>267</v>
      </c>
      <c r="H8640" s="745"/>
      <c r="I8640" s="663">
        <v>1133</v>
      </c>
      <c r="J8640" s="728">
        <f t="shared" si="78"/>
        <v>69.73</v>
      </c>
      <c r="K8640" s="728">
        <v>66.56</v>
      </c>
      <c r="L8640" s="728">
        <v>3.17</v>
      </c>
    </row>
    <row r="8641" spans="1:12" s="335" customFormat="1" ht="12" x14ac:dyDescent="0.2">
      <c r="A8641" s="335" t="s">
        <v>19514</v>
      </c>
      <c r="B8641" s="335" t="s">
        <v>19568</v>
      </c>
      <c r="C8641" s="749">
        <v>44743</v>
      </c>
      <c r="F8641" s="745">
        <v>5532</v>
      </c>
      <c r="G8641" s="745">
        <v>1085</v>
      </c>
      <c r="H8641" s="745"/>
      <c r="I8641" s="663">
        <v>4447</v>
      </c>
      <c r="J8641" s="728">
        <f t="shared" si="78"/>
        <v>284.38</v>
      </c>
      <c r="K8641" s="728">
        <v>271.45</v>
      </c>
      <c r="L8641" s="728">
        <v>12.93</v>
      </c>
    </row>
    <row r="8642" spans="1:12" s="335" customFormat="1" ht="12" x14ac:dyDescent="0.2">
      <c r="A8642" s="335" t="s">
        <v>19515</v>
      </c>
      <c r="B8642" s="335" t="s">
        <v>19569</v>
      </c>
      <c r="C8642" s="749">
        <v>44743</v>
      </c>
      <c r="F8642" s="745">
        <v>6628</v>
      </c>
      <c r="G8642" s="745">
        <v>994</v>
      </c>
      <c r="H8642" s="745"/>
      <c r="I8642" s="663">
        <v>5634</v>
      </c>
      <c r="J8642" s="728">
        <f t="shared" si="78"/>
        <v>154.44</v>
      </c>
      <c r="K8642" s="728">
        <v>147.41999999999999</v>
      </c>
      <c r="L8642" s="728">
        <v>7.02</v>
      </c>
    </row>
    <row r="8643" spans="1:12" s="335" customFormat="1" ht="12" x14ac:dyDescent="0.2">
      <c r="A8643" s="335" t="s">
        <v>19516</v>
      </c>
      <c r="B8643" s="335" t="s">
        <v>19570</v>
      </c>
      <c r="C8643" s="749">
        <v>44743</v>
      </c>
      <c r="F8643" s="745">
        <v>9757.64</v>
      </c>
      <c r="G8643" s="745">
        <v>1934</v>
      </c>
      <c r="H8643" s="745"/>
      <c r="I8643" s="663">
        <v>7823.64</v>
      </c>
      <c r="J8643" s="728">
        <f t="shared" si="78"/>
        <v>561.9</v>
      </c>
      <c r="K8643" s="728">
        <v>536.36</v>
      </c>
      <c r="L8643" s="728">
        <v>25.54</v>
      </c>
    </row>
    <row r="8644" spans="1:12" s="335" customFormat="1" ht="12" x14ac:dyDescent="0.2">
      <c r="A8644" s="335" t="s">
        <v>19517</v>
      </c>
      <c r="B8644" s="335" t="s">
        <v>19571</v>
      </c>
      <c r="C8644" s="749">
        <v>44743</v>
      </c>
      <c r="F8644" s="745">
        <v>1000</v>
      </c>
      <c r="G8644" s="745">
        <v>274</v>
      </c>
      <c r="H8644" s="745"/>
      <c r="I8644" s="663">
        <v>726</v>
      </c>
      <c r="J8644" s="728">
        <f t="shared" si="78"/>
        <v>88.300000000000011</v>
      </c>
      <c r="K8644" s="728">
        <v>84.29</v>
      </c>
      <c r="L8644" s="728">
        <v>4.01</v>
      </c>
    </row>
    <row r="8645" spans="1:12" s="335" customFormat="1" ht="12" x14ac:dyDescent="0.2">
      <c r="A8645" s="335" t="s">
        <v>19518</v>
      </c>
      <c r="B8645" s="335" t="s">
        <v>19572</v>
      </c>
      <c r="C8645" s="749">
        <v>44743</v>
      </c>
      <c r="F8645" s="745">
        <v>3143</v>
      </c>
      <c r="G8645" s="745">
        <v>471</v>
      </c>
      <c r="H8645" s="745"/>
      <c r="I8645" s="663">
        <v>2672</v>
      </c>
      <c r="J8645" s="728">
        <f t="shared" si="78"/>
        <v>61.95</v>
      </c>
      <c r="K8645" s="728">
        <v>59.13</v>
      </c>
      <c r="L8645" s="728">
        <v>2.82</v>
      </c>
    </row>
    <row r="8646" spans="1:12" s="335" customFormat="1" ht="12" x14ac:dyDescent="0.2">
      <c r="A8646" s="335" t="s">
        <v>19519</v>
      </c>
      <c r="B8646" s="335" t="s">
        <v>19573</v>
      </c>
      <c r="C8646" s="749">
        <v>44743</v>
      </c>
      <c r="F8646" s="745">
        <v>3050</v>
      </c>
      <c r="G8646" s="745">
        <v>493</v>
      </c>
      <c r="H8646" s="745"/>
      <c r="I8646" s="663">
        <v>2557</v>
      </c>
      <c r="J8646" s="728">
        <f t="shared" si="78"/>
        <v>129.24</v>
      </c>
      <c r="K8646" s="728">
        <v>123.37</v>
      </c>
      <c r="L8646" s="728">
        <v>5.87</v>
      </c>
    </row>
    <row r="8647" spans="1:12" s="335" customFormat="1" ht="12" x14ac:dyDescent="0.2">
      <c r="A8647" s="335" t="s">
        <v>19520</v>
      </c>
      <c r="B8647" s="335" t="s">
        <v>19574</v>
      </c>
      <c r="C8647" s="749">
        <v>44743</v>
      </c>
      <c r="F8647" s="745">
        <v>2200</v>
      </c>
      <c r="G8647" s="745">
        <v>360</v>
      </c>
      <c r="H8647" s="745"/>
      <c r="I8647" s="663">
        <v>1840</v>
      </c>
      <c r="J8647" s="728">
        <f t="shared" si="78"/>
        <v>94.37</v>
      </c>
      <c r="K8647" s="728">
        <v>90.08</v>
      </c>
      <c r="L8647" s="728">
        <v>4.29</v>
      </c>
    </row>
    <row r="8648" spans="1:12" s="335" customFormat="1" ht="12" x14ac:dyDescent="0.2">
      <c r="A8648" s="335" t="s">
        <v>19521</v>
      </c>
      <c r="B8648" s="335" t="s">
        <v>19575</v>
      </c>
      <c r="C8648" s="749">
        <v>44743</v>
      </c>
      <c r="F8648" s="745">
        <v>2850</v>
      </c>
      <c r="G8648" s="745">
        <v>630</v>
      </c>
      <c r="H8648" s="745"/>
      <c r="I8648" s="663">
        <v>2220</v>
      </c>
      <c r="J8648" s="728">
        <f t="shared" si="78"/>
        <v>190.42</v>
      </c>
      <c r="K8648" s="728">
        <v>181.76</v>
      </c>
      <c r="L8648" s="728">
        <v>8.66</v>
      </c>
    </row>
    <row r="8649" spans="1:12" s="335" customFormat="1" ht="12" x14ac:dyDescent="0.2">
      <c r="A8649" s="335" t="s">
        <v>19522</v>
      </c>
      <c r="B8649" s="335" t="s">
        <v>19576</v>
      </c>
      <c r="C8649" s="749">
        <v>44743</v>
      </c>
      <c r="F8649" s="745">
        <v>3527.5</v>
      </c>
      <c r="G8649" s="745">
        <v>529</v>
      </c>
      <c r="H8649" s="745"/>
      <c r="I8649" s="663">
        <v>2998.5</v>
      </c>
      <c r="J8649" s="728">
        <f t="shared" si="78"/>
        <v>107.22</v>
      </c>
      <c r="K8649" s="728">
        <v>102.35</v>
      </c>
      <c r="L8649" s="728">
        <v>4.87</v>
      </c>
    </row>
    <row r="8650" spans="1:12" s="335" customFormat="1" ht="12" x14ac:dyDescent="0.2">
      <c r="A8650" s="335" t="s">
        <v>19523</v>
      </c>
      <c r="B8650" s="335" t="s">
        <v>19577</v>
      </c>
      <c r="C8650" s="749">
        <v>44743</v>
      </c>
      <c r="F8650" s="745">
        <v>5610.9</v>
      </c>
      <c r="G8650" s="745">
        <v>899</v>
      </c>
      <c r="H8650" s="745"/>
      <c r="I8650" s="663">
        <v>4711.8999999999996</v>
      </c>
      <c r="J8650" s="728">
        <f t="shared" si="78"/>
        <v>234.92000000000002</v>
      </c>
      <c r="K8650" s="728">
        <v>224.24</v>
      </c>
      <c r="L8650" s="728">
        <v>10.68</v>
      </c>
    </row>
    <row r="8651" spans="1:12" s="335" customFormat="1" ht="12" x14ac:dyDescent="0.2">
      <c r="A8651" s="335" t="s">
        <v>19524</v>
      </c>
      <c r="B8651" s="335" t="s">
        <v>19578</v>
      </c>
      <c r="C8651" s="749">
        <v>44743</v>
      </c>
      <c r="F8651" s="745">
        <v>5951.52</v>
      </c>
      <c r="G8651" s="745">
        <v>1235</v>
      </c>
      <c r="H8651" s="745"/>
      <c r="I8651" s="663">
        <v>4716.5200000000004</v>
      </c>
      <c r="J8651" s="728">
        <f t="shared" si="78"/>
        <v>365.1</v>
      </c>
      <c r="K8651" s="728">
        <v>348.5</v>
      </c>
      <c r="L8651" s="728">
        <v>16.600000000000001</v>
      </c>
    </row>
    <row r="8652" spans="1:12" s="335" customFormat="1" ht="12" x14ac:dyDescent="0.2">
      <c r="A8652" s="335" t="s">
        <v>19525</v>
      </c>
      <c r="B8652" s="335" t="s">
        <v>19579</v>
      </c>
      <c r="C8652" s="749">
        <v>44743</v>
      </c>
      <c r="F8652" s="745">
        <v>3491</v>
      </c>
      <c r="G8652" s="745">
        <v>524</v>
      </c>
      <c r="H8652" s="745"/>
      <c r="I8652" s="663">
        <v>2967</v>
      </c>
      <c r="J8652" s="728">
        <f t="shared" si="78"/>
        <v>67.75</v>
      </c>
      <c r="K8652" s="728">
        <v>64.67</v>
      </c>
      <c r="L8652" s="728">
        <v>3.08</v>
      </c>
    </row>
    <row r="8653" spans="1:12" s="335" customFormat="1" ht="12" x14ac:dyDescent="0.2">
      <c r="A8653" s="335" t="s">
        <v>19526</v>
      </c>
      <c r="B8653" s="335" t="s">
        <v>19580</v>
      </c>
      <c r="C8653" s="749">
        <v>44743</v>
      </c>
      <c r="F8653" s="745">
        <v>3836</v>
      </c>
      <c r="G8653" s="745">
        <v>733</v>
      </c>
      <c r="H8653" s="745"/>
      <c r="I8653" s="663">
        <v>3103</v>
      </c>
      <c r="J8653" s="728">
        <f t="shared" si="78"/>
        <v>188.21</v>
      </c>
      <c r="K8653" s="728">
        <v>179.65</v>
      </c>
      <c r="L8653" s="728">
        <v>8.56</v>
      </c>
    </row>
    <row r="8654" spans="1:12" s="335" customFormat="1" ht="12" x14ac:dyDescent="0.2">
      <c r="A8654" s="335" t="s">
        <v>19527</v>
      </c>
      <c r="B8654" s="335" t="s">
        <v>19581</v>
      </c>
      <c r="C8654" s="749">
        <v>44743</v>
      </c>
      <c r="F8654" s="745">
        <v>2500</v>
      </c>
      <c r="G8654" s="745">
        <v>538</v>
      </c>
      <c r="H8654" s="745"/>
      <c r="I8654" s="663">
        <v>1962</v>
      </c>
      <c r="J8654" s="728">
        <f t="shared" si="78"/>
        <v>112.5</v>
      </c>
      <c r="K8654" s="728">
        <v>107.39</v>
      </c>
      <c r="L8654" s="728">
        <v>5.1100000000000003</v>
      </c>
    </row>
    <row r="8655" spans="1:12" s="335" customFormat="1" ht="12" x14ac:dyDescent="0.2">
      <c r="A8655" s="335" t="s">
        <v>19528</v>
      </c>
      <c r="B8655" s="335" t="s">
        <v>19582</v>
      </c>
      <c r="C8655" s="749">
        <v>44743</v>
      </c>
      <c r="F8655" s="745">
        <v>6874</v>
      </c>
      <c r="G8655" s="745">
        <v>1031</v>
      </c>
      <c r="H8655" s="745"/>
      <c r="I8655" s="663">
        <v>5843</v>
      </c>
      <c r="J8655" s="728">
        <f t="shared" si="78"/>
        <v>121.91000000000001</v>
      </c>
      <c r="K8655" s="728">
        <v>116.37</v>
      </c>
      <c r="L8655" s="728">
        <v>5.54</v>
      </c>
    </row>
    <row r="8656" spans="1:12" s="335" customFormat="1" ht="12" x14ac:dyDescent="0.2">
      <c r="A8656" s="335" t="s">
        <v>19529</v>
      </c>
      <c r="B8656" s="335" t="s">
        <v>19583</v>
      </c>
      <c r="C8656" s="749">
        <v>44743</v>
      </c>
      <c r="F8656" s="745">
        <v>6441.79</v>
      </c>
      <c r="G8656" s="745">
        <v>1657</v>
      </c>
      <c r="H8656" s="745"/>
      <c r="I8656" s="663">
        <v>4784.79</v>
      </c>
      <c r="J8656" s="728">
        <f t="shared" si="78"/>
        <v>373.03</v>
      </c>
      <c r="K8656" s="728">
        <v>356.07</v>
      </c>
      <c r="L8656" s="728">
        <v>16.96</v>
      </c>
    </row>
    <row r="8657" spans="1:12" s="335" customFormat="1" ht="12" x14ac:dyDescent="0.2">
      <c r="A8657" s="335" t="s">
        <v>19530</v>
      </c>
      <c r="B8657" s="335" t="s">
        <v>19584</v>
      </c>
      <c r="C8657" s="749">
        <v>44743</v>
      </c>
      <c r="F8657" s="745">
        <v>3659</v>
      </c>
      <c r="G8657" s="745">
        <v>864</v>
      </c>
      <c r="H8657" s="745"/>
      <c r="I8657" s="663">
        <v>2795</v>
      </c>
      <c r="J8657" s="728">
        <f t="shared" si="78"/>
        <v>187.35000000000002</v>
      </c>
      <c r="K8657" s="728">
        <v>178.83</v>
      </c>
      <c r="L8657" s="728">
        <v>8.52</v>
      </c>
    </row>
    <row r="8658" spans="1:12" s="335" customFormat="1" ht="12" x14ac:dyDescent="0.2">
      <c r="A8658" s="335" t="s">
        <v>19531</v>
      </c>
      <c r="B8658" s="335" t="s">
        <v>19585</v>
      </c>
      <c r="C8658" s="749">
        <v>44743</v>
      </c>
      <c r="F8658" s="745">
        <v>4828</v>
      </c>
      <c r="G8658" s="745">
        <v>724</v>
      </c>
      <c r="H8658" s="745"/>
      <c r="I8658" s="663">
        <v>4104</v>
      </c>
      <c r="J8658" s="728">
        <f t="shared" si="78"/>
        <v>72.89</v>
      </c>
      <c r="K8658" s="728">
        <v>69.58</v>
      </c>
      <c r="L8658" s="728">
        <v>3.31</v>
      </c>
    </row>
    <row r="8659" spans="1:12" s="335" customFormat="1" ht="12" x14ac:dyDescent="0.2">
      <c r="A8659" s="335" t="s">
        <v>19532</v>
      </c>
      <c r="B8659" s="335" t="s">
        <v>19586</v>
      </c>
      <c r="C8659" s="749">
        <v>44743</v>
      </c>
      <c r="F8659" s="745">
        <v>3461</v>
      </c>
      <c r="G8659" s="745">
        <v>758</v>
      </c>
      <c r="H8659" s="745"/>
      <c r="I8659" s="663">
        <v>2703</v>
      </c>
      <c r="J8659" s="728">
        <f t="shared" si="78"/>
        <v>161.24</v>
      </c>
      <c r="K8659" s="728">
        <v>153.91</v>
      </c>
      <c r="L8659" s="728">
        <v>7.33</v>
      </c>
    </row>
    <row r="8660" spans="1:12" s="335" customFormat="1" ht="12" x14ac:dyDescent="0.2">
      <c r="A8660" s="335" t="s">
        <v>19533</v>
      </c>
      <c r="B8660" s="335" t="s">
        <v>19587</v>
      </c>
      <c r="C8660" s="749">
        <v>44743</v>
      </c>
      <c r="F8660" s="745">
        <v>9800</v>
      </c>
      <c r="G8660" s="745">
        <v>1707</v>
      </c>
      <c r="H8660" s="745"/>
      <c r="I8660" s="663">
        <v>8093</v>
      </c>
      <c r="J8660" s="728">
        <f t="shared" si="78"/>
        <v>425.73</v>
      </c>
      <c r="K8660" s="728">
        <v>406.38</v>
      </c>
      <c r="L8660" s="728">
        <v>19.350000000000001</v>
      </c>
    </row>
    <row r="8661" spans="1:12" s="335" customFormat="1" ht="12" x14ac:dyDescent="0.2">
      <c r="A8661" s="335" t="s">
        <v>19534</v>
      </c>
      <c r="B8661" s="335" t="s">
        <v>19588</v>
      </c>
      <c r="C8661" s="749">
        <v>44743</v>
      </c>
      <c r="F8661" s="745">
        <v>4268</v>
      </c>
      <c r="G8661" s="745">
        <v>640</v>
      </c>
      <c r="H8661" s="745"/>
      <c r="I8661" s="663">
        <v>3628</v>
      </c>
      <c r="J8661" s="728">
        <f t="shared" si="78"/>
        <v>85.52</v>
      </c>
      <c r="K8661" s="728">
        <v>81.63</v>
      </c>
      <c r="L8661" s="728">
        <v>3.89</v>
      </c>
    </row>
    <row r="8662" spans="1:12" s="335" customFormat="1" ht="12" x14ac:dyDescent="0.2">
      <c r="A8662" s="335" t="s">
        <v>19535</v>
      </c>
      <c r="B8662" s="335" t="s">
        <v>19589</v>
      </c>
      <c r="C8662" s="749">
        <v>44743</v>
      </c>
      <c r="F8662" s="745">
        <v>5041</v>
      </c>
      <c r="G8662" s="745">
        <v>756</v>
      </c>
      <c r="H8662" s="745"/>
      <c r="I8662" s="663">
        <v>4285</v>
      </c>
      <c r="J8662" s="728">
        <f t="shared" si="78"/>
        <v>82.42</v>
      </c>
      <c r="K8662" s="728">
        <v>78.67</v>
      </c>
      <c r="L8662" s="728">
        <v>3.75</v>
      </c>
    </row>
    <row r="8663" spans="1:12" s="335" customFormat="1" ht="12" x14ac:dyDescent="0.2">
      <c r="A8663" s="335" t="s">
        <v>19536</v>
      </c>
      <c r="B8663" s="335" t="s">
        <v>19590</v>
      </c>
      <c r="C8663" s="749">
        <v>44743</v>
      </c>
      <c r="F8663" s="745">
        <v>5428</v>
      </c>
      <c r="G8663" s="745">
        <v>886</v>
      </c>
      <c r="H8663" s="745"/>
      <c r="I8663" s="663">
        <v>4542</v>
      </c>
      <c r="J8663" s="728">
        <f t="shared" si="78"/>
        <v>161.98000000000002</v>
      </c>
      <c r="K8663" s="728">
        <v>154.62</v>
      </c>
      <c r="L8663" s="728">
        <v>7.36</v>
      </c>
    </row>
    <row r="8664" spans="1:12" s="335" customFormat="1" ht="12" x14ac:dyDescent="0.2">
      <c r="A8664" s="335" t="s">
        <v>19537</v>
      </c>
      <c r="B8664" s="335" t="s">
        <v>19591</v>
      </c>
      <c r="C8664" s="749">
        <v>44743</v>
      </c>
      <c r="F8664" s="745">
        <v>5186</v>
      </c>
      <c r="G8664" s="745">
        <v>778</v>
      </c>
      <c r="H8664" s="745"/>
      <c r="I8664" s="663">
        <v>4408</v>
      </c>
      <c r="J8664" s="728">
        <f t="shared" si="78"/>
        <v>120.64</v>
      </c>
      <c r="K8664" s="728">
        <v>115.16</v>
      </c>
      <c r="L8664" s="728">
        <v>5.48</v>
      </c>
    </row>
    <row r="8665" spans="1:12" s="335" customFormat="1" ht="12" x14ac:dyDescent="0.2">
      <c r="A8665" s="335" t="s">
        <v>19538</v>
      </c>
      <c r="B8665" s="335" t="s">
        <v>19592</v>
      </c>
      <c r="C8665" s="749">
        <v>44743</v>
      </c>
      <c r="F8665" s="745">
        <v>3949</v>
      </c>
      <c r="G8665" s="745">
        <v>592</v>
      </c>
      <c r="H8665" s="745"/>
      <c r="I8665" s="663">
        <v>3357</v>
      </c>
      <c r="J8665" s="728">
        <f t="shared" si="78"/>
        <v>79.710000000000008</v>
      </c>
      <c r="K8665" s="728">
        <v>76.09</v>
      </c>
      <c r="L8665" s="728">
        <v>3.62</v>
      </c>
    </row>
    <row r="8666" spans="1:12" s="335" customFormat="1" ht="12" x14ac:dyDescent="0.2">
      <c r="A8666" s="335" t="s">
        <v>19539</v>
      </c>
      <c r="B8666" s="335" t="s">
        <v>19593</v>
      </c>
      <c r="C8666" s="749">
        <v>44743</v>
      </c>
      <c r="F8666" s="745">
        <v>3270</v>
      </c>
      <c r="G8666" s="745">
        <v>724</v>
      </c>
      <c r="H8666" s="745"/>
      <c r="I8666" s="663">
        <v>2546</v>
      </c>
      <c r="J8666" s="728">
        <f t="shared" si="78"/>
        <v>217.1</v>
      </c>
      <c r="K8666" s="728">
        <v>207.23</v>
      </c>
      <c r="L8666" s="728">
        <v>9.8699999999999992</v>
      </c>
    </row>
    <row r="8667" spans="1:12" s="335" customFormat="1" ht="12" x14ac:dyDescent="0.2">
      <c r="A8667" s="335" t="s">
        <v>19540</v>
      </c>
      <c r="B8667" s="335" t="s">
        <v>19594</v>
      </c>
      <c r="C8667" s="749">
        <v>44743</v>
      </c>
      <c r="F8667" s="745">
        <v>3195</v>
      </c>
      <c r="G8667" s="745">
        <v>479</v>
      </c>
      <c r="H8667" s="745"/>
      <c r="I8667" s="663">
        <v>2716</v>
      </c>
      <c r="J8667" s="728">
        <f t="shared" si="78"/>
        <v>53.160000000000004</v>
      </c>
      <c r="K8667" s="728">
        <v>50.74</v>
      </c>
      <c r="L8667" s="728">
        <v>2.42</v>
      </c>
    </row>
    <row r="8668" spans="1:12" s="335" customFormat="1" ht="12" x14ac:dyDescent="0.2">
      <c r="A8668" s="335" t="s">
        <v>19541</v>
      </c>
      <c r="B8668" s="335" t="s">
        <v>19595</v>
      </c>
      <c r="C8668" s="749">
        <v>44743</v>
      </c>
      <c r="F8668" s="745">
        <v>3000</v>
      </c>
      <c r="G8668" s="745">
        <v>894</v>
      </c>
      <c r="H8668" s="745"/>
      <c r="I8668" s="663">
        <v>2106</v>
      </c>
      <c r="J8668" s="728">
        <f t="shared" si="78"/>
        <v>207.86999999999998</v>
      </c>
      <c r="K8668" s="728">
        <v>198.42</v>
      </c>
      <c r="L8668" s="728">
        <v>9.4499999999999993</v>
      </c>
    </row>
    <row r="8669" spans="1:12" s="335" customFormat="1" ht="12" x14ac:dyDescent="0.2">
      <c r="A8669" s="335" t="s">
        <v>19542</v>
      </c>
      <c r="B8669" s="335" t="s">
        <v>19596</v>
      </c>
      <c r="C8669" s="749">
        <v>44743</v>
      </c>
      <c r="F8669" s="745">
        <v>5543</v>
      </c>
      <c r="G8669" s="745">
        <v>891</v>
      </c>
      <c r="H8669" s="745"/>
      <c r="I8669" s="663">
        <v>4652</v>
      </c>
      <c r="J8669" s="728">
        <f t="shared" si="78"/>
        <v>162.77000000000001</v>
      </c>
      <c r="K8669" s="728">
        <v>155.37</v>
      </c>
      <c r="L8669" s="728">
        <v>7.4</v>
      </c>
    </row>
    <row r="8670" spans="1:12" s="335" customFormat="1" ht="12" x14ac:dyDescent="0.2">
      <c r="A8670" s="335" t="s">
        <v>19543</v>
      </c>
      <c r="B8670" s="335" t="s">
        <v>19597</v>
      </c>
      <c r="C8670" s="749">
        <v>44743</v>
      </c>
      <c r="F8670" s="745">
        <v>2605</v>
      </c>
      <c r="G8670" s="745">
        <v>477</v>
      </c>
      <c r="H8670" s="745"/>
      <c r="I8670" s="663">
        <v>2128</v>
      </c>
      <c r="J8670" s="728">
        <f t="shared" si="78"/>
        <v>92.17</v>
      </c>
      <c r="K8670" s="728">
        <v>87.98</v>
      </c>
      <c r="L8670" s="728">
        <v>4.1900000000000004</v>
      </c>
    </row>
    <row r="8671" spans="1:12" s="335" customFormat="1" ht="12" x14ac:dyDescent="0.2">
      <c r="A8671" s="335" t="s">
        <v>19544</v>
      </c>
      <c r="B8671" s="335" t="s">
        <v>19598</v>
      </c>
      <c r="C8671" s="749">
        <v>44743</v>
      </c>
      <c r="F8671" s="745">
        <v>9111</v>
      </c>
      <c r="G8671" s="745">
        <v>2003</v>
      </c>
      <c r="H8671" s="745"/>
      <c r="I8671" s="663">
        <v>7108</v>
      </c>
      <c r="J8671" s="728">
        <f t="shared" si="78"/>
        <v>426.94</v>
      </c>
      <c r="K8671" s="728">
        <v>407.53</v>
      </c>
      <c r="L8671" s="728">
        <v>19.41</v>
      </c>
    </row>
    <row r="8672" spans="1:12" s="335" customFormat="1" ht="12" x14ac:dyDescent="0.2">
      <c r="A8672" s="335" t="s">
        <v>19545</v>
      </c>
      <c r="B8672" s="335" t="s">
        <v>19599</v>
      </c>
      <c r="C8672" s="749">
        <v>44743</v>
      </c>
      <c r="F8672" s="745">
        <v>3422.5</v>
      </c>
      <c r="G8672" s="745">
        <v>513</v>
      </c>
      <c r="H8672" s="745"/>
      <c r="I8672" s="663">
        <v>2909.5</v>
      </c>
      <c r="J8672" s="728">
        <f t="shared" si="78"/>
        <v>70.38000000000001</v>
      </c>
      <c r="K8672" s="728">
        <v>67.180000000000007</v>
      </c>
      <c r="L8672" s="728">
        <v>3.2</v>
      </c>
    </row>
    <row r="8673" spans="1:12" s="335" customFormat="1" ht="12" x14ac:dyDescent="0.2">
      <c r="A8673" s="335" t="s">
        <v>19546</v>
      </c>
      <c r="B8673" s="335" t="s">
        <v>19600</v>
      </c>
      <c r="C8673" s="749">
        <v>44743</v>
      </c>
      <c r="F8673" s="745">
        <v>3906</v>
      </c>
      <c r="G8673" s="745">
        <v>1125</v>
      </c>
      <c r="H8673" s="745"/>
      <c r="I8673" s="663">
        <v>2781</v>
      </c>
      <c r="J8673" s="728">
        <f t="shared" si="78"/>
        <v>256.99</v>
      </c>
      <c r="K8673" s="728">
        <v>245.31</v>
      </c>
      <c r="L8673" s="728">
        <v>11.68</v>
      </c>
    </row>
    <row r="8674" spans="1:12" s="335" customFormat="1" ht="12" x14ac:dyDescent="0.2">
      <c r="A8674" s="335" t="s">
        <v>19547</v>
      </c>
      <c r="B8674" s="335" t="s">
        <v>19601</v>
      </c>
      <c r="C8674" s="749">
        <v>44743</v>
      </c>
      <c r="F8674" s="745">
        <v>3321</v>
      </c>
      <c r="G8674" s="745">
        <v>951</v>
      </c>
      <c r="H8674" s="745"/>
      <c r="I8674" s="663">
        <v>2370</v>
      </c>
      <c r="J8674" s="728">
        <f t="shared" si="78"/>
        <v>221.05</v>
      </c>
      <c r="K8674" s="728">
        <v>211</v>
      </c>
      <c r="L8674" s="728">
        <v>10.050000000000001</v>
      </c>
    </row>
    <row r="8675" spans="1:12" s="335" customFormat="1" ht="12" x14ac:dyDescent="0.2">
      <c r="A8675" s="335" t="s">
        <v>19548</v>
      </c>
      <c r="B8675" s="335" t="s">
        <v>19602</v>
      </c>
      <c r="C8675" s="749">
        <v>44743</v>
      </c>
      <c r="F8675" s="745">
        <v>5268</v>
      </c>
      <c r="G8675" s="745">
        <v>790</v>
      </c>
      <c r="H8675" s="745"/>
      <c r="I8675" s="663">
        <v>4478</v>
      </c>
      <c r="J8675" s="728">
        <f t="shared" si="78"/>
        <v>146.80999999999997</v>
      </c>
      <c r="K8675" s="728">
        <v>140.13999999999999</v>
      </c>
      <c r="L8675" s="728">
        <v>6.67</v>
      </c>
    </row>
    <row r="8676" spans="1:12" s="335" customFormat="1" ht="12" x14ac:dyDescent="0.2">
      <c r="A8676" s="335" t="s">
        <v>19549</v>
      </c>
      <c r="B8676" s="335" t="s">
        <v>19603</v>
      </c>
      <c r="C8676" s="749">
        <v>44743</v>
      </c>
      <c r="F8676" s="745">
        <v>3145</v>
      </c>
      <c r="G8676" s="745">
        <v>490</v>
      </c>
      <c r="H8676" s="745"/>
      <c r="I8676" s="663">
        <v>2655</v>
      </c>
      <c r="J8676" s="728">
        <f t="shared" si="78"/>
        <v>112.22999999999999</v>
      </c>
      <c r="K8676" s="728">
        <v>107.13</v>
      </c>
      <c r="L8676" s="728">
        <v>5.0999999999999996</v>
      </c>
    </row>
    <row r="8677" spans="1:12" s="335" customFormat="1" ht="12" x14ac:dyDescent="0.2">
      <c r="A8677" s="335" t="s">
        <v>19550</v>
      </c>
      <c r="B8677" s="335" t="s">
        <v>19604</v>
      </c>
      <c r="C8677" s="749">
        <v>44743</v>
      </c>
      <c r="F8677" s="745">
        <v>2732</v>
      </c>
      <c r="G8677" s="745">
        <v>460</v>
      </c>
      <c r="H8677" s="745"/>
      <c r="I8677" s="663">
        <v>2272</v>
      </c>
      <c r="J8677" s="728">
        <f t="shared" si="78"/>
        <v>84.94</v>
      </c>
      <c r="K8677" s="728">
        <v>81.08</v>
      </c>
      <c r="L8677" s="728">
        <v>3.86</v>
      </c>
    </row>
    <row r="8678" spans="1:12" s="335" customFormat="1" ht="12" x14ac:dyDescent="0.2">
      <c r="A8678" s="335" t="s">
        <v>19551</v>
      </c>
      <c r="B8678" s="335" t="s">
        <v>19605</v>
      </c>
      <c r="C8678" s="749">
        <v>44743</v>
      </c>
      <c r="F8678" s="745">
        <v>4465</v>
      </c>
      <c r="G8678" s="745">
        <v>864</v>
      </c>
      <c r="H8678" s="745"/>
      <c r="I8678" s="663">
        <v>3601</v>
      </c>
      <c r="J8678" s="728">
        <f t="shared" si="78"/>
        <v>174.26999999999998</v>
      </c>
      <c r="K8678" s="728">
        <v>166.35</v>
      </c>
      <c r="L8678" s="728">
        <v>7.92</v>
      </c>
    </row>
    <row r="8679" spans="1:12" s="335" customFormat="1" ht="12" x14ac:dyDescent="0.2">
      <c r="A8679" s="335" t="s">
        <v>19552</v>
      </c>
      <c r="B8679" s="335" t="s">
        <v>19606</v>
      </c>
      <c r="C8679" s="749">
        <v>44743</v>
      </c>
      <c r="F8679" s="745">
        <v>3100.5</v>
      </c>
      <c r="G8679" s="745">
        <v>465</v>
      </c>
      <c r="H8679" s="745"/>
      <c r="I8679" s="663">
        <v>2635.5</v>
      </c>
      <c r="J8679" s="728">
        <f t="shared" si="78"/>
        <v>67.539999999999992</v>
      </c>
      <c r="K8679" s="728">
        <v>64.47</v>
      </c>
      <c r="L8679" s="728">
        <v>3.07</v>
      </c>
    </row>
    <row r="8680" spans="1:12" s="335" customFormat="1" ht="12" x14ac:dyDescent="0.2">
      <c r="A8680" s="335" t="s">
        <v>19553</v>
      </c>
      <c r="B8680" s="335" t="s">
        <v>19607</v>
      </c>
      <c r="C8680" s="749">
        <v>44743</v>
      </c>
      <c r="F8680" s="745">
        <v>8400</v>
      </c>
      <c r="G8680" s="745">
        <v>1366</v>
      </c>
      <c r="H8680" s="745"/>
      <c r="I8680" s="663">
        <v>7034</v>
      </c>
      <c r="J8680" s="728">
        <f t="shared" si="78"/>
        <v>251.4</v>
      </c>
      <c r="K8680" s="728">
        <v>239.97</v>
      </c>
      <c r="L8680" s="728">
        <v>11.43</v>
      </c>
    </row>
    <row r="8681" spans="1:12" s="335" customFormat="1" ht="12" x14ac:dyDescent="0.2">
      <c r="A8681" s="335" t="s">
        <v>19554</v>
      </c>
      <c r="B8681" s="335" t="s">
        <v>19608</v>
      </c>
      <c r="C8681" s="749">
        <v>44743</v>
      </c>
      <c r="F8681" s="745">
        <v>8279</v>
      </c>
      <c r="G8681" s="745">
        <v>1358</v>
      </c>
      <c r="H8681" s="745"/>
      <c r="I8681" s="663">
        <v>6921</v>
      </c>
      <c r="J8681" s="728">
        <f t="shared" si="78"/>
        <v>251.19</v>
      </c>
      <c r="K8681" s="728">
        <v>239.77</v>
      </c>
      <c r="L8681" s="728">
        <v>11.42</v>
      </c>
    </row>
    <row r="8682" spans="1:12" s="335" customFormat="1" ht="12" x14ac:dyDescent="0.2">
      <c r="A8682" s="335" t="s">
        <v>19555</v>
      </c>
      <c r="B8682" s="335" t="s">
        <v>19609</v>
      </c>
      <c r="C8682" s="749">
        <v>44743</v>
      </c>
      <c r="F8682" s="745">
        <v>5704</v>
      </c>
      <c r="G8682" s="745">
        <v>1285</v>
      </c>
      <c r="H8682" s="745"/>
      <c r="I8682" s="663">
        <v>4419</v>
      </c>
      <c r="J8682" s="728">
        <f t="shared" si="78"/>
        <v>276.24</v>
      </c>
      <c r="K8682" s="728">
        <v>263.68</v>
      </c>
      <c r="L8682" s="728">
        <v>12.56</v>
      </c>
    </row>
    <row r="8683" spans="1:12" s="335" customFormat="1" ht="12" x14ac:dyDescent="0.2">
      <c r="A8683" s="335" t="s">
        <v>19556</v>
      </c>
      <c r="B8683" s="335" t="s">
        <v>19610</v>
      </c>
      <c r="C8683" s="749">
        <v>44743</v>
      </c>
      <c r="F8683" s="745">
        <v>5143</v>
      </c>
      <c r="G8683" s="745">
        <v>869</v>
      </c>
      <c r="H8683" s="745"/>
      <c r="I8683" s="663">
        <v>4274</v>
      </c>
      <c r="J8683" s="728">
        <f t="shared" si="78"/>
        <v>162.1</v>
      </c>
      <c r="K8683" s="728">
        <v>154.72999999999999</v>
      </c>
      <c r="L8683" s="728">
        <v>7.37</v>
      </c>
    </row>
    <row r="8684" spans="1:12" s="335" customFormat="1" ht="12" x14ac:dyDescent="0.2">
      <c r="A8684" s="335" t="s">
        <v>19557</v>
      </c>
      <c r="B8684" s="335" t="s">
        <v>19611</v>
      </c>
      <c r="C8684" s="749">
        <v>44743</v>
      </c>
      <c r="F8684" s="745">
        <v>5059</v>
      </c>
      <c r="G8684" s="745">
        <v>759</v>
      </c>
      <c r="H8684" s="745"/>
      <c r="I8684" s="663">
        <v>4300</v>
      </c>
      <c r="J8684" s="728">
        <f t="shared" si="78"/>
        <v>128.05000000000001</v>
      </c>
      <c r="K8684" s="728">
        <v>122.23</v>
      </c>
      <c r="L8684" s="728">
        <v>5.82</v>
      </c>
    </row>
    <row r="8685" spans="1:12" s="335" customFormat="1" ht="12" x14ac:dyDescent="0.2">
      <c r="A8685" s="335" t="s">
        <v>19558</v>
      </c>
      <c r="B8685" s="335" t="s">
        <v>19612</v>
      </c>
      <c r="C8685" s="749">
        <v>44743</v>
      </c>
      <c r="F8685" s="745">
        <v>6888</v>
      </c>
      <c r="G8685" s="745">
        <v>1033</v>
      </c>
      <c r="H8685" s="745"/>
      <c r="I8685" s="663">
        <v>5855</v>
      </c>
      <c r="J8685" s="728">
        <f t="shared" si="78"/>
        <v>141.41</v>
      </c>
      <c r="K8685" s="728">
        <v>134.97999999999999</v>
      </c>
      <c r="L8685" s="728">
        <v>6.43</v>
      </c>
    </row>
    <row r="8686" spans="1:12" s="335" customFormat="1" ht="12" x14ac:dyDescent="0.2">
      <c r="A8686" s="335" t="s">
        <v>19559</v>
      </c>
      <c r="B8686" s="335" t="s">
        <v>19613</v>
      </c>
      <c r="C8686" s="749">
        <v>44743</v>
      </c>
      <c r="F8686" s="745">
        <v>2800</v>
      </c>
      <c r="G8686" s="745">
        <v>519</v>
      </c>
      <c r="H8686" s="745"/>
      <c r="I8686" s="663">
        <v>2281</v>
      </c>
      <c r="J8686" s="728">
        <f t="shared" si="78"/>
        <v>101.58</v>
      </c>
      <c r="K8686" s="728">
        <v>96.96</v>
      </c>
      <c r="L8686" s="728">
        <v>4.62</v>
      </c>
    </row>
    <row r="8687" spans="1:12" s="335" customFormat="1" ht="12" x14ac:dyDescent="0.2">
      <c r="A8687" s="335" t="s">
        <v>19560</v>
      </c>
      <c r="B8687" s="335" t="s">
        <v>19614</v>
      </c>
      <c r="C8687" s="749">
        <v>44743</v>
      </c>
      <c r="F8687" s="745">
        <v>5337</v>
      </c>
      <c r="G8687" s="745">
        <v>942</v>
      </c>
      <c r="H8687" s="745"/>
      <c r="I8687" s="663">
        <v>4395</v>
      </c>
      <c r="J8687" s="728">
        <f t="shared" si="78"/>
        <v>181.54</v>
      </c>
      <c r="K8687" s="728">
        <v>173.29</v>
      </c>
      <c r="L8687" s="728">
        <v>8.25</v>
      </c>
    </row>
    <row r="8688" spans="1:12" s="335" customFormat="1" ht="12" x14ac:dyDescent="0.2">
      <c r="A8688" s="335" t="s">
        <v>19561</v>
      </c>
      <c r="B8688" s="335" t="s">
        <v>19615</v>
      </c>
      <c r="C8688" s="749">
        <v>44743</v>
      </c>
      <c r="F8688" s="745">
        <v>3000</v>
      </c>
      <c r="G8688" s="745">
        <v>513</v>
      </c>
      <c r="H8688" s="745"/>
      <c r="I8688" s="663">
        <v>2487</v>
      </c>
      <c r="J8688" s="728">
        <f t="shared" si="78"/>
        <v>96.23</v>
      </c>
      <c r="K8688" s="728">
        <v>91.86</v>
      </c>
      <c r="L8688" s="728">
        <v>4.37</v>
      </c>
    </row>
    <row r="8689" spans="1:12" s="335" customFormat="1" ht="12" x14ac:dyDescent="0.2">
      <c r="A8689" s="335" t="s">
        <v>19562</v>
      </c>
      <c r="B8689" s="335" t="s">
        <v>19616</v>
      </c>
      <c r="C8689" s="749">
        <v>44743</v>
      </c>
      <c r="F8689" s="745">
        <v>3224</v>
      </c>
      <c r="G8689" s="745">
        <v>493</v>
      </c>
      <c r="H8689" s="745"/>
      <c r="I8689" s="663">
        <v>2731</v>
      </c>
      <c r="J8689" s="728">
        <f t="shared" si="78"/>
        <v>85.61</v>
      </c>
      <c r="K8689" s="728">
        <v>81.72</v>
      </c>
      <c r="L8689" s="728">
        <v>3.89</v>
      </c>
    </row>
    <row r="8690" spans="1:12" s="335" customFormat="1" ht="12" x14ac:dyDescent="0.2">
      <c r="F8690" s="745"/>
      <c r="G8690" s="745"/>
      <c r="H8690" s="745"/>
      <c r="I8690" s="663"/>
      <c r="J8690" s="728"/>
      <c r="K8690" s="728"/>
      <c r="L8690" s="728"/>
    </row>
    <row r="8691" spans="1:12" s="335" customFormat="1" ht="12" x14ac:dyDescent="0.2">
      <c r="A8691" s="335" t="s">
        <v>19855</v>
      </c>
      <c r="B8691" s="335" t="s">
        <v>19904</v>
      </c>
      <c r="C8691" s="749">
        <v>44774</v>
      </c>
      <c r="F8691" s="745">
        <v>10481</v>
      </c>
      <c r="G8691" s="745">
        <v>1572</v>
      </c>
      <c r="H8691" s="745"/>
      <c r="I8691" s="663">
        <v>8909</v>
      </c>
      <c r="J8691" s="728">
        <f t="shared" si="78"/>
        <v>236.79999999999998</v>
      </c>
      <c r="K8691" s="728">
        <v>226.04</v>
      </c>
      <c r="L8691" s="728">
        <v>10.76</v>
      </c>
    </row>
    <row r="8692" spans="1:12" s="335" customFormat="1" ht="12" x14ac:dyDescent="0.2">
      <c r="A8692" s="335" t="s">
        <v>19856</v>
      </c>
      <c r="B8692" s="335" t="s">
        <v>19905</v>
      </c>
      <c r="C8692" s="749">
        <v>44774</v>
      </c>
      <c r="F8692" s="745">
        <v>1500</v>
      </c>
      <c r="G8692" s="745">
        <v>396</v>
      </c>
      <c r="H8692" s="745"/>
      <c r="I8692" s="663">
        <v>1104</v>
      </c>
      <c r="J8692" s="728">
        <f t="shared" si="78"/>
        <v>89.91</v>
      </c>
      <c r="K8692" s="728">
        <v>85.82</v>
      </c>
      <c r="L8692" s="728">
        <v>4.09</v>
      </c>
    </row>
    <row r="8693" spans="1:12" s="335" customFormat="1" ht="12" x14ac:dyDescent="0.2">
      <c r="A8693" s="335" t="s">
        <v>19857</v>
      </c>
      <c r="B8693" s="335" t="s">
        <v>19906</v>
      </c>
      <c r="C8693" s="749">
        <v>44774</v>
      </c>
      <c r="F8693" s="745">
        <v>3352.5</v>
      </c>
      <c r="G8693" s="745">
        <v>503</v>
      </c>
      <c r="H8693" s="745"/>
      <c r="I8693" s="663">
        <v>2849.5</v>
      </c>
      <c r="J8693" s="728">
        <f t="shared" si="78"/>
        <v>68.489999999999995</v>
      </c>
      <c r="K8693" s="728">
        <v>65.38</v>
      </c>
      <c r="L8693" s="728">
        <v>3.11</v>
      </c>
    </row>
    <row r="8694" spans="1:12" s="335" customFormat="1" ht="12" x14ac:dyDescent="0.2">
      <c r="A8694" s="335" t="s">
        <v>19858</v>
      </c>
      <c r="B8694" s="335" t="s">
        <v>19907</v>
      </c>
      <c r="C8694" s="749">
        <v>44774</v>
      </c>
      <c r="F8694" s="745">
        <v>6971</v>
      </c>
      <c r="G8694" s="745">
        <v>1046</v>
      </c>
      <c r="H8694" s="745"/>
      <c r="I8694" s="663">
        <v>5925</v>
      </c>
      <c r="J8694" s="728">
        <f t="shared" si="78"/>
        <v>161.39000000000001</v>
      </c>
      <c r="K8694" s="728">
        <v>154.05000000000001</v>
      </c>
      <c r="L8694" s="728">
        <v>7.34</v>
      </c>
    </row>
    <row r="8695" spans="1:12" s="335" customFormat="1" ht="12" x14ac:dyDescent="0.2">
      <c r="A8695" s="335" t="s">
        <v>19859</v>
      </c>
      <c r="B8695" s="335" t="s">
        <v>19908</v>
      </c>
      <c r="C8695" s="749">
        <v>44774</v>
      </c>
      <c r="F8695" s="745">
        <v>5968.32</v>
      </c>
      <c r="G8695" s="745">
        <v>1251</v>
      </c>
      <c r="H8695" s="745"/>
      <c r="I8695" s="663">
        <v>4717.32</v>
      </c>
      <c r="J8695" s="728">
        <f t="shared" si="78"/>
        <v>261.63</v>
      </c>
      <c r="K8695" s="728">
        <v>249.74</v>
      </c>
      <c r="L8695" s="728">
        <v>11.89</v>
      </c>
    </row>
    <row r="8696" spans="1:12" s="335" customFormat="1" ht="12" x14ac:dyDescent="0.2">
      <c r="A8696" s="335" t="s">
        <v>19860</v>
      </c>
      <c r="B8696" s="335" t="s">
        <v>19909</v>
      </c>
      <c r="C8696" s="749">
        <v>44774</v>
      </c>
      <c r="F8696" s="745">
        <v>7312</v>
      </c>
      <c r="G8696" s="745">
        <v>1097</v>
      </c>
      <c r="H8696" s="745"/>
      <c r="I8696" s="663">
        <v>6215</v>
      </c>
      <c r="J8696" s="728">
        <f t="shared" si="78"/>
        <v>178.03</v>
      </c>
      <c r="K8696" s="728">
        <v>169.94</v>
      </c>
      <c r="L8696" s="728">
        <v>8.09</v>
      </c>
    </row>
    <row r="8697" spans="1:12" s="335" customFormat="1" ht="12" x14ac:dyDescent="0.2">
      <c r="A8697" s="335" t="s">
        <v>19861</v>
      </c>
      <c r="B8697" s="335" t="s">
        <v>19910</v>
      </c>
      <c r="C8697" s="749">
        <v>44774</v>
      </c>
      <c r="F8697" s="745">
        <v>2825.9</v>
      </c>
      <c r="G8697" s="745">
        <v>462</v>
      </c>
      <c r="H8697" s="745"/>
      <c r="I8697" s="663">
        <v>2363.9</v>
      </c>
      <c r="J8697" s="728">
        <f t="shared" si="78"/>
        <v>84.63</v>
      </c>
      <c r="K8697" s="728">
        <v>80.78</v>
      </c>
      <c r="L8697" s="728">
        <v>3.85</v>
      </c>
    </row>
    <row r="8698" spans="1:12" s="335" customFormat="1" ht="12" x14ac:dyDescent="0.2">
      <c r="A8698" s="335" t="s">
        <v>19862</v>
      </c>
      <c r="B8698" s="335" t="s">
        <v>19911</v>
      </c>
      <c r="C8698" s="749">
        <v>44774</v>
      </c>
      <c r="F8698" s="745">
        <v>6000</v>
      </c>
      <c r="G8698" s="745">
        <v>1584</v>
      </c>
      <c r="H8698" s="745"/>
      <c r="I8698" s="663">
        <v>4416</v>
      </c>
      <c r="J8698" s="728">
        <f t="shared" si="78"/>
        <v>356.27</v>
      </c>
      <c r="K8698" s="728">
        <v>340.08</v>
      </c>
      <c r="L8698" s="728">
        <v>16.190000000000001</v>
      </c>
    </row>
    <row r="8699" spans="1:12" s="335" customFormat="1" ht="12" x14ac:dyDescent="0.2">
      <c r="A8699" s="335" t="s">
        <v>19863</v>
      </c>
      <c r="B8699" s="335" t="s">
        <v>19912</v>
      </c>
      <c r="C8699" s="749">
        <v>44774</v>
      </c>
      <c r="F8699" s="745">
        <v>3186</v>
      </c>
      <c r="G8699" s="745">
        <v>478</v>
      </c>
      <c r="H8699" s="745"/>
      <c r="I8699" s="663">
        <v>2708</v>
      </c>
      <c r="J8699" s="728">
        <f t="shared" si="78"/>
        <v>73.349999999999994</v>
      </c>
      <c r="K8699" s="728">
        <v>70.02</v>
      </c>
      <c r="L8699" s="728">
        <v>3.33</v>
      </c>
    </row>
    <row r="8700" spans="1:12" s="335" customFormat="1" ht="12" x14ac:dyDescent="0.2">
      <c r="A8700" s="335" t="s">
        <v>19864</v>
      </c>
      <c r="B8700" s="335" t="s">
        <v>19913</v>
      </c>
      <c r="C8700" s="749">
        <v>44774</v>
      </c>
      <c r="F8700" s="745">
        <v>7231</v>
      </c>
      <c r="G8700" s="745">
        <v>2449</v>
      </c>
      <c r="H8700" s="745"/>
      <c r="I8700" s="663">
        <v>4782</v>
      </c>
      <c r="J8700" s="728">
        <f t="shared" ref="J8700:J8739" si="79">K8700+L8700</f>
        <v>593.03000000000009</v>
      </c>
      <c r="K8700" s="728">
        <v>566.07000000000005</v>
      </c>
      <c r="L8700" s="728">
        <v>26.96</v>
      </c>
    </row>
    <row r="8701" spans="1:12" s="335" customFormat="1" ht="12" x14ac:dyDescent="0.2">
      <c r="A8701" s="335" t="s">
        <v>19865</v>
      </c>
      <c r="B8701" s="335" t="s">
        <v>19914</v>
      </c>
      <c r="C8701" s="749">
        <v>44774</v>
      </c>
      <c r="F8701" s="745">
        <v>3000</v>
      </c>
      <c r="G8701" s="745">
        <v>921</v>
      </c>
      <c r="H8701" s="745"/>
      <c r="I8701" s="663">
        <v>2079</v>
      </c>
      <c r="J8701" s="728">
        <f t="shared" si="79"/>
        <v>281.28000000000003</v>
      </c>
      <c r="K8701" s="728">
        <v>268.49</v>
      </c>
      <c r="L8701" s="728">
        <v>12.79</v>
      </c>
    </row>
    <row r="8702" spans="1:12" s="335" customFormat="1" ht="12" x14ac:dyDescent="0.2">
      <c r="A8702" s="335" t="s">
        <v>19866</v>
      </c>
      <c r="B8702" s="335" t="s">
        <v>19915</v>
      </c>
      <c r="C8702" s="749">
        <v>44774</v>
      </c>
      <c r="F8702" s="745">
        <v>5449</v>
      </c>
      <c r="G8702" s="745">
        <v>1046</v>
      </c>
      <c r="H8702" s="745"/>
      <c r="I8702" s="663">
        <v>4403</v>
      </c>
      <c r="J8702" s="728">
        <f t="shared" si="79"/>
        <v>210.21</v>
      </c>
      <c r="K8702" s="728">
        <v>200.65</v>
      </c>
      <c r="L8702" s="728">
        <v>9.56</v>
      </c>
    </row>
    <row r="8703" spans="1:12" s="335" customFormat="1" ht="12" x14ac:dyDescent="0.2">
      <c r="A8703" s="335" t="s">
        <v>19867</v>
      </c>
      <c r="B8703" s="335" t="s">
        <v>19916</v>
      </c>
      <c r="C8703" s="749">
        <v>44774</v>
      </c>
      <c r="F8703" s="745">
        <v>3500</v>
      </c>
      <c r="G8703" s="745">
        <v>525</v>
      </c>
      <c r="H8703" s="745"/>
      <c r="I8703" s="663">
        <v>2975</v>
      </c>
      <c r="J8703" s="728">
        <f t="shared" si="79"/>
        <v>62.98</v>
      </c>
      <c r="K8703" s="728">
        <v>60.12</v>
      </c>
      <c r="L8703" s="728">
        <v>2.86</v>
      </c>
    </row>
    <row r="8704" spans="1:12" s="335" customFormat="1" ht="12" x14ac:dyDescent="0.2">
      <c r="A8704" s="335" t="s">
        <v>19868</v>
      </c>
      <c r="B8704" s="335" t="s">
        <v>19917</v>
      </c>
      <c r="C8704" s="749">
        <v>44774</v>
      </c>
      <c r="F8704" s="745">
        <v>8455</v>
      </c>
      <c r="G8704" s="745">
        <v>1268</v>
      </c>
      <c r="H8704" s="745"/>
      <c r="I8704" s="663">
        <v>7187</v>
      </c>
      <c r="J8704" s="728">
        <f t="shared" si="79"/>
        <v>236.24</v>
      </c>
      <c r="K8704" s="728">
        <v>225.5</v>
      </c>
      <c r="L8704" s="728">
        <v>10.74</v>
      </c>
    </row>
    <row r="8705" spans="1:12" s="335" customFormat="1" ht="12" x14ac:dyDescent="0.2">
      <c r="A8705" s="335" t="s">
        <v>19869</v>
      </c>
      <c r="B8705" s="335" t="s">
        <v>19918</v>
      </c>
      <c r="C8705" s="749">
        <v>44774</v>
      </c>
      <c r="F8705" s="745">
        <v>5238</v>
      </c>
      <c r="G8705" s="745">
        <v>786</v>
      </c>
      <c r="H8705" s="745"/>
      <c r="I8705" s="663">
        <v>4452</v>
      </c>
      <c r="J8705" s="728">
        <f t="shared" si="79"/>
        <v>126.99</v>
      </c>
      <c r="K8705" s="728">
        <v>121.22</v>
      </c>
      <c r="L8705" s="728">
        <v>5.77</v>
      </c>
    </row>
    <row r="8706" spans="1:12" s="335" customFormat="1" ht="12" x14ac:dyDescent="0.2">
      <c r="A8706" s="335" t="s">
        <v>19870</v>
      </c>
      <c r="B8706" s="335" t="s">
        <v>19919</v>
      </c>
      <c r="C8706" s="749">
        <v>44774</v>
      </c>
      <c r="F8706" s="745">
        <v>2775</v>
      </c>
      <c r="G8706" s="745">
        <v>635</v>
      </c>
      <c r="H8706" s="745"/>
      <c r="I8706" s="663">
        <v>2140</v>
      </c>
      <c r="J8706" s="728">
        <f t="shared" si="79"/>
        <v>134.82</v>
      </c>
      <c r="K8706" s="728">
        <v>128.69</v>
      </c>
      <c r="L8706" s="728">
        <v>6.13</v>
      </c>
    </row>
    <row r="8707" spans="1:12" s="335" customFormat="1" ht="12" x14ac:dyDescent="0.2">
      <c r="A8707" s="335" t="s">
        <v>19871</v>
      </c>
      <c r="B8707" s="335" t="s">
        <v>19920</v>
      </c>
      <c r="C8707" s="749">
        <v>44774</v>
      </c>
      <c r="F8707" s="745">
        <v>7642</v>
      </c>
      <c r="G8707" s="745">
        <v>1187</v>
      </c>
      <c r="H8707" s="745"/>
      <c r="I8707" s="663">
        <v>6455</v>
      </c>
      <c r="J8707" s="728">
        <f t="shared" si="79"/>
        <v>212.27</v>
      </c>
      <c r="K8707" s="728">
        <v>202.62</v>
      </c>
      <c r="L8707" s="728">
        <v>9.65</v>
      </c>
    </row>
    <row r="8708" spans="1:12" s="335" customFormat="1" ht="12" x14ac:dyDescent="0.2">
      <c r="A8708" s="335" t="s">
        <v>19872</v>
      </c>
      <c r="B8708" s="335" t="s">
        <v>19921</v>
      </c>
      <c r="C8708" s="749">
        <v>44774</v>
      </c>
      <c r="F8708" s="745">
        <v>9667</v>
      </c>
      <c r="G8708" s="745">
        <v>2072</v>
      </c>
      <c r="H8708" s="745"/>
      <c r="I8708" s="663">
        <v>7595</v>
      </c>
      <c r="J8708" s="728">
        <f t="shared" si="79"/>
        <v>437.2</v>
      </c>
      <c r="K8708" s="728">
        <v>417.33</v>
      </c>
      <c r="L8708" s="728">
        <v>19.87</v>
      </c>
    </row>
    <row r="8709" spans="1:12" s="335" customFormat="1" ht="12" x14ac:dyDescent="0.2">
      <c r="A8709" s="335" t="s">
        <v>19873</v>
      </c>
      <c r="B8709" s="335" t="s">
        <v>19922</v>
      </c>
      <c r="C8709" s="749">
        <v>44774</v>
      </c>
      <c r="F8709" s="745">
        <v>3621.4</v>
      </c>
      <c r="G8709" s="745">
        <v>567</v>
      </c>
      <c r="H8709" s="745"/>
      <c r="I8709" s="663">
        <v>3054.4</v>
      </c>
      <c r="J8709" s="728">
        <f t="shared" si="79"/>
        <v>99.940000000000012</v>
      </c>
      <c r="K8709" s="728">
        <v>95.4</v>
      </c>
      <c r="L8709" s="728">
        <v>4.54</v>
      </c>
    </row>
    <row r="8710" spans="1:12" s="335" customFormat="1" ht="12" x14ac:dyDescent="0.2">
      <c r="A8710" s="335" t="s">
        <v>19874</v>
      </c>
      <c r="B8710" s="335" t="s">
        <v>19923</v>
      </c>
      <c r="C8710" s="749">
        <v>44774</v>
      </c>
      <c r="F8710" s="745">
        <v>6345</v>
      </c>
      <c r="G8710" s="745">
        <v>2139</v>
      </c>
      <c r="H8710" s="745"/>
      <c r="I8710" s="663">
        <v>4206</v>
      </c>
      <c r="J8710" s="728">
        <f t="shared" si="79"/>
        <v>517.46</v>
      </c>
      <c r="K8710" s="728">
        <v>493.94</v>
      </c>
      <c r="L8710" s="728">
        <v>23.52</v>
      </c>
    </row>
    <row r="8711" spans="1:12" s="335" customFormat="1" ht="12" x14ac:dyDescent="0.2">
      <c r="A8711" s="335" t="s">
        <v>19875</v>
      </c>
      <c r="B8711" s="335" t="s">
        <v>19924</v>
      </c>
      <c r="C8711" s="749">
        <v>44774</v>
      </c>
      <c r="F8711" s="745">
        <v>3009.4</v>
      </c>
      <c r="G8711" s="745">
        <v>451</v>
      </c>
      <c r="H8711" s="745"/>
      <c r="I8711" s="663">
        <v>2558.4</v>
      </c>
      <c r="J8711" s="728">
        <f t="shared" si="79"/>
        <v>43.85</v>
      </c>
      <c r="K8711" s="728">
        <v>41.86</v>
      </c>
      <c r="L8711" s="728">
        <v>1.99</v>
      </c>
    </row>
    <row r="8712" spans="1:12" s="335" customFormat="1" ht="12" x14ac:dyDescent="0.2">
      <c r="A8712" s="335" t="s">
        <v>19876</v>
      </c>
      <c r="B8712" s="335" t="s">
        <v>19925</v>
      </c>
      <c r="C8712" s="749">
        <v>44774</v>
      </c>
      <c r="F8712" s="745">
        <v>2100</v>
      </c>
      <c r="G8712" s="745">
        <v>573</v>
      </c>
      <c r="H8712" s="745"/>
      <c r="I8712" s="663">
        <v>1527</v>
      </c>
      <c r="J8712" s="728">
        <f t="shared" si="79"/>
        <v>131.34</v>
      </c>
      <c r="K8712" s="728">
        <v>125.37</v>
      </c>
      <c r="L8712" s="728">
        <v>5.97</v>
      </c>
    </row>
    <row r="8713" spans="1:12" s="335" customFormat="1" ht="12" x14ac:dyDescent="0.2">
      <c r="A8713" s="335" t="s">
        <v>19877</v>
      </c>
      <c r="B8713" s="335" t="s">
        <v>17171</v>
      </c>
      <c r="C8713" s="749">
        <v>44774</v>
      </c>
      <c r="F8713" s="745">
        <v>7359</v>
      </c>
      <c r="G8713" s="745">
        <v>1104</v>
      </c>
      <c r="H8713" s="745"/>
      <c r="I8713" s="663">
        <v>6255</v>
      </c>
      <c r="J8713" s="728">
        <f t="shared" si="79"/>
        <v>137.32000000000002</v>
      </c>
      <c r="K8713" s="728">
        <v>131.08000000000001</v>
      </c>
      <c r="L8713" s="728">
        <v>6.24</v>
      </c>
    </row>
    <row r="8714" spans="1:12" s="335" customFormat="1" ht="12" x14ac:dyDescent="0.2">
      <c r="A8714" s="335" t="s">
        <v>19878</v>
      </c>
      <c r="B8714" s="335" t="s">
        <v>19926</v>
      </c>
      <c r="C8714" s="749">
        <v>44774</v>
      </c>
      <c r="F8714" s="745">
        <v>6450</v>
      </c>
      <c r="G8714" s="745">
        <v>968</v>
      </c>
      <c r="H8714" s="745"/>
      <c r="I8714" s="663">
        <v>5482</v>
      </c>
      <c r="J8714" s="728">
        <f t="shared" si="79"/>
        <v>160.56</v>
      </c>
      <c r="K8714" s="728">
        <v>153.26</v>
      </c>
      <c r="L8714" s="728">
        <v>7.3</v>
      </c>
    </row>
    <row r="8715" spans="1:12" s="335" customFormat="1" ht="12" x14ac:dyDescent="0.2">
      <c r="A8715" s="335" t="s">
        <v>19879</v>
      </c>
      <c r="B8715" s="335" t="s">
        <v>19927</v>
      </c>
      <c r="C8715" s="749">
        <v>44774</v>
      </c>
      <c r="F8715" s="745">
        <v>6008</v>
      </c>
      <c r="G8715" s="745">
        <v>901</v>
      </c>
      <c r="H8715" s="745"/>
      <c r="I8715" s="663">
        <v>5107</v>
      </c>
      <c r="J8715" s="728">
        <f t="shared" si="79"/>
        <v>100.73</v>
      </c>
      <c r="K8715" s="728">
        <v>96.15</v>
      </c>
      <c r="L8715" s="728">
        <v>4.58</v>
      </c>
    </row>
    <row r="8716" spans="1:12" s="335" customFormat="1" ht="12" x14ac:dyDescent="0.2">
      <c r="A8716" s="335" t="s">
        <v>19880</v>
      </c>
      <c r="B8716" s="335" t="s">
        <v>19928</v>
      </c>
      <c r="C8716" s="749">
        <v>44774</v>
      </c>
      <c r="F8716" s="745">
        <v>9066</v>
      </c>
      <c r="G8716" s="745">
        <v>1565</v>
      </c>
      <c r="H8716" s="745"/>
      <c r="I8716" s="663">
        <v>7501</v>
      </c>
      <c r="J8716" s="728">
        <f t="shared" si="79"/>
        <v>298.12</v>
      </c>
      <c r="K8716" s="728">
        <v>284.57</v>
      </c>
      <c r="L8716" s="728">
        <v>13.55</v>
      </c>
    </row>
    <row r="8717" spans="1:12" s="335" customFormat="1" ht="12" x14ac:dyDescent="0.2">
      <c r="A8717" s="335" t="s">
        <v>19881</v>
      </c>
      <c r="B8717" s="335" t="s">
        <v>19929</v>
      </c>
      <c r="C8717" s="749">
        <v>44774</v>
      </c>
      <c r="F8717" s="745">
        <v>4898</v>
      </c>
      <c r="G8717" s="745">
        <v>805</v>
      </c>
      <c r="H8717" s="745"/>
      <c r="I8717" s="663">
        <v>4093</v>
      </c>
      <c r="J8717" s="728">
        <f t="shared" si="79"/>
        <v>147.63</v>
      </c>
      <c r="K8717" s="728">
        <v>140.91999999999999</v>
      </c>
      <c r="L8717" s="728">
        <v>6.71</v>
      </c>
    </row>
    <row r="8718" spans="1:12" s="335" customFormat="1" ht="12" x14ac:dyDescent="0.2">
      <c r="A8718" s="335" t="s">
        <v>19882</v>
      </c>
      <c r="B8718" s="335" t="s">
        <v>19930</v>
      </c>
      <c r="C8718" s="749">
        <v>44774</v>
      </c>
      <c r="F8718" s="745">
        <v>5268</v>
      </c>
      <c r="G8718" s="745">
        <v>790</v>
      </c>
      <c r="H8718" s="745"/>
      <c r="I8718" s="663">
        <v>4478</v>
      </c>
      <c r="J8718" s="728">
        <f t="shared" si="79"/>
        <v>99.850000000000009</v>
      </c>
      <c r="K8718" s="728">
        <v>95.31</v>
      </c>
      <c r="L8718" s="728">
        <v>4.54</v>
      </c>
    </row>
    <row r="8719" spans="1:12" s="335" customFormat="1" ht="12" x14ac:dyDescent="0.2">
      <c r="A8719" s="335" t="s">
        <v>19883</v>
      </c>
      <c r="B8719" s="335" t="s">
        <v>19931</v>
      </c>
      <c r="C8719" s="749">
        <v>44774</v>
      </c>
      <c r="F8719" s="745">
        <v>5274</v>
      </c>
      <c r="G8719" s="745">
        <v>791</v>
      </c>
      <c r="H8719" s="745"/>
      <c r="I8719" s="663">
        <v>4483</v>
      </c>
      <c r="J8719" s="728">
        <f t="shared" si="79"/>
        <v>114.53999999999999</v>
      </c>
      <c r="K8719" s="728">
        <v>109.33</v>
      </c>
      <c r="L8719" s="728">
        <v>5.21</v>
      </c>
    </row>
    <row r="8720" spans="1:12" s="335" customFormat="1" ht="12" x14ac:dyDescent="0.2">
      <c r="A8720" s="335" t="s">
        <v>19884</v>
      </c>
      <c r="B8720" s="335" t="s">
        <v>19932</v>
      </c>
      <c r="C8720" s="749">
        <v>44774</v>
      </c>
      <c r="F8720" s="745">
        <v>3187</v>
      </c>
      <c r="G8720" s="745">
        <v>580</v>
      </c>
      <c r="H8720" s="745"/>
      <c r="I8720" s="663">
        <v>2607</v>
      </c>
      <c r="J8720" s="728">
        <f t="shared" si="79"/>
        <v>113.61</v>
      </c>
      <c r="K8720" s="728">
        <v>108.45</v>
      </c>
      <c r="L8720" s="728">
        <v>5.16</v>
      </c>
    </row>
    <row r="8721" spans="1:12" s="335" customFormat="1" ht="12" x14ac:dyDescent="0.2">
      <c r="A8721" s="335" t="s">
        <v>19885</v>
      </c>
      <c r="B8721" s="335" t="s">
        <v>19933</v>
      </c>
      <c r="C8721" s="749">
        <v>44774</v>
      </c>
      <c r="F8721" s="745">
        <v>8464</v>
      </c>
      <c r="G8721" s="745">
        <v>1500</v>
      </c>
      <c r="H8721" s="745"/>
      <c r="I8721" s="663">
        <v>6964</v>
      </c>
      <c r="J8721" s="728">
        <f t="shared" si="79"/>
        <v>289.89</v>
      </c>
      <c r="K8721" s="728">
        <v>276.70999999999998</v>
      </c>
      <c r="L8721" s="728">
        <v>13.18</v>
      </c>
    </row>
    <row r="8722" spans="1:12" s="335" customFormat="1" ht="12" x14ac:dyDescent="0.2">
      <c r="A8722" s="335" t="s">
        <v>19886</v>
      </c>
      <c r="B8722" s="335" t="s">
        <v>19934</v>
      </c>
      <c r="C8722" s="749">
        <v>44774</v>
      </c>
      <c r="F8722" s="745">
        <v>3009.4</v>
      </c>
      <c r="G8722" s="745">
        <v>451</v>
      </c>
      <c r="H8722" s="745"/>
      <c r="I8722" s="663">
        <v>2558.4</v>
      </c>
      <c r="J8722" s="728">
        <f t="shared" si="79"/>
        <v>58.47</v>
      </c>
      <c r="K8722" s="728">
        <v>55.81</v>
      </c>
      <c r="L8722" s="728">
        <v>2.66</v>
      </c>
    </row>
    <row r="8723" spans="1:12" s="335" customFormat="1" ht="12" x14ac:dyDescent="0.2">
      <c r="A8723" s="335" t="s">
        <v>19887</v>
      </c>
      <c r="B8723" s="335" t="s">
        <v>19935</v>
      </c>
      <c r="C8723" s="749">
        <v>44774</v>
      </c>
      <c r="F8723" s="745">
        <v>8981</v>
      </c>
      <c r="G8723" s="745">
        <v>1728</v>
      </c>
      <c r="H8723" s="745"/>
      <c r="I8723" s="663">
        <v>7253</v>
      </c>
      <c r="J8723" s="728">
        <f t="shared" si="79"/>
        <v>347.8</v>
      </c>
      <c r="K8723" s="728">
        <v>331.99</v>
      </c>
      <c r="L8723" s="728">
        <v>15.81</v>
      </c>
    </row>
    <row r="8724" spans="1:12" s="335" customFormat="1" ht="12" x14ac:dyDescent="0.2">
      <c r="A8724" s="335" t="s">
        <v>19888</v>
      </c>
      <c r="B8724" s="335" t="s">
        <v>19936</v>
      </c>
      <c r="C8724" s="749">
        <v>44774</v>
      </c>
      <c r="F8724" s="745">
        <v>7511</v>
      </c>
      <c r="G8724" s="745">
        <v>1705</v>
      </c>
      <c r="H8724" s="745"/>
      <c r="I8724" s="663">
        <v>5806</v>
      </c>
      <c r="J8724" s="728">
        <f t="shared" si="79"/>
        <v>367.60999999999996</v>
      </c>
      <c r="K8724" s="728">
        <v>350.9</v>
      </c>
      <c r="L8724" s="728">
        <v>16.71</v>
      </c>
    </row>
    <row r="8725" spans="1:12" s="335" customFormat="1" ht="12" x14ac:dyDescent="0.2">
      <c r="A8725" s="335" t="s">
        <v>19889</v>
      </c>
      <c r="B8725" s="335" t="s">
        <v>19937</v>
      </c>
      <c r="C8725" s="749">
        <v>44774</v>
      </c>
      <c r="F8725" s="745">
        <v>3918.83</v>
      </c>
      <c r="G8725" s="745">
        <v>669</v>
      </c>
      <c r="H8725" s="745"/>
      <c r="I8725" s="663">
        <v>3249.83</v>
      </c>
      <c r="J8725" s="728">
        <f t="shared" si="79"/>
        <v>126.62</v>
      </c>
      <c r="K8725" s="728">
        <v>120.86</v>
      </c>
      <c r="L8725" s="728">
        <v>5.76</v>
      </c>
    </row>
    <row r="8726" spans="1:12" s="335" customFormat="1" ht="12" x14ac:dyDescent="0.2">
      <c r="A8726" s="335" t="s">
        <v>19890</v>
      </c>
      <c r="B8726" s="335" t="s">
        <v>19938</v>
      </c>
      <c r="C8726" s="749">
        <v>44774</v>
      </c>
      <c r="F8726" s="745">
        <v>4958</v>
      </c>
      <c r="G8726" s="745">
        <v>1036</v>
      </c>
      <c r="H8726" s="745"/>
      <c r="I8726" s="663">
        <v>3922</v>
      </c>
      <c r="J8726" s="728">
        <f t="shared" si="79"/>
        <v>214.21</v>
      </c>
      <c r="K8726" s="728">
        <v>204.47</v>
      </c>
      <c r="L8726" s="728">
        <v>9.74</v>
      </c>
    </row>
    <row r="8727" spans="1:12" s="335" customFormat="1" ht="12" x14ac:dyDescent="0.2">
      <c r="A8727" s="335" t="s">
        <v>19891</v>
      </c>
      <c r="B8727" s="335" t="s">
        <v>19939</v>
      </c>
      <c r="C8727" s="749">
        <v>44774</v>
      </c>
      <c r="F8727" s="745">
        <v>12680</v>
      </c>
      <c r="G8727" s="745">
        <v>2203</v>
      </c>
      <c r="H8727" s="745"/>
      <c r="I8727" s="663">
        <v>10477</v>
      </c>
      <c r="J8727" s="728">
        <f t="shared" si="79"/>
        <v>420.92</v>
      </c>
      <c r="K8727" s="728">
        <v>401.79</v>
      </c>
      <c r="L8727" s="728">
        <v>19.13</v>
      </c>
    </row>
    <row r="8728" spans="1:12" s="335" customFormat="1" ht="12" x14ac:dyDescent="0.2">
      <c r="A8728" s="335" t="s">
        <v>19892</v>
      </c>
      <c r="B8728" s="335" t="s">
        <v>19940</v>
      </c>
      <c r="C8728" s="749">
        <v>44774</v>
      </c>
      <c r="F8728" s="745">
        <v>6090</v>
      </c>
      <c r="G8728" s="745">
        <v>914</v>
      </c>
      <c r="H8728" s="745"/>
      <c r="I8728" s="663">
        <v>5176</v>
      </c>
      <c r="J8728" s="728">
        <f t="shared" si="79"/>
        <v>103.03999999999999</v>
      </c>
      <c r="K8728" s="728">
        <v>98.36</v>
      </c>
      <c r="L8728" s="728">
        <v>4.68</v>
      </c>
    </row>
    <row r="8729" spans="1:12" s="335" customFormat="1" ht="12" x14ac:dyDescent="0.2">
      <c r="A8729" s="335" t="s">
        <v>19893</v>
      </c>
      <c r="B8729" s="335" t="s">
        <v>19941</v>
      </c>
      <c r="C8729" s="749">
        <v>44774</v>
      </c>
      <c r="F8729" s="745">
        <v>4588</v>
      </c>
      <c r="G8729" s="745">
        <v>1039</v>
      </c>
      <c r="H8729" s="745"/>
      <c r="I8729" s="663">
        <v>3549</v>
      </c>
      <c r="J8729" s="728">
        <f t="shared" si="79"/>
        <v>207.32</v>
      </c>
      <c r="K8729" s="728">
        <v>197.9</v>
      </c>
      <c r="L8729" s="728">
        <v>9.42</v>
      </c>
    </row>
    <row r="8730" spans="1:12" s="335" customFormat="1" ht="12" x14ac:dyDescent="0.2">
      <c r="A8730" s="335" t="s">
        <v>19894</v>
      </c>
      <c r="B8730" s="335" t="s">
        <v>19942</v>
      </c>
      <c r="C8730" s="749">
        <v>44774</v>
      </c>
      <c r="F8730" s="745">
        <v>2122.9499999999998</v>
      </c>
      <c r="G8730" s="745">
        <v>610</v>
      </c>
      <c r="H8730" s="745"/>
      <c r="I8730" s="663">
        <v>1512.95</v>
      </c>
      <c r="J8730" s="728">
        <f t="shared" si="79"/>
        <v>132.4</v>
      </c>
      <c r="K8730" s="728">
        <v>126.38</v>
      </c>
      <c r="L8730" s="728">
        <v>6.02</v>
      </c>
    </row>
    <row r="8731" spans="1:12" s="335" customFormat="1" ht="12" x14ac:dyDescent="0.2">
      <c r="A8731" s="335" t="s">
        <v>19895</v>
      </c>
      <c r="B8731" s="335" t="s">
        <v>19943</v>
      </c>
      <c r="C8731" s="749">
        <v>44774</v>
      </c>
      <c r="F8731" s="745">
        <v>2783</v>
      </c>
      <c r="G8731" s="745">
        <v>781</v>
      </c>
      <c r="H8731" s="745"/>
      <c r="I8731" s="663">
        <v>2002</v>
      </c>
      <c r="J8731" s="728">
        <f t="shared" si="79"/>
        <v>166.92000000000002</v>
      </c>
      <c r="K8731" s="728">
        <v>159.33000000000001</v>
      </c>
      <c r="L8731" s="728">
        <v>7.59</v>
      </c>
    </row>
    <row r="8732" spans="1:12" s="335" customFormat="1" ht="12" x14ac:dyDescent="0.2">
      <c r="A8732" s="335" t="s">
        <v>19896</v>
      </c>
      <c r="B8732" s="335" t="s">
        <v>19944</v>
      </c>
      <c r="C8732" s="749">
        <v>44774</v>
      </c>
      <c r="F8732" s="745">
        <v>4611</v>
      </c>
      <c r="G8732" s="745">
        <v>733</v>
      </c>
      <c r="H8732" s="745"/>
      <c r="I8732" s="663">
        <v>3878</v>
      </c>
      <c r="J8732" s="728">
        <f t="shared" si="79"/>
        <v>124.29</v>
      </c>
      <c r="K8732" s="728">
        <v>118.64</v>
      </c>
      <c r="L8732" s="728">
        <v>5.65</v>
      </c>
    </row>
    <row r="8733" spans="1:12" s="335" customFormat="1" ht="12" x14ac:dyDescent="0.2">
      <c r="A8733" s="335" t="s">
        <v>19897</v>
      </c>
      <c r="B8733" s="335" t="s">
        <v>19945</v>
      </c>
      <c r="C8733" s="749">
        <v>44774</v>
      </c>
      <c r="F8733" s="745">
        <v>5589</v>
      </c>
      <c r="G8733" s="745">
        <v>1278</v>
      </c>
      <c r="H8733" s="745"/>
      <c r="I8733" s="663">
        <v>4311</v>
      </c>
      <c r="J8733" s="728">
        <f t="shared" si="79"/>
        <v>276.37</v>
      </c>
      <c r="K8733" s="728">
        <v>263.81</v>
      </c>
      <c r="L8733" s="728">
        <v>12.56</v>
      </c>
    </row>
    <row r="8734" spans="1:12" s="335" customFormat="1" ht="12" x14ac:dyDescent="0.2">
      <c r="A8734" s="335" t="s">
        <v>19898</v>
      </c>
      <c r="B8734" s="335" t="s">
        <v>19946</v>
      </c>
      <c r="C8734" s="749">
        <v>44774</v>
      </c>
      <c r="F8734" s="745">
        <v>18383</v>
      </c>
      <c r="G8734" s="745">
        <v>5883</v>
      </c>
      <c r="H8734" s="745"/>
      <c r="I8734" s="663">
        <v>12500</v>
      </c>
      <c r="J8734" s="728">
        <f t="shared" si="79"/>
        <v>1406.1000000000001</v>
      </c>
      <c r="K8734" s="728">
        <v>1342.19</v>
      </c>
      <c r="L8734" s="728">
        <v>63.91</v>
      </c>
    </row>
    <row r="8735" spans="1:12" s="335" customFormat="1" ht="12" x14ac:dyDescent="0.2">
      <c r="A8735" s="335" t="s">
        <v>19899</v>
      </c>
      <c r="B8735" s="335" t="s">
        <v>19947</v>
      </c>
      <c r="C8735" s="749">
        <v>44774</v>
      </c>
      <c r="F8735" s="745">
        <v>3258</v>
      </c>
      <c r="G8735" s="745">
        <v>551</v>
      </c>
      <c r="H8735" s="745"/>
      <c r="I8735" s="663">
        <v>2707</v>
      </c>
      <c r="J8735" s="728">
        <f t="shared" si="79"/>
        <v>96.12</v>
      </c>
      <c r="K8735" s="728">
        <v>91.75</v>
      </c>
      <c r="L8735" s="728">
        <v>4.37</v>
      </c>
    </row>
    <row r="8736" spans="1:12" s="335" customFormat="1" ht="12" x14ac:dyDescent="0.2">
      <c r="A8736" s="335" t="s">
        <v>19900</v>
      </c>
      <c r="B8736" s="335" t="s">
        <v>19948</v>
      </c>
      <c r="C8736" s="749">
        <v>44774</v>
      </c>
      <c r="F8736" s="745">
        <v>3300</v>
      </c>
      <c r="G8736" s="745">
        <v>839</v>
      </c>
      <c r="H8736" s="745"/>
      <c r="I8736" s="663">
        <v>2461</v>
      </c>
      <c r="J8736" s="728">
        <f t="shared" si="79"/>
        <v>174.29</v>
      </c>
      <c r="K8736" s="728">
        <v>166.37</v>
      </c>
      <c r="L8736" s="728">
        <v>7.92</v>
      </c>
    </row>
    <row r="8737" spans="1:12" s="335" customFormat="1" ht="12" x14ac:dyDescent="0.2">
      <c r="A8737" s="335" t="s">
        <v>19901</v>
      </c>
      <c r="B8737" s="335" t="s">
        <v>19949</v>
      </c>
      <c r="C8737" s="749">
        <v>44774</v>
      </c>
      <c r="F8737" s="745">
        <v>3768.65</v>
      </c>
      <c r="G8737" s="745">
        <v>625</v>
      </c>
      <c r="H8737" s="745"/>
      <c r="I8737" s="663">
        <v>3143.65</v>
      </c>
      <c r="J8737" s="728">
        <f t="shared" si="79"/>
        <v>116.23</v>
      </c>
      <c r="K8737" s="728">
        <v>110.95</v>
      </c>
      <c r="L8737" s="728">
        <v>5.28</v>
      </c>
    </row>
    <row r="8738" spans="1:12" s="335" customFormat="1" ht="12" x14ac:dyDescent="0.2">
      <c r="A8738" s="335" t="s">
        <v>19902</v>
      </c>
      <c r="B8738" s="335" t="s">
        <v>19950</v>
      </c>
      <c r="C8738" s="749">
        <v>44774</v>
      </c>
      <c r="F8738" s="745">
        <v>3890</v>
      </c>
      <c r="G8738" s="745">
        <v>584</v>
      </c>
      <c r="H8738" s="745"/>
      <c r="I8738" s="663">
        <v>3306</v>
      </c>
      <c r="J8738" s="728">
        <f t="shared" si="79"/>
        <v>76.239999999999995</v>
      </c>
      <c r="K8738" s="728">
        <v>72.77</v>
      </c>
      <c r="L8738" s="728">
        <v>3.47</v>
      </c>
    </row>
    <row r="8739" spans="1:12" s="335" customFormat="1" ht="12" x14ac:dyDescent="0.2">
      <c r="A8739" s="335" t="s">
        <v>19903</v>
      </c>
      <c r="B8739" s="335" t="s">
        <v>19951</v>
      </c>
      <c r="C8739" s="749">
        <v>44774</v>
      </c>
      <c r="F8739" s="745">
        <v>9293.2000000000007</v>
      </c>
      <c r="G8739" s="745">
        <v>1944</v>
      </c>
      <c r="H8739" s="745"/>
      <c r="I8739" s="663">
        <v>7349.2</v>
      </c>
      <c r="J8739" s="728">
        <f t="shared" si="79"/>
        <v>379.47</v>
      </c>
      <c r="K8739" s="728">
        <v>362.22</v>
      </c>
      <c r="L8739" s="728">
        <v>17.25</v>
      </c>
    </row>
    <row r="8740" spans="1:12" s="335" customFormat="1" ht="12" x14ac:dyDescent="0.2">
      <c r="A8740" s="335" t="s">
        <v>20156</v>
      </c>
      <c r="B8740" s="335" t="s">
        <v>20157</v>
      </c>
      <c r="C8740" s="749">
        <v>44774</v>
      </c>
      <c r="F8740" s="745">
        <v>6099</v>
      </c>
      <c r="G8740" s="745">
        <v>1087</v>
      </c>
      <c r="H8740" s="745"/>
      <c r="I8740" s="663">
        <v>5012</v>
      </c>
      <c r="J8740" s="728">
        <f>K8740+L8740</f>
        <v>302.22000000000003</v>
      </c>
      <c r="K8740" s="728">
        <v>288.48</v>
      </c>
      <c r="L8740" s="728">
        <v>13.74</v>
      </c>
    </row>
    <row r="8741" spans="1:12" s="335" customFormat="1" ht="12" x14ac:dyDescent="0.2">
      <c r="F8741" s="745"/>
      <c r="G8741" s="745"/>
      <c r="H8741" s="745"/>
      <c r="I8741" s="663"/>
      <c r="J8741" s="728"/>
      <c r="K8741" s="728"/>
      <c r="L8741" s="728"/>
    </row>
    <row r="8742" spans="1:12" s="335" customFormat="1" ht="12" x14ac:dyDescent="0.2">
      <c r="A8742" s="335" t="s">
        <v>20160</v>
      </c>
      <c r="B8742" s="750" t="s">
        <v>20194</v>
      </c>
      <c r="C8742" s="749">
        <v>44805</v>
      </c>
      <c r="F8742" s="758">
        <v>9600</v>
      </c>
      <c r="G8742" s="758">
        <v>3263</v>
      </c>
      <c r="H8742" s="745"/>
      <c r="I8742" s="663">
        <v>6337</v>
      </c>
      <c r="J8742" s="728">
        <f t="shared" ref="J8742:J8789" si="80">K8742+L8742</f>
        <v>738.61</v>
      </c>
      <c r="K8742" s="728">
        <v>705.04</v>
      </c>
      <c r="L8742" s="728">
        <v>33.57</v>
      </c>
    </row>
    <row r="8743" spans="1:12" s="335" customFormat="1" ht="12" x14ac:dyDescent="0.2">
      <c r="A8743" s="335" t="s">
        <v>20161</v>
      </c>
      <c r="B8743" s="750" t="s">
        <v>20195</v>
      </c>
      <c r="C8743" s="749">
        <v>44805</v>
      </c>
      <c r="F8743" s="758">
        <v>2762</v>
      </c>
      <c r="G8743" s="758">
        <v>414</v>
      </c>
      <c r="H8743" s="745"/>
      <c r="I8743" s="663">
        <v>2348</v>
      </c>
      <c r="J8743" s="728">
        <f t="shared" si="80"/>
        <v>60.28</v>
      </c>
      <c r="K8743" s="728">
        <v>57.54</v>
      </c>
      <c r="L8743" s="728">
        <v>2.74</v>
      </c>
    </row>
    <row r="8744" spans="1:12" s="335" customFormat="1" ht="12" x14ac:dyDescent="0.2">
      <c r="A8744" s="335" t="s">
        <v>20162</v>
      </c>
      <c r="B8744" s="750" t="s">
        <v>20196</v>
      </c>
      <c r="C8744" s="749">
        <v>44805</v>
      </c>
      <c r="F8744" s="758">
        <v>5529</v>
      </c>
      <c r="G8744" s="758">
        <v>829</v>
      </c>
      <c r="H8744" s="745"/>
      <c r="I8744" s="663">
        <v>4700</v>
      </c>
      <c r="J8744" s="728">
        <f t="shared" si="80"/>
        <v>93.76</v>
      </c>
      <c r="K8744" s="728">
        <v>89.5</v>
      </c>
      <c r="L8744" s="728">
        <v>4.26</v>
      </c>
    </row>
    <row r="8745" spans="1:12" s="335" customFormat="1" ht="12" x14ac:dyDescent="0.2">
      <c r="A8745" s="335" t="s">
        <v>20163</v>
      </c>
      <c r="B8745" s="750" t="s">
        <v>20197</v>
      </c>
      <c r="C8745" s="749">
        <v>44805</v>
      </c>
      <c r="F8745" s="758">
        <v>1571.45</v>
      </c>
      <c r="G8745" s="758">
        <v>308</v>
      </c>
      <c r="H8745" s="745"/>
      <c r="I8745" s="663">
        <v>1263.45</v>
      </c>
      <c r="J8745" s="728">
        <f t="shared" si="80"/>
        <v>58.510000000000005</v>
      </c>
      <c r="K8745" s="728">
        <v>55.85</v>
      </c>
      <c r="L8745" s="728">
        <v>2.66</v>
      </c>
    </row>
    <row r="8746" spans="1:12" s="335" customFormat="1" ht="12" x14ac:dyDescent="0.2">
      <c r="A8746" s="335" t="s">
        <v>20164</v>
      </c>
      <c r="B8746" s="750" t="s">
        <v>20198</v>
      </c>
      <c r="C8746" s="749">
        <v>44805</v>
      </c>
      <c r="F8746" s="758">
        <v>3386.4</v>
      </c>
      <c r="G8746" s="758">
        <v>570</v>
      </c>
      <c r="H8746" s="745"/>
      <c r="I8746" s="663">
        <v>2816.4</v>
      </c>
      <c r="J8746" s="728">
        <f t="shared" si="80"/>
        <v>98.199999999999989</v>
      </c>
      <c r="K8746" s="728">
        <v>93.74</v>
      </c>
      <c r="L8746" s="728">
        <v>4.46</v>
      </c>
    </row>
    <row r="8747" spans="1:12" s="335" customFormat="1" ht="12" x14ac:dyDescent="0.2">
      <c r="A8747" s="335" t="s">
        <v>20165</v>
      </c>
      <c r="B8747" s="750" t="s">
        <v>20199</v>
      </c>
      <c r="C8747" s="749">
        <v>44805</v>
      </c>
      <c r="F8747" s="758">
        <v>4798.04</v>
      </c>
      <c r="G8747" s="758">
        <v>821</v>
      </c>
      <c r="H8747" s="745"/>
      <c r="I8747" s="663">
        <v>3977.04</v>
      </c>
      <c r="J8747" s="728">
        <f t="shared" si="80"/>
        <v>145.29999999999998</v>
      </c>
      <c r="K8747" s="728">
        <v>138.69999999999999</v>
      </c>
      <c r="L8747" s="728">
        <v>6.6</v>
      </c>
    </row>
    <row r="8748" spans="1:12" s="335" customFormat="1" ht="12" x14ac:dyDescent="0.2">
      <c r="A8748" s="335" t="s">
        <v>20166</v>
      </c>
      <c r="B8748" s="750" t="s">
        <v>20200</v>
      </c>
      <c r="C8748" s="749">
        <v>44805</v>
      </c>
      <c r="F8748" s="758">
        <v>4518</v>
      </c>
      <c r="G8748" s="758">
        <v>678</v>
      </c>
      <c r="H8748" s="745"/>
      <c r="I8748" s="663">
        <v>3840</v>
      </c>
      <c r="J8748" s="728">
        <f t="shared" si="80"/>
        <v>74.7</v>
      </c>
      <c r="K8748" s="728">
        <v>71.3</v>
      </c>
      <c r="L8748" s="728">
        <v>3.4</v>
      </c>
    </row>
    <row r="8749" spans="1:12" s="335" customFormat="1" ht="12" x14ac:dyDescent="0.2">
      <c r="A8749" s="335" t="s">
        <v>20167</v>
      </c>
      <c r="B8749" s="750" t="s">
        <v>20201</v>
      </c>
      <c r="C8749" s="749">
        <v>44805</v>
      </c>
      <c r="F8749" s="758">
        <v>5014</v>
      </c>
      <c r="G8749" s="758">
        <v>873</v>
      </c>
      <c r="H8749" s="745"/>
      <c r="I8749" s="663">
        <v>4141</v>
      </c>
      <c r="J8749" s="728">
        <f t="shared" si="80"/>
        <v>156.03</v>
      </c>
      <c r="K8749" s="728">
        <v>148.94</v>
      </c>
      <c r="L8749" s="728">
        <v>7.09</v>
      </c>
    </row>
    <row r="8750" spans="1:12" s="335" customFormat="1" ht="12" x14ac:dyDescent="0.2">
      <c r="A8750" s="335" t="s">
        <v>20168</v>
      </c>
      <c r="B8750" s="750" t="s">
        <v>20202</v>
      </c>
      <c r="C8750" s="749">
        <v>44805</v>
      </c>
      <c r="F8750" s="758">
        <v>5636</v>
      </c>
      <c r="G8750" s="758">
        <v>997</v>
      </c>
      <c r="H8750" s="745"/>
      <c r="I8750" s="663">
        <v>4639</v>
      </c>
      <c r="J8750" s="728">
        <f t="shared" si="80"/>
        <v>190.64999999999998</v>
      </c>
      <c r="K8750" s="728">
        <v>181.98</v>
      </c>
      <c r="L8750" s="728">
        <v>8.67</v>
      </c>
    </row>
    <row r="8751" spans="1:12" s="335" customFormat="1" ht="12" x14ac:dyDescent="0.2">
      <c r="A8751" s="335" t="s">
        <v>20169</v>
      </c>
      <c r="B8751" s="750" t="s">
        <v>20203</v>
      </c>
      <c r="C8751" s="749">
        <v>44805</v>
      </c>
      <c r="F8751" s="758">
        <v>5559</v>
      </c>
      <c r="G8751" s="758">
        <v>1206</v>
      </c>
      <c r="H8751" s="745"/>
      <c r="I8751" s="663">
        <v>4353</v>
      </c>
      <c r="J8751" s="728">
        <f t="shared" si="80"/>
        <v>238.79999999999998</v>
      </c>
      <c r="K8751" s="728">
        <v>227.95</v>
      </c>
      <c r="L8751" s="728">
        <v>10.85</v>
      </c>
    </row>
    <row r="8752" spans="1:12" s="335" customFormat="1" ht="12" x14ac:dyDescent="0.2">
      <c r="A8752" s="335" t="s">
        <v>20170</v>
      </c>
      <c r="B8752" s="750" t="s">
        <v>20204</v>
      </c>
      <c r="C8752" s="749">
        <v>44805</v>
      </c>
      <c r="F8752" s="758">
        <v>3407</v>
      </c>
      <c r="G8752" s="758">
        <v>523</v>
      </c>
      <c r="H8752" s="745"/>
      <c r="I8752" s="663">
        <v>2884</v>
      </c>
      <c r="J8752" s="728">
        <f t="shared" si="80"/>
        <v>86.59</v>
      </c>
      <c r="K8752" s="728">
        <v>82.65</v>
      </c>
      <c r="L8752" s="728">
        <v>3.94</v>
      </c>
    </row>
    <row r="8753" spans="1:12" s="335" customFormat="1" ht="12" x14ac:dyDescent="0.2">
      <c r="A8753" s="335" t="s">
        <v>20171</v>
      </c>
      <c r="B8753" s="750" t="s">
        <v>20205</v>
      </c>
      <c r="C8753" s="749">
        <v>44805</v>
      </c>
      <c r="F8753" s="758">
        <v>7941</v>
      </c>
      <c r="G8753" s="758">
        <v>1379</v>
      </c>
      <c r="H8753" s="745"/>
      <c r="I8753" s="663">
        <v>6562</v>
      </c>
      <c r="J8753" s="728">
        <f t="shared" si="80"/>
        <v>246.06</v>
      </c>
      <c r="K8753" s="728">
        <v>234.88</v>
      </c>
      <c r="L8753" s="728">
        <v>11.18</v>
      </c>
    </row>
    <row r="8754" spans="1:12" s="335" customFormat="1" ht="12" x14ac:dyDescent="0.2">
      <c r="A8754" s="335" t="s">
        <v>20172</v>
      </c>
      <c r="B8754" s="750" t="s">
        <v>20206</v>
      </c>
      <c r="C8754" s="749">
        <v>44805</v>
      </c>
      <c r="F8754" s="758">
        <v>3148</v>
      </c>
      <c r="G8754" s="758">
        <v>491</v>
      </c>
      <c r="H8754" s="745"/>
      <c r="I8754" s="663">
        <v>2657</v>
      </c>
      <c r="J8754" s="728">
        <f t="shared" si="80"/>
        <v>81.48</v>
      </c>
      <c r="K8754" s="728">
        <v>77.78</v>
      </c>
      <c r="L8754" s="728">
        <v>3.7</v>
      </c>
    </row>
    <row r="8755" spans="1:12" s="335" customFormat="1" ht="12" x14ac:dyDescent="0.2">
      <c r="A8755" s="335" t="s">
        <v>20173</v>
      </c>
      <c r="B8755" s="750" t="s">
        <v>20207</v>
      </c>
      <c r="C8755" s="749">
        <v>44805</v>
      </c>
      <c r="F8755" s="758">
        <v>9531</v>
      </c>
      <c r="G8755" s="758">
        <v>2275</v>
      </c>
      <c r="H8755" s="745"/>
      <c r="I8755" s="663">
        <v>7256</v>
      </c>
      <c r="J8755" s="728">
        <f t="shared" si="80"/>
        <v>466.75</v>
      </c>
      <c r="K8755" s="728">
        <v>445.53</v>
      </c>
      <c r="L8755" s="728">
        <v>21.22</v>
      </c>
    </row>
    <row r="8756" spans="1:12" s="335" customFormat="1" ht="12" x14ac:dyDescent="0.2">
      <c r="A8756" s="335" t="s">
        <v>20174</v>
      </c>
      <c r="B8756" s="750" t="s">
        <v>20208</v>
      </c>
      <c r="C8756" s="749">
        <v>44805</v>
      </c>
      <c r="F8756" s="758">
        <v>2700</v>
      </c>
      <c r="G8756" s="758">
        <v>459</v>
      </c>
      <c r="H8756" s="745"/>
      <c r="I8756" s="663">
        <v>2241</v>
      </c>
      <c r="J8756" s="728">
        <f t="shared" si="80"/>
        <v>81.09</v>
      </c>
      <c r="K8756" s="728">
        <v>77.400000000000006</v>
      </c>
      <c r="L8756" s="728">
        <v>3.69</v>
      </c>
    </row>
    <row r="8757" spans="1:12" s="335" customFormat="1" ht="12" x14ac:dyDescent="0.2">
      <c r="A8757" s="335" t="s">
        <v>20175</v>
      </c>
      <c r="B8757" s="750" t="s">
        <v>19234</v>
      </c>
      <c r="C8757" s="749">
        <v>44805</v>
      </c>
      <c r="F8757" s="758">
        <v>6561.6</v>
      </c>
      <c r="G8757" s="758">
        <v>1472</v>
      </c>
      <c r="H8757" s="745"/>
      <c r="I8757" s="663">
        <v>5089.6000000000004</v>
      </c>
      <c r="J8757" s="728">
        <f t="shared" si="80"/>
        <v>295.31</v>
      </c>
      <c r="K8757" s="728">
        <v>281.89</v>
      </c>
      <c r="L8757" s="728">
        <v>13.42</v>
      </c>
    </row>
    <row r="8758" spans="1:12" s="335" customFormat="1" ht="12" x14ac:dyDescent="0.2">
      <c r="A8758" s="335" t="s">
        <v>20176</v>
      </c>
      <c r="B8758" s="750" t="s">
        <v>20209</v>
      </c>
      <c r="C8758" s="749">
        <v>44805</v>
      </c>
      <c r="F8758" s="758">
        <v>2600</v>
      </c>
      <c r="G8758" s="758">
        <v>649</v>
      </c>
      <c r="H8758" s="745"/>
      <c r="I8758" s="663">
        <v>1951</v>
      </c>
      <c r="J8758" s="728">
        <f t="shared" si="80"/>
        <v>135.16999999999999</v>
      </c>
      <c r="K8758" s="728">
        <v>129.03</v>
      </c>
      <c r="L8758" s="728">
        <v>6.14</v>
      </c>
    </row>
    <row r="8759" spans="1:12" s="335" customFormat="1" ht="12" x14ac:dyDescent="0.2">
      <c r="A8759" s="335" t="s">
        <v>20177</v>
      </c>
      <c r="B8759" s="750" t="s">
        <v>20210</v>
      </c>
      <c r="C8759" s="749">
        <v>44805</v>
      </c>
      <c r="F8759" s="758">
        <v>2500</v>
      </c>
      <c r="G8759" s="758">
        <v>551</v>
      </c>
      <c r="H8759" s="745"/>
      <c r="I8759" s="663">
        <v>1949</v>
      </c>
      <c r="J8759" s="728">
        <f t="shared" si="80"/>
        <v>108.81</v>
      </c>
      <c r="K8759" s="728">
        <v>103.86</v>
      </c>
      <c r="L8759" s="728">
        <v>4.95</v>
      </c>
    </row>
    <row r="8760" spans="1:12" s="335" customFormat="1" ht="12" x14ac:dyDescent="0.2">
      <c r="A8760" s="335" t="s">
        <v>20178</v>
      </c>
      <c r="B8760" s="750" t="s">
        <v>20211</v>
      </c>
      <c r="C8760" s="749">
        <v>44805</v>
      </c>
      <c r="F8760" s="758">
        <v>15573</v>
      </c>
      <c r="G8760" s="758">
        <v>2619</v>
      </c>
      <c r="H8760" s="745"/>
      <c r="I8760" s="663">
        <v>12954</v>
      </c>
      <c r="J8760" s="728">
        <f t="shared" si="80"/>
        <v>459.29</v>
      </c>
      <c r="K8760" s="728">
        <v>438.41</v>
      </c>
      <c r="L8760" s="728">
        <v>20.88</v>
      </c>
    </row>
    <row r="8761" spans="1:12" s="335" customFormat="1" ht="12" x14ac:dyDescent="0.2">
      <c r="A8761" s="335" t="s">
        <v>20179</v>
      </c>
      <c r="B8761" s="750" t="s">
        <v>20212</v>
      </c>
      <c r="C8761" s="749">
        <v>44805</v>
      </c>
      <c r="F8761" s="758">
        <v>9411</v>
      </c>
      <c r="G8761" s="758">
        <v>2260</v>
      </c>
      <c r="H8761" s="745"/>
      <c r="I8761" s="663">
        <v>7151</v>
      </c>
      <c r="J8761" s="728">
        <f t="shared" si="80"/>
        <v>464.76</v>
      </c>
      <c r="K8761" s="728">
        <v>443.63</v>
      </c>
      <c r="L8761" s="728">
        <v>21.13</v>
      </c>
    </row>
    <row r="8762" spans="1:12" s="335" customFormat="1" ht="12" x14ac:dyDescent="0.2">
      <c r="A8762" s="335" t="s">
        <v>20180</v>
      </c>
      <c r="B8762" s="750" t="s">
        <v>20213</v>
      </c>
      <c r="C8762" s="749">
        <v>44805</v>
      </c>
      <c r="F8762" s="758">
        <v>5529</v>
      </c>
      <c r="G8762" s="758">
        <v>856</v>
      </c>
      <c r="H8762" s="745"/>
      <c r="I8762" s="663">
        <v>4673</v>
      </c>
      <c r="J8762" s="728">
        <f t="shared" si="80"/>
        <v>142.51999999999998</v>
      </c>
      <c r="K8762" s="728">
        <v>136.04</v>
      </c>
      <c r="L8762" s="728">
        <v>6.48</v>
      </c>
    </row>
    <row r="8763" spans="1:12" s="335" customFormat="1" ht="12" x14ac:dyDescent="0.2">
      <c r="A8763" s="335" t="s">
        <v>20181</v>
      </c>
      <c r="B8763" s="750" t="s">
        <v>20214</v>
      </c>
      <c r="C8763" s="749">
        <v>44805</v>
      </c>
      <c r="F8763" s="758">
        <v>8475</v>
      </c>
      <c r="G8763" s="758">
        <v>2929</v>
      </c>
      <c r="H8763" s="745"/>
      <c r="I8763" s="663">
        <v>5546</v>
      </c>
      <c r="J8763" s="728">
        <f t="shared" si="80"/>
        <v>665.43</v>
      </c>
      <c r="K8763" s="728">
        <v>635.17999999999995</v>
      </c>
      <c r="L8763" s="728">
        <v>30.25</v>
      </c>
    </row>
    <row r="8764" spans="1:12" s="335" customFormat="1" ht="12" x14ac:dyDescent="0.2">
      <c r="A8764" s="335" t="s">
        <v>20182</v>
      </c>
      <c r="B8764" s="750" t="s">
        <v>20215</v>
      </c>
      <c r="C8764" s="749">
        <v>44805</v>
      </c>
      <c r="F8764" s="758">
        <v>1600</v>
      </c>
      <c r="G8764" s="758">
        <v>240</v>
      </c>
      <c r="H8764" s="745"/>
      <c r="I8764" s="663">
        <v>1360</v>
      </c>
      <c r="J8764" s="728">
        <f t="shared" si="80"/>
        <v>39.24</v>
      </c>
      <c r="K8764" s="728">
        <v>37.46</v>
      </c>
      <c r="L8764" s="728">
        <v>1.78</v>
      </c>
    </row>
    <row r="8765" spans="1:12" s="335" customFormat="1" ht="12" x14ac:dyDescent="0.2">
      <c r="A8765" s="335" t="s">
        <v>20183</v>
      </c>
      <c r="B8765" s="750" t="s">
        <v>20216</v>
      </c>
      <c r="C8765" s="749">
        <v>44805</v>
      </c>
      <c r="F8765" s="758">
        <v>7854</v>
      </c>
      <c r="G8765" s="758">
        <v>1437</v>
      </c>
      <c r="H8765" s="745"/>
      <c r="I8765" s="663">
        <v>6417</v>
      </c>
      <c r="J8765" s="728">
        <f t="shared" si="80"/>
        <v>263.64</v>
      </c>
      <c r="K8765" s="728">
        <v>251.66</v>
      </c>
      <c r="L8765" s="728">
        <v>11.98</v>
      </c>
    </row>
    <row r="8766" spans="1:12" s="335" customFormat="1" ht="12" x14ac:dyDescent="0.2">
      <c r="A8766" s="335" t="s">
        <v>20184</v>
      </c>
      <c r="B8766" s="750" t="s">
        <v>20217</v>
      </c>
      <c r="C8766" s="749">
        <v>44805</v>
      </c>
      <c r="F8766" s="758">
        <v>5364</v>
      </c>
      <c r="G8766" s="758">
        <v>995</v>
      </c>
      <c r="H8766" s="745"/>
      <c r="I8766" s="663">
        <v>4369</v>
      </c>
      <c r="J8766" s="728">
        <f t="shared" si="80"/>
        <v>182.03</v>
      </c>
      <c r="K8766" s="728">
        <v>173.76</v>
      </c>
      <c r="L8766" s="728">
        <v>8.27</v>
      </c>
    </row>
    <row r="8767" spans="1:12" s="335" customFormat="1" ht="12" x14ac:dyDescent="0.2">
      <c r="A8767" s="335" t="s">
        <v>20185</v>
      </c>
      <c r="B8767" s="750" t="s">
        <v>20218</v>
      </c>
      <c r="C8767" s="749">
        <v>44805</v>
      </c>
      <c r="F8767" s="758">
        <v>2300</v>
      </c>
      <c r="G8767" s="758">
        <v>722</v>
      </c>
      <c r="H8767" s="745"/>
      <c r="I8767" s="663">
        <v>1578</v>
      </c>
      <c r="J8767" s="728">
        <f t="shared" si="80"/>
        <v>186.48999999999998</v>
      </c>
      <c r="K8767" s="728">
        <v>178.01</v>
      </c>
      <c r="L8767" s="728">
        <v>8.48</v>
      </c>
    </row>
    <row r="8768" spans="1:12" s="335" customFormat="1" ht="12" x14ac:dyDescent="0.2">
      <c r="A8768" s="335" t="s">
        <v>20186</v>
      </c>
      <c r="B8768" s="750" t="s">
        <v>20219</v>
      </c>
      <c r="C8768" s="749">
        <v>44805</v>
      </c>
      <c r="F8768" s="758">
        <v>8479</v>
      </c>
      <c r="G8768" s="758">
        <v>1391</v>
      </c>
      <c r="H8768" s="745"/>
      <c r="I8768" s="663">
        <v>7088</v>
      </c>
      <c r="J8768" s="728">
        <f t="shared" si="80"/>
        <v>284.8</v>
      </c>
      <c r="K8768" s="728">
        <v>271.85000000000002</v>
      </c>
      <c r="L8768" s="728">
        <v>12.95</v>
      </c>
    </row>
    <row r="8769" spans="1:12" s="335" customFormat="1" ht="12" x14ac:dyDescent="0.2">
      <c r="A8769" s="335" t="s">
        <v>20187</v>
      </c>
      <c r="B8769" s="750" t="s">
        <v>20220</v>
      </c>
      <c r="C8769" s="749">
        <v>44805</v>
      </c>
      <c r="F8769" s="758">
        <v>9600</v>
      </c>
      <c r="G8769" s="758">
        <v>1808</v>
      </c>
      <c r="H8769" s="745"/>
      <c r="I8769" s="663">
        <v>7792</v>
      </c>
      <c r="J8769" s="728">
        <f t="shared" si="80"/>
        <v>336.66</v>
      </c>
      <c r="K8769" s="728">
        <v>321.36</v>
      </c>
      <c r="L8769" s="728">
        <v>15.3</v>
      </c>
    </row>
    <row r="8770" spans="1:12" s="335" customFormat="1" ht="12" x14ac:dyDescent="0.2">
      <c r="A8770" s="335" t="s">
        <v>20188</v>
      </c>
      <c r="B8770" s="750" t="s">
        <v>20221</v>
      </c>
      <c r="C8770" s="749">
        <v>44805</v>
      </c>
      <c r="F8770" s="758">
        <v>3079</v>
      </c>
      <c r="G8770" s="758">
        <v>574</v>
      </c>
      <c r="H8770" s="745"/>
      <c r="I8770" s="663">
        <v>2505</v>
      </c>
      <c r="J8770" s="728">
        <f t="shared" si="80"/>
        <v>104.36</v>
      </c>
      <c r="K8770" s="728">
        <v>99.62</v>
      </c>
      <c r="L8770" s="728">
        <v>4.74</v>
      </c>
    </row>
    <row r="8771" spans="1:12" s="335" customFormat="1" ht="12" x14ac:dyDescent="0.2">
      <c r="A8771" s="335" t="s">
        <v>20189</v>
      </c>
      <c r="B8771" s="750" t="s">
        <v>20222</v>
      </c>
      <c r="C8771" s="749">
        <v>44805</v>
      </c>
      <c r="F8771" s="758">
        <v>2800</v>
      </c>
      <c r="G8771" s="758">
        <v>890</v>
      </c>
      <c r="H8771" s="745"/>
      <c r="I8771" s="663">
        <v>1910</v>
      </c>
      <c r="J8771" s="728">
        <f t="shared" si="80"/>
        <v>198.26</v>
      </c>
      <c r="K8771" s="728">
        <v>189.25</v>
      </c>
      <c r="L8771" s="728">
        <v>9.01</v>
      </c>
    </row>
    <row r="8772" spans="1:12" s="335" customFormat="1" ht="12" x14ac:dyDescent="0.2">
      <c r="A8772" s="335" t="s">
        <v>20190</v>
      </c>
      <c r="B8772" s="750" t="s">
        <v>20223</v>
      </c>
      <c r="C8772" s="749">
        <v>44805</v>
      </c>
      <c r="F8772" s="758">
        <v>16384</v>
      </c>
      <c r="G8772" s="758">
        <v>3813</v>
      </c>
      <c r="H8772" s="745"/>
      <c r="I8772" s="663">
        <v>12571</v>
      </c>
      <c r="J8772" s="728">
        <f t="shared" si="80"/>
        <v>775.41</v>
      </c>
      <c r="K8772" s="728">
        <v>740.16</v>
      </c>
      <c r="L8772" s="728">
        <v>35.25</v>
      </c>
    </row>
    <row r="8773" spans="1:12" s="335" customFormat="1" ht="12" x14ac:dyDescent="0.2">
      <c r="A8773" s="335" t="s">
        <v>20191</v>
      </c>
      <c r="B8773" s="750" t="s">
        <v>20224</v>
      </c>
      <c r="C8773" s="749">
        <v>44805</v>
      </c>
      <c r="F8773" s="758">
        <v>2484</v>
      </c>
      <c r="G8773" s="758">
        <v>545</v>
      </c>
      <c r="H8773" s="745"/>
      <c r="I8773" s="663">
        <v>1939</v>
      </c>
      <c r="J8773" s="728">
        <f t="shared" si="80"/>
        <v>108.29</v>
      </c>
      <c r="K8773" s="728">
        <v>103.37</v>
      </c>
      <c r="L8773" s="728">
        <v>4.92</v>
      </c>
    </row>
    <row r="8774" spans="1:12" s="335" customFormat="1" ht="12" x14ac:dyDescent="0.2">
      <c r="A8774" s="335" t="s">
        <v>20192</v>
      </c>
      <c r="B8774" s="750" t="s">
        <v>20225</v>
      </c>
      <c r="C8774" s="749">
        <v>44805</v>
      </c>
      <c r="F8774" s="758">
        <v>11846</v>
      </c>
      <c r="G8774" s="758">
        <v>1998</v>
      </c>
      <c r="H8774" s="745"/>
      <c r="I8774" s="663">
        <v>9848</v>
      </c>
      <c r="J8774" s="728">
        <f t="shared" si="80"/>
        <v>350.92</v>
      </c>
      <c r="K8774" s="728">
        <v>334.97</v>
      </c>
      <c r="L8774" s="728">
        <v>15.95</v>
      </c>
    </row>
    <row r="8775" spans="1:12" s="335" customFormat="1" ht="12" x14ac:dyDescent="0.2">
      <c r="A8775" s="335" t="s">
        <v>20193</v>
      </c>
      <c r="B8775" s="750" t="s">
        <v>20226</v>
      </c>
      <c r="C8775" s="749">
        <v>44805</v>
      </c>
      <c r="F8775" s="758">
        <v>2780</v>
      </c>
      <c r="G8775" s="758">
        <v>544</v>
      </c>
      <c r="H8775" s="745"/>
      <c r="I8775" s="663">
        <v>2236</v>
      </c>
      <c r="J8775" s="728">
        <f t="shared" si="80"/>
        <v>110.44</v>
      </c>
      <c r="K8775" s="728">
        <v>105.42</v>
      </c>
      <c r="L8775" s="728">
        <v>5.0199999999999996</v>
      </c>
    </row>
    <row r="8776" spans="1:12" s="335" customFormat="1" ht="12" x14ac:dyDescent="0.2">
      <c r="A8776" s="335" t="s">
        <v>20423</v>
      </c>
      <c r="B8776" s="750" t="s">
        <v>20439</v>
      </c>
      <c r="C8776" s="749">
        <v>44805</v>
      </c>
      <c r="F8776" s="758">
        <v>5792</v>
      </c>
      <c r="G8776" s="758">
        <v>1035</v>
      </c>
      <c r="H8776" s="745"/>
      <c r="I8776" s="663">
        <v>4757</v>
      </c>
      <c r="J8776" s="728">
        <f t="shared" si="80"/>
        <v>222.29999999999998</v>
      </c>
      <c r="K8776" s="728">
        <v>212.2</v>
      </c>
      <c r="L8776" s="728">
        <v>10.1</v>
      </c>
    </row>
    <row r="8777" spans="1:12" s="335" customFormat="1" ht="12" x14ac:dyDescent="0.2">
      <c r="A8777" s="335" t="s">
        <v>20425</v>
      </c>
      <c r="B8777" s="750" t="s">
        <v>20441</v>
      </c>
      <c r="C8777" s="749">
        <v>44805</v>
      </c>
      <c r="F8777" s="758">
        <v>2500</v>
      </c>
      <c r="G8777" s="758">
        <v>802</v>
      </c>
      <c r="H8777" s="745"/>
      <c r="I8777" s="663">
        <v>1698</v>
      </c>
      <c r="J8777" s="728">
        <f t="shared" si="80"/>
        <v>210.17000000000002</v>
      </c>
      <c r="K8777" s="728">
        <v>200.62</v>
      </c>
      <c r="L8777" s="728">
        <v>9.5500000000000007</v>
      </c>
    </row>
    <row r="8778" spans="1:12" s="335" customFormat="1" ht="12" x14ac:dyDescent="0.2">
      <c r="A8778" s="335" t="s">
        <v>20426</v>
      </c>
      <c r="B8778" s="750" t="s">
        <v>20442</v>
      </c>
      <c r="C8778" s="749">
        <v>44805</v>
      </c>
      <c r="F8778" s="758">
        <v>9331</v>
      </c>
      <c r="G8778" s="758">
        <v>1839</v>
      </c>
      <c r="H8778" s="745"/>
      <c r="I8778" s="663">
        <v>7492</v>
      </c>
      <c r="J8778" s="728">
        <f t="shared" si="80"/>
        <v>414.3</v>
      </c>
      <c r="K8778" s="728">
        <v>395.47</v>
      </c>
      <c r="L8778" s="728">
        <v>18.829999999999998</v>
      </c>
    </row>
    <row r="8779" spans="1:12" s="335" customFormat="1" ht="12" x14ac:dyDescent="0.2">
      <c r="A8779" s="335" t="s">
        <v>20427</v>
      </c>
      <c r="B8779" s="750" t="s">
        <v>20443</v>
      </c>
      <c r="C8779" s="749">
        <v>44805</v>
      </c>
      <c r="F8779" s="758">
        <v>7981</v>
      </c>
      <c r="G8779" s="758">
        <v>2368</v>
      </c>
      <c r="H8779" s="745"/>
      <c r="I8779" s="663">
        <v>5613</v>
      </c>
      <c r="J8779" s="728">
        <f t="shared" si="80"/>
        <v>614.44999999999993</v>
      </c>
      <c r="K8779" s="728">
        <v>586.52</v>
      </c>
      <c r="L8779" s="728">
        <v>27.93</v>
      </c>
    </row>
    <row r="8780" spans="1:12" s="335" customFormat="1" ht="12" x14ac:dyDescent="0.2">
      <c r="A8780" s="335" t="s">
        <v>20428</v>
      </c>
      <c r="B8780" s="750" t="s">
        <v>20444</v>
      </c>
      <c r="C8780" s="749">
        <v>44805</v>
      </c>
      <c r="F8780" s="758">
        <v>5428</v>
      </c>
      <c r="G8780" s="758">
        <v>1015</v>
      </c>
      <c r="H8780" s="745"/>
      <c r="I8780" s="663">
        <v>4413</v>
      </c>
      <c r="J8780" s="728">
        <f t="shared" si="80"/>
        <v>220.87</v>
      </c>
      <c r="K8780" s="728">
        <v>210.83</v>
      </c>
      <c r="L8780" s="728">
        <v>10.039999999999999</v>
      </c>
    </row>
    <row r="8781" spans="1:12" s="335" customFormat="1" ht="12" x14ac:dyDescent="0.2">
      <c r="A8781" s="335" t="s">
        <v>20429</v>
      </c>
      <c r="B8781" s="750" t="s">
        <v>20445</v>
      </c>
      <c r="C8781" s="749">
        <v>44805</v>
      </c>
      <c r="F8781" s="758">
        <v>5058</v>
      </c>
      <c r="G8781" s="758">
        <v>759</v>
      </c>
      <c r="H8781" s="745"/>
      <c r="I8781" s="663">
        <v>4299</v>
      </c>
      <c r="J8781" s="728">
        <f t="shared" si="80"/>
        <v>122.61000000000001</v>
      </c>
      <c r="K8781" s="728">
        <v>117.04</v>
      </c>
      <c r="L8781" s="728">
        <v>5.57</v>
      </c>
    </row>
    <row r="8782" spans="1:12" s="335" customFormat="1" ht="12" x14ac:dyDescent="0.2">
      <c r="A8782" s="335" t="s">
        <v>20430</v>
      </c>
      <c r="B8782" s="750" t="s">
        <v>20446</v>
      </c>
      <c r="C8782" s="749">
        <v>44805</v>
      </c>
      <c r="F8782" s="758">
        <v>5062</v>
      </c>
      <c r="G8782" s="758">
        <v>759</v>
      </c>
      <c r="H8782" s="745"/>
      <c r="I8782" s="663">
        <v>4303</v>
      </c>
      <c r="J8782" s="728">
        <f t="shared" si="80"/>
        <v>89.92</v>
      </c>
      <c r="K8782" s="728">
        <v>85.83</v>
      </c>
      <c r="L8782" s="728">
        <v>4.09</v>
      </c>
    </row>
    <row r="8783" spans="1:12" s="335" customFormat="1" ht="12" x14ac:dyDescent="0.2">
      <c r="A8783" s="335" t="s">
        <v>20431</v>
      </c>
      <c r="B8783" s="750" t="s">
        <v>20447</v>
      </c>
      <c r="C8783" s="749">
        <v>44805</v>
      </c>
      <c r="F8783" s="758">
        <v>6137.9</v>
      </c>
      <c r="G8783" s="758">
        <v>932</v>
      </c>
      <c r="H8783" s="745"/>
      <c r="I8783" s="663">
        <v>5205.8999999999996</v>
      </c>
      <c r="J8783" s="728">
        <f t="shared" si="80"/>
        <v>179.79</v>
      </c>
      <c r="K8783" s="728">
        <v>171.62</v>
      </c>
      <c r="L8783" s="728">
        <v>8.17</v>
      </c>
    </row>
    <row r="8784" spans="1:12" s="335" customFormat="1" ht="12" x14ac:dyDescent="0.2">
      <c r="A8784" s="335" t="s">
        <v>20432</v>
      </c>
      <c r="B8784" s="750" t="s">
        <v>20448</v>
      </c>
      <c r="C8784" s="749">
        <v>44805</v>
      </c>
      <c r="F8784" s="758">
        <v>9331</v>
      </c>
      <c r="G8784" s="758">
        <v>1657</v>
      </c>
      <c r="H8784" s="745"/>
      <c r="I8784" s="663">
        <v>7674</v>
      </c>
      <c r="J8784" s="728">
        <f t="shared" si="80"/>
        <v>299.47000000000003</v>
      </c>
      <c r="K8784" s="728">
        <v>285.86</v>
      </c>
      <c r="L8784" s="728">
        <v>13.61</v>
      </c>
    </row>
    <row r="8785" spans="1:12" s="335" customFormat="1" ht="12" x14ac:dyDescent="0.2">
      <c r="A8785" s="335" t="s">
        <v>20433</v>
      </c>
      <c r="B8785" s="750" t="s">
        <v>20449</v>
      </c>
      <c r="C8785" s="749">
        <v>44805</v>
      </c>
      <c r="F8785" s="758">
        <v>3756.8</v>
      </c>
      <c r="G8785" s="758">
        <v>632</v>
      </c>
      <c r="H8785" s="745"/>
      <c r="I8785" s="663">
        <v>3124.8</v>
      </c>
      <c r="J8785" s="728">
        <f t="shared" si="80"/>
        <v>128.96</v>
      </c>
      <c r="K8785" s="728">
        <v>123.1</v>
      </c>
      <c r="L8785" s="728">
        <v>5.86</v>
      </c>
    </row>
    <row r="8786" spans="1:12" s="335" customFormat="1" ht="12" x14ac:dyDescent="0.2">
      <c r="A8786" s="335" t="s">
        <v>20434</v>
      </c>
      <c r="B8786" s="750" t="s">
        <v>20450</v>
      </c>
      <c r="C8786" s="749">
        <v>44805</v>
      </c>
      <c r="F8786" s="758">
        <v>3350</v>
      </c>
      <c r="G8786" s="758">
        <v>948</v>
      </c>
      <c r="H8786" s="745"/>
      <c r="I8786" s="663">
        <v>2402</v>
      </c>
      <c r="J8786" s="728">
        <f t="shared" si="80"/>
        <v>242.9</v>
      </c>
      <c r="K8786" s="728">
        <v>231.86</v>
      </c>
      <c r="L8786" s="728">
        <v>11.04</v>
      </c>
    </row>
    <row r="8787" spans="1:12" s="335" customFormat="1" ht="12" x14ac:dyDescent="0.2">
      <c r="A8787" s="335" t="s">
        <v>20435</v>
      </c>
      <c r="B8787" s="750" t="s">
        <v>20451</v>
      </c>
      <c r="C8787" s="749">
        <v>44805</v>
      </c>
      <c r="F8787" s="758">
        <v>8181</v>
      </c>
      <c r="G8787" s="758">
        <v>1739</v>
      </c>
      <c r="H8787" s="745"/>
      <c r="I8787" s="663">
        <v>6442</v>
      </c>
      <c r="J8787" s="728">
        <f t="shared" si="80"/>
        <v>404.61</v>
      </c>
      <c r="K8787" s="728">
        <v>386.22</v>
      </c>
      <c r="L8787" s="728">
        <v>18.39</v>
      </c>
    </row>
    <row r="8788" spans="1:12" s="335" customFormat="1" ht="12" x14ac:dyDescent="0.2">
      <c r="A8788" s="335" t="s">
        <v>20436</v>
      </c>
      <c r="B8788" s="750" t="s">
        <v>20452</v>
      </c>
      <c r="C8788" s="749">
        <v>44805</v>
      </c>
      <c r="F8788" s="758">
        <v>8563</v>
      </c>
      <c r="G8788" s="758">
        <v>2009</v>
      </c>
      <c r="H8788" s="745"/>
      <c r="I8788" s="663">
        <v>6554</v>
      </c>
      <c r="J8788" s="728">
        <f t="shared" si="80"/>
        <v>481.03000000000003</v>
      </c>
      <c r="K8788" s="728">
        <v>459.16</v>
      </c>
      <c r="L8788" s="728">
        <v>21.87</v>
      </c>
    </row>
    <row r="8789" spans="1:12" s="335" customFormat="1" ht="12" x14ac:dyDescent="0.2">
      <c r="A8789" s="335" t="s">
        <v>20437</v>
      </c>
      <c r="B8789" s="750" t="s">
        <v>20453</v>
      </c>
      <c r="C8789" s="749">
        <v>44805</v>
      </c>
      <c r="F8789" s="758">
        <v>2789</v>
      </c>
      <c r="G8789" s="758">
        <v>531</v>
      </c>
      <c r="H8789" s="745"/>
      <c r="I8789" s="663">
        <v>2258</v>
      </c>
      <c r="J8789" s="728">
        <f t="shared" si="80"/>
        <v>97.6</v>
      </c>
      <c r="K8789" s="728">
        <v>93.16</v>
      </c>
      <c r="L8789" s="728">
        <v>4.4400000000000004</v>
      </c>
    </row>
    <row r="8790" spans="1:12" s="335" customFormat="1" ht="12" x14ac:dyDescent="0.2">
      <c r="B8790" s="750"/>
      <c r="C8790" s="749"/>
      <c r="F8790" s="758"/>
      <c r="G8790" s="758"/>
      <c r="H8790" s="745"/>
      <c r="I8790" s="663"/>
      <c r="J8790" s="728"/>
      <c r="K8790" s="728"/>
      <c r="L8790" s="728"/>
    </row>
    <row r="8791" spans="1:12" s="335" customFormat="1" ht="12" x14ac:dyDescent="0.2">
      <c r="A8791" s="335" t="s">
        <v>20648</v>
      </c>
      <c r="B8791" s="335" t="s">
        <v>20466</v>
      </c>
      <c r="C8791" s="749">
        <v>44835</v>
      </c>
      <c r="F8791" s="745">
        <v>7999</v>
      </c>
      <c r="G8791" s="745">
        <v>1700</v>
      </c>
      <c r="H8791" s="745"/>
      <c r="I8791" s="663">
        <v>6299</v>
      </c>
      <c r="J8791" s="728">
        <f t="shared" ref="J8791:J8821" si="81">K8791+L8791</f>
        <v>395.49</v>
      </c>
      <c r="K8791" s="728">
        <v>377.51</v>
      </c>
      <c r="L8791" s="728">
        <v>17.98</v>
      </c>
    </row>
    <row r="8792" spans="1:12" s="335" customFormat="1" ht="12" x14ac:dyDescent="0.2">
      <c r="A8792" s="335" t="s">
        <v>20649</v>
      </c>
      <c r="B8792" s="335" t="s">
        <v>20684</v>
      </c>
      <c r="C8792" s="749">
        <v>44835</v>
      </c>
      <c r="F8792" s="745">
        <v>6180</v>
      </c>
      <c r="G8792" s="745">
        <v>927</v>
      </c>
      <c r="H8792" s="745"/>
      <c r="I8792" s="663">
        <v>5253</v>
      </c>
      <c r="J8792" s="728">
        <f t="shared" si="81"/>
        <v>144.67000000000002</v>
      </c>
      <c r="K8792" s="728">
        <v>138.09</v>
      </c>
      <c r="L8792" s="728">
        <v>6.58</v>
      </c>
    </row>
    <row r="8793" spans="1:12" s="335" customFormat="1" ht="12" x14ac:dyDescent="0.2">
      <c r="A8793" s="335" t="s">
        <v>20650</v>
      </c>
      <c r="B8793" s="335" t="s">
        <v>20685</v>
      </c>
      <c r="C8793" s="749">
        <v>44835</v>
      </c>
      <c r="F8793" s="745">
        <v>2618</v>
      </c>
      <c r="G8793" s="745">
        <v>556</v>
      </c>
      <c r="H8793" s="745"/>
      <c r="I8793" s="663">
        <v>2062</v>
      </c>
      <c r="J8793" s="728">
        <f t="shared" si="81"/>
        <v>128.01</v>
      </c>
      <c r="K8793" s="728">
        <v>122.19</v>
      </c>
      <c r="L8793" s="728">
        <v>5.82</v>
      </c>
    </row>
    <row r="8794" spans="1:12" s="335" customFormat="1" ht="12" x14ac:dyDescent="0.2">
      <c r="A8794" s="335" t="s">
        <v>20652</v>
      </c>
      <c r="B8794" s="335" t="s">
        <v>20687</v>
      </c>
      <c r="C8794" s="749">
        <v>44835</v>
      </c>
      <c r="F8794" s="745">
        <v>10389.049999999999</v>
      </c>
      <c r="G8794" s="745">
        <v>2140</v>
      </c>
      <c r="H8794" s="745"/>
      <c r="I8794" s="663">
        <v>8249.0499999999993</v>
      </c>
      <c r="J8794" s="728">
        <f t="shared" si="81"/>
        <v>414.94</v>
      </c>
      <c r="K8794" s="728">
        <v>396.08</v>
      </c>
      <c r="L8794" s="728">
        <v>18.86</v>
      </c>
    </row>
    <row r="8795" spans="1:12" s="335" customFormat="1" ht="12" x14ac:dyDescent="0.2">
      <c r="A8795" s="335" t="s">
        <v>20653</v>
      </c>
      <c r="B8795" s="335" t="s">
        <v>20688</v>
      </c>
      <c r="C8795" s="749">
        <v>44835</v>
      </c>
      <c r="F8795" s="745">
        <v>3682.5</v>
      </c>
      <c r="G8795" s="745">
        <v>552</v>
      </c>
      <c r="H8795" s="745"/>
      <c r="I8795" s="663">
        <v>3130.5</v>
      </c>
      <c r="J8795" s="728">
        <f t="shared" si="81"/>
        <v>95.09</v>
      </c>
      <c r="K8795" s="728">
        <v>90.77</v>
      </c>
      <c r="L8795" s="728">
        <v>4.32</v>
      </c>
    </row>
    <row r="8796" spans="1:12" s="335" customFormat="1" ht="12" x14ac:dyDescent="0.2">
      <c r="A8796" s="335" t="s">
        <v>20654</v>
      </c>
      <c r="B8796" s="335" t="s">
        <v>20689</v>
      </c>
      <c r="C8796" s="749">
        <v>44835</v>
      </c>
      <c r="F8796" s="745">
        <v>5655</v>
      </c>
      <c r="G8796" s="745">
        <v>954</v>
      </c>
      <c r="H8796" s="745"/>
      <c r="I8796" s="663">
        <v>4701</v>
      </c>
      <c r="J8796" s="728">
        <f t="shared" si="81"/>
        <v>196.53</v>
      </c>
      <c r="K8796" s="728">
        <v>187.6</v>
      </c>
      <c r="L8796" s="728">
        <v>8.93</v>
      </c>
    </row>
    <row r="8797" spans="1:12" s="335" customFormat="1" ht="12" x14ac:dyDescent="0.2">
      <c r="A8797" s="335" t="s">
        <v>20655</v>
      </c>
      <c r="B8797" s="335" t="s">
        <v>20690</v>
      </c>
      <c r="C8797" s="749">
        <v>44835</v>
      </c>
      <c r="F8797" s="745">
        <v>12241</v>
      </c>
      <c r="G8797" s="745">
        <v>2466</v>
      </c>
      <c r="H8797" s="745"/>
      <c r="I8797" s="663">
        <v>9775</v>
      </c>
      <c r="J8797" s="728">
        <f t="shared" si="81"/>
        <v>561.03</v>
      </c>
      <c r="K8797" s="728">
        <v>535.53</v>
      </c>
      <c r="L8797" s="728">
        <v>25.5</v>
      </c>
    </row>
    <row r="8798" spans="1:12" s="335" customFormat="1" ht="12" x14ac:dyDescent="0.2">
      <c r="A8798" s="335" t="s">
        <v>20656</v>
      </c>
      <c r="B8798" s="335" t="s">
        <v>20691</v>
      </c>
      <c r="C8798" s="749">
        <v>44835</v>
      </c>
      <c r="F8798" s="745">
        <v>2143</v>
      </c>
      <c r="G8798" s="745">
        <v>555</v>
      </c>
      <c r="H8798" s="745"/>
      <c r="I8798" s="663">
        <v>1588</v>
      </c>
      <c r="J8798" s="728">
        <f t="shared" si="81"/>
        <v>128.86000000000001</v>
      </c>
      <c r="K8798" s="728">
        <v>123</v>
      </c>
      <c r="L8798" s="728">
        <v>5.86</v>
      </c>
    </row>
    <row r="8799" spans="1:12" s="335" customFormat="1" ht="12" x14ac:dyDescent="0.2">
      <c r="A8799" s="335" t="s">
        <v>20657</v>
      </c>
      <c r="B8799" s="335" t="s">
        <v>20692</v>
      </c>
      <c r="C8799" s="749">
        <v>44835</v>
      </c>
      <c r="F8799" s="745">
        <v>7694</v>
      </c>
      <c r="G8799" s="745">
        <v>1608</v>
      </c>
      <c r="H8799" s="745"/>
      <c r="I8799" s="663">
        <v>6086</v>
      </c>
      <c r="J8799" s="728">
        <f t="shared" si="81"/>
        <v>345.65999999999997</v>
      </c>
      <c r="K8799" s="728">
        <v>329.95</v>
      </c>
      <c r="L8799" s="728">
        <v>15.71</v>
      </c>
    </row>
    <row r="8800" spans="1:12" s="335" customFormat="1" ht="12" x14ac:dyDescent="0.2">
      <c r="A8800" s="335" t="s">
        <v>20658</v>
      </c>
      <c r="B8800" s="335" t="s">
        <v>20693</v>
      </c>
      <c r="C8800" s="749">
        <v>44835</v>
      </c>
      <c r="F8800" s="745">
        <v>4830</v>
      </c>
      <c r="G8800" s="745">
        <v>1626</v>
      </c>
      <c r="H8800" s="745"/>
      <c r="I8800" s="663">
        <v>3204</v>
      </c>
      <c r="J8800" s="728">
        <f t="shared" si="81"/>
        <v>435</v>
      </c>
      <c r="K8800" s="728">
        <v>415.23</v>
      </c>
      <c r="L8800" s="728">
        <v>19.77</v>
      </c>
    </row>
    <row r="8801" spans="1:12" s="335" customFormat="1" ht="12" x14ac:dyDescent="0.2">
      <c r="A8801" s="335" t="s">
        <v>20659</v>
      </c>
      <c r="B8801" s="335" t="s">
        <v>20694</v>
      </c>
      <c r="C8801" s="749">
        <v>44835</v>
      </c>
      <c r="F8801" s="745">
        <v>7521</v>
      </c>
      <c r="G8801" s="745">
        <v>2279</v>
      </c>
      <c r="H8801" s="745"/>
      <c r="I8801" s="663">
        <v>5242</v>
      </c>
      <c r="J8801" s="728">
        <f t="shared" si="81"/>
        <v>594.78</v>
      </c>
      <c r="K8801" s="728">
        <v>567.74</v>
      </c>
      <c r="L8801" s="728">
        <v>27.04</v>
      </c>
    </row>
    <row r="8802" spans="1:12" s="335" customFormat="1" ht="12" x14ac:dyDescent="0.2">
      <c r="A8802" s="335" t="s">
        <v>20660</v>
      </c>
      <c r="B8802" s="335" t="s">
        <v>20695</v>
      </c>
      <c r="C8802" s="749">
        <v>44835</v>
      </c>
      <c r="F8802" s="745">
        <v>2710</v>
      </c>
      <c r="G8802" s="745">
        <v>407</v>
      </c>
      <c r="H8802" s="745"/>
      <c r="I8802" s="663">
        <v>2303</v>
      </c>
      <c r="J8802" s="728">
        <f t="shared" si="81"/>
        <v>68.710000000000008</v>
      </c>
      <c r="K8802" s="728">
        <v>65.59</v>
      </c>
      <c r="L8802" s="728">
        <v>3.12</v>
      </c>
    </row>
    <row r="8803" spans="1:12" s="335" customFormat="1" ht="12" x14ac:dyDescent="0.2">
      <c r="A8803" s="335" t="s">
        <v>20661</v>
      </c>
      <c r="B8803" s="335" t="s">
        <v>20696</v>
      </c>
      <c r="C8803" s="749">
        <v>44835</v>
      </c>
      <c r="F8803" s="745">
        <v>5948</v>
      </c>
      <c r="G8803" s="745">
        <v>1432</v>
      </c>
      <c r="H8803" s="745"/>
      <c r="I8803" s="663">
        <v>4516</v>
      </c>
      <c r="J8803" s="728">
        <f t="shared" si="81"/>
        <v>345.99</v>
      </c>
      <c r="K8803" s="728">
        <v>330.26</v>
      </c>
      <c r="L8803" s="728">
        <v>15.73</v>
      </c>
    </row>
    <row r="8804" spans="1:12" s="335" customFormat="1" ht="12" x14ac:dyDescent="0.2">
      <c r="A8804" s="335" t="s">
        <v>20662</v>
      </c>
      <c r="B8804" s="335" t="s">
        <v>20697</v>
      </c>
      <c r="C8804" s="749">
        <v>44835</v>
      </c>
      <c r="F8804" s="745">
        <v>5149</v>
      </c>
      <c r="G8804" s="745">
        <v>772</v>
      </c>
      <c r="H8804" s="745"/>
      <c r="I8804" s="663">
        <v>4377</v>
      </c>
      <c r="J8804" s="728">
        <f t="shared" si="81"/>
        <v>126.22</v>
      </c>
      <c r="K8804" s="728">
        <v>120.48</v>
      </c>
      <c r="L8804" s="728">
        <v>5.74</v>
      </c>
    </row>
    <row r="8805" spans="1:12" s="335" customFormat="1" ht="12" x14ac:dyDescent="0.2">
      <c r="A8805" s="335" t="s">
        <v>20663</v>
      </c>
      <c r="B8805" s="335" t="s">
        <v>20698</v>
      </c>
      <c r="C8805" s="749">
        <v>44835</v>
      </c>
      <c r="F8805" s="745">
        <v>5444</v>
      </c>
      <c r="G8805" s="745">
        <v>1039</v>
      </c>
      <c r="H8805" s="745"/>
      <c r="I8805" s="663">
        <v>4405</v>
      </c>
      <c r="J8805" s="728">
        <f t="shared" si="81"/>
        <v>194.51</v>
      </c>
      <c r="K8805" s="728">
        <v>185.67</v>
      </c>
      <c r="L8805" s="728">
        <v>8.84</v>
      </c>
    </row>
    <row r="8806" spans="1:12" s="335" customFormat="1" ht="12" x14ac:dyDescent="0.2">
      <c r="A8806" s="335" t="s">
        <v>20664</v>
      </c>
      <c r="B8806" s="335" t="s">
        <v>20699</v>
      </c>
      <c r="C8806" s="749">
        <v>44835</v>
      </c>
      <c r="F8806" s="745">
        <v>8867</v>
      </c>
      <c r="G8806" s="745">
        <v>2107</v>
      </c>
      <c r="H8806" s="745"/>
      <c r="I8806" s="663">
        <v>6760</v>
      </c>
      <c r="J8806" s="728">
        <f t="shared" si="81"/>
        <v>431.6</v>
      </c>
      <c r="K8806" s="728">
        <v>411.98</v>
      </c>
      <c r="L8806" s="728">
        <v>19.62</v>
      </c>
    </row>
    <row r="8807" spans="1:12" s="335" customFormat="1" ht="12" x14ac:dyDescent="0.2">
      <c r="A8807" s="335" t="s">
        <v>20665</v>
      </c>
      <c r="B8807" s="335" t="s">
        <v>20700</v>
      </c>
      <c r="C8807" s="749">
        <v>44835</v>
      </c>
      <c r="F8807" s="745">
        <v>4974</v>
      </c>
      <c r="G8807" s="745">
        <v>746</v>
      </c>
      <c r="H8807" s="745"/>
      <c r="I8807" s="663">
        <v>4228</v>
      </c>
      <c r="J8807" s="728">
        <f t="shared" si="81"/>
        <v>130.22</v>
      </c>
      <c r="K8807" s="728">
        <v>124.3</v>
      </c>
      <c r="L8807" s="728">
        <v>5.92</v>
      </c>
    </row>
    <row r="8808" spans="1:12" s="335" customFormat="1" ht="12" x14ac:dyDescent="0.2">
      <c r="A8808" s="335" t="s">
        <v>20666</v>
      </c>
      <c r="B8808" s="335" t="s">
        <v>20701</v>
      </c>
      <c r="C8808" s="749">
        <v>44835</v>
      </c>
      <c r="F8808" s="745">
        <v>5204</v>
      </c>
      <c r="G8808" s="745">
        <v>781</v>
      </c>
      <c r="H8808" s="745"/>
      <c r="I8808" s="663">
        <v>4423</v>
      </c>
      <c r="J8808" s="728">
        <f t="shared" si="81"/>
        <v>132.65</v>
      </c>
      <c r="K8808" s="728">
        <v>126.62</v>
      </c>
      <c r="L8808" s="728">
        <v>6.03</v>
      </c>
    </row>
    <row r="8809" spans="1:12" s="335" customFormat="1" ht="12" x14ac:dyDescent="0.2">
      <c r="A8809" s="335" t="s">
        <v>20667</v>
      </c>
      <c r="B8809" s="335" t="s">
        <v>20702</v>
      </c>
      <c r="C8809" s="749">
        <v>44835</v>
      </c>
      <c r="F8809" s="745">
        <v>3830</v>
      </c>
      <c r="G8809" s="745">
        <v>1012</v>
      </c>
      <c r="H8809" s="745"/>
      <c r="I8809" s="663">
        <v>2818</v>
      </c>
      <c r="J8809" s="728">
        <f t="shared" si="81"/>
        <v>234.4</v>
      </c>
      <c r="K8809" s="728">
        <v>223.75</v>
      </c>
      <c r="L8809" s="728">
        <v>10.65</v>
      </c>
    </row>
    <row r="8810" spans="1:12" s="335" customFormat="1" ht="12" x14ac:dyDescent="0.2">
      <c r="A8810" s="335" t="s">
        <v>20668</v>
      </c>
      <c r="B8810" s="335" t="s">
        <v>20703</v>
      </c>
      <c r="C8810" s="749">
        <v>44835</v>
      </c>
      <c r="F8810" s="745">
        <v>3258</v>
      </c>
      <c r="G8810" s="745">
        <v>723</v>
      </c>
      <c r="H8810" s="745"/>
      <c r="I8810" s="663">
        <v>2535</v>
      </c>
      <c r="J8810" s="728">
        <f t="shared" si="81"/>
        <v>157.79</v>
      </c>
      <c r="K8810" s="728">
        <v>150.62</v>
      </c>
      <c r="L8810" s="728">
        <v>7.17</v>
      </c>
    </row>
    <row r="8811" spans="1:12" s="335" customFormat="1" ht="12" x14ac:dyDescent="0.2">
      <c r="A8811" s="335" t="s">
        <v>20669</v>
      </c>
      <c r="B8811" s="335" t="s">
        <v>20704</v>
      </c>
      <c r="C8811" s="749">
        <v>44835</v>
      </c>
      <c r="F8811" s="745">
        <v>4747.5</v>
      </c>
      <c r="G8811" s="745">
        <v>712</v>
      </c>
      <c r="H8811" s="745"/>
      <c r="I8811" s="663">
        <v>4035.5</v>
      </c>
      <c r="J8811" s="728">
        <f t="shared" si="81"/>
        <v>119.89</v>
      </c>
      <c r="K8811" s="728">
        <v>114.44</v>
      </c>
      <c r="L8811" s="728">
        <v>5.45</v>
      </c>
    </row>
    <row r="8812" spans="1:12" s="335" customFormat="1" ht="12" x14ac:dyDescent="0.2">
      <c r="A8812" s="335" t="s">
        <v>20670</v>
      </c>
      <c r="B8812" s="335" t="s">
        <v>20705</v>
      </c>
      <c r="C8812" s="749">
        <v>44835</v>
      </c>
      <c r="F8812" s="745">
        <v>2605</v>
      </c>
      <c r="G8812" s="745">
        <v>644</v>
      </c>
      <c r="H8812" s="745"/>
      <c r="I8812" s="663">
        <v>1961</v>
      </c>
      <c r="J8812" s="728">
        <f t="shared" si="81"/>
        <v>147.28</v>
      </c>
      <c r="K8812" s="728">
        <v>140.59</v>
      </c>
      <c r="L8812" s="728">
        <v>6.69</v>
      </c>
    </row>
    <row r="8813" spans="1:12" s="335" customFormat="1" ht="12" x14ac:dyDescent="0.2">
      <c r="A8813" s="335" t="s">
        <v>20671</v>
      </c>
      <c r="B8813" s="335" t="s">
        <v>20706</v>
      </c>
      <c r="C8813" s="749">
        <v>44835</v>
      </c>
      <c r="F8813" s="745">
        <v>3840</v>
      </c>
      <c r="G8813" s="745">
        <v>826</v>
      </c>
      <c r="H8813" s="745"/>
      <c r="I8813" s="663">
        <v>3014</v>
      </c>
      <c r="J8813" s="728">
        <f t="shared" si="81"/>
        <v>178.14</v>
      </c>
      <c r="K8813" s="728">
        <v>170.04</v>
      </c>
      <c r="L8813" s="728">
        <v>8.1</v>
      </c>
    </row>
    <row r="8814" spans="1:12" s="335" customFormat="1" ht="12" x14ac:dyDescent="0.2">
      <c r="A8814" s="335" t="s">
        <v>20672</v>
      </c>
      <c r="B8814" s="335" t="s">
        <v>20707</v>
      </c>
      <c r="C8814" s="749">
        <v>44835</v>
      </c>
      <c r="F8814" s="745">
        <v>3138</v>
      </c>
      <c r="G8814" s="745">
        <v>611</v>
      </c>
      <c r="H8814" s="745"/>
      <c r="I8814" s="663">
        <v>2527</v>
      </c>
      <c r="J8814" s="728">
        <f t="shared" si="81"/>
        <v>124.94</v>
      </c>
      <c r="K8814" s="728">
        <v>119.26</v>
      </c>
      <c r="L8814" s="728">
        <v>5.68</v>
      </c>
    </row>
    <row r="8815" spans="1:12" s="335" customFormat="1" ht="12" x14ac:dyDescent="0.2">
      <c r="A8815" s="335" t="s">
        <v>20673</v>
      </c>
      <c r="B8815" s="335" t="s">
        <v>20708</v>
      </c>
      <c r="C8815" s="749">
        <v>44835</v>
      </c>
      <c r="F8815" s="745">
        <v>5460</v>
      </c>
      <c r="G8815" s="745">
        <v>1887</v>
      </c>
      <c r="H8815" s="745"/>
      <c r="I8815" s="663">
        <v>3573</v>
      </c>
      <c r="J8815" s="728">
        <f t="shared" si="81"/>
        <v>472.58000000000004</v>
      </c>
      <c r="K8815" s="728">
        <v>451.1</v>
      </c>
      <c r="L8815" s="728">
        <v>21.48</v>
      </c>
    </row>
    <row r="8816" spans="1:12" s="335" customFormat="1" ht="12" x14ac:dyDescent="0.2">
      <c r="A8816" s="335" t="s">
        <v>20674</v>
      </c>
      <c r="B8816" s="335" t="s">
        <v>20709</v>
      </c>
      <c r="C8816" s="749">
        <v>44835</v>
      </c>
      <c r="F8816" s="745">
        <v>5524</v>
      </c>
      <c r="G8816" s="745">
        <v>829</v>
      </c>
      <c r="H8816" s="745"/>
      <c r="I8816" s="663">
        <v>4695</v>
      </c>
      <c r="J8816" s="728">
        <f t="shared" si="81"/>
        <v>120.14</v>
      </c>
      <c r="K8816" s="728">
        <v>114.68</v>
      </c>
      <c r="L8816" s="728">
        <v>5.46</v>
      </c>
    </row>
    <row r="8817" spans="1:12" s="335" customFormat="1" ht="12" x14ac:dyDescent="0.2">
      <c r="A8817" s="335" t="s">
        <v>20675</v>
      </c>
      <c r="B8817" s="335" t="s">
        <v>20710</v>
      </c>
      <c r="C8817" s="749">
        <v>44835</v>
      </c>
      <c r="F8817" s="745">
        <v>9670</v>
      </c>
      <c r="G8817" s="745">
        <v>1451</v>
      </c>
      <c r="H8817" s="745"/>
      <c r="I8817" s="663">
        <v>8219</v>
      </c>
      <c r="J8817" s="728">
        <f t="shared" si="81"/>
        <v>208.64</v>
      </c>
      <c r="K8817" s="728">
        <v>199.16</v>
      </c>
      <c r="L8817" s="728">
        <v>9.48</v>
      </c>
    </row>
    <row r="8818" spans="1:12" s="335" customFormat="1" ht="12" x14ac:dyDescent="0.2">
      <c r="A8818" s="335" t="s">
        <v>20676</v>
      </c>
      <c r="B8818" s="335" t="s">
        <v>20711</v>
      </c>
      <c r="C8818" s="749">
        <v>44835</v>
      </c>
      <c r="F8818" s="745">
        <v>6168</v>
      </c>
      <c r="G8818" s="745">
        <v>1262</v>
      </c>
      <c r="H8818" s="745"/>
      <c r="I8818" s="663">
        <v>4906</v>
      </c>
      <c r="J8818" s="728">
        <f t="shared" si="81"/>
        <v>269.01</v>
      </c>
      <c r="K8818" s="728">
        <v>256.77999999999997</v>
      </c>
      <c r="L8818" s="728">
        <v>12.23</v>
      </c>
    </row>
    <row r="8819" spans="1:12" s="335" customFormat="1" ht="12" x14ac:dyDescent="0.2">
      <c r="A8819" s="335" t="s">
        <v>20678</v>
      </c>
      <c r="B8819" s="335" t="s">
        <v>20713</v>
      </c>
      <c r="C8819" s="749">
        <v>44835</v>
      </c>
      <c r="F8819" s="745">
        <v>2363</v>
      </c>
      <c r="G8819" s="745">
        <v>548</v>
      </c>
      <c r="H8819" s="745"/>
      <c r="I8819" s="663">
        <v>1815</v>
      </c>
      <c r="J8819" s="728">
        <f t="shared" si="81"/>
        <v>120.31</v>
      </c>
      <c r="K8819" s="728">
        <v>114.84</v>
      </c>
      <c r="L8819" s="728">
        <v>5.47</v>
      </c>
    </row>
    <row r="8820" spans="1:12" s="335" customFormat="1" ht="12" x14ac:dyDescent="0.2">
      <c r="A8820" s="335" t="s">
        <v>20680</v>
      </c>
      <c r="B8820" s="335" t="s">
        <v>20715</v>
      </c>
      <c r="C8820" s="749">
        <v>44835</v>
      </c>
      <c r="F8820" s="745">
        <v>3786.4</v>
      </c>
      <c r="G8820" s="745">
        <v>647</v>
      </c>
      <c r="H8820" s="745"/>
      <c r="I8820" s="663">
        <v>3139.4</v>
      </c>
      <c r="J8820" s="728">
        <f t="shared" si="81"/>
        <v>124</v>
      </c>
      <c r="K8820" s="728">
        <v>118.36</v>
      </c>
      <c r="L8820" s="728">
        <v>5.64</v>
      </c>
    </row>
    <row r="8821" spans="1:12" s="335" customFormat="1" ht="12" x14ac:dyDescent="0.2">
      <c r="A8821" s="335" t="s">
        <v>20681</v>
      </c>
      <c r="B8821" s="335" t="s">
        <v>20716</v>
      </c>
      <c r="C8821" s="749">
        <v>44835</v>
      </c>
      <c r="F8821" s="745">
        <v>7000</v>
      </c>
      <c r="G8821" s="745">
        <v>1107</v>
      </c>
      <c r="H8821" s="745"/>
      <c r="I8821" s="663">
        <v>5893</v>
      </c>
      <c r="J8821" s="728">
        <f t="shared" si="81"/>
        <v>206</v>
      </c>
      <c r="K8821" s="728">
        <v>196.64</v>
      </c>
      <c r="L8821" s="728">
        <v>9.36</v>
      </c>
    </row>
    <row r="8822" spans="1:12" s="335" customFormat="1" ht="12" x14ac:dyDescent="0.2">
      <c r="C8822" s="749"/>
      <c r="F8822" s="745"/>
      <c r="G8822" s="745"/>
      <c r="H8822" s="745"/>
      <c r="I8822" s="663"/>
      <c r="J8822" s="728"/>
      <c r="K8822" s="728"/>
      <c r="L8822" s="728"/>
    </row>
    <row r="8823" spans="1:12" s="335" customFormat="1" ht="12" x14ac:dyDescent="0.2">
      <c r="A8823" s="335" t="s">
        <v>21133</v>
      </c>
      <c r="B8823" s="335" t="s">
        <v>21132</v>
      </c>
      <c r="C8823" s="749">
        <v>44866</v>
      </c>
      <c r="D8823" s="765"/>
      <c r="F8823" s="745">
        <v>3589.28</v>
      </c>
      <c r="G8823" s="745">
        <v>735</v>
      </c>
      <c r="H8823" s="745"/>
      <c r="I8823" s="756">
        <v>2854.28</v>
      </c>
      <c r="J8823" s="759">
        <f>K8823+L8823</f>
        <v>156.54</v>
      </c>
      <c r="K8823" s="728">
        <v>149.41999999999999</v>
      </c>
      <c r="L8823" s="728">
        <v>7.12</v>
      </c>
    </row>
    <row r="8824" spans="1:12" s="335" customFormat="1" ht="12" x14ac:dyDescent="0.2">
      <c r="A8824" s="335" t="s">
        <v>20682</v>
      </c>
      <c r="B8824" s="335" t="s">
        <v>20717</v>
      </c>
      <c r="C8824" s="749">
        <v>44866</v>
      </c>
      <c r="F8824" s="745">
        <v>2673</v>
      </c>
      <c r="G8824" s="745">
        <v>599</v>
      </c>
      <c r="H8824" s="745"/>
      <c r="I8824" s="663">
        <v>2074</v>
      </c>
      <c r="J8824" s="728">
        <f>K8824+L8824</f>
        <v>132.35</v>
      </c>
      <c r="K8824" s="728">
        <v>126.33</v>
      </c>
      <c r="L8824" s="728">
        <v>6.02</v>
      </c>
    </row>
    <row r="8825" spans="1:12" s="335" customFormat="1" ht="12" x14ac:dyDescent="0.2">
      <c r="A8825" s="335" t="s">
        <v>20999</v>
      </c>
      <c r="B8825" s="335" t="s">
        <v>21044</v>
      </c>
      <c r="C8825" s="749">
        <v>44866</v>
      </c>
      <c r="D8825" s="765"/>
      <c r="E8825" s="765"/>
      <c r="F8825" s="756">
        <v>3000</v>
      </c>
      <c r="G8825" s="745">
        <v>770</v>
      </c>
      <c r="H8825" s="745"/>
      <c r="I8825" s="663">
        <f>F8825-G8825</f>
        <v>2230</v>
      </c>
      <c r="J8825" s="728">
        <f>K8825+L8825</f>
        <v>176.59</v>
      </c>
      <c r="K8825" s="728">
        <v>168.56</v>
      </c>
      <c r="L8825" s="728">
        <v>8.0299999999999994</v>
      </c>
    </row>
    <row r="8826" spans="1:12" s="335" customFormat="1" ht="12" x14ac:dyDescent="0.2">
      <c r="A8826" s="335" t="s">
        <v>21000</v>
      </c>
      <c r="B8826" s="335" t="s">
        <v>21045</v>
      </c>
      <c r="C8826" s="749">
        <v>44866</v>
      </c>
      <c r="D8826" s="765"/>
      <c r="E8826" s="765"/>
      <c r="F8826" s="756">
        <v>3589.5</v>
      </c>
      <c r="G8826" s="756">
        <v>538</v>
      </c>
      <c r="H8826" s="745"/>
      <c r="I8826" s="663">
        <f t="shared" ref="I8826:I8870" si="82">F8826-G8826</f>
        <v>3051.5</v>
      </c>
      <c r="J8826" s="728">
        <f t="shared" ref="J8826:J8870" si="83">K8826+L8826</f>
        <v>77.300000000000011</v>
      </c>
      <c r="K8826" s="728">
        <v>73.790000000000006</v>
      </c>
      <c r="L8826" s="728">
        <v>3.51</v>
      </c>
    </row>
    <row r="8827" spans="1:12" s="335" customFormat="1" ht="12" x14ac:dyDescent="0.2">
      <c r="A8827" s="335" t="s">
        <v>21001</v>
      </c>
      <c r="B8827" s="335" t="s">
        <v>21046</v>
      </c>
      <c r="C8827" s="749">
        <v>44866</v>
      </c>
      <c r="D8827" s="765"/>
      <c r="E8827" s="765"/>
      <c r="F8827" s="756">
        <v>9652.5</v>
      </c>
      <c r="G8827" s="756">
        <v>1488</v>
      </c>
      <c r="H8827" s="745"/>
      <c r="I8827" s="663">
        <f t="shared" si="82"/>
        <v>8164.5</v>
      </c>
      <c r="J8827" s="728">
        <f t="shared" si="83"/>
        <v>272.53999999999996</v>
      </c>
      <c r="K8827" s="728">
        <v>260.14999999999998</v>
      </c>
      <c r="L8827" s="728">
        <v>12.39</v>
      </c>
    </row>
    <row r="8828" spans="1:12" s="335" customFormat="1" ht="12" x14ac:dyDescent="0.2">
      <c r="A8828" s="335" t="s">
        <v>21002</v>
      </c>
      <c r="B8828" s="335" t="s">
        <v>21047</v>
      </c>
      <c r="C8828" s="749">
        <v>44866</v>
      </c>
      <c r="D8828" s="765"/>
      <c r="E8828" s="765"/>
      <c r="F8828" s="756">
        <v>3888.5</v>
      </c>
      <c r="G8828" s="756">
        <v>842</v>
      </c>
      <c r="H8828" s="745"/>
      <c r="I8828" s="663">
        <f t="shared" si="82"/>
        <v>3046.5</v>
      </c>
      <c r="J8828" s="728">
        <f t="shared" si="83"/>
        <v>182.11</v>
      </c>
      <c r="K8828" s="728">
        <v>173.83</v>
      </c>
      <c r="L8828" s="728">
        <v>8.2799999999999994</v>
      </c>
    </row>
    <row r="8829" spans="1:12" s="335" customFormat="1" ht="12" x14ac:dyDescent="0.2">
      <c r="A8829" s="335" t="s">
        <v>21003</v>
      </c>
      <c r="B8829" s="335" t="s">
        <v>21048</v>
      </c>
      <c r="C8829" s="749">
        <v>44866</v>
      </c>
      <c r="D8829" s="765"/>
      <c r="E8829" s="765"/>
      <c r="F8829" s="756">
        <v>2865</v>
      </c>
      <c r="G8829" s="756">
        <v>572</v>
      </c>
      <c r="H8829" s="745"/>
      <c r="I8829" s="663">
        <f t="shared" si="82"/>
        <v>2293</v>
      </c>
      <c r="J8829" s="728">
        <f t="shared" si="83"/>
        <v>120.46000000000001</v>
      </c>
      <c r="K8829" s="728">
        <v>114.98</v>
      </c>
      <c r="L8829" s="728">
        <v>5.48</v>
      </c>
    </row>
    <row r="8830" spans="1:12" s="335" customFormat="1" ht="12" x14ac:dyDescent="0.2">
      <c r="A8830" s="335" t="s">
        <v>21004</v>
      </c>
      <c r="B8830" s="335" t="s">
        <v>21049</v>
      </c>
      <c r="C8830" s="749">
        <v>44866</v>
      </c>
      <c r="D8830" s="765"/>
      <c r="E8830" s="765"/>
      <c r="F8830" s="756">
        <v>2200</v>
      </c>
      <c r="G8830" s="756">
        <v>513</v>
      </c>
      <c r="H8830" s="745"/>
      <c r="I8830" s="663">
        <f t="shared" si="82"/>
        <v>1687</v>
      </c>
      <c r="J8830" s="728">
        <f t="shared" si="83"/>
        <v>115.14</v>
      </c>
      <c r="K8830" s="728">
        <v>109.91</v>
      </c>
      <c r="L8830" s="728">
        <v>5.23</v>
      </c>
    </row>
    <row r="8831" spans="1:12" s="335" customFormat="1" ht="12" x14ac:dyDescent="0.2">
      <c r="A8831" s="335" t="s">
        <v>21005</v>
      </c>
      <c r="B8831" s="335" t="s">
        <v>21050</v>
      </c>
      <c r="C8831" s="749">
        <v>44866</v>
      </c>
      <c r="D8831" s="765"/>
      <c r="E8831" s="765"/>
      <c r="F8831" s="756">
        <v>3094.4</v>
      </c>
      <c r="G8831" s="756">
        <v>464</v>
      </c>
      <c r="H8831" s="745"/>
      <c r="I8831" s="663">
        <f t="shared" si="82"/>
        <v>2630.4</v>
      </c>
      <c r="J8831" s="728">
        <f t="shared" si="83"/>
        <v>66.67</v>
      </c>
      <c r="K8831" s="728">
        <v>63.64</v>
      </c>
      <c r="L8831" s="728">
        <v>3.03</v>
      </c>
    </row>
    <row r="8832" spans="1:12" s="335" customFormat="1" ht="12" x14ac:dyDescent="0.2">
      <c r="A8832" s="335" t="s">
        <v>21006</v>
      </c>
      <c r="B8832" s="335" t="s">
        <v>20784</v>
      </c>
      <c r="C8832" s="749">
        <v>44866</v>
      </c>
      <c r="D8832" s="765"/>
      <c r="E8832" s="765"/>
      <c r="F8832" s="756">
        <v>15981</v>
      </c>
      <c r="G8832" s="756">
        <v>2878</v>
      </c>
      <c r="H8832" s="745"/>
      <c r="I8832" s="663">
        <f t="shared" si="82"/>
        <v>13103</v>
      </c>
      <c r="J8832" s="728">
        <f t="shared" si="83"/>
        <v>577.46</v>
      </c>
      <c r="K8832" s="728">
        <v>551.21</v>
      </c>
      <c r="L8832" s="728">
        <v>26.25</v>
      </c>
    </row>
    <row r="8833" spans="1:12" s="335" customFormat="1" ht="12" x14ac:dyDescent="0.2">
      <c r="A8833" s="335" t="s">
        <v>21007</v>
      </c>
      <c r="B8833" s="335" t="s">
        <v>21051</v>
      </c>
      <c r="C8833" s="749">
        <v>44866</v>
      </c>
      <c r="D8833" s="765"/>
      <c r="E8833" s="765"/>
      <c r="F8833" s="756">
        <v>2061</v>
      </c>
      <c r="G8833" s="756">
        <v>321</v>
      </c>
      <c r="H8833" s="745"/>
      <c r="I8833" s="663">
        <f t="shared" si="82"/>
        <v>1740</v>
      </c>
      <c r="J8833" s="728">
        <f t="shared" si="83"/>
        <v>58.68</v>
      </c>
      <c r="K8833" s="728">
        <v>56.01</v>
      </c>
      <c r="L8833" s="728">
        <v>2.67</v>
      </c>
    </row>
    <row r="8834" spans="1:12" s="335" customFormat="1" ht="12" x14ac:dyDescent="0.2">
      <c r="A8834" s="335" t="s">
        <v>21008</v>
      </c>
      <c r="B8834" s="335" t="s">
        <v>21052</v>
      </c>
      <c r="C8834" s="749">
        <v>44866</v>
      </c>
      <c r="D8834" s="765"/>
      <c r="E8834" s="765"/>
      <c r="F8834" s="756">
        <v>3286</v>
      </c>
      <c r="G8834" s="756">
        <v>748</v>
      </c>
      <c r="H8834" s="745"/>
      <c r="I8834" s="663">
        <f t="shared" si="82"/>
        <v>2538</v>
      </c>
      <c r="J8834" s="728">
        <f t="shared" si="83"/>
        <v>177.15</v>
      </c>
      <c r="K8834" s="728">
        <v>169.1</v>
      </c>
      <c r="L8834" s="728">
        <v>8.0500000000000007</v>
      </c>
    </row>
    <row r="8835" spans="1:12" s="335" customFormat="1" ht="12" x14ac:dyDescent="0.2">
      <c r="A8835" s="335" t="s">
        <v>21009</v>
      </c>
      <c r="B8835" s="335" t="s">
        <v>21053</v>
      </c>
      <c r="C8835" s="749">
        <v>44866</v>
      </c>
      <c r="D8835" s="765"/>
      <c r="E8835" s="765"/>
      <c r="F8835" s="756">
        <v>3330</v>
      </c>
      <c r="G8835" s="756">
        <v>961</v>
      </c>
      <c r="H8835" s="745"/>
      <c r="I8835" s="663">
        <f t="shared" si="82"/>
        <v>2369</v>
      </c>
      <c r="J8835" s="728">
        <f t="shared" si="83"/>
        <v>228.28</v>
      </c>
      <c r="K8835" s="728">
        <v>217.9</v>
      </c>
      <c r="L8835" s="728">
        <v>10.38</v>
      </c>
    </row>
    <row r="8836" spans="1:12" s="335" customFormat="1" ht="12" x14ac:dyDescent="0.2">
      <c r="A8836" s="335" t="s">
        <v>21010</v>
      </c>
      <c r="B8836" s="335" t="s">
        <v>21054</v>
      </c>
      <c r="C8836" s="749">
        <v>44866</v>
      </c>
      <c r="D8836" s="765"/>
      <c r="E8836" s="765"/>
      <c r="F8836" s="756">
        <v>4256</v>
      </c>
      <c r="G8836" s="756">
        <v>714</v>
      </c>
      <c r="H8836" s="745"/>
      <c r="I8836" s="663">
        <f t="shared" si="82"/>
        <v>3542</v>
      </c>
      <c r="J8836" s="728">
        <f t="shared" si="83"/>
        <v>135.16999999999999</v>
      </c>
      <c r="K8836" s="728">
        <v>129.03</v>
      </c>
      <c r="L8836" s="728">
        <v>6.14</v>
      </c>
    </row>
    <row r="8837" spans="1:12" s="335" customFormat="1" ht="12" x14ac:dyDescent="0.2">
      <c r="A8837" s="335" t="s">
        <v>21011</v>
      </c>
      <c r="B8837" s="335" t="s">
        <v>20786</v>
      </c>
      <c r="C8837" s="749">
        <v>44866</v>
      </c>
      <c r="D8837" s="765"/>
      <c r="E8837" s="765"/>
      <c r="F8837" s="756">
        <v>10500</v>
      </c>
      <c r="G8837" s="756">
        <v>1650</v>
      </c>
      <c r="H8837" s="745"/>
      <c r="I8837" s="663">
        <f t="shared" si="82"/>
        <v>8850</v>
      </c>
      <c r="J8837" s="728">
        <f t="shared" si="83"/>
        <v>303.26</v>
      </c>
      <c r="K8837" s="728">
        <v>289.48</v>
      </c>
      <c r="L8837" s="728">
        <v>13.78</v>
      </c>
    </row>
    <row r="8838" spans="1:12" s="335" customFormat="1" ht="12" x14ac:dyDescent="0.2">
      <c r="A8838" s="335" t="s">
        <v>21012</v>
      </c>
      <c r="B8838" s="335" t="s">
        <v>21055</v>
      </c>
      <c r="C8838" s="749">
        <v>44866</v>
      </c>
      <c r="D8838" s="765"/>
      <c r="E8838" s="765"/>
      <c r="F8838" s="756">
        <v>2000</v>
      </c>
      <c r="G8838" s="756">
        <v>381</v>
      </c>
      <c r="H8838" s="745"/>
      <c r="I8838" s="663">
        <f t="shared" si="82"/>
        <v>1619</v>
      </c>
      <c r="J8838" s="728">
        <f t="shared" si="83"/>
        <v>77.25</v>
      </c>
      <c r="K8838" s="728">
        <v>73.739999999999995</v>
      </c>
      <c r="L8838" s="728">
        <v>3.51</v>
      </c>
    </row>
    <row r="8839" spans="1:12" s="335" customFormat="1" ht="12" x14ac:dyDescent="0.2">
      <c r="A8839" s="335" t="s">
        <v>21013</v>
      </c>
      <c r="B8839" s="335" t="s">
        <v>21056</v>
      </c>
      <c r="C8839" s="749">
        <v>44866</v>
      </c>
      <c r="D8839" s="765"/>
      <c r="E8839" s="765"/>
      <c r="F8839" s="756">
        <v>4091.65</v>
      </c>
      <c r="G8839" s="756">
        <v>755</v>
      </c>
      <c r="H8839" s="745"/>
      <c r="I8839" s="663">
        <f t="shared" si="82"/>
        <v>3336.65</v>
      </c>
      <c r="J8839" s="728">
        <f t="shared" si="83"/>
        <v>153.33000000000001</v>
      </c>
      <c r="K8839" s="728">
        <v>146.36000000000001</v>
      </c>
      <c r="L8839" s="728">
        <v>6.97</v>
      </c>
    </row>
    <row r="8840" spans="1:12" s="335" customFormat="1" ht="12" x14ac:dyDescent="0.2">
      <c r="A8840" s="335" t="s">
        <v>21014</v>
      </c>
      <c r="B8840" s="335" t="s">
        <v>20785</v>
      </c>
      <c r="C8840" s="749">
        <v>44866</v>
      </c>
      <c r="D8840" s="765"/>
      <c r="E8840" s="765"/>
      <c r="F8840" s="756">
        <v>3440</v>
      </c>
      <c r="G8840" s="756">
        <v>1012</v>
      </c>
      <c r="H8840" s="745"/>
      <c r="I8840" s="663">
        <f t="shared" si="82"/>
        <v>2428</v>
      </c>
      <c r="J8840" s="728">
        <f t="shared" si="83"/>
        <v>241.64</v>
      </c>
      <c r="K8840" s="728">
        <v>230.66</v>
      </c>
      <c r="L8840" s="728">
        <v>10.98</v>
      </c>
    </row>
    <row r="8841" spans="1:12" s="335" customFormat="1" ht="12" x14ac:dyDescent="0.2">
      <c r="A8841" s="335" t="s">
        <v>21015</v>
      </c>
      <c r="B8841" s="335" t="s">
        <v>20789</v>
      </c>
      <c r="C8841" s="749">
        <v>44866</v>
      </c>
      <c r="D8841" s="765"/>
      <c r="E8841" s="765"/>
      <c r="F8841" s="756">
        <v>3440</v>
      </c>
      <c r="G8841" s="756">
        <v>1041</v>
      </c>
      <c r="H8841" s="745"/>
      <c r="I8841" s="663">
        <f t="shared" si="82"/>
        <v>2399</v>
      </c>
      <c r="J8841" s="728">
        <f t="shared" si="83"/>
        <v>250.28</v>
      </c>
      <c r="K8841" s="728">
        <v>238.9</v>
      </c>
      <c r="L8841" s="728">
        <v>11.38</v>
      </c>
    </row>
    <row r="8842" spans="1:12" s="335" customFormat="1" ht="12" x14ac:dyDescent="0.2">
      <c r="A8842" s="335" t="s">
        <v>21016</v>
      </c>
      <c r="B8842" s="335" t="s">
        <v>20787</v>
      </c>
      <c r="C8842" s="749">
        <v>44866</v>
      </c>
      <c r="D8842" s="765"/>
      <c r="E8842" s="765"/>
      <c r="F8842" s="756">
        <v>6689</v>
      </c>
      <c r="G8842" s="756">
        <v>2051</v>
      </c>
      <c r="H8842" s="745"/>
      <c r="I8842" s="663">
        <f t="shared" si="82"/>
        <v>4638</v>
      </c>
      <c r="J8842" s="728">
        <f t="shared" si="83"/>
        <v>499.39</v>
      </c>
      <c r="K8842" s="728">
        <v>476.69</v>
      </c>
      <c r="L8842" s="728">
        <v>22.7</v>
      </c>
    </row>
    <row r="8843" spans="1:12" s="335" customFormat="1" ht="12" x14ac:dyDescent="0.2">
      <c r="A8843" s="335" t="s">
        <v>21017</v>
      </c>
      <c r="B8843" s="335" t="s">
        <v>21057</v>
      </c>
      <c r="C8843" s="749">
        <v>44866</v>
      </c>
      <c r="D8843" s="765"/>
      <c r="E8843" s="765"/>
      <c r="F8843" s="756">
        <v>3735.65</v>
      </c>
      <c r="G8843" s="756">
        <v>800</v>
      </c>
      <c r="H8843" s="745"/>
      <c r="I8843" s="663">
        <f t="shared" si="82"/>
        <v>2935.65</v>
      </c>
      <c r="J8843" s="728">
        <f t="shared" si="83"/>
        <v>173.64</v>
      </c>
      <c r="K8843" s="728">
        <v>165.75</v>
      </c>
      <c r="L8843" s="728">
        <v>7.89</v>
      </c>
    </row>
    <row r="8844" spans="1:12" s="335" customFormat="1" ht="12" x14ac:dyDescent="0.2">
      <c r="A8844" s="335" t="s">
        <v>21018</v>
      </c>
      <c r="B8844" s="335" t="s">
        <v>20788</v>
      </c>
      <c r="C8844" s="749">
        <v>44866</v>
      </c>
      <c r="D8844" s="765"/>
      <c r="E8844" s="765"/>
      <c r="F8844" s="756">
        <v>5419</v>
      </c>
      <c r="G8844" s="756">
        <v>902</v>
      </c>
      <c r="H8844" s="745"/>
      <c r="I8844" s="663">
        <f t="shared" si="82"/>
        <v>4517</v>
      </c>
      <c r="J8844" s="728">
        <f t="shared" si="83"/>
        <v>173.15</v>
      </c>
      <c r="K8844" s="728">
        <v>165.28</v>
      </c>
      <c r="L8844" s="728">
        <v>7.87</v>
      </c>
    </row>
    <row r="8845" spans="1:12" s="335" customFormat="1" ht="12" x14ac:dyDescent="0.2">
      <c r="A8845" s="335" t="s">
        <v>21019</v>
      </c>
      <c r="B8845" s="335" t="s">
        <v>21058</v>
      </c>
      <c r="C8845" s="749">
        <v>44866</v>
      </c>
      <c r="D8845" s="765"/>
      <c r="E8845" s="765"/>
      <c r="F8845" s="756">
        <v>4244</v>
      </c>
      <c r="G8845" s="756">
        <v>799</v>
      </c>
      <c r="H8845" s="745"/>
      <c r="I8845" s="663">
        <f t="shared" si="82"/>
        <v>3445</v>
      </c>
      <c r="J8845" s="728">
        <f t="shared" si="83"/>
        <v>164.01000000000002</v>
      </c>
      <c r="K8845" s="728">
        <v>156.55000000000001</v>
      </c>
      <c r="L8845" s="728">
        <v>7.46</v>
      </c>
    </row>
    <row r="8846" spans="1:12" s="335" customFormat="1" ht="12" x14ac:dyDescent="0.2">
      <c r="A8846" s="335" t="s">
        <v>21020</v>
      </c>
      <c r="B8846" s="335" t="s">
        <v>21059</v>
      </c>
      <c r="C8846" s="749">
        <v>44866</v>
      </c>
      <c r="D8846" s="765"/>
      <c r="E8846" s="765"/>
      <c r="F8846" s="756">
        <v>1600</v>
      </c>
      <c r="G8846" s="756">
        <v>378</v>
      </c>
      <c r="H8846" s="745"/>
      <c r="I8846" s="663">
        <f t="shared" si="82"/>
        <v>1222</v>
      </c>
      <c r="J8846" s="728">
        <f t="shared" si="83"/>
        <v>85.14</v>
      </c>
      <c r="K8846" s="728">
        <v>81.27</v>
      </c>
      <c r="L8846" s="728">
        <v>3.87</v>
      </c>
    </row>
    <row r="8847" spans="1:12" s="335" customFormat="1" ht="12" x14ac:dyDescent="0.2">
      <c r="A8847" s="335" t="s">
        <v>21021</v>
      </c>
      <c r="B8847" s="335" t="s">
        <v>21060</v>
      </c>
      <c r="C8847" s="749">
        <v>44866</v>
      </c>
      <c r="D8847" s="765"/>
      <c r="E8847" s="765"/>
      <c r="F8847" s="756">
        <v>5178</v>
      </c>
      <c r="G8847" s="756">
        <v>1442</v>
      </c>
      <c r="H8847" s="745"/>
      <c r="I8847" s="663">
        <f t="shared" si="82"/>
        <v>3736</v>
      </c>
      <c r="J8847" s="728">
        <f t="shared" si="83"/>
        <v>339.28000000000003</v>
      </c>
      <c r="K8847" s="728">
        <v>323.86</v>
      </c>
      <c r="L8847" s="728">
        <v>15.42</v>
      </c>
    </row>
    <row r="8848" spans="1:12" s="335" customFormat="1" ht="12" x14ac:dyDescent="0.2">
      <c r="A8848" s="335" t="s">
        <v>21022</v>
      </c>
      <c r="B8848" s="335" t="s">
        <v>21061</v>
      </c>
      <c r="C8848" s="749">
        <v>44866</v>
      </c>
      <c r="D8848" s="765"/>
      <c r="E8848" s="765"/>
      <c r="F8848" s="756">
        <v>5835</v>
      </c>
      <c r="G8848" s="756">
        <v>1050</v>
      </c>
      <c r="H8848" s="745"/>
      <c r="I8848" s="663">
        <f t="shared" si="82"/>
        <v>4785</v>
      </c>
      <c r="J8848" s="728">
        <f t="shared" si="83"/>
        <v>112.57000000000001</v>
      </c>
      <c r="K8848" s="728">
        <v>107.45</v>
      </c>
      <c r="L8848" s="728">
        <v>5.12</v>
      </c>
    </row>
    <row r="8849" spans="1:12" s="335" customFormat="1" ht="12" x14ac:dyDescent="0.2">
      <c r="A8849" s="335" t="s">
        <v>21023</v>
      </c>
      <c r="B8849" s="335" t="s">
        <v>21062</v>
      </c>
      <c r="C8849" s="749">
        <v>44866</v>
      </c>
      <c r="D8849" s="765"/>
      <c r="E8849" s="765"/>
      <c r="F8849" s="756">
        <v>4500.6499999999996</v>
      </c>
      <c r="G8849" s="756">
        <v>810</v>
      </c>
      <c r="H8849" s="745"/>
      <c r="I8849" s="663">
        <f t="shared" si="82"/>
        <v>3690.6499999999996</v>
      </c>
      <c r="J8849" s="728">
        <f t="shared" si="83"/>
        <v>130.64000000000001</v>
      </c>
      <c r="K8849" s="728">
        <v>124.7</v>
      </c>
      <c r="L8849" s="728">
        <v>5.94</v>
      </c>
    </row>
    <row r="8850" spans="1:12" s="335" customFormat="1" ht="12" x14ac:dyDescent="0.2">
      <c r="A8850" s="335" t="s">
        <v>21024</v>
      </c>
      <c r="B8850" s="335" t="s">
        <v>21063</v>
      </c>
      <c r="C8850" s="749">
        <v>44866</v>
      </c>
      <c r="D8850" s="765"/>
      <c r="E8850" s="765"/>
      <c r="F8850" s="756">
        <v>8151</v>
      </c>
      <c r="G8850" s="756">
        <v>1519</v>
      </c>
      <c r="H8850" s="745"/>
      <c r="I8850" s="663">
        <f t="shared" si="82"/>
        <v>6632</v>
      </c>
      <c r="J8850" s="728">
        <f t="shared" si="83"/>
        <v>310.03999999999996</v>
      </c>
      <c r="K8850" s="728">
        <v>295.95</v>
      </c>
      <c r="L8850" s="728">
        <v>14.09</v>
      </c>
    </row>
    <row r="8851" spans="1:12" s="335" customFormat="1" ht="12" x14ac:dyDescent="0.2">
      <c r="A8851" s="335" t="s">
        <v>21025</v>
      </c>
      <c r="B8851" s="335" t="s">
        <v>21064</v>
      </c>
      <c r="C8851" s="749">
        <v>44866</v>
      </c>
      <c r="D8851" s="765"/>
      <c r="E8851" s="765"/>
      <c r="F8851" s="756">
        <v>3000</v>
      </c>
      <c r="G8851" s="756">
        <v>647</v>
      </c>
      <c r="H8851" s="745"/>
      <c r="I8851" s="663">
        <f t="shared" si="82"/>
        <v>2353</v>
      </c>
      <c r="J8851" s="728">
        <f t="shared" si="83"/>
        <v>138.37</v>
      </c>
      <c r="K8851" s="728">
        <v>132.08000000000001</v>
      </c>
      <c r="L8851" s="728">
        <v>6.29</v>
      </c>
    </row>
    <row r="8852" spans="1:12" s="335" customFormat="1" ht="12" x14ac:dyDescent="0.2">
      <c r="A8852" s="335" t="s">
        <v>21026</v>
      </c>
      <c r="B8852" s="335" t="s">
        <v>21065</v>
      </c>
      <c r="C8852" s="749">
        <v>44866</v>
      </c>
      <c r="D8852" s="765"/>
      <c r="E8852" s="765"/>
      <c r="F8852" s="756">
        <v>4090</v>
      </c>
      <c r="G8852" s="756">
        <v>1331</v>
      </c>
      <c r="H8852" s="745"/>
      <c r="I8852" s="663">
        <f t="shared" si="82"/>
        <v>2759</v>
      </c>
      <c r="J8852" s="728">
        <f t="shared" si="83"/>
        <v>328.95</v>
      </c>
      <c r="K8852" s="728">
        <v>314</v>
      </c>
      <c r="L8852" s="728">
        <v>14.95</v>
      </c>
    </row>
    <row r="8853" spans="1:12" s="335" customFormat="1" ht="12" x14ac:dyDescent="0.2">
      <c r="A8853" s="335" t="s">
        <v>21027</v>
      </c>
      <c r="B8853" s="335" t="s">
        <v>21066</v>
      </c>
      <c r="C8853" s="749">
        <v>44866</v>
      </c>
      <c r="D8853" s="765"/>
      <c r="E8853" s="765"/>
      <c r="F8853" s="756">
        <v>4276</v>
      </c>
      <c r="G8853" s="756">
        <v>1192</v>
      </c>
      <c r="H8853" s="745"/>
      <c r="I8853" s="663">
        <f t="shared" si="82"/>
        <v>3084</v>
      </c>
      <c r="J8853" s="728">
        <f t="shared" si="83"/>
        <v>282.97000000000003</v>
      </c>
      <c r="K8853" s="728">
        <v>270.11</v>
      </c>
      <c r="L8853" s="728">
        <v>12.86</v>
      </c>
    </row>
    <row r="8854" spans="1:12" s="335" customFormat="1" ht="12" x14ac:dyDescent="0.2">
      <c r="A8854" s="335" t="s">
        <v>21028</v>
      </c>
      <c r="B8854" s="335" t="s">
        <v>21067</v>
      </c>
      <c r="C8854" s="749">
        <v>44866</v>
      </c>
      <c r="D8854" s="765"/>
      <c r="E8854" s="765"/>
      <c r="F8854" s="756">
        <v>3990</v>
      </c>
      <c r="G8854" s="756">
        <v>718</v>
      </c>
      <c r="H8854" s="745"/>
      <c r="I8854" s="663">
        <f t="shared" si="82"/>
        <v>3272</v>
      </c>
      <c r="J8854" s="728">
        <f t="shared" si="83"/>
        <v>62.74</v>
      </c>
      <c r="K8854" s="728">
        <v>59.89</v>
      </c>
      <c r="L8854" s="728">
        <v>2.85</v>
      </c>
    </row>
    <row r="8855" spans="1:12" s="335" customFormat="1" ht="12" x14ac:dyDescent="0.2">
      <c r="A8855" s="335" t="s">
        <v>21029</v>
      </c>
      <c r="B8855" s="335" t="s">
        <v>21068</v>
      </c>
      <c r="C8855" s="749">
        <v>44866</v>
      </c>
      <c r="D8855" s="765"/>
      <c r="E8855" s="765"/>
      <c r="F8855" s="756">
        <v>2200</v>
      </c>
      <c r="G8855" s="756">
        <v>527</v>
      </c>
      <c r="H8855" s="745"/>
      <c r="I8855" s="663">
        <f t="shared" si="82"/>
        <v>1673</v>
      </c>
      <c r="J8855" s="728">
        <f t="shared" si="83"/>
        <v>119.22</v>
      </c>
      <c r="K8855" s="728">
        <v>113.8</v>
      </c>
      <c r="L8855" s="728">
        <v>5.42</v>
      </c>
    </row>
    <row r="8856" spans="1:12" s="335" customFormat="1" ht="12" x14ac:dyDescent="0.2">
      <c r="A8856" s="335" t="s">
        <v>21030</v>
      </c>
      <c r="B8856" s="335" t="s">
        <v>21069</v>
      </c>
      <c r="C8856" s="749">
        <v>44866</v>
      </c>
      <c r="D8856" s="765"/>
      <c r="E8856" s="765"/>
      <c r="F8856" s="756">
        <v>3863</v>
      </c>
      <c r="G8856" s="756">
        <v>909</v>
      </c>
      <c r="H8856" s="745"/>
      <c r="I8856" s="663">
        <f t="shared" si="82"/>
        <v>2954</v>
      </c>
      <c r="J8856" s="728">
        <f t="shared" si="83"/>
        <v>202.58</v>
      </c>
      <c r="K8856" s="728">
        <v>193.37</v>
      </c>
      <c r="L8856" s="728">
        <v>9.2100000000000009</v>
      </c>
    </row>
    <row r="8857" spans="1:12" s="335" customFormat="1" ht="12" x14ac:dyDescent="0.2">
      <c r="A8857" s="335" t="s">
        <v>21031</v>
      </c>
      <c r="B8857" s="335" t="s">
        <v>21070</v>
      </c>
      <c r="C8857" s="749">
        <v>44866</v>
      </c>
      <c r="D8857" s="765"/>
      <c r="E8857" s="765"/>
      <c r="F8857" s="756">
        <v>5523</v>
      </c>
      <c r="G8857" s="756">
        <v>1800</v>
      </c>
      <c r="H8857" s="745"/>
      <c r="I8857" s="663">
        <f t="shared" si="82"/>
        <v>3723</v>
      </c>
      <c r="J8857" s="728">
        <f t="shared" si="83"/>
        <v>444.90999999999997</v>
      </c>
      <c r="K8857" s="728">
        <v>424.69</v>
      </c>
      <c r="L8857" s="728">
        <v>20.22</v>
      </c>
    </row>
    <row r="8858" spans="1:12" s="335" customFormat="1" ht="12" x14ac:dyDescent="0.2">
      <c r="A8858" s="335" t="s">
        <v>21032</v>
      </c>
      <c r="B8858" s="335" t="s">
        <v>21071</v>
      </c>
      <c r="C8858" s="749">
        <v>44866</v>
      </c>
      <c r="D8858" s="765"/>
      <c r="E8858" s="765"/>
      <c r="F8858" s="756">
        <v>5359</v>
      </c>
      <c r="G8858" s="756">
        <v>804</v>
      </c>
      <c r="H8858" s="745"/>
      <c r="I8858" s="663">
        <f t="shared" si="82"/>
        <v>4555</v>
      </c>
      <c r="J8858" s="728">
        <f t="shared" si="83"/>
        <v>84.28</v>
      </c>
      <c r="K8858" s="728">
        <v>80.45</v>
      </c>
      <c r="L8858" s="728">
        <v>3.83</v>
      </c>
    </row>
    <row r="8859" spans="1:12" s="335" customFormat="1" ht="12" x14ac:dyDescent="0.2">
      <c r="A8859" s="335" t="s">
        <v>21033</v>
      </c>
      <c r="B8859" s="335" t="s">
        <v>21072</v>
      </c>
      <c r="C8859" s="749">
        <v>44866</v>
      </c>
      <c r="D8859" s="765"/>
      <c r="E8859" s="765"/>
      <c r="F8859" s="756">
        <v>7914</v>
      </c>
      <c r="G8859" s="756">
        <v>1197</v>
      </c>
      <c r="H8859" s="745"/>
      <c r="I8859" s="663">
        <f t="shared" si="82"/>
        <v>6717</v>
      </c>
      <c r="J8859" s="728">
        <f t="shared" si="83"/>
        <v>216.47</v>
      </c>
      <c r="K8859" s="728">
        <v>206.63</v>
      </c>
      <c r="L8859" s="728">
        <v>9.84</v>
      </c>
    </row>
    <row r="8860" spans="1:12" s="335" customFormat="1" ht="12" x14ac:dyDescent="0.2">
      <c r="A8860" s="335" t="s">
        <v>21034</v>
      </c>
      <c r="B8860" s="335" t="s">
        <v>21073</v>
      </c>
      <c r="C8860" s="749">
        <v>44866</v>
      </c>
      <c r="D8860" s="765"/>
      <c r="E8860" s="765"/>
      <c r="F8860" s="756">
        <v>3258</v>
      </c>
      <c r="G8860" s="756">
        <v>586</v>
      </c>
      <c r="H8860" s="745"/>
      <c r="I8860" s="663">
        <f t="shared" si="82"/>
        <v>2672</v>
      </c>
      <c r="J8860" s="728">
        <f t="shared" si="83"/>
        <v>106.32</v>
      </c>
      <c r="K8860" s="728">
        <v>101.49</v>
      </c>
      <c r="L8860" s="728">
        <v>4.83</v>
      </c>
    </row>
    <row r="8861" spans="1:12" s="335" customFormat="1" ht="12" x14ac:dyDescent="0.2">
      <c r="A8861" s="335" t="s">
        <v>21035</v>
      </c>
      <c r="B8861" s="335" t="s">
        <v>21074</v>
      </c>
      <c r="C8861" s="749">
        <v>44866</v>
      </c>
      <c r="D8861" s="765"/>
      <c r="E8861" s="765"/>
      <c r="F8861" s="756">
        <v>2200</v>
      </c>
      <c r="G8861" s="756">
        <v>601</v>
      </c>
      <c r="H8861" s="745"/>
      <c r="I8861" s="663">
        <f t="shared" si="82"/>
        <v>1599</v>
      </c>
      <c r="J8861" s="728">
        <f t="shared" si="83"/>
        <v>141.94999999999999</v>
      </c>
      <c r="K8861" s="728">
        <v>135.5</v>
      </c>
      <c r="L8861" s="728">
        <v>6.45</v>
      </c>
    </row>
    <row r="8862" spans="1:12" s="335" customFormat="1" ht="12" x14ac:dyDescent="0.2">
      <c r="A8862" s="335" t="s">
        <v>21036</v>
      </c>
      <c r="B8862" s="335" t="s">
        <v>21075</v>
      </c>
      <c r="C8862" s="749">
        <v>44866</v>
      </c>
      <c r="D8862" s="765"/>
      <c r="E8862" s="765"/>
      <c r="F8862" s="756">
        <v>3723.5</v>
      </c>
      <c r="G8862" s="756">
        <v>782</v>
      </c>
      <c r="H8862" s="745"/>
      <c r="I8862" s="663">
        <f t="shared" si="82"/>
        <v>2941.5</v>
      </c>
      <c r="J8862" s="728">
        <f t="shared" si="83"/>
        <v>165.57</v>
      </c>
      <c r="K8862" s="728">
        <v>158.04</v>
      </c>
      <c r="L8862" s="728">
        <v>7.53</v>
      </c>
    </row>
    <row r="8863" spans="1:12" s="335" customFormat="1" ht="12" x14ac:dyDescent="0.2">
      <c r="A8863" s="335" t="s">
        <v>21037</v>
      </c>
      <c r="B8863" s="335" t="s">
        <v>21076</v>
      </c>
      <c r="C8863" s="749">
        <v>44866</v>
      </c>
      <c r="D8863" s="765"/>
      <c r="E8863" s="765"/>
      <c r="F8863" s="756">
        <v>5000</v>
      </c>
      <c r="G8863" s="756">
        <v>1370</v>
      </c>
      <c r="H8863" s="745"/>
      <c r="I8863" s="663">
        <f t="shared" si="82"/>
        <v>3630</v>
      </c>
      <c r="J8863" s="728">
        <f t="shared" si="83"/>
        <v>323.76000000000005</v>
      </c>
      <c r="K8863" s="728">
        <v>309.04000000000002</v>
      </c>
      <c r="L8863" s="728">
        <v>14.72</v>
      </c>
    </row>
    <row r="8864" spans="1:12" s="335" customFormat="1" ht="12" x14ac:dyDescent="0.2">
      <c r="A8864" s="335" t="s">
        <v>21038</v>
      </c>
      <c r="B8864" s="335" t="s">
        <v>21077</v>
      </c>
      <c r="C8864" s="749">
        <v>44866</v>
      </c>
      <c r="D8864" s="765"/>
      <c r="E8864" s="765"/>
      <c r="F8864" s="756">
        <v>3440</v>
      </c>
      <c r="G8864" s="756">
        <v>1115</v>
      </c>
      <c r="H8864" s="745"/>
      <c r="I8864" s="663">
        <f t="shared" si="82"/>
        <v>2325</v>
      </c>
      <c r="J8864" s="728">
        <f t="shared" si="83"/>
        <v>272.78999999999996</v>
      </c>
      <c r="K8864" s="728">
        <v>260.39</v>
      </c>
      <c r="L8864" s="728">
        <v>12.4</v>
      </c>
    </row>
    <row r="8865" spans="1:12" s="335" customFormat="1" ht="12" x14ac:dyDescent="0.2">
      <c r="A8865" s="335" t="s">
        <v>21039</v>
      </c>
      <c r="B8865" s="335" t="s">
        <v>21078</v>
      </c>
      <c r="C8865" s="749">
        <v>44866</v>
      </c>
      <c r="D8865" s="765"/>
      <c r="E8865" s="765"/>
      <c r="F8865" s="756">
        <v>3857.15</v>
      </c>
      <c r="G8865" s="756">
        <v>694</v>
      </c>
      <c r="H8865" s="745"/>
      <c r="I8865" s="663">
        <f t="shared" si="82"/>
        <v>3163.15</v>
      </c>
      <c r="J8865" s="728">
        <f t="shared" si="83"/>
        <v>125.99000000000001</v>
      </c>
      <c r="K8865" s="728">
        <v>120.26</v>
      </c>
      <c r="L8865" s="728">
        <v>5.73</v>
      </c>
    </row>
    <row r="8866" spans="1:12" s="335" customFormat="1" ht="12" x14ac:dyDescent="0.2">
      <c r="A8866" s="335" t="s">
        <v>21040</v>
      </c>
      <c r="B8866" s="335" t="s">
        <v>21079</v>
      </c>
      <c r="C8866" s="749">
        <v>44866</v>
      </c>
      <c r="D8866" s="765"/>
      <c r="E8866" s="765"/>
      <c r="F8866" s="756">
        <v>3643</v>
      </c>
      <c r="G8866" s="756">
        <v>604</v>
      </c>
      <c r="H8866" s="745"/>
      <c r="I8866" s="663">
        <f t="shared" si="82"/>
        <v>3039</v>
      </c>
      <c r="J8866" s="728">
        <f t="shared" si="83"/>
        <v>115.7</v>
      </c>
      <c r="K8866" s="728">
        <v>110.44</v>
      </c>
      <c r="L8866" s="728">
        <v>5.26</v>
      </c>
    </row>
    <row r="8867" spans="1:12" s="335" customFormat="1" ht="12" x14ac:dyDescent="0.2">
      <c r="A8867" s="335" t="s">
        <v>21041</v>
      </c>
      <c r="B8867" s="335" t="s">
        <v>21080</v>
      </c>
      <c r="C8867" s="749">
        <v>44866</v>
      </c>
      <c r="D8867" s="765"/>
      <c r="E8867" s="765"/>
      <c r="F8867" s="756">
        <v>2605</v>
      </c>
      <c r="G8867" s="756">
        <v>627</v>
      </c>
      <c r="H8867" s="745"/>
      <c r="I8867" s="663">
        <f t="shared" si="82"/>
        <v>1978</v>
      </c>
      <c r="J8867" s="728">
        <f t="shared" si="83"/>
        <v>142.27000000000001</v>
      </c>
      <c r="K8867" s="728">
        <v>135.80000000000001</v>
      </c>
      <c r="L8867" s="728">
        <v>6.47</v>
      </c>
    </row>
    <row r="8868" spans="1:12" s="335" customFormat="1" ht="12" x14ac:dyDescent="0.2">
      <c r="A8868" s="335" t="s">
        <v>21042</v>
      </c>
      <c r="B8868" s="335" t="s">
        <v>21081</v>
      </c>
      <c r="C8868" s="749">
        <v>44866</v>
      </c>
      <c r="D8868" s="765"/>
      <c r="E8868" s="765"/>
      <c r="F8868" s="756">
        <v>6355</v>
      </c>
      <c r="G8868" s="756">
        <v>1426</v>
      </c>
      <c r="H8868" s="745"/>
      <c r="I8868" s="663">
        <f t="shared" si="82"/>
        <v>4929</v>
      </c>
      <c r="J8868" s="728">
        <f t="shared" si="83"/>
        <v>312.52</v>
      </c>
      <c r="K8868" s="728">
        <v>298.31</v>
      </c>
      <c r="L8868" s="728">
        <v>14.21</v>
      </c>
    </row>
    <row r="8869" spans="1:12" s="335" customFormat="1" ht="12" x14ac:dyDescent="0.2">
      <c r="A8869" s="335" t="s">
        <v>21043</v>
      </c>
      <c r="B8869" s="335" t="s">
        <v>21082</v>
      </c>
      <c r="C8869" s="749">
        <v>44866</v>
      </c>
      <c r="D8869" s="765"/>
      <c r="E8869" s="765"/>
      <c r="F8869" s="756">
        <v>5898</v>
      </c>
      <c r="G8869" s="756">
        <v>885</v>
      </c>
      <c r="H8869" s="745"/>
      <c r="I8869" s="663">
        <f t="shared" si="82"/>
        <v>5013</v>
      </c>
      <c r="J8869" s="728">
        <f t="shared" si="83"/>
        <v>99.56</v>
      </c>
      <c r="K8869" s="728">
        <v>95.03</v>
      </c>
      <c r="L8869" s="728">
        <v>4.53</v>
      </c>
    </row>
    <row r="8870" spans="1:12" s="335" customFormat="1" ht="12" x14ac:dyDescent="0.2">
      <c r="A8870" s="335" t="s">
        <v>21134</v>
      </c>
      <c r="B8870" s="335" t="s">
        <v>21135</v>
      </c>
      <c r="C8870" s="749">
        <v>44866</v>
      </c>
      <c r="F8870" s="745">
        <v>1955</v>
      </c>
      <c r="G8870" s="745">
        <v>422</v>
      </c>
      <c r="H8870" s="745"/>
      <c r="I8870" s="663">
        <f t="shared" si="82"/>
        <v>1533</v>
      </c>
      <c r="J8870" s="728">
        <f t="shared" si="83"/>
        <v>91.990000000000009</v>
      </c>
      <c r="K8870" s="728">
        <v>87.81</v>
      </c>
      <c r="L8870" s="728">
        <v>4.18</v>
      </c>
    </row>
    <row r="8871" spans="1:12" s="335" customFormat="1" ht="12" x14ac:dyDescent="0.2">
      <c r="F8871" s="745"/>
      <c r="G8871" s="745"/>
      <c r="H8871" s="745"/>
      <c r="I8871" s="663"/>
      <c r="J8871" s="728"/>
      <c r="K8871" s="728"/>
      <c r="L8871" s="728"/>
    </row>
    <row r="8872" spans="1:12" s="335" customFormat="1" ht="12" x14ac:dyDescent="0.2">
      <c r="A8872" s="335" t="s">
        <v>21144</v>
      </c>
      <c r="B8872" s="335" t="s">
        <v>21145</v>
      </c>
      <c r="C8872" s="749">
        <v>44866</v>
      </c>
      <c r="D8872" s="765">
        <v>44868</v>
      </c>
      <c r="E8872" s="765">
        <v>44963</v>
      </c>
      <c r="F8872" s="756">
        <v>3687</v>
      </c>
      <c r="G8872" s="756">
        <v>553</v>
      </c>
      <c r="H8872" s="745"/>
      <c r="I8872" s="663">
        <v>3164</v>
      </c>
      <c r="J8872" s="728">
        <f t="shared" ref="J8872:J8878" si="84">K8872+L8872</f>
        <v>59.92</v>
      </c>
      <c r="K8872" s="728">
        <v>57.2</v>
      </c>
      <c r="L8872" s="728">
        <v>2.72</v>
      </c>
    </row>
    <row r="8873" spans="1:12" s="335" customFormat="1" ht="12" x14ac:dyDescent="0.2">
      <c r="A8873" s="335" t="s">
        <v>21146</v>
      </c>
      <c r="B8873" s="335" t="s">
        <v>21147</v>
      </c>
      <c r="C8873" s="749">
        <v>44896</v>
      </c>
      <c r="D8873" s="765">
        <v>44881</v>
      </c>
      <c r="E8873" s="765">
        <v>44986</v>
      </c>
      <c r="F8873" s="745">
        <v>3348</v>
      </c>
      <c r="G8873" s="745">
        <v>667</v>
      </c>
      <c r="H8873" s="745"/>
      <c r="I8873" s="663">
        <v>2681</v>
      </c>
      <c r="J8873" s="728">
        <f t="shared" si="84"/>
        <v>138.02000000000001</v>
      </c>
      <c r="K8873" s="728">
        <v>131.75</v>
      </c>
      <c r="L8873" s="728">
        <v>6.27</v>
      </c>
    </row>
    <row r="8874" spans="1:12" s="335" customFormat="1" ht="12" x14ac:dyDescent="0.2">
      <c r="A8874" s="335" t="s">
        <v>21148</v>
      </c>
      <c r="B8874" s="335" t="s">
        <v>21149</v>
      </c>
      <c r="C8874" s="749">
        <v>44896</v>
      </c>
      <c r="D8874" s="765">
        <v>44898</v>
      </c>
      <c r="E8874" s="765">
        <v>44991</v>
      </c>
      <c r="F8874" s="745">
        <v>2200</v>
      </c>
      <c r="G8874" s="745">
        <v>440</v>
      </c>
      <c r="H8874" s="745"/>
      <c r="I8874" s="663">
        <v>1760</v>
      </c>
      <c r="J8874" s="728">
        <f t="shared" si="84"/>
        <v>53.099999999999994</v>
      </c>
      <c r="K8874" s="728">
        <v>50.69</v>
      </c>
      <c r="L8874" s="728">
        <v>2.41</v>
      </c>
    </row>
    <row r="8875" spans="1:12" s="335" customFormat="1" ht="12" x14ac:dyDescent="0.2">
      <c r="A8875" s="335" t="s">
        <v>21150</v>
      </c>
      <c r="B8875" s="335" t="s">
        <v>21151</v>
      </c>
      <c r="C8875" s="749">
        <v>44896</v>
      </c>
      <c r="D8875" s="765">
        <v>44908</v>
      </c>
      <c r="E8875" s="765">
        <v>45001</v>
      </c>
      <c r="F8875" s="745">
        <v>7801</v>
      </c>
      <c r="G8875" s="745">
        <v>2255</v>
      </c>
      <c r="H8875" s="745"/>
      <c r="I8875" s="663">
        <v>5546</v>
      </c>
      <c r="J8875" s="728">
        <f t="shared" si="84"/>
        <v>505.54</v>
      </c>
      <c r="K8875" s="728">
        <v>482.56</v>
      </c>
      <c r="L8875" s="728">
        <v>22.98</v>
      </c>
    </row>
    <row r="8876" spans="1:12" s="335" customFormat="1" ht="12" x14ac:dyDescent="0.2">
      <c r="A8876" s="335" t="s">
        <v>21152</v>
      </c>
      <c r="B8876" s="335" t="s">
        <v>21153</v>
      </c>
      <c r="C8876" s="749">
        <v>44896</v>
      </c>
      <c r="D8876" s="765">
        <v>44910</v>
      </c>
      <c r="E8876" s="765">
        <v>45011</v>
      </c>
      <c r="F8876" s="745">
        <v>13937.12</v>
      </c>
      <c r="G8876" s="745">
        <v>4189</v>
      </c>
      <c r="H8876" s="745"/>
      <c r="I8876" s="663">
        <v>9748.1200000000008</v>
      </c>
      <c r="J8876" s="728">
        <f t="shared" si="84"/>
        <v>949.02</v>
      </c>
      <c r="K8876" s="728">
        <v>905.88</v>
      </c>
      <c r="L8876" s="728">
        <v>43.14</v>
      </c>
    </row>
    <row r="8877" spans="1:12" s="335" customFormat="1" ht="12" x14ac:dyDescent="0.2">
      <c r="A8877" s="335" t="s">
        <v>21154</v>
      </c>
      <c r="B8877" s="335" t="s">
        <v>21155</v>
      </c>
      <c r="C8877" s="749">
        <v>44896</v>
      </c>
      <c r="D8877" s="765">
        <v>44908</v>
      </c>
      <c r="E8877" s="765">
        <v>45011</v>
      </c>
      <c r="F8877" s="745">
        <v>5339</v>
      </c>
      <c r="G8877" s="745">
        <v>1107</v>
      </c>
      <c r="H8877" s="745"/>
      <c r="I8877" s="663">
        <v>4232</v>
      </c>
      <c r="J8877" s="728">
        <f t="shared" si="84"/>
        <v>221.89000000000001</v>
      </c>
      <c r="K8877" s="728">
        <v>211.8</v>
      </c>
      <c r="L8877" s="728">
        <v>10.09</v>
      </c>
    </row>
    <row r="8878" spans="1:12" s="335" customFormat="1" ht="12" x14ac:dyDescent="0.2">
      <c r="A8878" s="335" t="s">
        <v>21156</v>
      </c>
      <c r="B8878" s="335" t="s">
        <v>21157</v>
      </c>
      <c r="C8878" s="749">
        <v>44896</v>
      </c>
      <c r="D8878" s="765">
        <v>44910</v>
      </c>
      <c r="E8878" s="765">
        <v>45011</v>
      </c>
      <c r="F8878" s="745">
        <v>5259</v>
      </c>
      <c r="G8878" s="745">
        <v>1090</v>
      </c>
      <c r="H8878" s="745"/>
      <c r="I8878" s="663">
        <v>4169</v>
      </c>
      <c r="J8878" s="728">
        <f t="shared" si="84"/>
        <v>218.4</v>
      </c>
      <c r="K8878" s="728">
        <v>208.47</v>
      </c>
      <c r="L8878" s="728">
        <v>9.93</v>
      </c>
    </row>
    <row r="8879" spans="1:12" s="335" customFormat="1" ht="12" x14ac:dyDescent="0.2">
      <c r="F8879" s="745"/>
      <c r="G8879" s="745"/>
      <c r="H8879" s="745"/>
      <c r="I8879" s="663"/>
      <c r="J8879" s="728"/>
      <c r="K8879" s="728"/>
      <c r="L8879" s="728"/>
    </row>
    <row r="8880" spans="1:12" s="335" customFormat="1" ht="12" x14ac:dyDescent="0.2">
      <c r="A8880" s="626" t="s">
        <v>21284</v>
      </c>
      <c r="B8880" s="335" t="s">
        <v>21285</v>
      </c>
      <c r="C8880" s="749">
        <v>44896</v>
      </c>
      <c r="D8880" s="765">
        <v>44927</v>
      </c>
      <c r="E8880" s="765">
        <v>45016</v>
      </c>
      <c r="F8880" s="756">
        <v>9750</v>
      </c>
      <c r="G8880" s="756">
        <v>2746</v>
      </c>
      <c r="H8880" s="745"/>
      <c r="I8880" s="756">
        <v>7004</v>
      </c>
      <c r="J8880" s="728">
        <f t="shared" ref="J8880:J8895" si="85">K8880+L8880</f>
        <v>653.83000000000004</v>
      </c>
      <c r="K8880" s="728">
        <f>624.11</f>
        <v>624.11</v>
      </c>
      <c r="L8880" s="728">
        <v>29.72</v>
      </c>
    </row>
    <row r="8881" spans="1:12" s="335" customFormat="1" ht="12" x14ac:dyDescent="0.2">
      <c r="A8881" s="626" t="s">
        <v>21304</v>
      </c>
      <c r="B8881" s="335" t="s">
        <v>21199</v>
      </c>
      <c r="C8881" s="749">
        <v>44927</v>
      </c>
      <c r="D8881" s="765">
        <v>44907</v>
      </c>
      <c r="E8881" s="765">
        <v>45017</v>
      </c>
      <c r="F8881" s="756">
        <v>13327.2</v>
      </c>
      <c r="G8881" s="756">
        <v>2665</v>
      </c>
      <c r="H8881" s="745"/>
      <c r="I8881" s="756">
        <v>10662.2</v>
      </c>
      <c r="J8881" s="728">
        <f t="shared" si="85"/>
        <v>417.27</v>
      </c>
      <c r="K8881" s="728">
        <v>398.3</v>
      </c>
      <c r="L8881" s="728">
        <v>18.97</v>
      </c>
    </row>
    <row r="8882" spans="1:12" s="335" customFormat="1" ht="12" x14ac:dyDescent="0.2">
      <c r="A8882" s="626" t="s">
        <v>21305</v>
      </c>
      <c r="B8882" s="335" t="s">
        <v>21310</v>
      </c>
      <c r="C8882" s="749">
        <v>44927</v>
      </c>
      <c r="D8882" s="765">
        <v>44909</v>
      </c>
      <c r="E8882" s="765">
        <v>45017</v>
      </c>
      <c r="F8882" s="756">
        <v>9750</v>
      </c>
      <c r="G8882" s="756">
        <v>2430</v>
      </c>
      <c r="H8882" s="745"/>
      <c r="I8882" s="756">
        <v>7320</v>
      </c>
      <c r="J8882" s="728">
        <f t="shared" si="85"/>
        <v>521.30000000000007</v>
      </c>
      <c r="K8882" s="728">
        <v>497.6</v>
      </c>
      <c r="L8882" s="728">
        <v>23.7</v>
      </c>
    </row>
    <row r="8883" spans="1:12" s="335" customFormat="1" ht="12" x14ac:dyDescent="0.2">
      <c r="A8883" s="626" t="s">
        <v>21306</v>
      </c>
      <c r="B8883" s="335" t="s">
        <v>21311</v>
      </c>
      <c r="C8883" s="749">
        <v>44927</v>
      </c>
      <c r="D8883" s="765">
        <v>44909</v>
      </c>
      <c r="E8883" s="765">
        <v>45019</v>
      </c>
      <c r="F8883" s="756">
        <v>6529</v>
      </c>
      <c r="G8883" s="756">
        <v>1782</v>
      </c>
      <c r="H8883" s="745"/>
      <c r="I8883" s="756">
        <v>4747</v>
      </c>
      <c r="J8883" s="728">
        <f t="shared" si="85"/>
        <v>393.27</v>
      </c>
      <c r="K8883" s="728">
        <v>375.39</v>
      </c>
      <c r="L8883" s="728">
        <v>17.88</v>
      </c>
    </row>
    <row r="8884" spans="1:12" s="335" customFormat="1" ht="12" x14ac:dyDescent="0.2">
      <c r="A8884" s="626" t="s">
        <v>21307</v>
      </c>
      <c r="B8884" s="335" t="s">
        <v>21312</v>
      </c>
      <c r="C8884" s="749">
        <v>44927</v>
      </c>
      <c r="D8884" s="765">
        <v>44939</v>
      </c>
      <c r="E8884" s="765">
        <v>45025</v>
      </c>
      <c r="F8884" s="756">
        <v>3217.9</v>
      </c>
      <c r="G8884" s="756">
        <v>685</v>
      </c>
      <c r="H8884" s="745"/>
      <c r="I8884" s="756">
        <v>2532.9</v>
      </c>
      <c r="J8884" s="728">
        <f t="shared" si="85"/>
        <v>136.26</v>
      </c>
      <c r="K8884" s="728">
        <v>130.07</v>
      </c>
      <c r="L8884" s="728">
        <v>6.19</v>
      </c>
    </row>
    <row r="8885" spans="1:12" s="335" customFormat="1" ht="12" x14ac:dyDescent="0.2">
      <c r="A8885" s="626" t="s">
        <v>21308</v>
      </c>
      <c r="B8885" s="335" t="s">
        <v>21313</v>
      </c>
      <c r="C8885" s="749">
        <v>44927</v>
      </c>
      <c r="D8885" s="765">
        <v>44935</v>
      </c>
      <c r="E8885" s="765">
        <v>45027</v>
      </c>
      <c r="F8885" s="756">
        <v>5797</v>
      </c>
      <c r="G8885" s="756">
        <v>1159</v>
      </c>
      <c r="H8885" s="745"/>
      <c r="I8885" s="756">
        <v>4638</v>
      </c>
      <c r="J8885" s="728">
        <f t="shared" si="85"/>
        <v>219.64</v>
      </c>
      <c r="K8885" s="728">
        <v>209.66</v>
      </c>
      <c r="L8885" s="728">
        <v>9.98</v>
      </c>
    </row>
    <row r="8886" spans="1:12" s="335" customFormat="1" ht="12" x14ac:dyDescent="0.2">
      <c r="A8886" s="626" t="s">
        <v>21309</v>
      </c>
      <c r="B8886" s="335" t="s">
        <v>21314</v>
      </c>
      <c r="C8886" s="749">
        <v>44927</v>
      </c>
      <c r="D8886" s="765">
        <v>44914</v>
      </c>
      <c r="E8886" s="765">
        <v>45028</v>
      </c>
      <c r="F8886" s="756">
        <v>3792</v>
      </c>
      <c r="G8886" s="756">
        <v>758</v>
      </c>
      <c r="H8886" s="745"/>
      <c r="I8886" s="756">
        <v>3034</v>
      </c>
      <c r="J8886" s="728">
        <f t="shared" si="85"/>
        <v>140.57</v>
      </c>
      <c r="K8886" s="728">
        <v>134.18</v>
      </c>
      <c r="L8886" s="728">
        <v>6.39</v>
      </c>
    </row>
    <row r="8887" spans="1:12" s="335" customFormat="1" ht="12" x14ac:dyDescent="0.2">
      <c r="A8887" s="626" t="s">
        <v>21286</v>
      </c>
      <c r="B8887" s="335" t="s">
        <v>21295</v>
      </c>
      <c r="C8887" s="749">
        <v>44927</v>
      </c>
      <c r="D8887" s="765">
        <v>44922</v>
      </c>
      <c r="E8887" s="765">
        <v>45027</v>
      </c>
      <c r="F8887" s="756">
        <v>1731</v>
      </c>
      <c r="G8887" s="756">
        <v>371</v>
      </c>
      <c r="H8887" s="745"/>
      <c r="I8887" s="756">
        <v>1360</v>
      </c>
      <c r="J8887" s="728">
        <f t="shared" si="85"/>
        <v>74.570000000000007</v>
      </c>
      <c r="K8887" s="728">
        <v>71.180000000000007</v>
      </c>
      <c r="L8887" s="728">
        <v>3.39</v>
      </c>
    </row>
    <row r="8888" spans="1:12" s="335" customFormat="1" ht="12" x14ac:dyDescent="0.2">
      <c r="A8888" s="626" t="s">
        <v>21287</v>
      </c>
      <c r="B8888" s="335" t="s">
        <v>21296</v>
      </c>
      <c r="C8888" s="749">
        <v>44927</v>
      </c>
      <c r="D8888" s="765">
        <v>44935</v>
      </c>
      <c r="E8888" s="765">
        <v>45027</v>
      </c>
      <c r="F8888" s="756">
        <v>5264</v>
      </c>
      <c r="G8888" s="756">
        <v>1103</v>
      </c>
      <c r="H8888" s="745"/>
      <c r="I8888" s="756">
        <v>4161</v>
      </c>
      <c r="J8888" s="728">
        <f t="shared" si="85"/>
        <v>222.08</v>
      </c>
      <c r="K8888" s="728">
        <v>211.99</v>
      </c>
      <c r="L8888" s="728">
        <v>10.09</v>
      </c>
    </row>
    <row r="8889" spans="1:12" s="335" customFormat="1" ht="12" x14ac:dyDescent="0.2">
      <c r="A8889" s="626" t="s">
        <v>21288</v>
      </c>
      <c r="B8889" s="335" t="s">
        <v>21297</v>
      </c>
      <c r="C8889" s="749">
        <v>44927</v>
      </c>
      <c r="D8889" s="765">
        <v>44908</v>
      </c>
      <c r="E8889" s="765">
        <v>45027</v>
      </c>
      <c r="F8889" s="756">
        <v>8211</v>
      </c>
      <c r="G8889" s="756">
        <v>1642</v>
      </c>
      <c r="H8889" s="745"/>
      <c r="I8889" s="756">
        <v>6569</v>
      </c>
      <c r="J8889" s="728">
        <f t="shared" si="85"/>
        <v>233.65</v>
      </c>
      <c r="K8889" s="728">
        <v>223.03</v>
      </c>
      <c r="L8889" s="728">
        <v>10.62</v>
      </c>
    </row>
    <row r="8890" spans="1:12" s="335" customFormat="1" ht="12" x14ac:dyDescent="0.2">
      <c r="A8890" s="626" t="s">
        <v>21289</v>
      </c>
      <c r="B8890" s="335" t="s">
        <v>21298</v>
      </c>
      <c r="C8890" s="749">
        <v>44927</v>
      </c>
      <c r="D8890" s="765">
        <v>44945</v>
      </c>
      <c r="E8890" s="765">
        <v>45035</v>
      </c>
      <c r="F8890" s="756">
        <v>2518</v>
      </c>
      <c r="G8890" s="756">
        <v>738</v>
      </c>
      <c r="H8890" s="745"/>
      <c r="I8890" s="756">
        <v>1780</v>
      </c>
      <c r="J8890" s="728">
        <f t="shared" si="85"/>
        <v>164.44</v>
      </c>
      <c r="K8890" s="728">
        <v>156.97</v>
      </c>
      <c r="L8890" s="728">
        <v>7.47</v>
      </c>
    </row>
    <row r="8891" spans="1:12" s="335" customFormat="1" ht="12" x14ac:dyDescent="0.2">
      <c r="A8891" s="626" t="s">
        <v>21290</v>
      </c>
      <c r="B8891" s="335" t="s">
        <v>21299</v>
      </c>
      <c r="C8891" s="749">
        <v>44927</v>
      </c>
      <c r="D8891" s="765">
        <v>44943</v>
      </c>
      <c r="E8891" s="765">
        <v>45036</v>
      </c>
      <c r="F8891" s="756">
        <v>5306.65</v>
      </c>
      <c r="G8891" s="756">
        <v>1142</v>
      </c>
      <c r="H8891" s="745"/>
      <c r="I8891" s="756">
        <v>4164.6499999999996</v>
      </c>
      <c r="J8891" s="728">
        <f t="shared" si="85"/>
        <v>232.26</v>
      </c>
      <c r="K8891" s="728">
        <v>221.7</v>
      </c>
      <c r="L8891" s="728">
        <v>10.56</v>
      </c>
    </row>
    <row r="8892" spans="1:12" s="335" customFormat="1" ht="12" x14ac:dyDescent="0.2">
      <c r="A8892" s="626" t="s">
        <v>21291</v>
      </c>
      <c r="B8892" s="335" t="s">
        <v>21300</v>
      </c>
      <c r="C8892" s="749">
        <v>44927</v>
      </c>
      <c r="D8892" s="765">
        <v>44917</v>
      </c>
      <c r="E8892" s="765">
        <v>45035</v>
      </c>
      <c r="F8892" s="756">
        <v>6202</v>
      </c>
      <c r="G8892" s="756">
        <v>1393</v>
      </c>
      <c r="H8892" s="745"/>
      <c r="I8892" s="756">
        <v>4809</v>
      </c>
      <c r="J8892" s="728">
        <f t="shared" si="85"/>
        <v>285.51</v>
      </c>
      <c r="K8892" s="728">
        <v>272.52999999999997</v>
      </c>
      <c r="L8892" s="728">
        <v>12.98</v>
      </c>
    </row>
    <row r="8893" spans="1:12" s="335" customFormat="1" ht="12" x14ac:dyDescent="0.2">
      <c r="A8893" s="626" t="s">
        <v>21292</v>
      </c>
      <c r="B8893" s="335" t="s">
        <v>21301</v>
      </c>
      <c r="C8893" s="749">
        <v>44927</v>
      </c>
      <c r="D8893" s="765">
        <v>44940</v>
      </c>
      <c r="E8893" s="765">
        <v>45033</v>
      </c>
      <c r="F8893" s="756">
        <v>5220</v>
      </c>
      <c r="G8893" s="756">
        <v>1044</v>
      </c>
      <c r="H8893" s="745"/>
      <c r="I8893" s="756">
        <v>4176</v>
      </c>
      <c r="J8893" s="728">
        <f t="shared" si="85"/>
        <v>142.60999999999999</v>
      </c>
      <c r="K8893" s="728">
        <v>136.13</v>
      </c>
      <c r="L8893" s="728">
        <v>6.48</v>
      </c>
    </row>
    <row r="8894" spans="1:12" s="335" customFormat="1" ht="12" x14ac:dyDescent="0.2">
      <c r="A8894" s="626" t="s">
        <v>21293</v>
      </c>
      <c r="B8894" s="335" t="s">
        <v>21302</v>
      </c>
      <c r="C8894" s="749">
        <v>44927</v>
      </c>
      <c r="D8894" s="765">
        <v>44943</v>
      </c>
      <c r="E8894" s="765">
        <v>45035</v>
      </c>
      <c r="F8894" s="756">
        <v>2711.4</v>
      </c>
      <c r="G8894" s="756">
        <v>716</v>
      </c>
      <c r="H8894" s="745"/>
      <c r="I8894" s="756">
        <v>1995.4</v>
      </c>
      <c r="J8894" s="728">
        <f t="shared" si="85"/>
        <v>153.61999999999998</v>
      </c>
      <c r="K8894" s="728">
        <v>146.63999999999999</v>
      </c>
      <c r="L8894" s="728">
        <v>6.98</v>
      </c>
    </row>
    <row r="8895" spans="1:12" s="335" customFormat="1" ht="12" x14ac:dyDescent="0.2">
      <c r="A8895" s="626" t="s">
        <v>21294</v>
      </c>
      <c r="B8895" s="335" t="s">
        <v>21303</v>
      </c>
      <c r="C8895" s="749">
        <v>44927</v>
      </c>
      <c r="D8895" s="765">
        <v>44945</v>
      </c>
      <c r="E8895" s="765">
        <v>45039</v>
      </c>
      <c r="F8895" s="756">
        <v>5193</v>
      </c>
      <c r="G8895" s="756">
        <v>1351</v>
      </c>
      <c r="H8895" s="745"/>
      <c r="I8895" s="756">
        <v>3842</v>
      </c>
      <c r="J8895" s="728">
        <f t="shared" si="85"/>
        <v>293.8</v>
      </c>
      <c r="K8895" s="728">
        <v>280.45</v>
      </c>
      <c r="L8895" s="728">
        <v>13.35</v>
      </c>
    </row>
    <row r="8896" spans="1:12" s="335" customFormat="1" ht="12" x14ac:dyDescent="0.2">
      <c r="F8896" s="745"/>
      <c r="G8896" s="745"/>
      <c r="H8896" s="745"/>
      <c r="I8896" s="756"/>
      <c r="J8896" s="728"/>
      <c r="K8896" s="766"/>
      <c r="L8896" s="728"/>
    </row>
    <row r="8897" spans="1:12" s="335" customFormat="1" ht="12" x14ac:dyDescent="0.2">
      <c r="A8897" s="626" t="s">
        <v>21470</v>
      </c>
      <c r="B8897" s="335" t="s">
        <v>21490</v>
      </c>
      <c r="C8897" s="749">
        <v>44958</v>
      </c>
      <c r="D8897" s="765">
        <v>44960</v>
      </c>
      <c r="E8897" s="765">
        <v>45050</v>
      </c>
      <c r="F8897" s="756">
        <v>6802</v>
      </c>
      <c r="G8897" s="756">
        <v>1360</v>
      </c>
      <c r="H8897" s="745"/>
      <c r="I8897" s="756">
        <v>5442</v>
      </c>
      <c r="J8897" s="767">
        <v>149.07</v>
      </c>
      <c r="K8897" s="767">
        <v>4.47</v>
      </c>
      <c r="L8897" s="767">
        <v>144.6</v>
      </c>
    </row>
    <row r="8898" spans="1:12" s="335" customFormat="1" ht="12" x14ac:dyDescent="0.2">
      <c r="A8898" s="626" t="s">
        <v>21471</v>
      </c>
      <c r="B8898" s="335" t="s">
        <v>21491</v>
      </c>
      <c r="C8898" s="749">
        <v>44958</v>
      </c>
      <c r="D8898" s="765">
        <v>44960</v>
      </c>
      <c r="E8898" s="765">
        <v>45050</v>
      </c>
      <c r="F8898" s="756">
        <v>2500</v>
      </c>
      <c r="G8898" s="756">
        <v>553</v>
      </c>
      <c r="H8898" s="745"/>
      <c r="I8898" s="756">
        <v>1947</v>
      </c>
      <c r="J8898" s="767">
        <v>113.75</v>
      </c>
      <c r="K8898" s="767">
        <v>3.41</v>
      </c>
      <c r="L8898" s="767">
        <v>110.33</v>
      </c>
    </row>
    <row r="8899" spans="1:12" s="335" customFormat="1" ht="12" x14ac:dyDescent="0.2">
      <c r="A8899" s="626" t="s">
        <v>21472</v>
      </c>
      <c r="B8899" s="335" t="s">
        <v>21492</v>
      </c>
      <c r="C8899" s="749">
        <v>44958</v>
      </c>
      <c r="D8899" s="765">
        <v>44960</v>
      </c>
      <c r="E8899" s="765">
        <v>45050</v>
      </c>
      <c r="F8899" s="756">
        <v>8350</v>
      </c>
      <c r="G8899" s="756">
        <v>2201</v>
      </c>
      <c r="H8899" s="745"/>
      <c r="I8899" s="756">
        <v>6149</v>
      </c>
      <c r="J8899" s="767">
        <v>480.45</v>
      </c>
      <c r="K8899" s="767">
        <v>14.41</v>
      </c>
      <c r="L8899" s="767">
        <v>466.04</v>
      </c>
    </row>
    <row r="8900" spans="1:12" s="335" customFormat="1" ht="12" x14ac:dyDescent="0.2">
      <c r="A8900" s="626" t="s">
        <v>21473</v>
      </c>
      <c r="B8900" s="335" t="s">
        <v>21493</v>
      </c>
      <c r="C8900" s="749">
        <v>44958</v>
      </c>
      <c r="D8900" s="765">
        <v>44958</v>
      </c>
      <c r="E8900" s="765">
        <v>45048</v>
      </c>
      <c r="F8900" s="756">
        <v>5001.6499999999996</v>
      </c>
      <c r="G8900" s="756">
        <v>1696</v>
      </c>
      <c r="H8900" s="745"/>
      <c r="I8900" s="756">
        <v>3305.65</v>
      </c>
      <c r="J8900" s="767">
        <v>395.47</v>
      </c>
      <c r="K8900" s="767">
        <v>11.86</v>
      </c>
      <c r="L8900" s="767">
        <v>383.61</v>
      </c>
    </row>
    <row r="8901" spans="1:12" s="335" customFormat="1" ht="12" x14ac:dyDescent="0.2">
      <c r="A8901" s="626" t="s">
        <v>21474</v>
      </c>
      <c r="B8901" s="335" t="s">
        <v>21361</v>
      </c>
      <c r="C8901" s="749">
        <v>44958</v>
      </c>
      <c r="D8901" s="765">
        <v>44958</v>
      </c>
      <c r="E8901" s="765">
        <v>45048</v>
      </c>
      <c r="F8901" s="756">
        <v>3385</v>
      </c>
      <c r="G8901" s="756">
        <v>677</v>
      </c>
      <c r="H8901" s="745"/>
      <c r="I8901" s="756">
        <v>2708</v>
      </c>
      <c r="J8901" s="767">
        <v>131.57</v>
      </c>
      <c r="K8901" s="767">
        <v>5.98</v>
      </c>
      <c r="L8901" s="767">
        <v>125.59</v>
      </c>
    </row>
    <row r="8902" spans="1:12" s="335" customFormat="1" ht="12" x14ac:dyDescent="0.2">
      <c r="A8902" s="626" t="s">
        <v>21475</v>
      </c>
      <c r="B8902" s="335" t="s">
        <v>21494</v>
      </c>
      <c r="C8902" s="749">
        <v>44958</v>
      </c>
      <c r="D8902" s="765">
        <v>44958</v>
      </c>
      <c r="E8902" s="765">
        <v>45048</v>
      </c>
      <c r="F8902" s="756">
        <v>5541</v>
      </c>
      <c r="G8902" s="756">
        <v>1928</v>
      </c>
      <c r="H8902" s="745"/>
      <c r="I8902" s="756">
        <v>3613</v>
      </c>
      <c r="J8902" s="767">
        <v>452</v>
      </c>
      <c r="K8902" s="767">
        <v>20.55</v>
      </c>
      <c r="L8902" s="767">
        <v>431.45</v>
      </c>
    </row>
    <row r="8903" spans="1:12" s="335" customFormat="1" ht="12" x14ac:dyDescent="0.2">
      <c r="A8903" s="626" t="s">
        <v>21476</v>
      </c>
      <c r="B8903" s="335" t="s">
        <v>21360</v>
      </c>
      <c r="C8903" s="749">
        <v>44958</v>
      </c>
      <c r="D8903" s="765">
        <v>44958</v>
      </c>
      <c r="E8903" s="765">
        <v>45048</v>
      </c>
      <c r="F8903" s="756">
        <v>3320</v>
      </c>
      <c r="G8903" s="756">
        <v>721</v>
      </c>
      <c r="H8903" s="745"/>
      <c r="I8903" s="756">
        <v>2599</v>
      </c>
      <c r="J8903" s="767">
        <v>145.81</v>
      </c>
      <c r="K8903" s="767">
        <v>6.63</v>
      </c>
      <c r="L8903" s="767">
        <v>139.18</v>
      </c>
    </row>
    <row r="8904" spans="1:12" s="335" customFormat="1" ht="12" x14ac:dyDescent="0.2">
      <c r="A8904" s="626" t="s">
        <v>21477</v>
      </c>
      <c r="B8904" s="335" t="s">
        <v>21495</v>
      </c>
      <c r="C8904" s="749">
        <v>44958</v>
      </c>
      <c r="D8904" s="765">
        <v>44959</v>
      </c>
      <c r="E8904" s="765">
        <v>45049</v>
      </c>
      <c r="F8904" s="756">
        <v>3000</v>
      </c>
      <c r="G8904" s="756">
        <v>959</v>
      </c>
      <c r="H8904" s="745"/>
      <c r="I8904" s="756">
        <v>2041</v>
      </c>
      <c r="J8904" s="767">
        <v>220.59</v>
      </c>
      <c r="K8904" s="767">
        <v>10.029999999999999</v>
      </c>
      <c r="L8904" s="767">
        <v>210.56</v>
      </c>
    </row>
    <row r="8905" spans="1:12" s="335" customFormat="1" ht="12" x14ac:dyDescent="0.2">
      <c r="A8905" s="626" t="s">
        <v>21478</v>
      </c>
      <c r="B8905" s="335" t="s">
        <v>21496</v>
      </c>
      <c r="C8905" s="749">
        <v>44958</v>
      </c>
      <c r="D8905" s="765">
        <v>44959</v>
      </c>
      <c r="E8905" s="765">
        <v>45049</v>
      </c>
      <c r="F8905" s="756">
        <v>4738</v>
      </c>
      <c r="G8905" s="756">
        <v>1324</v>
      </c>
      <c r="H8905" s="745"/>
      <c r="I8905" s="756">
        <v>3414</v>
      </c>
      <c r="J8905" s="767">
        <v>294.22000000000003</v>
      </c>
      <c r="K8905" s="767">
        <v>13.37</v>
      </c>
      <c r="L8905" s="767">
        <v>280.83999999999997</v>
      </c>
    </row>
    <row r="8906" spans="1:12" s="335" customFormat="1" ht="12" x14ac:dyDescent="0.2">
      <c r="A8906" s="626" t="s">
        <v>21479</v>
      </c>
      <c r="B8906" s="335" t="s">
        <v>21497</v>
      </c>
      <c r="C8906" s="749">
        <v>44958</v>
      </c>
      <c r="D8906" s="765">
        <v>44965</v>
      </c>
      <c r="E8906" s="765">
        <v>45055</v>
      </c>
      <c r="F8906" s="756">
        <v>2972.4</v>
      </c>
      <c r="G8906" s="756">
        <v>594</v>
      </c>
      <c r="H8906" s="745"/>
      <c r="I8906" s="756">
        <v>2378.4</v>
      </c>
      <c r="J8906" s="767">
        <v>101.39</v>
      </c>
      <c r="K8906" s="767">
        <v>3.04</v>
      </c>
      <c r="L8906" s="767">
        <v>98.35</v>
      </c>
    </row>
    <row r="8907" spans="1:12" s="335" customFormat="1" ht="12" x14ac:dyDescent="0.2">
      <c r="A8907" s="626" t="s">
        <v>21480</v>
      </c>
      <c r="B8907" s="335" t="s">
        <v>21498</v>
      </c>
      <c r="C8907" s="749">
        <v>44958</v>
      </c>
      <c r="D8907" s="765">
        <v>44963</v>
      </c>
      <c r="E8907" s="765">
        <v>45053</v>
      </c>
      <c r="F8907" s="756">
        <v>4875</v>
      </c>
      <c r="G8907" s="756">
        <v>1583</v>
      </c>
      <c r="H8907" s="745"/>
      <c r="I8907" s="756">
        <v>3292</v>
      </c>
      <c r="J8907" s="767">
        <v>362.25</v>
      </c>
      <c r="K8907" s="767">
        <v>10.87</v>
      </c>
      <c r="L8907" s="767">
        <v>351.39</v>
      </c>
    </row>
    <row r="8908" spans="1:12" s="335" customFormat="1" ht="12" x14ac:dyDescent="0.2">
      <c r="A8908" s="626" t="s">
        <v>21481</v>
      </c>
      <c r="B8908" s="335" t="s">
        <v>21499</v>
      </c>
      <c r="C8908" s="749">
        <v>44958</v>
      </c>
      <c r="D8908" s="765">
        <v>44966</v>
      </c>
      <c r="E8908" s="765">
        <v>45056</v>
      </c>
      <c r="F8908" s="756">
        <v>9809</v>
      </c>
      <c r="G8908" s="756">
        <v>2784</v>
      </c>
      <c r="H8908" s="745"/>
      <c r="I8908" s="756">
        <v>7025</v>
      </c>
      <c r="J8908" s="767">
        <v>620.92999999999995</v>
      </c>
      <c r="K8908" s="767">
        <v>18.63</v>
      </c>
      <c r="L8908" s="767">
        <v>602.29999999999995</v>
      </c>
    </row>
    <row r="8909" spans="1:12" s="335" customFormat="1" ht="12" x14ac:dyDescent="0.2">
      <c r="A8909" s="626" t="s">
        <v>21482</v>
      </c>
      <c r="B8909" s="335" t="s">
        <v>21500</v>
      </c>
      <c r="C8909" s="749">
        <v>44958</v>
      </c>
      <c r="D8909" s="765">
        <v>44965</v>
      </c>
      <c r="E8909" s="765">
        <v>45055</v>
      </c>
      <c r="F8909" s="756">
        <v>5584</v>
      </c>
      <c r="G8909" s="756">
        <v>1117</v>
      </c>
      <c r="H8909" s="745"/>
      <c r="I8909" s="756">
        <v>4467</v>
      </c>
      <c r="J8909" s="767">
        <v>164.51</v>
      </c>
      <c r="K8909" s="767">
        <v>7.48</v>
      </c>
      <c r="L8909" s="767">
        <v>157.03</v>
      </c>
    </row>
    <row r="8910" spans="1:12" s="335" customFormat="1" ht="12" x14ac:dyDescent="0.2">
      <c r="A8910" s="626" t="s">
        <v>21483</v>
      </c>
      <c r="B8910" s="335" t="s">
        <v>21501</v>
      </c>
      <c r="C8910" s="749">
        <v>44958</v>
      </c>
      <c r="D8910" s="765">
        <v>44972</v>
      </c>
      <c r="E8910" s="765">
        <v>45062</v>
      </c>
      <c r="F8910" s="756">
        <v>4500</v>
      </c>
      <c r="G8910" s="756">
        <v>900</v>
      </c>
      <c r="H8910" s="745"/>
      <c r="I8910" s="756">
        <v>3600</v>
      </c>
      <c r="J8910" s="767">
        <v>141.62</v>
      </c>
      <c r="K8910" s="767">
        <v>4.25</v>
      </c>
      <c r="L8910" s="767">
        <v>137.37</v>
      </c>
    </row>
    <row r="8911" spans="1:12" s="335" customFormat="1" ht="12" x14ac:dyDescent="0.2">
      <c r="A8911" s="626" t="s">
        <v>21484</v>
      </c>
      <c r="B8911" s="335" t="s">
        <v>21502</v>
      </c>
      <c r="C8911" s="749">
        <v>44958</v>
      </c>
      <c r="D8911" s="765">
        <v>44976</v>
      </c>
      <c r="E8911" s="765">
        <v>45066</v>
      </c>
      <c r="F8911" s="756">
        <v>11016</v>
      </c>
      <c r="G8911" s="756">
        <v>3550</v>
      </c>
      <c r="H8911" s="745"/>
      <c r="I8911" s="756">
        <v>7466</v>
      </c>
      <c r="J8911" s="767">
        <v>768.23</v>
      </c>
      <c r="K8911" s="767">
        <v>23.05</v>
      </c>
      <c r="L8911" s="767">
        <v>745.18</v>
      </c>
    </row>
    <row r="8912" spans="1:12" s="335" customFormat="1" ht="12" x14ac:dyDescent="0.2">
      <c r="A8912" s="626" t="s">
        <v>21485</v>
      </c>
      <c r="B8912" s="335" t="s">
        <v>21503</v>
      </c>
      <c r="C8912" s="749">
        <v>44958</v>
      </c>
      <c r="D8912" s="765">
        <v>44973</v>
      </c>
      <c r="E8912" s="765">
        <v>45063</v>
      </c>
      <c r="F8912" s="756">
        <v>8620</v>
      </c>
      <c r="G8912" s="756">
        <v>1724</v>
      </c>
      <c r="H8912" s="745"/>
      <c r="I8912" s="756">
        <v>6896</v>
      </c>
      <c r="J8912" s="767">
        <v>235.25</v>
      </c>
      <c r="K8912" s="767">
        <v>7.06</v>
      </c>
      <c r="L8912" s="767">
        <v>228.2</v>
      </c>
    </row>
    <row r="8913" spans="1:12" s="335" customFormat="1" ht="12" x14ac:dyDescent="0.2">
      <c r="A8913" s="626" t="s">
        <v>21486</v>
      </c>
      <c r="B8913" s="335" t="s">
        <v>21504</v>
      </c>
      <c r="C8913" s="749">
        <v>44958</v>
      </c>
      <c r="D8913" s="765">
        <v>44972</v>
      </c>
      <c r="E8913" s="765">
        <v>45062</v>
      </c>
      <c r="F8913" s="756">
        <v>4195</v>
      </c>
      <c r="G8913" s="756">
        <v>839</v>
      </c>
      <c r="H8913" s="745"/>
      <c r="I8913" s="756">
        <v>3356</v>
      </c>
      <c r="J8913" s="767">
        <v>107.08</v>
      </c>
      <c r="K8913" s="767">
        <v>3.21</v>
      </c>
      <c r="L8913" s="767">
        <v>103.87</v>
      </c>
    </row>
    <row r="8914" spans="1:12" s="335" customFormat="1" ht="12" x14ac:dyDescent="0.2">
      <c r="A8914" s="626" t="s">
        <v>21487</v>
      </c>
      <c r="B8914" s="335" t="s">
        <v>21505</v>
      </c>
      <c r="C8914" s="749">
        <v>44958</v>
      </c>
      <c r="D8914" s="765">
        <v>44980</v>
      </c>
      <c r="E8914" s="765">
        <v>45070</v>
      </c>
      <c r="F8914" s="756">
        <v>4640</v>
      </c>
      <c r="G8914" s="756">
        <v>1000</v>
      </c>
      <c r="H8914" s="745"/>
      <c r="I8914" s="756">
        <v>3640</v>
      </c>
      <c r="J8914" s="767">
        <v>189.37</v>
      </c>
      <c r="K8914" s="767">
        <v>8.61</v>
      </c>
      <c r="L8914" s="767">
        <v>180.76</v>
      </c>
    </row>
    <row r="8915" spans="1:12" s="335" customFormat="1" ht="12" x14ac:dyDescent="0.2">
      <c r="A8915" s="626" t="s">
        <v>21488</v>
      </c>
      <c r="B8915" s="335" t="s">
        <v>21506</v>
      </c>
      <c r="C8915" s="749">
        <v>44958</v>
      </c>
      <c r="D8915" s="765">
        <v>44978</v>
      </c>
      <c r="E8915" s="765">
        <v>45068</v>
      </c>
      <c r="F8915" s="756">
        <v>3920</v>
      </c>
      <c r="G8915" s="756">
        <v>894</v>
      </c>
      <c r="H8915" s="745"/>
      <c r="I8915" s="756">
        <v>3026</v>
      </c>
      <c r="J8915" s="767">
        <v>174.66</v>
      </c>
      <c r="K8915" s="767">
        <v>7.94</v>
      </c>
      <c r="L8915" s="767">
        <v>166.72</v>
      </c>
    </row>
    <row r="8916" spans="1:12" s="335" customFormat="1" ht="12" x14ac:dyDescent="0.2">
      <c r="A8916" s="626" t="s">
        <v>21489</v>
      </c>
      <c r="B8916" s="335" t="s">
        <v>21362</v>
      </c>
      <c r="C8916" s="749">
        <v>44958</v>
      </c>
      <c r="D8916" s="765">
        <v>44984</v>
      </c>
      <c r="E8916" s="765">
        <v>45074</v>
      </c>
      <c r="F8916" s="756">
        <v>3339</v>
      </c>
      <c r="G8916" s="756">
        <v>668</v>
      </c>
      <c r="H8916" s="745"/>
      <c r="I8916" s="756">
        <v>2671</v>
      </c>
      <c r="J8916" s="767">
        <v>100.04</v>
      </c>
      <c r="K8916" s="767">
        <v>4.55</v>
      </c>
      <c r="L8916" s="767">
        <v>95.49</v>
      </c>
    </row>
    <row r="8917" spans="1:12" s="335" customFormat="1" ht="12" x14ac:dyDescent="0.2">
      <c r="A8917" s="335" t="s">
        <v>22343</v>
      </c>
      <c r="B8917" s="335" t="s">
        <v>22101</v>
      </c>
      <c r="C8917" s="749">
        <v>44958</v>
      </c>
      <c r="D8917" s="765">
        <v>44985</v>
      </c>
      <c r="E8917" s="765">
        <v>45075</v>
      </c>
      <c r="F8917" s="756">
        <v>4942</v>
      </c>
      <c r="G8917" s="756">
        <v>988</v>
      </c>
      <c r="H8917" s="745"/>
      <c r="I8917" s="756">
        <v>3954</v>
      </c>
      <c r="J8917" s="767">
        <v>114.94</v>
      </c>
      <c r="K8917" s="767">
        <v>0</v>
      </c>
      <c r="L8917" s="767">
        <v>114.94</v>
      </c>
    </row>
    <row r="8918" spans="1:12" s="335" customFormat="1" ht="12" x14ac:dyDescent="0.2">
      <c r="E8918" s="765"/>
      <c r="F8918" s="756"/>
      <c r="G8918" s="745"/>
      <c r="H8918" s="745"/>
      <c r="I8918" s="756"/>
      <c r="J8918" s="761"/>
      <c r="K8918" s="767"/>
      <c r="L8918" s="761"/>
    </row>
    <row r="8919" spans="1:12" s="335" customFormat="1" ht="12" x14ac:dyDescent="0.2">
      <c r="A8919" s="335" t="s">
        <v>21629</v>
      </c>
      <c r="B8919" s="626" t="s">
        <v>21644</v>
      </c>
      <c r="C8919" s="749">
        <v>44986</v>
      </c>
      <c r="D8919" s="738">
        <v>44984</v>
      </c>
      <c r="E8919" s="765">
        <v>45076</v>
      </c>
      <c r="F8919" s="756">
        <v>3345</v>
      </c>
      <c r="G8919" s="756">
        <v>681</v>
      </c>
      <c r="H8919" s="745"/>
      <c r="I8919" s="756">
        <v>2664</v>
      </c>
      <c r="J8919" s="767">
        <v>124.75</v>
      </c>
      <c r="K8919" s="767">
        <v>5.67</v>
      </c>
      <c r="L8919" s="767">
        <v>119.08</v>
      </c>
    </row>
    <row r="8920" spans="1:12" s="335" customFormat="1" ht="12" x14ac:dyDescent="0.2">
      <c r="A8920" s="335" t="s">
        <v>21630</v>
      </c>
      <c r="B8920" s="626" t="s">
        <v>21567</v>
      </c>
      <c r="C8920" s="749">
        <v>44986</v>
      </c>
      <c r="D8920" s="738">
        <v>44985</v>
      </c>
      <c r="E8920" s="765">
        <v>45076</v>
      </c>
      <c r="F8920" s="756">
        <v>2344</v>
      </c>
      <c r="G8920" s="756">
        <v>597</v>
      </c>
      <c r="H8920" s="745"/>
      <c r="I8920" s="756">
        <v>1747</v>
      </c>
      <c r="J8920" s="767">
        <v>120</v>
      </c>
      <c r="K8920" s="767">
        <v>5.45</v>
      </c>
      <c r="L8920" s="767">
        <v>114.55</v>
      </c>
    </row>
    <row r="8921" spans="1:12" s="335" customFormat="1" ht="12" x14ac:dyDescent="0.2">
      <c r="A8921" s="335" t="s">
        <v>21631</v>
      </c>
      <c r="B8921" s="626" t="s">
        <v>21645</v>
      </c>
      <c r="C8921" s="749">
        <v>44986</v>
      </c>
      <c r="D8921" s="738">
        <v>44989</v>
      </c>
      <c r="E8921" s="765">
        <v>45082</v>
      </c>
      <c r="F8921" s="756">
        <v>3280</v>
      </c>
      <c r="G8921" s="756">
        <v>806</v>
      </c>
      <c r="H8921" s="745"/>
      <c r="I8921" s="756">
        <v>2474</v>
      </c>
      <c r="J8921" s="767">
        <v>160.22</v>
      </c>
      <c r="K8921" s="767">
        <v>7.28</v>
      </c>
      <c r="L8921" s="767">
        <v>152.94</v>
      </c>
    </row>
    <row r="8922" spans="1:12" s="335" customFormat="1" ht="12" x14ac:dyDescent="0.2">
      <c r="A8922" s="335" t="s">
        <v>21632</v>
      </c>
      <c r="B8922" s="626" t="s">
        <v>21570</v>
      </c>
      <c r="C8922" s="749">
        <v>44986</v>
      </c>
      <c r="D8922" s="738">
        <v>44988</v>
      </c>
      <c r="E8922" s="765">
        <v>45084</v>
      </c>
      <c r="F8922" s="756">
        <v>3645</v>
      </c>
      <c r="G8922" s="756">
        <v>735</v>
      </c>
      <c r="H8922" s="745"/>
      <c r="I8922" s="756">
        <v>2910</v>
      </c>
      <c r="J8922" s="767">
        <v>134.08000000000001</v>
      </c>
      <c r="K8922" s="767">
        <v>6.09</v>
      </c>
      <c r="L8922" s="767">
        <v>127.99</v>
      </c>
    </row>
    <row r="8923" spans="1:12" s="335" customFormat="1" ht="12" x14ac:dyDescent="0.2">
      <c r="A8923" s="335" t="s">
        <v>21633</v>
      </c>
      <c r="B8923" s="626" t="s">
        <v>21571</v>
      </c>
      <c r="C8923" s="749">
        <v>44986</v>
      </c>
      <c r="D8923" s="738">
        <v>44986</v>
      </c>
      <c r="E8923" s="765">
        <v>45084</v>
      </c>
      <c r="F8923" s="756">
        <v>4195</v>
      </c>
      <c r="G8923" s="756">
        <v>839</v>
      </c>
      <c r="H8923" s="745"/>
      <c r="I8923" s="756">
        <v>3356</v>
      </c>
      <c r="J8923" s="767">
        <v>110.17</v>
      </c>
      <c r="K8923" s="767">
        <v>5.01</v>
      </c>
      <c r="L8923" s="767">
        <v>105.16</v>
      </c>
    </row>
    <row r="8924" spans="1:12" s="335" customFormat="1" ht="12" x14ac:dyDescent="0.2">
      <c r="A8924" s="335" t="s">
        <v>21634</v>
      </c>
      <c r="B8924" s="626" t="s">
        <v>21572</v>
      </c>
      <c r="C8924" s="749">
        <v>44986</v>
      </c>
      <c r="D8924" s="738">
        <v>44986</v>
      </c>
      <c r="E8924" s="765">
        <v>45084</v>
      </c>
      <c r="F8924" s="756">
        <v>1548.47</v>
      </c>
      <c r="G8924" s="756">
        <v>503</v>
      </c>
      <c r="H8924" s="745"/>
      <c r="I8924" s="756">
        <v>1045.47</v>
      </c>
      <c r="J8924" s="767">
        <v>109.15</v>
      </c>
      <c r="K8924" s="767">
        <v>4.96</v>
      </c>
      <c r="L8924" s="767">
        <v>104.19</v>
      </c>
    </row>
    <row r="8925" spans="1:12" s="335" customFormat="1" ht="12" x14ac:dyDescent="0.2">
      <c r="A8925" s="335" t="s">
        <v>21635</v>
      </c>
      <c r="B8925" s="626" t="s">
        <v>21569</v>
      </c>
      <c r="C8925" s="749">
        <v>44986</v>
      </c>
      <c r="D8925" s="738">
        <v>44977</v>
      </c>
      <c r="E8925" s="765">
        <v>45083</v>
      </c>
      <c r="F8925" s="756">
        <v>3240</v>
      </c>
      <c r="G8925" s="756">
        <v>648</v>
      </c>
      <c r="H8925" s="745"/>
      <c r="I8925" s="756">
        <v>2592</v>
      </c>
      <c r="J8925" s="767">
        <v>93.21</v>
      </c>
      <c r="K8925" s="767">
        <v>4.2469999999999999</v>
      </c>
      <c r="L8925" s="767">
        <v>88.97</v>
      </c>
    </row>
    <row r="8926" spans="1:12" s="335" customFormat="1" ht="12" x14ac:dyDescent="0.2">
      <c r="A8926" s="335" t="s">
        <v>21636</v>
      </c>
      <c r="B8926" s="626" t="s">
        <v>21641</v>
      </c>
      <c r="C8926" s="749">
        <v>44986</v>
      </c>
      <c r="D8926" s="738">
        <v>44980</v>
      </c>
      <c r="E8926" s="765">
        <v>45086</v>
      </c>
      <c r="F8926" s="756">
        <v>2000</v>
      </c>
      <c r="G8926" s="756">
        <v>578</v>
      </c>
      <c r="H8926" s="745"/>
      <c r="I8926" s="756">
        <v>1422</v>
      </c>
      <c r="J8926" s="767">
        <v>120.68</v>
      </c>
      <c r="K8926" s="767">
        <v>5.49</v>
      </c>
      <c r="L8926" s="767">
        <v>115.2</v>
      </c>
    </row>
    <row r="8927" spans="1:12" s="335" customFormat="1" ht="12" x14ac:dyDescent="0.2">
      <c r="A8927" s="335" t="s">
        <v>21637</v>
      </c>
      <c r="B8927" s="626" t="s">
        <v>21642</v>
      </c>
      <c r="C8927" s="749">
        <v>44986</v>
      </c>
      <c r="D8927" s="738">
        <v>44998</v>
      </c>
      <c r="E8927" s="765">
        <v>45089</v>
      </c>
      <c r="F8927" s="756">
        <v>5846.65</v>
      </c>
      <c r="G8927" s="756">
        <v>1987</v>
      </c>
      <c r="H8927" s="745"/>
      <c r="I8927" s="756">
        <v>3859.65</v>
      </c>
      <c r="J8927" s="767">
        <v>435.27</v>
      </c>
      <c r="K8927" s="767">
        <v>19.79</v>
      </c>
      <c r="L8927" s="767">
        <v>415.49</v>
      </c>
    </row>
    <row r="8928" spans="1:12" s="335" customFormat="1" ht="12" x14ac:dyDescent="0.2">
      <c r="A8928" s="335" t="s">
        <v>21638</v>
      </c>
      <c r="B8928" s="626" t="s">
        <v>21643</v>
      </c>
      <c r="C8928" s="749">
        <v>44986</v>
      </c>
      <c r="D8928" s="738">
        <v>45005</v>
      </c>
      <c r="E8928" s="765">
        <v>45095</v>
      </c>
      <c r="F8928" s="756">
        <v>4130</v>
      </c>
      <c r="G8928" s="756">
        <v>826</v>
      </c>
      <c r="H8928" s="745"/>
      <c r="I8928" s="756">
        <v>3304</v>
      </c>
      <c r="J8928" s="767">
        <v>125.42</v>
      </c>
      <c r="K8928" s="767">
        <v>5.7</v>
      </c>
      <c r="L8928" s="767">
        <v>119.72</v>
      </c>
    </row>
    <row r="8929" spans="1:12" s="335" customFormat="1" ht="12" x14ac:dyDescent="0.2">
      <c r="A8929" s="335" t="s">
        <v>21639</v>
      </c>
      <c r="B8929" s="626" t="s">
        <v>21646</v>
      </c>
      <c r="C8929" s="749">
        <v>44986</v>
      </c>
      <c r="E8929" s="765">
        <v>45097</v>
      </c>
      <c r="F8929" s="756">
        <v>8052</v>
      </c>
      <c r="G8929" s="756">
        <v>2287</v>
      </c>
      <c r="H8929" s="745"/>
      <c r="I8929" s="756">
        <v>5765</v>
      </c>
      <c r="J8929" s="767">
        <v>510.37</v>
      </c>
      <c r="K8929" s="767">
        <v>15.31</v>
      </c>
      <c r="L8929" s="767">
        <v>495.06</v>
      </c>
    </row>
    <row r="8930" spans="1:12" s="627" customFormat="1" ht="12" x14ac:dyDescent="0.2">
      <c r="A8930" s="716" t="s">
        <v>21640</v>
      </c>
      <c r="B8930" s="626" t="s">
        <v>21647</v>
      </c>
      <c r="C8930" s="733">
        <v>44986</v>
      </c>
      <c r="D8930" s="734">
        <v>45006</v>
      </c>
      <c r="E8930" s="768">
        <v>45104</v>
      </c>
      <c r="F8930" s="769">
        <v>3543.5</v>
      </c>
      <c r="G8930" s="769">
        <v>765</v>
      </c>
      <c r="H8930" s="770"/>
      <c r="I8930" s="769">
        <v>2778.5</v>
      </c>
      <c r="J8930" s="771">
        <v>143.6</v>
      </c>
      <c r="K8930" s="771">
        <v>6.53</v>
      </c>
      <c r="L8930" s="771">
        <v>137.07</v>
      </c>
    </row>
    <row r="8931" spans="1:12" s="627" customFormat="1" ht="12" x14ac:dyDescent="0.2">
      <c r="A8931" s="716"/>
      <c r="B8931" s="335"/>
      <c r="C8931" s="733"/>
      <c r="D8931" s="734"/>
      <c r="E8931" s="768"/>
      <c r="F8931" s="769"/>
      <c r="G8931" s="769"/>
      <c r="H8931" s="770"/>
      <c r="I8931" s="769"/>
      <c r="J8931" s="771"/>
      <c r="K8931" s="771"/>
      <c r="L8931" s="771"/>
    </row>
    <row r="8932" spans="1:12" s="335" customFormat="1" ht="12" x14ac:dyDescent="0.2">
      <c r="E8932" s="768"/>
      <c r="F8932" s="745"/>
      <c r="G8932" s="745"/>
      <c r="H8932" s="745"/>
      <c r="I8932" s="663"/>
      <c r="J8932" s="767"/>
      <c r="K8932" s="728"/>
      <c r="L8932" s="728"/>
    </row>
    <row r="8933" spans="1:12" s="335" customFormat="1" ht="12" x14ac:dyDescent="0.2">
      <c r="A8933" s="626" t="s">
        <v>21745</v>
      </c>
      <c r="B8933" s="626" t="s">
        <v>21754</v>
      </c>
      <c r="C8933" s="733">
        <v>45017</v>
      </c>
      <c r="D8933" s="734">
        <v>45031</v>
      </c>
      <c r="E8933" s="768">
        <v>45121</v>
      </c>
      <c r="F8933" s="769">
        <v>3514</v>
      </c>
      <c r="G8933" s="769">
        <v>703</v>
      </c>
      <c r="H8933" s="745"/>
      <c r="I8933" s="769">
        <v>2811</v>
      </c>
      <c r="J8933" s="771">
        <v>123.35</v>
      </c>
      <c r="K8933" s="771">
        <v>5.0999999999999996</v>
      </c>
      <c r="L8933" s="771">
        <v>107.04</v>
      </c>
    </row>
    <row r="8934" spans="1:12" s="335" customFormat="1" ht="12" x14ac:dyDescent="0.2">
      <c r="A8934" s="626" t="s">
        <v>21746</v>
      </c>
      <c r="B8934" s="626" t="s">
        <v>21739</v>
      </c>
      <c r="C8934" s="733">
        <v>45017</v>
      </c>
      <c r="D8934" s="734">
        <v>45023</v>
      </c>
      <c r="E8934" s="768">
        <v>45113</v>
      </c>
      <c r="F8934" s="769">
        <v>5250.6</v>
      </c>
      <c r="G8934" s="769">
        <v>1796</v>
      </c>
      <c r="H8934" s="745"/>
      <c r="I8934" s="769">
        <v>3454.6</v>
      </c>
      <c r="J8934" s="771">
        <v>429.48</v>
      </c>
      <c r="K8934" s="771">
        <v>17.75</v>
      </c>
      <c r="L8934" s="771">
        <v>372.69</v>
      </c>
    </row>
    <row r="8935" spans="1:12" s="335" customFormat="1" ht="12" x14ac:dyDescent="0.2">
      <c r="A8935" s="626" t="s">
        <v>21747</v>
      </c>
      <c r="B8935" s="626" t="s">
        <v>21740</v>
      </c>
      <c r="C8935" s="733">
        <v>45017</v>
      </c>
      <c r="D8935" s="734">
        <v>45023</v>
      </c>
      <c r="E8935" s="768">
        <v>45113</v>
      </c>
      <c r="F8935" s="769">
        <v>2638</v>
      </c>
      <c r="G8935" s="769">
        <v>775</v>
      </c>
      <c r="H8935" s="745"/>
      <c r="I8935" s="769">
        <v>1863</v>
      </c>
      <c r="J8935" s="771">
        <v>178.7</v>
      </c>
      <c r="K8935" s="771">
        <v>7.38</v>
      </c>
      <c r="L8935" s="771">
        <v>155.07</v>
      </c>
    </row>
    <row r="8936" spans="1:12" s="335" customFormat="1" ht="12" x14ac:dyDescent="0.2">
      <c r="A8936" s="626" t="s">
        <v>21748</v>
      </c>
      <c r="B8936" s="626" t="s">
        <v>21739</v>
      </c>
      <c r="C8936" s="733">
        <v>45017</v>
      </c>
      <c r="D8936" s="734">
        <v>45023</v>
      </c>
      <c r="E8936" s="768">
        <v>45113</v>
      </c>
      <c r="F8936" s="769">
        <v>6037</v>
      </c>
      <c r="G8936" s="769">
        <v>2065</v>
      </c>
      <c r="H8936" s="745"/>
      <c r="I8936" s="769">
        <v>3972</v>
      </c>
      <c r="J8936" s="771">
        <v>493.8</v>
      </c>
      <c r="K8936" s="771">
        <v>20.41</v>
      </c>
      <c r="L8936" s="771">
        <v>428.5</v>
      </c>
    </row>
    <row r="8937" spans="1:12" s="335" customFormat="1" ht="12" x14ac:dyDescent="0.2">
      <c r="A8937" s="626" t="s">
        <v>21749</v>
      </c>
      <c r="B8937" s="626" t="s">
        <v>21741</v>
      </c>
      <c r="C8937" s="733">
        <v>45017</v>
      </c>
      <c r="D8937" s="734">
        <v>45030</v>
      </c>
      <c r="E8937" s="768">
        <v>45120</v>
      </c>
      <c r="F8937" s="769">
        <v>2400</v>
      </c>
      <c r="G8937" s="769">
        <v>480</v>
      </c>
      <c r="H8937" s="745"/>
      <c r="I8937" s="769">
        <v>1920</v>
      </c>
      <c r="J8937" s="771">
        <v>100.54</v>
      </c>
      <c r="K8937" s="771">
        <v>4.1500000000000004</v>
      </c>
      <c r="L8937" s="771">
        <v>87.25</v>
      </c>
    </row>
    <row r="8938" spans="1:12" s="335" customFormat="1" ht="12" x14ac:dyDescent="0.2">
      <c r="A8938" s="626" t="s">
        <v>21750</v>
      </c>
      <c r="B8938" s="626" t="s">
        <v>21742</v>
      </c>
      <c r="C8938" s="733">
        <v>45017</v>
      </c>
      <c r="D8938" s="734">
        <v>45035</v>
      </c>
      <c r="E8938" s="768">
        <v>45125</v>
      </c>
      <c r="F8938" s="769">
        <v>3437.4</v>
      </c>
      <c r="G8938" s="769">
        <v>821</v>
      </c>
      <c r="H8938" s="745"/>
      <c r="I8938" s="769">
        <v>2616.4</v>
      </c>
      <c r="J8938" s="771">
        <v>213.62</v>
      </c>
      <c r="K8938" s="771">
        <v>8.83</v>
      </c>
      <c r="L8938" s="771">
        <v>185.37</v>
      </c>
    </row>
    <row r="8939" spans="1:12" s="335" customFormat="1" ht="12" x14ac:dyDescent="0.2">
      <c r="A8939" s="626" t="s">
        <v>21751</v>
      </c>
      <c r="B8939" s="626" t="s">
        <v>21692</v>
      </c>
      <c r="C8939" s="733">
        <v>45017</v>
      </c>
      <c r="D8939" s="734">
        <v>45045</v>
      </c>
      <c r="E8939" s="768">
        <v>45135</v>
      </c>
      <c r="F8939" s="769">
        <v>2159</v>
      </c>
      <c r="G8939" s="769">
        <v>718</v>
      </c>
      <c r="H8939" s="745"/>
      <c r="I8939" s="769">
        <v>1441</v>
      </c>
      <c r="J8939" s="771">
        <v>208.81</v>
      </c>
      <c r="K8939" s="771">
        <v>8.6300000000000008</v>
      </c>
      <c r="L8939" s="771">
        <v>181.2</v>
      </c>
    </row>
    <row r="8940" spans="1:12" s="335" customFormat="1" ht="12" x14ac:dyDescent="0.2">
      <c r="A8940" s="626" t="s">
        <v>21752</v>
      </c>
      <c r="B8940" s="626" t="s">
        <v>21743</v>
      </c>
      <c r="C8940" s="733">
        <v>45017</v>
      </c>
      <c r="D8940" s="734">
        <v>45042</v>
      </c>
      <c r="E8940" s="768">
        <v>45132</v>
      </c>
      <c r="F8940" s="769">
        <v>3573</v>
      </c>
      <c r="G8940" s="769">
        <v>1059</v>
      </c>
      <c r="H8940" s="745"/>
      <c r="I8940" s="769">
        <v>2514</v>
      </c>
      <c r="J8940" s="771">
        <v>296.82</v>
      </c>
      <c r="K8940" s="771">
        <v>12.27</v>
      </c>
      <c r="L8940" s="771">
        <v>257.57</v>
      </c>
    </row>
    <row r="8941" spans="1:12" s="335" customFormat="1" ht="12" x14ac:dyDescent="0.2">
      <c r="A8941" s="626" t="s">
        <v>21753</v>
      </c>
      <c r="B8941" s="626" t="s">
        <v>21744</v>
      </c>
      <c r="C8941" s="733">
        <v>45017</v>
      </c>
      <c r="D8941" s="734">
        <v>45042</v>
      </c>
      <c r="E8941" s="768">
        <v>45132</v>
      </c>
      <c r="F8941" s="769">
        <v>6822.5</v>
      </c>
      <c r="G8941" s="769">
        <v>1655</v>
      </c>
      <c r="H8941" s="745"/>
      <c r="I8941" s="769">
        <v>5167.5</v>
      </c>
      <c r="J8941" s="771">
        <v>360.18</v>
      </c>
      <c r="K8941" s="771">
        <v>14.88</v>
      </c>
      <c r="L8941" s="771">
        <v>312.55</v>
      </c>
    </row>
    <row r="8942" spans="1:12" s="335" customFormat="1" ht="12" x14ac:dyDescent="0.2">
      <c r="A8942" s="335" t="s">
        <v>22345</v>
      </c>
      <c r="B8942" s="335" t="s">
        <v>22344</v>
      </c>
      <c r="C8942" s="733">
        <v>45017</v>
      </c>
      <c r="D8942" s="734">
        <v>45045</v>
      </c>
      <c r="E8942" s="765">
        <v>45135</v>
      </c>
      <c r="F8942" s="756">
        <v>11086</v>
      </c>
      <c r="G8942" s="756">
        <v>2316</v>
      </c>
      <c r="H8942" s="745"/>
      <c r="I8942" s="756">
        <v>8770</v>
      </c>
      <c r="J8942" s="771">
        <v>530.09</v>
      </c>
      <c r="K8942" s="771"/>
      <c r="L8942" s="771">
        <v>530.09</v>
      </c>
    </row>
    <row r="8943" spans="1:12" s="335" customFormat="1" ht="12" x14ac:dyDescent="0.2">
      <c r="F8943" s="745"/>
      <c r="G8943" s="745"/>
      <c r="H8943" s="197"/>
      <c r="I8943" s="769"/>
      <c r="J8943" s="728"/>
      <c r="K8943" s="728"/>
      <c r="L8943" s="728"/>
    </row>
    <row r="8944" spans="1:12" s="335" customFormat="1" ht="12" x14ac:dyDescent="0.2">
      <c r="A8944" s="626" t="s">
        <v>21906</v>
      </c>
      <c r="B8944" s="626" t="s">
        <v>21824</v>
      </c>
      <c r="C8944" s="733">
        <v>45047</v>
      </c>
      <c r="D8944" s="734">
        <v>45054</v>
      </c>
      <c r="E8944" s="768">
        <v>45140</v>
      </c>
      <c r="F8944" s="769">
        <v>7901</v>
      </c>
      <c r="G8944" s="769">
        <v>1646</v>
      </c>
      <c r="H8944" s="745"/>
      <c r="I8944" s="769">
        <v>6255</v>
      </c>
      <c r="J8944" s="728">
        <v>410.28</v>
      </c>
      <c r="K8944" s="728">
        <v>16.95</v>
      </c>
      <c r="L8944" s="728">
        <v>356.03</v>
      </c>
    </row>
    <row r="8945" spans="1:12" s="335" customFormat="1" ht="12" x14ac:dyDescent="0.2">
      <c r="A8945" s="626" t="s">
        <v>21907</v>
      </c>
      <c r="B8945" s="626" t="s">
        <v>21920</v>
      </c>
      <c r="C8945" s="733">
        <v>45047</v>
      </c>
      <c r="D8945" s="734">
        <v>45054</v>
      </c>
      <c r="E8945" s="768">
        <v>45139</v>
      </c>
      <c r="F8945" s="769">
        <v>7858.4</v>
      </c>
      <c r="G8945" s="769">
        <v>1572</v>
      </c>
      <c r="H8945" s="745"/>
      <c r="I8945" s="769">
        <v>6286.4</v>
      </c>
      <c r="J8945" s="728">
        <v>372.12</v>
      </c>
      <c r="K8945" s="728">
        <v>15.38</v>
      </c>
      <c r="L8945" s="728">
        <v>322.91000000000003</v>
      </c>
    </row>
    <row r="8946" spans="1:12" s="335" customFormat="1" ht="12" x14ac:dyDescent="0.2">
      <c r="A8946" s="626" t="s">
        <v>21908</v>
      </c>
      <c r="B8946" s="626" t="s">
        <v>21921</v>
      </c>
      <c r="C8946" s="733">
        <v>45047</v>
      </c>
      <c r="D8946" s="734">
        <v>45054</v>
      </c>
      <c r="E8946" s="768">
        <v>45141</v>
      </c>
      <c r="F8946" s="769">
        <v>3540</v>
      </c>
      <c r="G8946" s="769">
        <v>708</v>
      </c>
      <c r="H8946" s="745"/>
      <c r="I8946" s="769">
        <v>2832</v>
      </c>
      <c r="J8946" s="728">
        <v>131.93</v>
      </c>
      <c r="K8946" s="728">
        <v>5.45</v>
      </c>
      <c r="L8946" s="728">
        <v>114.48</v>
      </c>
    </row>
    <row r="8947" spans="1:12" s="335" customFormat="1" ht="12" x14ac:dyDescent="0.2">
      <c r="A8947" s="626" t="s">
        <v>21909</v>
      </c>
      <c r="B8947" s="626" t="s">
        <v>21922</v>
      </c>
      <c r="C8947" s="733">
        <v>45047</v>
      </c>
      <c r="D8947" s="734">
        <v>45054</v>
      </c>
      <c r="E8947" s="768">
        <v>45141</v>
      </c>
      <c r="F8947" s="769">
        <v>5900</v>
      </c>
      <c r="G8947" s="769">
        <v>1180</v>
      </c>
      <c r="H8947" s="745"/>
      <c r="I8947" s="769">
        <v>4720</v>
      </c>
      <c r="J8947" s="728">
        <v>195.81</v>
      </c>
      <c r="K8947" s="728">
        <v>8.09</v>
      </c>
      <c r="L8947" s="728">
        <v>169.92</v>
      </c>
    </row>
    <row r="8948" spans="1:12" s="335" customFormat="1" ht="12" x14ac:dyDescent="0.2">
      <c r="A8948" s="626" t="s">
        <v>21910</v>
      </c>
      <c r="B8948" s="626" t="s">
        <v>21923</v>
      </c>
      <c r="C8948" s="733">
        <v>45047</v>
      </c>
      <c r="D8948" s="734">
        <v>45061</v>
      </c>
      <c r="E8948" s="768">
        <v>45141</v>
      </c>
      <c r="F8948" s="769">
        <v>4195</v>
      </c>
      <c r="G8948" s="769">
        <v>839</v>
      </c>
      <c r="H8948" s="745"/>
      <c r="I8948" s="769">
        <v>3356</v>
      </c>
      <c r="J8948" s="728">
        <v>146.04</v>
      </c>
      <c r="K8948" s="728">
        <v>6.03</v>
      </c>
      <c r="L8948" s="728">
        <v>126.73</v>
      </c>
    </row>
    <row r="8949" spans="1:12" s="335" customFormat="1" ht="12" x14ac:dyDescent="0.2">
      <c r="A8949" s="626" t="s">
        <v>21911</v>
      </c>
      <c r="B8949" s="626" t="s">
        <v>21924</v>
      </c>
      <c r="C8949" s="733">
        <v>45047</v>
      </c>
      <c r="D8949" s="734">
        <v>45061</v>
      </c>
      <c r="E8949" s="768">
        <v>45150</v>
      </c>
      <c r="F8949" s="769">
        <v>4165</v>
      </c>
      <c r="G8949" s="769">
        <v>833</v>
      </c>
      <c r="H8949" s="745"/>
      <c r="I8949" s="769">
        <v>3332</v>
      </c>
      <c r="J8949" s="728">
        <v>117.25</v>
      </c>
      <c r="K8949" s="728">
        <v>4.8499999999999996</v>
      </c>
      <c r="L8949" s="728">
        <v>101.75</v>
      </c>
    </row>
    <row r="8950" spans="1:12" s="335" customFormat="1" ht="12" x14ac:dyDescent="0.2">
      <c r="A8950" s="626" t="s">
        <v>21912</v>
      </c>
      <c r="B8950" s="626" t="s">
        <v>21925</v>
      </c>
      <c r="C8950" s="733">
        <v>45047</v>
      </c>
      <c r="D8950" s="734">
        <v>45061</v>
      </c>
      <c r="E8950" s="768">
        <v>45148</v>
      </c>
      <c r="F8950" s="769">
        <v>3716</v>
      </c>
      <c r="G8950" s="769">
        <v>799</v>
      </c>
      <c r="H8950" s="745"/>
      <c r="I8950" s="769">
        <v>2917</v>
      </c>
      <c r="J8950" s="728">
        <v>201.61</v>
      </c>
      <c r="K8950" s="728">
        <v>8.33</v>
      </c>
      <c r="L8950" s="728">
        <v>174.95</v>
      </c>
    </row>
    <row r="8951" spans="1:12" s="335" customFormat="1" ht="12" x14ac:dyDescent="0.2">
      <c r="A8951" s="626" t="s">
        <v>21913</v>
      </c>
      <c r="B8951" s="626" t="s">
        <v>21926</v>
      </c>
      <c r="C8951" s="733">
        <v>45047</v>
      </c>
      <c r="D8951" s="734">
        <v>45061</v>
      </c>
      <c r="E8951" s="768">
        <v>45148</v>
      </c>
      <c r="F8951" s="769">
        <v>8380</v>
      </c>
      <c r="G8951" s="769">
        <v>1676</v>
      </c>
      <c r="H8951" s="745"/>
      <c r="I8951" s="769">
        <v>6704</v>
      </c>
      <c r="J8951" s="728">
        <v>288.41000000000003</v>
      </c>
      <c r="K8951" s="728">
        <v>11.92</v>
      </c>
      <c r="L8951" s="728">
        <v>250.27</v>
      </c>
    </row>
    <row r="8952" spans="1:12" s="335" customFormat="1" ht="12" x14ac:dyDescent="0.2">
      <c r="A8952" s="626" t="s">
        <v>21914</v>
      </c>
      <c r="B8952" s="626" t="s">
        <v>21927</v>
      </c>
      <c r="C8952" s="733">
        <v>45047</v>
      </c>
      <c r="D8952" s="734">
        <v>45068</v>
      </c>
      <c r="E8952" s="768">
        <v>45151</v>
      </c>
      <c r="F8952" s="769">
        <v>2061</v>
      </c>
      <c r="G8952" s="769">
        <v>613</v>
      </c>
      <c r="H8952" s="745"/>
      <c r="I8952" s="769">
        <v>1448</v>
      </c>
      <c r="J8952" s="728">
        <v>141.91999999999999</v>
      </c>
      <c r="K8952" s="728">
        <v>7.1</v>
      </c>
      <c r="L8952" s="728">
        <v>149.19</v>
      </c>
    </row>
    <row r="8953" spans="1:12" s="335" customFormat="1" ht="12" x14ac:dyDescent="0.2">
      <c r="A8953" s="626" t="s">
        <v>21915</v>
      </c>
      <c r="B8953" s="626" t="s">
        <v>21928</v>
      </c>
      <c r="C8953" s="733">
        <v>45047</v>
      </c>
      <c r="D8953" s="734">
        <v>45068</v>
      </c>
      <c r="E8953" s="768">
        <v>45152</v>
      </c>
      <c r="F8953" s="769">
        <v>5145</v>
      </c>
      <c r="G8953" s="769">
        <v>1029</v>
      </c>
      <c r="H8953" s="745"/>
      <c r="I8953" s="769">
        <v>4116</v>
      </c>
      <c r="J8953" s="728">
        <v>198.76</v>
      </c>
      <c r="K8953" s="728">
        <v>8.2100000000000009</v>
      </c>
      <c r="L8953" s="728">
        <v>172.48</v>
      </c>
    </row>
    <row r="8954" spans="1:12" s="335" customFormat="1" ht="12" x14ac:dyDescent="0.2">
      <c r="A8954" s="626" t="s">
        <v>21916</v>
      </c>
      <c r="B8954" s="626" t="s">
        <v>21929</v>
      </c>
      <c r="C8954" s="733">
        <v>45047</v>
      </c>
      <c r="D8954" s="734">
        <v>45068</v>
      </c>
      <c r="E8954" s="768">
        <v>45154</v>
      </c>
      <c r="F8954" s="769">
        <v>3540</v>
      </c>
      <c r="G8954" s="769">
        <v>838</v>
      </c>
      <c r="H8954" s="745"/>
      <c r="I8954" s="769">
        <v>2702</v>
      </c>
      <c r="J8954" s="728">
        <v>219.35</v>
      </c>
      <c r="K8954" s="728">
        <v>9.06</v>
      </c>
      <c r="L8954" s="728">
        <v>190.34</v>
      </c>
    </row>
    <row r="8955" spans="1:12" s="335" customFormat="1" ht="12" x14ac:dyDescent="0.2">
      <c r="A8955" s="626" t="s">
        <v>21917</v>
      </c>
      <c r="B8955" s="626" t="s">
        <v>21930</v>
      </c>
      <c r="C8955" s="733">
        <v>45047</v>
      </c>
      <c r="D8955" s="734">
        <v>45075</v>
      </c>
      <c r="E8955" s="768">
        <v>45158</v>
      </c>
      <c r="F8955" s="769">
        <v>3645</v>
      </c>
      <c r="G8955" s="769">
        <v>801</v>
      </c>
      <c r="H8955" s="745"/>
      <c r="I8955" s="769">
        <v>2844</v>
      </c>
      <c r="J8955" s="728">
        <v>202.01</v>
      </c>
      <c r="K8955" s="728">
        <v>8.35</v>
      </c>
      <c r="L8955" s="728">
        <v>175.3</v>
      </c>
    </row>
    <row r="8956" spans="1:12" s="335" customFormat="1" ht="12" x14ac:dyDescent="0.2">
      <c r="A8956" s="626" t="s">
        <v>21918</v>
      </c>
      <c r="B8956" s="626" t="s">
        <v>21931</v>
      </c>
      <c r="C8956" s="733">
        <v>45047</v>
      </c>
      <c r="D8956" s="734">
        <v>45075</v>
      </c>
      <c r="E8956" s="768">
        <v>45160</v>
      </c>
      <c r="F8956" s="769">
        <v>2969</v>
      </c>
      <c r="G8956" s="769">
        <v>594</v>
      </c>
      <c r="H8956" s="745"/>
      <c r="I8956" s="769">
        <v>2375</v>
      </c>
      <c r="J8956" s="728">
        <v>122.78</v>
      </c>
      <c r="K8956" s="728">
        <v>5.07</v>
      </c>
      <c r="L8956" s="728">
        <v>106.54</v>
      </c>
    </row>
    <row r="8957" spans="1:12" s="335" customFormat="1" ht="12" x14ac:dyDescent="0.2">
      <c r="A8957" s="626" t="s">
        <v>21919</v>
      </c>
      <c r="B8957" s="626" t="s">
        <v>21932</v>
      </c>
      <c r="C8957" s="733">
        <v>45047</v>
      </c>
      <c r="D8957" s="734">
        <v>45075</v>
      </c>
      <c r="E8957" s="768">
        <v>45158</v>
      </c>
      <c r="F8957" s="769">
        <v>2680.4</v>
      </c>
      <c r="G8957" s="769">
        <v>536</v>
      </c>
      <c r="H8957" s="745"/>
      <c r="I8957" s="769">
        <v>2144.4</v>
      </c>
      <c r="J8957" s="728">
        <v>125.56</v>
      </c>
      <c r="K8957" s="728">
        <v>5.19</v>
      </c>
      <c r="L8957" s="728">
        <v>108.96</v>
      </c>
    </row>
    <row r="8958" spans="1:12" s="335" customFormat="1" ht="12" x14ac:dyDescent="0.2">
      <c r="A8958" s="626" t="s">
        <v>22348</v>
      </c>
      <c r="B8958" s="626" t="s">
        <v>22346</v>
      </c>
      <c r="C8958" s="733">
        <v>45047</v>
      </c>
      <c r="D8958" s="734">
        <v>45077</v>
      </c>
      <c r="E8958" s="768">
        <v>45167</v>
      </c>
      <c r="F8958" s="769">
        <v>2447</v>
      </c>
      <c r="G8958" s="769">
        <v>652</v>
      </c>
      <c r="H8958" s="745"/>
      <c r="I8958" s="769">
        <v>1795</v>
      </c>
      <c r="J8958" s="728">
        <v>161.16999999999999</v>
      </c>
      <c r="K8958" s="728"/>
      <c r="L8958" s="728">
        <v>161.16999999999999</v>
      </c>
    </row>
    <row r="8959" spans="1:12" s="335" customFormat="1" ht="12" x14ac:dyDescent="0.2">
      <c r="A8959" s="626" t="s">
        <v>22349</v>
      </c>
      <c r="B8959" s="626" t="s">
        <v>22347</v>
      </c>
      <c r="C8959" s="733">
        <v>45047</v>
      </c>
      <c r="D8959" s="734">
        <v>45077</v>
      </c>
      <c r="E8959" s="768">
        <v>45167</v>
      </c>
      <c r="F8959" s="769">
        <v>6755</v>
      </c>
      <c r="G8959" s="769">
        <v>1351</v>
      </c>
      <c r="H8959" s="745"/>
      <c r="I8959" s="769">
        <v>5404</v>
      </c>
      <c r="J8959" s="728">
        <v>251.98</v>
      </c>
      <c r="K8959" s="728"/>
      <c r="L8959" s="728">
        <v>251.98</v>
      </c>
    </row>
    <row r="8960" spans="1:12" s="335" customFormat="1" ht="12" x14ac:dyDescent="0.2">
      <c r="A8960" s="335" t="s">
        <v>22351</v>
      </c>
      <c r="B8960" s="335" t="s">
        <v>22350</v>
      </c>
      <c r="C8960" s="733">
        <v>45047</v>
      </c>
      <c r="D8960" s="734">
        <v>45050</v>
      </c>
      <c r="E8960" s="768">
        <v>45140</v>
      </c>
      <c r="F8960" s="756">
        <v>8546</v>
      </c>
      <c r="G8960" s="756">
        <v>2013</v>
      </c>
      <c r="H8960" s="745"/>
      <c r="I8960" s="756">
        <v>6533</v>
      </c>
      <c r="J8960" s="728">
        <v>482.55</v>
      </c>
      <c r="K8960" s="728"/>
      <c r="L8960" s="728">
        <v>482.55</v>
      </c>
    </row>
    <row r="8961" spans="1:12" s="335" customFormat="1" ht="12" x14ac:dyDescent="0.2">
      <c r="F8961" s="769"/>
      <c r="G8961" s="745"/>
      <c r="H8961" s="745"/>
      <c r="I8961" s="769"/>
      <c r="J8961" s="728"/>
      <c r="K8961" s="728"/>
      <c r="L8961" s="728"/>
    </row>
    <row r="8962" spans="1:12" s="335" customFormat="1" ht="12" x14ac:dyDescent="0.2">
      <c r="A8962" s="626" t="s">
        <v>22158</v>
      </c>
      <c r="B8962" s="626" t="s">
        <v>22164</v>
      </c>
      <c r="C8962" s="733">
        <v>45078</v>
      </c>
      <c r="D8962" s="734">
        <v>45078</v>
      </c>
      <c r="E8962" s="769">
        <v>45168</v>
      </c>
      <c r="F8962" s="769">
        <v>8834</v>
      </c>
      <c r="G8962" s="769">
        <v>2839</v>
      </c>
      <c r="H8962" s="745"/>
      <c r="I8962" s="769">
        <v>5995</v>
      </c>
      <c r="J8962" s="728">
        <v>737.86</v>
      </c>
      <c r="K8962" s="728">
        <v>0</v>
      </c>
      <c r="L8962" s="728">
        <v>737.86</v>
      </c>
    </row>
    <row r="8963" spans="1:12" s="335" customFormat="1" ht="12" x14ac:dyDescent="0.2">
      <c r="A8963" s="626" t="s">
        <v>22159</v>
      </c>
      <c r="B8963" s="626" t="s">
        <v>22165</v>
      </c>
      <c r="C8963" s="733">
        <v>45078</v>
      </c>
      <c r="D8963" s="734">
        <v>45090</v>
      </c>
      <c r="E8963" s="769">
        <v>45180</v>
      </c>
      <c r="F8963" s="769">
        <v>2400</v>
      </c>
      <c r="G8963" s="769">
        <v>480</v>
      </c>
      <c r="H8963" s="745"/>
      <c r="I8963" s="769">
        <v>1920</v>
      </c>
      <c r="J8963" s="728">
        <v>79.599999999999994</v>
      </c>
      <c r="K8963" s="728">
        <v>0</v>
      </c>
      <c r="L8963" s="728">
        <v>79.599999999999994</v>
      </c>
    </row>
    <row r="8964" spans="1:12" s="335" customFormat="1" ht="12" x14ac:dyDescent="0.2">
      <c r="A8964" s="626" t="s">
        <v>22160</v>
      </c>
      <c r="B8964" s="626" t="s">
        <v>22166</v>
      </c>
      <c r="C8964" s="733">
        <v>45078</v>
      </c>
      <c r="D8964" s="734">
        <v>45096</v>
      </c>
      <c r="E8964" s="769">
        <v>45186</v>
      </c>
      <c r="F8964" s="769">
        <v>4700</v>
      </c>
      <c r="G8964" s="769">
        <v>940</v>
      </c>
      <c r="H8964" s="745"/>
      <c r="I8964" s="769">
        <v>3760</v>
      </c>
      <c r="J8964" s="728">
        <v>193.08</v>
      </c>
      <c r="K8964" s="728">
        <v>0</v>
      </c>
      <c r="L8964" s="728">
        <v>193.08</v>
      </c>
    </row>
    <row r="8965" spans="1:12" s="335" customFormat="1" ht="12" x14ac:dyDescent="0.2">
      <c r="A8965" s="626" t="s">
        <v>22161</v>
      </c>
      <c r="B8965" s="626" t="s">
        <v>22167</v>
      </c>
      <c r="C8965" s="733">
        <v>45078</v>
      </c>
      <c r="D8965" s="734">
        <v>45092</v>
      </c>
      <c r="E8965" s="769">
        <v>45182</v>
      </c>
      <c r="F8965" s="769">
        <v>3520</v>
      </c>
      <c r="G8965" s="769">
        <v>1167</v>
      </c>
      <c r="H8965" s="745"/>
      <c r="I8965" s="769">
        <v>2353</v>
      </c>
      <c r="J8965" s="728">
        <v>244.64</v>
      </c>
      <c r="K8965" s="728">
        <v>0</v>
      </c>
      <c r="L8965" s="728">
        <v>244.64</v>
      </c>
    </row>
    <row r="8966" spans="1:12" s="335" customFormat="1" ht="12" x14ac:dyDescent="0.2">
      <c r="A8966" s="626" t="s">
        <v>22162</v>
      </c>
      <c r="B8966" s="626" t="s">
        <v>22168</v>
      </c>
      <c r="C8966" s="733">
        <v>45078</v>
      </c>
      <c r="D8966" s="734">
        <v>45090</v>
      </c>
      <c r="E8966" s="769">
        <v>45180</v>
      </c>
      <c r="F8966" s="769">
        <v>4352</v>
      </c>
      <c r="G8966" s="769">
        <v>897</v>
      </c>
      <c r="H8966" s="745"/>
      <c r="I8966" s="769">
        <v>3455</v>
      </c>
      <c r="J8966" s="728">
        <v>202.26</v>
      </c>
      <c r="K8966" s="728">
        <v>0</v>
      </c>
      <c r="L8966" s="728">
        <v>202.26</v>
      </c>
    </row>
    <row r="8967" spans="1:12" s="335" customFormat="1" ht="12" x14ac:dyDescent="0.2">
      <c r="A8967" s="626" t="s">
        <v>22163</v>
      </c>
      <c r="B8967" s="626" t="s">
        <v>22169</v>
      </c>
      <c r="C8967" s="733">
        <v>45078</v>
      </c>
      <c r="D8967" s="734">
        <v>45107</v>
      </c>
      <c r="E8967" s="769">
        <v>45197</v>
      </c>
      <c r="F8967" s="769">
        <v>3720</v>
      </c>
      <c r="G8967" s="769">
        <v>906</v>
      </c>
      <c r="H8967" s="745"/>
      <c r="I8967" s="769">
        <v>2814</v>
      </c>
      <c r="J8967" s="728">
        <v>175.9</v>
      </c>
      <c r="K8967" s="728">
        <v>0</v>
      </c>
      <c r="L8967" s="728">
        <v>175.9</v>
      </c>
    </row>
    <row r="8968" spans="1:12" s="335" customFormat="1" ht="12" x14ac:dyDescent="0.2">
      <c r="F8968" s="745"/>
      <c r="G8968" s="745"/>
      <c r="H8968" s="745"/>
      <c r="I8968" s="663"/>
      <c r="J8968" s="728"/>
      <c r="K8968" s="728"/>
      <c r="L8968" s="728"/>
    </row>
    <row r="8969" spans="1:12" s="335" customFormat="1" ht="12" x14ac:dyDescent="0.2">
      <c r="A8969" s="335" t="s">
        <v>22423</v>
      </c>
      <c r="B8969" s="335" t="s">
        <v>22428</v>
      </c>
      <c r="C8969" s="733">
        <v>45108</v>
      </c>
      <c r="D8969" s="734">
        <v>45118</v>
      </c>
      <c r="E8969" s="768">
        <v>45208</v>
      </c>
      <c r="F8969" s="745">
        <v>3922</v>
      </c>
      <c r="G8969" s="772">
        <v>784.4</v>
      </c>
      <c r="H8969" s="745"/>
      <c r="I8969" s="696">
        <v>3137.6</v>
      </c>
      <c r="J8969" s="728">
        <v>115.55</v>
      </c>
      <c r="K8969" s="728">
        <v>5.25</v>
      </c>
      <c r="L8969" s="728">
        <v>110.3</v>
      </c>
    </row>
    <row r="8970" spans="1:12" s="335" customFormat="1" ht="12" x14ac:dyDescent="0.2">
      <c r="A8970" s="335" t="s">
        <v>22424</v>
      </c>
      <c r="B8970" s="335" t="s">
        <v>22429</v>
      </c>
      <c r="C8970" s="733">
        <v>45108</v>
      </c>
      <c r="D8970" s="734">
        <v>45119</v>
      </c>
      <c r="E8970" s="768">
        <v>45209</v>
      </c>
      <c r="F8970" s="745">
        <v>3810</v>
      </c>
      <c r="G8970" s="772">
        <v>1073.3800000000001</v>
      </c>
      <c r="H8970" s="745"/>
      <c r="I8970" s="696">
        <v>2736.62</v>
      </c>
      <c r="J8970" s="728">
        <v>215.99</v>
      </c>
      <c r="K8970" s="728">
        <v>9.82</v>
      </c>
      <c r="L8970" s="728">
        <v>206.17</v>
      </c>
    </row>
    <row r="8971" spans="1:12" s="335" customFormat="1" ht="12" x14ac:dyDescent="0.2">
      <c r="A8971" s="335" t="s">
        <v>22425</v>
      </c>
      <c r="B8971" s="335" t="s">
        <v>22430</v>
      </c>
      <c r="C8971" s="733">
        <v>45108</v>
      </c>
      <c r="D8971" s="734">
        <v>45125</v>
      </c>
      <c r="E8971" s="768">
        <v>45215</v>
      </c>
      <c r="F8971" s="745">
        <v>5838.15</v>
      </c>
      <c r="G8971" s="772">
        <v>1668.47</v>
      </c>
      <c r="H8971" s="745"/>
      <c r="I8971" s="696">
        <v>4169.68</v>
      </c>
      <c r="J8971" s="728">
        <v>343.25</v>
      </c>
      <c r="K8971" s="728">
        <v>15.6</v>
      </c>
      <c r="L8971" s="728">
        <v>327.64999999999998</v>
      </c>
    </row>
    <row r="8972" spans="1:12" s="335" customFormat="1" ht="12" x14ac:dyDescent="0.2">
      <c r="A8972" s="335" t="s">
        <v>22426</v>
      </c>
      <c r="B8972" s="335" t="s">
        <v>22431</v>
      </c>
      <c r="C8972" s="733">
        <v>45108</v>
      </c>
      <c r="D8972" s="734">
        <v>45128</v>
      </c>
      <c r="E8972" s="768">
        <v>45218</v>
      </c>
      <c r="F8972" s="745">
        <v>2614.5</v>
      </c>
      <c r="G8972" s="772">
        <v>571.57000000000005</v>
      </c>
      <c r="H8972" s="745"/>
      <c r="I8972" s="696">
        <v>2042.94</v>
      </c>
      <c r="J8972" s="728">
        <v>106.7</v>
      </c>
      <c r="K8972" s="728">
        <v>4.8499999999999996</v>
      </c>
      <c r="L8972" s="728">
        <v>101.85</v>
      </c>
    </row>
    <row r="8973" spans="1:12" s="335" customFormat="1" ht="12" x14ac:dyDescent="0.2">
      <c r="A8973" s="335" t="s">
        <v>22427</v>
      </c>
      <c r="B8973" s="335" t="s">
        <v>22432</v>
      </c>
      <c r="C8973" s="733">
        <v>45108</v>
      </c>
      <c r="D8973" s="734">
        <v>45128</v>
      </c>
      <c r="E8973" s="768">
        <v>45218</v>
      </c>
      <c r="F8973" s="745">
        <v>3370</v>
      </c>
      <c r="G8973" s="772">
        <v>819.79</v>
      </c>
      <c r="H8973" s="745"/>
      <c r="I8973" s="696">
        <v>2550.21</v>
      </c>
      <c r="J8973" s="728">
        <v>159.11000000000001</v>
      </c>
      <c r="K8973" s="728">
        <v>7.23</v>
      </c>
      <c r="L8973" s="728">
        <v>151.88</v>
      </c>
    </row>
    <row r="8974" spans="1:12" s="335" customFormat="1" ht="12" x14ac:dyDescent="0.2">
      <c r="F8974" s="745"/>
      <c r="G8974" s="745"/>
      <c r="H8974" s="745"/>
      <c r="I8974" s="663"/>
      <c r="J8974" s="728"/>
      <c r="K8974" s="728"/>
      <c r="L8974" s="728"/>
    </row>
    <row r="8975" spans="1:12" s="335" customFormat="1" ht="12" x14ac:dyDescent="0.2">
      <c r="A8975" s="335" t="s">
        <v>22668</v>
      </c>
      <c r="B8975" s="335" t="s">
        <v>22674</v>
      </c>
      <c r="C8975" s="733">
        <v>45139</v>
      </c>
      <c r="D8975" s="734">
        <v>45140</v>
      </c>
      <c r="E8975" s="765">
        <v>45230</v>
      </c>
      <c r="F8975" s="745">
        <v>4360</v>
      </c>
      <c r="G8975" s="745">
        <v>1521.26</v>
      </c>
      <c r="H8975" s="745"/>
      <c r="I8975" s="663">
        <v>2838.74</v>
      </c>
      <c r="J8975" s="728">
        <v>318.76</v>
      </c>
      <c r="K8975" s="728">
        <v>14.49</v>
      </c>
      <c r="L8975" s="728">
        <v>304.27</v>
      </c>
    </row>
    <row r="8976" spans="1:12" s="335" customFormat="1" ht="12" x14ac:dyDescent="0.2">
      <c r="A8976" s="335" t="s">
        <v>22669</v>
      </c>
      <c r="B8976" s="335" t="s">
        <v>22675</v>
      </c>
      <c r="C8976" s="733">
        <v>45139</v>
      </c>
      <c r="D8976" s="734">
        <v>45146</v>
      </c>
      <c r="E8976" s="765">
        <v>45236</v>
      </c>
      <c r="F8976" s="745">
        <v>3900</v>
      </c>
      <c r="G8976" s="745">
        <v>883.79</v>
      </c>
      <c r="H8976" s="745"/>
      <c r="I8976" s="663">
        <v>3016.21</v>
      </c>
      <c r="J8976" s="728">
        <v>161.24</v>
      </c>
      <c r="K8976" s="728">
        <v>7.33</v>
      </c>
      <c r="L8976" s="728">
        <v>153.91</v>
      </c>
    </row>
    <row r="8977" spans="1:12" s="335" customFormat="1" ht="12" x14ac:dyDescent="0.2">
      <c r="A8977" s="335" t="s">
        <v>22670</v>
      </c>
      <c r="B8977" s="335" t="s">
        <v>22676</v>
      </c>
      <c r="C8977" s="733">
        <v>45139</v>
      </c>
      <c r="D8977" s="734">
        <v>45152</v>
      </c>
      <c r="E8977" s="765">
        <v>45242</v>
      </c>
      <c r="F8977" s="745">
        <v>9003</v>
      </c>
      <c r="G8977" s="745">
        <v>2457.75</v>
      </c>
      <c r="H8977" s="745"/>
      <c r="I8977" s="663">
        <v>6545.25</v>
      </c>
      <c r="J8977" s="728">
        <v>485.08</v>
      </c>
      <c r="K8977" s="728">
        <v>22.05</v>
      </c>
      <c r="L8977" s="728">
        <v>463.03</v>
      </c>
    </row>
    <row r="8978" spans="1:12" s="335" customFormat="1" ht="12" x14ac:dyDescent="0.2">
      <c r="A8978" s="335" t="s">
        <v>22671</v>
      </c>
      <c r="B8978" s="335" t="s">
        <v>22677</v>
      </c>
      <c r="C8978" s="733">
        <v>45139</v>
      </c>
      <c r="D8978" s="734">
        <v>45155</v>
      </c>
      <c r="E8978" s="765">
        <v>45245</v>
      </c>
      <c r="F8978" s="745">
        <v>4372</v>
      </c>
      <c r="G8978" s="745">
        <v>874.4</v>
      </c>
      <c r="H8978" s="745"/>
      <c r="I8978" s="663">
        <v>3497.6</v>
      </c>
      <c r="J8978" s="728">
        <v>74.989999999999995</v>
      </c>
      <c r="K8978" s="728">
        <v>3.41</v>
      </c>
      <c r="L8978" s="728">
        <v>71.59</v>
      </c>
    </row>
    <row r="8979" spans="1:12" s="335" customFormat="1" ht="12" x14ac:dyDescent="0.2">
      <c r="A8979" s="335" t="s">
        <v>22672</v>
      </c>
      <c r="B8979" s="335" t="s">
        <v>22678</v>
      </c>
      <c r="C8979" s="733">
        <v>45139</v>
      </c>
      <c r="D8979" s="734">
        <v>45149</v>
      </c>
      <c r="E8979" s="765">
        <v>45239</v>
      </c>
      <c r="F8979" s="745">
        <v>5255.96</v>
      </c>
      <c r="G8979" s="745">
        <v>1533.33</v>
      </c>
      <c r="H8979" s="745"/>
      <c r="I8979" s="663">
        <v>3722.63</v>
      </c>
      <c r="J8979" s="728">
        <v>309.01</v>
      </c>
      <c r="K8979" s="728">
        <v>14.05</v>
      </c>
      <c r="L8979" s="728">
        <v>294.95999999999998</v>
      </c>
    </row>
    <row r="8980" spans="1:12" s="335" customFormat="1" ht="12" x14ac:dyDescent="0.2">
      <c r="A8980" s="335" t="s">
        <v>22673</v>
      </c>
      <c r="B8980" s="335" t="s">
        <v>22679</v>
      </c>
      <c r="C8980" s="733">
        <v>45139</v>
      </c>
      <c r="D8980" s="734">
        <v>45160</v>
      </c>
      <c r="E8980" s="765">
        <v>45250</v>
      </c>
      <c r="F8980" s="745">
        <v>3460</v>
      </c>
      <c r="G8980" s="745">
        <v>692</v>
      </c>
      <c r="H8980" s="745"/>
      <c r="I8980" s="663">
        <v>2768</v>
      </c>
      <c r="J8980" s="728">
        <v>106.55</v>
      </c>
      <c r="K8980" s="728">
        <v>4.84</v>
      </c>
      <c r="L8980" s="728">
        <v>101.71</v>
      </c>
    </row>
    <row r="8981" spans="1:12" s="335" customFormat="1" ht="12" x14ac:dyDescent="0.2">
      <c r="F8981" s="745"/>
      <c r="G8981" s="745"/>
      <c r="H8981" s="745"/>
      <c r="I8981" s="663"/>
      <c r="J8981" s="728"/>
      <c r="K8981" s="728"/>
      <c r="L8981" s="728"/>
    </row>
    <row r="8982" spans="1:12" s="335" customFormat="1" ht="12" x14ac:dyDescent="0.2">
      <c r="A8982" s="335" t="s">
        <v>22875</v>
      </c>
      <c r="B8982" s="335" t="s">
        <v>22877</v>
      </c>
      <c r="C8982" s="749">
        <v>45170</v>
      </c>
      <c r="D8982" s="734">
        <v>45174</v>
      </c>
      <c r="E8982" s="765">
        <v>45264</v>
      </c>
      <c r="F8982" s="745">
        <v>3425</v>
      </c>
      <c r="G8982" s="745">
        <v>954.21</v>
      </c>
      <c r="H8982" s="745"/>
      <c r="I8982" s="663">
        <v>2470.79</v>
      </c>
      <c r="J8982" s="728">
        <v>187.85</v>
      </c>
      <c r="K8982" s="728">
        <v>8.5399999999999991</v>
      </c>
      <c r="L8982" s="728">
        <v>179.31</v>
      </c>
    </row>
    <row r="8983" spans="1:12" s="335" customFormat="1" ht="12" x14ac:dyDescent="0.2">
      <c r="A8983" s="335" t="s">
        <v>22876</v>
      </c>
      <c r="B8983" s="335" t="s">
        <v>17654</v>
      </c>
      <c r="C8983" s="749">
        <v>45170</v>
      </c>
      <c r="D8983" s="734">
        <v>45173</v>
      </c>
      <c r="E8983" s="765">
        <v>45263</v>
      </c>
      <c r="F8983" s="745">
        <v>7245.5</v>
      </c>
      <c r="G8983" s="745">
        <v>1449.1</v>
      </c>
      <c r="H8983" s="745"/>
      <c r="I8983" s="663">
        <v>5796.4</v>
      </c>
      <c r="J8983" s="728">
        <v>219.57</v>
      </c>
      <c r="K8983" s="728">
        <v>9.98</v>
      </c>
      <c r="L8983" s="728">
        <v>209.59</v>
      </c>
    </row>
    <row r="8985" spans="1:12" s="335" customFormat="1" ht="12" x14ac:dyDescent="0.2">
      <c r="A8985" s="335" t="s">
        <v>23092</v>
      </c>
      <c r="B8985" s="335" t="s">
        <v>23096</v>
      </c>
      <c r="C8985" s="733">
        <v>45200</v>
      </c>
      <c r="D8985" s="734">
        <v>45210</v>
      </c>
      <c r="E8985" s="765">
        <v>45300</v>
      </c>
      <c r="F8985" s="745">
        <v>3834</v>
      </c>
      <c r="G8985" s="745">
        <v>766.8</v>
      </c>
      <c r="H8985" s="745"/>
      <c r="I8985" s="663">
        <v>3067.2</v>
      </c>
      <c r="J8985" s="728">
        <v>112.91</v>
      </c>
      <c r="K8985" s="728">
        <v>5.13</v>
      </c>
      <c r="L8985" s="728">
        <v>107.78</v>
      </c>
    </row>
    <row r="8987" spans="1:12" s="335" customFormat="1" ht="12" x14ac:dyDescent="0.2">
      <c r="A8987" s="335" t="s">
        <v>23340</v>
      </c>
      <c r="B8987" s="335" t="s">
        <v>23342</v>
      </c>
      <c r="C8987" s="733">
        <v>45231</v>
      </c>
      <c r="D8987" s="734">
        <v>45250</v>
      </c>
      <c r="E8987" s="765">
        <v>45340</v>
      </c>
      <c r="F8987" s="745">
        <v>8597</v>
      </c>
      <c r="G8987" s="745">
        <v>2028.44</v>
      </c>
      <c r="H8987" s="745"/>
      <c r="I8987" s="663">
        <v>6568.56</v>
      </c>
      <c r="J8987" s="728">
        <v>376.27</v>
      </c>
      <c r="K8987" s="728">
        <v>17.100000000000001</v>
      </c>
      <c r="L8987" s="728">
        <v>359.17</v>
      </c>
    </row>
    <row r="8988" spans="1:12" s="335" customFormat="1" ht="12" x14ac:dyDescent="0.2">
      <c r="A8988" s="335" t="s">
        <v>23341</v>
      </c>
      <c r="B8988" s="335" t="s">
        <v>23343</v>
      </c>
      <c r="C8988" s="733">
        <v>45231</v>
      </c>
      <c r="D8988" s="734">
        <v>45259</v>
      </c>
      <c r="E8988" s="765">
        <v>45349</v>
      </c>
      <c r="F8988" s="745">
        <v>3500</v>
      </c>
      <c r="G8988" s="745">
        <v>729.08</v>
      </c>
      <c r="H8988" s="745"/>
      <c r="I8988" s="663">
        <v>2770.92</v>
      </c>
      <c r="J8988" s="728">
        <v>126.91</v>
      </c>
      <c r="K8988" s="728">
        <v>5.77</v>
      </c>
      <c r="L8988" s="728">
        <v>121.14</v>
      </c>
    </row>
    <row r="8990" spans="1:12" x14ac:dyDescent="0.2">
      <c r="A8990" s="886" t="s">
        <v>23599</v>
      </c>
      <c r="B8990" s="886" t="s">
        <v>23598</v>
      </c>
      <c r="C8990" s="733">
        <v>45261</v>
      </c>
      <c r="D8990" s="734">
        <v>45261</v>
      </c>
      <c r="E8990" s="887">
        <v>45351</v>
      </c>
      <c r="F8990" s="888">
        <v>8562</v>
      </c>
      <c r="G8990" s="888">
        <v>2312.81</v>
      </c>
      <c r="I8990" s="888">
        <v>6249.19</v>
      </c>
      <c r="J8990" s="728">
        <v>500.37</v>
      </c>
      <c r="L8990" s="167">
        <v>454.88</v>
      </c>
    </row>
    <row r="8992" spans="1:12" x14ac:dyDescent="0.2">
      <c r="A8992" s="886" t="s">
        <v>23714</v>
      </c>
      <c r="B8992" s="886" t="s">
        <v>23715</v>
      </c>
      <c r="C8992" s="733">
        <v>45292</v>
      </c>
      <c r="D8992" s="734">
        <v>45320</v>
      </c>
      <c r="E8992" s="887">
        <v>45410</v>
      </c>
      <c r="F8992" s="888">
        <v>3642</v>
      </c>
      <c r="G8992" s="886">
        <v>766.81</v>
      </c>
      <c r="I8992" s="888">
        <v>2875.19</v>
      </c>
      <c r="J8992" s="728">
        <v>148.91</v>
      </c>
      <c r="K8992" s="728">
        <v>6.15</v>
      </c>
      <c r="L8992" s="728">
        <v>129.22</v>
      </c>
    </row>
    <row r="8994" spans="1:12" x14ac:dyDescent="0.2">
      <c r="A8994" s="886" t="s">
        <v>23940</v>
      </c>
      <c r="B8994" s="886" t="s">
        <v>23928</v>
      </c>
      <c r="C8994" s="733">
        <v>45323</v>
      </c>
      <c r="D8994" s="734">
        <v>45336</v>
      </c>
      <c r="E8994" s="887">
        <v>45426</v>
      </c>
      <c r="F8994" s="888">
        <v>4092</v>
      </c>
      <c r="G8994" s="888">
        <v>1208.0999999999999</v>
      </c>
      <c r="I8994" s="888">
        <v>2883.9</v>
      </c>
      <c r="J8994" s="728">
        <v>266.32</v>
      </c>
      <c r="K8994" s="728">
        <v>11.01</v>
      </c>
      <c r="L8994" s="728">
        <v>231.11</v>
      </c>
    </row>
  </sheetData>
  <phoneticPr fontId="68" type="noConversion"/>
  <conditionalFormatting sqref="A333:A433">
    <cfRule type="duplicateValues" dxfId="22" priority="9"/>
  </conditionalFormatting>
  <conditionalFormatting sqref="A510:A676">
    <cfRule type="duplicateValues" dxfId="21" priority="7"/>
  </conditionalFormatting>
  <conditionalFormatting sqref="A1670:A2112">
    <cfRule type="duplicateValues" dxfId="20" priority="6"/>
  </conditionalFormatting>
  <conditionalFormatting sqref="A2311:A2694">
    <cfRule type="duplicateValues" dxfId="19" priority="5"/>
  </conditionalFormatting>
  <conditionalFormatting sqref="A8125:A8134">
    <cfRule type="duplicateValues" dxfId="18" priority="4"/>
  </conditionalFormatting>
  <conditionalFormatting sqref="A8328 A8160:A8170 A5198:A8071 A677:A1669 A434:A509 A1:A332 A2113:A2310 A3607:A4053 A8124 A8135:A8147 A8181:A8287 A8333:A8342 A8370:A8822 A8879 A8826:A8872 A8896 A8918 A8932 A8943 A8961 A8968:A8989 A8991 A8993 A8995:A65538">
    <cfRule type="duplicateValues" dxfId="17" priority="61"/>
  </conditionalFormatting>
  <conditionalFormatting sqref="A8329:A8332">
    <cfRule type="duplicateValues" dxfId="16" priority="3"/>
  </conditionalFormatting>
  <conditionalFormatting sqref="A8824">
    <cfRule type="duplicateValues" dxfId="15" priority="2"/>
  </conditionalFormatting>
  <conditionalFormatting sqref="A8873:A8878">
    <cfRule type="duplicateValues" dxfId="14" priority="1"/>
  </conditionalFormatting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8C608-625D-4BFF-AAA7-FF3B99A92C54}">
  <sheetPr>
    <tabColor theme="9" tint="0.39997558519241921"/>
  </sheetPr>
  <dimension ref="A1:M82"/>
  <sheetViews>
    <sheetView workbookViewId="0">
      <pane xSplit="1" ySplit="5" topLeftCell="B65" activePane="bottomRight" state="frozen"/>
      <selection pane="topRight" activeCell="B1" sqref="B1"/>
      <selection pane="bottomLeft" activeCell="A6" sqref="A6"/>
      <selection pane="bottomRight" activeCell="I66" sqref="I66"/>
    </sheetView>
  </sheetViews>
  <sheetFormatPr defaultRowHeight="15" x14ac:dyDescent="0.25"/>
  <cols>
    <col min="1" max="1" width="22.42578125" bestFit="1" customWidth="1"/>
    <col min="2" max="2" width="36.140625" bestFit="1" customWidth="1"/>
    <col min="3" max="3" width="7" customWidth="1"/>
    <col min="4" max="4" width="10.5703125" bestFit="1" customWidth="1"/>
    <col min="5" max="5" width="10.85546875" customWidth="1"/>
    <col min="6" max="6" width="11.140625" bestFit="1" customWidth="1"/>
    <col min="7" max="7" width="10.140625" bestFit="1" customWidth="1"/>
    <col min="8" max="8" width="8.85546875" bestFit="1" customWidth="1"/>
    <col min="9" max="9" width="11.140625" bestFit="1" customWidth="1"/>
    <col min="10" max="10" width="11.85546875" customWidth="1"/>
    <col min="11" max="11" width="11.5703125" customWidth="1"/>
    <col min="12" max="12" width="11.140625" customWidth="1"/>
  </cols>
  <sheetData>
    <row r="1" spans="1:12" s="138" customFormat="1" ht="12.75" x14ac:dyDescent="0.2">
      <c r="A1" s="673" t="s">
        <v>194</v>
      </c>
      <c r="F1" s="139"/>
      <c r="G1" s="139"/>
      <c r="H1" s="139"/>
      <c r="I1" s="139"/>
      <c r="J1" s="474" t="s">
        <v>23606</v>
      </c>
      <c r="K1" s="474" t="s">
        <v>22171</v>
      </c>
      <c r="L1" s="474" t="s">
        <v>22170</v>
      </c>
    </row>
    <row r="2" spans="1:12" s="138" customFormat="1" ht="12.75" x14ac:dyDescent="0.2">
      <c r="A2" s="673" t="s">
        <v>20462</v>
      </c>
      <c r="F2" s="139"/>
      <c r="G2" s="139"/>
      <c r="H2" s="139"/>
      <c r="I2" s="139"/>
      <c r="J2" s="167"/>
      <c r="K2" s="167"/>
      <c r="L2" s="167"/>
    </row>
    <row r="3" spans="1:12" x14ac:dyDescent="0.25">
      <c r="A3" s="138"/>
      <c r="B3" s="138"/>
      <c r="C3" s="138"/>
      <c r="D3" s="138"/>
      <c r="E3" s="138"/>
      <c r="F3" s="139"/>
      <c r="G3" s="139"/>
      <c r="H3" s="139"/>
      <c r="I3" s="139"/>
      <c r="J3" s="167"/>
      <c r="K3" s="167"/>
      <c r="L3" s="167"/>
    </row>
    <row r="4" spans="1:12" s="335" customFormat="1" ht="12" x14ac:dyDescent="0.2">
      <c r="B4" s="335" t="s">
        <v>204</v>
      </c>
      <c r="C4" s="335">
        <f>COUNT(C6:C8748)</f>
        <v>61</v>
      </c>
      <c r="F4" s="663">
        <f>SUM(F6:F8748)</f>
        <v>320984.13</v>
      </c>
      <c r="G4" s="663">
        <f>SUM(G6:G8748)</f>
        <v>74981.89</v>
      </c>
      <c r="H4" s="663"/>
      <c r="I4" s="663">
        <f>SUM(I6:I8748)</f>
        <v>245367.27000000008</v>
      </c>
      <c r="J4" s="728"/>
      <c r="K4" s="728"/>
      <c r="L4" s="728"/>
    </row>
    <row r="5" spans="1:12" s="335" customFormat="1" ht="60" x14ac:dyDescent="0.2">
      <c r="A5" s="729" t="s">
        <v>195</v>
      </c>
      <c r="B5" s="729" t="s">
        <v>156</v>
      </c>
      <c r="C5" s="729" t="s">
        <v>319</v>
      </c>
      <c r="D5" s="729" t="s">
        <v>196</v>
      </c>
      <c r="E5" s="729" t="s">
        <v>197</v>
      </c>
      <c r="F5" s="730" t="s">
        <v>198</v>
      </c>
      <c r="G5" s="730" t="s">
        <v>199</v>
      </c>
      <c r="H5" s="730" t="s">
        <v>16625</v>
      </c>
      <c r="I5" s="730" t="s">
        <v>200</v>
      </c>
      <c r="J5" s="731" t="s">
        <v>21755</v>
      </c>
      <c r="K5" s="731" t="s">
        <v>21648</v>
      </c>
      <c r="L5" s="731" t="s">
        <v>21756</v>
      </c>
    </row>
    <row r="6" spans="1:12" s="335" customFormat="1" ht="12" x14ac:dyDescent="0.2">
      <c r="A6" s="673" t="s">
        <v>20677</v>
      </c>
      <c r="B6" s="335" t="s">
        <v>20712</v>
      </c>
      <c r="C6" s="749">
        <v>44835</v>
      </c>
      <c r="F6" s="745">
        <v>2400</v>
      </c>
      <c r="G6" s="745">
        <v>645</v>
      </c>
      <c r="H6" s="745"/>
      <c r="I6" s="663">
        <v>1755</v>
      </c>
      <c r="J6" s="728">
        <f>K6+L6</f>
        <v>148.26000000000002</v>
      </c>
      <c r="K6" s="728">
        <v>141.52000000000001</v>
      </c>
      <c r="L6" s="728">
        <v>6.74</v>
      </c>
    </row>
    <row r="7" spans="1:12" s="335" customFormat="1" ht="12" x14ac:dyDescent="0.2">
      <c r="A7" s="673" t="s">
        <v>20679</v>
      </c>
      <c r="B7" s="335" t="s">
        <v>20714</v>
      </c>
      <c r="C7" s="749">
        <v>44835</v>
      </c>
      <c r="F7" s="745">
        <v>5941</v>
      </c>
      <c r="G7" s="745">
        <v>1061</v>
      </c>
      <c r="H7" s="745"/>
      <c r="I7" s="663">
        <v>4880</v>
      </c>
      <c r="J7" s="728">
        <f>K7+L7</f>
        <v>212.75</v>
      </c>
      <c r="K7" s="728">
        <v>203.08</v>
      </c>
      <c r="L7" s="728">
        <v>9.67</v>
      </c>
    </row>
    <row r="8" spans="1:12" s="335" customFormat="1" ht="12" x14ac:dyDescent="0.2">
      <c r="A8" s="673" t="s">
        <v>20683</v>
      </c>
      <c r="B8" s="335" t="s">
        <v>20718</v>
      </c>
      <c r="C8" s="749">
        <v>44835</v>
      </c>
      <c r="F8" s="773">
        <v>11494</v>
      </c>
      <c r="G8" s="745">
        <v>2338</v>
      </c>
      <c r="H8" s="745"/>
      <c r="I8" s="663">
        <v>9156</v>
      </c>
      <c r="J8" s="728">
        <f>K8+L8</f>
        <v>492.04</v>
      </c>
      <c r="K8" s="728">
        <v>469.67</v>
      </c>
      <c r="L8" s="728">
        <v>22.37</v>
      </c>
    </row>
    <row r="9" spans="1:12" s="335" customFormat="1" ht="12" x14ac:dyDescent="0.2">
      <c r="A9" s="673" t="s">
        <v>20651</v>
      </c>
      <c r="B9" s="335" t="s">
        <v>20686</v>
      </c>
      <c r="C9" s="749">
        <v>44835</v>
      </c>
      <c r="F9" s="745">
        <v>2017</v>
      </c>
      <c r="G9" s="745">
        <v>681</v>
      </c>
      <c r="H9" s="745"/>
      <c r="I9" s="663">
        <v>1336</v>
      </c>
      <c r="J9" s="728">
        <f>K9+L9</f>
        <v>173.6</v>
      </c>
      <c r="K9" s="728">
        <v>165.71</v>
      </c>
      <c r="L9" s="728">
        <v>7.89</v>
      </c>
    </row>
    <row r="10" spans="1:12" s="335" customFormat="1" ht="12" x14ac:dyDescent="0.2"/>
    <row r="11" spans="1:12" s="335" customFormat="1" ht="12" x14ac:dyDescent="0.2">
      <c r="A11" s="673" t="s">
        <v>21083</v>
      </c>
      <c r="B11" s="335" t="s">
        <v>20790</v>
      </c>
      <c r="C11" s="749">
        <v>44866</v>
      </c>
      <c r="D11" s="765">
        <v>44879</v>
      </c>
      <c r="E11" s="765">
        <v>44970</v>
      </c>
      <c r="F11" s="745">
        <v>3025</v>
      </c>
      <c r="G11" s="745">
        <v>545</v>
      </c>
      <c r="H11" s="745"/>
      <c r="I11" s="663">
        <f>F11-G11</f>
        <v>2480</v>
      </c>
      <c r="J11" s="728">
        <f>K11+L11</f>
        <v>107.99</v>
      </c>
      <c r="K11" s="728">
        <v>103.08</v>
      </c>
      <c r="L11" s="728">
        <v>4.91</v>
      </c>
    </row>
    <row r="12" spans="1:12" s="335" customFormat="1" ht="12" x14ac:dyDescent="0.2">
      <c r="A12" s="673" t="s">
        <v>21084</v>
      </c>
      <c r="B12" s="335" t="s">
        <v>21085</v>
      </c>
      <c r="C12" s="749">
        <v>44866</v>
      </c>
      <c r="D12" s="765">
        <v>44874</v>
      </c>
      <c r="E12" s="765">
        <v>44964</v>
      </c>
      <c r="F12" s="745">
        <v>7087</v>
      </c>
      <c r="G12" s="745">
        <v>1063</v>
      </c>
      <c r="H12" s="745"/>
      <c r="I12" s="663">
        <f>F12-G12</f>
        <v>6024</v>
      </c>
      <c r="J12" s="728">
        <f>K12+L12</f>
        <v>180.06</v>
      </c>
      <c r="K12" s="728">
        <v>171.88</v>
      </c>
      <c r="L12" s="728">
        <v>8.18</v>
      </c>
    </row>
    <row r="13" spans="1:12" s="335" customFormat="1" ht="12" x14ac:dyDescent="0.2">
      <c r="A13" s="673" t="s">
        <v>21086</v>
      </c>
      <c r="B13" s="335" t="s">
        <v>21087</v>
      </c>
      <c r="C13" s="749">
        <v>44866</v>
      </c>
      <c r="D13" s="765">
        <v>44873</v>
      </c>
      <c r="E13" s="765">
        <v>44972</v>
      </c>
      <c r="F13" s="745">
        <v>10059</v>
      </c>
      <c r="G13" s="745">
        <v>1620</v>
      </c>
      <c r="H13" s="745"/>
      <c r="I13" s="663">
        <f>F13-G13</f>
        <v>8439</v>
      </c>
      <c r="J13" s="728">
        <f>K13+L13</f>
        <v>310.31</v>
      </c>
      <c r="K13" s="728">
        <v>296.2</v>
      </c>
      <c r="L13" s="728">
        <v>14.11</v>
      </c>
    </row>
    <row r="14" spans="1:12" s="335" customFormat="1" ht="12" x14ac:dyDescent="0.2">
      <c r="J14" s="728"/>
      <c r="K14" s="766"/>
      <c r="L14" s="728"/>
    </row>
    <row r="15" spans="1:12" s="335" customFormat="1" ht="12" x14ac:dyDescent="0.2">
      <c r="A15" s="673" t="s">
        <v>21354</v>
      </c>
      <c r="B15" s="335" t="s">
        <v>21265</v>
      </c>
      <c r="C15" s="749">
        <v>44927</v>
      </c>
      <c r="D15" s="765">
        <v>44938</v>
      </c>
      <c r="E15" s="765">
        <v>45033</v>
      </c>
      <c r="F15" s="756">
        <v>2950</v>
      </c>
      <c r="G15" s="756">
        <v>590</v>
      </c>
      <c r="I15" s="756">
        <v>2360</v>
      </c>
      <c r="J15" s="728">
        <v>73.28</v>
      </c>
      <c r="K15" s="728">
        <v>69.95</v>
      </c>
      <c r="L15" s="728">
        <v>3.33</v>
      </c>
    </row>
    <row r="16" spans="1:12" s="335" customFormat="1" ht="12" x14ac:dyDescent="0.2">
      <c r="A16" s="673" t="s">
        <v>21315</v>
      </c>
      <c r="B16" s="335" t="s">
        <v>21316</v>
      </c>
      <c r="C16" s="749">
        <v>44927</v>
      </c>
      <c r="D16" s="765">
        <v>44947</v>
      </c>
      <c r="E16" s="765">
        <v>45041</v>
      </c>
      <c r="F16" s="756">
        <v>8356</v>
      </c>
      <c r="G16" s="756">
        <v>1671</v>
      </c>
      <c r="I16" s="756">
        <v>6685</v>
      </c>
      <c r="J16" s="728">
        <f>K16+L16</f>
        <v>285.49</v>
      </c>
      <c r="K16" s="728">
        <v>272.51</v>
      </c>
      <c r="L16" s="728">
        <v>12.98</v>
      </c>
    </row>
    <row r="17" spans="1:13" s="335" customFormat="1" ht="12" x14ac:dyDescent="0.2">
      <c r="A17" s="673"/>
    </row>
    <row r="18" spans="1:13" s="335" customFormat="1" ht="12" x14ac:dyDescent="0.2">
      <c r="A18" s="673" t="s">
        <v>21509</v>
      </c>
      <c r="B18" s="251" t="s">
        <v>21514</v>
      </c>
      <c r="C18" s="749">
        <v>44958</v>
      </c>
      <c r="D18" s="765">
        <v>44965</v>
      </c>
      <c r="E18" s="765">
        <v>45054</v>
      </c>
      <c r="F18" s="756">
        <v>9618</v>
      </c>
      <c r="G18" s="756">
        <v>2479</v>
      </c>
      <c r="I18" s="756">
        <v>7139</v>
      </c>
      <c r="J18" s="728">
        <v>529.08000000000004</v>
      </c>
      <c r="K18" s="751">
        <v>24.05</v>
      </c>
      <c r="L18" s="751">
        <v>505.03</v>
      </c>
      <c r="M18" s="530"/>
    </row>
    <row r="19" spans="1:13" s="335" customFormat="1" ht="12" x14ac:dyDescent="0.2">
      <c r="A19" s="673" t="s">
        <v>21510</v>
      </c>
      <c r="B19" s="335" t="s">
        <v>21515</v>
      </c>
      <c r="C19" s="749">
        <v>44958</v>
      </c>
      <c r="D19" s="765">
        <v>44972</v>
      </c>
      <c r="E19" s="765">
        <v>45056</v>
      </c>
      <c r="F19" s="756">
        <v>10680</v>
      </c>
      <c r="G19" s="756">
        <v>2665</v>
      </c>
      <c r="I19" s="756">
        <v>8015</v>
      </c>
      <c r="J19" s="728">
        <v>564.15</v>
      </c>
      <c r="K19" s="751">
        <v>16.920000000000002</v>
      </c>
      <c r="L19" s="751">
        <v>547.22</v>
      </c>
      <c r="M19" s="162"/>
    </row>
    <row r="20" spans="1:13" s="335" customFormat="1" ht="12" x14ac:dyDescent="0.2">
      <c r="A20" s="673" t="s">
        <v>21511</v>
      </c>
      <c r="B20" s="335" t="s">
        <v>21516</v>
      </c>
      <c r="C20" s="749">
        <v>44958</v>
      </c>
      <c r="D20" s="765">
        <v>44979</v>
      </c>
      <c r="E20" s="765">
        <v>45067</v>
      </c>
      <c r="F20" s="756">
        <v>2170</v>
      </c>
      <c r="G20" s="756">
        <v>676</v>
      </c>
      <c r="I20" s="756">
        <v>1494</v>
      </c>
      <c r="J20" s="728">
        <v>142.19</v>
      </c>
      <c r="K20" s="751">
        <v>6.46</v>
      </c>
      <c r="L20" s="751">
        <v>135.72999999999999</v>
      </c>
      <c r="M20" s="162"/>
    </row>
    <row r="21" spans="1:13" s="335" customFormat="1" ht="12" x14ac:dyDescent="0.2">
      <c r="A21" s="673" t="s">
        <v>21512</v>
      </c>
      <c r="B21" s="335" t="s">
        <v>21517</v>
      </c>
      <c r="C21" s="749">
        <v>44958</v>
      </c>
      <c r="D21" s="765">
        <v>44979</v>
      </c>
      <c r="E21" s="765">
        <v>45062</v>
      </c>
      <c r="F21" s="756">
        <v>10200</v>
      </c>
      <c r="G21" s="756">
        <v>3182</v>
      </c>
      <c r="I21" s="756">
        <v>7018</v>
      </c>
      <c r="J21" s="728">
        <v>708.67</v>
      </c>
      <c r="K21" s="751">
        <v>21.26</v>
      </c>
      <c r="L21" s="751">
        <v>687.41</v>
      </c>
      <c r="M21" s="162"/>
    </row>
    <row r="22" spans="1:13" s="335" customFormat="1" ht="12" x14ac:dyDescent="0.2">
      <c r="A22" s="673" t="s">
        <v>21513</v>
      </c>
      <c r="B22" s="335" t="s">
        <v>21518</v>
      </c>
      <c r="C22" s="749">
        <v>44958</v>
      </c>
      <c r="D22" s="765">
        <v>44979</v>
      </c>
      <c r="E22" s="765">
        <v>45062</v>
      </c>
      <c r="F22" s="756">
        <v>7865</v>
      </c>
      <c r="G22" s="756">
        <v>1916</v>
      </c>
      <c r="I22" s="756">
        <v>5949</v>
      </c>
      <c r="J22" s="728">
        <v>399.3</v>
      </c>
      <c r="K22" s="751">
        <v>11.98</v>
      </c>
      <c r="L22" s="751">
        <v>387.32</v>
      </c>
      <c r="M22" s="162"/>
    </row>
    <row r="23" spans="1:13" s="335" customFormat="1" ht="12" x14ac:dyDescent="0.2">
      <c r="M23" s="162"/>
    </row>
    <row r="24" spans="1:13" s="335" customFormat="1" ht="12" x14ac:dyDescent="0.2">
      <c r="A24" s="673" t="s">
        <v>21649</v>
      </c>
      <c r="B24" s="335" t="s">
        <v>21651</v>
      </c>
      <c r="C24" s="749">
        <v>44986</v>
      </c>
      <c r="D24" s="765">
        <v>44970</v>
      </c>
      <c r="E24" s="765">
        <v>45084</v>
      </c>
      <c r="F24" s="756">
        <v>5728</v>
      </c>
      <c r="G24" s="756">
        <v>1607</v>
      </c>
      <c r="I24" s="756">
        <v>4121</v>
      </c>
      <c r="J24" s="728">
        <v>333.52</v>
      </c>
      <c r="K24" s="751">
        <v>15.16</v>
      </c>
      <c r="L24" s="751">
        <v>318.36</v>
      </c>
    </row>
    <row r="25" spans="1:13" s="335" customFormat="1" ht="12" x14ac:dyDescent="0.2">
      <c r="A25" s="673" t="s">
        <v>21650</v>
      </c>
      <c r="B25" s="335" t="s">
        <v>21652</v>
      </c>
      <c r="C25" s="749">
        <v>44986</v>
      </c>
      <c r="D25" s="765">
        <v>45012</v>
      </c>
      <c r="E25" s="765">
        <v>45102</v>
      </c>
      <c r="F25" s="756">
        <v>2700</v>
      </c>
      <c r="G25" s="756">
        <v>610</v>
      </c>
      <c r="I25" s="756">
        <v>2090</v>
      </c>
      <c r="J25" s="751">
        <v>118.69</v>
      </c>
      <c r="K25" s="751">
        <v>5.4</v>
      </c>
      <c r="L25" s="751">
        <v>113.3</v>
      </c>
    </row>
    <row r="26" spans="1:13" s="335" customFormat="1" ht="12" x14ac:dyDescent="0.2">
      <c r="F26" s="756"/>
      <c r="G26" s="756"/>
      <c r="I26" s="756"/>
    </row>
    <row r="27" spans="1:13" s="335" customFormat="1" ht="12" x14ac:dyDescent="0.2">
      <c r="A27" s="673" t="s">
        <v>21757</v>
      </c>
      <c r="B27" s="335" t="s">
        <v>21693</v>
      </c>
      <c r="C27" s="749">
        <v>45017</v>
      </c>
      <c r="D27" s="765">
        <v>45040</v>
      </c>
      <c r="E27" s="765">
        <v>45130</v>
      </c>
      <c r="F27" s="756">
        <v>3385</v>
      </c>
      <c r="G27" s="756">
        <v>680</v>
      </c>
      <c r="I27" s="756">
        <v>2705</v>
      </c>
      <c r="J27" s="751">
        <v>171.81</v>
      </c>
      <c r="K27" s="751">
        <v>7.1</v>
      </c>
      <c r="L27" s="751">
        <v>149.09</v>
      </c>
    </row>
    <row r="28" spans="1:13" s="335" customFormat="1" ht="12" x14ac:dyDescent="0.2">
      <c r="A28" s="673" t="s">
        <v>21758</v>
      </c>
      <c r="B28" s="335" t="s">
        <v>21759</v>
      </c>
      <c r="C28" s="749">
        <v>45017</v>
      </c>
      <c r="D28" s="765">
        <v>45036</v>
      </c>
      <c r="E28" s="765">
        <v>45126</v>
      </c>
      <c r="F28" s="756">
        <v>8500</v>
      </c>
      <c r="G28" s="756">
        <v>1823</v>
      </c>
      <c r="I28" s="756">
        <v>6677</v>
      </c>
      <c r="J28" s="751">
        <v>475.05</v>
      </c>
      <c r="K28" s="751">
        <v>19.63</v>
      </c>
      <c r="L28" s="751">
        <v>412.23</v>
      </c>
    </row>
    <row r="29" spans="1:13" s="335" customFormat="1" ht="12" x14ac:dyDescent="0.2"/>
    <row r="30" spans="1:13" s="335" customFormat="1" ht="12" x14ac:dyDescent="0.2">
      <c r="A30" s="673" t="s">
        <v>21933</v>
      </c>
      <c r="B30" s="335" t="s">
        <v>21938</v>
      </c>
      <c r="C30" s="749">
        <v>45047</v>
      </c>
      <c r="D30" s="765">
        <v>45056</v>
      </c>
      <c r="E30" s="765">
        <v>45139</v>
      </c>
      <c r="F30" s="756">
        <v>2800</v>
      </c>
      <c r="G30" s="756">
        <v>591</v>
      </c>
      <c r="I30" s="756">
        <v>2209</v>
      </c>
      <c r="J30" s="751">
        <v>153.05000000000001</v>
      </c>
      <c r="K30" s="751">
        <v>6.32</v>
      </c>
      <c r="L30" s="751">
        <v>132.81</v>
      </c>
    </row>
    <row r="31" spans="1:13" s="335" customFormat="1" ht="12" x14ac:dyDescent="0.2">
      <c r="A31" s="673" t="s">
        <v>21934</v>
      </c>
      <c r="B31" s="335" t="s">
        <v>21939</v>
      </c>
      <c r="C31" s="749">
        <v>45047</v>
      </c>
      <c r="D31" s="765">
        <v>45063</v>
      </c>
      <c r="E31" s="765">
        <v>45146</v>
      </c>
      <c r="F31" s="756">
        <v>3175.96</v>
      </c>
      <c r="G31" s="756">
        <v>985</v>
      </c>
      <c r="I31" s="756">
        <v>2540.96</v>
      </c>
      <c r="J31" s="751">
        <v>146.19999999999999</v>
      </c>
      <c r="K31" s="751">
        <v>6.04</v>
      </c>
      <c r="L31" s="751">
        <v>126.87</v>
      </c>
    </row>
    <row r="32" spans="1:13" s="335" customFormat="1" ht="12" x14ac:dyDescent="0.2">
      <c r="A32" s="673" t="s">
        <v>21935</v>
      </c>
      <c r="B32" s="335" t="s">
        <v>21940</v>
      </c>
      <c r="C32" s="749">
        <v>45047</v>
      </c>
      <c r="D32" s="765">
        <v>45070</v>
      </c>
      <c r="E32" s="765">
        <v>45154</v>
      </c>
      <c r="F32" s="756">
        <v>4542.3999999999996</v>
      </c>
      <c r="I32" s="756">
        <v>3557.4</v>
      </c>
      <c r="J32" s="751">
        <v>214.64</v>
      </c>
      <c r="K32" s="751">
        <v>8.8699999999999992</v>
      </c>
      <c r="L32" s="751">
        <v>186.26</v>
      </c>
    </row>
    <row r="33" spans="1:13" s="335" customFormat="1" ht="12" x14ac:dyDescent="0.2">
      <c r="A33" s="673" t="s">
        <v>21936</v>
      </c>
      <c r="B33" s="335" t="s">
        <v>21941</v>
      </c>
      <c r="C33" s="749">
        <v>45047</v>
      </c>
      <c r="D33" s="765">
        <v>45077</v>
      </c>
      <c r="E33" s="765">
        <v>45156</v>
      </c>
      <c r="F33" s="756">
        <v>6482.4</v>
      </c>
      <c r="G33" s="756">
        <v>1296</v>
      </c>
      <c r="I33" s="756">
        <v>5186.3999999999996</v>
      </c>
      <c r="J33" s="751">
        <v>292.86</v>
      </c>
      <c r="K33" s="751">
        <v>12.1</v>
      </c>
      <c r="L33" s="751">
        <v>254.13</v>
      </c>
    </row>
    <row r="34" spans="1:13" s="335" customFormat="1" ht="12" x14ac:dyDescent="0.2">
      <c r="A34" s="673" t="s">
        <v>21937</v>
      </c>
      <c r="B34" s="335" t="s">
        <v>21942</v>
      </c>
      <c r="C34" s="749">
        <v>45047</v>
      </c>
      <c r="D34" s="765">
        <v>45077</v>
      </c>
      <c r="E34" s="765">
        <v>45167</v>
      </c>
      <c r="F34" s="756">
        <v>7734.5</v>
      </c>
      <c r="G34" s="756">
        <v>1547</v>
      </c>
      <c r="I34" s="756">
        <v>6187.5</v>
      </c>
      <c r="J34" s="751">
        <v>296.13</v>
      </c>
      <c r="K34" s="751">
        <v>12.24</v>
      </c>
      <c r="L34" s="751">
        <v>256.97000000000003</v>
      </c>
      <c r="M34" s="774"/>
    </row>
    <row r="35" spans="1:13" s="335" customFormat="1" ht="12" x14ac:dyDescent="0.2"/>
    <row r="36" spans="1:13" s="335" customFormat="1" ht="12" x14ac:dyDescent="0.2">
      <c r="A36" s="673" t="s">
        <v>22172</v>
      </c>
      <c r="B36" s="335" t="s">
        <v>22178</v>
      </c>
      <c r="C36" s="749">
        <v>45078</v>
      </c>
      <c r="D36" s="765">
        <v>45091</v>
      </c>
      <c r="E36" s="765">
        <v>45174</v>
      </c>
      <c r="F36" s="756">
        <v>4831</v>
      </c>
      <c r="G36" s="756">
        <v>966</v>
      </c>
      <c r="I36" s="756">
        <v>3865</v>
      </c>
      <c r="J36" s="751">
        <v>166.95</v>
      </c>
      <c r="K36" s="728">
        <v>0</v>
      </c>
      <c r="L36" s="751">
        <v>166.95</v>
      </c>
    </row>
    <row r="37" spans="1:13" s="335" customFormat="1" ht="12" x14ac:dyDescent="0.2">
      <c r="A37" s="673" t="s">
        <v>22173</v>
      </c>
      <c r="B37" s="335" t="s">
        <v>22100</v>
      </c>
      <c r="C37" s="749">
        <v>45078</v>
      </c>
      <c r="D37" s="765">
        <v>45091</v>
      </c>
      <c r="E37" s="765">
        <v>45180</v>
      </c>
      <c r="F37" s="756">
        <v>2903</v>
      </c>
      <c r="G37" s="756">
        <v>662</v>
      </c>
      <c r="I37" s="756">
        <v>2241</v>
      </c>
      <c r="J37" s="751">
        <v>130.63999999999999</v>
      </c>
      <c r="K37" s="728">
        <v>0</v>
      </c>
      <c r="L37" s="751">
        <v>130.63999999999999</v>
      </c>
    </row>
    <row r="38" spans="1:13" s="335" customFormat="1" ht="12" x14ac:dyDescent="0.2">
      <c r="A38" s="673" t="s">
        <v>22174</v>
      </c>
      <c r="B38" s="335" t="s">
        <v>22179</v>
      </c>
      <c r="C38" s="749">
        <v>45078</v>
      </c>
      <c r="D38" s="765">
        <v>45098</v>
      </c>
      <c r="E38" s="765">
        <v>45181</v>
      </c>
      <c r="F38" s="756">
        <v>5605</v>
      </c>
      <c r="G38" s="756">
        <v>1134</v>
      </c>
      <c r="I38" s="756">
        <v>4471</v>
      </c>
      <c r="J38" s="751">
        <v>263.45</v>
      </c>
      <c r="K38" s="728">
        <v>0</v>
      </c>
      <c r="L38" s="751">
        <v>263.45</v>
      </c>
    </row>
    <row r="39" spans="1:13" s="335" customFormat="1" ht="12" x14ac:dyDescent="0.2">
      <c r="A39" s="673" t="s">
        <v>22175</v>
      </c>
      <c r="B39" s="335" t="s">
        <v>22180</v>
      </c>
      <c r="C39" s="749">
        <v>45078</v>
      </c>
      <c r="D39" s="765">
        <v>45105</v>
      </c>
      <c r="E39" s="765">
        <v>45187</v>
      </c>
      <c r="F39" s="756">
        <v>8545</v>
      </c>
      <c r="G39" s="756">
        <v>2191.27</v>
      </c>
      <c r="I39" s="756">
        <v>6353.73</v>
      </c>
      <c r="J39" s="751">
        <v>541.1</v>
      </c>
      <c r="K39" s="728">
        <v>0</v>
      </c>
      <c r="L39" s="751">
        <v>541.1</v>
      </c>
    </row>
    <row r="40" spans="1:13" s="335" customFormat="1" ht="12" x14ac:dyDescent="0.2">
      <c r="A40" s="673" t="s">
        <v>22176</v>
      </c>
      <c r="B40" s="335" t="s">
        <v>22181</v>
      </c>
      <c r="C40" s="749">
        <v>45078</v>
      </c>
      <c r="D40" s="765">
        <v>45105</v>
      </c>
      <c r="E40" s="765">
        <v>45188</v>
      </c>
      <c r="F40" s="756">
        <v>3422</v>
      </c>
      <c r="G40" s="756">
        <v>949</v>
      </c>
      <c r="I40" s="756">
        <v>2473</v>
      </c>
      <c r="J40" s="751">
        <v>238.79</v>
      </c>
      <c r="K40" s="728">
        <v>0</v>
      </c>
      <c r="L40" s="751">
        <v>238.79</v>
      </c>
    </row>
    <row r="41" spans="1:13" s="335" customFormat="1" ht="12" x14ac:dyDescent="0.2">
      <c r="A41" s="673" t="s">
        <v>22177</v>
      </c>
      <c r="B41" s="335" t="s">
        <v>22182</v>
      </c>
      <c r="C41" s="749">
        <v>45078</v>
      </c>
      <c r="D41" s="765">
        <v>45105</v>
      </c>
      <c r="E41" s="765">
        <v>45194</v>
      </c>
      <c r="F41" s="756">
        <v>10109</v>
      </c>
      <c r="G41" s="756">
        <v>2262.3200000000002</v>
      </c>
      <c r="I41" s="756">
        <v>7846.68</v>
      </c>
      <c r="J41" s="751">
        <v>538.09</v>
      </c>
      <c r="K41" s="728">
        <v>0</v>
      </c>
      <c r="L41" s="751">
        <v>538.09</v>
      </c>
    </row>
    <row r="42" spans="1:13" s="335" customFormat="1" ht="12" x14ac:dyDescent="0.2"/>
    <row r="43" spans="1:13" s="335" customFormat="1" ht="12" x14ac:dyDescent="0.2">
      <c r="A43" s="673" t="s">
        <v>22433</v>
      </c>
      <c r="B43" s="335" t="s">
        <v>22438</v>
      </c>
      <c r="C43" s="749">
        <v>45108</v>
      </c>
      <c r="D43" s="765">
        <v>45126</v>
      </c>
      <c r="E43" s="765">
        <v>45216</v>
      </c>
      <c r="F43" s="756">
        <v>8555</v>
      </c>
      <c r="G43" s="756">
        <v>2007.31</v>
      </c>
      <c r="I43" s="756">
        <v>6547.69</v>
      </c>
      <c r="J43" s="751">
        <v>407.08</v>
      </c>
      <c r="K43" s="728">
        <v>18.5</v>
      </c>
      <c r="L43" s="751">
        <v>388.58</v>
      </c>
    </row>
    <row r="44" spans="1:13" s="335" customFormat="1" ht="12" x14ac:dyDescent="0.2">
      <c r="A44" s="673" t="s">
        <v>22434</v>
      </c>
      <c r="B44" s="335" t="s">
        <v>22439</v>
      </c>
      <c r="C44" s="749">
        <v>45108</v>
      </c>
      <c r="D44" s="765">
        <v>45129</v>
      </c>
      <c r="E44" s="765">
        <v>45219</v>
      </c>
      <c r="F44" s="756">
        <v>3500</v>
      </c>
      <c r="G44" s="335">
        <v>781.86</v>
      </c>
      <c r="I44" s="756">
        <v>2718.14</v>
      </c>
      <c r="J44" s="751">
        <v>187.57</v>
      </c>
      <c r="K44" s="728">
        <v>8.5299999999999994</v>
      </c>
      <c r="L44" s="751">
        <v>179.04</v>
      </c>
    </row>
    <row r="45" spans="1:13" s="335" customFormat="1" ht="12" x14ac:dyDescent="0.2">
      <c r="A45" s="673" t="s">
        <v>22435</v>
      </c>
      <c r="B45" s="335" t="s">
        <v>22440</v>
      </c>
      <c r="C45" s="749">
        <v>45108</v>
      </c>
      <c r="D45" s="765">
        <v>45127</v>
      </c>
      <c r="E45" s="765">
        <v>45217</v>
      </c>
      <c r="F45" s="756">
        <v>16000</v>
      </c>
      <c r="G45" s="756">
        <v>5351.22</v>
      </c>
      <c r="I45" s="756">
        <v>10648.79</v>
      </c>
      <c r="J45" s="751">
        <v>1176.6500000000001</v>
      </c>
      <c r="K45" s="728">
        <v>53.48</v>
      </c>
      <c r="L45" s="751">
        <v>1123.1600000000001</v>
      </c>
    </row>
    <row r="46" spans="1:13" s="335" customFormat="1" ht="12" x14ac:dyDescent="0.2">
      <c r="A46" s="673" t="s">
        <v>22436</v>
      </c>
      <c r="B46" s="335" t="s">
        <v>22441</v>
      </c>
      <c r="C46" s="749">
        <v>45108</v>
      </c>
      <c r="D46" s="765">
        <v>45128</v>
      </c>
      <c r="E46" s="765">
        <v>45218</v>
      </c>
      <c r="F46" s="756">
        <v>2500</v>
      </c>
      <c r="G46" s="335">
        <v>624.54999999999995</v>
      </c>
      <c r="I46" s="756">
        <v>1875.45</v>
      </c>
      <c r="J46" s="751">
        <v>153.19</v>
      </c>
      <c r="K46" s="728">
        <v>6.96</v>
      </c>
      <c r="L46" s="751">
        <v>146.22999999999999</v>
      </c>
    </row>
    <row r="47" spans="1:13" s="335" customFormat="1" ht="12" x14ac:dyDescent="0.2">
      <c r="A47" s="673" t="s">
        <v>22437</v>
      </c>
      <c r="B47" s="335" t="s">
        <v>22442</v>
      </c>
      <c r="C47" s="749">
        <v>45108</v>
      </c>
      <c r="D47" s="765">
        <v>45134</v>
      </c>
      <c r="E47" s="765">
        <v>45224</v>
      </c>
      <c r="F47" s="756">
        <v>3400</v>
      </c>
      <c r="G47" s="335">
        <v>680</v>
      </c>
      <c r="I47" s="756">
        <v>2720</v>
      </c>
      <c r="J47" s="751">
        <v>153.12</v>
      </c>
      <c r="K47" s="728">
        <v>6.96</v>
      </c>
      <c r="L47" s="751">
        <v>146.16</v>
      </c>
    </row>
    <row r="48" spans="1:13" s="335" customFormat="1" ht="12" x14ac:dyDescent="0.2">
      <c r="A48" s="673"/>
      <c r="J48" s="775"/>
      <c r="K48" s="745"/>
      <c r="L48" s="775"/>
    </row>
    <row r="49" spans="1:12" s="335" customFormat="1" ht="12" x14ac:dyDescent="0.2">
      <c r="A49" s="673" t="s">
        <v>22685</v>
      </c>
      <c r="B49" s="335" t="s">
        <v>22661</v>
      </c>
      <c r="C49" s="733">
        <v>45139</v>
      </c>
      <c r="D49" s="765">
        <v>45140</v>
      </c>
      <c r="E49" s="765">
        <v>45230</v>
      </c>
      <c r="F49" s="756">
        <v>3334</v>
      </c>
      <c r="G49" s="335">
        <v>677.3</v>
      </c>
      <c r="I49" s="756">
        <v>2656.7</v>
      </c>
      <c r="J49" s="751">
        <v>125.86</v>
      </c>
      <c r="K49" s="728">
        <v>5.72</v>
      </c>
      <c r="L49" s="751">
        <v>120.14</v>
      </c>
    </row>
    <row r="50" spans="1:12" s="335" customFormat="1" ht="12" x14ac:dyDescent="0.2">
      <c r="A50" s="673" t="s">
        <v>22686</v>
      </c>
      <c r="B50" s="335" t="s">
        <v>22680</v>
      </c>
      <c r="C50" s="733">
        <v>45139</v>
      </c>
      <c r="D50" s="765">
        <v>45148</v>
      </c>
      <c r="E50" s="765">
        <v>45238</v>
      </c>
      <c r="F50" s="756">
        <v>9180</v>
      </c>
      <c r="G50" s="756">
        <v>1836</v>
      </c>
      <c r="I50" s="756">
        <v>7344</v>
      </c>
      <c r="J50" s="751">
        <v>342.03</v>
      </c>
      <c r="K50" s="728">
        <v>15.55</v>
      </c>
      <c r="L50" s="751">
        <v>326.48</v>
      </c>
    </row>
    <row r="51" spans="1:12" s="335" customFormat="1" ht="12" x14ac:dyDescent="0.2">
      <c r="A51" s="673" t="s">
        <v>22687</v>
      </c>
      <c r="B51" s="335" t="s">
        <v>22681</v>
      </c>
      <c r="C51" s="733">
        <v>45139</v>
      </c>
      <c r="D51" s="765">
        <v>45146</v>
      </c>
      <c r="E51" s="765">
        <v>45236</v>
      </c>
      <c r="F51" s="756">
        <v>680</v>
      </c>
      <c r="G51" s="335">
        <v>233.57</v>
      </c>
      <c r="I51" s="335">
        <v>446.43</v>
      </c>
      <c r="J51" s="751">
        <v>50.72</v>
      </c>
      <c r="K51" s="728">
        <v>2.31</v>
      </c>
      <c r="L51" s="751">
        <v>48.42</v>
      </c>
    </row>
    <row r="52" spans="1:12" s="335" customFormat="1" ht="12" x14ac:dyDescent="0.2">
      <c r="A52" s="673" t="s">
        <v>22688</v>
      </c>
      <c r="B52" s="335" t="s">
        <v>22682</v>
      </c>
      <c r="C52" s="733">
        <v>45139</v>
      </c>
      <c r="D52" s="765">
        <v>45159</v>
      </c>
      <c r="E52" s="765">
        <v>45249</v>
      </c>
      <c r="F52" s="756">
        <v>3319</v>
      </c>
      <c r="G52" s="335">
        <v>755.35</v>
      </c>
      <c r="I52" s="756">
        <v>2563.66</v>
      </c>
      <c r="J52" s="751">
        <v>173.84</v>
      </c>
      <c r="K52" s="728">
        <v>7.9</v>
      </c>
      <c r="L52" s="751">
        <v>165.94</v>
      </c>
    </row>
    <row r="53" spans="1:12" s="335" customFormat="1" ht="12" x14ac:dyDescent="0.2">
      <c r="A53" s="673" t="s">
        <v>22689</v>
      </c>
      <c r="B53" s="335" t="s">
        <v>22683</v>
      </c>
      <c r="C53" s="733">
        <v>45139</v>
      </c>
      <c r="D53" s="765">
        <v>45167</v>
      </c>
      <c r="E53" s="765">
        <v>45257</v>
      </c>
      <c r="F53" s="756">
        <v>2746.99</v>
      </c>
      <c r="G53" s="335">
        <v>880.11</v>
      </c>
      <c r="I53" s="756">
        <v>1866.88</v>
      </c>
      <c r="J53" s="751">
        <v>150.35</v>
      </c>
      <c r="K53" s="728">
        <v>6.83</v>
      </c>
      <c r="L53" s="751">
        <v>143.52000000000001</v>
      </c>
    </row>
    <row r="54" spans="1:12" s="335" customFormat="1" ht="12" x14ac:dyDescent="0.2">
      <c r="A54" s="673" t="s">
        <v>22690</v>
      </c>
      <c r="B54" s="335" t="s">
        <v>22684</v>
      </c>
      <c r="C54" s="733">
        <v>45139</v>
      </c>
      <c r="D54" s="765">
        <v>45167</v>
      </c>
      <c r="E54" s="765">
        <v>45257</v>
      </c>
      <c r="F54" s="756">
        <v>4084</v>
      </c>
      <c r="G54" s="335">
        <v>816.8</v>
      </c>
      <c r="I54" s="756">
        <v>3267.2</v>
      </c>
      <c r="J54" s="751">
        <v>148.19999999999999</v>
      </c>
      <c r="K54" s="728">
        <v>6.74</v>
      </c>
      <c r="L54" s="751">
        <v>141.46</v>
      </c>
    </row>
    <row r="55" spans="1:12" s="335" customFormat="1" ht="12" x14ac:dyDescent="0.2">
      <c r="J55" s="751"/>
      <c r="K55" s="728"/>
      <c r="L55" s="751"/>
    </row>
    <row r="56" spans="1:12" s="335" customFormat="1" ht="12" x14ac:dyDescent="0.2">
      <c r="A56" s="673" t="s">
        <v>22888</v>
      </c>
      <c r="B56" s="335" t="s">
        <v>22885</v>
      </c>
      <c r="C56" s="749">
        <v>45170</v>
      </c>
      <c r="D56" s="765">
        <v>45183</v>
      </c>
      <c r="E56" s="765">
        <v>45273</v>
      </c>
      <c r="F56" s="756">
        <v>3000</v>
      </c>
      <c r="G56" s="335">
        <v>979.87</v>
      </c>
      <c r="I56" s="756">
        <v>2020.13</v>
      </c>
      <c r="J56" s="751">
        <v>221.87</v>
      </c>
      <c r="K56" s="728">
        <v>9.17</v>
      </c>
      <c r="L56" s="751">
        <v>192.53</v>
      </c>
    </row>
    <row r="57" spans="1:12" s="335" customFormat="1" ht="12" x14ac:dyDescent="0.2">
      <c r="A57" s="673" t="s">
        <v>22889</v>
      </c>
      <c r="B57" s="335" t="s">
        <v>22886</v>
      </c>
      <c r="C57" s="749">
        <v>45170</v>
      </c>
      <c r="D57" s="765">
        <v>45187</v>
      </c>
      <c r="E57" s="765">
        <v>45277</v>
      </c>
      <c r="F57" s="756">
        <v>2939</v>
      </c>
      <c r="G57" s="335">
        <v>738.79</v>
      </c>
      <c r="I57" s="756">
        <v>2200.2199999999998</v>
      </c>
      <c r="J57" s="751">
        <v>155.36000000000001</v>
      </c>
      <c r="K57" s="728">
        <v>6.42</v>
      </c>
      <c r="L57" s="751">
        <v>134.82</v>
      </c>
    </row>
    <row r="58" spans="1:12" s="335" customFormat="1" ht="12" x14ac:dyDescent="0.2">
      <c r="A58" s="673" t="s">
        <v>22890</v>
      </c>
      <c r="B58" s="335" t="s">
        <v>22887</v>
      </c>
      <c r="C58" s="749">
        <v>45170</v>
      </c>
      <c r="D58" s="765">
        <v>45195</v>
      </c>
      <c r="E58" s="765">
        <v>45285</v>
      </c>
      <c r="F58" s="756">
        <v>3380</v>
      </c>
      <c r="G58" s="335">
        <v>676</v>
      </c>
      <c r="I58" s="756">
        <v>2704</v>
      </c>
      <c r="J58" s="751">
        <v>80.88</v>
      </c>
      <c r="K58" s="728">
        <v>3.34</v>
      </c>
      <c r="L58" s="751">
        <v>70.19</v>
      </c>
    </row>
    <row r="59" spans="1:12" x14ac:dyDescent="0.25">
      <c r="J59" s="368"/>
      <c r="K59" s="167"/>
      <c r="L59" s="368"/>
    </row>
    <row r="60" spans="1:12" s="335" customFormat="1" ht="12" x14ac:dyDescent="0.2">
      <c r="A60" s="673" t="s">
        <v>23091</v>
      </c>
      <c r="B60" s="335" t="s">
        <v>23095</v>
      </c>
      <c r="C60" s="749">
        <v>45200</v>
      </c>
      <c r="D60" s="765">
        <v>45203</v>
      </c>
      <c r="E60" s="765">
        <v>45293</v>
      </c>
      <c r="F60" s="756">
        <v>4011</v>
      </c>
      <c r="G60" s="335">
        <v>840.38</v>
      </c>
      <c r="I60" s="756">
        <v>3170.62</v>
      </c>
      <c r="J60" s="751">
        <v>152.69999999999999</v>
      </c>
      <c r="K60" s="728">
        <v>6.94</v>
      </c>
      <c r="L60" s="751">
        <v>145.76</v>
      </c>
    </row>
    <row r="61" spans="1:12" s="335" customFormat="1" ht="12" x14ac:dyDescent="0.2">
      <c r="A61" s="673" t="s">
        <v>23093</v>
      </c>
      <c r="B61" s="335" t="s">
        <v>23097</v>
      </c>
      <c r="C61" s="749">
        <v>45200</v>
      </c>
      <c r="D61" s="765">
        <v>45216</v>
      </c>
      <c r="E61" s="765">
        <v>45306</v>
      </c>
      <c r="F61" s="756">
        <v>2999</v>
      </c>
      <c r="G61" s="335">
        <v>858.87</v>
      </c>
      <c r="I61" s="756">
        <v>2140.13</v>
      </c>
      <c r="J61" s="751">
        <v>142.97999999999999</v>
      </c>
      <c r="K61" s="728">
        <v>6.5</v>
      </c>
      <c r="L61" s="751">
        <v>136.47999999999999</v>
      </c>
    </row>
    <row r="62" spans="1:12" s="335" customFormat="1" ht="12" x14ac:dyDescent="0.2">
      <c r="A62" s="673" t="s">
        <v>23094</v>
      </c>
      <c r="B62" s="335" t="s">
        <v>23098</v>
      </c>
      <c r="C62" s="749">
        <v>45200</v>
      </c>
      <c r="D62" s="765">
        <v>45230</v>
      </c>
      <c r="E62" s="765">
        <v>45320</v>
      </c>
      <c r="F62" s="756">
        <v>5489</v>
      </c>
      <c r="G62" s="335">
        <v>1480.44</v>
      </c>
      <c r="I62" s="756">
        <v>4008.56</v>
      </c>
      <c r="J62" s="751">
        <v>291.24</v>
      </c>
      <c r="K62" s="728">
        <v>13.24</v>
      </c>
      <c r="L62" s="751">
        <v>278.01</v>
      </c>
    </row>
    <row r="63" spans="1:12" x14ac:dyDescent="0.25">
      <c r="J63" s="368"/>
      <c r="K63" s="167"/>
      <c r="L63" s="368"/>
    </row>
    <row r="64" spans="1:12" x14ac:dyDescent="0.25">
      <c r="A64" s="21" t="s">
        <v>23344</v>
      </c>
      <c r="B64" t="s">
        <v>23345</v>
      </c>
      <c r="C64" s="870">
        <v>45231</v>
      </c>
      <c r="D64" s="871">
        <v>45245</v>
      </c>
      <c r="E64" s="871">
        <v>45335</v>
      </c>
      <c r="F64" s="872">
        <v>3285</v>
      </c>
      <c r="G64">
        <v>665.8</v>
      </c>
      <c r="I64" s="872">
        <v>2619.1999999999998</v>
      </c>
      <c r="J64" s="368">
        <v>119.46</v>
      </c>
      <c r="K64" s="167">
        <v>5.43</v>
      </c>
      <c r="L64" s="368">
        <v>114.03</v>
      </c>
    </row>
    <row r="65" spans="1:12" x14ac:dyDescent="0.25">
      <c r="J65" s="368"/>
      <c r="K65" s="167"/>
      <c r="L65" s="368"/>
    </row>
    <row r="66" spans="1:12" x14ac:dyDescent="0.25">
      <c r="A66" s="21" t="s">
        <v>23603</v>
      </c>
      <c r="B66" t="s">
        <v>23600</v>
      </c>
      <c r="C66" s="733">
        <v>45261</v>
      </c>
      <c r="D66" s="871">
        <v>45264</v>
      </c>
      <c r="E66" s="871">
        <v>45355</v>
      </c>
      <c r="F66" s="872">
        <v>3000</v>
      </c>
      <c r="G66">
        <v>600</v>
      </c>
      <c r="I66" s="872">
        <v>2400</v>
      </c>
      <c r="J66" s="368">
        <v>76.02</v>
      </c>
      <c r="K66" s="167">
        <v>0</v>
      </c>
      <c r="L66" s="368">
        <v>69.11</v>
      </c>
    </row>
    <row r="67" spans="1:12" x14ac:dyDescent="0.25">
      <c r="A67" s="21" t="s">
        <v>23604</v>
      </c>
      <c r="B67" t="s">
        <v>23601</v>
      </c>
      <c r="C67" s="733">
        <v>45261</v>
      </c>
      <c r="D67" s="871">
        <v>45252</v>
      </c>
      <c r="E67" s="871">
        <v>45359</v>
      </c>
      <c r="F67" s="872">
        <v>2999</v>
      </c>
      <c r="G67">
        <v>706.4</v>
      </c>
      <c r="I67" s="872">
        <v>2292.6</v>
      </c>
      <c r="J67" s="368">
        <v>122.48</v>
      </c>
      <c r="K67" s="167">
        <v>5.0599999999999996</v>
      </c>
      <c r="L67" s="368">
        <v>106.28</v>
      </c>
    </row>
    <row r="68" spans="1:12" x14ac:dyDescent="0.25">
      <c r="A68" s="21" t="s">
        <v>23605</v>
      </c>
      <c r="B68" t="s">
        <v>23602</v>
      </c>
      <c r="C68" s="733">
        <v>45261</v>
      </c>
      <c r="D68" s="871">
        <v>45279</v>
      </c>
      <c r="E68" s="871">
        <v>45376</v>
      </c>
      <c r="F68" s="872">
        <v>2836</v>
      </c>
      <c r="G68">
        <v>639.96</v>
      </c>
      <c r="I68" s="872">
        <v>2196.04</v>
      </c>
      <c r="J68" s="368">
        <v>137.1</v>
      </c>
      <c r="K68" s="167">
        <v>5.67</v>
      </c>
      <c r="L68" s="368">
        <v>118.97</v>
      </c>
    </row>
    <row r="69" spans="1:12" x14ac:dyDescent="0.25">
      <c r="F69" s="872"/>
    </row>
    <row r="70" spans="1:12" x14ac:dyDescent="0.25">
      <c r="A70" s="21" t="s">
        <v>23716</v>
      </c>
      <c r="B70" t="s">
        <v>23719</v>
      </c>
      <c r="C70" s="733">
        <v>45292</v>
      </c>
      <c r="D70" s="871">
        <v>45286</v>
      </c>
      <c r="E70" s="871">
        <v>45376</v>
      </c>
      <c r="F70" s="872">
        <v>1611</v>
      </c>
      <c r="G70">
        <v>475.93</v>
      </c>
      <c r="I70" s="872">
        <v>1135.07</v>
      </c>
      <c r="J70" s="368">
        <v>110.03</v>
      </c>
      <c r="K70" s="368">
        <v>4.55</v>
      </c>
      <c r="L70" s="368">
        <v>95.48</v>
      </c>
    </row>
    <row r="71" spans="1:12" x14ac:dyDescent="0.25">
      <c r="A71" s="21" t="s">
        <v>23717</v>
      </c>
      <c r="B71" t="s">
        <v>23720</v>
      </c>
      <c r="C71" s="733">
        <v>45292</v>
      </c>
      <c r="D71" s="871">
        <v>45315</v>
      </c>
      <c r="E71" s="871">
        <v>45405</v>
      </c>
      <c r="F71" s="872">
        <v>2050.88</v>
      </c>
      <c r="G71">
        <v>425.59</v>
      </c>
      <c r="I71" s="872">
        <v>1625.29</v>
      </c>
      <c r="J71" s="368">
        <v>105.24</v>
      </c>
      <c r="K71" s="368">
        <v>4.3499999999999996</v>
      </c>
      <c r="L71" s="368">
        <v>91.32</v>
      </c>
    </row>
    <row r="72" spans="1:12" x14ac:dyDescent="0.25">
      <c r="A72" s="21" t="s">
        <v>23718</v>
      </c>
      <c r="B72" t="s">
        <v>23721</v>
      </c>
      <c r="C72" s="733">
        <v>45292</v>
      </c>
      <c r="D72" s="871">
        <v>45321</v>
      </c>
      <c r="E72" s="871">
        <v>45411</v>
      </c>
      <c r="F72" s="872">
        <v>2695</v>
      </c>
      <c r="G72">
        <v>565.65</v>
      </c>
      <c r="I72" s="872">
        <v>2129.35</v>
      </c>
      <c r="J72" s="368">
        <v>140.47</v>
      </c>
      <c r="K72" s="368">
        <v>5.8</v>
      </c>
      <c r="L72" s="368">
        <v>121.9</v>
      </c>
    </row>
    <row r="74" spans="1:12" x14ac:dyDescent="0.25">
      <c r="A74" s="21" t="s">
        <v>23941</v>
      </c>
      <c r="B74" t="s">
        <v>23947</v>
      </c>
      <c r="C74" s="733">
        <v>45323</v>
      </c>
      <c r="D74" s="871">
        <v>45329</v>
      </c>
      <c r="E74" s="871">
        <v>45419</v>
      </c>
      <c r="F74" s="872">
        <v>3015</v>
      </c>
      <c r="G74">
        <v>1031.1600000000001</v>
      </c>
      <c r="I74" s="872">
        <v>1983.84</v>
      </c>
      <c r="J74" s="368">
        <v>243.87</v>
      </c>
      <c r="K74" s="368">
        <v>10.08</v>
      </c>
      <c r="L74" s="368">
        <v>211.62</v>
      </c>
    </row>
    <row r="75" spans="1:12" x14ac:dyDescent="0.25">
      <c r="A75" s="21" t="s">
        <v>23942</v>
      </c>
      <c r="B75" t="s">
        <v>23948</v>
      </c>
      <c r="C75" s="733">
        <v>45323</v>
      </c>
      <c r="D75" s="871">
        <v>45336</v>
      </c>
      <c r="E75" s="871">
        <v>45426</v>
      </c>
      <c r="F75" s="872">
        <v>15881</v>
      </c>
      <c r="G75">
        <v>4353.26</v>
      </c>
      <c r="I75" s="872">
        <v>11527.74</v>
      </c>
      <c r="J75" s="368">
        <v>1174.69</v>
      </c>
      <c r="K75" s="368">
        <v>48.54</v>
      </c>
      <c r="L75" s="368">
        <v>1019.36</v>
      </c>
    </row>
    <row r="76" spans="1:12" x14ac:dyDescent="0.25">
      <c r="A76" s="21" t="s">
        <v>23943</v>
      </c>
      <c r="B76" t="s">
        <v>23949</v>
      </c>
      <c r="C76" s="733">
        <v>45323</v>
      </c>
      <c r="D76" s="871">
        <v>45342</v>
      </c>
      <c r="E76" s="871">
        <v>45432</v>
      </c>
      <c r="F76" s="872">
        <v>10428</v>
      </c>
      <c r="G76">
        <v>2114.96</v>
      </c>
      <c r="I76" s="872">
        <v>8313.0400000000009</v>
      </c>
      <c r="J76" s="368">
        <v>432.03</v>
      </c>
      <c r="K76" s="368">
        <v>17.850000000000001</v>
      </c>
      <c r="L76" s="368">
        <v>374.9</v>
      </c>
    </row>
    <row r="77" spans="1:12" x14ac:dyDescent="0.25">
      <c r="A77" s="21" t="s">
        <v>23944</v>
      </c>
      <c r="B77" t="s">
        <v>23950</v>
      </c>
      <c r="C77" s="733">
        <v>45323</v>
      </c>
      <c r="D77" s="871">
        <v>45341</v>
      </c>
      <c r="E77" s="871">
        <v>45431</v>
      </c>
      <c r="F77" s="872">
        <v>3722</v>
      </c>
      <c r="G77">
        <v>930.14</v>
      </c>
      <c r="I77" s="872">
        <v>2791.86</v>
      </c>
      <c r="J77" s="368">
        <v>244.66</v>
      </c>
      <c r="K77" s="368">
        <v>10.11</v>
      </c>
      <c r="L77" s="368">
        <v>212.3</v>
      </c>
    </row>
    <row r="78" spans="1:12" x14ac:dyDescent="0.25">
      <c r="A78" s="21" t="s">
        <v>23945</v>
      </c>
      <c r="B78" t="s">
        <v>23951</v>
      </c>
      <c r="C78" s="733">
        <v>45323</v>
      </c>
      <c r="D78" s="871">
        <v>45342</v>
      </c>
      <c r="E78" s="871">
        <v>45432</v>
      </c>
      <c r="F78" s="872">
        <v>5322</v>
      </c>
      <c r="G78">
        <v>1064.4000000000001</v>
      </c>
      <c r="I78" s="872">
        <v>4257.6000000000004</v>
      </c>
      <c r="J78" s="368">
        <v>246.48</v>
      </c>
      <c r="K78" s="368">
        <v>10.19</v>
      </c>
      <c r="L78" s="368">
        <v>213.89</v>
      </c>
    </row>
    <row r="79" spans="1:12" x14ac:dyDescent="0.25">
      <c r="A79" s="21" t="s">
        <v>23946</v>
      </c>
      <c r="B79" t="s">
        <v>23952</v>
      </c>
      <c r="C79" s="733">
        <v>45323</v>
      </c>
      <c r="D79" s="871">
        <v>45343</v>
      </c>
      <c r="E79" s="871">
        <v>45433</v>
      </c>
      <c r="F79" s="872">
        <v>1750</v>
      </c>
      <c r="G79">
        <v>586.95000000000005</v>
      </c>
      <c r="I79" s="872">
        <v>1163.05</v>
      </c>
      <c r="J79" s="368">
        <v>165.92</v>
      </c>
      <c r="K79" s="368">
        <v>6.86</v>
      </c>
      <c r="L79" s="368">
        <v>143.97999999999999</v>
      </c>
    </row>
    <row r="81" spans="1:9" x14ac:dyDescent="0.25">
      <c r="A81" t="s">
        <v>24272</v>
      </c>
      <c r="B81" t="s">
        <v>24274</v>
      </c>
      <c r="C81" s="733">
        <v>45352</v>
      </c>
      <c r="D81" s="871">
        <v>45356</v>
      </c>
      <c r="F81" s="872">
        <v>6022</v>
      </c>
      <c r="G81" s="872">
        <v>1204.4000000000001</v>
      </c>
      <c r="I81" s="872">
        <v>4817.6000000000004</v>
      </c>
    </row>
    <row r="82" spans="1:9" x14ac:dyDescent="0.25">
      <c r="A82" t="s">
        <v>24273</v>
      </c>
      <c r="B82" t="s">
        <v>24275</v>
      </c>
      <c r="C82" s="733">
        <v>45352</v>
      </c>
      <c r="D82" s="871">
        <v>45366</v>
      </c>
      <c r="F82" s="872">
        <v>2925</v>
      </c>
      <c r="G82">
        <v>963.28</v>
      </c>
      <c r="I82" s="872">
        <v>1961.72</v>
      </c>
    </row>
  </sheetData>
  <conditionalFormatting sqref="A1:A5">
    <cfRule type="duplicateValues" dxfId="13" priority="4"/>
  </conditionalFormatting>
  <conditionalFormatting sqref="A6">
    <cfRule type="duplicateValues" dxfId="12" priority="8"/>
  </conditionalFormatting>
  <conditionalFormatting sqref="A7">
    <cfRule type="duplicateValues" dxfId="11" priority="7"/>
  </conditionalFormatting>
  <conditionalFormatting sqref="A8">
    <cfRule type="duplicateValues" dxfId="10" priority="33"/>
  </conditionalFormatting>
  <conditionalFormatting sqref="A9">
    <cfRule type="duplicateValues" dxfId="9" priority="5"/>
  </conditionalFormatting>
  <conditionalFormatting sqref="A11:A13">
    <cfRule type="duplicateValues" dxfId="8" priority="3"/>
  </conditionalFormatting>
  <conditionalFormatting sqref="A15:A22">
    <cfRule type="duplicateValues" dxfId="7" priority="35"/>
  </conditionalFormatting>
  <conditionalFormatting sqref="A24:A25">
    <cfRule type="duplicateValues" dxfId="6" priority="1"/>
  </conditionalFormatting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A569C-958B-40A1-B202-C805B3CE1C1F}">
  <sheetPr>
    <tabColor theme="9" tint="0.39997558519241921"/>
  </sheetPr>
  <dimension ref="A1:R1270"/>
  <sheetViews>
    <sheetView workbookViewId="0">
      <pane xSplit="1" ySplit="5" topLeftCell="B1266" activePane="bottomRight" state="frozen"/>
      <selection pane="topRight" activeCell="B1" sqref="B1"/>
      <selection pane="bottomLeft" activeCell="A6" sqref="A6"/>
      <selection pane="bottomRight" activeCell="C1272" sqref="C1272"/>
    </sheetView>
  </sheetViews>
  <sheetFormatPr defaultColWidth="9.140625" defaultRowHeight="12.75" x14ac:dyDescent="0.2"/>
  <cols>
    <col min="1" max="1" width="33.42578125" style="138" bestFit="1" customWidth="1"/>
    <col min="2" max="2" width="37.5703125" style="138" customWidth="1"/>
    <col min="3" max="3" width="12.140625" style="138" customWidth="1"/>
    <col min="4" max="4" width="10.85546875" style="138" customWidth="1"/>
    <col min="5" max="5" width="11" style="138" customWidth="1"/>
    <col min="6" max="6" width="13.5703125" style="146" customWidth="1"/>
    <col min="7" max="7" width="13.42578125" style="146" bestFit="1" customWidth="1"/>
    <col min="8" max="8" width="13.5703125" style="139" bestFit="1" customWidth="1"/>
    <col min="9" max="9" width="11.5703125" style="167" bestFit="1" customWidth="1"/>
    <col min="10" max="10" width="12.42578125" style="167" bestFit="1" customWidth="1"/>
    <col min="11" max="11" width="16.85546875" style="167" bestFit="1" customWidth="1"/>
    <col min="12" max="16384" width="9.140625" style="138"/>
  </cols>
  <sheetData>
    <row r="1" spans="1:11" x14ac:dyDescent="0.2">
      <c r="A1" s="673" t="s">
        <v>194</v>
      </c>
      <c r="F1" s="139"/>
      <c r="G1" s="139"/>
      <c r="I1" s="474" t="s">
        <v>17730</v>
      </c>
      <c r="J1" s="474" t="s">
        <v>17731</v>
      </c>
      <c r="K1" s="474" t="s">
        <v>17732</v>
      </c>
    </row>
    <row r="2" spans="1:11" x14ac:dyDescent="0.2">
      <c r="A2" s="673" t="s">
        <v>20461</v>
      </c>
      <c r="F2" s="139"/>
      <c r="G2" s="139"/>
    </row>
    <row r="3" spans="1:11" x14ac:dyDescent="0.2">
      <c r="F3" s="139"/>
      <c r="G3" s="139"/>
    </row>
    <row r="4" spans="1:11" s="335" customFormat="1" ht="12" x14ac:dyDescent="0.2">
      <c r="B4" s="335" t="s">
        <v>204</v>
      </c>
      <c r="C4" s="335">
        <f>COUNT(C7:C2000)</f>
        <v>1245</v>
      </c>
      <c r="F4" s="663">
        <f>SUM(F7:F2000)</f>
        <v>6453138.4700000044</v>
      </c>
      <c r="G4" s="663">
        <f>SUM(G7:G2000)</f>
        <v>425437.13999999961</v>
      </c>
      <c r="H4" s="663">
        <f>SUM(H7:H2000)</f>
        <v>6027701.9399999967</v>
      </c>
      <c r="I4" s="728"/>
      <c r="J4" s="728"/>
      <c r="K4" s="728"/>
    </row>
    <row r="5" spans="1:11" s="729" customFormat="1" ht="36" x14ac:dyDescent="0.25">
      <c r="A5" s="729" t="s">
        <v>195</v>
      </c>
      <c r="B5" s="729" t="s">
        <v>156</v>
      </c>
      <c r="C5" s="729" t="s">
        <v>319</v>
      </c>
      <c r="D5" s="729" t="s">
        <v>196</v>
      </c>
      <c r="E5" s="729" t="s">
        <v>197</v>
      </c>
      <c r="F5" s="730" t="s">
        <v>198</v>
      </c>
      <c r="G5" s="730" t="s">
        <v>199</v>
      </c>
      <c r="H5" s="730" t="s">
        <v>200</v>
      </c>
      <c r="I5" s="731" t="s">
        <v>201</v>
      </c>
      <c r="J5" s="731"/>
      <c r="K5" s="731"/>
    </row>
    <row r="6" spans="1:11" s="729" customFormat="1" ht="12" x14ac:dyDescent="0.25">
      <c r="F6" s="730"/>
      <c r="G6" s="730"/>
      <c r="H6" s="730"/>
      <c r="I6" s="732" t="s">
        <v>163</v>
      </c>
      <c r="J6" s="732" t="s">
        <v>202</v>
      </c>
      <c r="K6" s="732" t="s">
        <v>203</v>
      </c>
    </row>
    <row r="7" spans="1:11" s="335" customFormat="1" ht="12" x14ac:dyDescent="0.2">
      <c r="A7" s="626" t="s">
        <v>21129</v>
      </c>
      <c r="B7" s="626" t="s">
        <v>21131</v>
      </c>
      <c r="C7" s="733">
        <v>44805</v>
      </c>
      <c r="D7" s="734">
        <v>44813</v>
      </c>
      <c r="E7" s="768">
        <v>44903</v>
      </c>
      <c r="F7" s="770">
        <v>30000</v>
      </c>
      <c r="G7" s="770">
        <v>1770</v>
      </c>
      <c r="H7" s="660">
        <v>28230</v>
      </c>
      <c r="I7" s="728">
        <f>J7+K7</f>
        <v>0</v>
      </c>
      <c r="J7" s="728">
        <v>0</v>
      </c>
      <c r="K7" s="728">
        <v>0</v>
      </c>
    </row>
    <row r="8" spans="1:11" s="335" customFormat="1" ht="16.5" customHeight="1" x14ac:dyDescent="0.2">
      <c r="A8" s="626" t="s">
        <v>20422</v>
      </c>
      <c r="B8" s="626" t="s">
        <v>20438</v>
      </c>
      <c r="C8" s="733">
        <v>44805</v>
      </c>
      <c r="D8" s="734">
        <v>44830</v>
      </c>
      <c r="E8" s="768">
        <v>44920</v>
      </c>
      <c r="F8" s="770">
        <v>25000</v>
      </c>
      <c r="G8" s="770">
        <v>1475</v>
      </c>
      <c r="H8" s="660">
        <v>23525</v>
      </c>
      <c r="I8" s="728">
        <f>J8+K8</f>
        <v>0</v>
      </c>
      <c r="J8" s="728">
        <v>0</v>
      </c>
      <c r="K8" s="728">
        <v>0</v>
      </c>
    </row>
    <row r="9" spans="1:11" s="335" customFormat="1" ht="16.5" customHeight="1" x14ac:dyDescent="0.2">
      <c r="A9" s="626" t="s">
        <v>20424</v>
      </c>
      <c r="B9" s="626" t="s">
        <v>20440</v>
      </c>
      <c r="C9" s="733">
        <v>44805</v>
      </c>
      <c r="D9" s="734">
        <v>44832</v>
      </c>
      <c r="E9" s="768">
        <v>44922</v>
      </c>
      <c r="F9" s="770">
        <v>8382</v>
      </c>
      <c r="G9" s="770">
        <v>494.54</v>
      </c>
      <c r="H9" s="660">
        <v>7887.46</v>
      </c>
      <c r="I9" s="728">
        <f>J9+K9</f>
        <v>0</v>
      </c>
      <c r="J9" s="728">
        <v>0</v>
      </c>
      <c r="K9" s="728">
        <v>0</v>
      </c>
    </row>
    <row r="10" spans="1:11" s="335" customFormat="1" ht="16.5" customHeight="1" x14ac:dyDescent="0.2">
      <c r="A10" s="626" t="s">
        <v>21130</v>
      </c>
      <c r="B10" s="626" t="s">
        <v>20766</v>
      </c>
      <c r="C10" s="733">
        <v>44805</v>
      </c>
      <c r="D10" s="734">
        <v>44820</v>
      </c>
      <c r="E10" s="768">
        <v>44910</v>
      </c>
      <c r="F10" s="770">
        <v>2400</v>
      </c>
      <c r="G10" s="770">
        <v>141.6</v>
      </c>
      <c r="H10" s="660">
        <v>2258.4</v>
      </c>
      <c r="I10" s="728">
        <f>J10+K10</f>
        <v>0</v>
      </c>
      <c r="J10" s="728">
        <v>0</v>
      </c>
      <c r="K10" s="728">
        <v>0</v>
      </c>
    </row>
    <row r="11" spans="1:11" s="335" customFormat="1" ht="16.5" customHeight="1" x14ac:dyDescent="0.2">
      <c r="A11" s="626"/>
      <c r="B11" s="776"/>
      <c r="C11" s="733"/>
      <c r="D11" s="768"/>
      <c r="E11" s="768"/>
      <c r="F11" s="777"/>
      <c r="G11" s="777"/>
      <c r="H11" s="660"/>
      <c r="I11" s="728">
        <f>J11+K11</f>
        <v>0</v>
      </c>
      <c r="J11" s="728">
        <v>0</v>
      </c>
      <c r="K11" s="728">
        <v>0</v>
      </c>
    </row>
    <row r="12" spans="1:11" s="335" customFormat="1" ht="16.5" customHeight="1" x14ac:dyDescent="0.2">
      <c r="A12" s="626" t="s">
        <v>20731</v>
      </c>
      <c r="B12" s="776" t="s">
        <v>20719</v>
      </c>
      <c r="C12" s="733">
        <v>44835</v>
      </c>
      <c r="D12" s="734">
        <v>44839</v>
      </c>
      <c r="E12" s="768">
        <v>44929</v>
      </c>
      <c r="F12" s="770">
        <v>7142</v>
      </c>
      <c r="G12" s="770">
        <v>421.38</v>
      </c>
      <c r="H12" s="660">
        <v>6720.62</v>
      </c>
      <c r="I12" s="728"/>
      <c r="J12" s="728"/>
      <c r="K12" s="728"/>
    </row>
    <row r="13" spans="1:11" s="335" customFormat="1" ht="16.5" customHeight="1" x14ac:dyDescent="0.2">
      <c r="A13" s="626" t="s">
        <v>20732</v>
      </c>
      <c r="B13" s="776" t="s">
        <v>20720</v>
      </c>
      <c r="C13" s="733">
        <v>44835</v>
      </c>
      <c r="D13" s="734">
        <v>44839</v>
      </c>
      <c r="E13" s="768">
        <v>44929</v>
      </c>
      <c r="F13" s="770">
        <v>6854</v>
      </c>
      <c r="G13" s="770">
        <v>404.39</v>
      </c>
      <c r="H13" s="660">
        <v>6449.61</v>
      </c>
      <c r="I13" s="728"/>
      <c r="J13" s="728"/>
      <c r="K13" s="728"/>
    </row>
    <row r="14" spans="1:11" s="335" customFormat="1" ht="16.5" customHeight="1" x14ac:dyDescent="0.2">
      <c r="A14" s="626" t="s">
        <v>20733</v>
      </c>
      <c r="B14" s="776" t="s">
        <v>20721</v>
      </c>
      <c r="C14" s="733">
        <v>44835</v>
      </c>
      <c r="D14" s="734">
        <v>44846</v>
      </c>
      <c r="E14" s="768">
        <v>44936</v>
      </c>
      <c r="F14" s="770">
        <v>2680</v>
      </c>
      <c r="G14" s="770">
        <v>158.12</v>
      </c>
      <c r="H14" s="660">
        <v>2521.88</v>
      </c>
      <c r="I14" s="728"/>
      <c r="J14" s="728"/>
      <c r="K14" s="728"/>
    </row>
    <row r="15" spans="1:11" s="335" customFormat="1" ht="12" x14ac:dyDescent="0.2">
      <c r="A15" s="626" t="s">
        <v>20734</v>
      </c>
      <c r="B15" s="626" t="s">
        <v>20722</v>
      </c>
      <c r="C15" s="733">
        <v>44835</v>
      </c>
      <c r="D15" s="734">
        <v>44845</v>
      </c>
      <c r="E15" s="768">
        <v>44935</v>
      </c>
      <c r="F15" s="770">
        <v>2400</v>
      </c>
      <c r="G15" s="770">
        <v>141.6</v>
      </c>
      <c r="H15" s="660">
        <v>2258.4</v>
      </c>
      <c r="I15" s="728"/>
      <c r="J15" s="728"/>
      <c r="K15" s="728"/>
    </row>
    <row r="16" spans="1:11" s="335" customFormat="1" ht="12" x14ac:dyDescent="0.2">
      <c r="A16" s="626" t="s">
        <v>20735</v>
      </c>
      <c r="B16" s="626" t="s">
        <v>20723</v>
      </c>
      <c r="C16" s="733">
        <v>44835</v>
      </c>
      <c r="D16" s="734">
        <v>44845</v>
      </c>
      <c r="E16" s="768">
        <v>44935</v>
      </c>
      <c r="F16" s="770">
        <v>2267</v>
      </c>
      <c r="G16" s="770">
        <v>133.75</v>
      </c>
      <c r="H16" s="660">
        <v>2133.25</v>
      </c>
      <c r="I16" s="728">
        <f t="shared" ref="I16:I23" si="0">J16+K16</f>
        <v>0</v>
      </c>
      <c r="J16" s="728">
        <v>0</v>
      </c>
      <c r="K16" s="728">
        <v>0</v>
      </c>
    </row>
    <row r="17" spans="1:11" s="335" customFormat="1" ht="12" x14ac:dyDescent="0.2">
      <c r="A17" s="626" t="s">
        <v>20736</v>
      </c>
      <c r="B17" s="626" t="s">
        <v>20724</v>
      </c>
      <c r="C17" s="733">
        <v>44835</v>
      </c>
      <c r="D17" s="734">
        <v>44845</v>
      </c>
      <c r="E17" s="768">
        <v>44935</v>
      </c>
      <c r="F17" s="770">
        <v>1000</v>
      </c>
      <c r="G17" s="770">
        <v>59</v>
      </c>
      <c r="H17" s="660">
        <v>941</v>
      </c>
      <c r="I17" s="728">
        <f t="shared" si="0"/>
        <v>0</v>
      </c>
      <c r="J17" s="728">
        <v>0</v>
      </c>
      <c r="K17" s="728">
        <v>0</v>
      </c>
    </row>
    <row r="18" spans="1:11" s="335" customFormat="1" ht="12" x14ac:dyDescent="0.2">
      <c r="A18" s="626" t="s">
        <v>20737</v>
      </c>
      <c r="B18" s="626" t="s">
        <v>20725</v>
      </c>
      <c r="C18" s="733">
        <v>44835</v>
      </c>
      <c r="D18" s="734">
        <v>44846</v>
      </c>
      <c r="E18" s="768">
        <v>44936</v>
      </c>
      <c r="F18" s="770">
        <v>2480</v>
      </c>
      <c r="G18" s="770">
        <v>146.32</v>
      </c>
      <c r="H18" s="660">
        <v>2333.6799999999998</v>
      </c>
      <c r="I18" s="728">
        <f t="shared" si="0"/>
        <v>0</v>
      </c>
      <c r="J18" s="728">
        <v>0</v>
      </c>
      <c r="K18" s="728">
        <v>0</v>
      </c>
    </row>
    <row r="19" spans="1:11" s="335" customFormat="1" ht="12" x14ac:dyDescent="0.2">
      <c r="A19" s="626" t="s">
        <v>20738</v>
      </c>
      <c r="B19" s="626" t="s">
        <v>20726</v>
      </c>
      <c r="C19" s="733">
        <v>44835</v>
      </c>
      <c r="D19" s="734">
        <v>44840</v>
      </c>
      <c r="E19" s="768">
        <v>44930</v>
      </c>
      <c r="F19" s="770">
        <v>4842</v>
      </c>
      <c r="G19" s="770">
        <v>285.68</v>
      </c>
      <c r="H19" s="660">
        <v>4556.32</v>
      </c>
      <c r="I19" s="728">
        <f t="shared" si="0"/>
        <v>0</v>
      </c>
      <c r="J19" s="728">
        <v>0</v>
      </c>
      <c r="K19" s="728">
        <v>0</v>
      </c>
    </row>
    <row r="20" spans="1:11" s="335" customFormat="1" ht="12" x14ac:dyDescent="0.2">
      <c r="A20" s="626" t="s">
        <v>20739</v>
      </c>
      <c r="B20" s="626" t="s">
        <v>20727</v>
      </c>
      <c r="C20" s="733">
        <v>44835</v>
      </c>
      <c r="D20" s="734">
        <v>44839</v>
      </c>
      <c r="E20" s="768">
        <v>44929</v>
      </c>
      <c r="F20" s="770">
        <v>2200</v>
      </c>
      <c r="G20" s="770">
        <v>129.80000000000001</v>
      </c>
      <c r="H20" s="660">
        <v>2070.1999999999998</v>
      </c>
      <c r="I20" s="728">
        <f t="shared" si="0"/>
        <v>0</v>
      </c>
      <c r="J20" s="728">
        <v>0</v>
      </c>
      <c r="K20" s="728">
        <v>0</v>
      </c>
    </row>
    <row r="21" spans="1:11" s="335" customFormat="1" ht="12" x14ac:dyDescent="0.2">
      <c r="A21" s="626" t="s">
        <v>20740</v>
      </c>
      <c r="B21" s="626" t="s">
        <v>20728</v>
      </c>
      <c r="C21" s="733">
        <v>44835</v>
      </c>
      <c r="D21" s="734">
        <v>44853</v>
      </c>
      <c r="E21" s="768">
        <v>44943</v>
      </c>
      <c r="F21" s="770">
        <v>5993</v>
      </c>
      <c r="G21" s="770">
        <v>353.59</v>
      </c>
      <c r="H21" s="660">
        <v>5639.41</v>
      </c>
      <c r="I21" s="728">
        <f t="shared" si="0"/>
        <v>0</v>
      </c>
      <c r="J21" s="728">
        <v>0</v>
      </c>
      <c r="K21" s="728">
        <v>0</v>
      </c>
    </row>
    <row r="22" spans="1:11" s="335" customFormat="1" ht="12" x14ac:dyDescent="0.2">
      <c r="A22" s="626" t="s">
        <v>20741</v>
      </c>
      <c r="B22" s="626" t="s">
        <v>20729</v>
      </c>
      <c r="C22" s="733">
        <v>44835</v>
      </c>
      <c r="D22" s="734">
        <v>44853</v>
      </c>
      <c r="E22" s="768">
        <v>44943</v>
      </c>
      <c r="F22" s="770">
        <v>2680</v>
      </c>
      <c r="G22" s="770">
        <v>158.12</v>
      </c>
      <c r="H22" s="660">
        <v>2521.88</v>
      </c>
      <c r="I22" s="728">
        <f t="shared" si="0"/>
        <v>0</v>
      </c>
      <c r="J22" s="728">
        <v>0</v>
      </c>
      <c r="K22" s="728">
        <v>0</v>
      </c>
    </row>
    <row r="23" spans="1:11" s="335" customFormat="1" ht="12" x14ac:dyDescent="0.2">
      <c r="A23" s="626" t="s">
        <v>20742</v>
      </c>
      <c r="B23" s="626" t="s">
        <v>20730</v>
      </c>
      <c r="C23" s="733">
        <v>44835</v>
      </c>
      <c r="D23" s="734">
        <v>44852</v>
      </c>
      <c r="E23" s="768">
        <v>44942</v>
      </c>
      <c r="F23" s="770">
        <v>2172</v>
      </c>
      <c r="G23" s="770">
        <v>128.15</v>
      </c>
      <c r="H23" s="660">
        <v>2043.85</v>
      </c>
      <c r="I23" s="728">
        <f t="shared" si="0"/>
        <v>0</v>
      </c>
      <c r="J23" s="728">
        <v>0</v>
      </c>
      <c r="K23" s="728">
        <v>0</v>
      </c>
    </row>
    <row r="24" spans="1:11" s="335" customFormat="1" ht="12" x14ac:dyDescent="0.2">
      <c r="A24" s="626"/>
      <c r="B24" s="626"/>
      <c r="C24" s="626"/>
      <c r="D24" s="734"/>
      <c r="E24" s="626"/>
      <c r="F24" s="770"/>
      <c r="G24" s="770"/>
      <c r="H24" s="660"/>
      <c r="I24" s="728"/>
      <c r="J24" s="728"/>
      <c r="K24" s="728"/>
    </row>
    <row r="25" spans="1:11" s="335" customFormat="1" ht="12" x14ac:dyDescent="0.2">
      <c r="A25" s="626" t="s">
        <v>21088</v>
      </c>
      <c r="B25" s="626" t="s">
        <v>21105</v>
      </c>
      <c r="C25" s="733">
        <v>44866</v>
      </c>
      <c r="D25" s="734">
        <v>44860</v>
      </c>
      <c r="E25" s="768">
        <v>44957</v>
      </c>
      <c r="F25" s="770">
        <v>7766</v>
      </c>
      <c r="G25" s="770">
        <v>458.19</v>
      </c>
      <c r="H25" s="770">
        <f>F25-G25</f>
        <v>7307.81</v>
      </c>
      <c r="I25" s="728"/>
      <c r="J25" s="728"/>
      <c r="K25" s="728"/>
    </row>
    <row r="26" spans="1:11" s="335" customFormat="1" ht="12" x14ac:dyDescent="0.2">
      <c r="A26" s="626" t="s">
        <v>21089</v>
      </c>
      <c r="B26" s="626" t="s">
        <v>21106</v>
      </c>
      <c r="C26" s="733">
        <v>44866</v>
      </c>
      <c r="D26" s="734">
        <v>44860</v>
      </c>
      <c r="E26" s="768">
        <v>44957</v>
      </c>
      <c r="F26" s="770">
        <v>8134.5</v>
      </c>
      <c r="G26" s="770">
        <v>479.94</v>
      </c>
      <c r="H26" s="770">
        <f t="shared" ref="H26:H41" si="1">F26-G26</f>
        <v>7654.56</v>
      </c>
      <c r="I26" s="728"/>
      <c r="J26" s="728"/>
      <c r="K26" s="728"/>
    </row>
    <row r="27" spans="1:11" s="335" customFormat="1" ht="12" x14ac:dyDescent="0.2">
      <c r="A27" s="626" t="s">
        <v>21090</v>
      </c>
      <c r="B27" s="626" t="s">
        <v>21107</v>
      </c>
      <c r="C27" s="733">
        <v>44866</v>
      </c>
      <c r="D27" s="734">
        <v>44859</v>
      </c>
      <c r="E27" s="768">
        <v>44957</v>
      </c>
      <c r="F27" s="770">
        <v>9355</v>
      </c>
      <c r="G27" s="770">
        <v>551.94000000000005</v>
      </c>
      <c r="H27" s="770">
        <f t="shared" si="1"/>
        <v>8803.06</v>
      </c>
      <c r="I27" s="728"/>
      <c r="J27" s="728"/>
      <c r="K27" s="728"/>
    </row>
    <row r="28" spans="1:11" s="335" customFormat="1" ht="12" x14ac:dyDescent="0.2">
      <c r="A28" s="626" t="s">
        <v>21091</v>
      </c>
      <c r="B28" s="626" t="s">
        <v>21108</v>
      </c>
      <c r="C28" s="733">
        <v>44866</v>
      </c>
      <c r="D28" s="734">
        <v>44872</v>
      </c>
      <c r="E28" s="768">
        <v>44964</v>
      </c>
      <c r="F28" s="770">
        <v>10225</v>
      </c>
      <c r="G28" s="770">
        <v>603.28</v>
      </c>
      <c r="H28" s="770">
        <f t="shared" si="1"/>
        <v>9621.7199999999993</v>
      </c>
      <c r="I28" s="728"/>
      <c r="J28" s="728"/>
      <c r="K28" s="728"/>
    </row>
    <row r="29" spans="1:11" s="335" customFormat="1" ht="12" x14ac:dyDescent="0.2">
      <c r="A29" s="626" t="s">
        <v>21092</v>
      </c>
      <c r="B29" s="626" t="s">
        <v>21109</v>
      </c>
      <c r="C29" s="733">
        <v>44866</v>
      </c>
      <c r="D29" s="734">
        <v>44880</v>
      </c>
      <c r="E29" s="768">
        <v>44971</v>
      </c>
      <c r="F29" s="770">
        <v>5300</v>
      </c>
      <c r="G29" s="770">
        <v>312.7</v>
      </c>
      <c r="H29" s="770">
        <f t="shared" si="1"/>
        <v>4987.3</v>
      </c>
      <c r="I29" s="728"/>
      <c r="J29" s="728"/>
      <c r="K29" s="728"/>
    </row>
    <row r="30" spans="1:11" s="335" customFormat="1" ht="12" x14ac:dyDescent="0.2">
      <c r="A30" s="626" t="s">
        <v>21093</v>
      </c>
      <c r="B30" s="626" t="s">
        <v>21110</v>
      </c>
      <c r="C30" s="733">
        <v>44866</v>
      </c>
      <c r="D30" s="734">
        <v>44880</v>
      </c>
      <c r="E30" s="768">
        <v>44971</v>
      </c>
      <c r="F30" s="770">
        <v>4000</v>
      </c>
      <c r="G30" s="770">
        <v>236</v>
      </c>
      <c r="H30" s="770">
        <f t="shared" si="1"/>
        <v>3764</v>
      </c>
      <c r="I30" s="728"/>
      <c r="J30" s="728"/>
      <c r="K30" s="728"/>
    </row>
    <row r="31" spans="1:11" s="335" customFormat="1" ht="12" x14ac:dyDescent="0.2">
      <c r="A31" s="626" t="s">
        <v>21094</v>
      </c>
      <c r="B31" s="626" t="s">
        <v>21111</v>
      </c>
      <c r="C31" s="733">
        <v>44866</v>
      </c>
      <c r="D31" s="734">
        <v>44878</v>
      </c>
      <c r="E31" s="768">
        <v>44971</v>
      </c>
      <c r="F31" s="770">
        <v>4000</v>
      </c>
      <c r="G31" s="770">
        <v>236</v>
      </c>
      <c r="H31" s="770">
        <f t="shared" si="1"/>
        <v>3764</v>
      </c>
      <c r="I31" s="728"/>
      <c r="J31" s="728"/>
      <c r="K31" s="728"/>
    </row>
    <row r="32" spans="1:11" s="335" customFormat="1" ht="12" x14ac:dyDescent="0.2">
      <c r="A32" s="626" t="s">
        <v>21095</v>
      </c>
      <c r="B32" s="626" t="s">
        <v>21112</v>
      </c>
      <c r="C32" s="733">
        <v>44866</v>
      </c>
      <c r="D32" s="734">
        <v>44875</v>
      </c>
      <c r="E32" s="768">
        <v>44971</v>
      </c>
      <c r="F32" s="770">
        <v>3365</v>
      </c>
      <c r="G32" s="770">
        <v>198.54</v>
      </c>
      <c r="H32" s="770">
        <f t="shared" si="1"/>
        <v>3166.46</v>
      </c>
      <c r="I32" s="728"/>
      <c r="J32" s="728"/>
      <c r="K32" s="728"/>
    </row>
    <row r="33" spans="1:11" s="335" customFormat="1" ht="12" x14ac:dyDescent="0.2">
      <c r="A33" s="626" t="s">
        <v>21096</v>
      </c>
      <c r="B33" s="626" t="s">
        <v>21113</v>
      </c>
      <c r="C33" s="733">
        <v>44866</v>
      </c>
      <c r="D33" s="734">
        <v>44874</v>
      </c>
      <c r="E33" s="768">
        <v>44971</v>
      </c>
      <c r="F33" s="770">
        <v>4305</v>
      </c>
      <c r="G33" s="770">
        <v>253.99</v>
      </c>
      <c r="H33" s="770">
        <f t="shared" si="1"/>
        <v>4051.01</v>
      </c>
      <c r="I33" s="728"/>
      <c r="J33" s="728"/>
      <c r="K33" s="728"/>
    </row>
    <row r="34" spans="1:11" s="335" customFormat="1" ht="12" x14ac:dyDescent="0.2">
      <c r="A34" s="626" t="s">
        <v>21097</v>
      </c>
      <c r="B34" s="626" t="s">
        <v>21114</v>
      </c>
      <c r="C34" s="733">
        <v>44866</v>
      </c>
      <c r="D34" s="734">
        <v>44887</v>
      </c>
      <c r="E34" s="768">
        <v>44978</v>
      </c>
      <c r="F34" s="770">
        <v>2200</v>
      </c>
      <c r="G34" s="770">
        <v>129.80000000000001</v>
      </c>
      <c r="H34" s="660">
        <f t="shared" si="1"/>
        <v>2070.1999999999998</v>
      </c>
      <c r="I34" s="728"/>
      <c r="J34" s="728"/>
      <c r="K34" s="728"/>
    </row>
    <row r="35" spans="1:11" s="335" customFormat="1" ht="12" x14ac:dyDescent="0.2">
      <c r="A35" s="626" t="s">
        <v>21098</v>
      </c>
      <c r="B35" s="626" t="s">
        <v>21113</v>
      </c>
      <c r="C35" s="733">
        <v>44866</v>
      </c>
      <c r="D35" s="734">
        <v>44887</v>
      </c>
      <c r="E35" s="768">
        <v>44978</v>
      </c>
      <c r="F35" s="770">
        <v>4023.5</v>
      </c>
      <c r="G35" s="770">
        <v>237.39</v>
      </c>
      <c r="H35" s="660">
        <f t="shared" si="1"/>
        <v>3786.11</v>
      </c>
      <c r="I35" s="728"/>
      <c r="J35" s="728"/>
      <c r="K35" s="728"/>
    </row>
    <row r="36" spans="1:11" s="335" customFormat="1" ht="12" x14ac:dyDescent="0.2">
      <c r="A36" s="626" t="s">
        <v>21099</v>
      </c>
      <c r="B36" s="626" t="s">
        <v>21115</v>
      </c>
      <c r="C36" s="733">
        <v>44866</v>
      </c>
      <c r="D36" s="734">
        <v>44881</v>
      </c>
      <c r="E36" s="768">
        <v>44977</v>
      </c>
      <c r="F36" s="770">
        <v>2200</v>
      </c>
      <c r="G36" s="770">
        <v>129.80000000000001</v>
      </c>
      <c r="H36" s="660">
        <f t="shared" si="1"/>
        <v>2070.1999999999998</v>
      </c>
      <c r="I36" s="728"/>
      <c r="J36" s="728"/>
      <c r="K36" s="728"/>
    </row>
    <row r="37" spans="1:11" s="335" customFormat="1" ht="12" x14ac:dyDescent="0.2">
      <c r="A37" s="626" t="s">
        <v>21100</v>
      </c>
      <c r="B37" s="626" t="s">
        <v>21116</v>
      </c>
      <c r="C37" s="733">
        <v>44866</v>
      </c>
      <c r="D37" s="734">
        <v>44880</v>
      </c>
      <c r="E37" s="768">
        <v>44977</v>
      </c>
      <c r="F37" s="770">
        <v>10000</v>
      </c>
      <c r="G37" s="770">
        <v>590</v>
      </c>
      <c r="H37" s="660">
        <f t="shared" si="1"/>
        <v>9410</v>
      </c>
      <c r="I37" s="728"/>
      <c r="J37" s="728"/>
      <c r="K37" s="728"/>
    </row>
    <row r="38" spans="1:11" s="335" customFormat="1" ht="12" x14ac:dyDescent="0.2">
      <c r="A38" s="626" t="s">
        <v>21101</v>
      </c>
      <c r="B38" s="626" t="s">
        <v>21117</v>
      </c>
      <c r="C38" s="733">
        <v>44866</v>
      </c>
      <c r="D38" s="734">
        <v>44881</v>
      </c>
      <c r="E38" s="768">
        <v>44977</v>
      </c>
      <c r="F38" s="770">
        <v>2400</v>
      </c>
      <c r="G38" s="770">
        <v>141.6</v>
      </c>
      <c r="H38" s="660">
        <f t="shared" si="1"/>
        <v>2258.4</v>
      </c>
      <c r="I38" s="728"/>
      <c r="J38" s="728"/>
      <c r="K38" s="728"/>
    </row>
    <row r="39" spans="1:11" s="335" customFormat="1" ht="12" x14ac:dyDescent="0.2">
      <c r="A39" s="626" t="s">
        <v>21102</v>
      </c>
      <c r="B39" s="626" t="s">
        <v>21118</v>
      </c>
      <c r="C39" s="733">
        <v>44866</v>
      </c>
      <c r="D39" s="734">
        <v>44894</v>
      </c>
      <c r="E39" s="768">
        <v>44985</v>
      </c>
      <c r="F39" s="770">
        <v>2480</v>
      </c>
      <c r="G39" s="770">
        <v>146.32</v>
      </c>
      <c r="H39" s="660">
        <f t="shared" si="1"/>
        <v>2333.6799999999998</v>
      </c>
      <c r="I39" s="728"/>
      <c r="J39" s="728"/>
      <c r="K39" s="728"/>
    </row>
    <row r="40" spans="1:11" s="335" customFormat="1" ht="12" x14ac:dyDescent="0.2">
      <c r="A40" s="626" t="s">
        <v>21103</v>
      </c>
      <c r="B40" s="626" t="s">
        <v>21119</v>
      </c>
      <c r="C40" s="733">
        <v>44866</v>
      </c>
      <c r="D40" s="734">
        <v>44893</v>
      </c>
      <c r="E40" s="768">
        <v>44985</v>
      </c>
      <c r="F40" s="770">
        <v>30000</v>
      </c>
      <c r="G40" s="770">
        <v>1770</v>
      </c>
      <c r="H40" s="660">
        <f t="shared" si="1"/>
        <v>28230</v>
      </c>
      <c r="I40" s="728"/>
      <c r="J40" s="728"/>
      <c r="K40" s="728"/>
    </row>
    <row r="41" spans="1:11" s="335" customFormat="1" ht="12" x14ac:dyDescent="0.2">
      <c r="A41" s="626" t="s">
        <v>21104</v>
      </c>
      <c r="B41" s="626" t="s">
        <v>21120</v>
      </c>
      <c r="C41" s="733">
        <v>44866</v>
      </c>
      <c r="D41" s="734">
        <v>44889</v>
      </c>
      <c r="E41" s="768">
        <v>44984</v>
      </c>
      <c r="F41" s="770">
        <v>4400</v>
      </c>
      <c r="G41" s="770">
        <v>259.60000000000002</v>
      </c>
      <c r="H41" s="660">
        <f t="shared" si="1"/>
        <v>4140.3999999999996</v>
      </c>
      <c r="I41" s="728"/>
      <c r="J41" s="728"/>
      <c r="K41" s="728"/>
    </row>
    <row r="42" spans="1:11" s="335" customFormat="1" ht="12" x14ac:dyDescent="0.2">
      <c r="A42" s="626"/>
      <c r="B42" s="626"/>
      <c r="C42" s="626"/>
      <c r="D42" s="626"/>
      <c r="E42" s="626"/>
      <c r="F42" s="770"/>
      <c r="G42" s="770"/>
      <c r="H42" s="660"/>
      <c r="I42" s="728"/>
      <c r="J42" s="728"/>
      <c r="K42" s="728"/>
    </row>
    <row r="43" spans="1:11" s="335" customFormat="1" ht="12" x14ac:dyDescent="0.2">
      <c r="A43" s="626" t="s">
        <v>21142</v>
      </c>
      <c r="B43" s="626" t="s">
        <v>21143</v>
      </c>
      <c r="C43" s="733">
        <v>44896</v>
      </c>
      <c r="D43" s="734">
        <v>44901</v>
      </c>
      <c r="E43" s="734">
        <v>44992</v>
      </c>
      <c r="F43" s="770">
        <v>4900</v>
      </c>
      <c r="G43" s="770">
        <v>289.10000000000002</v>
      </c>
      <c r="H43" s="660">
        <v>4610.8999999999996</v>
      </c>
      <c r="I43" s="728"/>
      <c r="J43" s="728"/>
      <c r="K43" s="728"/>
    </row>
    <row r="44" spans="1:11" s="335" customFormat="1" ht="12" x14ac:dyDescent="0.2">
      <c r="A44" s="626"/>
      <c r="B44" s="626"/>
      <c r="C44" s="626"/>
      <c r="D44" s="626"/>
      <c r="E44" s="626"/>
      <c r="F44" s="770"/>
      <c r="G44" s="770"/>
      <c r="H44" s="660"/>
      <c r="I44" s="728"/>
      <c r="J44" s="728"/>
      <c r="K44" s="728"/>
    </row>
    <row r="45" spans="1:11" s="335" customFormat="1" ht="12" x14ac:dyDescent="0.2">
      <c r="A45" s="626" t="s">
        <v>21351</v>
      </c>
      <c r="B45" s="626" t="s">
        <v>21355</v>
      </c>
      <c r="C45" s="733">
        <v>44927</v>
      </c>
      <c r="D45" s="734">
        <v>44911</v>
      </c>
      <c r="E45" s="768">
        <v>45019</v>
      </c>
      <c r="F45" s="770">
        <v>2691.22</v>
      </c>
      <c r="G45" s="770">
        <v>158.78</v>
      </c>
      <c r="H45" s="660">
        <v>2532.44</v>
      </c>
      <c r="I45" s="728"/>
      <c r="J45" s="728"/>
      <c r="K45" s="728"/>
    </row>
    <row r="46" spans="1:11" s="335" customFormat="1" ht="12" x14ac:dyDescent="0.2">
      <c r="A46" s="626" t="s">
        <v>21352</v>
      </c>
      <c r="B46" s="626" t="s">
        <v>21356</v>
      </c>
      <c r="C46" s="733">
        <v>44927</v>
      </c>
      <c r="D46" s="734">
        <v>44907</v>
      </c>
      <c r="E46" s="768">
        <v>45019</v>
      </c>
      <c r="F46" s="770">
        <v>5375</v>
      </c>
      <c r="G46" s="770">
        <v>317.13</v>
      </c>
      <c r="H46" s="660">
        <v>5057.87</v>
      </c>
      <c r="I46" s="728"/>
      <c r="J46" s="728"/>
      <c r="K46" s="728"/>
    </row>
    <row r="47" spans="1:11" s="335" customFormat="1" ht="12" x14ac:dyDescent="0.2">
      <c r="A47" s="626" t="s">
        <v>21317</v>
      </c>
      <c r="B47" s="626" t="s">
        <v>21334</v>
      </c>
      <c r="C47" s="733">
        <v>44927</v>
      </c>
      <c r="D47" s="734">
        <v>44924</v>
      </c>
      <c r="E47" s="768">
        <v>45022</v>
      </c>
      <c r="F47" s="770">
        <v>5000</v>
      </c>
      <c r="G47" s="770">
        <v>295</v>
      </c>
      <c r="H47" s="660">
        <v>4705</v>
      </c>
      <c r="I47" s="728"/>
      <c r="J47" s="728"/>
      <c r="K47" s="728"/>
    </row>
    <row r="48" spans="1:11" s="335" customFormat="1" ht="12" x14ac:dyDescent="0.2">
      <c r="A48" s="626" t="s">
        <v>21353</v>
      </c>
      <c r="B48" s="626" t="s">
        <v>21357</v>
      </c>
      <c r="C48" s="733">
        <v>44927</v>
      </c>
      <c r="D48" s="734">
        <v>44935</v>
      </c>
      <c r="E48" s="768">
        <v>45026</v>
      </c>
      <c r="F48" s="770">
        <v>3025</v>
      </c>
      <c r="G48" s="770">
        <v>178.48</v>
      </c>
      <c r="H48" s="660">
        <v>2846.52</v>
      </c>
      <c r="I48" s="728"/>
      <c r="J48" s="728"/>
      <c r="K48" s="728"/>
    </row>
    <row r="49" spans="1:11" s="335" customFormat="1" ht="12" x14ac:dyDescent="0.2">
      <c r="A49" s="626" t="s">
        <v>21318</v>
      </c>
      <c r="B49" s="626" t="s">
        <v>21335</v>
      </c>
      <c r="C49" s="733">
        <v>44927</v>
      </c>
      <c r="D49" s="734">
        <v>44932</v>
      </c>
      <c r="E49" s="768">
        <v>45026</v>
      </c>
      <c r="F49" s="770">
        <v>8805</v>
      </c>
      <c r="G49" s="770">
        <v>519.5</v>
      </c>
      <c r="H49" s="660">
        <v>8285.5</v>
      </c>
      <c r="I49" s="728"/>
      <c r="J49" s="728"/>
      <c r="K49" s="728"/>
    </row>
    <row r="50" spans="1:11" s="335" customFormat="1" ht="12" x14ac:dyDescent="0.2">
      <c r="A50" s="626" t="s">
        <v>21319</v>
      </c>
      <c r="B50" s="626" t="s">
        <v>21336</v>
      </c>
      <c r="C50" s="733">
        <v>44927</v>
      </c>
      <c r="D50" s="734">
        <v>44918</v>
      </c>
      <c r="E50" s="768">
        <v>45026</v>
      </c>
      <c r="F50" s="770">
        <v>2585</v>
      </c>
      <c r="G50" s="770">
        <v>152.51</v>
      </c>
      <c r="H50" s="660">
        <v>2432.4899999999998</v>
      </c>
      <c r="I50" s="728"/>
      <c r="J50" s="728"/>
      <c r="K50" s="728"/>
    </row>
    <row r="51" spans="1:11" s="335" customFormat="1" ht="12" x14ac:dyDescent="0.2">
      <c r="A51" s="626" t="s">
        <v>21320</v>
      </c>
      <c r="B51" s="626" t="s">
        <v>21337</v>
      </c>
      <c r="C51" s="733">
        <v>44927</v>
      </c>
      <c r="D51" s="734">
        <v>44915</v>
      </c>
      <c r="E51" s="768">
        <v>45025</v>
      </c>
      <c r="F51" s="770">
        <v>2300</v>
      </c>
      <c r="G51" s="770">
        <v>135.69999999999999</v>
      </c>
      <c r="H51" s="660">
        <v>2164.3000000000002</v>
      </c>
      <c r="I51" s="728"/>
      <c r="J51" s="728"/>
      <c r="K51" s="728"/>
    </row>
    <row r="52" spans="1:11" s="335" customFormat="1" ht="12" x14ac:dyDescent="0.2">
      <c r="A52" s="626" t="s">
        <v>21321</v>
      </c>
      <c r="B52" s="626" t="s">
        <v>21338</v>
      </c>
      <c r="C52" s="733">
        <v>44927</v>
      </c>
      <c r="D52" s="734">
        <v>44909</v>
      </c>
      <c r="E52" s="768">
        <v>45026</v>
      </c>
      <c r="F52" s="770">
        <v>4000</v>
      </c>
      <c r="G52" s="770">
        <v>236</v>
      </c>
      <c r="H52" s="660">
        <v>3764</v>
      </c>
      <c r="I52" s="728"/>
      <c r="J52" s="728"/>
      <c r="K52" s="728"/>
    </row>
    <row r="53" spans="1:11" s="335" customFormat="1" ht="12" x14ac:dyDescent="0.2">
      <c r="A53" s="626" t="s">
        <v>21322</v>
      </c>
      <c r="B53" s="626" t="s">
        <v>21339</v>
      </c>
      <c r="C53" s="733">
        <v>44927</v>
      </c>
      <c r="D53" s="734">
        <v>44902</v>
      </c>
      <c r="E53" s="768">
        <v>45027</v>
      </c>
      <c r="F53" s="770">
        <v>10206</v>
      </c>
      <c r="G53" s="770">
        <v>602.15</v>
      </c>
      <c r="H53" s="660">
        <v>9603.85</v>
      </c>
      <c r="I53" s="728"/>
      <c r="J53" s="728"/>
      <c r="K53" s="728"/>
    </row>
    <row r="54" spans="1:11" s="335" customFormat="1" ht="12" x14ac:dyDescent="0.2">
      <c r="A54" s="626" t="s">
        <v>21323</v>
      </c>
      <c r="B54" s="626" t="s">
        <v>21340</v>
      </c>
      <c r="C54" s="733">
        <v>44927</v>
      </c>
      <c r="D54" s="734">
        <v>44943</v>
      </c>
      <c r="E54" s="768">
        <v>45034</v>
      </c>
      <c r="F54" s="770">
        <v>6357</v>
      </c>
      <c r="G54" s="770">
        <v>375.06</v>
      </c>
      <c r="H54" s="660">
        <v>5981.94</v>
      </c>
      <c r="I54" s="728"/>
      <c r="J54" s="728"/>
      <c r="K54" s="728"/>
    </row>
    <row r="55" spans="1:11" s="335" customFormat="1" ht="12" x14ac:dyDescent="0.2">
      <c r="A55" s="626" t="s">
        <v>21324</v>
      </c>
      <c r="B55" s="626" t="s">
        <v>21341</v>
      </c>
      <c r="C55" s="733">
        <v>44927</v>
      </c>
      <c r="D55" s="734">
        <v>44942</v>
      </c>
      <c r="E55" s="768">
        <v>45034</v>
      </c>
      <c r="F55" s="770">
        <v>4994</v>
      </c>
      <c r="G55" s="770">
        <v>294.64999999999998</v>
      </c>
      <c r="H55" s="660">
        <v>4699.3500000000004</v>
      </c>
      <c r="I55" s="728"/>
      <c r="J55" s="728"/>
      <c r="K55" s="728"/>
    </row>
    <row r="56" spans="1:11" s="335" customFormat="1" ht="12" x14ac:dyDescent="0.2">
      <c r="A56" s="626" t="s">
        <v>21325</v>
      </c>
      <c r="B56" s="626" t="s">
        <v>21342</v>
      </c>
      <c r="C56" s="733">
        <v>44927</v>
      </c>
      <c r="D56" s="734">
        <v>44942</v>
      </c>
      <c r="E56" s="768">
        <v>45034</v>
      </c>
      <c r="F56" s="770">
        <v>2680</v>
      </c>
      <c r="G56" s="770">
        <v>158.12</v>
      </c>
      <c r="H56" s="660">
        <v>2521.88</v>
      </c>
      <c r="I56" s="728"/>
      <c r="J56" s="728"/>
      <c r="K56" s="728"/>
    </row>
    <row r="57" spans="1:11" s="335" customFormat="1" ht="12" x14ac:dyDescent="0.2">
      <c r="A57" s="626" t="s">
        <v>21326</v>
      </c>
      <c r="B57" s="626" t="s">
        <v>21343</v>
      </c>
      <c r="C57" s="733">
        <v>44927</v>
      </c>
      <c r="D57" s="734">
        <v>44935</v>
      </c>
      <c r="E57" s="768">
        <v>45034</v>
      </c>
      <c r="F57" s="770">
        <v>3500</v>
      </c>
      <c r="G57" s="770">
        <v>206.5</v>
      </c>
      <c r="H57" s="660">
        <v>3293.5</v>
      </c>
      <c r="I57" s="728"/>
      <c r="J57" s="728"/>
      <c r="K57" s="728"/>
    </row>
    <row r="58" spans="1:11" s="335" customFormat="1" ht="12" x14ac:dyDescent="0.2">
      <c r="A58" s="626" t="s">
        <v>21327</v>
      </c>
      <c r="B58" s="626" t="s">
        <v>21344</v>
      </c>
      <c r="C58" s="733">
        <v>44927</v>
      </c>
      <c r="D58" s="734">
        <v>44944</v>
      </c>
      <c r="E58" s="768">
        <v>45034</v>
      </c>
      <c r="F58" s="770">
        <v>2595</v>
      </c>
      <c r="G58" s="770">
        <v>153.1</v>
      </c>
      <c r="H58" s="660">
        <v>2441.9</v>
      </c>
      <c r="I58" s="728"/>
      <c r="J58" s="728"/>
      <c r="K58" s="728"/>
    </row>
    <row r="59" spans="1:11" s="335" customFormat="1" ht="12" x14ac:dyDescent="0.2">
      <c r="A59" s="626" t="s">
        <v>21328</v>
      </c>
      <c r="B59" s="626" t="s">
        <v>21345</v>
      </c>
      <c r="C59" s="733">
        <v>44927</v>
      </c>
      <c r="D59" s="734">
        <v>44950</v>
      </c>
      <c r="E59" s="768">
        <v>45041</v>
      </c>
      <c r="F59" s="770">
        <v>2170</v>
      </c>
      <c r="G59" s="770">
        <v>128.03</v>
      </c>
      <c r="H59" s="660">
        <v>2041.97</v>
      </c>
      <c r="I59" s="728"/>
      <c r="J59" s="728"/>
      <c r="K59" s="728"/>
    </row>
    <row r="60" spans="1:11" s="335" customFormat="1" ht="12" x14ac:dyDescent="0.2">
      <c r="A60" s="626" t="s">
        <v>21329</v>
      </c>
      <c r="B60" s="626" t="s">
        <v>21346</v>
      </c>
      <c r="C60" s="733">
        <v>44927</v>
      </c>
      <c r="D60" s="734">
        <v>44946</v>
      </c>
      <c r="E60" s="768">
        <v>45040</v>
      </c>
      <c r="F60" s="770">
        <v>2350</v>
      </c>
      <c r="G60" s="770">
        <v>138.65</v>
      </c>
      <c r="H60" s="660">
        <v>2211.35</v>
      </c>
      <c r="I60" s="728"/>
      <c r="J60" s="728"/>
      <c r="K60" s="728"/>
    </row>
    <row r="61" spans="1:11" s="335" customFormat="1" ht="12" x14ac:dyDescent="0.2">
      <c r="A61" s="626" t="s">
        <v>21330</v>
      </c>
      <c r="B61" s="626" t="s">
        <v>21347</v>
      </c>
      <c r="C61" s="733">
        <v>44927</v>
      </c>
      <c r="D61" s="734">
        <v>44945</v>
      </c>
      <c r="E61" s="768">
        <v>45040</v>
      </c>
      <c r="F61" s="770">
        <v>1000</v>
      </c>
      <c r="G61" s="770">
        <v>59</v>
      </c>
      <c r="H61" s="660">
        <v>941</v>
      </c>
      <c r="I61" s="728"/>
      <c r="J61" s="728"/>
      <c r="K61" s="728"/>
    </row>
    <row r="62" spans="1:11" s="335" customFormat="1" ht="12" x14ac:dyDescent="0.2">
      <c r="A62" s="626" t="s">
        <v>21331</v>
      </c>
      <c r="B62" s="626" t="s">
        <v>21348</v>
      </c>
      <c r="C62" s="733">
        <v>44927</v>
      </c>
      <c r="D62" s="734">
        <v>44951</v>
      </c>
      <c r="E62" s="768">
        <v>45041</v>
      </c>
      <c r="F62" s="770">
        <v>9500</v>
      </c>
      <c r="G62" s="770">
        <v>560.5</v>
      </c>
      <c r="H62" s="660">
        <v>8939.5</v>
      </c>
      <c r="I62" s="728"/>
      <c r="J62" s="728"/>
      <c r="K62" s="728"/>
    </row>
    <row r="63" spans="1:11" s="335" customFormat="1" ht="12" x14ac:dyDescent="0.2">
      <c r="A63" s="627" t="s">
        <v>21332</v>
      </c>
      <c r="B63" s="626" t="s">
        <v>21349</v>
      </c>
      <c r="C63" s="733">
        <v>44927</v>
      </c>
      <c r="D63" s="734">
        <v>44951</v>
      </c>
      <c r="E63" s="768">
        <v>45046</v>
      </c>
      <c r="F63" s="770">
        <v>2550</v>
      </c>
      <c r="G63" s="770">
        <v>150.44999999999999</v>
      </c>
      <c r="H63" s="660">
        <v>2399.5500000000002</v>
      </c>
      <c r="I63" s="728"/>
      <c r="J63" s="728"/>
      <c r="K63" s="728"/>
    </row>
    <row r="64" spans="1:11" s="335" customFormat="1" ht="12" x14ac:dyDescent="0.2">
      <c r="A64" s="626" t="s">
        <v>21333</v>
      </c>
      <c r="B64" s="626" t="s">
        <v>21350</v>
      </c>
      <c r="C64" s="733">
        <v>44927</v>
      </c>
      <c r="D64" s="734">
        <v>44952</v>
      </c>
      <c r="E64" s="768">
        <v>45047</v>
      </c>
      <c r="F64" s="770">
        <v>2805</v>
      </c>
      <c r="G64" s="770">
        <v>165.5</v>
      </c>
      <c r="H64" s="660">
        <v>2639.5</v>
      </c>
      <c r="I64" s="728"/>
      <c r="J64" s="728"/>
      <c r="K64" s="728"/>
    </row>
    <row r="65" spans="1:18" s="335" customFormat="1" ht="12" x14ac:dyDescent="0.2">
      <c r="A65" s="335" t="s">
        <v>22360</v>
      </c>
      <c r="B65" s="335" t="s">
        <v>21348</v>
      </c>
      <c r="C65" s="733">
        <v>44927</v>
      </c>
      <c r="D65" s="734">
        <v>45044</v>
      </c>
      <c r="E65" s="768">
        <v>45041</v>
      </c>
      <c r="F65" s="335">
        <v>587.01</v>
      </c>
      <c r="G65" s="770">
        <v>34.630000000000003</v>
      </c>
      <c r="H65" s="335">
        <v>552.38</v>
      </c>
      <c r="I65" s="728"/>
      <c r="J65" s="728"/>
      <c r="K65" s="728"/>
    </row>
    <row r="66" spans="1:18" s="335" customFormat="1" ht="12" x14ac:dyDescent="0.2">
      <c r="A66" s="335" t="s">
        <v>22382</v>
      </c>
      <c r="B66" s="335" t="s">
        <v>22381</v>
      </c>
      <c r="C66" s="733">
        <v>44927</v>
      </c>
      <c r="D66" s="738">
        <v>44928</v>
      </c>
      <c r="E66" s="765">
        <v>45019</v>
      </c>
      <c r="F66" s="756">
        <v>2500</v>
      </c>
      <c r="G66" s="335">
        <v>147.5</v>
      </c>
      <c r="H66" s="756">
        <v>2352.5</v>
      </c>
      <c r="I66" s="728"/>
      <c r="J66" s="728"/>
      <c r="K66" s="728"/>
    </row>
    <row r="67" spans="1:18" s="335" customFormat="1" ht="12" x14ac:dyDescent="0.2">
      <c r="C67" s="733"/>
      <c r="D67" s="734"/>
      <c r="E67" s="768"/>
      <c r="G67" s="770"/>
      <c r="I67" s="728"/>
      <c r="J67" s="728"/>
      <c r="K67" s="728"/>
    </row>
    <row r="68" spans="1:18" s="335" customFormat="1" ht="12" x14ac:dyDescent="0.2">
      <c r="A68" s="626" t="s">
        <v>21566</v>
      </c>
      <c r="B68" s="626" t="s">
        <v>21554</v>
      </c>
      <c r="C68" s="733">
        <v>44958</v>
      </c>
      <c r="D68" s="734">
        <v>44965</v>
      </c>
      <c r="E68" s="768">
        <v>45032</v>
      </c>
      <c r="F68" s="770">
        <v>2500</v>
      </c>
      <c r="G68" s="770">
        <v>147.5</v>
      </c>
      <c r="H68" s="660">
        <v>2352.5</v>
      </c>
      <c r="I68" s="728"/>
      <c r="J68" s="728"/>
      <c r="K68" s="728"/>
      <c r="L68" s="76"/>
      <c r="M68" s="76"/>
      <c r="N68" s="778"/>
      <c r="R68" s="778"/>
    </row>
    <row r="69" spans="1:18" s="335" customFormat="1" ht="12" x14ac:dyDescent="0.2">
      <c r="A69" s="626" t="s">
        <v>21528</v>
      </c>
      <c r="B69" s="626" t="s">
        <v>21558</v>
      </c>
      <c r="C69" s="733">
        <v>44958</v>
      </c>
      <c r="D69" s="734">
        <v>44965</v>
      </c>
      <c r="E69" s="768">
        <v>45054</v>
      </c>
      <c r="F69" s="770">
        <v>6325</v>
      </c>
      <c r="G69" s="770">
        <v>373.17</v>
      </c>
      <c r="H69" s="660">
        <v>5951.83</v>
      </c>
      <c r="I69" s="728"/>
      <c r="J69" s="728"/>
      <c r="K69" s="728"/>
      <c r="L69" s="76"/>
      <c r="M69" s="76"/>
      <c r="N69" s="778"/>
      <c r="R69" s="778"/>
    </row>
    <row r="70" spans="1:18" s="335" customFormat="1" ht="12" x14ac:dyDescent="0.2">
      <c r="A70" s="626" t="s">
        <v>21527</v>
      </c>
      <c r="B70" s="626" t="s">
        <v>21557</v>
      </c>
      <c r="C70" s="733">
        <v>44958</v>
      </c>
      <c r="D70" s="734">
        <v>44965</v>
      </c>
      <c r="E70" s="768">
        <v>45054</v>
      </c>
      <c r="F70" s="770">
        <v>9727</v>
      </c>
      <c r="G70" s="770">
        <v>573.89</v>
      </c>
      <c r="H70" s="660">
        <v>9153.11</v>
      </c>
      <c r="I70" s="728"/>
      <c r="J70" s="728"/>
      <c r="K70" s="728"/>
      <c r="L70" s="76"/>
      <c r="M70" s="76"/>
      <c r="N70" s="778"/>
      <c r="R70" s="778"/>
    </row>
    <row r="71" spans="1:18" s="335" customFormat="1" ht="12" x14ac:dyDescent="0.2">
      <c r="A71" s="626" t="s">
        <v>21519</v>
      </c>
      <c r="B71" s="626" t="s">
        <v>21553</v>
      </c>
      <c r="C71" s="733">
        <v>44958</v>
      </c>
      <c r="D71" s="734">
        <v>44958</v>
      </c>
      <c r="E71" s="768">
        <v>45048</v>
      </c>
      <c r="F71" s="770">
        <v>20151</v>
      </c>
      <c r="G71" s="770">
        <v>1188.9100000000001</v>
      </c>
      <c r="H71" s="660">
        <v>18962.09</v>
      </c>
      <c r="I71" s="728"/>
      <c r="J71" s="728"/>
      <c r="K71" s="728"/>
      <c r="L71" s="76"/>
      <c r="M71" s="76"/>
      <c r="N71" s="778"/>
      <c r="R71" s="778"/>
    </row>
    <row r="72" spans="1:18" s="335" customFormat="1" ht="12" x14ac:dyDescent="0.2">
      <c r="A72" s="626" t="s">
        <v>21541</v>
      </c>
      <c r="B72" s="626" t="s">
        <v>21563</v>
      </c>
      <c r="C72" s="733">
        <v>44958</v>
      </c>
      <c r="D72" s="734">
        <v>44973</v>
      </c>
      <c r="E72" s="768">
        <v>45062</v>
      </c>
      <c r="F72" s="770">
        <v>5898</v>
      </c>
      <c r="G72" s="770">
        <v>347.98</v>
      </c>
      <c r="H72" s="660">
        <v>5550.02</v>
      </c>
      <c r="I72" s="728"/>
      <c r="J72" s="728"/>
      <c r="K72" s="728"/>
      <c r="L72" s="76"/>
      <c r="M72" s="76"/>
      <c r="N72" s="778"/>
      <c r="R72" s="778"/>
    </row>
    <row r="73" spans="1:18" s="335" customFormat="1" ht="12" x14ac:dyDescent="0.2">
      <c r="A73" s="626" t="s">
        <v>21540</v>
      </c>
      <c r="B73" s="626" t="s">
        <v>21557</v>
      </c>
      <c r="C73" s="733">
        <v>44958</v>
      </c>
      <c r="D73" s="734">
        <v>44972</v>
      </c>
      <c r="E73" s="768">
        <v>45061</v>
      </c>
      <c r="F73" s="770">
        <v>8391</v>
      </c>
      <c r="G73" s="770">
        <v>495.07</v>
      </c>
      <c r="H73" s="660">
        <v>7895.93</v>
      </c>
      <c r="I73" s="728"/>
      <c r="J73" s="728"/>
      <c r="K73" s="728"/>
      <c r="L73" s="76"/>
      <c r="M73" s="76"/>
      <c r="N73" s="778"/>
      <c r="R73" s="778"/>
    </row>
    <row r="74" spans="1:18" s="335" customFormat="1" ht="12" x14ac:dyDescent="0.2">
      <c r="A74" s="626" t="s">
        <v>21539</v>
      </c>
      <c r="B74" s="626" t="s">
        <v>21557</v>
      </c>
      <c r="C74" s="733">
        <v>44958</v>
      </c>
      <c r="D74" s="734">
        <v>44972</v>
      </c>
      <c r="E74" s="768">
        <v>45061</v>
      </c>
      <c r="F74" s="770">
        <v>8391</v>
      </c>
      <c r="G74" s="770">
        <v>495.07</v>
      </c>
      <c r="H74" s="660">
        <v>7895.93</v>
      </c>
      <c r="I74" s="728"/>
      <c r="J74" s="728"/>
      <c r="K74" s="728"/>
      <c r="L74" s="76"/>
      <c r="M74" s="76"/>
      <c r="N74" s="778"/>
      <c r="R74" s="778"/>
    </row>
    <row r="75" spans="1:18" s="335" customFormat="1" ht="12" x14ac:dyDescent="0.2">
      <c r="A75" s="626" t="s">
        <v>21507</v>
      </c>
      <c r="B75" s="626" t="s">
        <v>21551</v>
      </c>
      <c r="C75" s="733">
        <v>44958</v>
      </c>
      <c r="D75" s="734">
        <v>44958</v>
      </c>
      <c r="E75" s="768">
        <v>45048</v>
      </c>
      <c r="F75" s="770">
        <v>2300</v>
      </c>
      <c r="G75" s="770">
        <v>135.69999999999999</v>
      </c>
      <c r="H75" s="660">
        <v>2164.3000000000002</v>
      </c>
      <c r="I75" s="728"/>
      <c r="J75" s="728"/>
      <c r="K75" s="728"/>
      <c r="L75" s="76"/>
      <c r="M75" s="76"/>
      <c r="N75" s="778"/>
      <c r="R75" s="778"/>
    </row>
    <row r="76" spans="1:18" s="335" customFormat="1" ht="12" x14ac:dyDescent="0.2">
      <c r="A76" s="626" t="s">
        <v>21526</v>
      </c>
      <c r="B76" s="626" t="s">
        <v>21557</v>
      </c>
      <c r="C76" s="733">
        <v>44958</v>
      </c>
      <c r="D76" s="734">
        <v>44965</v>
      </c>
      <c r="E76" s="768">
        <v>45054</v>
      </c>
      <c r="F76" s="770">
        <v>9793</v>
      </c>
      <c r="G76" s="770">
        <v>577.79</v>
      </c>
      <c r="H76" s="660">
        <v>9215.2099999999991</v>
      </c>
      <c r="I76" s="728"/>
      <c r="J76" s="728"/>
      <c r="K76" s="728"/>
      <c r="L76" s="76"/>
      <c r="M76" s="76"/>
      <c r="N76" s="778"/>
    </row>
    <row r="77" spans="1:18" s="335" customFormat="1" ht="12" x14ac:dyDescent="0.2">
      <c r="A77" s="626" t="s">
        <v>21538</v>
      </c>
      <c r="B77" s="626" t="s">
        <v>21562</v>
      </c>
      <c r="C77" s="733">
        <v>44958</v>
      </c>
      <c r="D77" s="734">
        <v>44972</v>
      </c>
      <c r="E77" s="768">
        <v>45062</v>
      </c>
      <c r="F77" s="770">
        <v>3800</v>
      </c>
      <c r="G77" s="770">
        <v>224.2</v>
      </c>
      <c r="H77" s="660">
        <v>3575.8</v>
      </c>
      <c r="I77" s="728"/>
      <c r="J77" s="728"/>
      <c r="K77" s="728"/>
      <c r="L77" s="76"/>
      <c r="M77" s="76"/>
      <c r="N77" s="778"/>
    </row>
    <row r="78" spans="1:18" s="335" customFormat="1" ht="12" x14ac:dyDescent="0.2">
      <c r="A78" s="626" t="s">
        <v>21525</v>
      </c>
      <c r="B78" s="626" t="s">
        <v>21554</v>
      </c>
      <c r="C78" s="733">
        <v>44958</v>
      </c>
      <c r="D78" s="734">
        <v>44965</v>
      </c>
      <c r="E78" s="768">
        <v>45054</v>
      </c>
      <c r="F78" s="770">
        <v>2500</v>
      </c>
      <c r="G78" s="770">
        <v>147.5</v>
      </c>
      <c r="H78" s="660">
        <v>2352.5</v>
      </c>
      <c r="I78" s="728"/>
      <c r="J78" s="728"/>
      <c r="K78" s="728"/>
      <c r="L78" s="76"/>
      <c r="M78" s="76"/>
      <c r="N78" s="778"/>
    </row>
    <row r="79" spans="1:18" s="335" customFormat="1" ht="12" x14ac:dyDescent="0.2">
      <c r="A79" s="626" t="s">
        <v>21524</v>
      </c>
      <c r="B79" s="626" t="s">
        <v>21556</v>
      </c>
      <c r="C79" s="733">
        <v>44958</v>
      </c>
      <c r="D79" s="734">
        <v>44965</v>
      </c>
      <c r="E79" s="768">
        <v>45054</v>
      </c>
      <c r="F79" s="770">
        <v>2680</v>
      </c>
      <c r="G79" s="770">
        <v>158.12</v>
      </c>
      <c r="H79" s="660">
        <v>2521.88</v>
      </c>
      <c r="I79" s="728"/>
      <c r="J79" s="728"/>
      <c r="K79" s="728"/>
      <c r="L79" s="76"/>
      <c r="M79" s="76"/>
      <c r="N79" s="778"/>
    </row>
    <row r="80" spans="1:18" s="335" customFormat="1" ht="12" x14ac:dyDescent="0.2">
      <c r="A80" s="626" t="s">
        <v>21523</v>
      </c>
      <c r="B80" s="626" t="s">
        <v>21552</v>
      </c>
      <c r="C80" s="733">
        <v>44958</v>
      </c>
      <c r="D80" s="734">
        <v>44965</v>
      </c>
      <c r="E80" s="768">
        <v>45054</v>
      </c>
      <c r="F80" s="770">
        <v>2550</v>
      </c>
      <c r="G80" s="770">
        <v>150.44999999999999</v>
      </c>
      <c r="H80" s="660">
        <v>2399.5500000000002</v>
      </c>
      <c r="I80" s="728"/>
      <c r="J80" s="728"/>
      <c r="K80" s="728"/>
      <c r="L80" s="76"/>
      <c r="M80" s="76"/>
      <c r="N80" s="778"/>
    </row>
    <row r="81" spans="1:14" s="335" customFormat="1" ht="12" x14ac:dyDescent="0.2">
      <c r="A81" s="626" t="s">
        <v>21529</v>
      </c>
      <c r="B81" s="626" t="s">
        <v>21552</v>
      </c>
      <c r="C81" s="733">
        <v>44958</v>
      </c>
      <c r="D81" s="734">
        <v>44966</v>
      </c>
      <c r="E81" s="768">
        <v>45056</v>
      </c>
      <c r="F81" s="770">
        <v>8000</v>
      </c>
      <c r="G81" s="770">
        <v>472</v>
      </c>
      <c r="H81" s="660">
        <v>7528</v>
      </c>
      <c r="I81" s="728"/>
      <c r="J81" s="728"/>
      <c r="K81" s="728"/>
      <c r="L81" s="76"/>
      <c r="M81" s="76"/>
      <c r="N81" s="778"/>
    </row>
    <row r="82" spans="1:14" s="335" customFormat="1" ht="12" x14ac:dyDescent="0.2">
      <c r="A82" s="626" t="s">
        <v>21522</v>
      </c>
      <c r="B82" s="626" t="s">
        <v>21552</v>
      </c>
      <c r="C82" s="733">
        <v>44958</v>
      </c>
      <c r="D82" s="734">
        <v>44965</v>
      </c>
      <c r="E82" s="768">
        <v>45054</v>
      </c>
      <c r="F82" s="770">
        <v>2500</v>
      </c>
      <c r="G82" s="770">
        <v>147.5</v>
      </c>
      <c r="H82" s="660">
        <v>2352.5</v>
      </c>
      <c r="I82" s="728"/>
      <c r="J82" s="728"/>
      <c r="K82" s="728"/>
      <c r="L82" s="76"/>
      <c r="M82" s="76"/>
      <c r="N82" s="778"/>
    </row>
    <row r="83" spans="1:14" s="335" customFormat="1" ht="12" x14ac:dyDescent="0.2">
      <c r="A83" s="626" t="s">
        <v>21521</v>
      </c>
      <c r="B83" s="626" t="s">
        <v>21552</v>
      </c>
      <c r="C83" s="733">
        <v>44958</v>
      </c>
      <c r="D83" s="734">
        <v>44965</v>
      </c>
      <c r="E83" s="768">
        <v>45054</v>
      </c>
      <c r="F83" s="770">
        <v>930</v>
      </c>
      <c r="G83" s="770">
        <v>54.87</v>
      </c>
      <c r="H83" s="660">
        <v>875.13</v>
      </c>
      <c r="I83" s="728"/>
      <c r="J83" s="728"/>
      <c r="K83" s="728"/>
      <c r="L83" s="76"/>
      <c r="M83" s="76"/>
      <c r="N83" s="778"/>
    </row>
    <row r="84" spans="1:14" s="335" customFormat="1" ht="12" x14ac:dyDescent="0.2">
      <c r="A84" s="626" t="s">
        <v>21547</v>
      </c>
      <c r="B84" s="626" t="s">
        <v>21565</v>
      </c>
      <c r="C84" s="733">
        <v>44958</v>
      </c>
      <c r="D84" s="734">
        <v>44979</v>
      </c>
      <c r="E84" s="768">
        <v>45069</v>
      </c>
      <c r="F84" s="770">
        <v>6887</v>
      </c>
      <c r="G84" s="770">
        <v>406.33</v>
      </c>
      <c r="H84" s="660">
        <v>6480.67</v>
      </c>
      <c r="I84" s="728"/>
      <c r="J84" s="728"/>
      <c r="K84" s="728"/>
      <c r="L84" s="76"/>
      <c r="M84" s="76"/>
      <c r="N84" s="778"/>
    </row>
    <row r="85" spans="1:14" s="335" customFormat="1" ht="12" x14ac:dyDescent="0.2">
      <c r="A85" s="626" t="s">
        <v>21520</v>
      </c>
      <c r="B85" s="626" t="s">
        <v>21555</v>
      </c>
      <c r="C85" s="733">
        <v>44958</v>
      </c>
      <c r="D85" s="734">
        <v>44965</v>
      </c>
      <c r="E85" s="768">
        <v>45054</v>
      </c>
      <c r="F85" s="770">
        <v>2758</v>
      </c>
      <c r="G85" s="770">
        <v>162.72</v>
      </c>
      <c r="H85" s="660">
        <v>2595.2800000000002</v>
      </c>
      <c r="I85" s="728"/>
      <c r="J85" s="728"/>
      <c r="K85" s="728"/>
      <c r="L85" s="76"/>
      <c r="M85" s="76"/>
      <c r="N85" s="778"/>
    </row>
    <row r="86" spans="1:14" s="335" customFormat="1" ht="12" x14ac:dyDescent="0.2">
      <c r="A86" s="626" t="s">
        <v>21537</v>
      </c>
      <c r="B86" s="626" t="s">
        <v>21561</v>
      </c>
      <c r="C86" s="733">
        <v>44958</v>
      </c>
      <c r="D86" s="734">
        <v>44972</v>
      </c>
      <c r="E86" s="768">
        <v>45062</v>
      </c>
      <c r="F86" s="770">
        <v>2400</v>
      </c>
      <c r="G86" s="770">
        <v>141.6</v>
      </c>
      <c r="H86" s="660">
        <v>2258.4</v>
      </c>
      <c r="I86" s="728"/>
      <c r="J86" s="728"/>
      <c r="K86" s="728"/>
      <c r="L86" s="76"/>
      <c r="M86" s="76"/>
      <c r="N86" s="778"/>
    </row>
    <row r="87" spans="1:14" s="335" customFormat="1" ht="12" x14ac:dyDescent="0.2">
      <c r="A87" s="626" t="s">
        <v>21536</v>
      </c>
      <c r="B87" s="626" t="s">
        <v>21552</v>
      </c>
      <c r="C87" s="733">
        <v>44958</v>
      </c>
      <c r="D87" s="734">
        <v>44972</v>
      </c>
      <c r="E87" s="768">
        <v>45061</v>
      </c>
      <c r="F87" s="770">
        <v>2550</v>
      </c>
      <c r="G87" s="770">
        <v>150.44999999999999</v>
      </c>
      <c r="H87" s="660">
        <v>2399.5500000000002</v>
      </c>
      <c r="I87" s="728"/>
      <c r="J87" s="728"/>
      <c r="K87" s="728"/>
      <c r="L87" s="76"/>
      <c r="M87" s="76"/>
      <c r="N87" s="778"/>
    </row>
    <row r="88" spans="1:14" s="335" customFormat="1" ht="12" x14ac:dyDescent="0.2">
      <c r="A88" s="626" t="s">
        <v>21535</v>
      </c>
      <c r="B88" s="626" t="s">
        <v>21560</v>
      </c>
      <c r="C88" s="733">
        <v>44958</v>
      </c>
      <c r="D88" s="734">
        <v>44972</v>
      </c>
      <c r="E88" s="768">
        <v>45062</v>
      </c>
      <c r="F88" s="770">
        <v>2000</v>
      </c>
      <c r="G88" s="770">
        <v>118</v>
      </c>
      <c r="H88" s="660">
        <v>1882</v>
      </c>
      <c r="I88" s="728"/>
      <c r="J88" s="728"/>
      <c r="K88" s="728"/>
      <c r="L88" s="76"/>
      <c r="M88" s="76"/>
      <c r="N88" s="778"/>
    </row>
    <row r="89" spans="1:14" s="335" customFormat="1" ht="12" x14ac:dyDescent="0.2">
      <c r="A89" s="626" t="s">
        <v>21534</v>
      </c>
      <c r="B89" s="626" t="s">
        <v>21556</v>
      </c>
      <c r="C89" s="733">
        <v>44958</v>
      </c>
      <c r="D89" s="734">
        <v>44972</v>
      </c>
      <c r="E89" s="768">
        <v>45062</v>
      </c>
      <c r="F89" s="770">
        <v>2680</v>
      </c>
      <c r="G89" s="770">
        <v>158.12</v>
      </c>
      <c r="H89" s="660">
        <v>2521.88</v>
      </c>
      <c r="I89" s="728"/>
      <c r="J89" s="728"/>
      <c r="K89" s="728"/>
      <c r="L89" s="76"/>
      <c r="M89" s="76"/>
      <c r="N89" s="778"/>
    </row>
    <row r="90" spans="1:14" s="335" customFormat="1" ht="12" x14ac:dyDescent="0.2">
      <c r="A90" s="626" t="s">
        <v>21533</v>
      </c>
      <c r="B90" s="626" t="s">
        <v>21557</v>
      </c>
      <c r="C90" s="733">
        <v>44958</v>
      </c>
      <c r="D90" s="734">
        <v>44972</v>
      </c>
      <c r="E90" s="768">
        <v>45062</v>
      </c>
      <c r="F90" s="770">
        <v>1503</v>
      </c>
      <c r="G90" s="770">
        <v>88.68</v>
      </c>
      <c r="H90" s="660">
        <v>1414.32</v>
      </c>
      <c r="I90" s="728"/>
      <c r="J90" s="728"/>
      <c r="K90" s="728"/>
      <c r="L90" s="76"/>
      <c r="M90" s="76"/>
      <c r="N90" s="778"/>
    </row>
    <row r="91" spans="1:14" s="335" customFormat="1" ht="12" x14ac:dyDescent="0.2">
      <c r="A91" s="626" t="s">
        <v>21532</v>
      </c>
      <c r="B91" s="626" t="s">
        <v>21552</v>
      </c>
      <c r="C91" s="733">
        <v>44958</v>
      </c>
      <c r="D91" s="734">
        <v>44972</v>
      </c>
      <c r="E91" s="768">
        <v>45062</v>
      </c>
      <c r="F91" s="770">
        <v>5047</v>
      </c>
      <c r="G91" s="770">
        <v>297.77</v>
      </c>
      <c r="H91" s="660">
        <v>4749.2299999999996</v>
      </c>
      <c r="I91" s="728"/>
      <c r="J91" s="728"/>
      <c r="K91" s="728"/>
      <c r="L91" s="76"/>
      <c r="M91" s="76"/>
      <c r="N91" s="778"/>
    </row>
    <row r="92" spans="1:14" s="335" customFormat="1" ht="12" x14ac:dyDescent="0.2">
      <c r="A92" s="626" t="s">
        <v>21531</v>
      </c>
      <c r="B92" s="626" t="s">
        <v>21559</v>
      </c>
      <c r="C92" s="733">
        <v>44958</v>
      </c>
      <c r="D92" s="734">
        <v>44972</v>
      </c>
      <c r="E92" s="768">
        <v>45062</v>
      </c>
      <c r="F92" s="770">
        <v>21215</v>
      </c>
      <c r="G92" s="770">
        <v>1251.69</v>
      </c>
      <c r="H92" s="660">
        <v>19963.310000000001</v>
      </c>
      <c r="I92" s="728"/>
      <c r="J92" s="728"/>
      <c r="K92" s="728"/>
      <c r="L92" s="76"/>
      <c r="M92" s="76"/>
      <c r="N92" s="778"/>
    </row>
    <row r="93" spans="1:14" s="335" customFormat="1" ht="12" x14ac:dyDescent="0.2">
      <c r="A93" s="626" t="s">
        <v>21530</v>
      </c>
      <c r="B93" s="626" t="s">
        <v>21552</v>
      </c>
      <c r="C93" s="733">
        <v>44958</v>
      </c>
      <c r="D93" s="734">
        <v>44972</v>
      </c>
      <c r="E93" s="768">
        <v>45062</v>
      </c>
      <c r="F93" s="770">
        <v>930</v>
      </c>
      <c r="G93" s="770">
        <v>54.87</v>
      </c>
      <c r="H93" s="660">
        <v>875.13</v>
      </c>
      <c r="I93" s="728"/>
      <c r="J93" s="728"/>
      <c r="K93" s="728"/>
      <c r="L93" s="76"/>
      <c r="M93" s="76"/>
      <c r="N93" s="778"/>
    </row>
    <row r="94" spans="1:14" s="335" customFormat="1" ht="12" x14ac:dyDescent="0.2">
      <c r="A94" s="626" t="s">
        <v>21546</v>
      </c>
      <c r="B94" s="626" t="s">
        <v>21553</v>
      </c>
      <c r="C94" s="733">
        <v>44958</v>
      </c>
      <c r="D94" s="734">
        <v>44979</v>
      </c>
      <c r="E94" s="768">
        <v>45069</v>
      </c>
      <c r="F94" s="770">
        <v>11378.5</v>
      </c>
      <c r="G94" s="770">
        <v>671.33</v>
      </c>
      <c r="H94" s="660">
        <v>10707.17</v>
      </c>
      <c r="I94" s="728"/>
      <c r="J94" s="728"/>
      <c r="K94" s="728"/>
      <c r="L94" s="76"/>
      <c r="M94" s="76"/>
      <c r="N94" s="778"/>
    </row>
    <row r="95" spans="1:14" s="335" customFormat="1" ht="12" x14ac:dyDescent="0.2">
      <c r="A95" s="626" t="s">
        <v>21549</v>
      </c>
      <c r="B95" s="626" t="s">
        <v>21555</v>
      </c>
      <c r="C95" s="733">
        <v>44958</v>
      </c>
      <c r="D95" s="734">
        <v>44979</v>
      </c>
      <c r="E95" s="768">
        <v>90</v>
      </c>
      <c r="F95" s="770">
        <v>2528</v>
      </c>
      <c r="G95" s="770">
        <v>149.15</v>
      </c>
      <c r="H95" s="660">
        <v>2378.85</v>
      </c>
      <c r="I95" s="728"/>
      <c r="J95" s="728"/>
      <c r="K95" s="728"/>
      <c r="L95" s="76"/>
      <c r="M95" s="76"/>
      <c r="N95" s="778"/>
    </row>
    <row r="96" spans="1:14" s="335" customFormat="1" ht="12" x14ac:dyDescent="0.2">
      <c r="A96" s="626" t="s">
        <v>21545</v>
      </c>
      <c r="B96" s="626" t="s">
        <v>21555</v>
      </c>
      <c r="C96" s="733">
        <v>44958</v>
      </c>
      <c r="D96" s="734">
        <v>44979</v>
      </c>
      <c r="E96" s="768">
        <v>45068</v>
      </c>
      <c r="F96" s="770">
        <v>2200</v>
      </c>
      <c r="G96" s="770">
        <v>129.80000000000001</v>
      </c>
      <c r="H96" s="660">
        <v>2070.1999999999998</v>
      </c>
      <c r="I96" s="728"/>
      <c r="J96" s="728"/>
      <c r="K96" s="728"/>
      <c r="L96" s="76"/>
      <c r="M96" s="76"/>
      <c r="N96" s="778"/>
    </row>
    <row r="97" spans="1:14" s="335" customFormat="1" ht="12" x14ac:dyDescent="0.2">
      <c r="A97" s="626" t="s">
        <v>21544</v>
      </c>
      <c r="B97" s="626" t="s">
        <v>21558</v>
      </c>
      <c r="C97" s="733">
        <v>44958</v>
      </c>
      <c r="D97" s="734">
        <v>44979</v>
      </c>
      <c r="E97" s="768">
        <v>45069</v>
      </c>
      <c r="F97" s="770">
        <v>6875</v>
      </c>
      <c r="G97" s="770">
        <v>405.63</v>
      </c>
      <c r="H97" s="660">
        <v>6469.37</v>
      </c>
      <c r="I97" s="728"/>
      <c r="J97" s="728"/>
      <c r="K97" s="728"/>
      <c r="L97" s="76"/>
      <c r="M97" s="76"/>
      <c r="N97" s="778"/>
    </row>
    <row r="98" spans="1:14" s="335" customFormat="1" ht="12" x14ac:dyDescent="0.2">
      <c r="A98" s="626" t="s">
        <v>21508</v>
      </c>
      <c r="B98" s="626" t="s">
        <v>21552</v>
      </c>
      <c r="C98" s="733">
        <v>44958</v>
      </c>
      <c r="D98" s="734">
        <v>44979</v>
      </c>
      <c r="E98" s="768">
        <v>45068</v>
      </c>
      <c r="F98" s="770">
        <v>4000</v>
      </c>
      <c r="G98" s="770">
        <v>236</v>
      </c>
      <c r="H98" s="660">
        <v>3764</v>
      </c>
      <c r="I98" s="728"/>
      <c r="J98" s="728"/>
      <c r="K98" s="728"/>
      <c r="L98" s="76"/>
      <c r="M98" s="76"/>
      <c r="N98" s="778"/>
    </row>
    <row r="99" spans="1:14" s="335" customFormat="1" ht="12" x14ac:dyDescent="0.2">
      <c r="A99" s="626" t="s">
        <v>21548</v>
      </c>
      <c r="B99" s="626" t="s">
        <v>21552</v>
      </c>
      <c r="C99" s="733">
        <v>44958</v>
      </c>
      <c r="D99" s="734">
        <v>44979</v>
      </c>
      <c r="E99" s="768">
        <v>45053</v>
      </c>
      <c r="F99" s="770">
        <v>1325</v>
      </c>
      <c r="G99" s="770">
        <v>78.180000000000007</v>
      </c>
      <c r="H99" s="660">
        <v>1246.82</v>
      </c>
      <c r="I99" s="728"/>
      <c r="J99" s="728"/>
      <c r="K99" s="728"/>
      <c r="L99" s="76"/>
      <c r="M99" s="76"/>
      <c r="N99" s="778"/>
    </row>
    <row r="100" spans="1:14" s="335" customFormat="1" ht="12" x14ac:dyDescent="0.2">
      <c r="A100" s="626" t="s">
        <v>21543</v>
      </c>
      <c r="B100" s="626" t="s">
        <v>21557</v>
      </c>
      <c r="C100" s="733">
        <v>44958</v>
      </c>
      <c r="D100" s="734">
        <v>44979</v>
      </c>
      <c r="E100" s="768">
        <v>45068</v>
      </c>
      <c r="F100" s="770">
        <v>9938</v>
      </c>
      <c r="G100" s="770">
        <v>586.34</v>
      </c>
      <c r="H100" s="660">
        <v>9351.66</v>
      </c>
      <c r="I100" s="728"/>
      <c r="J100" s="728"/>
      <c r="K100" s="728"/>
      <c r="L100" s="76"/>
      <c r="M100" s="76"/>
      <c r="N100" s="778"/>
    </row>
    <row r="101" spans="1:14" s="335" customFormat="1" ht="12" x14ac:dyDescent="0.2">
      <c r="A101" s="626" t="s">
        <v>21550</v>
      </c>
      <c r="B101" s="626" t="s">
        <v>21552</v>
      </c>
      <c r="C101" s="733">
        <v>44958</v>
      </c>
      <c r="D101" s="734">
        <v>44979</v>
      </c>
      <c r="E101" s="768">
        <v>45069</v>
      </c>
      <c r="F101" s="770">
        <v>5545</v>
      </c>
      <c r="G101" s="770">
        <v>327.14999999999998</v>
      </c>
      <c r="H101" s="660">
        <v>5217.8500000000004</v>
      </c>
      <c r="I101" s="728"/>
      <c r="J101" s="728"/>
      <c r="K101" s="728"/>
      <c r="L101" s="76"/>
      <c r="M101" s="76"/>
      <c r="N101" s="778"/>
    </row>
    <row r="102" spans="1:14" s="335" customFormat="1" ht="12" x14ac:dyDescent="0.2">
      <c r="A102" s="626" t="s">
        <v>21542</v>
      </c>
      <c r="B102" s="626" t="s">
        <v>21564</v>
      </c>
      <c r="C102" s="733">
        <v>44958</v>
      </c>
      <c r="D102" s="734">
        <v>44979</v>
      </c>
      <c r="E102" s="768">
        <v>45069</v>
      </c>
      <c r="F102" s="770">
        <v>5640</v>
      </c>
      <c r="G102" s="770">
        <v>332.76</v>
      </c>
      <c r="H102" s="660">
        <v>5307.24</v>
      </c>
      <c r="I102" s="728"/>
      <c r="J102" s="728"/>
      <c r="K102" s="728"/>
      <c r="L102" s="76"/>
      <c r="M102" s="76"/>
      <c r="N102" s="778"/>
    </row>
    <row r="103" spans="1:14" s="335" customFormat="1" ht="12" x14ac:dyDescent="0.2">
      <c r="A103" s="626" t="s">
        <v>22374</v>
      </c>
      <c r="B103" s="626" t="s">
        <v>22367</v>
      </c>
      <c r="C103" s="733">
        <v>44958</v>
      </c>
      <c r="D103" s="734">
        <v>44982</v>
      </c>
      <c r="E103" s="768">
        <v>45075</v>
      </c>
      <c r="F103" s="770">
        <v>2200</v>
      </c>
      <c r="G103" s="770">
        <v>129.80000000000001</v>
      </c>
      <c r="H103" s="770">
        <v>2070.1999999999998</v>
      </c>
      <c r="I103" s="728"/>
      <c r="J103" s="728"/>
      <c r="K103" s="728"/>
      <c r="L103" s="76"/>
      <c r="M103" s="76"/>
      <c r="N103" s="778"/>
    </row>
    <row r="104" spans="1:14" s="335" customFormat="1" ht="12" x14ac:dyDescent="0.2">
      <c r="A104" s="626" t="s">
        <v>22375</v>
      </c>
      <c r="B104" s="626" t="s">
        <v>22368</v>
      </c>
      <c r="C104" s="733">
        <v>44958</v>
      </c>
      <c r="D104" s="734">
        <v>44979</v>
      </c>
      <c r="E104" s="768">
        <v>45075</v>
      </c>
      <c r="F104" s="770">
        <v>8000</v>
      </c>
      <c r="G104" s="770">
        <v>472</v>
      </c>
      <c r="H104" s="770">
        <v>7528</v>
      </c>
      <c r="I104" s="728"/>
      <c r="J104" s="728"/>
      <c r="K104" s="728"/>
      <c r="L104" s="76"/>
      <c r="M104" s="76"/>
      <c r="N104" s="778"/>
    </row>
    <row r="105" spans="1:14" s="335" customFormat="1" ht="12" x14ac:dyDescent="0.2">
      <c r="A105" s="626" t="s">
        <v>22376</v>
      </c>
      <c r="B105" s="626" t="s">
        <v>22369</v>
      </c>
      <c r="C105" s="733">
        <v>44958</v>
      </c>
      <c r="D105" s="734">
        <v>44978</v>
      </c>
      <c r="E105" s="768">
        <v>45075</v>
      </c>
      <c r="F105" s="770">
        <v>2480</v>
      </c>
      <c r="G105" s="770">
        <v>146.32</v>
      </c>
      <c r="H105" s="770">
        <v>2333.6799999999998</v>
      </c>
      <c r="I105" s="728"/>
      <c r="J105" s="728"/>
      <c r="K105" s="728"/>
      <c r="L105" s="76"/>
      <c r="M105" s="76"/>
      <c r="N105" s="778"/>
    </row>
    <row r="106" spans="1:14" s="335" customFormat="1" ht="12" x14ac:dyDescent="0.2">
      <c r="A106" s="626" t="s">
        <v>22377</v>
      </c>
      <c r="B106" s="626" t="s">
        <v>22370</v>
      </c>
      <c r="C106" s="733">
        <v>44958</v>
      </c>
      <c r="D106" s="734">
        <v>44980</v>
      </c>
      <c r="E106" s="768">
        <v>45075</v>
      </c>
      <c r="F106" s="770">
        <v>2400</v>
      </c>
      <c r="G106" s="770">
        <v>141.6</v>
      </c>
      <c r="H106" s="770">
        <v>2258.4</v>
      </c>
      <c r="I106" s="728"/>
      <c r="J106" s="728"/>
      <c r="K106" s="728"/>
      <c r="L106" s="76"/>
      <c r="M106" s="76"/>
      <c r="N106" s="778"/>
    </row>
    <row r="107" spans="1:14" s="335" customFormat="1" ht="12" x14ac:dyDescent="0.2">
      <c r="A107" s="626" t="s">
        <v>22378</v>
      </c>
      <c r="B107" s="626" t="s">
        <v>22371</v>
      </c>
      <c r="C107" s="733">
        <v>44958</v>
      </c>
      <c r="D107" s="734">
        <v>44984</v>
      </c>
      <c r="E107" s="768">
        <v>45075</v>
      </c>
      <c r="F107" s="770">
        <v>2750</v>
      </c>
      <c r="G107" s="770">
        <v>162.25</v>
      </c>
      <c r="H107" s="770">
        <v>2587.75</v>
      </c>
      <c r="I107" s="728"/>
      <c r="J107" s="728"/>
      <c r="K107" s="728"/>
      <c r="L107" s="76"/>
      <c r="M107" s="76"/>
      <c r="N107" s="778"/>
    </row>
    <row r="108" spans="1:14" s="335" customFormat="1" ht="12" x14ac:dyDescent="0.2">
      <c r="A108" s="626" t="s">
        <v>22379</v>
      </c>
      <c r="B108" s="626" t="s">
        <v>22372</v>
      </c>
      <c r="C108" s="733">
        <v>44958</v>
      </c>
      <c r="D108" s="734">
        <v>44977</v>
      </c>
      <c r="E108" s="768">
        <v>45075</v>
      </c>
      <c r="F108" s="770">
        <v>2818</v>
      </c>
      <c r="G108" s="770">
        <v>166.26</v>
      </c>
      <c r="H108" s="770">
        <v>2651.74</v>
      </c>
      <c r="I108" s="728"/>
      <c r="J108" s="728"/>
      <c r="K108" s="728"/>
      <c r="L108" s="76"/>
      <c r="M108" s="76"/>
      <c r="N108" s="778"/>
    </row>
    <row r="109" spans="1:14" s="335" customFormat="1" ht="12" x14ac:dyDescent="0.2">
      <c r="A109" s="626" t="s">
        <v>22380</v>
      </c>
      <c r="B109" s="626" t="s">
        <v>22373</v>
      </c>
      <c r="C109" s="733">
        <v>44958</v>
      </c>
      <c r="D109" s="734">
        <v>44972</v>
      </c>
      <c r="E109" s="768">
        <v>45075</v>
      </c>
      <c r="F109" s="770">
        <v>10000</v>
      </c>
      <c r="G109" s="770">
        <v>590</v>
      </c>
      <c r="H109" s="770">
        <v>9410</v>
      </c>
      <c r="I109" s="728"/>
      <c r="J109" s="728"/>
      <c r="K109" s="728"/>
      <c r="L109" s="76"/>
      <c r="M109" s="76"/>
      <c r="N109" s="778"/>
    </row>
    <row r="110" spans="1:14" s="335" customFormat="1" ht="12" x14ac:dyDescent="0.2">
      <c r="A110" s="626"/>
      <c r="B110" s="626"/>
      <c r="C110" s="734"/>
      <c r="D110" s="734"/>
      <c r="E110" s="768"/>
      <c r="F110" s="770"/>
      <c r="G110" s="770"/>
      <c r="H110" s="660"/>
      <c r="I110" s="728"/>
      <c r="J110" s="728"/>
      <c r="K110" s="728"/>
      <c r="L110" s="76"/>
      <c r="M110" s="76"/>
      <c r="N110" s="778"/>
    </row>
    <row r="111" spans="1:14" s="335" customFormat="1" ht="12" x14ac:dyDescent="0.2">
      <c r="A111" s="626" t="s">
        <v>21653</v>
      </c>
      <c r="B111" s="626" t="s">
        <v>21564</v>
      </c>
      <c r="C111" s="749">
        <v>44986</v>
      </c>
      <c r="D111" s="734">
        <v>44985</v>
      </c>
      <c r="E111" s="768">
        <v>45076</v>
      </c>
      <c r="F111" s="770">
        <v>4320</v>
      </c>
      <c r="G111" s="770">
        <v>254.88</v>
      </c>
      <c r="H111" s="660">
        <v>4065.12</v>
      </c>
      <c r="I111" s="728"/>
      <c r="J111" s="728"/>
      <c r="K111" s="728"/>
    </row>
    <row r="112" spans="1:14" s="335" customFormat="1" ht="12" x14ac:dyDescent="0.2">
      <c r="A112" s="626" t="s">
        <v>21654</v>
      </c>
      <c r="B112" s="626" t="s">
        <v>21552</v>
      </c>
      <c r="C112" s="749">
        <v>44986</v>
      </c>
      <c r="D112" s="734">
        <v>44985</v>
      </c>
      <c r="E112" s="768">
        <v>45076</v>
      </c>
      <c r="F112" s="770">
        <v>5550</v>
      </c>
      <c r="G112" s="770">
        <v>327.45</v>
      </c>
      <c r="H112" s="660">
        <v>5222.55</v>
      </c>
      <c r="I112" s="728"/>
      <c r="J112" s="728"/>
      <c r="K112" s="728"/>
    </row>
    <row r="113" spans="1:14" s="335" customFormat="1" ht="12" x14ac:dyDescent="0.2">
      <c r="A113" s="626" t="s">
        <v>21655</v>
      </c>
      <c r="B113" s="626" t="s">
        <v>21557</v>
      </c>
      <c r="C113" s="749">
        <v>44986</v>
      </c>
      <c r="D113" s="734"/>
      <c r="E113" s="768">
        <v>45076</v>
      </c>
      <c r="F113" s="770">
        <v>4853</v>
      </c>
      <c r="G113" s="770">
        <v>286.33</v>
      </c>
      <c r="H113" s="660">
        <v>4566.67</v>
      </c>
      <c r="I113" s="728"/>
      <c r="J113" s="728"/>
      <c r="K113" s="728"/>
    </row>
    <row r="114" spans="1:14" s="335" customFormat="1" ht="12" x14ac:dyDescent="0.2">
      <c r="A114" s="626" t="s">
        <v>21656</v>
      </c>
      <c r="B114" s="626" t="s">
        <v>21558</v>
      </c>
      <c r="C114" s="749">
        <v>44986</v>
      </c>
      <c r="D114" s="734"/>
      <c r="E114" s="768">
        <v>45076</v>
      </c>
      <c r="F114" s="770">
        <v>12100</v>
      </c>
      <c r="G114" s="770">
        <v>713.9</v>
      </c>
      <c r="H114" s="660">
        <v>11386.1</v>
      </c>
      <c r="I114" s="728"/>
      <c r="J114" s="728"/>
      <c r="K114" s="728"/>
    </row>
    <row r="115" spans="1:14" s="335" customFormat="1" ht="12" x14ac:dyDescent="0.2">
      <c r="A115" s="626" t="s">
        <v>21657</v>
      </c>
      <c r="B115" s="626" t="s">
        <v>21563</v>
      </c>
      <c r="C115" s="749">
        <v>44986</v>
      </c>
      <c r="D115" s="734">
        <v>44992</v>
      </c>
      <c r="E115" s="768">
        <v>45083</v>
      </c>
      <c r="F115" s="770">
        <v>2300</v>
      </c>
      <c r="G115" s="770">
        <v>135.69999999999999</v>
      </c>
      <c r="H115" s="660">
        <v>2164.3000000000002</v>
      </c>
      <c r="I115" s="728"/>
      <c r="J115" s="728"/>
      <c r="K115" s="728"/>
    </row>
    <row r="116" spans="1:14" s="335" customFormat="1" ht="12" x14ac:dyDescent="0.2">
      <c r="A116" s="626" t="s">
        <v>21658</v>
      </c>
      <c r="B116" s="626" t="s">
        <v>21685</v>
      </c>
      <c r="C116" s="749">
        <v>44986</v>
      </c>
      <c r="D116" s="734">
        <v>44991</v>
      </c>
      <c r="E116" s="768">
        <v>45083</v>
      </c>
      <c r="F116" s="770">
        <v>2190</v>
      </c>
      <c r="G116" s="770">
        <v>129.21</v>
      </c>
      <c r="H116" s="660">
        <v>2060.79</v>
      </c>
      <c r="I116" s="728"/>
      <c r="J116" s="728"/>
      <c r="K116" s="728"/>
    </row>
    <row r="117" spans="1:14" s="335" customFormat="1" ht="12" x14ac:dyDescent="0.2">
      <c r="A117" s="626" t="s">
        <v>21659</v>
      </c>
      <c r="B117" s="626" t="s">
        <v>21553</v>
      </c>
      <c r="C117" s="749">
        <v>44986</v>
      </c>
      <c r="D117" s="734">
        <v>44988</v>
      </c>
      <c r="E117" s="768">
        <v>45082</v>
      </c>
      <c r="F117" s="770">
        <v>2777</v>
      </c>
      <c r="G117" s="770">
        <v>163.84</v>
      </c>
      <c r="H117" s="660">
        <v>2613.16</v>
      </c>
      <c r="I117" s="728"/>
      <c r="J117" s="728"/>
      <c r="K117" s="728"/>
    </row>
    <row r="118" spans="1:14" s="335" customFormat="1" ht="12" x14ac:dyDescent="0.2">
      <c r="A118" s="626" t="s">
        <v>21660</v>
      </c>
      <c r="B118" s="626" t="s">
        <v>21552</v>
      </c>
      <c r="C118" s="749">
        <v>44986</v>
      </c>
      <c r="D118" s="734">
        <v>44987</v>
      </c>
      <c r="E118" s="768">
        <v>45082</v>
      </c>
      <c r="F118" s="770">
        <v>2865</v>
      </c>
      <c r="G118" s="770">
        <v>169.04</v>
      </c>
      <c r="H118" s="660">
        <v>2695.96</v>
      </c>
      <c r="I118" s="728"/>
      <c r="J118" s="728"/>
      <c r="K118" s="728"/>
      <c r="N118" s="778"/>
    </row>
    <row r="119" spans="1:14" s="335" customFormat="1" ht="12" x14ac:dyDescent="0.2">
      <c r="A119" s="626" t="s">
        <v>21661</v>
      </c>
      <c r="B119" s="626" t="s">
        <v>21552</v>
      </c>
      <c r="C119" s="749">
        <v>44986</v>
      </c>
      <c r="D119" s="734">
        <v>44987</v>
      </c>
      <c r="E119" s="768">
        <v>45083</v>
      </c>
      <c r="F119" s="770">
        <v>6645</v>
      </c>
      <c r="G119" s="770">
        <v>392.06</v>
      </c>
      <c r="H119" s="660">
        <v>6252.94</v>
      </c>
      <c r="I119" s="728"/>
      <c r="J119" s="728"/>
      <c r="K119" s="728"/>
      <c r="N119" s="778"/>
    </row>
    <row r="120" spans="1:14" s="335" customFormat="1" ht="12" x14ac:dyDescent="0.2">
      <c r="A120" s="626" t="s">
        <v>21662</v>
      </c>
      <c r="B120" s="626" t="s">
        <v>21563</v>
      </c>
      <c r="C120" s="749">
        <v>44986</v>
      </c>
      <c r="D120" s="734">
        <v>44991</v>
      </c>
      <c r="E120" s="768">
        <v>45083</v>
      </c>
      <c r="F120" s="770">
        <v>21300</v>
      </c>
      <c r="G120" s="770">
        <v>1256.7</v>
      </c>
      <c r="H120" s="660">
        <v>20043.3</v>
      </c>
      <c r="I120" s="728"/>
      <c r="J120" s="728"/>
      <c r="K120" s="728"/>
      <c r="N120" s="778"/>
    </row>
    <row r="121" spans="1:14" s="335" customFormat="1" ht="12" x14ac:dyDescent="0.2">
      <c r="A121" s="626" t="s">
        <v>21663</v>
      </c>
      <c r="B121" s="626" t="s">
        <v>21686</v>
      </c>
      <c r="C121" s="749">
        <v>44986</v>
      </c>
      <c r="D121" s="734">
        <v>44986</v>
      </c>
      <c r="E121" s="768">
        <v>45082</v>
      </c>
      <c r="F121" s="770">
        <v>5752</v>
      </c>
      <c r="G121" s="770">
        <v>339.37</v>
      </c>
      <c r="H121" s="660">
        <v>5412.63</v>
      </c>
      <c r="I121" s="728"/>
      <c r="J121" s="728"/>
      <c r="K121" s="728"/>
    </row>
    <row r="122" spans="1:14" s="335" customFormat="1" ht="12" x14ac:dyDescent="0.2">
      <c r="A122" s="626" t="s">
        <v>21664</v>
      </c>
      <c r="B122" s="626" t="s">
        <v>21565</v>
      </c>
      <c r="C122" s="749">
        <v>44986</v>
      </c>
      <c r="D122" s="734">
        <v>44999</v>
      </c>
      <c r="E122" s="768">
        <v>45090</v>
      </c>
      <c r="F122" s="770">
        <v>17620.5</v>
      </c>
      <c r="G122" s="770">
        <v>1039.6099999999999</v>
      </c>
      <c r="H122" s="660">
        <v>16580.89</v>
      </c>
      <c r="I122" s="728"/>
      <c r="J122" s="728"/>
      <c r="K122" s="728"/>
    </row>
    <row r="123" spans="1:14" s="335" customFormat="1" ht="12" x14ac:dyDescent="0.2">
      <c r="A123" s="626" t="s">
        <v>21665</v>
      </c>
      <c r="B123" s="626" t="s">
        <v>21558</v>
      </c>
      <c r="C123" s="749">
        <v>44986</v>
      </c>
      <c r="D123" s="734">
        <v>44993</v>
      </c>
      <c r="E123" s="768">
        <v>45089</v>
      </c>
      <c r="F123" s="770">
        <v>1680.25</v>
      </c>
      <c r="G123" s="770">
        <v>99.13</v>
      </c>
      <c r="H123" s="660">
        <v>1581.12</v>
      </c>
      <c r="I123" s="728"/>
      <c r="J123" s="728"/>
      <c r="K123" s="728"/>
    </row>
    <row r="124" spans="1:14" s="335" customFormat="1" ht="12" x14ac:dyDescent="0.2">
      <c r="A124" s="626" t="s">
        <v>21666</v>
      </c>
      <c r="B124" s="626" t="s">
        <v>21556</v>
      </c>
      <c r="C124" s="749">
        <v>44986</v>
      </c>
      <c r="D124" s="734">
        <v>44990</v>
      </c>
      <c r="E124" s="768">
        <v>45090</v>
      </c>
      <c r="F124" s="770">
        <v>3000</v>
      </c>
      <c r="G124" s="770">
        <v>177</v>
      </c>
      <c r="H124" s="660">
        <v>2823</v>
      </c>
      <c r="I124" s="728"/>
      <c r="J124" s="728"/>
      <c r="K124" s="728"/>
    </row>
    <row r="125" spans="1:14" s="335" customFormat="1" ht="12" x14ac:dyDescent="0.2">
      <c r="A125" s="626" t="s">
        <v>21667</v>
      </c>
      <c r="B125" s="626" t="s">
        <v>21556</v>
      </c>
      <c r="C125" s="749">
        <v>44986</v>
      </c>
      <c r="D125" s="734">
        <v>44993</v>
      </c>
      <c r="E125" s="768">
        <v>45083</v>
      </c>
      <c r="F125" s="770">
        <v>2680</v>
      </c>
      <c r="G125" s="770">
        <v>158.12</v>
      </c>
      <c r="H125" s="660">
        <v>2521.88</v>
      </c>
      <c r="I125" s="728"/>
      <c r="J125" s="728"/>
      <c r="K125" s="728"/>
    </row>
    <row r="126" spans="1:14" s="335" customFormat="1" ht="12" x14ac:dyDescent="0.2">
      <c r="A126" s="626" t="s">
        <v>21668</v>
      </c>
      <c r="B126" s="626" t="s">
        <v>21563</v>
      </c>
      <c r="C126" s="749">
        <v>44986</v>
      </c>
      <c r="D126" s="734">
        <v>45000</v>
      </c>
      <c r="E126" s="768">
        <v>45096</v>
      </c>
      <c r="F126" s="770">
        <v>6250</v>
      </c>
      <c r="G126" s="770">
        <v>368.75</v>
      </c>
      <c r="H126" s="660">
        <v>5881.25</v>
      </c>
      <c r="I126" s="728"/>
      <c r="J126" s="728"/>
      <c r="K126" s="728"/>
    </row>
    <row r="127" spans="1:14" s="335" customFormat="1" ht="12" x14ac:dyDescent="0.2">
      <c r="A127" s="626" t="s">
        <v>21669</v>
      </c>
      <c r="B127" s="626" t="s">
        <v>21552</v>
      </c>
      <c r="C127" s="749">
        <v>44986</v>
      </c>
      <c r="D127" s="734">
        <v>45000</v>
      </c>
      <c r="E127" s="768">
        <v>45096</v>
      </c>
      <c r="F127" s="770">
        <v>3000</v>
      </c>
      <c r="G127" s="770">
        <v>177</v>
      </c>
      <c r="H127" s="660">
        <v>2823</v>
      </c>
      <c r="I127" s="728"/>
      <c r="J127" s="728"/>
      <c r="K127" s="728"/>
    </row>
    <row r="128" spans="1:14" s="335" customFormat="1" ht="12" x14ac:dyDescent="0.2">
      <c r="A128" s="626" t="s">
        <v>21670</v>
      </c>
      <c r="B128" s="626" t="s">
        <v>21564</v>
      </c>
      <c r="C128" s="749">
        <v>44986</v>
      </c>
      <c r="D128" s="734">
        <v>45002</v>
      </c>
      <c r="E128" s="768">
        <v>45092</v>
      </c>
      <c r="F128" s="770"/>
      <c r="G128" s="770"/>
      <c r="H128" s="660">
        <v>0</v>
      </c>
      <c r="I128" s="728"/>
      <c r="J128" s="728"/>
      <c r="K128" s="728"/>
    </row>
    <row r="129" spans="1:11" s="335" customFormat="1" ht="12" x14ac:dyDescent="0.2">
      <c r="A129" s="626" t="s">
        <v>21671</v>
      </c>
      <c r="B129" s="626" t="s">
        <v>21554</v>
      </c>
      <c r="C129" s="749">
        <v>44986</v>
      </c>
      <c r="D129" s="734">
        <v>45002</v>
      </c>
      <c r="E129" s="768">
        <v>45097</v>
      </c>
      <c r="F129" s="770">
        <v>2200</v>
      </c>
      <c r="G129" s="770">
        <v>129.80000000000001</v>
      </c>
      <c r="H129" s="660">
        <v>2070.1999999999998</v>
      </c>
      <c r="I129" s="728"/>
      <c r="J129" s="728"/>
      <c r="K129" s="728"/>
    </row>
    <row r="130" spans="1:11" s="335" customFormat="1" ht="12" x14ac:dyDescent="0.2">
      <c r="A130" s="626" t="s">
        <v>21672</v>
      </c>
      <c r="B130" s="626" t="s">
        <v>21557</v>
      </c>
      <c r="C130" s="749">
        <v>44986</v>
      </c>
      <c r="D130" s="734">
        <v>44993</v>
      </c>
      <c r="E130" s="768">
        <v>45096</v>
      </c>
      <c r="F130" s="770">
        <v>10588</v>
      </c>
      <c r="G130" s="770">
        <v>624.69000000000005</v>
      </c>
      <c r="H130" s="660">
        <v>9963.31</v>
      </c>
      <c r="I130" s="728"/>
      <c r="J130" s="728"/>
      <c r="K130" s="728"/>
    </row>
    <row r="131" spans="1:11" s="335" customFormat="1" ht="12" x14ac:dyDescent="0.2">
      <c r="A131" s="626" t="s">
        <v>21673</v>
      </c>
      <c r="B131" s="626" t="s">
        <v>21687</v>
      </c>
      <c r="C131" s="749">
        <v>44986</v>
      </c>
      <c r="D131" s="734">
        <v>45013</v>
      </c>
      <c r="E131" s="768">
        <v>45104</v>
      </c>
      <c r="F131" s="770">
        <v>2800</v>
      </c>
      <c r="G131" s="770">
        <v>165.2</v>
      </c>
      <c r="H131" s="660">
        <v>2634.8</v>
      </c>
      <c r="I131" s="728"/>
      <c r="J131" s="728"/>
      <c r="K131" s="728"/>
    </row>
    <row r="132" spans="1:11" s="335" customFormat="1" ht="12" x14ac:dyDescent="0.2">
      <c r="A132" s="626" t="s">
        <v>21674</v>
      </c>
      <c r="B132" s="626" t="s">
        <v>21556</v>
      </c>
      <c r="C132" s="749">
        <v>44986</v>
      </c>
      <c r="D132" s="734">
        <v>45013</v>
      </c>
      <c r="E132" s="768">
        <v>45104</v>
      </c>
      <c r="F132" s="770">
        <v>2800</v>
      </c>
      <c r="G132" s="770">
        <v>165.2</v>
      </c>
      <c r="H132" s="660">
        <v>2634.8</v>
      </c>
      <c r="I132" s="728"/>
      <c r="J132" s="728"/>
      <c r="K132" s="728"/>
    </row>
    <row r="133" spans="1:11" s="335" customFormat="1" ht="12" x14ac:dyDescent="0.2">
      <c r="A133" s="626" t="s">
        <v>21675</v>
      </c>
      <c r="B133" s="626" t="s">
        <v>21688</v>
      </c>
      <c r="C133" s="749">
        <v>44986</v>
      </c>
      <c r="D133" s="734">
        <v>45013</v>
      </c>
      <c r="E133" s="768">
        <v>45104</v>
      </c>
      <c r="F133" s="770">
        <v>6510</v>
      </c>
      <c r="G133" s="770">
        <v>384.09</v>
      </c>
      <c r="H133" s="660">
        <v>6125.91</v>
      </c>
      <c r="I133" s="728"/>
      <c r="J133" s="728"/>
      <c r="K133" s="728"/>
    </row>
    <row r="134" spans="1:11" s="335" customFormat="1" ht="12" x14ac:dyDescent="0.2">
      <c r="A134" s="626" t="s">
        <v>21676</v>
      </c>
      <c r="B134" s="626" t="s">
        <v>21552</v>
      </c>
      <c r="C134" s="749">
        <v>44986</v>
      </c>
      <c r="D134" s="734">
        <v>45013</v>
      </c>
      <c r="E134" s="768">
        <v>45104</v>
      </c>
      <c r="F134" s="770">
        <v>2130</v>
      </c>
      <c r="G134" s="770">
        <v>125.67</v>
      </c>
      <c r="H134" s="660">
        <v>2004.33</v>
      </c>
      <c r="I134" s="728"/>
      <c r="J134" s="728"/>
      <c r="K134" s="728"/>
    </row>
    <row r="135" spans="1:11" s="335" customFormat="1" ht="12" x14ac:dyDescent="0.2">
      <c r="A135" s="626" t="s">
        <v>21677</v>
      </c>
      <c r="B135" s="626" t="s">
        <v>21565</v>
      </c>
      <c r="C135" s="749">
        <v>44986</v>
      </c>
      <c r="D135" s="734">
        <v>45012</v>
      </c>
      <c r="E135" s="768">
        <v>45104</v>
      </c>
      <c r="F135" s="770">
        <v>7452</v>
      </c>
      <c r="G135" s="770">
        <v>439.67</v>
      </c>
      <c r="H135" s="660">
        <v>7012.33</v>
      </c>
      <c r="I135" s="728"/>
      <c r="J135" s="728"/>
      <c r="K135" s="728"/>
    </row>
    <row r="136" spans="1:11" s="335" customFormat="1" ht="12" x14ac:dyDescent="0.2">
      <c r="A136" s="626" t="s">
        <v>21678</v>
      </c>
      <c r="B136" s="626" t="s">
        <v>21689</v>
      </c>
      <c r="C136" s="749">
        <v>44986</v>
      </c>
      <c r="D136" s="734">
        <v>45009</v>
      </c>
      <c r="E136" s="768">
        <v>45103</v>
      </c>
      <c r="F136" s="770">
        <v>10760.49</v>
      </c>
      <c r="G136" s="770">
        <v>634.87</v>
      </c>
      <c r="H136" s="660">
        <v>10125.620000000001</v>
      </c>
      <c r="I136" s="728"/>
      <c r="J136" s="728"/>
      <c r="K136" s="728"/>
    </row>
    <row r="137" spans="1:11" s="335" customFormat="1" ht="12" x14ac:dyDescent="0.2">
      <c r="A137" s="626" t="s">
        <v>21679</v>
      </c>
      <c r="B137" s="626" t="s">
        <v>21690</v>
      </c>
      <c r="C137" s="749">
        <v>44986</v>
      </c>
      <c r="D137" s="734">
        <v>45007</v>
      </c>
      <c r="E137" s="768">
        <v>45104</v>
      </c>
      <c r="F137" s="770">
        <v>3000</v>
      </c>
      <c r="G137" s="770">
        <v>177</v>
      </c>
      <c r="H137" s="660">
        <v>2823</v>
      </c>
      <c r="I137" s="728"/>
      <c r="J137" s="728"/>
      <c r="K137" s="728"/>
    </row>
    <row r="138" spans="1:11" s="335" customFormat="1" ht="12" x14ac:dyDescent="0.2">
      <c r="A138" s="626" t="s">
        <v>21680</v>
      </c>
      <c r="B138" s="626" t="s">
        <v>21688</v>
      </c>
      <c r="C138" s="749">
        <v>44986</v>
      </c>
      <c r="D138" s="734">
        <v>45008</v>
      </c>
      <c r="E138" s="768">
        <v>45103</v>
      </c>
      <c r="F138" s="770">
        <v>6510</v>
      </c>
      <c r="G138" s="770">
        <v>384.09</v>
      </c>
      <c r="H138" s="660">
        <v>6125.91</v>
      </c>
      <c r="I138" s="728"/>
      <c r="J138" s="728"/>
      <c r="K138" s="728"/>
    </row>
    <row r="139" spans="1:11" s="335" customFormat="1" ht="12" x14ac:dyDescent="0.2">
      <c r="A139" s="626" t="s">
        <v>21681</v>
      </c>
      <c r="B139" s="626" t="s">
        <v>21554</v>
      </c>
      <c r="C139" s="749">
        <v>44986</v>
      </c>
      <c r="D139" s="734">
        <v>45005</v>
      </c>
      <c r="E139" s="768">
        <v>45103</v>
      </c>
      <c r="F139" s="770">
        <v>25000</v>
      </c>
      <c r="G139" s="770">
        <v>1475</v>
      </c>
      <c r="H139" s="660">
        <v>23525</v>
      </c>
      <c r="I139" s="728"/>
      <c r="J139" s="728"/>
      <c r="K139" s="728"/>
    </row>
    <row r="140" spans="1:11" s="335" customFormat="1" ht="12" x14ac:dyDescent="0.2">
      <c r="A140" s="626" t="s">
        <v>21682</v>
      </c>
      <c r="B140" s="626" t="s">
        <v>21688</v>
      </c>
      <c r="C140" s="749">
        <v>44986</v>
      </c>
      <c r="D140" s="734">
        <v>45000</v>
      </c>
      <c r="E140" s="768">
        <v>45104</v>
      </c>
      <c r="F140" s="770">
        <v>3693</v>
      </c>
      <c r="G140" s="770">
        <v>217.89</v>
      </c>
      <c r="H140" s="660">
        <v>3475.11</v>
      </c>
      <c r="I140" s="728"/>
      <c r="J140" s="728"/>
      <c r="K140" s="728"/>
    </row>
    <row r="141" spans="1:11" s="335" customFormat="1" ht="12" x14ac:dyDescent="0.2">
      <c r="A141" s="626" t="s">
        <v>21683</v>
      </c>
      <c r="B141" s="626" t="s">
        <v>21688</v>
      </c>
      <c r="C141" s="749">
        <v>44986</v>
      </c>
      <c r="D141" s="734">
        <v>45001</v>
      </c>
      <c r="E141" s="768">
        <v>45104</v>
      </c>
      <c r="F141" s="770">
        <v>4850</v>
      </c>
      <c r="G141" s="770">
        <v>286.14999999999998</v>
      </c>
      <c r="H141" s="660">
        <v>4563.8500000000004</v>
      </c>
      <c r="I141" s="728"/>
      <c r="J141" s="728"/>
      <c r="K141" s="728"/>
    </row>
    <row r="142" spans="1:11" s="335" customFormat="1" ht="12" x14ac:dyDescent="0.2">
      <c r="A142" s="626" t="s">
        <v>21684</v>
      </c>
      <c r="B142" s="626" t="s">
        <v>21554</v>
      </c>
      <c r="C142" s="749">
        <v>44986</v>
      </c>
      <c r="D142" s="734">
        <v>44985</v>
      </c>
      <c r="E142" s="768">
        <v>45104</v>
      </c>
      <c r="F142" s="770">
        <v>2000</v>
      </c>
      <c r="G142" s="770">
        <v>118</v>
      </c>
      <c r="H142" s="660">
        <v>1882</v>
      </c>
      <c r="I142" s="728"/>
      <c r="J142" s="728"/>
      <c r="K142" s="728"/>
    </row>
    <row r="143" spans="1:11" s="335" customFormat="1" ht="12" x14ac:dyDescent="0.2">
      <c r="A143" s="626" t="s">
        <v>22364</v>
      </c>
      <c r="B143" s="626" t="s">
        <v>22361</v>
      </c>
      <c r="C143" s="749">
        <v>44986</v>
      </c>
      <c r="D143" s="734">
        <v>44985</v>
      </c>
      <c r="E143" s="768">
        <v>45083</v>
      </c>
      <c r="F143" s="770">
        <v>3000</v>
      </c>
      <c r="G143" s="770">
        <v>177</v>
      </c>
      <c r="H143" s="660">
        <v>2823</v>
      </c>
      <c r="I143" s="728"/>
      <c r="J143" s="728"/>
      <c r="K143" s="728"/>
    </row>
    <row r="144" spans="1:11" s="335" customFormat="1" ht="12" x14ac:dyDescent="0.2">
      <c r="A144" s="626" t="s">
        <v>22365</v>
      </c>
      <c r="B144" s="626" t="s">
        <v>22362</v>
      </c>
      <c r="C144" s="749">
        <v>44986</v>
      </c>
      <c r="D144" s="734">
        <v>45000</v>
      </c>
      <c r="E144" s="768">
        <v>45103</v>
      </c>
      <c r="F144" s="770">
        <v>3750</v>
      </c>
      <c r="G144" s="770">
        <v>221.25</v>
      </c>
      <c r="H144" s="660">
        <v>3528.75</v>
      </c>
      <c r="I144" s="728"/>
      <c r="J144" s="728"/>
      <c r="K144" s="728"/>
    </row>
    <row r="145" spans="1:11" s="335" customFormat="1" ht="12" x14ac:dyDescent="0.2">
      <c r="A145" s="626" t="s">
        <v>22366</v>
      </c>
      <c r="B145" s="626" t="s">
        <v>22363</v>
      </c>
      <c r="C145" s="749">
        <v>44986</v>
      </c>
      <c r="D145" s="734">
        <v>45030</v>
      </c>
      <c r="E145" s="768">
        <v>45106</v>
      </c>
      <c r="F145" s="770">
        <v>6070</v>
      </c>
      <c r="G145" s="770">
        <v>358.13</v>
      </c>
      <c r="H145" s="660">
        <v>5711.87</v>
      </c>
      <c r="I145" s="728"/>
      <c r="J145" s="728"/>
      <c r="K145" s="728"/>
    </row>
    <row r="146" spans="1:11" s="335" customFormat="1" ht="12" x14ac:dyDescent="0.2">
      <c r="A146" s="626"/>
      <c r="B146" s="626"/>
      <c r="C146" s="749"/>
      <c r="D146" s="734"/>
      <c r="E146" s="768"/>
      <c r="F146" s="770"/>
      <c r="G146" s="770"/>
      <c r="H146" s="660"/>
      <c r="I146" s="728"/>
      <c r="J146" s="728"/>
      <c r="K146" s="728"/>
    </row>
    <row r="147" spans="1:11" s="335" customFormat="1" ht="12" x14ac:dyDescent="0.2">
      <c r="F147" s="745"/>
      <c r="G147" s="745"/>
      <c r="H147" s="663"/>
      <c r="I147" s="728"/>
      <c r="J147" s="728"/>
      <c r="K147" s="728"/>
    </row>
    <row r="148" spans="1:11" s="335" customFormat="1" ht="12" x14ac:dyDescent="0.2">
      <c r="A148" s="626" t="s">
        <v>21760</v>
      </c>
      <c r="B148" s="626" t="s">
        <v>21573</v>
      </c>
      <c r="C148" s="749">
        <v>45017</v>
      </c>
      <c r="D148" s="734">
        <v>45019</v>
      </c>
      <c r="E148" s="768">
        <v>45110</v>
      </c>
      <c r="F148" s="770">
        <v>5000</v>
      </c>
      <c r="G148" s="770">
        <v>295</v>
      </c>
      <c r="H148" s="660">
        <v>4705</v>
      </c>
      <c r="I148" s="728"/>
      <c r="J148" s="728"/>
      <c r="K148" s="728"/>
    </row>
    <row r="149" spans="1:11" s="335" customFormat="1" ht="12" x14ac:dyDescent="0.2">
      <c r="A149" s="626" t="s">
        <v>21761</v>
      </c>
      <c r="B149" s="626" t="s">
        <v>21792</v>
      </c>
      <c r="C149" s="749">
        <v>45017</v>
      </c>
      <c r="D149" s="734">
        <v>45015</v>
      </c>
      <c r="E149" s="768">
        <v>45110</v>
      </c>
      <c r="F149" s="770">
        <v>4400</v>
      </c>
      <c r="G149" s="770">
        <v>259.60000000000002</v>
      </c>
      <c r="H149" s="660">
        <v>4140.3999999999996</v>
      </c>
      <c r="I149" s="728"/>
      <c r="J149" s="728"/>
      <c r="K149" s="728"/>
    </row>
    <row r="150" spans="1:11" s="335" customFormat="1" ht="12" x14ac:dyDescent="0.2">
      <c r="A150" s="626" t="s">
        <v>21762</v>
      </c>
      <c r="B150" s="626" t="s">
        <v>21793</v>
      </c>
      <c r="C150" s="749">
        <v>45017</v>
      </c>
      <c r="D150" s="734">
        <v>45014</v>
      </c>
      <c r="E150" s="768">
        <v>45110</v>
      </c>
      <c r="F150" s="770">
        <v>3000</v>
      </c>
      <c r="G150" s="770">
        <v>177</v>
      </c>
      <c r="H150" s="660">
        <v>2823</v>
      </c>
      <c r="I150" s="728"/>
      <c r="J150" s="728"/>
      <c r="K150" s="728"/>
    </row>
    <row r="151" spans="1:11" s="335" customFormat="1" ht="12" x14ac:dyDescent="0.2">
      <c r="A151" s="626" t="s">
        <v>21763</v>
      </c>
      <c r="B151" s="626" t="s">
        <v>21694</v>
      </c>
      <c r="C151" s="749">
        <v>45017</v>
      </c>
      <c r="D151" s="734">
        <v>45013</v>
      </c>
      <c r="E151" s="768">
        <v>45110</v>
      </c>
      <c r="F151" s="770">
        <v>1695</v>
      </c>
      <c r="G151" s="770">
        <v>100.01</v>
      </c>
      <c r="H151" s="660">
        <v>1594.99</v>
      </c>
      <c r="I151" s="728"/>
      <c r="J151" s="728"/>
      <c r="K151" s="728"/>
    </row>
    <row r="152" spans="1:11" s="335" customFormat="1" ht="12" x14ac:dyDescent="0.2">
      <c r="A152" s="626" t="s">
        <v>21764</v>
      </c>
      <c r="B152" s="626" t="s">
        <v>21794</v>
      </c>
      <c r="C152" s="749">
        <v>45017</v>
      </c>
      <c r="D152" s="734">
        <v>45013</v>
      </c>
      <c r="E152" s="768">
        <v>45107</v>
      </c>
      <c r="F152" s="770">
        <v>2800</v>
      </c>
      <c r="G152" s="770">
        <v>165.2</v>
      </c>
      <c r="H152" s="660">
        <v>2634.8</v>
      </c>
      <c r="I152" s="728"/>
      <c r="J152" s="728"/>
      <c r="K152" s="728"/>
    </row>
    <row r="153" spans="1:11" s="335" customFormat="1" ht="12" x14ac:dyDescent="0.2">
      <c r="A153" s="626" t="s">
        <v>21765</v>
      </c>
      <c r="B153" s="626" t="s">
        <v>21795</v>
      </c>
      <c r="C153" s="749">
        <v>45017</v>
      </c>
      <c r="D153" s="734">
        <v>45007</v>
      </c>
      <c r="E153" s="768">
        <v>45110</v>
      </c>
      <c r="F153" s="770">
        <v>4750</v>
      </c>
      <c r="G153" s="770">
        <v>280.25</v>
      </c>
      <c r="H153" s="660">
        <v>4469.75</v>
      </c>
      <c r="I153" s="728"/>
      <c r="J153" s="728"/>
      <c r="K153" s="728"/>
    </row>
    <row r="154" spans="1:11" s="335" customFormat="1" ht="12" x14ac:dyDescent="0.2">
      <c r="A154" s="626" t="s">
        <v>21766</v>
      </c>
      <c r="B154" s="626" t="s">
        <v>21796</v>
      </c>
      <c r="C154" s="749">
        <v>45017</v>
      </c>
      <c r="D154" s="734">
        <v>44994</v>
      </c>
      <c r="E154" s="768">
        <v>45110</v>
      </c>
      <c r="F154" s="770">
        <v>2900</v>
      </c>
      <c r="G154" s="770">
        <v>171.1</v>
      </c>
      <c r="H154" s="660">
        <v>2728.9</v>
      </c>
      <c r="I154" s="728"/>
      <c r="J154" s="728"/>
      <c r="K154" s="728"/>
    </row>
    <row r="155" spans="1:11" s="335" customFormat="1" ht="12" x14ac:dyDescent="0.2">
      <c r="A155" s="626" t="s">
        <v>21767</v>
      </c>
      <c r="B155" s="626" t="s">
        <v>21797</v>
      </c>
      <c r="C155" s="749">
        <v>45017</v>
      </c>
      <c r="D155" s="734">
        <v>45014</v>
      </c>
      <c r="E155" s="768">
        <v>45111</v>
      </c>
      <c r="F155" s="770">
        <v>2800</v>
      </c>
      <c r="G155" s="770">
        <v>165.2</v>
      </c>
      <c r="H155" s="660">
        <v>2634.8</v>
      </c>
      <c r="I155" s="728"/>
      <c r="J155" s="728"/>
      <c r="K155" s="728"/>
    </row>
    <row r="156" spans="1:11" s="335" customFormat="1" ht="12" x14ac:dyDescent="0.2">
      <c r="A156" s="626" t="s">
        <v>21768</v>
      </c>
      <c r="B156" s="626" t="s">
        <v>21798</v>
      </c>
      <c r="C156" s="749">
        <v>45017</v>
      </c>
      <c r="D156" s="734">
        <v>45019</v>
      </c>
      <c r="E156" s="768">
        <v>45111</v>
      </c>
      <c r="F156" s="770">
        <v>5590</v>
      </c>
      <c r="G156" s="770">
        <v>329.81</v>
      </c>
      <c r="H156" s="660">
        <v>5260.19</v>
      </c>
      <c r="I156" s="728"/>
      <c r="J156" s="728"/>
      <c r="K156" s="728"/>
    </row>
    <row r="157" spans="1:11" s="335" customFormat="1" ht="12" x14ac:dyDescent="0.2">
      <c r="A157" s="626" t="s">
        <v>21769</v>
      </c>
      <c r="B157" s="626" t="s">
        <v>21695</v>
      </c>
      <c r="C157" s="749">
        <v>45017</v>
      </c>
      <c r="D157" s="734">
        <v>45027</v>
      </c>
      <c r="E157" s="768">
        <v>45118</v>
      </c>
      <c r="F157" s="770">
        <v>2550</v>
      </c>
      <c r="G157" s="770">
        <v>150.44999999999999</v>
      </c>
      <c r="H157" s="660">
        <v>2399.5500000000002</v>
      </c>
      <c r="I157" s="728"/>
      <c r="J157" s="728"/>
      <c r="K157" s="728"/>
    </row>
    <row r="158" spans="1:11" s="335" customFormat="1" ht="12" x14ac:dyDescent="0.2">
      <c r="A158" s="626" t="s">
        <v>21770</v>
      </c>
      <c r="B158" s="626" t="s">
        <v>21799</v>
      </c>
      <c r="C158" s="749">
        <v>45017</v>
      </c>
      <c r="D158" s="734">
        <v>45022</v>
      </c>
      <c r="E158" s="768">
        <v>45117</v>
      </c>
      <c r="F158" s="770">
        <v>3132</v>
      </c>
      <c r="G158" s="770">
        <v>184.79</v>
      </c>
      <c r="H158" s="660">
        <v>2947.21</v>
      </c>
      <c r="I158" s="728"/>
      <c r="J158" s="728"/>
      <c r="K158" s="728"/>
    </row>
    <row r="159" spans="1:11" s="335" customFormat="1" ht="12" x14ac:dyDescent="0.2">
      <c r="A159" s="626" t="s">
        <v>21771</v>
      </c>
      <c r="B159" s="626" t="s">
        <v>21800</v>
      </c>
      <c r="C159" s="749">
        <v>45017</v>
      </c>
      <c r="D159" s="734">
        <v>45023</v>
      </c>
      <c r="E159" s="768">
        <v>45117</v>
      </c>
      <c r="F159" s="770">
        <v>2399</v>
      </c>
      <c r="G159" s="770">
        <v>141.54</v>
      </c>
      <c r="H159" s="660">
        <v>2257.46</v>
      </c>
      <c r="I159" s="728"/>
      <c r="J159" s="728"/>
      <c r="K159" s="728"/>
    </row>
    <row r="160" spans="1:11" s="335" customFormat="1" ht="12" x14ac:dyDescent="0.2">
      <c r="A160" s="626" t="s">
        <v>21772</v>
      </c>
      <c r="B160" s="626" t="s">
        <v>21801</v>
      </c>
      <c r="C160" s="749">
        <v>45017</v>
      </c>
      <c r="D160" s="734">
        <v>45014</v>
      </c>
      <c r="E160" s="768">
        <v>45118</v>
      </c>
      <c r="F160" s="770">
        <v>9466</v>
      </c>
      <c r="G160" s="770">
        <v>558.49</v>
      </c>
      <c r="H160" s="660">
        <v>8907.51</v>
      </c>
      <c r="I160" s="728"/>
      <c r="J160" s="728"/>
      <c r="K160" s="728"/>
    </row>
    <row r="161" spans="1:11" s="335" customFormat="1" ht="12" x14ac:dyDescent="0.2">
      <c r="A161" s="626" t="s">
        <v>21773</v>
      </c>
      <c r="B161" s="626" t="s">
        <v>21802</v>
      </c>
      <c r="C161" s="749">
        <v>45017</v>
      </c>
      <c r="D161" s="734">
        <v>45012</v>
      </c>
      <c r="E161" s="768">
        <v>45117</v>
      </c>
      <c r="F161" s="770">
        <v>5639.4</v>
      </c>
      <c r="G161" s="770">
        <v>332.72</v>
      </c>
      <c r="H161" s="660">
        <v>5306.68</v>
      </c>
      <c r="I161" s="728"/>
      <c r="J161" s="728"/>
      <c r="K161" s="728"/>
    </row>
    <row r="162" spans="1:11" s="335" customFormat="1" ht="12" x14ac:dyDescent="0.2">
      <c r="A162" s="626" t="s">
        <v>21774</v>
      </c>
      <c r="B162" s="626" t="s">
        <v>21803</v>
      </c>
      <c r="C162" s="749">
        <v>45017</v>
      </c>
      <c r="D162" s="734">
        <v>45033</v>
      </c>
      <c r="E162" s="768">
        <v>45124</v>
      </c>
      <c r="F162" s="770">
        <v>2550</v>
      </c>
      <c r="G162" s="770">
        <v>150.44999999999999</v>
      </c>
      <c r="H162" s="660">
        <v>2399.5500000000002</v>
      </c>
      <c r="I162" s="728"/>
      <c r="J162" s="728"/>
      <c r="K162" s="728"/>
    </row>
    <row r="163" spans="1:11" s="335" customFormat="1" ht="12" x14ac:dyDescent="0.2">
      <c r="A163" s="626" t="s">
        <v>21775</v>
      </c>
      <c r="B163" s="626" t="s">
        <v>21804</v>
      </c>
      <c r="C163" s="749">
        <v>45017</v>
      </c>
      <c r="D163" s="734">
        <v>45028</v>
      </c>
      <c r="E163" s="768">
        <v>45124</v>
      </c>
      <c r="F163" s="770">
        <v>1045</v>
      </c>
      <c r="G163" s="770">
        <v>61.65</v>
      </c>
      <c r="H163" s="660">
        <v>983.35</v>
      </c>
      <c r="I163" s="728"/>
      <c r="J163" s="728"/>
      <c r="K163" s="728"/>
    </row>
    <row r="164" spans="1:11" s="335" customFormat="1" ht="12" x14ac:dyDescent="0.2">
      <c r="A164" s="626" t="s">
        <v>21776</v>
      </c>
      <c r="B164" s="626" t="s">
        <v>21805</v>
      </c>
      <c r="C164" s="749">
        <v>45017</v>
      </c>
      <c r="D164" s="734">
        <v>45028</v>
      </c>
      <c r="E164" s="768">
        <v>45124</v>
      </c>
      <c r="F164" s="770">
        <v>3146</v>
      </c>
      <c r="G164" s="770">
        <v>185.61</v>
      </c>
      <c r="H164" s="660">
        <v>2960.39</v>
      </c>
      <c r="I164" s="728"/>
      <c r="J164" s="728"/>
      <c r="K164" s="728"/>
    </row>
    <row r="165" spans="1:11" s="335" customFormat="1" ht="12" x14ac:dyDescent="0.2">
      <c r="A165" s="626" t="s">
        <v>21777</v>
      </c>
      <c r="B165" s="626" t="s">
        <v>21806</v>
      </c>
      <c r="C165" s="749">
        <v>45017</v>
      </c>
      <c r="D165" s="734">
        <v>45028</v>
      </c>
      <c r="E165" s="768">
        <v>45125</v>
      </c>
      <c r="F165" s="770">
        <v>9219</v>
      </c>
      <c r="G165" s="770">
        <v>543.91999999999996</v>
      </c>
      <c r="H165" s="660">
        <v>8675.08</v>
      </c>
      <c r="I165" s="728"/>
      <c r="J165" s="728"/>
      <c r="K165" s="728"/>
    </row>
    <row r="166" spans="1:11" s="335" customFormat="1" ht="12" x14ac:dyDescent="0.2">
      <c r="A166" s="626" t="s">
        <v>21778</v>
      </c>
      <c r="B166" s="626" t="s">
        <v>21807</v>
      </c>
      <c r="C166" s="749">
        <v>45017</v>
      </c>
      <c r="D166" s="734">
        <v>45026</v>
      </c>
      <c r="E166" s="768">
        <v>45125</v>
      </c>
      <c r="F166" s="770">
        <v>6448.72</v>
      </c>
      <c r="G166" s="770">
        <v>380.47</v>
      </c>
      <c r="H166" s="660">
        <v>6068.25</v>
      </c>
      <c r="I166" s="728"/>
      <c r="J166" s="728"/>
      <c r="K166" s="728"/>
    </row>
    <row r="167" spans="1:11" s="335" customFormat="1" ht="12" x14ac:dyDescent="0.2">
      <c r="A167" s="626" t="s">
        <v>21779</v>
      </c>
      <c r="B167" s="626" t="s">
        <v>21808</v>
      </c>
      <c r="C167" s="749">
        <v>45017</v>
      </c>
      <c r="D167" s="734">
        <v>45028</v>
      </c>
      <c r="E167" s="768">
        <v>45124</v>
      </c>
      <c r="F167" s="770">
        <v>6702.8</v>
      </c>
      <c r="G167" s="770">
        <v>395.47</v>
      </c>
      <c r="H167" s="660">
        <v>6307.33</v>
      </c>
      <c r="I167" s="728"/>
      <c r="J167" s="728"/>
      <c r="K167" s="728"/>
    </row>
    <row r="168" spans="1:11" s="335" customFormat="1" ht="12" x14ac:dyDescent="0.2">
      <c r="A168" s="626" t="s">
        <v>21780</v>
      </c>
      <c r="B168" s="626" t="s">
        <v>21809</v>
      </c>
      <c r="C168" s="749">
        <v>45017</v>
      </c>
      <c r="D168" s="734">
        <v>45041</v>
      </c>
      <c r="E168" s="768">
        <v>45132</v>
      </c>
      <c r="F168" s="770">
        <v>7356</v>
      </c>
      <c r="G168" s="770">
        <v>434</v>
      </c>
      <c r="H168" s="660">
        <v>6922</v>
      </c>
      <c r="I168" s="728"/>
      <c r="J168" s="728"/>
      <c r="K168" s="728"/>
    </row>
    <row r="169" spans="1:11" s="335" customFormat="1" ht="12" x14ac:dyDescent="0.2">
      <c r="A169" s="626" t="s">
        <v>21781</v>
      </c>
      <c r="B169" s="626" t="s">
        <v>21810</v>
      </c>
      <c r="C169" s="749">
        <v>45017</v>
      </c>
      <c r="D169" s="734">
        <v>45041</v>
      </c>
      <c r="E169" s="768">
        <v>45132</v>
      </c>
      <c r="F169" s="770">
        <v>2135</v>
      </c>
      <c r="G169" s="770">
        <v>125.96</v>
      </c>
      <c r="H169" s="660">
        <v>2009.04</v>
      </c>
      <c r="I169" s="728"/>
      <c r="J169" s="728"/>
      <c r="K169" s="728"/>
    </row>
    <row r="170" spans="1:11" s="335" customFormat="1" ht="12" x14ac:dyDescent="0.2">
      <c r="A170" s="626" t="s">
        <v>21782</v>
      </c>
      <c r="B170" s="626" t="s">
        <v>21811</v>
      </c>
      <c r="C170" s="749">
        <v>45017</v>
      </c>
      <c r="D170" s="734">
        <v>45041</v>
      </c>
      <c r="E170" s="768">
        <v>45132</v>
      </c>
      <c r="F170" s="770">
        <v>3090</v>
      </c>
      <c r="G170" s="770">
        <v>182.31</v>
      </c>
      <c r="H170" s="660">
        <v>2907.69</v>
      </c>
      <c r="I170" s="728"/>
      <c r="J170" s="728"/>
      <c r="K170" s="728"/>
    </row>
    <row r="171" spans="1:11" s="335" customFormat="1" ht="12" x14ac:dyDescent="0.2">
      <c r="A171" s="626" t="s">
        <v>21783</v>
      </c>
      <c r="B171" s="626" t="s">
        <v>21812</v>
      </c>
      <c r="C171" s="749">
        <v>45017</v>
      </c>
      <c r="D171" s="734">
        <v>45038</v>
      </c>
      <c r="E171" s="768">
        <v>45132</v>
      </c>
      <c r="F171" s="770">
        <v>3530</v>
      </c>
      <c r="G171" s="770">
        <v>208.27</v>
      </c>
      <c r="H171" s="660">
        <v>3321.73</v>
      </c>
      <c r="I171" s="728"/>
      <c r="J171" s="728"/>
      <c r="K171" s="728"/>
    </row>
    <row r="172" spans="1:11" s="335" customFormat="1" ht="12" x14ac:dyDescent="0.2">
      <c r="A172" s="626" t="s">
        <v>21784</v>
      </c>
      <c r="B172" s="626" t="s">
        <v>21813</v>
      </c>
      <c r="C172" s="749">
        <v>45017</v>
      </c>
      <c r="D172" s="734">
        <v>45035</v>
      </c>
      <c r="E172" s="768">
        <v>45132</v>
      </c>
      <c r="F172" s="770">
        <v>10000</v>
      </c>
      <c r="G172" s="770">
        <v>590</v>
      </c>
      <c r="H172" s="660">
        <v>9410</v>
      </c>
      <c r="I172" s="728"/>
      <c r="J172" s="728"/>
      <c r="K172" s="728"/>
    </row>
    <row r="173" spans="1:11" s="335" customFormat="1" ht="12" x14ac:dyDescent="0.2">
      <c r="A173" s="626" t="s">
        <v>21785</v>
      </c>
      <c r="B173" s="626" t="s">
        <v>21814</v>
      </c>
      <c r="C173" s="749">
        <v>45017</v>
      </c>
      <c r="D173" s="734">
        <v>45040</v>
      </c>
      <c r="E173" s="768">
        <v>45132</v>
      </c>
      <c r="F173" s="770">
        <v>5267</v>
      </c>
      <c r="G173" s="770">
        <v>310.75</v>
      </c>
      <c r="H173" s="660">
        <v>4956.25</v>
      </c>
      <c r="I173" s="728"/>
      <c r="J173" s="728"/>
      <c r="K173" s="728"/>
    </row>
    <row r="174" spans="1:11" s="335" customFormat="1" ht="12" x14ac:dyDescent="0.2">
      <c r="A174" s="626" t="s">
        <v>21786</v>
      </c>
      <c r="B174" s="626" t="s">
        <v>21815</v>
      </c>
      <c r="C174" s="749">
        <v>45017</v>
      </c>
      <c r="D174" s="734">
        <v>45039</v>
      </c>
      <c r="E174" s="768">
        <v>45131</v>
      </c>
      <c r="F174" s="770">
        <v>7604</v>
      </c>
      <c r="G174" s="770">
        <v>448.64</v>
      </c>
      <c r="H174" s="660">
        <v>7155.36</v>
      </c>
      <c r="I174" s="728"/>
      <c r="J174" s="728"/>
      <c r="K174" s="728"/>
    </row>
    <row r="175" spans="1:11" s="335" customFormat="1" ht="12" x14ac:dyDescent="0.2">
      <c r="A175" s="626" t="s">
        <v>21787</v>
      </c>
      <c r="B175" s="626" t="s">
        <v>21816</v>
      </c>
      <c r="C175" s="749">
        <v>45017</v>
      </c>
      <c r="D175" s="734">
        <v>45014</v>
      </c>
      <c r="E175" s="768">
        <v>45132</v>
      </c>
      <c r="F175" s="770">
        <v>10777</v>
      </c>
      <c r="G175" s="770">
        <v>635.84</v>
      </c>
      <c r="H175" s="660">
        <v>10141.16</v>
      </c>
      <c r="I175" s="728"/>
      <c r="J175" s="728"/>
      <c r="K175" s="728"/>
    </row>
    <row r="176" spans="1:11" s="335" customFormat="1" ht="12" x14ac:dyDescent="0.2">
      <c r="A176" s="626" t="s">
        <v>21788</v>
      </c>
      <c r="B176" s="626" t="s">
        <v>21817</v>
      </c>
      <c r="C176" s="749">
        <v>45017</v>
      </c>
      <c r="D176" s="734">
        <v>45040</v>
      </c>
      <c r="E176" s="768">
        <v>45127</v>
      </c>
      <c r="F176" s="770">
        <v>2500</v>
      </c>
      <c r="G176" s="770">
        <v>147.5</v>
      </c>
      <c r="H176" s="660">
        <v>2352.5</v>
      </c>
      <c r="I176" s="728"/>
      <c r="J176" s="728"/>
      <c r="K176" s="728"/>
    </row>
    <row r="177" spans="1:11" s="335" customFormat="1" ht="12" x14ac:dyDescent="0.2">
      <c r="A177" s="626" t="s">
        <v>21789</v>
      </c>
      <c r="B177" s="626" t="s">
        <v>21818</v>
      </c>
      <c r="C177" s="749">
        <v>45017</v>
      </c>
      <c r="D177" s="734">
        <v>45042</v>
      </c>
      <c r="E177" s="768">
        <v>45132</v>
      </c>
      <c r="F177" s="770">
        <v>2548.5</v>
      </c>
      <c r="G177" s="770">
        <v>150.36000000000001</v>
      </c>
      <c r="H177" s="660">
        <v>2398.14</v>
      </c>
      <c r="I177" s="728"/>
      <c r="J177" s="728"/>
      <c r="K177" s="728"/>
    </row>
    <row r="178" spans="1:11" s="335" customFormat="1" ht="12" x14ac:dyDescent="0.2">
      <c r="A178" s="626" t="s">
        <v>21790</v>
      </c>
      <c r="B178" s="626" t="s">
        <v>21819</v>
      </c>
      <c r="C178" s="749">
        <v>45017</v>
      </c>
      <c r="D178" s="734">
        <v>45042</v>
      </c>
      <c r="E178" s="768">
        <v>45127</v>
      </c>
      <c r="F178" s="770">
        <v>2200</v>
      </c>
      <c r="G178" s="770">
        <v>129.80000000000001</v>
      </c>
      <c r="H178" s="660">
        <v>2070.1999999999998</v>
      </c>
      <c r="I178" s="728"/>
      <c r="J178" s="728"/>
      <c r="K178" s="728"/>
    </row>
    <row r="179" spans="1:11" s="335" customFormat="1" ht="12" x14ac:dyDescent="0.2">
      <c r="A179" s="626" t="s">
        <v>21791</v>
      </c>
      <c r="B179" s="626" t="s">
        <v>21820</v>
      </c>
      <c r="C179" s="749">
        <v>45017</v>
      </c>
      <c r="D179" s="734">
        <v>45034</v>
      </c>
      <c r="E179" s="768">
        <v>45133</v>
      </c>
      <c r="F179" s="770">
        <v>28000</v>
      </c>
      <c r="G179" s="770">
        <v>1652</v>
      </c>
      <c r="H179" s="660">
        <v>26348</v>
      </c>
      <c r="I179" s="728"/>
      <c r="J179" s="728"/>
      <c r="K179" s="728"/>
    </row>
    <row r="180" spans="1:11" s="335" customFormat="1" ht="12" x14ac:dyDescent="0.2">
      <c r="A180" s="335" t="s">
        <v>22358</v>
      </c>
      <c r="B180" s="335" t="s">
        <v>22359</v>
      </c>
      <c r="C180" s="749">
        <v>45017</v>
      </c>
      <c r="D180" s="738">
        <v>45049</v>
      </c>
      <c r="E180" s="765">
        <v>45124</v>
      </c>
      <c r="F180" s="756">
        <v>2150</v>
      </c>
      <c r="G180" s="335">
        <v>126.85</v>
      </c>
      <c r="H180" s="756">
        <v>2023.15</v>
      </c>
      <c r="I180" s="728"/>
      <c r="J180" s="728"/>
      <c r="K180" s="728"/>
    </row>
    <row r="181" spans="1:11" s="335" customFormat="1" ht="12" x14ac:dyDescent="0.2">
      <c r="A181" s="626"/>
      <c r="B181" s="626"/>
      <c r="C181" s="749"/>
      <c r="D181" s="734"/>
      <c r="E181" s="768"/>
      <c r="F181" s="770"/>
      <c r="G181" s="770"/>
      <c r="H181" s="660">
        <v>0</v>
      </c>
      <c r="I181" s="728"/>
      <c r="J181" s="728"/>
      <c r="K181" s="728"/>
    </row>
    <row r="182" spans="1:11" s="335" customFormat="1" ht="12" x14ac:dyDescent="0.2">
      <c r="A182" s="335" t="s">
        <v>22354</v>
      </c>
      <c r="B182" s="716" t="s">
        <v>22352</v>
      </c>
      <c r="C182" s="749">
        <v>45047</v>
      </c>
      <c r="D182" s="734">
        <v>45082</v>
      </c>
      <c r="E182" s="768">
        <v>45159</v>
      </c>
      <c r="F182" s="770">
        <v>880</v>
      </c>
      <c r="G182" s="335">
        <v>51.92</v>
      </c>
      <c r="H182" s="335">
        <v>828.08</v>
      </c>
      <c r="I182" s="728"/>
      <c r="J182" s="728"/>
      <c r="K182" s="728"/>
    </row>
    <row r="183" spans="1:11" s="335" customFormat="1" ht="12" x14ac:dyDescent="0.2">
      <c r="A183" s="335" t="s">
        <v>22356</v>
      </c>
      <c r="B183" s="716" t="s">
        <v>22353</v>
      </c>
      <c r="C183" s="749">
        <v>45047</v>
      </c>
      <c r="D183" s="734">
        <v>45084</v>
      </c>
      <c r="E183" s="768">
        <v>45147</v>
      </c>
      <c r="F183" s="770">
        <v>1044.1199999999999</v>
      </c>
      <c r="G183" s="770">
        <v>61.6</v>
      </c>
      <c r="H183" s="335">
        <v>982.52</v>
      </c>
      <c r="I183" s="728"/>
      <c r="J183" s="728"/>
      <c r="K183" s="728"/>
    </row>
    <row r="184" spans="1:11" s="335" customFormat="1" ht="12" x14ac:dyDescent="0.2">
      <c r="A184" s="626" t="s">
        <v>21947</v>
      </c>
      <c r="B184" s="716" t="s">
        <v>21805</v>
      </c>
      <c r="C184" s="749">
        <v>45047</v>
      </c>
      <c r="D184" s="734">
        <v>45049</v>
      </c>
      <c r="E184" s="768">
        <v>45138</v>
      </c>
      <c r="F184" s="770">
        <v>1815</v>
      </c>
      <c r="G184" s="770">
        <v>107.09</v>
      </c>
      <c r="H184" s="660">
        <v>1707.91</v>
      </c>
      <c r="I184" s="728"/>
      <c r="J184" s="728"/>
      <c r="K184" s="728"/>
    </row>
    <row r="185" spans="1:11" s="335" customFormat="1" ht="12" x14ac:dyDescent="0.2">
      <c r="A185" s="626" t="s">
        <v>21998</v>
      </c>
      <c r="B185" s="716" t="s">
        <v>22074</v>
      </c>
      <c r="C185" s="749">
        <v>45047</v>
      </c>
      <c r="D185" s="734">
        <v>45070</v>
      </c>
      <c r="E185" s="768">
        <v>45158</v>
      </c>
      <c r="F185" s="770">
        <v>1827</v>
      </c>
      <c r="G185" s="770">
        <v>107.79</v>
      </c>
      <c r="H185" s="660">
        <v>1719.21</v>
      </c>
      <c r="I185" s="728"/>
      <c r="J185" s="728"/>
      <c r="K185" s="728"/>
    </row>
    <row r="186" spans="1:11" s="335" customFormat="1" ht="12" x14ac:dyDescent="0.2">
      <c r="A186" s="626" t="s">
        <v>21969</v>
      </c>
      <c r="B186" s="716" t="s">
        <v>22045</v>
      </c>
      <c r="C186" s="749">
        <v>45047</v>
      </c>
      <c r="D186" s="734">
        <v>45056</v>
      </c>
      <c r="E186" s="768">
        <v>45141</v>
      </c>
      <c r="F186" s="770">
        <v>2041.5</v>
      </c>
      <c r="G186" s="770">
        <v>120.45</v>
      </c>
      <c r="H186" s="660">
        <v>1921.05</v>
      </c>
      <c r="I186" s="728"/>
      <c r="J186" s="728"/>
      <c r="K186" s="728"/>
    </row>
    <row r="187" spans="1:11" s="335" customFormat="1" ht="12" x14ac:dyDescent="0.2">
      <c r="A187" s="626" t="s">
        <v>21943</v>
      </c>
      <c r="B187" s="716" t="s">
        <v>22020</v>
      </c>
      <c r="C187" s="749">
        <v>45047</v>
      </c>
      <c r="D187" s="734">
        <v>45049</v>
      </c>
      <c r="E187" s="768">
        <v>45139</v>
      </c>
      <c r="F187" s="770">
        <v>2159</v>
      </c>
      <c r="G187" s="770">
        <v>127.38</v>
      </c>
      <c r="H187" s="660">
        <v>2031.62</v>
      </c>
      <c r="I187" s="728"/>
      <c r="J187" s="728"/>
      <c r="K187" s="728"/>
    </row>
    <row r="188" spans="1:11" s="335" customFormat="1" ht="12" x14ac:dyDescent="0.2">
      <c r="A188" s="626" t="s">
        <v>21948</v>
      </c>
      <c r="B188" s="716" t="s">
        <v>22024</v>
      </c>
      <c r="C188" s="749">
        <v>45047</v>
      </c>
      <c r="D188" s="734">
        <v>45049</v>
      </c>
      <c r="E188" s="768">
        <v>45138</v>
      </c>
      <c r="F188" s="770">
        <v>2170</v>
      </c>
      <c r="G188" s="770">
        <v>128.03</v>
      </c>
      <c r="H188" s="660">
        <v>2041.97</v>
      </c>
      <c r="I188" s="728"/>
      <c r="J188" s="728"/>
      <c r="K188" s="728"/>
    </row>
    <row r="189" spans="1:11" s="335" customFormat="1" ht="12" x14ac:dyDescent="0.2">
      <c r="A189" s="626" t="s">
        <v>22018</v>
      </c>
      <c r="B189" s="716" t="s">
        <v>22040</v>
      </c>
      <c r="C189" s="749">
        <v>45047</v>
      </c>
      <c r="D189" s="734">
        <v>45077</v>
      </c>
      <c r="E189" s="768">
        <v>45166</v>
      </c>
      <c r="F189" s="770">
        <v>2170</v>
      </c>
      <c r="G189" s="770">
        <v>128.03</v>
      </c>
      <c r="H189" s="660">
        <v>2041.97</v>
      </c>
      <c r="I189" s="728"/>
      <c r="J189" s="728"/>
      <c r="K189" s="728"/>
    </row>
    <row r="190" spans="1:11" s="335" customFormat="1" ht="12" x14ac:dyDescent="0.2">
      <c r="A190" s="626" t="s">
        <v>21961</v>
      </c>
      <c r="B190" s="716" t="s">
        <v>22037</v>
      </c>
      <c r="C190" s="749">
        <v>45047</v>
      </c>
      <c r="D190" s="734">
        <v>45056</v>
      </c>
      <c r="E190" s="768">
        <v>45139</v>
      </c>
      <c r="F190" s="770">
        <v>2200</v>
      </c>
      <c r="G190" s="770">
        <v>129.80000000000001</v>
      </c>
      <c r="H190" s="660">
        <v>2070.1999999999998</v>
      </c>
      <c r="I190" s="728"/>
      <c r="J190" s="728"/>
      <c r="K190" s="728"/>
    </row>
    <row r="191" spans="1:11" s="335" customFormat="1" ht="12" x14ac:dyDescent="0.2">
      <c r="A191" s="626" t="s">
        <v>21985</v>
      </c>
      <c r="B191" s="716" t="s">
        <v>22061</v>
      </c>
      <c r="C191" s="749">
        <v>45047</v>
      </c>
      <c r="D191" s="734">
        <v>45070</v>
      </c>
      <c r="E191" s="768">
        <v>45159</v>
      </c>
      <c r="F191" s="770">
        <v>2200</v>
      </c>
      <c r="G191" s="770">
        <v>129.80000000000001</v>
      </c>
      <c r="H191" s="660">
        <v>2070.1999999999998</v>
      </c>
      <c r="I191" s="728"/>
      <c r="J191" s="728"/>
      <c r="K191" s="728"/>
    </row>
    <row r="192" spans="1:11" s="335" customFormat="1" ht="12" x14ac:dyDescent="0.2">
      <c r="A192" s="626" t="s">
        <v>22004</v>
      </c>
      <c r="B192" s="716" t="s">
        <v>22080</v>
      </c>
      <c r="C192" s="749">
        <v>45047</v>
      </c>
      <c r="D192" s="734">
        <v>45077</v>
      </c>
      <c r="E192" s="768">
        <v>45166</v>
      </c>
      <c r="F192" s="770">
        <v>2200</v>
      </c>
      <c r="G192" s="770">
        <v>129.80000000000001</v>
      </c>
      <c r="H192" s="660">
        <v>2070.1999999999998</v>
      </c>
      <c r="I192" s="728"/>
      <c r="J192" s="728"/>
      <c r="K192" s="728"/>
    </row>
    <row r="193" spans="1:11" s="335" customFormat="1" ht="12" x14ac:dyDescent="0.2">
      <c r="A193" s="626" t="s">
        <v>22006</v>
      </c>
      <c r="B193" s="716" t="s">
        <v>22082</v>
      </c>
      <c r="C193" s="749">
        <v>45047</v>
      </c>
      <c r="D193" s="734">
        <v>45077</v>
      </c>
      <c r="E193" s="768">
        <v>45166</v>
      </c>
      <c r="F193" s="770">
        <v>2200</v>
      </c>
      <c r="G193" s="770">
        <v>129.80000000000001</v>
      </c>
      <c r="H193" s="660">
        <v>2070.1999999999998</v>
      </c>
      <c r="I193" s="728"/>
      <c r="J193" s="728"/>
      <c r="K193" s="728"/>
    </row>
    <row r="194" spans="1:11" s="335" customFormat="1" ht="12" x14ac:dyDescent="0.2">
      <c r="A194" s="626" t="s">
        <v>21967</v>
      </c>
      <c r="B194" s="716" t="s">
        <v>22043</v>
      </c>
      <c r="C194" s="749">
        <v>45047</v>
      </c>
      <c r="D194" s="734">
        <v>45056</v>
      </c>
      <c r="E194" s="768">
        <v>45145</v>
      </c>
      <c r="F194" s="770">
        <v>2300</v>
      </c>
      <c r="G194" s="770">
        <v>135.69999999999999</v>
      </c>
      <c r="H194" s="660">
        <v>2164.3000000000002</v>
      </c>
      <c r="I194" s="728"/>
      <c r="J194" s="728"/>
      <c r="K194" s="728"/>
    </row>
    <row r="195" spans="1:11" s="335" customFormat="1" ht="12" x14ac:dyDescent="0.2">
      <c r="A195" s="626" t="s">
        <v>21968</v>
      </c>
      <c r="B195" s="716" t="s">
        <v>22044</v>
      </c>
      <c r="C195" s="749">
        <v>45047</v>
      </c>
      <c r="D195" s="734">
        <v>45056</v>
      </c>
      <c r="E195" s="768">
        <v>45145</v>
      </c>
      <c r="F195" s="770">
        <v>2330</v>
      </c>
      <c r="G195" s="770">
        <v>137.47</v>
      </c>
      <c r="H195" s="660">
        <v>2192.5300000000002</v>
      </c>
      <c r="I195" s="728"/>
      <c r="J195" s="728"/>
      <c r="K195" s="728"/>
    </row>
    <row r="196" spans="1:11" s="335" customFormat="1" ht="12" x14ac:dyDescent="0.2">
      <c r="A196" s="626" t="s">
        <v>21946</v>
      </c>
      <c r="B196" s="716" t="s">
        <v>22023</v>
      </c>
      <c r="C196" s="749">
        <v>45047</v>
      </c>
      <c r="D196" s="734">
        <v>45049</v>
      </c>
      <c r="E196" s="768">
        <v>45140</v>
      </c>
      <c r="F196" s="770">
        <v>2500</v>
      </c>
      <c r="G196" s="770">
        <v>147.5</v>
      </c>
      <c r="H196" s="660">
        <v>2352.5</v>
      </c>
      <c r="I196" s="728"/>
      <c r="J196" s="728"/>
      <c r="K196" s="728"/>
    </row>
    <row r="197" spans="1:11" s="335" customFormat="1" ht="12" x14ac:dyDescent="0.2">
      <c r="A197" s="626" t="s">
        <v>21962</v>
      </c>
      <c r="B197" s="716" t="s">
        <v>22038</v>
      </c>
      <c r="C197" s="749">
        <v>45047</v>
      </c>
      <c r="D197" s="734">
        <v>45056</v>
      </c>
      <c r="E197" s="768">
        <v>45145</v>
      </c>
      <c r="F197" s="770">
        <v>2500</v>
      </c>
      <c r="G197" s="770">
        <v>147.5</v>
      </c>
      <c r="H197" s="660">
        <v>2352.5</v>
      </c>
      <c r="I197" s="728"/>
      <c r="J197" s="728"/>
      <c r="K197" s="728"/>
    </row>
    <row r="198" spans="1:11" s="335" customFormat="1" ht="12" x14ac:dyDescent="0.2">
      <c r="A198" s="626" t="s">
        <v>21966</v>
      </c>
      <c r="B198" s="716" t="s">
        <v>22042</v>
      </c>
      <c r="C198" s="749">
        <v>45047</v>
      </c>
      <c r="D198" s="734">
        <v>45056</v>
      </c>
      <c r="E198" s="768">
        <v>45145</v>
      </c>
      <c r="F198" s="770">
        <v>2500</v>
      </c>
      <c r="G198" s="770">
        <v>147.5</v>
      </c>
      <c r="H198" s="660">
        <v>2352.5</v>
      </c>
      <c r="I198" s="728"/>
      <c r="J198" s="728"/>
      <c r="K198" s="728"/>
    </row>
    <row r="199" spans="1:11" s="335" customFormat="1" ht="12" x14ac:dyDescent="0.2">
      <c r="A199" s="626" t="s">
        <v>21992</v>
      </c>
      <c r="B199" s="716" t="s">
        <v>22068</v>
      </c>
      <c r="C199" s="749">
        <v>45047</v>
      </c>
      <c r="D199" s="734">
        <v>45070</v>
      </c>
      <c r="E199" s="768">
        <v>45158</v>
      </c>
      <c r="F199" s="770">
        <v>2500</v>
      </c>
      <c r="G199" s="770">
        <v>147.5</v>
      </c>
      <c r="H199" s="660">
        <v>2352.5</v>
      </c>
      <c r="I199" s="728"/>
      <c r="J199" s="728"/>
      <c r="K199" s="728"/>
    </row>
    <row r="200" spans="1:11" s="335" customFormat="1" ht="12" x14ac:dyDescent="0.2">
      <c r="A200" s="626" t="s">
        <v>21994</v>
      </c>
      <c r="B200" s="716" t="s">
        <v>22070</v>
      </c>
      <c r="C200" s="749">
        <v>45047</v>
      </c>
      <c r="D200" s="734">
        <v>45070</v>
      </c>
      <c r="E200" s="768">
        <v>45159</v>
      </c>
      <c r="F200" s="770">
        <v>2510</v>
      </c>
      <c r="G200" s="770">
        <v>148.09</v>
      </c>
      <c r="H200" s="660">
        <v>2361.91</v>
      </c>
      <c r="I200" s="728"/>
      <c r="J200" s="728"/>
      <c r="K200" s="728"/>
    </row>
    <row r="201" spans="1:11" s="335" customFormat="1" ht="12" x14ac:dyDescent="0.2">
      <c r="A201" s="626" t="s">
        <v>21980</v>
      </c>
      <c r="B201" s="716" t="s">
        <v>22056</v>
      </c>
      <c r="C201" s="749">
        <v>45047</v>
      </c>
      <c r="D201" s="734">
        <v>45063</v>
      </c>
      <c r="E201" s="768">
        <v>45146</v>
      </c>
      <c r="F201" s="770">
        <v>2529</v>
      </c>
      <c r="G201" s="770">
        <v>149.21</v>
      </c>
      <c r="H201" s="660">
        <v>2379.79</v>
      </c>
      <c r="I201" s="728"/>
      <c r="J201" s="728"/>
      <c r="K201" s="728"/>
    </row>
    <row r="202" spans="1:11" s="335" customFormat="1" ht="12" x14ac:dyDescent="0.2">
      <c r="A202" s="626" t="s">
        <v>22002</v>
      </c>
      <c r="B202" s="716" t="s">
        <v>22078</v>
      </c>
      <c r="C202" s="749">
        <v>45047</v>
      </c>
      <c r="D202" s="734">
        <v>45077</v>
      </c>
      <c r="E202" s="768">
        <v>45166</v>
      </c>
      <c r="F202" s="770">
        <v>2550</v>
      </c>
      <c r="G202" s="770">
        <v>150.44999999999999</v>
      </c>
      <c r="H202" s="660">
        <v>2399.5500000000002</v>
      </c>
      <c r="I202" s="728"/>
      <c r="J202" s="728"/>
      <c r="K202" s="728"/>
    </row>
    <row r="203" spans="1:11" s="335" customFormat="1" ht="12" x14ac:dyDescent="0.2">
      <c r="A203" s="626" t="s">
        <v>21954</v>
      </c>
      <c r="B203" s="716" t="s">
        <v>22030</v>
      </c>
      <c r="C203" s="749">
        <v>45047</v>
      </c>
      <c r="D203" s="734">
        <v>45049</v>
      </c>
      <c r="E203" s="768">
        <v>45139</v>
      </c>
      <c r="F203" s="770">
        <v>2580</v>
      </c>
      <c r="G203" s="770">
        <v>152.22</v>
      </c>
      <c r="H203" s="660">
        <v>2427.7800000000002</v>
      </c>
      <c r="I203" s="728"/>
      <c r="J203" s="728"/>
      <c r="K203" s="728"/>
    </row>
    <row r="204" spans="1:11" s="335" customFormat="1" ht="12" x14ac:dyDescent="0.2">
      <c r="A204" s="626" t="s">
        <v>21990</v>
      </c>
      <c r="B204" s="716" t="s">
        <v>22066</v>
      </c>
      <c r="C204" s="749">
        <v>45047</v>
      </c>
      <c r="D204" s="734">
        <v>45070</v>
      </c>
      <c r="E204" s="768">
        <v>45154</v>
      </c>
      <c r="F204" s="770">
        <v>2631</v>
      </c>
      <c r="G204" s="770">
        <v>155.22999999999999</v>
      </c>
      <c r="H204" s="660">
        <v>2475.77</v>
      </c>
      <c r="I204" s="728"/>
      <c r="J204" s="728"/>
      <c r="K204" s="728"/>
    </row>
    <row r="205" spans="1:11" s="335" customFormat="1" ht="12" x14ac:dyDescent="0.2">
      <c r="A205" s="626" t="s">
        <v>22005</v>
      </c>
      <c r="B205" s="716" t="s">
        <v>22081</v>
      </c>
      <c r="C205" s="749">
        <v>45047</v>
      </c>
      <c r="D205" s="734">
        <v>45077</v>
      </c>
      <c r="E205" s="768">
        <v>45165</v>
      </c>
      <c r="F205" s="770">
        <v>2650</v>
      </c>
      <c r="G205" s="770">
        <v>156.35</v>
      </c>
      <c r="H205" s="660">
        <v>2493.65</v>
      </c>
      <c r="I205" s="728"/>
      <c r="J205" s="728"/>
      <c r="K205" s="728"/>
    </row>
    <row r="206" spans="1:11" s="335" customFormat="1" ht="12" x14ac:dyDescent="0.2">
      <c r="A206" s="626" t="s">
        <v>21945</v>
      </c>
      <c r="B206" s="716" t="s">
        <v>22022</v>
      </c>
      <c r="C206" s="749">
        <v>45047</v>
      </c>
      <c r="D206" s="734">
        <v>45049</v>
      </c>
      <c r="E206" s="768">
        <v>45138</v>
      </c>
      <c r="F206" s="770">
        <v>2700</v>
      </c>
      <c r="G206" s="770">
        <v>159.30000000000001</v>
      </c>
      <c r="H206" s="660">
        <v>2540.6999999999998</v>
      </c>
      <c r="I206" s="728"/>
      <c r="J206" s="728"/>
      <c r="K206" s="728"/>
    </row>
    <row r="207" spans="1:11" s="335" customFormat="1" ht="12" x14ac:dyDescent="0.2">
      <c r="A207" s="626" t="s">
        <v>22008</v>
      </c>
      <c r="B207" s="716" t="s">
        <v>22084</v>
      </c>
      <c r="C207" s="749">
        <v>45047</v>
      </c>
      <c r="D207" s="734">
        <v>45077</v>
      </c>
      <c r="E207" s="768">
        <v>45159</v>
      </c>
      <c r="F207" s="770">
        <v>2700</v>
      </c>
      <c r="G207" s="770">
        <v>159.30000000000001</v>
      </c>
      <c r="H207" s="660">
        <v>2540.6999999999998</v>
      </c>
      <c r="I207" s="728"/>
      <c r="J207" s="728"/>
      <c r="K207" s="728"/>
    </row>
    <row r="208" spans="1:11" s="335" customFormat="1" ht="12" x14ac:dyDescent="0.2">
      <c r="A208" s="335" t="s">
        <v>22357</v>
      </c>
      <c r="B208" s="716" t="s">
        <v>22083</v>
      </c>
      <c r="C208" s="749">
        <v>45047</v>
      </c>
      <c r="D208" s="734">
        <v>45084</v>
      </c>
      <c r="E208" s="768">
        <v>45165</v>
      </c>
      <c r="F208" s="756">
        <v>2719</v>
      </c>
      <c r="G208" s="335">
        <v>160.41999999999999</v>
      </c>
      <c r="H208" s="756">
        <v>2558.58</v>
      </c>
      <c r="I208" s="728"/>
      <c r="J208" s="728"/>
      <c r="K208" s="728"/>
    </row>
    <row r="209" spans="1:11" s="335" customFormat="1" ht="12" x14ac:dyDescent="0.2">
      <c r="A209" s="626" t="s">
        <v>21965</v>
      </c>
      <c r="B209" s="716" t="s">
        <v>22041</v>
      </c>
      <c r="C209" s="749">
        <v>45047</v>
      </c>
      <c r="D209" s="734">
        <v>45056</v>
      </c>
      <c r="E209" s="768">
        <v>45145</v>
      </c>
      <c r="F209" s="770">
        <v>2800</v>
      </c>
      <c r="G209" s="770">
        <v>165.2</v>
      </c>
      <c r="H209" s="660">
        <v>2634.8</v>
      </c>
      <c r="I209" s="728"/>
      <c r="J209" s="728"/>
      <c r="K209" s="728"/>
    </row>
    <row r="210" spans="1:11" s="335" customFormat="1" ht="12" x14ac:dyDescent="0.2">
      <c r="A210" s="626" t="s">
        <v>21976</v>
      </c>
      <c r="B210" s="716" t="s">
        <v>22052</v>
      </c>
      <c r="C210" s="749">
        <v>45047</v>
      </c>
      <c r="D210" s="734">
        <v>45063</v>
      </c>
      <c r="E210" s="768">
        <v>45152</v>
      </c>
      <c r="F210" s="770">
        <v>2800</v>
      </c>
      <c r="G210" s="770">
        <v>165.2</v>
      </c>
      <c r="H210" s="660">
        <v>2634.8</v>
      </c>
      <c r="I210" s="728"/>
      <c r="J210" s="728"/>
      <c r="K210" s="728"/>
    </row>
    <row r="211" spans="1:11" s="335" customFormat="1" ht="12" x14ac:dyDescent="0.2">
      <c r="A211" s="626" t="s">
        <v>21944</v>
      </c>
      <c r="B211" s="716" t="s">
        <v>22021</v>
      </c>
      <c r="C211" s="749">
        <v>45047</v>
      </c>
      <c r="D211" s="734">
        <v>45049</v>
      </c>
      <c r="E211" s="768">
        <v>45138</v>
      </c>
      <c r="F211" s="770">
        <v>2877</v>
      </c>
      <c r="G211" s="770">
        <v>169.74</v>
      </c>
      <c r="H211" s="660">
        <v>2707.26</v>
      </c>
      <c r="I211" s="728"/>
      <c r="J211" s="728"/>
      <c r="K211" s="728"/>
    </row>
    <row r="212" spans="1:11" s="335" customFormat="1" ht="12" x14ac:dyDescent="0.2">
      <c r="A212" s="626" t="s">
        <v>22015</v>
      </c>
      <c r="B212" s="716" t="s">
        <v>22091</v>
      </c>
      <c r="C212" s="749">
        <v>45047</v>
      </c>
      <c r="D212" s="734">
        <v>45077</v>
      </c>
      <c r="E212" s="768">
        <v>45166</v>
      </c>
      <c r="F212" s="770">
        <v>2877</v>
      </c>
      <c r="G212" s="770">
        <v>169.74</v>
      </c>
      <c r="H212" s="660">
        <v>2707.26</v>
      </c>
      <c r="I212" s="728"/>
      <c r="J212" s="728"/>
      <c r="K212" s="728"/>
    </row>
    <row r="213" spans="1:11" s="335" customFormat="1" ht="12" x14ac:dyDescent="0.2">
      <c r="A213" s="626" t="s">
        <v>21974</v>
      </c>
      <c r="B213" s="716" t="s">
        <v>22050</v>
      </c>
      <c r="C213" s="749">
        <v>45047</v>
      </c>
      <c r="D213" s="734">
        <v>45063</v>
      </c>
      <c r="E213" s="768">
        <v>45152</v>
      </c>
      <c r="F213" s="770">
        <v>2900</v>
      </c>
      <c r="G213" s="770">
        <v>171.1</v>
      </c>
      <c r="H213" s="660">
        <v>2728.9</v>
      </c>
      <c r="I213" s="728"/>
      <c r="J213" s="728"/>
      <c r="K213" s="728"/>
    </row>
    <row r="214" spans="1:11" s="335" customFormat="1" ht="12" x14ac:dyDescent="0.2">
      <c r="A214" s="335" t="s">
        <v>22355</v>
      </c>
      <c r="B214" s="716" t="s">
        <v>22083</v>
      </c>
      <c r="C214" s="749">
        <v>45047</v>
      </c>
      <c r="D214" s="734">
        <v>45084</v>
      </c>
      <c r="E214" s="768">
        <v>45165</v>
      </c>
      <c r="F214" s="770">
        <v>2927</v>
      </c>
      <c r="G214" s="770">
        <v>172.69</v>
      </c>
      <c r="H214" s="335">
        <v>2754.31</v>
      </c>
      <c r="I214" s="728"/>
      <c r="J214" s="728"/>
      <c r="K214" s="728"/>
    </row>
    <row r="215" spans="1:11" s="335" customFormat="1" ht="12" x14ac:dyDescent="0.2">
      <c r="A215" s="626" t="s">
        <v>21999</v>
      </c>
      <c r="B215" s="716" t="s">
        <v>22075</v>
      </c>
      <c r="C215" s="749">
        <v>45047</v>
      </c>
      <c r="D215" s="734">
        <v>45070</v>
      </c>
      <c r="E215" s="768">
        <v>45159</v>
      </c>
      <c r="F215" s="770">
        <v>2990</v>
      </c>
      <c r="G215" s="770">
        <v>176.41</v>
      </c>
      <c r="H215" s="660">
        <v>2813.59</v>
      </c>
      <c r="I215" s="728"/>
      <c r="J215" s="728"/>
      <c r="K215" s="728"/>
    </row>
    <row r="216" spans="1:11" s="335" customFormat="1" ht="12" x14ac:dyDescent="0.2">
      <c r="A216" s="626" t="s">
        <v>21971</v>
      </c>
      <c r="B216" s="716" t="s">
        <v>22047</v>
      </c>
      <c r="C216" s="749">
        <v>45047</v>
      </c>
      <c r="D216" s="734">
        <v>45056</v>
      </c>
      <c r="E216" s="768">
        <v>45145</v>
      </c>
      <c r="F216" s="770">
        <v>2992</v>
      </c>
      <c r="G216" s="770">
        <v>176.53</v>
      </c>
      <c r="H216" s="660">
        <v>2815.47</v>
      </c>
      <c r="I216" s="728"/>
      <c r="J216" s="728"/>
      <c r="K216" s="728"/>
    </row>
    <row r="217" spans="1:11" s="335" customFormat="1" ht="12" x14ac:dyDescent="0.2">
      <c r="A217" s="626" t="s">
        <v>21951</v>
      </c>
      <c r="B217" s="716" t="s">
        <v>22027</v>
      </c>
      <c r="C217" s="749">
        <v>45047</v>
      </c>
      <c r="D217" s="734">
        <v>45049</v>
      </c>
      <c r="E217" s="768">
        <v>45138</v>
      </c>
      <c r="F217" s="770">
        <v>2999</v>
      </c>
      <c r="G217" s="770">
        <v>176.94</v>
      </c>
      <c r="H217" s="660">
        <v>2822.06</v>
      </c>
      <c r="I217" s="728"/>
      <c r="J217" s="728"/>
      <c r="K217" s="728"/>
    </row>
    <row r="218" spans="1:11" s="335" customFormat="1" ht="12" x14ac:dyDescent="0.2">
      <c r="A218" s="626" t="s">
        <v>21979</v>
      </c>
      <c r="B218" s="716" t="s">
        <v>22055</v>
      </c>
      <c r="C218" s="749">
        <v>45047</v>
      </c>
      <c r="D218" s="734">
        <v>45063</v>
      </c>
      <c r="E218" s="768">
        <v>45151</v>
      </c>
      <c r="F218" s="770">
        <v>2999</v>
      </c>
      <c r="G218" s="770">
        <v>176.94</v>
      </c>
      <c r="H218" s="660">
        <v>2822.06</v>
      </c>
      <c r="I218" s="728"/>
      <c r="J218" s="728"/>
      <c r="K218" s="728"/>
    </row>
    <row r="219" spans="1:11" s="335" customFormat="1" ht="12" x14ac:dyDescent="0.2">
      <c r="A219" s="626" t="s">
        <v>22013</v>
      </c>
      <c r="B219" s="716" t="s">
        <v>22089</v>
      </c>
      <c r="C219" s="749">
        <v>45047</v>
      </c>
      <c r="D219" s="734">
        <v>45077</v>
      </c>
      <c r="E219" s="768">
        <v>45166</v>
      </c>
      <c r="F219" s="770">
        <v>2999</v>
      </c>
      <c r="G219" s="770">
        <v>176.94</v>
      </c>
      <c r="H219" s="660">
        <v>2822.06</v>
      </c>
      <c r="I219" s="728"/>
      <c r="J219" s="728"/>
      <c r="K219" s="728"/>
    </row>
    <row r="220" spans="1:11" s="335" customFormat="1" ht="12" x14ac:dyDescent="0.2">
      <c r="A220" s="626" t="s">
        <v>21953</v>
      </c>
      <c r="B220" s="716" t="s">
        <v>22029</v>
      </c>
      <c r="C220" s="749">
        <v>45047</v>
      </c>
      <c r="D220" s="734">
        <v>45049</v>
      </c>
      <c r="E220" s="768">
        <v>45138</v>
      </c>
      <c r="F220" s="770">
        <v>3000</v>
      </c>
      <c r="G220" s="770">
        <v>177</v>
      </c>
      <c r="H220" s="660">
        <v>2823</v>
      </c>
      <c r="I220" s="728"/>
      <c r="J220" s="728"/>
      <c r="K220" s="728"/>
    </row>
    <row r="221" spans="1:11" s="335" customFormat="1" ht="12" x14ac:dyDescent="0.2">
      <c r="A221" s="626" t="s">
        <v>21955</v>
      </c>
      <c r="B221" s="716" t="s">
        <v>22031</v>
      </c>
      <c r="C221" s="749">
        <v>45047</v>
      </c>
      <c r="D221" s="734">
        <v>45049</v>
      </c>
      <c r="E221" s="768">
        <v>45137</v>
      </c>
      <c r="F221" s="770">
        <v>3000</v>
      </c>
      <c r="G221" s="770">
        <v>177</v>
      </c>
      <c r="H221" s="660">
        <v>2823</v>
      </c>
      <c r="I221" s="728"/>
      <c r="J221" s="728"/>
      <c r="K221" s="728"/>
    </row>
    <row r="222" spans="1:11" s="335" customFormat="1" ht="12" x14ac:dyDescent="0.2">
      <c r="A222" s="626" t="s">
        <v>21964</v>
      </c>
      <c r="B222" s="716" t="s">
        <v>22040</v>
      </c>
      <c r="C222" s="749">
        <v>45047</v>
      </c>
      <c r="D222" s="734">
        <v>45056</v>
      </c>
      <c r="E222" s="768">
        <v>45145</v>
      </c>
      <c r="F222" s="770">
        <v>3000</v>
      </c>
      <c r="G222" s="770">
        <v>177</v>
      </c>
      <c r="H222" s="660">
        <v>2823</v>
      </c>
      <c r="I222" s="728"/>
      <c r="J222" s="728"/>
      <c r="K222" s="728"/>
    </row>
    <row r="223" spans="1:11" s="335" customFormat="1" ht="12" x14ac:dyDescent="0.2">
      <c r="A223" s="626" t="s">
        <v>22003</v>
      </c>
      <c r="B223" s="716" t="s">
        <v>22079</v>
      </c>
      <c r="C223" s="749">
        <v>45047</v>
      </c>
      <c r="D223" s="734">
        <v>45077</v>
      </c>
      <c r="E223" s="768">
        <v>45166</v>
      </c>
      <c r="F223" s="770">
        <v>3005</v>
      </c>
      <c r="G223" s="770">
        <v>177.3</v>
      </c>
      <c r="H223" s="660">
        <v>2827.7</v>
      </c>
      <c r="I223" s="728"/>
      <c r="J223" s="728"/>
      <c r="K223" s="728"/>
    </row>
    <row r="224" spans="1:11" s="335" customFormat="1" ht="12" x14ac:dyDescent="0.2">
      <c r="A224" s="626" t="s">
        <v>22012</v>
      </c>
      <c r="B224" s="716" t="s">
        <v>22088</v>
      </c>
      <c r="C224" s="749">
        <v>45047</v>
      </c>
      <c r="D224" s="734">
        <v>45077</v>
      </c>
      <c r="E224" s="768">
        <v>45166</v>
      </c>
      <c r="F224" s="770">
        <v>3008</v>
      </c>
      <c r="G224" s="770">
        <v>177.47</v>
      </c>
      <c r="H224" s="660">
        <v>2830.53</v>
      </c>
      <c r="I224" s="728"/>
      <c r="J224" s="728"/>
      <c r="K224" s="728"/>
    </row>
    <row r="225" spans="1:11" s="335" customFormat="1" ht="12" x14ac:dyDescent="0.2">
      <c r="A225" s="626" t="s">
        <v>21987</v>
      </c>
      <c r="B225" s="716" t="s">
        <v>22063</v>
      </c>
      <c r="C225" s="749">
        <v>45047</v>
      </c>
      <c r="D225" s="734">
        <v>45070</v>
      </c>
      <c r="E225" s="768">
        <v>45159</v>
      </c>
      <c r="F225" s="770">
        <v>3031</v>
      </c>
      <c r="G225" s="770">
        <v>178.83</v>
      </c>
      <c r="H225" s="660">
        <v>2852.17</v>
      </c>
      <c r="I225" s="728"/>
      <c r="J225" s="728"/>
      <c r="K225" s="728"/>
    </row>
    <row r="226" spans="1:11" s="335" customFormat="1" ht="12" x14ac:dyDescent="0.2">
      <c r="A226" s="626" t="s">
        <v>21950</v>
      </c>
      <c r="B226" s="716" t="s">
        <v>22026</v>
      </c>
      <c r="C226" s="749">
        <v>45047</v>
      </c>
      <c r="D226" s="734">
        <v>45049</v>
      </c>
      <c r="E226" s="768">
        <v>45138</v>
      </c>
      <c r="F226" s="770">
        <v>3175.94</v>
      </c>
      <c r="G226" s="770">
        <v>187.38</v>
      </c>
      <c r="H226" s="660">
        <v>2988.56</v>
      </c>
      <c r="I226" s="728"/>
      <c r="J226" s="728"/>
      <c r="K226" s="728"/>
    </row>
    <row r="227" spans="1:11" s="335" customFormat="1" ht="12" x14ac:dyDescent="0.2">
      <c r="A227" s="626" t="s">
        <v>21983</v>
      </c>
      <c r="B227" s="716" t="s">
        <v>22059</v>
      </c>
      <c r="C227" s="749">
        <v>45047</v>
      </c>
      <c r="D227" s="734">
        <v>45063</v>
      </c>
      <c r="E227" s="768">
        <v>45153</v>
      </c>
      <c r="F227" s="770">
        <v>3185.47</v>
      </c>
      <c r="G227" s="770">
        <v>187.94</v>
      </c>
      <c r="H227" s="660">
        <v>2997.53</v>
      </c>
      <c r="I227" s="728"/>
      <c r="J227" s="728"/>
      <c r="K227" s="728"/>
    </row>
    <row r="228" spans="1:11" s="335" customFormat="1" ht="12" x14ac:dyDescent="0.2">
      <c r="A228" s="626" t="s">
        <v>22014</v>
      </c>
      <c r="B228" s="716" t="s">
        <v>22090</v>
      </c>
      <c r="C228" s="749">
        <v>45047</v>
      </c>
      <c r="D228" s="734">
        <v>45077</v>
      </c>
      <c r="E228" s="768">
        <v>45166</v>
      </c>
      <c r="F228" s="770">
        <v>3429</v>
      </c>
      <c r="G228" s="770">
        <v>202.31</v>
      </c>
      <c r="H228" s="660">
        <v>3226.69</v>
      </c>
      <c r="I228" s="728"/>
      <c r="J228" s="728"/>
      <c r="K228" s="728"/>
    </row>
    <row r="229" spans="1:11" s="335" customFormat="1" ht="12" x14ac:dyDescent="0.2">
      <c r="A229" s="626" t="s">
        <v>21996</v>
      </c>
      <c r="B229" s="716" t="s">
        <v>22072</v>
      </c>
      <c r="C229" s="749">
        <v>45047</v>
      </c>
      <c r="D229" s="734">
        <v>45070</v>
      </c>
      <c r="E229" s="768">
        <v>45159</v>
      </c>
      <c r="F229" s="770">
        <v>3500</v>
      </c>
      <c r="G229" s="770">
        <v>206.5</v>
      </c>
      <c r="H229" s="660">
        <v>3293.5</v>
      </c>
      <c r="I229" s="728"/>
      <c r="J229" s="728"/>
      <c r="K229" s="728"/>
    </row>
    <row r="230" spans="1:11" s="335" customFormat="1" ht="12" x14ac:dyDescent="0.2">
      <c r="A230" s="626" t="s">
        <v>21959</v>
      </c>
      <c r="B230" s="716" t="s">
        <v>22035</v>
      </c>
      <c r="C230" s="749">
        <v>45047</v>
      </c>
      <c r="D230" s="734">
        <v>45056</v>
      </c>
      <c r="E230" s="768">
        <v>45139</v>
      </c>
      <c r="F230" s="770">
        <v>3650</v>
      </c>
      <c r="G230" s="770">
        <v>215.35</v>
      </c>
      <c r="H230" s="660">
        <v>3434.65</v>
      </c>
      <c r="I230" s="728"/>
      <c r="J230" s="728"/>
      <c r="K230" s="728"/>
    </row>
    <row r="231" spans="1:11" s="335" customFormat="1" ht="12" x14ac:dyDescent="0.2">
      <c r="A231" s="626" t="s">
        <v>21993</v>
      </c>
      <c r="B231" s="716" t="s">
        <v>22069</v>
      </c>
      <c r="C231" s="749">
        <v>45047</v>
      </c>
      <c r="D231" s="734">
        <v>45070</v>
      </c>
      <c r="E231" s="768">
        <v>45158</v>
      </c>
      <c r="F231" s="770">
        <v>3673</v>
      </c>
      <c r="G231" s="770">
        <v>216.71</v>
      </c>
      <c r="H231" s="660">
        <v>3456.29</v>
      </c>
      <c r="I231" s="728"/>
      <c r="J231" s="728"/>
      <c r="K231" s="728"/>
    </row>
    <row r="232" spans="1:11" s="335" customFormat="1" ht="12" x14ac:dyDescent="0.2">
      <c r="A232" s="626" t="s">
        <v>22007</v>
      </c>
      <c r="B232" s="716" t="s">
        <v>22083</v>
      </c>
      <c r="C232" s="749">
        <v>45047</v>
      </c>
      <c r="D232" s="734">
        <v>45077</v>
      </c>
      <c r="E232" s="768">
        <v>45165</v>
      </c>
      <c r="F232" s="770">
        <v>3820</v>
      </c>
      <c r="G232" s="770">
        <v>225.38</v>
      </c>
      <c r="H232" s="660">
        <v>3594.62</v>
      </c>
      <c r="I232" s="728"/>
      <c r="J232" s="728"/>
      <c r="K232" s="728"/>
    </row>
    <row r="233" spans="1:11" s="335" customFormat="1" ht="12" x14ac:dyDescent="0.2">
      <c r="A233" s="626" t="s">
        <v>22016</v>
      </c>
      <c r="B233" s="716" t="s">
        <v>22092</v>
      </c>
      <c r="C233" s="749">
        <v>45047</v>
      </c>
      <c r="D233" s="734">
        <v>45077</v>
      </c>
      <c r="E233" s="768">
        <v>45166</v>
      </c>
      <c r="F233" s="770">
        <v>4030</v>
      </c>
      <c r="G233" s="770">
        <v>237.77</v>
      </c>
      <c r="H233" s="660">
        <v>3792.23</v>
      </c>
      <c r="I233" s="728"/>
      <c r="J233" s="728"/>
      <c r="K233" s="728"/>
    </row>
    <row r="234" spans="1:11" s="335" customFormat="1" ht="12" x14ac:dyDescent="0.2">
      <c r="A234" s="626" t="s">
        <v>21986</v>
      </c>
      <c r="B234" s="716" t="s">
        <v>22062</v>
      </c>
      <c r="C234" s="749">
        <v>45047</v>
      </c>
      <c r="D234" s="734">
        <v>45070</v>
      </c>
      <c r="E234" s="768">
        <v>45159</v>
      </c>
      <c r="F234" s="770">
        <v>4045</v>
      </c>
      <c r="G234" s="770">
        <v>238.66</v>
      </c>
      <c r="H234" s="660">
        <v>3806.34</v>
      </c>
      <c r="I234" s="728"/>
      <c r="J234" s="728"/>
      <c r="K234" s="728"/>
    </row>
    <row r="235" spans="1:11" s="335" customFormat="1" ht="12" x14ac:dyDescent="0.2">
      <c r="A235" s="626" t="s">
        <v>21977</v>
      </c>
      <c r="B235" s="716" t="s">
        <v>22053</v>
      </c>
      <c r="C235" s="749">
        <v>45047</v>
      </c>
      <c r="D235" s="734">
        <v>45063</v>
      </c>
      <c r="E235" s="768">
        <v>45152</v>
      </c>
      <c r="F235" s="770">
        <v>4425.75</v>
      </c>
      <c r="G235" s="770">
        <v>261.12</v>
      </c>
      <c r="H235" s="660">
        <v>4164.63</v>
      </c>
      <c r="I235" s="728"/>
      <c r="J235" s="728"/>
      <c r="K235" s="728"/>
    </row>
    <row r="236" spans="1:11" s="335" customFormat="1" ht="12" x14ac:dyDescent="0.2">
      <c r="A236" s="626" t="s">
        <v>21978</v>
      </c>
      <c r="B236" s="716" t="s">
        <v>22054</v>
      </c>
      <c r="C236" s="749">
        <v>45047</v>
      </c>
      <c r="D236" s="734">
        <v>45063</v>
      </c>
      <c r="E236" s="768">
        <v>45152</v>
      </c>
      <c r="F236" s="770">
        <v>4425.75</v>
      </c>
      <c r="G236" s="770">
        <v>261.12</v>
      </c>
      <c r="H236" s="660">
        <v>4164.63</v>
      </c>
      <c r="I236" s="728"/>
      <c r="J236" s="728"/>
      <c r="K236" s="728"/>
    </row>
    <row r="237" spans="1:11" s="335" customFormat="1" ht="12" x14ac:dyDescent="0.2">
      <c r="A237" s="626" t="s">
        <v>22010</v>
      </c>
      <c r="B237" s="716" t="s">
        <v>22086</v>
      </c>
      <c r="C237" s="749">
        <v>45047</v>
      </c>
      <c r="D237" s="734">
        <v>45077</v>
      </c>
      <c r="E237" s="768">
        <v>45166</v>
      </c>
      <c r="F237" s="770">
        <v>4430</v>
      </c>
      <c r="G237" s="770">
        <v>261.37</v>
      </c>
      <c r="H237" s="660">
        <v>4168.63</v>
      </c>
      <c r="I237" s="728"/>
      <c r="J237" s="728"/>
      <c r="K237" s="728"/>
    </row>
    <row r="238" spans="1:11" s="335" customFormat="1" ht="12" x14ac:dyDescent="0.2">
      <c r="A238" s="626" t="s">
        <v>21982</v>
      </c>
      <c r="B238" s="716" t="s">
        <v>22058</v>
      </c>
      <c r="C238" s="749">
        <v>45047</v>
      </c>
      <c r="D238" s="734">
        <v>45063</v>
      </c>
      <c r="E238" s="768">
        <v>45147</v>
      </c>
      <c r="F238" s="770">
        <v>4449.3999999999996</v>
      </c>
      <c r="G238" s="770">
        <v>262.51</v>
      </c>
      <c r="H238" s="660">
        <v>4186.8900000000003</v>
      </c>
      <c r="I238" s="728"/>
      <c r="J238" s="728"/>
      <c r="K238" s="728"/>
    </row>
    <row r="239" spans="1:11" s="335" customFormat="1" ht="12" x14ac:dyDescent="0.2">
      <c r="A239" s="626" t="s">
        <v>21956</v>
      </c>
      <c r="B239" s="716" t="s">
        <v>22032</v>
      </c>
      <c r="C239" s="749">
        <v>45047</v>
      </c>
      <c r="D239" s="734">
        <v>45049</v>
      </c>
      <c r="E239" s="768">
        <v>45139</v>
      </c>
      <c r="F239" s="770">
        <v>4455</v>
      </c>
      <c r="G239" s="770">
        <v>262.83999999999997</v>
      </c>
      <c r="H239" s="660">
        <v>4192.16</v>
      </c>
      <c r="I239" s="728"/>
      <c r="J239" s="728"/>
      <c r="K239" s="728"/>
    </row>
    <row r="240" spans="1:11" s="335" customFormat="1" ht="12" x14ac:dyDescent="0.2">
      <c r="A240" s="626" t="s">
        <v>21970</v>
      </c>
      <c r="B240" s="716" t="s">
        <v>22046</v>
      </c>
      <c r="C240" s="749">
        <v>45047</v>
      </c>
      <c r="D240" s="734">
        <v>45056</v>
      </c>
      <c r="E240" s="768">
        <v>45145</v>
      </c>
      <c r="F240" s="770">
        <v>4460</v>
      </c>
      <c r="G240" s="770">
        <v>263.14</v>
      </c>
      <c r="H240" s="660">
        <v>4196.8599999999997</v>
      </c>
      <c r="I240" s="728"/>
      <c r="J240" s="728"/>
      <c r="K240" s="728"/>
    </row>
    <row r="241" spans="1:11" s="335" customFormat="1" ht="12" x14ac:dyDescent="0.2">
      <c r="A241" s="626" t="s">
        <v>22009</v>
      </c>
      <c r="B241" s="716" t="s">
        <v>22085</v>
      </c>
      <c r="C241" s="749">
        <v>45047</v>
      </c>
      <c r="D241" s="734">
        <v>45077</v>
      </c>
      <c r="E241" s="768">
        <v>45166</v>
      </c>
      <c r="F241" s="770">
        <v>4701</v>
      </c>
      <c r="G241" s="770">
        <v>277.36</v>
      </c>
      <c r="H241" s="660">
        <v>4423.6400000000003</v>
      </c>
      <c r="I241" s="728"/>
      <c r="J241" s="728"/>
      <c r="K241" s="728"/>
    </row>
    <row r="242" spans="1:11" s="335" customFormat="1" ht="12" x14ac:dyDescent="0.2">
      <c r="A242" s="626" t="s">
        <v>22019</v>
      </c>
      <c r="B242" s="716" t="s">
        <v>22094</v>
      </c>
      <c r="C242" s="749">
        <v>45047</v>
      </c>
      <c r="D242" s="734">
        <v>45077</v>
      </c>
      <c r="E242" s="768">
        <v>45166</v>
      </c>
      <c r="F242" s="770">
        <v>4707</v>
      </c>
      <c r="G242" s="770">
        <v>277.70999999999998</v>
      </c>
      <c r="H242" s="660">
        <v>4429.29</v>
      </c>
      <c r="I242" s="728"/>
      <c r="J242" s="728"/>
      <c r="K242" s="728"/>
    </row>
    <row r="243" spans="1:11" s="335" customFormat="1" ht="12" x14ac:dyDescent="0.2">
      <c r="A243" s="626" t="s">
        <v>22011</v>
      </c>
      <c r="B243" s="716" t="s">
        <v>22087</v>
      </c>
      <c r="C243" s="749">
        <v>45047</v>
      </c>
      <c r="D243" s="734">
        <v>45077</v>
      </c>
      <c r="E243" s="768">
        <v>45166</v>
      </c>
      <c r="F243" s="770">
        <v>4835</v>
      </c>
      <c r="G243" s="770">
        <v>285.27</v>
      </c>
      <c r="H243" s="660">
        <v>4549.7299999999996</v>
      </c>
      <c r="I243" s="728"/>
      <c r="J243" s="728"/>
      <c r="K243" s="728"/>
    </row>
    <row r="244" spans="1:11" s="335" customFormat="1" ht="12" x14ac:dyDescent="0.2">
      <c r="A244" s="626" t="s">
        <v>21984</v>
      </c>
      <c r="B244" s="716" t="s">
        <v>22060</v>
      </c>
      <c r="C244" s="749">
        <v>45047</v>
      </c>
      <c r="D244" s="734">
        <v>45070</v>
      </c>
      <c r="E244" s="768">
        <v>45159</v>
      </c>
      <c r="F244" s="770">
        <v>4850</v>
      </c>
      <c r="G244" s="770">
        <v>286.14999999999998</v>
      </c>
      <c r="H244" s="660">
        <v>4563.8500000000004</v>
      </c>
      <c r="I244" s="728"/>
      <c r="J244" s="728"/>
      <c r="K244" s="728"/>
    </row>
    <row r="245" spans="1:11" s="335" customFormat="1" ht="12" x14ac:dyDescent="0.2">
      <c r="A245" s="626" t="s">
        <v>21957</v>
      </c>
      <c r="B245" s="716" t="s">
        <v>22033</v>
      </c>
      <c r="C245" s="749">
        <v>45047</v>
      </c>
      <c r="D245" s="734">
        <v>45049</v>
      </c>
      <c r="E245" s="768">
        <v>45138</v>
      </c>
      <c r="F245" s="770">
        <v>4950</v>
      </c>
      <c r="G245" s="770">
        <v>292.05</v>
      </c>
      <c r="H245" s="660">
        <v>4657.95</v>
      </c>
      <c r="I245" s="728"/>
      <c r="J245" s="728"/>
      <c r="K245" s="728"/>
    </row>
    <row r="246" spans="1:11" s="335" customFormat="1" ht="12" x14ac:dyDescent="0.2">
      <c r="A246" s="626" t="s">
        <v>21958</v>
      </c>
      <c r="B246" s="716" t="s">
        <v>22034</v>
      </c>
      <c r="C246" s="749">
        <v>45047</v>
      </c>
      <c r="D246" s="734">
        <v>45049</v>
      </c>
      <c r="E246" s="768">
        <v>45137</v>
      </c>
      <c r="F246" s="770">
        <v>4967.2</v>
      </c>
      <c r="G246" s="770">
        <v>293.06</v>
      </c>
      <c r="H246" s="660">
        <v>4674.1400000000003</v>
      </c>
      <c r="I246" s="728"/>
      <c r="J246" s="728"/>
      <c r="K246" s="728"/>
    </row>
    <row r="247" spans="1:11" s="335" customFormat="1" ht="12" x14ac:dyDescent="0.2">
      <c r="A247" s="626" t="s">
        <v>21988</v>
      </c>
      <c r="B247" s="716" t="s">
        <v>22064</v>
      </c>
      <c r="C247" s="749">
        <v>45047</v>
      </c>
      <c r="D247" s="734">
        <v>45070</v>
      </c>
      <c r="E247" s="768">
        <v>45159</v>
      </c>
      <c r="F247" s="770">
        <v>5000</v>
      </c>
      <c r="G247" s="770">
        <v>295</v>
      </c>
      <c r="H247" s="660">
        <v>4705</v>
      </c>
      <c r="I247" s="728"/>
      <c r="J247" s="728"/>
      <c r="K247" s="728"/>
    </row>
    <row r="248" spans="1:11" s="335" customFormat="1" ht="12" x14ac:dyDescent="0.2">
      <c r="A248" s="626" t="s">
        <v>21949</v>
      </c>
      <c r="B248" s="716" t="s">
        <v>22025</v>
      </c>
      <c r="C248" s="749">
        <v>45047</v>
      </c>
      <c r="D248" s="734">
        <v>45049</v>
      </c>
      <c r="E248" s="768">
        <v>45138</v>
      </c>
      <c r="F248" s="770">
        <v>5619</v>
      </c>
      <c r="G248" s="770">
        <v>331.52</v>
      </c>
      <c r="H248" s="660">
        <v>5287.48</v>
      </c>
      <c r="I248" s="728"/>
      <c r="J248" s="728"/>
      <c r="K248" s="728"/>
    </row>
    <row r="249" spans="1:11" s="335" customFormat="1" ht="12" x14ac:dyDescent="0.2">
      <c r="A249" s="626" t="s">
        <v>21972</v>
      </c>
      <c r="B249" s="716" t="s">
        <v>22048</v>
      </c>
      <c r="C249" s="749">
        <v>45047</v>
      </c>
      <c r="D249" s="734">
        <v>45063</v>
      </c>
      <c r="E249" s="768">
        <v>45152</v>
      </c>
      <c r="F249" s="770">
        <v>5635.2</v>
      </c>
      <c r="G249" s="770">
        <v>332.48</v>
      </c>
      <c r="H249" s="660">
        <v>5302.72</v>
      </c>
      <c r="I249" s="728"/>
      <c r="J249" s="728"/>
      <c r="K249" s="728"/>
    </row>
    <row r="250" spans="1:11" s="335" customFormat="1" ht="12" x14ac:dyDescent="0.2">
      <c r="A250" s="626" t="s">
        <v>21960</v>
      </c>
      <c r="B250" s="716" t="s">
        <v>22036</v>
      </c>
      <c r="C250" s="749">
        <v>45047</v>
      </c>
      <c r="D250" s="734">
        <v>45056</v>
      </c>
      <c r="E250" s="768">
        <v>45140</v>
      </c>
      <c r="F250" s="770">
        <v>5786</v>
      </c>
      <c r="G250" s="770">
        <v>341.37</v>
      </c>
      <c r="H250" s="660">
        <v>5444.63</v>
      </c>
      <c r="I250" s="728"/>
      <c r="J250" s="728"/>
      <c r="K250" s="728"/>
    </row>
    <row r="251" spans="1:11" s="335" customFormat="1" ht="12" x14ac:dyDescent="0.2">
      <c r="A251" s="626" t="s">
        <v>21997</v>
      </c>
      <c r="B251" s="716" t="s">
        <v>22073</v>
      </c>
      <c r="C251" s="749">
        <v>45047</v>
      </c>
      <c r="D251" s="734">
        <v>45070</v>
      </c>
      <c r="E251" s="768">
        <v>45159</v>
      </c>
      <c r="F251" s="770">
        <v>5815</v>
      </c>
      <c r="G251" s="770">
        <v>343.09</v>
      </c>
      <c r="H251" s="660">
        <v>5471.91</v>
      </c>
      <c r="I251" s="728"/>
      <c r="J251" s="728"/>
      <c r="K251" s="728"/>
    </row>
    <row r="252" spans="1:11" s="335" customFormat="1" ht="12" x14ac:dyDescent="0.2">
      <c r="A252" s="626" t="s">
        <v>21952</v>
      </c>
      <c r="B252" s="716" t="s">
        <v>22028</v>
      </c>
      <c r="C252" s="749">
        <v>45047</v>
      </c>
      <c r="D252" s="734">
        <v>45049</v>
      </c>
      <c r="E252" s="768">
        <v>45139</v>
      </c>
      <c r="F252" s="770">
        <v>6000</v>
      </c>
      <c r="G252" s="770">
        <v>354</v>
      </c>
      <c r="H252" s="660">
        <v>5646</v>
      </c>
      <c r="I252" s="728"/>
      <c r="J252" s="728"/>
      <c r="K252" s="728"/>
    </row>
    <row r="253" spans="1:11" s="335" customFormat="1" ht="12" x14ac:dyDescent="0.2">
      <c r="A253" s="626" t="s">
        <v>21989</v>
      </c>
      <c r="B253" s="716" t="s">
        <v>22065</v>
      </c>
      <c r="C253" s="749">
        <v>45047</v>
      </c>
      <c r="D253" s="734">
        <v>45070</v>
      </c>
      <c r="E253" s="768">
        <v>45159</v>
      </c>
      <c r="F253" s="770">
        <v>6746</v>
      </c>
      <c r="G253" s="770">
        <v>398.01</v>
      </c>
      <c r="H253" s="660">
        <v>6347.99</v>
      </c>
      <c r="I253" s="728"/>
      <c r="J253" s="728"/>
      <c r="K253" s="728"/>
    </row>
    <row r="254" spans="1:11" s="335" customFormat="1" ht="12" x14ac:dyDescent="0.2">
      <c r="A254" s="626" t="s">
        <v>22000</v>
      </c>
      <c r="B254" s="716" t="s">
        <v>22076</v>
      </c>
      <c r="C254" s="749">
        <v>45047</v>
      </c>
      <c r="D254" s="734">
        <v>45070</v>
      </c>
      <c r="E254" s="768">
        <v>45160</v>
      </c>
      <c r="F254" s="770">
        <v>7650</v>
      </c>
      <c r="G254" s="770">
        <v>451.35</v>
      </c>
      <c r="H254" s="660">
        <v>7198.65</v>
      </c>
      <c r="I254" s="728"/>
      <c r="J254" s="728"/>
      <c r="K254" s="728"/>
    </row>
    <row r="255" spans="1:11" s="335" customFormat="1" ht="12" x14ac:dyDescent="0.2">
      <c r="A255" s="626" t="s">
        <v>21963</v>
      </c>
      <c r="B255" s="716" t="s">
        <v>22039</v>
      </c>
      <c r="C255" s="749">
        <v>45047</v>
      </c>
      <c r="D255" s="734">
        <v>45056</v>
      </c>
      <c r="E255" s="768">
        <v>45140</v>
      </c>
      <c r="F255" s="770">
        <v>7652</v>
      </c>
      <c r="G255" s="770">
        <v>451.47</v>
      </c>
      <c r="H255" s="660">
        <v>7200.53</v>
      </c>
      <c r="I255" s="728"/>
      <c r="J255" s="728"/>
      <c r="K255" s="728"/>
    </row>
    <row r="256" spans="1:11" s="335" customFormat="1" ht="12" x14ac:dyDescent="0.2">
      <c r="A256" s="626" t="s">
        <v>21973</v>
      </c>
      <c r="B256" s="716" t="s">
        <v>22049</v>
      </c>
      <c r="C256" s="749">
        <v>45047</v>
      </c>
      <c r="D256" s="734">
        <v>45063</v>
      </c>
      <c r="E256" s="768">
        <v>45152</v>
      </c>
      <c r="F256" s="770">
        <v>9505</v>
      </c>
      <c r="G256" s="770">
        <v>560.79999999999995</v>
      </c>
      <c r="H256" s="660">
        <v>8944.2000000000007</v>
      </c>
      <c r="I256" s="728"/>
      <c r="J256" s="728"/>
      <c r="K256" s="728"/>
    </row>
    <row r="257" spans="1:11" s="335" customFormat="1" ht="12" x14ac:dyDescent="0.2">
      <c r="A257" s="626" t="s">
        <v>21981</v>
      </c>
      <c r="B257" s="716" t="s">
        <v>22057</v>
      </c>
      <c r="C257" s="749">
        <v>45047</v>
      </c>
      <c r="D257" s="734">
        <v>45063</v>
      </c>
      <c r="E257" s="768">
        <v>45152</v>
      </c>
      <c r="F257" s="770">
        <v>10320</v>
      </c>
      <c r="G257" s="770">
        <v>608.88</v>
      </c>
      <c r="H257" s="660">
        <v>9711.1200000000008</v>
      </c>
      <c r="I257" s="728"/>
      <c r="J257" s="728"/>
      <c r="K257" s="728"/>
    </row>
    <row r="258" spans="1:11" s="335" customFormat="1" ht="12" x14ac:dyDescent="0.2">
      <c r="A258" s="626" t="s">
        <v>21975</v>
      </c>
      <c r="B258" s="716" t="s">
        <v>22051</v>
      </c>
      <c r="C258" s="749">
        <v>45047</v>
      </c>
      <c r="D258" s="734">
        <v>45063</v>
      </c>
      <c r="E258" s="768">
        <v>45152</v>
      </c>
      <c r="F258" s="770">
        <v>12820</v>
      </c>
      <c r="G258" s="770">
        <v>756.38</v>
      </c>
      <c r="H258" s="660">
        <v>12063.62</v>
      </c>
      <c r="I258" s="728"/>
      <c r="J258" s="728"/>
      <c r="K258" s="728"/>
    </row>
    <row r="259" spans="1:11" s="335" customFormat="1" ht="12" x14ac:dyDescent="0.2">
      <c r="A259" s="626" t="s">
        <v>22001</v>
      </c>
      <c r="B259" s="716" t="s">
        <v>22077</v>
      </c>
      <c r="C259" s="749">
        <v>45047</v>
      </c>
      <c r="D259" s="734">
        <v>45077</v>
      </c>
      <c r="E259" s="768">
        <v>45167</v>
      </c>
      <c r="F259" s="770">
        <v>13237</v>
      </c>
      <c r="G259" s="770">
        <v>780.98</v>
      </c>
      <c r="H259" s="660">
        <v>12456.02</v>
      </c>
      <c r="I259" s="728"/>
      <c r="J259" s="728"/>
      <c r="K259" s="728"/>
    </row>
    <row r="260" spans="1:11" s="335" customFormat="1" ht="12" x14ac:dyDescent="0.2">
      <c r="A260" s="626" t="s">
        <v>21991</v>
      </c>
      <c r="B260" s="716" t="s">
        <v>22067</v>
      </c>
      <c r="C260" s="749">
        <v>45047</v>
      </c>
      <c r="D260" s="734">
        <v>45070</v>
      </c>
      <c r="E260" s="768">
        <v>45159</v>
      </c>
      <c r="F260" s="770">
        <v>16479</v>
      </c>
      <c r="G260" s="770">
        <v>972.26</v>
      </c>
      <c r="H260" s="660">
        <v>15506.74</v>
      </c>
      <c r="I260" s="728"/>
      <c r="J260" s="728"/>
      <c r="K260" s="728"/>
    </row>
    <row r="261" spans="1:11" s="335" customFormat="1" ht="12" x14ac:dyDescent="0.2">
      <c r="A261" s="626" t="s">
        <v>21995</v>
      </c>
      <c r="B261" s="716" t="s">
        <v>22071</v>
      </c>
      <c r="C261" s="749">
        <v>45047</v>
      </c>
      <c r="D261" s="734">
        <v>45070</v>
      </c>
      <c r="E261" s="768">
        <v>45159</v>
      </c>
      <c r="F261" s="770">
        <v>25000</v>
      </c>
      <c r="G261" s="770">
        <v>1475</v>
      </c>
      <c r="H261" s="660">
        <v>23525</v>
      </c>
      <c r="I261" s="728"/>
      <c r="J261" s="728"/>
      <c r="K261" s="728"/>
    </row>
    <row r="262" spans="1:11" s="335" customFormat="1" ht="12" x14ac:dyDescent="0.2">
      <c r="A262" s="626" t="s">
        <v>22017</v>
      </c>
      <c r="B262" s="716" t="s">
        <v>22093</v>
      </c>
      <c r="C262" s="749">
        <v>45047</v>
      </c>
      <c r="D262" s="734">
        <v>45077</v>
      </c>
      <c r="E262" s="768">
        <v>45167</v>
      </c>
      <c r="F262" s="770">
        <v>25938</v>
      </c>
      <c r="G262" s="770">
        <v>1530.34</v>
      </c>
      <c r="H262" s="660">
        <v>24407.66</v>
      </c>
      <c r="I262" s="728"/>
      <c r="J262" s="728"/>
      <c r="K262" s="728"/>
    </row>
    <row r="263" spans="1:11" s="335" customFormat="1" ht="12" x14ac:dyDescent="0.2">
      <c r="A263" s="626"/>
      <c r="B263" s="716"/>
      <c r="C263" s="749"/>
      <c r="D263" s="734"/>
      <c r="E263" s="768"/>
      <c r="F263" s="770"/>
      <c r="G263" s="770"/>
      <c r="H263" s="660"/>
      <c r="I263" s="728"/>
      <c r="J263" s="728"/>
      <c r="K263" s="728"/>
    </row>
    <row r="264" spans="1:11" s="335" customFormat="1" ht="12" x14ac:dyDescent="0.2">
      <c r="A264" s="626" t="s">
        <v>22257</v>
      </c>
      <c r="B264" s="716" t="s">
        <v>22333</v>
      </c>
      <c r="C264" s="749">
        <v>45078</v>
      </c>
      <c r="D264" s="734">
        <v>45103</v>
      </c>
      <c r="E264" s="768">
        <v>45105</v>
      </c>
      <c r="F264" s="770">
        <v>500</v>
      </c>
      <c r="G264" s="770">
        <v>29.5</v>
      </c>
      <c r="H264" s="660">
        <v>470.5</v>
      </c>
      <c r="I264" s="728"/>
      <c r="J264" s="728"/>
      <c r="K264" s="728"/>
    </row>
    <row r="265" spans="1:11" s="335" customFormat="1" ht="12" x14ac:dyDescent="0.2">
      <c r="A265" s="626" t="s">
        <v>22186</v>
      </c>
      <c r="B265" s="716" t="s">
        <v>22267</v>
      </c>
      <c r="C265" s="749">
        <v>45078</v>
      </c>
      <c r="D265" s="734">
        <v>45082</v>
      </c>
      <c r="E265" s="768">
        <v>45084</v>
      </c>
      <c r="F265" s="770">
        <v>1210</v>
      </c>
      <c r="G265" s="770">
        <v>71.39</v>
      </c>
      <c r="H265" s="660">
        <v>1138.6099999999999</v>
      </c>
      <c r="I265" s="728"/>
      <c r="J265" s="728"/>
      <c r="K265" s="728"/>
    </row>
    <row r="266" spans="1:11" s="335" customFormat="1" ht="12" x14ac:dyDescent="0.2">
      <c r="A266" s="626" t="s">
        <v>22195</v>
      </c>
      <c r="B266" s="716" t="s">
        <v>22276</v>
      </c>
      <c r="C266" s="749">
        <v>45078</v>
      </c>
      <c r="D266" s="734">
        <v>45077</v>
      </c>
      <c r="E266" s="768">
        <v>45084</v>
      </c>
      <c r="F266" s="770">
        <v>1492</v>
      </c>
      <c r="G266" s="770">
        <v>88.03</v>
      </c>
      <c r="H266" s="660">
        <v>1403.97</v>
      </c>
      <c r="I266" s="728"/>
      <c r="J266" s="728"/>
      <c r="K266" s="728"/>
    </row>
    <row r="267" spans="1:11" s="335" customFormat="1" ht="12" x14ac:dyDescent="0.2">
      <c r="A267" s="626" t="s">
        <v>22220</v>
      </c>
      <c r="B267" s="716" t="s">
        <v>22298</v>
      </c>
      <c r="C267" s="749">
        <v>45078</v>
      </c>
      <c r="D267" s="734">
        <v>45080</v>
      </c>
      <c r="E267" s="768">
        <v>45098</v>
      </c>
      <c r="F267" s="770">
        <v>1500</v>
      </c>
      <c r="G267" s="770">
        <v>88.5</v>
      </c>
      <c r="H267" s="660">
        <v>1411.5</v>
      </c>
      <c r="I267" s="728"/>
      <c r="J267" s="728"/>
      <c r="K267" s="728"/>
    </row>
    <row r="268" spans="1:11" s="335" customFormat="1" ht="12" x14ac:dyDescent="0.2">
      <c r="A268" s="626" t="s">
        <v>22262</v>
      </c>
      <c r="B268" s="716" t="s">
        <v>22338</v>
      </c>
      <c r="C268" s="749">
        <v>45078</v>
      </c>
      <c r="D268" s="734">
        <v>45091</v>
      </c>
      <c r="E268" s="768">
        <v>45105</v>
      </c>
      <c r="F268" s="770">
        <v>1800</v>
      </c>
      <c r="G268" s="770">
        <v>106.2</v>
      </c>
      <c r="H268" s="660">
        <v>1693.8</v>
      </c>
      <c r="I268" s="728"/>
      <c r="J268" s="728"/>
      <c r="K268" s="728"/>
    </row>
    <row r="269" spans="1:11" s="335" customFormat="1" ht="12" x14ac:dyDescent="0.2">
      <c r="A269" s="626" t="s">
        <v>22215</v>
      </c>
      <c r="B269" s="716" t="s">
        <v>22294</v>
      </c>
      <c r="C269" s="749">
        <v>45078</v>
      </c>
      <c r="D269" s="734">
        <v>45082</v>
      </c>
      <c r="E269" s="768">
        <v>45091</v>
      </c>
      <c r="F269" s="770">
        <v>2000</v>
      </c>
      <c r="G269" s="770">
        <v>118</v>
      </c>
      <c r="H269" s="660">
        <v>1882</v>
      </c>
      <c r="I269" s="728"/>
      <c r="J269" s="728"/>
      <c r="K269" s="728"/>
    </row>
    <row r="270" spans="1:11" s="335" customFormat="1" ht="12" x14ac:dyDescent="0.2">
      <c r="A270" s="626" t="s">
        <v>22222</v>
      </c>
      <c r="B270" s="716" t="s">
        <v>22300</v>
      </c>
      <c r="C270" s="749">
        <v>45078</v>
      </c>
      <c r="D270" s="734">
        <v>45091</v>
      </c>
      <c r="E270" s="768">
        <v>45098</v>
      </c>
      <c r="F270" s="770">
        <v>2050</v>
      </c>
      <c r="G270" s="770">
        <v>120.95</v>
      </c>
      <c r="H270" s="660">
        <v>1929.05</v>
      </c>
      <c r="I270" s="728"/>
      <c r="J270" s="728"/>
      <c r="K270" s="728"/>
    </row>
    <row r="271" spans="1:11" s="335" customFormat="1" ht="12" x14ac:dyDescent="0.2">
      <c r="A271" s="626" t="s">
        <v>22200</v>
      </c>
      <c r="B271" s="716" t="s">
        <v>22067</v>
      </c>
      <c r="C271" s="749">
        <v>45078</v>
      </c>
      <c r="D271" s="734">
        <v>45077</v>
      </c>
      <c r="E271" s="768">
        <v>45084</v>
      </c>
      <c r="F271" s="770">
        <v>2145</v>
      </c>
      <c r="G271" s="770">
        <v>126.55</v>
      </c>
      <c r="H271" s="660">
        <v>2018.45</v>
      </c>
      <c r="I271" s="728"/>
      <c r="J271" s="728"/>
      <c r="K271" s="728"/>
    </row>
    <row r="272" spans="1:11" s="335" customFormat="1" ht="12" x14ac:dyDescent="0.2">
      <c r="A272" s="626" t="s">
        <v>22194</v>
      </c>
      <c r="B272" s="716" t="s">
        <v>22275</v>
      </c>
      <c r="C272" s="749">
        <v>45078</v>
      </c>
      <c r="D272" s="734">
        <v>45079</v>
      </c>
      <c r="E272" s="768">
        <v>45084</v>
      </c>
      <c r="F272" s="770">
        <v>2170</v>
      </c>
      <c r="G272" s="770">
        <v>128.03</v>
      </c>
      <c r="H272" s="660">
        <v>2041.97</v>
      </c>
      <c r="I272" s="728"/>
      <c r="J272" s="728"/>
      <c r="K272" s="728"/>
    </row>
    <row r="273" spans="1:11" s="335" customFormat="1" ht="12" x14ac:dyDescent="0.2">
      <c r="A273" s="626" t="s">
        <v>22192</v>
      </c>
      <c r="B273" s="716" t="s">
        <v>22273</v>
      </c>
      <c r="C273" s="749">
        <v>45078</v>
      </c>
      <c r="D273" s="734">
        <v>45078</v>
      </c>
      <c r="E273" s="768">
        <v>45084</v>
      </c>
      <c r="F273" s="770">
        <v>2199</v>
      </c>
      <c r="G273" s="770">
        <v>129.74</v>
      </c>
      <c r="H273" s="660">
        <v>2069.2600000000002</v>
      </c>
      <c r="I273" s="728"/>
      <c r="J273" s="728"/>
      <c r="K273" s="728"/>
    </row>
    <row r="274" spans="1:11" s="335" customFormat="1" ht="12" x14ac:dyDescent="0.2">
      <c r="A274" s="626" t="s">
        <v>22212</v>
      </c>
      <c r="B274" s="716" t="s">
        <v>22291</v>
      </c>
      <c r="C274" s="749">
        <v>45078</v>
      </c>
      <c r="D274" s="734">
        <v>45081</v>
      </c>
      <c r="E274" s="768">
        <v>45091</v>
      </c>
      <c r="F274" s="770">
        <v>2252</v>
      </c>
      <c r="G274" s="770">
        <v>132.87</v>
      </c>
      <c r="H274" s="660">
        <v>2119.13</v>
      </c>
      <c r="I274" s="728"/>
      <c r="J274" s="728"/>
      <c r="K274" s="728"/>
    </row>
    <row r="275" spans="1:11" s="335" customFormat="1" ht="12" x14ac:dyDescent="0.2">
      <c r="A275" s="626" t="s">
        <v>22217</v>
      </c>
      <c r="B275" s="716" t="s">
        <v>22296</v>
      </c>
      <c r="C275" s="749">
        <v>45078</v>
      </c>
      <c r="D275" s="734">
        <v>45071</v>
      </c>
      <c r="E275" s="768">
        <v>45091</v>
      </c>
      <c r="F275" s="770">
        <v>2252</v>
      </c>
      <c r="G275" s="770">
        <v>132.87</v>
      </c>
      <c r="H275" s="660">
        <v>2119.13</v>
      </c>
      <c r="I275" s="728"/>
      <c r="J275" s="728"/>
      <c r="K275" s="728"/>
    </row>
    <row r="276" spans="1:11" s="335" customFormat="1" ht="12" x14ac:dyDescent="0.2">
      <c r="A276" s="626" t="s">
        <v>22236</v>
      </c>
      <c r="B276" s="716" t="s">
        <v>22312</v>
      </c>
      <c r="C276" s="749">
        <v>45078</v>
      </c>
      <c r="D276" s="734">
        <v>45091</v>
      </c>
      <c r="E276" s="768">
        <v>45098</v>
      </c>
      <c r="F276" s="770">
        <v>2370</v>
      </c>
      <c r="G276" s="770">
        <v>139.83000000000001</v>
      </c>
      <c r="H276" s="660">
        <v>2230.17</v>
      </c>
      <c r="I276" s="728"/>
      <c r="J276" s="728"/>
      <c r="K276" s="728"/>
    </row>
    <row r="277" spans="1:11" s="335" customFormat="1" ht="12" x14ac:dyDescent="0.2">
      <c r="A277" s="626" t="s">
        <v>22224</v>
      </c>
      <c r="B277" s="716" t="s">
        <v>22301</v>
      </c>
      <c r="C277" s="749">
        <v>45078</v>
      </c>
      <c r="D277" s="734">
        <v>45091</v>
      </c>
      <c r="E277" s="768">
        <v>45098</v>
      </c>
      <c r="F277" s="770">
        <v>2400</v>
      </c>
      <c r="G277" s="770">
        <v>141.6</v>
      </c>
      <c r="H277" s="660">
        <v>2258.4</v>
      </c>
      <c r="I277" s="728"/>
      <c r="J277" s="728"/>
      <c r="K277" s="728"/>
    </row>
    <row r="278" spans="1:11" s="335" customFormat="1" ht="12" x14ac:dyDescent="0.2">
      <c r="A278" s="626" t="s">
        <v>22240</v>
      </c>
      <c r="B278" s="716" t="s">
        <v>22316</v>
      </c>
      <c r="C278" s="749">
        <v>45078</v>
      </c>
      <c r="D278" s="734">
        <v>45103</v>
      </c>
      <c r="E278" s="768">
        <v>45105</v>
      </c>
      <c r="F278" s="770">
        <v>2400</v>
      </c>
      <c r="G278" s="770">
        <v>141.6</v>
      </c>
      <c r="H278" s="660">
        <v>2258.4</v>
      </c>
      <c r="I278" s="728"/>
      <c r="J278" s="728"/>
      <c r="K278" s="728"/>
    </row>
    <row r="279" spans="1:11" s="335" customFormat="1" ht="12" x14ac:dyDescent="0.2">
      <c r="A279" s="626" t="s">
        <v>22204</v>
      </c>
      <c r="B279" s="716" t="s">
        <v>22283</v>
      </c>
      <c r="C279" s="749">
        <v>45078</v>
      </c>
      <c r="D279" s="734">
        <v>45085</v>
      </c>
      <c r="E279" s="768">
        <v>45091</v>
      </c>
      <c r="F279" s="770">
        <v>2520</v>
      </c>
      <c r="G279" s="770">
        <v>148.68</v>
      </c>
      <c r="H279" s="660">
        <v>2371.3200000000002</v>
      </c>
      <c r="I279" s="728"/>
      <c r="J279" s="728"/>
      <c r="K279" s="728"/>
    </row>
    <row r="280" spans="1:11" s="335" customFormat="1" ht="12" x14ac:dyDescent="0.2">
      <c r="A280" s="626" t="s">
        <v>22250</v>
      </c>
      <c r="B280" s="716" t="s">
        <v>22326</v>
      </c>
      <c r="C280" s="749">
        <v>45078</v>
      </c>
      <c r="D280" s="734">
        <v>45099</v>
      </c>
      <c r="E280" s="768">
        <v>45105</v>
      </c>
      <c r="F280" s="770">
        <v>2549</v>
      </c>
      <c r="G280" s="770">
        <v>150.38999999999999</v>
      </c>
      <c r="H280" s="660">
        <v>2398.61</v>
      </c>
      <c r="I280" s="728"/>
      <c r="J280" s="728"/>
      <c r="K280" s="728"/>
    </row>
    <row r="281" spans="1:11" s="335" customFormat="1" ht="12" x14ac:dyDescent="0.2">
      <c r="A281" s="626" t="s">
        <v>22213</v>
      </c>
      <c r="B281" s="716" t="s">
        <v>22292</v>
      </c>
      <c r="C281" s="749">
        <v>45078</v>
      </c>
      <c r="D281" s="734">
        <v>45078</v>
      </c>
      <c r="E281" s="768">
        <v>45091</v>
      </c>
      <c r="F281" s="770">
        <v>2600</v>
      </c>
      <c r="G281" s="770">
        <v>153.4</v>
      </c>
      <c r="H281" s="660">
        <v>2446.6</v>
      </c>
      <c r="I281" s="728"/>
      <c r="J281" s="728"/>
      <c r="K281" s="728"/>
    </row>
    <row r="282" spans="1:11" s="335" customFormat="1" ht="12" x14ac:dyDescent="0.2">
      <c r="A282" s="626" t="s">
        <v>22230</v>
      </c>
      <c r="B282" s="716" t="s">
        <v>22307</v>
      </c>
      <c r="C282" s="749">
        <v>45078</v>
      </c>
      <c r="D282" s="734">
        <v>45095</v>
      </c>
      <c r="E282" s="768">
        <v>45098</v>
      </c>
      <c r="F282" s="770">
        <v>2600</v>
      </c>
      <c r="G282" s="770">
        <v>153.4</v>
      </c>
      <c r="H282" s="660">
        <v>2446.6</v>
      </c>
      <c r="I282" s="728"/>
      <c r="J282" s="728"/>
      <c r="K282" s="728"/>
    </row>
    <row r="283" spans="1:11" s="335" customFormat="1" ht="12" x14ac:dyDescent="0.2">
      <c r="A283" s="626" t="s">
        <v>22210</v>
      </c>
      <c r="B283" s="716" t="s">
        <v>22289</v>
      </c>
      <c r="C283" s="749">
        <v>45078</v>
      </c>
      <c r="D283" s="734">
        <v>45084</v>
      </c>
      <c r="E283" s="768">
        <v>45091</v>
      </c>
      <c r="F283" s="770">
        <v>2644</v>
      </c>
      <c r="G283" s="770">
        <v>156</v>
      </c>
      <c r="H283" s="660">
        <v>2488</v>
      </c>
      <c r="I283" s="728"/>
      <c r="J283" s="728"/>
      <c r="K283" s="728"/>
    </row>
    <row r="284" spans="1:11" s="335" customFormat="1" ht="12" x14ac:dyDescent="0.2">
      <c r="A284" s="626" t="s">
        <v>22260</v>
      </c>
      <c r="B284" s="716" t="s">
        <v>22336</v>
      </c>
      <c r="C284" s="749">
        <v>45078</v>
      </c>
      <c r="D284" s="734">
        <v>45093</v>
      </c>
      <c r="E284" s="768">
        <v>45105</v>
      </c>
      <c r="F284" s="770">
        <v>2680</v>
      </c>
      <c r="G284" s="770">
        <v>158.12</v>
      </c>
      <c r="H284" s="660">
        <v>2521.88</v>
      </c>
      <c r="I284" s="728"/>
      <c r="J284" s="728"/>
      <c r="K284" s="728"/>
    </row>
    <row r="285" spans="1:11" s="335" customFormat="1" ht="12" x14ac:dyDescent="0.2">
      <c r="A285" s="626" t="s">
        <v>22206</v>
      </c>
      <c r="B285" s="716" t="s">
        <v>22285</v>
      </c>
      <c r="C285" s="749">
        <v>45078</v>
      </c>
      <c r="D285" s="734">
        <v>45086</v>
      </c>
      <c r="E285" s="768">
        <v>45091</v>
      </c>
      <c r="F285" s="770">
        <v>2700</v>
      </c>
      <c r="G285" s="770">
        <v>159.30000000000001</v>
      </c>
      <c r="H285" s="660">
        <v>2540.6999999999998</v>
      </c>
      <c r="I285" s="728"/>
      <c r="J285" s="728"/>
      <c r="K285" s="728"/>
    </row>
    <row r="286" spans="1:11" s="335" customFormat="1" ht="12" x14ac:dyDescent="0.2">
      <c r="A286" s="626" t="s">
        <v>22198</v>
      </c>
      <c r="B286" s="716" t="s">
        <v>22279</v>
      </c>
      <c r="C286" s="749">
        <v>45078</v>
      </c>
      <c r="D286" s="734">
        <v>45075</v>
      </c>
      <c r="E286" s="768">
        <v>45084</v>
      </c>
      <c r="F286" s="770">
        <v>2723</v>
      </c>
      <c r="G286" s="770">
        <v>160.66</v>
      </c>
      <c r="H286" s="660">
        <v>2562.34</v>
      </c>
      <c r="I286" s="728"/>
      <c r="J286" s="728"/>
      <c r="K286" s="728"/>
    </row>
    <row r="287" spans="1:11" s="335" customFormat="1" ht="12" x14ac:dyDescent="0.2">
      <c r="A287" s="626" t="s">
        <v>22187</v>
      </c>
      <c r="B287" s="716" t="s">
        <v>22268</v>
      </c>
      <c r="C287" s="749">
        <v>45078</v>
      </c>
      <c r="D287" s="734">
        <v>45082</v>
      </c>
      <c r="E287" s="768">
        <v>45084</v>
      </c>
      <c r="F287" s="770">
        <v>2800</v>
      </c>
      <c r="G287" s="770">
        <v>165.2</v>
      </c>
      <c r="H287" s="660">
        <v>2634.8</v>
      </c>
      <c r="I287" s="728"/>
      <c r="J287" s="728"/>
      <c r="K287" s="728"/>
    </row>
    <row r="288" spans="1:11" s="335" customFormat="1" ht="12" x14ac:dyDescent="0.2">
      <c r="A288" s="626" t="s">
        <v>22197</v>
      </c>
      <c r="B288" s="716" t="s">
        <v>22278</v>
      </c>
      <c r="C288" s="749">
        <v>45078</v>
      </c>
      <c r="D288" s="734">
        <v>45075</v>
      </c>
      <c r="E288" s="768">
        <v>45084</v>
      </c>
      <c r="F288" s="770">
        <v>2800</v>
      </c>
      <c r="G288" s="770">
        <v>165.2</v>
      </c>
      <c r="H288" s="660">
        <v>2634.8</v>
      </c>
      <c r="I288" s="728"/>
      <c r="J288" s="728"/>
      <c r="K288" s="728"/>
    </row>
    <row r="289" spans="1:11" s="335" customFormat="1" ht="12" x14ac:dyDescent="0.2">
      <c r="A289" s="626" t="s">
        <v>22209</v>
      </c>
      <c r="B289" s="716" t="s">
        <v>22288</v>
      </c>
      <c r="C289" s="749">
        <v>45078</v>
      </c>
      <c r="D289" s="734">
        <v>45086</v>
      </c>
      <c r="E289" s="768">
        <v>45091</v>
      </c>
      <c r="F289" s="770">
        <v>2800</v>
      </c>
      <c r="G289" s="770">
        <v>165.2</v>
      </c>
      <c r="H289" s="660">
        <v>2634.8</v>
      </c>
      <c r="I289" s="728"/>
      <c r="J289" s="728"/>
      <c r="K289" s="728"/>
    </row>
    <row r="290" spans="1:11" s="335" customFormat="1" ht="12" x14ac:dyDescent="0.2">
      <c r="A290" s="626" t="s">
        <v>22242</v>
      </c>
      <c r="B290" s="716" t="s">
        <v>22318</v>
      </c>
      <c r="C290" s="749">
        <v>45078</v>
      </c>
      <c r="D290" s="734">
        <v>45100</v>
      </c>
      <c r="E290" s="768">
        <v>45105</v>
      </c>
      <c r="F290" s="770">
        <v>2800</v>
      </c>
      <c r="G290" s="770">
        <v>165.2</v>
      </c>
      <c r="H290" s="660">
        <v>2634.8</v>
      </c>
      <c r="I290" s="728"/>
      <c r="J290" s="728"/>
      <c r="K290" s="728"/>
    </row>
    <row r="291" spans="1:11" s="335" customFormat="1" ht="12" x14ac:dyDescent="0.2">
      <c r="A291" s="626" t="s">
        <v>22245</v>
      </c>
      <c r="B291" s="716" t="s">
        <v>22321</v>
      </c>
      <c r="C291" s="749">
        <v>45078</v>
      </c>
      <c r="D291" s="734">
        <v>45103</v>
      </c>
      <c r="E291" s="768">
        <v>45105</v>
      </c>
      <c r="F291" s="770">
        <v>2800</v>
      </c>
      <c r="G291" s="770">
        <v>165.2</v>
      </c>
      <c r="H291" s="660">
        <v>2634.8</v>
      </c>
      <c r="I291" s="728"/>
      <c r="J291" s="728"/>
      <c r="K291" s="728"/>
    </row>
    <row r="292" spans="1:11" s="335" customFormat="1" ht="12" x14ac:dyDescent="0.2">
      <c r="A292" s="626" t="s">
        <v>22263</v>
      </c>
      <c r="B292" s="716" t="s">
        <v>22339</v>
      </c>
      <c r="C292" s="749">
        <v>45078</v>
      </c>
      <c r="D292" s="734">
        <v>45092</v>
      </c>
      <c r="E292" s="768">
        <v>45105</v>
      </c>
      <c r="F292" s="770">
        <v>2800</v>
      </c>
      <c r="G292" s="770">
        <v>165.2</v>
      </c>
      <c r="H292" s="660">
        <v>2634.8</v>
      </c>
      <c r="I292" s="728"/>
      <c r="J292" s="728"/>
      <c r="K292" s="728"/>
    </row>
    <row r="293" spans="1:11" s="335" customFormat="1" ht="12" x14ac:dyDescent="0.2">
      <c r="A293" s="626" t="s">
        <v>22225</v>
      </c>
      <c r="B293" s="716" t="s">
        <v>22302</v>
      </c>
      <c r="C293" s="749">
        <v>45078</v>
      </c>
      <c r="D293" s="734">
        <v>45092</v>
      </c>
      <c r="E293" s="768">
        <v>45098</v>
      </c>
      <c r="F293" s="770">
        <v>2940</v>
      </c>
      <c r="G293" s="770">
        <v>173.46</v>
      </c>
      <c r="H293" s="660">
        <v>2766.54</v>
      </c>
      <c r="I293" s="728"/>
      <c r="J293" s="728"/>
      <c r="K293" s="728"/>
    </row>
    <row r="294" spans="1:11" s="335" customFormat="1" ht="12" x14ac:dyDescent="0.2">
      <c r="A294" s="626" t="s">
        <v>22231</v>
      </c>
      <c r="B294" s="716" t="s">
        <v>22308</v>
      </c>
      <c r="C294" s="749">
        <v>45078</v>
      </c>
      <c r="D294" s="734">
        <v>45091</v>
      </c>
      <c r="E294" s="768">
        <v>45098</v>
      </c>
      <c r="F294" s="770">
        <v>2969</v>
      </c>
      <c r="G294" s="770">
        <v>175.17</v>
      </c>
      <c r="H294" s="660">
        <v>2793.83</v>
      </c>
      <c r="I294" s="728"/>
      <c r="J294" s="728"/>
      <c r="K294" s="728"/>
    </row>
    <row r="295" spans="1:11" s="335" customFormat="1" ht="12" x14ac:dyDescent="0.2">
      <c r="A295" s="626" t="s">
        <v>22201</v>
      </c>
      <c r="B295" s="716" t="s">
        <v>22281</v>
      </c>
      <c r="C295" s="749">
        <v>45078</v>
      </c>
      <c r="D295" s="734">
        <v>45056</v>
      </c>
      <c r="E295" s="768">
        <v>45084</v>
      </c>
      <c r="F295" s="770">
        <v>2999</v>
      </c>
      <c r="G295" s="770">
        <v>176.94</v>
      </c>
      <c r="H295" s="660">
        <v>2822.06</v>
      </c>
      <c r="I295" s="728"/>
      <c r="J295" s="728"/>
      <c r="K295" s="728"/>
    </row>
    <row r="296" spans="1:11" s="335" customFormat="1" ht="12" x14ac:dyDescent="0.2">
      <c r="A296" s="626" t="s">
        <v>22229</v>
      </c>
      <c r="B296" s="716" t="s">
        <v>22306</v>
      </c>
      <c r="C296" s="749">
        <v>45078</v>
      </c>
      <c r="D296" s="734">
        <v>45096</v>
      </c>
      <c r="E296" s="768">
        <v>45098</v>
      </c>
      <c r="F296" s="770">
        <v>3000</v>
      </c>
      <c r="G296" s="770">
        <v>177</v>
      </c>
      <c r="H296" s="660">
        <v>2823</v>
      </c>
      <c r="I296" s="728"/>
      <c r="J296" s="728"/>
      <c r="K296" s="728"/>
    </row>
    <row r="297" spans="1:11" s="335" customFormat="1" ht="12" x14ac:dyDescent="0.2">
      <c r="A297" s="626" t="s">
        <v>22246</v>
      </c>
      <c r="B297" s="716" t="s">
        <v>22322</v>
      </c>
      <c r="C297" s="749">
        <v>45078</v>
      </c>
      <c r="D297" s="734">
        <v>45099</v>
      </c>
      <c r="E297" s="768">
        <v>45105</v>
      </c>
      <c r="F297" s="770">
        <v>3200</v>
      </c>
      <c r="G297" s="770">
        <v>188.8</v>
      </c>
      <c r="H297" s="660">
        <v>3011.2</v>
      </c>
      <c r="I297" s="728"/>
      <c r="J297" s="728"/>
      <c r="K297" s="728"/>
    </row>
    <row r="298" spans="1:11" s="335" customFormat="1" ht="12" x14ac:dyDescent="0.2">
      <c r="A298" s="626" t="s">
        <v>22205</v>
      </c>
      <c r="B298" s="716" t="s">
        <v>22284</v>
      </c>
      <c r="C298" s="749">
        <v>45078</v>
      </c>
      <c r="D298" s="734">
        <v>45090</v>
      </c>
      <c r="E298" s="768">
        <v>45091</v>
      </c>
      <c r="F298" s="770">
        <v>3330</v>
      </c>
      <c r="G298" s="770">
        <v>196.47</v>
      </c>
      <c r="H298" s="660">
        <v>3133.53</v>
      </c>
      <c r="I298" s="728"/>
      <c r="J298" s="728"/>
      <c r="K298" s="728"/>
    </row>
    <row r="299" spans="1:11" s="335" customFormat="1" ht="12" x14ac:dyDescent="0.2">
      <c r="A299" s="626" t="s">
        <v>22218</v>
      </c>
      <c r="B299" s="716" t="s">
        <v>22297</v>
      </c>
      <c r="C299" s="749">
        <v>45078</v>
      </c>
      <c r="D299" s="734">
        <v>45042</v>
      </c>
      <c r="E299" s="768">
        <v>45098</v>
      </c>
      <c r="F299" s="770">
        <v>3350</v>
      </c>
      <c r="G299" s="770">
        <v>197.65</v>
      </c>
      <c r="H299" s="660">
        <v>3152.35</v>
      </c>
      <c r="I299" s="728"/>
      <c r="J299" s="728"/>
      <c r="K299" s="728"/>
    </row>
    <row r="300" spans="1:11" s="335" customFormat="1" ht="12" x14ac:dyDescent="0.2">
      <c r="A300" s="626" t="s">
        <v>22221</v>
      </c>
      <c r="B300" s="716" t="s">
        <v>22299</v>
      </c>
      <c r="C300" s="749">
        <v>45078</v>
      </c>
      <c r="D300" s="734">
        <v>45085</v>
      </c>
      <c r="E300" s="768">
        <v>45098</v>
      </c>
      <c r="F300" s="770">
        <v>3500</v>
      </c>
      <c r="G300" s="770">
        <v>206.5</v>
      </c>
      <c r="H300" s="660">
        <v>3293.5</v>
      </c>
      <c r="I300" s="728"/>
      <c r="J300" s="728"/>
      <c r="K300" s="728"/>
    </row>
    <row r="301" spans="1:11" s="335" customFormat="1" ht="12" x14ac:dyDescent="0.2">
      <c r="A301" s="626" t="s">
        <v>22247</v>
      </c>
      <c r="B301" s="716" t="s">
        <v>22323</v>
      </c>
      <c r="C301" s="749">
        <v>45078</v>
      </c>
      <c r="D301" s="734">
        <v>45099</v>
      </c>
      <c r="E301" s="768">
        <v>45105</v>
      </c>
      <c r="F301" s="770">
        <v>3500</v>
      </c>
      <c r="G301" s="770">
        <v>206.5</v>
      </c>
      <c r="H301" s="660">
        <v>3293.5</v>
      </c>
      <c r="I301" s="728"/>
      <c r="J301" s="728"/>
      <c r="K301" s="728"/>
    </row>
    <row r="302" spans="1:11" s="335" customFormat="1" ht="12" x14ac:dyDescent="0.2">
      <c r="A302" s="626" t="s">
        <v>22202</v>
      </c>
      <c r="B302" s="716" t="s">
        <v>22040</v>
      </c>
      <c r="C302" s="749">
        <v>45078</v>
      </c>
      <c r="D302" s="734">
        <v>45084</v>
      </c>
      <c r="E302" s="768">
        <v>45084</v>
      </c>
      <c r="F302" s="770">
        <v>4000</v>
      </c>
      <c r="G302" s="770">
        <v>236</v>
      </c>
      <c r="H302" s="660">
        <v>3764</v>
      </c>
      <c r="I302" s="728"/>
      <c r="J302" s="728"/>
      <c r="K302" s="728"/>
    </row>
    <row r="303" spans="1:11" s="335" customFormat="1" ht="12" x14ac:dyDescent="0.2">
      <c r="A303" s="626" t="s">
        <v>22216</v>
      </c>
      <c r="B303" s="716" t="s">
        <v>22295</v>
      </c>
      <c r="C303" s="749">
        <v>45078</v>
      </c>
      <c r="D303" s="734">
        <v>45075</v>
      </c>
      <c r="E303" s="768">
        <v>45091</v>
      </c>
      <c r="F303" s="770">
        <v>4050</v>
      </c>
      <c r="G303" s="770">
        <v>238.95</v>
      </c>
      <c r="H303" s="660">
        <v>3811.05</v>
      </c>
      <c r="I303" s="728"/>
      <c r="J303" s="728"/>
      <c r="K303" s="728"/>
    </row>
    <row r="304" spans="1:11" s="335" customFormat="1" ht="12" x14ac:dyDescent="0.2">
      <c r="A304" s="626" t="s">
        <v>22189</v>
      </c>
      <c r="B304" s="716" t="s">
        <v>22270</v>
      </c>
      <c r="C304" s="749">
        <v>45078</v>
      </c>
      <c r="D304" s="734">
        <v>45079</v>
      </c>
      <c r="E304" s="768">
        <v>45084</v>
      </c>
      <c r="F304" s="770">
        <v>4780</v>
      </c>
      <c r="G304" s="770">
        <v>282.02</v>
      </c>
      <c r="H304" s="660">
        <v>4497.9799999999996</v>
      </c>
      <c r="I304" s="728"/>
      <c r="J304" s="728"/>
      <c r="K304" s="728"/>
    </row>
    <row r="305" spans="1:11" s="335" customFormat="1" ht="12" x14ac:dyDescent="0.2">
      <c r="A305" s="626" t="s">
        <v>22259</v>
      </c>
      <c r="B305" s="716" t="s">
        <v>22335</v>
      </c>
      <c r="C305" s="749">
        <v>45078</v>
      </c>
      <c r="D305" s="734">
        <v>45095</v>
      </c>
      <c r="E305" s="768">
        <v>45105</v>
      </c>
      <c r="F305" s="770">
        <v>4880</v>
      </c>
      <c r="G305" s="770">
        <v>287.92</v>
      </c>
      <c r="H305" s="660">
        <v>4592.08</v>
      </c>
      <c r="I305" s="728"/>
      <c r="J305" s="728"/>
      <c r="K305" s="728"/>
    </row>
    <row r="306" spans="1:11" s="335" customFormat="1" ht="12" x14ac:dyDescent="0.2">
      <c r="A306" s="626" t="s">
        <v>22239</v>
      </c>
      <c r="B306" s="716" t="s">
        <v>22315</v>
      </c>
      <c r="C306" s="749">
        <v>45078</v>
      </c>
      <c r="D306" s="734">
        <v>45104</v>
      </c>
      <c r="E306" s="768">
        <v>45105</v>
      </c>
      <c r="F306" s="770">
        <v>4900</v>
      </c>
      <c r="G306" s="770">
        <v>289.10000000000002</v>
      </c>
      <c r="H306" s="660">
        <v>4610.8999999999996</v>
      </c>
      <c r="I306" s="728"/>
      <c r="J306" s="728"/>
      <c r="K306" s="728"/>
    </row>
    <row r="307" spans="1:11" s="335" customFormat="1" ht="12" x14ac:dyDescent="0.2">
      <c r="A307" s="626" t="s">
        <v>22238</v>
      </c>
      <c r="B307" s="716" t="s">
        <v>22314</v>
      </c>
      <c r="C307" s="749">
        <v>45078</v>
      </c>
      <c r="D307" s="734">
        <v>45104</v>
      </c>
      <c r="E307" s="768">
        <v>45105</v>
      </c>
      <c r="F307" s="770">
        <v>4980</v>
      </c>
      <c r="G307" s="770">
        <v>293.82</v>
      </c>
      <c r="H307" s="660">
        <v>4686.18</v>
      </c>
      <c r="I307" s="728"/>
      <c r="J307" s="728"/>
      <c r="K307" s="728"/>
    </row>
    <row r="308" spans="1:11" s="335" customFormat="1" ht="12" x14ac:dyDescent="0.2">
      <c r="A308" s="626" t="s">
        <v>22184</v>
      </c>
      <c r="B308" s="716" t="s">
        <v>22265</v>
      </c>
      <c r="C308" s="749">
        <v>45078</v>
      </c>
      <c r="D308" s="734">
        <v>45071</v>
      </c>
      <c r="E308" s="768">
        <v>45079</v>
      </c>
      <c r="F308" s="770">
        <v>5000</v>
      </c>
      <c r="G308" s="770">
        <v>295</v>
      </c>
      <c r="H308" s="660">
        <v>4705</v>
      </c>
      <c r="I308" s="728"/>
      <c r="J308" s="728"/>
      <c r="K308" s="728"/>
    </row>
    <row r="309" spans="1:11" s="335" customFormat="1" ht="12" x14ac:dyDescent="0.2">
      <c r="A309" s="626" t="s">
        <v>22249</v>
      </c>
      <c r="B309" s="716" t="s">
        <v>22325</v>
      </c>
      <c r="C309" s="749">
        <v>45078</v>
      </c>
      <c r="D309" s="734">
        <v>45098</v>
      </c>
      <c r="E309" s="768">
        <v>45105</v>
      </c>
      <c r="F309" s="770">
        <v>5000</v>
      </c>
      <c r="G309" s="770">
        <v>295</v>
      </c>
      <c r="H309" s="660">
        <v>4705</v>
      </c>
      <c r="I309" s="728"/>
      <c r="J309" s="728"/>
      <c r="K309" s="728"/>
    </row>
    <row r="310" spans="1:11" s="335" customFormat="1" ht="12" x14ac:dyDescent="0.2">
      <c r="A310" s="626" t="s">
        <v>22193</v>
      </c>
      <c r="B310" s="716" t="s">
        <v>22274</v>
      </c>
      <c r="C310" s="749">
        <v>45078</v>
      </c>
      <c r="D310" s="734">
        <v>45078</v>
      </c>
      <c r="E310" s="768">
        <v>45084</v>
      </c>
      <c r="F310" s="770">
        <v>5100</v>
      </c>
      <c r="G310" s="770">
        <v>300.89999999999998</v>
      </c>
      <c r="H310" s="660">
        <v>4799.1000000000004</v>
      </c>
      <c r="I310" s="728"/>
      <c r="J310" s="728"/>
      <c r="K310" s="728"/>
    </row>
    <row r="311" spans="1:11" s="335" customFormat="1" ht="12" x14ac:dyDescent="0.2">
      <c r="A311" s="626" t="s">
        <v>22223</v>
      </c>
      <c r="B311" s="716" t="s">
        <v>22301</v>
      </c>
      <c r="C311" s="749">
        <v>45078</v>
      </c>
      <c r="D311" s="734">
        <v>45092</v>
      </c>
      <c r="E311" s="768">
        <v>45098</v>
      </c>
      <c r="F311" s="770">
        <v>5100</v>
      </c>
      <c r="G311" s="770">
        <v>300.89999999999998</v>
      </c>
      <c r="H311" s="660">
        <v>4799.1000000000004</v>
      </c>
      <c r="I311" s="728"/>
      <c r="J311" s="728"/>
      <c r="K311" s="728"/>
    </row>
    <row r="312" spans="1:11" s="335" customFormat="1" ht="12" x14ac:dyDescent="0.2">
      <c r="A312" s="626" t="s">
        <v>22233</v>
      </c>
      <c r="B312" s="716" t="s">
        <v>22309</v>
      </c>
      <c r="C312" s="749">
        <v>45078</v>
      </c>
      <c r="D312" s="734">
        <v>45091</v>
      </c>
      <c r="E312" s="768">
        <v>45098</v>
      </c>
      <c r="F312" s="770">
        <v>5200</v>
      </c>
      <c r="G312" s="770">
        <v>306.8</v>
      </c>
      <c r="H312" s="660">
        <v>4893.2</v>
      </c>
      <c r="I312" s="728"/>
      <c r="J312" s="728"/>
      <c r="K312" s="728"/>
    </row>
    <row r="313" spans="1:11" s="335" customFormat="1" ht="12" x14ac:dyDescent="0.2">
      <c r="A313" s="626" t="s">
        <v>22199</v>
      </c>
      <c r="B313" s="716" t="s">
        <v>22280</v>
      </c>
      <c r="C313" s="749">
        <v>45078</v>
      </c>
      <c r="D313" s="734">
        <v>45076</v>
      </c>
      <c r="E313" s="768">
        <v>45084</v>
      </c>
      <c r="F313" s="770">
        <v>5339</v>
      </c>
      <c r="G313" s="770">
        <v>315</v>
      </c>
      <c r="H313" s="660">
        <v>5024</v>
      </c>
      <c r="I313" s="728"/>
      <c r="J313" s="728"/>
      <c r="K313" s="728"/>
    </row>
    <row r="314" spans="1:11" s="335" customFormat="1" ht="12" x14ac:dyDescent="0.2">
      <c r="A314" s="626" t="s">
        <v>22203</v>
      </c>
      <c r="B314" s="716" t="s">
        <v>22282</v>
      </c>
      <c r="C314" s="749">
        <v>45078</v>
      </c>
      <c r="D314" s="734">
        <v>45081</v>
      </c>
      <c r="E314" s="768">
        <v>45086</v>
      </c>
      <c r="F314" s="770">
        <v>5400</v>
      </c>
      <c r="G314" s="770">
        <v>318.60000000000002</v>
      </c>
      <c r="H314" s="660">
        <v>5081.3999999999996</v>
      </c>
      <c r="I314" s="728"/>
      <c r="J314" s="728"/>
      <c r="K314" s="728"/>
    </row>
    <row r="315" spans="1:11" s="335" customFormat="1" ht="12" x14ac:dyDescent="0.2">
      <c r="A315" s="626" t="s">
        <v>22248</v>
      </c>
      <c r="B315" s="716" t="s">
        <v>22324</v>
      </c>
      <c r="C315" s="749">
        <v>45078</v>
      </c>
      <c r="D315" s="734">
        <v>45099</v>
      </c>
      <c r="E315" s="768">
        <v>45105</v>
      </c>
      <c r="F315" s="770">
        <v>5609</v>
      </c>
      <c r="G315" s="770">
        <v>330.93</v>
      </c>
      <c r="H315" s="660">
        <v>5278.07</v>
      </c>
      <c r="I315" s="728"/>
      <c r="J315" s="728"/>
      <c r="K315" s="728"/>
    </row>
    <row r="316" spans="1:11" s="335" customFormat="1" ht="12" x14ac:dyDescent="0.2">
      <c r="A316" s="626" t="s">
        <v>22254</v>
      </c>
      <c r="B316" s="716" t="s">
        <v>22330</v>
      </c>
      <c r="C316" s="749">
        <v>45078</v>
      </c>
      <c r="D316" s="734">
        <v>45097</v>
      </c>
      <c r="E316" s="768">
        <v>45105</v>
      </c>
      <c r="F316" s="770">
        <v>5712</v>
      </c>
      <c r="G316" s="770">
        <v>337.01</v>
      </c>
      <c r="H316" s="660">
        <v>5374.99</v>
      </c>
      <c r="I316" s="728"/>
      <c r="J316" s="728"/>
      <c r="K316" s="728"/>
    </row>
    <row r="317" spans="1:11" s="335" customFormat="1" ht="12" x14ac:dyDescent="0.2">
      <c r="A317" s="626" t="s">
        <v>22208</v>
      </c>
      <c r="B317" s="716" t="s">
        <v>22287</v>
      </c>
      <c r="C317" s="749">
        <v>45078</v>
      </c>
      <c r="D317" s="734">
        <v>45085</v>
      </c>
      <c r="E317" s="768">
        <v>45091</v>
      </c>
      <c r="F317" s="770">
        <v>5774</v>
      </c>
      <c r="G317" s="770">
        <v>340.67</v>
      </c>
      <c r="H317" s="660">
        <v>5433.33</v>
      </c>
      <c r="I317" s="728"/>
      <c r="J317" s="728"/>
      <c r="K317" s="728"/>
    </row>
    <row r="318" spans="1:11" s="335" customFormat="1" ht="12" x14ac:dyDescent="0.2">
      <c r="A318" s="626" t="s">
        <v>22235</v>
      </c>
      <c r="B318" s="716" t="s">
        <v>22311</v>
      </c>
      <c r="C318" s="749">
        <v>45078</v>
      </c>
      <c r="D318" s="734">
        <v>45093</v>
      </c>
      <c r="E318" s="768">
        <v>45098</v>
      </c>
      <c r="F318" s="770">
        <v>5774</v>
      </c>
      <c r="G318" s="770">
        <v>340.67</v>
      </c>
      <c r="H318" s="660">
        <v>5433.33</v>
      </c>
      <c r="I318" s="728"/>
      <c r="J318" s="728"/>
      <c r="K318" s="728"/>
    </row>
    <row r="319" spans="1:11" s="335" customFormat="1" ht="12" x14ac:dyDescent="0.2">
      <c r="A319" s="626" t="s">
        <v>22234</v>
      </c>
      <c r="B319" s="716" t="s">
        <v>22310</v>
      </c>
      <c r="C319" s="749">
        <v>45078</v>
      </c>
      <c r="D319" s="734">
        <v>45097</v>
      </c>
      <c r="E319" s="768">
        <v>45098</v>
      </c>
      <c r="F319" s="770">
        <v>5909</v>
      </c>
      <c r="G319" s="770">
        <v>348.63</v>
      </c>
      <c r="H319" s="660">
        <v>5560.37</v>
      </c>
      <c r="I319" s="728"/>
      <c r="J319" s="728"/>
      <c r="K319" s="728"/>
    </row>
    <row r="320" spans="1:11" s="335" customFormat="1" ht="12" x14ac:dyDescent="0.2">
      <c r="A320" s="626" t="s">
        <v>22255</v>
      </c>
      <c r="B320" s="716" t="s">
        <v>22331</v>
      </c>
      <c r="C320" s="749">
        <v>45078</v>
      </c>
      <c r="D320" s="734">
        <v>45097</v>
      </c>
      <c r="E320" s="768">
        <v>45105</v>
      </c>
      <c r="F320" s="770">
        <v>5912</v>
      </c>
      <c r="G320" s="770">
        <v>348.81</v>
      </c>
      <c r="H320" s="660">
        <v>5563.19</v>
      </c>
      <c r="I320" s="728"/>
      <c r="J320" s="728"/>
      <c r="K320" s="728"/>
    </row>
    <row r="321" spans="1:11" s="335" customFormat="1" ht="12" x14ac:dyDescent="0.2">
      <c r="A321" s="626" t="s">
        <v>22251</v>
      </c>
      <c r="B321" s="716" t="s">
        <v>22327</v>
      </c>
      <c r="C321" s="749">
        <v>45078</v>
      </c>
      <c r="D321" s="734">
        <v>45098</v>
      </c>
      <c r="E321" s="768">
        <v>45105</v>
      </c>
      <c r="F321" s="770">
        <v>6566</v>
      </c>
      <c r="G321" s="770">
        <v>387.39</v>
      </c>
      <c r="H321" s="660">
        <v>6178.61</v>
      </c>
      <c r="I321" s="728"/>
      <c r="J321" s="728"/>
      <c r="K321" s="728"/>
    </row>
    <row r="322" spans="1:11" s="335" customFormat="1" ht="12" x14ac:dyDescent="0.2">
      <c r="A322" s="626" t="s">
        <v>22253</v>
      </c>
      <c r="B322" s="716" t="s">
        <v>22329</v>
      </c>
      <c r="C322" s="749">
        <v>45078</v>
      </c>
      <c r="D322" s="734">
        <v>45097</v>
      </c>
      <c r="E322" s="768">
        <v>45105</v>
      </c>
      <c r="F322" s="770">
        <v>6622</v>
      </c>
      <c r="G322" s="770">
        <v>390.7</v>
      </c>
      <c r="H322" s="660">
        <v>6231.3</v>
      </c>
      <c r="I322" s="728"/>
      <c r="J322" s="728"/>
      <c r="K322" s="728"/>
    </row>
    <row r="323" spans="1:11" s="335" customFormat="1" ht="12" x14ac:dyDescent="0.2">
      <c r="A323" s="626" t="s">
        <v>22252</v>
      </c>
      <c r="B323" s="716" t="s">
        <v>22328</v>
      </c>
      <c r="C323" s="749">
        <v>45078</v>
      </c>
      <c r="D323" s="734">
        <v>45097</v>
      </c>
      <c r="E323" s="768">
        <v>45105</v>
      </c>
      <c r="F323" s="770">
        <v>6632</v>
      </c>
      <c r="G323" s="770">
        <v>391.29</v>
      </c>
      <c r="H323" s="660">
        <v>6240.71</v>
      </c>
      <c r="I323" s="728"/>
      <c r="J323" s="728"/>
      <c r="K323" s="728"/>
    </row>
    <row r="324" spans="1:11" s="335" customFormat="1" ht="12" x14ac:dyDescent="0.2">
      <c r="A324" s="626" t="s">
        <v>22188</v>
      </c>
      <c r="B324" s="716" t="s">
        <v>22269</v>
      </c>
      <c r="C324" s="749">
        <v>45078</v>
      </c>
      <c r="D324" s="734">
        <v>45082</v>
      </c>
      <c r="E324" s="768">
        <v>45084</v>
      </c>
      <c r="F324" s="770">
        <v>6656</v>
      </c>
      <c r="G324" s="770">
        <v>392.7</v>
      </c>
      <c r="H324" s="660">
        <v>6263.3</v>
      </c>
      <c r="I324" s="728"/>
      <c r="J324" s="728"/>
      <c r="K324" s="728"/>
    </row>
    <row r="325" spans="1:11" s="335" customFormat="1" ht="12" x14ac:dyDescent="0.2">
      <c r="A325" s="626" t="s">
        <v>22243</v>
      </c>
      <c r="B325" s="716" t="s">
        <v>22319</v>
      </c>
      <c r="C325" s="749">
        <v>45078</v>
      </c>
      <c r="D325" s="734">
        <v>45100</v>
      </c>
      <c r="E325" s="768">
        <v>45105</v>
      </c>
      <c r="F325" s="770">
        <v>6679.8</v>
      </c>
      <c r="G325" s="770">
        <v>394.11</v>
      </c>
      <c r="H325" s="660">
        <v>6285.69</v>
      </c>
      <c r="I325" s="728"/>
      <c r="J325" s="728"/>
      <c r="K325" s="728"/>
    </row>
    <row r="326" spans="1:11" s="335" customFormat="1" ht="12" x14ac:dyDescent="0.2">
      <c r="A326" s="626" t="s">
        <v>22207</v>
      </c>
      <c r="B326" s="716" t="s">
        <v>22286</v>
      </c>
      <c r="C326" s="749">
        <v>45078</v>
      </c>
      <c r="D326" s="734">
        <v>45085</v>
      </c>
      <c r="E326" s="768">
        <v>45091</v>
      </c>
      <c r="F326" s="770">
        <v>6690</v>
      </c>
      <c r="G326" s="770">
        <v>394.71</v>
      </c>
      <c r="H326" s="660">
        <v>6295.29</v>
      </c>
      <c r="I326" s="728"/>
      <c r="J326" s="728"/>
      <c r="K326" s="728"/>
    </row>
    <row r="327" spans="1:11" s="335" customFormat="1" ht="12" x14ac:dyDescent="0.2">
      <c r="A327" s="626" t="s">
        <v>22244</v>
      </c>
      <c r="B327" s="716" t="s">
        <v>22320</v>
      </c>
      <c r="C327" s="749">
        <v>45078</v>
      </c>
      <c r="D327" s="734">
        <v>45100</v>
      </c>
      <c r="E327" s="768">
        <v>45105</v>
      </c>
      <c r="F327" s="770">
        <v>6879</v>
      </c>
      <c r="G327" s="770">
        <v>405.86</v>
      </c>
      <c r="H327" s="660">
        <v>6473.14</v>
      </c>
      <c r="I327" s="728"/>
      <c r="J327" s="728"/>
      <c r="K327" s="728"/>
    </row>
    <row r="328" spans="1:11" s="335" customFormat="1" ht="12" x14ac:dyDescent="0.2">
      <c r="A328" s="626" t="s">
        <v>22226</v>
      </c>
      <c r="B328" s="716" t="s">
        <v>22303</v>
      </c>
      <c r="C328" s="749">
        <v>45078</v>
      </c>
      <c r="D328" s="734">
        <v>45097</v>
      </c>
      <c r="E328" s="768">
        <v>45098</v>
      </c>
      <c r="F328" s="770">
        <v>7000</v>
      </c>
      <c r="G328" s="770">
        <v>413</v>
      </c>
      <c r="H328" s="660">
        <v>6587</v>
      </c>
      <c r="I328" s="728"/>
      <c r="J328" s="728"/>
      <c r="K328" s="728"/>
    </row>
    <row r="329" spans="1:11" s="335" customFormat="1" ht="12" x14ac:dyDescent="0.2">
      <c r="A329" s="626" t="s">
        <v>22219</v>
      </c>
      <c r="B329" s="716" t="s">
        <v>22270</v>
      </c>
      <c r="C329" s="749">
        <v>45078</v>
      </c>
      <c r="D329" s="734">
        <v>45083</v>
      </c>
      <c r="E329" s="768">
        <v>45098</v>
      </c>
      <c r="F329" s="770">
        <v>7068.5</v>
      </c>
      <c r="G329" s="770">
        <v>417.04</v>
      </c>
      <c r="H329" s="660">
        <v>6651.46</v>
      </c>
      <c r="I329" s="728"/>
      <c r="J329" s="728"/>
      <c r="K329" s="728"/>
    </row>
    <row r="330" spans="1:11" s="335" customFormat="1" ht="12" x14ac:dyDescent="0.2">
      <c r="A330" s="626" t="s">
        <v>22258</v>
      </c>
      <c r="B330" s="716" t="s">
        <v>22334</v>
      </c>
      <c r="C330" s="749">
        <v>45078</v>
      </c>
      <c r="D330" s="734">
        <v>45096</v>
      </c>
      <c r="E330" s="768">
        <v>45105</v>
      </c>
      <c r="F330" s="770">
        <v>7788</v>
      </c>
      <c r="G330" s="770">
        <v>459.49</v>
      </c>
      <c r="H330" s="660">
        <v>7328.51</v>
      </c>
      <c r="I330" s="728"/>
      <c r="J330" s="728"/>
      <c r="K330" s="728"/>
    </row>
    <row r="331" spans="1:11" s="335" customFormat="1" ht="12" x14ac:dyDescent="0.2">
      <c r="A331" s="626" t="s">
        <v>22190</v>
      </c>
      <c r="B331" s="716" t="s">
        <v>22271</v>
      </c>
      <c r="C331" s="749">
        <v>45078</v>
      </c>
      <c r="D331" s="734">
        <v>45082</v>
      </c>
      <c r="E331" s="768">
        <v>45084</v>
      </c>
      <c r="F331" s="770">
        <v>7799</v>
      </c>
      <c r="G331" s="770">
        <v>460.14</v>
      </c>
      <c r="H331" s="660">
        <v>7338.86</v>
      </c>
      <c r="I331" s="728"/>
      <c r="J331" s="728"/>
      <c r="K331" s="728"/>
    </row>
    <row r="332" spans="1:11" s="335" customFormat="1" ht="12" x14ac:dyDescent="0.2">
      <c r="A332" s="626" t="s">
        <v>22237</v>
      </c>
      <c r="B332" s="716" t="s">
        <v>22313</v>
      </c>
      <c r="C332" s="749">
        <v>45078</v>
      </c>
      <c r="D332" s="734">
        <v>45099</v>
      </c>
      <c r="E332" s="768">
        <v>45105</v>
      </c>
      <c r="F332" s="770">
        <v>7952</v>
      </c>
      <c r="G332" s="770">
        <v>469.17</v>
      </c>
      <c r="H332" s="660">
        <v>7482.83</v>
      </c>
      <c r="I332" s="728"/>
      <c r="J332" s="728"/>
      <c r="K332" s="728"/>
    </row>
    <row r="333" spans="1:11" s="335" customFormat="1" ht="12" x14ac:dyDescent="0.2">
      <c r="A333" s="626" t="s">
        <v>22256</v>
      </c>
      <c r="B333" s="716" t="s">
        <v>22332</v>
      </c>
      <c r="C333" s="749">
        <v>45078</v>
      </c>
      <c r="D333" s="734">
        <v>45097</v>
      </c>
      <c r="E333" s="768">
        <v>45105</v>
      </c>
      <c r="F333" s="770">
        <v>8056</v>
      </c>
      <c r="G333" s="770">
        <v>475.3</v>
      </c>
      <c r="H333" s="660">
        <v>7580.7</v>
      </c>
      <c r="I333" s="728"/>
      <c r="J333" s="728"/>
      <c r="K333" s="728"/>
    </row>
    <row r="334" spans="1:11" s="335" customFormat="1" ht="12" x14ac:dyDescent="0.2">
      <c r="A334" s="626" t="s">
        <v>22183</v>
      </c>
      <c r="B334" s="716" t="s">
        <v>22264</v>
      </c>
      <c r="C334" s="749">
        <v>45078</v>
      </c>
      <c r="D334" s="734">
        <v>45077</v>
      </c>
      <c r="E334" s="768">
        <v>45084</v>
      </c>
      <c r="F334" s="770">
        <v>8564</v>
      </c>
      <c r="G334" s="770">
        <v>505.28</v>
      </c>
      <c r="H334" s="660">
        <v>8058.72</v>
      </c>
      <c r="I334" s="728"/>
      <c r="J334" s="728"/>
      <c r="K334" s="728"/>
    </row>
    <row r="335" spans="1:11" s="335" customFormat="1" ht="12" x14ac:dyDescent="0.2">
      <c r="A335" s="626" t="s">
        <v>22241</v>
      </c>
      <c r="B335" s="716" t="s">
        <v>22317</v>
      </c>
      <c r="C335" s="749">
        <v>45078</v>
      </c>
      <c r="D335" s="734">
        <v>45103</v>
      </c>
      <c r="E335" s="768">
        <v>45105</v>
      </c>
      <c r="F335" s="770">
        <v>9085</v>
      </c>
      <c r="G335" s="770">
        <v>536.02</v>
      </c>
      <c r="H335" s="660">
        <v>8548.99</v>
      </c>
      <c r="I335" s="728"/>
      <c r="J335" s="728"/>
      <c r="K335" s="728"/>
    </row>
    <row r="336" spans="1:11" s="335" customFormat="1" ht="12" x14ac:dyDescent="0.2">
      <c r="A336" s="626" t="s">
        <v>22211</v>
      </c>
      <c r="B336" s="716" t="s">
        <v>22290</v>
      </c>
      <c r="C336" s="749">
        <v>45078</v>
      </c>
      <c r="D336" s="734">
        <v>45082</v>
      </c>
      <c r="E336" s="768">
        <v>45091</v>
      </c>
      <c r="F336" s="770">
        <v>10000</v>
      </c>
      <c r="G336" s="770">
        <v>590</v>
      </c>
      <c r="H336" s="660">
        <v>9410</v>
      </c>
      <c r="I336" s="728"/>
      <c r="J336" s="728"/>
      <c r="K336" s="728"/>
    </row>
    <row r="337" spans="1:11" s="335" customFormat="1" ht="12" x14ac:dyDescent="0.2">
      <c r="A337" s="626" t="s">
        <v>22196</v>
      </c>
      <c r="B337" s="716" t="s">
        <v>22277</v>
      </c>
      <c r="C337" s="749">
        <v>45078</v>
      </c>
      <c r="D337" s="734">
        <v>45077</v>
      </c>
      <c r="E337" s="768">
        <v>45084</v>
      </c>
      <c r="F337" s="770">
        <v>11872</v>
      </c>
      <c r="G337" s="770">
        <v>700.45</v>
      </c>
      <c r="H337" s="660">
        <v>11171.55</v>
      </c>
      <c r="I337" s="728"/>
      <c r="J337" s="728"/>
      <c r="K337" s="728"/>
    </row>
    <row r="338" spans="1:11" s="335" customFormat="1" ht="12" x14ac:dyDescent="0.2">
      <c r="A338" s="626" t="s">
        <v>22191</v>
      </c>
      <c r="B338" s="716" t="s">
        <v>22272</v>
      </c>
      <c r="C338" s="749">
        <v>45078</v>
      </c>
      <c r="D338" s="734">
        <v>45079</v>
      </c>
      <c r="E338" s="768">
        <v>45084</v>
      </c>
      <c r="F338" s="770">
        <v>14795</v>
      </c>
      <c r="G338" s="770">
        <v>872.91</v>
      </c>
      <c r="H338" s="660">
        <v>13922.09</v>
      </c>
      <c r="I338" s="728"/>
      <c r="J338" s="728"/>
      <c r="K338" s="728"/>
    </row>
    <row r="339" spans="1:11" s="335" customFormat="1" ht="12" x14ac:dyDescent="0.2">
      <c r="A339" s="626" t="s">
        <v>22232</v>
      </c>
      <c r="B339" s="716" t="s">
        <v>22309</v>
      </c>
      <c r="C339" s="749">
        <v>45078</v>
      </c>
      <c r="D339" s="734">
        <v>45092</v>
      </c>
      <c r="E339" s="768">
        <v>45098</v>
      </c>
      <c r="F339" s="770">
        <v>14800</v>
      </c>
      <c r="G339" s="770">
        <v>873.2</v>
      </c>
      <c r="H339" s="660">
        <v>13926.8</v>
      </c>
      <c r="I339" s="728"/>
      <c r="J339" s="728"/>
      <c r="K339" s="728"/>
    </row>
    <row r="340" spans="1:11" s="335" customFormat="1" ht="12" x14ac:dyDescent="0.2">
      <c r="A340" s="626" t="s">
        <v>22214</v>
      </c>
      <c r="B340" s="716" t="s">
        <v>22293</v>
      </c>
      <c r="C340" s="749">
        <v>45078</v>
      </c>
      <c r="D340" s="734">
        <v>45078</v>
      </c>
      <c r="E340" s="768">
        <v>45091</v>
      </c>
      <c r="F340" s="770">
        <v>14870</v>
      </c>
      <c r="G340" s="770">
        <v>877.33</v>
      </c>
      <c r="H340" s="660">
        <v>13992.67</v>
      </c>
      <c r="I340" s="728"/>
      <c r="J340" s="728"/>
      <c r="K340" s="728"/>
    </row>
    <row r="341" spans="1:11" s="335" customFormat="1" ht="12" x14ac:dyDescent="0.2">
      <c r="A341" s="626" t="s">
        <v>22185</v>
      </c>
      <c r="B341" s="716" t="s">
        <v>22266</v>
      </c>
      <c r="C341" s="749">
        <v>45078</v>
      </c>
      <c r="D341" s="734">
        <v>45083</v>
      </c>
      <c r="E341" s="768">
        <v>45084</v>
      </c>
      <c r="F341" s="770">
        <v>19040</v>
      </c>
      <c r="G341" s="770">
        <v>1123.3599999999999</v>
      </c>
      <c r="H341" s="660">
        <v>17916.64</v>
      </c>
      <c r="I341" s="728"/>
      <c r="J341" s="728"/>
      <c r="K341" s="728"/>
    </row>
    <row r="342" spans="1:11" s="335" customFormat="1" ht="12" x14ac:dyDescent="0.2">
      <c r="A342" s="626" t="s">
        <v>22227</v>
      </c>
      <c r="B342" s="716" t="s">
        <v>22304</v>
      </c>
      <c r="C342" s="749">
        <v>45078</v>
      </c>
      <c r="D342" s="734">
        <v>45092</v>
      </c>
      <c r="E342" s="768">
        <v>45098</v>
      </c>
      <c r="F342" s="770">
        <v>25000</v>
      </c>
      <c r="G342" s="770">
        <v>1475</v>
      </c>
      <c r="H342" s="660">
        <v>23525</v>
      </c>
      <c r="I342" s="728"/>
      <c r="J342" s="728"/>
      <c r="K342" s="728"/>
    </row>
    <row r="343" spans="1:11" s="335" customFormat="1" ht="12" x14ac:dyDescent="0.2">
      <c r="A343" s="626" t="s">
        <v>22228</v>
      </c>
      <c r="B343" s="716" t="s">
        <v>22305</v>
      </c>
      <c r="C343" s="749">
        <v>45078</v>
      </c>
      <c r="D343" s="734">
        <v>45096</v>
      </c>
      <c r="E343" s="768">
        <v>45098</v>
      </c>
      <c r="F343" s="770">
        <v>25000</v>
      </c>
      <c r="G343" s="770">
        <v>1475</v>
      </c>
      <c r="H343" s="660">
        <v>23525</v>
      </c>
      <c r="I343" s="728"/>
      <c r="J343" s="728"/>
      <c r="K343" s="728"/>
    </row>
    <row r="344" spans="1:11" s="335" customFormat="1" ht="12" x14ac:dyDescent="0.2">
      <c r="A344" s="626" t="s">
        <v>22261</v>
      </c>
      <c r="B344" s="716" t="s">
        <v>22337</v>
      </c>
      <c r="C344" s="749">
        <v>45078</v>
      </c>
      <c r="D344" s="734">
        <v>45093</v>
      </c>
      <c r="E344" s="768">
        <v>45105</v>
      </c>
      <c r="F344" s="770">
        <v>31206</v>
      </c>
      <c r="G344" s="770">
        <v>1841.15</v>
      </c>
      <c r="H344" s="660">
        <v>29364.85</v>
      </c>
      <c r="I344" s="728"/>
      <c r="J344" s="728"/>
      <c r="K344" s="728"/>
    </row>
    <row r="345" spans="1:11" s="335" customFormat="1" ht="12" x14ac:dyDescent="0.2">
      <c r="A345" s="626" t="s">
        <v>22620</v>
      </c>
      <c r="B345" s="716" t="s">
        <v>22622</v>
      </c>
      <c r="C345" s="749">
        <v>45078</v>
      </c>
      <c r="D345" s="734">
        <v>45107</v>
      </c>
      <c r="E345" s="768">
        <v>45196</v>
      </c>
      <c r="F345" s="770">
        <v>2719</v>
      </c>
      <c r="G345" s="770">
        <v>160.41999999999999</v>
      </c>
      <c r="H345" s="660">
        <v>2558.58</v>
      </c>
      <c r="I345" s="728"/>
      <c r="J345" s="728"/>
      <c r="K345" s="728"/>
    </row>
    <row r="346" spans="1:11" s="335" customFormat="1" ht="12" x14ac:dyDescent="0.2">
      <c r="A346" s="626" t="s">
        <v>22621</v>
      </c>
      <c r="B346" s="716" t="s">
        <v>22623</v>
      </c>
      <c r="C346" s="749">
        <v>45078</v>
      </c>
      <c r="D346" s="734">
        <v>45107</v>
      </c>
      <c r="E346" s="768">
        <v>45190</v>
      </c>
      <c r="F346" s="770">
        <v>5526</v>
      </c>
      <c r="G346" s="770">
        <v>326.02999999999997</v>
      </c>
      <c r="H346" s="660">
        <v>5199.97</v>
      </c>
      <c r="I346" s="728"/>
      <c r="J346" s="728"/>
      <c r="K346" s="728"/>
    </row>
    <row r="347" spans="1:11" s="335" customFormat="1" ht="12" x14ac:dyDescent="0.2">
      <c r="A347" s="626" t="s">
        <v>22860</v>
      </c>
      <c r="B347" s="716" t="s">
        <v>22864</v>
      </c>
      <c r="C347" s="749">
        <v>45078</v>
      </c>
      <c r="D347" s="734">
        <v>45100</v>
      </c>
      <c r="E347" s="768">
        <v>45190</v>
      </c>
      <c r="F347" s="770">
        <v>1850</v>
      </c>
      <c r="G347" s="770">
        <v>127.65</v>
      </c>
      <c r="H347" s="660">
        <v>1722.35</v>
      </c>
      <c r="I347" s="728"/>
      <c r="J347" s="728"/>
      <c r="K347" s="728"/>
    </row>
    <row r="348" spans="1:11" s="335" customFormat="1" ht="12" x14ac:dyDescent="0.2">
      <c r="A348" s="626" t="s">
        <v>22861</v>
      </c>
      <c r="B348" s="716" t="s">
        <v>22865</v>
      </c>
      <c r="C348" s="749">
        <v>45078</v>
      </c>
      <c r="D348" s="734">
        <v>45079</v>
      </c>
      <c r="E348" s="768">
        <v>45169</v>
      </c>
      <c r="F348" s="770">
        <v>2849</v>
      </c>
      <c r="G348" s="770">
        <v>196.58</v>
      </c>
      <c r="H348" s="660">
        <v>2652.42</v>
      </c>
      <c r="I348" s="728"/>
      <c r="J348" s="728"/>
      <c r="K348" s="728"/>
    </row>
    <row r="349" spans="1:11" s="335" customFormat="1" ht="12" x14ac:dyDescent="0.2">
      <c r="A349" s="626" t="s">
        <v>22862</v>
      </c>
      <c r="B349" s="716" t="s">
        <v>22309</v>
      </c>
      <c r="C349" s="749">
        <v>45078</v>
      </c>
      <c r="D349" s="734">
        <v>45097</v>
      </c>
      <c r="E349" s="768">
        <v>45187</v>
      </c>
      <c r="F349" s="770">
        <v>3000</v>
      </c>
      <c r="G349" s="770">
        <v>207</v>
      </c>
      <c r="H349" s="660">
        <v>2793</v>
      </c>
      <c r="I349" s="728"/>
      <c r="J349" s="728"/>
      <c r="K349" s="728"/>
    </row>
    <row r="350" spans="1:11" s="335" customFormat="1" ht="12" x14ac:dyDescent="0.2">
      <c r="A350" s="626" t="s">
        <v>22863</v>
      </c>
      <c r="B350" s="716" t="s">
        <v>22866</v>
      </c>
      <c r="C350" s="749">
        <v>45078</v>
      </c>
      <c r="D350" s="734">
        <v>45105</v>
      </c>
      <c r="E350" s="768">
        <v>45195</v>
      </c>
      <c r="F350" s="770">
        <v>2990</v>
      </c>
      <c r="G350" s="770">
        <v>206.31</v>
      </c>
      <c r="H350" s="660">
        <v>2783.69</v>
      </c>
      <c r="I350" s="728"/>
      <c r="J350" s="728"/>
      <c r="K350" s="728"/>
    </row>
    <row r="351" spans="1:11" s="335" customFormat="1" ht="12" x14ac:dyDescent="0.2">
      <c r="A351" s="626"/>
      <c r="B351" s="716"/>
      <c r="C351" s="749"/>
      <c r="D351" s="734"/>
      <c r="E351" s="768"/>
      <c r="F351" s="770"/>
      <c r="G351" s="770"/>
      <c r="H351" s="660"/>
      <c r="I351" s="728"/>
      <c r="J351" s="728"/>
      <c r="K351" s="728"/>
    </row>
    <row r="352" spans="1:11" s="335" customFormat="1" ht="12" x14ac:dyDescent="0.2">
      <c r="A352" s="335" t="s">
        <v>22500</v>
      </c>
      <c r="B352" s="335" t="s">
        <v>22579</v>
      </c>
      <c r="C352" s="749">
        <v>45108</v>
      </c>
      <c r="D352" s="765">
        <v>45121</v>
      </c>
      <c r="E352" s="765">
        <v>45211</v>
      </c>
      <c r="F352" s="745">
        <v>500</v>
      </c>
      <c r="G352" s="745">
        <v>29.5</v>
      </c>
      <c r="H352" s="663">
        <v>470.5</v>
      </c>
      <c r="I352" s="728"/>
      <c r="J352" s="728"/>
      <c r="K352" s="728"/>
    </row>
    <row r="353" spans="1:11" s="335" customFormat="1" ht="12" x14ac:dyDescent="0.2">
      <c r="A353" s="335" t="s">
        <v>22511</v>
      </c>
      <c r="B353" s="335" t="s">
        <v>22588</v>
      </c>
      <c r="C353" s="749">
        <v>45108</v>
      </c>
      <c r="D353" s="765">
        <v>45111</v>
      </c>
      <c r="E353" s="765">
        <v>45201</v>
      </c>
      <c r="F353" s="745">
        <v>717</v>
      </c>
      <c r="G353" s="745">
        <v>49.47</v>
      </c>
      <c r="H353" s="663">
        <v>667.53</v>
      </c>
      <c r="I353" s="728"/>
      <c r="J353" s="728"/>
      <c r="K353" s="728"/>
    </row>
    <row r="354" spans="1:11" s="335" customFormat="1" ht="12" x14ac:dyDescent="0.2">
      <c r="A354" s="335" t="s">
        <v>22519</v>
      </c>
      <c r="B354" s="335" t="s">
        <v>22439</v>
      </c>
      <c r="C354" s="749">
        <v>45108</v>
      </c>
      <c r="D354" s="765">
        <v>45129</v>
      </c>
      <c r="E354" s="765">
        <v>45219</v>
      </c>
      <c r="F354" s="745">
        <v>870</v>
      </c>
      <c r="G354" s="745">
        <v>51.33</v>
      </c>
      <c r="H354" s="663">
        <v>818.67</v>
      </c>
      <c r="I354" s="728"/>
      <c r="J354" s="728"/>
      <c r="K354" s="728"/>
    </row>
    <row r="355" spans="1:11" s="335" customFormat="1" ht="12" x14ac:dyDescent="0.2">
      <c r="A355" s="335" t="s">
        <v>22521</v>
      </c>
      <c r="B355" s="335" t="s">
        <v>22597</v>
      </c>
      <c r="C355" s="749">
        <v>45108</v>
      </c>
      <c r="D355" s="765">
        <v>45132</v>
      </c>
      <c r="E355" s="765">
        <v>45222</v>
      </c>
      <c r="F355" s="745">
        <v>1400</v>
      </c>
      <c r="G355" s="745">
        <v>82.6</v>
      </c>
      <c r="H355" s="663">
        <v>1317.4</v>
      </c>
      <c r="I355" s="728"/>
      <c r="J355" s="728"/>
      <c r="K355" s="728"/>
    </row>
    <row r="356" spans="1:11" s="335" customFormat="1" ht="12" x14ac:dyDescent="0.2">
      <c r="A356" s="335" t="s">
        <v>22451</v>
      </c>
      <c r="B356" s="335" t="s">
        <v>22539</v>
      </c>
      <c r="C356" s="749">
        <v>45108</v>
      </c>
      <c r="D356" s="765">
        <v>45111</v>
      </c>
      <c r="E356" s="765">
        <v>45201</v>
      </c>
      <c r="F356" s="745">
        <v>1500</v>
      </c>
      <c r="G356" s="745">
        <v>88.5</v>
      </c>
      <c r="H356" s="663">
        <v>1411.5</v>
      </c>
      <c r="I356" s="728"/>
      <c r="J356" s="728"/>
      <c r="K356" s="728"/>
    </row>
    <row r="357" spans="1:11" s="335" customFormat="1" ht="12" x14ac:dyDescent="0.2">
      <c r="A357" s="335" t="s">
        <v>22491</v>
      </c>
      <c r="B357" s="335" t="s">
        <v>22572</v>
      </c>
      <c r="C357" s="749">
        <v>45108</v>
      </c>
      <c r="D357" s="765">
        <v>45125</v>
      </c>
      <c r="E357" s="765">
        <v>45215</v>
      </c>
      <c r="F357" s="745">
        <v>1500</v>
      </c>
      <c r="G357" s="745">
        <v>88.5</v>
      </c>
      <c r="H357" s="663">
        <v>1411.5</v>
      </c>
      <c r="I357" s="728"/>
      <c r="J357" s="728"/>
      <c r="K357" s="728"/>
    </row>
    <row r="358" spans="1:11" s="335" customFormat="1" ht="12" x14ac:dyDescent="0.2">
      <c r="A358" s="335" t="s">
        <v>22498</v>
      </c>
      <c r="B358" s="335" t="s">
        <v>22577</v>
      </c>
      <c r="C358" s="749">
        <v>45108</v>
      </c>
      <c r="D358" s="765">
        <v>45119</v>
      </c>
      <c r="E358" s="765">
        <v>45209</v>
      </c>
      <c r="F358" s="745">
        <v>1561</v>
      </c>
      <c r="G358" s="745">
        <v>92.1</v>
      </c>
      <c r="H358" s="663">
        <v>1468.9</v>
      </c>
      <c r="I358" s="728"/>
      <c r="J358" s="728"/>
      <c r="K358" s="728"/>
    </row>
    <row r="359" spans="1:11" s="335" customFormat="1" ht="12" x14ac:dyDescent="0.2">
      <c r="A359" s="335" t="s">
        <v>22524</v>
      </c>
      <c r="B359" s="335" t="s">
        <v>22600</v>
      </c>
      <c r="C359" s="749">
        <v>45108</v>
      </c>
      <c r="D359" s="765">
        <v>45131</v>
      </c>
      <c r="E359" s="765">
        <v>45221</v>
      </c>
      <c r="F359" s="745">
        <v>1800</v>
      </c>
      <c r="G359" s="745">
        <v>106.2</v>
      </c>
      <c r="H359" s="663">
        <v>1693.8</v>
      </c>
      <c r="I359" s="728"/>
      <c r="J359" s="728"/>
      <c r="K359" s="728"/>
    </row>
    <row r="360" spans="1:11" s="335" customFormat="1" ht="12" x14ac:dyDescent="0.2">
      <c r="A360" s="335" t="s">
        <v>22458</v>
      </c>
      <c r="B360" s="335" t="s">
        <v>22536</v>
      </c>
      <c r="C360" s="749">
        <v>45108</v>
      </c>
      <c r="D360" s="765">
        <v>45113</v>
      </c>
      <c r="E360" s="765">
        <v>45203</v>
      </c>
      <c r="F360" s="745">
        <v>1878</v>
      </c>
      <c r="G360" s="745">
        <v>110.8</v>
      </c>
      <c r="H360" s="663">
        <v>1767.2</v>
      </c>
      <c r="I360" s="728"/>
      <c r="J360" s="728"/>
      <c r="K360" s="728"/>
    </row>
    <row r="361" spans="1:11" s="335" customFormat="1" ht="12" x14ac:dyDescent="0.2">
      <c r="A361" s="335" t="s">
        <v>22474</v>
      </c>
      <c r="B361" s="335" t="s">
        <v>22556</v>
      </c>
      <c r="C361" s="749">
        <v>45108</v>
      </c>
      <c r="D361" s="765">
        <v>45117</v>
      </c>
      <c r="E361" s="765">
        <v>45207</v>
      </c>
      <c r="F361" s="745">
        <v>1900</v>
      </c>
      <c r="G361" s="745">
        <v>112.1</v>
      </c>
      <c r="H361" s="663">
        <v>1787.9</v>
      </c>
      <c r="I361" s="728"/>
      <c r="J361" s="728"/>
      <c r="K361" s="728"/>
    </row>
    <row r="362" spans="1:11" s="335" customFormat="1" ht="12" x14ac:dyDescent="0.2">
      <c r="A362" s="335" t="s">
        <v>22452</v>
      </c>
      <c r="B362" s="335" t="s">
        <v>22317</v>
      </c>
      <c r="C362" s="749">
        <v>45108</v>
      </c>
      <c r="D362" s="765">
        <v>45111</v>
      </c>
      <c r="E362" s="765">
        <v>45201</v>
      </c>
      <c r="F362" s="745">
        <v>2000</v>
      </c>
      <c r="G362" s="745">
        <v>118</v>
      </c>
      <c r="H362" s="663">
        <v>1882</v>
      </c>
      <c r="I362" s="728"/>
      <c r="J362" s="728"/>
      <c r="K362" s="728"/>
    </row>
    <row r="363" spans="1:11" s="335" customFormat="1" ht="12" x14ac:dyDescent="0.2">
      <c r="A363" s="335" t="s">
        <v>22477</v>
      </c>
      <c r="B363" s="335" t="s">
        <v>22559</v>
      </c>
      <c r="C363" s="749">
        <v>45108</v>
      </c>
      <c r="D363" s="765">
        <v>45118</v>
      </c>
      <c r="E363" s="765">
        <v>45208</v>
      </c>
      <c r="F363" s="745">
        <v>2000</v>
      </c>
      <c r="G363" s="745">
        <v>118</v>
      </c>
      <c r="H363" s="663">
        <v>1882</v>
      </c>
      <c r="I363" s="728"/>
      <c r="J363" s="728"/>
      <c r="K363" s="728"/>
    </row>
    <row r="364" spans="1:11" s="335" customFormat="1" ht="12" x14ac:dyDescent="0.2">
      <c r="A364" s="335" t="s">
        <v>22492</v>
      </c>
      <c r="B364" s="335" t="s">
        <v>22573</v>
      </c>
      <c r="C364" s="749">
        <v>45108</v>
      </c>
      <c r="D364" s="765">
        <v>45119</v>
      </c>
      <c r="E364" s="765">
        <v>45209</v>
      </c>
      <c r="F364" s="745">
        <v>2000</v>
      </c>
      <c r="G364" s="745">
        <v>118</v>
      </c>
      <c r="H364" s="663">
        <v>1882</v>
      </c>
      <c r="I364" s="728"/>
      <c r="J364" s="728"/>
      <c r="K364" s="728"/>
    </row>
    <row r="365" spans="1:11" s="335" customFormat="1" ht="12" x14ac:dyDescent="0.2">
      <c r="A365" s="335" t="s">
        <v>22499</v>
      </c>
      <c r="B365" s="335" t="s">
        <v>22578</v>
      </c>
      <c r="C365" s="749">
        <v>45108</v>
      </c>
      <c r="D365" s="765">
        <v>45119</v>
      </c>
      <c r="E365" s="765">
        <v>45209</v>
      </c>
      <c r="F365" s="745">
        <v>2067.5</v>
      </c>
      <c r="G365" s="745">
        <v>121.98</v>
      </c>
      <c r="H365" s="663">
        <v>1945.52</v>
      </c>
      <c r="I365" s="728"/>
      <c r="J365" s="728"/>
      <c r="K365" s="728"/>
    </row>
    <row r="366" spans="1:11" s="335" customFormat="1" ht="12" x14ac:dyDescent="0.2">
      <c r="A366" s="335" t="s">
        <v>22520</v>
      </c>
      <c r="B366" s="335" t="s">
        <v>22596</v>
      </c>
      <c r="C366" s="749">
        <v>45108</v>
      </c>
      <c r="D366" s="765">
        <v>45127</v>
      </c>
      <c r="E366" s="765">
        <v>45217</v>
      </c>
      <c r="F366" s="745">
        <v>2099.46</v>
      </c>
      <c r="G366" s="745">
        <v>123.87</v>
      </c>
      <c r="H366" s="663">
        <v>1975.59</v>
      </c>
      <c r="I366" s="728"/>
      <c r="J366" s="728"/>
      <c r="K366" s="728"/>
    </row>
    <row r="367" spans="1:11" s="335" customFormat="1" ht="12" x14ac:dyDescent="0.2">
      <c r="A367" s="335" t="s">
        <v>22522</v>
      </c>
      <c r="B367" s="335" t="s">
        <v>22598</v>
      </c>
      <c r="C367" s="749">
        <v>45108</v>
      </c>
      <c r="D367" s="765">
        <v>45130</v>
      </c>
      <c r="E367" s="765">
        <v>45220</v>
      </c>
      <c r="F367" s="745">
        <v>2145</v>
      </c>
      <c r="G367" s="745">
        <v>126.56</v>
      </c>
      <c r="H367" s="663">
        <v>2018.45</v>
      </c>
      <c r="I367" s="728"/>
      <c r="J367" s="728"/>
      <c r="K367" s="728"/>
    </row>
    <row r="368" spans="1:11" s="335" customFormat="1" ht="12" x14ac:dyDescent="0.2">
      <c r="A368" s="335" t="s">
        <v>22450</v>
      </c>
      <c r="B368" s="335" t="s">
        <v>22538</v>
      </c>
      <c r="C368" s="749">
        <v>45108</v>
      </c>
      <c r="D368" s="765">
        <v>45110</v>
      </c>
      <c r="E368" s="765">
        <v>45200</v>
      </c>
      <c r="F368" s="745">
        <v>2200</v>
      </c>
      <c r="G368" s="745">
        <v>129.80000000000001</v>
      </c>
      <c r="H368" s="663">
        <v>2070.1999999999998</v>
      </c>
      <c r="I368" s="728"/>
      <c r="J368" s="728"/>
      <c r="K368" s="728"/>
    </row>
    <row r="369" spans="1:11" s="335" customFormat="1" ht="12" x14ac:dyDescent="0.2">
      <c r="A369" s="335" t="s">
        <v>22496</v>
      </c>
      <c r="B369" s="335" t="s">
        <v>22575</v>
      </c>
      <c r="C369" s="749">
        <v>45108</v>
      </c>
      <c r="D369" s="765">
        <v>45124</v>
      </c>
      <c r="E369" s="765">
        <v>45214</v>
      </c>
      <c r="F369" s="745">
        <v>2279</v>
      </c>
      <c r="G369" s="745">
        <v>134.46</v>
      </c>
      <c r="H369" s="663">
        <v>2144.54</v>
      </c>
      <c r="I369" s="728"/>
      <c r="J369" s="728"/>
      <c r="K369" s="728"/>
    </row>
    <row r="370" spans="1:11" s="335" customFormat="1" ht="12" x14ac:dyDescent="0.2">
      <c r="A370" s="335" t="s">
        <v>22484</v>
      </c>
      <c r="B370" s="335" t="s">
        <v>22565</v>
      </c>
      <c r="C370" s="749">
        <v>45108</v>
      </c>
      <c r="D370" s="765">
        <v>45121</v>
      </c>
      <c r="E370" s="765">
        <v>45211</v>
      </c>
      <c r="F370" s="745">
        <v>2300</v>
      </c>
      <c r="G370" s="745">
        <v>135.69999999999999</v>
      </c>
      <c r="H370" s="663">
        <v>2164.3000000000002</v>
      </c>
      <c r="I370" s="728"/>
      <c r="J370" s="728"/>
      <c r="K370" s="728"/>
    </row>
    <row r="371" spans="1:11" s="335" customFormat="1" ht="12" x14ac:dyDescent="0.2">
      <c r="A371" s="335" t="s">
        <v>22502</v>
      </c>
      <c r="B371" s="335" t="s">
        <v>22544</v>
      </c>
      <c r="C371" s="749">
        <v>45108</v>
      </c>
      <c r="D371" s="765">
        <v>45125</v>
      </c>
      <c r="E371" s="765">
        <v>45215</v>
      </c>
      <c r="F371" s="745">
        <v>2400</v>
      </c>
      <c r="G371" s="745">
        <v>141.6</v>
      </c>
      <c r="H371" s="663">
        <v>2258.4</v>
      </c>
      <c r="I371" s="728"/>
      <c r="J371" s="728"/>
      <c r="K371" s="728"/>
    </row>
    <row r="372" spans="1:11" s="335" customFormat="1" ht="12" x14ac:dyDescent="0.2">
      <c r="A372" s="335" t="s">
        <v>22459</v>
      </c>
      <c r="B372" s="335" t="s">
        <v>22543</v>
      </c>
      <c r="C372" s="749">
        <v>45108</v>
      </c>
      <c r="D372" s="765">
        <v>45118</v>
      </c>
      <c r="E372" s="765">
        <v>45208</v>
      </c>
      <c r="F372" s="745">
        <v>2493</v>
      </c>
      <c r="G372" s="745">
        <v>147.09</v>
      </c>
      <c r="H372" s="663">
        <v>2345.91</v>
      </c>
      <c r="I372" s="728"/>
      <c r="J372" s="728"/>
      <c r="K372" s="728"/>
    </row>
    <row r="373" spans="1:11" s="335" customFormat="1" ht="12" x14ac:dyDescent="0.2">
      <c r="A373" s="335" t="s">
        <v>22461</v>
      </c>
      <c r="B373" s="335" t="s">
        <v>22545</v>
      </c>
      <c r="C373" s="749">
        <v>45108</v>
      </c>
      <c r="D373" s="765">
        <v>45118</v>
      </c>
      <c r="E373" s="765">
        <v>45208</v>
      </c>
      <c r="F373" s="745">
        <v>2500</v>
      </c>
      <c r="G373" s="745">
        <v>147.5</v>
      </c>
      <c r="H373" s="663">
        <v>2352.5</v>
      </c>
      <c r="I373" s="728"/>
      <c r="J373" s="728"/>
      <c r="K373" s="728"/>
    </row>
    <row r="374" spans="1:11" s="335" customFormat="1" ht="12" x14ac:dyDescent="0.2">
      <c r="A374" s="335" t="s">
        <v>22478</v>
      </c>
      <c r="B374" s="335" t="s">
        <v>22560</v>
      </c>
      <c r="C374" s="749">
        <v>45108</v>
      </c>
      <c r="D374" s="765">
        <v>45118</v>
      </c>
      <c r="E374" s="765">
        <v>45208</v>
      </c>
      <c r="F374" s="745">
        <v>2500</v>
      </c>
      <c r="G374" s="745">
        <v>147.5</v>
      </c>
      <c r="H374" s="663">
        <v>2352.5</v>
      </c>
      <c r="I374" s="728"/>
      <c r="J374" s="728"/>
      <c r="K374" s="728"/>
    </row>
    <row r="375" spans="1:11" s="335" customFormat="1" ht="12" x14ac:dyDescent="0.2">
      <c r="A375" s="335" t="s">
        <v>22487</v>
      </c>
      <c r="B375" s="335" t="s">
        <v>22568</v>
      </c>
      <c r="C375" s="749">
        <v>45108</v>
      </c>
      <c r="D375" s="765">
        <v>45125</v>
      </c>
      <c r="E375" s="765">
        <v>45215</v>
      </c>
      <c r="F375" s="745">
        <v>2500</v>
      </c>
      <c r="G375" s="745">
        <v>147.5</v>
      </c>
      <c r="H375" s="663">
        <v>2352.5</v>
      </c>
      <c r="I375" s="728"/>
      <c r="J375" s="728"/>
      <c r="K375" s="728"/>
    </row>
    <row r="376" spans="1:11" s="335" customFormat="1" ht="12" x14ac:dyDescent="0.2">
      <c r="A376" s="335" t="s">
        <v>22493</v>
      </c>
      <c r="B376" s="335" t="s">
        <v>22570</v>
      </c>
      <c r="C376" s="749">
        <v>45108</v>
      </c>
      <c r="D376" s="765">
        <v>45125</v>
      </c>
      <c r="E376" s="765">
        <v>45215</v>
      </c>
      <c r="F376" s="745">
        <v>2500</v>
      </c>
      <c r="G376" s="745">
        <v>147.5</v>
      </c>
      <c r="H376" s="663">
        <v>2352.5</v>
      </c>
      <c r="I376" s="728"/>
      <c r="J376" s="728"/>
      <c r="K376" s="728"/>
    </row>
    <row r="377" spans="1:11" s="335" customFormat="1" ht="12" x14ac:dyDescent="0.2">
      <c r="A377" s="335" t="s">
        <v>22470</v>
      </c>
      <c r="B377" s="335" t="s">
        <v>22553</v>
      </c>
      <c r="C377" s="749">
        <v>45108</v>
      </c>
      <c r="D377" s="765">
        <v>45118</v>
      </c>
      <c r="E377" s="765">
        <v>45208</v>
      </c>
      <c r="F377" s="745">
        <v>2526</v>
      </c>
      <c r="G377" s="745">
        <v>149.03</v>
      </c>
      <c r="H377" s="663">
        <v>2376.9699999999998</v>
      </c>
      <c r="I377" s="728"/>
      <c r="J377" s="728"/>
      <c r="K377" s="728"/>
    </row>
    <row r="378" spans="1:11" s="335" customFormat="1" ht="12" x14ac:dyDescent="0.2">
      <c r="A378" s="335" t="s">
        <v>22508</v>
      </c>
      <c r="B378" s="335" t="s">
        <v>22586</v>
      </c>
      <c r="C378" s="749">
        <v>45108</v>
      </c>
      <c r="D378" s="765">
        <v>45127</v>
      </c>
      <c r="E378" s="765">
        <v>45217</v>
      </c>
      <c r="F378" s="745">
        <v>2200</v>
      </c>
      <c r="G378" s="745">
        <v>151.80000000000001</v>
      </c>
      <c r="H378" s="663">
        <v>2048.1999999999998</v>
      </c>
      <c r="I378" s="728"/>
      <c r="J378" s="728"/>
      <c r="K378" s="728"/>
    </row>
    <row r="379" spans="1:11" s="335" customFormat="1" ht="12" x14ac:dyDescent="0.2">
      <c r="A379" s="335" t="s">
        <v>22467</v>
      </c>
      <c r="B379" s="335" t="s">
        <v>22550</v>
      </c>
      <c r="C379" s="749">
        <v>45108</v>
      </c>
      <c r="D379" s="765">
        <v>45118</v>
      </c>
      <c r="E379" s="765">
        <v>45208</v>
      </c>
      <c r="F379" s="745">
        <v>2576</v>
      </c>
      <c r="G379" s="745">
        <v>151.97999999999999</v>
      </c>
      <c r="H379" s="663">
        <v>2424.02</v>
      </c>
      <c r="I379" s="728"/>
      <c r="J379" s="728"/>
      <c r="K379" s="728"/>
    </row>
    <row r="380" spans="1:11" s="335" customFormat="1" ht="12" x14ac:dyDescent="0.2">
      <c r="A380" s="335" t="s">
        <v>22476</v>
      </c>
      <c r="B380" s="335" t="s">
        <v>22558</v>
      </c>
      <c r="C380" s="749">
        <v>45108</v>
      </c>
      <c r="D380" s="765">
        <v>45118</v>
      </c>
      <c r="E380" s="765">
        <v>45208</v>
      </c>
      <c r="F380" s="745">
        <v>2580</v>
      </c>
      <c r="G380" s="745">
        <v>152.22</v>
      </c>
      <c r="H380" s="663">
        <v>2427.7800000000002</v>
      </c>
      <c r="I380" s="728"/>
      <c r="J380" s="728"/>
      <c r="K380" s="728"/>
    </row>
    <row r="381" spans="1:11" s="335" customFormat="1" ht="12" x14ac:dyDescent="0.2">
      <c r="A381" s="335" t="s">
        <v>22509</v>
      </c>
      <c r="B381" s="335" t="s">
        <v>22587</v>
      </c>
      <c r="C381" s="749">
        <v>45108</v>
      </c>
      <c r="D381" s="765">
        <v>45132</v>
      </c>
      <c r="E381" s="765">
        <v>45222</v>
      </c>
      <c r="F381" s="745">
        <v>2250</v>
      </c>
      <c r="G381" s="745">
        <v>155.25</v>
      </c>
      <c r="H381" s="663">
        <v>2094.75</v>
      </c>
      <c r="I381" s="728"/>
      <c r="J381" s="728"/>
      <c r="K381" s="728"/>
    </row>
    <row r="382" spans="1:11" s="335" customFormat="1" ht="12" x14ac:dyDescent="0.2">
      <c r="A382" s="335" t="s">
        <v>22528</v>
      </c>
      <c r="B382" s="335" t="s">
        <v>22604</v>
      </c>
      <c r="C382" s="749">
        <v>45108</v>
      </c>
      <c r="D382" s="765">
        <v>45132</v>
      </c>
      <c r="E382" s="765">
        <v>45222</v>
      </c>
      <c r="F382" s="745">
        <v>2680</v>
      </c>
      <c r="G382" s="745">
        <v>158.12</v>
      </c>
      <c r="H382" s="663">
        <v>2521.88</v>
      </c>
      <c r="I382" s="728"/>
      <c r="J382" s="728"/>
      <c r="K382" s="728"/>
    </row>
    <row r="383" spans="1:11" s="335" customFormat="1" ht="12" x14ac:dyDescent="0.2">
      <c r="A383" s="335" t="s">
        <v>22443</v>
      </c>
      <c r="B383" s="335" t="s">
        <v>22532</v>
      </c>
      <c r="C383" s="749">
        <v>45108</v>
      </c>
      <c r="D383" s="765">
        <v>45111</v>
      </c>
      <c r="E383" s="765">
        <v>45201</v>
      </c>
      <c r="F383" s="745">
        <v>2699</v>
      </c>
      <c r="G383" s="745">
        <v>159.24</v>
      </c>
      <c r="H383" s="663">
        <v>2539.7600000000002</v>
      </c>
      <c r="I383" s="728"/>
      <c r="J383" s="728"/>
      <c r="K383" s="728"/>
    </row>
    <row r="384" spans="1:11" s="335" customFormat="1" ht="12" x14ac:dyDescent="0.2">
      <c r="A384" s="335" t="s">
        <v>22482</v>
      </c>
      <c r="B384" s="335" t="s">
        <v>22563</v>
      </c>
      <c r="C384" s="749">
        <v>45108</v>
      </c>
      <c r="D384" s="765">
        <v>45125</v>
      </c>
      <c r="E384" s="765">
        <v>45215</v>
      </c>
      <c r="F384" s="745">
        <v>2796.41</v>
      </c>
      <c r="G384" s="745">
        <v>164.99</v>
      </c>
      <c r="H384" s="663">
        <v>2631.42</v>
      </c>
      <c r="I384" s="728"/>
      <c r="J384" s="728"/>
      <c r="K384" s="728"/>
    </row>
    <row r="385" spans="1:11" s="335" customFormat="1" ht="12" x14ac:dyDescent="0.2">
      <c r="A385" s="335" t="s">
        <v>22453</v>
      </c>
      <c r="B385" s="335" t="s">
        <v>22540</v>
      </c>
      <c r="C385" s="749">
        <v>45108</v>
      </c>
      <c r="D385" s="765">
        <v>45111</v>
      </c>
      <c r="E385" s="765">
        <v>45201</v>
      </c>
      <c r="F385" s="745">
        <v>2800</v>
      </c>
      <c r="G385" s="745">
        <v>165.2</v>
      </c>
      <c r="H385" s="663">
        <v>2634.8</v>
      </c>
      <c r="I385" s="728"/>
      <c r="J385" s="728"/>
      <c r="K385" s="728"/>
    </row>
    <row r="386" spans="1:11" s="335" customFormat="1" ht="12" x14ac:dyDescent="0.2">
      <c r="A386" s="335" t="s">
        <v>22454</v>
      </c>
      <c r="B386" s="335" t="s">
        <v>22325</v>
      </c>
      <c r="C386" s="749">
        <v>45108</v>
      </c>
      <c r="D386" s="765">
        <v>45111</v>
      </c>
      <c r="E386" s="765">
        <v>45201</v>
      </c>
      <c r="F386" s="745">
        <v>2800</v>
      </c>
      <c r="G386" s="745">
        <v>165.2</v>
      </c>
      <c r="H386" s="663">
        <v>2634.8</v>
      </c>
      <c r="I386" s="728"/>
      <c r="J386" s="728"/>
      <c r="K386" s="728"/>
    </row>
    <row r="387" spans="1:11" s="335" customFormat="1" ht="12" x14ac:dyDescent="0.2">
      <c r="A387" s="335" t="s">
        <v>22512</v>
      </c>
      <c r="B387" s="335" t="s">
        <v>22589</v>
      </c>
      <c r="C387" s="749">
        <v>45108</v>
      </c>
      <c r="D387" s="765">
        <v>45132</v>
      </c>
      <c r="E387" s="765">
        <v>45222</v>
      </c>
      <c r="F387" s="745">
        <v>2450</v>
      </c>
      <c r="G387" s="745">
        <v>169.05</v>
      </c>
      <c r="H387" s="663">
        <v>2280.9499999999998</v>
      </c>
      <c r="I387" s="728"/>
      <c r="J387" s="728"/>
      <c r="K387" s="728"/>
    </row>
    <row r="388" spans="1:11" s="335" customFormat="1" ht="12" x14ac:dyDescent="0.2">
      <c r="A388" s="335" t="s">
        <v>22456</v>
      </c>
      <c r="B388" s="335" t="s">
        <v>22304</v>
      </c>
      <c r="C388" s="749">
        <v>45108</v>
      </c>
      <c r="D388" s="765">
        <v>45111</v>
      </c>
      <c r="E388" s="765">
        <v>45201</v>
      </c>
      <c r="F388" s="745">
        <v>2890</v>
      </c>
      <c r="G388" s="745">
        <v>170.51</v>
      </c>
      <c r="H388" s="663">
        <v>2719.49</v>
      </c>
      <c r="I388" s="728"/>
      <c r="J388" s="728"/>
      <c r="K388" s="728"/>
    </row>
    <row r="389" spans="1:11" s="335" customFormat="1" ht="12" x14ac:dyDescent="0.2">
      <c r="A389" s="335" t="s">
        <v>22469</v>
      </c>
      <c r="B389" s="335" t="s">
        <v>22552</v>
      </c>
      <c r="C389" s="749">
        <v>45108</v>
      </c>
      <c r="D389" s="765">
        <v>45117</v>
      </c>
      <c r="E389" s="765">
        <v>45207</v>
      </c>
      <c r="F389" s="745">
        <v>2900</v>
      </c>
      <c r="G389" s="745">
        <v>171.1</v>
      </c>
      <c r="H389" s="663">
        <v>2728.9</v>
      </c>
      <c r="I389" s="728"/>
      <c r="J389" s="728"/>
      <c r="K389" s="728"/>
    </row>
    <row r="390" spans="1:11" s="335" customFormat="1" ht="12" x14ac:dyDescent="0.2">
      <c r="A390" s="335" t="s">
        <v>22503</v>
      </c>
      <c r="B390" s="335" t="s">
        <v>22581</v>
      </c>
      <c r="C390" s="749">
        <v>45108</v>
      </c>
      <c r="D390" s="765">
        <v>45117</v>
      </c>
      <c r="E390" s="765">
        <v>45207</v>
      </c>
      <c r="F390" s="745">
        <v>2900</v>
      </c>
      <c r="G390" s="745">
        <v>171.1</v>
      </c>
      <c r="H390" s="663">
        <v>2728.9</v>
      </c>
      <c r="I390" s="728"/>
      <c r="J390" s="728"/>
      <c r="K390" s="728"/>
    </row>
    <row r="391" spans="1:11" s="335" customFormat="1" ht="12" x14ac:dyDescent="0.2">
      <c r="A391" s="335" t="s">
        <v>22513</v>
      </c>
      <c r="B391" s="335" t="s">
        <v>22590</v>
      </c>
      <c r="C391" s="749">
        <v>45108</v>
      </c>
      <c r="D391" s="765">
        <v>45132</v>
      </c>
      <c r="E391" s="765">
        <v>45222</v>
      </c>
      <c r="F391" s="745">
        <v>2500</v>
      </c>
      <c r="G391" s="745">
        <v>172.5</v>
      </c>
      <c r="H391" s="663">
        <v>2327.5</v>
      </c>
      <c r="I391" s="728"/>
      <c r="J391" s="728"/>
      <c r="K391" s="728"/>
    </row>
    <row r="392" spans="1:11" s="335" customFormat="1" ht="12" x14ac:dyDescent="0.2">
      <c r="A392" s="335" t="s">
        <v>22465</v>
      </c>
      <c r="B392" s="335" t="s">
        <v>22548</v>
      </c>
      <c r="C392" s="749">
        <v>45108</v>
      </c>
      <c r="D392" s="765">
        <v>45118</v>
      </c>
      <c r="E392" s="765">
        <v>45208</v>
      </c>
      <c r="F392" s="745">
        <v>2999</v>
      </c>
      <c r="G392" s="745">
        <v>176.94</v>
      </c>
      <c r="H392" s="663">
        <v>2822.06</v>
      </c>
      <c r="I392" s="728"/>
      <c r="J392" s="728"/>
      <c r="K392" s="728"/>
    </row>
    <row r="393" spans="1:11" s="335" customFormat="1" ht="12" x14ac:dyDescent="0.2">
      <c r="A393" s="335" t="s">
        <v>22523</v>
      </c>
      <c r="B393" s="335" t="s">
        <v>22599</v>
      </c>
      <c r="C393" s="749">
        <v>45108</v>
      </c>
      <c r="D393" s="765">
        <v>45132</v>
      </c>
      <c r="E393" s="765">
        <v>45222</v>
      </c>
      <c r="F393" s="745">
        <v>2999</v>
      </c>
      <c r="G393" s="745">
        <v>176.94</v>
      </c>
      <c r="H393" s="663">
        <v>2822.06</v>
      </c>
      <c r="I393" s="728"/>
      <c r="J393" s="728"/>
      <c r="K393" s="728"/>
    </row>
    <row r="394" spans="1:11" s="335" customFormat="1" ht="12" x14ac:dyDescent="0.2">
      <c r="A394" s="335" t="s">
        <v>22527</v>
      </c>
      <c r="B394" s="335" t="s">
        <v>22603</v>
      </c>
      <c r="C394" s="749">
        <v>45108</v>
      </c>
      <c r="D394" s="765">
        <v>45132</v>
      </c>
      <c r="E394" s="765">
        <v>45222</v>
      </c>
      <c r="F394" s="745">
        <v>2999</v>
      </c>
      <c r="G394" s="745">
        <v>176.94</v>
      </c>
      <c r="H394" s="663">
        <v>2822.06</v>
      </c>
      <c r="I394" s="728"/>
      <c r="J394" s="728"/>
      <c r="K394" s="728"/>
    </row>
    <row r="395" spans="1:11" s="335" customFormat="1" ht="12" x14ac:dyDescent="0.2">
      <c r="A395" s="335" t="s">
        <v>22446</v>
      </c>
      <c r="B395" s="335" t="s">
        <v>22535</v>
      </c>
      <c r="C395" s="749">
        <v>45108</v>
      </c>
      <c r="D395" s="765">
        <v>45111</v>
      </c>
      <c r="E395" s="765">
        <v>45201</v>
      </c>
      <c r="F395" s="745">
        <v>3000</v>
      </c>
      <c r="G395" s="745">
        <v>177</v>
      </c>
      <c r="H395" s="663">
        <v>2823</v>
      </c>
      <c r="I395" s="728"/>
      <c r="J395" s="728"/>
      <c r="K395" s="728"/>
    </row>
    <row r="396" spans="1:11" s="335" customFormat="1" ht="12" x14ac:dyDescent="0.2">
      <c r="A396" s="335" t="s">
        <v>22447</v>
      </c>
      <c r="B396" s="335" t="s">
        <v>22536</v>
      </c>
      <c r="C396" s="749">
        <v>45108</v>
      </c>
      <c r="D396" s="765">
        <v>45111</v>
      </c>
      <c r="E396" s="765">
        <v>45201</v>
      </c>
      <c r="F396" s="745">
        <v>3000</v>
      </c>
      <c r="G396" s="745">
        <v>177</v>
      </c>
      <c r="H396" s="663">
        <v>2823</v>
      </c>
      <c r="I396" s="728"/>
      <c r="J396" s="728"/>
      <c r="K396" s="728"/>
    </row>
    <row r="397" spans="1:11" s="335" customFormat="1" ht="12" x14ac:dyDescent="0.2">
      <c r="A397" s="335" t="s">
        <v>22462</v>
      </c>
      <c r="B397" s="335" t="s">
        <v>22290</v>
      </c>
      <c r="C397" s="749">
        <v>45108</v>
      </c>
      <c r="D397" s="765">
        <v>45118</v>
      </c>
      <c r="E397" s="765">
        <v>45208</v>
      </c>
      <c r="F397" s="745">
        <v>3000</v>
      </c>
      <c r="G397" s="745">
        <v>177</v>
      </c>
      <c r="H397" s="663">
        <v>2823</v>
      </c>
      <c r="I397" s="728"/>
      <c r="J397" s="728"/>
      <c r="K397" s="728"/>
    </row>
    <row r="398" spans="1:11" s="335" customFormat="1" ht="12" x14ac:dyDescent="0.2">
      <c r="A398" s="335" t="s">
        <v>22525</v>
      </c>
      <c r="B398" s="335" t="s">
        <v>22601</v>
      </c>
      <c r="C398" s="749">
        <v>45108</v>
      </c>
      <c r="D398" s="765">
        <v>45132</v>
      </c>
      <c r="E398" s="765">
        <v>45222</v>
      </c>
      <c r="F398" s="745">
        <v>3000</v>
      </c>
      <c r="G398" s="745">
        <v>177</v>
      </c>
      <c r="H398" s="663">
        <v>2823</v>
      </c>
      <c r="I398" s="728"/>
      <c r="J398" s="728"/>
      <c r="K398" s="728"/>
    </row>
    <row r="399" spans="1:11" s="335" customFormat="1" ht="12" x14ac:dyDescent="0.2">
      <c r="A399" s="335" t="s">
        <v>22479</v>
      </c>
      <c r="B399" s="335" t="s">
        <v>22561</v>
      </c>
      <c r="C399" s="749">
        <v>45108</v>
      </c>
      <c r="D399" s="765">
        <v>45118</v>
      </c>
      <c r="E399" s="765">
        <v>45208</v>
      </c>
      <c r="F399" s="745">
        <v>3019</v>
      </c>
      <c r="G399" s="745">
        <v>178.12</v>
      </c>
      <c r="H399" s="663">
        <v>2840.88</v>
      </c>
      <c r="I399" s="728"/>
      <c r="J399" s="728"/>
      <c r="K399" s="728"/>
    </row>
    <row r="400" spans="1:11" s="335" customFormat="1" ht="12" x14ac:dyDescent="0.2">
      <c r="A400" s="335" t="s">
        <v>22471</v>
      </c>
      <c r="B400" s="335" t="s">
        <v>22534</v>
      </c>
      <c r="C400" s="749">
        <v>45108</v>
      </c>
      <c r="D400" s="765">
        <v>45111</v>
      </c>
      <c r="E400" s="765">
        <v>45201</v>
      </c>
      <c r="F400" s="745">
        <v>3200</v>
      </c>
      <c r="G400" s="745">
        <v>188.8</v>
      </c>
      <c r="H400" s="663">
        <v>3011.2</v>
      </c>
      <c r="I400" s="728"/>
      <c r="J400" s="728"/>
      <c r="K400" s="728"/>
    </row>
    <row r="401" spans="1:11" s="335" customFormat="1" ht="12" x14ac:dyDescent="0.2">
      <c r="A401" s="335" t="s">
        <v>22504</v>
      </c>
      <c r="B401" s="335" t="s">
        <v>22582</v>
      </c>
      <c r="C401" s="749">
        <v>45108</v>
      </c>
      <c r="D401" s="765">
        <v>45124</v>
      </c>
      <c r="E401" s="765">
        <v>45214</v>
      </c>
      <c r="F401" s="745">
        <v>3200</v>
      </c>
      <c r="G401" s="745">
        <v>188.8</v>
      </c>
      <c r="H401" s="663">
        <v>3011.2</v>
      </c>
      <c r="I401" s="728"/>
      <c r="J401" s="728"/>
      <c r="K401" s="728"/>
    </row>
    <row r="402" spans="1:11" s="335" customFormat="1" ht="12" x14ac:dyDescent="0.2">
      <c r="A402" s="335" t="s">
        <v>22473</v>
      </c>
      <c r="B402" s="335" t="s">
        <v>22555</v>
      </c>
      <c r="C402" s="749">
        <v>45108</v>
      </c>
      <c r="D402" s="765">
        <v>45113</v>
      </c>
      <c r="E402" s="765">
        <v>45203</v>
      </c>
      <c r="F402" s="745">
        <v>3250</v>
      </c>
      <c r="G402" s="745">
        <v>191.75</v>
      </c>
      <c r="H402" s="663">
        <v>3058.25</v>
      </c>
      <c r="I402" s="728"/>
      <c r="J402" s="728"/>
      <c r="K402" s="728"/>
    </row>
    <row r="403" spans="1:11" s="335" customFormat="1" ht="12" x14ac:dyDescent="0.2">
      <c r="A403" s="335" t="s">
        <v>22501</v>
      </c>
      <c r="B403" s="335" t="s">
        <v>22580</v>
      </c>
      <c r="C403" s="749">
        <v>45108</v>
      </c>
      <c r="D403" s="765">
        <v>45123</v>
      </c>
      <c r="E403" s="765">
        <v>45213</v>
      </c>
      <c r="F403" s="745">
        <v>3300</v>
      </c>
      <c r="G403" s="745">
        <v>194.7</v>
      </c>
      <c r="H403" s="663">
        <v>3105.3</v>
      </c>
      <c r="I403" s="728"/>
      <c r="J403" s="728"/>
      <c r="K403" s="728"/>
    </row>
    <row r="404" spans="1:11" s="335" customFormat="1" ht="12" x14ac:dyDescent="0.2">
      <c r="A404" s="335" t="s">
        <v>22485</v>
      </c>
      <c r="B404" s="335" t="s">
        <v>22566</v>
      </c>
      <c r="C404" s="749">
        <v>45108</v>
      </c>
      <c r="D404" s="765">
        <v>45124</v>
      </c>
      <c r="E404" s="765">
        <v>45214</v>
      </c>
      <c r="F404" s="745">
        <v>3412</v>
      </c>
      <c r="G404" s="745">
        <v>201.31</v>
      </c>
      <c r="H404" s="663">
        <v>3210.69</v>
      </c>
      <c r="I404" s="728"/>
      <c r="J404" s="728"/>
      <c r="K404" s="728"/>
    </row>
    <row r="405" spans="1:11" s="335" customFormat="1" ht="12" x14ac:dyDescent="0.2">
      <c r="A405" s="335" t="s">
        <v>22507</v>
      </c>
      <c r="B405" s="335" t="s">
        <v>22585</v>
      </c>
      <c r="C405" s="749">
        <v>45108</v>
      </c>
      <c r="D405" s="765">
        <v>45121</v>
      </c>
      <c r="E405" s="765">
        <v>45211</v>
      </c>
      <c r="F405" s="745">
        <v>2943</v>
      </c>
      <c r="G405" s="745">
        <v>203.07</v>
      </c>
      <c r="H405" s="663">
        <v>2739.93</v>
      </c>
      <c r="I405" s="728"/>
      <c r="J405" s="728"/>
      <c r="K405" s="728"/>
    </row>
    <row r="406" spans="1:11" s="335" customFormat="1" ht="12" x14ac:dyDescent="0.2">
      <c r="A406" s="335" t="s">
        <v>22517</v>
      </c>
      <c r="B406" s="335" t="s">
        <v>22594</v>
      </c>
      <c r="C406" s="749">
        <v>45108</v>
      </c>
      <c r="D406" s="765">
        <v>45132</v>
      </c>
      <c r="E406" s="765">
        <v>45222</v>
      </c>
      <c r="F406" s="745">
        <v>3500</v>
      </c>
      <c r="G406" s="745">
        <v>206.5</v>
      </c>
      <c r="H406" s="663">
        <v>3293.5</v>
      </c>
      <c r="I406" s="728"/>
      <c r="J406" s="728"/>
      <c r="K406" s="728"/>
    </row>
    <row r="407" spans="1:11" s="335" customFormat="1" ht="12" x14ac:dyDescent="0.2">
      <c r="A407" s="335" t="s">
        <v>22515</v>
      </c>
      <c r="B407" s="335" t="s">
        <v>22592</v>
      </c>
      <c r="C407" s="749">
        <v>45108</v>
      </c>
      <c r="D407" s="765">
        <v>45132</v>
      </c>
      <c r="E407" s="765">
        <v>45222</v>
      </c>
      <c r="F407" s="745">
        <v>2999</v>
      </c>
      <c r="G407" s="745">
        <v>206.93</v>
      </c>
      <c r="H407" s="663">
        <v>2792.07</v>
      </c>
      <c r="I407" s="728"/>
      <c r="J407" s="728"/>
      <c r="K407" s="728"/>
    </row>
    <row r="408" spans="1:11" s="335" customFormat="1" ht="12" x14ac:dyDescent="0.2">
      <c r="A408" s="335" t="s">
        <v>22514</v>
      </c>
      <c r="B408" s="335" t="s">
        <v>22591</v>
      </c>
      <c r="C408" s="749">
        <v>45108</v>
      </c>
      <c r="D408" s="765">
        <v>45132</v>
      </c>
      <c r="E408" s="765">
        <v>45222</v>
      </c>
      <c r="F408" s="745">
        <v>3000</v>
      </c>
      <c r="G408" s="745">
        <v>207</v>
      </c>
      <c r="H408" s="663">
        <v>2793</v>
      </c>
      <c r="I408" s="728"/>
      <c r="J408" s="728"/>
      <c r="K408" s="728"/>
    </row>
    <row r="409" spans="1:11" s="335" customFormat="1" ht="12" x14ac:dyDescent="0.2">
      <c r="A409" s="335" t="s">
        <v>22516</v>
      </c>
      <c r="B409" s="335" t="s">
        <v>22593</v>
      </c>
      <c r="C409" s="749">
        <v>45108</v>
      </c>
      <c r="D409" s="765">
        <v>45132</v>
      </c>
      <c r="E409" s="765">
        <v>45222</v>
      </c>
      <c r="F409" s="745">
        <v>3050</v>
      </c>
      <c r="G409" s="745">
        <v>210.45</v>
      </c>
      <c r="H409" s="663">
        <v>2839.55</v>
      </c>
      <c r="I409" s="728"/>
      <c r="J409" s="728"/>
      <c r="K409" s="728"/>
    </row>
    <row r="410" spans="1:11" s="335" customFormat="1" ht="12" x14ac:dyDescent="0.2">
      <c r="A410" s="335" t="s">
        <v>22455</v>
      </c>
      <c r="B410" s="335" t="s">
        <v>22541</v>
      </c>
      <c r="C410" s="749">
        <v>45108</v>
      </c>
      <c r="D410" s="765">
        <v>45111</v>
      </c>
      <c r="E410" s="765">
        <v>45201</v>
      </c>
      <c r="F410" s="745">
        <v>3700</v>
      </c>
      <c r="G410" s="745">
        <v>218.3</v>
      </c>
      <c r="H410" s="663">
        <v>3481.7</v>
      </c>
      <c r="I410" s="728"/>
      <c r="J410" s="728"/>
      <c r="K410" s="728"/>
    </row>
    <row r="411" spans="1:11" s="335" customFormat="1" ht="12" x14ac:dyDescent="0.2">
      <c r="A411" s="335" t="s">
        <v>22483</v>
      </c>
      <c r="B411" s="335" t="s">
        <v>22564</v>
      </c>
      <c r="C411" s="749">
        <v>45108</v>
      </c>
      <c r="D411" s="765">
        <v>45122</v>
      </c>
      <c r="E411" s="765">
        <v>45212</v>
      </c>
      <c r="F411" s="745">
        <v>3756.9</v>
      </c>
      <c r="G411" s="745">
        <v>221.66</v>
      </c>
      <c r="H411" s="663">
        <v>3535.24</v>
      </c>
      <c r="I411" s="728"/>
      <c r="J411" s="728"/>
      <c r="K411" s="728"/>
    </row>
    <row r="412" spans="1:11" s="335" customFormat="1" ht="12" x14ac:dyDescent="0.2">
      <c r="A412" s="335" t="s">
        <v>22466</v>
      </c>
      <c r="B412" s="335" t="s">
        <v>22549</v>
      </c>
      <c r="C412" s="749">
        <v>45108</v>
      </c>
      <c r="D412" s="765">
        <v>45118</v>
      </c>
      <c r="E412" s="765">
        <v>45208</v>
      </c>
      <c r="F412" s="745">
        <v>3789</v>
      </c>
      <c r="G412" s="745">
        <v>223.55</v>
      </c>
      <c r="H412" s="663">
        <v>3565.45</v>
      </c>
      <c r="I412" s="728"/>
      <c r="J412" s="728"/>
      <c r="K412" s="728"/>
    </row>
    <row r="413" spans="1:11" s="335" customFormat="1" ht="12" x14ac:dyDescent="0.2">
      <c r="A413" s="335" t="s">
        <v>22505</v>
      </c>
      <c r="B413" s="335" t="s">
        <v>22583</v>
      </c>
      <c r="C413" s="749">
        <v>45108</v>
      </c>
      <c r="D413" s="765">
        <v>45120</v>
      </c>
      <c r="E413" s="765">
        <v>45210</v>
      </c>
      <c r="F413" s="745">
        <v>3850</v>
      </c>
      <c r="G413" s="745">
        <v>227.15</v>
      </c>
      <c r="H413" s="663">
        <v>3622.85</v>
      </c>
      <c r="I413" s="728"/>
      <c r="J413" s="728"/>
      <c r="K413" s="728"/>
    </row>
    <row r="414" spans="1:11" s="335" customFormat="1" ht="12" x14ac:dyDescent="0.2">
      <c r="A414" s="335" t="s">
        <v>22510</v>
      </c>
      <c r="B414" s="335" t="s">
        <v>22282</v>
      </c>
      <c r="C414" s="749">
        <v>45108</v>
      </c>
      <c r="D414" s="765">
        <v>45132</v>
      </c>
      <c r="E414" s="765">
        <v>45222</v>
      </c>
      <c r="F414" s="745">
        <v>3710</v>
      </c>
      <c r="G414" s="745">
        <v>255.99</v>
      </c>
      <c r="H414" s="663">
        <v>3454.01</v>
      </c>
      <c r="I414" s="728"/>
      <c r="J414" s="728"/>
      <c r="K414" s="728"/>
    </row>
    <row r="415" spans="1:11" s="335" customFormat="1" ht="12" x14ac:dyDescent="0.2">
      <c r="A415" s="335" t="s">
        <v>22526</v>
      </c>
      <c r="B415" s="335" t="s">
        <v>22602</v>
      </c>
      <c r="C415" s="749">
        <v>45108</v>
      </c>
      <c r="D415" s="765">
        <v>45130</v>
      </c>
      <c r="E415" s="765">
        <v>45220</v>
      </c>
      <c r="F415" s="745">
        <v>4340</v>
      </c>
      <c r="G415" s="745">
        <v>256.06</v>
      </c>
      <c r="H415" s="663">
        <v>4083.94</v>
      </c>
      <c r="I415" s="728"/>
      <c r="J415" s="728"/>
      <c r="K415" s="728"/>
    </row>
    <row r="416" spans="1:11" s="335" customFormat="1" ht="12" x14ac:dyDescent="0.2">
      <c r="A416" s="335" t="s">
        <v>22518</v>
      </c>
      <c r="B416" s="335" t="s">
        <v>22595</v>
      </c>
      <c r="C416" s="749">
        <v>45108</v>
      </c>
      <c r="D416" s="765">
        <v>45132</v>
      </c>
      <c r="E416" s="765">
        <v>45222</v>
      </c>
      <c r="F416" s="745">
        <v>4500</v>
      </c>
      <c r="G416" s="745">
        <v>265.5</v>
      </c>
      <c r="H416" s="663">
        <v>4234.5</v>
      </c>
      <c r="I416" s="728"/>
      <c r="J416" s="728"/>
      <c r="K416" s="728"/>
    </row>
    <row r="417" spans="1:11" s="335" customFormat="1" ht="12" x14ac:dyDescent="0.2">
      <c r="A417" s="335" t="s">
        <v>22472</v>
      </c>
      <c r="B417" s="335" t="s">
        <v>22554</v>
      </c>
      <c r="C417" s="749">
        <v>45108</v>
      </c>
      <c r="D417" s="765">
        <v>45118</v>
      </c>
      <c r="E417" s="765">
        <v>45208</v>
      </c>
      <c r="F417" s="745">
        <v>4510</v>
      </c>
      <c r="G417" s="745">
        <v>266.08999999999997</v>
      </c>
      <c r="H417" s="663">
        <v>4243.91</v>
      </c>
      <c r="I417" s="728"/>
      <c r="J417" s="728"/>
      <c r="K417" s="728"/>
    </row>
    <row r="418" spans="1:11" s="335" customFormat="1" ht="12" x14ac:dyDescent="0.2">
      <c r="A418" s="335" t="s">
        <v>22449</v>
      </c>
      <c r="B418" s="335" t="s">
        <v>22304</v>
      </c>
      <c r="C418" s="749">
        <v>45108</v>
      </c>
      <c r="D418" s="765">
        <v>45111</v>
      </c>
      <c r="E418" s="765">
        <v>45201</v>
      </c>
      <c r="F418" s="745">
        <v>5000</v>
      </c>
      <c r="G418" s="745">
        <v>295</v>
      </c>
      <c r="H418" s="663">
        <v>4705</v>
      </c>
      <c r="I418" s="728"/>
      <c r="J418" s="728"/>
      <c r="K418" s="728"/>
    </row>
    <row r="419" spans="1:11" s="335" customFormat="1" ht="12" x14ac:dyDescent="0.2">
      <c r="A419" s="335" t="s">
        <v>22494</v>
      </c>
      <c r="B419" s="335" t="s">
        <v>22574</v>
      </c>
      <c r="C419" s="749">
        <v>45108</v>
      </c>
      <c r="D419" s="765">
        <v>45125</v>
      </c>
      <c r="E419" s="765">
        <v>45215</v>
      </c>
      <c r="F419" s="745">
        <v>5000</v>
      </c>
      <c r="G419" s="745">
        <v>295</v>
      </c>
      <c r="H419" s="663">
        <v>4705</v>
      </c>
      <c r="I419" s="728"/>
      <c r="J419" s="728"/>
      <c r="K419" s="728"/>
    </row>
    <row r="420" spans="1:11" s="335" customFormat="1" ht="12" x14ac:dyDescent="0.2">
      <c r="A420" s="335" t="s">
        <v>22490</v>
      </c>
      <c r="B420" s="335" t="s">
        <v>22571</v>
      </c>
      <c r="C420" s="749">
        <v>45108</v>
      </c>
      <c r="D420" s="765">
        <v>45125</v>
      </c>
      <c r="E420" s="765">
        <v>45215</v>
      </c>
      <c r="F420" s="745">
        <v>5345</v>
      </c>
      <c r="G420" s="745">
        <v>315.36</v>
      </c>
      <c r="H420" s="663">
        <v>5029.6499999999996</v>
      </c>
      <c r="I420" s="728"/>
      <c r="J420" s="728"/>
      <c r="K420" s="728"/>
    </row>
    <row r="421" spans="1:11" s="335" customFormat="1" ht="12" x14ac:dyDescent="0.2">
      <c r="A421" s="335" t="s">
        <v>22497</v>
      </c>
      <c r="B421" s="335" t="s">
        <v>22576</v>
      </c>
      <c r="C421" s="749">
        <v>45108</v>
      </c>
      <c r="D421" s="765">
        <v>45125</v>
      </c>
      <c r="E421" s="765">
        <v>45215</v>
      </c>
      <c r="F421" s="745">
        <v>5550</v>
      </c>
      <c r="G421" s="745">
        <v>327.45</v>
      </c>
      <c r="H421" s="663">
        <v>5222.55</v>
      </c>
      <c r="I421" s="728"/>
      <c r="J421" s="728"/>
      <c r="K421" s="728"/>
    </row>
    <row r="422" spans="1:11" s="335" customFormat="1" ht="12" x14ac:dyDescent="0.2">
      <c r="A422" s="335" t="s">
        <v>22445</v>
      </c>
      <c r="B422" s="335" t="s">
        <v>22534</v>
      </c>
      <c r="C422" s="749">
        <v>45108</v>
      </c>
      <c r="D422" s="765">
        <v>45111</v>
      </c>
      <c r="E422" s="765">
        <v>45201</v>
      </c>
      <c r="F422" s="745">
        <v>6111</v>
      </c>
      <c r="G422" s="745">
        <v>360.55</v>
      </c>
      <c r="H422" s="663">
        <v>5750.45</v>
      </c>
      <c r="I422" s="728"/>
      <c r="J422" s="728"/>
      <c r="K422" s="728"/>
    </row>
    <row r="423" spans="1:11" s="335" customFormat="1" ht="12" x14ac:dyDescent="0.2">
      <c r="A423" s="335" t="s">
        <v>22463</v>
      </c>
      <c r="B423" s="335" t="s">
        <v>22546</v>
      </c>
      <c r="C423" s="749">
        <v>45108</v>
      </c>
      <c r="D423" s="765">
        <v>45118</v>
      </c>
      <c r="E423" s="765">
        <v>45208</v>
      </c>
      <c r="F423" s="745">
        <v>6142</v>
      </c>
      <c r="G423" s="745">
        <v>362.38</v>
      </c>
      <c r="H423" s="663">
        <v>5779.62</v>
      </c>
      <c r="I423" s="728"/>
      <c r="J423" s="728"/>
      <c r="K423" s="728"/>
    </row>
    <row r="424" spans="1:11" s="335" customFormat="1" ht="12" x14ac:dyDescent="0.2">
      <c r="A424" s="335" t="s">
        <v>22448</v>
      </c>
      <c r="B424" s="335" t="s">
        <v>22537</v>
      </c>
      <c r="C424" s="749">
        <v>45108</v>
      </c>
      <c r="D424" s="765">
        <v>45111</v>
      </c>
      <c r="E424" s="765">
        <v>45201</v>
      </c>
      <c r="F424" s="745">
        <v>7000</v>
      </c>
      <c r="G424" s="745">
        <v>413</v>
      </c>
      <c r="H424" s="663">
        <v>6587</v>
      </c>
      <c r="I424" s="728"/>
      <c r="J424" s="728"/>
      <c r="K424" s="728"/>
    </row>
    <row r="425" spans="1:11" s="335" customFormat="1" ht="12" x14ac:dyDescent="0.2">
      <c r="A425" s="335" t="s">
        <v>22444</v>
      </c>
      <c r="B425" s="335" t="s">
        <v>22533</v>
      </c>
      <c r="C425" s="749">
        <v>45108</v>
      </c>
      <c r="D425" s="765">
        <v>45111</v>
      </c>
      <c r="E425" s="765">
        <v>45201</v>
      </c>
      <c r="F425" s="745">
        <v>7043</v>
      </c>
      <c r="G425" s="745">
        <v>415.54</v>
      </c>
      <c r="H425" s="663">
        <v>6627.46</v>
      </c>
      <c r="I425" s="728"/>
      <c r="J425" s="728"/>
      <c r="K425" s="728"/>
    </row>
    <row r="426" spans="1:11" s="335" customFormat="1" ht="12" x14ac:dyDescent="0.2">
      <c r="A426" s="335" t="s">
        <v>22464</v>
      </c>
      <c r="B426" s="335" t="s">
        <v>22547</v>
      </c>
      <c r="C426" s="749">
        <v>45108</v>
      </c>
      <c r="D426" s="765">
        <v>45118</v>
      </c>
      <c r="E426" s="765">
        <v>45208</v>
      </c>
      <c r="F426" s="745">
        <v>7400</v>
      </c>
      <c r="G426" s="745">
        <v>436.6</v>
      </c>
      <c r="H426" s="663">
        <v>6963.4</v>
      </c>
      <c r="I426" s="728"/>
      <c r="J426" s="728"/>
      <c r="K426" s="728"/>
    </row>
    <row r="427" spans="1:11" s="335" customFormat="1" ht="12" x14ac:dyDescent="0.2">
      <c r="A427" s="335" t="s">
        <v>22495</v>
      </c>
      <c r="B427" s="335" t="s">
        <v>22574</v>
      </c>
      <c r="C427" s="749">
        <v>45108</v>
      </c>
      <c r="D427" s="765">
        <v>45125</v>
      </c>
      <c r="E427" s="765">
        <v>45215</v>
      </c>
      <c r="F427" s="745">
        <v>8940</v>
      </c>
      <c r="G427" s="745">
        <v>527.46</v>
      </c>
      <c r="H427" s="663">
        <v>8412.5400000000009</v>
      </c>
      <c r="I427" s="728"/>
      <c r="J427" s="728"/>
      <c r="K427" s="728"/>
    </row>
    <row r="428" spans="1:11" s="335" customFormat="1" ht="12" x14ac:dyDescent="0.2">
      <c r="A428" s="335" t="s">
        <v>22468</v>
      </c>
      <c r="B428" s="335" t="s">
        <v>22551</v>
      </c>
      <c r="C428" s="749">
        <v>45108</v>
      </c>
      <c r="D428" s="765">
        <v>45118</v>
      </c>
      <c r="E428" s="765">
        <v>45208</v>
      </c>
      <c r="F428" s="745">
        <v>5576</v>
      </c>
      <c r="G428" s="779">
        <v>328.98</v>
      </c>
      <c r="H428" s="663">
        <f>F428-G428</f>
        <v>5247.02</v>
      </c>
      <c r="I428" s="728"/>
      <c r="J428" s="728"/>
      <c r="K428" s="728"/>
    </row>
    <row r="429" spans="1:11" s="335" customFormat="1" ht="12" x14ac:dyDescent="0.2">
      <c r="A429" s="335" t="s">
        <v>22506</v>
      </c>
      <c r="B429" s="335" t="s">
        <v>22584</v>
      </c>
      <c r="C429" s="749">
        <v>45108</v>
      </c>
      <c r="D429" s="765">
        <v>45130</v>
      </c>
      <c r="E429" s="765">
        <v>45220</v>
      </c>
      <c r="F429" s="745">
        <v>9280</v>
      </c>
      <c r="G429" s="745">
        <v>547.52</v>
      </c>
      <c r="H429" s="663">
        <v>8732.48</v>
      </c>
      <c r="I429" s="728"/>
      <c r="J429" s="728"/>
      <c r="K429" s="728"/>
    </row>
    <row r="430" spans="1:11" s="335" customFormat="1" ht="12" x14ac:dyDescent="0.2">
      <c r="A430" s="335" t="s">
        <v>22475</v>
      </c>
      <c r="B430" s="335" t="s">
        <v>22557</v>
      </c>
      <c r="C430" s="749">
        <v>45108</v>
      </c>
      <c r="D430" s="765">
        <v>45112</v>
      </c>
      <c r="E430" s="765">
        <v>45202</v>
      </c>
      <c r="F430" s="745">
        <v>9650</v>
      </c>
      <c r="G430" s="745">
        <v>569.35</v>
      </c>
      <c r="H430" s="663">
        <v>9080.65</v>
      </c>
      <c r="I430" s="728"/>
      <c r="J430" s="728"/>
      <c r="K430" s="728"/>
    </row>
    <row r="431" spans="1:11" s="335" customFormat="1" ht="12" x14ac:dyDescent="0.2">
      <c r="A431" s="335" t="s">
        <v>22480</v>
      </c>
      <c r="B431" s="335" t="s">
        <v>22562</v>
      </c>
      <c r="C431" s="749">
        <v>45108</v>
      </c>
      <c r="D431" s="765">
        <v>45118</v>
      </c>
      <c r="E431" s="765">
        <v>45208</v>
      </c>
      <c r="F431" s="745">
        <v>11000</v>
      </c>
      <c r="G431" s="745">
        <v>649</v>
      </c>
      <c r="H431" s="663">
        <v>10351</v>
      </c>
      <c r="I431" s="728"/>
      <c r="J431" s="728"/>
      <c r="K431" s="728"/>
    </row>
    <row r="432" spans="1:11" s="335" customFormat="1" ht="12" x14ac:dyDescent="0.2">
      <c r="A432" s="335" t="s">
        <v>22486</v>
      </c>
      <c r="B432" s="335" t="s">
        <v>22567</v>
      </c>
      <c r="C432" s="749">
        <v>45108</v>
      </c>
      <c r="D432" s="765">
        <v>45125</v>
      </c>
      <c r="E432" s="765">
        <v>45215</v>
      </c>
      <c r="F432" s="745">
        <v>13073.75</v>
      </c>
      <c r="G432" s="745">
        <v>771.35</v>
      </c>
      <c r="H432" s="663">
        <v>12302.4</v>
      </c>
      <c r="I432" s="728"/>
      <c r="J432" s="728"/>
      <c r="K432" s="728"/>
    </row>
    <row r="433" spans="1:11" s="335" customFormat="1" ht="12" x14ac:dyDescent="0.2">
      <c r="A433" s="335" t="s">
        <v>22488</v>
      </c>
      <c r="B433" s="335" t="s">
        <v>22569</v>
      </c>
      <c r="C433" s="749">
        <v>45108</v>
      </c>
      <c r="D433" s="765">
        <v>45125</v>
      </c>
      <c r="E433" s="765">
        <v>45215</v>
      </c>
      <c r="F433" s="745">
        <v>13073.75</v>
      </c>
      <c r="G433" s="745">
        <v>771.35</v>
      </c>
      <c r="H433" s="663">
        <v>12302.4</v>
      </c>
      <c r="I433" s="728"/>
      <c r="J433" s="728"/>
      <c r="K433" s="728"/>
    </row>
    <row r="434" spans="1:11" s="335" customFormat="1" ht="12" x14ac:dyDescent="0.2">
      <c r="A434" s="335" t="s">
        <v>22481</v>
      </c>
      <c r="B434" s="335" t="s">
        <v>22332</v>
      </c>
      <c r="C434" s="749">
        <v>45108</v>
      </c>
      <c r="D434" s="765">
        <v>45117</v>
      </c>
      <c r="E434" s="765">
        <v>45207</v>
      </c>
      <c r="F434" s="745">
        <v>13974.3</v>
      </c>
      <c r="G434" s="745">
        <v>824.48</v>
      </c>
      <c r="H434" s="663">
        <v>13149.82</v>
      </c>
      <c r="I434" s="728"/>
      <c r="J434" s="728"/>
      <c r="K434" s="728"/>
    </row>
    <row r="435" spans="1:11" s="335" customFormat="1" ht="12" x14ac:dyDescent="0.2">
      <c r="A435" s="335" t="s">
        <v>22457</v>
      </c>
      <c r="B435" s="335" t="s">
        <v>22542</v>
      </c>
      <c r="C435" s="749">
        <v>45108</v>
      </c>
      <c r="D435" s="765">
        <v>45112</v>
      </c>
      <c r="E435" s="765">
        <v>45202</v>
      </c>
      <c r="F435" s="745">
        <v>23430</v>
      </c>
      <c r="G435" s="745">
        <v>1382.37</v>
      </c>
      <c r="H435" s="663">
        <v>22047.63</v>
      </c>
      <c r="I435" s="728"/>
      <c r="J435" s="728"/>
      <c r="K435" s="728"/>
    </row>
    <row r="436" spans="1:11" s="335" customFormat="1" ht="12" x14ac:dyDescent="0.2">
      <c r="A436" s="335" t="s">
        <v>22489</v>
      </c>
      <c r="B436" s="335" t="s">
        <v>22570</v>
      </c>
      <c r="C436" s="749">
        <v>45108</v>
      </c>
      <c r="D436" s="765">
        <v>45125</v>
      </c>
      <c r="E436" s="765">
        <v>45215</v>
      </c>
      <c r="F436" s="745">
        <v>25000</v>
      </c>
      <c r="G436" s="745">
        <v>1475</v>
      </c>
      <c r="H436" s="663">
        <v>23525</v>
      </c>
      <c r="I436" s="728"/>
      <c r="J436" s="728"/>
      <c r="K436" s="728"/>
    </row>
    <row r="437" spans="1:11" s="335" customFormat="1" ht="12" x14ac:dyDescent="0.2">
      <c r="A437" s="335" t="s">
        <v>22460</v>
      </c>
      <c r="B437" s="335" t="s">
        <v>22544</v>
      </c>
      <c r="C437" s="749">
        <v>45108</v>
      </c>
      <c r="D437" s="765">
        <v>45118</v>
      </c>
      <c r="E437" s="765">
        <v>45208</v>
      </c>
      <c r="F437" s="745">
        <v>25600</v>
      </c>
      <c r="G437" s="745">
        <v>1510.4</v>
      </c>
      <c r="H437" s="663">
        <v>24089.599999999999</v>
      </c>
      <c r="I437" s="728"/>
      <c r="J437" s="728"/>
      <c r="K437" s="728"/>
    </row>
    <row r="438" spans="1:11" s="335" customFormat="1" ht="12" x14ac:dyDescent="0.2">
      <c r="A438" s="335" t="s">
        <v>22530</v>
      </c>
      <c r="B438" s="335" t="s">
        <v>22606</v>
      </c>
      <c r="C438" s="749">
        <v>45108</v>
      </c>
      <c r="D438" s="765">
        <v>45135</v>
      </c>
      <c r="E438" s="765">
        <v>45225</v>
      </c>
      <c r="F438" s="745">
        <v>2203</v>
      </c>
      <c r="G438" s="745">
        <v>152.01</v>
      </c>
      <c r="H438" s="663">
        <v>2050.9899999999998</v>
      </c>
      <c r="I438" s="728"/>
      <c r="J438" s="728"/>
      <c r="K438" s="728"/>
    </row>
    <row r="439" spans="1:11" s="335" customFormat="1" ht="12" x14ac:dyDescent="0.2">
      <c r="A439" s="335" t="s">
        <v>22529</v>
      </c>
      <c r="B439" s="335" t="s">
        <v>22605</v>
      </c>
      <c r="C439" s="749">
        <v>45108</v>
      </c>
      <c r="D439" s="765">
        <v>45138</v>
      </c>
      <c r="E439" s="765">
        <v>45228</v>
      </c>
      <c r="F439" s="745">
        <v>2400</v>
      </c>
      <c r="G439" s="745">
        <v>165.6</v>
      </c>
      <c r="H439" s="663">
        <v>2234.4</v>
      </c>
      <c r="I439" s="728"/>
      <c r="J439" s="728"/>
      <c r="K439" s="728"/>
    </row>
    <row r="440" spans="1:11" s="335" customFormat="1" ht="12" x14ac:dyDescent="0.2">
      <c r="A440" s="335" t="s">
        <v>22531</v>
      </c>
      <c r="B440" s="335" t="s">
        <v>22554</v>
      </c>
      <c r="C440" s="749">
        <v>45108</v>
      </c>
      <c r="D440" s="765">
        <v>45128</v>
      </c>
      <c r="E440" s="765">
        <v>45218</v>
      </c>
      <c r="F440" s="745">
        <v>2900</v>
      </c>
      <c r="G440" s="745">
        <v>200.1</v>
      </c>
      <c r="H440" s="663">
        <v>2699.9</v>
      </c>
      <c r="I440" s="728"/>
      <c r="J440" s="728"/>
      <c r="K440" s="728"/>
    </row>
    <row r="441" spans="1:11" s="335" customFormat="1" ht="12" x14ac:dyDescent="0.2">
      <c r="A441" s="335" t="s">
        <v>22853</v>
      </c>
      <c r="B441" s="335" t="s">
        <v>22857</v>
      </c>
      <c r="C441" s="749">
        <v>45108</v>
      </c>
      <c r="D441" s="765">
        <v>45112</v>
      </c>
      <c r="E441" s="765">
        <v>45202</v>
      </c>
      <c r="F441" s="745">
        <v>2850</v>
      </c>
      <c r="G441" s="335">
        <v>196.65</v>
      </c>
      <c r="H441" s="756">
        <v>2653.35</v>
      </c>
      <c r="I441" s="728"/>
      <c r="J441" s="728"/>
      <c r="K441" s="728"/>
    </row>
    <row r="442" spans="1:11" s="335" customFormat="1" ht="12" x14ac:dyDescent="0.2">
      <c r="A442" s="335" t="s">
        <v>22854</v>
      </c>
      <c r="B442" s="335" t="s">
        <v>22858</v>
      </c>
      <c r="C442" s="749">
        <v>45108</v>
      </c>
      <c r="D442" s="765">
        <v>45119</v>
      </c>
      <c r="E442" s="765">
        <v>45209</v>
      </c>
      <c r="F442" s="745">
        <v>2500</v>
      </c>
      <c r="G442" s="335">
        <v>172.5</v>
      </c>
      <c r="H442" s="756">
        <v>2327.5</v>
      </c>
      <c r="I442" s="728"/>
      <c r="J442" s="728"/>
      <c r="K442" s="728"/>
    </row>
    <row r="443" spans="1:11" s="335" customFormat="1" ht="12" x14ac:dyDescent="0.2">
      <c r="A443" s="335" t="s">
        <v>22855</v>
      </c>
      <c r="B443" s="335" t="s">
        <v>22320</v>
      </c>
      <c r="C443" s="749">
        <v>45108</v>
      </c>
      <c r="D443" s="765">
        <v>45112</v>
      </c>
      <c r="E443" s="765">
        <v>45202</v>
      </c>
      <c r="F443" s="745">
        <v>9218</v>
      </c>
      <c r="G443" s="335">
        <v>636.04</v>
      </c>
      <c r="H443" s="756">
        <v>8581.9599999999991</v>
      </c>
      <c r="I443" s="728"/>
      <c r="J443" s="728"/>
      <c r="K443" s="728"/>
    </row>
    <row r="444" spans="1:11" s="335" customFormat="1" ht="12" x14ac:dyDescent="0.2">
      <c r="A444" s="335" t="s">
        <v>22856</v>
      </c>
      <c r="B444" s="335" t="s">
        <v>22859</v>
      </c>
      <c r="C444" s="749">
        <v>45108</v>
      </c>
      <c r="D444" s="765">
        <v>45126</v>
      </c>
      <c r="E444" s="765">
        <v>45216</v>
      </c>
      <c r="F444" s="745">
        <v>1949</v>
      </c>
      <c r="G444" s="335">
        <v>134.47999999999999</v>
      </c>
      <c r="H444" s="756">
        <v>1814.52</v>
      </c>
      <c r="I444" s="728"/>
      <c r="J444" s="728"/>
      <c r="K444" s="728"/>
    </row>
    <row r="445" spans="1:11" s="335" customFormat="1" ht="12" x14ac:dyDescent="0.2">
      <c r="A445" s="335" t="s">
        <v>23073</v>
      </c>
      <c r="B445" s="335" t="s">
        <v>23072</v>
      </c>
      <c r="C445" s="749">
        <v>45108</v>
      </c>
      <c r="D445" s="765">
        <v>45182</v>
      </c>
      <c r="E445" s="765">
        <v>45216</v>
      </c>
      <c r="F445" s="756">
        <v>1500</v>
      </c>
      <c r="G445" s="335">
        <v>103.5</v>
      </c>
      <c r="H445" s="756">
        <v>1396.5</v>
      </c>
      <c r="I445" s="728"/>
      <c r="J445" s="728"/>
      <c r="K445" s="728"/>
    </row>
    <row r="446" spans="1:11" s="335" customFormat="1" ht="12" x14ac:dyDescent="0.2">
      <c r="A446" s="335" t="s">
        <v>23074</v>
      </c>
      <c r="B446" s="335" t="s">
        <v>22798</v>
      </c>
      <c r="C446" s="749">
        <v>45108</v>
      </c>
      <c r="D446" s="765">
        <v>45184</v>
      </c>
      <c r="E446" s="765">
        <v>45202</v>
      </c>
      <c r="F446" s="756">
        <v>7800</v>
      </c>
      <c r="G446" s="335">
        <v>538.20000000000005</v>
      </c>
      <c r="H446" s="756">
        <v>7261.8</v>
      </c>
      <c r="I446" s="728"/>
      <c r="J446" s="728"/>
      <c r="K446" s="728"/>
    </row>
    <row r="447" spans="1:11" s="335" customFormat="1" ht="12" x14ac:dyDescent="0.2">
      <c r="A447" s="335" t="s">
        <v>23075</v>
      </c>
      <c r="B447" s="335" t="s">
        <v>22798</v>
      </c>
      <c r="C447" s="749">
        <v>45108</v>
      </c>
      <c r="D447" s="765">
        <v>45182</v>
      </c>
      <c r="E447" s="765">
        <v>45202</v>
      </c>
      <c r="F447" s="756">
        <v>14000</v>
      </c>
      <c r="G447" s="335">
        <v>966</v>
      </c>
      <c r="H447" s="756">
        <v>13034</v>
      </c>
      <c r="I447" s="728"/>
      <c r="J447" s="728"/>
      <c r="K447" s="728"/>
    </row>
    <row r="448" spans="1:11" s="335" customFormat="1" ht="12" x14ac:dyDescent="0.2">
      <c r="F448" s="745"/>
      <c r="G448" s="745"/>
      <c r="H448" s="663"/>
      <c r="I448" s="728"/>
      <c r="J448" s="728"/>
      <c r="K448" s="728"/>
    </row>
    <row r="449" spans="1:11" s="335" customFormat="1" ht="12" x14ac:dyDescent="0.2">
      <c r="A449" s="335" t="s">
        <v>22691</v>
      </c>
      <c r="B449" s="335" t="s">
        <v>22775</v>
      </c>
      <c r="C449" s="749">
        <v>45139</v>
      </c>
      <c r="D449" s="765">
        <v>45140</v>
      </c>
      <c r="E449" s="765">
        <v>45230</v>
      </c>
      <c r="F449" s="745">
        <v>2500</v>
      </c>
      <c r="G449" s="745">
        <v>172.5</v>
      </c>
      <c r="H449" s="663">
        <v>2327.5</v>
      </c>
      <c r="I449" s="728"/>
      <c r="J449" s="728"/>
      <c r="K449" s="728"/>
    </row>
    <row r="450" spans="1:11" s="335" customFormat="1" ht="12" x14ac:dyDescent="0.2">
      <c r="A450" s="335" t="s">
        <v>22692</v>
      </c>
      <c r="B450" s="335" t="s">
        <v>22776</v>
      </c>
      <c r="C450" s="749">
        <v>45139</v>
      </c>
      <c r="D450" s="765">
        <v>45139</v>
      </c>
      <c r="E450" s="765">
        <v>45229</v>
      </c>
      <c r="F450" s="745">
        <v>4235</v>
      </c>
      <c r="G450" s="745">
        <v>292.22000000000003</v>
      </c>
      <c r="H450" s="663">
        <v>3942.79</v>
      </c>
      <c r="I450" s="728"/>
      <c r="J450" s="728"/>
      <c r="K450" s="728"/>
    </row>
    <row r="451" spans="1:11" s="335" customFormat="1" ht="12" x14ac:dyDescent="0.2">
      <c r="A451" s="335" t="s">
        <v>22693</v>
      </c>
      <c r="B451" s="335" t="s">
        <v>22777</v>
      </c>
      <c r="C451" s="749">
        <v>45139</v>
      </c>
      <c r="D451" s="765">
        <v>45139</v>
      </c>
      <c r="E451" s="765">
        <v>45229</v>
      </c>
      <c r="F451" s="745">
        <v>18155</v>
      </c>
      <c r="G451" s="745">
        <v>1252.7</v>
      </c>
      <c r="H451" s="663">
        <v>16902.310000000001</v>
      </c>
      <c r="I451" s="728"/>
      <c r="J451" s="728"/>
      <c r="K451" s="728"/>
    </row>
    <row r="452" spans="1:11" s="335" customFormat="1" ht="12" x14ac:dyDescent="0.2">
      <c r="A452" s="335" t="s">
        <v>22694</v>
      </c>
      <c r="B452" s="335" t="s">
        <v>22778</v>
      </c>
      <c r="C452" s="749">
        <v>45139</v>
      </c>
      <c r="D452" s="765">
        <v>45139</v>
      </c>
      <c r="E452" s="765">
        <v>45229</v>
      </c>
      <c r="F452" s="745">
        <v>7755</v>
      </c>
      <c r="G452" s="745">
        <v>535.1</v>
      </c>
      <c r="H452" s="663">
        <v>7219.91</v>
      </c>
      <c r="I452" s="728"/>
      <c r="J452" s="728"/>
      <c r="K452" s="728"/>
    </row>
    <row r="453" spans="1:11" s="335" customFormat="1" ht="12" x14ac:dyDescent="0.2">
      <c r="A453" s="335" t="s">
        <v>22695</v>
      </c>
      <c r="B453" s="335" t="s">
        <v>22779</v>
      </c>
      <c r="C453" s="749">
        <v>45139</v>
      </c>
      <c r="D453" s="765">
        <v>45139</v>
      </c>
      <c r="E453" s="765">
        <v>45229</v>
      </c>
      <c r="F453" s="745">
        <v>2500</v>
      </c>
      <c r="G453" s="745">
        <v>172.5</v>
      </c>
      <c r="H453" s="663">
        <v>2327.5</v>
      </c>
      <c r="I453" s="728"/>
      <c r="J453" s="728"/>
      <c r="K453" s="728"/>
    </row>
    <row r="454" spans="1:11" s="335" customFormat="1" ht="12" x14ac:dyDescent="0.2">
      <c r="A454" s="335" t="s">
        <v>22696</v>
      </c>
      <c r="B454" s="335" t="s">
        <v>22780</v>
      </c>
      <c r="C454" s="749">
        <v>45139</v>
      </c>
      <c r="D454" s="765">
        <v>45139</v>
      </c>
      <c r="E454" s="765">
        <v>45229</v>
      </c>
      <c r="F454" s="745">
        <v>3200</v>
      </c>
      <c r="G454" s="745">
        <v>188.8</v>
      </c>
      <c r="H454" s="663">
        <v>3011.2</v>
      </c>
      <c r="I454" s="728"/>
      <c r="J454" s="728"/>
      <c r="K454" s="728"/>
    </row>
    <row r="455" spans="1:11" s="335" customFormat="1" ht="12" x14ac:dyDescent="0.2">
      <c r="A455" s="335" t="s">
        <v>22697</v>
      </c>
      <c r="B455" s="335" t="s">
        <v>22781</v>
      </c>
      <c r="C455" s="749">
        <v>45139</v>
      </c>
      <c r="D455" s="765">
        <v>45139</v>
      </c>
      <c r="E455" s="765">
        <v>45229</v>
      </c>
      <c r="F455" s="745">
        <v>3200</v>
      </c>
      <c r="G455" s="745">
        <v>188.8</v>
      </c>
      <c r="H455" s="663">
        <v>3011.2</v>
      </c>
      <c r="I455" s="728"/>
      <c r="J455" s="728"/>
      <c r="K455" s="728"/>
    </row>
    <row r="456" spans="1:11" s="335" customFormat="1" ht="12" x14ac:dyDescent="0.2">
      <c r="A456" s="335" t="s">
        <v>22698</v>
      </c>
      <c r="B456" s="335" t="s">
        <v>22782</v>
      </c>
      <c r="C456" s="749">
        <v>45139</v>
      </c>
      <c r="D456" s="765">
        <v>45139</v>
      </c>
      <c r="E456" s="765">
        <v>45229</v>
      </c>
      <c r="F456" s="745">
        <v>3150</v>
      </c>
      <c r="G456" s="745">
        <v>185.85</v>
      </c>
      <c r="H456" s="663">
        <v>2964.15</v>
      </c>
      <c r="I456" s="728"/>
      <c r="J456" s="728"/>
      <c r="K456" s="728"/>
    </row>
    <row r="457" spans="1:11" s="335" customFormat="1" ht="12" x14ac:dyDescent="0.2">
      <c r="A457" s="335" t="s">
        <v>22699</v>
      </c>
      <c r="B457" s="335" t="s">
        <v>22783</v>
      </c>
      <c r="C457" s="749">
        <v>45139</v>
      </c>
      <c r="D457" s="765">
        <v>45139</v>
      </c>
      <c r="E457" s="765">
        <v>45229</v>
      </c>
      <c r="F457" s="745">
        <v>18846</v>
      </c>
      <c r="G457" s="745">
        <v>1111.9100000000001</v>
      </c>
      <c r="H457" s="663">
        <v>17734.09</v>
      </c>
      <c r="I457" s="728"/>
      <c r="J457" s="728"/>
      <c r="K457" s="728"/>
    </row>
    <row r="458" spans="1:11" s="335" customFormat="1" ht="12" x14ac:dyDescent="0.2">
      <c r="A458" s="335" t="s">
        <v>22700</v>
      </c>
      <c r="B458" s="335" t="s">
        <v>22784</v>
      </c>
      <c r="C458" s="749">
        <v>45139</v>
      </c>
      <c r="D458" s="765">
        <v>45146</v>
      </c>
      <c r="E458" s="765">
        <v>45236</v>
      </c>
      <c r="F458" s="745">
        <v>3100</v>
      </c>
      <c r="G458" s="745">
        <v>213.9</v>
      </c>
      <c r="H458" s="663">
        <v>2886.1</v>
      </c>
      <c r="I458" s="728"/>
      <c r="J458" s="728"/>
      <c r="K458" s="728"/>
    </row>
    <row r="459" spans="1:11" s="335" customFormat="1" ht="12" x14ac:dyDescent="0.2">
      <c r="A459" s="335" t="s">
        <v>22701</v>
      </c>
      <c r="B459" s="335" t="s">
        <v>22785</v>
      </c>
      <c r="C459" s="749">
        <v>45139</v>
      </c>
      <c r="D459" s="765">
        <v>45146</v>
      </c>
      <c r="E459" s="765">
        <v>45236</v>
      </c>
      <c r="F459" s="745">
        <v>2800</v>
      </c>
      <c r="G459" s="745">
        <v>193.2</v>
      </c>
      <c r="H459" s="663">
        <v>2606.8000000000002</v>
      </c>
      <c r="I459" s="728"/>
      <c r="J459" s="728"/>
      <c r="K459" s="728"/>
    </row>
    <row r="460" spans="1:11" s="335" customFormat="1" ht="12" x14ac:dyDescent="0.2">
      <c r="A460" s="335" t="s">
        <v>22702</v>
      </c>
      <c r="B460" s="335" t="s">
        <v>22786</v>
      </c>
      <c r="C460" s="749">
        <v>45139</v>
      </c>
      <c r="D460" s="765">
        <v>45146</v>
      </c>
      <c r="E460" s="765">
        <v>45236</v>
      </c>
      <c r="F460" s="745">
        <v>6612</v>
      </c>
      <c r="G460" s="745">
        <v>456.23</v>
      </c>
      <c r="H460" s="663">
        <v>6155.77</v>
      </c>
      <c r="I460" s="728"/>
      <c r="J460" s="728"/>
      <c r="K460" s="728"/>
    </row>
    <row r="461" spans="1:11" s="335" customFormat="1" ht="12" x14ac:dyDescent="0.2">
      <c r="A461" s="335" t="s">
        <v>22703</v>
      </c>
      <c r="B461" s="335" t="s">
        <v>22787</v>
      </c>
      <c r="C461" s="749">
        <v>45139</v>
      </c>
      <c r="D461" s="765">
        <v>45141</v>
      </c>
      <c r="E461" s="765">
        <v>45231</v>
      </c>
      <c r="F461" s="745">
        <v>2999</v>
      </c>
      <c r="G461" s="745">
        <v>206.93</v>
      </c>
      <c r="H461" s="663">
        <v>2792.07</v>
      </c>
      <c r="I461" s="728"/>
      <c r="J461" s="728"/>
      <c r="K461" s="728"/>
    </row>
    <row r="462" spans="1:11" s="335" customFormat="1" ht="12" x14ac:dyDescent="0.2">
      <c r="A462" s="335" t="s">
        <v>22704</v>
      </c>
      <c r="B462" s="335" t="s">
        <v>22788</v>
      </c>
      <c r="C462" s="749">
        <v>45139</v>
      </c>
      <c r="D462" s="765">
        <v>45141</v>
      </c>
      <c r="E462" s="765">
        <v>45231</v>
      </c>
      <c r="F462" s="745">
        <v>2999</v>
      </c>
      <c r="G462" s="745">
        <v>206.93</v>
      </c>
      <c r="H462" s="663">
        <v>2792.07</v>
      </c>
      <c r="I462" s="728"/>
      <c r="J462" s="728"/>
      <c r="K462" s="728"/>
    </row>
    <row r="463" spans="1:11" s="335" customFormat="1" ht="12" x14ac:dyDescent="0.2">
      <c r="A463" s="335" t="s">
        <v>22705</v>
      </c>
      <c r="B463" s="335" t="s">
        <v>22789</v>
      </c>
      <c r="C463" s="749">
        <v>45139</v>
      </c>
      <c r="D463" s="765">
        <v>45146</v>
      </c>
      <c r="E463" s="765">
        <v>45236</v>
      </c>
      <c r="F463" s="745">
        <v>4600</v>
      </c>
      <c r="G463" s="745">
        <v>317.39999999999998</v>
      </c>
      <c r="H463" s="663">
        <v>4282.6000000000004</v>
      </c>
      <c r="I463" s="728"/>
      <c r="J463" s="728"/>
      <c r="K463" s="728"/>
    </row>
    <row r="464" spans="1:11" s="335" customFormat="1" ht="12" x14ac:dyDescent="0.2">
      <c r="A464" s="335" t="s">
        <v>22706</v>
      </c>
      <c r="B464" s="335" t="s">
        <v>22790</v>
      </c>
      <c r="C464" s="749">
        <v>45139</v>
      </c>
      <c r="D464" s="765">
        <v>45142</v>
      </c>
      <c r="E464" s="765">
        <v>45232</v>
      </c>
      <c r="F464" s="745">
        <v>2207</v>
      </c>
      <c r="G464" s="745">
        <v>152.28</v>
      </c>
      <c r="H464" s="663">
        <v>2054.7199999999998</v>
      </c>
      <c r="I464" s="728"/>
      <c r="J464" s="728"/>
      <c r="K464" s="728"/>
    </row>
    <row r="465" spans="1:11" s="335" customFormat="1" ht="12" x14ac:dyDescent="0.2">
      <c r="A465" s="335" t="s">
        <v>22707</v>
      </c>
      <c r="B465" s="335" t="s">
        <v>22791</v>
      </c>
      <c r="C465" s="749">
        <v>45139</v>
      </c>
      <c r="D465" s="765">
        <v>45146</v>
      </c>
      <c r="E465" s="765">
        <v>45236</v>
      </c>
      <c r="F465" s="745">
        <v>3500</v>
      </c>
      <c r="G465" s="745">
        <v>241.5</v>
      </c>
      <c r="H465" s="663">
        <v>3258.5</v>
      </c>
      <c r="I465" s="728"/>
      <c r="J465" s="728"/>
      <c r="K465" s="728"/>
    </row>
    <row r="466" spans="1:11" s="335" customFormat="1" ht="12" x14ac:dyDescent="0.2">
      <c r="A466" s="335" t="s">
        <v>22708</v>
      </c>
      <c r="B466" s="335" t="s">
        <v>22792</v>
      </c>
      <c r="C466" s="749">
        <v>45139</v>
      </c>
      <c r="D466" s="765">
        <v>45146</v>
      </c>
      <c r="E466" s="765">
        <v>45236</v>
      </c>
      <c r="F466" s="745">
        <v>8856.33</v>
      </c>
      <c r="G466" s="745">
        <v>611.09</v>
      </c>
      <c r="H466" s="663">
        <v>8245.24</v>
      </c>
      <c r="I466" s="728"/>
      <c r="J466" s="728"/>
      <c r="K466" s="728"/>
    </row>
    <row r="467" spans="1:11" s="335" customFormat="1" ht="12" x14ac:dyDescent="0.2">
      <c r="A467" s="335" t="s">
        <v>22709</v>
      </c>
      <c r="B467" s="335" t="s">
        <v>22793</v>
      </c>
      <c r="C467" s="749">
        <v>45139</v>
      </c>
      <c r="D467" s="765">
        <v>45146</v>
      </c>
      <c r="E467" s="765">
        <v>45236</v>
      </c>
      <c r="F467" s="745">
        <v>11188</v>
      </c>
      <c r="G467" s="745">
        <v>771.97</v>
      </c>
      <c r="H467" s="663">
        <v>10416.030000000001</v>
      </c>
      <c r="I467" s="728"/>
      <c r="J467" s="728"/>
      <c r="K467" s="728"/>
    </row>
    <row r="468" spans="1:11" s="335" customFormat="1" ht="12" x14ac:dyDescent="0.2">
      <c r="A468" s="335" t="s">
        <v>22710</v>
      </c>
      <c r="B468" s="335" t="s">
        <v>22794</v>
      </c>
      <c r="C468" s="749">
        <v>45139</v>
      </c>
      <c r="D468" s="765">
        <v>45146</v>
      </c>
      <c r="E468" s="765">
        <v>45236</v>
      </c>
      <c r="F468" s="745">
        <v>4500</v>
      </c>
      <c r="G468" s="745">
        <v>310.5</v>
      </c>
      <c r="H468" s="663">
        <v>4189.5</v>
      </c>
      <c r="I468" s="728"/>
      <c r="J468" s="728"/>
      <c r="K468" s="728"/>
    </row>
    <row r="469" spans="1:11" s="335" customFormat="1" ht="12" x14ac:dyDescent="0.2">
      <c r="A469" s="335" t="s">
        <v>22711</v>
      </c>
      <c r="B469" s="335" t="s">
        <v>22795</v>
      </c>
      <c r="C469" s="749">
        <v>45139</v>
      </c>
      <c r="D469" s="765">
        <v>45153</v>
      </c>
      <c r="E469" s="765">
        <v>45243</v>
      </c>
      <c r="F469" s="745">
        <v>8024.5</v>
      </c>
      <c r="G469" s="745">
        <v>553.69000000000005</v>
      </c>
      <c r="H469" s="663">
        <v>7470.81</v>
      </c>
      <c r="I469" s="728"/>
      <c r="J469" s="728"/>
      <c r="K469" s="728"/>
    </row>
    <row r="470" spans="1:11" s="335" customFormat="1" ht="12" x14ac:dyDescent="0.2">
      <c r="A470" s="335" t="s">
        <v>22712</v>
      </c>
      <c r="B470" s="335" t="s">
        <v>22796</v>
      </c>
      <c r="C470" s="749">
        <v>45139</v>
      </c>
      <c r="D470" s="765">
        <v>45153</v>
      </c>
      <c r="E470" s="765">
        <v>45243</v>
      </c>
      <c r="F470" s="745">
        <v>18164.45</v>
      </c>
      <c r="G470" s="745">
        <v>1253.3499999999999</v>
      </c>
      <c r="H470" s="663">
        <v>16911.099999999999</v>
      </c>
      <c r="I470" s="728"/>
      <c r="J470" s="728"/>
      <c r="K470" s="728"/>
    </row>
    <row r="471" spans="1:11" s="335" customFormat="1" ht="12" x14ac:dyDescent="0.2">
      <c r="A471" s="335" t="s">
        <v>22713</v>
      </c>
      <c r="B471" s="335" t="s">
        <v>22797</v>
      </c>
      <c r="C471" s="749">
        <v>45139</v>
      </c>
      <c r="D471" s="765">
        <v>45153</v>
      </c>
      <c r="E471" s="765">
        <v>45243</v>
      </c>
      <c r="F471" s="745">
        <v>2500</v>
      </c>
      <c r="G471" s="745">
        <v>172.5</v>
      </c>
      <c r="H471" s="663">
        <v>2327.5</v>
      </c>
      <c r="I471" s="728"/>
      <c r="J471" s="728"/>
      <c r="K471" s="728"/>
    </row>
    <row r="472" spans="1:11" s="335" customFormat="1" ht="12" x14ac:dyDescent="0.2">
      <c r="A472" s="335" t="s">
        <v>22714</v>
      </c>
      <c r="B472" s="335" t="s">
        <v>22798</v>
      </c>
      <c r="C472" s="749">
        <v>45139</v>
      </c>
      <c r="D472" s="765">
        <v>45154</v>
      </c>
      <c r="E472" s="765">
        <v>45244</v>
      </c>
      <c r="F472" s="745">
        <v>5000</v>
      </c>
      <c r="G472" s="745">
        <v>345</v>
      </c>
      <c r="H472" s="663">
        <v>4655</v>
      </c>
      <c r="I472" s="728"/>
      <c r="J472" s="728"/>
      <c r="K472" s="728"/>
    </row>
    <row r="473" spans="1:11" s="335" customFormat="1" ht="12" x14ac:dyDescent="0.2">
      <c r="A473" s="335" t="s">
        <v>22715</v>
      </c>
      <c r="B473" s="335" t="s">
        <v>22798</v>
      </c>
      <c r="C473" s="749">
        <v>45139</v>
      </c>
      <c r="D473" s="765">
        <v>45154</v>
      </c>
      <c r="E473" s="765">
        <v>45244</v>
      </c>
      <c r="F473" s="745">
        <v>3200</v>
      </c>
      <c r="G473" s="745">
        <v>220.8</v>
      </c>
      <c r="H473" s="663">
        <v>2979.2</v>
      </c>
      <c r="I473" s="728"/>
      <c r="J473" s="728"/>
      <c r="K473" s="728"/>
    </row>
    <row r="474" spans="1:11" s="335" customFormat="1" ht="12" x14ac:dyDescent="0.2">
      <c r="A474" s="335" t="s">
        <v>22716</v>
      </c>
      <c r="B474" s="335" t="s">
        <v>22799</v>
      </c>
      <c r="C474" s="749">
        <v>45139</v>
      </c>
      <c r="D474" s="765">
        <v>45153</v>
      </c>
      <c r="E474" s="765">
        <v>45243</v>
      </c>
      <c r="F474" s="745">
        <v>2500</v>
      </c>
      <c r="G474" s="745">
        <v>172.5</v>
      </c>
      <c r="H474" s="663">
        <v>2327.5</v>
      </c>
      <c r="I474" s="728"/>
      <c r="J474" s="728"/>
      <c r="K474" s="728"/>
    </row>
    <row r="475" spans="1:11" s="335" customFormat="1" ht="12" x14ac:dyDescent="0.2">
      <c r="A475" s="335" t="s">
        <v>22717</v>
      </c>
      <c r="B475" s="335" t="s">
        <v>22800</v>
      </c>
      <c r="C475" s="749">
        <v>45139</v>
      </c>
      <c r="D475" s="765">
        <v>45153</v>
      </c>
      <c r="E475" s="765">
        <v>45243</v>
      </c>
      <c r="F475" s="745">
        <v>11000</v>
      </c>
      <c r="G475" s="745">
        <v>759</v>
      </c>
      <c r="H475" s="663">
        <v>10241</v>
      </c>
      <c r="I475" s="728"/>
      <c r="J475" s="728"/>
      <c r="K475" s="728"/>
    </row>
    <row r="476" spans="1:11" s="335" customFormat="1" ht="12" x14ac:dyDescent="0.2">
      <c r="A476" s="335" t="s">
        <v>22718</v>
      </c>
      <c r="B476" s="335" t="s">
        <v>22801</v>
      </c>
      <c r="C476" s="749">
        <v>45139</v>
      </c>
      <c r="D476" s="765">
        <v>45147</v>
      </c>
      <c r="E476" s="765">
        <v>45237</v>
      </c>
      <c r="F476" s="745">
        <v>2900</v>
      </c>
      <c r="G476" s="745">
        <v>200.1</v>
      </c>
      <c r="H476" s="663">
        <v>2699.9</v>
      </c>
      <c r="I476" s="728"/>
      <c r="J476" s="728"/>
      <c r="K476" s="728"/>
    </row>
    <row r="477" spans="1:11" s="335" customFormat="1" ht="12" x14ac:dyDescent="0.2">
      <c r="A477" s="335" t="s">
        <v>22719</v>
      </c>
      <c r="B477" s="335" t="s">
        <v>22802</v>
      </c>
      <c r="C477" s="749">
        <v>45139</v>
      </c>
      <c r="D477" s="765">
        <v>45153</v>
      </c>
      <c r="E477" s="765">
        <v>45243</v>
      </c>
      <c r="F477" s="745">
        <v>3000</v>
      </c>
      <c r="G477" s="745">
        <v>207</v>
      </c>
      <c r="H477" s="663">
        <v>2793</v>
      </c>
      <c r="I477" s="728"/>
      <c r="J477" s="728"/>
      <c r="K477" s="728"/>
    </row>
    <row r="478" spans="1:11" s="335" customFormat="1" ht="12" x14ac:dyDescent="0.2">
      <c r="A478" s="335" t="s">
        <v>22720</v>
      </c>
      <c r="B478" s="335" t="s">
        <v>22803</v>
      </c>
      <c r="C478" s="749">
        <v>45139</v>
      </c>
      <c r="D478" s="765">
        <v>45153</v>
      </c>
      <c r="E478" s="765">
        <v>45243</v>
      </c>
      <c r="F478" s="745">
        <v>3600</v>
      </c>
      <c r="G478" s="745">
        <v>248.4</v>
      </c>
      <c r="H478" s="663">
        <v>3351.6</v>
      </c>
      <c r="I478" s="728"/>
      <c r="J478" s="728"/>
      <c r="K478" s="728"/>
    </row>
    <row r="479" spans="1:11" s="335" customFormat="1" ht="12" x14ac:dyDescent="0.2">
      <c r="A479" s="335" t="s">
        <v>22721</v>
      </c>
      <c r="B479" s="335" t="s">
        <v>22804</v>
      </c>
      <c r="C479" s="749">
        <v>45139</v>
      </c>
      <c r="D479" s="765">
        <v>45153</v>
      </c>
      <c r="E479" s="765">
        <v>45243</v>
      </c>
      <c r="F479" s="745">
        <v>5926</v>
      </c>
      <c r="G479" s="745">
        <v>408.89</v>
      </c>
      <c r="H479" s="663">
        <v>5517.11</v>
      </c>
      <c r="I479" s="728"/>
      <c r="J479" s="728"/>
      <c r="K479" s="728"/>
    </row>
    <row r="480" spans="1:11" s="335" customFormat="1" ht="12" x14ac:dyDescent="0.2">
      <c r="A480" s="335" t="s">
        <v>22722</v>
      </c>
      <c r="B480" s="335" t="s">
        <v>22805</v>
      </c>
      <c r="C480" s="749">
        <v>45139</v>
      </c>
      <c r="D480" s="765">
        <v>45148</v>
      </c>
      <c r="E480" s="765">
        <v>45238</v>
      </c>
      <c r="F480" s="745">
        <v>2240</v>
      </c>
      <c r="G480" s="745">
        <v>154.56</v>
      </c>
      <c r="H480" s="663">
        <v>2085.44</v>
      </c>
      <c r="I480" s="728"/>
      <c r="J480" s="728"/>
      <c r="K480" s="728"/>
    </row>
    <row r="481" spans="1:11" s="335" customFormat="1" ht="12" x14ac:dyDescent="0.2">
      <c r="A481" s="335" t="s">
        <v>22723</v>
      </c>
      <c r="B481" s="335" t="s">
        <v>22806</v>
      </c>
      <c r="C481" s="749">
        <v>45139</v>
      </c>
      <c r="D481" s="765">
        <v>45153</v>
      </c>
      <c r="E481" s="765">
        <v>45243</v>
      </c>
      <c r="F481" s="745">
        <v>4150</v>
      </c>
      <c r="G481" s="745">
        <v>286.35000000000002</v>
      </c>
      <c r="H481" s="663">
        <v>3863.65</v>
      </c>
      <c r="I481" s="728"/>
      <c r="J481" s="728"/>
      <c r="K481" s="728"/>
    </row>
    <row r="482" spans="1:11" s="335" customFormat="1" ht="12" x14ac:dyDescent="0.2">
      <c r="A482" s="335" t="s">
        <v>22724</v>
      </c>
      <c r="B482" s="335" t="s">
        <v>22807</v>
      </c>
      <c r="C482" s="749">
        <v>45139</v>
      </c>
      <c r="D482" s="765">
        <v>45153</v>
      </c>
      <c r="E482" s="765">
        <v>45243</v>
      </c>
      <c r="F482" s="745">
        <v>3400</v>
      </c>
      <c r="G482" s="745">
        <v>234.6</v>
      </c>
      <c r="H482" s="663">
        <v>3165.4</v>
      </c>
      <c r="I482" s="728"/>
      <c r="J482" s="728"/>
      <c r="K482" s="728"/>
    </row>
    <row r="483" spans="1:11" s="335" customFormat="1" ht="12" x14ac:dyDescent="0.2">
      <c r="A483" s="335" t="s">
        <v>22725</v>
      </c>
      <c r="B483" s="335" t="s">
        <v>22808</v>
      </c>
      <c r="C483" s="749">
        <v>45139</v>
      </c>
      <c r="D483" s="765">
        <v>45147</v>
      </c>
      <c r="E483" s="765">
        <v>45237</v>
      </c>
      <c r="F483" s="745">
        <v>1500</v>
      </c>
      <c r="G483" s="745">
        <v>103.5</v>
      </c>
      <c r="H483" s="663">
        <v>1396.5</v>
      </c>
      <c r="I483" s="728"/>
      <c r="J483" s="728"/>
      <c r="K483" s="728"/>
    </row>
    <row r="484" spans="1:11" s="335" customFormat="1" ht="12" x14ac:dyDescent="0.2">
      <c r="A484" s="335" t="s">
        <v>22726</v>
      </c>
      <c r="B484" s="335" t="s">
        <v>22809</v>
      </c>
      <c r="C484" s="749">
        <v>45139</v>
      </c>
      <c r="D484" s="765">
        <v>45147</v>
      </c>
      <c r="E484" s="765">
        <v>45237</v>
      </c>
      <c r="F484" s="745">
        <v>1500</v>
      </c>
      <c r="G484" s="745">
        <v>103.5</v>
      </c>
      <c r="H484" s="663">
        <v>1396.5</v>
      </c>
      <c r="I484" s="728"/>
      <c r="J484" s="728"/>
      <c r="K484" s="728"/>
    </row>
    <row r="485" spans="1:11" s="335" customFormat="1" ht="12" x14ac:dyDescent="0.2">
      <c r="A485" s="335" t="s">
        <v>22727</v>
      </c>
      <c r="B485" s="335" t="s">
        <v>22810</v>
      </c>
      <c r="C485" s="749">
        <v>45139</v>
      </c>
      <c r="D485" s="765">
        <v>45147</v>
      </c>
      <c r="E485" s="765">
        <v>45237</v>
      </c>
      <c r="F485" s="745">
        <v>1700</v>
      </c>
      <c r="G485" s="745">
        <v>117.3</v>
      </c>
      <c r="H485" s="663">
        <v>1582.7</v>
      </c>
      <c r="I485" s="728"/>
      <c r="J485" s="728"/>
      <c r="K485" s="728"/>
    </row>
    <row r="486" spans="1:11" s="335" customFormat="1" ht="12" x14ac:dyDescent="0.2">
      <c r="A486" s="335" t="s">
        <v>22728</v>
      </c>
      <c r="B486" s="335" t="s">
        <v>22811</v>
      </c>
      <c r="C486" s="749">
        <v>45139</v>
      </c>
      <c r="D486" s="765">
        <v>45153</v>
      </c>
      <c r="E486" s="765">
        <v>45243</v>
      </c>
      <c r="F486" s="745">
        <v>4500</v>
      </c>
      <c r="G486" s="745">
        <v>310.5</v>
      </c>
      <c r="H486" s="663">
        <v>4189.5</v>
      </c>
      <c r="I486" s="728"/>
      <c r="J486" s="728"/>
      <c r="K486" s="728"/>
    </row>
    <row r="487" spans="1:11" s="335" customFormat="1" ht="12" x14ac:dyDescent="0.2">
      <c r="A487" s="335" t="s">
        <v>22729</v>
      </c>
      <c r="B487" s="335" t="s">
        <v>22320</v>
      </c>
      <c r="C487" s="749">
        <v>45139</v>
      </c>
      <c r="D487" s="765">
        <v>45160</v>
      </c>
      <c r="E487" s="765">
        <v>45250</v>
      </c>
      <c r="F487" s="745">
        <v>3587</v>
      </c>
      <c r="G487" s="745">
        <v>247.5</v>
      </c>
      <c r="H487" s="663">
        <v>3339.5</v>
      </c>
      <c r="I487" s="728"/>
      <c r="J487" s="728"/>
      <c r="K487" s="728"/>
    </row>
    <row r="488" spans="1:11" s="335" customFormat="1" ht="12" x14ac:dyDescent="0.2">
      <c r="A488" s="335" t="s">
        <v>22730</v>
      </c>
      <c r="B488" s="335" t="s">
        <v>22812</v>
      </c>
      <c r="C488" s="749">
        <v>45139</v>
      </c>
      <c r="D488" s="765">
        <v>45160</v>
      </c>
      <c r="E488" s="765">
        <v>45250</v>
      </c>
      <c r="F488" s="745">
        <v>18000</v>
      </c>
      <c r="G488" s="745">
        <v>1242</v>
      </c>
      <c r="H488" s="663">
        <v>16758</v>
      </c>
      <c r="I488" s="728"/>
      <c r="J488" s="728"/>
      <c r="K488" s="728"/>
    </row>
    <row r="489" spans="1:11" s="335" customFormat="1" ht="12" x14ac:dyDescent="0.2">
      <c r="A489" s="335" t="s">
        <v>22731</v>
      </c>
      <c r="B489" s="335" t="s">
        <v>22093</v>
      </c>
      <c r="C489" s="749">
        <v>45139</v>
      </c>
      <c r="D489" s="765">
        <v>45160</v>
      </c>
      <c r="E489" s="765">
        <v>45250</v>
      </c>
      <c r="F489" s="745">
        <v>5709.99</v>
      </c>
      <c r="G489" s="745">
        <v>393.99</v>
      </c>
      <c r="H489" s="663">
        <v>5316</v>
      </c>
      <c r="I489" s="728"/>
      <c r="J489" s="728"/>
      <c r="K489" s="728"/>
    </row>
    <row r="490" spans="1:11" s="335" customFormat="1" ht="12" x14ac:dyDescent="0.2">
      <c r="A490" s="335" t="s">
        <v>22732</v>
      </c>
      <c r="B490" s="335" t="s">
        <v>22813</v>
      </c>
      <c r="C490" s="749">
        <v>45139</v>
      </c>
      <c r="D490" s="765">
        <v>45160</v>
      </c>
      <c r="E490" s="765">
        <v>45250</v>
      </c>
      <c r="F490" s="745">
        <v>5873.5</v>
      </c>
      <c r="G490" s="745">
        <v>405.27</v>
      </c>
      <c r="H490" s="663">
        <v>5468.23</v>
      </c>
      <c r="I490" s="728"/>
      <c r="J490" s="728"/>
      <c r="K490" s="728"/>
    </row>
    <row r="491" spans="1:11" s="335" customFormat="1" ht="12" x14ac:dyDescent="0.2">
      <c r="A491" s="335" t="s">
        <v>22733</v>
      </c>
      <c r="B491" s="335" t="s">
        <v>22814</v>
      </c>
      <c r="C491" s="749">
        <v>45139</v>
      </c>
      <c r="D491" s="765">
        <v>45160</v>
      </c>
      <c r="E491" s="765">
        <v>45250</v>
      </c>
      <c r="F491" s="745">
        <v>3200</v>
      </c>
      <c r="G491" s="745">
        <v>220.8</v>
      </c>
      <c r="H491" s="663">
        <v>2979.2</v>
      </c>
      <c r="I491" s="728"/>
      <c r="J491" s="728"/>
      <c r="K491" s="728"/>
    </row>
    <row r="492" spans="1:11" s="335" customFormat="1" ht="12" x14ac:dyDescent="0.2">
      <c r="A492" s="335" t="s">
        <v>22734</v>
      </c>
      <c r="B492" s="335" t="s">
        <v>22815</v>
      </c>
      <c r="C492" s="749">
        <v>45139</v>
      </c>
      <c r="D492" s="765">
        <v>45160</v>
      </c>
      <c r="E492" s="765">
        <v>45250</v>
      </c>
      <c r="F492" s="745">
        <v>9150</v>
      </c>
      <c r="G492" s="745">
        <v>631.35</v>
      </c>
      <c r="H492" s="663">
        <v>8518.65</v>
      </c>
      <c r="I492" s="728"/>
      <c r="J492" s="728"/>
      <c r="K492" s="728"/>
    </row>
    <row r="493" spans="1:11" s="335" customFormat="1" ht="12" x14ac:dyDescent="0.2">
      <c r="A493" s="335" t="s">
        <v>22735</v>
      </c>
      <c r="B493" s="335" t="s">
        <v>22816</v>
      </c>
      <c r="C493" s="749">
        <v>45139</v>
      </c>
      <c r="D493" s="765">
        <v>45160</v>
      </c>
      <c r="E493" s="765">
        <v>45250</v>
      </c>
      <c r="F493" s="745">
        <v>9977</v>
      </c>
      <c r="G493" s="745">
        <v>688.41</v>
      </c>
      <c r="H493" s="663">
        <v>9288.59</v>
      </c>
      <c r="I493" s="728"/>
      <c r="J493" s="728"/>
      <c r="K493" s="728"/>
    </row>
    <row r="494" spans="1:11" s="335" customFormat="1" ht="12" x14ac:dyDescent="0.2">
      <c r="A494" s="335" t="s">
        <v>22736</v>
      </c>
      <c r="B494" s="335" t="s">
        <v>22817</v>
      </c>
      <c r="C494" s="749">
        <v>45139</v>
      </c>
      <c r="D494" s="765">
        <v>45160</v>
      </c>
      <c r="E494" s="765">
        <v>45250</v>
      </c>
      <c r="F494" s="745">
        <v>3700</v>
      </c>
      <c r="G494" s="745">
        <v>255.3</v>
      </c>
      <c r="H494" s="663">
        <v>3444.7</v>
      </c>
      <c r="I494" s="728"/>
      <c r="J494" s="728"/>
      <c r="K494" s="728"/>
    </row>
    <row r="495" spans="1:11" s="335" customFormat="1" ht="12" x14ac:dyDescent="0.2">
      <c r="A495" s="335" t="s">
        <v>22737</v>
      </c>
      <c r="B495" s="335" t="s">
        <v>22818</v>
      </c>
      <c r="C495" s="749">
        <v>45139</v>
      </c>
      <c r="D495" s="765">
        <v>45155</v>
      </c>
      <c r="E495" s="765">
        <v>45245</v>
      </c>
      <c r="F495" s="745">
        <v>2600</v>
      </c>
      <c r="G495" s="745">
        <v>179.4</v>
      </c>
      <c r="H495" s="663">
        <v>2420.6</v>
      </c>
      <c r="I495" s="728"/>
      <c r="J495" s="728"/>
      <c r="K495" s="728"/>
    </row>
    <row r="496" spans="1:11" s="335" customFormat="1" ht="12" x14ac:dyDescent="0.2">
      <c r="A496" s="335" t="s">
        <v>22738</v>
      </c>
      <c r="B496" s="335" t="s">
        <v>22819</v>
      </c>
      <c r="C496" s="749">
        <v>45139</v>
      </c>
      <c r="D496" s="765">
        <v>45160</v>
      </c>
      <c r="E496" s="765">
        <v>45250</v>
      </c>
      <c r="F496" s="745">
        <v>2554</v>
      </c>
      <c r="G496" s="745">
        <v>176.23</v>
      </c>
      <c r="H496" s="663">
        <v>2377.77</v>
      </c>
      <c r="I496" s="728"/>
      <c r="J496" s="728"/>
      <c r="K496" s="728"/>
    </row>
    <row r="497" spans="1:11" s="335" customFormat="1" ht="12" x14ac:dyDescent="0.2">
      <c r="A497" s="335" t="s">
        <v>22739</v>
      </c>
      <c r="B497" s="335" t="s">
        <v>22820</v>
      </c>
      <c r="C497" s="749">
        <v>45139</v>
      </c>
      <c r="D497" s="765">
        <v>45139</v>
      </c>
      <c r="E497" s="765">
        <v>45229</v>
      </c>
      <c r="F497" s="745">
        <v>6660</v>
      </c>
      <c r="G497" s="745">
        <v>459.54</v>
      </c>
      <c r="H497" s="663">
        <v>6200.46</v>
      </c>
      <c r="I497" s="728"/>
      <c r="J497" s="728"/>
      <c r="K497" s="728"/>
    </row>
    <row r="498" spans="1:11" s="335" customFormat="1" ht="12" x14ac:dyDescent="0.2">
      <c r="A498" s="335" t="s">
        <v>22740</v>
      </c>
      <c r="B498" s="335" t="s">
        <v>22319</v>
      </c>
      <c r="C498" s="749">
        <v>45139</v>
      </c>
      <c r="D498" s="765">
        <v>45160</v>
      </c>
      <c r="E498" s="765">
        <v>45250</v>
      </c>
      <c r="F498" s="745">
        <v>7699.11</v>
      </c>
      <c r="G498" s="745">
        <v>531.24</v>
      </c>
      <c r="H498" s="663">
        <v>7167.87</v>
      </c>
      <c r="I498" s="728"/>
      <c r="J498" s="728"/>
      <c r="K498" s="728"/>
    </row>
    <row r="499" spans="1:11" s="335" customFormat="1" ht="12" x14ac:dyDescent="0.2">
      <c r="A499" s="335" t="s">
        <v>22741</v>
      </c>
      <c r="B499" s="335" t="s">
        <v>22821</v>
      </c>
      <c r="C499" s="749">
        <v>45139</v>
      </c>
      <c r="D499" s="765">
        <v>45160</v>
      </c>
      <c r="E499" s="765">
        <v>45250</v>
      </c>
      <c r="F499" s="745">
        <v>6369</v>
      </c>
      <c r="G499" s="745">
        <v>439.46</v>
      </c>
      <c r="H499" s="663">
        <v>5929.54</v>
      </c>
      <c r="I499" s="728"/>
      <c r="J499" s="728"/>
      <c r="K499" s="728"/>
    </row>
    <row r="500" spans="1:11" s="335" customFormat="1" ht="12" x14ac:dyDescent="0.2">
      <c r="A500" s="335" t="s">
        <v>22742</v>
      </c>
      <c r="B500" s="335" t="s">
        <v>22822</v>
      </c>
      <c r="C500" s="749">
        <v>45139</v>
      </c>
      <c r="D500" s="765">
        <v>45160</v>
      </c>
      <c r="E500" s="765">
        <v>45250</v>
      </c>
      <c r="F500" s="745">
        <v>5382</v>
      </c>
      <c r="G500" s="745">
        <v>371.36</v>
      </c>
      <c r="H500" s="663">
        <v>5010.6400000000003</v>
      </c>
      <c r="I500" s="728"/>
      <c r="J500" s="728"/>
      <c r="K500" s="728"/>
    </row>
    <row r="501" spans="1:11" s="335" customFormat="1" ht="12" x14ac:dyDescent="0.2">
      <c r="A501" s="335" t="s">
        <v>22743</v>
      </c>
      <c r="B501" s="335" t="s">
        <v>22823</v>
      </c>
      <c r="C501" s="749">
        <v>45139</v>
      </c>
      <c r="D501" s="765">
        <v>45160</v>
      </c>
      <c r="E501" s="765">
        <v>45250</v>
      </c>
      <c r="F501" s="745">
        <v>1600</v>
      </c>
      <c r="G501" s="745">
        <v>110.4</v>
      </c>
      <c r="H501" s="663">
        <v>1489.6</v>
      </c>
      <c r="I501" s="728"/>
      <c r="J501" s="728"/>
      <c r="K501" s="728"/>
    </row>
    <row r="502" spans="1:11" s="335" customFormat="1" ht="12" x14ac:dyDescent="0.2">
      <c r="A502" s="335" t="s">
        <v>22744</v>
      </c>
      <c r="B502" s="335" t="s">
        <v>22824</v>
      </c>
      <c r="C502" s="749">
        <v>45139</v>
      </c>
      <c r="D502" s="765">
        <v>45160</v>
      </c>
      <c r="E502" s="765">
        <v>45250</v>
      </c>
      <c r="F502" s="745">
        <v>4600</v>
      </c>
      <c r="G502" s="745">
        <v>317.39999999999998</v>
      </c>
      <c r="H502" s="663">
        <v>4282.6000000000004</v>
      </c>
      <c r="I502" s="728"/>
      <c r="J502" s="728"/>
      <c r="K502" s="728"/>
    </row>
    <row r="503" spans="1:11" s="335" customFormat="1" ht="12" x14ac:dyDescent="0.2">
      <c r="A503" s="335" t="s">
        <v>22745</v>
      </c>
      <c r="B503" s="335" t="s">
        <v>22824</v>
      </c>
      <c r="C503" s="749">
        <v>45139</v>
      </c>
      <c r="D503" s="765">
        <v>45160</v>
      </c>
      <c r="E503" s="765">
        <v>45250</v>
      </c>
      <c r="F503" s="745">
        <v>2600</v>
      </c>
      <c r="G503" s="745">
        <v>179.4</v>
      </c>
      <c r="H503" s="663">
        <v>2420.6</v>
      </c>
      <c r="I503" s="728"/>
      <c r="J503" s="728"/>
      <c r="K503" s="728"/>
    </row>
    <row r="504" spans="1:11" s="335" customFormat="1" ht="12" x14ac:dyDescent="0.2">
      <c r="A504" s="335" t="s">
        <v>22746</v>
      </c>
      <c r="B504" s="335" t="s">
        <v>22825</v>
      </c>
      <c r="C504" s="749">
        <v>45139</v>
      </c>
      <c r="D504" s="765">
        <v>45160</v>
      </c>
      <c r="E504" s="765">
        <v>45250</v>
      </c>
      <c r="F504" s="745">
        <v>9900</v>
      </c>
      <c r="G504" s="745">
        <v>683.1</v>
      </c>
      <c r="H504" s="663">
        <v>9216.9</v>
      </c>
      <c r="I504" s="728"/>
      <c r="J504" s="728"/>
      <c r="K504" s="728"/>
    </row>
    <row r="505" spans="1:11" s="335" customFormat="1" ht="12" x14ac:dyDescent="0.2">
      <c r="A505" s="335" t="s">
        <v>22747</v>
      </c>
      <c r="B505" s="335" t="s">
        <v>22826</v>
      </c>
      <c r="C505" s="749">
        <v>45139</v>
      </c>
      <c r="D505" s="765">
        <v>45159</v>
      </c>
      <c r="E505" s="765">
        <v>45249</v>
      </c>
      <c r="F505" s="745">
        <v>2550</v>
      </c>
      <c r="G505" s="745">
        <v>175.95</v>
      </c>
      <c r="H505" s="663">
        <v>2374.0500000000002</v>
      </c>
      <c r="I505" s="728"/>
      <c r="J505" s="728"/>
      <c r="K505" s="728"/>
    </row>
    <row r="506" spans="1:11" s="335" customFormat="1" ht="12" x14ac:dyDescent="0.2">
      <c r="A506" s="335" t="s">
        <v>22748</v>
      </c>
      <c r="B506" s="335" t="s">
        <v>22827</v>
      </c>
      <c r="C506" s="749">
        <v>45139</v>
      </c>
      <c r="D506" s="765">
        <v>45155</v>
      </c>
      <c r="E506" s="765">
        <v>45245</v>
      </c>
      <c r="F506" s="745">
        <v>5820</v>
      </c>
      <c r="G506" s="745">
        <v>401.58</v>
      </c>
      <c r="H506" s="663">
        <v>5418.42</v>
      </c>
      <c r="I506" s="728"/>
      <c r="J506" s="728"/>
      <c r="K506" s="728"/>
    </row>
    <row r="507" spans="1:11" s="335" customFormat="1" ht="12" x14ac:dyDescent="0.2">
      <c r="A507" s="335" t="s">
        <v>22749</v>
      </c>
      <c r="B507" s="335" t="s">
        <v>22828</v>
      </c>
      <c r="C507" s="749">
        <v>45139</v>
      </c>
      <c r="D507" s="765">
        <v>45160</v>
      </c>
      <c r="E507" s="765">
        <v>45250</v>
      </c>
      <c r="F507" s="745">
        <v>2999</v>
      </c>
      <c r="G507" s="745">
        <v>206.93</v>
      </c>
      <c r="H507" s="663">
        <v>2792.07</v>
      </c>
      <c r="I507" s="728"/>
      <c r="J507" s="728"/>
      <c r="K507" s="728"/>
    </row>
    <row r="508" spans="1:11" s="335" customFormat="1" ht="12" x14ac:dyDescent="0.2">
      <c r="A508" s="335" t="s">
        <v>22750</v>
      </c>
      <c r="B508" s="335" t="s">
        <v>22829</v>
      </c>
      <c r="C508" s="749">
        <v>45139</v>
      </c>
      <c r="D508" s="765">
        <v>45160</v>
      </c>
      <c r="E508" s="765">
        <v>45250</v>
      </c>
      <c r="F508" s="745">
        <v>3168</v>
      </c>
      <c r="G508" s="745">
        <v>218.59</v>
      </c>
      <c r="H508" s="663">
        <v>2949.41</v>
      </c>
      <c r="I508" s="728"/>
      <c r="J508" s="728"/>
      <c r="K508" s="728"/>
    </row>
    <row r="509" spans="1:11" s="335" customFormat="1" ht="12" x14ac:dyDescent="0.2">
      <c r="A509" s="335" t="s">
        <v>22751</v>
      </c>
      <c r="B509" s="335" t="s">
        <v>22830</v>
      </c>
      <c r="C509" s="749">
        <v>45139</v>
      </c>
      <c r="D509" s="765">
        <v>45155</v>
      </c>
      <c r="E509" s="765">
        <v>45245</v>
      </c>
      <c r="F509" s="745">
        <v>4281.8999999999996</v>
      </c>
      <c r="G509" s="745">
        <v>295.45</v>
      </c>
      <c r="H509" s="663">
        <v>3986.45</v>
      </c>
      <c r="I509" s="728"/>
      <c r="J509" s="728"/>
      <c r="K509" s="728"/>
    </row>
    <row r="510" spans="1:11" s="335" customFormat="1" ht="12" x14ac:dyDescent="0.2">
      <c r="A510" s="335" t="s">
        <v>22752</v>
      </c>
      <c r="B510" s="335" t="s">
        <v>22831</v>
      </c>
      <c r="C510" s="749">
        <v>45139</v>
      </c>
      <c r="D510" s="765">
        <v>45154</v>
      </c>
      <c r="E510" s="765">
        <v>45244</v>
      </c>
      <c r="F510" s="745">
        <v>2555</v>
      </c>
      <c r="G510" s="745">
        <v>176.3</v>
      </c>
      <c r="H510" s="663">
        <v>2378.71</v>
      </c>
      <c r="I510" s="728"/>
      <c r="J510" s="728"/>
      <c r="K510" s="728"/>
    </row>
    <row r="511" spans="1:11" s="335" customFormat="1" ht="12" x14ac:dyDescent="0.2">
      <c r="A511" s="335" t="s">
        <v>22753</v>
      </c>
      <c r="B511" s="335" t="s">
        <v>22832</v>
      </c>
      <c r="C511" s="749">
        <v>45139</v>
      </c>
      <c r="D511" s="765">
        <v>45149</v>
      </c>
      <c r="E511" s="765">
        <v>45239</v>
      </c>
      <c r="F511" s="745">
        <v>4282</v>
      </c>
      <c r="G511" s="745">
        <v>295.45999999999998</v>
      </c>
      <c r="H511" s="663">
        <v>3986.54</v>
      </c>
      <c r="I511" s="728"/>
      <c r="J511" s="728"/>
      <c r="K511" s="728"/>
    </row>
    <row r="512" spans="1:11" s="335" customFormat="1" ht="12" x14ac:dyDescent="0.2">
      <c r="A512" s="335" t="s">
        <v>22754</v>
      </c>
      <c r="B512" s="335" t="s">
        <v>22833</v>
      </c>
      <c r="C512" s="749">
        <v>45139</v>
      </c>
      <c r="D512" s="765">
        <v>45155</v>
      </c>
      <c r="E512" s="765">
        <v>45245</v>
      </c>
      <c r="F512" s="745">
        <v>3000</v>
      </c>
      <c r="G512" s="745">
        <v>207</v>
      </c>
      <c r="H512" s="663">
        <v>2793</v>
      </c>
      <c r="I512" s="728"/>
      <c r="J512" s="728"/>
      <c r="K512" s="728"/>
    </row>
    <row r="513" spans="1:11" s="335" customFormat="1" ht="12" x14ac:dyDescent="0.2">
      <c r="A513" s="335" t="s">
        <v>22755</v>
      </c>
      <c r="B513" s="335" t="s">
        <v>22834</v>
      </c>
      <c r="C513" s="749">
        <v>45139</v>
      </c>
      <c r="D513" s="765">
        <v>45160</v>
      </c>
      <c r="E513" s="765">
        <v>45250</v>
      </c>
      <c r="F513" s="745">
        <v>2990</v>
      </c>
      <c r="G513" s="745">
        <v>206.31</v>
      </c>
      <c r="H513" s="663">
        <v>2783.69</v>
      </c>
      <c r="I513" s="728"/>
      <c r="J513" s="728"/>
      <c r="K513" s="728"/>
    </row>
    <row r="514" spans="1:11" s="335" customFormat="1" ht="12" x14ac:dyDescent="0.2">
      <c r="A514" s="335" t="s">
        <v>22756</v>
      </c>
      <c r="B514" s="335" t="s">
        <v>22835</v>
      </c>
      <c r="C514" s="749">
        <v>45139</v>
      </c>
      <c r="D514" s="765">
        <v>45160</v>
      </c>
      <c r="E514" s="765">
        <v>45250</v>
      </c>
      <c r="F514" s="745">
        <v>10603</v>
      </c>
      <c r="G514" s="745">
        <v>731.61</v>
      </c>
      <c r="H514" s="663">
        <v>9871.39</v>
      </c>
      <c r="I514" s="728"/>
      <c r="J514" s="728"/>
      <c r="K514" s="728"/>
    </row>
    <row r="515" spans="1:11" s="335" customFormat="1" ht="12" x14ac:dyDescent="0.2">
      <c r="A515" s="335" t="s">
        <v>22757</v>
      </c>
      <c r="B515" s="335" t="s">
        <v>22836</v>
      </c>
      <c r="C515" s="749">
        <v>45139</v>
      </c>
      <c r="D515" s="765">
        <v>45167</v>
      </c>
      <c r="E515" s="765">
        <v>45257</v>
      </c>
      <c r="F515" s="745">
        <v>2500</v>
      </c>
      <c r="G515" s="745">
        <v>172.5</v>
      </c>
      <c r="H515" s="663">
        <v>2327.5</v>
      </c>
      <c r="I515" s="728"/>
      <c r="J515" s="728"/>
      <c r="K515" s="728"/>
    </row>
    <row r="516" spans="1:11" s="335" customFormat="1" ht="12" x14ac:dyDescent="0.2">
      <c r="A516" s="335" t="s">
        <v>22758</v>
      </c>
      <c r="B516" s="335" t="s">
        <v>22837</v>
      </c>
      <c r="C516" s="749">
        <v>45139</v>
      </c>
      <c r="D516" s="765">
        <v>45167</v>
      </c>
      <c r="E516" s="765">
        <v>45257</v>
      </c>
      <c r="F516" s="745">
        <v>8787</v>
      </c>
      <c r="G516" s="745">
        <v>606.29999999999995</v>
      </c>
      <c r="H516" s="663">
        <v>8180.7</v>
      </c>
      <c r="I516" s="728"/>
      <c r="J516" s="728"/>
      <c r="K516" s="728"/>
    </row>
    <row r="517" spans="1:11" s="335" customFormat="1" ht="12" x14ac:dyDescent="0.2">
      <c r="A517" s="335" t="s">
        <v>22759</v>
      </c>
      <c r="B517" s="335" t="s">
        <v>22838</v>
      </c>
      <c r="C517" s="749">
        <v>45139</v>
      </c>
      <c r="D517" s="765">
        <v>45167</v>
      </c>
      <c r="E517" s="765">
        <v>45257</v>
      </c>
      <c r="F517" s="745">
        <v>2100</v>
      </c>
      <c r="G517" s="745">
        <v>144.9</v>
      </c>
      <c r="H517" s="663">
        <v>1955.1</v>
      </c>
      <c r="I517" s="728"/>
      <c r="J517" s="728"/>
      <c r="K517" s="728"/>
    </row>
    <row r="518" spans="1:11" s="335" customFormat="1" ht="12" x14ac:dyDescent="0.2">
      <c r="A518" s="335" t="s">
        <v>22760</v>
      </c>
      <c r="B518" s="335" t="s">
        <v>22839</v>
      </c>
      <c r="C518" s="749">
        <v>45139</v>
      </c>
      <c r="D518" s="765">
        <v>45167</v>
      </c>
      <c r="E518" s="765">
        <v>45257</v>
      </c>
      <c r="F518" s="745">
        <v>2863</v>
      </c>
      <c r="G518" s="745">
        <v>197.55</v>
      </c>
      <c r="H518" s="663">
        <v>2665.45</v>
      </c>
      <c r="I518" s="728"/>
      <c r="J518" s="728"/>
      <c r="K518" s="728"/>
    </row>
    <row r="519" spans="1:11" s="335" customFormat="1" ht="12" x14ac:dyDescent="0.2">
      <c r="A519" s="335" t="s">
        <v>22761</v>
      </c>
      <c r="B519" s="335" t="s">
        <v>22840</v>
      </c>
      <c r="C519" s="749">
        <v>45139</v>
      </c>
      <c r="D519" s="765">
        <v>45167</v>
      </c>
      <c r="E519" s="765">
        <v>45257</v>
      </c>
      <c r="F519" s="745">
        <v>1750</v>
      </c>
      <c r="G519" s="745">
        <v>120.75</v>
      </c>
      <c r="H519" s="663">
        <v>1629.25</v>
      </c>
      <c r="I519" s="728"/>
      <c r="J519" s="728"/>
      <c r="K519" s="728"/>
    </row>
    <row r="520" spans="1:11" s="335" customFormat="1" ht="12" x14ac:dyDescent="0.2">
      <c r="A520" s="335" t="s">
        <v>22762</v>
      </c>
      <c r="B520" s="335" t="s">
        <v>22796</v>
      </c>
      <c r="C520" s="749">
        <v>45139</v>
      </c>
      <c r="D520" s="765">
        <v>45167</v>
      </c>
      <c r="E520" s="765">
        <v>45257</v>
      </c>
      <c r="F520" s="745">
        <v>5000</v>
      </c>
      <c r="G520" s="745">
        <v>345</v>
      </c>
      <c r="H520" s="663">
        <v>4655</v>
      </c>
      <c r="I520" s="728"/>
      <c r="J520" s="728"/>
      <c r="K520" s="728"/>
    </row>
    <row r="521" spans="1:11" s="335" customFormat="1" ht="12" x14ac:dyDescent="0.2">
      <c r="A521" s="335" t="s">
        <v>22763</v>
      </c>
      <c r="B521" s="335" t="s">
        <v>22841</v>
      </c>
      <c r="C521" s="749">
        <v>45139</v>
      </c>
      <c r="D521" s="765">
        <v>45139</v>
      </c>
      <c r="E521" s="765">
        <v>45229</v>
      </c>
      <c r="F521" s="745">
        <v>3200</v>
      </c>
      <c r="G521" s="745">
        <v>220.8</v>
      </c>
      <c r="H521" s="663">
        <v>2979.2</v>
      </c>
      <c r="I521" s="728"/>
      <c r="J521" s="728"/>
      <c r="K521" s="728"/>
    </row>
    <row r="522" spans="1:11" s="335" customFormat="1" ht="12" x14ac:dyDescent="0.2">
      <c r="A522" s="335" t="s">
        <v>22764</v>
      </c>
      <c r="B522" s="335" t="s">
        <v>22842</v>
      </c>
      <c r="C522" s="749">
        <v>45139</v>
      </c>
      <c r="D522" s="765">
        <v>45166</v>
      </c>
      <c r="E522" s="765">
        <v>45256</v>
      </c>
      <c r="F522" s="745">
        <v>3050</v>
      </c>
      <c r="G522" s="745">
        <v>210.45</v>
      </c>
      <c r="H522" s="663">
        <v>2839.55</v>
      </c>
      <c r="I522" s="728"/>
      <c r="J522" s="728"/>
      <c r="K522" s="728"/>
    </row>
    <row r="523" spans="1:11" s="335" customFormat="1" ht="12" x14ac:dyDescent="0.2">
      <c r="A523" s="335" t="s">
        <v>22765</v>
      </c>
      <c r="B523" s="335" t="s">
        <v>22843</v>
      </c>
      <c r="C523" s="749">
        <v>45139</v>
      </c>
      <c r="D523" s="765">
        <v>45162</v>
      </c>
      <c r="E523" s="765">
        <v>45252</v>
      </c>
      <c r="F523" s="745">
        <v>9225</v>
      </c>
      <c r="G523" s="745">
        <v>636.53</v>
      </c>
      <c r="H523" s="663">
        <v>8588.48</v>
      </c>
      <c r="I523" s="728"/>
      <c r="J523" s="728"/>
      <c r="K523" s="728"/>
    </row>
    <row r="524" spans="1:11" s="335" customFormat="1" ht="12" x14ac:dyDescent="0.2">
      <c r="A524" s="335" t="s">
        <v>22766</v>
      </c>
      <c r="B524" s="335" t="s">
        <v>22844</v>
      </c>
      <c r="C524" s="749">
        <v>45139</v>
      </c>
      <c r="D524" s="765">
        <v>45167</v>
      </c>
      <c r="E524" s="765">
        <v>45257</v>
      </c>
      <c r="F524" s="745">
        <v>5950</v>
      </c>
      <c r="G524" s="745">
        <v>410.55</v>
      </c>
      <c r="H524" s="663">
        <v>5539.45</v>
      </c>
      <c r="I524" s="728"/>
      <c r="J524" s="728"/>
      <c r="K524" s="728"/>
    </row>
    <row r="525" spans="1:11" s="335" customFormat="1" ht="12" x14ac:dyDescent="0.2">
      <c r="A525" s="335" t="s">
        <v>22767</v>
      </c>
      <c r="B525" s="335" t="s">
        <v>22845</v>
      </c>
      <c r="C525" s="749">
        <v>45139</v>
      </c>
      <c r="D525" s="765">
        <v>45163</v>
      </c>
      <c r="E525" s="765">
        <v>45253</v>
      </c>
      <c r="F525" s="745">
        <v>2151</v>
      </c>
      <c r="G525" s="745">
        <v>148.41999999999999</v>
      </c>
      <c r="H525" s="663">
        <v>2002.58</v>
      </c>
      <c r="I525" s="728"/>
      <c r="J525" s="728"/>
      <c r="K525" s="728"/>
    </row>
    <row r="526" spans="1:11" s="335" customFormat="1" ht="12" x14ac:dyDescent="0.2">
      <c r="A526" s="335" t="s">
        <v>22768</v>
      </c>
      <c r="B526" s="335" t="s">
        <v>22846</v>
      </c>
      <c r="C526" s="749">
        <v>45139</v>
      </c>
      <c r="D526" s="765">
        <v>45167</v>
      </c>
      <c r="E526" s="765">
        <v>45257</v>
      </c>
      <c r="F526" s="745">
        <v>2500</v>
      </c>
      <c r="G526" s="745">
        <v>172.5</v>
      </c>
      <c r="H526" s="663">
        <v>2327.5</v>
      </c>
      <c r="I526" s="728"/>
      <c r="J526" s="728"/>
      <c r="K526" s="728"/>
    </row>
    <row r="527" spans="1:11" s="335" customFormat="1" ht="12" x14ac:dyDescent="0.2">
      <c r="A527" s="335" t="s">
        <v>22769</v>
      </c>
      <c r="B527" s="335" t="s">
        <v>22847</v>
      </c>
      <c r="C527" s="749">
        <v>45139</v>
      </c>
      <c r="D527" s="765">
        <v>45167</v>
      </c>
      <c r="E527" s="765">
        <v>45257</v>
      </c>
      <c r="F527" s="745">
        <v>4500</v>
      </c>
      <c r="G527" s="745">
        <v>310.5</v>
      </c>
      <c r="H527" s="663">
        <v>4189.5</v>
      </c>
      <c r="I527" s="728"/>
      <c r="J527" s="728"/>
      <c r="K527" s="728"/>
    </row>
    <row r="528" spans="1:11" s="335" customFormat="1" ht="12" x14ac:dyDescent="0.2">
      <c r="A528" s="335" t="s">
        <v>22770</v>
      </c>
      <c r="B528" s="335" t="s">
        <v>22848</v>
      </c>
      <c r="C528" s="749">
        <v>45139</v>
      </c>
      <c r="D528" s="765">
        <v>45163</v>
      </c>
      <c r="E528" s="765">
        <v>45253</v>
      </c>
      <c r="F528" s="745">
        <v>3101</v>
      </c>
      <c r="G528" s="745">
        <v>213.97</v>
      </c>
      <c r="H528" s="663">
        <v>2887.03</v>
      </c>
      <c r="I528" s="728"/>
      <c r="J528" s="728"/>
      <c r="K528" s="728"/>
    </row>
    <row r="529" spans="1:11" s="335" customFormat="1" ht="12" x14ac:dyDescent="0.2">
      <c r="A529" s="335" t="s">
        <v>22771</v>
      </c>
      <c r="B529" s="335" t="s">
        <v>22849</v>
      </c>
      <c r="C529" s="749">
        <v>45139</v>
      </c>
      <c r="D529" s="765">
        <v>45167</v>
      </c>
      <c r="E529" s="765">
        <v>45257</v>
      </c>
      <c r="F529" s="745">
        <v>4500</v>
      </c>
      <c r="G529" s="745">
        <v>310.5</v>
      </c>
      <c r="H529" s="663">
        <v>4189.5</v>
      </c>
      <c r="I529" s="728"/>
      <c r="J529" s="728"/>
      <c r="K529" s="728"/>
    </row>
    <row r="530" spans="1:11" s="335" customFormat="1" ht="12" x14ac:dyDescent="0.2">
      <c r="A530" s="335" t="s">
        <v>22772</v>
      </c>
      <c r="B530" s="335" t="s">
        <v>22850</v>
      </c>
      <c r="C530" s="749">
        <v>45139</v>
      </c>
      <c r="D530" s="765">
        <v>45167</v>
      </c>
      <c r="E530" s="765">
        <v>45257</v>
      </c>
      <c r="F530" s="745">
        <v>2999</v>
      </c>
      <c r="G530" s="745">
        <v>206.93</v>
      </c>
      <c r="H530" s="663">
        <v>2792.07</v>
      </c>
      <c r="I530" s="728"/>
      <c r="J530" s="728"/>
      <c r="K530" s="728"/>
    </row>
    <row r="531" spans="1:11" s="335" customFormat="1" ht="12" x14ac:dyDescent="0.2">
      <c r="A531" s="335" t="s">
        <v>22773</v>
      </c>
      <c r="B531" s="335" t="s">
        <v>22851</v>
      </c>
      <c r="C531" s="749">
        <v>45139</v>
      </c>
      <c r="D531" s="765">
        <v>45166</v>
      </c>
      <c r="E531" s="765">
        <v>45256</v>
      </c>
      <c r="F531" s="745">
        <v>2600</v>
      </c>
      <c r="G531" s="745">
        <v>179.4</v>
      </c>
      <c r="H531" s="663">
        <v>2420.6</v>
      </c>
      <c r="I531" s="728"/>
      <c r="J531" s="728"/>
      <c r="K531" s="728"/>
    </row>
    <row r="532" spans="1:11" s="335" customFormat="1" ht="12" x14ac:dyDescent="0.2">
      <c r="A532" s="335" t="s">
        <v>22774</v>
      </c>
      <c r="B532" s="335" t="s">
        <v>22852</v>
      </c>
      <c r="C532" s="749">
        <v>45139</v>
      </c>
      <c r="D532" s="765">
        <v>45169</v>
      </c>
      <c r="E532" s="765">
        <v>45259</v>
      </c>
      <c r="F532" s="745">
        <v>3350</v>
      </c>
      <c r="G532" s="745">
        <v>231.15</v>
      </c>
      <c r="H532" s="663">
        <v>3118.85</v>
      </c>
      <c r="I532" s="728"/>
      <c r="J532" s="728"/>
      <c r="K532" s="728"/>
    </row>
    <row r="533" spans="1:11" s="335" customFormat="1" ht="12" x14ac:dyDescent="0.2">
      <c r="A533" s="335" t="s">
        <v>23077</v>
      </c>
      <c r="B533" s="335" t="s">
        <v>23076</v>
      </c>
      <c r="C533" s="749">
        <v>45139</v>
      </c>
      <c r="D533" s="765">
        <v>45176</v>
      </c>
      <c r="E533" s="765">
        <v>45243</v>
      </c>
      <c r="F533" s="756">
        <v>3300</v>
      </c>
      <c r="G533" s="335">
        <v>227.7</v>
      </c>
      <c r="H533" s="756">
        <v>3072.3</v>
      </c>
      <c r="I533" s="728"/>
      <c r="J533" s="728"/>
      <c r="K533" s="728"/>
    </row>
    <row r="534" spans="1:11" s="335" customFormat="1" ht="12" x14ac:dyDescent="0.2">
      <c r="A534" s="335" t="s">
        <v>23078</v>
      </c>
      <c r="B534" s="335" t="s">
        <v>22842</v>
      </c>
      <c r="C534" s="749">
        <v>45139</v>
      </c>
      <c r="D534" s="765">
        <v>45173</v>
      </c>
      <c r="E534" s="765">
        <v>45256</v>
      </c>
      <c r="F534" s="756">
        <v>1050</v>
      </c>
      <c r="G534" s="335">
        <v>72.45</v>
      </c>
      <c r="H534" s="335">
        <v>977.55</v>
      </c>
      <c r="I534" s="728"/>
      <c r="J534" s="728"/>
      <c r="K534" s="728"/>
    </row>
    <row r="535" spans="1:11" s="335" customFormat="1" ht="12" x14ac:dyDescent="0.2">
      <c r="A535" s="335" t="s">
        <v>23080</v>
      </c>
      <c r="B535" s="335" t="s">
        <v>23079</v>
      </c>
      <c r="C535" s="749">
        <v>45139</v>
      </c>
      <c r="D535" s="765">
        <v>45177</v>
      </c>
      <c r="E535" s="765">
        <v>45250</v>
      </c>
      <c r="F535" s="756">
        <v>4769</v>
      </c>
      <c r="G535" s="335">
        <v>329.06</v>
      </c>
      <c r="H535" s="756">
        <v>4439.9399999999996</v>
      </c>
      <c r="I535" s="728"/>
      <c r="J535" s="728"/>
      <c r="K535" s="728"/>
    </row>
    <row r="536" spans="1:11" s="335" customFormat="1" ht="12" x14ac:dyDescent="0.2">
      <c r="A536" s="335" t="s">
        <v>23082</v>
      </c>
      <c r="B536" s="335" t="s">
        <v>23081</v>
      </c>
      <c r="C536" s="749">
        <v>45139</v>
      </c>
      <c r="D536" s="765">
        <v>45195</v>
      </c>
      <c r="E536" s="765">
        <v>45245</v>
      </c>
      <c r="F536" s="756">
        <v>2635</v>
      </c>
      <c r="G536" s="335">
        <v>181.82</v>
      </c>
      <c r="H536" s="756">
        <v>2453.19</v>
      </c>
      <c r="I536" s="728"/>
      <c r="J536" s="728"/>
      <c r="K536" s="728"/>
    </row>
    <row r="537" spans="1:11" s="335" customFormat="1" ht="12" x14ac:dyDescent="0.2">
      <c r="A537" s="335" t="s">
        <v>23084</v>
      </c>
      <c r="B537" s="335" t="s">
        <v>23083</v>
      </c>
      <c r="C537" s="749">
        <v>45139</v>
      </c>
      <c r="D537" s="765">
        <v>45180</v>
      </c>
      <c r="E537" s="765">
        <v>45258</v>
      </c>
      <c r="F537" s="756">
        <v>2500</v>
      </c>
      <c r="G537" s="335">
        <v>172.5</v>
      </c>
      <c r="H537" s="756">
        <v>2327.5</v>
      </c>
      <c r="I537" s="728"/>
      <c r="J537" s="728"/>
      <c r="K537" s="728"/>
    </row>
    <row r="538" spans="1:11" s="335" customFormat="1" ht="12" x14ac:dyDescent="0.2">
      <c r="C538" s="749"/>
      <c r="D538" s="765"/>
      <c r="E538" s="765"/>
      <c r="F538" s="745"/>
      <c r="G538" s="745"/>
      <c r="H538" s="663"/>
      <c r="I538" s="728"/>
      <c r="J538" s="728"/>
      <c r="K538" s="728"/>
    </row>
    <row r="539" spans="1:11" s="335" customFormat="1" ht="12" x14ac:dyDescent="0.2">
      <c r="A539" s="335" t="s">
        <v>22963</v>
      </c>
      <c r="B539" s="335" t="s">
        <v>23051</v>
      </c>
      <c r="C539" s="749">
        <v>45170</v>
      </c>
      <c r="D539" s="765">
        <v>45195</v>
      </c>
      <c r="E539" s="765">
        <v>45285</v>
      </c>
      <c r="F539" s="745">
        <v>500</v>
      </c>
      <c r="G539" s="745">
        <v>34.5</v>
      </c>
      <c r="H539" s="663">
        <v>465.5</v>
      </c>
      <c r="I539" s="728"/>
      <c r="J539" s="728"/>
      <c r="K539" s="728"/>
    </row>
    <row r="540" spans="1:11" s="335" customFormat="1" ht="12" x14ac:dyDescent="0.2">
      <c r="A540" s="335" t="s">
        <v>22920</v>
      </c>
      <c r="B540" s="335" t="s">
        <v>23016</v>
      </c>
      <c r="C540" s="749">
        <v>45170</v>
      </c>
      <c r="D540" s="765">
        <v>45181</v>
      </c>
      <c r="E540" s="765">
        <v>45271</v>
      </c>
      <c r="F540" s="745">
        <v>1200</v>
      </c>
      <c r="G540" s="745">
        <v>82.8</v>
      </c>
      <c r="H540" s="663">
        <v>1117.2</v>
      </c>
      <c r="I540" s="728"/>
      <c r="J540" s="728"/>
      <c r="K540" s="728"/>
    </row>
    <row r="541" spans="1:11" s="335" customFormat="1" ht="12" x14ac:dyDescent="0.2">
      <c r="A541" s="335" t="s">
        <v>22964</v>
      </c>
      <c r="B541" s="335" t="s">
        <v>22796</v>
      </c>
      <c r="C541" s="749">
        <v>45170</v>
      </c>
      <c r="D541" s="765">
        <v>45195</v>
      </c>
      <c r="E541" s="765">
        <v>45285</v>
      </c>
      <c r="F541" s="745">
        <v>1300</v>
      </c>
      <c r="G541" s="745">
        <v>89.7</v>
      </c>
      <c r="H541" s="663">
        <v>1210.3</v>
      </c>
      <c r="I541" s="728"/>
      <c r="J541" s="728"/>
      <c r="K541" s="728"/>
    </row>
    <row r="542" spans="1:11" s="335" customFormat="1" ht="12" x14ac:dyDescent="0.2">
      <c r="A542" s="335" t="s">
        <v>22893</v>
      </c>
      <c r="B542" s="335" t="s">
        <v>22993</v>
      </c>
      <c r="C542" s="749">
        <v>45170</v>
      </c>
      <c r="D542" s="765">
        <v>45174</v>
      </c>
      <c r="E542" s="765">
        <v>45264</v>
      </c>
      <c r="F542" s="745">
        <v>1400</v>
      </c>
      <c r="G542" s="745">
        <v>96.6</v>
      </c>
      <c r="H542" s="663">
        <v>1303.4000000000001</v>
      </c>
      <c r="I542" s="728"/>
      <c r="J542" s="728"/>
      <c r="K542" s="728"/>
    </row>
    <row r="543" spans="1:11" s="335" customFormat="1" ht="12" x14ac:dyDescent="0.2">
      <c r="A543" s="335" t="s">
        <v>22940</v>
      </c>
      <c r="B543" s="335" t="s">
        <v>23031</v>
      </c>
      <c r="C543" s="749">
        <v>45170</v>
      </c>
      <c r="D543" s="765">
        <v>45188</v>
      </c>
      <c r="E543" s="765">
        <v>45278</v>
      </c>
      <c r="F543" s="745">
        <v>1450</v>
      </c>
      <c r="G543" s="745">
        <v>100.05</v>
      </c>
      <c r="H543" s="663">
        <v>1349.95</v>
      </c>
      <c r="I543" s="728"/>
      <c r="J543" s="728"/>
      <c r="K543" s="728"/>
    </row>
    <row r="544" spans="1:11" s="335" customFormat="1" ht="12" x14ac:dyDescent="0.2">
      <c r="A544" s="335" t="s">
        <v>22937</v>
      </c>
      <c r="B544" s="335" t="s">
        <v>22835</v>
      </c>
      <c r="C544" s="749">
        <v>45170</v>
      </c>
      <c r="D544" s="765">
        <v>45181</v>
      </c>
      <c r="E544" s="765">
        <v>45271</v>
      </c>
      <c r="F544" s="745">
        <v>1500</v>
      </c>
      <c r="G544" s="745">
        <v>103.5</v>
      </c>
      <c r="H544" s="663">
        <v>1396.5</v>
      </c>
      <c r="I544" s="728"/>
      <c r="J544" s="728"/>
      <c r="K544" s="728"/>
    </row>
    <row r="545" spans="1:11" s="335" customFormat="1" ht="12" x14ac:dyDescent="0.2">
      <c r="A545" s="335" t="s">
        <v>22970</v>
      </c>
      <c r="B545" s="335" t="s">
        <v>23056</v>
      </c>
      <c r="C545" s="749">
        <v>45170</v>
      </c>
      <c r="D545" s="765">
        <v>45195</v>
      </c>
      <c r="E545" s="765">
        <v>45285</v>
      </c>
      <c r="F545" s="745">
        <v>1500</v>
      </c>
      <c r="G545" s="745">
        <v>103.5</v>
      </c>
      <c r="H545" s="663">
        <v>1396.5</v>
      </c>
      <c r="I545" s="728"/>
      <c r="J545" s="728"/>
      <c r="K545" s="728"/>
    </row>
    <row r="546" spans="1:11" s="335" customFormat="1" ht="12" x14ac:dyDescent="0.2">
      <c r="A546" s="335" t="s">
        <v>22976</v>
      </c>
      <c r="B546" s="335" t="s">
        <v>23061</v>
      </c>
      <c r="C546" s="749">
        <v>45170</v>
      </c>
      <c r="D546" s="765">
        <v>45195</v>
      </c>
      <c r="E546" s="765">
        <v>45285</v>
      </c>
      <c r="F546" s="745">
        <v>1550</v>
      </c>
      <c r="G546" s="745">
        <v>106.95</v>
      </c>
      <c r="H546" s="663">
        <v>1443.05</v>
      </c>
      <c r="I546" s="728"/>
      <c r="J546" s="728"/>
      <c r="K546" s="728"/>
    </row>
    <row r="547" spans="1:11" s="335" customFormat="1" ht="12" x14ac:dyDescent="0.2">
      <c r="A547" s="335" t="s">
        <v>22903</v>
      </c>
      <c r="B547" s="335" t="s">
        <v>23002</v>
      </c>
      <c r="C547" s="749">
        <v>45170</v>
      </c>
      <c r="D547" s="765">
        <v>45174</v>
      </c>
      <c r="E547" s="765">
        <v>45264</v>
      </c>
      <c r="F547" s="745">
        <v>1750</v>
      </c>
      <c r="G547" s="745">
        <v>120.75</v>
      </c>
      <c r="H547" s="663">
        <v>1629.25</v>
      </c>
      <c r="I547" s="728"/>
      <c r="J547" s="728"/>
      <c r="K547" s="728"/>
    </row>
    <row r="548" spans="1:11" s="335" customFormat="1" ht="12" x14ac:dyDescent="0.2">
      <c r="A548" s="335" t="s">
        <v>22957</v>
      </c>
      <c r="B548" s="335" t="s">
        <v>23045</v>
      </c>
      <c r="C548" s="749">
        <v>45170</v>
      </c>
      <c r="D548" s="765">
        <v>45187</v>
      </c>
      <c r="E548" s="765">
        <v>45277</v>
      </c>
      <c r="F548" s="745">
        <v>1750</v>
      </c>
      <c r="G548" s="745">
        <v>120.75</v>
      </c>
      <c r="H548" s="663">
        <v>1629.25</v>
      </c>
      <c r="I548" s="728"/>
      <c r="J548" s="728"/>
      <c r="K548" s="728"/>
    </row>
    <row r="549" spans="1:11" s="335" customFormat="1" ht="12" x14ac:dyDescent="0.2">
      <c r="A549" s="335" t="s">
        <v>22967</v>
      </c>
      <c r="B549" s="335" t="s">
        <v>23053</v>
      </c>
      <c r="C549" s="749">
        <v>45170</v>
      </c>
      <c r="D549" s="765">
        <v>45195</v>
      </c>
      <c r="E549" s="765">
        <v>45285</v>
      </c>
      <c r="F549" s="745">
        <v>1750</v>
      </c>
      <c r="G549" s="745">
        <v>120.75</v>
      </c>
      <c r="H549" s="663">
        <v>1629.25</v>
      </c>
      <c r="I549" s="728"/>
      <c r="J549" s="728"/>
      <c r="K549" s="728"/>
    </row>
    <row r="550" spans="1:11" s="335" customFormat="1" ht="12" x14ac:dyDescent="0.2">
      <c r="A550" s="335" t="s">
        <v>22924</v>
      </c>
      <c r="B550" s="335" t="s">
        <v>23020</v>
      </c>
      <c r="C550" s="749">
        <v>45170</v>
      </c>
      <c r="D550" s="765">
        <v>45181</v>
      </c>
      <c r="E550" s="765">
        <v>45271</v>
      </c>
      <c r="F550" s="745">
        <v>1800</v>
      </c>
      <c r="G550" s="745">
        <v>124.2</v>
      </c>
      <c r="H550" s="663">
        <v>1675.8</v>
      </c>
      <c r="I550" s="728"/>
      <c r="J550" s="728"/>
      <c r="K550" s="728"/>
    </row>
    <row r="551" spans="1:11" s="335" customFormat="1" ht="12" x14ac:dyDescent="0.2">
      <c r="A551" s="335" t="s">
        <v>22931</v>
      </c>
      <c r="B551" s="335" t="s">
        <v>23026</v>
      </c>
      <c r="C551" s="749">
        <v>45170</v>
      </c>
      <c r="D551" s="765">
        <v>45181</v>
      </c>
      <c r="E551" s="765">
        <v>45271</v>
      </c>
      <c r="F551" s="745">
        <v>1850</v>
      </c>
      <c r="G551" s="745">
        <v>127.65</v>
      </c>
      <c r="H551" s="663">
        <v>1722.35</v>
      </c>
      <c r="I551" s="728"/>
      <c r="J551" s="728"/>
      <c r="K551" s="728"/>
    </row>
    <row r="552" spans="1:11" s="335" customFormat="1" ht="12" x14ac:dyDescent="0.2">
      <c r="A552" s="335" t="s">
        <v>22944</v>
      </c>
      <c r="B552" s="335" t="s">
        <v>22834</v>
      </c>
      <c r="C552" s="749">
        <v>45170</v>
      </c>
      <c r="D552" s="765">
        <v>45188</v>
      </c>
      <c r="E552" s="765">
        <v>45278</v>
      </c>
      <c r="F552" s="745">
        <v>1950</v>
      </c>
      <c r="G552" s="745">
        <v>134.55000000000001</v>
      </c>
      <c r="H552" s="663">
        <v>1815.45</v>
      </c>
      <c r="I552" s="728"/>
      <c r="J552" s="728"/>
      <c r="K552" s="728"/>
    </row>
    <row r="553" spans="1:11" s="335" customFormat="1" ht="12" x14ac:dyDescent="0.2">
      <c r="A553" s="335" t="s">
        <v>22979</v>
      </c>
      <c r="B553" s="335" t="s">
        <v>23063</v>
      </c>
      <c r="C553" s="749">
        <v>45170</v>
      </c>
      <c r="D553" s="765">
        <v>45194</v>
      </c>
      <c r="E553" s="765">
        <v>45284</v>
      </c>
      <c r="F553" s="745">
        <v>1999</v>
      </c>
      <c r="G553" s="745">
        <v>137.93</v>
      </c>
      <c r="H553" s="663">
        <v>1861.07</v>
      </c>
      <c r="I553" s="728"/>
      <c r="J553" s="728"/>
      <c r="K553" s="728"/>
    </row>
    <row r="554" spans="1:11" s="335" customFormat="1" ht="12" x14ac:dyDescent="0.2">
      <c r="A554" s="335" t="s">
        <v>22942</v>
      </c>
      <c r="B554" s="335" t="s">
        <v>23033</v>
      </c>
      <c r="C554" s="749">
        <v>45170</v>
      </c>
      <c r="D554" s="765">
        <v>45188</v>
      </c>
      <c r="E554" s="765">
        <v>45278</v>
      </c>
      <c r="F554" s="745">
        <v>2000</v>
      </c>
      <c r="G554" s="745">
        <v>138</v>
      </c>
      <c r="H554" s="663">
        <v>1862</v>
      </c>
      <c r="I554" s="728"/>
      <c r="J554" s="728"/>
      <c r="K554" s="728"/>
    </row>
    <row r="555" spans="1:11" s="335" customFormat="1" ht="12" x14ac:dyDescent="0.2">
      <c r="A555" s="335" t="s">
        <v>22971</v>
      </c>
      <c r="B555" s="335" t="s">
        <v>23057</v>
      </c>
      <c r="C555" s="749">
        <v>45170</v>
      </c>
      <c r="D555" s="765">
        <v>45195</v>
      </c>
      <c r="E555" s="765">
        <v>45285</v>
      </c>
      <c r="F555" s="745">
        <v>2000</v>
      </c>
      <c r="G555" s="745">
        <v>138</v>
      </c>
      <c r="H555" s="663">
        <v>1862</v>
      </c>
      <c r="I555" s="728"/>
      <c r="J555" s="728"/>
      <c r="K555" s="728"/>
    </row>
    <row r="556" spans="1:11" s="335" customFormat="1" ht="12" x14ac:dyDescent="0.2">
      <c r="A556" s="335" t="s">
        <v>22977</v>
      </c>
      <c r="B556" s="335" t="s">
        <v>23062</v>
      </c>
      <c r="C556" s="749">
        <v>45170</v>
      </c>
      <c r="D556" s="765">
        <v>45191</v>
      </c>
      <c r="E556" s="765">
        <v>45281</v>
      </c>
      <c r="F556" s="745">
        <v>2000</v>
      </c>
      <c r="G556" s="745">
        <v>138</v>
      </c>
      <c r="H556" s="663">
        <v>1862</v>
      </c>
      <c r="I556" s="728"/>
      <c r="J556" s="728"/>
      <c r="K556" s="728"/>
    </row>
    <row r="557" spans="1:11" s="335" customFormat="1" ht="12" x14ac:dyDescent="0.2">
      <c r="A557" s="335" t="s">
        <v>22980</v>
      </c>
      <c r="B557" s="335" t="s">
        <v>23064</v>
      </c>
      <c r="C557" s="749">
        <v>45170</v>
      </c>
      <c r="D557" s="765">
        <v>45195</v>
      </c>
      <c r="E557" s="765">
        <v>45285</v>
      </c>
      <c r="F557" s="745">
        <v>2000</v>
      </c>
      <c r="G557" s="745">
        <v>138</v>
      </c>
      <c r="H557" s="663">
        <v>1862</v>
      </c>
      <c r="I557" s="728"/>
      <c r="J557" s="728"/>
      <c r="K557" s="728"/>
    </row>
    <row r="558" spans="1:11" s="335" customFormat="1" ht="12" x14ac:dyDescent="0.2">
      <c r="A558" s="335" t="s">
        <v>22985</v>
      </c>
      <c r="B558" s="335" t="s">
        <v>23067</v>
      </c>
      <c r="C558" s="749">
        <v>45170</v>
      </c>
      <c r="D558" s="765">
        <v>45194</v>
      </c>
      <c r="E558" s="765">
        <v>45284</v>
      </c>
      <c r="F558" s="745">
        <v>2000</v>
      </c>
      <c r="G558" s="745">
        <v>138</v>
      </c>
      <c r="H558" s="663">
        <v>1862</v>
      </c>
      <c r="I558" s="728"/>
      <c r="J558" s="728"/>
      <c r="K558" s="728"/>
    </row>
    <row r="559" spans="1:11" s="335" customFormat="1" ht="12" x14ac:dyDescent="0.2">
      <c r="A559" s="335" t="s">
        <v>22909</v>
      </c>
      <c r="B559" s="335" t="s">
        <v>23008</v>
      </c>
      <c r="C559" s="749">
        <v>45170</v>
      </c>
      <c r="D559" s="765">
        <v>45173</v>
      </c>
      <c r="E559" s="765">
        <v>45263</v>
      </c>
      <c r="F559" s="745">
        <v>2050</v>
      </c>
      <c r="G559" s="745">
        <v>141.44999999999999</v>
      </c>
      <c r="H559" s="663">
        <v>1908.55</v>
      </c>
      <c r="I559" s="728"/>
      <c r="J559" s="728"/>
      <c r="K559" s="728"/>
    </row>
    <row r="560" spans="1:11" s="335" customFormat="1" ht="12" x14ac:dyDescent="0.2">
      <c r="A560" s="335" t="s">
        <v>22925</v>
      </c>
      <c r="B560" s="335" t="s">
        <v>23021</v>
      </c>
      <c r="C560" s="749">
        <v>45170</v>
      </c>
      <c r="D560" s="765">
        <v>45176</v>
      </c>
      <c r="E560" s="765">
        <v>45266</v>
      </c>
      <c r="F560" s="745">
        <v>2050</v>
      </c>
      <c r="G560" s="745">
        <v>141.44999999999999</v>
      </c>
      <c r="H560" s="663">
        <v>1908.55</v>
      </c>
      <c r="I560" s="728"/>
      <c r="J560" s="728"/>
      <c r="K560" s="728"/>
    </row>
    <row r="561" spans="1:11" s="335" customFormat="1" ht="12" x14ac:dyDescent="0.2">
      <c r="A561" s="335" t="s">
        <v>22912</v>
      </c>
      <c r="B561" s="335" t="s">
        <v>23011</v>
      </c>
      <c r="C561" s="749">
        <v>45170</v>
      </c>
      <c r="D561" s="765">
        <v>45181</v>
      </c>
      <c r="E561" s="765">
        <v>45271</v>
      </c>
      <c r="F561" s="745">
        <v>2073.5</v>
      </c>
      <c r="G561" s="745">
        <v>143.07</v>
      </c>
      <c r="H561" s="663">
        <v>1930.43</v>
      </c>
      <c r="I561" s="728"/>
      <c r="J561" s="728"/>
      <c r="K561" s="728"/>
    </row>
    <row r="562" spans="1:11" s="335" customFormat="1" ht="12" x14ac:dyDescent="0.2">
      <c r="A562" s="335" t="s">
        <v>22916</v>
      </c>
      <c r="B562" s="335" t="s">
        <v>23012</v>
      </c>
      <c r="C562" s="749">
        <v>45170</v>
      </c>
      <c r="D562" s="765">
        <v>45181</v>
      </c>
      <c r="E562" s="765">
        <v>45271</v>
      </c>
      <c r="F562" s="745">
        <v>2250</v>
      </c>
      <c r="G562" s="745">
        <v>155.25</v>
      </c>
      <c r="H562" s="663">
        <v>2094.75</v>
      </c>
      <c r="I562" s="728"/>
      <c r="J562" s="728"/>
      <c r="K562" s="728"/>
    </row>
    <row r="563" spans="1:11" s="335" customFormat="1" ht="12" x14ac:dyDescent="0.2">
      <c r="A563" s="335" t="s">
        <v>22965</v>
      </c>
      <c r="B563" s="335" t="s">
        <v>23052</v>
      </c>
      <c r="C563" s="749">
        <v>45170</v>
      </c>
      <c r="D563" s="765">
        <v>45195</v>
      </c>
      <c r="E563" s="765">
        <v>45285</v>
      </c>
      <c r="F563" s="745">
        <v>2250</v>
      </c>
      <c r="G563" s="745">
        <v>155.25</v>
      </c>
      <c r="H563" s="663">
        <v>2094.75</v>
      </c>
      <c r="I563" s="728"/>
      <c r="J563" s="728"/>
      <c r="K563" s="728"/>
    </row>
    <row r="564" spans="1:11" s="335" customFormat="1" ht="12" x14ac:dyDescent="0.2">
      <c r="A564" s="335" t="s">
        <v>22892</v>
      </c>
      <c r="B564" s="335" t="s">
        <v>22992</v>
      </c>
      <c r="C564" s="749">
        <v>45170</v>
      </c>
      <c r="D564" s="765">
        <v>45175</v>
      </c>
      <c r="E564" s="765">
        <v>45265</v>
      </c>
      <c r="F564" s="745">
        <v>2270</v>
      </c>
      <c r="G564" s="745">
        <v>156.63</v>
      </c>
      <c r="H564" s="663">
        <v>2113.37</v>
      </c>
      <c r="I564" s="728"/>
      <c r="J564" s="728"/>
      <c r="K564" s="728"/>
    </row>
    <row r="565" spans="1:11" s="335" customFormat="1" ht="12" x14ac:dyDescent="0.2">
      <c r="A565" s="335" t="s">
        <v>22975</v>
      </c>
      <c r="B565" s="335" t="s">
        <v>23060</v>
      </c>
      <c r="C565" s="749">
        <v>45170</v>
      </c>
      <c r="D565" s="765">
        <v>45195</v>
      </c>
      <c r="E565" s="765">
        <v>45285</v>
      </c>
      <c r="F565" s="745">
        <v>2300</v>
      </c>
      <c r="G565" s="745">
        <v>158.69999999999999</v>
      </c>
      <c r="H565" s="663">
        <v>2141.3000000000002</v>
      </c>
      <c r="I565" s="728"/>
      <c r="J565" s="728"/>
      <c r="K565" s="728"/>
    </row>
    <row r="566" spans="1:11" s="335" customFormat="1" ht="12" x14ac:dyDescent="0.2">
      <c r="A566" s="335" t="s">
        <v>22956</v>
      </c>
      <c r="B566" s="335" t="s">
        <v>23044</v>
      </c>
      <c r="C566" s="749">
        <v>45170</v>
      </c>
      <c r="D566" s="765">
        <v>45184</v>
      </c>
      <c r="E566" s="765">
        <v>45274</v>
      </c>
      <c r="F566" s="745">
        <v>2334</v>
      </c>
      <c r="G566" s="745">
        <v>161.05000000000001</v>
      </c>
      <c r="H566" s="663">
        <v>2172.9499999999998</v>
      </c>
      <c r="I566" s="728"/>
      <c r="J566" s="728"/>
      <c r="K566" s="728"/>
    </row>
    <row r="567" spans="1:11" s="335" customFormat="1" ht="12" x14ac:dyDescent="0.2">
      <c r="A567" s="335" t="s">
        <v>22901</v>
      </c>
      <c r="B567" s="335" t="s">
        <v>23000</v>
      </c>
      <c r="C567" s="749">
        <v>45170</v>
      </c>
      <c r="D567" s="765">
        <v>45174</v>
      </c>
      <c r="E567" s="765">
        <v>45264</v>
      </c>
      <c r="F567" s="745">
        <v>2500</v>
      </c>
      <c r="G567" s="745">
        <v>172.5</v>
      </c>
      <c r="H567" s="663">
        <v>2327.5</v>
      </c>
      <c r="I567" s="728"/>
      <c r="J567" s="728"/>
      <c r="K567" s="728"/>
    </row>
    <row r="568" spans="1:11" s="335" customFormat="1" ht="12" x14ac:dyDescent="0.2">
      <c r="A568" s="335" t="s">
        <v>22983</v>
      </c>
      <c r="B568" s="335" t="s">
        <v>23066</v>
      </c>
      <c r="C568" s="749">
        <v>45170</v>
      </c>
      <c r="D568" s="765">
        <v>45195</v>
      </c>
      <c r="E568" s="765">
        <v>45285</v>
      </c>
      <c r="F568" s="745">
        <v>2600</v>
      </c>
      <c r="G568" s="745">
        <v>179.4</v>
      </c>
      <c r="H568" s="663">
        <v>2420.6</v>
      </c>
      <c r="I568" s="728"/>
      <c r="J568" s="728"/>
      <c r="K568" s="728"/>
    </row>
    <row r="569" spans="1:11" s="335" customFormat="1" ht="12" x14ac:dyDescent="0.2">
      <c r="A569" s="335" t="s">
        <v>22973</v>
      </c>
      <c r="B569" s="335" t="s">
        <v>23058</v>
      </c>
      <c r="C569" s="749">
        <v>45170</v>
      </c>
      <c r="D569" s="765">
        <v>45195</v>
      </c>
      <c r="E569" s="765">
        <v>45285</v>
      </c>
      <c r="F569" s="745">
        <v>2750</v>
      </c>
      <c r="G569" s="745">
        <v>189.75</v>
      </c>
      <c r="H569" s="663">
        <v>2560.25</v>
      </c>
      <c r="I569" s="728"/>
      <c r="J569" s="728"/>
      <c r="K569" s="728"/>
    </row>
    <row r="570" spans="1:11" s="335" customFormat="1" ht="12" x14ac:dyDescent="0.2">
      <c r="A570" s="335" t="s">
        <v>22986</v>
      </c>
      <c r="B570" s="335" t="s">
        <v>23058</v>
      </c>
      <c r="C570" s="749">
        <v>45170</v>
      </c>
      <c r="D570" s="765">
        <v>45195</v>
      </c>
      <c r="E570" s="765">
        <v>45285</v>
      </c>
      <c r="F570" s="745">
        <v>2800</v>
      </c>
      <c r="G570" s="745">
        <v>193.2</v>
      </c>
      <c r="H570" s="663">
        <v>2606.8000000000002</v>
      </c>
      <c r="I570" s="728"/>
      <c r="J570" s="728"/>
      <c r="K570" s="728"/>
    </row>
    <row r="571" spans="1:11" s="335" customFormat="1" ht="12" x14ac:dyDescent="0.2">
      <c r="A571" s="335" t="s">
        <v>22906</v>
      </c>
      <c r="B571" s="335" t="s">
        <v>23005</v>
      </c>
      <c r="C571" s="749">
        <v>45170</v>
      </c>
      <c r="D571" s="765">
        <v>45174</v>
      </c>
      <c r="E571" s="765">
        <v>45264</v>
      </c>
      <c r="F571" s="745">
        <v>2842</v>
      </c>
      <c r="G571" s="745">
        <v>196.1</v>
      </c>
      <c r="H571" s="663">
        <v>2645.9</v>
      </c>
      <c r="I571" s="728"/>
      <c r="J571" s="728"/>
      <c r="K571" s="728"/>
    </row>
    <row r="572" spans="1:11" s="335" customFormat="1" ht="12" x14ac:dyDescent="0.2">
      <c r="A572" s="335" t="s">
        <v>22954</v>
      </c>
      <c r="B572" s="335" t="s">
        <v>23042</v>
      </c>
      <c r="C572" s="749">
        <v>45170</v>
      </c>
      <c r="D572" s="765">
        <v>45188</v>
      </c>
      <c r="E572" s="765">
        <v>45278</v>
      </c>
      <c r="F572" s="745">
        <v>2842</v>
      </c>
      <c r="G572" s="745">
        <v>196.1</v>
      </c>
      <c r="H572" s="663">
        <v>2645.9</v>
      </c>
      <c r="I572" s="728"/>
      <c r="J572" s="728"/>
      <c r="K572" s="728"/>
    </row>
    <row r="573" spans="1:11" s="335" customFormat="1" ht="12" x14ac:dyDescent="0.2">
      <c r="A573" s="335" t="s">
        <v>22919</v>
      </c>
      <c r="B573" s="335" t="s">
        <v>23015</v>
      </c>
      <c r="C573" s="749">
        <v>45170</v>
      </c>
      <c r="D573" s="765">
        <v>45176</v>
      </c>
      <c r="E573" s="765">
        <v>45266</v>
      </c>
      <c r="F573" s="745">
        <v>2863</v>
      </c>
      <c r="G573" s="745">
        <v>197.55</v>
      </c>
      <c r="H573" s="663">
        <v>2665.45</v>
      </c>
      <c r="I573" s="728"/>
      <c r="J573" s="728"/>
      <c r="K573" s="728"/>
    </row>
    <row r="574" spans="1:11" s="335" customFormat="1" ht="12" x14ac:dyDescent="0.2">
      <c r="A574" s="335" t="s">
        <v>22928</v>
      </c>
      <c r="B574" s="335" t="s">
        <v>23024</v>
      </c>
      <c r="C574" s="749">
        <v>45170</v>
      </c>
      <c r="D574" s="765">
        <v>45181</v>
      </c>
      <c r="E574" s="765">
        <v>45271</v>
      </c>
      <c r="F574" s="745">
        <v>2870</v>
      </c>
      <c r="G574" s="745">
        <v>198.03</v>
      </c>
      <c r="H574" s="663">
        <v>2671.97</v>
      </c>
      <c r="I574" s="728"/>
      <c r="J574" s="728"/>
      <c r="K574" s="728"/>
    </row>
    <row r="575" spans="1:11" s="335" customFormat="1" ht="12" x14ac:dyDescent="0.2">
      <c r="A575" s="335" t="s">
        <v>22960</v>
      </c>
      <c r="B575" s="335" t="s">
        <v>23048</v>
      </c>
      <c r="C575" s="749">
        <v>45170</v>
      </c>
      <c r="D575" s="765">
        <v>45182</v>
      </c>
      <c r="E575" s="765">
        <v>45272</v>
      </c>
      <c r="F575" s="745">
        <v>2950</v>
      </c>
      <c r="G575" s="745">
        <v>203.55</v>
      </c>
      <c r="H575" s="663">
        <v>2746.45</v>
      </c>
      <c r="I575" s="728"/>
      <c r="J575" s="728"/>
      <c r="K575" s="728"/>
    </row>
    <row r="576" spans="1:11" s="335" customFormat="1" ht="12" x14ac:dyDescent="0.2">
      <c r="A576" s="335" t="s">
        <v>22948</v>
      </c>
      <c r="B576" s="335" t="s">
        <v>23037</v>
      </c>
      <c r="C576" s="749">
        <v>45170</v>
      </c>
      <c r="D576" s="765">
        <v>45183</v>
      </c>
      <c r="E576" s="765">
        <v>45273</v>
      </c>
      <c r="F576" s="745">
        <v>2963</v>
      </c>
      <c r="G576" s="745">
        <v>204.45</v>
      </c>
      <c r="H576" s="663">
        <v>2758.55</v>
      </c>
      <c r="I576" s="728"/>
      <c r="J576" s="728"/>
      <c r="K576" s="728"/>
    </row>
    <row r="577" spans="1:11" s="335" customFormat="1" ht="12" x14ac:dyDescent="0.2">
      <c r="A577" s="335" t="s">
        <v>22989</v>
      </c>
      <c r="B577" s="335" t="s">
        <v>23070</v>
      </c>
      <c r="C577" s="749">
        <v>45170</v>
      </c>
      <c r="D577" s="765">
        <v>45187</v>
      </c>
      <c r="E577" s="765">
        <v>45277</v>
      </c>
      <c r="F577" s="745">
        <v>2999</v>
      </c>
      <c r="G577" s="745">
        <v>206.93</v>
      </c>
      <c r="H577" s="663">
        <v>2792.07</v>
      </c>
      <c r="I577" s="728"/>
      <c r="J577" s="728"/>
      <c r="K577" s="728"/>
    </row>
    <row r="578" spans="1:11" s="335" customFormat="1" ht="12" x14ac:dyDescent="0.2">
      <c r="A578" s="335" t="s">
        <v>22908</v>
      </c>
      <c r="B578" s="335" t="s">
        <v>23007</v>
      </c>
      <c r="C578" s="749">
        <v>45170</v>
      </c>
      <c r="D578" s="765">
        <v>45174</v>
      </c>
      <c r="E578" s="765">
        <v>45264</v>
      </c>
      <c r="F578" s="745">
        <v>3000</v>
      </c>
      <c r="G578" s="745">
        <v>207</v>
      </c>
      <c r="H578" s="663">
        <v>2793</v>
      </c>
      <c r="I578" s="728"/>
      <c r="J578" s="728"/>
      <c r="K578" s="728"/>
    </row>
    <row r="579" spans="1:11" s="335" customFormat="1" ht="12" x14ac:dyDescent="0.2">
      <c r="A579" s="335" t="s">
        <v>22921</v>
      </c>
      <c r="B579" s="335" t="s">
        <v>23017</v>
      </c>
      <c r="C579" s="749">
        <v>45170</v>
      </c>
      <c r="D579" s="765">
        <v>45175</v>
      </c>
      <c r="E579" s="765">
        <v>45265</v>
      </c>
      <c r="F579" s="745">
        <v>3000</v>
      </c>
      <c r="G579" s="745">
        <v>207</v>
      </c>
      <c r="H579" s="663">
        <v>2793</v>
      </c>
      <c r="I579" s="728"/>
      <c r="J579" s="728"/>
      <c r="K579" s="728"/>
    </row>
    <row r="580" spans="1:11" s="335" customFormat="1" ht="12" x14ac:dyDescent="0.2">
      <c r="A580" s="335" t="s">
        <v>22946</v>
      </c>
      <c r="B580" s="335" t="s">
        <v>23035</v>
      </c>
      <c r="C580" s="749">
        <v>45170</v>
      </c>
      <c r="D580" s="765">
        <v>45188</v>
      </c>
      <c r="E580" s="765">
        <v>45278</v>
      </c>
      <c r="F580" s="745">
        <v>3000</v>
      </c>
      <c r="G580" s="745">
        <v>207</v>
      </c>
      <c r="H580" s="663">
        <v>2793</v>
      </c>
      <c r="I580" s="728"/>
      <c r="J580" s="728"/>
      <c r="K580" s="728"/>
    </row>
    <row r="581" spans="1:11" s="335" customFormat="1" ht="12" x14ac:dyDescent="0.2">
      <c r="A581" s="335" t="s">
        <v>22969</v>
      </c>
      <c r="B581" s="335" t="s">
        <v>23055</v>
      </c>
      <c r="C581" s="749">
        <v>45170</v>
      </c>
      <c r="D581" s="765">
        <v>45195</v>
      </c>
      <c r="E581" s="765">
        <v>45285</v>
      </c>
      <c r="F581" s="745">
        <v>3000</v>
      </c>
      <c r="G581" s="745">
        <v>207</v>
      </c>
      <c r="H581" s="663">
        <v>2793</v>
      </c>
      <c r="I581" s="728"/>
      <c r="J581" s="728"/>
      <c r="K581" s="728"/>
    </row>
    <row r="582" spans="1:11" s="335" customFormat="1" ht="12" x14ac:dyDescent="0.2">
      <c r="A582" s="335" t="s">
        <v>22988</v>
      </c>
      <c r="B582" s="335" t="s">
        <v>23069</v>
      </c>
      <c r="C582" s="749">
        <v>45170</v>
      </c>
      <c r="D582" s="765">
        <v>45195</v>
      </c>
      <c r="E582" s="765">
        <v>45285</v>
      </c>
      <c r="F582" s="745">
        <v>3000</v>
      </c>
      <c r="G582" s="745">
        <v>207</v>
      </c>
      <c r="H582" s="663">
        <v>2793</v>
      </c>
      <c r="I582" s="728"/>
      <c r="J582" s="728"/>
      <c r="K582" s="728"/>
    </row>
    <row r="583" spans="1:11" s="335" customFormat="1" ht="12" x14ac:dyDescent="0.2">
      <c r="A583" s="335" t="s">
        <v>22917</v>
      </c>
      <c r="B583" s="335" t="s">
        <v>23013</v>
      </c>
      <c r="C583" s="749">
        <v>45170</v>
      </c>
      <c r="D583" s="765">
        <v>45181</v>
      </c>
      <c r="E583" s="765">
        <v>45271</v>
      </c>
      <c r="F583" s="745">
        <v>3051</v>
      </c>
      <c r="G583" s="745">
        <v>210.52</v>
      </c>
      <c r="H583" s="663">
        <v>2840.48</v>
      </c>
      <c r="I583" s="728"/>
      <c r="J583" s="728"/>
      <c r="K583" s="728"/>
    </row>
    <row r="584" spans="1:11" s="335" customFormat="1" ht="12" x14ac:dyDescent="0.2">
      <c r="A584" s="335" t="s">
        <v>22911</v>
      </c>
      <c r="B584" s="335" t="s">
        <v>23010</v>
      </c>
      <c r="C584" s="749">
        <v>45170</v>
      </c>
      <c r="D584" s="765">
        <v>45181</v>
      </c>
      <c r="E584" s="765">
        <v>45271</v>
      </c>
      <c r="F584" s="745">
        <v>3100</v>
      </c>
      <c r="G584" s="745">
        <v>213.9</v>
      </c>
      <c r="H584" s="663">
        <v>2886.1</v>
      </c>
      <c r="I584" s="728"/>
      <c r="J584" s="728"/>
      <c r="K584" s="728"/>
    </row>
    <row r="585" spans="1:11" s="335" customFormat="1" ht="12" x14ac:dyDescent="0.2">
      <c r="A585" s="335" t="s">
        <v>22896</v>
      </c>
      <c r="B585" s="335" t="s">
        <v>22996</v>
      </c>
      <c r="C585" s="749">
        <v>45170</v>
      </c>
      <c r="D585" s="765">
        <v>45174</v>
      </c>
      <c r="E585" s="765">
        <v>45264</v>
      </c>
      <c r="F585" s="745">
        <v>3200</v>
      </c>
      <c r="G585" s="745">
        <v>220.8</v>
      </c>
      <c r="H585" s="663">
        <v>2979.2</v>
      </c>
      <c r="I585" s="728"/>
      <c r="J585" s="728"/>
      <c r="K585" s="728"/>
    </row>
    <row r="586" spans="1:11" s="335" customFormat="1" ht="12" x14ac:dyDescent="0.2">
      <c r="A586" s="335" t="s">
        <v>22918</v>
      </c>
      <c r="B586" s="335" t="s">
        <v>23014</v>
      </c>
      <c r="C586" s="749">
        <v>45170</v>
      </c>
      <c r="D586" s="765">
        <v>45176</v>
      </c>
      <c r="E586" s="765">
        <v>45266</v>
      </c>
      <c r="F586" s="745">
        <v>3200</v>
      </c>
      <c r="G586" s="745">
        <v>220.8</v>
      </c>
      <c r="H586" s="663">
        <v>2979.2</v>
      </c>
      <c r="I586" s="728"/>
      <c r="J586" s="728"/>
      <c r="K586" s="728"/>
    </row>
    <row r="587" spans="1:11" s="335" customFormat="1" ht="12" x14ac:dyDescent="0.2">
      <c r="A587" s="335" t="s">
        <v>22955</v>
      </c>
      <c r="B587" s="335" t="s">
        <v>23043</v>
      </c>
      <c r="C587" s="749">
        <v>45170</v>
      </c>
      <c r="D587" s="765">
        <v>45183</v>
      </c>
      <c r="E587" s="765">
        <v>45273</v>
      </c>
      <c r="F587" s="745">
        <v>3200</v>
      </c>
      <c r="G587" s="745">
        <v>220.8</v>
      </c>
      <c r="H587" s="663">
        <v>2979.2</v>
      </c>
      <c r="I587" s="728"/>
      <c r="J587" s="728"/>
      <c r="K587" s="728"/>
    </row>
    <row r="588" spans="1:11" s="335" customFormat="1" ht="12" x14ac:dyDescent="0.2">
      <c r="A588" s="335" t="s">
        <v>22959</v>
      </c>
      <c r="B588" s="335" t="s">
        <v>23047</v>
      </c>
      <c r="C588" s="749">
        <v>45170</v>
      </c>
      <c r="D588" s="765">
        <v>45188</v>
      </c>
      <c r="E588" s="765">
        <v>45278</v>
      </c>
      <c r="F588" s="745">
        <v>3250</v>
      </c>
      <c r="G588" s="745">
        <v>224.25</v>
      </c>
      <c r="H588" s="663">
        <v>3025.75</v>
      </c>
      <c r="I588" s="728"/>
      <c r="J588" s="728"/>
      <c r="K588" s="728"/>
    </row>
    <row r="589" spans="1:11" s="335" customFormat="1" ht="12" x14ac:dyDescent="0.2">
      <c r="A589" s="335" t="s">
        <v>22922</v>
      </c>
      <c r="B589" s="335" t="s">
        <v>23018</v>
      </c>
      <c r="C589" s="749">
        <v>45170</v>
      </c>
      <c r="D589" s="765">
        <v>45176</v>
      </c>
      <c r="E589" s="765">
        <v>45266</v>
      </c>
      <c r="F589" s="745">
        <v>3300</v>
      </c>
      <c r="G589" s="745">
        <v>227.7</v>
      </c>
      <c r="H589" s="663">
        <v>3072.3</v>
      </c>
      <c r="I589" s="728"/>
      <c r="J589" s="728"/>
      <c r="K589" s="728"/>
    </row>
    <row r="590" spans="1:11" s="335" customFormat="1" ht="12" x14ac:dyDescent="0.2">
      <c r="A590" s="335" t="s">
        <v>22926</v>
      </c>
      <c r="B590" s="335" t="s">
        <v>23022</v>
      </c>
      <c r="C590" s="749">
        <v>45170</v>
      </c>
      <c r="D590" s="765">
        <v>45176</v>
      </c>
      <c r="E590" s="765">
        <v>45266</v>
      </c>
      <c r="F590" s="745">
        <v>3300</v>
      </c>
      <c r="G590" s="745">
        <v>227.7</v>
      </c>
      <c r="H590" s="663">
        <v>3072.3</v>
      </c>
      <c r="I590" s="728"/>
      <c r="J590" s="728"/>
      <c r="K590" s="728"/>
    </row>
    <row r="591" spans="1:11" s="335" customFormat="1" ht="12" x14ac:dyDescent="0.2">
      <c r="A591" s="335" t="s">
        <v>22927</v>
      </c>
      <c r="B591" s="335" t="s">
        <v>23023</v>
      </c>
      <c r="C591" s="749">
        <v>45170</v>
      </c>
      <c r="D591" s="765">
        <v>45176</v>
      </c>
      <c r="E591" s="765">
        <v>45266</v>
      </c>
      <c r="F591" s="745">
        <v>3300</v>
      </c>
      <c r="G591" s="745">
        <v>227.7</v>
      </c>
      <c r="H591" s="663">
        <v>3072.3</v>
      </c>
      <c r="I591" s="728"/>
      <c r="J591" s="728"/>
      <c r="K591" s="728"/>
    </row>
    <row r="592" spans="1:11" s="335" customFormat="1" ht="12" x14ac:dyDescent="0.2">
      <c r="A592" s="335" t="s">
        <v>22938</v>
      </c>
      <c r="B592" s="335" t="s">
        <v>23030</v>
      </c>
      <c r="C592" s="749">
        <v>45170</v>
      </c>
      <c r="D592" s="765">
        <v>45181</v>
      </c>
      <c r="E592" s="765">
        <v>45271</v>
      </c>
      <c r="F592" s="745">
        <v>3300</v>
      </c>
      <c r="G592" s="745">
        <v>227.7</v>
      </c>
      <c r="H592" s="663">
        <v>3072.3</v>
      </c>
      <c r="I592" s="728"/>
      <c r="J592" s="728"/>
      <c r="K592" s="728"/>
    </row>
    <row r="593" spans="1:11" s="335" customFormat="1" ht="12" x14ac:dyDescent="0.2">
      <c r="A593" s="335" t="s">
        <v>22990</v>
      </c>
      <c r="B593" s="335" t="s">
        <v>23071</v>
      </c>
      <c r="C593" s="749">
        <v>45170</v>
      </c>
      <c r="D593" s="765">
        <v>45183</v>
      </c>
      <c r="E593" s="765">
        <v>45273</v>
      </c>
      <c r="F593" s="745">
        <v>3300</v>
      </c>
      <c r="G593" s="745">
        <v>227.7</v>
      </c>
      <c r="H593" s="663">
        <v>3072.3</v>
      </c>
      <c r="I593" s="728"/>
      <c r="J593" s="728"/>
      <c r="K593" s="728"/>
    </row>
    <row r="594" spans="1:11" s="335" customFormat="1" ht="12" x14ac:dyDescent="0.2">
      <c r="A594" s="335" t="s">
        <v>22981</v>
      </c>
      <c r="B594" s="335" t="s">
        <v>23065</v>
      </c>
      <c r="C594" s="749">
        <v>45170</v>
      </c>
      <c r="D594" s="765">
        <v>45195</v>
      </c>
      <c r="E594" s="765">
        <v>45285</v>
      </c>
      <c r="F594" s="745">
        <v>3375</v>
      </c>
      <c r="G594" s="745">
        <v>232.88</v>
      </c>
      <c r="H594" s="663">
        <v>3142.13</v>
      </c>
      <c r="I594" s="728"/>
      <c r="J594" s="728"/>
      <c r="K594" s="728"/>
    </row>
    <row r="595" spans="1:11" s="335" customFormat="1" ht="12" x14ac:dyDescent="0.2">
      <c r="A595" s="335" t="s">
        <v>22951</v>
      </c>
      <c r="B595" s="335" t="s">
        <v>23039</v>
      </c>
      <c r="C595" s="749">
        <v>45170</v>
      </c>
      <c r="D595" s="765">
        <v>45188</v>
      </c>
      <c r="E595" s="765">
        <v>45278</v>
      </c>
      <c r="F595" s="745">
        <v>3401</v>
      </c>
      <c r="G595" s="745">
        <v>234.67</v>
      </c>
      <c r="H595" s="663">
        <v>3166.33</v>
      </c>
      <c r="I595" s="728"/>
      <c r="J595" s="728"/>
      <c r="K595" s="728"/>
    </row>
    <row r="596" spans="1:11" s="335" customFormat="1" ht="12" x14ac:dyDescent="0.2">
      <c r="A596" s="335" t="s">
        <v>22947</v>
      </c>
      <c r="B596" s="335" t="s">
        <v>23036</v>
      </c>
      <c r="C596" s="749">
        <v>45170</v>
      </c>
      <c r="D596" s="765">
        <v>45188</v>
      </c>
      <c r="E596" s="765">
        <v>45278</v>
      </c>
      <c r="F596" s="745">
        <v>3459</v>
      </c>
      <c r="G596" s="745">
        <v>238.67</v>
      </c>
      <c r="H596" s="663">
        <v>3220.33</v>
      </c>
      <c r="I596" s="728"/>
      <c r="J596" s="728"/>
      <c r="K596" s="728"/>
    </row>
    <row r="597" spans="1:11" s="335" customFormat="1" ht="12" x14ac:dyDescent="0.2">
      <c r="A597" s="335" t="s">
        <v>22905</v>
      </c>
      <c r="B597" s="335" t="s">
        <v>23004</v>
      </c>
      <c r="C597" s="749">
        <v>45170</v>
      </c>
      <c r="D597" s="765">
        <v>45174</v>
      </c>
      <c r="E597" s="765">
        <v>45264</v>
      </c>
      <c r="F597" s="745">
        <v>3500</v>
      </c>
      <c r="G597" s="745">
        <v>241.5</v>
      </c>
      <c r="H597" s="663">
        <v>3258.5</v>
      </c>
      <c r="I597" s="728"/>
      <c r="J597" s="728"/>
      <c r="K597" s="728"/>
    </row>
    <row r="598" spans="1:11" s="335" customFormat="1" ht="12" x14ac:dyDescent="0.2">
      <c r="A598" s="335" t="s">
        <v>22950</v>
      </c>
      <c r="B598" s="335" t="s">
        <v>23038</v>
      </c>
      <c r="C598" s="749">
        <v>45170</v>
      </c>
      <c r="D598" s="765">
        <v>45188</v>
      </c>
      <c r="E598" s="765">
        <v>45278</v>
      </c>
      <c r="F598" s="745">
        <v>3500</v>
      </c>
      <c r="G598" s="745">
        <v>241.5</v>
      </c>
      <c r="H598" s="663">
        <v>3258.5</v>
      </c>
      <c r="I598" s="728"/>
      <c r="J598" s="728"/>
      <c r="K598" s="728"/>
    </row>
    <row r="599" spans="1:11" s="335" customFormat="1" ht="12" x14ac:dyDescent="0.2">
      <c r="A599" s="335" t="s">
        <v>22968</v>
      </c>
      <c r="B599" s="335" t="s">
        <v>23054</v>
      </c>
      <c r="C599" s="749">
        <v>45170</v>
      </c>
      <c r="D599" s="765">
        <v>45194</v>
      </c>
      <c r="E599" s="765">
        <v>45284</v>
      </c>
      <c r="F599" s="745">
        <v>3500</v>
      </c>
      <c r="G599" s="745">
        <v>241.5</v>
      </c>
      <c r="H599" s="663">
        <v>3258.5</v>
      </c>
      <c r="I599" s="728"/>
      <c r="J599" s="728"/>
      <c r="K599" s="728"/>
    </row>
    <row r="600" spans="1:11" s="335" customFormat="1" ht="12" x14ac:dyDescent="0.2">
      <c r="A600" s="335" t="s">
        <v>22895</v>
      </c>
      <c r="B600" s="335" t="s">
        <v>22995</v>
      </c>
      <c r="C600" s="749">
        <v>45170</v>
      </c>
      <c r="D600" s="765">
        <v>45174</v>
      </c>
      <c r="E600" s="765">
        <v>45264</v>
      </c>
      <c r="F600" s="745">
        <v>3505</v>
      </c>
      <c r="G600" s="745">
        <v>241.85</v>
      </c>
      <c r="H600" s="663">
        <v>3263.16</v>
      </c>
      <c r="I600" s="728"/>
      <c r="J600" s="728"/>
      <c r="K600" s="728"/>
    </row>
    <row r="601" spans="1:11" s="335" customFormat="1" ht="12" x14ac:dyDescent="0.2">
      <c r="A601" s="335" t="s">
        <v>22933</v>
      </c>
      <c r="B601" s="335" t="s">
        <v>22995</v>
      </c>
      <c r="C601" s="749">
        <v>45170</v>
      </c>
      <c r="D601" s="765">
        <v>45177</v>
      </c>
      <c r="E601" s="765">
        <v>45267</v>
      </c>
      <c r="F601" s="745">
        <v>3505</v>
      </c>
      <c r="G601" s="745">
        <v>241.85</v>
      </c>
      <c r="H601" s="663">
        <v>3263.16</v>
      </c>
      <c r="I601" s="728"/>
      <c r="J601" s="728"/>
      <c r="K601" s="728"/>
    </row>
    <row r="602" spans="1:11" s="335" customFormat="1" ht="12" x14ac:dyDescent="0.2">
      <c r="A602" s="335" t="s">
        <v>22899</v>
      </c>
      <c r="B602" s="335" t="s">
        <v>22998</v>
      </c>
      <c r="C602" s="749">
        <v>45170</v>
      </c>
      <c r="D602" s="765">
        <v>45174</v>
      </c>
      <c r="E602" s="765">
        <v>45264</v>
      </c>
      <c r="F602" s="745">
        <v>3600</v>
      </c>
      <c r="G602" s="745">
        <v>248.4</v>
      </c>
      <c r="H602" s="663">
        <v>3351.6</v>
      </c>
      <c r="I602" s="728"/>
      <c r="J602" s="728"/>
      <c r="K602" s="728"/>
    </row>
    <row r="603" spans="1:11" s="335" customFormat="1" ht="12" x14ac:dyDescent="0.2">
      <c r="A603" s="335" t="s">
        <v>22894</v>
      </c>
      <c r="B603" s="335" t="s">
        <v>22994</v>
      </c>
      <c r="C603" s="749">
        <v>45170</v>
      </c>
      <c r="D603" s="765">
        <v>45174</v>
      </c>
      <c r="E603" s="765">
        <v>45264</v>
      </c>
      <c r="F603" s="745">
        <v>3700</v>
      </c>
      <c r="G603" s="745">
        <v>255.3</v>
      </c>
      <c r="H603" s="663">
        <v>3444.7</v>
      </c>
      <c r="I603" s="728"/>
      <c r="J603" s="728"/>
      <c r="K603" s="728"/>
    </row>
    <row r="604" spans="1:11" s="335" customFormat="1" ht="12" x14ac:dyDescent="0.2">
      <c r="A604" s="335" t="s">
        <v>22952</v>
      </c>
      <c r="B604" s="335" t="s">
        <v>23040</v>
      </c>
      <c r="C604" s="749">
        <v>45170</v>
      </c>
      <c r="D604" s="765">
        <v>45183</v>
      </c>
      <c r="E604" s="765">
        <v>45273</v>
      </c>
      <c r="F604" s="745">
        <v>3750</v>
      </c>
      <c r="G604" s="745">
        <v>258.75</v>
      </c>
      <c r="H604" s="663">
        <v>3491.25</v>
      </c>
      <c r="I604" s="728"/>
      <c r="J604" s="728"/>
      <c r="K604" s="728"/>
    </row>
    <row r="605" spans="1:11" s="335" customFormat="1" ht="12" x14ac:dyDescent="0.2">
      <c r="A605" s="335" t="s">
        <v>22945</v>
      </c>
      <c r="B605" s="335" t="s">
        <v>23034</v>
      </c>
      <c r="C605" s="749">
        <v>45170</v>
      </c>
      <c r="D605" s="765">
        <v>45188</v>
      </c>
      <c r="E605" s="765">
        <v>45278</v>
      </c>
      <c r="F605" s="745">
        <v>4000</v>
      </c>
      <c r="G605" s="745">
        <v>276</v>
      </c>
      <c r="H605" s="663">
        <v>3724</v>
      </c>
      <c r="I605" s="728"/>
      <c r="J605" s="728"/>
      <c r="K605" s="728"/>
    </row>
    <row r="606" spans="1:11" s="335" customFormat="1" ht="12" x14ac:dyDescent="0.2">
      <c r="A606" s="335" t="s">
        <v>22982</v>
      </c>
      <c r="B606" s="335" t="s">
        <v>23057</v>
      </c>
      <c r="C606" s="749">
        <v>45170</v>
      </c>
      <c r="D606" s="765">
        <v>45195</v>
      </c>
      <c r="E606" s="765">
        <v>45285</v>
      </c>
      <c r="F606" s="745">
        <v>4000</v>
      </c>
      <c r="G606" s="745">
        <v>276</v>
      </c>
      <c r="H606" s="663">
        <v>3724</v>
      </c>
      <c r="I606" s="728"/>
      <c r="J606" s="728"/>
      <c r="K606" s="728"/>
    </row>
    <row r="607" spans="1:11" s="335" customFormat="1" ht="12" x14ac:dyDescent="0.2">
      <c r="A607" s="335" t="s">
        <v>22923</v>
      </c>
      <c r="B607" s="335" t="s">
        <v>23019</v>
      </c>
      <c r="C607" s="749">
        <v>45170</v>
      </c>
      <c r="D607" s="765">
        <v>45176</v>
      </c>
      <c r="E607" s="765">
        <v>45266</v>
      </c>
      <c r="F607" s="745">
        <v>4007</v>
      </c>
      <c r="G607" s="745">
        <v>276.48</v>
      </c>
      <c r="H607" s="663">
        <v>3730.52</v>
      </c>
      <c r="I607" s="728"/>
      <c r="J607" s="728"/>
      <c r="K607" s="728"/>
    </row>
    <row r="608" spans="1:11" s="335" customFormat="1" ht="12" x14ac:dyDescent="0.2">
      <c r="A608" s="335" t="s">
        <v>22953</v>
      </c>
      <c r="B608" s="335" t="s">
        <v>23041</v>
      </c>
      <c r="C608" s="749">
        <v>45170</v>
      </c>
      <c r="D608" s="765">
        <v>45182</v>
      </c>
      <c r="E608" s="765">
        <v>45272</v>
      </c>
      <c r="F608" s="745">
        <v>4007</v>
      </c>
      <c r="G608" s="745">
        <v>276.48</v>
      </c>
      <c r="H608" s="663">
        <v>3730.52</v>
      </c>
      <c r="I608" s="728"/>
      <c r="J608" s="728"/>
      <c r="K608" s="728"/>
    </row>
    <row r="609" spans="1:11" s="335" customFormat="1" ht="12" x14ac:dyDescent="0.2">
      <c r="A609" s="335" t="s">
        <v>22913</v>
      </c>
      <c r="B609" s="335" t="s">
        <v>23011</v>
      </c>
      <c r="C609" s="749">
        <v>45170</v>
      </c>
      <c r="D609" s="765">
        <v>45181</v>
      </c>
      <c r="E609" s="765">
        <v>45271</v>
      </c>
      <c r="F609" s="745">
        <v>4147</v>
      </c>
      <c r="G609" s="745">
        <v>286.14</v>
      </c>
      <c r="H609" s="663">
        <v>3860.86</v>
      </c>
      <c r="I609" s="728"/>
      <c r="J609" s="728"/>
      <c r="K609" s="728"/>
    </row>
    <row r="610" spans="1:11" s="335" customFormat="1" ht="12" x14ac:dyDescent="0.2">
      <c r="A610" s="335" t="s">
        <v>22907</v>
      </c>
      <c r="B610" s="335" t="s">
        <v>23006</v>
      </c>
      <c r="C610" s="749">
        <v>45170</v>
      </c>
      <c r="D610" s="765">
        <v>45174</v>
      </c>
      <c r="E610" s="765">
        <v>45264</v>
      </c>
      <c r="F610" s="745">
        <v>4207</v>
      </c>
      <c r="G610" s="745">
        <v>290.27999999999997</v>
      </c>
      <c r="H610" s="663">
        <v>3916.72</v>
      </c>
      <c r="I610" s="728"/>
      <c r="J610" s="728"/>
      <c r="K610" s="728"/>
    </row>
    <row r="611" spans="1:11" s="335" customFormat="1" ht="12" x14ac:dyDescent="0.2">
      <c r="A611" s="335" t="s">
        <v>22902</v>
      </c>
      <c r="B611" s="335" t="s">
        <v>23001</v>
      </c>
      <c r="C611" s="749">
        <v>45170</v>
      </c>
      <c r="D611" s="765">
        <v>45174</v>
      </c>
      <c r="E611" s="765">
        <v>45264</v>
      </c>
      <c r="F611" s="745">
        <v>4390</v>
      </c>
      <c r="G611" s="745">
        <v>302.91000000000003</v>
      </c>
      <c r="H611" s="663">
        <v>4087.09</v>
      </c>
      <c r="I611" s="728"/>
      <c r="J611" s="728"/>
      <c r="K611" s="728"/>
    </row>
    <row r="612" spans="1:11" s="335" customFormat="1" ht="12" x14ac:dyDescent="0.2">
      <c r="A612" s="335" t="s">
        <v>22904</v>
      </c>
      <c r="B612" s="335" t="s">
        <v>23003</v>
      </c>
      <c r="C612" s="749">
        <v>45170</v>
      </c>
      <c r="D612" s="765">
        <v>45176</v>
      </c>
      <c r="E612" s="765">
        <v>45266</v>
      </c>
      <c r="F612" s="745">
        <v>4500</v>
      </c>
      <c r="G612" s="745">
        <v>310.5</v>
      </c>
      <c r="H612" s="663">
        <v>4189.5</v>
      </c>
      <c r="I612" s="728"/>
      <c r="J612" s="728"/>
      <c r="K612" s="728"/>
    </row>
    <row r="613" spans="1:11" s="335" customFormat="1" ht="12" x14ac:dyDescent="0.2">
      <c r="A613" s="335" t="s">
        <v>22949</v>
      </c>
      <c r="B613" s="335" t="s">
        <v>22796</v>
      </c>
      <c r="C613" s="749">
        <v>45170</v>
      </c>
      <c r="D613" s="765">
        <v>45188</v>
      </c>
      <c r="E613" s="765">
        <v>45278</v>
      </c>
      <c r="F613" s="745">
        <v>4500</v>
      </c>
      <c r="G613" s="745">
        <v>310.5</v>
      </c>
      <c r="H613" s="663">
        <v>4189.5</v>
      </c>
      <c r="I613" s="728"/>
      <c r="J613" s="728"/>
      <c r="K613" s="728"/>
    </row>
    <row r="614" spans="1:11" s="335" customFormat="1" ht="12" x14ac:dyDescent="0.2">
      <c r="A614" s="335" t="s">
        <v>22941</v>
      </c>
      <c r="B614" s="335" t="s">
        <v>23032</v>
      </c>
      <c r="C614" s="749">
        <v>45170</v>
      </c>
      <c r="D614" s="765">
        <v>45187</v>
      </c>
      <c r="E614" s="765">
        <v>45277</v>
      </c>
      <c r="F614" s="745">
        <v>4600</v>
      </c>
      <c r="G614" s="745">
        <v>317.39999999999998</v>
      </c>
      <c r="H614" s="663">
        <v>4282.6000000000004</v>
      </c>
      <c r="I614" s="728"/>
      <c r="J614" s="728"/>
      <c r="K614" s="728"/>
    </row>
    <row r="615" spans="1:11" s="335" customFormat="1" ht="12" x14ac:dyDescent="0.2">
      <c r="A615" s="335" t="s">
        <v>22898</v>
      </c>
      <c r="B615" s="335" t="s">
        <v>22998</v>
      </c>
      <c r="C615" s="749">
        <v>45170</v>
      </c>
      <c r="D615" s="765">
        <v>45174</v>
      </c>
      <c r="E615" s="765">
        <v>45264</v>
      </c>
      <c r="F615" s="745">
        <v>5000</v>
      </c>
      <c r="G615" s="745">
        <v>345</v>
      </c>
      <c r="H615" s="663">
        <v>4655</v>
      </c>
      <c r="I615" s="728"/>
      <c r="J615" s="728"/>
      <c r="K615" s="728"/>
    </row>
    <row r="616" spans="1:11" s="335" customFormat="1" ht="12" x14ac:dyDescent="0.2">
      <c r="A616" s="335" t="s">
        <v>22984</v>
      </c>
      <c r="B616" s="335" t="s">
        <v>23046</v>
      </c>
      <c r="C616" s="749">
        <v>45170</v>
      </c>
      <c r="D616" s="765">
        <v>45195</v>
      </c>
      <c r="E616" s="765">
        <v>45285</v>
      </c>
      <c r="F616" s="745">
        <v>5250</v>
      </c>
      <c r="G616" s="745">
        <v>362.25</v>
      </c>
      <c r="H616" s="663">
        <v>4887.75</v>
      </c>
      <c r="I616" s="728"/>
      <c r="J616" s="728"/>
      <c r="K616" s="728"/>
    </row>
    <row r="617" spans="1:11" s="335" customFormat="1" ht="12" x14ac:dyDescent="0.2">
      <c r="A617" s="335" t="s">
        <v>22958</v>
      </c>
      <c r="B617" s="335" t="s">
        <v>23046</v>
      </c>
      <c r="C617" s="749">
        <v>45170</v>
      </c>
      <c r="D617" s="765">
        <v>45188</v>
      </c>
      <c r="E617" s="765">
        <v>45278</v>
      </c>
      <c r="F617" s="745">
        <v>5470</v>
      </c>
      <c r="G617" s="745">
        <v>377.43</v>
      </c>
      <c r="H617" s="663">
        <v>5092.57</v>
      </c>
      <c r="I617" s="728"/>
      <c r="J617" s="728"/>
      <c r="K617" s="728"/>
    </row>
    <row r="618" spans="1:11" s="335" customFormat="1" ht="12" x14ac:dyDescent="0.2">
      <c r="A618" s="335" t="s">
        <v>22914</v>
      </c>
      <c r="B618" s="335" t="s">
        <v>23011</v>
      </c>
      <c r="C618" s="749">
        <v>45170</v>
      </c>
      <c r="D618" s="765">
        <v>45181</v>
      </c>
      <c r="E618" s="765">
        <v>45271</v>
      </c>
      <c r="F618" s="745">
        <v>5478</v>
      </c>
      <c r="G618" s="745">
        <v>377.98</v>
      </c>
      <c r="H618" s="663">
        <v>5100.0200000000004</v>
      </c>
      <c r="I618" s="728"/>
      <c r="J618" s="728"/>
      <c r="K618" s="728"/>
    </row>
    <row r="619" spans="1:11" s="335" customFormat="1" ht="12" x14ac:dyDescent="0.2">
      <c r="A619" s="335" t="s">
        <v>22978</v>
      </c>
      <c r="B619" s="335" t="s">
        <v>23057</v>
      </c>
      <c r="C619" s="749">
        <v>45170</v>
      </c>
      <c r="D619" s="765">
        <v>45195</v>
      </c>
      <c r="E619" s="765">
        <v>45285</v>
      </c>
      <c r="F619" s="745">
        <v>6033</v>
      </c>
      <c r="G619" s="745">
        <v>416.28</v>
      </c>
      <c r="H619" s="663">
        <v>5616.72</v>
      </c>
      <c r="I619" s="728"/>
      <c r="J619" s="728"/>
      <c r="K619" s="728"/>
    </row>
    <row r="620" spans="1:11" s="335" customFormat="1" ht="12" x14ac:dyDescent="0.2">
      <c r="A620" s="335" t="s">
        <v>22987</v>
      </c>
      <c r="B620" s="335" t="s">
        <v>23068</v>
      </c>
      <c r="C620" s="749">
        <v>45170</v>
      </c>
      <c r="D620" s="765">
        <v>45195</v>
      </c>
      <c r="E620" s="765">
        <v>45285</v>
      </c>
      <c r="F620" s="745">
        <v>6069.74</v>
      </c>
      <c r="G620" s="745">
        <v>418.81</v>
      </c>
      <c r="H620" s="663">
        <v>5650.93</v>
      </c>
      <c r="I620" s="728"/>
      <c r="J620" s="728"/>
      <c r="K620" s="728"/>
    </row>
    <row r="621" spans="1:11" s="335" customFormat="1" ht="12" x14ac:dyDescent="0.2">
      <c r="A621" s="335" t="s">
        <v>22972</v>
      </c>
      <c r="B621" s="335" t="s">
        <v>23058</v>
      </c>
      <c r="C621" s="749">
        <v>45170</v>
      </c>
      <c r="D621" s="765">
        <v>45195</v>
      </c>
      <c r="E621" s="765">
        <v>45285</v>
      </c>
      <c r="F621" s="745">
        <v>6490</v>
      </c>
      <c r="G621" s="745">
        <v>447.81</v>
      </c>
      <c r="H621" s="663">
        <v>6042.19</v>
      </c>
      <c r="I621" s="728"/>
      <c r="J621" s="728"/>
      <c r="K621" s="728"/>
    </row>
    <row r="622" spans="1:11" s="335" customFormat="1" ht="12" x14ac:dyDescent="0.2">
      <c r="A622" s="335" t="s">
        <v>22929</v>
      </c>
      <c r="B622" s="335" t="s">
        <v>23025</v>
      </c>
      <c r="C622" s="749">
        <v>45170</v>
      </c>
      <c r="D622" s="765">
        <v>45181</v>
      </c>
      <c r="E622" s="765">
        <v>45271</v>
      </c>
      <c r="F622" s="745">
        <v>6600</v>
      </c>
      <c r="G622" s="745">
        <v>455.4</v>
      </c>
      <c r="H622" s="663">
        <v>6144.6</v>
      </c>
      <c r="I622" s="728"/>
      <c r="J622" s="728"/>
      <c r="K622" s="728"/>
    </row>
    <row r="623" spans="1:11" s="335" customFormat="1" ht="12" x14ac:dyDescent="0.2">
      <c r="A623" s="335" t="s">
        <v>22974</v>
      </c>
      <c r="B623" s="335" t="s">
        <v>23059</v>
      </c>
      <c r="C623" s="749">
        <v>45170</v>
      </c>
      <c r="D623" s="765">
        <v>45191</v>
      </c>
      <c r="E623" s="765">
        <v>45281</v>
      </c>
      <c r="F623" s="745">
        <v>7475</v>
      </c>
      <c r="G623" s="745">
        <v>515.78</v>
      </c>
      <c r="H623" s="663">
        <v>6959.23</v>
      </c>
      <c r="I623" s="728"/>
      <c r="J623" s="728"/>
      <c r="K623" s="728"/>
    </row>
    <row r="624" spans="1:11" s="335" customFormat="1" ht="12" x14ac:dyDescent="0.2">
      <c r="A624" s="335" t="s">
        <v>22936</v>
      </c>
      <c r="B624" s="335" t="s">
        <v>23029</v>
      </c>
      <c r="C624" s="749">
        <v>45170</v>
      </c>
      <c r="D624" s="765">
        <v>45182</v>
      </c>
      <c r="E624" s="765">
        <v>45272</v>
      </c>
      <c r="F624" s="745">
        <v>7527.31</v>
      </c>
      <c r="G624" s="745">
        <v>519.38</v>
      </c>
      <c r="H624" s="663">
        <v>7007.93</v>
      </c>
      <c r="I624" s="728"/>
      <c r="J624" s="728"/>
      <c r="K624" s="728"/>
    </row>
    <row r="625" spans="1:11" s="335" customFormat="1" ht="12" x14ac:dyDescent="0.2">
      <c r="A625" s="335" t="s">
        <v>22915</v>
      </c>
      <c r="B625" s="335" t="s">
        <v>23011</v>
      </c>
      <c r="C625" s="749">
        <v>45170</v>
      </c>
      <c r="D625" s="765">
        <v>45181</v>
      </c>
      <c r="E625" s="765">
        <v>45271</v>
      </c>
      <c r="F625" s="745">
        <v>9360.1299999999992</v>
      </c>
      <c r="G625" s="745">
        <v>645.85</v>
      </c>
      <c r="H625" s="663">
        <v>8714.2800000000007</v>
      </c>
      <c r="I625" s="728"/>
      <c r="J625" s="728"/>
      <c r="K625" s="728"/>
    </row>
    <row r="626" spans="1:11" s="335" customFormat="1" ht="12" x14ac:dyDescent="0.2">
      <c r="A626" s="335" t="s">
        <v>22939</v>
      </c>
      <c r="B626" s="335" t="s">
        <v>22812</v>
      </c>
      <c r="C626" s="749">
        <v>45170</v>
      </c>
      <c r="D626" s="765">
        <v>45181</v>
      </c>
      <c r="E626" s="765">
        <v>45271</v>
      </c>
      <c r="F626" s="745">
        <v>9900</v>
      </c>
      <c r="G626" s="745">
        <v>683.1</v>
      </c>
      <c r="H626" s="663">
        <v>9216.9</v>
      </c>
      <c r="I626" s="728"/>
      <c r="J626" s="728"/>
      <c r="K626" s="728"/>
    </row>
    <row r="627" spans="1:11" s="335" customFormat="1" ht="12" x14ac:dyDescent="0.2">
      <c r="A627" s="335" t="s">
        <v>22891</v>
      </c>
      <c r="B627" s="335" t="s">
        <v>22991</v>
      </c>
      <c r="C627" s="749">
        <v>45170</v>
      </c>
      <c r="D627" s="765">
        <v>45176</v>
      </c>
      <c r="E627" s="765">
        <v>45266</v>
      </c>
      <c r="F627" s="745">
        <v>9977</v>
      </c>
      <c r="G627" s="745">
        <v>688.41</v>
      </c>
      <c r="H627" s="663">
        <v>9288.59</v>
      </c>
      <c r="I627" s="728"/>
      <c r="J627" s="728"/>
      <c r="K627" s="728"/>
    </row>
    <row r="628" spans="1:11" s="335" customFormat="1" ht="12" x14ac:dyDescent="0.2">
      <c r="A628" s="335" t="s">
        <v>22935</v>
      </c>
      <c r="B628" s="335" t="s">
        <v>23028</v>
      </c>
      <c r="C628" s="749">
        <v>45170</v>
      </c>
      <c r="D628" s="765">
        <v>45182</v>
      </c>
      <c r="E628" s="765">
        <v>45272</v>
      </c>
      <c r="F628" s="745">
        <v>10079</v>
      </c>
      <c r="G628" s="745">
        <v>695.45</v>
      </c>
      <c r="H628" s="663">
        <v>9383.5499999999993</v>
      </c>
      <c r="I628" s="728"/>
      <c r="J628" s="728"/>
      <c r="K628" s="728"/>
    </row>
    <row r="629" spans="1:11" s="335" customFormat="1" ht="12" x14ac:dyDescent="0.2">
      <c r="A629" s="335" t="s">
        <v>22961</v>
      </c>
      <c r="B629" s="335" t="s">
        <v>23049</v>
      </c>
      <c r="C629" s="749">
        <v>45170</v>
      </c>
      <c r="D629" s="765">
        <v>45188</v>
      </c>
      <c r="E629" s="765">
        <v>45278</v>
      </c>
      <c r="F629" s="745">
        <v>10230</v>
      </c>
      <c r="G629" s="745">
        <v>705.87</v>
      </c>
      <c r="H629" s="663">
        <v>9524.1299999999992</v>
      </c>
      <c r="I629" s="728"/>
      <c r="J629" s="728"/>
      <c r="K629" s="728"/>
    </row>
    <row r="630" spans="1:11" s="335" customFormat="1" ht="12" x14ac:dyDescent="0.2">
      <c r="A630" s="335" t="s">
        <v>22934</v>
      </c>
      <c r="B630" s="335" t="s">
        <v>23027</v>
      </c>
      <c r="C630" s="749">
        <v>45170</v>
      </c>
      <c r="D630" s="765">
        <v>45181</v>
      </c>
      <c r="E630" s="765">
        <v>45271</v>
      </c>
      <c r="F630" s="745">
        <v>10304</v>
      </c>
      <c r="G630" s="745">
        <v>710.98</v>
      </c>
      <c r="H630" s="663">
        <v>9593.02</v>
      </c>
      <c r="I630" s="728"/>
      <c r="J630" s="728"/>
      <c r="K630" s="728"/>
    </row>
    <row r="631" spans="1:11" s="335" customFormat="1" ht="12" x14ac:dyDescent="0.2">
      <c r="A631" s="335" t="s">
        <v>22943</v>
      </c>
      <c r="B631" s="335" t="s">
        <v>23028</v>
      </c>
      <c r="C631" s="749">
        <v>45170</v>
      </c>
      <c r="D631" s="765">
        <v>45188</v>
      </c>
      <c r="E631" s="765">
        <v>45278</v>
      </c>
      <c r="F631" s="745">
        <v>12453.6</v>
      </c>
      <c r="G631" s="745">
        <v>859.3</v>
      </c>
      <c r="H631" s="663">
        <v>11594.3</v>
      </c>
      <c r="I631" s="728"/>
      <c r="J631" s="728"/>
      <c r="K631" s="728"/>
    </row>
    <row r="632" spans="1:11" s="335" customFormat="1" ht="12" x14ac:dyDescent="0.2">
      <c r="A632" s="335" t="s">
        <v>22900</v>
      </c>
      <c r="B632" s="335" t="s">
        <v>22999</v>
      </c>
      <c r="C632" s="749">
        <v>45170</v>
      </c>
      <c r="D632" s="765">
        <v>45174</v>
      </c>
      <c r="E632" s="765">
        <v>45264</v>
      </c>
      <c r="F632" s="745">
        <v>12600</v>
      </c>
      <c r="G632" s="745">
        <v>869.4</v>
      </c>
      <c r="H632" s="663">
        <v>11730.6</v>
      </c>
      <c r="I632" s="728"/>
      <c r="J632" s="728"/>
      <c r="K632" s="728"/>
    </row>
    <row r="633" spans="1:11" s="335" customFormat="1" ht="12" x14ac:dyDescent="0.2">
      <c r="A633" s="335" t="s">
        <v>22932</v>
      </c>
      <c r="B633" s="335" t="s">
        <v>23025</v>
      </c>
      <c r="C633" s="749">
        <v>45170</v>
      </c>
      <c r="D633" s="765">
        <v>45181</v>
      </c>
      <c r="E633" s="765">
        <v>45271</v>
      </c>
      <c r="F633" s="745">
        <v>13184</v>
      </c>
      <c r="G633" s="745">
        <v>909.7</v>
      </c>
      <c r="H633" s="663">
        <v>12274.3</v>
      </c>
      <c r="I633" s="728"/>
      <c r="J633" s="728"/>
      <c r="K633" s="728"/>
    </row>
    <row r="634" spans="1:11" s="335" customFormat="1" ht="12" x14ac:dyDescent="0.2">
      <c r="A634" s="335" t="s">
        <v>22897</v>
      </c>
      <c r="B634" s="335" t="s">
        <v>22997</v>
      </c>
      <c r="C634" s="749">
        <v>45170</v>
      </c>
      <c r="D634" s="765">
        <v>45174</v>
      </c>
      <c r="E634" s="765">
        <v>45264</v>
      </c>
      <c r="F634" s="745">
        <v>13995</v>
      </c>
      <c r="G634" s="745">
        <v>965.66</v>
      </c>
      <c r="H634" s="663">
        <v>13029.35</v>
      </c>
      <c r="I634" s="728"/>
      <c r="J634" s="728"/>
      <c r="K634" s="728"/>
    </row>
    <row r="635" spans="1:11" s="335" customFormat="1" ht="12" x14ac:dyDescent="0.2">
      <c r="A635" s="335" t="s">
        <v>22966</v>
      </c>
      <c r="B635" s="335" t="s">
        <v>22825</v>
      </c>
      <c r="C635" s="749">
        <v>45170</v>
      </c>
      <c r="D635" s="765">
        <v>45195</v>
      </c>
      <c r="E635" s="765">
        <v>45285</v>
      </c>
      <c r="F635" s="745">
        <v>15331</v>
      </c>
      <c r="G635" s="745">
        <v>1057.8399999999999</v>
      </c>
      <c r="H635" s="663">
        <v>14273.16</v>
      </c>
      <c r="I635" s="728"/>
      <c r="J635" s="728"/>
      <c r="K635" s="728"/>
    </row>
    <row r="636" spans="1:11" s="335" customFormat="1" ht="12" x14ac:dyDescent="0.2">
      <c r="A636" s="335" t="s">
        <v>22962</v>
      </c>
      <c r="B636" s="335" t="s">
        <v>23050</v>
      </c>
      <c r="C636" s="749">
        <v>45170</v>
      </c>
      <c r="D636" s="765">
        <v>45189</v>
      </c>
      <c r="E636" s="765">
        <v>45279</v>
      </c>
      <c r="F636" s="745">
        <v>15728</v>
      </c>
      <c r="G636" s="745">
        <v>1085.23</v>
      </c>
      <c r="H636" s="663">
        <v>14642.77</v>
      </c>
      <c r="I636" s="728"/>
      <c r="J636" s="728"/>
      <c r="K636" s="728"/>
    </row>
    <row r="637" spans="1:11" s="335" customFormat="1" ht="12" x14ac:dyDescent="0.2">
      <c r="A637" s="335" t="s">
        <v>22930</v>
      </c>
      <c r="B637" s="335" t="s">
        <v>23024</v>
      </c>
      <c r="C637" s="749">
        <v>45170</v>
      </c>
      <c r="D637" s="765">
        <v>45181</v>
      </c>
      <c r="E637" s="765">
        <v>45271</v>
      </c>
      <c r="F637" s="745">
        <v>16000</v>
      </c>
      <c r="G637" s="745">
        <v>1104</v>
      </c>
      <c r="H637" s="663">
        <v>14896</v>
      </c>
      <c r="I637" s="728"/>
      <c r="J637" s="728"/>
      <c r="K637" s="728"/>
    </row>
    <row r="638" spans="1:11" s="335" customFormat="1" ht="12" x14ac:dyDescent="0.2">
      <c r="A638" s="335" t="s">
        <v>22910</v>
      </c>
      <c r="B638" s="335" t="s">
        <v>23009</v>
      </c>
      <c r="C638" s="749">
        <v>45170</v>
      </c>
      <c r="D638" s="765">
        <v>45182</v>
      </c>
      <c r="E638" s="765">
        <v>45272</v>
      </c>
      <c r="F638" s="745">
        <v>25416.2</v>
      </c>
      <c r="G638" s="745">
        <v>1753.72</v>
      </c>
      <c r="H638" s="663">
        <v>23662.48</v>
      </c>
      <c r="I638" s="728"/>
      <c r="J638" s="728"/>
      <c r="K638" s="728"/>
    </row>
    <row r="640" spans="1:11" s="335" customFormat="1" ht="12" x14ac:dyDescent="0.2">
      <c r="A640" s="335" t="s">
        <v>23099</v>
      </c>
      <c r="B640" s="335" t="s">
        <v>23221</v>
      </c>
      <c r="C640" s="749">
        <v>45200</v>
      </c>
      <c r="D640" s="765">
        <v>45202</v>
      </c>
      <c r="E640" s="765">
        <v>45292</v>
      </c>
      <c r="F640" s="745">
        <v>2690</v>
      </c>
      <c r="G640" s="745">
        <v>185.61</v>
      </c>
      <c r="H640" s="663">
        <v>2504.39</v>
      </c>
      <c r="I640" s="728"/>
      <c r="J640" s="728"/>
      <c r="K640" s="728"/>
    </row>
    <row r="641" spans="1:11" s="335" customFormat="1" ht="12" x14ac:dyDescent="0.2">
      <c r="A641" s="335" t="s">
        <v>23100</v>
      </c>
      <c r="B641" s="335" t="s">
        <v>23222</v>
      </c>
      <c r="C641" s="749">
        <v>45200</v>
      </c>
      <c r="D641" s="765">
        <v>45202</v>
      </c>
      <c r="E641" s="765">
        <v>45292</v>
      </c>
      <c r="F641" s="745">
        <v>3613</v>
      </c>
      <c r="G641" s="745">
        <v>249.3</v>
      </c>
      <c r="H641" s="663">
        <v>3363.7</v>
      </c>
      <c r="I641" s="728"/>
      <c r="J641" s="728"/>
      <c r="K641" s="728"/>
    </row>
    <row r="642" spans="1:11" s="335" customFormat="1" ht="12" x14ac:dyDescent="0.2">
      <c r="A642" s="335" t="s">
        <v>23101</v>
      </c>
      <c r="B642" s="335" t="s">
        <v>23223</v>
      </c>
      <c r="C642" s="749">
        <v>45200</v>
      </c>
      <c r="D642" s="765">
        <v>45202</v>
      </c>
      <c r="E642" s="765">
        <v>45292</v>
      </c>
      <c r="F642" s="745">
        <v>1750</v>
      </c>
      <c r="G642" s="745">
        <v>120.75</v>
      </c>
      <c r="H642" s="663">
        <v>1629.25</v>
      </c>
      <c r="I642" s="728"/>
      <c r="J642" s="728"/>
      <c r="K642" s="728"/>
    </row>
    <row r="643" spans="1:11" s="335" customFormat="1" ht="12" x14ac:dyDescent="0.2">
      <c r="A643" s="335" t="s">
        <v>23102</v>
      </c>
      <c r="B643" s="335" t="s">
        <v>23224</v>
      </c>
      <c r="C643" s="749">
        <v>45200</v>
      </c>
      <c r="D643" s="765">
        <v>45201</v>
      </c>
      <c r="E643" s="765">
        <v>45291</v>
      </c>
      <c r="F643" s="745">
        <v>1500</v>
      </c>
      <c r="G643" s="745">
        <v>103.5</v>
      </c>
      <c r="H643" s="663">
        <v>1396.5</v>
      </c>
      <c r="I643" s="728"/>
      <c r="J643" s="728"/>
      <c r="K643" s="728"/>
    </row>
    <row r="644" spans="1:11" s="335" customFormat="1" ht="12" x14ac:dyDescent="0.2">
      <c r="A644" s="335" t="s">
        <v>23103</v>
      </c>
      <c r="B644" s="335" t="s">
        <v>23225</v>
      </c>
      <c r="C644" s="749">
        <v>45200</v>
      </c>
      <c r="D644" s="765">
        <v>45202</v>
      </c>
      <c r="E644" s="765">
        <v>45292</v>
      </c>
      <c r="F644" s="745">
        <v>3534</v>
      </c>
      <c r="G644" s="745">
        <v>243.85</v>
      </c>
      <c r="H644" s="663">
        <v>3290.15</v>
      </c>
      <c r="I644" s="728"/>
      <c r="J644" s="728"/>
      <c r="K644" s="728"/>
    </row>
    <row r="645" spans="1:11" s="335" customFormat="1" ht="12" x14ac:dyDescent="0.2">
      <c r="A645" s="335" t="s">
        <v>23104</v>
      </c>
      <c r="B645" s="335" t="s">
        <v>23226</v>
      </c>
      <c r="C645" s="749">
        <v>45200</v>
      </c>
      <c r="D645" s="765">
        <v>45202</v>
      </c>
      <c r="E645" s="765">
        <v>45292</v>
      </c>
      <c r="F645" s="745">
        <v>3300</v>
      </c>
      <c r="G645" s="745">
        <v>227.7</v>
      </c>
      <c r="H645" s="663">
        <v>3072.3</v>
      </c>
      <c r="I645" s="728"/>
      <c r="J645" s="728"/>
      <c r="K645" s="728"/>
    </row>
    <row r="646" spans="1:11" s="335" customFormat="1" ht="12" x14ac:dyDescent="0.2">
      <c r="A646" s="335" t="s">
        <v>23105</v>
      </c>
      <c r="B646" s="335" t="s">
        <v>23227</v>
      </c>
      <c r="C646" s="749">
        <v>45200</v>
      </c>
      <c r="D646" s="765">
        <v>45202</v>
      </c>
      <c r="E646" s="765">
        <v>45292</v>
      </c>
      <c r="F646" s="745">
        <v>3500</v>
      </c>
      <c r="G646" s="745">
        <v>241.5</v>
      </c>
      <c r="H646" s="663">
        <v>3258.5</v>
      </c>
      <c r="I646" s="728"/>
      <c r="J646" s="728"/>
      <c r="K646" s="728"/>
    </row>
    <row r="647" spans="1:11" s="335" customFormat="1" ht="12" x14ac:dyDescent="0.2">
      <c r="A647" s="335" t="s">
        <v>23106</v>
      </c>
      <c r="B647" s="335" t="s">
        <v>23228</v>
      </c>
      <c r="C647" s="749">
        <v>45200</v>
      </c>
      <c r="D647" s="765">
        <v>45202</v>
      </c>
      <c r="E647" s="765">
        <v>45292</v>
      </c>
      <c r="F647" s="745">
        <v>5600</v>
      </c>
      <c r="G647" s="745">
        <v>386.4</v>
      </c>
      <c r="H647" s="663">
        <v>5213.6000000000004</v>
      </c>
      <c r="I647" s="728"/>
      <c r="J647" s="728"/>
      <c r="K647" s="728"/>
    </row>
    <row r="648" spans="1:11" s="335" customFormat="1" ht="12" x14ac:dyDescent="0.2">
      <c r="A648" s="335" t="s">
        <v>23107</v>
      </c>
      <c r="B648" s="335" t="s">
        <v>23229</v>
      </c>
      <c r="C648" s="749">
        <v>45200</v>
      </c>
      <c r="D648" s="765">
        <v>45202</v>
      </c>
      <c r="E648" s="765">
        <v>45292</v>
      </c>
      <c r="F648" s="745">
        <v>10149</v>
      </c>
      <c r="G648" s="745">
        <v>700.28</v>
      </c>
      <c r="H648" s="663">
        <v>9448.7199999999993</v>
      </c>
      <c r="I648" s="728"/>
      <c r="J648" s="728"/>
      <c r="K648" s="728"/>
    </row>
    <row r="649" spans="1:11" s="335" customFormat="1" ht="12" x14ac:dyDescent="0.2">
      <c r="A649" s="335" t="s">
        <v>23108</v>
      </c>
      <c r="B649" s="335" t="s">
        <v>23230</v>
      </c>
      <c r="C649" s="749">
        <v>45200</v>
      </c>
      <c r="D649" s="765">
        <v>45202</v>
      </c>
      <c r="E649" s="765">
        <v>45292</v>
      </c>
      <c r="F649" s="745">
        <v>19800</v>
      </c>
      <c r="G649" s="745">
        <v>1366.2</v>
      </c>
      <c r="H649" s="663">
        <v>18433.8</v>
      </c>
      <c r="I649" s="728"/>
      <c r="J649" s="728"/>
      <c r="K649" s="728"/>
    </row>
    <row r="650" spans="1:11" s="335" customFormat="1" ht="12" x14ac:dyDescent="0.2">
      <c r="A650" s="335" t="s">
        <v>23109</v>
      </c>
      <c r="B650" s="335" t="s">
        <v>23230</v>
      </c>
      <c r="C650" s="749">
        <v>45200</v>
      </c>
      <c r="D650" s="765">
        <v>45202</v>
      </c>
      <c r="E650" s="765">
        <v>45292</v>
      </c>
      <c r="F650" s="745">
        <v>7657</v>
      </c>
      <c r="G650" s="745">
        <v>528.33000000000004</v>
      </c>
      <c r="H650" s="663">
        <v>7128.67</v>
      </c>
      <c r="I650" s="728"/>
      <c r="J650" s="728"/>
      <c r="K650" s="728"/>
    </row>
    <row r="651" spans="1:11" s="335" customFormat="1" ht="12" x14ac:dyDescent="0.2">
      <c r="A651" s="335" t="s">
        <v>23110</v>
      </c>
      <c r="B651" s="335" t="s">
        <v>23231</v>
      </c>
      <c r="C651" s="749">
        <v>45200</v>
      </c>
      <c r="D651" s="765">
        <v>45202</v>
      </c>
      <c r="E651" s="765">
        <v>45292</v>
      </c>
      <c r="F651" s="745">
        <v>5900</v>
      </c>
      <c r="G651" s="745">
        <v>407.1</v>
      </c>
      <c r="H651" s="663">
        <v>5492.9</v>
      </c>
      <c r="I651" s="728"/>
      <c r="J651" s="728"/>
      <c r="K651" s="728"/>
    </row>
    <row r="652" spans="1:11" s="335" customFormat="1" ht="12" x14ac:dyDescent="0.2">
      <c r="A652" s="335" t="s">
        <v>23111</v>
      </c>
      <c r="B652" s="335" t="s">
        <v>23232</v>
      </c>
      <c r="C652" s="749">
        <v>45200</v>
      </c>
      <c r="D652" s="765">
        <v>45202</v>
      </c>
      <c r="E652" s="765">
        <v>45292</v>
      </c>
      <c r="F652" s="745">
        <v>5016.5</v>
      </c>
      <c r="G652" s="745">
        <v>346.14</v>
      </c>
      <c r="H652" s="663">
        <v>4670.3599999999997</v>
      </c>
      <c r="I652" s="728"/>
      <c r="J652" s="728"/>
      <c r="K652" s="728"/>
    </row>
    <row r="653" spans="1:11" s="335" customFormat="1" ht="12" x14ac:dyDescent="0.2">
      <c r="A653" s="335" t="s">
        <v>23112</v>
      </c>
      <c r="B653" s="335" t="s">
        <v>23233</v>
      </c>
      <c r="C653" s="749">
        <v>45200</v>
      </c>
      <c r="D653" s="765">
        <v>45201</v>
      </c>
      <c r="E653" s="765">
        <v>45291</v>
      </c>
      <c r="F653" s="745">
        <v>4282</v>
      </c>
      <c r="G653" s="745">
        <v>295.45999999999998</v>
      </c>
      <c r="H653" s="663">
        <v>3986.54</v>
      </c>
      <c r="I653" s="728"/>
      <c r="J653" s="728"/>
      <c r="K653" s="728"/>
    </row>
    <row r="654" spans="1:11" s="335" customFormat="1" ht="12" x14ac:dyDescent="0.2">
      <c r="A654" s="335" t="s">
        <v>23113</v>
      </c>
      <c r="B654" s="335" t="s">
        <v>23051</v>
      </c>
      <c r="C654" s="749">
        <v>45200</v>
      </c>
      <c r="D654" s="765">
        <v>45202</v>
      </c>
      <c r="E654" s="765">
        <v>45292</v>
      </c>
      <c r="F654" s="745">
        <v>7850</v>
      </c>
      <c r="G654" s="745">
        <v>541.65</v>
      </c>
      <c r="H654" s="663">
        <v>7308.35</v>
      </c>
      <c r="I654" s="728"/>
      <c r="J654" s="728"/>
      <c r="K654" s="728"/>
    </row>
    <row r="655" spans="1:11" s="335" customFormat="1" ht="12" x14ac:dyDescent="0.2">
      <c r="A655" s="335" t="s">
        <v>23114</v>
      </c>
      <c r="B655" s="335" t="s">
        <v>23234</v>
      </c>
      <c r="C655" s="749">
        <v>45200</v>
      </c>
      <c r="D655" s="765">
        <v>45202</v>
      </c>
      <c r="E655" s="765">
        <v>45292</v>
      </c>
      <c r="F655" s="745">
        <v>2000</v>
      </c>
      <c r="G655" s="745">
        <v>138</v>
      </c>
      <c r="H655" s="663">
        <v>1862</v>
      </c>
      <c r="I655" s="728"/>
      <c r="J655" s="728"/>
      <c r="K655" s="728"/>
    </row>
    <row r="656" spans="1:11" s="335" customFormat="1" ht="12" x14ac:dyDescent="0.2">
      <c r="A656" s="335" t="s">
        <v>23115</v>
      </c>
      <c r="B656" s="335" t="s">
        <v>23222</v>
      </c>
      <c r="C656" s="749">
        <v>45200</v>
      </c>
      <c r="D656" s="765">
        <v>45202</v>
      </c>
      <c r="E656" s="765">
        <v>45292</v>
      </c>
      <c r="F656" s="745">
        <v>16500</v>
      </c>
      <c r="G656" s="745">
        <v>1138.5</v>
      </c>
      <c r="H656" s="663">
        <v>15361.5</v>
      </c>
      <c r="I656" s="728"/>
      <c r="J656" s="728"/>
      <c r="K656" s="728"/>
    </row>
    <row r="657" spans="1:11" s="335" customFormat="1" ht="12" x14ac:dyDescent="0.2">
      <c r="A657" s="335" t="s">
        <v>23116</v>
      </c>
      <c r="B657" s="335" t="s">
        <v>23235</v>
      </c>
      <c r="C657" s="749">
        <v>45200</v>
      </c>
      <c r="D657" s="765">
        <v>45202</v>
      </c>
      <c r="E657" s="765">
        <v>45292</v>
      </c>
      <c r="F657" s="745">
        <v>6100</v>
      </c>
      <c r="G657" s="745">
        <v>420.9</v>
      </c>
      <c r="H657" s="663">
        <v>5679.1</v>
      </c>
      <c r="I657" s="728"/>
      <c r="J657" s="728"/>
      <c r="K657" s="728"/>
    </row>
    <row r="658" spans="1:11" s="335" customFormat="1" ht="12" x14ac:dyDescent="0.2">
      <c r="A658" s="335" t="s">
        <v>23117</v>
      </c>
      <c r="B658" s="335" t="s">
        <v>23236</v>
      </c>
      <c r="C658" s="749">
        <v>45200</v>
      </c>
      <c r="D658" s="765">
        <v>45202</v>
      </c>
      <c r="E658" s="765">
        <v>45292</v>
      </c>
      <c r="F658" s="745">
        <v>5800</v>
      </c>
      <c r="G658" s="745">
        <v>400.2</v>
      </c>
      <c r="H658" s="663">
        <v>5399.8</v>
      </c>
      <c r="I658" s="728"/>
      <c r="J658" s="728"/>
      <c r="K658" s="728"/>
    </row>
    <row r="659" spans="1:11" s="335" customFormat="1" ht="12" x14ac:dyDescent="0.2">
      <c r="A659" s="335" t="s">
        <v>23118</v>
      </c>
      <c r="B659" s="335" t="s">
        <v>23055</v>
      </c>
      <c r="C659" s="749">
        <v>45200</v>
      </c>
      <c r="D659" s="765">
        <v>45202</v>
      </c>
      <c r="E659" s="765">
        <v>45292</v>
      </c>
      <c r="F659" s="745">
        <v>7095</v>
      </c>
      <c r="G659" s="745">
        <v>489.56</v>
      </c>
      <c r="H659" s="663">
        <v>6605.45</v>
      </c>
      <c r="I659" s="728"/>
      <c r="J659" s="728"/>
      <c r="K659" s="728"/>
    </row>
    <row r="660" spans="1:11" s="335" customFormat="1" ht="12" x14ac:dyDescent="0.2">
      <c r="A660" s="335" t="s">
        <v>23119</v>
      </c>
      <c r="B660" s="335" t="s">
        <v>23237</v>
      </c>
      <c r="C660" s="749">
        <v>45200</v>
      </c>
      <c r="D660" s="765">
        <v>45202</v>
      </c>
      <c r="E660" s="765">
        <v>45292</v>
      </c>
      <c r="F660" s="745">
        <v>3100</v>
      </c>
      <c r="G660" s="745">
        <v>213.9</v>
      </c>
      <c r="H660" s="663">
        <v>2886.1</v>
      </c>
      <c r="I660" s="728"/>
      <c r="J660" s="728"/>
      <c r="K660" s="728"/>
    </row>
    <row r="661" spans="1:11" s="335" customFormat="1" ht="12" x14ac:dyDescent="0.2">
      <c r="A661" s="335" t="s">
        <v>23120</v>
      </c>
      <c r="B661" s="335" t="s">
        <v>23238</v>
      </c>
      <c r="C661" s="749">
        <v>45200</v>
      </c>
      <c r="D661" s="765">
        <v>45202</v>
      </c>
      <c r="E661" s="765">
        <v>45292</v>
      </c>
      <c r="F661" s="745">
        <v>8800</v>
      </c>
      <c r="G661" s="745">
        <v>607.20000000000005</v>
      </c>
      <c r="H661" s="663">
        <v>8192.7999999999993</v>
      </c>
      <c r="I661" s="728"/>
      <c r="J661" s="728"/>
      <c r="K661" s="728"/>
    </row>
    <row r="662" spans="1:11" s="335" customFormat="1" ht="12" x14ac:dyDescent="0.2">
      <c r="A662" s="335" t="s">
        <v>23121</v>
      </c>
      <c r="B662" s="335" t="s">
        <v>22542</v>
      </c>
      <c r="C662" s="749">
        <v>45200</v>
      </c>
      <c r="D662" s="765">
        <v>45209</v>
      </c>
      <c r="E662" s="765">
        <v>45299</v>
      </c>
      <c r="F662" s="745">
        <v>6570</v>
      </c>
      <c r="G662" s="745">
        <v>453.33</v>
      </c>
      <c r="H662" s="663">
        <v>6116.67</v>
      </c>
      <c r="I662" s="728"/>
      <c r="J662" s="728"/>
      <c r="K662" s="728"/>
    </row>
    <row r="663" spans="1:11" s="335" customFormat="1" ht="12" x14ac:dyDescent="0.2">
      <c r="A663" s="335" t="s">
        <v>23122</v>
      </c>
      <c r="B663" s="335" t="s">
        <v>23239</v>
      </c>
      <c r="C663" s="749">
        <v>45200</v>
      </c>
      <c r="D663" s="765">
        <v>45209</v>
      </c>
      <c r="E663" s="765">
        <v>45299</v>
      </c>
      <c r="F663" s="745">
        <v>5629</v>
      </c>
      <c r="G663" s="745">
        <v>388.4</v>
      </c>
      <c r="H663" s="663">
        <v>5240.6000000000004</v>
      </c>
      <c r="I663" s="728"/>
      <c r="J663" s="728"/>
      <c r="K663" s="728"/>
    </row>
    <row r="664" spans="1:11" s="335" customFormat="1" ht="12" x14ac:dyDescent="0.2">
      <c r="A664" s="335" t="s">
        <v>23123</v>
      </c>
      <c r="B664" s="335" t="s">
        <v>23240</v>
      </c>
      <c r="C664" s="749">
        <v>45200</v>
      </c>
      <c r="D664" s="765">
        <v>45210</v>
      </c>
      <c r="E664" s="765">
        <v>45300</v>
      </c>
      <c r="F664" s="745">
        <v>3452</v>
      </c>
      <c r="G664" s="745">
        <v>238.19</v>
      </c>
      <c r="H664" s="663">
        <v>3213.81</v>
      </c>
      <c r="I664" s="728"/>
      <c r="J664" s="728"/>
      <c r="K664" s="728"/>
    </row>
    <row r="665" spans="1:11" s="335" customFormat="1" ht="12" x14ac:dyDescent="0.2">
      <c r="A665" s="335" t="s">
        <v>23124</v>
      </c>
      <c r="B665" s="335" t="s">
        <v>23241</v>
      </c>
      <c r="C665" s="749">
        <v>45200</v>
      </c>
      <c r="D665" s="765">
        <v>45209</v>
      </c>
      <c r="E665" s="765">
        <v>45299</v>
      </c>
      <c r="F665" s="745">
        <v>7857</v>
      </c>
      <c r="G665" s="745">
        <v>542.13</v>
      </c>
      <c r="H665" s="663">
        <v>7314.87</v>
      </c>
      <c r="I665" s="728"/>
      <c r="J665" s="728"/>
      <c r="K665" s="728"/>
    </row>
    <row r="666" spans="1:11" s="335" customFormat="1" ht="12" x14ac:dyDescent="0.2">
      <c r="A666" s="335" t="s">
        <v>23125</v>
      </c>
      <c r="B666" s="335" t="s">
        <v>23242</v>
      </c>
      <c r="C666" s="749">
        <v>45200</v>
      </c>
      <c r="D666" s="765">
        <v>45209</v>
      </c>
      <c r="E666" s="765">
        <v>45299</v>
      </c>
      <c r="F666" s="745">
        <v>11739</v>
      </c>
      <c r="G666" s="745">
        <v>809.99</v>
      </c>
      <c r="H666" s="663">
        <v>10929.01</v>
      </c>
      <c r="I666" s="728"/>
      <c r="J666" s="728"/>
      <c r="K666" s="728"/>
    </row>
    <row r="667" spans="1:11" s="335" customFormat="1" ht="12" x14ac:dyDescent="0.2">
      <c r="A667" s="335" t="s">
        <v>23126</v>
      </c>
      <c r="B667" s="335" t="s">
        <v>23243</v>
      </c>
      <c r="C667" s="749">
        <v>45200</v>
      </c>
      <c r="D667" s="765">
        <v>45209</v>
      </c>
      <c r="E667" s="765">
        <v>45299</v>
      </c>
      <c r="F667" s="745">
        <v>2863</v>
      </c>
      <c r="G667" s="745">
        <v>197.55</v>
      </c>
      <c r="H667" s="663">
        <v>2665.45</v>
      </c>
      <c r="I667" s="728"/>
      <c r="J667" s="728"/>
      <c r="K667" s="728"/>
    </row>
    <row r="668" spans="1:11" s="335" customFormat="1" ht="12" x14ac:dyDescent="0.2">
      <c r="A668" s="335" t="s">
        <v>23127</v>
      </c>
      <c r="B668" s="335" t="s">
        <v>23244</v>
      </c>
      <c r="C668" s="749">
        <v>45200</v>
      </c>
      <c r="D668" s="765">
        <v>45205</v>
      </c>
      <c r="E668" s="765">
        <v>45295</v>
      </c>
      <c r="F668" s="745">
        <v>3250</v>
      </c>
      <c r="G668" s="745">
        <v>224.25</v>
      </c>
      <c r="H668" s="663">
        <v>3025.75</v>
      </c>
      <c r="I668" s="728"/>
      <c r="J668" s="728"/>
      <c r="K668" s="728"/>
    </row>
    <row r="669" spans="1:11" s="335" customFormat="1" ht="12" x14ac:dyDescent="0.2">
      <c r="A669" s="335" t="s">
        <v>23128</v>
      </c>
      <c r="B669" s="335" t="s">
        <v>23245</v>
      </c>
      <c r="C669" s="749">
        <v>45200</v>
      </c>
      <c r="D669" s="765">
        <v>45209</v>
      </c>
      <c r="E669" s="765">
        <v>45299</v>
      </c>
      <c r="F669" s="745">
        <v>3000</v>
      </c>
      <c r="G669" s="745">
        <v>207</v>
      </c>
      <c r="H669" s="663">
        <v>2793</v>
      </c>
      <c r="I669" s="728"/>
      <c r="J669" s="728"/>
      <c r="K669" s="728"/>
    </row>
    <row r="670" spans="1:11" s="335" customFormat="1" ht="12" x14ac:dyDescent="0.2">
      <c r="A670" s="335" t="s">
        <v>23129</v>
      </c>
      <c r="B670" s="335" t="s">
        <v>23246</v>
      </c>
      <c r="C670" s="749">
        <v>45200</v>
      </c>
      <c r="D670" s="765">
        <v>45209</v>
      </c>
      <c r="E670" s="765">
        <v>45299</v>
      </c>
      <c r="F670" s="745">
        <v>2400</v>
      </c>
      <c r="G670" s="745">
        <v>165.6</v>
      </c>
      <c r="H670" s="663">
        <v>2234.4</v>
      </c>
      <c r="I670" s="728"/>
      <c r="J670" s="728"/>
      <c r="K670" s="728"/>
    </row>
    <row r="671" spans="1:11" s="335" customFormat="1" ht="12" x14ac:dyDescent="0.2">
      <c r="A671" s="335" t="s">
        <v>23130</v>
      </c>
      <c r="B671" s="335" t="s">
        <v>23247</v>
      </c>
      <c r="C671" s="749">
        <v>45200</v>
      </c>
      <c r="D671" s="765">
        <v>45209</v>
      </c>
      <c r="E671" s="765">
        <v>45299</v>
      </c>
      <c r="F671" s="745">
        <v>2277</v>
      </c>
      <c r="G671" s="745">
        <v>157.11000000000001</v>
      </c>
      <c r="H671" s="663">
        <v>2119.89</v>
      </c>
      <c r="I671" s="728"/>
      <c r="J671" s="728"/>
      <c r="K671" s="728"/>
    </row>
    <row r="672" spans="1:11" s="335" customFormat="1" ht="12" x14ac:dyDescent="0.2">
      <c r="A672" s="335" t="s">
        <v>23131</v>
      </c>
      <c r="B672" s="335" t="s">
        <v>23248</v>
      </c>
      <c r="C672" s="749">
        <v>45200</v>
      </c>
      <c r="D672" s="765">
        <v>45204</v>
      </c>
      <c r="E672" s="765">
        <v>45294</v>
      </c>
      <c r="F672" s="745">
        <v>4282</v>
      </c>
      <c r="G672" s="745">
        <v>295.45999999999998</v>
      </c>
      <c r="H672" s="663">
        <v>3986.54</v>
      </c>
      <c r="I672" s="728"/>
      <c r="J672" s="728"/>
      <c r="K672" s="728"/>
    </row>
    <row r="673" spans="1:11" s="335" customFormat="1" ht="12" x14ac:dyDescent="0.2">
      <c r="A673" s="335" t="s">
        <v>23132</v>
      </c>
      <c r="B673" s="335" t="s">
        <v>23249</v>
      </c>
      <c r="C673" s="749">
        <v>45200</v>
      </c>
      <c r="D673" s="765">
        <v>45208</v>
      </c>
      <c r="E673" s="765">
        <v>45298</v>
      </c>
      <c r="F673" s="745">
        <v>2340</v>
      </c>
      <c r="G673" s="745">
        <v>161.46</v>
      </c>
      <c r="H673" s="663">
        <v>2178.54</v>
      </c>
      <c r="I673" s="728"/>
      <c r="J673" s="728"/>
      <c r="K673" s="728"/>
    </row>
    <row r="674" spans="1:11" s="335" customFormat="1" ht="12" x14ac:dyDescent="0.2">
      <c r="A674" s="335" t="s">
        <v>23133</v>
      </c>
      <c r="B674" s="335" t="s">
        <v>23250</v>
      </c>
      <c r="C674" s="749">
        <v>45200</v>
      </c>
      <c r="D674" s="765">
        <v>45209</v>
      </c>
      <c r="E674" s="765">
        <v>45299</v>
      </c>
      <c r="F674" s="745">
        <v>7182</v>
      </c>
      <c r="G674" s="745">
        <v>495.56</v>
      </c>
      <c r="H674" s="663">
        <v>6686.44</v>
      </c>
      <c r="I674" s="728"/>
      <c r="J674" s="728"/>
      <c r="K674" s="728"/>
    </row>
    <row r="675" spans="1:11" s="335" customFormat="1" ht="12" x14ac:dyDescent="0.2">
      <c r="A675" s="335" t="s">
        <v>23134</v>
      </c>
      <c r="B675" s="335" t="s">
        <v>23251</v>
      </c>
      <c r="C675" s="749">
        <v>45200</v>
      </c>
      <c r="D675" s="765">
        <v>45205</v>
      </c>
      <c r="E675" s="765">
        <v>45295</v>
      </c>
      <c r="F675" s="745">
        <v>1750</v>
      </c>
      <c r="G675" s="745">
        <v>120.75</v>
      </c>
      <c r="H675" s="663">
        <v>1629.25</v>
      </c>
      <c r="I675" s="728"/>
      <c r="J675" s="728"/>
      <c r="K675" s="728"/>
    </row>
    <row r="676" spans="1:11" s="335" customFormat="1" ht="12" x14ac:dyDescent="0.2">
      <c r="A676" s="335" t="s">
        <v>23135</v>
      </c>
      <c r="B676" s="335" t="s">
        <v>23252</v>
      </c>
      <c r="C676" s="749">
        <v>45200</v>
      </c>
      <c r="D676" s="765">
        <v>45207</v>
      </c>
      <c r="E676" s="765">
        <v>45297</v>
      </c>
      <c r="F676" s="745">
        <v>2990</v>
      </c>
      <c r="G676" s="745">
        <v>206.31</v>
      </c>
      <c r="H676" s="663">
        <v>2783.69</v>
      </c>
      <c r="I676" s="728"/>
      <c r="J676" s="728"/>
      <c r="K676" s="728"/>
    </row>
    <row r="677" spans="1:11" s="335" customFormat="1" ht="12" x14ac:dyDescent="0.2">
      <c r="A677" s="335" t="s">
        <v>23136</v>
      </c>
      <c r="B677" s="335" t="s">
        <v>23253</v>
      </c>
      <c r="C677" s="749">
        <v>45200</v>
      </c>
      <c r="D677" s="765">
        <v>45209</v>
      </c>
      <c r="E677" s="765">
        <v>45299</v>
      </c>
      <c r="F677" s="745">
        <v>3377</v>
      </c>
      <c r="G677" s="745">
        <v>233.01</v>
      </c>
      <c r="H677" s="663">
        <v>3143.99</v>
      </c>
      <c r="I677" s="728"/>
      <c r="J677" s="728"/>
      <c r="K677" s="728"/>
    </row>
    <row r="678" spans="1:11" s="335" customFormat="1" ht="12" x14ac:dyDescent="0.2">
      <c r="A678" s="335" t="s">
        <v>23137</v>
      </c>
      <c r="B678" s="335" t="s">
        <v>23254</v>
      </c>
      <c r="C678" s="749">
        <v>45200</v>
      </c>
      <c r="D678" s="765">
        <v>45209</v>
      </c>
      <c r="E678" s="765">
        <v>45299</v>
      </c>
      <c r="F678" s="745">
        <v>2854</v>
      </c>
      <c r="G678" s="745">
        <v>196.93</v>
      </c>
      <c r="H678" s="663">
        <v>2657.07</v>
      </c>
      <c r="I678" s="728"/>
      <c r="J678" s="728"/>
      <c r="K678" s="728"/>
    </row>
    <row r="679" spans="1:11" s="335" customFormat="1" ht="12" x14ac:dyDescent="0.2">
      <c r="A679" s="335" t="s">
        <v>23138</v>
      </c>
      <c r="B679" s="335" t="s">
        <v>23255</v>
      </c>
      <c r="C679" s="749">
        <v>45200</v>
      </c>
      <c r="D679" s="765">
        <v>45203</v>
      </c>
      <c r="E679" s="765">
        <v>45293</v>
      </c>
      <c r="F679" s="745">
        <v>2240</v>
      </c>
      <c r="G679" s="745">
        <v>154.56</v>
      </c>
      <c r="H679" s="663">
        <v>2085.44</v>
      </c>
      <c r="I679" s="728"/>
      <c r="J679" s="728"/>
      <c r="K679" s="728"/>
    </row>
    <row r="680" spans="1:11" s="335" customFormat="1" ht="12" x14ac:dyDescent="0.2">
      <c r="A680" s="335" t="s">
        <v>23139</v>
      </c>
      <c r="B680" s="335" t="s">
        <v>23256</v>
      </c>
      <c r="C680" s="749">
        <v>45200</v>
      </c>
      <c r="D680" s="765">
        <v>45204</v>
      </c>
      <c r="E680" s="765">
        <v>45294</v>
      </c>
      <c r="F680" s="745">
        <v>3219</v>
      </c>
      <c r="G680" s="745">
        <v>222.11</v>
      </c>
      <c r="H680" s="663">
        <v>2996.89</v>
      </c>
      <c r="I680" s="728"/>
      <c r="J680" s="728"/>
      <c r="K680" s="728"/>
    </row>
    <row r="681" spans="1:11" s="335" customFormat="1" ht="12" x14ac:dyDescent="0.2">
      <c r="A681" s="335" t="s">
        <v>23140</v>
      </c>
      <c r="B681" s="335" t="s">
        <v>23257</v>
      </c>
      <c r="C681" s="749">
        <v>45200</v>
      </c>
      <c r="D681" s="765">
        <v>45202</v>
      </c>
      <c r="E681" s="765">
        <v>45292</v>
      </c>
      <c r="F681" s="745">
        <v>3200</v>
      </c>
      <c r="G681" s="745">
        <v>220.8</v>
      </c>
      <c r="H681" s="663">
        <v>2979.2</v>
      </c>
      <c r="I681" s="728"/>
      <c r="J681" s="728"/>
      <c r="K681" s="728"/>
    </row>
    <row r="682" spans="1:11" s="335" customFormat="1" ht="12" x14ac:dyDescent="0.2">
      <c r="A682" s="335" t="s">
        <v>23141</v>
      </c>
      <c r="B682" s="335" t="s">
        <v>23258</v>
      </c>
      <c r="C682" s="749">
        <v>45200</v>
      </c>
      <c r="D682" s="765">
        <v>45209</v>
      </c>
      <c r="E682" s="765">
        <v>45299</v>
      </c>
      <c r="F682" s="745">
        <v>3185</v>
      </c>
      <c r="G682" s="745">
        <v>219.77</v>
      </c>
      <c r="H682" s="663">
        <v>2965.24</v>
      </c>
      <c r="I682" s="728"/>
      <c r="J682" s="728"/>
      <c r="K682" s="728"/>
    </row>
    <row r="683" spans="1:11" s="335" customFormat="1" ht="12" x14ac:dyDescent="0.2">
      <c r="A683" s="335" t="s">
        <v>23142</v>
      </c>
      <c r="B683" s="335" t="s">
        <v>23259</v>
      </c>
      <c r="C683" s="749">
        <v>45200</v>
      </c>
      <c r="D683" s="765">
        <v>45209</v>
      </c>
      <c r="E683" s="765">
        <v>45299</v>
      </c>
      <c r="F683" s="745">
        <v>2140</v>
      </c>
      <c r="G683" s="745">
        <v>147.66</v>
      </c>
      <c r="H683" s="663">
        <v>1992.34</v>
      </c>
      <c r="I683" s="728"/>
      <c r="J683" s="728"/>
      <c r="K683" s="728"/>
    </row>
    <row r="684" spans="1:11" s="335" customFormat="1" ht="12" x14ac:dyDescent="0.2">
      <c r="A684" s="335" t="s">
        <v>23143</v>
      </c>
      <c r="B684" s="335" t="s">
        <v>23260</v>
      </c>
      <c r="C684" s="749">
        <v>45200</v>
      </c>
      <c r="D684" s="765">
        <v>45209</v>
      </c>
      <c r="E684" s="765">
        <v>45299</v>
      </c>
      <c r="F684" s="745">
        <v>16720</v>
      </c>
      <c r="G684" s="745">
        <v>1153.68</v>
      </c>
      <c r="H684" s="663">
        <v>15566.32</v>
      </c>
      <c r="I684" s="728"/>
      <c r="J684" s="728"/>
      <c r="K684" s="728"/>
    </row>
    <row r="685" spans="1:11" s="335" customFormat="1" ht="12" x14ac:dyDescent="0.2">
      <c r="A685" s="335" t="s">
        <v>23144</v>
      </c>
      <c r="B685" s="335" t="s">
        <v>23261</v>
      </c>
      <c r="C685" s="749">
        <v>45200</v>
      </c>
      <c r="D685" s="765">
        <v>45208</v>
      </c>
      <c r="E685" s="765">
        <v>45298</v>
      </c>
      <c r="F685" s="745">
        <v>4618</v>
      </c>
      <c r="G685" s="745">
        <v>318.64</v>
      </c>
      <c r="H685" s="663">
        <v>4299.3599999999997</v>
      </c>
      <c r="I685" s="728"/>
      <c r="J685" s="728"/>
      <c r="K685" s="728"/>
    </row>
    <row r="686" spans="1:11" s="335" customFormat="1" ht="12" x14ac:dyDescent="0.2">
      <c r="A686" s="335" t="s">
        <v>23145</v>
      </c>
      <c r="B686" s="335" t="s">
        <v>23262</v>
      </c>
      <c r="C686" s="749">
        <v>45200</v>
      </c>
      <c r="D686" s="765">
        <v>45209</v>
      </c>
      <c r="E686" s="765">
        <v>45299</v>
      </c>
      <c r="F686" s="745">
        <v>3401</v>
      </c>
      <c r="G686" s="745">
        <v>234.67</v>
      </c>
      <c r="H686" s="663">
        <v>3166.33</v>
      </c>
      <c r="I686" s="728"/>
      <c r="J686" s="728"/>
      <c r="K686" s="728"/>
    </row>
    <row r="687" spans="1:11" s="335" customFormat="1" ht="12" x14ac:dyDescent="0.2">
      <c r="A687" s="335" t="s">
        <v>23146</v>
      </c>
      <c r="B687" s="335" t="s">
        <v>23052</v>
      </c>
      <c r="C687" s="749">
        <v>45200</v>
      </c>
      <c r="D687" s="765">
        <v>45209</v>
      </c>
      <c r="E687" s="765">
        <v>45299</v>
      </c>
      <c r="F687" s="745">
        <v>2500</v>
      </c>
      <c r="G687" s="745">
        <v>172.5</v>
      </c>
      <c r="H687" s="663">
        <v>2327.5</v>
      </c>
      <c r="I687" s="728"/>
      <c r="J687" s="728"/>
      <c r="K687" s="728"/>
    </row>
    <row r="688" spans="1:11" s="335" customFormat="1" ht="12" x14ac:dyDescent="0.2">
      <c r="A688" s="335" t="s">
        <v>23147</v>
      </c>
      <c r="B688" s="335" t="s">
        <v>23263</v>
      </c>
      <c r="C688" s="749">
        <v>45200</v>
      </c>
      <c r="D688" s="765">
        <v>45209</v>
      </c>
      <c r="E688" s="765">
        <v>45299</v>
      </c>
      <c r="F688" s="745">
        <v>2999</v>
      </c>
      <c r="G688" s="745">
        <v>206.93</v>
      </c>
      <c r="H688" s="663">
        <v>2792.07</v>
      </c>
      <c r="I688" s="728"/>
      <c r="J688" s="728"/>
      <c r="K688" s="728"/>
    </row>
    <row r="689" spans="1:11" s="335" customFormat="1" ht="12" x14ac:dyDescent="0.2">
      <c r="A689" s="335" t="s">
        <v>23148</v>
      </c>
      <c r="B689" s="335" t="s">
        <v>23264</v>
      </c>
      <c r="C689" s="749">
        <v>45200</v>
      </c>
      <c r="D689" s="765">
        <v>45209</v>
      </c>
      <c r="E689" s="765">
        <v>45299</v>
      </c>
      <c r="F689" s="745">
        <v>5000</v>
      </c>
      <c r="G689" s="745">
        <v>345</v>
      </c>
      <c r="H689" s="663">
        <v>4655</v>
      </c>
      <c r="I689" s="728"/>
      <c r="J689" s="728"/>
      <c r="K689" s="728"/>
    </row>
    <row r="690" spans="1:11" s="335" customFormat="1" ht="12" x14ac:dyDescent="0.2">
      <c r="A690" s="335" t="s">
        <v>23149</v>
      </c>
      <c r="B690" s="335" t="s">
        <v>23265</v>
      </c>
      <c r="C690" s="749">
        <v>45200</v>
      </c>
      <c r="D690" s="765">
        <v>45216</v>
      </c>
      <c r="E690" s="765">
        <v>45306</v>
      </c>
      <c r="F690" s="745">
        <v>2208</v>
      </c>
      <c r="G690" s="745">
        <v>152.35</v>
      </c>
      <c r="H690" s="663">
        <v>2055.65</v>
      </c>
      <c r="I690" s="728"/>
      <c r="J690" s="728"/>
      <c r="K690" s="728"/>
    </row>
    <row r="691" spans="1:11" s="335" customFormat="1" ht="12" x14ac:dyDescent="0.2">
      <c r="A691" s="335" t="s">
        <v>23150</v>
      </c>
      <c r="B691" s="335" t="s">
        <v>23266</v>
      </c>
      <c r="C691" s="749">
        <v>45200</v>
      </c>
      <c r="D691" s="765">
        <v>45216</v>
      </c>
      <c r="E691" s="765">
        <v>45306</v>
      </c>
      <c r="F691" s="745">
        <v>2746.99</v>
      </c>
      <c r="G691" s="745">
        <v>189.54</v>
      </c>
      <c r="H691" s="663">
        <v>2557.4499999999998</v>
      </c>
      <c r="I691" s="728"/>
      <c r="J691" s="728"/>
      <c r="K691" s="728"/>
    </row>
    <row r="692" spans="1:11" s="335" customFormat="1" ht="12" x14ac:dyDescent="0.2">
      <c r="A692" s="335" t="s">
        <v>23151</v>
      </c>
      <c r="B692" s="335" t="s">
        <v>23267</v>
      </c>
      <c r="C692" s="749">
        <v>45200</v>
      </c>
      <c r="D692" s="765">
        <v>45216</v>
      </c>
      <c r="E692" s="765">
        <v>45306</v>
      </c>
      <c r="F692" s="745">
        <v>2526</v>
      </c>
      <c r="G692" s="745">
        <v>174.29</v>
      </c>
      <c r="H692" s="663">
        <v>2351.71</v>
      </c>
      <c r="I692" s="728"/>
      <c r="J692" s="728"/>
      <c r="K692" s="728"/>
    </row>
    <row r="693" spans="1:11" s="335" customFormat="1" ht="12" x14ac:dyDescent="0.2">
      <c r="A693" s="335" t="s">
        <v>23152</v>
      </c>
      <c r="B693" s="335" t="s">
        <v>23268</v>
      </c>
      <c r="C693" s="749">
        <v>45200</v>
      </c>
      <c r="D693" s="765">
        <v>45217</v>
      </c>
      <c r="E693" s="765">
        <v>45307</v>
      </c>
      <c r="F693" s="745">
        <v>5000</v>
      </c>
      <c r="G693" s="745">
        <v>345</v>
      </c>
      <c r="H693" s="663">
        <v>4655</v>
      </c>
      <c r="I693" s="728"/>
      <c r="J693" s="728"/>
      <c r="K693" s="728"/>
    </row>
    <row r="694" spans="1:11" s="335" customFormat="1" ht="12" x14ac:dyDescent="0.2">
      <c r="A694" s="335" t="s">
        <v>23153</v>
      </c>
      <c r="B694" s="335" t="s">
        <v>23269</v>
      </c>
      <c r="C694" s="749">
        <v>45200</v>
      </c>
      <c r="D694" s="765">
        <v>45216</v>
      </c>
      <c r="E694" s="765">
        <v>45306</v>
      </c>
      <c r="F694" s="745">
        <v>2370</v>
      </c>
      <c r="G694" s="745">
        <v>163.53</v>
      </c>
      <c r="H694" s="663">
        <v>2206.4699999999998</v>
      </c>
      <c r="I694" s="728"/>
      <c r="J694" s="728"/>
      <c r="K694" s="728"/>
    </row>
    <row r="695" spans="1:11" s="335" customFormat="1" ht="12" x14ac:dyDescent="0.2">
      <c r="A695" s="335" t="s">
        <v>23154</v>
      </c>
      <c r="B695" s="335" t="s">
        <v>23270</v>
      </c>
      <c r="C695" s="749">
        <v>45200</v>
      </c>
      <c r="D695" s="765">
        <v>45215</v>
      </c>
      <c r="E695" s="765">
        <v>45305</v>
      </c>
      <c r="F695" s="745">
        <v>3400</v>
      </c>
      <c r="G695" s="745">
        <v>234.6</v>
      </c>
      <c r="H695" s="663">
        <v>3165.4</v>
      </c>
      <c r="I695" s="728"/>
      <c r="J695" s="728"/>
      <c r="K695" s="728"/>
    </row>
    <row r="696" spans="1:11" s="335" customFormat="1" ht="12" x14ac:dyDescent="0.2">
      <c r="A696" s="335" t="s">
        <v>23155</v>
      </c>
      <c r="B696" s="335" t="s">
        <v>23271</v>
      </c>
      <c r="C696" s="749">
        <v>45200</v>
      </c>
      <c r="D696" s="765">
        <v>45216</v>
      </c>
      <c r="E696" s="765">
        <v>45306</v>
      </c>
      <c r="F696" s="745">
        <v>26855.599999999999</v>
      </c>
      <c r="G696" s="745">
        <v>1853.04</v>
      </c>
      <c r="H696" s="663">
        <v>25002.560000000001</v>
      </c>
      <c r="I696" s="728"/>
      <c r="J696" s="728"/>
      <c r="K696" s="728"/>
    </row>
    <row r="697" spans="1:11" s="335" customFormat="1" ht="12" x14ac:dyDescent="0.2">
      <c r="A697" s="335" t="s">
        <v>23156</v>
      </c>
      <c r="B697" s="335" t="s">
        <v>23272</v>
      </c>
      <c r="C697" s="749">
        <v>45200</v>
      </c>
      <c r="D697" s="765">
        <v>45216</v>
      </c>
      <c r="E697" s="765">
        <v>45306</v>
      </c>
      <c r="F697" s="745">
        <v>16622.5</v>
      </c>
      <c r="G697" s="745">
        <v>1146.95</v>
      </c>
      <c r="H697" s="663">
        <v>15475.55</v>
      </c>
      <c r="I697" s="728"/>
      <c r="J697" s="728"/>
      <c r="K697" s="728"/>
    </row>
    <row r="698" spans="1:11" s="335" customFormat="1" ht="12" x14ac:dyDescent="0.2">
      <c r="A698" s="335" t="s">
        <v>23157</v>
      </c>
      <c r="B698" s="335" t="s">
        <v>23273</v>
      </c>
      <c r="C698" s="749">
        <v>45200</v>
      </c>
      <c r="D698" s="765">
        <v>45216</v>
      </c>
      <c r="E698" s="765">
        <v>45306</v>
      </c>
      <c r="F698" s="745">
        <v>3000</v>
      </c>
      <c r="G698" s="745">
        <v>207</v>
      </c>
      <c r="H698" s="663">
        <v>2793</v>
      </c>
      <c r="I698" s="728"/>
      <c r="J698" s="728"/>
      <c r="K698" s="728"/>
    </row>
    <row r="699" spans="1:11" s="335" customFormat="1" ht="12" x14ac:dyDescent="0.2">
      <c r="A699" s="335" t="s">
        <v>23158</v>
      </c>
      <c r="B699" s="335" t="s">
        <v>23274</v>
      </c>
      <c r="C699" s="749">
        <v>45200</v>
      </c>
      <c r="D699" s="765">
        <v>45216</v>
      </c>
      <c r="E699" s="765">
        <v>45306</v>
      </c>
      <c r="F699" s="745">
        <v>3995</v>
      </c>
      <c r="G699" s="745">
        <v>275.66000000000003</v>
      </c>
      <c r="H699" s="663">
        <v>3719.35</v>
      </c>
      <c r="I699" s="728"/>
      <c r="J699" s="728"/>
      <c r="K699" s="728"/>
    </row>
    <row r="700" spans="1:11" s="335" customFormat="1" ht="12" x14ac:dyDescent="0.2">
      <c r="A700" s="335" t="s">
        <v>23159</v>
      </c>
      <c r="B700" s="335" t="s">
        <v>23275</v>
      </c>
      <c r="C700" s="749">
        <v>45200</v>
      </c>
      <c r="D700" s="765">
        <v>45216</v>
      </c>
      <c r="E700" s="765">
        <v>45306</v>
      </c>
      <c r="F700" s="745">
        <v>2700</v>
      </c>
      <c r="G700" s="745">
        <v>186.3</v>
      </c>
      <c r="H700" s="663">
        <v>2513.6999999999998</v>
      </c>
      <c r="I700" s="728"/>
      <c r="J700" s="728"/>
      <c r="K700" s="728"/>
    </row>
    <row r="701" spans="1:11" s="335" customFormat="1" ht="12" x14ac:dyDescent="0.2">
      <c r="A701" s="335" t="s">
        <v>23160</v>
      </c>
      <c r="B701" s="335" t="s">
        <v>23276</v>
      </c>
      <c r="C701" s="749">
        <v>45200</v>
      </c>
      <c r="D701" s="765">
        <v>45209</v>
      </c>
      <c r="E701" s="765">
        <v>45299</v>
      </c>
      <c r="F701" s="745">
        <v>2884</v>
      </c>
      <c r="G701" s="745">
        <v>199</v>
      </c>
      <c r="H701" s="663">
        <v>2685</v>
      </c>
      <c r="I701" s="728"/>
      <c r="J701" s="728"/>
      <c r="K701" s="728"/>
    </row>
    <row r="702" spans="1:11" s="335" customFormat="1" ht="12" x14ac:dyDescent="0.2">
      <c r="A702" s="335" t="s">
        <v>23161</v>
      </c>
      <c r="B702" s="335" t="s">
        <v>23277</v>
      </c>
      <c r="C702" s="749">
        <v>45200</v>
      </c>
      <c r="D702" s="765">
        <v>45211</v>
      </c>
      <c r="E702" s="765">
        <v>45301</v>
      </c>
      <c r="F702" s="745">
        <v>2077</v>
      </c>
      <c r="G702" s="745">
        <v>143.31</v>
      </c>
      <c r="H702" s="663">
        <v>1933.69</v>
      </c>
      <c r="I702" s="728"/>
      <c r="J702" s="728"/>
      <c r="K702" s="728"/>
    </row>
    <row r="703" spans="1:11" s="335" customFormat="1" ht="12" x14ac:dyDescent="0.2">
      <c r="A703" s="335" t="s">
        <v>23162</v>
      </c>
      <c r="B703" s="335" t="s">
        <v>23278</v>
      </c>
      <c r="C703" s="749">
        <v>45200</v>
      </c>
      <c r="D703" s="765">
        <v>45216</v>
      </c>
      <c r="E703" s="765">
        <v>45306</v>
      </c>
      <c r="F703" s="745">
        <v>5700</v>
      </c>
      <c r="G703" s="745">
        <v>393.3</v>
      </c>
      <c r="H703" s="663">
        <v>5306.7</v>
      </c>
      <c r="I703" s="728"/>
      <c r="J703" s="728"/>
      <c r="K703" s="728"/>
    </row>
    <row r="704" spans="1:11" s="335" customFormat="1" ht="12" x14ac:dyDescent="0.2">
      <c r="A704" s="335" t="s">
        <v>23163</v>
      </c>
      <c r="B704" s="335" t="s">
        <v>23279</v>
      </c>
      <c r="C704" s="749">
        <v>45200</v>
      </c>
      <c r="D704" s="765">
        <v>45215</v>
      </c>
      <c r="E704" s="765">
        <v>45305</v>
      </c>
      <c r="F704" s="745">
        <v>2863</v>
      </c>
      <c r="G704" s="745">
        <v>197.55</v>
      </c>
      <c r="H704" s="663">
        <v>2665.45</v>
      </c>
      <c r="I704" s="728"/>
      <c r="J704" s="728"/>
      <c r="K704" s="728"/>
    </row>
    <row r="705" spans="1:11" s="335" customFormat="1" ht="12" x14ac:dyDescent="0.2">
      <c r="A705" s="335" t="s">
        <v>23164</v>
      </c>
      <c r="B705" s="335" t="s">
        <v>23264</v>
      </c>
      <c r="C705" s="749">
        <v>45200</v>
      </c>
      <c r="D705" s="765">
        <v>45216</v>
      </c>
      <c r="E705" s="765">
        <v>45306</v>
      </c>
      <c r="F705" s="745">
        <v>25000</v>
      </c>
      <c r="G705" s="745">
        <v>1725</v>
      </c>
      <c r="H705" s="663">
        <v>23275</v>
      </c>
      <c r="I705" s="728"/>
      <c r="J705" s="728"/>
      <c r="K705" s="728"/>
    </row>
    <row r="706" spans="1:11" s="335" customFormat="1" ht="12" x14ac:dyDescent="0.2">
      <c r="A706" s="335" t="s">
        <v>23165</v>
      </c>
      <c r="B706" s="335" t="s">
        <v>23280</v>
      </c>
      <c r="C706" s="749">
        <v>45200</v>
      </c>
      <c r="D706" s="765">
        <v>45221</v>
      </c>
      <c r="E706" s="765">
        <v>45311</v>
      </c>
      <c r="F706" s="745">
        <v>2250</v>
      </c>
      <c r="G706" s="745">
        <v>155.25</v>
      </c>
      <c r="H706" s="663">
        <v>2094.75</v>
      </c>
      <c r="I706" s="728"/>
      <c r="J706" s="728"/>
      <c r="K706" s="728"/>
    </row>
    <row r="707" spans="1:11" s="335" customFormat="1" ht="12" x14ac:dyDescent="0.2">
      <c r="A707" s="335" t="s">
        <v>23166</v>
      </c>
      <c r="B707" s="335" t="s">
        <v>23260</v>
      </c>
      <c r="C707" s="749">
        <v>45200</v>
      </c>
      <c r="D707" s="765">
        <v>45224</v>
      </c>
      <c r="E707" s="765">
        <v>45314</v>
      </c>
      <c r="F707" s="745">
        <v>1575</v>
      </c>
      <c r="G707" s="745">
        <v>108.68</v>
      </c>
      <c r="H707" s="663">
        <v>1466.33</v>
      </c>
      <c r="I707" s="728"/>
      <c r="J707" s="728"/>
      <c r="K707" s="728"/>
    </row>
    <row r="708" spans="1:11" s="335" customFormat="1" ht="12" x14ac:dyDescent="0.2">
      <c r="A708" s="335" t="s">
        <v>23167</v>
      </c>
      <c r="B708" s="335" t="s">
        <v>23281</v>
      </c>
      <c r="C708" s="749">
        <v>45200</v>
      </c>
      <c r="D708" s="765">
        <v>45223</v>
      </c>
      <c r="E708" s="765">
        <v>45313</v>
      </c>
      <c r="F708" s="745">
        <v>10669</v>
      </c>
      <c r="G708" s="745">
        <v>736.16</v>
      </c>
      <c r="H708" s="663">
        <v>9932.84</v>
      </c>
      <c r="I708" s="728"/>
      <c r="J708" s="728"/>
      <c r="K708" s="728"/>
    </row>
    <row r="709" spans="1:11" s="335" customFormat="1" ht="12" x14ac:dyDescent="0.2">
      <c r="A709" s="335" t="s">
        <v>23168</v>
      </c>
      <c r="B709" s="335" t="s">
        <v>23282</v>
      </c>
      <c r="C709" s="749">
        <v>45200</v>
      </c>
      <c r="D709" s="765">
        <v>45223</v>
      </c>
      <c r="E709" s="765">
        <v>45313</v>
      </c>
      <c r="F709" s="745">
        <v>3000</v>
      </c>
      <c r="G709" s="745">
        <v>207</v>
      </c>
      <c r="H709" s="663">
        <v>2793</v>
      </c>
      <c r="I709" s="728"/>
      <c r="J709" s="728"/>
      <c r="K709" s="728"/>
    </row>
    <row r="710" spans="1:11" s="335" customFormat="1" ht="12" x14ac:dyDescent="0.2">
      <c r="A710" s="335" t="s">
        <v>23169</v>
      </c>
      <c r="B710" s="335" t="s">
        <v>23283</v>
      </c>
      <c r="C710" s="749">
        <v>45200</v>
      </c>
      <c r="D710" s="765">
        <v>45223</v>
      </c>
      <c r="E710" s="765">
        <v>45313</v>
      </c>
      <c r="F710" s="745">
        <v>2200</v>
      </c>
      <c r="G710" s="745">
        <v>151.80000000000001</v>
      </c>
      <c r="H710" s="663">
        <v>2048.1999999999998</v>
      </c>
      <c r="I710" s="728"/>
      <c r="J710" s="728"/>
      <c r="K710" s="728"/>
    </row>
    <row r="711" spans="1:11" s="335" customFormat="1" ht="12" x14ac:dyDescent="0.2">
      <c r="A711" s="335" t="s">
        <v>23170</v>
      </c>
      <c r="B711" s="335" t="s">
        <v>23051</v>
      </c>
      <c r="C711" s="749">
        <v>45200</v>
      </c>
      <c r="D711" s="765">
        <v>45202</v>
      </c>
      <c r="E711" s="765">
        <v>45292</v>
      </c>
      <c r="F711" s="745">
        <v>3500</v>
      </c>
      <c r="G711" s="745">
        <v>241.5</v>
      </c>
      <c r="H711" s="663">
        <v>3258.5</v>
      </c>
      <c r="I711" s="728"/>
      <c r="J711" s="728"/>
      <c r="K711" s="728"/>
    </row>
    <row r="712" spans="1:11" s="335" customFormat="1" ht="12" x14ac:dyDescent="0.2">
      <c r="A712" s="335" t="s">
        <v>23171</v>
      </c>
      <c r="B712" s="335" t="s">
        <v>23284</v>
      </c>
      <c r="C712" s="749">
        <v>45200</v>
      </c>
      <c r="D712" s="765">
        <v>45223</v>
      </c>
      <c r="E712" s="765">
        <v>45313</v>
      </c>
      <c r="F712" s="745">
        <v>6500</v>
      </c>
      <c r="G712" s="745">
        <v>448.5</v>
      </c>
      <c r="H712" s="663">
        <v>6051.5</v>
      </c>
      <c r="I712" s="728"/>
      <c r="J712" s="728"/>
      <c r="K712" s="728"/>
    </row>
    <row r="713" spans="1:11" s="335" customFormat="1" ht="12" x14ac:dyDescent="0.2">
      <c r="A713" s="335" t="s">
        <v>23172</v>
      </c>
      <c r="B713" s="335" t="s">
        <v>23285</v>
      </c>
      <c r="C713" s="749">
        <v>45200</v>
      </c>
      <c r="D713" s="765">
        <v>45223</v>
      </c>
      <c r="E713" s="765">
        <v>45313</v>
      </c>
      <c r="F713" s="745">
        <v>6798</v>
      </c>
      <c r="G713" s="745">
        <v>469.06</v>
      </c>
      <c r="H713" s="663">
        <v>6328.94</v>
      </c>
      <c r="I713" s="728"/>
      <c r="J713" s="728"/>
      <c r="K713" s="728"/>
    </row>
    <row r="714" spans="1:11" s="335" customFormat="1" ht="12" x14ac:dyDescent="0.2">
      <c r="A714" s="335" t="s">
        <v>23173</v>
      </c>
      <c r="B714" s="335" t="s">
        <v>23286</v>
      </c>
      <c r="C714" s="749">
        <v>45200</v>
      </c>
      <c r="D714" s="765">
        <v>45223</v>
      </c>
      <c r="E714" s="765">
        <v>45313</v>
      </c>
      <c r="F714" s="745">
        <v>1300</v>
      </c>
      <c r="G714" s="745">
        <v>89.7</v>
      </c>
      <c r="H714" s="663">
        <v>1210.3</v>
      </c>
      <c r="I714" s="728"/>
      <c r="J714" s="728"/>
      <c r="K714" s="728"/>
    </row>
    <row r="715" spans="1:11" s="335" customFormat="1" ht="12" x14ac:dyDescent="0.2">
      <c r="A715" s="335" t="s">
        <v>23174</v>
      </c>
      <c r="B715" s="335" t="s">
        <v>23287</v>
      </c>
      <c r="C715" s="749">
        <v>45200</v>
      </c>
      <c r="D715" s="765">
        <v>45223</v>
      </c>
      <c r="E715" s="765">
        <v>45313</v>
      </c>
      <c r="F715" s="745">
        <v>5035</v>
      </c>
      <c r="G715" s="745">
        <v>347.42</v>
      </c>
      <c r="H715" s="663">
        <v>4687.59</v>
      </c>
      <c r="I715" s="728"/>
      <c r="J715" s="728"/>
      <c r="K715" s="728"/>
    </row>
    <row r="716" spans="1:11" s="335" customFormat="1" ht="12" x14ac:dyDescent="0.2">
      <c r="A716" s="335" t="s">
        <v>23175</v>
      </c>
      <c r="B716" s="335" t="s">
        <v>23288</v>
      </c>
      <c r="C716" s="749">
        <v>45200</v>
      </c>
      <c r="D716" s="765">
        <v>45223</v>
      </c>
      <c r="E716" s="765">
        <v>45313</v>
      </c>
      <c r="F716" s="745">
        <v>6570</v>
      </c>
      <c r="G716" s="745">
        <v>453.33</v>
      </c>
      <c r="H716" s="663">
        <v>6116.67</v>
      </c>
      <c r="I716" s="728"/>
      <c r="J716" s="728"/>
      <c r="K716" s="728"/>
    </row>
    <row r="717" spans="1:11" s="335" customFormat="1" ht="12" x14ac:dyDescent="0.2">
      <c r="A717" s="335" t="s">
        <v>23176</v>
      </c>
      <c r="B717" s="335" t="s">
        <v>23038</v>
      </c>
      <c r="C717" s="749">
        <v>45200</v>
      </c>
      <c r="D717" s="765">
        <v>45223</v>
      </c>
      <c r="E717" s="765">
        <v>45313</v>
      </c>
      <c r="F717" s="745">
        <v>1050</v>
      </c>
      <c r="G717" s="745">
        <v>72.45</v>
      </c>
      <c r="H717" s="663">
        <v>977.55</v>
      </c>
      <c r="I717" s="728"/>
      <c r="J717" s="728"/>
      <c r="K717" s="728"/>
    </row>
    <row r="718" spans="1:11" s="335" customFormat="1" ht="12" x14ac:dyDescent="0.2">
      <c r="A718" s="335" t="s">
        <v>23177</v>
      </c>
      <c r="B718" s="335" t="s">
        <v>23289</v>
      </c>
      <c r="C718" s="749">
        <v>45200</v>
      </c>
      <c r="D718" s="765">
        <v>45217</v>
      </c>
      <c r="E718" s="765">
        <v>45307</v>
      </c>
      <c r="F718" s="745">
        <v>3970</v>
      </c>
      <c r="G718" s="745">
        <v>273.93</v>
      </c>
      <c r="H718" s="663">
        <v>3696.07</v>
      </c>
      <c r="I718" s="728"/>
      <c r="J718" s="728"/>
      <c r="K718" s="728"/>
    </row>
    <row r="719" spans="1:11" s="335" customFormat="1" ht="12" x14ac:dyDescent="0.2">
      <c r="A719" s="335" t="s">
        <v>23178</v>
      </c>
      <c r="B719" s="335" t="s">
        <v>23290</v>
      </c>
      <c r="C719" s="749">
        <v>45200</v>
      </c>
      <c r="D719" s="765">
        <v>45223</v>
      </c>
      <c r="E719" s="765">
        <v>45313</v>
      </c>
      <c r="F719" s="745">
        <v>2100</v>
      </c>
      <c r="G719" s="745">
        <v>144.9</v>
      </c>
      <c r="H719" s="663">
        <v>1955.1</v>
      </c>
      <c r="I719" s="728"/>
      <c r="J719" s="728"/>
      <c r="K719" s="728"/>
    </row>
    <row r="720" spans="1:11" s="335" customFormat="1" ht="12" x14ac:dyDescent="0.2">
      <c r="A720" s="335" t="s">
        <v>23179</v>
      </c>
      <c r="B720" s="335" t="s">
        <v>23291</v>
      </c>
      <c r="C720" s="749">
        <v>45200</v>
      </c>
      <c r="D720" s="765">
        <v>45223</v>
      </c>
      <c r="E720" s="765">
        <v>45313</v>
      </c>
      <c r="F720" s="745">
        <v>5643</v>
      </c>
      <c r="G720" s="745">
        <v>389.37</v>
      </c>
      <c r="H720" s="663">
        <v>5253.63</v>
      </c>
      <c r="I720" s="728"/>
      <c r="J720" s="728"/>
      <c r="K720" s="728"/>
    </row>
    <row r="721" spans="1:11" s="335" customFormat="1" ht="12" x14ac:dyDescent="0.2">
      <c r="A721" s="335" t="s">
        <v>23180</v>
      </c>
      <c r="B721" s="335" t="s">
        <v>23292</v>
      </c>
      <c r="C721" s="749">
        <v>45200</v>
      </c>
      <c r="D721" s="765">
        <v>45223</v>
      </c>
      <c r="E721" s="765">
        <v>45313</v>
      </c>
      <c r="F721" s="745">
        <v>2800</v>
      </c>
      <c r="G721" s="745">
        <v>193.2</v>
      </c>
      <c r="H721" s="663">
        <v>2606.8000000000002</v>
      </c>
      <c r="I721" s="728"/>
      <c r="J721" s="728"/>
      <c r="K721" s="728"/>
    </row>
    <row r="722" spans="1:11" s="335" customFormat="1" ht="12" x14ac:dyDescent="0.2">
      <c r="A722" s="335" t="s">
        <v>23181</v>
      </c>
      <c r="B722" s="335" t="s">
        <v>23293</v>
      </c>
      <c r="C722" s="749">
        <v>45200</v>
      </c>
      <c r="D722" s="765">
        <v>45223</v>
      </c>
      <c r="E722" s="765">
        <v>45313</v>
      </c>
      <c r="F722" s="745">
        <v>10000</v>
      </c>
      <c r="G722" s="745">
        <v>690</v>
      </c>
      <c r="H722" s="663">
        <v>9310</v>
      </c>
      <c r="I722" s="728"/>
      <c r="J722" s="728"/>
      <c r="K722" s="728"/>
    </row>
    <row r="723" spans="1:11" s="335" customFormat="1" ht="12" x14ac:dyDescent="0.2">
      <c r="A723" s="335" t="s">
        <v>23182</v>
      </c>
      <c r="B723" s="335" t="s">
        <v>23294</v>
      </c>
      <c r="C723" s="749">
        <v>45200</v>
      </c>
      <c r="D723" s="765">
        <v>45219</v>
      </c>
      <c r="E723" s="765">
        <v>45309</v>
      </c>
      <c r="F723" s="745">
        <v>4007</v>
      </c>
      <c r="G723" s="745">
        <v>276.48</v>
      </c>
      <c r="H723" s="663">
        <v>3730.52</v>
      </c>
      <c r="I723" s="728"/>
      <c r="J723" s="728"/>
      <c r="K723" s="728"/>
    </row>
    <row r="724" spans="1:11" s="335" customFormat="1" ht="12" x14ac:dyDescent="0.2">
      <c r="A724" s="335" t="s">
        <v>23183</v>
      </c>
      <c r="B724" s="335" t="s">
        <v>23295</v>
      </c>
      <c r="C724" s="749">
        <v>45200</v>
      </c>
      <c r="D724" s="765">
        <v>45223</v>
      </c>
      <c r="E724" s="765">
        <v>45313</v>
      </c>
      <c r="F724" s="745">
        <v>5740</v>
      </c>
      <c r="G724" s="745">
        <v>396.06</v>
      </c>
      <c r="H724" s="663">
        <v>5343.94</v>
      </c>
      <c r="I724" s="728"/>
      <c r="J724" s="728"/>
      <c r="K724" s="728"/>
    </row>
    <row r="725" spans="1:11" s="335" customFormat="1" ht="12" x14ac:dyDescent="0.2">
      <c r="A725" s="335" t="s">
        <v>23184</v>
      </c>
      <c r="B725" s="335" t="s">
        <v>23296</v>
      </c>
      <c r="C725" s="749">
        <v>45200</v>
      </c>
      <c r="D725" s="765">
        <v>45223</v>
      </c>
      <c r="E725" s="765">
        <v>45313</v>
      </c>
      <c r="F725" s="745">
        <v>3150</v>
      </c>
      <c r="G725" s="745">
        <v>217.35</v>
      </c>
      <c r="H725" s="663">
        <v>2932.65</v>
      </c>
      <c r="I725" s="728"/>
      <c r="J725" s="728"/>
      <c r="K725" s="728"/>
    </row>
    <row r="726" spans="1:11" s="335" customFormat="1" ht="12" x14ac:dyDescent="0.2">
      <c r="A726" s="335" t="s">
        <v>23185</v>
      </c>
      <c r="B726" s="335" t="s">
        <v>23297</v>
      </c>
      <c r="C726" s="749">
        <v>45200</v>
      </c>
      <c r="D726" s="765">
        <v>45223</v>
      </c>
      <c r="E726" s="765">
        <v>45313</v>
      </c>
      <c r="F726" s="745">
        <v>3560</v>
      </c>
      <c r="G726" s="745">
        <v>245.64</v>
      </c>
      <c r="H726" s="663">
        <v>3314.36</v>
      </c>
      <c r="I726" s="728"/>
      <c r="J726" s="728"/>
      <c r="K726" s="728"/>
    </row>
    <row r="727" spans="1:11" s="335" customFormat="1" ht="12" x14ac:dyDescent="0.2">
      <c r="A727" s="335" t="s">
        <v>23186</v>
      </c>
      <c r="B727" s="335" t="s">
        <v>23298</v>
      </c>
      <c r="C727" s="749">
        <v>45200</v>
      </c>
      <c r="D727" s="765">
        <v>45223</v>
      </c>
      <c r="E727" s="765">
        <v>45313</v>
      </c>
      <c r="F727" s="745">
        <v>27435.15</v>
      </c>
      <c r="G727" s="745">
        <v>1893.03</v>
      </c>
      <c r="H727" s="663">
        <v>25542.13</v>
      </c>
      <c r="I727" s="728"/>
      <c r="J727" s="728"/>
      <c r="K727" s="728"/>
    </row>
    <row r="728" spans="1:11" s="335" customFormat="1" ht="12" x14ac:dyDescent="0.2">
      <c r="A728" s="335" t="s">
        <v>23187</v>
      </c>
      <c r="B728" s="335" t="s">
        <v>23271</v>
      </c>
      <c r="C728" s="749">
        <v>45200</v>
      </c>
      <c r="D728" s="765">
        <v>45223</v>
      </c>
      <c r="E728" s="765">
        <v>45313</v>
      </c>
      <c r="F728" s="745">
        <v>6572.5</v>
      </c>
      <c r="G728" s="745">
        <v>453.5</v>
      </c>
      <c r="H728" s="663">
        <v>6119</v>
      </c>
      <c r="I728" s="728"/>
      <c r="J728" s="728"/>
      <c r="K728" s="728"/>
    </row>
    <row r="729" spans="1:11" s="335" customFormat="1" ht="12" x14ac:dyDescent="0.2">
      <c r="A729" s="335" t="s">
        <v>23188</v>
      </c>
      <c r="B729" s="335" t="s">
        <v>23299</v>
      </c>
      <c r="C729" s="749">
        <v>45200</v>
      </c>
      <c r="D729" s="765">
        <v>45223</v>
      </c>
      <c r="E729" s="765">
        <v>45313</v>
      </c>
      <c r="F729" s="745">
        <v>2350</v>
      </c>
      <c r="G729" s="745">
        <v>162.15</v>
      </c>
      <c r="H729" s="663">
        <v>2187.85</v>
      </c>
      <c r="I729" s="728"/>
      <c r="J729" s="728"/>
      <c r="K729" s="728"/>
    </row>
    <row r="730" spans="1:11" s="335" customFormat="1" ht="12" x14ac:dyDescent="0.2">
      <c r="A730" s="335" t="s">
        <v>23189</v>
      </c>
      <c r="B730" s="335" t="s">
        <v>23300</v>
      </c>
      <c r="C730" s="749">
        <v>45200</v>
      </c>
      <c r="D730" s="765">
        <v>45217</v>
      </c>
      <c r="E730" s="765">
        <v>45307</v>
      </c>
      <c r="F730" s="745">
        <v>1750</v>
      </c>
      <c r="G730" s="745">
        <v>120.75</v>
      </c>
      <c r="H730" s="663">
        <v>1629.25</v>
      </c>
      <c r="I730" s="728"/>
      <c r="J730" s="728"/>
      <c r="K730" s="728"/>
    </row>
    <row r="731" spans="1:11" s="335" customFormat="1" ht="12" x14ac:dyDescent="0.2">
      <c r="A731" s="335" t="s">
        <v>23190</v>
      </c>
      <c r="B731" s="335" t="s">
        <v>23301</v>
      </c>
      <c r="C731" s="749">
        <v>45200</v>
      </c>
      <c r="D731" s="765">
        <v>45223</v>
      </c>
      <c r="E731" s="765">
        <v>45313</v>
      </c>
      <c r="F731" s="745">
        <v>6800</v>
      </c>
      <c r="G731" s="745">
        <v>469.2</v>
      </c>
      <c r="H731" s="663">
        <v>6330.8</v>
      </c>
      <c r="I731" s="728"/>
      <c r="J731" s="728"/>
      <c r="K731" s="728"/>
    </row>
    <row r="732" spans="1:11" s="335" customFormat="1" ht="12" x14ac:dyDescent="0.2">
      <c r="A732" s="335" t="s">
        <v>23191</v>
      </c>
      <c r="B732" s="335" t="s">
        <v>23302</v>
      </c>
      <c r="C732" s="749">
        <v>45200</v>
      </c>
      <c r="D732" s="765">
        <v>45223</v>
      </c>
      <c r="E732" s="765">
        <v>45313</v>
      </c>
      <c r="F732" s="745">
        <v>3290</v>
      </c>
      <c r="G732" s="745">
        <v>227.01</v>
      </c>
      <c r="H732" s="663">
        <v>3062.99</v>
      </c>
      <c r="I732" s="728"/>
      <c r="J732" s="728"/>
      <c r="K732" s="728"/>
    </row>
    <row r="733" spans="1:11" s="335" customFormat="1" ht="12" x14ac:dyDescent="0.2">
      <c r="A733" s="335" t="s">
        <v>23192</v>
      </c>
      <c r="B733" s="335" t="s">
        <v>22796</v>
      </c>
      <c r="C733" s="749">
        <v>45200</v>
      </c>
      <c r="D733" s="765">
        <v>45230</v>
      </c>
      <c r="E733" s="765">
        <v>45320</v>
      </c>
      <c r="F733" s="745">
        <v>5253</v>
      </c>
      <c r="G733" s="745">
        <v>362.46</v>
      </c>
      <c r="H733" s="663">
        <v>4890.54</v>
      </c>
      <c r="I733" s="728"/>
      <c r="J733" s="728"/>
      <c r="K733" s="728"/>
    </row>
    <row r="734" spans="1:11" s="335" customFormat="1" ht="12" x14ac:dyDescent="0.2">
      <c r="A734" s="335" t="s">
        <v>23193</v>
      </c>
      <c r="B734" s="335" t="s">
        <v>23303</v>
      </c>
      <c r="C734" s="749">
        <v>45200</v>
      </c>
      <c r="D734" s="765">
        <v>45224</v>
      </c>
      <c r="E734" s="765">
        <v>45314</v>
      </c>
      <c r="F734" s="745">
        <v>3200</v>
      </c>
      <c r="G734" s="745">
        <v>220.8</v>
      </c>
      <c r="H734" s="663">
        <v>2979.2</v>
      </c>
      <c r="I734" s="728"/>
      <c r="J734" s="728"/>
      <c r="K734" s="728"/>
    </row>
    <row r="735" spans="1:11" s="335" customFormat="1" ht="12" x14ac:dyDescent="0.2">
      <c r="A735" s="335" t="s">
        <v>23194</v>
      </c>
      <c r="B735" s="335" t="s">
        <v>23304</v>
      </c>
      <c r="C735" s="749">
        <v>45200</v>
      </c>
      <c r="D735" s="765">
        <v>45225</v>
      </c>
      <c r="E735" s="765">
        <v>45315</v>
      </c>
      <c r="F735" s="745">
        <v>2490</v>
      </c>
      <c r="G735" s="745">
        <v>171.81</v>
      </c>
      <c r="H735" s="663">
        <v>2318.19</v>
      </c>
      <c r="I735" s="728"/>
      <c r="J735" s="728"/>
      <c r="K735" s="728"/>
    </row>
    <row r="736" spans="1:11" s="335" customFormat="1" ht="12" x14ac:dyDescent="0.2">
      <c r="A736" s="335" t="s">
        <v>23195</v>
      </c>
      <c r="B736" s="335" t="s">
        <v>23305</v>
      </c>
      <c r="C736" s="749">
        <v>45200</v>
      </c>
      <c r="D736" s="765">
        <v>45230</v>
      </c>
      <c r="E736" s="765">
        <v>45320</v>
      </c>
      <c r="F736" s="745">
        <v>1100</v>
      </c>
      <c r="G736" s="745">
        <v>75.900000000000006</v>
      </c>
      <c r="H736" s="663">
        <v>1024.0999999999999</v>
      </c>
      <c r="I736" s="728"/>
      <c r="J736" s="728"/>
      <c r="K736" s="728"/>
    </row>
    <row r="737" spans="1:11" s="335" customFormat="1" ht="12" x14ac:dyDescent="0.2">
      <c r="A737" s="335" t="s">
        <v>23196</v>
      </c>
      <c r="B737" s="335" t="s">
        <v>23306</v>
      </c>
      <c r="C737" s="749">
        <v>45200</v>
      </c>
      <c r="D737" s="765">
        <v>45230</v>
      </c>
      <c r="E737" s="765">
        <v>45320</v>
      </c>
      <c r="F737" s="745">
        <v>4007</v>
      </c>
      <c r="G737" s="745">
        <v>276.48</v>
      </c>
      <c r="H737" s="663">
        <v>3730.52</v>
      </c>
      <c r="I737" s="728"/>
      <c r="J737" s="728"/>
      <c r="K737" s="728"/>
    </row>
    <row r="738" spans="1:11" s="335" customFormat="1" ht="12" x14ac:dyDescent="0.2">
      <c r="A738" s="335" t="s">
        <v>23197</v>
      </c>
      <c r="B738" s="335" t="s">
        <v>23307</v>
      </c>
      <c r="C738" s="749">
        <v>45200</v>
      </c>
      <c r="D738" s="765">
        <v>45229</v>
      </c>
      <c r="E738" s="765">
        <v>45319</v>
      </c>
      <c r="F738" s="745">
        <v>3200</v>
      </c>
      <c r="G738" s="745">
        <v>220.8</v>
      </c>
      <c r="H738" s="663">
        <v>2979.2</v>
      </c>
      <c r="I738" s="728"/>
      <c r="J738" s="728"/>
      <c r="K738" s="728"/>
    </row>
    <row r="739" spans="1:11" s="335" customFormat="1" ht="12" x14ac:dyDescent="0.2">
      <c r="A739" s="335" t="s">
        <v>23198</v>
      </c>
      <c r="B739" s="335" t="s">
        <v>23051</v>
      </c>
      <c r="C739" s="749">
        <v>45200</v>
      </c>
      <c r="D739" s="765">
        <v>45230</v>
      </c>
      <c r="E739" s="765">
        <v>45320</v>
      </c>
      <c r="F739" s="745">
        <v>4000</v>
      </c>
      <c r="G739" s="745">
        <v>276</v>
      </c>
      <c r="H739" s="663">
        <v>3724</v>
      </c>
      <c r="I739" s="728"/>
      <c r="J739" s="728"/>
      <c r="K739" s="728"/>
    </row>
    <row r="740" spans="1:11" s="335" customFormat="1" ht="12" x14ac:dyDescent="0.2">
      <c r="A740" s="335" t="s">
        <v>23199</v>
      </c>
      <c r="B740" s="335" t="s">
        <v>23308</v>
      </c>
      <c r="C740" s="749">
        <v>45200</v>
      </c>
      <c r="D740" s="765">
        <v>45230</v>
      </c>
      <c r="E740" s="765">
        <v>45320</v>
      </c>
      <c r="F740" s="745">
        <v>7613</v>
      </c>
      <c r="G740" s="745">
        <v>525.29999999999995</v>
      </c>
      <c r="H740" s="663">
        <v>7087.7</v>
      </c>
      <c r="I740" s="728"/>
      <c r="J740" s="728"/>
      <c r="K740" s="728"/>
    </row>
    <row r="741" spans="1:11" s="335" customFormat="1" ht="12" x14ac:dyDescent="0.2">
      <c r="A741" s="335" t="s">
        <v>23200</v>
      </c>
      <c r="B741" s="335" t="s">
        <v>23309</v>
      </c>
      <c r="C741" s="749">
        <v>45200</v>
      </c>
      <c r="D741" s="765">
        <v>45230</v>
      </c>
      <c r="E741" s="765">
        <v>45320</v>
      </c>
      <c r="F741" s="745">
        <v>3528</v>
      </c>
      <c r="G741" s="745">
        <v>243.43</v>
      </c>
      <c r="H741" s="663">
        <v>3284.57</v>
      </c>
      <c r="I741" s="728"/>
      <c r="J741" s="728"/>
      <c r="K741" s="728"/>
    </row>
    <row r="742" spans="1:11" s="335" customFormat="1" ht="12" x14ac:dyDescent="0.2">
      <c r="A742" s="335" t="s">
        <v>23201</v>
      </c>
      <c r="B742" s="335" t="s">
        <v>23310</v>
      </c>
      <c r="C742" s="749">
        <v>45200</v>
      </c>
      <c r="D742" s="765">
        <v>45229</v>
      </c>
      <c r="E742" s="765">
        <v>45319</v>
      </c>
      <c r="F742" s="745">
        <v>1910.99</v>
      </c>
      <c r="G742" s="745">
        <v>131.86000000000001</v>
      </c>
      <c r="H742" s="663">
        <v>1779.13</v>
      </c>
      <c r="I742" s="728"/>
      <c r="J742" s="728"/>
      <c r="K742" s="728"/>
    </row>
    <row r="743" spans="1:11" s="335" customFormat="1" ht="12" x14ac:dyDescent="0.2">
      <c r="A743" s="335" t="s">
        <v>23202</v>
      </c>
      <c r="B743" s="335" t="s">
        <v>23311</v>
      </c>
      <c r="C743" s="749">
        <v>45200</v>
      </c>
      <c r="D743" s="765">
        <v>45226</v>
      </c>
      <c r="E743" s="765">
        <v>45316</v>
      </c>
      <c r="F743" s="745">
        <v>2863</v>
      </c>
      <c r="G743" s="745">
        <v>197.55</v>
      </c>
      <c r="H743" s="663">
        <v>2665.45</v>
      </c>
      <c r="I743" s="728"/>
      <c r="J743" s="728"/>
      <c r="K743" s="728"/>
    </row>
    <row r="744" spans="1:11" s="335" customFormat="1" ht="12" x14ac:dyDescent="0.2">
      <c r="A744" s="335" t="s">
        <v>23203</v>
      </c>
      <c r="B744" s="335" t="s">
        <v>23312</v>
      </c>
      <c r="C744" s="749">
        <v>45200</v>
      </c>
      <c r="D744" s="765">
        <v>45229</v>
      </c>
      <c r="E744" s="765">
        <v>45319</v>
      </c>
      <c r="F744" s="745">
        <v>1750</v>
      </c>
      <c r="G744" s="745">
        <v>120.75</v>
      </c>
      <c r="H744" s="663">
        <v>1629.25</v>
      </c>
      <c r="I744" s="728"/>
      <c r="J744" s="728"/>
      <c r="K744" s="728"/>
    </row>
    <row r="745" spans="1:11" s="335" customFormat="1" ht="12" x14ac:dyDescent="0.2">
      <c r="A745" s="335" t="s">
        <v>23204</v>
      </c>
      <c r="B745" s="335" t="s">
        <v>23313</v>
      </c>
      <c r="C745" s="749">
        <v>45200</v>
      </c>
      <c r="D745" s="765">
        <v>45230</v>
      </c>
      <c r="E745" s="765">
        <v>45320</v>
      </c>
      <c r="F745" s="745">
        <v>7219</v>
      </c>
      <c r="G745" s="745">
        <v>498.11</v>
      </c>
      <c r="H745" s="663">
        <v>6720.89</v>
      </c>
      <c r="I745" s="728"/>
      <c r="J745" s="728"/>
      <c r="K745" s="728"/>
    </row>
    <row r="746" spans="1:11" s="335" customFormat="1" ht="12" x14ac:dyDescent="0.2">
      <c r="A746" s="335" t="s">
        <v>23205</v>
      </c>
      <c r="B746" s="335" t="s">
        <v>23314</v>
      </c>
      <c r="C746" s="749">
        <v>45200</v>
      </c>
      <c r="D746" s="765">
        <v>45229</v>
      </c>
      <c r="E746" s="765">
        <v>45319</v>
      </c>
      <c r="F746" s="745">
        <v>900</v>
      </c>
      <c r="G746" s="745">
        <v>62.1</v>
      </c>
      <c r="H746" s="663">
        <v>837.9</v>
      </c>
      <c r="I746" s="728"/>
      <c r="J746" s="728"/>
      <c r="K746" s="728"/>
    </row>
    <row r="747" spans="1:11" s="335" customFormat="1" ht="12" x14ac:dyDescent="0.2">
      <c r="A747" s="335" t="s">
        <v>23206</v>
      </c>
      <c r="B747" s="335" t="s">
        <v>23315</v>
      </c>
      <c r="C747" s="749">
        <v>45200</v>
      </c>
      <c r="D747" s="765">
        <v>45230</v>
      </c>
      <c r="E747" s="765">
        <v>45320</v>
      </c>
      <c r="F747" s="745">
        <v>4150</v>
      </c>
      <c r="G747" s="745">
        <v>286.35000000000002</v>
      </c>
      <c r="H747" s="663">
        <v>3863.65</v>
      </c>
      <c r="I747" s="728"/>
      <c r="J747" s="728"/>
      <c r="K747" s="728"/>
    </row>
    <row r="748" spans="1:11" s="335" customFormat="1" ht="12" x14ac:dyDescent="0.2">
      <c r="A748" s="335" t="s">
        <v>23207</v>
      </c>
      <c r="B748" s="335" t="s">
        <v>23315</v>
      </c>
      <c r="C748" s="749">
        <v>45200</v>
      </c>
      <c r="D748" s="765">
        <v>45230</v>
      </c>
      <c r="E748" s="765">
        <v>45320</v>
      </c>
      <c r="F748" s="745">
        <v>2329</v>
      </c>
      <c r="G748" s="745">
        <v>160.69999999999999</v>
      </c>
      <c r="H748" s="663">
        <v>2168.3000000000002</v>
      </c>
      <c r="I748" s="728"/>
      <c r="J748" s="728"/>
      <c r="K748" s="728"/>
    </row>
    <row r="749" spans="1:11" s="335" customFormat="1" ht="12" x14ac:dyDescent="0.2">
      <c r="A749" s="335" t="s">
        <v>23208</v>
      </c>
      <c r="B749" s="335" t="s">
        <v>23316</v>
      </c>
      <c r="C749" s="749">
        <v>45200</v>
      </c>
      <c r="D749" s="765">
        <v>45229</v>
      </c>
      <c r="E749" s="765">
        <v>45319</v>
      </c>
      <c r="F749" s="745">
        <v>6883</v>
      </c>
      <c r="G749" s="745">
        <v>474.93</v>
      </c>
      <c r="H749" s="663">
        <v>6408.07</v>
      </c>
      <c r="I749" s="728"/>
      <c r="J749" s="728"/>
      <c r="K749" s="728"/>
    </row>
    <row r="750" spans="1:11" s="335" customFormat="1" ht="12" x14ac:dyDescent="0.2">
      <c r="A750" s="335" t="s">
        <v>23209</v>
      </c>
      <c r="B750" s="335" t="s">
        <v>23317</v>
      </c>
      <c r="C750" s="749">
        <v>45200</v>
      </c>
      <c r="D750" s="765">
        <v>45230</v>
      </c>
      <c r="E750" s="765">
        <v>45320</v>
      </c>
      <c r="F750" s="745">
        <v>3135</v>
      </c>
      <c r="G750" s="745">
        <v>216.32</v>
      </c>
      <c r="H750" s="663">
        <v>2918.69</v>
      </c>
      <c r="I750" s="728"/>
      <c r="J750" s="728"/>
      <c r="K750" s="728"/>
    </row>
    <row r="751" spans="1:11" s="335" customFormat="1" ht="12" x14ac:dyDescent="0.2">
      <c r="A751" s="335" t="s">
        <v>23210</v>
      </c>
      <c r="B751" s="335" t="s">
        <v>23318</v>
      </c>
      <c r="C751" s="749">
        <v>45200</v>
      </c>
      <c r="D751" s="765">
        <v>45230</v>
      </c>
      <c r="E751" s="765">
        <v>45320</v>
      </c>
      <c r="F751" s="745">
        <v>4846</v>
      </c>
      <c r="G751" s="745">
        <v>334.37</v>
      </c>
      <c r="H751" s="663">
        <v>4511.63</v>
      </c>
      <c r="I751" s="728"/>
      <c r="J751" s="728"/>
      <c r="K751" s="728"/>
    </row>
    <row r="752" spans="1:11" s="335" customFormat="1" ht="12" x14ac:dyDescent="0.2">
      <c r="A752" s="335" t="s">
        <v>23211</v>
      </c>
      <c r="B752" s="335" t="s">
        <v>23319</v>
      </c>
      <c r="C752" s="749">
        <v>45200</v>
      </c>
      <c r="D752" s="765">
        <v>45230</v>
      </c>
      <c r="E752" s="765">
        <v>45320</v>
      </c>
      <c r="F752" s="745">
        <v>6600</v>
      </c>
      <c r="G752" s="745">
        <v>455.4</v>
      </c>
      <c r="H752" s="663">
        <v>6144.6</v>
      </c>
      <c r="I752" s="728"/>
      <c r="J752" s="728"/>
      <c r="K752" s="728"/>
    </row>
    <row r="753" spans="1:11" s="335" customFormat="1" ht="12" x14ac:dyDescent="0.2">
      <c r="A753" s="335" t="s">
        <v>23212</v>
      </c>
      <c r="B753" s="335" t="s">
        <v>23320</v>
      </c>
      <c r="C753" s="749">
        <v>45200</v>
      </c>
      <c r="D753" s="765">
        <v>45228</v>
      </c>
      <c r="E753" s="765">
        <v>45318</v>
      </c>
      <c r="F753" s="745">
        <v>2000</v>
      </c>
      <c r="G753" s="745">
        <v>138</v>
      </c>
      <c r="H753" s="663">
        <v>1862</v>
      </c>
      <c r="I753" s="728"/>
      <c r="J753" s="728"/>
      <c r="K753" s="728"/>
    </row>
    <row r="754" spans="1:11" s="335" customFormat="1" ht="12" x14ac:dyDescent="0.2">
      <c r="A754" s="335" t="s">
        <v>23213</v>
      </c>
      <c r="B754" s="335" t="s">
        <v>23321</v>
      </c>
      <c r="C754" s="749">
        <v>45200</v>
      </c>
      <c r="D754" s="765">
        <v>45230</v>
      </c>
      <c r="E754" s="765">
        <v>45320</v>
      </c>
      <c r="F754" s="745">
        <v>2793</v>
      </c>
      <c r="G754" s="745">
        <v>192.72</v>
      </c>
      <c r="H754" s="663">
        <v>2600.2800000000002</v>
      </c>
      <c r="I754" s="728"/>
      <c r="J754" s="728"/>
      <c r="K754" s="728"/>
    </row>
    <row r="755" spans="1:11" s="335" customFormat="1" ht="12" x14ac:dyDescent="0.2">
      <c r="A755" s="335" t="s">
        <v>23214</v>
      </c>
      <c r="B755" s="335" t="s">
        <v>23322</v>
      </c>
      <c r="C755" s="749">
        <v>45200</v>
      </c>
      <c r="D755" s="765">
        <v>45230</v>
      </c>
      <c r="E755" s="765">
        <v>45320</v>
      </c>
      <c r="F755" s="745">
        <v>2500</v>
      </c>
      <c r="G755" s="745">
        <v>172.5</v>
      </c>
      <c r="H755" s="663">
        <v>2327.5</v>
      </c>
      <c r="I755" s="728"/>
      <c r="J755" s="728"/>
      <c r="K755" s="728"/>
    </row>
    <row r="756" spans="1:11" s="335" customFormat="1" ht="12" x14ac:dyDescent="0.2">
      <c r="A756" s="335" t="s">
        <v>23215</v>
      </c>
      <c r="B756" s="335" t="s">
        <v>23323</v>
      </c>
      <c r="C756" s="749">
        <v>45200</v>
      </c>
      <c r="D756" s="765">
        <v>45230</v>
      </c>
      <c r="E756" s="765">
        <v>45320</v>
      </c>
      <c r="F756" s="745">
        <v>2600</v>
      </c>
      <c r="G756" s="745">
        <v>179.4</v>
      </c>
      <c r="H756" s="663">
        <v>2420.6</v>
      </c>
      <c r="I756" s="728"/>
      <c r="J756" s="728"/>
      <c r="K756" s="728"/>
    </row>
    <row r="757" spans="1:11" s="335" customFormat="1" ht="12" x14ac:dyDescent="0.2">
      <c r="A757" s="335" t="s">
        <v>23216</v>
      </c>
      <c r="B757" s="335" t="s">
        <v>23324</v>
      </c>
      <c r="C757" s="749">
        <v>45200</v>
      </c>
      <c r="D757" s="765">
        <v>45230</v>
      </c>
      <c r="E757" s="765">
        <v>45320</v>
      </c>
      <c r="F757" s="745">
        <v>2124</v>
      </c>
      <c r="G757" s="745">
        <v>146.56</v>
      </c>
      <c r="H757" s="663">
        <v>1977.44</v>
      </c>
      <c r="I757" s="728"/>
      <c r="J757" s="728"/>
      <c r="K757" s="728"/>
    </row>
    <row r="758" spans="1:11" s="335" customFormat="1" ht="12" x14ac:dyDescent="0.2">
      <c r="A758" s="335" t="s">
        <v>23217</v>
      </c>
      <c r="B758" s="335" t="s">
        <v>23284</v>
      </c>
      <c r="C758" s="749">
        <v>45200</v>
      </c>
      <c r="D758" s="765">
        <v>45230</v>
      </c>
      <c r="E758" s="765">
        <v>45320</v>
      </c>
      <c r="F758" s="745">
        <v>2500</v>
      </c>
      <c r="G758" s="745">
        <v>172.5</v>
      </c>
      <c r="H758" s="663">
        <v>2327.5</v>
      </c>
      <c r="I758" s="728"/>
      <c r="J758" s="728"/>
      <c r="K758" s="728"/>
    </row>
    <row r="759" spans="1:11" s="335" customFormat="1" ht="12" x14ac:dyDescent="0.2">
      <c r="A759" s="335" t="s">
        <v>23218</v>
      </c>
      <c r="B759" s="335" t="s">
        <v>23292</v>
      </c>
      <c r="C759" s="749">
        <v>45200</v>
      </c>
      <c r="D759" s="765">
        <v>45230</v>
      </c>
      <c r="E759" s="765">
        <v>45320</v>
      </c>
      <c r="F759" s="745">
        <v>6317</v>
      </c>
      <c r="G759" s="745">
        <v>435.87</v>
      </c>
      <c r="H759" s="663">
        <v>5881.13</v>
      </c>
      <c r="I759" s="728"/>
      <c r="J759" s="728"/>
      <c r="K759" s="728"/>
    </row>
    <row r="760" spans="1:11" s="335" customFormat="1" ht="12" x14ac:dyDescent="0.2">
      <c r="A760" s="335" t="s">
        <v>23219</v>
      </c>
      <c r="B760" s="335" t="s">
        <v>23325</v>
      </c>
      <c r="C760" s="749">
        <v>45200</v>
      </c>
      <c r="D760" s="765">
        <v>45230</v>
      </c>
      <c r="E760" s="765">
        <v>45320</v>
      </c>
      <c r="F760" s="745">
        <v>500</v>
      </c>
      <c r="G760" s="745">
        <v>34.5</v>
      </c>
      <c r="H760" s="663">
        <v>465.5</v>
      </c>
      <c r="I760" s="728"/>
      <c r="J760" s="728"/>
      <c r="K760" s="728"/>
    </row>
    <row r="761" spans="1:11" s="335" customFormat="1" ht="12" x14ac:dyDescent="0.2">
      <c r="A761" s="335" t="s">
        <v>23220</v>
      </c>
      <c r="B761" s="335" t="s">
        <v>23325</v>
      </c>
      <c r="C761" s="749">
        <v>45200</v>
      </c>
      <c r="D761" s="765">
        <v>45230</v>
      </c>
      <c r="E761" s="765">
        <v>45320</v>
      </c>
      <c r="F761" s="745">
        <v>6500</v>
      </c>
      <c r="G761" s="745">
        <v>448.5</v>
      </c>
      <c r="H761" s="663">
        <v>6051.5</v>
      </c>
      <c r="I761" s="728"/>
      <c r="J761" s="728"/>
      <c r="K761" s="728"/>
    </row>
    <row r="762" spans="1:11" s="335" customFormat="1" ht="12" x14ac:dyDescent="0.2">
      <c r="A762" s="335" t="s">
        <v>23680</v>
      </c>
      <c r="B762" s="335" t="s">
        <v>23681</v>
      </c>
      <c r="C762" s="749">
        <v>45200</v>
      </c>
      <c r="D762" s="765">
        <v>45204</v>
      </c>
      <c r="E762" s="765">
        <v>45294</v>
      </c>
      <c r="F762" s="745">
        <v>2400</v>
      </c>
      <c r="G762" s="745">
        <v>165.6</v>
      </c>
      <c r="H762" s="745">
        <v>2234.4</v>
      </c>
      <c r="I762" s="728"/>
      <c r="J762" s="728"/>
      <c r="K762" s="728"/>
    </row>
    <row r="763" spans="1:11" s="335" customFormat="1" ht="12" x14ac:dyDescent="0.2">
      <c r="C763" s="749"/>
      <c r="D763" s="765"/>
      <c r="E763" s="765"/>
      <c r="F763" s="745"/>
      <c r="G763" s="745"/>
      <c r="H763" s="663"/>
      <c r="I763" s="728"/>
      <c r="J763" s="728"/>
      <c r="K763" s="728"/>
    </row>
    <row r="764" spans="1:11" s="335" customFormat="1" x14ac:dyDescent="0.2">
      <c r="A764" s="138" t="s">
        <v>23346</v>
      </c>
      <c r="B764" s="138" t="s">
        <v>23454</v>
      </c>
      <c r="C764" s="749">
        <v>45231</v>
      </c>
      <c r="D764" s="765">
        <v>45233</v>
      </c>
      <c r="E764" s="765">
        <v>45323</v>
      </c>
      <c r="F764" s="745">
        <v>11500</v>
      </c>
      <c r="G764" s="745">
        <v>793.5</v>
      </c>
      <c r="H764" s="663">
        <v>10706.5</v>
      </c>
      <c r="I764" s="728"/>
      <c r="J764" s="728"/>
      <c r="K764" s="728"/>
    </row>
    <row r="765" spans="1:11" s="335" customFormat="1" x14ac:dyDescent="0.2">
      <c r="A765" s="138" t="s">
        <v>23347</v>
      </c>
      <c r="B765" s="138" t="s">
        <v>23455</v>
      </c>
      <c r="C765" s="749">
        <v>45231</v>
      </c>
      <c r="D765" s="765">
        <v>45237</v>
      </c>
      <c r="E765" s="765">
        <v>45327</v>
      </c>
      <c r="F765" s="745">
        <v>4490</v>
      </c>
      <c r="G765" s="745">
        <v>309.81</v>
      </c>
      <c r="H765" s="663">
        <v>4180.1899999999996</v>
      </c>
      <c r="I765" s="728"/>
      <c r="J765" s="728"/>
      <c r="K765" s="728"/>
    </row>
    <row r="766" spans="1:11" x14ac:dyDescent="0.2">
      <c r="A766" s="138" t="s">
        <v>23348</v>
      </c>
      <c r="B766" s="138" t="s">
        <v>23456</v>
      </c>
      <c r="C766" s="749">
        <v>45231</v>
      </c>
      <c r="D766" s="869">
        <v>45237</v>
      </c>
      <c r="E766" s="869">
        <v>45327</v>
      </c>
      <c r="F766" s="146">
        <v>4939</v>
      </c>
      <c r="G766" s="146">
        <v>340.79</v>
      </c>
      <c r="H766" s="139">
        <v>4598.21</v>
      </c>
    </row>
    <row r="767" spans="1:11" x14ac:dyDescent="0.2">
      <c r="A767" s="138" t="s">
        <v>23349</v>
      </c>
      <c r="B767" s="138" t="s">
        <v>23457</v>
      </c>
      <c r="C767" s="749">
        <v>45231</v>
      </c>
      <c r="D767" s="869">
        <v>45237</v>
      </c>
      <c r="E767" s="869">
        <v>45327</v>
      </c>
      <c r="F767" s="146">
        <v>6200</v>
      </c>
      <c r="G767" s="146">
        <v>427.8</v>
      </c>
      <c r="H767" s="139">
        <v>5772.2</v>
      </c>
    </row>
    <row r="768" spans="1:11" x14ac:dyDescent="0.2">
      <c r="A768" s="138" t="s">
        <v>23350</v>
      </c>
      <c r="B768" s="138" t="s">
        <v>23458</v>
      </c>
      <c r="C768" s="749">
        <v>45231</v>
      </c>
      <c r="D768" s="869">
        <v>45237</v>
      </c>
      <c r="E768" s="869">
        <v>45327</v>
      </c>
      <c r="F768" s="146">
        <v>3303</v>
      </c>
      <c r="G768" s="146">
        <v>227.91</v>
      </c>
      <c r="H768" s="139">
        <v>3075.09</v>
      </c>
    </row>
    <row r="769" spans="1:8" x14ac:dyDescent="0.2">
      <c r="A769" s="138" t="s">
        <v>23351</v>
      </c>
      <c r="B769" s="138" t="s">
        <v>23459</v>
      </c>
      <c r="C769" s="749">
        <v>45231</v>
      </c>
      <c r="D769" s="869">
        <v>45232</v>
      </c>
      <c r="E769" s="869">
        <v>45322</v>
      </c>
      <c r="F769" s="146">
        <v>2863</v>
      </c>
      <c r="G769" s="146">
        <v>197.55</v>
      </c>
      <c r="H769" s="139">
        <v>2665.45</v>
      </c>
    </row>
    <row r="770" spans="1:8" x14ac:dyDescent="0.2">
      <c r="A770" s="138" t="s">
        <v>23352</v>
      </c>
      <c r="B770" s="138" t="s">
        <v>23460</v>
      </c>
      <c r="C770" s="749">
        <v>45231</v>
      </c>
      <c r="D770" s="869">
        <v>45233</v>
      </c>
      <c r="E770" s="869">
        <v>45323</v>
      </c>
      <c r="F770" s="146">
        <v>3227.5</v>
      </c>
      <c r="G770" s="146">
        <v>222.7</v>
      </c>
      <c r="H770" s="139">
        <v>3004.8</v>
      </c>
    </row>
    <row r="771" spans="1:8" x14ac:dyDescent="0.2">
      <c r="A771" s="138" t="s">
        <v>23353</v>
      </c>
      <c r="B771" s="138" t="s">
        <v>23461</v>
      </c>
      <c r="C771" s="749">
        <v>45231</v>
      </c>
      <c r="D771" s="869">
        <v>45237</v>
      </c>
      <c r="E771" s="869">
        <v>45327</v>
      </c>
      <c r="F771" s="146">
        <v>2500</v>
      </c>
      <c r="G771" s="146">
        <v>172.5</v>
      </c>
      <c r="H771" s="139">
        <v>2327.5</v>
      </c>
    </row>
    <row r="772" spans="1:8" x14ac:dyDescent="0.2">
      <c r="A772" s="138" t="s">
        <v>23354</v>
      </c>
      <c r="B772" s="138" t="s">
        <v>22542</v>
      </c>
      <c r="C772" s="749">
        <v>45231</v>
      </c>
      <c r="D772" s="869">
        <v>45237</v>
      </c>
      <c r="E772" s="869">
        <v>45327</v>
      </c>
      <c r="F772" s="146">
        <v>6566</v>
      </c>
      <c r="G772" s="146">
        <v>453.05</v>
      </c>
      <c r="H772" s="139">
        <v>6112.95</v>
      </c>
    </row>
    <row r="773" spans="1:8" x14ac:dyDescent="0.2">
      <c r="A773" s="138" t="s">
        <v>23355</v>
      </c>
      <c r="B773" s="138" t="s">
        <v>23462</v>
      </c>
      <c r="C773" s="749">
        <v>45231</v>
      </c>
      <c r="D773" s="869">
        <v>45233</v>
      </c>
      <c r="E773" s="869">
        <v>45323</v>
      </c>
      <c r="F773" s="146">
        <v>4281.8999999999996</v>
      </c>
      <c r="G773" s="146">
        <v>295.45</v>
      </c>
      <c r="H773" s="139">
        <v>3986.45</v>
      </c>
    </row>
    <row r="774" spans="1:8" x14ac:dyDescent="0.2">
      <c r="A774" s="138" t="s">
        <v>23356</v>
      </c>
      <c r="B774" s="138" t="s">
        <v>23463</v>
      </c>
      <c r="C774" s="749">
        <v>45231</v>
      </c>
      <c r="D774" s="869">
        <v>45237</v>
      </c>
      <c r="E774" s="869">
        <v>45327</v>
      </c>
      <c r="F774" s="146">
        <v>6661</v>
      </c>
      <c r="G774" s="146">
        <v>459.61</v>
      </c>
      <c r="H774" s="139">
        <v>6201.39</v>
      </c>
    </row>
    <row r="775" spans="1:8" x14ac:dyDescent="0.2">
      <c r="A775" s="138" t="s">
        <v>23357</v>
      </c>
      <c r="B775" s="138" t="s">
        <v>23464</v>
      </c>
      <c r="C775" s="749">
        <v>45231</v>
      </c>
      <c r="D775" s="869">
        <v>45237</v>
      </c>
      <c r="E775" s="869">
        <v>45327</v>
      </c>
      <c r="F775" s="146">
        <v>8811.5</v>
      </c>
      <c r="G775" s="146">
        <v>607.99</v>
      </c>
      <c r="H775" s="139">
        <v>8203.51</v>
      </c>
    </row>
    <row r="776" spans="1:8" x14ac:dyDescent="0.2">
      <c r="A776" s="138" t="s">
        <v>23358</v>
      </c>
      <c r="B776" s="138" t="s">
        <v>23465</v>
      </c>
      <c r="C776" s="749">
        <v>45231</v>
      </c>
      <c r="D776" s="869">
        <v>45237</v>
      </c>
      <c r="E776" s="869">
        <v>45327</v>
      </c>
      <c r="F776" s="146">
        <v>4675</v>
      </c>
      <c r="G776" s="146">
        <v>322.58</v>
      </c>
      <c r="H776" s="139">
        <v>4352.43</v>
      </c>
    </row>
    <row r="777" spans="1:8" x14ac:dyDescent="0.2">
      <c r="A777" s="138" t="s">
        <v>23359</v>
      </c>
      <c r="B777" s="138" t="s">
        <v>23466</v>
      </c>
      <c r="C777" s="749">
        <v>45231</v>
      </c>
      <c r="D777" s="869">
        <v>45237</v>
      </c>
      <c r="E777" s="869">
        <v>45327</v>
      </c>
      <c r="F777" s="146">
        <v>2600</v>
      </c>
      <c r="G777" s="146">
        <v>179.4</v>
      </c>
      <c r="H777" s="139">
        <v>2420.6</v>
      </c>
    </row>
    <row r="778" spans="1:8" x14ac:dyDescent="0.2">
      <c r="A778" s="138" t="s">
        <v>23360</v>
      </c>
      <c r="B778" s="138" t="s">
        <v>23467</v>
      </c>
      <c r="C778" s="749">
        <v>45231</v>
      </c>
      <c r="D778" s="869">
        <v>45236</v>
      </c>
      <c r="E778" s="869">
        <v>45326</v>
      </c>
      <c r="F778" s="146">
        <v>1050</v>
      </c>
      <c r="G778" s="146">
        <v>72.45</v>
      </c>
      <c r="H778" s="139">
        <v>977.55</v>
      </c>
    </row>
    <row r="779" spans="1:8" x14ac:dyDescent="0.2">
      <c r="A779" s="138" t="s">
        <v>23361</v>
      </c>
      <c r="B779" s="138" t="s">
        <v>23468</v>
      </c>
      <c r="C779" s="749">
        <v>45231</v>
      </c>
      <c r="D779" s="869">
        <v>45236</v>
      </c>
      <c r="E779" s="869">
        <v>45326</v>
      </c>
      <c r="F779" s="146">
        <v>1750</v>
      </c>
      <c r="G779" s="146">
        <v>120.75</v>
      </c>
      <c r="H779" s="139">
        <v>1629.25</v>
      </c>
    </row>
    <row r="780" spans="1:8" x14ac:dyDescent="0.2">
      <c r="A780" s="138" t="s">
        <v>23362</v>
      </c>
      <c r="B780" s="138" t="s">
        <v>23469</v>
      </c>
      <c r="C780" s="749">
        <v>45231</v>
      </c>
      <c r="D780" s="869">
        <v>45237</v>
      </c>
      <c r="E780" s="869">
        <v>45327</v>
      </c>
      <c r="F780" s="146">
        <v>3000</v>
      </c>
      <c r="G780" s="146">
        <v>207</v>
      </c>
      <c r="H780" s="139">
        <v>2793</v>
      </c>
    </row>
    <row r="781" spans="1:8" x14ac:dyDescent="0.2">
      <c r="A781" s="138" t="s">
        <v>23363</v>
      </c>
      <c r="B781" s="138" t="s">
        <v>23470</v>
      </c>
      <c r="C781" s="749">
        <v>45231</v>
      </c>
      <c r="D781" s="869">
        <v>45232</v>
      </c>
      <c r="E781" s="869">
        <v>45322</v>
      </c>
      <c r="F781" s="146">
        <v>2990</v>
      </c>
      <c r="G781" s="146">
        <v>206.31</v>
      </c>
      <c r="H781" s="139">
        <v>2783.69</v>
      </c>
    </row>
    <row r="782" spans="1:8" x14ac:dyDescent="0.2">
      <c r="A782" s="138" t="s">
        <v>23364</v>
      </c>
      <c r="B782" s="138" t="s">
        <v>23471</v>
      </c>
      <c r="C782" s="749">
        <v>45231</v>
      </c>
      <c r="D782" s="869">
        <v>45237</v>
      </c>
      <c r="E782" s="869">
        <v>45327</v>
      </c>
      <c r="F782" s="146">
        <v>2650</v>
      </c>
      <c r="G782" s="146">
        <v>182.85</v>
      </c>
      <c r="H782" s="139">
        <v>2467.15</v>
      </c>
    </row>
    <row r="783" spans="1:8" x14ac:dyDescent="0.2">
      <c r="A783" s="138" t="s">
        <v>23365</v>
      </c>
      <c r="B783" s="138" t="s">
        <v>23472</v>
      </c>
      <c r="C783" s="749">
        <v>45231</v>
      </c>
      <c r="D783" s="869">
        <v>45231</v>
      </c>
      <c r="E783" s="869">
        <v>45321</v>
      </c>
      <c r="F783" s="146">
        <v>2850</v>
      </c>
      <c r="G783" s="146">
        <v>196.65</v>
      </c>
      <c r="H783" s="139">
        <v>2653.35</v>
      </c>
    </row>
    <row r="784" spans="1:8" x14ac:dyDescent="0.2">
      <c r="A784" s="138" t="s">
        <v>23366</v>
      </c>
      <c r="B784" s="138" t="s">
        <v>23473</v>
      </c>
      <c r="C784" s="749">
        <v>45231</v>
      </c>
      <c r="D784" s="869">
        <v>45237</v>
      </c>
      <c r="E784" s="869">
        <v>45327</v>
      </c>
      <c r="F784" s="146">
        <v>9750</v>
      </c>
      <c r="G784" s="146">
        <v>672.75</v>
      </c>
      <c r="H784" s="139">
        <v>9077.25</v>
      </c>
    </row>
    <row r="785" spans="1:8" x14ac:dyDescent="0.2">
      <c r="A785" s="138" t="s">
        <v>23367</v>
      </c>
      <c r="B785" s="138" t="s">
        <v>23465</v>
      </c>
      <c r="C785" s="749">
        <v>45231</v>
      </c>
      <c r="D785" s="869">
        <v>45237</v>
      </c>
      <c r="E785" s="869">
        <v>45327</v>
      </c>
      <c r="F785" s="146">
        <v>13541</v>
      </c>
      <c r="G785" s="146">
        <v>934.33</v>
      </c>
      <c r="H785" s="139">
        <v>12606.67</v>
      </c>
    </row>
    <row r="786" spans="1:8" x14ac:dyDescent="0.2">
      <c r="A786" s="138" t="s">
        <v>23368</v>
      </c>
      <c r="B786" s="138" t="s">
        <v>23474</v>
      </c>
      <c r="C786" s="749">
        <v>45231</v>
      </c>
      <c r="D786" s="869">
        <v>45237</v>
      </c>
      <c r="E786" s="869">
        <v>45327</v>
      </c>
      <c r="F786" s="146">
        <v>4846</v>
      </c>
      <c r="G786" s="146">
        <v>334.37</v>
      </c>
      <c r="H786" s="139">
        <v>4511.63</v>
      </c>
    </row>
    <row r="787" spans="1:8" x14ac:dyDescent="0.2">
      <c r="A787" s="138" t="s">
        <v>23369</v>
      </c>
      <c r="B787" s="138" t="s">
        <v>23475</v>
      </c>
      <c r="C787" s="749">
        <v>45231</v>
      </c>
      <c r="D787" s="869">
        <v>45237</v>
      </c>
      <c r="E787" s="869">
        <v>45327</v>
      </c>
      <c r="F787" s="146">
        <v>3134</v>
      </c>
      <c r="G787" s="146">
        <v>216.25</v>
      </c>
      <c r="H787" s="139">
        <v>2917.75</v>
      </c>
    </row>
    <row r="788" spans="1:8" x14ac:dyDescent="0.2">
      <c r="A788" s="138" t="s">
        <v>23370</v>
      </c>
      <c r="B788" s="138" t="s">
        <v>23476</v>
      </c>
      <c r="C788" s="749">
        <v>45231</v>
      </c>
      <c r="D788" s="869">
        <v>45238</v>
      </c>
      <c r="E788" s="869">
        <v>45328</v>
      </c>
      <c r="F788" s="146">
        <v>10540</v>
      </c>
      <c r="G788" s="146">
        <v>727.26</v>
      </c>
      <c r="H788" s="139">
        <v>9812.74</v>
      </c>
    </row>
    <row r="789" spans="1:8" x14ac:dyDescent="0.2">
      <c r="A789" s="138" t="s">
        <v>23371</v>
      </c>
      <c r="B789" s="138" t="s">
        <v>23476</v>
      </c>
      <c r="C789" s="749">
        <v>45231</v>
      </c>
      <c r="D789" s="869">
        <v>45238</v>
      </c>
      <c r="E789" s="869">
        <v>45328</v>
      </c>
      <c r="F789" s="146">
        <v>3501</v>
      </c>
      <c r="G789" s="146">
        <v>241.57</v>
      </c>
      <c r="H789" s="139">
        <v>3259.43</v>
      </c>
    </row>
    <row r="790" spans="1:8" x14ac:dyDescent="0.2">
      <c r="A790" s="138" t="s">
        <v>23372</v>
      </c>
      <c r="B790" s="138" t="s">
        <v>23477</v>
      </c>
      <c r="C790" s="749">
        <v>45231</v>
      </c>
      <c r="D790" s="869">
        <v>45244</v>
      </c>
      <c r="E790" s="869">
        <v>45334</v>
      </c>
      <c r="F790" s="146">
        <v>9900</v>
      </c>
      <c r="G790" s="146">
        <v>683.1</v>
      </c>
      <c r="H790" s="139">
        <v>9216.9</v>
      </c>
    </row>
    <row r="791" spans="1:8" x14ac:dyDescent="0.2">
      <c r="A791" s="138" t="s">
        <v>23373</v>
      </c>
      <c r="B791" s="138" t="s">
        <v>22812</v>
      </c>
      <c r="C791" s="749">
        <v>45231</v>
      </c>
      <c r="D791" s="869">
        <v>45244</v>
      </c>
      <c r="E791" s="869">
        <v>45334</v>
      </c>
      <c r="F791" s="146">
        <v>1642.05</v>
      </c>
      <c r="G791" s="146">
        <v>113.3</v>
      </c>
      <c r="H791" s="139">
        <v>1528.75</v>
      </c>
    </row>
    <row r="792" spans="1:8" x14ac:dyDescent="0.2">
      <c r="A792" s="138" t="s">
        <v>23374</v>
      </c>
      <c r="B792" s="138" t="s">
        <v>23478</v>
      </c>
      <c r="C792" s="749">
        <v>45231</v>
      </c>
      <c r="D792" s="869">
        <v>45244</v>
      </c>
      <c r="E792" s="869">
        <v>45334</v>
      </c>
      <c r="F792" s="146">
        <v>3500</v>
      </c>
      <c r="G792" s="146">
        <v>241.5</v>
      </c>
      <c r="H792" s="139">
        <v>3258.5</v>
      </c>
    </row>
    <row r="793" spans="1:8" x14ac:dyDescent="0.2">
      <c r="A793" s="138" t="s">
        <v>23375</v>
      </c>
      <c r="B793" s="138" t="s">
        <v>23479</v>
      </c>
      <c r="C793" s="749">
        <v>45231</v>
      </c>
      <c r="D793" s="869">
        <v>45244</v>
      </c>
      <c r="E793" s="869">
        <v>45334</v>
      </c>
      <c r="F793" s="146">
        <v>7000</v>
      </c>
      <c r="G793" s="146">
        <v>483</v>
      </c>
      <c r="H793" s="139">
        <v>6517</v>
      </c>
    </row>
    <row r="794" spans="1:8" x14ac:dyDescent="0.2">
      <c r="A794" s="138" t="s">
        <v>23376</v>
      </c>
      <c r="B794" s="138" t="s">
        <v>23480</v>
      </c>
      <c r="C794" s="749">
        <v>45231</v>
      </c>
      <c r="D794" s="869">
        <v>45244</v>
      </c>
      <c r="E794" s="869">
        <v>45334</v>
      </c>
      <c r="F794" s="146">
        <v>19927</v>
      </c>
      <c r="G794" s="146">
        <v>1374.96</v>
      </c>
      <c r="H794" s="139">
        <v>18552.04</v>
      </c>
    </row>
    <row r="795" spans="1:8" x14ac:dyDescent="0.2">
      <c r="A795" s="138" t="s">
        <v>23377</v>
      </c>
      <c r="B795" s="138" t="s">
        <v>23481</v>
      </c>
      <c r="C795" s="749">
        <v>45231</v>
      </c>
      <c r="D795" s="869">
        <v>45244</v>
      </c>
      <c r="E795" s="869">
        <v>45334</v>
      </c>
      <c r="F795" s="146">
        <v>4275</v>
      </c>
      <c r="G795" s="146">
        <v>294.98</v>
      </c>
      <c r="H795" s="139">
        <v>3980.03</v>
      </c>
    </row>
    <row r="796" spans="1:8" x14ac:dyDescent="0.2">
      <c r="A796" s="138" t="s">
        <v>23378</v>
      </c>
      <c r="B796" s="138" t="s">
        <v>23482</v>
      </c>
      <c r="C796" s="749">
        <v>45231</v>
      </c>
      <c r="D796" s="869">
        <v>45244</v>
      </c>
      <c r="E796" s="869">
        <v>45334</v>
      </c>
      <c r="F796" s="146">
        <v>3050</v>
      </c>
      <c r="G796" s="146">
        <v>210.45</v>
      </c>
      <c r="H796" s="139">
        <v>2839.55</v>
      </c>
    </row>
    <row r="797" spans="1:8" x14ac:dyDescent="0.2">
      <c r="A797" s="138" t="s">
        <v>23379</v>
      </c>
      <c r="B797" s="138" t="s">
        <v>23483</v>
      </c>
      <c r="C797" s="749">
        <v>45231</v>
      </c>
      <c r="D797" s="869">
        <v>45244</v>
      </c>
      <c r="E797" s="869">
        <v>45334</v>
      </c>
      <c r="F797" s="146">
        <v>4693</v>
      </c>
      <c r="G797" s="146">
        <v>323.82</v>
      </c>
      <c r="H797" s="139">
        <v>4369.18</v>
      </c>
    </row>
    <row r="798" spans="1:8" x14ac:dyDescent="0.2">
      <c r="A798" s="138" t="s">
        <v>23380</v>
      </c>
      <c r="B798" s="138" t="s">
        <v>23484</v>
      </c>
      <c r="C798" s="749">
        <v>45231</v>
      </c>
      <c r="D798" s="869">
        <v>45239</v>
      </c>
      <c r="E798" s="869">
        <v>45329</v>
      </c>
      <c r="F798" s="146">
        <v>5190</v>
      </c>
      <c r="G798" s="146">
        <v>358.11</v>
      </c>
      <c r="H798" s="139">
        <v>4831.8900000000003</v>
      </c>
    </row>
    <row r="799" spans="1:8" x14ac:dyDescent="0.2">
      <c r="A799" s="138" t="s">
        <v>23381</v>
      </c>
      <c r="B799" s="138" t="s">
        <v>23485</v>
      </c>
      <c r="C799" s="749">
        <v>45231</v>
      </c>
      <c r="D799" s="869">
        <v>45244</v>
      </c>
      <c r="E799" s="869">
        <v>45334</v>
      </c>
      <c r="F799" s="146">
        <v>6677</v>
      </c>
      <c r="G799" s="146">
        <v>460.71</v>
      </c>
      <c r="H799" s="139">
        <v>6216.29</v>
      </c>
    </row>
    <row r="800" spans="1:8" x14ac:dyDescent="0.2">
      <c r="A800" s="138" t="s">
        <v>23382</v>
      </c>
      <c r="B800" s="138" t="s">
        <v>23486</v>
      </c>
      <c r="C800" s="749">
        <v>45231</v>
      </c>
      <c r="D800" s="869">
        <v>45244</v>
      </c>
      <c r="E800" s="869">
        <v>45334</v>
      </c>
      <c r="F800" s="146">
        <v>10425</v>
      </c>
      <c r="G800" s="146">
        <v>719.33</v>
      </c>
      <c r="H800" s="139">
        <v>9705.68</v>
      </c>
    </row>
    <row r="801" spans="1:8" x14ac:dyDescent="0.2">
      <c r="A801" s="138" t="s">
        <v>23383</v>
      </c>
      <c r="B801" s="138" t="s">
        <v>23487</v>
      </c>
      <c r="C801" s="749">
        <v>45231</v>
      </c>
      <c r="D801" s="869">
        <v>45244</v>
      </c>
      <c r="E801" s="869">
        <v>45334</v>
      </c>
      <c r="F801" s="146">
        <v>9900</v>
      </c>
      <c r="G801" s="146">
        <v>683.1</v>
      </c>
      <c r="H801" s="139">
        <v>9216.9</v>
      </c>
    </row>
    <row r="802" spans="1:8" x14ac:dyDescent="0.2">
      <c r="A802" s="138" t="s">
        <v>23384</v>
      </c>
      <c r="B802" s="138" t="s">
        <v>23488</v>
      </c>
      <c r="C802" s="749">
        <v>45231</v>
      </c>
      <c r="D802" s="869">
        <v>45244</v>
      </c>
      <c r="E802" s="869">
        <v>45334</v>
      </c>
      <c r="F802" s="146">
        <v>3000</v>
      </c>
      <c r="G802" s="146">
        <v>207</v>
      </c>
      <c r="H802" s="139">
        <v>2793</v>
      </c>
    </row>
    <row r="803" spans="1:8" x14ac:dyDescent="0.2">
      <c r="A803" s="138" t="s">
        <v>23385</v>
      </c>
      <c r="B803" s="138" t="s">
        <v>23325</v>
      </c>
      <c r="C803" s="749">
        <v>45231</v>
      </c>
      <c r="D803" s="869">
        <v>45244</v>
      </c>
      <c r="E803" s="869">
        <v>45334</v>
      </c>
      <c r="F803" s="146">
        <v>368.5</v>
      </c>
      <c r="G803" s="146">
        <v>25.43</v>
      </c>
      <c r="H803" s="139">
        <v>343.07</v>
      </c>
    </row>
    <row r="804" spans="1:8" x14ac:dyDescent="0.2">
      <c r="A804" s="138" t="s">
        <v>23386</v>
      </c>
      <c r="B804" s="138" t="s">
        <v>23489</v>
      </c>
      <c r="C804" s="749">
        <v>45231</v>
      </c>
      <c r="D804" s="869">
        <v>45244</v>
      </c>
      <c r="E804" s="869">
        <v>45334</v>
      </c>
      <c r="F804" s="146">
        <v>5267.4</v>
      </c>
      <c r="G804" s="146">
        <v>363.45</v>
      </c>
      <c r="H804" s="139">
        <v>4903.95</v>
      </c>
    </row>
    <row r="805" spans="1:8" x14ac:dyDescent="0.2">
      <c r="A805" s="138" t="s">
        <v>23387</v>
      </c>
      <c r="B805" s="138" t="s">
        <v>23490</v>
      </c>
      <c r="C805" s="749">
        <v>45231</v>
      </c>
      <c r="D805" s="869">
        <v>45244</v>
      </c>
      <c r="E805" s="869">
        <v>45334</v>
      </c>
      <c r="F805" s="146">
        <v>2772</v>
      </c>
      <c r="G805" s="146">
        <v>191.27</v>
      </c>
      <c r="H805" s="139">
        <v>2580.73</v>
      </c>
    </row>
    <row r="806" spans="1:8" x14ac:dyDescent="0.2">
      <c r="A806" s="138" t="s">
        <v>23388</v>
      </c>
      <c r="B806" s="138" t="s">
        <v>23491</v>
      </c>
      <c r="C806" s="749">
        <v>45231</v>
      </c>
      <c r="D806" s="869">
        <v>45244</v>
      </c>
      <c r="E806" s="869">
        <v>45334</v>
      </c>
      <c r="F806" s="146">
        <v>2200</v>
      </c>
      <c r="G806" s="146">
        <v>151.80000000000001</v>
      </c>
      <c r="H806" s="139">
        <v>2048.1999999999998</v>
      </c>
    </row>
    <row r="807" spans="1:8" x14ac:dyDescent="0.2">
      <c r="A807" s="138" t="s">
        <v>23389</v>
      </c>
      <c r="B807" s="138" t="s">
        <v>23492</v>
      </c>
      <c r="C807" s="749">
        <v>45231</v>
      </c>
      <c r="D807" s="869">
        <v>45239</v>
      </c>
      <c r="E807" s="869">
        <v>45329</v>
      </c>
      <c r="F807" s="146">
        <v>1850</v>
      </c>
      <c r="G807" s="146">
        <v>127.65</v>
      </c>
      <c r="H807" s="139">
        <v>1722.35</v>
      </c>
    </row>
    <row r="808" spans="1:8" x14ac:dyDescent="0.2">
      <c r="A808" s="138" t="s">
        <v>23390</v>
      </c>
      <c r="B808" s="138" t="s">
        <v>23309</v>
      </c>
      <c r="C808" s="749">
        <v>45231</v>
      </c>
      <c r="D808" s="869">
        <v>45239</v>
      </c>
      <c r="E808" s="869">
        <v>45329</v>
      </c>
      <c r="F808" s="146">
        <v>1000</v>
      </c>
      <c r="G808" s="146">
        <v>69</v>
      </c>
      <c r="H808" s="139">
        <v>931</v>
      </c>
    </row>
    <row r="809" spans="1:8" x14ac:dyDescent="0.2">
      <c r="A809" s="138" t="s">
        <v>23391</v>
      </c>
      <c r="B809" s="138" t="s">
        <v>23493</v>
      </c>
      <c r="C809" s="749">
        <v>45231</v>
      </c>
      <c r="D809" s="869">
        <v>45244</v>
      </c>
      <c r="E809" s="869">
        <v>45334</v>
      </c>
      <c r="F809" s="146">
        <v>26427</v>
      </c>
      <c r="G809" s="146">
        <v>1823.46</v>
      </c>
      <c r="H809" s="139">
        <v>24603.54</v>
      </c>
    </row>
    <row r="810" spans="1:8" x14ac:dyDescent="0.2">
      <c r="A810" s="138" t="s">
        <v>23392</v>
      </c>
      <c r="B810" s="138" t="s">
        <v>23494</v>
      </c>
      <c r="C810" s="749">
        <v>45231</v>
      </c>
      <c r="D810" s="869">
        <v>45244</v>
      </c>
      <c r="E810" s="869">
        <v>45334</v>
      </c>
      <c r="F810" s="146">
        <v>5398</v>
      </c>
      <c r="G810" s="146">
        <v>372.46</v>
      </c>
      <c r="H810" s="139">
        <v>5025.54</v>
      </c>
    </row>
    <row r="811" spans="1:8" x14ac:dyDescent="0.2">
      <c r="A811" s="138" t="s">
        <v>23393</v>
      </c>
      <c r="B811" s="138" t="s">
        <v>23495</v>
      </c>
      <c r="C811" s="749">
        <v>45231</v>
      </c>
      <c r="D811" s="869">
        <v>45244</v>
      </c>
      <c r="E811" s="869">
        <v>45334</v>
      </c>
      <c r="F811" s="146">
        <v>6490</v>
      </c>
      <c r="G811" s="146">
        <v>447.81</v>
      </c>
      <c r="H811" s="139">
        <v>6042.19</v>
      </c>
    </row>
    <row r="812" spans="1:8" x14ac:dyDescent="0.2">
      <c r="A812" s="138" t="s">
        <v>23394</v>
      </c>
      <c r="B812" s="138" t="s">
        <v>23496</v>
      </c>
      <c r="C812" s="749">
        <v>45231</v>
      </c>
      <c r="D812" s="869">
        <v>45244</v>
      </c>
      <c r="E812" s="869">
        <v>45334</v>
      </c>
      <c r="F812" s="146">
        <v>4950</v>
      </c>
      <c r="G812" s="146">
        <v>341.55</v>
      </c>
      <c r="H812" s="139">
        <v>4608.45</v>
      </c>
    </row>
    <row r="813" spans="1:8" x14ac:dyDescent="0.2">
      <c r="A813" s="138" t="s">
        <v>23395</v>
      </c>
      <c r="B813" s="138" t="s">
        <v>23497</v>
      </c>
      <c r="C813" s="749">
        <v>45231</v>
      </c>
      <c r="D813" s="869">
        <v>45244</v>
      </c>
      <c r="E813" s="869">
        <v>45334</v>
      </c>
      <c r="F813" s="146">
        <v>3535</v>
      </c>
      <c r="G813" s="146">
        <v>243.92</v>
      </c>
      <c r="H813" s="139">
        <v>3291.09</v>
      </c>
    </row>
    <row r="814" spans="1:8" x14ac:dyDescent="0.2">
      <c r="A814" s="138" t="s">
        <v>23396</v>
      </c>
      <c r="B814" s="138" t="s">
        <v>23498</v>
      </c>
      <c r="C814" s="749">
        <v>45231</v>
      </c>
      <c r="D814" s="869">
        <v>45239</v>
      </c>
      <c r="E814" s="869">
        <v>45329</v>
      </c>
      <c r="F814" s="146">
        <v>3500</v>
      </c>
      <c r="G814" s="146">
        <v>241.5</v>
      </c>
      <c r="H814" s="139">
        <v>3258.5</v>
      </c>
    </row>
    <row r="815" spans="1:8" x14ac:dyDescent="0.2">
      <c r="A815" s="138" t="s">
        <v>23397</v>
      </c>
      <c r="B815" s="138" t="s">
        <v>23499</v>
      </c>
      <c r="C815" s="749">
        <v>45231</v>
      </c>
      <c r="D815" s="869">
        <v>45244</v>
      </c>
      <c r="E815" s="869">
        <v>45334</v>
      </c>
      <c r="F815" s="146">
        <v>1450</v>
      </c>
      <c r="G815" s="146">
        <v>100.05</v>
      </c>
      <c r="H815" s="139">
        <v>1349.95</v>
      </c>
    </row>
    <row r="816" spans="1:8" x14ac:dyDescent="0.2">
      <c r="A816" s="138" t="s">
        <v>23398</v>
      </c>
      <c r="B816" s="138" t="s">
        <v>23500</v>
      </c>
      <c r="C816" s="749">
        <v>45231</v>
      </c>
      <c r="D816" s="869">
        <v>45244</v>
      </c>
      <c r="E816" s="869">
        <v>45334</v>
      </c>
      <c r="F816" s="146">
        <v>12118</v>
      </c>
      <c r="G816" s="146">
        <v>836.14</v>
      </c>
      <c r="H816" s="139">
        <v>11281.86</v>
      </c>
    </row>
    <row r="817" spans="1:8" x14ac:dyDescent="0.2">
      <c r="A817" s="138" t="s">
        <v>23399</v>
      </c>
      <c r="B817" s="138" t="s">
        <v>23501</v>
      </c>
      <c r="C817" s="749">
        <v>45231</v>
      </c>
      <c r="D817" s="869">
        <v>45243</v>
      </c>
      <c r="E817" s="869">
        <v>45333</v>
      </c>
      <c r="F817" s="146">
        <v>1950</v>
      </c>
      <c r="G817" s="146">
        <v>134.55000000000001</v>
      </c>
      <c r="H817" s="139">
        <v>1815.45</v>
      </c>
    </row>
    <row r="818" spans="1:8" x14ac:dyDescent="0.2">
      <c r="A818" s="138" t="s">
        <v>23400</v>
      </c>
      <c r="B818" s="138" t="s">
        <v>23502</v>
      </c>
      <c r="C818" s="749">
        <v>45231</v>
      </c>
      <c r="D818" s="869">
        <v>45243</v>
      </c>
      <c r="E818" s="869">
        <v>45333</v>
      </c>
      <c r="F818" s="146">
        <v>3319</v>
      </c>
      <c r="G818" s="146">
        <v>229.01</v>
      </c>
      <c r="H818" s="139">
        <v>3089.99</v>
      </c>
    </row>
    <row r="819" spans="1:8" x14ac:dyDescent="0.2">
      <c r="A819" s="138" t="s">
        <v>23401</v>
      </c>
      <c r="B819" s="138" t="s">
        <v>23503</v>
      </c>
      <c r="C819" s="749">
        <v>45231</v>
      </c>
      <c r="D819" s="869">
        <v>45240</v>
      </c>
      <c r="E819" s="869">
        <v>45330</v>
      </c>
      <c r="F819" s="146">
        <v>2743</v>
      </c>
      <c r="G819" s="146">
        <v>189.27</v>
      </c>
      <c r="H819" s="139">
        <v>2553.73</v>
      </c>
    </row>
    <row r="820" spans="1:8" x14ac:dyDescent="0.2">
      <c r="A820" s="138" t="s">
        <v>23402</v>
      </c>
      <c r="B820" s="138" t="s">
        <v>23504</v>
      </c>
      <c r="C820" s="749">
        <v>45231</v>
      </c>
      <c r="D820" s="869">
        <v>45244</v>
      </c>
      <c r="E820" s="869">
        <v>45334</v>
      </c>
      <c r="F820" s="146">
        <v>800</v>
      </c>
      <c r="G820" s="146">
        <v>55.2</v>
      </c>
      <c r="H820" s="139">
        <v>744.8</v>
      </c>
    </row>
    <row r="821" spans="1:8" x14ac:dyDescent="0.2">
      <c r="A821" s="138" t="s">
        <v>23403</v>
      </c>
      <c r="B821" s="138" t="s">
        <v>23505</v>
      </c>
      <c r="C821" s="749">
        <v>45231</v>
      </c>
      <c r="D821" s="869">
        <v>45239</v>
      </c>
      <c r="E821" s="869">
        <v>45329</v>
      </c>
      <c r="F821" s="146">
        <v>7291</v>
      </c>
      <c r="G821" s="146">
        <v>503.08</v>
      </c>
      <c r="H821" s="139">
        <v>6787.92</v>
      </c>
    </row>
    <row r="822" spans="1:8" x14ac:dyDescent="0.2">
      <c r="A822" s="138" t="s">
        <v>23404</v>
      </c>
      <c r="B822" s="138" t="s">
        <v>23506</v>
      </c>
      <c r="C822" s="749">
        <v>45231</v>
      </c>
      <c r="D822" s="869">
        <v>45244</v>
      </c>
      <c r="E822" s="869">
        <v>45334</v>
      </c>
      <c r="F822" s="146">
        <v>5400</v>
      </c>
      <c r="G822" s="146">
        <v>372.6</v>
      </c>
      <c r="H822" s="139">
        <v>5027.3999999999996</v>
      </c>
    </row>
    <row r="823" spans="1:8" x14ac:dyDescent="0.2">
      <c r="A823" s="138" t="s">
        <v>23405</v>
      </c>
      <c r="B823" s="138" t="s">
        <v>22792</v>
      </c>
      <c r="C823" s="749">
        <v>45231</v>
      </c>
      <c r="D823" s="869">
        <v>45245</v>
      </c>
      <c r="E823" s="869">
        <v>45335</v>
      </c>
      <c r="F823" s="146">
        <v>6765.45</v>
      </c>
      <c r="G823" s="146">
        <v>466.82</v>
      </c>
      <c r="H823" s="139">
        <v>6298.63</v>
      </c>
    </row>
    <row r="824" spans="1:8" x14ac:dyDescent="0.2">
      <c r="A824" s="138" t="s">
        <v>23406</v>
      </c>
      <c r="B824" s="138" t="s">
        <v>23507</v>
      </c>
      <c r="C824" s="749">
        <v>45231</v>
      </c>
      <c r="D824" s="869">
        <v>45245</v>
      </c>
      <c r="E824" s="869">
        <v>45335</v>
      </c>
      <c r="F824" s="146">
        <v>28500</v>
      </c>
      <c r="G824" s="146">
        <v>1966.5</v>
      </c>
      <c r="H824" s="139">
        <v>26533.5</v>
      </c>
    </row>
    <row r="825" spans="1:8" x14ac:dyDescent="0.2">
      <c r="A825" s="138" t="s">
        <v>23407</v>
      </c>
      <c r="B825" s="138" t="s">
        <v>23508</v>
      </c>
      <c r="C825" s="749">
        <v>45231</v>
      </c>
      <c r="D825" s="869">
        <v>45251</v>
      </c>
      <c r="E825" s="869">
        <v>45341</v>
      </c>
      <c r="F825" s="146">
        <v>8457</v>
      </c>
      <c r="G825" s="146">
        <v>583.53</v>
      </c>
      <c r="H825" s="139">
        <v>7873.47</v>
      </c>
    </row>
    <row r="826" spans="1:8" x14ac:dyDescent="0.2">
      <c r="A826" s="138" t="s">
        <v>23408</v>
      </c>
      <c r="B826" s="138" t="s">
        <v>23509</v>
      </c>
      <c r="C826" s="749">
        <v>45231</v>
      </c>
      <c r="D826" s="869">
        <v>45251</v>
      </c>
      <c r="E826" s="869">
        <v>45341</v>
      </c>
      <c r="F826" s="146">
        <v>2450</v>
      </c>
      <c r="G826" s="146">
        <v>169.05</v>
      </c>
      <c r="H826" s="139">
        <v>2280.9499999999998</v>
      </c>
    </row>
    <row r="827" spans="1:8" x14ac:dyDescent="0.2">
      <c r="A827" s="138" t="s">
        <v>23409</v>
      </c>
      <c r="B827" s="138" t="s">
        <v>23510</v>
      </c>
      <c r="C827" s="749">
        <v>45231</v>
      </c>
      <c r="D827" s="869">
        <v>45251</v>
      </c>
      <c r="E827" s="869">
        <v>45341</v>
      </c>
      <c r="F827" s="146">
        <v>6000</v>
      </c>
      <c r="G827" s="146">
        <v>414</v>
      </c>
      <c r="H827" s="139">
        <v>5586</v>
      </c>
    </row>
    <row r="828" spans="1:8" x14ac:dyDescent="0.2">
      <c r="A828" s="138" t="s">
        <v>23410</v>
      </c>
      <c r="B828" s="138" t="s">
        <v>23511</v>
      </c>
      <c r="C828" s="749">
        <v>45231</v>
      </c>
      <c r="D828" s="869">
        <v>45251</v>
      </c>
      <c r="E828" s="869">
        <v>45341</v>
      </c>
      <c r="F828" s="146">
        <v>2575</v>
      </c>
      <c r="G828" s="146">
        <v>177.68</v>
      </c>
      <c r="H828" s="139">
        <v>2397.33</v>
      </c>
    </row>
    <row r="829" spans="1:8" x14ac:dyDescent="0.2">
      <c r="A829" s="138" t="s">
        <v>23411</v>
      </c>
      <c r="B829" s="138" t="s">
        <v>23512</v>
      </c>
      <c r="C829" s="749">
        <v>45231</v>
      </c>
      <c r="D829" s="869">
        <v>45251</v>
      </c>
      <c r="E829" s="869">
        <v>45341</v>
      </c>
      <c r="F829" s="146">
        <v>2700</v>
      </c>
      <c r="G829" s="146">
        <v>186.3</v>
      </c>
      <c r="H829" s="139">
        <v>2513.6999999999998</v>
      </c>
    </row>
    <row r="830" spans="1:8" x14ac:dyDescent="0.2">
      <c r="A830" s="138" t="s">
        <v>23412</v>
      </c>
      <c r="B830" s="138" t="s">
        <v>23513</v>
      </c>
      <c r="C830" s="749">
        <v>45231</v>
      </c>
      <c r="D830" s="869">
        <v>45251</v>
      </c>
      <c r="E830" s="869">
        <v>45341</v>
      </c>
      <c r="F830" s="146">
        <v>4071</v>
      </c>
      <c r="G830" s="146">
        <v>280.89999999999998</v>
      </c>
      <c r="H830" s="139">
        <v>3790.1</v>
      </c>
    </row>
    <row r="831" spans="1:8" x14ac:dyDescent="0.2">
      <c r="A831" s="138" t="s">
        <v>23413</v>
      </c>
      <c r="B831" s="138" t="s">
        <v>23514</v>
      </c>
      <c r="C831" s="749">
        <v>45231</v>
      </c>
      <c r="D831" s="869">
        <v>45251</v>
      </c>
      <c r="E831" s="869">
        <v>45341</v>
      </c>
      <c r="F831" s="146">
        <v>5388</v>
      </c>
      <c r="G831" s="146">
        <v>371.77</v>
      </c>
      <c r="H831" s="139">
        <v>5016.2299999999996</v>
      </c>
    </row>
    <row r="832" spans="1:8" x14ac:dyDescent="0.2">
      <c r="A832" s="138" t="s">
        <v>23414</v>
      </c>
      <c r="B832" s="138" t="s">
        <v>23515</v>
      </c>
      <c r="C832" s="749">
        <v>45231</v>
      </c>
      <c r="D832" s="869">
        <v>45233</v>
      </c>
      <c r="E832" s="869">
        <v>45323</v>
      </c>
      <c r="F832" s="146">
        <v>4500</v>
      </c>
      <c r="G832" s="146">
        <v>310.5</v>
      </c>
      <c r="H832" s="139">
        <v>4189.5</v>
      </c>
    </row>
    <row r="833" spans="1:8" x14ac:dyDescent="0.2">
      <c r="A833" s="138" t="s">
        <v>23415</v>
      </c>
      <c r="B833" s="138" t="s">
        <v>23516</v>
      </c>
      <c r="C833" s="749">
        <v>45231</v>
      </c>
      <c r="D833" s="869">
        <v>45247</v>
      </c>
      <c r="E833" s="869">
        <v>45337</v>
      </c>
      <c r="F833" s="146">
        <v>3296</v>
      </c>
      <c r="G833" s="146">
        <v>227.42</v>
      </c>
      <c r="H833" s="139">
        <v>3068.58</v>
      </c>
    </row>
    <row r="834" spans="1:8" x14ac:dyDescent="0.2">
      <c r="A834" s="138" t="s">
        <v>23416</v>
      </c>
      <c r="B834" s="138" t="s">
        <v>23517</v>
      </c>
      <c r="C834" s="749">
        <v>45231</v>
      </c>
      <c r="D834" s="869">
        <v>45251</v>
      </c>
      <c r="E834" s="869">
        <v>45341</v>
      </c>
      <c r="F834" s="146">
        <v>11780</v>
      </c>
      <c r="G834" s="146">
        <v>812.82</v>
      </c>
      <c r="H834" s="139">
        <v>10967.18</v>
      </c>
    </row>
    <row r="835" spans="1:8" x14ac:dyDescent="0.2">
      <c r="A835" s="138" t="s">
        <v>23417</v>
      </c>
      <c r="B835" s="138" t="s">
        <v>23518</v>
      </c>
      <c r="C835" s="749">
        <v>45231</v>
      </c>
      <c r="D835" s="869">
        <v>45238</v>
      </c>
      <c r="E835" s="869">
        <v>45328</v>
      </c>
      <c r="F835" s="146">
        <v>10767</v>
      </c>
      <c r="G835" s="146">
        <v>742.92</v>
      </c>
      <c r="H835" s="139">
        <v>10024.08</v>
      </c>
    </row>
    <row r="836" spans="1:8" x14ac:dyDescent="0.2">
      <c r="A836" s="138" t="s">
        <v>23418</v>
      </c>
      <c r="B836" s="138" t="s">
        <v>23519</v>
      </c>
      <c r="C836" s="749">
        <v>45231</v>
      </c>
      <c r="D836" s="869">
        <v>45247</v>
      </c>
      <c r="E836" s="869">
        <v>45337</v>
      </c>
      <c r="F836" s="146">
        <v>4007</v>
      </c>
      <c r="G836" s="146">
        <v>276.48</v>
      </c>
      <c r="H836" s="139">
        <v>3730.52</v>
      </c>
    </row>
    <row r="837" spans="1:8" x14ac:dyDescent="0.2">
      <c r="A837" s="138" t="s">
        <v>23419</v>
      </c>
      <c r="B837" s="138" t="s">
        <v>23520</v>
      </c>
      <c r="C837" s="749">
        <v>45231</v>
      </c>
      <c r="D837" s="869">
        <v>45250</v>
      </c>
      <c r="E837" s="869">
        <v>45340</v>
      </c>
      <c r="F837" s="146">
        <v>2990</v>
      </c>
      <c r="G837" s="146">
        <v>206.31</v>
      </c>
      <c r="H837" s="139">
        <v>2783.69</v>
      </c>
    </row>
    <row r="838" spans="1:8" x14ac:dyDescent="0.2">
      <c r="A838" s="138" t="s">
        <v>23420</v>
      </c>
      <c r="B838" s="138" t="s">
        <v>23521</v>
      </c>
      <c r="C838" s="749">
        <v>45231</v>
      </c>
      <c r="D838" s="869">
        <v>45251</v>
      </c>
      <c r="E838" s="869">
        <v>45341</v>
      </c>
      <c r="F838" s="146">
        <v>2500</v>
      </c>
      <c r="G838" s="146">
        <v>172.5</v>
      </c>
      <c r="H838" s="139">
        <v>2327.5</v>
      </c>
    </row>
    <row r="839" spans="1:8" x14ac:dyDescent="0.2">
      <c r="A839" s="138" t="s">
        <v>23421</v>
      </c>
      <c r="B839" s="138" t="s">
        <v>23522</v>
      </c>
      <c r="C839" s="749">
        <v>45231</v>
      </c>
      <c r="D839" s="869">
        <v>45251</v>
      </c>
      <c r="E839" s="869">
        <v>45341</v>
      </c>
      <c r="F839" s="146">
        <v>22000</v>
      </c>
      <c r="G839" s="146">
        <v>1518</v>
      </c>
      <c r="H839" s="139">
        <v>20482</v>
      </c>
    </row>
    <row r="840" spans="1:8" x14ac:dyDescent="0.2">
      <c r="A840" s="138" t="s">
        <v>23422</v>
      </c>
      <c r="B840" s="138" t="s">
        <v>23522</v>
      </c>
      <c r="C840" s="749">
        <v>45231</v>
      </c>
      <c r="D840" s="869">
        <v>45251</v>
      </c>
      <c r="E840" s="869">
        <v>45341</v>
      </c>
      <c r="F840" s="146">
        <v>8000</v>
      </c>
      <c r="G840" s="146">
        <v>552</v>
      </c>
      <c r="H840" s="139">
        <v>7448</v>
      </c>
    </row>
    <row r="841" spans="1:8" x14ac:dyDescent="0.2">
      <c r="A841" s="138" t="s">
        <v>23423</v>
      </c>
      <c r="B841" s="138" t="s">
        <v>23523</v>
      </c>
      <c r="C841" s="749">
        <v>45231</v>
      </c>
      <c r="D841" s="869">
        <v>45251</v>
      </c>
      <c r="E841" s="869">
        <v>45341</v>
      </c>
      <c r="F841" s="146">
        <v>1750</v>
      </c>
      <c r="G841" s="146">
        <v>120.75</v>
      </c>
      <c r="H841" s="139">
        <v>1629.25</v>
      </c>
    </row>
    <row r="842" spans="1:8" x14ac:dyDescent="0.2">
      <c r="A842" s="138" t="s">
        <v>23424</v>
      </c>
      <c r="B842" s="138" t="s">
        <v>23524</v>
      </c>
      <c r="C842" s="749">
        <v>45231</v>
      </c>
      <c r="D842" s="869">
        <v>45246</v>
      </c>
      <c r="E842" s="869">
        <v>45336</v>
      </c>
      <c r="F842" s="146">
        <v>2972</v>
      </c>
      <c r="G842" s="146">
        <v>205.07</v>
      </c>
      <c r="H842" s="139">
        <v>2766.93</v>
      </c>
    </row>
    <row r="843" spans="1:8" x14ac:dyDescent="0.2">
      <c r="A843" s="138" t="s">
        <v>23425</v>
      </c>
      <c r="B843" s="138" t="s">
        <v>23479</v>
      </c>
      <c r="C843" s="749">
        <v>45231</v>
      </c>
      <c r="D843" s="869">
        <v>45251</v>
      </c>
      <c r="E843" s="869">
        <v>45341</v>
      </c>
      <c r="F843" s="146">
        <v>5475</v>
      </c>
      <c r="G843" s="146">
        <v>377.78</v>
      </c>
      <c r="H843" s="139">
        <v>5097.2299999999996</v>
      </c>
    </row>
    <row r="844" spans="1:8" x14ac:dyDescent="0.2">
      <c r="A844" s="138" t="s">
        <v>23426</v>
      </c>
      <c r="B844" s="138" t="s">
        <v>23525</v>
      </c>
      <c r="C844" s="749">
        <v>45231</v>
      </c>
      <c r="D844" s="869">
        <v>45251</v>
      </c>
      <c r="E844" s="869">
        <v>45341</v>
      </c>
      <c r="F844" s="146">
        <v>1750</v>
      </c>
      <c r="G844" s="146">
        <v>120.75</v>
      </c>
      <c r="H844" s="139">
        <v>1629.25</v>
      </c>
    </row>
    <row r="845" spans="1:8" x14ac:dyDescent="0.2">
      <c r="A845" s="138" t="s">
        <v>23427</v>
      </c>
      <c r="B845" s="138" t="s">
        <v>23526</v>
      </c>
      <c r="C845" s="749">
        <v>45231</v>
      </c>
      <c r="D845" s="869">
        <v>45251</v>
      </c>
      <c r="E845" s="869">
        <v>45341</v>
      </c>
      <c r="F845" s="146">
        <v>7842</v>
      </c>
      <c r="G845" s="146">
        <v>541.1</v>
      </c>
      <c r="H845" s="139">
        <v>7300.9</v>
      </c>
    </row>
    <row r="846" spans="1:8" x14ac:dyDescent="0.2">
      <c r="A846" s="138" t="s">
        <v>23428</v>
      </c>
      <c r="B846" s="138" t="s">
        <v>23235</v>
      </c>
      <c r="C846" s="749">
        <v>45231</v>
      </c>
      <c r="D846" s="869">
        <v>45251</v>
      </c>
      <c r="E846" s="869">
        <v>45341</v>
      </c>
      <c r="F846" s="146">
        <v>2000</v>
      </c>
      <c r="G846" s="146">
        <v>138</v>
      </c>
      <c r="H846" s="139">
        <v>1862</v>
      </c>
    </row>
    <row r="847" spans="1:8" x14ac:dyDescent="0.2">
      <c r="A847" s="138" t="s">
        <v>23429</v>
      </c>
      <c r="B847" s="138" t="s">
        <v>23527</v>
      </c>
      <c r="C847" s="749">
        <v>45231</v>
      </c>
      <c r="D847" s="869">
        <v>45245</v>
      </c>
      <c r="E847" s="869">
        <v>45335</v>
      </c>
      <c r="F847" s="146">
        <v>13765</v>
      </c>
      <c r="G847" s="146">
        <v>949.79</v>
      </c>
      <c r="H847" s="139">
        <v>12815.22</v>
      </c>
    </row>
    <row r="848" spans="1:8" x14ac:dyDescent="0.2">
      <c r="A848" s="138" t="s">
        <v>23430</v>
      </c>
      <c r="B848" s="138" t="s">
        <v>23528</v>
      </c>
      <c r="C848" s="749">
        <v>45231</v>
      </c>
      <c r="D848" s="869">
        <v>45251</v>
      </c>
      <c r="E848" s="869">
        <v>45341</v>
      </c>
      <c r="F848" s="146">
        <v>2337.5</v>
      </c>
      <c r="G848" s="146">
        <v>161.29</v>
      </c>
      <c r="H848" s="139">
        <v>2176.21</v>
      </c>
    </row>
    <row r="849" spans="1:8" x14ac:dyDescent="0.2">
      <c r="A849" s="138" t="s">
        <v>23431</v>
      </c>
      <c r="B849" s="138" t="s">
        <v>23529</v>
      </c>
      <c r="C849" s="749">
        <v>45231</v>
      </c>
      <c r="D849" s="869">
        <v>45251</v>
      </c>
      <c r="E849" s="869">
        <v>45341</v>
      </c>
      <c r="F849" s="146">
        <v>3134</v>
      </c>
      <c r="G849" s="146">
        <v>216.25</v>
      </c>
      <c r="H849" s="139">
        <v>2917.75</v>
      </c>
    </row>
    <row r="850" spans="1:8" x14ac:dyDescent="0.2">
      <c r="A850" s="138" t="s">
        <v>23432</v>
      </c>
      <c r="B850" s="138" t="s">
        <v>23530</v>
      </c>
      <c r="C850" s="749">
        <v>45231</v>
      </c>
      <c r="D850" s="869">
        <v>45251</v>
      </c>
      <c r="E850" s="869">
        <v>45341</v>
      </c>
      <c r="F850" s="146">
        <v>4552</v>
      </c>
      <c r="G850" s="146">
        <v>314.08999999999997</v>
      </c>
      <c r="H850" s="139">
        <v>4237.91</v>
      </c>
    </row>
    <row r="851" spans="1:8" x14ac:dyDescent="0.2">
      <c r="A851" s="138" t="s">
        <v>23433</v>
      </c>
      <c r="B851" s="138" t="s">
        <v>23531</v>
      </c>
      <c r="C851" s="749">
        <v>45231</v>
      </c>
      <c r="D851" s="869">
        <v>45250</v>
      </c>
      <c r="E851" s="869">
        <v>45340</v>
      </c>
      <c r="F851" s="146">
        <v>2500</v>
      </c>
      <c r="G851" s="146">
        <v>172.5</v>
      </c>
      <c r="H851" s="139">
        <v>2327.5</v>
      </c>
    </row>
    <row r="852" spans="1:8" x14ac:dyDescent="0.2">
      <c r="A852" s="138" t="s">
        <v>23434</v>
      </c>
      <c r="B852" s="138" t="s">
        <v>23532</v>
      </c>
      <c r="C852" s="749">
        <v>45231</v>
      </c>
      <c r="D852" s="869">
        <v>45258</v>
      </c>
      <c r="E852" s="869">
        <v>45348</v>
      </c>
      <c r="F852" s="146">
        <v>3246</v>
      </c>
      <c r="G852" s="146">
        <v>223.97</v>
      </c>
      <c r="H852" s="139">
        <v>3022.03</v>
      </c>
    </row>
    <row r="853" spans="1:8" x14ac:dyDescent="0.2">
      <c r="A853" s="138" t="s">
        <v>23435</v>
      </c>
      <c r="B853" s="138" t="s">
        <v>23533</v>
      </c>
      <c r="C853" s="749">
        <v>45231</v>
      </c>
      <c r="D853" s="869">
        <v>45258</v>
      </c>
      <c r="E853" s="869">
        <v>45348</v>
      </c>
      <c r="F853" s="146">
        <v>5700</v>
      </c>
      <c r="G853" s="146">
        <v>393.3</v>
      </c>
      <c r="H853" s="139">
        <v>5306.7</v>
      </c>
    </row>
    <row r="854" spans="1:8" x14ac:dyDescent="0.2">
      <c r="A854" s="138" t="s">
        <v>23436</v>
      </c>
      <c r="B854" s="138" t="s">
        <v>23534</v>
      </c>
      <c r="C854" s="749">
        <v>45231</v>
      </c>
      <c r="D854" s="869">
        <v>45258</v>
      </c>
      <c r="E854" s="869">
        <v>45348</v>
      </c>
      <c r="F854" s="146">
        <v>2000</v>
      </c>
      <c r="G854" s="146">
        <v>138</v>
      </c>
      <c r="H854" s="139">
        <v>1862</v>
      </c>
    </row>
    <row r="855" spans="1:8" x14ac:dyDescent="0.2">
      <c r="A855" s="138" t="s">
        <v>23437</v>
      </c>
      <c r="B855" s="138" t="s">
        <v>23230</v>
      </c>
      <c r="C855" s="749">
        <v>45231</v>
      </c>
      <c r="D855" s="869">
        <v>45258</v>
      </c>
      <c r="E855" s="869">
        <v>45348</v>
      </c>
      <c r="F855" s="146">
        <v>7441</v>
      </c>
      <c r="G855" s="146">
        <v>513.42999999999995</v>
      </c>
      <c r="H855" s="139">
        <v>6927.57</v>
      </c>
    </row>
    <row r="856" spans="1:8" x14ac:dyDescent="0.2">
      <c r="A856" s="138" t="s">
        <v>23438</v>
      </c>
      <c r="B856" s="138" t="s">
        <v>23535</v>
      </c>
      <c r="C856" s="749">
        <v>45231</v>
      </c>
      <c r="D856" s="869">
        <v>45258</v>
      </c>
      <c r="E856" s="869">
        <v>45348</v>
      </c>
      <c r="F856" s="146">
        <v>1850</v>
      </c>
      <c r="G856" s="146">
        <v>127.65</v>
      </c>
      <c r="H856" s="139">
        <v>1722.35</v>
      </c>
    </row>
    <row r="857" spans="1:8" x14ac:dyDescent="0.2">
      <c r="A857" s="138" t="s">
        <v>23439</v>
      </c>
      <c r="B857" s="138" t="s">
        <v>23536</v>
      </c>
      <c r="C857" s="749">
        <v>45231</v>
      </c>
      <c r="D857" s="869">
        <v>45258</v>
      </c>
      <c r="E857" s="869">
        <v>45348</v>
      </c>
      <c r="F857" s="146">
        <v>2600</v>
      </c>
      <c r="G857" s="146">
        <v>179.4</v>
      </c>
      <c r="H857" s="139">
        <v>2420.6</v>
      </c>
    </row>
    <row r="858" spans="1:8" x14ac:dyDescent="0.2">
      <c r="A858" s="138" t="s">
        <v>23440</v>
      </c>
      <c r="B858" s="138" t="s">
        <v>23537</v>
      </c>
      <c r="C858" s="749">
        <v>45231</v>
      </c>
      <c r="D858" s="869">
        <v>45258</v>
      </c>
      <c r="E858" s="869">
        <v>45348</v>
      </c>
      <c r="F858" s="146">
        <v>2700</v>
      </c>
      <c r="G858" s="146">
        <v>186.3</v>
      </c>
      <c r="H858" s="139">
        <v>2513.6999999999998</v>
      </c>
    </row>
    <row r="859" spans="1:8" x14ac:dyDescent="0.2">
      <c r="A859" s="138" t="s">
        <v>23441</v>
      </c>
      <c r="B859" s="138" t="s">
        <v>23538</v>
      </c>
      <c r="C859" s="749">
        <v>45231</v>
      </c>
      <c r="D859" s="869">
        <v>45256</v>
      </c>
      <c r="E859" s="869">
        <v>45346</v>
      </c>
      <c r="F859" s="146">
        <v>2500</v>
      </c>
      <c r="G859" s="146">
        <v>172.5</v>
      </c>
      <c r="H859" s="139">
        <v>2327.5</v>
      </c>
    </row>
    <row r="860" spans="1:8" x14ac:dyDescent="0.2">
      <c r="A860" s="138" t="s">
        <v>23442</v>
      </c>
      <c r="B860" s="138" t="s">
        <v>23539</v>
      </c>
      <c r="C860" s="749">
        <v>45231</v>
      </c>
      <c r="D860" s="869">
        <v>45258</v>
      </c>
      <c r="E860" s="869">
        <v>45348</v>
      </c>
      <c r="F860" s="146">
        <v>2590</v>
      </c>
      <c r="G860" s="146">
        <v>178.71</v>
      </c>
      <c r="H860" s="139">
        <v>2411.29</v>
      </c>
    </row>
    <row r="861" spans="1:8" x14ac:dyDescent="0.2">
      <c r="A861" s="138" t="s">
        <v>23443</v>
      </c>
      <c r="B861" s="138" t="s">
        <v>23540</v>
      </c>
      <c r="C861" s="749">
        <v>45231</v>
      </c>
      <c r="D861" s="869">
        <v>45258</v>
      </c>
      <c r="E861" s="869">
        <v>45348</v>
      </c>
      <c r="F861" s="146">
        <v>2600</v>
      </c>
      <c r="G861" s="146">
        <v>179.4</v>
      </c>
      <c r="H861" s="139">
        <v>2420.6</v>
      </c>
    </row>
    <row r="862" spans="1:8" x14ac:dyDescent="0.2">
      <c r="A862" s="138" t="s">
        <v>23444</v>
      </c>
      <c r="B862" s="138" t="s">
        <v>23541</v>
      </c>
      <c r="C862" s="749">
        <v>45231</v>
      </c>
      <c r="D862" s="869">
        <v>45256</v>
      </c>
      <c r="E862" s="869">
        <v>45346</v>
      </c>
      <c r="F862" s="146">
        <v>1950</v>
      </c>
      <c r="G862" s="146">
        <v>134.55000000000001</v>
      </c>
      <c r="H862" s="139">
        <v>1815.45</v>
      </c>
    </row>
    <row r="863" spans="1:8" x14ac:dyDescent="0.2">
      <c r="A863" s="138" t="s">
        <v>23445</v>
      </c>
      <c r="B863" s="138" t="s">
        <v>23542</v>
      </c>
      <c r="C863" s="749">
        <v>45231</v>
      </c>
      <c r="D863" s="869">
        <v>45258</v>
      </c>
      <c r="E863" s="869">
        <v>45348</v>
      </c>
      <c r="F863" s="146">
        <v>3500</v>
      </c>
      <c r="G863" s="146">
        <v>241.5</v>
      </c>
      <c r="H863" s="139">
        <v>3258.5</v>
      </c>
    </row>
    <row r="864" spans="1:8" x14ac:dyDescent="0.2">
      <c r="A864" s="138" t="s">
        <v>23446</v>
      </c>
      <c r="B864" s="138" t="s">
        <v>23543</v>
      </c>
      <c r="C864" s="749">
        <v>45231</v>
      </c>
      <c r="D864" s="869">
        <v>45253</v>
      </c>
      <c r="E864" s="869">
        <v>45343</v>
      </c>
      <c r="F864" s="146">
        <v>1069</v>
      </c>
      <c r="G864" s="146">
        <v>73.760000000000005</v>
      </c>
      <c r="H864" s="139">
        <v>995.24</v>
      </c>
    </row>
    <row r="865" spans="1:8" x14ac:dyDescent="0.2">
      <c r="A865" s="138" t="s">
        <v>23447</v>
      </c>
      <c r="B865" s="138" t="s">
        <v>23544</v>
      </c>
      <c r="C865" s="749">
        <v>45231</v>
      </c>
      <c r="D865" s="869">
        <v>45258</v>
      </c>
      <c r="E865" s="869">
        <v>45348</v>
      </c>
      <c r="F865" s="146">
        <v>7000</v>
      </c>
      <c r="G865" s="146">
        <v>483</v>
      </c>
      <c r="H865" s="139">
        <v>6517</v>
      </c>
    </row>
    <row r="866" spans="1:8" x14ac:dyDescent="0.2">
      <c r="A866" s="138" t="s">
        <v>23448</v>
      </c>
      <c r="B866" s="138" t="s">
        <v>23545</v>
      </c>
      <c r="C866" s="749">
        <v>45231</v>
      </c>
      <c r="D866" s="869">
        <v>45258</v>
      </c>
      <c r="E866" s="869">
        <v>45348</v>
      </c>
      <c r="F866" s="146">
        <v>8944.5</v>
      </c>
      <c r="G866" s="146">
        <v>617.16999999999996</v>
      </c>
      <c r="H866" s="139">
        <v>8327.33</v>
      </c>
    </row>
    <row r="867" spans="1:8" x14ac:dyDescent="0.2">
      <c r="A867" s="138" t="s">
        <v>23449</v>
      </c>
      <c r="B867" s="138" t="s">
        <v>23546</v>
      </c>
      <c r="C867" s="749">
        <v>45231</v>
      </c>
      <c r="D867" s="869">
        <v>45258</v>
      </c>
      <c r="E867" s="869">
        <v>45348</v>
      </c>
      <c r="F867" s="146">
        <v>3200</v>
      </c>
      <c r="G867" s="146">
        <v>220.8</v>
      </c>
      <c r="H867" s="139">
        <v>2979.2</v>
      </c>
    </row>
    <row r="868" spans="1:8" x14ac:dyDescent="0.2">
      <c r="A868" s="138" t="s">
        <v>23450</v>
      </c>
      <c r="B868" s="138" t="s">
        <v>23547</v>
      </c>
      <c r="C868" s="749">
        <v>45231</v>
      </c>
      <c r="D868" s="869">
        <v>45258</v>
      </c>
      <c r="E868" s="869">
        <v>45348</v>
      </c>
      <c r="F868" s="146">
        <v>6229.5</v>
      </c>
      <c r="G868" s="146">
        <v>429.84</v>
      </c>
      <c r="H868" s="139">
        <v>5799.66</v>
      </c>
    </row>
    <row r="869" spans="1:8" x14ac:dyDescent="0.2">
      <c r="A869" s="138" t="s">
        <v>23451</v>
      </c>
      <c r="B869" s="138" t="s">
        <v>23547</v>
      </c>
      <c r="C869" s="749">
        <v>45231</v>
      </c>
      <c r="D869" s="869">
        <v>45258</v>
      </c>
      <c r="E869" s="869">
        <v>45348</v>
      </c>
      <c r="F869" s="146">
        <v>6229.5</v>
      </c>
      <c r="G869" s="146">
        <v>429.84</v>
      </c>
      <c r="H869" s="139">
        <v>5799.66</v>
      </c>
    </row>
    <row r="870" spans="1:8" x14ac:dyDescent="0.2">
      <c r="A870" s="138" t="s">
        <v>23452</v>
      </c>
      <c r="B870" s="138" t="s">
        <v>23548</v>
      </c>
      <c r="C870" s="749">
        <v>45231</v>
      </c>
      <c r="D870" s="869">
        <v>45258</v>
      </c>
      <c r="E870" s="869">
        <v>45348</v>
      </c>
      <c r="F870" s="146">
        <v>2500</v>
      </c>
      <c r="G870" s="146">
        <v>172.5</v>
      </c>
      <c r="H870" s="139">
        <v>2327.5</v>
      </c>
    </row>
    <row r="871" spans="1:8" x14ac:dyDescent="0.2">
      <c r="A871" s="138" t="s">
        <v>23453</v>
      </c>
      <c r="B871" s="138" t="s">
        <v>23549</v>
      </c>
      <c r="C871" s="749">
        <v>45231</v>
      </c>
      <c r="D871" s="869">
        <v>45258</v>
      </c>
      <c r="E871" s="869">
        <v>45348</v>
      </c>
      <c r="F871" s="146">
        <v>3980</v>
      </c>
      <c r="G871" s="146">
        <v>274.62</v>
      </c>
      <c r="H871" s="139">
        <v>3705.38</v>
      </c>
    </row>
    <row r="872" spans="1:8" x14ac:dyDescent="0.2">
      <c r="A872" s="886" t="s">
        <v>23676</v>
      </c>
      <c r="B872" s="886" t="s">
        <v>23677</v>
      </c>
      <c r="C872" s="749">
        <v>45231</v>
      </c>
      <c r="D872" s="869">
        <v>45260</v>
      </c>
      <c r="E872" s="869">
        <v>45350</v>
      </c>
      <c r="F872" s="888">
        <v>2695</v>
      </c>
      <c r="G872" s="886">
        <v>185.96</v>
      </c>
      <c r="H872" s="888">
        <v>2509.0500000000002</v>
      </c>
    </row>
    <row r="873" spans="1:8" x14ac:dyDescent="0.2">
      <c r="A873" s="886" t="s">
        <v>23679</v>
      </c>
      <c r="B873" s="886" t="s">
        <v>23678</v>
      </c>
      <c r="C873" s="749">
        <v>45231</v>
      </c>
      <c r="D873" s="869">
        <v>45260</v>
      </c>
      <c r="E873" s="869">
        <v>45350</v>
      </c>
      <c r="F873" s="888">
        <v>3300</v>
      </c>
      <c r="G873" s="886">
        <v>227.7</v>
      </c>
      <c r="H873" s="888">
        <v>3072.3</v>
      </c>
    </row>
    <row r="874" spans="1:8" x14ac:dyDescent="0.2">
      <c r="C874" s="749"/>
      <c r="D874" s="869"/>
      <c r="E874" s="869"/>
    </row>
    <row r="875" spans="1:8" x14ac:dyDescent="0.2">
      <c r="A875" s="138" t="s">
        <v>23641</v>
      </c>
      <c r="B875" s="138" t="s">
        <v>23607</v>
      </c>
      <c r="C875" s="733">
        <v>45261</v>
      </c>
      <c r="D875" s="869">
        <v>45265</v>
      </c>
      <c r="E875" s="869">
        <v>45355</v>
      </c>
      <c r="F875" s="139">
        <v>3961</v>
      </c>
      <c r="G875" s="139">
        <v>273.31</v>
      </c>
      <c r="H875" s="139">
        <v>3687.69</v>
      </c>
    </row>
    <row r="876" spans="1:8" x14ac:dyDescent="0.2">
      <c r="A876" s="138" t="s">
        <v>23642</v>
      </c>
      <c r="B876" s="138" t="s">
        <v>23608</v>
      </c>
      <c r="C876" s="733">
        <v>45261</v>
      </c>
      <c r="D876" s="869">
        <v>45265</v>
      </c>
      <c r="E876" s="869">
        <v>45355</v>
      </c>
      <c r="F876" s="139">
        <v>25000</v>
      </c>
      <c r="G876" s="139">
        <v>1725</v>
      </c>
      <c r="H876" s="139">
        <v>23275</v>
      </c>
    </row>
    <row r="877" spans="1:8" x14ac:dyDescent="0.2">
      <c r="A877" s="138" t="s">
        <v>23643</v>
      </c>
      <c r="B877" s="138" t="s">
        <v>23609</v>
      </c>
      <c r="C877" s="733">
        <v>45261</v>
      </c>
      <c r="D877" s="869">
        <v>45265</v>
      </c>
      <c r="E877" s="869">
        <v>45355</v>
      </c>
      <c r="F877" s="139">
        <v>2700</v>
      </c>
      <c r="G877" s="139">
        <v>186.3</v>
      </c>
      <c r="H877" s="139">
        <v>2513.6999999999998</v>
      </c>
    </row>
    <row r="878" spans="1:8" x14ac:dyDescent="0.2">
      <c r="A878" s="138" t="s">
        <v>23644</v>
      </c>
      <c r="B878" s="138" t="s">
        <v>23610</v>
      </c>
      <c r="C878" s="733">
        <v>45261</v>
      </c>
      <c r="D878" s="869">
        <v>45265</v>
      </c>
      <c r="E878" s="869">
        <v>45355</v>
      </c>
      <c r="F878" s="139">
        <v>1750</v>
      </c>
      <c r="G878" s="139">
        <v>120.75</v>
      </c>
      <c r="H878" s="139">
        <v>1629.25</v>
      </c>
    </row>
    <row r="879" spans="1:8" x14ac:dyDescent="0.2">
      <c r="A879" s="138" t="s">
        <v>23645</v>
      </c>
      <c r="B879" s="138" t="s">
        <v>23611</v>
      </c>
      <c r="C879" s="733">
        <v>45261</v>
      </c>
      <c r="D879" s="869">
        <v>45265</v>
      </c>
      <c r="E879" s="869">
        <v>45355</v>
      </c>
      <c r="F879" s="139">
        <v>4321</v>
      </c>
      <c r="G879" s="139">
        <v>298.14999999999998</v>
      </c>
      <c r="H879" s="139">
        <v>4022.85</v>
      </c>
    </row>
    <row r="880" spans="1:8" x14ac:dyDescent="0.2">
      <c r="A880" s="138" t="s">
        <v>23646</v>
      </c>
      <c r="B880" s="138" t="s">
        <v>23612</v>
      </c>
      <c r="C880" s="733">
        <v>45261</v>
      </c>
      <c r="D880" s="869">
        <v>45262</v>
      </c>
      <c r="E880" s="869">
        <v>45355</v>
      </c>
      <c r="F880" s="139">
        <v>2000</v>
      </c>
      <c r="G880" s="139">
        <v>138</v>
      </c>
      <c r="H880" s="139">
        <v>1862</v>
      </c>
    </row>
    <row r="881" spans="1:8" x14ac:dyDescent="0.2">
      <c r="A881" s="138" t="s">
        <v>23647</v>
      </c>
      <c r="B881" s="138" t="s">
        <v>23613</v>
      </c>
      <c r="C881" s="733">
        <v>45261</v>
      </c>
      <c r="D881" s="869">
        <v>45259</v>
      </c>
      <c r="E881" s="869">
        <v>45355</v>
      </c>
      <c r="F881" s="139">
        <v>3077</v>
      </c>
      <c r="G881" s="139">
        <v>212.31</v>
      </c>
      <c r="H881" s="139">
        <v>2864.69</v>
      </c>
    </row>
    <row r="882" spans="1:8" x14ac:dyDescent="0.2">
      <c r="A882" s="138" t="s">
        <v>23648</v>
      </c>
      <c r="B882" s="138" t="s">
        <v>23614</v>
      </c>
      <c r="C882" s="733">
        <v>45261</v>
      </c>
      <c r="D882" s="869">
        <v>45258</v>
      </c>
      <c r="E882" s="869">
        <v>45354</v>
      </c>
      <c r="F882" s="139">
        <v>2500</v>
      </c>
      <c r="G882" s="139">
        <v>172.5</v>
      </c>
      <c r="H882" s="139">
        <v>2327.5</v>
      </c>
    </row>
    <row r="883" spans="1:8" x14ac:dyDescent="0.2">
      <c r="A883" s="138" t="s">
        <v>23649</v>
      </c>
      <c r="B883" s="138" t="s">
        <v>23615</v>
      </c>
      <c r="C883" s="733">
        <v>45261</v>
      </c>
      <c r="D883" s="869">
        <v>45259</v>
      </c>
      <c r="E883" s="869">
        <v>45355</v>
      </c>
      <c r="F883" s="139">
        <v>2500</v>
      </c>
      <c r="G883" s="139">
        <v>172.5</v>
      </c>
      <c r="H883" s="139">
        <v>2327.5</v>
      </c>
    </row>
    <row r="884" spans="1:8" x14ac:dyDescent="0.2">
      <c r="A884" s="138" t="s">
        <v>23650</v>
      </c>
      <c r="B884" s="138" t="s">
        <v>23616</v>
      </c>
      <c r="C884" s="733">
        <v>45261</v>
      </c>
      <c r="D884" s="869">
        <v>45260</v>
      </c>
      <c r="E884" s="869">
        <v>45355</v>
      </c>
      <c r="F884" s="139">
        <v>1500</v>
      </c>
      <c r="G884" s="139">
        <v>103.5</v>
      </c>
      <c r="H884" s="139">
        <v>1396.5</v>
      </c>
    </row>
    <row r="885" spans="1:8" x14ac:dyDescent="0.2">
      <c r="A885" s="138" t="s">
        <v>23651</v>
      </c>
      <c r="B885" s="138" t="s">
        <v>23617</v>
      </c>
      <c r="C885" s="733">
        <v>45261</v>
      </c>
      <c r="D885" s="869">
        <v>45259</v>
      </c>
      <c r="E885" s="869">
        <v>45355</v>
      </c>
      <c r="F885" s="139">
        <v>1500</v>
      </c>
      <c r="G885" s="139">
        <v>103.5</v>
      </c>
      <c r="H885" s="139">
        <v>1396.5</v>
      </c>
    </row>
    <row r="886" spans="1:8" x14ac:dyDescent="0.2">
      <c r="A886" s="138" t="s">
        <v>23652</v>
      </c>
      <c r="B886" s="138" t="s">
        <v>23618</v>
      </c>
      <c r="C886" s="733">
        <v>45261</v>
      </c>
      <c r="D886" s="869">
        <v>45265</v>
      </c>
      <c r="E886" s="869">
        <v>45371</v>
      </c>
      <c r="F886" s="139">
        <v>8226.09</v>
      </c>
      <c r="G886" s="139">
        <v>567.6</v>
      </c>
      <c r="H886" s="139">
        <v>7658.49</v>
      </c>
    </row>
    <row r="887" spans="1:8" x14ac:dyDescent="0.2">
      <c r="A887" s="138" t="s">
        <v>23653</v>
      </c>
      <c r="B887" s="138" t="s">
        <v>23619</v>
      </c>
      <c r="C887" s="733">
        <v>45261</v>
      </c>
      <c r="D887" s="869">
        <v>45266</v>
      </c>
      <c r="E887" s="869">
        <v>45356</v>
      </c>
      <c r="F887" s="139">
        <v>3000</v>
      </c>
      <c r="G887" s="139">
        <v>207</v>
      </c>
      <c r="H887" s="139">
        <v>2793</v>
      </c>
    </row>
    <row r="888" spans="1:8" x14ac:dyDescent="0.2">
      <c r="A888" s="138" t="s">
        <v>23654</v>
      </c>
      <c r="B888" s="138" t="s">
        <v>23618</v>
      </c>
      <c r="C888" s="733">
        <v>45261</v>
      </c>
      <c r="D888" s="869">
        <v>45265</v>
      </c>
      <c r="E888" s="869">
        <v>45356</v>
      </c>
      <c r="F888" s="139">
        <v>5038.29</v>
      </c>
      <c r="G888" s="139">
        <v>347.64</v>
      </c>
      <c r="H888" s="139">
        <v>4690.6499999999996</v>
      </c>
    </row>
    <row r="889" spans="1:8" x14ac:dyDescent="0.2">
      <c r="A889" s="138" t="s">
        <v>23655</v>
      </c>
      <c r="B889" s="138" t="s">
        <v>23620</v>
      </c>
      <c r="C889" s="733">
        <v>45261</v>
      </c>
      <c r="D889" s="869">
        <v>45272</v>
      </c>
      <c r="E889" s="869">
        <v>45362</v>
      </c>
      <c r="F889" s="139">
        <v>10248</v>
      </c>
      <c r="G889" s="139">
        <v>707.11</v>
      </c>
      <c r="H889" s="139">
        <v>9540.89</v>
      </c>
    </row>
    <row r="890" spans="1:8" x14ac:dyDescent="0.2">
      <c r="A890" s="138" t="s">
        <v>23656</v>
      </c>
      <c r="B890" s="138" t="s">
        <v>23621</v>
      </c>
      <c r="C890" s="733">
        <v>45261</v>
      </c>
      <c r="D890" s="869">
        <v>45270</v>
      </c>
      <c r="E890" s="869">
        <v>45351</v>
      </c>
      <c r="F890" s="139">
        <v>4846</v>
      </c>
      <c r="G890" s="139">
        <v>334.37</v>
      </c>
      <c r="H890" s="139">
        <v>4511.63</v>
      </c>
    </row>
    <row r="891" spans="1:8" x14ac:dyDescent="0.2">
      <c r="A891" s="138" t="s">
        <v>23657</v>
      </c>
      <c r="B891" s="138" t="s">
        <v>23622</v>
      </c>
      <c r="C891" s="733">
        <v>45261</v>
      </c>
      <c r="D891" s="869">
        <v>45268</v>
      </c>
      <c r="E891" s="869">
        <v>45362</v>
      </c>
      <c r="F891" s="139">
        <v>2686</v>
      </c>
      <c r="G891" s="139">
        <v>185.33</v>
      </c>
      <c r="H891" s="139">
        <v>2500.67</v>
      </c>
    </row>
    <row r="892" spans="1:8" x14ac:dyDescent="0.2">
      <c r="A892" s="138" t="s">
        <v>23658</v>
      </c>
      <c r="B892" s="138" t="s">
        <v>23623</v>
      </c>
      <c r="C892" s="733">
        <v>45261</v>
      </c>
      <c r="D892" s="869">
        <v>45272</v>
      </c>
      <c r="E892" s="869">
        <v>45362</v>
      </c>
      <c r="F892" s="139">
        <v>6550</v>
      </c>
      <c r="G892" s="139">
        <v>451.95</v>
      </c>
      <c r="H892" s="139">
        <v>6098.05</v>
      </c>
    </row>
    <row r="893" spans="1:8" x14ac:dyDescent="0.2">
      <c r="A893" s="138" t="s">
        <v>23659</v>
      </c>
      <c r="B893" s="138" t="s">
        <v>23624</v>
      </c>
      <c r="C893" s="733">
        <v>45261</v>
      </c>
      <c r="D893" s="869">
        <v>45267</v>
      </c>
      <c r="E893" s="869">
        <v>45357</v>
      </c>
      <c r="F893" s="139">
        <v>2000</v>
      </c>
      <c r="G893" s="139">
        <v>138</v>
      </c>
      <c r="H893" s="139">
        <v>1862</v>
      </c>
    </row>
    <row r="894" spans="1:8" x14ac:dyDescent="0.2">
      <c r="A894" s="138" t="s">
        <v>23660</v>
      </c>
      <c r="B894" s="138" t="s">
        <v>23625</v>
      </c>
      <c r="C894" s="733">
        <v>45261</v>
      </c>
      <c r="D894" s="869">
        <v>45267</v>
      </c>
      <c r="E894" s="869">
        <v>45362</v>
      </c>
      <c r="F894" s="139">
        <v>2500</v>
      </c>
      <c r="G894" s="139">
        <v>172.5</v>
      </c>
      <c r="H894" s="139">
        <v>2327.5</v>
      </c>
    </row>
    <row r="895" spans="1:8" x14ac:dyDescent="0.2">
      <c r="A895" s="138" t="s">
        <v>23661</v>
      </c>
      <c r="B895" s="138" t="s">
        <v>23626</v>
      </c>
      <c r="C895" s="733">
        <v>45261</v>
      </c>
      <c r="D895" s="869">
        <v>45272</v>
      </c>
      <c r="E895" s="869">
        <v>45362</v>
      </c>
      <c r="F895" s="139">
        <v>1550</v>
      </c>
      <c r="G895" s="139">
        <v>106.95</v>
      </c>
      <c r="H895" s="139">
        <v>1443.05</v>
      </c>
    </row>
    <row r="896" spans="1:8" x14ac:dyDescent="0.2">
      <c r="A896" s="138" t="s">
        <v>23662</v>
      </c>
      <c r="B896" s="138" t="s">
        <v>23627</v>
      </c>
      <c r="C896" s="733">
        <v>45261</v>
      </c>
      <c r="D896" s="869">
        <v>45265</v>
      </c>
      <c r="E896" s="869">
        <v>45356</v>
      </c>
      <c r="F896" s="139">
        <v>3000</v>
      </c>
      <c r="G896" s="139">
        <v>207</v>
      </c>
      <c r="H896" s="139">
        <v>2793</v>
      </c>
    </row>
    <row r="897" spans="1:8" x14ac:dyDescent="0.2">
      <c r="A897" s="138" t="s">
        <v>23663</v>
      </c>
      <c r="B897" s="138" t="s">
        <v>23628</v>
      </c>
      <c r="C897" s="733">
        <v>45261</v>
      </c>
      <c r="D897" s="869">
        <v>45262</v>
      </c>
      <c r="E897" s="869">
        <v>45357</v>
      </c>
      <c r="F897" s="139">
        <v>1750</v>
      </c>
      <c r="G897" s="139">
        <v>120.75</v>
      </c>
      <c r="H897" s="139">
        <v>1629.25</v>
      </c>
    </row>
    <row r="898" spans="1:8" x14ac:dyDescent="0.2">
      <c r="A898" s="138" t="s">
        <v>23664</v>
      </c>
      <c r="B898" s="138" t="s">
        <v>23629</v>
      </c>
      <c r="C898" s="733">
        <v>45261</v>
      </c>
      <c r="D898" s="869">
        <v>45279</v>
      </c>
      <c r="E898" s="869">
        <v>45369</v>
      </c>
      <c r="F898" s="139">
        <v>3096</v>
      </c>
      <c r="G898" s="139">
        <v>213.62</v>
      </c>
      <c r="H898" s="139">
        <v>2882.38</v>
      </c>
    </row>
    <row r="899" spans="1:8" x14ac:dyDescent="0.2">
      <c r="A899" s="138" t="s">
        <v>23665</v>
      </c>
      <c r="B899" s="138" t="s">
        <v>23630</v>
      </c>
      <c r="C899" s="733">
        <v>45261</v>
      </c>
      <c r="D899" s="869">
        <v>45279</v>
      </c>
      <c r="E899" s="869">
        <v>45369</v>
      </c>
      <c r="F899" s="139">
        <v>22500</v>
      </c>
      <c r="G899" s="139">
        <v>1552.5</v>
      </c>
      <c r="H899" s="139">
        <v>20947.5</v>
      </c>
    </row>
    <row r="900" spans="1:8" x14ac:dyDescent="0.2">
      <c r="A900" s="138" t="s">
        <v>23666</v>
      </c>
      <c r="B900" s="138" t="s">
        <v>23631</v>
      </c>
      <c r="C900" s="733">
        <v>45261</v>
      </c>
      <c r="D900" s="869">
        <v>45278</v>
      </c>
      <c r="E900" s="869">
        <v>45369</v>
      </c>
      <c r="F900" s="139">
        <v>2500</v>
      </c>
      <c r="G900" s="139">
        <v>172.5</v>
      </c>
      <c r="H900" s="139">
        <v>2327.5</v>
      </c>
    </row>
    <row r="901" spans="1:8" x14ac:dyDescent="0.2">
      <c r="A901" s="138" t="s">
        <v>23667</v>
      </c>
      <c r="B901" s="138" t="s">
        <v>23632</v>
      </c>
      <c r="C901" s="733">
        <v>45261</v>
      </c>
      <c r="D901" s="869">
        <v>45278</v>
      </c>
      <c r="E901" s="869">
        <v>45369</v>
      </c>
      <c r="F901" s="139">
        <v>3590</v>
      </c>
      <c r="G901" s="139">
        <v>247.71</v>
      </c>
      <c r="H901" s="139">
        <v>3342.29</v>
      </c>
    </row>
    <row r="902" spans="1:8" x14ac:dyDescent="0.2">
      <c r="A902" s="138" t="s">
        <v>23668</v>
      </c>
      <c r="B902" s="138" t="s">
        <v>23633</v>
      </c>
      <c r="C902" s="733">
        <v>45261</v>
      </c>
      <c r="D902" s="869">
        <v>45274</v>
      </c>
      <c r="E902" s="869">
        <v>45364</v>
      </c>
      <c r="F902" s="139">
        <v>3000</v>
      </c>
      <c r="G902" s="139">
        <v>207</v>
      </c>
      <c r="H902" s="139">
        <v>2793</v>
      </c>
    </row>
    <row r="903" spans="1:8" x14ac:dyDescent="0.2">
      <c r="A903" s="138" t="s">
        <v>23669</v>
      </c>
      <c r="B903" s="138" t="s">
        <v>23634</v>
      </c>
      <c r="C903" s="733">
        <v>45261</v>
      </c>
      <c r="D903" s="869">
        <v>45273</v>
      </c>
      <c r="E903" s="869">
        <v>45369</v>
      </c>
      <c r="F903" s="139">
        <v>1850</v>
      </c>
      <c r="G903" s="139">
        <v>127.65</v>
      </c>
      <c r="H903" s="139">
        <v>1722.35</v>
      </c>
    </row>
    <row r="904" spans="1:8" x14ac:dyDescent="0.2">
      <c r="A904" s="138" t="s">
        <v>23670</v>
      </c>
      <c r="B904" s="138" t="s">
        <v>23635</v>
      </c>
      <c r="C904" s="733">
        <v>45261</v>
      </c>
      <c r="D904" s="869">
        <v>45275</v>
      </c>
      <c r="E904" s="869">
        <v>45365</v>
      </c>
      <c r="F904" s="139">
        <v>2972</v>
      </c>
      <c r="G904" s="139">
        <v>205.07</v>
      </c>
      <c r="H904" s="139">
        <v>2766.93</v>
      </c>
    </row>
    <row r="905" spans="1:8" x14ac:dyDescent="0.2">
      <c r="A905" s="138" t="s">
        <v>23671</v>
      </c>
      <c r="B905" s="138" t="s">
        <v>23636</v>
      </c>
      <c r="C905" s="733">
        <v>45261</v>
      </c>
      <c r="D905" s="869">
        <v>45275</v>
      </c>
      <c r="E905" s="869">
        <v>45357</v>
      </c>
      <c r="F905" s="139">
        <v>6100</v>
      </c>
      <c r="G905" s="139">
        <v>420.9</v>
      </c>
      <c r="H905" s="139">
        <v>5679.1</v>
      </c>
    </row>
    <row r="906" spans="1:8" x14ac:dyDescent="0.2">
      <c r="A906" s="138" t="s">
        <v>23672</v>
      </c>
      <c r="B906" s="138" t="s">
        <v>23637</v>
      </c>
      <c r="C906" s="733">
        <v>45261</v>
      </c>
      <c r="D906" s="869">
        <v>45275</v>
      </c>
      <c r="E906" s="869">
        <v>45361</v>
      </c>
      <c r="F906" s="139">
        <v>1200</v>
      </c>
      <c r="G906" s="139">
        <v>82.8</v>
      </c>
      <c r="H906" s="139">
        <v>1117.2</v>
      </c>
    </row>
    <row r="907" spans="1:8" x14ac:dyDescent="0.2">
      <c r="A907" s="138" t="s">
        <v>23673</v>
      </c>
      <c r="B907" s="138" t="s">
        <v>23638</v>
      </c>
      <c r="C907" s="733">
        <v>45261</v>
      </c>
      <c r="D907" s="869">
        <v>45252</v>
      </c>
      <c r="E907" s="869">
        <v>45369</v>
      </c>
      <c r="F907" s="139">
        <v>18375.830000000002</v>
      </c>
      <c r="G907" s="139">
        <v>1267.93</v>
      </c>
      <c r="H907" s="139">
        <v>17107.900000000001</v>
      </c>
    </row>
    <row r="908" spans="1:8" x14ac:dyDescent="0.2">
      <c r="A908" s="138" t="s">
        <v>23674</v>
      </c>
      <c r="B908" s="138" t="s">
        <v>23639</v>
      </c>
      <c r="C908" s="733">
        <v>45261</v>
      </c>
      <c r="D908" s="869">
        <v>45278</v>
      </c>
      <c r="E908" s="869">
        <v>45370</v>
      </c>
      <c r="F908" s="139">
        <v>18000</v>
      </c>
      <c r="G908" s="139">
        <v>1242</v>
      </c>
      <c r="H908" s="139">
        <v>16758</v>
      </c>
    </row>
    <row r="909" spans="1:8" x14ac:dyDescent="0.2">
      <c r="A909" s="138" t="s">
        <v>23652</v>
      </c>
      <c r="B909" s="138" t="s">
        <v>23618</v>
      </c>
      <c r="C909" s="733">
        <v>45261</v>
      </c>
      <c r="D909" s="869">
        <v>45281</v>
      </c>
      <c r="E909" s="869">
        <v>45371</v>
      </c>
      <c r="F909" s="139">
        <v>400</v>
      </c>
      <c r="G909" s="139">
        <v>27.6</v>
      </c>
      <c r="H909" s="139">
        <v>372.4</v>
      </c>
    </row>
    <row r="910" spans="1:8" x14ac:dyDescent="0.2">
      <c r="A910" s="138" t="s">
        <v>23675</v>
      </c>
      <c r="B910" s="138" t="s">
        <v>23640</v>
      </c>
      <c r="C910" s="733">
        <v>45261</v>
      </c>
      <c r="D910" s="869">
        <v>45280</v>
      </c>
      <c r="E910" s="869">
        <v>45371</v>
      </c>
      <c r="F910" s="139">
        <v>2500</v>
      </c>
      <c r="G910" s="139">
        <v>172.5</v>
      </c>
      <c r="H910" s="139">
        <v>2327.5</v>
      </c>
    </row>
    <row r="912" spans="1:8" x14ac:dyDescent="0.2">
      <c r="A912" s="138" t="s">
        <v>23742</v>
      </c>
      <c r="B912" s="138" t="s">
        <v>21561</v>
      </c>
      <c r="C912" s="733">
        <v>45292</v>
      </c>
      <c r="D912" s="869">
        <v>45292</v>
      </c>
      <c r="E912" s="869">
        <v>45390</v>
      </c>
      <c r="F912" s="139">
        <v>1100</v>
      </c>
      <c r="G912" s="139">
        <v>75.900000000000006</v>
      </c>
      <c r="H912" s="139">
        <v>1024.0999999999999</v>
      </c>
    </row>
    <row r="913" spans="1:8" x14ac:dyDescent="0.2">
      <c r="A913" s="138" t="s">
        <v>23800</v>
      </c>
      <c r="B913" s="138" t="s">
        <v>21551</v>
      </c>
      <c r="C913" s="733">
        <v>45292</v>
      </c>
      <c r="D913" s="869">
        <v>45305</v>
      </c>
      <c r="E913" s="869">
        <v>45405</v>
      </c>
      <c r="F913" s="139">
        <v>1170</v>
      </c>
      <c r="G913" s="139">
        <v>80.73</v>
      </c>
      <c r="H913" s="139">
        <v>1089.27</v>
      </c>
    </row>
    <row r="914" spans="1:8" x14ac:dyDescent="0.2">
      <c r="A914" s="138" t="s">
        <v>23737</v>
      </c>
      <c r="B914" s="138" t="s">
        <v>23838</v>
      </c>
      <c r="C914" s="733">
        <v>45292</v>
      </c>
      <c r="D914" s="869">
        <v>45296</v>
      </c>
      <c r="E914" s="869">
        <v>45390</v>
      </c>
      <c r="F914" s="139">
        <v>1200</v>
      </c>
      <c r="G914" s="139">
        <v>82.8</v>
      </c>
      <c r="H914" s="139">
        <v>1117.2</v>
      </c>
    </row>
    <row r="915" spans="1:8" x14ac:dyDescent="0.2">
      <c r="A915" s="138" t="s">
        <v>23775</v>
      </c>
      <c r="B915" s="138" t="s">
        <v>23843</v>
      </c>
      <c r="C915" s="733">
        <v>45292</v>
      </c>
      <c r="D915" s="869">
        <v>45301</v>
      </c>
      <c r="E915" s="869">
        <v>45397</v>
      </c>
      <c r="F915" s="139">
        <v>1350</v>
      </c>
      <c r="G915" s="139">
        <v>93.15</v>
      </c>
      <c r="H915" s="139">
        <v>1256.8499999999999</v>
      </c>
    </row>
    <row r="916" spans="1:8" x14ac:dyDescent="0.2">
      <c r="A916" s="138" t="s">
        <v>23768</v>
      </c>
      <c r="B916" s="138" t="s">
        <v>23843</v>
      </c>
      <c r="C916" s="733">
        <v>45292</v>
      </c>
      <c r="D916" s="869">
        <v>45301</v>
      </c>
      <c r="E916" s="869">
        <v>45392</v>
      </c>
      <c r="F916" s="139">
        <v>1500</v>
      </c>
      <c r="G916" s="139">
        <v>103.5</v>
      </c>
      <c r="H916" s="139">
        <v>1396.5</v>
      </c>
    </row>
    <row r="917" spans="1:8" x14ac:dyDescent="0.2">
      <c r="A917" s="138" t="s">
        <v>23798</v>
      </c>
      <c r="B917" s="138" t="s">
        <v>23843</v>
      </c>
      <c r="C917" s="733">
        <v>45292</v>
      </c>
      <c r="D917" s="869">
        <v>45308</v>
      </c>
      <c r="E917" s="869">
        <v>45404</v>
      </c>
      <c r="F917" s="139">
        <v>1500</v>
      </c>
      <c r="G917" s="139">
        <v>103.5</v>
      </c>
      <c r="H917" s="139">
        <v>1396.5</v>
      </c>
    </row>
    <row r="918" spans="1:8" x14ac:dyDescent="0.2">
      <c r="A918" s="138" t="s">
        <v>23799</v>
      </c>
      <c r="B918" s="138" t="s">
        <v>23846</v>
      </c>
      <c r="C918" s="733">
        <v>45292</v>
      </c>
      <c r="D918" s="869">
        <v>45309</v>
      </c>
      <c r="E918" s="869">
        <v>45404</v>
      </c>
      <c r="F918" s="139">
        <v>1500</v>
      </c>
      <c r="G918" s="139">
        <v>103.5</v>
      </c>
      <c r="H918" s="139">
        <v>1396.5</v>
      </c>
    </row>
    <row r="919" spans="1:8" x14ac:dyDescent="0.2">
      <c r="A919" s="138" t="s">
        <v>23797</v>
      </c>
      <c r="B919" s="138" t="s">
        <v>23843</v>
      </c>
      <c r="C919" s="733">
        <v>45292</v>
      </c>
      <c r="D919" s="869">
        <v>45308</v>
      </c>
      <c r="E919" s="869">
        <v>45399</v>
      </c>
      <c r="F919" s="139">
        <v>1600</v>
      </c>
      <c r="G919" s="139">
        <v>110.4</v>
      </c>
      <c r="H919" s="139">
        <v>1489.6</v>
      </c>
    </row>
    <row r="920" spans="1:8" x14ac:dyDescent="0.2">
      <c r="A920" s="138" t="s">
        <v>23754</v>
      </c>
      <c r="B920" s="138" t="s">
        <v>23843</v>
      </c>
      <c r="C920" s="733">
        <v>45292</v>
      </c>
      <c r="D920" s="869">
        <v>45307</v>
      </c>
      <c r="E920" s="869">
        <v>45397</v>
      </c>
      <c r="F920" s="139">
        <v>1750</v>
      </c>
      <c r="G920" s="139">
        <v>120.75</v>
      </c>
      <c r="H920" s="139">
        <v>1629.25</v>
      </c>
    </row>
    <row r="921" spans="1:8" x14ac:dyDescent="0.2">
      <c r="A921" s="138" t="s">
        <v>23766</v>
      </c>
      <c r="B921" s="138" t="s">
        <v>23843</v>
      </c>
      <c r="C921" s="733">
        <v>45292</v>
      </c>
      <c r="D921" s="869">
        <v>45306</v>
      </c>
      <c r="E921" s="869">
        <v>45397</v>
      </c>
      <c r="F921" s="139">
        <v>1750</v>
      </c>
      <c r="G921" s="139">
        <v>120.75</v>
      </c>
      <c r="H921" s="139">
        <v>1629.25</v>
      </c>
    </row>
    <row r="922" spans="1:8" x14ac:dyDescent="0.2">
      <c r="A922" s="138" t="s">
        <v>23784</v>
      </c>
      <c r="B922" s="138" t="s">
        <v>23843</v>
      </c>
      <c r="C922" s="733">
        <v>45292</v>
      </c>
      <c r="D922" s="869">
        <v>45314</v>
      </c>
      <c r="E922" s="869">
        <v>45404</v>
      </c>
      <c r="F922" s="139">
        <v>1750</v>
      </c>
      <c r="G922" s="139">
        <v>120.75</v>
      </c>
      <c r="H922" s="139">
        <v>1629.25</v>
      </c>
    </row>
    <row r="923" spans="1:8" x14ac:dyDescent="0.2">
      <c r="A923" s="138" t="s">
        <v>23792</v>
      </c>
      <c r="B923" s="138" t="s">
        <v>23843</v>
      </c>
      <c r="C923" s="733">
        <v>45292</v>
      </c>
      <c r="D923" s="869">
        <v>45314</v>
      </c>
      <c r="E923" s="869">
        <v>45404</v>
      </c>
      <c r="F923" s="139">
        <v>1750</v>
      </c>
      <c r="G923" s="139">
        <v>120.75</v>
      </c>
      <c r="H923" s="139">
        <v>1629.25</v>
      </c>
    </row>
    <row r="924" spans="1:8" x14ac:dyDescent="0.2">
      <c r="A924" s="138" t="s">
        <v>23793</v>
      </c>
      <c r="B924" s="138" t="s">
        <v>23839</v>
      </c>
      <c r="C924" s="733">
        <v>45292</v>
      </c>
      <c r="D924" s="869">
        <v>45308</v>
      </c>
      <c r="E924" s="869">
        <v>45399</v>
      </c>
      <c r="F924" s="139">
        <v>1750</v>
      </c>
      <c r="G924" s="139">
        <v>120.75</v>
      </c>
      <c r="H924" s="139">
        <v>1629.25</v>
      </c>
    </row>
    <row r="925" spans="1:8" x14ac:dyDescent="0.2">
      <c r="A925" s="138" t="s">
        <v>23722</v>
      </c>
      <c r="B925" s="138" t="s">
        <v>21553</v>
      </c>
      <c r="C925" s="733">
        <v>45292</v>
      </c>
      <c r="D925" s="869">
        <v>45293</v>
      </c>
      <c r="E925" s="869">
        <v>45372</v>
      </c>
      <c r="F925" s="139">
        <v>1867</v>
      </c>
      <c r="G925" s="139">
        <v>128.82</v>
      </c>
      <c r="H925" s="139">
        <v>1738.18</v>
      </c>
    </row>
    <row r="926" spans="1:8" x14ac:dyDescent="0.2">
      <c r="A926" s="138" t="s">
        <v>23763</v>
      </c>
      <c r="B926" s="138" t="s">
        <v>23841</v>
      </c>
      <c r="C926" s="733">
        <v>45292</v>
      </c>
      <c r="D926" s="869">
        <v>45302</v>
      </c>
      <c r="E926" s="869">
        <v>45397</v>
      </c>
      <c r="F926" s="139">
        <v>2000</v>
      </c>
      <c r="G926" s="139">
        <v>138</v>
      </c>
      <c r="H926" s="139">
        <v>1862</v>
      </c>
    </row>
    <row r="927" spans="1:8" x14ac:dyDescent="0.2">
      <c r="A927" s="138" t="s">
        <v>23779</v>
      </c>
      <c r="B927" s="138" t="s">
        <v>23699</v>
      </c>
      <c r="C927" s="733">
        <v>45292</v>
      </c>
      <c r="D927" s="869">
        <v>45307</v>
      </c>
      <c r="E927" s="869">
        <v>45397</v>
      </c>
      <c r="F927" s="139">
        <v>2000</v>
      </c>
      <c r="G927" s="139">
        <v>138</v>
      </c>
      <c r="H927" s="139">
        <v>1862</v>
      </c>
    </row>
    <row r="928" spans="1:8" x14ac:dyDescent="0.2">
      <c r="A928" s="138" t="s">
        <v>23741</v>
      </c>
      <c r="B928" s="138" t="s">
        <v>21552</v>
      </c>
      <c r="C928" s="733">
        <v>45292</v>
      </c>
      <c r="D928" s="869">
        <v>45294</v>
      </c>
      <c r="E928" s="869">
        <v>45384</v>
      </c>
      <c r="F928" s="139">
        <v>2049</v>
      </c>
      <c r="G928" s="139">
        <v>141.38</v>
      </c>
      <c r="H928" s="139">
        <v>1907.62</v>
      </c>
    </row>
    <row r="929" spans="1:8" x14ac:dyDescent="0.2">
      <c r="A929" s="138" t="s">
        <v>23733</v>
      </c>
      <c r="B929" s="138" t="s">
        <v>21560</v>
      </c>
      <c r="C929" s="733">
        <v>45292</v>
      </c>
      <c r="D929" s="869">
        <v>45300</v>
      </c>
      <c r="E929" s="869">
        <v>45390</v>
      </c>
      <c r="F929" s="139">
        <v>2185</v>
      </c>
      <c r="G929" s="139">
        <v>150.77000000000001</v>
      </c>
      <c r="H929" s="139">
        <v>2034.24</v>
      </c>
    </row>
    <row r="930" spans="1:8" x14ac:dyDescent="0.2">
      <c r="A930" s="138" t="s">
        <v>23772</v>
      </c>
      <c r="B930" s="138" t="s">
        <v>23843</v>
      </c>
      <c r="C930" s="733">
        <v>45292</v>
      </c>
      <c r="D930" s="869">
        <v>45306</v>
      </c>
      <c r="E930" s="869">
        <v>45397</v>
      </c>
      <c r="F930" s="139">
        <v>2250</v>
      </c>
      <c r="G930" s="139">
        <v>155.25</v>
      </c>
      <c r="H930" s="139">
        <v>2094.75</v>
      </c>
    </row>
    <row r="931" spans="1:8" x14ac:dyDescent="0.2">
      <c r="A931" s="138" t="s">
        <v>23785</v>
      </c>
      <c r="B931" s="138" t="s">
        <v>23844</v>
      </c>
      <c r="C931" s="733">
        <v>45292</v>
      </c>
      <c r="D931" s="869">
        <v>45313</v>
      </c>
      <c r="E931" s="869">
        <v>45404</v>
      </c>
      <c r="F931" s="139">
        <v>2329</v>
      </c>
      <c r="G931" s="139">
        <v>160.69999999999999</v>
      </c>
      <c r="H931" s="139">
        <v>2168.3000000000002</v>
      </c>
    </row>
    <row r="932" spans="1:8" x14ac:dyDescent="0.2">
      <c r="A932" s="138" t="s">
        <v>23725</v>
      </c>
      <c r="B932" s="138" t="s">
        <v>23832</v>
      </c>
      <c r="C932" s="733">
        <v>45292</v>
      </c>
      <c r="D932" s="869">
        <v>45287</v>
      </c>
      <c r="E932" s="869">
        <v>45383</v>
      </c>
      <c r="F932" s="139">
        <v>2350</v>
      </c>
      <c r="G932" s="139">
        <v>162.15</v>
      </c>
      <c r="H932" s="139">
        <v>2187.85</v>
      </c>
    </row>
    <row r="933" spans="1:8" x14ac:dyDescent="0.2">
      <c r="A933" s="138" t="s">
        <v>23761</v>
      </c>
      <c r="B933" s="138" t="s">
        <v>21558</v>
      </c>
      <c r="C933" s="733">
        <v>45292</v>
      </c>
      <c r="D933" s="869">
        <v>45302</v>
      </c>
      <c r="E933" s="869">
        <v>45397</v>
      </c>
      <c r="F933" s="139">
        <v>2365</v>
      </c>
      <c r="G933" s="139">
        <v>163.19</v>
      </c>
      <c r="H933" s="139">
        <v>2201.8200000000002</v>
      </c>
    </row>
    <row r="934" spans="1:8" x14ac:dyDescent="0.2">
      <c r="A934" s="138" t="s">
        <v>23773</v>
      </c>
      <c r="B934" s="138" t="s">
        <v>23699</v>
      </c>
      <c r="C934" s="733">
        <v>45292</v>
      </c>
      <c r="D934" s="869">
        <v>45301</v>
      </c>
      <c r="E934" s="869">
        <v>45397</v>
      </c>
      <c r="F934" s="139">
        <v>2450</v>
      </c>
      <c r="G934" s="139">
        <v>169.05</v>
      </c>
      <c r="H934" s="139">
        <v>2280.9499999999998</v>
      </c>
    </row>
    <row r="935" spans="1:8" x14ac:dyDescent="0.2">
      <c r="A935" s="138" t="s">
        <v>23750</v>
      </c>
      <c r="B935" s="138" t="s">
        <v>23841</v>
      </c>
      <c r="C935" s="733">
        <v>45292</v>
      </c>
      <c r="D935" s="869">
        <v>45307</v>
      </c>
      <c r="E935" s="869">
        <v>45397</v>
      </c>
      <c r="F935" s="139">
        <v>2500</v>
      </c>
      <c r="G935" s="139">
        <v>172.5</v>
      </c>
      <c r="H935" s="139">
        <v>2327.5</v>
      </c>
    </row>
    <row r="936" spans="1:8" x14ac:dyDescent="0.2">
      <c r="A936" s="138" t="s">
        <v>23756</v>
      </c>
      <c r="B936" s="138" t="s">
        <v>23831</v>
      </c>
      <c r="C936" s="733">
        <v>45292</v>
      </c>
      <c r="D936" s="869">
        <v>45306</v>
      </c>
      <c r="E936" s="869">
        <v>45396</v>
      </c>
      <c r="F936" s="139">
        <v>2500</v>
      </c>
      <c r="G936" s="139">
        <v>172.5</v>
      </c>
      <c r="H936" s="139">
        <v>2327.5</v>
      </c>
    </row>
    <row r="937" spans="1:8" x14ac:dyDescent="0.2">
      <c r="A937" s="138" t="s">
        <v>23764</v>
      </c>
      <c r="B937" s="138" t="s">
        <v>23841</v>
      </c>
      <c r="C937" s="733">
        <v>45292</v>
      </c>
      <c r="D937" s="869">
        <v>45302</v>
      </c>
      <c r="E937" s="869">
        <v>45397</v>
      </c>
      <c r="F937" s="139">
        <v>2500</v>
      </c>
      <c r="G937" s="139">
        <v>172.5</v>
      </c>
      <c r="H937" s="139">
        <v>2327.5</v>
      </c>
    </row>
    <row r="938" spans="1:8" x14ac:dyDescent="0.2">
      <c r="A938" s="138" t="s">
        <v>23765</v>
      </c>
      <c r="B938" s="138" t="s">
        <v>23841</v>
      </c>
      <c r="C938" s="733">
        <v>45292</v>
      </c>
      <c r="D938" s="869">
        <v>45301</v>
      </c>
      <c r="E938" s="869">
        <v>45397</v>
      </c>
      <c r="F938" s="139">
        <v>2500</v>
      </c>
      <c r="G938" s="139">
        <v>172.5</v>
      </c>
      <c r="H938" s="139">
        <v>2327.5</v>
      </c>
    </row>
    <row r="939" spans="1:8" x14ac:dyDescent="0.2">
      <c r="A939" s="138" t="s">
        <v>23767</v>
      </c>
      <c r="B939" s="138" t="s">
        <v>23843</v>
      </c>
      <c r="C939" s="733">
        <v>45292</v>
      </c>
      <c r="D939" s="869">
        <v>45301</v>
      </c>
      <c r="E939" s="869">
        <v>45397</v>
      </c>
      <c r="F939" s="139">
        <v>2500</v>
      </c>
      <c r="G939" s="139">
        <v>172.5</v>
      </c>
      <c r="H939" s="139">
        <v>2327.5</v>
      </c>
    </row>
    <row r="940" spans="1:8" x14ac:dyDescent="0.2">
      <c r="A940" s="138" t="s">
        <v>23811</v>
      </c>
      <c r="B940" s="138" t="s">
        <v>23841</v>
      </c>
      <c r="C940" s="733">
        <v>45292</v>
      </c>
      <c r="D940" s="869">
        <v>45321</v>
      </c>
      <c r="E940" s="869">
        <v>45411</v>
      </c>
      <c r="F940" s="139">
        <v>2500</v>
      </c>
      <c r="G940" s="139">
        <v>172.5</v>
      </c>
      <c r="H940" s="139">
        <v>2327.5</v>
      </c>
    </row>
    <row r="941" spans="1:8" x14ac:dyDescent="0.2">
      <c r="A941" s="138" t="s">
        <v>23813</v>
      </c>
      <c r="B941" s="138" t="s">
        <v>23830</v>
      </c>
      <c r="C941" s="733">
        <v>45292</v>
      </c>
      <c r="D941" s="869">
        <v>45321</v>
      </c>
      <c r="E941" s="869">
        <v>45410</v>
      </c>
      <c r="F941" s="139">
        <v>2500</v>
      </c>
      <c r="G941" s="139">
        <v>172.5</v>
      </c>
      <c r="H941" s="139">
        <v>2327.5</v>
      </c>
    </row>
    <row r="942" spans="1:8" x14ac:dyDescent="0.2">
      <c r="A942" s="138" t="s">
        <v>23829</v>
      </c>
      <c r="B942" s="138" t="s">
        <v>21553</v>
      </c>
      <c r="C942" s="733">
        <v>45292</v>
      </c>
      <c r="D942" s="869">
        <v>45301</v>
      </c>
      <c r="E942" s="869">
        <v>45411</v>
      </c>
      <c r="F942" s="139">
        <v>2579</v>
      </c>
      <c r="G942" s="139">
        <v>177.95</v>
      </c>
      <c r="H942" s="139">
        <v>2401.0500000000002</v>
      </c>
    </row>
    <row r="943" spans="1:8" x14ac:dyDescent="0.2">
      <c r="A943" s="138" t="s">
        <v>23757</v>
      </c>
      <c r="B943" s="138" t="s">
        <v>23833</v>
      </c>
      <c r="C943" s="733">
        <v>45292</v>
      </c>
      <c r="D943" s="869">
        <v>45304</v>
      </c>
      <c r="E943" s="869">
        <v>45397</v>
      </c>
      <c r="F943" s="139">
        <v>2600</v>
      </c>
      <c r="G943" s="139">
        <v>179.4</v>
      </c>
      <c r="H943" s="139">
        <v>2420.6</v>
      </c>
    </row>
    <row r="944" spans="1:8" x14ac:dyDescent="0.2">
      <c r="A944" s="138" t="s">
        <v>23770</v>
      </c>
      <c r="B944" s="138" t="s">
        <v>23841</v>
      </c>
      <c r="C944" s="733">
        <v>45292</v>
      </c>
      <c r="D944" s="869">
        <v>45302</v>
      </c>
      <c r="E944" s="869">
        <v>45397</v>
      </c>
      <c r="F944" s="139">
        <v>2600</v>
      </c>
      <c r="G944" s="139">
        <v>179.4</v>
      </c>
      <c r="H944" s="139">
        <v>2420.6</v>
      </c>
    </row>
    <row r="945" spans="1:8" x14ac:dyDescent="0.2">
      <c r="A945" s="138" t="s">
        <v>23787</v>
      </c>
      <c r="B945" s="138" t="s">
        <v>21560</v>
      </c>
      <c r="C945" s="733">
        <v>45292</v>
      </c>
      <c r="D945" s="869">
        <v>45310</v>
      </c>
      <c r="E945" s="869">
        <v>45404</v>
      </c>
      <c r="F945" s="139">
        <v>2600</v>
      </c>
      <c r="G945" s="139">
        <v>179.4</v>
      </c>
      <c r="H945" s="139">
        <v>2420.6</v>
      </c>
    </row>
    <row r="946" spans="1:8" x14ac:dyDescent="0.2">
      <c r="A946" s="138" t="s">
        <v>23760</v>
      </c>
      <c r="B946" s="138" t="s">
        <v>23831</v>
      </c>
      <c r="C946" s="733">
        <v>45292</v>
      </c>
      <c r="D946" s="869">
        <v>45302</v>
      </c>
      <c r="E946" s="869">
        <v>45397</v>
      </c>
      <c r="F946" s="139">
        <v>2609</v>
      </c>
      <c r="G946" s="139">
        <v>180.02</v>
      </c>
      <c r="H946" s="139">
        <v>2428.98</v>
      </c>
    </row>
    <row r="947" spans="1:8" x14ac:dyDescent="0.2">
      <c r="A947" s="138" t="s">
        <v>23755</v>
      </c>
      <c r="B947" s="138" t="s">
        <v>21551</v>
      </c>
      <c r="C947" s="733">
        <v>45292</v>
      </c>
      <c r="D947" s="869">
        <v>45306</v>
      </c>
      <c r="E947" s="869">
        <v>45397</v>
      </c>
      <c r="F947" s="139">
        <v>2700</v>
      </c>
      <c r="G947" s="139">
        <v>186.3</v>
      </c>
      <c r="H947" s="139">
        <v>2513.6999999999998</v>
      </c>
    </row>
    <row r="948" spans="1:8" x14ac:dyDescent="0.2">
      <c r="A948" s="138" t="s">
        <v>23801</v>
      </c>
      <c r="B948" s="138" t="s">
        <v>21551</v>
      </c>
      <c r="C948" s="733">
        <v>45292</v>
      </c>
      <c r="D948" s="869">
        <v>45305</v>
      </c>
      <c r="E948" s="869">
        <v>45404</v>
      </c>
      <c r="F948" s="139">
        <v>2700</v>
      </c>
      <c r="G948" s="139">
        <v>186.3</v>
      </c>
      <c r="H948" s="139">
        <v>2513.6999999999998</v>
      </c>
    </row>
    <row r="949" spans="1:8" x14ac:dyDescent="0.2">
      <c r="A949" s="138" t="s">
        <v>23776</v>
      </c>
      <c r="B949" s="138" t="s">
        <v>23699</v>
      </c>
      <c r="C949" s="733">
        <v>45292</v>
      </c>
      <c r="D949" s="869">
        <v>45302</v>
      </c>
      <c r="E949" s="869">
        <v>45397</v>
      </c>
      <c r="F949" s="139">
        <v>2714</v>
      </c>
      <c r="G949" s="139">
        <v>187.27</v>
      </c>
      <c r="H949" s="139">
        <v>2526.73</v>
      </c>
    </row>
    <row r="950" spans="1:8" x14ac:dyDescent="0.2">
      <c r="A950" s="138" t="s">
        <v>23812</v>
      </c>
      <c r="B950" s="138" t="s">
        <v>21554</v>
      </c>
      <c r="C950" s="733">
        <v>45292</v>
      </c>
      <c r="D950" s="869">
        <v>45321</v>
      </c>
      <c r="E950" s="869">
        <v>45411</v>
      </c>
      <c r="F950" s="139">
        <v>2800</v>
      </c>
      <c r="G950" s="139">
        <v>193.2</v>
      </c>
      <c r="H950" s="139">
        <v>2606.8000000000002</v>
      </c>
    </row>
    <row r="951" spans="1:8" x14ac:dyDescent="0.2">
      <c r="A951" s="138" t="s">
        <v>23736</v>
      </c>
      <c r="B951" s="138" t="s">
        <v>21560</v>
      </c>
      <c r="C951" s="733">
        <v>45292</v>
      </c>
      <c r="D951" s="869">
        <v>45299</v>
      </c>
      <c r="E951" s="869">
        <v>45389</v>
      </c>
      <c r="F951" s="139">
        <v>2805</v>
      </c>
      <c r="G951" s="139">
        <v>193.55</v>
      </c>
      <c r="H951" s="139">
        <v>2611.46</v>
      </c>
    </row>
    <row r="952" spans="1:8" x14ac:dyDescent="0.2">
      <c r="A952" s="138" t="s">
        <v>23744</v>
      </c>
      <c r="B952" s="138" t="s">
        <v>21560</v>
      </c>
      <c r="C952" s="733">
        <v>45292</v>
      </c>
      <c r="D952" s="869">
        <v>45282</v>
      </c>
      <c r="E952" s="869">
        <v>45389</v>
      </c>
      <c r="F952" s="139">
        <v>2805</v>
      </c>
      <c r="G952" s="139">
        <v>193.55</v>
      </c>
      <c r="H952" s="139">
        <v>2611.46</v>
      </c>
    </row>
    <row r="953" spans="1:8" x14ac:dyDescent="0.2">
      <c r="A953" s="138" t="s">
        <v>23752</v>
      </c>
      <c r="B953" s="138" t="s">
        <v>23841</v>
      </c>
      <c r="C953" s="733">
        <v>45292</v>
      </c>
      <c r="D953" s="869">
        <v>45307</v>
      </c>
      <c r="E953" s="869">
        <v>45397</v>
      </c>
      <c r="F953" s="139">
        <v>2850</v>
      </c>
      <c r="G953" s="139">
        <v>196.65</v>
      </c>
      <c r="H953" s="139">
        <v>2653.35</v>
      </c>
    </row>
    <row r="954" spans="1:8" x14ac:dyDescent="0.2">
      <c r="A954" s="138" t="s">
        <v>23814</v>
      </c>
      <c r="B954" s="138" t="s">
        <v>23847</v>
      </c>
      <c r="C954" s="733">
        <v>45292</v>
      </c>
      <c r="D954" s="869">
        <v>45320</v>
      </c>
      <c r="E954" s="869">
        <v>45411</v>
      </c>
      <c r="F954" s="139">
        <v>2500</v>
      </c>
      <c r="G954" s="139">
        <v>197.5</v>
      </c>
      <c r="H954" s="139">
        <v>2302.5</v>
      </c>
    </row>
    <row r="955" spans="1:8" x14ac:dyDescent="0.2">
      <c r="A955" s="138" t="s">
        <v>23774</v>
      </c>
      <c r="B955" s="138" t="s">
        <v>23839</v>
      </c>
      <c r="C955" s="733">
        <v>45292</v>
      </c>
      <c r="D955" s="869">
        <v>45300</v>
      </c>
      <c r="E955" s="869">
        <v>45392</v>
      </c>
      <c r="F955" s="139">
        <v>2863</v>
      </c>
      <c r="G955" s="139">
        <v>197.55</v>
      </c>
      <c r="H955" s="139">
        <v>2665.45</v>
      </c>
    </row>
    <row r="956" spans="1:8" x14ac:dyDescent="0.2">
      <c r="A956" s="138" t="s">
        <v>23781</v>
      </c>
      <c r="B956" s="138" t="s">
        <v>23839</v>
      </c>
      <c r="C956" s="733">
        <v>45292</v>
      </c>
      <c r="D956" s="869">
        <v>45308</v>
      </c>
      <c r="E956" s="869">
        <v>45398</v>
      </c>
      <c r="F956" s="139">
        <v>2863</v>
      </c>
      <c r="G956" s="139">
        <v>197.55</v>
      </c>
      <c r="H956" s="139">
        <v>2665.45</v>
      </c>
    </row>
    <row r="957" spans="1:8" x14ac:dyDescent="0.2">
      <c r="A957" s="138" t="s">
        <v>23794</v>
      </c>
      <c r="B957" s="138" t="s">
        <v>23839</v>
      </c>
      <c r="C957" s="733">
        <v>45292</v>
      </c>
      <c r="D957" s="869">
        <v>45308</v>
      </c>
      <c r="E957" s="869">
        <v>45398</v>
      </c>
      <c r="F957" s="139">
        <v>2863</v>
      </c>
      <c r="G957" s="139">
        <v>197.55</v>
      </c>
      <c r="H957" s="139">
        <v>2665.45</v>
      </c>
    </row>
    <row r="958" spans="1:8" x14ac:dyDescent="0.2">
      <c r="A958" s="138" t="s">
        <v>23746</v>
      </c>
      <c r="B958" s="138" t="s">
        <v>23699</v>
      </c>
      <c r="C958" s="733">
        <v>45292</v>
      </c>
      <c r="D958" s="869">
        <v>45278</v>
      </c>
      <c r="E958" s="869">
        <v>45390</v>
      </c>
      <c r="F958" s="139">
        <v>2895</v>
      </c>
      <c r="G958" s="139">
        <v>199.76</v>
      </c>
      <c r="H958" s="139">
        <v>2695.25</v>
      </c>
    </row>
    <row r="959" spans="1:8" x14ac:dyDescent="0.2">
      <c r="A959" s="138" t="s">
        <v>23778</v>
      </c>
      <c r="B959" s="138" t="s">
        <v>23699</v>
      </c>
      <c r="C959" s="733">
        <v>45292</v>
      </c>
      <c r="D959" s="869">
        <v>45278</v>
      </c>
      <c r="E959" s="869">
        <v>45397</v>
      </c>
      <c r="F959" s="139">
        <v>2895</v>
      </c>
      <c r="G959" s="139">
        <v>199.76</v>
      </c>
      <c r="H959" s="139">
        <v>2695.25</v>
      </c>
    </row>
    <row r="960" spans="1:8" x14ac:dyDescent="0.2">
      <c r="A960" s="138" t="s">
        <v>23771</v>
      </c>
      <c r="B960" s="138" t="s">
        <v>23835</v>
      </c>
      <c r="C960" s="733">
        <v>45292</v>
      </c>
      <c r="D960" s="869">
        <v>45301</v>
      </c>
      <c r="E960" s="869">
        <v>45392</v>
      </c>
      <c r="F960" s="139">
        <v>2900</v>
      </c>
      <c r="G960" s="139">
        <v>200.1</v>
      </c>
      <c r="H960" s="139">
        <v>2699.9</v>
      </c>
    </row>
    <row r="961" spans="1:8" x14ac:dyDescent="0.2">
      <c r="A961" s="138" t="s">
        <v>23810</v>
      </c>
      <c r="B961" s="138" t="s">
        <v>23835</v>
      </c>
      <c r="C961" s="733">
        <v>45292</v>
      </c>
      <c r="D961" s="869">
        <v>45321</v>
      </c>
      <c r="E961" s="869">
        <v>45411</v>
      </c>
      <c r="F961" s="139">
        <v>2969</v>
      </c>
      <c r="G961" s="139">
        <v>204.86</v>
      </c>
      <c r="H961" s="139">
        <v>2764.14</v>
      </c>
    </row>
    <row r="962" spans="1:8" x14ac:dyDescent="0.2">
      <c r="A962" s="138" t="s">
        <v>23743</v>
      </c>
      <c r="B962" s="138" t="s">
        <v>21556</v>
      </c>
      <c r="C962" s="733">
        <v>45292</v>
      </c>
      <c r="D962" s="869">
        <v>45289</v>
      </c>
      <c r="E962" s="869">
        <v>45390</v>
      </c>
      <c r="F962" s="139">
        <v>2990</v>
      </c>
      <c r="G962" s="139">
        <v>206.31</v>
      </c>
      <c r="H962" s="139">
        <v>2783.69</v>
      </c>
    </row>
    <row r="963" spans="1:8" x14ac:dyDescent="0.2">
      <c r="A963" s="138" t="s">
        <v>23822</v>
      </c>
      <c r="B963" s="138" t="s">
        <v>21556</v>
      </c>
      <c r="C963" s="733">
        <v>45292</v>
      </c>
      <c r="D963" s="869">
        <v>45315</v>
      </c>
      <c r="E963" s="869">
        <v>45410</v>
      </c>
      <c r="F963" s="139">
        <v>2990</v>
      </c>
      <c r="G963" s="139">
        <v>206.31</v>
      </c>
      <c r="H963" s="139">
        <v>2783.69</v>
      </c>
    </row>
    <row r="964" spans="1:8" x14ac:dyDescent="0.2">
      <c r="A964" s="138" t="s">
        <v>23790</v>
      </c>
      <c r="B964" s="138" t="s">
        <v>23835</v>
      </c>
      <c r="C964" s="733">
        <v>45292</v>
      </c>
      <c r="D964" s="869">
        <v>45313</v>
      </c>
      <c r="E964" s="869">
        <v>45404</v>
      </c>
      <c r="F964" s="139">
        <v>3000</v>
      </c>
      <c r="G964" s="139">
        <v>207</v>
      </c>
      <c r="H964" s="139">
        <v>2793</v>
      </c>
    </row>
    <row r="965" spans="1:8" x14ac:dyDescent="0.2">
      <c r="A965" s="138" t="s">
        <v>23803</v>
      </c>
      <c r="B965" s="138" t="s">
        <v>23835</v>
      </c>
      <c r="C965" s="733">
        <v>45292</v>
      </c>
      <c r="D965" s="869">
        <v>45303</v>
      </c>
      <c r="E965" s="869">
        <v>45404</v>
      </c>
      <c r="F965" s="139">
        <v>3000</v>
      </c>
      <c r="G965" s="139">
        <v>207</v>
      </c>
      <c r="H965" s="139">
        <v>2793</v>
      </c>
    </row>
    <row r="966" spans="1:8" x14ac:dyDescent="0.2">
      <c r="A966" s="138" t="s">
        <v>23820</v>
      </c>
      <c r="B966" s="138" t="s">
        <v>23848</v>
      </c>
      <c r="C966" s="733">
        <v>45292</v>
      </c>
      <c r="D966" s="869">
        <v>45315</v>
      </c>
      <c r="E966" s="869">
        <v>45406</v>
      </c>
      <c r="F966" s="139">
        <v>3000</v>
      </c>
      <c r="G966" s="139">
        <v>207</v>
      </c>
      <c r="H966" s="139">
        <v>2793</v>
      </c>
    </row>
    <row r="967" spans="1:8" x14ac:dyDescent="0.2">
      <c r="A967" s="138" t="s">
        <v>23805</v>
      </c>
      <c r="B967" s="138" t="s">
        <v>23844</v>
      </c>
      <c r="C967" s="733">
        <v>45292</v>
      </c>
      <c r="D967" s="869">
        <v>45301</v>
      </c>
      <c r="E967" s="869">
        <v>45404</v>
      </c>
      <c r="F967" s="139">
        <v>3079</v>
      </c>
      <c r="G967" s="139">
        <v>212.45</v>
      </c>
      <c r="H967" s="139">
        <v>2866.55</v>
      </c>
    </row>
    <row r="968" spans="1:8" x14ac:dyDescent="0.2">
      <c r="A968" s="138" t="s">
        <v>23747</v>
      </c>
      <c r="B968" s="138" t="s">
        <v>21690</v>
      </c>
      <c r="C968" s="733">
        <v>45292</v>
      </c>
      <c r="D968" s="869">
        <v>45307</v>
      </c>
      <c r="E968" s="869">
        <v>45397</v>
      </c>
      <c r="F968" s="139">
        <v>3100</v>
      </c>
      <c r="G968" s="139">
        <v>213.9</v>
      </c>
      <c r="H968" s="139">
        <v>2886.1</v>
      </c>
    </row>
    <row r="969" spans="1:8" x14ac:dyDescent="0.2">
      <c r="A969" s="138" t="s">
        <v>23758</v>
      </c>
      <c r="B969" s="138" t="s">
        <v>21690</v>
      </c>
      <c r="C969" s="733">
        <v>45292</v>
      </c>
      <c r="D969" s="869">
        <v>45306</v>
      </c>
      <c r="E969" s="869">
        <v>45397</v>
      </c>
      <c r="F969" s="139">
        <v>3100</v>
      </c>
      <c r="G969" s="139">
        <v>213.9</v>
      </c>
      <c r="H969" s="139">
        <v>2886.1</v>
      </c>
    </row>
    <row r="970" spans="1:8" x14ac:dyDescent="0.2">
      <c r="A970" s="138" t="s">
        <v>23802</v>
      </c>
      <c r="B970" s="138" t="s">
        <v>21690</v>
      </c>
      <c r="C970" s="733">
        <v>45292</v>
      </c>
      <c r="D970" s="869">
        <v>45304</v>
      </c>
      <c r="E970" s="869">
        <v>45404</v>
      </c>
      <c r="F970" s="139">
        <v>3100</v>
      </c>
      <c r="G970" s="139">
        <v>213.9</v>
      </c>
      <c r="H970" s="139">
        <v>2886.1</v>
      </c>
    </row>
    <row r="971" spans="1:8" x14ac:dyDescent="0.2">
      <c r="A971" s="138" t="s">
        <v>23783</v>
      </c>
      <c r="B971" s="138" t="s">
        <v>23839</v>
      </c>
      <c r="C971" s="733">
        <v>45292</v>
      </c>
      <c r="D971" s="869">
        <v>45314</v>
      </c>
      <c r="E971" s="869">
        <v>45404</v>
      </c>
      <c r="F971" s="139">
        <v>3118</v>
      </c>
      <c r="G971" s="139">
        <v>215.14</v>
      </c>
      <c r="H971" s="139">
        <v>2902.86</v>
      </c>
    </row>
    <row r="972" spans="1:8" x14ac:dyDescent="0.2">
      <c r="A972" s="138" t="s">
        <v>23827</v>
      </c>
      <c r="B972" s="138" t="s">
        <v>23699</v>
      </c>
      <c r="C972" s="733">
        <v>45292</v>
      </c>
      <c r="D972" s="869">
        <v>45309</v>
      </c>
      <c r="E972" s="869">
        <v>45411</v>
      </c>
      <c r="F972" s="139">
        <v>3175</v>
      </c>
      <c r="G972" s="139">
        <v>219.08</v>
      </c>
      <c r="H972" s="139">
        <v>2955.93</v>
      </c>
    </row>
    <row r="973" spans="1:8" x14ac:dyDescent="0.2">
      <c r="A973" s="138" t="s">
        <v>23734</v>
      </c>
      <c r="B973" s="138" t="s">
        <v>23833</v>
      </c>
      <c r="C973" s="733">
        <v>45292</v>
      </c>
      <c r="D973" s="869">
        <v>45299</v>
      </c>
      <c r="E973" s="869">
        <v>45390</v>
      </c>
      <c r="F973" s="139">
        <v>3200</v>
      </c>
      <c r="G973" s="139">
        <v>220.8</v>
      </c>
      <c r="H973" s="139">
        <v>2979.2</v>
      </c>
    </row>
    <row r="974" spans="1:8" x14ac:dyDescent="0.2">
      <c r="A974" s="138" t="s">
        <v>23723</v>
      </c>
      <c r="B974" s="138" t="s">
        <v>21556</v>
      </c>
      <c r="C974" s="733">
        <v>45292</v>
      </c>
      <c r="D974" s="869">
        <v>45293</v>
      </c>
      <c r="E974" s="869">
        <v>45383</v>
      </c>
      <c r="F974" s="139">
        <v>3290</v>
      </c>
      <c r="G974" s="139">
        <v>227.01</v>
      </c>
      <c r="H974" s="139">
        <v>3062.99</v>
      </c>
    </row>
    <row r="975" spans="1:8" x14ac:dyDescent="0.2">
      <c r="A975" s="138" t="s">
        <v>23807</v>
      </c>
      <c r="B975" s="138" t="s">
        <v>21556</v>
      </c>
      <c r="C975" s="733">
        <v>45292</v>
      </c>
      <c r="D975" s="869">
        <v>45278</v>
      </c>
      <c r="E975" s="869">
        <v>45398</v>
      </c>
      <c r="F975" s="139">
        <v>3290</v>
      </c>
      <c r="G975" s="139">
        <v>227.01</v>
      </c>
      <c r="H975" s="139">
        <v>3062.99</v>
      </c>
    </row>
    <row r="976" spans="1:8" x14ac:dyDescent="0.2">
      <c r="A976" s="138" t="s">
        <v>23729</v>
      </c>
      <c r="B976" s="138" t="s">
        <v>23835</v>
      </c>
      <c r="C976" s="733">
        <v>45292</v>
      </c>
      <c r="D976" s="869">
        <v>45277</v>
      </c>
      <c r="E976" s="869">
        <v>45383</v>
      </c>
      <c r="F976" s="139">
        <v>3419</v>
      </c>
      <c r="G976" s="139">
        <v>235.91</v>
      </c>
      <c r="H976" s="139">
        <v>3183.09</v>
      </c>
    </row>
    <row r="977" spans="1:8" x14ac:dyDescent="0.2">
      <c r="A977" s="138" t="s">
        <v>23762</v>
      </c>
      <c r="B977" s="138" t="s">
        <v>23835</v>
      </c>
      <c r="C977" s="733">
        <v>45292</v>
      </c>
      <c r="D977" s="869">
        <v>45301</v>
      </c>
      <c r="E977" s="869">
        <v>45392</v>
      </c>
      <c r="F977" s="139">
        <v>3500</v>
      </c>
      <c r="G977" s="139">
        <v>241.5</v>
      </c>
      <c r="H977" s="139">
        <v>3258.5</v>
      </c>
    </row>
    <row r="978" spans="1:8" x14ac:dyDescent="0.2">
      <c r="A978" s="138" t="s">
        <v>23727</v>
      </c>
      <c r="B978" s="138" t="s">
        <v>23833</v>
      </c>
      <c r="C978" s="733">
        <v>45292</v>
      </c>
      <c r="D978" s="869">
        <v>45279</v>
      </c>
      <c r="E978" s="869">
        <v>45383</v>
      </c>
      <c r="F978" s="139">
        <v>3550</v>
      </c>
      <c r="G978" s="139">
        <v>244.95</v>
      </c>
      <c r="H978" s="139">
        <v>3305.05</v>
      </c>
    </row>
    <row r="979" spans="1:8" x14ac:dyDescent="0.2">
      <c r="A979" s="138" t="s">
        <v>23817</v>
      </c>
      <c r="B979" s="138" t="s">
        <v>23844</v>
      </c>
      <c r="C979" s="733">
        <v>45292</v>
      </c>
      <c r="D979" s="869">
        <v>45316</v>
      </c>
      <c r="E979" s="869">
        <v>45411</v>
      </c>
      <c r="F979" s="139">
        <v>3695</v>
      </c>
      <c r="G979" s="139">
        <v>254.96</v>
      </c>
      <c r="H979" s="139">
        <v>3440.05</v>
      </c>
    </row>
    <row r="980" spans="1:8" x14ac:dyDescent="0.2">
      <c r="A980" s="138" t="s">
        <v>23759</v>
      </c>
      <c r="B980" s="138" t="s">
        <v>23833</v>
      </c>
      <c r="C980" s="733">
        <v>45292</v>
      </c>
      <c r="D980" s="869">
        <v>45302</v>
      </c>
      <c r="E980" s="869">
        <v>45397</v>
      </c>
      <c r="F980" s="139">
        <v>3700</v>
      </c>
      <c r="G980" s="139">
        <v>255.3</v>
      </c>
      <c r="H980" s="139">
        <v>3444.7</v>
      </c>
    </row>
    <row r="981" spans="1:8" x14ac:dyDescent="0.2">
      <c r="A981" s="138" t="s">
        <v>23824</v>
      </c>
      <c r="B981" s="138" t="s">
        <v>23837</v>
      </c>
      <c r="C981" s="733">
        <v>45292</v>
      </c>
      <c r="D981" s="869">
        <v>45313</v>
      </c>
      <c r="E981" s="869">
        <v>45405</v>
      </c>
      <c r="F981" s="139">
        <v>3722</v>
      </c>
      <c r="G981" s="139">
        <v>256.82</v>
      </c>
      <c r="H981" s="139">
        <v>3465.18</v>
      </c>
    </row>
    <row r="982" spans="1:8" x14ac:dyDescent="0.2">
      <c r="A982" s="138" t="s">
        <v>23815</v>
      </c>
      <c r="B982" s="138" t="s">
        <v>21690</v>
      </c>
      <c r="C982" s="733">
        <v>45292</v>
      </c>
      <c r="D982" s="869">
        <v>45320</v>
      </c>
      <c r="E982" s="869">
        <v>45410</v>
      </c>
      <c r="F982" s="139">
        <v>4007</v>
      </c>
      <c r="G982" s="139">
        <v>276.48</v>
      </c>
      <c r="H982" s="139">
        <v>3730.52</v>
      </c>
    </row>
    <row r="983" spans="1:8" x14ac:dyDescent="0.2">
      <c r="A983" s="138" t="s">
        <v>23740</v>
      </c>
      <c r="B983" s="138" t="s">
        <v>23835</v>
      </c>
      <c r="C983" s="733">
        <v>45292</v>
      </c>
      <c r="D983" s="869">
        <v>45294</v>
      </c>
      <c r="E983" s="869">
        <v>45384</v>
      </c>
      <c r="F983" s="139">
        <v>4329</v>
      </c>
      <c r="G983" s="139">
        <v>298.7</v>
      </c>
      <c r="H983" s="139">
        <v>4030.3</v>
      </c>
    </row>
    <row r="984" spans="1:8" x14ac:dyDescent="0.2">
      <c r="A984" s="138" t="s">
        <v>23732</v>
      </c>
      <c r="B984" s="138" t="s">
        <v>23831</v>
      </c>
      <c r="C984" s="733">
        <v>45292</v>
      </c>
      <c r="D984" s="869">
        <v>45292</v>
      </c>
      <c r="E984" s="869">
        <v>45383</v>
      </c>
      <c r="F984" s="139">
        <v>4700</v>
      </c>
      <c r="G984" s="139">
        <v>324.3</v>
      </c>
      <c r="H984" s="139">
        <v>4375.7</v>
      </c>
    </row>
    <row r="985" spans="1:8" x14ac:dyDescent="0.2">
      <c r="A985" s="138" t="s">
        <v>23816</v>
      </c>
      <c r="B985" s="138" t="s">
        <v>23846</v>
      </c>
      <c r="C985" s="733">
        <v>45292</v>
      </c>
      <c r="D985" s="869">
        <v>45321</v>
      </c>
      <c r="E985" s="869">
        <v>45406</v>
      </c>
      <c r="F985" s="139">
        <v>4990</v>
      </c>
      <c r="G985" s="139">
        <v>344.31</v>
      </c>
      <c r="H985" s="139">
        <v>4645.6899999999996</v>
      </c>
    </row>
    <row r="986" spans="1:8" x14ac:dyDescent="0.2">
      <c r="A986" s="138" t="s">
        <v>23796</v>
      </c>
      <c r="B986" s="138" t="s">
        <v>21685</v>
      </c>
      <c r="C986" s="733">
        <v>45292</v>
      </c>
      <c r="D986" s="869">
        <v>45307</v>
      </c>
      <c r="E986" s="869">
        <v>45404</v>
      </c>
      <c r="F986" s="139">
        <v>5000</v>
      </c>
      <c r="G986" s="139">
        <v>345</v>
      </c>
      <c r="H986" s="139">
        <v>4655</v>
      </c>
    </row>
    <row r="987" spans="1:8" x14ac:dyDescent="0.2">
      <c r="A987" s="138" t="s">
        <v>23821</v>
      </c>
      <c r="B987" s="138" t="s">
        <v>23839</v>
      </c>
      <c r="C987" s="733">
        <v>45292</v>
      </c>
      <c r="D987" s="869">
        <v>45321</v>
      </c>
      <c r="E987" s="869">
        <v>45411</v>
      </c>
      <c r="F987" s="139">
        <v>5000</v>
      </c>
      <c r="G987" s="139">
        <v>345</v>
      </c>
      <c r="H987" s="139">
        <v>4655</v>
      </c>
    </row>
    <row r="988" spans="1:8" x14ac:dyDescent="0.2">
      <c r="A988" s="138" t="s">
        <v>23748</v>
      </c>
      <c r="B988" s="138" t="s">
        <v>23840</v>
      </c>
      <c r="C988" s="733">
        <v>45292</v>
      </c>
      <c r="D988" s="869">
        <v>45307</v>
      </c>
      <c r="E988" s="869">
        <v>45397</v>
      </c>
      <c r="F988" s="139">
        <v>5097</v>
      </c>
      <c r="G988" s="139">
        <v>351.69</v>
      </c>
      <c r="H988" s="139">
        <v>4745.3100000000004</v>
      </c>
    </row>
    <row r="989" spans="1:8" x14ac:dyDescent="0.2">
      <c r="A989" s="138" t="s">
        <v>23791</v>
      </c>
      <c r="B989" s="138" t="s">
        <v>23837</v>
      </c>
      <c r="C989" s="733">
        <v>45292</v>
      </c>
      <c r="D989" s="869">
        <v>45309</v>
      </c>
      <c r="E989" s="869">
        <v>45399</v>
      </c>
      <c r="F989" s="139">
        <v>5125</v>
      </c>
      <c r="G989" s="139">
        <v>353.63</v>
      </c>
      <c r="H989" s="139">
        <v>4771.38</v>
      </c>
    </row>
    <row r="990" spans="1:8" x14ac:dyDescent="0.2">
      <c r="A990" s="138" t="s">
        <v>23782</v>
      </c>
      <c r="B990" s="138" t="s">
        <v>21558</v>
      </c>
      <c r="C990" s="733">
        <v>45292</v>
      </c>
      <c r="D990" s="869">
        <v>45308</v>
      </c>
      <c r="E990" s="869">
        <v>45397</v>
      </c>
      <c r="F990" s="139">
        <v>5184.6000000000004</v>
      </c>
      <c r="G990" s="139">
        <v>357.74</v>
      </c>
      <c r="H990" s="139">
        <v>4826.8599999999997</v>
      </c>
    </row>
    <row r="991" spans="1:8" x14ac:dyDescent="0.2">
      <c r="A991" s="138" t="s">
        <v>23726</v>
      </c>
      <c r="B991" s="138" t="s">
        <v>21564</v>
      </c>
      <c r="C991" s="733">
        <v>45292</v>
      </c>
      <c r="D991" s="869">
        <v>45285</v>
      </c>
      <c r="E991" s="869">
        <v>45383</v>
      </c>
      <c r="F991" s="139">
        <v>5500</v>
      </c>
      <c r="G991" s="139">
        <v>379.5</v>
      </c>
      <c r="H991" s="139">
        <v>5120.5</v>
      </c>
    </row>
    <row r="992" spans="1:8" x14ac:dyDescent="0.2">
      <c r="A992" s="138" t="s">
        <v>23739</v>
      </c>
      <c r="B992" s="138" t="s">
        <v>23835</v>
      </c>
      <c r="C992" s="733">
        <v>45292</v>
      </c>
      <c r="D992" s="869">
        <v>45296</v>
      </c>
      <c r="E992" s="869">
        <v>45390</v>
      </c>
      <c r="F992" s="139">
        <v>5600</v>
      </c>
      <c r="G992" s="139">
        <v>386.4</v>
      </c>
      <c r="H992" s="139">
        <v>5213.6000000000004</v>
      </c>
    </row>
    <row r="993" spans="1:8" x14ac:dyDescent="0.2">
      <c r="A993" s="138" t="s">
        <v>23825</v>
      </c>
      <c r="B993" s="138" t="s">
        <v>21558</v>
      </c>
      <c r="C993" s="733">
        <v>45292</v>
      </c>
      <c r="D993" s="869">
        <v>45311</v>
      </c>
      <c r="E993" s="869">
        <v>45411</v>
      </c>
      <c r="F993" s="139">
        <v>5775</v>
      </c>
      <c r="G993" s="139">
        <v>398.48</v>
      </c>
      <c r="H993" s="139">
        <v>5376.53</v>
      </c>
    </row>
    <row r="994" spans="1:8" x14ac:dyDescent="0.2">
      <c r="A994" s="138" t="s">
        <v>23806</v>
      </c>
      <c r="B994" s="138" t="s">
        <v>23835</v>
      </c>
      <c r="C994" s="733">
        <v>45292</v>
      </c>
      <c r="D994" s="869">
        <v>45299</v>
      </c>
      <c r="E994" s="869">
        <v>45404</v>
      </c>
      <c r="F994" s="139">
        <v>6377</v>
      </c>
      <c r="G994" s="139">
        <v>440.01</v>
      </c>
      <c r="H994" s="139">
        <v>5936.99</v>
      </c>
    </row>
    <row r="995" spans="1:8" x14ac:dyDescent="0.2">
      <c r="A995" s="138" t="s">
        <v>23769</v>
      </c>
      <c r="B995" s="138" t="s">
        <v>21558</v>
      </c>
      <c r="C995" s="733">
        <v>45292</v>
      </c>
      <c r="D995" s="869">
        <v>45301</v>
      </c>
      <c r="E995" s="869">
        <v>45397</v>
      </c>
      <c r="F995" s="139">
        <v>6380</v>
      </c>
      <c r="G995" s="139">
        <v>440.22</v>
      </c>
      <c r="H995" s="139">
        <v>5939.78</v>
      </c>
    </row>
    <row r="996" spans="1:8" x14ac:dyDescent="0.2">
      <c r="A996" s="138" t="s">
        <v>23788</v>
      </c>
      <c r="B996" s="138" t="s">
        <v>23845</v>
      </c>
      <c r="C996" s="733">
        <v>45292</v>
      </c>
      <c r="D996" s="869">
        <v>45311</v>
      </c>
      <c r="E996" s="869">
        <v>45404</v>
      </c>
      <c r="F996" s="139">
        <v>6406.06</v>
      </c>
      <c r="G996" s="139">
        <v>442.02</v>
      </c>
      <c r="H996" s="139">
        <v>5964.04</v>
      </c>
    </row>
    <row r="997" spans="1:8" x14ac:dyDescent="0.2">
      <c r="A997" s="138" t="s">
        <v>23795</v>
      </c>
      <c r="B997" s="138" t="s">
        <v>23840</v>
      </c>
      <c r="C997" s="733">
        <v>45292</v>
      </c>
      <c r="D997" s="869">
        <v>45308</v>
      </c>
      <c r="E997" s="869">
        <v>45402</v>
      </c>
      <c r="F997" s="139">
        <v>6412</v>
      </c>
      <c r="G997" s="139">
        <v>442.43</v>
      </c>
      <c r="H997" s="139">
        <v>5969.57</v>
      </c>
    </row>
    <row r="998" spans="1:8" x14ac:dyDescent="0.2">
      <c r="A998" s="138" t="s">
        <v>23749</v>
      </c>
      <c r="B998" s="138" t="s">
        <v>21690</v>
      </c>
      <c r="C998" s="733">
        <v>45292</v>
      </c>
      <c r="D998" s="869">
        <v>45307</v>
      </c>
      <c r="E998" s="869">
        <v>45397</v>
      </c>
      <c r="F998" s="139">
        <v>6444</v>
      </c>
      <c r="G998" s="139">
        <v>444.64</v>
      </c>
      <c r="H998" s="139">
        <v>5999.36</v>
      </c>
    </row>
    <row r="999" spans="1:8" x14ac:dyDescent="0.2">
      <c r="A999" s="138" t="s">
        <v>23777</v>
      </c>
      <c r="B999" s="138" t="s">
        <v>23837</v>
      </c>
      <c r="C999" s="733">
        <v>45292</v>
      </c>
      <c r="D999" s="869">
        <v>45271</v>
      </c>
      <c r="E999" s="869">
        <v>45397</v>
      </c>
      <c r="F999" s="139">
        <v>7088</v>
      </c>
      <c r="G999" s="139">
        <v>489.07</v>
      </c>
      <c r="H999" s="139">
        <v>6598.93</v>
      </c>
    </row>
    <row r="1000" spans="1:8" x14ac:dyDescent="0.2">
      <c r="A1000" s="138" t="s">
        <v>23786</v>
      </c>
      <c r="B1000" s="138" t="s">
        <v>21690</v>
      </c>
      <c r="C1000" s="733">
        <v>45292</v>
      </c>
      <c r="D1000" s="869">
        <v>45313</v>
      </c>
      <c r="E1000" s="869">
        <v>45404</v>
      </c>
      <c r="F1000" s="139">
        <v>7480</v>
      </c>
      <c r="G1000" s="139">
        <v>516.12</v>
      </c>
      <c r="H1000" s="139">
        <v>6963.88</v>
      </c>
    </row>
    <row r="1001" spans="1:8" x14ac:dyDescent="0.2">
      <c r="A1001" s="138" t="s">
        <v>23724</v>
      </c>
      <c r="B1001" s="138" t="s">
        <v>23831</v>
      </c>
      <c r="C1001" s="733">
        <v>45292</v>
      </c>
      <c r="D1001" s="869">
        <v>45292</v>
      </c>
      <c r="E1001" s="869">
        <v>45383</v>
      </c>
      <c r="F1001" s="139">
        <v>8070</v>
      </c>
      <c r="G1001" s="139">
        <v>556.83000000000004</v>
      </c>
      <c r="H1001" s="139">
        <v>7513.17</v>
      </c>
    </row>
    <row r="1002" spans="1:8" x14ac:dyDescent="0.2">
      <c r="A1002" s="138" t="s">
        <v>23780</v>
      </c>
      <c r="B1002" s="138" t="s">
        <v>23837</v>
      </c>
      <c r="C1002" s="733">
        <v>45292</v>
      </c>
      <c r="D1002" s="869">
        <v>45251</v>
      </c>
      <c r="E1002" s="869">
        <v>45397</v>
      </c>
      <c r="F1002" s="139">
        <v>8075</v>
      </c>
      <c r="G1002" s="139">
        <v>557.17999999999995</v>
      </c>
      <c r="H1002" s="139">
        <v>7517.83</v>
      </c>
    </row>
    <row r="1003" spans="1:8" x14ac:dyDescent="0.2">
      <c r="A1003" s="138" t="s">
        <v>23738</v>
      </c>
      <c r="B1003" s="138" t="s">
        <v>23839</v>
      </c>
      <c r="C1003" s="733">
        <v>45292</v>
      </c>
      <c r="D1003" s="869">
        <v>45295</v>
      </c>
      <c r="E1003" s="869">
        <v>45390</v>
      </c>
      <c r="F1003" s="139">
        <v>8440</v>
      </c>
      <c r="G1003" s="139">
        <v>582.36</v>
      </c>
      <c r="H1003" s="139">
        <v>7857.64</v>
      </c>
    </row>
    <row r="1004" spans="1:8" x14ac:dyDescent="0.2">
      <c r="A1004" s="138" t="s">
        <v>23731</v>
      </c>
      <c r="B1004" s="138" t="s">
        <v>23837</v>
      </c>
      <c r="C1004" s="733">
        <v>45292</v>
      </c>
      <c r="D1004" s="869">
        <v>45274</v>
      </c>
      <c r="E1004" s="869">
        <v>45383</v>
      </c>
      <c r="F1004" s="139">
        <v>8768</v>
      </c>
      <c r="G1004" s="139">
        <v>604.99</v>
      </c>
      <c r="H1004" s="139">
        <v>8163.01</v>
      </c>
    </row>
    <row r="1005" spans="1:8" x14ac:dyDescent="0.2">
      <c r="A1005" s="138" t="s">
        <v>23751</v>
      </c>
      <c r="B1005" s="138" t="s">
        <v>21558</v>
      </c>
      <c r="C1005" s="733">
        <v>45292</v>
      </c>
      <c r="D1005" s="869">
        <v>45307</v>
      </c>
      <c r="E1005" s="869">
        <v>45397</v>
      </c>
      <c r="F1005" s="139">
        <v>8950</v>
      </c>
      <c r="G1005" s="139">
        <v>617.54999999999995</v>
      </c>
      <c r="H1005" s="139">
        <v>8332.4500000000007</v>
      </c>
    </row>
    <row r="1006" spans="1:8" x14ac:dyDescent="0.2">
      <c r="A1006" s="138" t="s">
        <v>23819</v>
      </c>
      <c r="B1006" s="138" t="s">
        <v>23842</v>
      </c>
      <c r="C1006" s="733">
        <v>45292</v>
      </c>
      <c r="D1006" s="869">
        <v>45315</v>
      </c>
      <c r="E1006" s="869">
        <v>45411</v>
      </c>
      <c r="F1006" s="139">
        <v>9100</v>
      </c>
      <c r="G1006" s="139">
        <v>627.9</v>
      </c>
      <c r="H1006" s="139">
        <v>8472.1</v>
      </c>
    </row>
    <row r="1007" spans="1:8" x14ac:dyDescent="0.2">
      <c r="A1007" s="138" t="s">
        <v>23809</v>
      </c>
      <c r="B1007" s="138" t="s">
        <v>21557</v>
      </c>
      <c r="C1007" s="733">
        <v>45292</v>
      </c>
      <c r="D1007" s="869">
        <v>45257</v>
      </c>
      <c r="E1007" s="869">
        <v>45404</v>
      </c>
      <c r="F1007" s="139">
        <v>9152</v>
      </c>
      <c r="G1007" s="139">
        <v>631.49</v>
      </c>
      <c r="H1007" s="139">
        <v>8520.51</v>
      </c>
    </row>
    <row r="1008" spans="1:8" x14ac:dyDescent="0.2">
      <c r="A1008" s="138" t="s">
        <v>23728</v>
      </c>
      <c r="B1008" s="138" t="s">
        <v>23834</v>
      </c>
      <c r="C1008" s="733">
        <v>45292</v>
      </c>
      <c r="D1008" s="869">
        <v>45274</v>
      </c>
      <c r="E1008" s="869">
        <v>45383</v>
      </c>
      <c r="F1008" s="139">
        <v>11174</v>
      </c>
      <c r="G1008" s="139">
        <v>771.01</v>
      </c>
      <c r="H1008" s="139">
        <v>10402.99</v>
      </c>
    </row>
    <row r="1009" spans="1:8" x14ac:dyDescent="0.2">
      <c r="A1009" s="138" t="s">
        <v>23745</v>
      </c>
      <c r="B1009" s="138" t="s">
        <v>21685</v>
      </c>
      <c r="C1009" s="733">
        <v>45292</v>
      </c>
      <c r="D1009" s="869">
        <v>45279</v>
      </c>
      <c r="E1009" s="869">
        <v>45390</v>
      </c>
      <c r="F1009" s="139">
        <v>13000</v>
      </c>
      <c r="G1009" s="139">
        <v>897</v>
      </c>
      <c r="H1009" s="139">
        <v>12103</v>
      </c>
    </row>
    <row r="1010" spans="1:8" x14ac:dyDescent="0.2">
      <c r="A1010" s="138" t="s">
        <v>23823</v>
      </c>
      <c r="B1010" s="138" t="s">
        <v>23835</v>
      </c>
      <c r="C1010" s="733">
        <v>45292</v>
      </c>
      <c r="D1010" s="869">
        <v>45315</v>
      </c>
      <c r="E1010" s="869">
        <v>45411</v>
      </c>
      <c r="F1010" s="139">
        <v>14770</v>
      </c>
      <c r="G1010" s="139">
        <v>1019.13</v>
      </c>
      <c r="H1010" s="139">
        <v>13750.87</v>
      </c>
    </row>
    <row r="1011" spans="1:8" x14ac:dyDescent="0.2">
      <c r="A1011" s="138" t="s">
        <v>23735</v>
      </c>
      <c r="B1011" s="138" t="s">
        <v>23835</v>
      </c>
      <c r="C1011" s="733">
        <v>45292</v>
      </c>
      <c r="D1011" s="869">
        <v>45299</v>
      </c>
      <c r="E1011" s="869">
        <v>45390</v>
      </c>
      <c r="F1011" s="139">
        <v>15000</v>
      </c>
      <c r="G1011" s="139">
        <v>1035</v>
      </c>
      <c r="H1011" s="139">
        <v>13965</v>
      </c>
    </row>
    <row r="1012" spans="1:8" x14ac:dyDescent="0.2">
      <c r="A1012" s="138" t="s">
        <v>23804</v>
      </c>
      <c r="B1012" s="138" t="s">
        <v>23835</v>
      </c>
      <c r="C1012" s="733">
        <v>45292</v>
      </c>
      <c r="D1012" s="869">
        <v>45312</v>
      </c>
      <c r="E1012" s="869">
        <v>45404</v>
      </c>
      <c r="F1012" s="139">
        <v>15820</v>
      </c>
      <c r="G1012" s="139">
        <v>1091.58</v>
      </c>
      <c r="H1012" s="139">
        <v>14728.42</v>
      </c>
    </row>
    <row r="1013" spans="1:8" x14ac:dyDescent="0.2">
      <c r="A1013" s="138" t="s">
        <v>23789</v>
      </c>
      <c r="B1013" s="138" t="s">
        <v>23840</v>
      </c>
      <c r="C1013" s="733">
        <v>45292</v>
      </c>
      <c r="D1013" s="869">
        <v>45310</v>
      </c>
      <c r="E1013" s="869">
        <v>45398</v>
      </c>
      <c r="F1013" s="139">
        <v>16722.150000000001</v>
      </c>
      <c r="G1013" s="139">
        <v>1153.83</v>
      </c>
      <c r="H1013" s="139">
        <v>15568.32</v>
      </c>
    </row>
    <row r="1014" spans="1:8" x14ac:dyDescent="0.2">
      <c r="A1014" s="138" t="s">
        <v>23828</v>
      </c>
      <c r="B1014" s="138" t="s">
        <v>23842</v>
      </c>
      <c r="C1014" s="733">
        <v>45292</v>
      </c>
      <c r="D1014" s="869">
        <v>45311</v>
      </c>
      <c r="E1014" s="869">
        <v>45329</v>
      </c>
      <c r="F1014" s="139">
        <v>17780</v>
      </c>
      <c r="G1014" s="139">
        <v>1226.82</v>
      </c>
      <c r="H1014" s="139">
        <v>16553.18</v>
      </c>
    </row>
    <row r="1015" spans="1:8" x14ac:dyDescent="0.2">
      <c r="A1015" s="138" t="s">
        <v>23808</v>
      </c>
      <c r="B1015" s="138" t="s">
        <v>21557</v>
      </c>
      <c r="C1015" s="733">
        <v>45292</v>
      </c>
      <c r="D1015" s="869">
        <v>45257</v>
      </c>
      <c r="E1015" s="869">
        <v>45404</v>
      </c>
      <c r="F1015" s="139">
        <v>18862</v>
      </c>
      <c r="G1015" s="139">
        <v>1301.48</v>
      </c>
      <c r="H1015" s="139">
        <v>17560.52</v>
      </c>
    </row>
    <row r="1016" spans="1:8" x14ac:dyDescent="0.2">
      <c r="A1016" s="138" t="s">
        <v>23730</v>
      </c>
      <c r="B1016" s="138" t="s">
        <v>23836</v>
      </c>
      <c r="C1016" s="733">
        <v>45292</v>
      </c>
      <c r="D1016" s="869">
        <v>45272</v>
      </c>
      <c r="E1016" s="869">
        <v>45383</v>
      </c>
      <c r="F1016" s="139">
        <v>19752</v>
      </c>
      <c r="G1016" s="139">
        <v>1362.89</v>
      </c>
      <c r="H1016" s="139">
        <v>18389.11</v>
      </c>
    </row>
    <row r="1017" spans="1:8" x14ac:dyDescent="0.2">
      <c r="A1017" s="138" t="s">
        <v>23818</v>
      </c>
      <c r="B1017" s="138" t="s">
        <v>23842</v>
      </c>
      <c r="C1017" s="733">
        <v>45292</v>
      </c>
      <c r="D1017" s="869">
        <v>45315</v>
      </c>
      <c r="E1017" s="869">
        <v>45411</v>
      </c>
      <c r="F1017" s="139">
        <v>20900</v>
      </c>
      <c r="G1017" s="139">
        <v>1442.1</v>
      </c>
      <c r="H1017" s="139">
        <v>19457.900000000001</v>
      </c>
    </row>
    <row r="1018" spans="1:8" x14ac:dyDescent="0.2">
      <c r="A1018" s="138" t="s">
        <v>23753</v>
      </c>
      <c r="B1018" s="138" t="s">
        <v>23842</v>
      </c>
      <c r="C1018" s="733">
        <v>45292</v>
      </c>
      <c r="D1018" s="869">
        <v>45307</v>
      </c>
      <c r="E1018" s="869">
        <v>45188</v>
      </c>
      <c r="F1018" s="139">
        <v>28700</v>
      </c>
      <c r="G1018" s="139">
        <v>1980.3</v>
      </c>
      <c r="H1018" s="139">
        <v>26719.7</v>
      </c>
    </row>
    <row r="1019" spans="1:8" x14ac:dyDescent="0.2">
      <c r="A1019" s="138" t="s">
        <v>23826</v>
      </c>
      <c r="B1019" s="138" t="s">
        <v>23699</v>
      </c>
      <c r="C1019" s="733">
        <v>45292</v>
      </c>
      <c r="D1019" s="869">
        <v>45310</v>
      </c>
      <c r="E1019" s="869">
        <v>90</v>
      </c>
      <c r="F1019" s="139">
        <v>30000</v>
      </c>
      <c r="G1019" s="139">
        <v>2070</v>
      </c>
      <c r="H1019" s="139">
        <v>27930</v>
      </c>
    </row>
    <row r="1021" spans="1:8" x14ac:dyDescent="0.2">
      <c r="A1021" s="138" t="s">
        <v>23953</v>
      </c>
      <c r="B1021" s="138" t="s">
        <v>23836</v>
      </c>
      <c r="C1021" s="733">
        <v>45323</v>
      </c>
      <c r="D1021" s="869">
        <v>45323</v>
      </c>
      <c r="E1021" s="869">
        <v>45413</v>
      </c>
      <c r="F1021" s="139">
        <v>7050</v>
      </c>
      <c r="G1021" s="139">
        <v>486.45</v>
      </c>
      <c r="H1021" s="139">
        <v>6563.55</v>
      </c>
    </row>
    <row r="1022" spans="1:8" x14ac:dyDescent="0.2">
      <c r="A1022" s="138" t="s">
        <v>23954</v>
      </c>
      <c r="B1022" s="138" t="s">
        <v>23845</v>
      </c>
      <c r="C1022" s="733">
        <v>45323</v>
      </c>
      <c r="D1022" s="869">
        <v>45328</v>
      </c>
      <c r="E1022" s="869">
        <v>45418</v>
      </c>
      <c r="F1022" s="139">
        <v>9899.44</v>
      </c>
      <c r="G1022" s="139">
        <v>683.06</v>
      </c>
      <c r="H1022" s="139">
        <v>9216.3799999999992</v>
      </c>
    </row>
    <row r="1023" spans="1:8" x14ac:dyDescent="0.2">
      <c r="A1023" s="138" t="s">
        <v>23955</v>
      </c>
      <c r="B1023" s="138" t="s">
        <v>23848</v>
      </c>
      <c r="C1023" s="733">
        <v>45323</v>
      </c>
      <c r="D1023" s="869">
        <v>45327</v>
      </c>
      <c r="E1023" s="869">
        <v>45417</v>
      </c>
      <c r="F1023" s="139">
        <v>2615</v>
      </c>
      <c r="G1023" s="139">
        <v>180.44</v>
      </c>
      <c r="H1023" s="139">
        <v>2434.5700000000002</v>
      </c>
    </row>
    <row r="1024" spans="1:8" x14ac:dyDescent="0.2">
      <c r="A1024" s="138" t="s">
        <v>23956</v>
      </c>
      <c r="B1024" s="138" t="s">
        <v>23840</v>
      </c>
      <c r="C1024" s="733">
        <v>45323</v>
      </c>
      <c r="D1024" s="869">
        <v>45328</v>
      </c>
      <c r="E1024" s="869">
        <v>45418</v>
      </c>
      <c r="F1024" s="139">
        <v>5522</v>
      </c>
      <c r="G1024" s="139">
        <v>381.02</v>
      </c>
      <c r="H1024" s="139">
        <v>5140.9799999999996</v>
      </c>
    </row>
    <row r="1025" spans="1:8" x14ac:dyDescent="0.2">
      <c r="A1025" s="138" t="s">
        <v>23957</v>
      </c>
      <c r="B1025" s="138" t="s">
        <v>23843</v>
      </c>
      <c r="C1025" s="733">
        <v>45323</v>
      </c>
      <c r="D1025" s="869">
        <v>45328</v>
      </c>
      <c r="E1025" s="869">
        <v>45418</v>
      </c>
      <c r="F1025" s="139">
        <v>1850</v>
      </c>
      <c r="G1025" s="139">
        <v>127.65</v>
      </c>
      <c r="H1025" s="139">
        <v>1722.35</v>
      </c>
    </row>
    <row r="1026" spans="1:8" x14ac:dyDescent="0.2">
      <c r="A1026" s="138" t="s">
        <v>23958</v>
      </c>
      <c r="B1026" s="138" t="s">
        <v>23699</v>
      </c>
      <c r="C1026" s="733">
        <v>45323</v>
      </c>
      <c r="D1026" s="869">
        <v>45328</v>
      </c>
      <c r="E1026" s="869">
        <v>45418</v>
      </c>
      <c r="F1026" s="139">
        <v>2579</v>
      </c>
      <c r="G1026" s="139">
        <v>177.95</v>
      </c>
      <c r="H1026" s="139">
        <v>2401.0500000000002</v>
      </c>
    </row>
    <row r="1027" spans="1:8" x14ac:dyDescent="0.2">
      <c r="A1027" s="138" t="s">
        <v>23959</v>
      </c>
      <c r="B1027" s="138" t="s">
        <v>23841</v>
      </c>
      <c r="C1027" s="733">
        <v>45323</v>
      </c>
      <c r="D1027" s="869">
        <v>45328</v>
      </c>
      <c r="E1027" s="869">
        <v>45418</v>
      </c>
      <c r="F1027" s="139">
        <v>2500</v>
      </c>
      <c r="G1027" s="139">
        <v>172.5</v>
      </c>
      <c r="H1027" s="139">
        <v>2327.5</v>
      </c>
    </row>
    <row r="1028" spans="1:8" x14ac:dyDescent="0.2">
      <c r="A1028" s="138" t="s">
        <v>23960</v>
      </c>
      <c r="B1028" s="138" t="s">
        <v>23841</v>
      </c>
      <c r="C1028" s="733">
        <v>45323</v>
      </c>
      <c r="D1028" s="869">
        <v>45328</v>
      </c>
      <c r="E1028" s="869">
        <v>45418</v>
      </c>
      <c r="F1028" s="139">
        <v>2500</v>
      </c>
      <c r="G1028" s="139">
        <v>172.5</v>
      </c>
      <c r="H1028" s="139">
        <v>2327.5</v>
      </c>
    </row>
    <row r="1029" spans="1:8" x14ac:dyDescent="0.2">
      <c r="A1029" s="138" t="s">
        <v>23961</v>
      </c>
      <c r="B1029" s="138" t="s">
        <v>23848</v>
      </c>
      <c r="C1029" s="733">
        <v>45323</v>
      </c>
      <c r="D1029" s="869">
        <v>45323</v>
      </c>
      <c r="E1029" s="869">
        <v>45413</v>
      </c>
      <c r="F1029" s="139">
        <v>3000</v>
      </c>
      <c r="G1029" s="139">
        <v>207</v>
      </c>
      <c r="H1029" s="139">
        <v>2793</v>
      </c>
    </row>
    <row r="1030" spans="1:8" x14ac:dyDescent="0.2">
      <c r="A1030" s="138" t="s">
        <v>23962</v>
      </c>
      <c r="B1030" s="138" t="s">
        <v>21690</v>
      </c>
      <c r="C1030" s="733">
        <v>45323</v>
      </c>
      <c r="D1030" s="869">
        <v>45324</v>
      </c>
      <c r="E1030" s="869">
        <v>45414</v>
      </c>
      <c r="F1030" s="139">
        <v>4500</v>
      </c>
      <c r="G1030" s="139">
        <v>310.5</v>
      </c>
      <c r="H1030" s="139">
        <v>4189.5</v>
      </c>
    </row>
    <row r="1031" spans="1:8" x14ac:dyDescent="0.2">
      <c r="A1031" s="138" t="s">
        <v>23963</v>
      </c>
      <c r="B1031" s="138" t="s">
        <v>21690</v>
      </c>
      <c r="C1031" s="733">
        <v>45323</v>
      </c>
      <c r="D1031" s="869">
        <v>45324</v>
      </c>
      <c r="E1031" s="869">
        <v>45414</v>
      </c>
      <c r="F1031" s="139">
        <v>3100</v>
      </c>
      <c r="G1031" s="139">
        <v>213.9</v>
      </c>
      <c r="H1031" s="139">
        <v>2886.1</v>
      </c>
    </row>
    <row r="1032" spans="1:8" x14ac:dyDescent="0.2">
      <c r="A1032" s="138" t="s">
        <v>23964</v>
      </c>
      <c r="B1032" s="138" t="s">
        <v>21690</v>
      </c>
      <c r="C1032" s="733">
        <v>45323</v>
      </c>
      <c r="D1032" s="869">
        <v>45324</v>
      </c>
      <c r="E1032" s="869">
        <v>45414</v>
      </c>
      <c r="F1032" s="139">
        <v>4300</v>
      </c>
      <c r="G1032" s="139">
        <v>296.7</v>
      </c>
      <c r="H1032" s="139">
        <v>4003.3</v>
      </c>
    </row>
    <row r="1033" spans="1:8" x14ac:dyDescent="0.2">
      <c r="A1033" s="138" t="s">
        <v>23965</v>
      </c>
      <c r="B1033" s="138" t="s">
        <v>21690</v>
      </c>
      <c r="C1033" s="733">
        <v>45323</v>
      </c>
      <c r="D1033" s="869">
        <v>45324</v>
      </c>
      <c r="E1033" s="869">
        <v>45414</v>
      </c>
      <c r="F1033" s="139">
        <v>3100</v>
      </c>
      <c r="G1033" s="139">
        <v>213.9</v>
      </c>
      <c r="H1033" s="139">
        <v>2886.1</v>
      </c>
    </row>
    <row r="1034" spans="1:8" x14ac:dyDescent="0.2">
      <c r="A1034" s="138" t="s">
        <v>23966</v>
      </c>
      <c r="B1034" s="138" t="s">
        <v>21690</v>
      </c>
      <c r="C1034" s="733">
        <v>45323</v>
      </c>
      <c r="D1034" s="869">
        <v>45324</v>
      </c>
      <c r="E1034" s="869">
        <v>45414</v>
      </c>
      <c r="F1034" s="139">
        <v>1700</v>
      </c>
      <c r="G1034" s="139">
        <v>117.3</v>
      </c>
      <c r="H1034" s="139">
        <v>1582.7</v>
      </c>
    </row>
    <row r="1035" spans="1:8" x14ac:dyDescent="0.2">
      <c r="A1035" s="138" t="s">
        <v>23967</v>
      </c>
      <c r="B1035" s="138" t="s">
        <v>23699</v>
      </c>
      <c r="C1035" s="733">
        <v>45323</v>
      </c>
      <c r="D1035" s="869">
        <v>45328</v>
      </c>
      <c r="E1035" s="869">
        <v>45418</v>
      </c>
      <c r="F1035" s="139">
        <v>1695</v>
      </c>
      <c r="G1035" s="139">
        <v>116.96</v>
      </c>
      <c r="H1035" s="139">
        <v>1578.05</v>
      </c>
    </row>
    <row r="1036" spans="1:8" x14ac:dyDescent="0.2">
      <c r="A1036" s="138" t="s">
        <v>23968</v>
      </c>
      <c r="B1036" s="138" t="s">
        <v>23840</v>
      </c>
      <c r="C1036" s="733">
        <v>45323</v>
      </c>
      <c r="D1036" s="869">
        <v>45323</v>
      </c>
      <c r="E1036" s="869">
        <v>45413</v>
      </c>
      <c r="F1036" s="139">
        <v>5642</v>
      </c>
      <c r="G1036" s="139">
        <v>389.3</v>
      </c>
      <c r="H1036" s="139">
        <v>5252.7</v>
      </c>
    </row>
    <row r="1037" spans="1:8" x14ac:dyDescent="0.2">
      <c r="A1037" s="138" t="s">
        <v>23969</v>
      </c>
      <c r="B1037" s="138" t="s">
        <v>23839</v>
      </c>
      <c r="C1037" s="733">
        <v>45323</v>
      </c>
      <c r="D1037" s="869">
        <v>45323</v>
      </c>
      <c r="E1037" s="869">
        <v>45413</v>
      </c>
      <c r="F1037" s="139">
        <v>2863</v>
      </c>
      <c r="G1037" s="139">
        <v>197.55</v>
      </c>
      <c r="H1037" s="139">
        <v>2665.45</v>
      </c>
    </row>
    <row r="1038" spans="1:8" x14ac:dyDescent="0.2">
      <c r="A1038" s="138" t="s">
        <v>23970</v>
      </c>
      <c r="B1038" s="138" t="s">
        <v>21553</v>
      </c>
      <c r="C1038" s="733">
        <v>45323</v>
      </c>
      <c r="D1038" s="869">
        <v>45323</v>
      </c>
      <c r="E1038" s="869">
        <v>45413</v>
      </c>
      <c r="F1038" s="139">
        <v>3663</v>
      </c>
      <c r="G1038" s="139">
        <v>252.75</v>
      </c>
      <c r="H1038" s="139">
        <v>3410.25</v>
      </c>
    </row>
    <row r="1039" spans="1:8" x14ac:dyDescent="0.2">
      <c r="A1039" s="138" t="s">
        <v>23971</v>
      </c>
      <c r="B1039" s="138" t="s">
        <v>24083</v>
      </c>
      <c r="C1039" s="733">
        <v>45323</v>
      </c>
      <c r="D1039" s="869">
        <v>45267</v>
      </c>
      <c r="E1039" s="869">
        <v>45357</v>
      </c>
      <c r="F1039" s="139">
        <v>3300</v>
      </c>
      <c r="G1039" s="139">
        <v>227.7</v>
      </c>
      <c r="H1039" s="139">
        <v>3072.3</v>
      </c>
    </row>
    <row r="1040" spans="1:8" x14ac:dyDescent="0.2">
      <c r="A1040" s="138" t="s">
        <v>23972</v>
      </c>
      <c r="B1040" s="138" t="s">
        <v>23831</v>
      </c>
      <c r="C1040" s="733">
        <v>45323</v>
      </c>
      <c r="D1040" s="869">
        <v>45323</v>
      </c>
      <c r="E1040" s="869">
        <v>45413</v>
      </c>
      <c r="F1040" s="139">
        <v>2550</v>
      </c>
      <c r="G1040" s="139">
        <v>175.95</v>
      </c>
      <c r="H1040" s="139">
        <v>2374.0500000000002</v>
      </c>
    </row>
    <row r="1041" spans="1:8" x14ac:dyDescent="0.2">
      <c r="A1041" s="138" t="s">
        <v>23973</v>
      </c>
      <c r="B1041" s="138" t="s">
        <v>21690</v>
      </c>
      <c r="C1041" s="733">
        <v>45323</v>
      </c>
      <c r="D1041" s="869">
        <v>45322</v>
      </c>
      <c r="E1041" s="869">
        <v>45412</v>
      </c>
      <c r="F1041" s="139">
        <v>1742.4</v>
      </c>
      <c r="G1041" s="139">
        <v>120.23</v>
      </c>
      <c r="H1041" s="139">
        <v>1622.17</v>
      </c>
    </row>
    <row r="1042" spans="1:8" x14ac:dyDescent="0.2">
      <c r="A1042" s="138" t="s">
        <v>23974</v>
      </c>
      <c r="B1042" s="138" t="s">
        <v>21690</v>
      </c>
      <c r="C1042" s="733">
        <v>45323</v>
      </c>
      <c r="D1042" s="869">
        <v>45323</v>
      </c>
      <c r="E1042" s="869">
        <v>45413</v>
      </c>
      <c r="F1042" s="139">
        <v>3572</v>
      </c>
      <c r="G1042" s="139">
        <v>246.47</v>
      </c>
      <c r="H1042" s="139">
        <v>3325.53</v>
      </c>
    </row>
    <row r="1043" spans="1:8" x14ac:dyDescent="0.2">
      <c r="A1043" s="138" t="s">
        <v>23975</v>
      </c>
      <c r="B1043" s="138" t="s">
        <v>23838</v>
      </c>
      <c r="C1043" s="733">
        <v>45323</v>
      </c>
      <c r="D1043" s="869">
        <v>45328</v>
      </c>
      <c r="E1043" s="869">
        <v>45418</v>
      </c>
      <c r="F1043" s="139">
        <v>900</v>
      </c>
      <c r="G1043" s="139">
        <v>62.1</v>
      </c>
      <c r="H1043" s="139">
        <v>837.9</v>
      </c>
    </row>
    <row r="1044" spans="1:8" x14ac:dyDescent="0.2">
      <c r="A1044" s="138" t="s">
        <v>23976</v>
      </c>
      <c r="B1044" s="138" t="s">
        <v>21556</v>
      </c>
      <c r="C1044" s="733">
        <v>45323</v>
      </c>
      <c r="D1044" s="869">
        <v>45328</v>
      </c>
      <c r="E1044" s="869">
        <v>45418</v>
      </c>
      <c r="F1044" s="139">
        <v>3290</v>
      </c>
      <c r="G1044" s="139">
        <v>227.01</v>
      </c>
      <c r="H1044" s="139">
        <v>3062.99</v>
      </c>
    </row>
    <row r="1045" spans="1:8" x14ac:dyDescent="0.2">
      <c r="A1045" s="138" t="s">
        <v>23977</v>
      </c>
      <c r="B1045" s="138" t="s">
        <v>21551</v>
      </c>
      <c r="C1045" s="733">
        <v>45323</v>
      </c>
      <c r="D1045" s="869">
        <v>45328</v>
      </c>
      <c r="E1045" s="869">
        <v>45418</v>
      </c>
      <c r="F1045" s="139">
        <v>4500</v>
      </c>
      <c r="G1045" s="139">
        <v>310.5</v>
      </c>
      <c r="H1045" s="139">
        <v>4189.5</v>
      </c>
    </row>
    <row r="1046" spans="1:8" x14ac:dyDescent="0.2">
      <c r="A1046" s="138" t="s">
        <v>23978</v>
      </c>
      <c r="B1046" s="138" t="s">
        <v>21553</v>
      </c>
      <c r="C1046" s="733">
        <v>45323</v>
      </c>
      <c r="D1046" s="869">
        <v>45316</v>
      </c>
      <c r="E1046" s="869">
        <v>45406</v>
      </c>
      <c r="F1046" s="139">
        <v>9320.7999999999993</v>
      </c>
      <c r="G1046" s="139">
        <v>643.14</v>
      </c>
      <c r="H1046" s="139">
        <v>8677.67</v>
      </c>
    </row>
    <row r="1047" spans="1:8" x14ac:dyDescent="0.2">
      <c r="A1047" s="138" t="s">
        <v>23979</v>
      </c>
      <c r="B1047" s="138" t="s">
        <v>23842</v>
      </c>
      <c r="C1047" s="733">
        <v>45323</v>
      </c>
      <c r="D1047" s="869">
        <v>45328</v>
      </c>
      <c r="E1047" s="869">
        <v>45418</v>
      </c>
      <c r="F1047" s="139">
        <v>30000</v>
      </c>
      <c r="G1047" s="139">
        <v>2070</v>
      </c>
      <c r="H1047" s="139">
        <v>27930</v>
      </c>
    </row>
    <row r="1048" spans="1:8" x14ac:dyDescent="0.2">
      <c r="A1048" s="138" t="s">
        <v>23980</v>
      </c>
      <c r="B1048" s="138" t="s">
        <v>21557</v>
      </c>
      <c r="C1048" s="733">
        <v>45323</v>
      </c>
      <c r="D1048" s="869">
        <v>45328</v>
      </c>
      <c r="E1048" s="869">
        <v>45418</v>
      </c>
      <c r="F1048" s="139">
        <v>10891</v>
      </c>
      <c r="G1048" s="139">
        <v>751.48</v>
      </c>
      <c r="H1048" s="139">
        <v>10139.52</v>
      </c>
    </row>
    <row r="1049" spans="1:8" x14ac:dyDescent="0.2">
      <c r="A1049" s="138" t="s">
        <v>23981</v>
      </c>
      <c r="B1049" s="138" t="s">
        <v>21557</v>
      </c>
      <c r="C1049" s="733">
        <v>45323</v>
      </c>
      <c r="D1049" s="869">
        <v>45328</v>
      </c>
      <c r="E1049" s="869">
        <v>45418</v>
      </c>
      <c r="F1049" s="139">
        <v>10919</v>
      </c>
      <c r="G1049" s="139">
        <v>753.41</v>
      </c>
      <c r="H1049" s="139">
        <v>10165.59</v>
      </c>
    </row>
    <row r="1050" spans="1:8" x14ac:dyDescent="0.2">
      <c r="A1050" s="138" t="s">
        <v>23982</v>
      </c>
      <c r="B1050" s="138" t="s">
        <v>23847</v>
      </c>
      <c r="C1050" s="733">
        <v>45323</v>
      </c>
      <c r="D1050" s="869">
        <v>45335</v>
      </c>
      <c r="E1050" s="869">
        <v>45425</v>
      </c>
      <c r="F1050" s="139">
        <v>2000</v>
      </c>
      <c r="G1050" s="139">
        <v>138</v>
      </c>
      <c r="H1050" s="139">
        <v>1862</v>
      </c>
    </row>
    <row r="1051" spans="1:8" x14ac:dyDescent="0.2">
      <c r="A1051" s="138" t="s">
        <v>23983</v>
      </c>
      <c r="B1051" s="138" t="s">
        <v>23848</v>
      </c>
      <c r="C1051" s="733">
        <v>45323</v>
      </c>
      <c r="D1051" s="869">
        <v>45335</v>
      </c>
      <c r="E1051" s="869">
        <v>45425</v>
      </c>
      <c r="F1051" s="139">
        <v>2500</v>
      </c>
      <c r="G1051" s="139">
        <v>172.5</v>
      </c>
      <c r="H1051" s="139">
        <v>2327.5</v>
      </c>
    </row>
    <row r="1052" spans="1:8" x14ac:dyDescent="0.2">
      <c r="A1052" s="138" t="s">
        <v>23984</v>
      </c>
      <c r="B1052" s="138" t="s">
        <v>23833</v>
      </c>
      <c r="C1052" s="733">
        <v>45323</v>
      </c>
      <c r="D1052" s="869">
        <v>45335</v>
      </c>
      <c r="E1052" s="869">
        <v>45425</v>
      </c>
      <c r="F1052" s="139">
        <v>1900</v>
      </c>
      <c r="G1052" s="139">
        <v>150.1</v>
      </c>
      <c r="H1052" s="139">
        <v>1749.9</v>
      </c>
    </row>
    <row r="1053" spans="1:8" x14ac:dyDescent="0.2">
      <c r="A1053" s="138" t="s">
        <v>23985</v>
      </c>
      <c r="B1053" s="138" t="s">
        <v>21690</v>
      </c>
      <c r="C1053" s="733">
        <v>45323</v>
      </c>
      <c r="D1053" s="869">
        <v>45335</v>
      </c>
      <c r="E1053" s="869">
        <v>45425</v>
      </c>
      <c r="F1053" s="139">
        <v>4007</v>
      </c>
      <c r="G1053" s="139">
        <v>276.48</v>
      </c>
      <c r="H1053" s="139">
        <v>3730.52</v>
      </c>
    </row>
    <row r="1054" spans="1:8" x14ac:dyDescent="0.2">
      <c r="A1054" s="138" t="s">
        <v>23986</v>
      </c>
      <c r="B1054" s="138" t="s">
        <v>23837</v>
      </c>
      <c r="C1054" s="733">
        <v>45323</v>
      </c>
      <c r="D1054" s="869">
        <v>45335</v>
      </c>
      <c r="E1054" s="869">
        <v>45425</v>
      </c>
      <c r="F1054" s="139">
        <v>4277</v>
      </c>
      <c r="G1054" s="139">
        <v>295.11</v>
      </c>
      <c r="H1054" s="139">
        <v>3981.89</v>
      </c>
    </row>
    <row r="1055" spans="1:8" x14ac:dyDescent="0.2">
      <c r="A1055" s="138" t="s">
        <v>23987</v>
      </c>
      <c r="B1055" s="138" t="s">
        <v>23843</v>
      </c>
      <c r="C1055" s="733">
        <v>45323</v>
      </c>
      <c r="D1055" s="869">
        <v>45335</v>
      </c>
      <c r="E1055" s="869">
        <v>45425</v>
      </c>
      <c r="F1055" s="139">
        <v>1850</v>
      </c>
      <c r="G1055" s="139">
        <v>127.65</v>
      </c>
      <c r="H1055" s="139">
        <v>1722.35</v>
      </c>
    </row>
    <row r="1056" spans="1:8" x14ac:dyDescent="0.2">
      <c r="A1056" s="138" t="s">
        <v>23988</v>
      </c>
      <c r="B1056" s="138" t="s">
        <v>23843</v>
      </c>
      <c r="C1056" s="733">
        <v>45323</v>
      </c>
      <c r="D1056" s="869">
        <v>45335</v>
      </c>
      <c r="E1056" s="869">
        <v>45425</v>
      </c>
      <c r="F1056" s="139">
        <v>1500</v>
      </c>
      <c r="G1056" s="139">
        <v>103.5</v>
      </c>
      <c r="H1056" s="139">
        <v>1396.5</v>
      </c>
    </row>
    <row r="1057" spans="1:8" x14ac:dyDescent="0.2">
      <c r="A1057" s="138" t="s">
        <v>23989</v>
      </c>
      <c r="B1057" s="138" t="s">
        <v>21556</v>
      </c>
      <c r="C1057" s="733">
        <v>45323</v>
      </c>
      <c r="D1057" s="869">
        <v>45335</v>
      </c>
      <c r="E1057" s="869">
        <v>45425</v>
      </c>
      <c r="F1057" s="139">
        <v>2990</v>
      </c>
      <c r="G1057" s="139">
        <v>206.31</v>
      </c>
      <c r="H1057" s="139">
        <v>2783.69</v>
      </c>
    </row>
    <row r="1058" spans="1:8" x14ac:dyDescent="0.2">
      <c r="A1058" s="138" t="s">
        <v>23990</v>
      </c>
      <c r="B1058" s="138" t="s">
        <v>23831</v>
      </c>
      <c r="C1058" s="733">
        <v>45323</v>
      </c>
      <c r="D1058" s="869">
        <v>45335</v>
      </c>
      <c r="E1058" s="869">
        <v>45425</v>
      </c>
      <c r="F1058" s="139">
        <v>5690.99</v>
      </c>
      <c r="G1058" s="139">
        <v>392.68</v>
      </c>
      <c r="H1058" s="139">
        <v>5298.31</v>
      </c>
    </row>
    <row r="1059" spans="1:8" x14ac:dyDescent="0.2">
      <c r="A1059" s="138" t="s">
        <v>23991</v>
      </c>
      <c r="B1059" s="138" t="s">
        <v>24084</v>
      </c>
      <c r="C1059" s="733">
        <v>45323</v>
      </c>
      <c r="D1059" s="869">
        <v>45335</v>
      </c>
      <c r="E1059" s="869">
        <v>45425</v>
      </c>
      <c r="F1059" s="139">
        <v>2224</v>
      </c>
      <c r="G1059" s="139">
        <v>153.46</v>
      </c>
      <c r="H1059" s="139">
        <v>2070.54</v>
      </c>
    </row>
    <row r="1060" spans="1:8" x14ac:dyDescent="0.2">
      <c r="A1060" s="138" t="s">
        <v>23992</v>
      </c>
      <c r="B1060" s="138" t="s">
        <v>23835</v>
      </c>
      <c r="C1060" s="733">
        <v>45323</v>
      </c>
      <c r="D1060" s="869">
        <v>45335</v>
      </c>
      <c r="E1060" s="869">
        <v>45425</v>
      </c>
      <c r="F1060" s="139">
        <v>7113</v>
      </c>
      <c r="G1060" s="139">
        <v>490.8</v>
      </c>
      <c r="H1060" s="139">
        <v>6622.2</v>
      </c>
    </row>
    <row r="1061" spans="1:8" x14ac:dyDescent="0.2">
      <c r="A1061" s="138" t="s">
        <v>23993</v>
      </c>
      <c r="B1061" s="138" t="s">
        <v>21560</v>
      </c>
      <c r="C1061" s="733">
        <v>45323</v>
      </c>
      <c r="D1061" s="869">
        <v>45335</v>
      </c>
      <c r="E1061" s="869">
        <v>45425</v>
      </c>
      <c r="F1061" s="139">
        <v>2575</v>
      </c>
      <c r="G1061" s="139">
        <v>177.68</v>
      </c>
      <c r="H1061" s="139">
        <v>2397.33</v>
      </c>
    </row>
    <row r="1062" spans="1:8" x14ac:dyDescent="0.2">
      <c r="A1062" s="138" t="s">
        <v>23994</v>
      </c>
      <c r="B1062" s="138" t="s">
        <v>21561</v>
      </c>
      <c r="C1062" s="733">
        <v>45323</v>
      </c>
      <c r="D1062" s="869">
        <v>45244</v>
      </c>
      <c r="E1062" s="869">
        <v>45334</v>
      </c>
      <c r="F1062" s="139">
        <v>4400</v>
      </c>
      <c r="G1062" s="139">
        <v>303.60000000000002</v>
      </c>
      <c r="H1062" s="139">
        <v>4096.3999999999996</v>
      </c>
    </row>
    <row r="1063" spans="1:8" x14ac:dyDescent="0.2">
      <c r="A1063" s="138" t="s">
        <v>23995</v>
      </c>
      <c r="B1063" s="138" t="s">
        <v>23835</v>
      </c>
      <c r="C1063" s="733">
        <v>45323</v>
      </c>
      <c r="D1063" s="869">
        <v>45330</v>
      </c>
      <c r="E1063" s="869">
        <v>45420</v>
      </c>
      <c r="F1063" s="139">
        <v>3500</v>
      </c>
      <c r="G1063" s="139">
        <v>241.5</v>
      </c>
      <c r="H1063" s="139">
        <v>3258.5</v>
      </c>
    </row>
    <row r="1064" spans="1:8" x14ac:dyDescent="0.2">
      <c r="A1064" s="138" t="s">
        <v>23996</v>
      </c>
      <c r="B1064" s="138" t="s">
        <v>23835</v>
      </c>
      <c r="C1064" s="733">
        <v>45323</v>
      </c>
      <c r="D1064" s="869">
        <v>45330</v>
      </c>
      <c r="E1064" s="869">
        <v>45420</v>
      </c>
      <c r="F1064" s="139">
        <v>3500</v>
      </c>
      <c r="G1064" s="139">
        <v>241.5</v>
      </c>
      <c r="H1064" s="139">
        <v>3258.5</v>
      </c>
    </row>
    <row r="1065" spans="1:8" x14ac:dyDescent="0.2">
      <c r="A1065" s="138" t="s">
        <v>23997</v>
      </c>
      <c r="B1065" s="138" t="s">
        <v>23835</v>
      </c>
      <c r="C1065" s="733">
        <v>45323</v>
      </c>
      <c r="D1065" s="869">
        <v>44481</v>
      </c>
      <c r="E1065" s="869">
        <v>44571</v>
      </c>
      <c r="F1065" s="139">
        <v>2373</v>
      </c>
      <c r="G1065" s="139">
        <v>163.74</v>
      </c>
      <c r="H1065" s="139">
        <v>2209.2600000000002</v>
      </c>
    </row>
    <row r="1066" spans="1:8" x14ac:dyDescent="0.2">
      <c r="A1066" s="138" t="s">
        <v>23998</v>
      </c>
      <c r="B1066" s="138" t="s">
        <v>21551</v>
      </c>
      <c r="C1066" s="733">
        <v>45323</v>
      </c>
      <c r="D1066" s="869">
        <v>45335</v>
      </c>
      <c r="E1066" s="869">
        <v>45425</v>
      </c>
      <c r="F1066" s="139">
        <v>4000</v>
      </c>
      <c r="G1066" s="139">
        <v>316</v>
      </c>
      <c r="H1066" s="139">
        <v>3684</v>
      </c>
    </row>
    <row r="1067" spans="1:8" x14ac:dyDescent="0.2">
      <c r="A1067" s="138" t="s">
        <v>23999</v>
      </c>
      <c r="B1067" s="138" t="s">
        <v>21554</v>
      </c>
      <c r="C1067" s="733">
        <v>45323</v>
      </c>
      <c r="D1067" s="869">
        <v>45336</v>
      </c>
      <c r="E1067" s="869">
        <v>45426</v>
      </c>
      <c r="F1067" s="139">
        <v>9900</v>
      </c>
      <c r="G1067" s="139">
        <v>683.1</v>
      </c>
      <c r="H1067" s="139">
        <v>9216.9</v>
      </c>
    </row>
    <row r="1068" spans="1:8" x14ac:dyDescent="0.2">
      <c r="A1068" s="138" t="s">
        <v>24000</v>
      </c>
      <c r="B1068" s="138" t="s">
        <v>21552</v>
      </c>
      <c r="C1068" s="733">
        <v>45323</v>
      </c>
      <c r="D1068" s="869">
        <v>45335</v>
      </c>
      <c r="E1068" s="869">
        <v>45425</v>
      </c>
      <c r="F1068" s="139">
        <v>3949</v>
      </c>
      <c r="G1068" s="139">
        <v>272.48</v>
      </c>
      <c r="H1068" s="139">
        <v>3676.52</v>
      </c>
    </row>
    <row r="1069" spans="1:8" x14ac:dyDescent="0.2">
      <c r="A1069" s="138" t="s">
        <v>24001</v>
      </c>
      <c r="B1069" s="138" t="s">
        <v>23840</v>
      </c>
      <c r="C1069" s="733">
        <v>45323</v>
      </c>
      <c r="D1069" s="869">
        <v>45335</v>
      </c>
      <c r="E1069" s="869">
        <v>45425</v>
      </c>
      <c r="F1069" s="139">
        <v>22547.29</v>
      </c>
      <c r="G1069" s="139">
        <v>1555.76</v>
      </c>
      <c r="H1069" s="139">
        <v>20991.53</v>
      </c>
    </row>
    <row r="1070" spans="1:8" x14ac:dyDescent="0.2">
      <c r="A1070" s="138" t="s">
        <v>24002</v>
      </c>
      <c r="B1070" s="138" t="s">
        <v>23847</v>
      </c>
      <c r="C1070" s="733">
        <v>45323</v>
      </c>
      <c r="D1070" s="869">
        <v>45335</v>
      </c>
      <c r="E1070" s="869">
        <v>45425</v>
      </c>
      <c r="F1070" s="139">
        <v>2495</v>
      </c>
      <c r="G1070" s="139">
        <v>172.16</v>
      </c>
      <c r="H1070" s="139">
        <v>2322.85</v>
      </c>
    </row>
    <row r="1071" spans="1:8" x14ac:dyDescent="0.2">
      <c r="A1071" s="138" t="s">
        <v>24003</v>
      </c>
      <c r="B1071" s="138" t="s">
        <v>24085</v>
      </c>
      <c r="C1071" s="733">
        <v>45323</v>
      </c>
      <c r="D1071" s="869">
        <v>45335</v>
      </c>
      <c r="E1071" s="869">
        <v>45425</v>
      </c>
      <c r="F1071" s="139">
        <v>2800</v>
      </c>
      <c r="G1071" s="139">
        <v>193.2</v>
      </c>
      <c r="H1071" s="139">
        <v>2606.8000000000002</v>
      </c>
    </row>
    <row r="1072" spans="1:8" x14ac:dyDescent="0.2">
      <c r="A1072" s="138" t="s">
        <v>24004</v>
      </c>
      <c r="B1072" s="138" t="s">
        <v>23837</v>
      </c>
      <c r="C1072" s="733">
        <v>45323</v>
      </c>
      <c r="D1072" s="869">
        <v>45335</v>
      </c>
      <c r="E1072" s="869">
        <v>45425</v>
      </c>
      <c r="F1072" s="139">
        <v>7408</v>
      </c>
      <c r="G1072" s="139">
        <v>511.15</v>
      </c>
      <c r="H1072" s="139">
        <v>6896.85</v>
      </c>
    </row>
    <row r="1073" spans="1:8" x14ac:dyDescent="0.2">
      <c r="A1073" s="138" t="s">
        <v>24005</v>
      </c>
      <c r="B1073" s="138" t="s">
        <v>21690</v>
      </c>
      <c r="C1073" s="733">
        <v>45323</v>
      </c>
      <c r="D1073" s="869">
        <v>45335</v>
      </c>
      <c r="E1073" s="869">
        <v>45425</v>
      </c>
      <c r="F1073" s="139">
        <v>20870</v>
      </c>
      <c r="G1073" s="139">
        <v>1440.03</v>
      </c>
      <c r="H1073" s="139">
        <v>19429.97</v>
      </c>
    </row>
    <row r="1074" spans="1:8" x14ac:dyDescent="0.2">
      <c r="A1074" s="138" t="s">
        <v>24006</v>
      </c>
      <c r="B1074" s="138" t="s">
        <v>23843</v>
      </c>
      <c r="C1074" s="733">
        <v>45323</v>
      </c>
      <c r="D1074" s="869">
        <v>45330</v>
      </c>
      <c r="E1074" s="869">
        <v>45420</v>
      </c>
      <c r="F1074" s="139">
        <v>1000</v>
      </c>
      <c r="G1074" s="139">
        <v>69</v>
      </c>
      <c r="H1074" s="139">
        <v>931</v>
      </c>
    </row>
    <row r="1075" spans="1:8" x14ac:dyDescent="0.2">
      <c r="A1075" s="138" t="s">
        <v>24007</v>
      </c>
      <c r="B1075" s="138" t="s">
        <v>23837</v>
      </c>
      <c r="C1075" s="733">
        <v>45323</v>
      </c>
      <c r="D1075" s="869">
        <v>45334</v>
      </c>
      <c r="E1075" s="869">
        <v>45424</v>
      </c>
      <c r="F1075" s="139">
        <v>4837</v>
      </c>
      <c r="G1075" s="139">
        <v>333.75</v>
      </c>
      <c r="H1075" s="139">
        <v>4503.25</v>
      </c>
    </row>
    <row r="1076" spans="1:8" x14ac:dyDescent="0.2">
      <c r="A1076" s="138" t="s">
        <v>24008</v>
      </c>
      <c r="B1076" s="138" t="s">
        <v>23840</v>
      </c>
      <c r="C1076" s="733">
        <v>45323</v>
      </c>
      <c r="D1076" s="869">
        <v>45329</v>
      </c>
      <c r="E1076" s="869">
        <v>45419</v>
      </c>
      <c r="F1076" s="139">
        <v>5322</v>
      </c>
      <c r="G1076" s="139">
        <v>367.22</v>
      </c>
      <c r="H1076" s="139">
        <v>4954.78</v>
      </c>
    </row>
    <row r="1077" spans="1:8" x14ac:dyDescent="0.2">
      <c r="A1077" s="138" t="s">
        <v>24009</v>
      </c>
      <c r="B1077" s="138" t="s">
        <v>23835</v>
      </c>
      <c r="C1077" s="733">
        <v>45323</v>
      </c>
      <c r="D1077" s="869">
        <v>45335</v>
      </c>
      <c r="E1077" s="869">
        <v>45425</v>
      </c>
      <c r="F1077" s="139">
        <v>3200</v>
      </c>
      <c r="G1077" s="139">
        <v>220.8</v>
      </c>
      <c r="H1077" s="139">
        <v>2979.2</v>
      </c>
    </row>
    <row r="1078" spans="1:8" x14ac:dyDescent="0.2">
      <c r="A1078" s="138" t="s">
        <v>24010</v>
      </c>
      <c r="B1078" s="138" t="s">
        <v>23843</v>
      </c>
      <c r="C1078" s="733">
        <v>45323</v>
      </c>
      <c r="D1078" s="869">
        <v>45335</v>
      </c>
      <c r="E1078" s="869">
        <v>45425</v>
      </c>
      <c r="F1078" s="139">
        <v>1750</v>
      </c>
      <c r="G1078" s="139">
        <v>120.75</v>
      </c>
      <c r="H1078" s="139">
        <v>1629.25</v>
      </c>
    </row>
    <row r="1079" spans="1:8" x14ac:dyDescent="0.2">
      <c r="A1079" s="138" t="s">
        <v>24011</v>
      </c>
      <c r="B1079" s="138" t="s">
        <v>23843</v>
      </c>
      <c r="C1079" s="733">
        <v>45323</v>
      </c>
      <c r="D1079" s="869">
        <v>45329</v>
      </c>
      <c r="E1079" s="869">
        <v>45419</v>
      </c>
      <c r="F1079" s="139">
        <v>1750</v>
      </c>
      <c r="G1079" s="139">
        <v>120.75</v>
      </c>
      <c r="H1079" s="139">
        <v>1629.25</v>
      </c>
    </row>
    <row r="1080" spans="1:8" x14ac:dyDescent="0.2">
      <c r="A1080" s="138" t="s">
        <v>24012</v>
      </c>
      <c r="B1080" s="138" t="s">
        <v>23699</v>
      </c>
      <c r="C1080" s="733">
        <v>45323</v>
      </c>
      <c r="D1080" s="869">
        <v>45335</v>
      </c>
      <c r="E1080" s="869">
        <v>45425</v>
      </c>
      <c r="F1080" s="139">
        <v>2814</v>
      </c>
      <c r="G1080" s="139">
        <v>194.17</v>
      </c>
      <c r="H1080" s="139">
        <v>2619.83</v>
      </c>
    </row>
    <row r="1081" spans="1:8" x14ac:dyDescent="0.2">
      <c r="A1081" s="138" t="s">
        <v>24013</v>
      </c>
      <c r="B1081" s="138" t="s">
        <v>23843</v>
      </c>
      <c r="C1081" s="733">
        <v>45323</v>
      </c>
      <c r="D1081" s="869">
        <v>45335</v>
      </c>
      <c r="E1081" s="869">
        <v>45425</v>
      </c>
      <c r="F1081" s="139">
        <v>1250</v>
      </c>
      <c r="G1081" s="139">
        <v>86.25</v>
      </c>
      <c r="H1081" s="139">
        <v>1163.75</v>
      </c>
    </row>
    <row r="1082" spans="1:8" x14ac:dyDescent="0.2">
      <c r="A1082" s="138" t="s">
        <v>24014</v>
      </c>
      <c r="B1082" s="138" t="s">
        <v>23841</v>
      </c>
      <c r="C1082" s="733">
        <v>45323</v>
      </c>
      <c r="D1082" s="869">
        <v>45342</v>
      </c>
      <c r="E1082" s="869">
        <v>45432</v>
      </c>
      <c r="F1082" s="139">
        <v>2500</v>
      </c>
      <c r="G1082" s="139">
        <v>172.5</v>
      </c>
      <c r="H1082" s="139">
        <v>2327.5</v>
      </c>
    </row>
    <row r="1083" spans="1:8" x14ac:dyDescent="0.2">
      <c r="A1083" s="138" t="s">
        <v>24015</v>
      </c>
      <c r="B1083" s="138" t="s">
        <v>23699</v>
      </c>
      <c r="C1083" s="733">
        <v>45323</v>
      </c>
      <c r="D1083" s="869">
        <v>45342</v>
      </c>
      <c r="E1083" s="869">
        <v>45432</v>
      </c>
      <c r="F1083" s="139">
        <v>4500</v>
      </c>
      <c r="G1083" s="139">
        <v>310.5</v>
      </c>
      <c r="H1083" s="139">
        <v>4189.5</v>
      </c>
    </row>
    <row r="1084" spans="1:8" x14ac:dyDescent="0.2">
      <c r="A1084" s="138" t="s">
        <v>24016</v>
      </c>
      <c r="B1084" s="138" t="s">
        <v>21560</v>
      </c>
      <c r="C1084" s="733">
        <v>45323</v>
      </c>
      <c r="D1084" s="869">
        <v>45342</v>
      </c>
      <c r="E1084" s="869">
        <v>45432</v>
      </c>
      <c r="F1084" s="139">
        <v>2580</v>
      </c>
      <c r="G1084" s="139">
        <v>178.02</v>
      </c>
      <c r="H1084" s="139">
        <v>2401.98</v>
      </c>
    </row>
    <row r="1085" spans="1:8" x14ac:dyDescent="0.2">
      <c r="A1085" s="138" t="s">
        <v>24017</v>
      </c>
      <c r="B1085" s="138" t="s">
        <v>23831</v>
      </c>
      <c r="C1085" s="733">
        <v>45323</v>
      </c>
      <c r="D1085" s="869">
        <v>45342</v>
      </c>
      <c r="E1085" s="869">
        <v>45432</v>
      </c>
      <c r="F1085" s="139">
        <v>2550</v>
      </c>
      <c r="G1085" s="139">
        <v>175.95</v>
      </c>
      <c r="H1085" s="139">
        <v>2374.0500000000002</v>
      </c>
    </row>
    <row r="1086" spans="1:8" x14ac:dyDescent="0.2">
      <c r="A1086" s="138" t="s">
        <v>24018</v>
      </c>
      <c r="B1086" s="138" t="s">
        <v>23843</v>
      </c>
      <c r="C1086" s="733">
        <v>45323</v>
      </c>
      <c r="D1086" s="869">
        <v>45341</v>
      </c>
      <c r="E1086" s="869">
        <v>45431</v>
      </c>
      <c r="F1086" s="139">
        <v>1600</v>
      </c>
      <c r="G1086" s="139">
        <v>110.4</v>
      </c>
      <c r="H1086" s="139">
        <v>1489.6</v>
      </c>
    </row>
    <row r="1087" spans="1:8" x14ac:dyDescent="0.2">
      <c r="A1087" s="138" t="s">
        <v>24019</v>
      </c>
      <c r="B1087" s="138" t="s">
        <v>23837</v>
      </c>
      <c r="C1087" s="733">
        <v>45323</v>
      </c>
      <c r="D1087" s="869">
        <v>45342</v>
      </c>
      <c r="E1087" s="869">
        <v>45432</v>
      </c>
      <c r="F1087" s="139">
        <v>8689</v>
      </c>
      <c r="G1087" s="139">
        <v>599.54</v>
      </c>
      <c r="H1087" s="139">
        <v>8089.46</v>
      </c>
    </row>
    <row r="1088" spans="1:8" x14ac:dyDescent="0.2">
      <c r="A1088" s="138" t="s">
        <v>24020</v>
      </c>
      <c r="B1088" s="138" t="s">
        <v>23841</v>
      </c>
      <c r="C1088" s="733">
        <v>45323</v>
      </c>
      <c r="D1088" s="869">
        <v>45342</v>
      </c>
      <c r="E1088" s="869">
        <v>45432</v>
      </c>
      <c r="F1088" s="139">
        <v>21010</v>
      </c>
      <c r="G1088" s="139">
        <v>1659.79</v>
      </c>
      <c r="H1088" s="139">
        <v>19350.21</v>
      </c>
    </row>
    <row r="1089" spans="1:8" x14ac:dyDescent="0.2">
      <c r="A1089" s="138" t="s">
        <v>24021</v>
      </c>
      <c r="B1089" s="138" t="s">
        <v>23845</v>
      </c>
      <c r="C1089" s="733">
        <v>45323</v>
      </c>
      <c r="D1089" s="869">
        <v>45342</v>
      </c>
      <c r="E1089" s="869">
        <v>45432</v>
      </c>
      <c r="F1089" s="139">
        <v>15548.34</v>
      </c>
      <c r="G1089" s="139">
        <v>1072.8399999999999</v>
      </c>
      <c r="H1089" s="139">
        <v>14475.51</v>
      </c>
    </row>
    <row r="1090" spans="1:8" x14ac:dyDescent="0.2">
      <c r="A1090" s="138" t="s">
        <v>24022</v>
      </c>
      <c r="B1090" s="138" t="s">
        <v>23845</v>
      </c>
      <c r="C1090" s="733">
        <v>45323</v>
      </c>
      <c r="D1090" s="869">
        <v>45342</v>
      </c>
      <c r="E1090" s="869">
        <v>45432</v>
      </c>
      <c r="F1090" s="139">
        <v>7740.58</v>
      </c>
      <c r="G1090" s="139">
        <v>534.1</v>
      </c>
      <c r="H1090" s="139">
        <v>7206.48</v>
      </c>
    </row>
    <row r="1091" spans="1:8" x14ac:dyDescent="0.2">
      <c r="A1091" s="138" t="s">
        <v>24023</v>
      </c>
      <c r="B1091" s="138" t="s">
        <v>24086</v>
      </c>
      <c r="C1091" s="733">
        <v>45323</v>
      </c>
      <c r="D1091" s="869">
        <v>45342</v>
      </c>
      <c r="E1091" s="869">
        <v>45432</v>
      </c>
      <c r="F1091" s="139">
        <v>7728.5</v>
      </c>
      <c r="G1091" s="139">
        <v>533.27</v>
      </c>
      <c r="H1091" s="139">
        <v>7195.23</v>
      </c>
    </row>
    <row r="1092" spans="1:8" x14ac:dyDescent="0.2">
      <c r="A1092" s="138" t="s">
        <v>24024</v>
      </c>
      <c r="B1092" s="138" t="s">
        <v>23838</v>
      </c>
      <c r="C1092" s="733">
        <v>45323</v>
      </c>
      <c r="D1092" s="869">
        <v>45341</v>
      </c>
      <c r="E1092" s="869">
        <v>45431</v>
      </c>
      <c r="F1092" s="139">
        <v>900</v>
      </c>
      <c r="G1092" s="139">
        <v>62.1</v>
      </c>
      <c r="H1092" s="139">
        <v>837.9</v>
      </c>
    </row>
    <row r="1093" spans="1:8" x14ac:dyDescent="0.2">
      <c r="A1093" s="138" t="s">
        <v>24025</v>
      </c>
      <c r="B1093" s="138" t="s">
        <v>21565</v>
      </c>
      <c r="C1093" s="733">
        <v>45323</v>
      </c>
      <c r="D1093" s="869">
        <v>45342</v>
      </c>
      <c r="E1093" s="869">
        <v>45432</v>
      </c>
      <c r="F1093" s="139">
        <v>19866</v>
      </c>
      <c r="G1093" s="139">
        <v>1569.41</v>
      </c>
      <c r="H1093" s="139">
        <v>18296.59</v>
      </c>
    </row>
    <row r="1094" spans="1:8" x14ac:dyDescent="0.2">
      <c r="A1094" s="138" t="s">
        <v>24026</v>
      </c>
      <c r="B1094" s="138" t="s">
        <v>21565</v>
      </c>
      <c r="C1094" s="733">
        <v>45323</v>
      </c>
      <c r="D1094" s="869">
        <v>45342</v>
      </c>
      <c r="E1094" s="869">
        <v>45432</v>
      </c>
      <c r="F1094" s="139">
        <v>9362</v>
      </c>
      <c r="G1094" s="139">
        <v>645.98</v>
      </c>
      <c r="H1094" s="139">
        <v>8716.02</v>
      </c>
    </row>
    <row r="1095" spans="1:8" x14ac:dyDescent="0.2">
      <c r="A1095" s="138" t="s">
        <v>24027</v>
      </c>
      <c r="B1095" s="138" t="s">
        <v>23835</v>
      </c>
      <c r="C1095" s="733">
        <v>45323</v>
      </c>
      <c r="D1095" s="869">
        <v>45337</v>
      </c>
      <c r="E1095" s="869">
        <v>45427</v>
      </c>
      <c r="F1095" s="139">
        <v>8118</v>
      </c>
      <c r="G1095" s="139">
        <v>641.32000000000005</v>
      </c>
      <c r="H1095" s="139">
        <v>7476.68</v>
      </c>
    </row>
    <row r="1096" spans="1:8" x14ac:dyDescent="0.2">
      <c r="A1096" s="138" t="s">
        <v>24028</v>
      </c>
      <c r="B1096" s="138" t="s">
        <v>23835</v>
      </c>
      <c r="C1096" s="733">
        <v>45323</v>
      </c>
      <c r="D1096" s="869">
        <v>45336</v>
      </c>
      <c r="E1096" s="869">
        <v>45426</v>
      </c>
      <c r="F1096" s="139">
        <v>3139</v>
      </c>
      <c r="G1096" s="139">
        <v>216.59</v>
      </c>
      <c r="H1096" s="139">
        <v>2922.41</v>
      </c>
    </row>
    <row r="1097" spans="1:8" x14ac:dyDescent="0.2">
      <c r="A1097" s="138" t="s">
        <v>24029</v>
      </c>
      <c r="B1097" s="138" t="s">
        <v>24083</v>
      </c>
      <c r="C1097" s="733">
        <v>45323</v>
      </c>
      <c r="D1097" s="869">
        <v>45336</v>
      </c>
      <c r="E1097" s="869">
        <v>45426</v>
      </c>
      <c r="F1097" s="139">
        <v>2650</v>
      </c>
      <c r="G1097" s="139">
        <v>182.85</v>
      </c>
      <c r="H1097" s="139">
        <v>2467.15</v>
      </c>
    </row>
    <row r="1098" spans="1:8" x14ac:dyDescent="0.2">
      <c r="A1098" s="138" t="s">
        <v>24030</v>
      </c>
      <c r="B1098" s="138" t="s">
        <v>21690</v>
      </c>
      <c r="C1098" s="733">
        <v>45323</v>
      </c>
      <c r="D1098" s="869">
        <v>45336</v>
      </c>
      <c r="E1098" s="869">
        <v>45426</v>
      </c>
      <c r="F1098" s="139">
        <v>3002.4</v>
      </c>
      <c r="G1098" s="139">
        <v>207.17</v>
      </c>
      <c r="H1098" s="139">
        <v>2795.23</v>
      </c>
    </row>
    <row r="1099" spans="1:8" x14ac:dyDescent="0.2">
      <c r="A1099" s="138" t="s">
        <v>24031</v>
      </c>
      <c r="B1099" s="138" t="s">
        <v>23842</v>
      </c>
      <c r="C1099" s="733">
        <v>45323</v>
      </c>
      <c r="D1099" s="869">
        <v>45342</v>
      </c>
      <c r="E1099" s="869">
        <v>45432</v>
      </c>
      <c r="F1099" s="139">
        <v>30000</v>
      </c>
      <c r="G1099" s="139">
        <v>2070</v>
      </c>
      <c r="H1099" s="139">
        <v>27930</v>
      </c>
    </row>
    <row r="1100" spans="1:8" x14ac:dyDescent="0.2">
      <c r="A1100" s="138" t="s">
        <v>24032</v>
      </c>
      <c r="B1100" s="138" t="s">
        <v>21690</v>
      </c>
      <c r="C1100" s="733">
        <v>45323</v>
      </c>
      <c r="D1100" s="869">
        <v>45337</v>
      </c>
      <c r="E1100" s="869">
        <v>45427</v>
      </c>
      <c r="F1100" s="139">
        <v>3500</v>
      </c>
      <c r="G1100" s="139">
        <v>241.5</v>
      </c>
      <c r="H1100" s="139">
        <v>3258.5</v>
      </c>
    </row>
    <row r="1101" spans="1:8" x14ac:dyDescent="0.2">
      <c r="A1101" s="138" t="s">
        <v>24033</v>
      </c>
      <c r="B1101" s="138" t="s">
        <v>23835</v>
      </c>
      <c r="C1101" s="733">
        <v>45323</v>
      </c>
      <c r="D1101" s="869">
        <v>45337</v>
      </c>
      <c r="E1101" s="869">
        <v>45427</v>
      </c>
      <c r="F1101" s="139">
        <v>5709.5</v>
      </c>
      <c r="G1101" s="139">
        <v>393.96</v>
      </c>
      <c r="H1101" s="139">
        <v>5315.54</v>
      </c>
    </row>
    <row r="1102" spans="1:8" x14ac:dyDescent="0.2">
      <c r="A1102" s="138" t="s">
        <v>24034</v>
      </c>
      <c r="B1102" s="138" t="s">
        <v>21552</v>
      </c>
      <c r="C1102" s="733">
        <v>45323</v>
      </c>
      <c r="D1102" s="869">
        <v>45341</v>
      </c>
      <c r="E1102" s="869">
        <v>45431</v>
      </c>
      <c r="F1102" s="139">
        <v>2809</v>
      </c>
      <c r="G1102" s="139">
        <v>193.82</v>
      </c>
      <c r="H1102" s="139">
        <v>2615.1799999999998</v>
      </c>
    </row>
    <row r="1103" spans="1:8" x14ac:dyDescent="0.2">
      <c r="A1103" s="138" t="s">
        <v>24035</v>
      </c>
      <c r="B1103" s="138" t="s">
        <v>23835</v>
      </c>
      <c r="C1103" s="733">
        <v>45323</v>
      </c>
      <c r="D1103" s="869">
        <v>45342</v>
      </c>
      <c r="E1103" s="869">
        <v>45432</v>
      </c>
      <c r="F1103" s="139">
        <v>2679</v>
      </c>
      <c r="G1103" s="139">
        <v>184.85</v>
      </c>
      <c r="H1103" s="139">
        <v>2494.15</v>
      </c>
    </row>
    <row r="1104" spans="1:8" x14ac:dyDescent="0.2">
      <c r="A1104" s="138" t="s">
        <v>24036</v>
      </c>
      <c r="B1104" s="138" t="s">
        <v>23833</v>
      </c>
      <c r="C1104" s="733">
        <v>45323</v>
      </c>
      <c r="D1104" s="869">
        <v>45342</v>
      </c>
      <c r="E1104" s="869">
        <v>45432</v>
      </c>
      <c r="F1104" s="139">
        <v>5000</v>
      </c>
      <c r="G1104" s="139">
        <v>345</v>
      </c>
      <c r="H1104" s="139">
        <v>4655</v>
      </c>
    </row>
    <row r="1105" spans="1:8" x14ac:dyDescent="0.2">
      <c r="A1105" s="138" t="s">
        <v>24037</v>
      </c>
      <c r="B1105" s="138" t="s">
        <v>23840</v>
      </c>
      <c r="C1105" s="733">
        <v>45323</v>
      </c>
      <c r="D1105" s="869">
        <v>45341</v>
      </c>
      <c r="E1105" s="869">
        <v>45431</v>
      </c>
      <c r="F1105" s="139">
        <v>4989.3999999999996</v>
      </c>
      <c r="G1105" s="139">
        <v>344.27</v>
      </c>
      <c r="H1105" s="139">
        <v>4645.13</v>
      </c>
    </row>
    <row r="1106" spans="1:8" x14ac:dyDescent="0.2">
      <c r="A1106" s="138" t="s">
        <v>24038</v>
      </c>
      <c r="B1106" s="138" t="s">
        <v>23837</v>
      </c>
      <c r="C1106" s="733">
        <v>45323</v>
      </c>
      <c r="D1106" s="869">
        <v>45342</v>
      </c>
      <c r="E1106" s="869">
        <v>45432</v>
      </c>
      <c r="F1106" s="139">
        <v>6406</v>
      </c>
      <c r="G1106" s="139">
        <v>442.01</v>
      </c>
      <c r="H1106" s="139">
        <v>5963.99</v>
      </c>
    </row>
    <row r="1107" spans="1:8" x14ac:dyDescent="0.2">
      <c r="A1107" s="138" t="s">
        <v>24039</v>
      </c>
      <c r="B1107" s="138" t="s">
        <v>23845</v>
      </c>
      <c r="C1107" s="733">
        <v>45323</v>
      </c>
      <c r="D1107" s="869">
        <v>45342</v>
      </c>
      <c r="E1107" s="869">
        <v>45432</v>
      </c>
      <c r="F1107" s="139">
        <v>9980.84</v>
      </c>
      <c r="G1107" s="139">
        <v>688.68</v>
      </c>
      <c r="H1107" s="139">
        <v>9292.16</v>
      </c>
    </row>
    <row r="1108" spans="1:8" x14ac:dyDescent="0.2">
      <c r="A1108" s="138" t="s">
        <v>24040</v>
      </c>
      <c r="B1108" s="138" t="s">
        <v>21557</v>
      </c>
      <c r="C1108" s="733">
        <v>45323</v>
      </c>
      <c r="D1108" s="869">
        <v>45342</v>
      </c>
      <c r="E1108" s="869">
        <v>45432</v>
      </c>
      <c r="F1108" s="139">
        <v>10202</v>
      </c>
      <c r="G1108" s="139">
        <v>703.94</v>
      </c>
      <c r="H1108" s="139">
        <v>9498.06</v>
      </c>
    </row>
    <row r="1109" spans="1:8" x14ac:dyDescent="0.2">
      <c r="A1109" s="138" t="s">
        <v>24041</v>
      </c>
      <c r="B1109" s="138" t="s">
        <v>23699</v>
      </c>
      <c r="C1109" s="733">
        <v>45323</v>
      </c>
      <c r="D1109" s="869">
        <v>45342</v>
      </c>
      <c r="E1109" s="869">
        <v>45432</v>
      </c>
      <c r="F1109" s="139">
        <v>3175</v>
      </c>
      <c r="G1109" s="139">
        <v>219.08</v>
      </c>
      <c r="H1109" s="139">
        <v>2955.93</v>
      </c>
    </row>
    <row r="1110" spans="1:8" x14ac:dyDescent="0.2">
      <c r="A1110" s="138" t="s">
        <v>24042</v>
      </c>
      <c r="B1110" s="138" t="s">
        <v>23835</v>
      </c>
      <c r="C1110" s="733">
        <v>45323</v>
      </c>
      <c r="D1110" s="869">
        <v>45339</v>
      </c>
      <c r="E1110" s="869">
        <v>45429</v>
      </c>
      <c r="F1110" s="139">
        <v>3500</v>
      </c>
      <c r="G1110" s="139">
        <v>241.5</v>
      </c>
      <c r="H1110" s="139">
        <v>3258.5</v>
      </c>
    </row>
    <row r="1111" spans="1:8" x14ac:dyDescent="0.2">
      <c r="A1111" s="138" t="s">
        <v>24043</v>
      </c>
      <c r="B1111" s="138" t="s">
        <v>23843</v>
      </c>
      <c r="C1111" s="733">
        <v>45323</v>
      </c>
      <c r="D1111" s="869">
        <v>45342</v>
      </c>
      <c r="E1111" s="869">
        <v>45432</v>
      </c>
      <c r="F1111" s="139">
        <v>1750</v>
      </c>
      <c r="G1111" s="139">
        <v>120.75</v>
      </c>
      <c r="H1111" s="139">
        <v>1629.25</v>
      </c>
    </row>
    <row r="1112" spans="1:8" x14ac:dyDescent="0.2">
      <c r="A1112" s="138" t="s">
        <v>24044</v>
      </c>
      <c r="B1112" s="138" t="s">
        <v>23843</v>
      </c>
      <c r="C1112" s="733">
        <v>45323</v>
      </c>
      <c r="D1112" s="869">
        <v>45342</v>
      </c>
      <c r="E1112" s="869">
        <v>45432</v>
      </c>
      <c r="F1112" s="139">
        <v>1750</v>
      </c>
      <c r="G1112" s="139">
        <v>120.75</v>
      </c>
      <c r="H1112" s="139">
        <v>1629.25</v>
      </c>
    </row>
    <row r="1113" spans="1:8" x14ac:dyDescent="0.2">
      <c r="A1113" s="138" t="s">
        <v>24045</v>
      </c>
      <c r="B1113" s="138" t="s">
        <v>21564</v>
      </c>
      <c r="C1113" s="733">
        <v>45323</v>
      </c>
      <c r="D1113" s="869">
        <v>45342</v>
      </c>
      <c r="E1113" s="869">
        <v>45432</v>
      </c>
      <c r="F1113" s="139">
        <v>6300</v>
      </c>
      <c r="G1113" s="139">
        <v>434.7</v>
      </c>
      <c r="H1113" s="139">
        <v>5865.3</v>
      </c>
    </row>
    <row r="1114" spans="1:8" x14ac:dyDescent="0.2">
      <c r="A1114" s="138" t="s">
        <v>24046</v>
      </c>
      <c r="B1114" s="138" t="s">
        <v>21554</v>
      </c>
      <c r="C1114" s="733">
        <v>45323</v>
      </c>
      <c r="D1114" s="869">
        <v>45343</v>
      </c>
      <c r="E1114" s="869">
        <v>45433</v>
      </c>
      <c r="F1114" s="139">
        <v>2000</v>
      </c>
      <c r="G1114" s="139">
        <v>138</v>
      </c>
      <c r="H1114" s="139">
        <v>1862</v>
      </c>
    </row>
    <row r="1115" spans="1:8" x14ac:dyDescent="0.2">
      <c r="A1115" s="138" t="s">
        <v>24047</v>
      </c>
      <c r="B1115" s="138" t="s">
        <v>23835</v>
      </c>
      <c r="C1115" s="733">
        <v>45323</v>
      </c>
      <c r="D1115" s="869">
        <v>45349</v>
      </c>
      <c r="E1115" s="869">
        <v>45439</v>
      </c>
      <c r="F1115" s="139">
        <v>8000</v>
      </c>
      <c r="G1115" s="139">
        <v>552</v>
      </c>
      <c r="H1115" s="139">
        <v>7448</v>
      </c>
    </row>
    <row r="1116" spans="1:8" x14ac:dyDescent="0.2">
      <c r="A1116" s="138" t="s">
        <v>24048</v>
      </c>
      <c r="B1116" s="138" t="s">
        <v>23843</v>
      </c>
      <c r="C1116" s="733">
        <v>45323</v>
      </c>
      <c r="D1116" s="869">
        <v>45349</v>
      </c>
      <c r="E1116" s="869">
        <v>45439</v>
      </c>
      <c r="F1116" s="139">
        <v>2250</v>
      </c>
      <c r="G1116" s="139">
        <v>155.25</v>
      </c>
      <c r="H1116" s="139">
        <v>2094.75</v>
      </c>
    </row>
    <row r="1117" spans="1:8" x14ac:dyDescent="0.2">
      <c r="A1117" s="138" t="s">
        <v>24049</v>
      </c>
      <c r="B1117" s="138" t="s">
        <v>23843</v>
      </c>
      <c r="C1117" s="733">
        <v>45323</v>
      </c>
      <c r="D1117" s="869">
        <v>45348</v>
      </c>
      <c r="E1117" s="869">
        <v>45438</v>
      </c>
      <c r="F1117" s="139">
        <v>1600</v>
      </c>
      <c r="G1117" s="139">
        <v>110.4</v>
      </c>
      <c r="H1117" s="139">
        <v>1489.6</v>
      </c>
    </row>
    <row r="1118" spans="1:8" x14ac:dyDescent="0.2">
      <c r="A1118" s="138" t="s">
        <v>24050</v>
      </c>
      <c r="B1118" s="138" t="s">
        <v>23840</v>
      </c>
      <c r="C1118" s="733">
        <v>45323</v>
      </c>
      <c r="D1118" s="869">
        <v>45349</v>
      </c>
      <c r="E1118" s="869">
        <v>45439</v>
      </c>
      <c r="F1118" s="139">
        <v>4586.7</v>
      </c>
      <c r="G1118" s="139">
        <v>316.48</v>
      </c>
      <c r="H1118" s="139">
        <v>4270.22</v>
      </c>
    </row>
    <row r="1119" spans="1:8" x14ac:dyDescent="0.2">
      <c r="A1119" s="138" t="s">
        <v>24051</v>
      </c>
      <c r="B1119" s="138" t="s">
        <v>23845</v>
      </c>
      <c r="C1119" s="733">
        <v>45323</v>
      </c>
      <c r="D1119" s="869">
        <v>45349</v>
      </c>
      <c r="E1119" s="869">
        <v>45439</v>
      </c>
      <c r="F1119" s="139">
        <v>4177.46</v>
      </c>
      <c r="G1119" s="139">
        <v>288.25</v>
      </c>
      <c r="H1119" s="139">
        <v>3889.22</v>
      </c>
    </row>
    <row r="1120" spans="1:8" x14ac:dyDescent="0.2">
      <c r="A1120" s="138" t="s">
        <v>24052</v>
      </c>
      <c r="B1120" s="138" t="s">
        <v>21558</v>
      </c>
      <c r="C1120" s="733">
        <v>45323</v>
      </c>
      <c r="D1120" s="869">
        <v>45349</v>
      </c>
      <c r="E1120" s="869">
        <v>45439</v>
      </c>
      <c r="F1120" s="139">
        <v>2400</v>
      </c>
      <c r="G1120" s="139">
        <v>165.6</v>
      </c>
      <c r="H1120" s="139">
        <v>2234.4</v>
      </c>
    </row>
    <row r="1121" spans="1:8" x14ac:dyDescent="0.2">
      <c r="A1121" s="138" t="s">
        <v>24053</v>
      </c>
      <c r="B1121" s="138" t="s">
        <v>21690</v>
      </c>
      <c r="C1121" s="733">
        <v>45323</v>
      </c>
      <c r="D1121" s="869">
        <v>45344</v>
      </c>
      <c r="E1121" s="869">
        <v>45434</v>
      </c>
      <c r="F1121" s="139">
        <v>1743.4</v>
      </c>
      <c r="G1121" s="139">
        <v>120.3</v>
      </c>
      <c r="H1121" s="139">
        <v>1623.11</v>
      </c>
    </row>
    <row r="1122" spans="1:8" x14ac:dyDescent="0.2">
      <c r="A1122" s="138" t="s">
        <v>24054</v>
      </c>
      <c r="B1122" s="138" t="s">
        <v>21690</v>
      </c>
      <c r="C1122" s="733">
        <v>45323</v>
      </c>
      <c r="D1122" s="869">
        <v>45344</v>
      </c>
      <c r="E1122" s="869">
        <v>45434</v>
      </c>
      <c r="F1122" s="139">
        <v>1743.4</v>
      </c>
      <c r="G1122" s="139">
        <v>120.3</v>
      </c>
      <c r="H1122" s="139">
        <v>1623.11</v>
      </c>
    </row>
    <row r="1123" spans="1:8" x14ac:dyDescent="0.2">
      <c r="A1123" s="138" t="s">
        <v>24055</v>
      </c>
      <c r="B1123" s="138" t="s">
        <v>23830</v>
      </c>
      <c r="C1123" s="733">
        <v>45323</v>
      </c>
      <c r="D1123" s="869">
        <v>45349</v>
      </c>
      <c r="E1123" s="869">
        <v>45439</v>
      </c>
      <c r="F1123" s="139">
        <v>2500</v>
      </c>
      <c r="G1123" s="139">
        <v>172.5</v>
      </c>
      <c r="H1123" s="139">
        <v>2327.5</v>
      </c>
    </row>
    <row r="1124" spans="1:8" x14ac:dyDescent="0.2">
      <c r="A1124" s="138" t="s">
        <v>24056</v>
      </c>
      <c r="B1124" s="138" t="s">
        <v>24087</v>
      </c>
      <c r="C1124" s="733">
        <v>45323</v>
      </c>
      <c r="D1124" s="869">
        <v>45349</v>
      </c>
      <c r="E1124" s="869">
        <v>45439</v>
      </c>
      <c r="F1124" s="139">
        <v>4509</v>
      </c>
      <c r="G1124" s="139">
        <v>311.12</v>
      </c>
      <c r="H1124" s="139">
        <v>4197.88</v>
      </c>
    </row>
    <row r="1125" spans="1:8" x14ac:dyDescent="0.2">
      <c r="A1125" s="138" t="s">
        <v>24057</v>
      </c>
      <c r="B1125" s="138" t="s">
        <v>23840</v>
      </c>
      <c r="C1125" s="733">
        <v>45323</v>
      </c>
      <c r="D1125" s="869">
        <v>45349</v>
      </c>
      <c r="E1125" s="869">
        <v>45439</v>
      </c>
      <c r="F1125" s="139">
        <v>5842</v>
      </c>
      <c r="G1125" s="139">
        <v>403.1</v>
      </c>
      <c r="H1125" s="139">
        <v>5438.9</v>
      </c>
    </row>
    <row r="1126" spans="1:8" x14ac:dyDescent="0.2">
      <c r="A1126" s="138" t="s">
        <v>24058</v>
      </c>
      <c r="B1126" s="138" t="s">
        <v>21560</v>
      </c>
      <c r="C1126" s="733">
        <v>45323</v>
      </c>
      <c r="D1126" s="869">
        <v>45349</v>
      </c>
      <c r="E1126" s="869">
        <v>45439</v>
      </c>
      <c r="F1126" s="139">
        <v>2600</v>
      </c>
      <c r="G1126" s="139">
        <v>179.4</v>
      </c>
      <c r="H1126" s="139">
        <v>2420.6</v>
      </c>
    </row>
    <row r="1127" spans="1:8" x14ac:dyDescent="0.2">
      <c r="A1127" s="138" t="s">
        <v>24059</v>
      </c>
      <c r="B1127" s="138" t="s">
        <v>23848</v>
      </c>
      <c r="C1127" s="733">
        <v>45323</v>
      </c>
      <c r="D1127" s="869">
        <v>45343</v>
      </c>
      <c r="E1127" s="869">
        <v>45433</v>
      </c>
      <c r="F1127" s="139">
        <v>3900</v>
      </c>
      <c r="G1127" s="139">
        <v>269.10000000000002</v>
      </c>
      <c r="H1127" s="139">
        <v>3630.9</v>
      </c>
    </row>
    <row r="1128" spans="1:8" x14ac:dyDescent="0.2">
      <c r="A1128" s="138" t="s">
        <v>24060</v>
      </c>
      <c r="B1128" s="138" t="s">
        <v>23843</v>
      </c>
      <c r="C1128" s="733">
        <v>45323</v>
      </c>
      <c r="D1128" s="869">
        <v>45344</v>
      </c>
      <c r="E1128" s="869">
        <v>45434</v>
      </c>
      <c r="F1128" s="139">
        <v>1500</v>
      </c>
      <c r="G1128" s="139">
        <v>103.5</v>
      </c>
      <c r="H1128" s="139">
        <v>1396.5</v>
      </c>
    </row>
    <row r="1129" spans="1:8" x14ac:dyDescent="0.2">
      <c r="A1129" s="138" t="s">
        <v>24061</v>
      </c>
      <c r="B1129" s="138" t="s">
        <v>21552</v>
      </c>
      <c r="C1129" s="733">
        <v>45323</v>
      </c>
      <c r="D1129" s="869">
        <v>45348</v>
      </c>
      <c r="E1129" s="869">
        <v>45438</v>
      </c>
      <c r="F1129" s="139">
        <v>4369</v>
      </c>
      <c r="G1129" s="139">
        <v>301.45999999999998</v>
      </c>
      <c r="H1129" s="139">
        <v>4067.54</v>
      </c>
    </row>
    <row r="1130" spans="1:8" x14ac:dyDescent="0.2">
      <c r="A1130" s="138" t="s">
        <v>24062</v>
      </c>
      <c r="B1130" s="138" t="s">
        <v>23841</v>
      </c>
      <c r="C1130" s="733">
        <v>45323</v>
      </c>
      <c r="D1130" s="869">
        <v>45349</v>
      </c>
      <c r="E1130" s="869">
        <v>45439</v>
      </c>
      <c r="F1130" s="139">
        <v>2500</v>
      </c>
      <c r="G1130" s="139">
        <v>172.5</v>
      </c>
      <c r="H1130" s="139">
        <v>2327.5</v>
      </c>
    </row>
    <row r="1131" spans="1:8" x14ac:dyDescent="0.2">
      <c r="A1131" s="138" t="s">
        <v>24063</v>
      </c>
      <c r="B1131" s="138" t="s">
        <v>21557</v>
      </c>
      <c r="C1131" s="733">
        <v>45323</v>
      </c>
      <c r="D1131" s="869">
        <v>45349</v>
      </c>
      <c r="E1131" s="869">
        <v>45439</v>
      </c>
      <c r="F1131" s="139">
        <v>16469</v>
      </c>
      <c r="G1131" s="139">
        <v>1301.05</v>
      </c>
      <c r="H1131" s="139">
        <v>15167.95</v>
      </c>
    </row>
    <row r="1132" spans="1:8" x14ac:dyDescent="0.2">
      <c r="A1132" s="138" t="s">
        <v>24064</v>
      </c>
      <c r="B1132" s="138" t="s">
        <v>23841</v>
      </c>
      <c r="C1132" s="733">
        <v>45323</v>
      </c>
      <c r="D1132" s="869">
        <v>45349</v>
      </c>
      <c r="E1132" s="869">
        <v>45439</v>
      </c>
      <c r="F1132" s="139">
        <v>2500</v>
      </c>
      <c r="G1132" s="139">
        <v>172.5</v>
      </c>
      <c r="H1132" s="139">
        <v>2327.5</v>
      </c>
    </row>
    <row r="1133" spans="1:8" x14ac:dyDescent="0.2">
      <c r="A1133" s="138" t="s">
        <v>24065</v>
      </c>
      <c r="B1133" s="138" t="s">
        <v>23841</v>
      </c>
      <c r="C1133" s="733">
        <v>45323</v>
      </c>
      <c r="D1133" s="869">
        <v>45349</v>
      </c>
      <c r="E1133" s="869">
        <v>45439</v>
      </c>
      <c r="F1133" s="139">
        <v>2500</v>
      </c>
      <c r="G1133" s="139">
        <v>172.5</v>
      </c>
      <c r="H1133" s="139">
        <v>2327.5</v>
      </c>
    </row>
    <row r="1134" spans="1:8" x14ac:dyDescent="0.2">
      <c r="A1134" s="138" t="s">
        <v>24066</v>
      </c>
      <c r="B1134" s="138" t="s">
        <v>23842</v>
      </c>
      <c r="C1134" s="733">
        <v>45323</v>
      </c>
      <c r="D1134" s="869">
        <v>45349</v>
      </c>
      <c r="E1134" s="869">
        <v>45439</v>
      </c>
      <c r="F1134" s="139">
        <v>22000</v>
      </c>
      <c r="G1134" s="139">
        <v>1738</v>
      </c>
      <c r="H1134" s="139">
        <v>20262</v>
      </c>
    </row>
    <row r="1135" spans="1:8" x14ac:dyDescent="0.2">
      <c r="A1135" s="138" t="s">
        <v>24067</v>
      </c>
      <c r="B1135" s="138" t="s">
        <v>23842</v>
      </c>
      <c r="C1135" s="733">
        <v>45323</v>
      </c>
      <c r="D1135" s="869">
        <v>45349</v>
      </c>
      <c r="E1135" s="869">
        <v>45439</v>
      </c>
      <c r="F1135" s="139">
        <v>8000</v>
      </c>
      <c r="G1135" s="139">
        <v>552</v>
      </c>
      <c r="H1135" s="139">
        <v>7448</v>
      </c>
    </row>
    <row r="1136" spans="1:8" x14ac:dyDescent="0.2">
      <c r="A1136" s="138" t="s">
        <v>24068</v>
      </c>
      <c r="B1136" s="138" t="s">
        <v>21556</v>
      </c>
      <c r="C1136" s="733">
        <v>45323</v>
      </c>
      <c r="D1136" s="869">
        <v>45349</v>
      </c>
      <c r="E1136" s="869">
        <v>45439</v>
      </c>
      <c r="F1136" s="139">
        <v>2690</v>
      </c>
      <c r="G1136" s="139">
        <v>185.61</v>
      </c>
      <c r="H1136" s="139">
        <v>2504.39</v>
      </c>
    </row>
    <row r="1137" spans="1:8" x14ac:dyDescent="0.2">
      <c r="A1137" s="138" t="s">
        <v>24069</v>
      </c>
      <c r="B1137" s="138" t="s">
        <v>23843</v>
      </c>
      <c r="C1137" s="733">
        <v>45323</v>
      </c>
      <c r="D1137" s="869">
        <v>45345</v>
      </c>
      <c r="E1137" s="869">
        <v>45435</v>
      </c>
      <c r="F1137" s="139">
        <v>3000</v>
      </c>
      <c r="G1137" s="139">
        <v>207</v>
      </c>
      <c r="H1137" s="139">
        <v>2793</v>
      </c>
    </row>
    <row r="1138" spans="1:8" x14ac:dyDescent="0.2">
      <c r="A1138" s="138" t="s">
        <v>24070</v>
      </c>
      <c r="B1138" s="138" t="s">
        <v>21690</v>
      </c>
      <c r="C1138" s="733">
        <v>45323</v>
      </c>
      <c r="D1138" s="869">
        <v>45348</v>
      </c>
      <c r="E1138" s="869">
        <v>45438</v>
      </c>
      <c r="F1138" s="139">
        <v>3807</v>
      </c>
      <c r="G1138" s="139">
        <v>262.68</v>
      </c>
      <c r="H1138" s="139">
        <v>3544.32</v>
      </c>
    </row>
    <row r="1139" spans="1:8" x14ac:dyDescent="0.2">
      <c r="A1139" s="138" t="s">
        <v>24071</v>
      </c>
      <c r="B1139" s="138" t="s">
        <v>23840</v>
      </c>
      <c r="C1139" s="733">
        <v>45323</v>
      </c>
      <c r="D1139" s="869">
        <v>45348</v>
      </c>
      <c r="E1139" s="869">
        <v>45438</v>
      </c>
      <c r="F1139" s="139">
        <v>3822</v>
      </c>
      <c r="G1139" s="139">
        <v>263.72000000000003</v>
      </c>
      <c r="H1139" s="139">
        <v>3558.28</v>
      </c>
    </row>
    <row r="1140" spans="1:8" x14ac:dyDescent="0.2">
      <c r="A1140" s="138" t="s">
        <v>24072</v>
      </c>
      <c r="B1140" s="138" t="s">
        <v>21553</v>
      </c>
      <c r="C1140" s="733">
        <v>45323</v>
      </c>
      <c r="D1140" s="869">
        <v>45349</v>
      </c>
      <c r="E1140" s="869">
        <v>45439</v>
      </c>
      <c r="F1140" s="139">
        <v>2442</v>
      </c>
      <c r="G1140" s="139">
        <v>168.5</v>
      </c>
      <c r="H1140" s="139">
        <v>2273.5</v>
      </c>
    </row>
    <row r="1141" spans="1:8" x14ac:dyDescent="0.2">
      <c r="A1141" s="138" t="s">
        <v>24073</v>
      </c>
      <c r="B1141" s="138" t="s">
        <v>23835</v>
      </c>
      <c r="C1141" s="733">
        <v>45323</v>
      </c>
      <c r="D1141" s="869">
        <v>45349</v>
      </c>
      <c r="E1141" s="869">
        <v>45439</v>
      </c>
      <c r="F1141" s="139">
        <v>3325</v>
      </c>
      <c r="G1141" s="139">
        <v>229.43</v>
      </c>
      <c r="H1141" s="139">
        <v>3095.58</v>
      </c>
    </row>
    <row r="1142" spans="1:8" x14ac:dyDescent="0.2">
      <c r="A1142" s="138" t="s">
        <v>24074</v>
      </c>
      <c r="B1142" s="138" t="s">
        <v>21689</v>
      </c>
      <c r="C1142" s="733">
        <v>45323</v>
      </c>
      <c r="D1142" s="869">
        <v>45349</v>
      </c>
      <c r="E1142" s="869">
        <v>45439</v>
      </c>
      <c r="F1142" s="139">
        <v>888</v>
      </c>
      <c r="G1142" s="139">
        <v>61.27</v>
      </c>
      <c r="H1142" s="139">
        <v>826.73</v>
      </c>
    </row>
    <row r="1143" spans="1:8" x14ac:dyDescent="0.2">
      <c r="A1143" s="138" t="s">
        <v>24075</v>
      </c>
      <c r="B1143" s="138" t="s">
        <v>23840</v>
      </c>
      <c r="C1143" s="733">
        <v>45323</v>
      </c>
      <c r="D1143" s="869">
        <v>45349</v>
      </c>
      <c r="E1143" s="869">
        <v>45439</v>
      </c>
      <c r="F1143" s="139">
        <v>4112</v>
      </c>
      <c r="G1143" s="139">
        <v>283.73</v>
      </c>
      <c r="H1143" s="139">
        <v>3828.27</v>
      </c>
    </row>
    <row r="1144" spans="1:8" x14ac:dyDescent="0.2">
      <c r="A1144" s="138" t="s">
        <v>24076</v>
      </c>
      <c r="B1144" s="138" t="s">
        <v>23835</v>
      </c>
      <c r="C1144" s="733">
        <v>45323</v>
      </c>
      <c r="D1144" s="869">
        <v>45349</v>
      </c>
      <c r="E1144" s="869">
        <v>45439</v>
      </c>
      <c r="F1144" s="139">
        <v>2500</v>
      </c>
      <c r="G1144" s="139">
        <v>172.5</v>
      </c>
      <c r="H1144" s="139">
        <v>2327.5</v>
      </c>
    </row>
    <row r="1145" spans="1:8" x14ac:dyDescent="0.2">
      <c r="A1145" s="138" t="s">
        <v>24077</v>
      </c>
      <c r="B1145" s="138" t="s">
        <v>23699</v>
      </c>
      <c r="C1145" s="733">
        <v>45323</v>
      </c>
      <c r="D1145" s="869">
        <v>45349</v>
      </c>
      <c r="E1145" s="869">
        <v>45439</v>
      </c>
      <c r="F1145" s="139">
        <v>1644</v>
      </c>
      <c r="G1145" s="139">
        <v>113.44</v>
      </c>
      <c r="H1145" s="139">
        <v>1530.56</v>
      </c>
    </row>
    <row r="1146" spans="1:8" x14ac:dyDescent="0.2">
      <c r="A1146" s="138" t="s">
        <v>24078</v>
      </c>
      <c r="B1146" s="138" t="s">
        <v>23840</v>
      </c>
      <c r="C1146" s="733">
        <v>45323</v>
      </c>
      <c r="D1146" s="869">
        <v>45349</v>
      </c>
      <c r="E1146" s="869">
        <v>45439</v>
      </c>
      <c r="F1146" s="139">
        <v>3387</v>
      </c>
      <c r="G1146" s="139">
        <v>233.7</v>
      </c>
      <c r="H1146" s="139">
        <v>3153.3</v>
      </c>
    </row>
    <row r="1147" spans="1:8" x14ac:dyDescent="0.2">
      <c r="A1147" s="138" t="s">
        <v>24079</v>
      </c>
      <c r="B1147" s="138" t="s">
        <v>23841</v>
      </c>
      <c r="C1147" s="733">
        <v>45323</v>
      </c>
      <c r="D1147" s="869">
        <v>45349</v>
      </c>
      <c r="E1147" s="869">
        <v>45439</v>
      </c>
      <c r="F1147" s="139">
        <v>5300</v>
      </c>
      <c r="G1147" s="139">
        <v>365.7</v>
      </c>
      <c r="H1147" s="139">
        <v>4934.3</v>
      </c>
    </row>
    <row r="1148" spans="1:8" x14ac:dyDescent="0.2">
      <c r="A1148" s="138" t="s">
        <v>24080</v>
      </c>
      <c r="B1148" s="138" t="s">
        <v>23845</v>
      </c>
      <c r="C1148" s="733">
        <v>45323</v>
      </c>
      <c r="D1148" s="869">
        <v>45349</v>
      </c>
      <c r="E1148" s="869">
        <v>45439</v>
      </c>
      <c r="F1148" s="139">
        <v>15479.48</v>
      </c>
      <c r="G1148" s="139">
        <v>1222.8800000000001</v>
      </c>
      <c r="H1148" s="139">
        <v>14256.6</v>
      </c>
    </row>
    <row r="1149" spans="1:8" x14ac:dyDescent="0.2">
      <c r="A1149" s="138" t="s">
        <v>24081</v>
      </c>
      <c r="B1149" s="138" t="s">
        <v>23835</v>
      </c>
      <c r="C1149" s="733">
        <v>45323</v>
      </c>
      <c r="D1149" s="869">
        <v>45348</v>
      </c>
      <c r="E1149" s="869">
        <v>45438</v>
      </c>
      <c r="F1149" s="139">
        <v>4750</v>
      </c>
      <c r="G1149" s="139">
        <v>327.75</v>
      </c>
      <c r="H1149" s="139">
        <v>4422.25</v>
      </c>
    </row>
    <row r="1150" spans="1:8" x14ac:dyDescent="0.2">
      <c r="A1150" s="138" t="s">
        <v>24082</v>
      </c>
      <c r="B1150" s="138" t="s">
        <v>23840</v>
      </c>
      <c r="C1150" s="733">
        <v>45323</v>
      </c>
      <c r="D1150" s="869">
        <v>45349</v>
      </c>
      <c r="E1150" s="869">
        <v>45439</v>
      </c>
      <c r="F1150" s="139">
        <v>5497</v>
      </c>
      <c r="G1150" s="139">
        <v>379.29</v>
      </c>
      <c r="H1150" s="139">
        <v>5117.71</v>
      </c>
    </row>
    <row r="1151" spans="1:8" x14ac:dyDescent="0.2">
      <c r="A1151" s="886" t="s">
        <v>24088</v>
      </c>
      <c r="B1151" s="886" t="s">
        <v>23832</v>
      </c>
      <c r="C1151" s="733">
        <v>45323</v>
      </c>
      <c r="D1151" s="887">
        <v>45324</v>
      </c>
      <c r="E1151" s="887">
        <v>45414</v>
      </c>
      <c r="F1151" s="888">
        <v>3000</v>
      </c>
      <c r="G1151" s="139">
        <v>207</v>
      </c>
      <c r="H1151" s="888">
        <v>2793</v>
      </c>
    </row>
    <row r="1153" spans="1:8" x14ac:dyDescent="0.2">
      <c r="A1153" s="138" t="s">
        <v>24276</v>
      </c>
      <c r="B1153" s="138" t="s">
        <v>24393</v>
      </c>
      <c r="C1153" s="733">
        <v>45352</v>
      </c>
      <c r="D1153" s="869">
        <v>45356</v>
      </c>
      <c r="E1153" s="869">
        <v>45446</v>
      </c>
      <c r="F1153" s="146">
        <v>3000</v>
      </c>
      <c r="G1153" s="146">
        <v>207</v>
      </c>
      <c r="H1153" s="139">
        <v>2793</v>
      </c>
    </row>
    <row r="1154" spans="1:8" x14ac:dyDescent="0.2">
      <c r="A1154" s="138" t="s">
        <v>24277</v>
      </c>
      <c r="B1154" s="138" t="s">
        <v>24394</v>
      </c>
      <c r="C1154" s="733">
        <v>45352</v>
      </c>
      <c r="D1154" s="869">
        <v>45356</v>
      </c>
      <c r="E1154" s="869">
        <v>45446</v>
      </c>
      <c r="F1154" s="146">
        <v>3945</v>
      </c>
      <c r="G1154" s="146">
        <v>272.20999999999998</v>
      </c>
      <c r="H1154" s="139">
        <v>3672.8</v>
      </c>
    </row>
    <row r="1155" spans="1:8" x14ac:dyDescent="0.2">
      <c r="A1155" s="138" t="s">
        <v>24278</v>
      </c>
      <c r="B1155" s="138" t="s">
        <v>24395</v>
      </c>
      <c r="C1155" s="733">
        <v>45352</v>
      </c>
      <c r="D1155" s="869">
        <v>45356</v>
      </c>
      <c r="E1155" s="869">
        <v>45446</v>
      </c>
      <c r="F1155" s="146">
        <v>1946</v>
      </c>
      <c r="G1155" s="146">
        <v>153.72999999999999</v>
      </c>
      <c r="H1155" s="139">
        <v>1792.27</v>
      </c>
    </row>
    <row r="1156" spans="1:8" x14ac:dyDescent="0.2">
      <c r="A1156" s="138" t="s">
        <v>24279</v>
      </c>
      <c r="B1156" s="138" t="s">
        <v>24396</v>
      </c>
      <c r="C1156" s="733">
        <v>45352</v>
      </c>
      <c r="D1156" s="869">
        <v>45356</v>
      </c>
      <c r="E1156" s="869">
        <v>45446</v>
      </c>
      <c r="F1156" s="146">
        <v>495</v>
      </c>
      <c r="G1156" s="146">
        <v>34.159999999999997</v>
      </c>
      <c r="H1156" s="139">
        <v>460.85</v>
      </c>
    </row>
    <row r="1157" spans="1:8" x14ac:dyDescent="0.2">
      <c r="A1157" s="138" t="s">
        <v>24280</v>
      </c>
      <c r="B1157" s="138" t="s">
        <v>24397</v>
      </c>
      <c r="C1157" s="733">
        <v>45352</v>
      </c>
      <c r="D1157" s="869">
        <v>45356</v>
      </c>
      <c r="E1157" s="869">
        <v>45446</v>
      </c>
      <c r="F1157" s="146">
        <v>5400</v>
      </c>
      <c r="G1157" s="146">
        <v>372.6</v>
      </c>
      <c r="H1157" s="139">
        <v>5027.3999999999996</v>
      </c>
    </row>
    <row r="1158" spans="1:8" x14ac:dyDescent="0.2">
      <c r="A1158" s="138" t="s">
        <v>24281</v>
      </c>
      <c r="B1158" s="138" t="s">
        <v>24398</v>
      </c>
      <c r="C1158" s="733">
        <v>45352</v>
      </c>
      <c r="D1158" s="869">
        <v>45351</v>
      </c>
      <c r="E1158" s="869">
        <v>45441</v>
      </c>
      <c r="F1158" s="146">
        <v>1219</v>
      </c>
      <c r="G1158" s="146">
        <v>84.11</v>
      </c>
      <c r="H1158" s="139">
        <v>1134.8900000000001</v>
      </c>
    </row>
    <row r="1159" spans="1:8" x14ac:dyDescent="0.2">
      <c r="A1159" s="138" t="s">
        <v>24282</v>
      </c>
      <c r="B1159" s="138" t="s">
        <v>24399</v>
      </c>
      <c r="C1159" s="733">
        <v>45352</v>
      </c>
      <c r="D1159" s="869">
        <v>45356</v>
      </c>
      <c r="E1159" s="869">
        <v>45446</v>
      </c>
      <c r="F1159" s="146">
        <v>2680</v>
      </c>
      <c r="G1159" s="146">
        <v>184.92</v>
      </c>
      <c r="H1159" s="139">
        <v>2495.08</v>
      </c>
    </row>
    <row r="1160" spans="1:8" x14ac:dyDescent="0.2">
      <c r="A1160" s="138" t="s">
        <v>24283</v>
      </c>
      <c r="B1160" s="138" t="s">
        <v>24400</v>
      </c>
      <c r="C1160" s="733">
        <v>45352</v>
      </c>
      <c r="D1160" s="869">
        <v>45352</v>
      </c>
      <c r="E1160" s="869">
        <v>45442</v>
      </c>
      <c r="F1160" s="146">
        <v>3000</v>
      </c>
      <c r="G1160" s="146">
        <v>207</v>
      </c>
      <c r="H1160" s="139">
        <v>2793</v>
      </c>
    </row>
    <row r="1161" spans="1:8" x14ac:dyDescent="0.2">
      <c r="A1161" s="138" t="s">
        <v>24284</v>
      </c>
      <c r="B1161" s="138" t="s">
        <v>24401</v>
      </c>
      <c r="C1161" s="733">
        <v>45352</v>
      </c>
      <c r="D1161" s="869">
        <v>45351</v>
      </c>
      <c r="E1161" s="869">
        <v>45441</v>
      </c>
      <c r="F1161" s="146">
        <v>4007</v>
      </c>
      <c r="G1161" s="146">
        <v>276.48</v>
      </c>
      <c r="H1161" s="139">
        <v>3730.52</v>
      </c>
    </row>
    <row r="1162" spans="1:8" x14ac:dyDescent="0.2">
      <c r="A1162" s="138" t="s">
        <v>24285</v>
      </c>
      <c r="B1162" s="138" t="s">
        <v>24402</v>
      </c>
      <c r="C1162" s="733">
        <v>45352</v>
      </c>
      <c r="D1162" s="869">
        <v>45356</v>
      </c>
      <c r="E1162" s="869">
        <v>45446</v>
      </c>
      <c r="F1162" s="146">
        <v>1742.4</v>
      </c>
      <c r="G1162" s="146">
        <v>120.23</v>
      </c>
      <c r="H1162" s="139">
        <v>1622.17</v>
      </c>
    </row>
    <row r="1163" spans="1:8" x14ac:dyDescent="0.2">
      <c r="A1163" s="138" t="s">
        <v>24286</v>
      </c>
      <c r="B1163" s="138" t="s">
        <v>24403</v>
      </c>
      <c r="C1163" s="733">
        <v>45352</v>
      </c>
      <c r="D1163" s="869">
        <v>45356</v>
      </c>
      <c r="E1163" s="869">
        <v>45446</v>
      </c>
      <c r="F1163" s="146">
        <v>3130</v>
      </c>
      <c r="G1163" s="146">
        <v>215.97</v>
      </c>
      <c r="H1163" s="139">
        <v>2914.03</v>
      </c>
    </row>
    <row r="1164" spans="1:8" x14ac:dyDescent="0.2">
      <c r="A1164" s="138" t="s">
        <v>24287</v>
      </c>
      <c r="B1164" s="138" t="s">
        <v>24404</v>
      </c>
      <c r="C1164" s="733">
        <v>45352</v>
      </c>
      <c r="D1164" s="869">
        <v>45350</v>
      </c>
      <c r="E1164" s="869">
        <v>45440</v>
      </c>
      <c r="F1164" s="146">
        <v>2970</v>
      </c>
      <c r="G1164" s="146">
        <v>204.93</v>
      </c>
      <c r="H1164" s="139">
        <v>2765.07</v>
      </c>
    </row>
    <row r="1165" spans="1:8" x14ac:dyDescent="0.2">
      <c r="A1165" s="138" t="s">
        <v>24288</v>
      </c>
      <c r="B1165" s="138" t="s">
        <v>24405</v>
      </c>
      <c r="C1165" s="733">
        <v>45352</v>
      </c>
      <c r="D1165" s="869">
        <v>45356</v>
      </c>
      <c r="E1165" s="869">
        <v>45446</v>
      </c>
      <c r="F1165" s="146">
        <v>2926</v>
      </c>
      <c r="G1165" s="146">
        <v>201.89</v>
      </c>
      <c r="H1165" s="139">
        <v>2724.11</v>
      </c>
    </row>
    <row r="1166" spans="1:8" x14ac:dyDescent="0.2">
      <c r="A1166" s="138" t="s">
        <v>24289</v>
      </c>
      <c r="B1166" s="138" t="s">
        <v>24406</v>
      </c>
      <c r="C1166" s="733">
        <v>45352</v>
      </c>
      <c r="D1166" s="869">
        <v>45355</v>
      </c>
      <c r="E1166" s="869">
        <v>45445</v>
      </c>
      <c r="F1166" s="146">
        <v>395</v>
      </c>
      <c r="G1166" s="146">
        <v>31.21</v>
      </c>
      <c r="H1166" s="139">
        <v>363.8</v>
      </c>
    </row>
    <row r="1167" spans="1:8" x14ac:dyDescent="0.2">
      <c r="A1167" s="138" t="s">
        <v>24290</v>
      </c>
      <c r="B1167" s="138" t="s">
        <v>24407</v>
      </c>
      <c r="C1167" s="733">
        <v>45352</v>
      </c>
      <c r="D1167" s="869">
        <v>45356</v>
      </c>
      <c r="E1167" s="869">
        <v>45446</v>
      </c>
      <c r="F1167" s="146">
        <v>2500</v>
      </c>
      <c r="G1167" s="146">
        <v>172.5</v>
      </c>
      <c r="H1167" s="139">
        <v>2327.5</v>
      </c>
    </row>
    <row r="1168" spans="1:8" x14ac:dyDescent="0.2">
      <c r="A1168" s="138" t="s">
        <v>24291</v>
      </c>
      <c r="B1168" s="138" t="s">
        <v>24408</v>
      </c>
      <c r="C1168" s="733">
        <v>45352</v>
      </c>
      <c r="D1168" s="869">
        <v>45352</v>
      </c>
      <c r="E1168" s="869">
        <v>45442</v>
      </c>
      <c r="F1168" s="146">
        <v>7779</v>
      </c>
      <c r="G1168" s="146">
        <v>536.75</v>
      </c>
      <c r="H1168" s="139">
        <v>7242.25</v>
      </c>
    </row>
    <row r="1169" spans="1:8" x14ac:dyDescent="0.2">
      <c r="A1169" s="138" t="s">
        <v>24292</v>
      </c>
      <c r="B1169" s="138" t="s">
        <v>24409</v>
      </c>
      <c r="C1169" s="733">
        <v>45352</v>
      </c>
      <c r="D1169" s="869">
        <v>45356</v>
      </c>
      <c r="E1169" s="869">
        <v>45446</v>
      </c>
      <c r="F1169" s="146">
        <v>3290</v>
      </c>
      <c r="G1169" s="146">
        <v>227.01</v>
      </c>
      <c r="H1169" s="139">
        <v>3062.99</v>
      </c>
    </row>
    <row r="1170" spans="1:8" x14ac:dyDescent="0.2">
      <c r="A1170" s="138" t="s">
        <v>24293</v>
      </c>
      <c r="B1170" s="138" t="s">
        <v>24410</v>
      </c>
      <c r="C1170" s="733">
        <v>45352</v>
      </c>
      <c r="D1170" s="869">
        <v>45356</v>
      </c>
      <c r="E1170" s="869">
        <v>45446</v>
      </c>
      <c r="F1170" s="146">
        <v>3722</v>
      </c>
      <c r="G1170" s="146">
        <v>256.82</v>
      </c>
      <c r="H1170" s="139">
        <v>3465.18</v>
      </c>
    </row>
    <row r="1171" spans="1:8" x14ac:dyDescent="0.2">
      <c r="A1171" s="138" t="s">
        <v>24294</v>
      </c>
      <c r="B1171" s="138" t="s">
        <v>24411</v>
      </c>
      <c r="C1171" s="733">
        <v>45352</v>
      </c>
      <c r="D1171" s="869">
        <v>45356</v>
      </c>
      <c r="E1171" s="869">
        <v>45446</v>
      </c>
      <c r="F1171" s="146">
        <v>27617</v>
      </c>
      <c r="G1171" s="146">
        <v>1905.57</v>
      </c>
      <c r="H1171" s="139">
        <v>25711.43</v>
      </c>
    </row>
    <row r="1172" spans="1:8" x14ac:dyDescent="0.2">
      <c r="A1172" s="138" t="s">
        <v>24295</v>
      </c>
      <c r="B1172" s="138" t="s">
        <v>24412</v>
      </c>
      <c r="C1172" s="733">
        <v>45352</v>
      </c>
      <c r="D1172" s="869">
        <v>45356</v>
      </c>
      <c r="E1172" s="869">
        <v>45446</v>
      </c>
      <c r="F1172" s="146">
        <v>2100</v>
      </c>
      <c r="G1172" s="146">
        <v>144.9</v>
      </c>
      <c r="H1172" s="139">
        <v>1955.1</v>
      </c>
    </row>
    <row r="1173" spans="1:8" x14ac:dyDescent="0.2">
      <c r="A1173" s="138" t="s">
        <v>24296</v>
      </c>
      <c r="B1173" s="138" t="s">
        <v>24413</v>
      </c>
      <c r="C1173" s="733">
        <v>45352</v>
      </c>
      <c r="D1173" s="869">
        <v>45356</v>
      </c>
      <c r="E1173" s="869">
        <v>45446</v>
      </c>
      <c r="F1173" s="146">
        <v>1700</v>
      </c>
      <c r="G1173" s="146">
        <v>117.3</v>
      </c>
      <c r="H1173" s="139">
        <v>1582.7</v>
      </c>
    </row>
    <row r="1174" spans="1:8" x14ac:dyDescent="0.2">
      <c r="A1174" s="138" t="s">
        <v>24297</v>
      </c>
      <c r="B1174" s="138" t="s">
        <v>24414</v>
      </c>
      <c r="C1174" s="733">
        <v>45352</v>
      </c>
      <c r="D1174" s="869">
        <v>45356</v>
      </c>
      <c r="E1174" s="869">
        <v>45446</v>
      </c>
      <c r="F1174" s="146">
        <v>1583</v>
      </c>
      <c r="G1174" s="146">
        <v>109.23</v>
      </c>
      <c r="H1174" s="139">
        <v>1473.77</v>
      </c>
    </row>
    <row r="1175" spans="1:8" x14ac:dyDescent="0.2">
      <c r="A1175" s="138" t="s">
        <v>24298</v>
      </c>
      <c r="B1175" s="138" t="s">
        <v>24415</v>
      </c>
      <c r="C1175" s="733">
        <v>45352</v>
      </c>
      <c r="D1175" s="869">
        <v>45356</v>
      </c>
      <c r="E1175" s="869">
        <v>45446</v>
      </c>
      <c r="F1175" s="146">
        <v>30000</v>
      </c>
      <c r="G1175" s="146">
        <v>2070</v>
      </c>
      <c r="H1175" s="139">
        <v>27930</v>
      </c>
    </row>
    <row r="1176" spans="1:8" x14ac:dyDescent="0.2">
      <c r="A1176" s="138" t="s">
        <v>24299</v>
      </c>
      <c r="B1176" s="138" t="s">
        <v>24416</v>
      </c>
      <c r="C1176" s="733">
        <v>45352</v>
      </c>
      <c r="D1176" s="869">
        <v>45356</v>
      </c>
      <c r="E1176" s="869">
        <v>45446</v>
      </c>
      <c r="F1176" s="146">
        <v>11382</v>
      </c>
      <c r="G1176" s="146">
        <v>785.36</v>
      </c>
      <c r="H1176" s="139">
        <v>10596.64</v>
      </c>
    </row>
    <row r="1177" spans="1:8" x14ac:dyDescent="0.2">
      <c r="A1177" s="138" t="s">
        <v>24300</v>
      </c>
      <c r="B1177" s="138" t="s">
        <v>24417</v>
      </c>
      <c r="C1177" s="733">
        <v>45352</v>
      </c>
      <c r="D1177" s="869">
        <v>45350</v>
      </c>
      <c r="E1177" s="869">
        <v>45440</v>
      </c>
      <c r="F1177" s="146">
        <v>5722</v>
      </c>
      <c r="G1177" s="146">
        <v>394.82</v>
      </c>
      <c r="H1177" s="139">
        <v>5327.18</v>
      </c>
    </row>
    <row r="1178" spans="1:8" x14ac:dyDescent="0.2">
      <c r="A1178" s="138" t="s">
        <v>24301</v>
      </c>
      <c r="B1178" s="138" t="s">
        <v>24418</v>
      </c>
      <c r="C1178" s="733">
        <v>45352</v>
      </c>
      <c r="D1178" s="869">
        <v>45356</v>
      </c>
      <c r="E1178" s="869">
        <v>45446</v>
      </c>
      <c r="F1178" s="146">
        <v>20079</v>
      </c>
      <c r="G1178" s="146">
        <v>1385.45</v>
      </c>
      <c r="H1178" s="139">
        <v>18693.55</v>
      </c>
    </row>
    <row r="1179" spans="1:8" x14ac:dyDescent="0.2">
      <c r="A1179" s="138" t="s">
        <v>24302</v>
      </c>
      <c r="B1179" s="138" t="s">
        <v>24419</v>
      </c>
      <c r="C1179" s="733">
        <v>45352</v>
      </c>
      <c r="D1179" s="869">
        <v>45356</v>
      </c>
      <c r="E1179" s="869">
        <v>45446</v>
      </c>
      <c r="F1179" s="146">
        <v>8200</v>
      </c>
      <c r="G1179" s="146">
        <v>565.79999999999995</v>
      </c>
      <c r="H1179" s="139">
        <v>7634.2</v>
      </c>
    </row>
    <row r="1180" spans="1:8" x14ac:dyDescent="0.2">
      <c r="A1180" s="138" t="s">
        <v>24303</v>
      </c>
      <c r="B1180" s="138" t="s">
        <v>24420</v>
      </c>
      <c r="C1180" s="733">
        <v>45352</v>
      </c>
      <c r="D1180" s="869">
        <v>45363</v>
      </c>
      <c r="E1180" s="869">
        <v>45453</v>
      </c>
      <c r="F1180" s="146">
        <v>6000</v>
      </c>
      <c r="G1180" s="146">
        <v>414</v>
      </c>
      <c r="H1180" s="139">
        <v>5586</v>
      </c>
    </row>
    <row r="1181" spans="1:8" x14ac:dyDescent="0.2">
      <c r="A1181" s="138" t="s">
        <v>24304</v>
      </c>
      <c r="B1181" s="138" t="s">
        <v>24421</v>
      </c>
      <c r="C1181" s="733">
        <v>45352</v>
      </c>
      <c r="D1181" s="869">
        <v>45006</v>
      </c>
      <c r="E1181" s="869">
        <v>45096</v>
      </c>
      <c r="F1181" s="146">
        <v>3089</v>
      </c>
      <c r="G1181" s="146">
        <v>213.14</v>
      </c>
      <c r="H1181" s="139">
        <v>2875.86</v>
      </c>
    </row>
    <row r="1182" spans="1:8" x14ac:dyDescent="0.2">
      <c r="A1182" s="138" t="s">
        <v>24305</v>
      </c>
      <c r="B1182" s="138" t="s">
        <v>24422</v>
      </c>
      <c r="C1182" s="733">
        <v>45352</v>
      </c>
      <c r="D1182" s="869">
        <v>45363</v>
      </c>
      <c r="E1182" s="869">
        <v>45453</v>
      </c>
      <c r="F1182" s="146">
        <v>2900</v>
      </c>
      <c r="G1182" s="146">
        <v>200.1</v>
      </c>
      <c r="H1182" s="139">
        <v>2699.9</v>
      </c>
    </row>
    <row r="1183" spans="1:8" x14ac:dyDescent="0.2">
      <c r="A1183" s="138" t="s">
        <v>24306</v>
      </c>
      <c r="B1183" s="138" t="s">
        <v>24423</v>
      </c>
      <c r="C1183" s="733">
        <v>45352</v>
      </c>
      <c r="D1183" s="869">
        <v>45363</v>
      </c>
      <c r="E1183" s="869">
        <v>45453</v>
      </c>
      <c r="F1183" s="146">
        <v>1750</v>
      </c>
      <c r="G1183" s="146">
        <v>120.75</v>
      </c>
      <c r="H1183" s="139">
        <v>1629.25</v>
      </c>
    </row>
    <row r="1184" spans="1:8" x14ac:dyDescent="0.2">
      <c r="A1184" s="138" t="s">
        <v>24307</v>
      </c>
      <c r="B1184" s="138" t="s">
        <v>24424</v>
      </c>
      <c r="C1184" s="733">
        <v>45352</v>
      </c>
      <c r="D1184" s="869">
        <v>45363</v>
      </c>
      <c r="E1184" s="869">
        <v>45453</v>
      </c>
      <c r="F1184" s="146">
        <v>3249</v>
      </c>
      <c r="G1184" s="146">
        <v>224.18</v>
      </c>
      <c r="H1184" s="139">
        <v>3024.82</v>
      </c>
    </row>
    <row r="1185" spans="1:8" x14ac:dyDescent="0.2">
      <c r="A1185" s="138" t="s">
        <v>24308</v>
      </c>
      <c r="B1185" s="138" t="s">
        <v>24425</v>
      </c>
      <c r="C1185" s="733">
        <v>45352</v>
      </c>
      <c r="D1185" s="869">
        <v>45363</v>
      </c>
      <c r="E1185" s="869">
        <v>45453</v>
      </c>
      <c r="F1185" s="146">
        <v>2250</v>
      </c>
      <c r="G1185" s="146">
        <v>155.25</v>
      </c>
      <c r="H1185" s="139">
        <v>2094.75</v>
      </c>
    </row>
    <row r="1186" spans="1:8" x14ac:dyDescent="0.2">
      <c r="A1186" s="138" t="s">
        <v>24309</v>
      </c>
      <c r="B1186" s="138" t="s">
        <v>24426</v>
      </c>
      <c r="C1186" s="733">
        <v>45352</v>
      </c>
      <c r="D1186" s="869">
        <v>45363</v>
      </c>
      <c r="E1186" s="869">
        <v>45453</v>
      </c>
      <c r="F1186" s="146">
        <v>4450</v>
      </c>
      <c r="G1186" s="146">
        <v>307.05</v>
      </c>
      <c r="H1186" s="139">
        <v>4142.95</v>
      </c>
    </row>
    <row r="1187" spans="1:8" x14ac:dyDescent="0.2">
      <c r="A1187" s="138" t="s">
        <v>24310</v>
      </c>
      <c r="B1187" s="138" t="s">
        <v>24427</v>
      </c>
      <c r="C1187" s="733">
        <v>45352</v>
      </c>
      <c r="D1187" s="869">
        <v>45363</v>
      </c>
      <c r="E1187" s="869">
        <v>45453</v>
      </c>
      <c r="F1187" s="146">
        <v>2700</v>
      </c>
      <c r="G1187" s="146">
        <v>186.3</v>
      </c>
      <c r="H1187" s="139">
        <v>2513.6999999999998</v>
      </c>
    </row>
    <row r="1188" spans="1:8" x14ac:dyDescent="0.2">
      <c r="A1188" s="138" t="s">
        <v>24311</v>
      </c>
      <c r="B1188" s="138" t="s">
        <v>24428</v>
      </c>
      <c r="C1188" s="733">
        <v>45352</v>
      </c>
      <c r="D1188" s="869">
        <v>45363</v>
      </c>
      <c r="E1188" s="869">
        <v>45453</v>
      </c>
      <c r="F1188" s="146">
        <v>3722</v>
      </c>
      <c r="G1188" s="146">
        <v>256.82</v>
      </c>
      <c r="H1188" s="139">
        <v>3465.18</v>
      </c>
    </row>
    <row r="1189" spans="1:8" x14ac:dyDescent="0.2">
      <c r="A1189" s="138" t="s">
        <v>24312</v>
      </c>
      <c r="B1189" s="138" t="s">
        <v>24429</v>
      </c>
      <c r="C1189" s="733">
        <v>45352</v>
      </c>
      <c r="D1189" s="869">
        <v>45363</v>
      </c>
      <c r="E1189" s="869">
        <v>45453</v>
      </c>
      <c r="F1189" s="146">
        <v>1427</v>
      </c>
      <c r="G1189" s="146">
        <v>112.73</v>
      </c>
      <c r="H1189" s="139">
        <v>1314.27</v>
      </c>
    </row>
    <row r="1190" spans="1:8" x14ac:dyDescent="0.2">
      <c r="A1190" s="138" t="s">
        <v>24313</v>
      </c>
      <c r="B1190" s="138" t="s">
        <v>24430</v>
      </c>
      <c r="C1190" s="733">
        <v>45352</v>
      </c>
      <c r="D1190" s="869">
        <v>45363</v>
      </c>
      <c r="E1190" s="869">
        <v>45453</v>
      </c>
      <c r="F1190" s="146">
        <v>4118.33</v>
      </c>
      <c r="G1190" s="146">
        <v>284.17</v>
      </c>
      <c r="H1190" s="139">
        <v>3834.17</v>
      </c>
    </row>
    <row r="1191" spans="1:8" x14ac:dyDescent="0.2">
      <c r="A1191" s="138" t="s">
        <v>24314</v>
      </c>
      <c r="B1191" s="138" t="s">
        <v>24431</v>
      </c>
      <c r="C1191" s="733">
        <v>45352</v>
      </c>
      <c r="D1191" s="869">
        <v>45363</v>
      </c>
      <c r="E1191" s="869">
        <v>45453</v>
      </c>
      <c r="F1191" s="146">
        <v>9220</v>
      </c>
      <c r="G1191" s="146">
        <v>636.17999999999995</v>
      </c>
      <c r="H1191" s="139">
        <v>8583.82</v>
      </c>
    </row>
    <row r="1192" spans="1:8" x14ac:dyDescent="0.2">
      <c r="A1192" s="138" t="s">
        <v>24315</v>
      </c>
      <c r="B1192" s="138" t="s">
        <v>24432</v>
      </c>
      <c r="C1192" s="733">
        <v>45352</v>
      </c>
      <c r="D1192" s="869">
        <v>45363</v>
      </c>
      <c r="E1192" s="869">
        <v>45453</v>
      </c>
      <c r="F1192" s="146">
        <v>500</v>
      </c>
      <c r="G1192" s="146">
        <v>39.5</v>
      </c>
      <c r="H1192" s="139">
        <v>460.5</v>
      </c>
    </row>
    <row r="1193" spans="1:8" x14ac:dyDescent="0.2">
      <c r="A1193" s="138" t="s">
        <v>24316</v>
      </c>
      <c r="B1193" s="138" t="s">
        <v>24433</v>
      </c>
      <c r="C1193" s="733">
        <v>45352</v>
      </c>
      <c r="D1193" s="869">
        <v>45363</v>
      </c>
      <c r="E1193" s="869">
        <v>45453</v>
      </c>
      <c r="F1193" s="146">
        <v>1400</v>
      </c>
      <c r="G1193" s="146">
        <v>96.6</v>
      </c>
      <c r="H1193" s="139">
        <v>1303.4000000000001</v>
      </c>
    </row>
    <row r="1194" spans="1:8" x14ac:dyDescent="0.2">
      <c r="A1194" s="138" t="s">
        <v>24317</v>
      </c>
      <c r="B1194" s="138" t="s">
        <v>24434</v>
      </c>
      <c r="C1194" s="733">
        <v>45352</v>
      </c>
      <c r="D1194" s="869">
        <v>45358</v>
      </c>
      <c r="E1194" s="869">
        <v>45448</v>
      </c>
      <c r="F1194" s="146">
        <v>17820</v>
      </c>
      <c r="G1194" s="146">
        <v>1407.78</v>
      </c>
      <c r="H1194" s="139">
        <v>16412.22</v>
      </c>
    </row>
    <row r="1195" spans="1:8" x14ac:dyDescent="0.2">
      <c r="A1195" s="138" t="s">
        <v>24318</v>
      </c>
      <c r="B1195" s="138" t="s">
        <v>24435</v>
      </c>
      <c r="C1195" s="733">
        <v>45352</v>
      </c>
      <c r="D1195" s="869">
        <v>45358</v>
      </c>
      <c r="E1195" s="869">
        <v>45448</v>
      </c>
      <c r="F1195" s="146">
        <v>10125</v>
      </c>
      <c r="G1195" s="146">
        <v>698.63</v>
      </c>
      <c r="H1195" s="139">
        <v>9426.3799999999992</v>
      </c>
    </row>
    <row r="1196" spans="1:8" x14ac:dyDescent="0.2">
      <c r="A1196" s="138" t="s">
        <v>24319</v>
      </c>
      <c r="B1196" s="138" t="s">
        <v>24436</v>
      </c>
      <c r="C1196" s="733">
        <v>45352</v>
      </c>
      <c r="D1196" s="869">
        <v>45363</v>
      </c>
      <c r="E1196" s="869">
        <v>45453</v>
      </c>
      <c r="F1196" s="146">
        <v>4150</v>
      </c>
      <c r="G1196" s="146">
        <v>286.35000000000002</v>
      </c>
      <c r="H1196" s="139">
        <v>3863.65</v>
      </c>
    </row>
    <row r="1197" spans="1:8" x14ac:dyDescent="0.2">
      <c r="A1197" s="138" t="s">
        <v>24320</v>
      </c>
      <c r="B1197" s="138" t="s">
        <v>24437</v>
      </c>
      <c r="C1197" s="733">
        <v>45352</v>
      </c>
      <c r="D1197" s="869">
        <v>45363</v>
      </c>
      <c r="E1197" s="869">
        <v>45453</v>
      </c>
      <c r="F1197" s="146">
        <v>3549.7</v>
      </c>
      <c r="G1197" s="146">
        <v>244.93</v>
      </c>
      <c r="H1197" s="139">
        <v>3304.77</v>
      </c>
    </row>
    <row r="1198" spans="1:8" x14ac:dyDescent="0.2">
      <c r="A1198" s="138" t="s">
        <v>24321</v>
      </c>
      <c r="B1198" s="138" t="s">
        <v>24438</v>
      </c>
      <c r="C1198" s="733">
        <v>45352</v>
      </c>
      <c r="D1198" s="869">
        <v>45363</v>
      </c>
      <c r="E1198" s="869">
        <v>45453</v>
      </c>
      <c r="F1198" s="146">
        <v>3200</v>
      </c>
      <c r="G1198" s="146">
        <v>220.8</v>
      </c>
      <c r="H1198" s="139">
        <v>2979.2</v>
      </c>
    </row>
    <row r="1199" spans="1:8" x14ac:dyDescent="0.2">
      <c r="A1199" s="138" t="s">
        <v>24322</v>
      </c>
      <c r="B1199" s="138" t="s">
        <v>24439</v>
      </c>
      <c r="C1199" s="733">
        <v>45352</v>
      </c>
      <c r="D1199" s="869">
        <v>45363</v>
      </c>
      <c r="E1199" s="869">
        <v>45453</v>
      </c>
      <c r="F1199" s="146">
        <v>3175</v>
      </c>
      <c r="G1199" s="146">
        <v>219.08</v>
      </c>
      <c r="H1199" s="139">
        <v>2955.93</v>
      </c>
    </row>
    <row r="1200" spans="1:8" x14ac:dyDescent="0.2">
      <c r="A1200" s="138" t="s">
        <v>24323</v>
      </c>
      <c r="B1200" s="138" t="s">
        <v>24440</v>
      </c>
      <c r="C1200" s="733">
        <v>45352</v>
      </c>
      <c r="D1200" s="869">
        <v>45351</v>
      </c>
      <c r="E1200" s="869">
        <v>45441</v>
      </c>
      <c r="F1200" s="146">
        <v>12206.4</v>
      </c>
      <c r="G1200" s="146">
        <v>842.24</v>
      </c>
      <c r="H1200" s="139">
        <v>11364.16</v>
      </c>
    </row>
    <row r="1201" spans="1:8" x14ac:dyDescent="0.2">
      <c r="A1201" s="138" t="s">
        <v>24324</v>
      </c>
      <c r="B1201" s="138" t="s">
        <v>24441</v>
      </c>
      <c r="C1201" s="733">
        <v>45352</v>
      </c>
      <c r="D1201" s="869">
        <v>45363</v>
      </c>
      <c r="E1201" s="869">
        <v>45453</v>
      </c>
      <c r="F1201" s="146">
        <v>8200</v>
      </c>
      <c r="G1201" s="146">
        <v>565.79999999999995</v>
      </c>
      <c r="H1201" s="139">
        <v>7634.2</v>
      </c>
    </row>
    <row r="1202" spans="1:8" x14ac:dyDescent="0.2">
      <c r="A1202" s="138" t="s">
        <v>24325</v>
      </c>
      <c r="B1202" s="138" t="s">
        <v>24442</v>
      </c>
      <c r="C1202" s="733">
        <v>45352</v>
      </c>
      <c r="D1202" s="869">
        <v>45363</v>
      </c>
      <c r="E1202" s="869">
        <v>45453</v>
      </c>
      <c r="F1202" s="146">
        <v>9170</v>
      </c>
      <c r="G1202" s="146">
        <v>632.73</v>
      </c>
      <c r="H1202" s="139">
        <v>8537.27</v>
      </c>
    </row>
    <row r="1203" spans="1:8" x14ac:dyDescent="0.2">
      <c r="A1203" s="138" t="s">
        <v>24326</v>
      </c>
      <c r="B1203" s="138" t="s">
        <v>24443</v>
      </c>
      <c r="C1203" s="733">
        <v>45352</v>
      </c>
      <c r="D1203" s="869">
        <v>45364</v>
      </c>
      <c r="E1203" s="869">
        <v>45454</v>
      </c>
      <c r="F1203" s="146">
        <v>2126</v>
      </c>
      <c r="G1203" s="146">
        <v>167.95</v>
      </c>
      <c r="H1203" s="139">
        <v>1958.05</v>
      </c>
    </row>
    <row r="1204" spans="1:8" x14ac:dyDescent="0.2">
      <c r="A1204" s="138" t="s">
        <v>24327</v>
      </c>
      <c r="B1204" s="138" t="s">
        <v>24444</v>
      </c>
      <c r="C1204" s="733">
        <v>45352</v>
      </c>
      <c r="D1204" s="869">
        <v>45370</v>
      </c>
      <c r="E1204" s="869">
        <v>45460</v>
      </c>
      <c r="F1204" s="146">
        <v>6100</v>
      </c>
      <c r="G1204" s="146">
        <v>481.9</v>
      </c>
      <c r="H1204" s="139">
        <v>5618.1</v>
      </c>
    </row>
    <row r="1205" spans="1:8" x14ac:dyDescent="0.2">
      <c r="A1205" s="138" t="s">
        <v>24328</v>
      </c>
      <c r="B1205" s="138" t="s">
        <v>24445</v>
      </c>
      <c r="C1205" s="733">
        <v>45352</v>
      </c>
      <c r="D1205" s="869">
        <v>45370</v>
      </c>
      <c r="E1205" s="869">
        <v>45460</v>
      </c>
      <c r="F1205" s="146">
        <v>3000</v>
      </c>
      <c r="G1205" s="146">
        <v>207</v>
      </c>
      <c r="H1205" s="139">
        <v>2793</v>
      </c>
    </row>
    <row r="1206" spans="1:8" x14ac:dyDescent="0.2">
      <c r="A1206" s="138" t="s">
        <v>24329</v>
      </c>
      <c r="B1206" s="138" t="s">
        <v>24446</v>
      </c>
      <c r="C1206" s="733">
        <v>45352</v>
      </c>
      <c r="D1206" s="869">
        <v>45370</v>
      </c>
      <c r="E1206" s="869">
        <v>45460</v>
      </c>
      <c r="F1206" s="146">
        <v>29000</v>
      </c>
      <c r="G1206" s="146">
        <v>2291</v>
      </c>
      <c r="H1206" s="139">
        <v>26709</v>
      </c>
    </row>
    <row r="1207" spans="1:8" x14ac:dyDescent="0.2">
      <c r="A1207" s="138" t="s">
        <v>24330</v>
      </c>
      <c r="B1207" s="138" t="s">
        <v>24447</v>
      </c>
      <c r="C1207" s="733">
        <v>45352</v>
      </c>
      <c r="D1207" s="869">
        <v>45370</v>
      </c>
      <c r="E1207" s="869">
        <v>45460</v>
      </c>
      <c r="F1207" s="146">
        <v>1000</v>
      </c>
      <c r="G1207" s="146">
        <v>69</v>
      </c>
      <c r="H1207" s="139">
        <v>931</v>
      </c>
    </row>
    <row r="1208" spans="1:8" x14ac:dyDescent="0.2">
      <c r="A1208" s="138" t="s">
        <v>24331</v>
      </c>
      <c r="B1208" s="138" t="s">
        <v>24448</v>
      </c>
      <c r="C1208" s="733">
        <v>45352</v>
      </c>
      <c r="D1208" s="869">
        <v>45370</v>
      </c>
      <c r="E1208" s="869">
        <v>45460</v>
      </c>
      <c r="F1208" s="146">
        <v>19273.73</v>
      </c>
      <c r="G1208" s="146">
        <f>1329.89-332.47</f>
        <v>997.42000000000007</v>
      </c>
      <c r="H1208" s="139">
        <f>F1208-G1208</f>
        <v>18276.309999999998</v>
      </c>
    </row>
    <row r="1209" spans="1:8" x14ac:dyDescent="0.2">
      <c r="A1209" s="138" t="s">
        <v>24332</v>
      </c>
      <c r="B1209" s="138" t="s">
        <v>24449</v>
      </c>
      <c r="C1209" s="733">
        <v>45352</v>
      </c>
      <c r="D1209" s="869">
        <v>45370</v>
      </c>
      <c r="E1209" s="869">
        <v>45460</v>
      </c>
      <c r="F1209" s="146">
        <v>5715</v>
      </c>
      <c r="G1209" s="146">
        <v>451.49</v>
      </c>
      <c r="H1209" s="139">
        <v>5263.52</v>
      </c>
    </row>
    <row r="1210" spans="1:8" x14ac:dyDescent="0.2">
      <c r="A1210" s="138" t="s">
        <v>24333</v>
      </c>
      <c r="B1210" s="138" t="s">
        <v>24450</v>
      </c>
      <c r="C1210" s="733">
        <v>45352</v>
      </c>
      <c r="D1210" s="869">
        <v>45370</v>
      </c>
      <c r="E1210" s="869">
        <v>45460</v>
      </c>
      <c r="F1210" s="146">
        <v>3500</v>
      </c>
      <c r="G1210" s="146">
        <v>241.5</v>
      </c>
      <c r="H1210" s="139">
        <v>3258.5</v>
      </c>
    </row>
    <row r="1211" spans="1:8" x14ac:dyDescent="0.2">
      <c r="A1211" s="138" t="s">
        <v>24334</v>
      </c>
      <c r="B1211" s="138" t="s">
        <v>24451</v>
      </c>
      <c r="C1211" s="733">
        <v>45352</v>
      </c>
      <c r="D1211" s="869">
        <v>45369</v>
      </c>
      <c r="E1211" s="869">
        <v>45459</v>
      </c>
      <c r="F1211" s="146">
        <v>5978</v>
      </c>
      <c r="G1211" s="146">
        <v>412.48</v>
      </c>
      <c r="H1211" s="139">
        <v>5565.52</v>
      </c>
    </row>
    <row r="1212" spans="1:8" x14ac:dyDescent="0.2">
      <c r="A1212" s="138" t="s">
        <v>24335</v>
      </c>
      <c r="B1212" s="138" t="s">
        <v>24452</v>
      </c>
      <c r="C1212" s="733">
        <v>45352</v>
      </c>
      <c r="D1212" s="869">
        <v>45370</v>
      </c>
      <c r="E1212" s="869">
        <v>45460</v>
      </c>
      <c r="F1212" s="146">
        <v>13000</v>
      </c>
      <c r="G1212" s="146">
        <v>897</v>
      </c>
      <c r="H1212" s="139">
        <v>12103</v>
      </c>
    </row>
    <row r="1213" spans="1:8" x14ac:dyDescent="0.2">
      <c r="A1213" s="138" t="s">
        <v>24336</v>
      </c>
      <c r="B1213" s="138" t="s">
        <v>24453</v>
      </c>
      <c r="C1213" s="733">
        <v>45352</v>
      </c>
      <c r="D1213" s="869">
        <v>45370</v>
      </c>
      <c r="E1213" s="869">
        <v>45460</v>
      </c>
      <c r="F1213" s="146">
        <v>2500</v>
      </c>
      <c r="G1213" s="146">
        <v>172.5</v>
      </c>
      <c r="H1213" s="139">
        <v>2327.5</v>
      </c>
    </row>
    <row r="1214" spans="1:8" x14ac:dyDescent="0.2">
      <c r="A1214" s="138" t="s">
        <v>24337</v>
      </c>
      <c r="B1214" s="138" t="s">
        <v>24454</v>
      </c>
      <c r="C1214" s="733">
        <v>45352</v>
      </c>
      <c r="D1214" s="869">
        <v>45370</v>
      </c>
      <c r="E1214" s="869">
        <v>45460</v>
      </c>
      <c r="F1214" s="146">
        <v>8130</v>
      </c>
      <c r="G1214" s="146">
        <v>560.97</v>
      </c>
      <c r="H1214" s="139">
        <v>7569.03</v>
      </c>
    </row>
    <row r="1215" spans="1:8" x14ac:dyDescent="0.2">
      <c r="A1215" s="138" t="s">
        <v>24338</v>
      </c>
      <c r="B1215" s="138" t="s">
        <v>24455</v>
      </c>
      <c r="C1215" s="733">
        <v>45352</v>
      </c>
      <c r="D1215" s="869">
        <v>45370</v>
      </c>
      <c r="E1215" s="869">
        <v>45460</v>
      </c>
      <c r="F1215" s="146">
        <v>5410</v>
      </c>
      <c r="G1215" s="146">
        <v>373.29</v>
      </c>
      <c r="H1215" s="139">
        <v>5036.71</v>
      </c>
    </row>
    <row r="1216" spans="1:8" x14ac:dyDescent="0.2">
      <c r="A1216" s="138" t="s">
        <v>24339</v>
      </c>
      <c r="B1216" s="138" t="s">
        <v>24456</v>
      </c>
      <c r="C1216" s="733">
        <v>45352</v>
      </c>
      <c r="D1216" s="869">
        <v>45370</v>
      </c>
      <c r="E1216" s="869">
        <v>45460</v>
      </c>
      <c r="F1216" s="146">
        <v>1750</v>
      </c>
      <c r="G1216" s="146">
        <v>120.75</v>
      </c>
      <c r="H1216" s="139">
        <v>1629.25</v>
      </c>
    </row>
    <row r="1217" spans="1:8" x14ac:dyDescent="0.2">
      <c r="A1217" s="138" t="s">
        <v>24340</v>
      </c>
      <c r="B1217" s="138" t="s">
        <v>24457</v>
      </c>
      <c r="C1217" s="733">
        <v>45352</v>
      </c>
      <c r="D1217" s="869">
        <v>45370</v>
      </c>
      <c r="E1217" s="869">
        <v>45460</v>
      </c>
      <c r="F1217" s="146">
        <v>18920</v>
      </c>
      <c r="G1217" s="146">
        <v>1305.48</v>
      </c>
      <c r="H1217" s="139">
        <v>17614.52</v>
      </c>
    </row>
    <row r="1218" spans="1:8" x14ac:dyDescent="0.2">
      <c r="A1218" s="138" t="s">
        <v>24341</v>
      </c>
      <c r="B1218" s="138" t="s">
        <v>24458</v>
      </c>
      <c r="C1218" s="733">
        <v>45352</v>
      </c>
      <c r="D1218" s="869">
        <v>45370</v>
      </c>
      <c r="E1218" s="869">
        <v>45460</v>
      </c>
      <c r="F1218" s="146">
        <v>30000</v>
      </c>
      <c r="G1218" s="146">
        <v>2070</v>
      </c>
      <c r="H1218" s="139">
        <v>27930</v>
      </c>
    </row>
    <row r="1219" spans="1:8" x14ac:dyDescent="0.2">
      <c r="A1219" s="138" t="s">
        <v>24342</v>
      </c>
      <c r="B1219" s="138" t="s">
        <v>24459</v>
      </c>
      <c r="C1219" s="733">
        <v>45352</v>
      </c>
      <c r="D1219" s="869">
        <v>45370</v>
      </c>
      <c r="E1219" s="869">
        <v>45460</v>
      </c>
      <c r="F1219" s="146">
        <v>15000</v>
      </c>
      <c r="G1219" s="146">
        <v>1185</v>
      </c>
      <c r="H1219" s="139">
        <v>13815</v>
      </c>
    </row>
    <row r="1220" spans="1:8" x14ac:dyDescent="0.2">
      <c r="A1220" s="138" t="s">
        <v>24343</v>
      </c>
      <c r="B1220" s="138" t="s">
        <v>24460</v>
      </c>
      <c r="C1220" s="733">
        <v>45352</v>
      </c>
      <c r="D1220" s="869">
        <v>45370</v>
      </c>
      <c r="E1220" s="869">
        <v>45460</v>
      </c>
      <c r="F1220" s="146">
        <v>3722</v>
      </c>
      <c r="G1220" s="146">
        <v>256.82</v>
      </c>
      <c r="H1220" s="139">
        <v>3465.18</v>
      </c>
    </row>
    <row r="1221" spans="1:8" x14ac:dyDescent="0.2">
      <c r="A1221" s="138" t="s">
        <v>24344</v>
      </c>
      <c r="B1221" s="138" t="s">
        <v>24461</v>
      </c>
      <c r="C1221" s="733">
        <v>45352</v>
      </c>
      <c r="D1221" s="869">
        <v>45370</v>
      </c>
      <c r="E1221" s="869">
        <v>45460</v>
      </c>
      <c r="F1221" s="146">
        <v>3175</v>
      </c>
      <c r="G1221" s="146">
        <v>219.08</v>
      </c>
      <c r="H1221" s="139">
        <v>2955.93</v>
      </c>
    </row>
    <row r="1222" spans="1:8" x14ac:dyDescent="0.2">
      <c r="A1222" s="138" t="s">
        <v>24345</v>
      </c>
      <c r="B1222" s="138" t="s">
        <v>24438</v>
      </c>
      <c r="C1222" s="733">
        <v>45352</v>
      </c>
      <c r="D1222" s="869">
        <v>45370</v>
      </c>
      <c r="E1222" s="869">
        <v>45460</v>
      </c>
      <c r="F1222" s="146">
        <v>1538</v>
      </c>
      <c r="G1222" s="146">
        <v>106.12</v>
      </c>
      <c r="H1222" s="139">
        <v>1431.88</v>
      </c>
    </row>
    <row r="1223" spans="1:8" x14ac:dyDescent="0.2">
      <c r="A1223" s="138" t="s">
        <v>24346</v>
      </c>
      <c r="B1223" s="138" t="s">
        <v>24462</v>
      </c>
      <c r="C1223" s="733">
        <v>45352</v>
      </c>
      <c r="D1223" s="869">
        <v>45370</v>
      </c>
      <c r="E1223" s="869">
        <v>45460</v>
      </c>
      <c r="F1223" s="146">
        <v>2500</v>
      </c>
      <c r="G1223" s="146">
        <v>172.5</v>
      </c>
      <c r="H1223" s="139">
        <v>2327.5</v>
      </c>
    </row>
    <row r="1224" spans="1:8" x14ac:dyDescent="0.2">
      <c r="A1224" s="138" t="s">
        <v>24347</v>
      </c>
      <c r="B1224" s="138" t="s">
        <v>24463</v>
      </c>
      <c r="C1224" s="733">
        <v>45352</v>
      </c>
      <c r="D1224" s="869">
        <v>45370</v>
      </c>
      <c r="E1224" s="869">
        <v>45460</v>
      </c>
      <c r="F1224" s="146">
        <v>3109</v>
      </c>
      <c r="G1224" s="146">
        <v>214.52</v>
      </c>
      <c r="H1224" s="139">
        <v>2894.48</v>
      </c>
    </row>
    <row r="1225" spans="1:8" x14ac:dyDescent="0.2">
      <c r="A1225" s="138" t="s">
        <v>24348</v>
      </c>
      <c r="B1225" s="138" t="s">
        <v>24464</v>
      </c>
      <c r="C1225" s="733">
        <v>45352</v>
      </c>
      <c r="D1225" s="869">
        <v>45370</v>
      </c>
      <c r="E1225" s="869">
        <v>45460</v>
      </c>
      <c r="F1225" s="146">
        <v>2700</v>
      </c>
      <c r="G1225" s="146">
        <v>186.3</v>
      </c>
      <c r="H1225" s="139">
        <v>2513.6999999999998</v>
      </c>
    </row>
    <row r="1226" spans="1:8" x14ac:dyDescent="0.2">
      <c r="A1226" s="138" t="s">
        <v>24349</v>
      </c>
      <c r="B1226" s="138" t="s">
        <v>24465</v>
      </c>
      <c r="C1226" s="733">
        <v>45352</v>
      </c>
      <c r="D1226" s="869">
        <v>45370</v>
      </c>
      <c r="E1226" s="869">
        <v>45460</v>
      </c>
      <c r="F1226" s="146">
        <v>2550</v>
      </c>
      <c r="G1226" s="146">
        <v>175.95</v>
      </c>
      <c r="H1226" s="139">
        <v>2374.0500000000002</v>
      </c>
    </row>
    <row r="1227" spans="1:8" x14ac:dyDescent="0.2">
      <c r="A1227" s="138" t="s">
        <v>24350</v>
      </c>
      <c r="B1227" s="138" t="s">
        <v>24466</v>
      </c>
      <c r="C1227" s="733">
        <v>45352</v>
      </c>
      <c r="D1227" s="869">
        <v>45370</v>
      </c>
      <c r="E1227" s="869">
        <v>45460</v>
      </c>
      <c r="F1227" s="146">
        <v>2500</v>
      </c>
      <c r="G1227" s="146">
        <v>172.5</v>
      </c>
      <c r="H1227" s="139">
        <v>2327.5</v>
      </c>
    </row>
    <row r="1228" spans="1:8" x14ac:dyDescent="0.2">
      <c r="A1228" s="138" t="s">
        <v>24351</v>
      </c>
      <c r="B1228" s="138" t="s">
        <v>24467</v>
      </c>
      <c r="C1228" s="733">
        <v>45352</v>
      </c>
      <c r="D1228" s="869">
        <v>45370</v>
      </c>
      <c r="E1228" s="869">
        <v>45460</v>
      </c>
      <c r="F1228" s="146">
        <v>3500</v>
      </c>
      <c r="G1228" s="146">
        <v>241.5</v>
      </c>
      <c r="H1228" s="139">
        <v>3258.5</v>
      </c>
    </row>
    <row r="1229" spans="1:8" x14ac:dyDescent="0.2">
      <c r="A1229" s="138" t="s">
        <v>24352</v>
      </c>
      <c r="B1229" s="138" t="s">
        <v>24468</v>
      </c>
      <c r="C1229" s="733">
        <v>45352</v>
      </c>
      <c r="D1229" s="869">
        <v>45370</v>
      </c>
      <c r="E1229" s="869">
        <v>45460</v>
      </c>
      <c r="F1229" s="146">
        <v>3150</v>
      </c>
      <c r="G1229" s="146">
        <v>217.35</v>
      </c>
      <c r="H1229" s="139">
        <v>2932.65</v>
      </c>
    </row>
    <row r="1230" spans="1:8" x14ac:dyDescent="0.2">
      <c r="A1230" s="138" t="s">
        <v>24353</v>
      </c>
      <c r="B1230" s="138" t="s">
        <v>24469</v>
      </c>
      <c r="C1230" s="733">
        <v>45352</v>
      </c>
      <c r="D1230" s="869">
        <v>45364</v>
      </c>
      <c r="E1230" s="869">
        <v>45454</v>
      </c>
      <c r="F1230" s="146">
        <v>2000</v>
      </c>
      <c r="G1230" s="146">
        <v>138</v>
      </c>
      <c r="H1230" s="139">
        <v>1862</v>
      </c>
    </row>
    <row r="1231" spans="1:8" x14ac:dyDescent="0.2">
      <c r="A1231" s="138" t="s">
        <v>24354</v>
      </c>
      <c r="B1231" s="138" t="s">
        <v>24470</v>
      </c>
      <c r="C1231" s="733">
        <v>45352</v>
      </c>
      <c r="D1231" s="869">
        <v>45370</v>
      </c>
      <c r="E1231" s="869">
        <v>45460</v>
      </c>
      <c r="F1231" s="146">
        <v>880</v>
      </c>
      <c r="G1231" s="146">
        <v>60.72</v>
      </c>
      <c r="H1231" s="139">
        <v>819.28</v>
      </c>
    </row>
    <row r="1232" spans="1:8" x14ac:dyDescent="0.2">
      <c r="A1232" s="138" t="s">
        <v>24355</v>
      </c>
      <c r="B1232" s="138" t="s">
        <v>24471</v>
      </c>
      <c r="C1232" s="733">
        <v>45352</v>
      </c>
      <c r="D1232" s="869">
        <v>45370</v>
      </c>
      <c r="E1232" s="869">
        <v>45460</v>
      </c>
      <c r="F1232" s="146">
        <v>19000</v>
      </c>
      <c r="G1232" s="146">
        <v>1501</v>
      </c>
      <c r="H1232" s="139">
        <v>17499</v>
      </c>
    </row>
    <row r="1233" spans="1:8" x14ac:dyDescent="0.2">
      <c r="A1233" s="138" t="s">
        <v>24356</v>
      </c>
      <c r="B1233" s="138" t="s">
        <v>24472</v>
      </c>
      <c r="C1233" s="733">
        <v>45352</v>
      </c>
      <c r="D1233" s="869">
        <v>45370</v>
      </c>
      <c r="E1233" s="869">
        <v>45460</v>
      </c>
      <c r="F1233" s="146">
        <v>3480</v>
      </c>
      <c r="G1233" s="146">
        <v>240.12</v>
      </c>
      <c r="H1233" s="139">
        <v>3239.88</v>
      </c>
    </row>
    <row r="1234" spans="1:8" x14ac:dyDescent="0.2">
      <c r="A1234" s="138" t="s">
        <v>24357</v>
      </c>
      <c r="B1234" s="138" t="s">
        <v>24473</v>
      </c>
      <c r="C1234" s="733">
        <v>45352</v>
      </c>
      <c r="D1234" s="869">
        <v>45370</v>
      </c>
      <c r="E1234" s="869">
        <v>45460</v>
      </c>
      <c r="F1234" s="146">
        <v>3542</v>
      </c>
      <c r="G1234" s="146">
        <v>244.4</v>
      </c>
      <c r="H1234" s="139">
        <v>3297.6</v>
      </c>
    </row>
    <row r="1235" spans="1:8" x14ac:dyDescent="0.2">
      <c r="A1235" s="138" t="s">
        <v>24358</v>
      </c>
      <c r="B1235" s="138" t="s">
        <v>24474</v>
      </c>
      <c r="C1235" s="733">
        <v>45352</v>
      </c>
      <c r="D1235" s="869">
        <v>45370</v>
      </c>
      <c r="E1235" s="869">
        <v>45460</v>
      </c>
      <c r="F1235" s="146">
        <v>3780</v>
      </c>
      <c r="G1235" s="146">
        <v>298.62</v>
      </c>
      <c r="H1235" s="139">
        <v>3481.38</v>
      </c>
    </row>
    <row r="1236" spans="1:8" x14ac:dyDescent="0.2">
      <c r="A1236" s="138" t="s">
        <v>24359</v>
      </c>
      <c r="B1236" s="138" t="s">
        <v>24475</v>
      </c>
      <c r="C1236" s="733">
        <v>45352</v>
      </c>
      <c r="D1236" s="869">
        <v>45370</v>
      </c>
      <c r="E1236" s="869">
        <v>45460</v>
      </c>
      <c r="F1236" s="146">
        <v>5642</v>
      </c>
      <c r="G1236" s="146">
        <v>389.3</v>
      </c>
      <c r="H1236" s="139">
        <v>5252.7</v>
      </c>
    </row>
    <row r="1237" spans="1:8" x14ac:dyDescent="0.2">
      <c r="A1237" s="138" t="s">
        <v>24360</v>
      </c>
      <c r="B1237" s="138" t="s">
        <v>24476</v>
      </c>
      <c r="C1237" s="733">
        <v>45352</v>
      </c>
      <c r="D1237" s="869">
        <v>45370</v>
      </c>
      <c r="E1237" s="869">
        <v>45460</v>
      </c>
      <c r="F1237" s="146">
        <v>5342</v>
      </c>
      <c r="G1237" s="146">
        <v>368.6</v>
      </c>
      <c r="H1237" s="139">
        <v>4973.3999999999996</v>
      </c>
    </row>
    <row r="1238" spans="1:8" x14ac:dyDescent="0.2">
      <c r="A1238" s="138" t="s">
        <v>24361</v>
      </c>
      <c r="B1238" s="138" t="s">
        <v>24477</v>
      </c>
      <c r="C1238" s="733">
        <v>45352</v>
      </c>
      <c r="D1238" s="869">
        <v>45370</v>
      </c>
      <c r="E1238" s="869">
        <v>45460</v>
      </c>
      <c r="F1238" s="146">
        <v>2700</v>
      </c>
      <c r="G1238" s="146">
        <v>186.3</v>
      </c>
      <c r="H1238" s="139">
        <v>2513.6999999999998</v>
      </c>
    </row>
    <row r="1239" spans="1:8" x14ac:dyDescent="0.2">
      <c r="A1239" s="138" t="s">
        <v>24362</v>
      </c>
      <c r="B1239" s="138" t="s">
        <v>24478</v>
      </c>
      <c r="C1239" s="733">
        <v>45352</v>
      </c>
      <c r="D1239" s="869">
        <v>45370</v>
      </c>
      <c r="E1239" s="869">
        <v>45460</v>
      </c>
      <c r="F1239" s="146">
        <v>3300</v>
      </c>
      <c r="G1239" s="146">
        <v>227.7</v>
      </c>
      <c r="H1239" s="139">
        <v>3072.3</v>
      </c>
    </row>
    <row r="1240" spans="1:8" x14ac:dyDescent="0.2">
      <c r="A1240" s="138" t="s">
        <v>24363</v>
      </c>
      <c r="B1240" s="138" t="s">
        <v>24479</v>
      </c>
      <c r="C1240" s="733">
        <v>45352</v>
      </c>
      <c r="D1240" s="869">
        <v>45377</v>
      </c>
      <c r="E1240" s="869">
        <v>45467</v>
      </c>
      <c r="F1240" s="146">
        <v>3000</v>
      </c>
      <c r="G1240" s="146">
        <v>207</v>
      </c>
      <c r="H1240" s="139">
        <v>2793</v>
      </c>
    </row>
    <row r="1241" spans="1:8" x14ac:dyDescent="0.2">
      <c r="A1241" s="138" t="s">
        <v>24364</v>
      </c>
      <c r="B1241" s="138" t="s">
        <v>24480</v>
      </c>
      <c r="C1241" s="733">
        <v>45352</v>
      </c>
      <c r="D1241" s="869">
        <v>45377</v>
      </c>
      <c r="E1241" s="869">
        <v>45467</v>
      </c>
      <c r="F1241" s="146">
        <v>5500</v>
      </c>
      <c r="G1241" s="146">
        <v>379.5</v>
      </c>
      <c r="H1241" s="139">
        <v>5120.5</v>
      </c>
    </row>
    <row r="1242" spans="1:8" x14ac:dyDescent="0.2">
      <c r="A1242" s="138" t="s">
        <v>24365</v>
      </c>
      <c r="B1242" s="138" t="s">
        <v>24481</v>
      </c>
      <c r="C1242" s="733">
        <v>45352</v>
      </c>
      <c r="D1242" s="869">
        <v>45377</v>
      </c>
      <c r="E1242" s="869">
        <v>45467</v>
      </c>
      <c r="F1242" s="146">
        <v>11000</v>
      </c>
      <c r="G1242" s="146">
        <v>759</v>
      </c>
      <c r="H1242" s="139">
        <v>10241</v>
      </c>
    </row>
    <row r="1243" spans="1:8" x14ac:dyDescent="0.2">
      <c r="A1243" s="138" t="s">
        <v>24366</v>
      </c>
      <c r="B1243" s="138" t="s">
        <v>24482</v>
      </c>
      <c r="C1243" s="733">
        <v>45352</v>
      </c>
      <c r="D1243" s="869">
        <v>45377</v>
      </c>
      <c r="E1243" s="869">
        <v>45467</v>
      </c>
      <c r="F1243" s="146">
        <v>1000</v>
      </c>
      <c r="G1243" s="146">
        <v>69</v>
      </c>
      <c r="H1243" s="139">
        <v>931</v>
      </c>
    </row>
    <row r="1244" spans="1:8" x14ac:dyDescent="0.2">
      <c r="A1244" s="138" t="s">
        <v>24367</v>
      </c>
      <c r="B1244" s="138" t="s">
        <v>24483</v>
      </c>
      <c r="C1244" s="733">
        <v>45352</v>
      </c>
      <c r="D1244" s="869">
        <v>45376</v>
      </c>
      <c r="E1244" s="869">
        <v>45466</v>
      </c>
      <c r="F1244" s="146">
        <v>10770</v>
      </c>
      <c r="G1244" s="146">
        <v>743.13</v>
      </c>
      <c r="H1244" s="139">
        <v>10026.870000000001</v>
      </c>
    </row>
    <row r="1245" spans="1:8" x14ac:dyDescent="0.2">
      <c r="A1245" s="138" t="s">
        <v>24368</v>
      </c>
      <c r="B1245" s="138" t="s">
        <v>24484</v>
      </c>
      <c r="C1245" s="733">
        <v>45352</v>
      </c>
      <c r="D1245" s="869">
        <v>45377</v>
      </c>
      <c r="E1245" s="869">
        <v>45467</v>
      </c>
      <c r="F1245" s="146">
        <v>16271.85</v>
      </c>
      <c r="G1245" s="146">
        <v>1285.48</v>
      </c>
      <c r="H1245" s="139">
        <v>14986.37</v>
      </c>
    </row>
    <row r="1246" spans="1:8" x14ac:dyDescent="0.2">
      <c r="A1246" s="138" t="s">
        <v>24369</v>
      </c>
      <c r="B1246" s="138" t="s">
        <v>24485</v>
      </c>
      <c r="C1246" s="733">
        <v>45352</v>
      </c>
      <c r="D1246" s="869">
        <v>45377</v>
      </c>
      <c r="E1246" s="869">
        <v>45467</v>
      </c>
      <c r="F1246" s="146">
        <v>5067</v>
      </c>
      <c r="G1246" s="146">
        <v>400.29</v>
      </c>
      <c r="H1246" s="139">
        <v>4666.71</v>
      </c>
    </row>
    <row r="1247" spans="1:8" x14ac:dyDescent="0.2">
      <c r="A1247" s="138" t="s">
        <v>24370</v>
      </c>
      <c r="B1247" s="138" t="s">
        <v>24486</v>
      </c>
      <c r="C1247" s="733">
        <v>45352</v>
      </c>
      <c r="D1247" s="869">
        <v>45376</v>
      </c>
      <c r="E1247" s="869">
        <v>45466</v>
      </c>
      <c r="F1247" s="146">
        <v>2769</v>
      </c>
      <c r="G1247" s="146">
        <v>191.06</v>
      </c>
      <c r="H1247" s="139">
        <v>2577.94</v>
      </c>
    </row>
    <row r="1248" spans="1:8" x14ac:dyDescent="0.2">
      <c r="A1248" s="138" t="s">
        <v>24371</v>
      </c>
      <c r="B1248" s="138" t="s">
        <v>24487</v>
      </c>
      <c r="C1248" s="733">
        <v>45352</v>
      </c>
      <c r="D1248" s="869">
        <v>45373</v>
      </c>
      <c r="E1248" s="869">
        <v>45463</v>
      </c>
      <c r="F1248" s="146">
        <v>3100</v>
      </c>
      <c r="G1248" s="146">
        <v>213.9</v>
      </c>
      <c r="H1248" s="139">
        <v>2886.1</v>
      </c>
    </row>
    <row r="1249" spans="1:8" x14ac:dyDescent="0.2">
      <c r="A1249" s="138" t="s">
        <v>24372</v>
      </c>
      <c r="B1249" s="138" t="s">
        <v>24488</v>
      </c>
      <c r="C1249" s="733">
        <v>45352</v>
      </c>
      <c r="D1249" s="869">
        <v>45377</v>
      </c>
      <c r="E1249" s="869">
        <v>45467</v>
      </c>
      <c r="F1249" s="146">
        <v>2800</v>
      </c>
      <c r="G1249" s="146">
        <v>193.2</v>
      </c>
      <c r="H1249" s="139">
        <v>2606.8000000000002</v>
      </c>
    </row>
    <row r="1250" spans="1:8" x14ac:dyDescent="0.2">
      <c r="A1250" s="138" t="s">
        <v>24373</v>
      </c>
      <c r="B1250" s="138" t="s">
        <v>24457</v>
      </c>
      <c r="C1250" s="733">
        <v>45352</v>
      </c>
      <c r="D1250" s="869">
        <v>45377</v>
      </c>
      <c r="E1250" s="869">
        <v>45467</v>
      </c>
      <c r="F1250" s="146">
        <v>4000</v>
      </c>
      <c r="G1250" s="146">
        <v>276</v>
      </c>
      <c r="H1250" s="139">
        <v>3724</v>
      </c>
    </row>
    <row r="1251" spans="1:8" x14ac:dyDescent="0.2">
      <c r="A1251" s="138" t="s">
        <v>24374</v>
      </c>
      <c r="B1251" s="138" t="s">
        <v>24489</v>
      </c>
      <c r="C1251" s="733">
        <v>45352</v>
      </c>
      <c r="D1251" s="869">
        <v>45377</v>
      </c>
      <c r="E1251" s="869">
        <v>45467</v>
      </c>
      <c r="F1251" s="146">
        <v>7000</v>
      </c>
      <c r="G1251" s="146">
        <v>483</v>
      </c>
      <c r="H1251" s="139">
        <v>6517</v>
      </c>
    </row>
    <row r="1252" spans="1:8" x14ac:dyDescent="0.2">
      <c r="A1252" s="138" t="s">
        <v>24375</v>
      </c>
      <c r="B1252" s="138" t="s">
        <v>24490</v>
      </c>
      <c r="C1252" s="733">
        <v>45352</v>
      </c>
      <c r="D1252" s="869">
        <v>45377</v>
      </c>
      <c r="E1252" s="869">
        <v>45467</v>
      </c>
      <c r="F1252" s="146">
        <v>6232</v>
      </c>
      <c r="G1252" s="146">
        <v>430.01</v>
      </c>
      <c r="H1252" s="139">
        <v>5801.99</v>
      </c>
    </row>
    <row r="1253" spans="1:8" x14ac:dyDescent="0.2">
      <c r="A1253" s="138" t="s">
        <v>24376</v>
      </c>
      <c r="B1253" s="138" t="s">
        <v>24491</v>
      </c>
      <c r="C1253" s="733">
        <v>45352</v>
      </c>
      <c r="D1253" s="869">
        <v>45376</v>
      </c>
      <c r="E1253" s="869">
        <v>45466</v>
      </c>
      <c r="F1253" s="146">
        <v>2490</v>
      </c>
      <c r="G1253" s="146">
        <v>171.81</v>
      </c>
      <c r="H1253" s="139">
        <v>2318.19</v>
      </c>
    </row>
    <row r="1254" spans="1:8" x14ac:dyDescent="0.2">
      <c r="A1254" s="138" t="s">
        <v>24377</v>
      </c>
      <c r="B1254" s="138" t="s">
        <v>24492</v>
      </c>
      <c r="C1254" s="733">
        <v>45352</v>
      </c>
      <c r="D1254" s="869">
        <v>45377</v>
      </c>
      <c r="E1254" s="869">
        <v>45467</v>
      </c>
      <c r="F1254" s="146">
        <v>2500</v>
      </c>
      <c r="G1254" s="146">
        <v>172.5</v>
      </c>
      <c r="H1254" s="139">
        <v>2327.5</v>
      </c>
    </row>
    <row r="1255" spans="1:8" x14ac:dyDescent="0.2">
      <c r="A1255" s="138" t="s">
        <v>24378</v>
      </c>
      <c r="B1255" s="138" t="s">
        <v>24493</v>
      </c>
      <c r="C1255" s="733">
        <v>45352</v>
      </c>
      <c r="D1255" s="869">
        <v>45377</v>
      </c>
      <c r="E1255" s="869">
        <v>45467</v>
      </c>
      <c r="F1255" s="146">
        <v>16417.95</v>
      </c>
      <c r="G1255" s="146">
        <v>1132.8399999999999</v>
      </c>
      <c r="H1255" s="139">
        <v>15285.11</v>
      </c>
    </row>
    <row r="1256" spans="1:8" x14ac:dyDescent="0.2">
      <c r="A1256" s="138" t="s">
        <v>24379</v>
      </c>
      <c r="B1256" s="138" t="s">
        <v>24494</v>
      </c>
      <c r="C1256" s="733">
        <v>45352</v>
      </c>
      <c r="D1256" s="869">
        <v>45377</v>
      </c>
      <c r="E1256" s="869">
        <v>45467</v>
      </c>
      <c r="F1256" s="146">
        <v>3600</v>
      </c>
      <c r="G1256" s="146">
        <v>248.4</v>
      </c>
      <c r="H1256" s="139">
        <v>3351.6</v>
      </c>
    </row>
    <row r="1257" spans="1:8" x14ac:dyDescent="0.2">
      <c r="A1257" s="138" t="s">
        <v>24380</v>
      </c>
      <c r="B1257" s="138" t="s">
        <v>24495</v>
      </c>
      <c r="C1257" s="733">
        <v>45352</v>
      </c>
      <c r="D1257" s="869">
        <v>45377</v>
      </c>
      <c r="E1257" s="869">
        <v>45467</v>
      </c>
      <c r="F1257" s="146">
        <v>2500</v>
      </c>
      <c r="G1257" s="146">
        <v>172.5</v>
      </c>
      <c r="H1257" s="139">
        <v>2327.5</v>
      </c>
    </row>
    <row r="1258" spans="1:8" x14ac:dyDescent="0.2">
      <c r="A1258" s="138" t="s">
        <v>24381</v>
      </c>
      <c r="B1258" s="138" t="s">
        <v>24496</v>
      </c>
      <c r="C1258" s="733">
        <v>45352</v>
      </c>
      <c r="D1258" s="869">
        <v>45377</v>
      </c>
      <c r="E1258" s="869">
        <v>45467</v>
      </c>
      <c r="F1258" s="146">
        <v>3215</v>
      </c>
      <c r="G1258" s="146">
        <v>221.84</v>
      </c>
      <c r="H1258" s="139">
        <v>2993.17</v>
      </c>
    </row>
    <row r="1259" spans="1:8" x14ac:dyDescent="0.2">
      <c r="A1259" s="138" t="s">
        <v>24382</v>
      </c>
      <c r="B1259" s="138" t="s">
        <v>24497</v>
      </c>
      <c r="C1259" s="733">
        <v>45352</v>
      </c>
      <c r="D1259" s="869">
        <v>45377</v>
      </c>
      <c r="E1259" s="869">
        <v>45467</v>
      </c>
      <c r="F1259" s="146">
        <v>2500</v>
      </c>
      <c r="G1259" s="146">
        <v>172.5</v>
      </c>
      <c r="H1259" s="139">
        <v>2327.5</v>
      </c>
    </row>
    <row r="1260" spans="1:8" x14ac:dyDescent="0.2">
      <c r="A1260" s="138" t="s">
        <v>24383</v>
      </c>
      <c r="B1260" s="138" t="s">
        <v>24498</v>
      </c>
      <c r="C1260" s="733">
        <v>45352</v>
      </c>
      <c r="D1260" s="869">
        <v>45371</v>
      </c>
      <c r="E1260" s="869">
        <v>45461</v>
      </c>
      <c r="F1260" s="146">
        <v>2200</v>
      </c>
      <c r="G1260" s="146">
        <v>151.80000000000001</v>
      </c>
      <c r="H1260" s="139">
        <v>2048.1999999999998</v>
      </c>
    </row>
    <row r="1261" spans="1:8" x14ac:dyDescent="0.2">
      <c r="A1261" s="138" t="s">
        <v>24384</v>
      </c>
      <c r="B1261" s="138" t="s">
        <v>24499</v>
      </c>
      <c r="C1261" s="733">
        <v>45352</v>
      </c>
      <c r="D1261" s="869">
        <v>45377</v>
      </c>
      <c r="E1261" s="869">
        <v>45467</v>
      </c>
      <c r="F1261" s="146">
        <v>3000</v>
      </c>
      <c r="G1261" s="146">
        <v>207</v>
      </c>
      <c r="H1261" s="139">
        <v>2793</v>
      </c>
    </row>
    <row r="1262" spans="1:8" x14ac:dyDescent="0.2">
      <c r="A1262" s="138" t="s">
        <v>24385</v>
      </c>
      <c r="B1262" s="138" t="s">
        <v>24500</v>
      </c>
      <c r="C1262" s="733">
        <v>45352</v>
      </c>
      <c r="D1262" s="869">
        <v>45373</v>
      </c>
      <c r="E1262" s="869">
        <v>45463</v>
      </c>
      <c r="F1262" s="146">
        <v>2000</v>
      </c>
      <c r="G1262" s="146">
        <v>138</v>
      </c>
      <c r="H1262" s="139">
        <v>1862</v>
      </c>
    </row>
    <row r="1263" spans="1:8" x14ac:dyDescent="0.2">
      <c r="A1263" s="138" t="s">
        <v>24386</v>
      </c>
      <c r="B1263" s="138" t="s">
        <v>24501</v>
      </c>
      <c r="C1263" s="733">
        <v>45352</v>
      </c>
      <c r="D1263" s="869">
        <v>45377</v>
      </c>
      <c r="E1263" s="869">
        <v>45467</v>
      </c>
      <c r="F1263" s="146">
        <v>4600</v>
      </c>
      <c r="G1263" s="146">
        <v>317.39999999999998</v>
      </c>
      <c r="H1263" s="139">
        <v>4282.6000000000004</v>
      </c>
    </row>
    <row r="1264" spans="1:8" x14ac:dyDescent="0.2">
      <c r="A1264" s="138" t="s">
        <v>24387</v>
      </c>
      <c r="B1264" s="138" t="s">
        <v>24502</v>
      </c>
      <c r="C1264" s="733">
        <v>45352</v>
      </c>
      <c r="D1264" s="869">
        <v>45377</v>
      </c>
      <c r="E1264" s="869">
        <v>45467</v>
      </c>
      <c r="F1264" s="146">
        <v>3700</v>
      </c>
      <c r="G1264" s="146">
        <v>255.3</v>
      </c>
      <c r="H1264" s="139">
        <v>3444.7</v>
      </c>
    </row>
    <row r="1265" spans="1:8" x14ac:dyDescent="0.2">
      <c r="A1265" s="138" t="s">
        <v>24388</v>
      </c>
      <c r="B1265" s="138" t="s">
        <v>24503</v>
      </c>
      <c r="C1265" s="733">
        <v>45352</v>
      </c>
      <c r="D1265" s="869">
        <v>45375</v>
      </c>
      <c r="E1265" s="869">
        <v>45465</v>
      </c>
      <c r="F1265" s="146">
        <v>2934</v>
      </c>
      <c r="G1265" s="146">
        <v>202.45</v>
      </c>
      <c r="H1265" s="139">
        <v>2731.55</v>
      </c>
    </row>
    <row r="1266" spans="1:8" x14ac:dyDescent="0.2">
      <c r="A1266" s="138" t="s">
        <v>24389</v>
      </c>
      <c r="B1266" s="138" t="s">
        <v>24504</v>
      </c>
      <c r="C1266" s="733">
        <v>45352</v>
      </c>
      <c r="D1266" s="869">
        <v>45356</v>
      </c>
      <c r="E1266" s="869">
        <v>45446</v>
      </c>
      <c r="F1266" s="146">
        <v>3639</v>
      </c>
      <c r="G1266" s="146">
        <v>251.09</v>
      </c>
      <c r="H1266" s="139">
        <v>3387.91</v>
      </c>
    </row>
    <row r="1267" spans="1:8" x14ac:dyDescent="0.2">
      <c r="A1267" s="138" t="s">
        <v>24390</v>
      </c>
      <c r="B1267" s="138" t="s">
        <v>24505</v>
      </c>
      <c r="C1267" s="733">
        <v>45352</v>
      </c>
      <c r="D1267" s="869">
        <v>45377</v>
      </c>
      <c r="E1267" s="869">
        <v>45467</v>
      </c>
      <c r="F1267" s="146">
        <v>3200</v>
      </c>
      <c r="G1267" s="146">
        <v>220.8</v>
      </c>
      <c r="H1267" s="139">
        <v>2979.2</v>
      </c>
    </row>
    <row r="1268" spans="1:8" x14ac:dyDescent="0.2">
      <c r="A1268" s="138" t="s">
        <v>24391</v>
      </c>
      <c r="B1268" s="138" t="s">
        <v>24506</v>
      </c>
      <c r="C1268" s="733">
        <v>45352</v>
      </c>
      <c r="D1268" s="869">
        <v>45377</v>
      </c>
      <c r="E1268" s="869">
        <v>45467</v>
      </c>
      <c r="F1268" s="146">
        <v>2500</v>
      </c>
      <c r="G1268" s="146">
        <v>172.5</v>
      </c>
      <c r="H1268" s="139">
        <v>2327.5</v>
      </c>
    </row>
    <row r="1269" spans="1:8" x14ac:dyDescent="0.2">
      <c r="A1269" s="138" t="s">
        <v>24392</v>
      </c>
      <c r="B1269" s="138" t="s">
        <v>24507</v>
      </c>
      <c r="C1269" s="733">
        <v>45352</v>
      </c>
      <c r="D1269" s="869">
        <v>45378</v>
      </c>
      <c r="E1269" s="869">
        <v>45468</v>
      </c>
      <c r="F1269" s="146">
        <v>15634.29</v>
      </c>
      <c r="G1269" s="146">
        <v>809.07</v>
      </c>
      <c r="H1269" s="139">
        <f>F1269-G1269</f>
        <v>14825.220000000001</v>
      </c>
    </row>
    <row r="1270" spans="1:8" x14ac:dyDescent="0.2">
      <c r="A1270" s="886" t="s">
        <v>24508</v>
      </c>
      <c r="B1270" s="886" t="s">
        <v>24509</v>
      </c>
      <c r="C1270" s="733">
        <v>45352</v>
      </c>
      <c r="D1270" s="869">
        <v>45377</v>
      </c>
      <c r="E1270" s="869">
        <v>45467</v>
      </c>
      <c r="F1270" s="146">
        <v>6495</v>
      </c>
      <c r="G1270" s="146">
        <v>448.16</v>
      </c>
      <c r="H1270" s="139">
        <v>6046.85</v>
      </c>
    </row>
  </sheetData>
  <sortState xmlns:xlrd2="http://schemas.microsoft.com/office/spreadsheetml/2017/richdata2" ref="A912:H1019">
    <sortCondition ref="G912:G1019"/>
  </sortState>
  <conditionalFormatting sqref="A43">
    <cfRule type="duplicateValues" dxfId="5" priority="6"/>
  </conditionalFormatting>
  <conditionalFormatting sqref="A68:A110 A45:A64">
    <cfRule type="duplicateValues" dxfId="4" priority="53"/>
  </conditionalFormatting>
  <conditionalFormatting sqref="A111:A146">
    <cfRule type="duplicateValues" dxfId="3" priority="3"/>
  </conditionalFormatting>
  <conditionalFormatting sqref="A148:A179 A181:A258">
    <cfRule type="duplicateValues" dxfId="2" priority="52"/>
  </conditionalFormatting>
  <conditionalFormatting sqref="A265:A352">
    <cfRule type="duplicateValues" dxfId="1" priority="56"/>
  </conditionalFormatting>
  <conditionalFormatting sqref="A353:A444 A1:A42 A44 A147 A264 A448:A532 A538:A871 A874:A1150 A1152:A1269 A1271:A56746">
    <cfRule type="duplicateValues" dxfId="0" priority="66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Dashboard</vt:lpstr>
      <vt:lpstr>Financials</vt:lpstr>
      <vt:lpstr>OPEX Review</vt:lpstr>
      <vt:lpstr>J1</vt:lpstr>
      <vt:lpstr>J1.1</vt:lpstr>
      <vt:lpstr>J3</vt:lpstr>
      <vt:lpstr>J2</vt:lpstr>
      <vt:lpstr>J4</vt:lpstr>
      <vt:lpstr>J5</vt:lpstr>
      <vt:lpstr>J6</vt:lpstr>
      <vt:lpstr>J7</vt:lpstr>
      <vt:lpstr>J8</vt:lpstr>
      <vt:lpstr>J9</vt:lpstr>
      <vt:lpstr>J10</vt:lpstr>
      <vt:lpstr>J11</vt:lpstr>
      <vt:lpstr>L1</vt:lpstr>
      <vt:lpstr>L1.1</vt:lpstr>
      <vt:lpstr>Cash in Bank</vt:lpstr>
      <vt:lpstr>Elimination</vt:lpstr>
      <vt:lpstr>CONSO-2023</vt:lpstr>
      <vt:lpstr>FY24 OPEX</vt:lpstr>
      <vt:lpstr>FY24 Budget</vt:lpstr>
      <vt:lpstr>LF</vt:lpstr>
      <vt:lpstr>LO</vt:lpstr>
      <vt:lpstr>LRF</vt:lpstr>
      <vt:lpstr>LU</vt:lpstr>
      <vt:lpstr>LF Pay on Sucess-Policy|Details</vt:lpstr>
      <vt:lpstr>LRF Pay on Sucess-Policy|Detail</vt:lpstr>
      <vt:lpstr>Pay Later - Policy|Details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jess.renales;Aretex-Reymark;tin.marfil</dc:creator>
  <cp:lastModifiedBy>Aretex Intern1</cp:lastModifiedBy>
  <dcterms:created xsi:type="dcterms:W3CDTF">2020-08-09T09:30:16Z</dcterms:created>
  <dcterms:modified xsi:type="dcterms:W3CDTF">2024-04-30T03:46:15Z</dcterms:modified>
</cp:coreProperties>
</file>